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updateLinks="never"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7f0e1b0ae378128/바탕 화면/20240711/"/>
    </mc:Choice>
  </mc:AlternateContent>
  <xr:revisionPtr revIDLastSave="1" documentId="13_ncr:1_{6FCD6AD3-0159-41F0-AE0B-7037DA132075}" xr6:coauthVersionLast="47" xr6:coauthVersionMax="47" xr10:uidLastSave="{DCBB9673-4F3F-4740-9872-FFBA3CCF34A4}"/>
  <bookViews>
    <workbookView xWindow="-120" yWindow="-120" windowWidth="29040" windowHeight="15720" tabRatio="759" xr2:uid="{00000000-000D-0000-FFFF-FFFF00000000}"/>
  </bookViews>
  <sheets>
    <sheet name="운용리스" sheetId="10" r:id="rId1"/>
    <sheet name="기준가격리스트" sheetId="22" r:id="rId2"/>
    <sheet name="차량가" sheetId="4" r:id="rId3"/>
    <sheet name="Sheet3" sheetId="25" r:id="rId4"/>
    <sheet name="금리테이블" sheetId="23" r:id="rId5"/>
    <sheet name="잔가군" sheetId="19" r:id="rId6"/>
    <sheet name="1" sheetId="5" r:id="rId7"/>
    <sheet name="Sheet1" sheetId="26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1" hidden="1">기준가격리스트!$A$1:$I$11758</definedName>
    <definedName name="_xlnm._FilterDatabase" localSheetId="0" hidden="1">운용리스!$BI$264:$BO$264</definedName>
    <definedName name="_xlnm._FilterDatabase" localSheetId="2" hidden="1">차량가!$A$1:$BH$1414</definedName>
    <definedName name="_xlnm.Print_Area" localSheetId="0">운용리스!$B$1:$AV$41</definedName>
    <definedName name="구매잔가율">OFFSET('[1]구매형(일반잔가)'!$Y$60,1,0,37-COUNTBLANK('[1]구매형(일반잔가)'!$Y$61:$Y$96),1)</definedName>
    <definedName name="구매형_상품구분">'[1]1'!$E$80:$E$83</definedName>
    <definedName name="금융최대수수료">MIN([2]금융!$Q$17,5000000)*5%+MAX(0,MIN([2]금융!$Q$17-5000000,10000000-5000000))*4%+MAX(0,[2]금융!$Q$17-10000000)*3%</definedName>
    <definedName name="모델">OFFSET(#REF!,1,0,40-COUNTBLANK(#REF!),1)</definedName>
    <definedName name="모델1">OFFSET('[1]구매형(일반잔가)'!$BC$3,1,0,40-COUNTBLANK('[1]구매형(일반잔가)'!$BC$3:$BC$42),1)</definedName>
    <definedName name="모델임" localSheetId="0">OFFSET(운용리스!$CL$3,1,0,운용리스!$CQ$3,1)</definedName>
    <definedName name="수입국산">'[1]1'!$F$2:$F$3</definedName>
    <definedName name="임대형_상품구분">'[1]1'!$F$80:$F$83</definedName>
    <definedName name="잔가참조영역">CONCATENATE("최대표!",[2]최대표!$K$1)</definedName>
    <definedName name="제조사">OFFSET('1'!$N$1,1,0,31-COUNTBLANK('1'!$N$2:$N$32),1)</definedName>
    <definedName name="제조사최대">OFFSET('1'!$N$42,1,0,31-COUNTBLANK('1'!$N$43:$N$73),1)</definedName>
    <definedName name="제조사할부">OFFSET('1'!$N$117,1,0,31-COUNTBLANK('1'!$N$118:$N$148),1)</definedName>
    <definedName name="차량가격최대잔가율">INDEX([2]잔가표!$A$1:$H$40,MATCH(INDEX([2]차량정보!$B$3:$F$131,[2]차량정보!$A$3+1,4),[2]잔가표!$A:$A,0),MATCH('[2]운용-20,000km'!$J$24,[2]잔가표!$A$1:$H$1,0))</definedName>
    <definedName name="차종" localSheetId="0">OFFSET(운용리스!$BZ$2,1,0,38-COUNTBLANK(운용리스!$BZ$3:$BZ$40),1)</definedName>
    <definedName name="차종">OFFSET(#REF!,1,0,38-COUNTBLANK(#REF!),1)</definedName>
    <definedName name="최대잔가율">#N/A</definedName>
    <definedName name="특판여부">'[1]1'!$F$8:$F$9</definedName>
    <definedName name="할부최대수수료">MIN([2]할부!$Q$16,5000000)*5%+MAX(0,MIN([2]할부!$Q$16-5000000,10000000-5000000))*4%+MAX(0,[2]할부!$Q$16-10000000)*3%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" i="4" l="1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BD1139" i="4"/>
  <c r="BD1140" i="4"/>
  <c r="BD1141" i="4"/>
  <c r="BD1142" i="4"/>
  <c r="BD1143" i="4"/>
  <c r="BD1144" i="4"/>
  <c r="BD1145" i="4"/>
  <c r="BD1146" i="4"/>
  <c r="BD1147" i="4"/>
  <c r="BD1148" i="4"/>
  <c r="BD1149" i="4"/>
  <c r="BD1150" i="4"/>
  <c r="BD1151" i="4"/>
  <c r="BD1152" i="4"/>
  <c r="BD1153" i="4"/>
  <c r="BD1154" i="4"/>
  <c r="BD1155" i="4"/>
  <c r="BD1156" i="4"/>
  <c r="BD1157" i="4"/>
  <c r="BD1158" i="4"/>
  <c r="BD1159" i="4"/>
  <c r="BD1160" i="4"/>
  <c r="BD1161" i="4"/>
  <c r="BD1162" i="4"/>
  <c r="BD1163" i="4"/>
  <c r="BD1164" i="4"/>
  <c r="BD1165" i="4"/>
  <c r="BD1166" i="4"/>
  <c r="BD1167" i="4"/>
  <c r="BD1168" i="4"/>
  <c r="BD1169" i="4"/>
  <c r="BD1170" i="4"/>
  <c r="BD1171" i="4"/>
  <c r="BD1172" i="4"/>
  <c r="BD1173" i="4"/>
  <c r="BD1174" i="4"/>
  <c r="BD1175" i="4"/>
  <c r="BD1176" i="4"/>
  <c r="BD1177" i="4"/>
  <c r="BD1178" i="4"/>
  <c r="BD1179" i="4"/>
  <c r="BD1180" i="4"/>
  <c r="BD1181" i="4"/>
  <c r="BD1182" i="4"/>
  <c r="BD1183" i="4"/>
  <c r="BD1184" i="4"/>
  <c r="BD1185" i="4"/>
  <c r="BD1186" i="4"/>
  <c r="BD1187" i="4"/>
  <c r="BD1188" i="4"/>
  <c r="BD1189" i="4"/>
  <c r="BD1190" i="4"/>
  <c r="BD1191" i="4"/>
  <c r="BD1192" i="4"/>
  <c r="BD1193" i="4"/>
  <c r="BD1194" i="4"/>
  <c r="BD1195" i="4"/>
  <c r="BD1196" i="4"/>
  <c r="BD1197" i="4"/>
  <c r="BD1198" i="4"/>
  <c r="BD1199" i="4"/>
  <c r="BD1200" i="4"/>
  <c r="BD1201" i="4"/>
  <c r="BD1202" i="4"/>
  <c r="BD1203" i="4"/>
  <c r="BD1204" i="4"/>
  <c r="BD1205" i="4"/>
  <c r="BD1206" i="4"/>
  <c r="BD1207" i="4"/>
  <c r="BD1208" i="4"/>
  <c r="BD1209" i="4"/>
  <c r="BD1210" i="4"/>
  <c r="BD1211" i="4"/>
  <c r="BD1212" i="4"/>
  <c r="BD1213" i="4"/>
  <c r="BD1214" i="4"/>
  <c r="BD1215" i="4"/>
  <c r="BD1216" i="4"/>
  <c r="BD1217" i="4"/>
  <c r="BD1218" i="4"/>
  <c r="BD1219" i="4"/>
  <c r="BD1220" i="4"/>
  <c r="BD1221" i="4"/>
  <c r="BD1222" i="4"/>
  <c r="BD1223" i="4"/>
  <c r="BD1224" i="4"/>
  <c r="BD1225" i="4"/>
  <c r="BD1226" i="4"/>
  <c r="BD1227" i="4"/>
  <c r="BD1228" i="4"/>
  <c r="BD1229" i="4"/>
  <c r="BD1230" i="4"/>
  <c r="BD1231" i="4"/>
  <c r="BD1232" i="4"/>
  <c r="BD1233" i="4"/>
  <c r="BD1234" i="4"/>
  <c r="BD1235" i="4"/>
  <c r="BD1236" i="4"/>
  <c r="BD1237" i="4"/>
  <c r="BD1238" i="4"/>
  <c r="BD1239" i="4"/>
  <c r="BD1240" i="4"/>
  <c r="BD1241" i="4"/>
  <c r="BD1242" i="4"/>
  <c r="BD1243" i="4"/>
  <c r="BD1244" i="4"/>
  <c r="BD1245" i="4"/>
  <c r="BD1246" i="4"/>
  <c r="BD1247" i="4"/>
  <c r="BD1248" i="4"/>
  <c r="BD1249" i="4"/>
  <c r="BD1250" i="4"/>
  <c r="BD1251" i="4"/>
  <c r="BD1252" i="4"/>
  <c r="BD1253" i="4"/>
  <c r="BD1254" i="4"/>
  <c r="BD1255" i="4"/>
  <c r="BD1256" i="4"/>
  <c r="BD1257" i="4"/>
  <c r="BD1258" i="4"/>
  <c r="BD1259" i="4"/>
  <c r="BD1260" i="4"/>
  <c r="BD1261" i="4"/>
  <c r="BD1262" i="4"/>
  <c r="BD1263" i="4"/>
  <c r="BD1264" i="4"/>
  <c r="BD1265" i="4"/>
  <c r="BD1266" i="4"/>
  <c r="BD1267" i="4"/>
  <c r="BD1268" i="4"/>
  <c r="BD1269" i="4"/>
  <c r="BD1270" i="4"/>
  <c r="BD1271" i="4"/>
  <c r="BD1272" i="4"/>
  <c r="BD1273" i="4"/>
  <c r="BD1274" i="4"/>
  <c r="BD1275" i="4"/>
  <c r="BD1276" i="4"/>
  <c r="BD1277" i="4"/>
  <c r="BD1278" i="4"/>
  <c r="BD1279" i="4"/>
  <c r="BD1280" i="4"/>
  <c r="BD1281" i="4"/>
  <c r="BD1282" i="4"/>
  <c r="BD1283" i="4"/>
  <c r="BD1284" i="4"/>
  <c r="BD1285" i="4"/>
  <c r="BD1286" i="4"/>
  <c r="BD1287" i="4"/>
  <c r="BD1288" i="4"/>
  <c r="BD1289" i="4"/>
  <c r="BD1290" i="4"/>
  <c r="BD1291" i="4"/>
  <c r="BD1292" i="4"/>
  <c r="BD1293" i="4"/>
  <c r="BD1294" i="4"/>
  <c r="BD1295" i="4"/>
  <c r="BD1296" i="4"/>
  <c r="BD1297" i="4"/>
  <c r="BD1298" i="4"/>
  <c r="BD1299" i="4"/>
  <c r="BD1300" i="4"/>
  <c r="BD1301" i="4"/>
  <c r="BD1302" i="4"/>
  <c r="BD1303" i="4"/>
  <c r="BD1304" i="4"/>
  <c r="BD1305" i="4"/>
  <c r="BD1306" i="4"/>
  <c r="BD1307" i="4"/>
  <c r="BD1308" i="4"/>
  <c r="BD1309" i="4"/>
  <c r="BD1310" i="4"/>
  <c r="BD1311" i="4"/>
  <c r="BD1312" i="4"/>
  <c r="BD1313" i="4"/>
  <c r="BD1314" i="4"/>
  <c r="BD1315" i="4"/>
  <c r="BD1316" i="4"/>
  <c r="BD1317" i="4"/>
  <c r="BD1318" i="4"/>
  <c r="BD1319" i="4"/>
  <c r="BD1320" i="4"/>
  <c r="BD1321" i="4"/>
  <c r="BD1322" i="4"/>
  <c r="BD1323" i="4"/>
  <c r="BD1324" i="4"/>
  <c r="BD1325" i="4"/>
  <c r="BD1326" i="4"/>
  <c r="BD1327" i="4"/>
  <c r="BD1328" i="4"/>
  <c r="BD1329" i="4"/>
  <c r="BD1330" i="4"/>
  <c r="BD1331" i="4"/>
  <c r="BD1332" i="4"/>
  <c r="BD1333" i="4"/>
  <c r="BD1334" i="4"/>
  <c r="BD1335" i="4"/>
  <c r="BD1336" i="4"/>
  <c r="BD1337" i="4"/>
  <c r="BD1338" i="4"/>
  <c r="BD1339" i="4"/>
  <c r="BD1340" i="4"/>
  <c r="BD1341" i="4"/>
  <c r="BD1342" i="4"/>
  <c r="BD1343" i="4"/>
  <c r="BD1344" i="4"/>
  <c r="BD1345" i="4"/>
  <c r="BD1346" i="4"/>
  <c r="BD1347" i="4"/>
  <c r="BD1348" i="4"/>
  <c r="BD1349" i="4"/>
  <c r="BD1350" i="4"/>
  <c r="BD1351" i="4"/>
  <c r="BD1352" i="4"/>
  <c r="BD1353" i="4"/>
  <c r="BD1354" i="4"/>
  <c r="BD1355" i="4"/>
  <c r="BD1356" i="4"/>
  <c r="BD1357" i="4"/>
  <c r="BD1358" i="4"/>
  <c r="BD1359" i="4"/>
  <c r="BD1360" i="4"/>
  <c r="BD1361" i="4"/>
  <c r="BD1362" i="4"/>
  <c r="BD1363" i="4"/>
  <c r="BD1364" i="4"/>
  <c r="BD1365" i="4"/>
  <c r="BD1366" i="4"/>
  <c r="BD1367" i="4"/>
  <c r="BD1368" i="4"/>
  <c r="BD1369" i="4"/>
  <c r="BD1370" i="4"/>
  <c r="BD1371" i="4"/>
  <c r="BD1372" i="4"/>
  <c r="BD1373" i="4"/>
  <c r="BD1374" i="4"/>
  <c r="BD1375" i="4"/>
  <c r="BD1376" i="4"/>
  <c r="BD1377" i="4"/>
  <c r="BD1378" i="4"/>
  <c r="BD1379" i="4"/>
  <c r="BD1380" i="4"/>
  <c r="BD1381" i="4"/>
  <c r="BD1382" i="4"/>
  <c r="BD1383" i="4"/>
  <c r="BD1384" i="4"/>
  <c r="BD1385" i="4"/>
  <c r="BD1386" i="4"/>
  <c r="BD1387" i="4"/>
  <c r="BD1388" i="4"/>
  <c r="BD1389" i="4"/>
  <c r="BD1390" i="4"/>
  <c r="BD1391" i="4"/>
  <c r="BD1392" i="4"/>
  <c r="BD1393" i="4"/>
  <c r="BD1394" i="4"/>
  <c r="BD1395" i="4"/>
  <c r="BD1396" i="4"/>
  <c r="BD1397" i="4"/>
  <c r="BD1398" i="4"/>
  <c r="BD1399" i="4"/>
  <c r="BD1400" i="4"/>
  <c r="BD1401" i="4"/>
  <c r="BD1402" i="4"/>
  <c r="BD1403" i="4"/>
  <c r="BD1404" i="4"/>
  <c r="BD1405" i="4"/>
  <c r="BD1406" i="4"/>
  <c r="BD1407" i="4"/>
  <c r="BD1408" i="4"/>
  <c r="BD1409" i="4"/>
  <c r="BD1410" i="4"/>
  <c r="BD1411" i="4"/>
  <c r="BD1412" i="4"/>
  <c r="BD1413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1179" i="4"/>
  <c r="X1179" i="4"/>
  <c r="W1180" i="4"/>
  <c r="X1180" i="4"/>
  <c r="W1181" i="4"/>
  <c r="X1181" i="4"/>
  <c r="W1182" i="4"/>
  <c r="X1182" i="4"/>
  <c r="W1183" i="4"/>
  <c r="X1183" i="4"/>
  <c r="W1184" i="4"/>
  <c r="X1184" i="4"/>
  <c r="W1185" i="4"/>
  <c r="X1185" i="4"/>
  <c r="W1186" i="4"/>
  <c r="X1186" i="4"/>
  <c r="W1187" i="4"/>
  <c r="X1187" i="4"/>
  <c r="W1188" i="4"/>
  <c r="X1188" i="4"/>
  <c r="W1189" i="4"/>
  <c r="X1189" i="4"/>
  <c r="W1190" i="4"/>
  <c r="X1190" i="4"/>
  <c r="W1191" i="4"/>
  <c r="X1191" i="4"/>
  <c r="W1192" i="4"/>
  <c r="X1192" i="4"/>
  <c r="W1193" i="4"/>
  <c r="X1193" i="4"/>
  <c r="W1194" i="4"/>
  <c r="X1194" i="4"/>
  <c r="W1195" i="4"/>
  <c r="X1195" i="4"/>
  <c r="W1196" i="4"/>
  <c r="X1196" i="4"/>
  <c r="W1197" i="4"/>
  <c r="X1197" i="4"/>
  <c r="W1198" i="4"/>
  <c r="X1198" i="4"/>
  <c r="W1199" i="4"/>
  <c r="X1199" i="4"/>
  <c r="W1200" i="4"/>
  <c r="X1200" i="4"/>
  <c r="W1201" i="4"/>
  <c r="X1201" i="4"/>
  <c r="W1202" i="4"/>
  <c r="X1202" i="4"/>
  <c r="W1203" i="4"/>
  <c r="X1203" i="4"/>
  <c r="W1204" i="4"/>
  <c r="X1204" i="4"/>
  <c r="W1205" i="4"/>
  <c r="X1205" i="4"/>
  <c r="W1206" i="4"/>
  <c r="X1206" i="4"/>
  <c r="W1207" i="4"/>
  <c r="X1207" i="4"/>
  <c r="W1208" i="4"/>
  <c r="X1208" i="4"/>
  <c r="W1209" i="4"/>
  <c r="X1209" i="4"/>
  <c r="W1210" i="4"/>
  <c r="X1210" i="4"/>
  <c r="W1211" i="4"/>
  <c r="X1211" i="4"/>
  <c r="W1212" i="4"/>
  <c r="X1212" i="4"/>
  <c r="W1213" i="4"/>
  <c r="X1213" i="4"/>
  <c r="W1214" i="4"/>
  <c r="X1214" i="4"/>
  <c r="W1215" i="4"/>
  <c r="X1215" i="4"/>
  <c r="W1216" i="4"/>
  <c r="X1216" i="4"/>
  <c r="W1217" i="4"/>
  <c r="X1217" i="4"/>
  <c r="W1218" i="4"/>
  <c r="X1218" i="4"/>
  <c r="W1219" i="4"/>
  <c r="X1219" i="4"/>
  <c r="W1220" i="4"/>
  <c r="X1220" i="4"/>
  <c r="W1221" i="4"/>
  <c r="X1221" i="4"/>
  <c r="W1222" i="4"/>
  <c r="X1222" i="4"/>
  <c r="W1223" i="4"/>
  <c r="X1223" i="4"/>
  <c r="W1224" i="4"/>
  <c r="X1224" i="4"/>
  <c r="W1225" i="4"/>
  <c r="X1225" i="4"/>
  <c r="W1226" i="4"/>
  <c r="X1226" i="4"/>
  <c r="W1227" i="4"/>
  <c r="X1227" i="4"/>
  <c r="W1228" i="4"/>
  <c r="X1228" i="4"/>
  <c r="W1229" i="4"/>
  <c r="X1229" i="4"/>
  <c r="W1230" i="4"/>
  <c r="X1230" i="4"/>
  <c r="W1231" i="4"/>
  <c r="X1231" i="4"/>
  <c r="W1232" i="4"/>
  <c r="X1232" i="4"/>
  <c r="W1233" i="4"/>
  <c r="X1233" i="4"/>
  <c r="W1234" i="4"/>
  <c r="X1234" i="4"/>
  <c r="W1235" i="4"/>
  <c r="X1235" i="4"/>
  <c r="W1236" i="4"/>
  <c r="X1236" i="4"/>
  <c r="W1237" i="4"/>
  <c r="X1237" i="4"/>
  <c r="W1238" i="4"/>
  <c r="X1238" i="4"/>
  <c r="W1239" i="4"/>
  <c r="X1239" i="4"/>
  <c r="W1240" i="4"/>
  <c r="X1240" i="4"/>
  <c r="W1241" i="4"/>
  <c r="X1241" i="4"/>
  <c r="W1242" i="4"/>
  <c r="X1242" i="4"/>
  <c r="W1243" i="4"/>
  <c r="X1243" i="4"/>
  <c r="W1244" i="4"/>
  <c r="X1244" i="4"/>
  <c r="W1245" i="4"/>
  <c r="X1245" i="4"/>
  <c r="W1246" i="4"/>
  <c r="X1246" i="4"/>
  <c r="W1247" i="4"/>
  <c r="X1247" i="4"/>
  <c r="W1248" i="4"/>
  <c r="X1248" i="4"/>
  <c r="W1249" i="4"/>
  <c r="X1249" i="4"/>
  <c r="W1250" i="4"/>
  <c r="X1250" i="4"/>
  <c r="W1251" i="4"/>
  <c r="X1251" i="4"/>
  <c r="W1252" i="4"/>
  <c r="X1252" i="4"/>
  <c r="W1253" i="4"/>
  <c r="X1253" i="4"/>
  <c r="W1254" i="4"/>
  <c r="X1254" i="4"/>
  <c r="W1255" i="4"/>
  <c r="X1255" i="4"/>
  <c r="W1256" i="4"/>
  <c r="X1256" i="4"/>
  <c r="W1257" i="4"/>
  <c r="X1257" i="4"/>
  <c r="W1258" i="4"/>
  <c r="X1258" i="4"/>
  <c r="W1259" i="4"/>
  <c r="X1259" i="4"/>
  <c r="W1260" i="4"/>
  <c r="X1260" i="4"/>
  <c r="W1261" i="4"/>
  <c r="X1261" i="4"/>
  <c r="W1262" i="4"/>
  <c r="X1262" i="4"/>
  <c r="W1263" i="4"/>
  <c r="X1263" i="4"/>
  <c r="W1264" i="4"/>
  <c r="X1264" i="4"/>
  <c r="W1265" i="4"/>
  <c r="X1265" i="4"/>
  <c r="W1266" i="4"/>
  <c r="X1266" i="4"/>
  <c r="W1267" i="4"/>
  <c r="X1267" i="4"/>
  <c r="W1268" i="4"/>
  <c r="X1268" i="4"/>
  <c r="W1269" i="4"/>
  <c r="X1269" i="4"/>
  <c r="W1270" i="4"/>
  <c r="X1270" i="4"/>
  <c r="W1271" i="4"/>
  <c r="X1271" i="4"/>
  <c r="W1272" i="4"/>
  <c r="X1272" i="4"/>
  <c r="W1273" i="4"/>
  <c r="X1273" i="4"/>
  <c r="W1274" i="4"/>
  <c r="X1274" i="4"/>
  <c r="W1275" i="4"/>
  <c r="X1275" i="4"/>
  <c r="W1276" i="4"/>
  <c r="X1276" i="4"/>
  <c r="W1277" i="4"/>
  <c r="X1277" i="4"/>
  <c r="W1278" i="4"/>
  <c r="X1278" i="4"/>
  <c r="W1279" i="4"/>
  <c r="X1279" i="4"/>
  <c r="W1280" i="4"/>
  <c r="X1280" i="4"/>
  <c r="W1281" i="4"/>
  <c r="X1281" i="4"/>
  <c r="W1282" i="4"/>
  <c r="X1282" i="4"/>
  <c r="W1283" i="4"/>
  <c r="X1283" i="4"/>
  <c r="W1284" i="4"/>
  <c r="X1284" i="4"/>
  <c r="W1285" i="4"/>
  <c r="X1285" i="4"/>
  <c r="W1286" i="4"/>
  <c r="X1286" i="4"/>
  <c r="W1287" i="4"/>
  <c r="X1287" i="4"/>
  <c r="W1288" i="4"/>
  <c r="X1288" i="4"/>
  <c r="W1289" i="4"/>
  <c r="X1289" i="4"/>
  <c r="W1290" i="4"/>
  <c r="X1290" i="4"/>
  <c r="W1291" i="4"/>
  <c r="X1291" i="4"/>
  <c r="W1292" i="4"/>
  <c r="X1292" i="4"/>
  <c r="W1293" i="4"/>
  <c r="X1293" i="4"/>
  <c r="W1294" i="4"/>
  <c r="X1294" i="4"/>
  <c r="W1295" i="4"/>
  <c r="X1295" i="4"/>
  <c r="W1296" i="4"/>
  <c r="X1296" i="4"/>
  <c r="W1297" i="4"/>
  <c r="X1297" i="4"/>
  <c r="W1298" i="4"/>
  <c r="X1298" i="4"/>
  <c r="W1299" i="4"/>
  <c r="X1299" i="4"/>
  <c r="W1300" i="4"/>
  <c r="X1300" i="4"/>
  <c r="W1301" i="4"/>
  <c r="X1301" i="4"/>
  <c r="W1302" i="4"/>
  <c r="X1302" i="4"/>
  <c r="W1303" i="4"/>
  <c r="X1303" i="4"/>
  <c r="W1304" i="4"/>
  <c r="X1304" i="4"/>
  <c r="W1305" i="4"/>
  <c r="X1305" i="4"/>
  <c r="W1306" i="4"/>
  <c r="X1306" i="4"/>
  <c r="W1307" i="4"/>
  <c r="X1307" i="4"/>
  <c r="W1308" i="4"/>
  <c r="X1308" i="4"/>
  <c r="W1309" i="4"/>
  <c r="X1309" i="4"/>
  <c r="W1310" i="4"/>
  <c r="X1310" i="4"/>
  <c r="W1311" i="4"/>
  <c r="X1311" i="4"/>
  <c r="W1312" i="4"/>
  <c r="X1312" i="4"/>
  <c r="W1313" i="4"/>
  <c r="X1313" i="4"/>
  <c r="W1314" i="4"/>
  <c r="X1314" i="4"/>
  <c r="W1315" i="4"/>
  <c r="X1315" i="4"/>
  <c r="W1316" i="4"/>
  <c r="X1316" i="4"/>
  <c r="W1317" i="4"/>
  <c r="X1317" i="4"/>
  <c r="W1318" i="4"/>
  <c r="X1318" i="4"/>
  <c r="W1319" i="4"/>
  <c r="X1319" i="4"/>
  <c r="W1320" i="4"/>
  <c r="X1320" i="4"/>
  <c r="W1321" i="4"/>
  <c r="X1321" i="4"/>
  <c r="W1322" i="4"/>
  <c r="X1322" i="4"/>
  <c r="W1323" i="4"/>
  <c r="X1323" i="4"/>
  <c r="W1324" i="4"/>
  <c r="X1324" i="4"/>
  <c r="W1325" i="4"/>
  <c r="X1325" i="4"/>
  <c r="W1326" i="4"/>
  <c r="X1326" i="4"/>
  <c r="W1327" i="4"/>
  <c r="X1327" i="4"/>
  <c r="W1328" i="4"/>
  <c r="X1328" i="4"/>
  <c r="W1329" i="4"/>
  <c r="X1329" i="4"/>
  <c r="W1330" i="4"/>
  <c r="X1330" i="4"/>
  <c r="W1331" i="4"/>
  <c r="X1331" i="4"/>
  <c r="W1332" i="4"/>
  <c r="X1332" i="4"/>
  <c r="W1333" i="4"/>
  <c r="X1333" i="4"/>
  <c r="W1334" i="4"/>
  <c r="X1334" i="4"/>
  <c r="W1335" i="4"/>
  <c r="X1335" i="4"/>
  <c r="W1336" i="4"/>
  <c r="X1336" i="4"/>
  <c r="W1337" i="4"/>
  <c r="X1337" i="4"/>
  <c r="W1338" i="4"/>
  <c r="X1338" i="4"/>
  <c r="W1339" i="4"/>
  <c r="X1339" i="4"/>
  <c r="W1340" i="4"/>
  <c r="X1340" i="4"/>
  <c r="W1341" i="4"/>
  <c r="X1341" i="4"/>
  <c r="W1342" i="4"/>
  <c r="X1342" i="4"/>
  <c r="W1343" i="4"/>
  <c r="X1343" i="4"/>
  <c r="W1344" i="4"/>
  <c r="X1344" i="4"/>
  <c r="W1345" i="4"/>
  <c r="X1345" i="4"/>
  <c r="W1346" i="4"/>
  <c r="X1346" i="4"/>
  <c r="W1347" i="4"/>
  <c r="X1347" i="4"/>
  <c r="W1348" i="4"/>
  <c r="X1348" i="4"/>
  <c r="W1349" i="4"/>
  <c r="X1349" i="4"/>
  <c r="W1350" i="4"/>
  <c r="X1350" i="4"/>
  <c r="W1351" i="4"/>
  <c r="X1351" i="4"/>
  <c r="W1352" i="4"/>
  <c r="X1352" i="4"/>
  <c r="W1353" i="4"/>
  <c r="X1353" i="4"/>
  <c r="W1354" i="4"/>
  <c r="X1354" i="4"/>
  <c r="W1355" i="4"/>
  <c r="X1355" i="4"/>
  <c r="W1356" i="4"/>
  <c r="X1356" i="4"/>
  <c r="W1357" i="4"/>
  <c r="X1357" i="4"/>
  <c r="W1358" i="4"/>
  <c r="X1358" i="4"/>
  <c r="W1359" i="4"/>
  <c r="X1359" i="4"/>
  <c r="W1360" i="4"/>
  <c r="X1360" i="4"/>
  <c r="W1361" i="4"/>
  <c r="X1361" i="4"/>
  <c r="W1362" i="4"/>
  <c r="X1362" i="4"/>
  <c r="W1363" i="4"/>
  <c r="X1363" i="4"/>
  <c r="W1364" i="4"/>
  <c r="X1364" i="4"/>
  <c r="W1365" i="4"/>
  <c r="X1365" i="4"/>
  <c r="W1366" i="4"/>
  <c r="X1366" i="4"/>
  <c r="W1367" i="4"/>
  <c r="X1367" i="4"/>
  <c r="W1368" i="4"/>
  <c r="X1368" i="4"/>
  <c r="W1369" i="4"/>
  <c r="X1369" i="4"/>
  <c r="W1370" i="4"/>
  <c r="X1370" i="4"/>
  <c r="W1371" i="4"/>
  <c r="X1371" i="4"/>
  <c r="W1372" i="4"/>
  <c r="X1372" i="4"/>
  <c r="W1373" i="4"/>
  <c r="X1373" i="4"/>
  <c r="W1374" i="4"/>
  <c r="X1374" i="4"/>
  <c r="W1375" i="4"/>
  <c r="X1375" i="4"/>
  <c r="W1376" i="4"/>
  <c r="X1376" i="4"/>
  <c r="W1377" i="4"/>
  <c r="X1377" i="4"/>
  <c r="W1378" i="4"/>
  <c r="X1378" i="4"/>
  <c r="W1379" i="4"/>
  <c r="X1379" i="4"/>
  <c r="W1380" i="4"/>
  <c r="X1380" i="4"/>
  <c r="W1381" i="4"/>
  <c r="X1381" i="4"/>
  <c r="W1382" i="4"/>
  <c r="X1382" i="4"/>
  <c r="W1383" i="4"/>
  <c r="X1383" i="4"/>
  <c r="W1384" i="4"/>
  <c r="X1384" i="4"/>
  <c r="W1385" i="4"/>
  <c r="X1385" i="4"/>
  <c r="W1386" i="4"/>
  <c r="X1386" i="4"/>
  <c r="W1387" i="4"/>
  <c r="X1387" i="4"/>
  <c r="W1388" i="4"/>
  <c r="X1388" i="4"/>
  <c r="W1389" i="4"/>
  <c r="X1389" i="4"/>
  <c r="W1390" i="4"/>
  <c r="X1390" i="4"/>
  <c r="W1391" i="4"/>
  <c r="X1391" i="4"/>
  <c r="W1392" i="4"/>
  <c r="X1392" i="4"/>
  <c r="W1393" i="4"/>
  <c r="X1393" i="4"/>
  <c r="W1394" i="4"/>
  <c r="X1394" i="4"/>
  <c r="W1395" i="4"/>
  <c r="X1395" i="4"/>
  <c r="W1396" i="4"/>
  <c r="X1396" i="4"/>
  <c r="W1397" i="4"/>
  <c r="X1397" i="4"/>
  <c r="W1398" i="4"/>
  <c r="X1398" i="4"/>
  <c r="W1399" i="4"/>
  <c r="X1399" i="4"/>
  <c r="W1400" i="4"/>
  <c r="X1400" i="4"/>
  <c r="W1401" i="4"/>
  <c r="X1401" i="4"/>
  <c r="W1402" i="4"/>
  <c r="X1402" i="4"/>
  <c r="W1403" i="4"/>
  <c r="X1403" i="4"/>
  <c r="W1404" i="4"/>
  <c r="X1404" i="4"/>
  <c r="W1405" i="4"/>
  <c r="X1405" i="4"/>
  <c r="W1406" i="4"/>
  <c r="X1406" i="4"/>
  <c r="W1407" i="4"/>
  <c r="X1407" i="4"/>
  <c r="W1408" i="4"/>
  <c r="X1408" i="4"/>
  <c r="W1409" i="4"/>
  <c r="X1409" i="4"/>
  <c r="W1410" i="4"/>
  <c r="X1410" i="4"/>
  <c r="W1411" i="4"/>
  <c r="X1411" i="4"/>
  <c r="W1412" i="4"/>
  <c r="X1412" i="4"/>
  <c r="W1413" i="4"/>
  <c r="X1413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5" i="4"/>
  <c r="AZ33" i="10" l="1"/>
  <c r="BP25" i="10"/>
  <c r="BD4" i="4" l="1"/>
  <c r="F4" i="4"/>
  <c r="BA1046" i="4" l="1"/>
  <c r="AZ1046" i="4"/>
  <c r="AG11" i="10" l="1"/>
  <c r="BD10" i="10" l="1"/>
  <c r="W5" i="4" l="1"/>
  <c r="X5" i="4"/>
  <c r="BG2" i="4" l="1"/>
  <c r="BD3" i="4"/>
  <c r="BD2" i="4"/>
  <c r="BI132" i="10" l="1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BI89" i="10"/>
  <c r="BI8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BI79" i="10"/>
  <c r="BI78" i="10"/>
  <c r="BI112" i="10" l="1"/>
  <c r="BG129" i="10"/>
  <c r="BI31" i="10"/>
  <c r="BE3" i="4" l="1"/>
  <c r="BG3" i="4" s="1"/>
  <c r="D3" i="25" l="1"/>
  <c r="E3" i="25" s="1"/>
  <c r="D4" i="25"/>
  <c r="F4" i="25" s="1"/>
  <c r="D5" i="25"/>
  <c r="E5" i="25" s="1"/>
  <c r="D6" i="25"/>
  <c r="E6" i="25" s="1"/>
  <c r="D7" i="25"/>
  <c r="F7" i="25" s="1"/>
  <c r="D8" i="25"/>
  <c r="E8" i="25" s="1"/>
  <c r="D9" i="25"/>
  <c r="E9" i="25" s="1"/>
  <c r="D10" i="25"/>
  <c r="F10" i="25" s="1"/>
  <c r="D11" i="25"/>
  <c r="E11" i="25" s="1"/>
  <c r="D12" i="25"/>
  <c r="E12" i="25" s="1"/>
  <c r="D13" i="25"/>
  <c r="F13" i="25" s="1"/>
  <c r="D14" i="25"/>
  <c r="E14" i="25" s="1"/>
  <c r="D15" i="25"/>
  <c r="E15" i="25" s="1"/>
  <c r="D16" i="25"/>
  <c r="F16" i="25" s="1"/>
  <c r="D17" i="25"/>
  <c r="E17" i="25" s="1"/>
  <c r="D18" i="25"/>
  <c r="E18" i="25" s="1"/>
  <c r="D19" i="25"/>
  <c r="F19" i="25" s="1"/>
  <c r="D20" i="25"/>
  <c r="E20" i="25" s="1"/>
  <c r="D21" i="25"/>
  <c r="E21" i="25" s="1"/>
  <c r="D22" i="25"/>
  <c r="F22" i="25" s="1"/>
  <c r="D23" i="25"/>
  <c r="E23" i="25" s="1"/>
  <c r="D24" i="25"/>
  <c r="E24" i="25" s="1"/>
  <c r="D25" i="25"/>
  <c r="F25" i="25" s="1"/>
  <c r="D26" i="25"/>
  <c r="E26" i="25" s="1"/>
  <c r="D27" i="25"/>
  <c r="E27" i="25" s="1"/>
  <c r="D28" i="25"/>
  <c r="F28" i="25" s="1"/>
  <c r="D29" i="25"/>
  <c r="E29" i="25" s="1"/>
  <c r="D30" i="25"/>
  <c r="E30" i="25" s="1"/>
  <c r="D31" i="25"/>
  <c r="F31" i="25" s="1"/>
  <c r="D32" i="25"/>
  <c r="E32" i="25" s="1"/>
  <c r="D33" i="25"/>
  <c r="E33" i="25" s="1"/>
  <c r="D34" i="25"/>
  <c r="F34" i="25" s="1"/>
  <c r="D35" i="25"/>
  <c r="E35" i="25" s="1"/>
  <c r="D36" i="25"/>
  <c r="E36" i="25" s="1"/>
  <c r="D37" i="25"/>
  <c r="F37" i="25" s="1"/>
  <c r="D38" i="25"/>
  <c r="E38" i="25" s="1"/>
  <c r="D39" i="25"/>
  <c r="E39" i="25" s="1"/>
  <c r="D40" i="25"/>
  <c r="F40" i="25" s="1"/>
  <c r="D41" i="25"/>
  <c r="E41" i="25" s="1"/>
  <c r="D42" i="25"/>
  <c r="E42" i="25" s="1"/>
  <c r="D43" i="25"/>
  <c r="F43" i="25" s="1"/>
  <c r="D44" i="25"/>
  <c r="E44" i="25" s="1"/>
  <c r="D45" i="25"/>
  <c r="E45" i="25" s="1"/>
  <c r="D46" i="25"/>
  <c r="F46" i="25" s="1"/>
  <c r="D47" i="25"/>
  <c r="E47" i="25" s="1"/>
  <c r="D48" i="25"/>
  <c r="E48" i="25" s="1"/>
  <c r="D49" i="25"/>
  <c r="F49" i="25" s="1"/>
  <c r="D50" i="25"/>
  <c r="E50" i="25" s="1"/>
  <c r="D51" i="25"/>
  <c r="E51" i="25" s="1"/>
  <c r="D52" i="25"/>
  <c r="F52" i="25" s="1"/>
  <c r="D2" i="25"/>
  <c r="F2" i="25" s="1"/>
  <c r="E37" i="25" l="1"/>
  <c r="G37" i="25" s="1"/>
  <c r="E19" i="25"/>
  <c r="G19" i="25" s="1"/>
  <c r="E52" i="25"/>
  <c r="G52" i="25" s="1"/>
  <c r="E34" i="25"/>
  <c r="G34" i="25" s="1"/>
  <c r="E16" i="25"/>
  <c r="G16" i="25" s="1"/>
  <c r="E49" i="25"/>
  <c r="G49" i="25" s="1"/>
  <c r="E31" i="25"/>
  <c r="G31" i="25" s="1"/>
  <c r="E13" i="25"/>
  <c r="G13" i="25" s="1"/>
  <c r="E46" i="25"/>
  <c r="G46" i="25" s="1"/>
  <c r="E28" i="25"/>
  <c r="G28" i="25" s="1"/>
  <c r="E10" i="25"/>
  <c r="G10" i="25" s="1"/>
  <c r="E43" i="25"/>
  <c r="G43" i="25" s="1"/>
  <c r="E25" i="25"/>
  <c r="G25" i="25" s="1"/>
  <c r="E7" i="25"/>
  <c r="G7" i="25" s="1"/>
  <c r="E40" i="25"/>
  <c r="G40" i="25" s="1"/>
  <c r="E22" i="25"/>
  <c r="G22" i="25" s="1"/>
  <c r="E4" i="25"/>
  <c r="G4" i="25" s="1"/>
  <c r="F51" i="25"/>
  <c r="G51" i="25" s="1"/>
  <c r="F48" i="25"/>
  <c r="G48" i="25" s="1"/>
  <c r="F45" i="25"/>
  <c r="G45" i="25" s="1"/>
  <c r="F42" i="25"/>
  <c r="G42" i="25" s="1"/>
  <c r="F39" i="25"/>
  <c r="G39" i="25" s="1"/>
  <c r="F36" i="25"/>
  <c r="G36" i="25" s="1"/>
  <c r="F33" i="25"/>
  <c r="G33" i="25" s="1"/>
  <c r="F30" i="25"/>
  <c r="G30" i="25" s="1"/>
  <c r="F27" i="25"/>
  <c r="G27" i="25" s="1"/>
  <c r="F24" i="25"/>
  <c r="G24" i="25" s="1"/>
  <c r="F21" i="25"/>
  <c r="G21" i="25" s="1"/>
  <c r="F18" i="25"/>
  <c r="G18" i="25" s="1"/>
  <c r="F15" i="25"/>
  <c r="G15" i="25" s="1"/>
  <c r="F12" i="25"/>
  <c r="G12" i="25" s="1"/>
  <c r="F9" i="25"/>
  <c r="G9" i="25" s="1"/>
  <c r="F6" i="25"/>
  <c r="G6" i="25" s="1"/>
  <c r="F3" i="25"/>
  <c r="G3" i="25" s="1"/>
  <c r="F50" i="25"/>
  <c r="G50" i="25" s="1"/>
  <c r="F47" i="25"/>
  <c r="G47" i="25" s="1"/>
  <c r="F44" i="25"/>
  <c r="G44" i="25" s="1"/>
  <c r="F41" i="25"/>
  <c r="G41" i="25" s="1"/>
  <c r="F38" i="25"/>
  <c r="G38" i="25" s="1"/>
  <c r="F35" i="25"/>
  <c r="G35" i="25" s="1"/>
  <c r="F32" i="25"/>
  <c r="G32" i="25" s="1"/>
  <c r="F29" i="25"/>
  <c r="G29" i="25" s="1"/>
  <c r="F26" i="25"/>
  <c r="G26" i="25" s="1"/>
  <c r="F23" i="25"/>
  <c r="G23" i="25" s="1"/>
  <c r="F20" i="25"/>
  <c r="G20" i="25" s="1"/>
  <c r="F17" i="25"/>
  <c r="G17" i="25" s="1"/>
  <c r="F14" i="25"/>
  <c r="G14" i="25" s="1"/>
  <c r="F11" i="25"/>
  <c r="G11" i="25" s="1"/>
  <c r="F8" i="25"/>
  <c r="G8" i="25" s="1"/>
  <c r="F5" i="25"/>
  <c r="G5" i="25" s="1"/>
  <c r="E2" i="25"/>
  <c r="G2" i="25" s="1"/>
  <c r="BN265" i="10" l="1"/>
  <c r="BO265" i="10"/>
  <c r="BN266" i="10"/>
  <c r="BO266" i="10"/>
  <c r="BN267" i="10"/>
  <c r="BO267" i="10"/>
  <c r="BN268" i="10"/>
  <c r="BO268" i="10"/>
  <c r="BN269" i="10"/>
  <c r="BO269" i="10"/>
  <c r="BN270" i="10"/>
  <c r="BO270" i="10"/>
  <c r="BN271" i="10"/>
  <c r="BO271" i="10"/>
  <c r="BN272" i="10"/>
  <c r="BO272" i="10"/>
  <c r="BN273" i="10"/>
  <c r="BO273" i="10"/>
  <c r="BN274" i="10"/>
  <c r="BO274" i="10"/>
  <c r="BN275" i="10"/>
  <c r="BO275" i="10"/>
  <c r="BN276" i="10"/>
  <c r="BO276" i="10"/>
  <c r="BN277" i="10"/>
  <c r="BO277" i="10"/>
  <c r="BN278" i="10"/>
  <c r="BO278" i="10"/>
  <c r="BN279" i="10"/>
  <c r="BO279" i="10"/>
  <c r="BN280" i="10"/>
  <c r="BO280" i="10"/>
  <c r="BN281" i="10"/>
  <c r="BO281" i="10"/>
  <c r="BN282" i="10"/>
  <c r="BO282" i="10"/>
  <c r="BN283" i="10"/>
  <c r="BO283" i="10"/>
  <c r="BN284" i="10"/>
  <c r="BO284" i="10"/>
  <c r="BN285" i="10"/>
  <c r="BO285" i="10"/>
  <c r="BN286" i="10"/>
  <c r="BO286" i="10"/>
  <c r="BN287" i="10"/>
  <c r="BO287" i="10"/>
  <c r="BN288" i="10"/>
  <c r="BO288" i="10"/>
  <c r="BN289" i="10"/>
  <c r="BO289" i="10"/>
  <c r="BN290" i="10"/>
  <c r="BO290" i="10"/>
  <c r="BN291" i="10"/>
  <c r="BO291" i="10"/>
  <c r="BN292" i="10"/>
  <c r="BO292" i="10"/>
  <c r="BN293" i="10"/>
  <c r="BO293" i="10"/>
  <c r="BN294" i="10"/>
  <c r="BO294" i="10"/>
  <c r="BN295" i="10"/>
  <c r="BO295" i="10"/>
  <c r="BN296" i="10"/>
  <c r="BO296" i="10"/>
  <c r="BN297" i="10"/>
  <c r="BO297" i="10"/>
  <c r="BN298" i="10"/>
  <c r="BO298" i="10"/>
  <c r="BN299" i="10"/>
  <c r="BO299" i="10"/>
  <c r="BN300" i="10"/>
  <c r="BO300" i="10"/>
  <c r="BN301" i="10"/>
  <c r="BO301" i="10"/>
  <c r="BN302" i="10"/>
  <c r="BO302" i="10"/>
  <c r="BN303" i="10"/>
  <c r="BO303" i="10"/>
  <c r="BN304" i="10"/>
  <c r="BO304" i="10"/>
  <c r="BN305" i="10"/>
  <c r="BO305" i="10"/>
  <c r="BN306" i="10"/>
  <c r="BO306" i="10"/>
  <c r="BN307" i="10"/>
  <c r="BO307" i="10"/>
  <c r="BN308" i="10"/>
  <c r="BO308" i="10"/>
  <c r="BN309" i="10"/>
  <c r="BO309" i="10"/>
  <c r="BN310" i="10"/>
  <c r="BO310" i="10"/>
  <c r="BN311" i="10"/>
  <c r="BO311" i="10"/>
  <c r="BN312" i="10"/>
  <c r="BO312" i="10"/>
  <c r="BN313" i="10"/>
  <c r="BO313" i="10"/>
  <c r="BN314" i="10"/>
  <c r="BO314" i="10"/>
  <c r="BN315" i="10"/>
  <c r="BO315" i="10"/>
  <c r="BN316" i="10"/>
  <c r="BO316" i="10"/>
  <c r="BN317" i="10"/>
  <c r="BO317" i="10"/>
  <c r="BN318" i="10"/>
  <c r="BO318" i="10"/>
  <c r="BN319" i="10"/>
  <c r="BO319" i="10"/>
  <c r="BN320" i="10"/>
  <c r="BO320" i="10"/>
  <c r="BN321" i="10"/>
  <c r="BO321" i="10"/>
  <c r="BN322" i="10"/>
  <c r="BO322" i="10"/>
  <c r="BN323" i="10"/>
  <c r="BO323" i="10"/>
  <c r="BN324" i="10"/>
  <c r="BO324" i="10"/>
  <c r="BN325" i="10"/>
  <c r="BO325" i="10"/>
  <c r="BN326" i="10"/>
  <c r="BO326" i="10"/>
  <c r="BN327" i="10"/>
  <c r="BO327" i="10"/>
  <c r="BN328" i="10"/>
  <c r="BO328" i="10"/>
  <c r="BN329" i="10"/>
  <c r="BO329" i="10"/>
  <c r="BN330" i="10"/>
  <c r="BO330" i="10"/>
  <c r="BN331" i="10"/>
  <c r="BO331" i="10"/>
  <c r="BN332" i="10"/>
  <c r="BO332" i="10"/>
  <c r="BN333" i="10"/>
  <c r="BO333" i="10"/>
  <c r="BN334" i="10"/>
  <c r="BO334" i="10"/>
  <c r="BN335" i="10"/>
  <c r="BO335" i="10"/>
  <c r="BN336" i="10"/>
  <c r="BO336" i="10"/>
  <c r="BN337" i="10"/>
  <c r="BO337" i="10"/>
  <c r="BN338" i="10"/>
  <c r="BO338" i="10"/>
  <c r="BN339" i="10"/>
  <c r="BO339" i="10"/>
  <c r="BN340" i="10"/>
  <c r="BO340" i="10"/>
  <c r="BN341" i="10"/>
  <c r="BO341" i="10"/>
  <c r="BN342" i="10"/>
  <c r="BO342" i="10"/>
  <c r="BN343" i="10"/>
  <c r="BO343" i="10"/>
  <c r="BN344" i="10"/>
  <c r="BO344" i="10"/>
  <c r="BN345" i="10"/>
  <c r="BO345" i="10"/>
  <c r="BN346" i="10"/>
  <c r="BO346" i="10"/>
  <c r="BN347" i="10"/>
  <c r="BO347" i="10"/>
  <c r="BN348" i="10"/>
  <c r="BO348" i="10"/>
  <c r="BN349" i="10"/>
  <c r="BO349" i="10"/>
  <c r="BN350" i="10"/>
  <c r="BO350" i="10"/>
  <c r="BN351" i="10"/>
  <c r="BO351" i="10"/>
  <c r="BN352" i="10"/>
  <c r="BO352" i="10"/>
  <c r="BN353" i="10"/>
  <c r="BO353" i="10"/>
  <c r="BN354" i="10"/>
  <c r="BO354" i="10"/>
  <c r="BN355" i="10"/>
  <c r="BO355" i="10"/>
  <c r="BN356" i="10"/>
  <c r="BO356" i="10"/>
  <c r="BN357" i="10"/>
  <c r="BO357" i="10"/>
  <c r="BN358" i="10"/>
  <c r="BO358" i="10"/>
  <c r="BN359" i="10"/>
  <c r="BO359" i="10"/>
  <c r="BN360" i="10"/>
  <c r="BO360" i="10"/>
  <c r="BN361" i="10"/>
  <c r="BO361" i="10"/>
  <c r="BN362" i="10"/>
  <c r="BO362" i="10"/>
  <c r="BN363" i="10"/>
  <c r="BO363" i="10"/>
  <c r="BN364" i="10"/>
  <c r="BO364" i="10"/>
  <c r="BN365" i="10"/>
  <c r="BO365" i="10"/>
  <c r="BN366" i="10"/>
  <c r="BO366" i="10"/>
  <c r="BN367" i="10"/>
  <c r="BO367" i="10"/>
  <c r="BN368" i="10"/>
  <c r="BO368" i="10"/>
  <c r="BN369" i="10"/>
  <c r="BO369" i="10"/>
  <c r="BN370" i="10"/>
  <c r="BO370" i="10"/>
  <c r="BN371" i="10"/>
  <c r="BO371" i="10"/>
  <c r="BN372" i="10"/>
  <c r="BO372" i="10"/>
  <c r="AZ1062" i="4" l="1"/>
  <c r="BA1062" i="4"/>
  <c r="N15" i="10" l="1"/>
  <c r="X4" i="4" l="1"/>
  <c r="W4" i="4"/>
  <c r="H11758" i="22" l="1"/>
  <c r="I11758" i="22" s="1"/>
  <c r="H11757" i="22"/>
  <c r="I11757" i="22" s="1"/>
  <c r="H11756" i="22"/>
  <c r="I11756" i="22" s="1"/>
  <c r="H11755" i="22"/>
  <c r="I11755" i="22" s="1"/>
  <c r="H11754" i="22"/>
  <c r="I11754" i="22" s="1"/>
  <c r="H11753" i="22"/>
  <c r="I11753" i="22" s="1"/>
  <c r="H11752" i="22"/>
  <c r="I11752" i="22" s="1"/>
  <c r="H11751" i="22"/>
  <c r="I11751" i="22" s="1"/>
  <c r="H11750" i="22"/>
  <c r="I11750" i="22" s="1"/>
  <c r="H11749" i="22"/>
  <c r="I11749" i="22" s="1"/>
  <c r="H11748" i="22"/>
  <c r="I11748" i="22" s="1"/>
  <c r="H11747" i="22"/>
  <c r="I11747" i="22" s="1"/>
  <c r="H11746" i="22"/>
  <c r="I11746" i="22" s="1"/>
  <c r="H11745" i="22"/>
  <c r="I11745" i="22" s="1"/>
  <c r="H11744" i="22"/>
  <c r="I11744" i="22" s="1"/>
  <c r="H11743" i="22"/>
  <c r="I11743" i="22" s="1"/>
  <c r="H11742" i="22"/>
  <c r="I11742" i="22" s="1"/>
  <c r="H11741" i="22"/>
  <c r="I11741" i="22" s="1"/>
  <c r="H11740" i="22"/>
  <c r="I11740" i="22" s="1"/>
  <c r="H11739" i="22"/>
  <c r="I11739" i="22" s="1"/>
  <c r="H11738" i="22"/>
  <c r="I11738" i="22" s="1"/>
  <c r="H11737" i="22"/>
  <c r="I11737" i="22" s="1"/>
  <c r="H11736" i="22"/>
  <c r="I11736" i="22" s="1"/>
  <c r="H11735" i="22"/>
  <c r="I11735" i="22" s="1"/>
  <c r="H11734" i="22"/>
  <c r="I11734" i="22" s="1"/>
  <c r="H11733" i="22"/>
  <c r="I11733" i="22" s="1"/>
  <c r="H11732" i="22"/>
  <c r="I11732" i="22" s="1"/>
  <c r="H11731" i="22"/>
  <c r="I11731" i="22" s="1"/>
  <c r="H11730" i="22"/>
  <c r="I11730" i="22" s="1"/>
  <c r="H11729" i="22"/>
  <c r="I11729" i="22" s="1"/>
  <c r="H11728" i="22"/>
  <c r="I11728" i="22" s="1"/>
  <c r="H11727" i="22"/>
  <c r="I11727" i="22" s="1"/>
  <c r="H11726" i="22"/>
  <c r="I11726" i="22" s="1"/>
  <c r="H11725" i="22"/>
  <c r="I11725" i="22" s="1"/>
  <c r="H11724" i="22"/>
  <c r="I11724" i="22" s="1"/>
  <c r="H11723" i="22"/>
  <c r="I11723" i="22" s="1"/>
  <c r="H11722" i="22"/>
  <c r="I11722" i="22" s="1"/>
  <c r="H11721" i="22"/>
  <c r="I11721" i="22" s="1"/>
  <c r="H11720" i="22"/>
  <c r="I11720" i="22" s="1"/>
  <c r="H11719" i="22"/>
  <c r="I11719" i="22" s="1"/>
  <c r="H11718" i="22"/>
  <c r="I11718" i="22" s="1"/>
  <c r="H11717" i="22"/>
  <c r="I11717" i="22" s="1"/>
  <c r="H11716" i="22"/>
  <c r="I11716" i="22" s="1"/>
  <c r="H11715" i="22"/>
  <c r="I11715" i="22" s="1"/>
  <c r="H11714" i="22"/>
  <c r="I11714" i="22" s="1"/>
  <c r="H11713" i="22"/>
  <c r="I11713" i="22" s="1"/>
  <c r="H11712" i="22"/>
  <c r="I11712" i="22" s="1"/>
  <c r="H11711" i="22"/>
  <c r="I11711" i="22" s="1"/>
  <c r="H11710" i="22"/>
  <c r="I11710" i="22" s="1"/>
  <c r="H11709" i="22"/>
  <c r="I11709" i="22" s="1"/>
  <c r="H11708" i="22"/>
  <c r="I11708" i="22" s="1"/>
  <c r="H11707" i="22"/>
  <c r="I11707" i="22" s="1"/>
  <c r="H11706" i="22"/>
  <c r="I11706" i="22" s="1"/>
  <c r="H11705" i="22"/>
  <c r="I11705" i="22" s="1"/>
  <c r="H11704" i="22"/>
  <c r="I11704" i="22" s="1"/>
  <c r="H11703" i="22"/>
  <c r="I11703" i="22" s="1"/>
  <c r="H11702" i="22"/>
  <c r="I11702" i="22" s="1"/>
  <c r="H11701" i="22"/>
  <c r="I11701" i="22" s="1"/>
  <c r="H11700" i="22"/>
  <c r="I11700" i="22" s="1"/>
  <c r="H11699" i="22"/>
  <c r="I11699" i="22" s="1"/>
  <c r="H11698" i="22"/>
  <c r="I11698" i="22" s="1"/>
  <c r="H11697" i="22"/>
  <c r="I11697" i="22" s="1"/>
  <c r="H11696" i="22"/>
  <c r="I11696" i="22" s="1"/>
  <c r="H11695" i="22"/>
  <c r="I11695" i="22" s="1"/>
  <c r="H11694" i="22"/>
  <c r="I11694" i="22" s="1"/>
  <c r="H11693" i="22"/>
  <c r="I11693" i="22" s="1"/>
  <c r="H11692" i="22"/>
  <c r="I11692" i="22" s="1"/>
  <c r="H11691" i="22"/>
  <c r="I11691" i="22" s="1"/>
  <c r="H11690" i="22"/>
  <c r="I11690" i="22" s="1"/>
  <c r="H11689" i="22"/>
  <c r="I11689" i="22" s="1"/>
  <c r="H11688" i="22"/>
  <c r="I11688" i="22" s="1"/>
  <c r="H11687" i="22"/>
  <c r="I11687" i="22" s="1"/>
  <c r="H11686" i="22"/>
  <c r="I11686" i="22" s="1"/>
  <c r="H11685" i="22"/>
  <c r="I11685" i="22" s="1"/>
  <c r="H11684" i="22"/>
  <c r="I11684" i="22" s="1"/>
  <c r="H11683" i="22"/>
  <c r="I11683" i="22" s="1"/>
  <c r="H11682" i="22"/>
  <c r="I11682" i="22" s="1"/>
  <c r="H11681" i="22"/>
  <c r="I11681" i="22" s="1"/>
  <c r="H11680" i="22"/>
  <c r="I11680" i="22" s="1"/>
  <c r="H11679" i="22"/>
  <c r="I11679" i="22" s="1"/>
  <c r="H11678" i="22"/>
  <c r="I11678" i="22" s="1"/>
  <c r="H11677" i="22"/>
  <c r="I11677" i="22" s="1"/>
  <c r="H11676" i="22"/>
  <c r="I11676" i="22" s="1"/>
  <c r="H11675" i="22"/>
  <c r="I11675" i="22" s="1"/>
  <c r="H11674" i="22"/>
  <c r="I11674" i="22" s="1"/>
  <c r="H11673" i="22"/>
  <c r="I11673" i="22" s="1"/>
  <c r="H11672" i="22"/>
  <c r="I11672" i="22" s="1"/>
  <c r="H11671" i="22"/>
  <c r="I11671" i="22" s="1"/>
  <c r="H11670" i="22"/>
  <c r="I11670" i="22" s="1"/>
  <c r="H11669" i="22"/>
  <c r="I11669" i="22" s="1"/>
  <c r="H11668" i="22"/>
  <c r="I11668" i="22" s="1"/>
  <c r="H11667" i="22"/>
  <c r="I11667" i="22" s="1"/>
  <c r="H11666" i="22"/>
  <c r="I11666" i="22" s="1"/>
  <c r="H11665" i="22"/>
  <c r="I11665" i="22" s="1"/>
  <c r="H11664" i="22"/>
  <c r="I11664" i="22" s="1"/>
  <c r="H11663" i="22"/>
  <c r="I11663" i="22" s="1"/>
  <c r="H11662" i="22"/>
  <c r="I11662" i="22" s="1"/>
  <c r="H11661" i="22"/>
  <c r="I11661" i="22" s="1"/>
  <c r="H11660" i="22"/>
  <c r="I11660" i="22" s="1"/>
  <c r="H11659" i="22"/>
  <c r="I11659" i="22" s="1"/>
  <c r="H11658" i="22"/>
  <c r="I11658" i="22" s="1"/>
  <c r="H11657" i="22"/>
  <c r="I11657" i="22" s="1"/>
  <c r="H11656" i="22"/>
  <c r="I11656" i="22" s="1"/>
  <c r="H11655" i="22"/>
  <c r="I11655" i="22" s="1"/>
  <c r="H11654" i="22"/>
  <c r="I11654" i="22" s="1"/>
  <c r="H11653" i="22"/>
  <c r="I11653" i="22" s="1"/>
  <c r="H11652" i="22"/>
  <c r="I11652" i="22" s="1"/>
  <c r="H11651" i="22"/>
  <c r="I11651" i="22" s="1"/>
  <c r="H11650" i="22"/>
  <c r="I11650" i="22" s="1"/>
  <c r="H11649" i="22"/>
  <c r="I11649" i="22" s="1"/>
  <c r="H11648" i="22"/>
  <c r="I11648" i="22" s="1"/>
  <c r="H11647" i="22"/>
  <c r="I11647" i="22" s="1"/>
  <c r="H11646" i="22"/>
  <c r="I11646" i="22" s="1"/>
  <c r="H11645" i="22"/>
  <c r="I11645" i="22" s="1"/>
  <c r="H11644" i="22"/>
  <c r="I11644" i="22" s="1"/>
  <c r="H11643" i="22"/>
  <c r="I11643" i="22" s="1"/>
  <c r="H11642" i="22"/>
  <c r="I11642" i="22" s="1"/>
  <c r="H11641" i="22"/>
  <c r="I11641" i="22" s="1"/>
  <c r="H11640" i="22"/>
  <c r="I11640" i="22" s="1"/>
  <c r="H11639" i="22"/>
  <c r="I11639" i="22" s="1"/>
  <c r="H11638" i="22"/>
  <c r="I11638" i="22" s="1"/>
  <c r="H11637" i="22"/>
  <c r="I11637" i="22" s="1"/>
  <c r="H11636" i="22"/>
  <c r="I11636" i="22" s="1"/>
  <c r="H11635" i="22"/>
  <c r="I11635" i="22" s="1"/>
  <c r="H11634" i="22"/>
  <c r="I11634" i="22" s="1"/>
  <c r="H11633" i="22"/>
  <c r="I11633" i="22" s="1"/>
  <c r="H11632" i="22"/>
  <c r="I11632" i="22" s="1"/>
  <c r="H11631" i="22"/>
  <c r="I11631" i="22" s="1"/>
  <c r="H11630" i="22"/>
  <c r="I11630" i="22" s="1"/>
  <c r="H11629" i="22"/>
  <c r="I11629" i="22" s="1"/>
  <c r="H11628" i="22"/>
  <c r="I11628" i="22" s="1"/>
  <c r="H11627" i="22"/>
  <c r="I11627" i="22" s="1"/>
  <c r="H11626" i="22"/>
  <c r="I11626" i="22" s="1"/>
  <c r="H11625" i="22"/>
  <c r="I11625" i="22" s="1"/>
  <c r="H11624" i="22"/>
  <c r="I11624" i="22" s="1"/>
  <c r="H11623" i="22"/>
  <c r="I11623" i="22" s="1"/>
  <c r="H11622" i="22"/>
  <c r="I11622" i="22" s="1"/>
  <c r="H11621" i="22"/>
  <c r="I11621" i="22" s="1"/>
  <c r="H11620" i="22"/>
  <c r="I11620" i="22" s="1"/>
  <c r="H11619" i="22"/>
  <c r="I11619" i="22" s="1"/>
  <c r="H11618" i="22"/>
  <c r="I11618" i="22" s="1"/>
  <c r="H11617" i="22"/>
  <c r="I11617" i="22" s="1"/>
  <c r="H11616" i="22"/>
  <c r="I11616" i="22" s="1"/>
  <c r="H11615" i="22"/>
  <c r="I11615" i="22" s="1"/>
  <c r="H11614" i="22"/>
  <c r="I11614" i="22" s="1"/>
  <c r="H11613" i="22"/>
  <c r="I11613" i="22" s="1"/>
  <c r="H11612" i="22"/>
  <c r="I11612" i="22" s="1"/>
  <c r="H11611" i="22"/>
  <c r="I11611" i="22" s="1"/>
  <c r="H11610" i="22"/>
  <c r="I11610" i="22" s="1"/>
  <c r="H11609" i="22"/>
  <c r="I11609" i="22" s="1"/>
  <c r="H11608" i="22"/>
  <c r="I11608" i="22" s="1"/>
  <c r="H11607" i="22"/>
  <c r="I11607" i="22" s="1"/>
  <c r="H11606" i="22"/>
  <c r="I11606" i="22" s="1"/>
  <c r="H11605" i="22"/>
  <c r="I11605" i="22" s="1"/>
  <c r="H11604" i="22"/>
  <c r="I11604" i="22" s="1"/>
  <c r="H11603" i="22"/>
  <c r="I11603" i="22" s="1"/>
  <c r="H11602" i="22"/>
  <c r="I11602" i="22" s="1"/>
  <c r="H11601" i="22"/>
  <c r="I11601" i="22" s="1"/>
  <c r="H11600" i="22"/>
  <c r="I11600" i="22" s="1"/>
  <c r="H11599" i="22"/>
  <c r="I11599" i="22" s="1"/>
  <c r="H11598" i="22"/>
  <c r="I11598" i="22" s="1"/>
  <c r="H11597" i="22"/>
  <c r="I11597" i="22" s="1"/>
  <c r="H11596" i="22"/>
  <c r="I11596" i="22" s="1"/>
  <c r="H11595" i="22"/>
  <c r="I11595" i="22" s="1"/>
  <c r="H11594" i="22"/>
  <c r="I11594" i="22" s="1"/>
  <c r="H11593" i="22"/>
  <c r="I11593" i="22" s="1"/>
  <c r="H11592" i="22"/>
  <c r="I11592" i="22" s="1"/>
  <c r="H11591" i="22"/>
  <c r="I11591" i="22" s="1"/>
  <c r="H11590" i="22"/>
  <c r="I11590" i="22" s="1"/>
  <c r="H11589" i="22"/>
  <c r="I11589" i="22" s="1"/>
  <c r="H11588" i="22"/>
  <c r="I11588" i="22" s="1"/>
  <c r="H11587" i="22"/>
  <c r="I11587" i="22" s="1"/>
  <c r="H11586" i="22"/>
  <c r="I11586" i="22" s="1"/>
  <c r="H11585" i="22"/>
  <c r="I11585" i="22" s="1"/>
  <c r="H11584" i="22"/>
  <c r="I11584" i="22" s="1"/>
  <c r="H11583" i="22"/>
  <c r="I11583" i="22" s="1"/>
  <c r="H11582" i="22"/>
  <c r="I11582" i="22" s="1"/>
  <c r="H11581" i="22"/>
  <c r="I11581" i="22" s="1"/>
  <c r="H11580" i="22"/>
  <c r="I11580" i="22" s="1"/>
  <c r="H11579" i="22"/>
  <c r="I11579" i="22" s="1"/>
  <c r="H11578" i="22"/>
  <c r="I11578" i="22" s="1"/>
  <c r="H11577" i="22"/>
  <c r="I11577" i="22" s="1"/>
  <c r="H11576" i="22"/>
  <c r="I11576" i="22" s="1"/>
  <c r="H11575" i="22"/>
  <c r="I11575" i="22" s="1"/>
  <c r="H11574" i="22"/>
  <c r="I11574" i="22" s="1"/>
  <c r="H11573" i="22"/>
  <c r="I11573" i="22" s="1"/>
  <c r="H11572" i="22"/>
  <c r="I11572" i="22" s="1"/>
  <c r="H11571" i="22"/>
  <c r="I11571" i="22" s="1"/>
  <c r="H11570" i="22"/>
  <c r="I11570" i="22" s="1"/>
  <c r="H11569" i="22"/>
  <c r="I11569" i="22" s="1"/>
  <c r="H11568" i="22"/>
  <c r="I11568" i="22" s="1"/>
  <c r="H11567" i="22"/>
  <c r="I11567" i="22" s="1"/>
  <c r="H11566" i="22"/>
  <c r="I11566" i="22" s="1"/>
  <c r="H11565" i="22"/>
  <c r="I11565" i="22" s="1"/>
  <c r="H11564" i="22"/>
  <c r="I11564" i="22" s="1"/>
  <c r="H11563" i="22"/>
  <c r="I11563" i="22" s="1"/>
  <c r="H11562" i="22"/>
  <c r="I11562" i="22" s="1"/>
  <c r="H11561" i="22"/>
  <c r="I11561" i="22" s="1"/>
  <c r="H11560" i="22"/>
  <c r="I11560" i="22" s="1"/>
  <c r="H11559" i="22"/>
  <c r="I11559" i="22" s="1"/>
  <c r="H11558" i="22"/>
  <c r="I11558" i="22" s="1"/>
  <c r="H11557" i="22"/>
  <c r="I11557" i="22" s="1"/>
  <c r="H11556" i="22"/>
  <c r="I11556" i="22" s="1"/>
  <c r="H11555" i="22"/>
  <c r="I11555" i="22" s="1"/>
  <c r="H11554" i="22"/>
  <c r="I11554" i="22" s="1"/>
  <c r="H11553" i="22"/>
  <c r="I11553" i="22" s="1"/>
  <c r="H11552" i="22"/>
  <c r="I11552" i="22" s="1"/>
  <c r="H11551" i="22"/>
  <c r="I11551" i="22" s="1"/>
  <c r="H11550" i="22"/>
  <c r="I11550" i="22" s="1"/>
  <c r="H11549" i="22"/>
  <c r="I11549" i="22" s="1"/>
  <c r="H11548" i="22"/>
  <c r="I11548" i="22" s="1"/>
  <c r="H11547" i="22"/>
  <c r="I11547" i="22" s="1"/>
  <c r="H11546" i="22"/>
  <c r="I11546" i="22" s="1"/>
  <c r="H11545" i="22"/>
  <c r="I11545" i="22" s="1"/>
  <c r="H11544" i="22"/>
  <c r="I11544" i="22" s="1"/>
  <c r="H11543" i="22"/>
  <c r="I11543" i="22" s="1"/>
  <c r="H11542" i="22"/>
  <c r="I11542" i="22" s="1"/>
  <c r="H11541" i="22"/>
  <c r="I11541" i="22" s="1"/>
  <c r="H11540" i="22"/>
  <c r="I11540" i="22" s="1"/>
  <c r="H11539" i="22"/>
  <c r="I11539" i="22" s="1"/>
  <c r="H11538" i="22"/>
  <c r="I11538" i="22" s="1"/>
  <c r="H11537" i="22"/>
  <c r="I11537" i="22" s="1"/>
  <c r="H11536" i="22"/>
  <c r="I11536" i="22" s="1"/>
  <c r="H11535" i="22"/>
  <c r="I11535" i="22" s="1"/>
  <c r="H11534" i="22"/>
  <c r="I11534" i="22" s="1"/>
  <c r="H11533" i="22"/>
  <c r="I11533" i="22" s="1"/>
  <c r="H11532" i="22"/>
  <c r="I11532" i="22" s="1"/>
  <c r="H11531" i="22"/>
  <c r="I11531" i="22" s="1"/>
  <c r="H11530" i="22"/>
  <c r="I11530" i="22" s="1"/>
  <c r="H11529" i="22"/>
  <c r="I11529" i="22" s="1"/>
  <c r="H11528" i="22"/>
  <c r="I11528" i="22" s="1"/>
  <c r="H11527" i="22"/>
  <c r="I11527" i="22" s="1"/>
  <c r="H11526" i="22"/>
  <c r="I11526" i="22" s="1"/>
  <c r="H11525" i="22"/>
  <c r="I11525" i="22" s="1"/>
  <c r="H11524" i="22"/>
  <c r="I11524" i="22" s="1"/>
  <c r="H11523" i="22"/>
  <c r="I11523" i="22" s="1"/>
  <c r="H11522" i="22"/>
  <c r="I11522" i="22" s="1"/>
  <c r="H11521" i="22"/>
  <c r="I11521" i="22" s="1"/>
  <c r="H11520" i="22"/>
  <c r="I11520" i="22" s="1"/>
  <c r="H11519" i="22"/>
  <c r="I11519" i="22" s="1"/>
  <c r="H11518" i="22"/>
  <c r="I11518" i="22" s="1"/>
  <c r="H11517" i="22"/>
  <c r="I11517" i="22" s="1"/>
  <c r="H11516" i="22"/>
  <c r="I11516" i="22" s="1"/>
  <c r="H11515" i="22"/>
  <c r="I11515" i="22" s="1"/>
  <c r="H11514" i="22"/>
  <c r="I11514" i="22" s="1"/>
  <c r="H11513" i="22"/>
  <c r="I11513" i="22" s="1"/>
  <c r="H11512" i="22"/>
  <c r="I11512" i="22" s="1"/>
  <c r="H11511" i="22"/>
  <c r="I11511" i="22" s="1"/>
  <c r="H11510" i="22"/>
  <c r="I11510" i="22" s="1"/>
  <c r="H11509" i="22"/>
  <c r="I11509" i="22" s="1"/>
  <c r="H11508" i="22"/>
  <c r="I11508" i="22" s="1"/>
  <c r="H11507" i="22"/>
  <c r="I11507" i="22" s="1"/>
  <c r="H11506" i="22"/>
  <c r="I11506" i="22" s="1"/>
  <c r="H11505" i="22"/>
  <c r="I11505" i="22" s="1"/>
  <c r="H11504" i="22"/>
  <c r="I11504" i="22" s="1"/>
  <c r="H11503" i="22"/>
  <c r="I11503" i="22" s="1"/>
  <c r="H11502" i="22"/>
  <c r="I11502" i="22" s="1"/>
  <c r="H11501" i="22"/>
  <c r="I11501" i="22" s="1"/>
  <c r="H11500" i="22"/>
  <c r="I11500" i="22" s="1"/>
  <c r="H11499" i="22"/>
  <c r="I11499" i="22" s="1"/>
  <c r="H11498" i="22"/>
  <c r="I11498" i="22" s="1"/>
  <c r="H11497" i="22"/>
  <c r="I11497" i="22" s="1"/>
  <c r="H11496" i="22"/>
  <c r="I11496" i="22" s="1"/>
  <c r="H11495" i="22"/>
  <c r="I11495" i="22" s="1"/>
  <c r="H11494" i="22"/>
  <c r="I11494" i="22" s="1"/>
  <c r="H11493" i="22"/>
  <c r="I11493" i="22" s="1"/>
  <c r="H11492" i="22"/>
  <c r="I11492" i="22" s="1"/>
  <c r="H11491" i="22"/>
  <c r="I11491" i="22" s="1"/>
  <c r="H11490" i="22"/>
  <c r="I11490" i="22" s="1"/>
  <c r="H11489" i="22"/>
  <c r="I11489" i="22" s="1"/>
  <c r="H11488" i="22"/>
  <c r="I11488" i="22" s="1"/>
  <c r="H11487" i="22"/>
  <c r="I11487" i="22" s="1"/>
  <c r="H11486" i="22"/>
  <c r="I11486" i="22" s="1"/>
  <c r="H11485" i="22"/>
  <c r="I11485" i="22" s="1"/>
  <c r="H11484" i="22"/>
  <c r="I11484" i="22" s="1"/>
  <c r="H11483" i="22"/>
  <c r="I11483" i="22" s="1"/>
  <c r="H11482" i="22"/>
  <c r="I11482" i="22" s="1"/>
  <c r="H11481" i="22"/>
  <c r="I11481" i="22" s="1"/>
  <c r="H11480" i="22"/>
  <c r="I11480" i="22" s="1"/>
  <c r="H11479" i="22"/>
  <c r="I11479" i="22" s="1"/>
  <c r="H11478" i="22"/>
  <c r="I11478" i="22" s="1"/>
  <c r="H11477" i="22"/>
  <c r="I11477" i="22" s="1"/>
  <c r="H11476" i="22"/>
  <c r="I11476" i="22" s="1"/>
  <c r="H11475" i="22"/>
  <c r="I11475" i="22" s="1"/>
  <c r="H11474" i="22"/>
  <c r="I11474" i="22" s="1"/>
  <c r="H11473" i="22"/>
  <c r="I11473" i="22" s="1"/>
  <c r="H11472" i="22"/>
  <c r="I11472" i="22" s="1"/>
  <c r="H11471" i="22"/>
  <c r="I11471" i="22" s="1"/>
  <c r="H11470" i="22"/>
  <c r="I11470" i="22" s="1"/>
  <c r="H11469" i="22"/>
  <c r="I11469" i="22" s="1"/>
  <c r="H11468" i="22"/>
  <c r="I11468" i="22" s="1"/>
  <c r="H11467" i="22"/>
  <c r="I11467" i="22" s="1"/>
  <c r="H11466" i="22"/>
  <c r="I11466" i="22" s="1"/>
  <c r="H11465" i="22"/>
  <c r="I11465" i="22" s="1"/>
  <c r="H11464" i="22"/>
  <c r="I11464" i="22" s="1"/>
  <c r="H11463" i="22"/>
  <c r="I11463" i="22" s="1"/>
  <c r="H11462" i="22"/>
  <c r="I11462" i="22" s="1"/>
  <c r="H11461" i="22"/>
  <c r="I11461" i="22" s="1"/>
  <c r="H11460" i="22"/>
  <c r="I11460" i="22" s="1"/>
  <c r="H11459" i="22"/>
  <c r="I11459" i="22" s="1"/>
  <c r="H11458" i="22"/>
  <c r="I11458" i="22" s="1"/>
  <c r="H11457" i="22"/>
  <c r="I11457" i="22" s="1"/>
  <c r="H11456" i="22"/>
  <c r="I11456" i="22" s="1"/>
  <c r="H11455" i="22"/>
  <c r="I11455" i="22" s="1"/>
  <c r="H11454" i="22"/>
  <c r="I11454" i="22" s="1"/>
  <c r="H11453" i="22"/>
  <c r="I11453" i="22" s="1"/>
  <c r="H11452" i="22"/>
  <c r="I11452" i="22" s="1"/>
  <c r="H11451" i="22"/>
  <c r="I11451" i="22" s="1"/>
  <c r="H11450" i="22"/>
  <c r="I11450" i="22" s="1"/>
  <c r="H11449" i="22"/>
  <c r="I11449" i="22" s="1"/>
  <c r="H11448" i="22"/>
  <c r="I11448" i="22" s="1"/>
  <c r="H11447" i="22"/>
  <c r="I11447" i="22" s="1"/>
  <c r="H11446" i="22"/>
  <c r="I11446" i="22" s="1"/>
  <c r="H11445" i="22"/>
  <c r="I11445" i="22" s="1"/>
  <c r="H11444" i="22"/>
  <c r="I11444" i="22" s="1"/>
  <c r="H11443" i="22"/>
  <c r="I11443" i="22" s="1"/>
  <c r="H11442" i="22"/>
  <c r="I11442" i="22" s="1"/>
  <c r="H11441" i="22"/>
  <c r="I11441" i="22" s="1"/>
  <c r="H11440" i="22"/>
  <c r="I11440" i="22" s="1"/>
  <c r="H11439" i="22"/>
  <c r="I11439" i="22" s="1"/>
  <c r="H11438" i="22"/>
  <c r="I11438" i="22" s="1"/>
  <c r="H11437" i="22"/>
  <c r="I11437" i="22" s="1"/>
  <c r="H11436" i="22"/>
  <c r="I11436" i="22" s="1"/>
  <c r="H11435" i="22"/>
  <c r="I11435" i="22" s="1"/>
  <c r="H11434" i="22"/>
  <c r="I11434" i="22" s="1"/>
  <c r="H11433" i="22"/>
  <c r="I11433" i="22" s="1"/>
  <c r="H11432" i="22"/>
  <c r="I11432" i="22" s="1"/>
  <c r="H11431" i="22"/>
  <c r="I11431" i="22" s="1"/>
  <c r="H11430" i="22"/>
  <c r="I11430" i="22" s="1"/>
  <c r="H11429" i="22"/>
  <c r="I11429" i="22" s="1"/>
  <c r="H11428" i="22"/>
  <c r="I11428" i="22" s="1"/>
  <c r="H11427" i="22"/>
  <c r="I11427" i="22" s="1"/>
  <c r="H11426" i="22"/>
  <c r="I11426" i="22" s="1"/>
  <c r="H11425" i="22"/>
  <c r="I11425" i="22" s="1"/>
  <c r="H11424" i="22"/>
  <c r="I11424" i="22" s="1"/>
  <c r="H11423" i="22"/>
  <c r="I11423" i="22" s="1"/>
  <c r="H11422" i="22"/>
  <c r="I11422" i="22" s="1"/>
  <c r="H11421" i="22"/>
  <c r="I11421" i="22" s="1"/>
  <c r="H11420" i="22"/>
  <c r="I11420" i="22" s="1"/>
  <c r="H11419" i="22"/>
  <c r="I11419" i="22" s="1"/>
  <c r="H11418" i="22"/>
  <c r="I11418" i="22" s="1"/>
  <c r="H11417" i="22"/>
  <c r="I11417" i="22" s="1"/>
  <c r="H11416" i="22"/>
  <c r="I11416" i="22" s="1"/>
  <c r="H11415" i="22"/>
  <c r="I11415" i="22" s="1"/>
  <c r="H11414" i="22"/>
  <c r="I11414" i="22" s="1"/>
  <c r="H11413" i="22"/>
  <c r="I11413" i="22" s="1"/>
  <c r="H11412" i="22"/>
  <c r="I11412" i="22" s="1"/>
  <c r="H11411" i="22"/>
  <c r="I11411" i="22" s="1"/>
  <c r="H11410" i="22"/>
  <c r="I11410" i="22" s="1"/>
  <c r="H11409" i="22"/>
  <c r="I11409" i="22" s="1"/>
  <c r="H11408" i="22"/>
  <c r="I11408" i="22" s="1"/>
  <c r="H11407" i="22"/>
  <c r="I11407" i="22" s="1"/>
  <c r="H11406" i="22"/>
  <c r="I11406" i="22" s="1"/>
  <c r="H11405" i="22"/>
  <c r="I11405" i="22" s="1"/>
  <c r="H11404" i="22"/>
  <c r="I11404" i="22" s="1"/>
  <c r="H11403" i="22"/>
  <c r="I11403" i="22" s="1"/>
  <c r="H11402" i="22"/>
  <c r="I11402" i="22" s="1"/>
  <c r="H11401" i="22"/>
  <c r="I11401" i="22" s="1"/>
  <c r="H11400" i="22"/>
  <c r="I11400" i="22" s="1"/>
  <c r="H11399" i="22"/>
  <c r="I11399" i="22" s="1"/>
  <c r="H11398" i="22"/>
  <c r="I11398" i="22" s="1"/>
  <c r="H11397" i="22"/>
  <c r="I11397" i="22" s="1"/>
  <c r="H11396" i="22"/>
  <c r="I11396" i="22" s="1"/>
  <c r="H11395" i="22"/>
  <c r="I11395" i="22" s="1"/>
  <c r="H11394" i="22"/>
  <c r="I11394" i="22" s="1"/>
  <c r="H11393" i="22"/>
  <c r="I11393" i="22" s="1"/>
  <c r="H11392" i="22"/>
  <c r="I11392" i="22" s="1"/>
  <c r="H11391" i="22"/>
  <c r="I11391" i="22" s="1"/>
  <c r="H11390" i="22"/>
  <c r="I11390" i="22" s="1"/>
  <c r="H11389" i="22"/>
  <c r="I11389" i="22" s="1"/>
  <c r="H11388" i="22"/>
  <c r="I11388" i="22" s="1"/>
  <c r="H11387" i="22"/>
  <c r="I11387" i="22" s="1"/>
  <c r="H11386" i="22"/>
  <c r="I11386" i="22" s="1"/>
  <c r="H11385" i="22"/>
  <c r="I11385" i="22" s="1"/>
  <c r="H11384" i="22"/>
  <c r="I11384" i="22" s="1"/>
  <c r="H11383" i="22"/>
  <c r="I11383" i="22" s="1"/>
  <c r="H11382" i="22"/>
  <c r="I11382" i="22" s="1"/>
  <c r="H11381" i="22"/>
  <c r="I11381" i="22" s="1"/>
  <c r="H11380" i="22"/>
  <c r="I11380" i="22" s="1"/>
  <c r="H11379" i="22"/>
  <c r="I11379" i="22" s="1"/>
  <c r="H11378" i="22"/>
  <c r="I11378" i="22" s="1"/>
  <c r="H11377" i="22"/>
  <c r="I11377" i="22" s="1"/>
  <c r="H11376" i="22"/>
  <c r="I11376" i="22" s="1"/>
  <c r="H11375" i="22"/>
  <c r="I11375" i="22" s="1"/>
  <c r="H11374" i="22"/>
  <c r="I11374" i="22" s="1"/>
  <c r="H11373" i="22"/>
  <c r="I11373" i="22" s="1"/>
  <c r="H11372" i="22"/>
  <c r="I11372" i="22" s="1"/>
  <c r="H11371" i="22"/>
  <c r="I11371" i="22" s="1"/>
  <c r="H11370" i="22"/>
  <c r="I11370" i="22" s="1"/>
  <c r="H11369" i="22"/>
  <c r="I11369" i="22" s="1"/>
  <c r="H11368" i="22"/>
  <c r="I11368" i="22" s="1"/>
  <c r="H11367" i="22"/>
  <c r="I11367" i="22" s="1"/>
  <c r="H11366" i="22"/>
  <c r="I11366" i="22" s="1"/>
  <c r="H11365" i="22"/>
  <c r="I11365" i="22" s="1"/>
  <c r="H11364" i="22"/>
  <c r="I11364" i="22" s="1"/>
  <c r="H11363" i="22"/>
  <c r="I11363" i="22" s="1"/>
  <c r="H11362" i="22"/>
  <c r="I11362" i="22" s="1"/>
  <c r="H11361" i="22"/>
  <c r="I11361" i="22" s="1"/>
  <c r="H11360" i="22"/>
  <c r="I11360" i="22" s="1"/>
  <c r="H11359" i="22"/>
  <c r="I11359" i="22" s="1"/>
  <c r="H11358" i="22"/>
  <c r="I11358" i="22" s="1"/>
  <c r="H11357" i="22"/>
  <c r="I11357" i="22" s="1"/>
  <c r="H11356" i="22"/>
  <c r="I11356" i="22" s="1"/>
  <c r="H11355" i="22"/>
  <c r="I11355" i="22" s="1"/>
  <c r="H11354" i="22"/>
  <c r="I11354" i="22" s="1"/>
  <c r="H11353" i="22"/>
  <c r="I11353" i="22" s="1"/>
  <c r="H11352" i="22"/>
  <c r="I11352" i="22" s="1"/>
  <c r="H11351" i="22"/>
  <c r="I11351" i="22" s="1"/>
  <c r="H11350" i="22"/>
  <c r="I11350" i="22" s="1"/>
  <c r="H11349" i="22"/>
  <c r="I11349" i="22" s="1"/>
  <c r="H11348" i="22"/>
  <c r="I11348" i="22" s="1"/>
  <c r="H11347" i="22"/>
  <c r="I11347" i="22" s="1"/>
  <c r="H11346" i="22"/>
  <c r="I11346" i="22" s="1"/>
  <c r="H11345" i="22"/>
  <c r="I11345" i="22" s="1"/>
  <c r="H11344" i="22"/>
  <c r="I11344" i="22" s="1"/>
  <c r="H11343" i="22"/>
  <c r="I11343" i="22" s="1"/>
  <c r="H11342" i="22"/>
  <c r="I11342" i="22" s="1"/>
  <c r="H11341" i="22"/>
  <c r="I11341" i="22" s="1"/>
  <c r="H11340" i="22"/>
  <c r="I11340" i="22" s="1"/>
  <c r="H11339" i="22"/>
  <c r="I11339" i="22" s="1"/>
  <c r="H11338" i="22"/>
  <c r="I11338" i="22" s="1"/>
  <c r="H11337" i="22"/>
  <c r="I11337" i="22" s="1"/>
  <c r="H11336" i="22"/>
  <c r="I11336" i="22" s="1"/>
  <c r="H11335" i="22"/>
  <c r="I11335" i="22" s="1"/>
  <c r="H11334" i="22"/>
  <c r="I11334" i="22" s="1"/>
  <c r="H11333" i="22"/>
  <c r="I11333" i="22" s="1"/>
  <c r="H11332" i="22"/>
  <c r="I11332" i="22" s="1"/>
  <c r="H11331" i="22"/>
  <c r="I11331" i="22" s="1"/>
  <c r="H11330" i="22"/>
  <c r="I11330" i="22" s="1"/>
  <c r="H11329" i="22"/>
  <c r="I11329" i="22" s="1"/>
  <c r="H11328" i="22"/>
  <c r="I11328" i="22" s="1"/>
  <c r="H11327" i="22"/>
  <c r="I11327" i="22" s="1"/>
  <c r="H11326" i="22"/>
  <c r="I11326" i="22" s="1"/>
  <c r="H11325" i="22"/>
  <c r="I11325" i="22" s="1"/>
  <c r="H11324" i="22"/>
  <c r="I11324" i="22" s="1"/>
  <c r="H11323" i="22"/>
  <c r="I11323" i="22" s="1"/>
  <c r="H11322" i="22"/>
  <c r="I11322" i="22" s="1"/>
  <c r="H11321" i="22"/>
  <c r="I11321" i="22" s="1"/>
  <c r="H11320" i="22"/>
  <c r="I11320" i="22" s="1"/>
  <c r="H11319" i="22"/>
  <c r="I11319" i="22" s="1"/>
  <c r="H11318" i="22"/>
  <c r="I11318" i="22" s="1"/>
  <c r="H11317" i="22"/>
  <c r="I11317" i="22" s="1"/>
  <c r="H11316" i="22"/>
  <c r="I11316" i="22" s="1"/>
  <c r="H11315" i="22"/>
  <c r="I11315" i="22" s="1"/>
  <c r="H11314" i="22"/>
  <c r="I11314" i="22" s="1"/>
  <c r="H11313" i="22"/>
  <c r="I11313" i="22" s="1"/>
  <c r="H11312" i="22"/>
  <c r="I11312" i="22" s="1"/>
  <c r="H11311" i="22"/>
  <c r="I11311" i="22" s="1"/>
  <c r="H11310" i="22"/>
  <c r="I11310" i="22" s="1"/>
  <c r="H11309" i="22"/>
  <c r="I11309" i="22" s="1"/>
  <c r="H11308" i="22"/>
  <c r="I11308" i="22" s="1"/>
  <c r="H11307" i="22"/>
  <c r="I11307" i="22" s="1"/>
  <c r="H11306" i="22"/>
  <c r="I11306" i="22" s="1"/>
  <c r="H11305" i="22"/>
  <c r="I11305" i="22" s="1"/>
  <c r="H11304" i="22"/>
  <c r="I11304" i="22" s="1"/>
  <c r="H11303" i="22"/>
  <c r="I11303" i="22" s="1"/>
  <c r="H11302" i="22"/>
  <c r="I11302" i="22" s="1"/>
  <c r="H11301" i="22"/>
  <c r="I11301" i="22" s="1"/>
  <c r="H11300" i="22"/>
  <c r="I11300" i="22" s="1"/>
  <c r="H11299" i="22"/>
  <c r="I11299" i="22" s="1"/>
  <c r="H11298" i="22"/>
  <c r="I11298" i="22" s="1"/>
  <c r="H11297" i="22"/>
  <c r="I11297" i="22" s="1"/>
  <c r="H11296" i="22"/>
  <c r="I11296" i="22" s="1"/>
  <c r="H11295" i="22"/>
  <c r="I11295" i="22" s="1"/>
  <c r="H11294" i="22"/>
  <c r="I11294" i="22" s="1"/>
  <c r="H11293" i="22"/>
  <c r="I11293" i="22" s="1"/>
  <c r="H11292" i="22"/>
  <c r="I11292" i="22" s="1"/>
  <c r="H11291" i="22"/>
  <c r="I11291" i="22" s="1"/>
  <c r="H11290" i="22"/>
  <c r="I11290" i="22" s="1"/>
  <c r="H11289" i="22"/>
  <c r="I11289" i="22" s="1"/>
  <c r="H11288" i="22"/>
  <c r="I11288" i="22" s="1"/>
  <c r="H11287" i="22"/>
  <c r="I11287" i="22" s="1"/>
  <c r="H11286" i="22"/>
  <c r="I11286" i="22" s="1"/>
  <c r="H11285" i="22"/>
  <c r="I11285" i="22" s="1"/>
  <c r="H11284" i="22"/>
  <c r="I11284" i="22" s="1"/>
  <c r="H11283" i="22"/>
  <c r="I11283" i="22" s="1"/>
  <c r="H11282" i="22"/>
  <c r="I11282" i="22" s="1"/>
  <c r="H11281" i="22"/>
  <c r="I11281" i="22" s="1"/>
  <c r="H11280" i="22"/>
  <c r="I11280" i="22" s="1"/>
  <c r="H11279" i="22"/>
  <c r="I11279" i="22" s="1"/>
  <c r="H11278" i="22"/>
  <c r="I11278" i="22" s="1"/>
  <c r="H11277" i="22"/>
  <c r="I11277" i="22" s="1"/>
  <c r="H11276" i="22"/>
  <c r="I11276" i="22" s="1"/>
  <c r="H11275" i="22"/>
  <c r="I11275" i="22" s="1"/>
  <c r="H11274" i="22"/>
  <c r="I11274" i="22" s="1"/>
  <c r="H11273" i="22"/>
  <c r="I11273" i="22" s="1"/>
  <c r="H11272" i="22"/>
  <c r="I11272" i="22" s="1"/>
  <c r="H11271" i="22"/>
  <c r="I11271" i="22" s="1"/>
  <c r="H11270" i="22"/>
  <c r="I11270" i="22" s="1"/>
  <c r="H11269" i="22"/>
  <c r="I11269" i="22" s="1"/>
  <c r="H11268" i="22"/>
  <c r="I11268" i="22" s="1"/>
  <c r="H11267" i="22"/>
  <c r="I11267" i="22" s="1"/>
  <c r="H11266" i="22"/>
  <c r="I11266" i="22" s="1"/>
  <c r="H11265" i="22"/>
  <c r="I11265" i="22" s="1"/>
  <c r="H11264" i="22"/>
  <c r="I11264" i="22" s="1"/>
  <c r="H11263" i="22"/>
  <c r="I11263" i="22" s="1"/>
  <c r="H11262" i="22"/>
  <c r="I11262" i="22" s="1"/>
  <c r="H11261" i="22"/>
  <c r="I11261" i="22" s="1"/>
  <c r="H11260" i="22"/>
  <c r="I11260" i="22" s="1"/>
  <c r="H11259" i="22"/>
  <c r="I11259" i="22" s="1"/>
  <c r="H11258" i="22"/>
  <c r="I11258" i="22" s="1"/>
  <c r="H11257" i="22"/>
  <c r="I11257" i="22" s="1"/>
  <c r="H11256" i="22"/>
  <c r="I11256" i="22" s="1"/>
  <c r="H11255" i="22"/>
  <c r="I11255" i="22" s="1"/>
  <c r="H11254" i="22"/>
  <c r="I11254" i="22" s="1"/>
  <c r="H11253" i="22"/>
  <c r="I11253" i="22" s="1"/>
  <c r="H11252" i="22"/>
  <c r="I11252" i="22" s="1"/>
  <c r="H11251" i="22"/>
  <c r="I11251" i="22" s="1"/>
  <c r="H11250" i="22"/>
  <c r="I11250" i="22" s="1"/>
  <c r="H11249" i="22"/>
  <c r="I11249" i="22" s="1"/>
  <c r="H11248" i="22"/>
  <c r="I11248" i="22" s="1"/>
  <c r="H11247" i="22"/>
  <c r="I11247" i="22" s="1"/>
  <c r="H11246" i="22"/>
  <c r="I11246" i="22" s="1"/>
  <c r="H11245" i="22"/>
  <c r="I11245" i="22" s="1"/>
  <c r="H11244" i="22"/>
  <c r="I11244" i="22" s="1"/>
  <c r="H11243" i="22"/>
  <c r="I11243" i="22" s="1"/>
  <c r="H11242" i="22"/>
  <c r="I11242" i="22" s="1"/>
  <c r="H11241" i="22"/>
  <c r="I11241" i="22" s="1"/>
  <c r="H11240" i="22"/>
  <c r="I11240" i="22" s="1"/>
  <c r="H11239" i="22"/>
  <c r="I11239" i="22" s="1"/>
  <c r="H11238" i="22"/>
  <c r="I11238" i="22" s="1"/>
  <c r="H11237" i="22"/>
  <c r="I11237" i="22" s="1"/>
  <c r="H11236" i="22"/>
  <c r="I11236" i="22" s="1"/>
  <c r="H11235" i="22"/>
  <c r="I11235" i="22" s="1"/>
  <c r="H11234" i="22"/>
  <c r="I11234" i="22" s="1"/>
  <c r="H11233" i="22"/>
  <c r="I11233" i="22" s="1"/>
  <c r="H11232" i="22"/>
  <c r="I11232" i="22" s="1"/>
  <c r="H11231" i="22"/>
  <c r="I11231" i="22" s="1"/>
  <c r="H11230" i="22"/>
  <c r="I11230" i="22" s="1"/>
  <c r="H11229" i="22"/>
  <c r="I11229" i="22" s="1"/>
  <c r="H11228" i="22"/>
  <c r="I11228" i="22" s="1"/>
  <c r="H11227" i="22"/>
  <c r="I11227" i="22" s="1"/>
  <c r="H11226" i="22"/>
  <c r="I11226" i="22" s="1"/>
  <c r="H11225" i="22"/>
  <c r="I11225" i="22" s="1"/>
  <c r="H11224" i="22"/>
  <c r="I11224" i="22" s="1"/>
  <c r="H11223" i="22"/>
  <c r="I11223" i="22" s="1"/>
  <c r="H11222" i="22"/>
  <c r="I11222" i="22" s="1"/>
  <c r="H11221" i="22"/>
  <c r="I11221" i="22" s="1"/>
  <c r="H11220" i="22"/>
  <c r="I11220" i="22" s="1"/>
  <c r="H11219" i="22"/>
  <c r="I11219" i="22" s="1"/>
  <c r="H11218" i="22"/>
  <c r="I11218" i="22" s="1"/>
  <c r="H11217" i="22"/>
  <c r="I11217" i="22" s="1"/>
  <c r="H11216" i="22"/>
  <c r="I11216" i="22" s="1"/>
  <c r="H11215" i="22"/>
  <c r="I11215" i="22" s="1"/>
  <c r="H11214" i="22"/>
  <c r="I11214" i="22" s="1"/>
  <c r="H11213" i="22"/>
  <c r="I11213" i="22" s="1"/>
  <c r="H11212" i="22"/>
  <c r="I11212" i="22" s="1"/>
  <c r="H11211" i="22"/>
  <c r="I11211" i="22" s="1"/>
  <c r="H11210" i="22"/>
  <c r="I11210" i="22" s="1"/>
  <c r="H11209" i="22"/>
  <c r="I11209" i="22" s="1"/>
  <c r="H11208" i="22"/>
  <c r="I11208" i="22" s="1"/>
  <c r="H11207" i="22"/>
  <c r="I11207" i="22" s="1"/>
  <c r="H11206" i="22"/>
  <c r="I11206" i="22" s="1"/>
  <c r="H11205" i="22"/>
  <c r="I11205" i="22" s="1"/>
  <c r="H11204" i="22"/>
  <c r="I11204" i="22" s="1"/>
  <c r="H11203" i="22"/>
  <c r="I11203" i="22" s="1"/>
  <c r="H11202" i="22"/>
  <c r="I11202" i="22" s="1"/>
  <c r="H11201" i="22"/>
  <c r="I11201" i="22" s="1"/>
  <c r="H11200" i="22"/>
  <c r="I11200" i="22" s="1"/>
  <c r="H11199" i="22"/>
  <c r="I11199" i="22" s="1"/>
  <c r="H11198" i="22"/>
  <c r="I11198" i="22" s="1"/>
  <c r="H11197" i="22"/>
  <c r="I11197" i="22" s="1"/>
  <c r="H11196" i="22"/>
  <c r="I11196" i="22" s="1"/>
  <c r="H11195" i="22"/>
  <c r="I11195" i="22" s="1"/>
  <c r="H11194" i="22"/>
  <c r="I11194" i="22" s="1"/>
  <c r="H11193" i="22"/>
  <c r="I11193" i="22" s="1"/>
  <c r="H11192" i="22"/>
  <c r="I11192" i="22" s="1"/>
  <c r="H11191" i="22"/>
  <c r="I11191" i="22" s="1"/>
  <c r="H11190" i="22"/>
  <c r="I11190" i="22" s="1"/>
  <c r="H11189" i="22"/>
  <c r="I11189" i="22" s="1"/>
  <c r="H11188" i="22"/>
  <c r="I11188" i="22" s="1"/>
  <c r="H11187" i="22"/>
  <c r="I11187" i="22" s="1"/>
  <c r="H11186" i="22"/>
  <c r="I11186" i="22" s="1"/>
  <c r="H11185" i="22"/>
  <c r="I11185" i="22" s="1"/>
  <c r="H11184" i="22"/>
  <c r="I11184" i="22" s="1"/>
  <c r="H11183" i="22"/>
  <c r="I11183" i="22" s="1"/>
  <c r="H11182" i="22"/>
  <c r="I11182" i="22" s="1"/>
  <c r="H11181" i="22"/>
  <c r="I11181" i="22" s="1"/>
  <c r="H11180" i="22"/>
  <c r="I11180" i="22" s="1"/>
  <c r="H11179" i="22"/>
  <c r="I11179" i="22" s="1"/>
  <c r="H11178" i="22"/>
  <c r="I11178" i="22" s="1"/>
  <c r="H11177" i="22"/>
  <c r="I11177" i="22" s="1"/>
  <c r="H11176" i="22"/>
  <c r="I11176" i="22" s="1"/>
  <c r="H11175" i="22"/>
  <c r="I11175" i="22" s="1"/>
  <c r="H11174" i="22"/>
  <c r="I11174" i="22" s="1"/>
  <c r="H11173" i="22"/>
  <c r="I11173" i="22" s="1"/>
  <c r="H11172" i="22"/>
  <c r="I11172" i="22" s="1"/>
  <c r="H11171" i="22"/>
  <c r="I11171" i="22" s="1"/>
  <c r="H11170" i="22"/>
  <c r="I11170" i="22" s="1"/>
  <c r="H11169" i="22"/>
  <c r="I11169" i="22" s="1"/>
  <c r="H11168" i="22"/>
  <c r="I11168" i="22" s="1"/>
  <c r="H11167" i="22"/>
  <c r="I11167" i="22" s="1"/>
  <c r="H11166" i="22"/>
  <c r="I11166" i="22" s="1"/>
  <c r="H11165" i="22"/>
  <c r="I11165" i="22" s="1"/>
  <c r="H11164" i="22"/>
  <c r="I11164" i="22" s="1"/>
  <c r="H11163" i="22"/>
  <c r="I11163" i="22" s="1"/>
  <c r="H11162" i="22"/>
  <c r="I11162" i="22" s="1"/>
  <c r="H11161" i="22"/>
  <c r="I11161" i="22" s="1"/>
  <c r="H11160" i="22"/>
  <c r="I11160" i="22" s="1"/>
  <c r="H11159" i="22"/>
  <c r="I11159" i="22" s="1"/>
  <c r="H11158" i="22"/>
  <c r="I11158" i="22" s="1"/>
  <c r="H11157" i="22"/>
  <c r="I11157" i="22" s="1"/>
  <c r="H11156" i="22"/>
  <c r="I11156" i="22" s="1"/>
  <c r="H11155" i="22"/>
  <c r="I11155" i="22" s="1"/>
  <c r="H11154" i="22"/>
  <c r="I11154" i="22" s="1"/>
  <c r="H11153" i="22"/>
  <c r="I11153" i="22" s="1"/>
  <c r="H11152" i="22"/>
  <c r="I11152" i="22" s="1"/>
  <c r="H11151" i="22"/>
  <c r="I11151" i="22" s="1"/>
  <c r="H11150" i="22"/>
  <c r="I11150" i="22" s="1"/>
  <c r="H11149" i="22"/>
  <c r="I11149" i="22" s="1"/>
  <c r="H11148" i="22"/>
  <c r="I11148" i="22" s="1"/>
  <c r="H11147" i="22"/>
  <c r="I11147" i="22" s="1"/>
  <c r="H11146" i="22"/>
  <c r="I11146" i="22" s="1"/>
  <c r="H11145" i="22"/>
  <c r="I11145" i="22" s="1"/>
  <c r="H11144" i="22"/>
  <c r="I11144" i="22" s="1"/>
  <c r="H11143" i="22"/>
  <c r="I11143" i="22" s="1"/>
  <c r="H11142" i="22"/>
  <c r="I11142" i="22" s="1"/>
  <c r="H11141" i="22"/>
  <c r="I11141" i="22" s="1"/>
  <c r="H11140" i="22"/>
  <c r="I11140" i="22" s="1"/>
  <c r="H11139" i="22"/>
  <c r="I11139" i="22" s="1"/>
  <c r="H11138" i="22"/>
  <c r="I11138" i="22" s="1"/>
  <c r="H11137" i="22"/>
  <c r="I11137" i="22" s="1"/>
  <c r="H11136" i="22"/>
  <c r="I11136" i="22" s="1"/>
  <c r="H11135" i="22"/>
  <c r="I11135" i="22" s="1"/>
  <c r="H11134" i="22"/>
  <c r="I11134" i="22" s="1"/>
  <c r="H11133" i="22"/>
  <c r="I11133" i="22" s="1"/>
  <c r="H11132" i="22"/>
  <c r="I11132" i="22" s="1"/>
  <c r="H11131" i="22"/>
  <c r="I11131" i="22" s="1"/>
  <c r="H11130" i="22"/>
  <c r="I11130" i="22" s="1"/>
  <c r="H11129" i="22"/>
  <c r="I11129" i="22" s="1"/>
  <c r="H11128" i="22"/>
  <c r="I11128" i="22" s="1"/>
  <c r="H11127" i="22"/>
  <c r="I11127" i="22" s="1"/>
  <c r="H11126" i="22"/>
  <c r="I11126" i="22" s="1"/>
  <c r="H11125" i="22"/>
  <c r="I11125" i="22" s="1"/>
  <c r="H11124" i="22"/>
  <c r="I11124" i="22" s="1"/>
  <c r="H11123" i="22"/>
  <c r="I11123" i="22" s="1"/>
  <c r="H11122" i="22"/>
  <c r="I11122" i="22" s="1"/>
  <c r="H11121" i="22"/>
  <c r="I11121" i="22" s="1"/>
  <c r="H11120" i="22"/>
  <c r="I11120" i="22" s="1"/>
  <c r="H11119" i="22"/>
  <c r="I11119" i="22" s="1"/>
  <c r="H11118" i="22"/>
  <c r="I11118" i="22" s="1"/>
  <c r="H11117" i="22"/>
  <c r="I11117" i="22" s="1"/>
  <c r="H11116" i="22"/>
  <c r="I11116" i="22" s="1"/>
  <c r="H11115" i="22"/>
  <c r="I11115" i="22" s="1"/>
  <c r="H11114" i="22"/>
  <c r="I11114" i="22" s="1"/>
  <c r="H11113" i="22"/>
  <c r="I11113" i="22" s="1"/>
  <c r="H11112" i="22"/>
  <c r="I11112" i="22" s="1"/>
  <c r="H11111" i="22"/>
  <c r="I11111" i="22" s="1"/>
  <c r="H11110" i="22"/>
  <c r="I11110" i="22" s="1"/>
  <c r="H11109" i="22"/>
  <c r="I11109" i="22" s="1"/>
  <c r="H11108" i="22"/>
  <c r="I11108" i="22" s="1"/>
  <c r="H11107" i="22"/>
  <c r="I11107" i="22" s="1"/>
  <c r="H11106" i="22"/>
  <c r="I11106" i="22" s="1"/>
  <c r="H11105" i="22"/>
  <c r="I11105" i="22" s="1"/>
  <c r="H11104" i="22"/>
  <c r="I11104" i="22" s="1"/>
  <c r="H11103" i="22"/>
  <c r="I11103" i="22" s="1"/>
  <c r="H11102" i="22"/>
  <c r="I11102" i="22" s="1"/>
  <c r="H11101" i="22"/>
  <c r="I11101" i="22" s="1"/>
  <c r="H11100" i="22"/>
  <c r="I11100" i="22" s="1"/>
  <c r="H11099" i="22"/>
  <c r="I11099" i="22" s="1"/>
  <c r="H11098" i="22"/>
  <c r="I11098" i="22" s="1"/>
  <c r="H11097" i="22"/>
  <c r="I11097" i="22" s="1"/>
  <c r="H11096" i="22"/>
  <c r="I11096" i="22" s="1"/>
  <c r="H11095" i="22"/>
  <c r="I11095" i="22" s="1"/>
  <c r="H11094" i="22"/>
  <c r="I11094" i="22" s="1"/>
  <c r="H11093" i="22"/>
  <c r="I11093" i="22" s="1"/>
  <c r="H11092" i="22"/>
  <c r="I11092" i="22" s="1"/>
  <c r="H11091" i="22"/>
  <c r="I11091" i="22" s="1"/>
  <c r="H11090" i="22"/>
  <c r="I11090" i="22" s="1"/>
  <c r="H11089" i="22"/>
  <c r="I11089" i="22" s="1"/>
  <c r="H11088" i="22"/>
  <c r="I11088" i="22" s="1"/>
  <c r="H11087" i="22"/>
  <c r="I11087" i="22" s="1"/>
  <c r="H11086" i="22"/>
  <c r="I11086" i="22" s="1"/>
  <c r="H11085" i="22"/>
  <c r="I11085" i="22" s="1"/>
  <c r="H11084" i="22"/>
  <c r="I11084" i="22" s="1"/>
  <c r="H11083" i="22"/>
  <c r="I11083" i="22" s="1"/>
  <c r="H11082" i="22"/>
  <c r="I11082" i="22" s="1"/>
  <c r="H11081" i="22"/>
  <c r="I11081" i="22" s="1"/>
  <c r="H11080" i="22"/>
  <c r="I11080" i="22" s="1"/>
  <c r="H11079" i="22"/>
  <c r="I11079" i="22" s="1"/>
  <c r="H11078" i="22"/>
  <c r="I11078" i="22" s="1"/>
  <c r="H11077" i="22"/>
  <c r="I11077" i="22" s="1"/>
  <c r="H11076" i="22"/>
  <c r="I11076" i="22" s="1"/>
  <c r="H11075" i="22"/>
  <c r="I11075" i="22" s="1"/>
  <c r="H11074" i="22"/>
  <c r="I11074" i="22" s="1"/>
  <c r="H11073" i="22"/>
  <c r="I11073" i="22" s="1"/>
  <c r="H11072" i="22"/>
  <c r="I11072" i="22" s="1"/>
  <c r="H11071" i="22"/>
  <c r="I11071" i="22" s="1"/>
  <c r="H11070" i="22"/>
  <c r="I11070" i="22" s="1"/>
  <c r="H11069" i="22"/>
  <c r="I11069" i="22" s="1"/>
  <c r="H11068" i="22"/>
  <c r="I11068" i="22" s="1"/>
  <c r="H11067" i="22"/>
  <c r="I11067" i="22" s="1"/>
  <c r="H11066" i="22"/>
  <c r="I11066" i="22" s="1"/>
  <c r="H11065" i="22"/>
  <c r="I11065" i="22" s="1"/>
  <c r="H11064" i="22"/>
  <c r="I11064" i="22" s="1"/>
  <c r="H11063" i="22"/>
  <c r="I11063" i="22" s="1"/>
  <c r="H11062" i="22"/>
  <c r="I11062" i="22" s="1"/>
  <c r="H11061" i="22"/>
  <c r="I11061" i="22" s="1"/>
  <c r="H11060" i="22"/>
  <c r="I11060" i="22" s="1"/>
  <c r="H11059" i="22"/>
  <c r="I11059" i="22" s="1"/>
  <c r="H11058" i="22"/>
  <c r="I11058" i="22" s="1"/>
  <c r="H11057" i="22"/>
  <c r="I11057" i="22" s="1"/>
  <c r="H11056" i="22"/>
  <c r="I11056" i="22" s="1"/>
  <c r="H11055" i="22"/>
  <c r="I11055" i="22" s="1"/>
  <c r="H11054" i="22"/>
  <c r="I11054" i="22" s="1"/>
  <c r="H11053" i="22"/>
  <c r="I11053" i="22" s="1"/>
  <c r="H11052" i="22"/>
  <c r="I11052" i="22" s="1"/>
  <c r="H11051" i="22"/>
  <c r="I11051" i="22" s="1"/>
  <c r="H11050" i="22"/>
  <c r="I11050" i="22" s="1"/>
  <c r="H11049" i="22"/>
  <c r="I11049" i="22" s="1"/>
  <c r="H11048" i="22"/>
  <c r="I11048" i="22" s="1"/>
  <c r="H11047" i="22"/>
  <c r="I11047" i="22" s="1"/>
  <c r="H11046" i="22"/>
  <c r="I11046" i="22" s="1"/>
  <c r="H11045" i="22"/>
  <c r="I11045" i="22" s="1"/>
  <c r="H11044" i="22"/>
  <c r="I11044" i="22" s="1"/>
  <c r="H11043" i="22"/>
  <c r="I11043" i="22" s="1"/>
  <c r="H11042" i="22"/>
  <c r="I11042" i="22" s="1"/>
  <c r="H11041" i="22"/>
  <c r="I11041" i="22" s="1"/>
  <c r="H11040" i="22"/>
  <c r="I11040" i="22" s="1"/>
  <c r="H11039" i="22"/>
  <c r="I11039" i="22" s="1"/>
  <c r="H11038" i="22"/>
  <c r="I11038" i="22" s="1"/>
  <c r="H11037" i="22"/>
  <c r="I11037" i="22" s="1"/>
  <c r="H11036" i="22"/>
  <c r="I11036" i="22" s="1"/>
  <c r="H11035" i="22"/>
  <c r="I11035" i="22" s="1"/>
  <c r="H11034" i="22"/>
  <c r="I11034" i="22" s="1"/>
  <c r="H11033" i="22"/>
  <c r="I11033" i="22" s="1"/>
  <c r="H11032" i="22"/>
  <c r="I11032" i="22" s="1"/>
  <c r="H11031" i="22"/>
  <c r="I11031" i="22" s="1"/>
  <c r="H11030" i="22"/>
  <c r="I11030" i="22" s="1"/>
  <c r="H11029" i="22"/>
  <c r="I11029" i="22" s="1"/>
  <c r="H11028" i="22"/>
  <c r="I11028" i="22" s="1"/>
  <c r="H11027" i="22"/>
  <c r="I11027" i="22" s="1"/>
  <c r="H11026" i="22"/>
  <c r="I11026" i="22" s="1"/>
  <c r="H11025" i="22"/>
  <c r="I11025" i="22" s="1"/>
  <c r="H11024" i="22"/>
  <c r="I11024" i="22" s="1"/>
  <c r="H11023" i="22"/>
  <c r="I11023" i="22" s="1"/>
  <c r="H11022" i="22"/>
  <c r="I11022" i="22" s="1"/>
  <c r="H11021" i="22"/>
  <c r="I11021" i="22" s="1"/>
  <c r="H11020" i="22"/>
  <c r="I11020" i="22" s="1"/>
  <c r="H11019" i="22"/>
  <c r="I11019" i="22" s="1"/>
  <c r="H11018" i="22"/>
  <c r="I11018" i="22" s="1"/>
  <c r="H11017" i="22"/>
  <c r="I11017" i="22" s="1"/>
  <c r="H11016" i="22"/>
  <c r="I11016" i="22" s="1"/>
  <c r="H11015" i="22"/>
  <c r="I11015" i="22" s="1"/>
  <c r="H11014" i="22"/>
  <c r="I11014" i="22" s="1"/>
  <c r="H11013" i="22"/>
  <c r="I11013" i="22" s="1"/>
  <c r="H11012" i="22"/>
  <c r="I11012" i="22" s="1"/>
  <c r="H11011" i="22"/>
  <c r="I11011" i="22" s="1"/>
  <c r="H11010" i="22"/>
  <c r="I11010" i="22" s="1"/>
  <c r="H11009" i="22"/>
  <c r="I11009" i="22" s="1"/>
  <c r="H11008" i="22"/>
  <c r="I11008" i="22" s="1"/>
  <c r="H11007" i="22"/>
  <c r="I11007" i="22" s="1"/>
  <c r="H11006" i="22"/>
  <c r="I11006" i="22" s="1"/>
  <c r="H11005" i="22"/>
  <c r="I11005" i="22" s="1"/>
  <c r="H11004" i="22"/>
  <c r="I11004" i="22" s="1"/>
  <c r="H11003" i="22"/>
  <c r="I11003" i="22" s="1"/>
  <c r="H11002" i="22"/>
  <c r="I11002" i="22" s="1"/>
  <c r="H11001" i="22"/>
  <c r="I11001" i="22" s="1"/>
  <c r="H11000" i="22"/>
  <c r="I11000" i="22" s="1"/>
  <c r="H10999" i="22"/>
  <c r="I10999" i="22" s="1"/>
  <c r="H10998" i="22"/>
  <c r="I10998" i="22" s="1"/>
  <c r="H10997" i="22"/>
  <c r="I10997" i="22" s="1"/>
  <c r="H10996" i="22"/>
  <c r="I10996" i="22" s="1"/>
  <c r="H10995" i="22"/>
  <c r="I10995" i="22" s="1"/>
  <c r="H10994" i="22"/>
  <c r="I10994" i="22" s="1"/>
  <c r="H10993" i="22"/>
  <c r="I10993" i="22" s="1"/>
  <c r="H10992" i="22"/>
  <c r="I10992" i="22" s="1"/>
  <c r="H10991" i="22"/>
  <c r="I10991" i="22" s="1"/>
  <c r="H10990" i="22"/>
  <c r="I10990" i="22" s="1"/>
  <c r="H10989" i="22"/>
  <c r="I10989" i="22" s="1"/>
  <c r="H10988" i="22"/>
  <c r="I10988" i="22" s="1"/>
  <c r="H10987" i="22"/>
  <c r="I10987" i="22" s="1"/>
  <c r="H10986" i="22"/>
  <c r="I10986" i="22" s="1"/>
  <c r="H10985" i="22"/>
  <c r="I10985" i="22" s="1"/>
  <c r="H10984" i="22"/>
  <c r="I10984" i="22" s="1"/>
  <c r="H10983" i="22"/>
  <c r="I10983" i="22" s="1"/>
  <c r="H10982" i="22"/>
  <c r="I10982" i="22" s="1"/>
  <c r="H10981" i="22"/>
  <c r="I10981" i="22" s="1"/>
  <c r="H10980" i="22"/>
  <c r="I10980" i="22" s="1"/>
  <c r="H10979" i="22"/>
  <c r="I10979" i="22" s="1"/>
  <c r="H10978" i="22"/>
  <c r="I10978" i="22" s="1"/>
  <c r="H10977" i="22"/>
  <c r="I10977" i="22" s="1"/>
  <c r="H10976" i="22"/>
  <c r="I10976" i="22" s="1"/>
  <c r="H10975" i="22"/>
  <c r="I10975" i="22" s="1"/>
  <c r="H10974" i="22"/>
  <c r="I10974" i="22" s="1"/>
  <c r="H10973" i="22"/>
  <c r="I10973" i="22" s="1"/>
  <c r="H10972" i="22"/>
  <c r="I10972" i="22" s="1"/>
  <c r="H10971" i="22"/>
  <c r="I10971" i="22" s="1"/>
  <c r="H10970" i="22"/>
  <c r="I10970" i="22" s="1"/>
  <c r="H10969" i="22"/>
  <c r="I10969" i="22" s="1"/>
  <c r="H10968" i="22"/>
  <c r="I10968" i="22" s="1"/>
  <c r="H10967" i="22"/>
  <c r="I10967" i="22" s="1"/>
  <c r="H10966" i="22"/>
  <c r="I10966" i="22" s="1"/>
  <c r="H10965" i="22"/>
  <c r="I10965" i="22" s="1"/>
  <c r="H10964" i="22"/>
  <c r="I10964" i="22" s="1"/>
  <c r="H10963" i="22"/>
  <c r="I10963" i="22" s="1"/>
  <c r="H10962" i="22"/>
  <c r="I10962" i="22" s="1"/>
  <c r="H10961" i="22"/>
  <c r="I10961" i="22" s="1"/>
  <c r="H10960" i="22"/>
  <c r="I10960" i="22" s="1"/>
  <c r="H10959" i="22"/>
  <c r="I10959" i="22" s="1"/>
  <c r="H10958" i="22"/>
  <c r="I10958" i="22" s="1"/>
  <c r="H10957" i="22"/>
  <c r="I10957" i="22" s="1"/>
  <c r="H10956" i="22"/>
  <c r="I10956" i="22" s="1"/>
  <c r="H10955" i="22"/>
  <c r="I10955" i="22" s="1"/>
  <c r="H10954" i="22"/>
  <c r="I10954" i="22" s="1"/>
  <c r="H10953" i="22"/>
  <c r="I10953" i="22" s="1"/>
  <c r="H10952" i="22"/>
  <c r="I10952" i="22" s="1"/>
  <c r="H10951" i="22"/>
  <c r="I10951" i="22" s="1"/>
  <c r="H10950" i="22"/>
  <c r="I10950" i="22" s="1"/>
  <c r="H10949" i="22"/>
  <c r="I10949" i="22" s="1"/>
  <c r="H10948" i="22"/>
  <c r="I10948" i="22" s="1"/>
  <c r="H10947" i="22"/>
  <c r="I10947" i="22" s="1"/>
  <c r="H10946" i="22"/>
  <c r="I10946" i="22" s="1"/>
  <c r="H10945" i="22"/>
  <c r="I10945" i="22" s="1"/>
  <c r="H10944" i="22"/>
  <c r="I10944" i="22" s="1"/>
  <c r="H10943" i="22"/>
  <c r="I10943" i="22" s="1"/>
  <c r="H10942" i="22"/>
  <c r="I10942" i="22" s="1"/>
  <c r="H10941" i="22"/>
  <c r="I10941" i="22" s="1"/>
  <c r="H10940" i="22"/>
  <c r="I10940" i="22" s="1"/>
  <c r="H10939" i="22"/>
  <c r="I10939" i="22" s="1"/>
  <c r="H10938" i="22"/>
  <c r="I10938" i="22" s="1"/>
  <c r="H10937" i="22"/>
  <c r="I10937" i="22" s="1"/>
  <c r="H10936" i="22"/>
  <c r="I10936" i="22" s="1"/>
  <c r="H10935" i="22"/>
  <c r="I10935" i="22" s="1"/>
  <c r="H10934" i="22"/>
  <c r="I10934" i="22" s="1"/>
  <c r="H10933" i="22"/>
  <c r="I10933" i="22" s="1"/>
  <c r="H10932" i="22"/>
  <c r="I10932" i="22" s="1"/>
  <c r="H10931" i="22"/>
  <c r="I10931" i="22" s="1"/>
  <c r="H10930" i="22"/>
  <c r="I10930" i="22" s="1"/>
  <c r="H10929" i="22"/>
  <c r="I10929" i="22" s="1"/>
  <c r="H10928" i="22"/>
  <c r="I10928" i="22" s="1"/>
  <c r="H10927" i="22"/>
  <c r="I10927" i="22" s="1"/>
  <c r="H10926" i="22"/>
  <c r="I10926" i="22" s="1"/>
  <c r="H10925" i="22"/>
  <c r="I10925" i="22" s="1"/>
  <c r="H10924" i="22"/>
  <c r="I10924" i="22" s="1"/>
  <c r="H10923" i="22"/>
  <c r="I10923" i="22" s="1"/>
  <c r="H10922" i="22"/>
  <c r="I10922" i="22" s="1"/>
  <c r="H10921" i="22"/>
  <c r="I10921" i="22" s="1"/>
  <c r="H10920" i="22"/>
  <c r="I10920" i="22" s="1"/>
  <c r="H10919" i="22"/>
  <c r="I10919" i="22" s="1"/>
  <c r="H10918" i="22"/>
  <c r="I10918" i="22" s="1"/>
  <c r="H10917" i="22"/>
  <c r="I10917" i="22" s="1"/>
  <c r="H10916" i="22"/>
  <c r="I10916" i="22" s="1"/>
  <c r="H10915" i="22"/>
  <c r="I10915" i="22" s="1"/>
  <c r="H10914" i="22"/>
  <c r="I10914" i="22" s="1"/>
  <c r="H10913" i="22"/>
  <c r="I10913" i="22" s="1"/>
  <c r="H10912" i="22"/>
  <c r="I10912" i="22" s="1"/>
  <c r="H10911" i="22"/>
  <c r="I10911" i="22" s="1"/>
  <c r="H10910" i="22"/>
  <c r="I10910" i="22" s="1"/>
  <c r="H10909" i="22"/>
  <c r="I10909" i="22" s="1"/>
  <c r="H10908" i="22"/>
  <c r="I10908" i="22" s="1"/>
  <c r="H10907" i="22"/>
  <c r="I10907" i="22" s="1"/>
  <c r="H10906" i="22"/>
  <c r="I10906" i="22" s="1"/>
  <c r="H10905" i="22"/>
  <c r="I10905" i="22" s="1"/>
  <c r="H10904" i="22"/>
  <c r="I10904" i="22" s="1"/>
  <c r="H10903" i="22"/>
  <c r="I10903" i="22" s="1"/>
  <c r="H10902" i="22"/>
  <c r="I10902" i="22" s="1"/>
  <c r="H10901" i="22"/>
  <c r="I10901" i="22" s="1"/>
  <c r="H10900" i="22"/>
  <c r="I10900" i="22" s="1"/>
  <c r="H10899" i="22"/>
  <c r="I10899" i="22" s="1"/>
  <c r="H10898" i="22"/>
  <c r="I10898" i="22" s="1"/>
  <c r="H10897" i="22"/>
  <c r="I10897" i="22" s="1"/>
  <c r="H10896" i="22"/>
  <c r="I10896" i="22" s="1"/>
  <c r="H10895" i="22"/>
  <c r="I10895" i="22" s="1"/>
  <c r="H10894" i="22"/>
  <c r="I10894" i="22" s="1"/>
  <c r="H10893" i="22"/>
  <c r="I10893" i="22" s="1"/>
  <c r="H10892" i="22"/>
  <c r="I10892" i="22" s="1"/>
  <c r="H10891" i="22"/>
  <c r="I10891" i="22" s="1"/>
  <c r="H10890" i="22"/>
  <c r="I10890" i="22" s="1"/>
  <c r="H10889" i="22"/>
  <c r="I10889" i="22" s="1"/>
  <c r="H10888" i="22"/>
  <c r="I10888" i="22" s="1"/>
  <c r="H10887" i="22"/>
  <c r="I10887" i="22" s="1"/>
  <c r="H10886" i="22"/>
  <c r="I10886" i="22" s="1"/>
  <c r="H10885" i="22"/>
  <c r="I10885" i="22" s="1"/>
  <c r="H10884" i="22"/>
  <c r="I10884" i="22" s="1"/>
  <c r="H10883" i="22"/>
  <c r="I10883" i="22" s="1"/>
  <c r="H10882" i="22"/>
  <c r="I10882" i="22" s="1"/>
  <c r="H10881" i="22"/>
  <c r="I10881" i="22" s="1"/>
  <c r="H10880" i="22"/>
  <c r="I10880" i="22" s="1"/>
  <c r="H10879" i="22"/>
  <c r="I10879" i="22" s="1"/>
  <c r="H10878" i="22"/>
  <c r="I10878" i="22" s="1"/>
  <c r="H10877" i="22"/>
  <c r="I10877" i="22" s="1"/>
  <c r="H10876" i="22"/>
  <c r="I10876" i="22" s="1"/>
  <c r="H10875" i="22"/>
  <c r="I10875" i="22" s="1"/>
  <c r="H10874" i="22"/>
  <c r="I10874" i="22" s="1"/>
  <c r="H10873" i="22"/>
  <c r="I10873" i="22" s="1"/>
  <c r="H10872" i="22"/>
  <c r="I10872" i="22" s="1"/>
  <c r="H10871" i="22"/>
  <c r="I10871" i="22" s="1"/>
  <c r="H10870" i="22"/>
  <c r="I10870" i="22" s="1"/>
  <c r="H10869" i="22"/>
  <c r="I10869" i="22" s="1"/>
  <c r="H10868" i="22"/>
  <c r="I10868" i="22" s="1"/>
  <c r="H10867" i="22"/>
  <c r="I10867" i="22" s="1"/>
  <c r="H10866" i="22"/>
  <c r="I10866" i="22" s="1"/>
  <c r="H10865" i="22"/>
  <c r="I10865" i="22" s="1"/>
  <c r="H10864" i="22"/>
  <c r="I10864" i="22" s="1"/>
  <c r="H10863" i="22"/>
  <c r="I10863" i="22" s="1"/>
  <c r="H10862" i="22"/>
  <c r="I10862" i="22" s="1"/>
  <c r="H10861" i="22"/>
  <c r="I10861" i="22" s="1"/>
  <c r="H10860" i="22"/>
  <c r="I10860" i="22" s="1"/>
  <c r="H10859" i="22"/>
  <c r="I10859" i="22" s="1"/>
  <c r="H10858" i="22"/>
  <c r="I10858" i="22" s="1"/>
  <c r="H10857" i="22"/>
  <c r="I10857" i="22" s="1"/>
  <c r="H10856" i="22"/>
  <c r="I10856" i="22" s="1"/>
  <c r="H10855" i="22"/>
  <c r="I10855" i="22" s="1"/>
  <c r="H10854" i="22"/>
  <c r="I10854" i="22" s="1"/>
  <c r="H10853" i="22"/>
  <c r="I10853" i="22" s="1"/>
  <c r="H10852" i="22"/>
  <c r="I10852" i="22" s="1"/>
  <c r="H10851" i="22"/>
  <c r="I10851" i="22" s="1"/>
  <c r="H10850" i="22"/>
  <c r="I10850" i="22" s="1"/>
  <c r="H10849" i="22"/>
  <c r="I10849" i="22" s="1"/>
  <c r="H10848" i="22"/>
  <c r="I10848" i="22" s="1"/>
  <c r="H10847" i="22"/>
  <c r="I10847" i="22" s="1"/>
  <c r="H10846" i="22"/>
  <c r="I10846" i="22" s="1"/>
  <c r="H10845" i="22"/>
  <c r="I10845" i="22" s="1"/>
  <c r="H10844" i="22"/>
  <c r="I10844" i="22" s="1"/>
  <c r="H10843" i="22"/>
  <c r="I10843" i="22" s="1"/>
  <c r="H10842" i="22"/>
  <c r="I10842" i="22" s="1"/>
  <c r="H10841" i="22"/>
  <c r="I10841" i="22" s="1"/>
  <c r="H10840" i="22"/>
  <c r="I10840" i="22" s="1"/>
  <c r="H10839" i="22"/>
  <c r="I10839" i="22" s="1"/>
  <c r="H10838" i="22"/>
  <c r="I10838" i="22" s="1"/>
  <c r="H10837" i="22"/>
  <c r="I10837" i="22" s="1"/>
  <c r="H10836" i="22"/>
  <c r="I10836" i="22" s="1"/>
  <c r="H10835" i="22"/>
  <c r="I10835" i="22" s="1"/>
  <c r="H10834" i="22"/>
  <c r="I10834" i="22" s="1"/>
  <c r="H10833" i="22"/>
  <c r="I10833" i="22" s="1"/>
  <c r="H10832" i="22"/>
  <c r="I10832" i="22" s="1"/>
  <c r="H10831" i="22"/>
  <c r="I10831" i="22" s="1"/>
  <c r="H10830" i="22"/>
  <c r="I10830" i="22" s="1"/>
  <c r="H10829" i="22"/>
  <c r="I10829" i="22" s="1"/>
  <c r="H10828" i="22"/>
  <c r="I10828" i="22" s="1"/>
  <c r="H10827" i="22"/>
  <c r="I10827" i="22" s="1"/>
  <c r="H10826" i="22"/>
  <c r="I10826" i="22" s="1"/>
  <c r="H10825" i="22"/>
  <c r="I10825" i="22" s="1"/>
  <c r="H10824" i="22"/>
  <c r="I10824" i="22" s="1"/>
  <c r="H10823" i="22"/>
  <c r="I10823" i="22" s="1"/>
  <c r="H10822" i="22"/>
  <c r="I10822" i="22" s="1"/>
  <c r="H10821" i="22"/>
  <c r="I10821" i="22" s="1"/>
  <c r="H10820" i="22"/>
  <c r="I10820" i="22" s="1"/>
  <c r="H10819" i="22"/>
  <c r="I10819" i="22" s="1"/>
  <c r="H10818" i="22"/>
  <c r="I10818" i="22" s="1"/>
  <c r="H10817" i="22"/>
  <c r="I10817" i="22" s="1"/>
  <c r="H10816" i="22"/>
  <c r="I10816" i="22" s="1"/>
  <c r="H10815" i="22"/>
  <c r="I10815" i="22" s="1"/>
  <c r="H10814" i="22"/>
  <c r="I10814" i="22" s="1"/>
  <c r="H10813" i="22"/>
  <c r="I10813" i="22" s="1"/>
  <c r="H10812" i="22"/>
  <c r="I10812" i="22" s="1"/>
  <c r="H10811" i="22"/>
  <c r="I10811" i="22" s="1"/>
  <c r="H10810" i="22"/>
  <c r="I10810" i="22" s="1"/>
  <c r="H10809" i="22"/>
  <c r="I10809" i="22" s="1"/>
  <c r="H10808" i="22"/>
  <c r="I10808" i="22" s="1"/>
  <c r="H10807" i="22"/>
  <c r="I10807" i="22" s="1"/>
  <c r="H10806" i="22"/>
  <c r="I10806" i="22" s="1"/>
  <c r="H10805" i="22"/>
  <c r="I10805" i="22" s="1"/>
  <c r="H10804" i="22"/>
  <c r="I10804" i="22" s="1"/>
  <c r="H10803" i="22"/>
  <c r="I10803" i="22" s="1"/>
  <c r="H10802" i="22"/>
  <c r="I10802" i="22" s="1"/>
  <c r="H10801" i="22"/>
  <c r="I10801" i="22" s="1"/>
  <c r="H10800" i="22"/>
  <c r="I10800" i="22" s="1"/>
  <c r="H10799" i="22"/>
  <c r="I10799" i="22" s="1"/>
  <c r="H10798" i="22"/>
  <c r="I10798" i="22" s="1"/>
  <c r="H10797" i="22"/>
  <c r="I10797" i="22" s="1"/>
  <c r="H10796" i="22"/>
  <c r="I10796" i="22" s="1"/>
  <c r="H10795" i="22"/>
  <c r="I10795" i="22" s="1"/>
  <c r="H10794" i="22"/>
  <c r="I10794" i="22" s="1"/>
  <c r="H10793" i="22"/>
  <c r="I10793" i="22" s="1"/>
  <c r="H10792" i="22"/>
  <c r="I10792" i="22" s="1"/>
  <c r="H10791" i="22"/>
  <c r="I10791" i="22" s="1"/>
  <c r="H10790" i="22"/>
  <c r="I10790" i="22" s="1"/>
  <c r="H10789" i="22"/>
  <c r="I10789" i="22" s="1"/>
  <c r="H10788" i="22"/>
  <c r="I10788" i="22" s="1"/>
  <c r="H10787" i="22"/>
  <c r="I10787" i="22" s="1"/>
  <c r="H10786" i="22"/>
  <c r="I10786" i="22" s="1"/>
  <c r="H10785" i="22"/>
  <c r="I10785" i="22" s="1"/>
  <c r="H10784" i="22"/>
  <c r="I10784" i="22" s="1"/>
  <c r="H10783" i="22"/>
  <c r="I10783" i="22" s="1"/>
  <c r="H10782" i="22"/>
  <c r="I10782" i="22" s="1"/>
  <c r="H10781" i="22"/>
  <c r="I10781" i="22" s="1"/>
  <c r="H10780" i="22"/>
  <c r="I10780" i="22" s="1"/>
  <c r="H10779" i="22"/>
  <c r="I10779" i="22" s="1"/>
  <c r="H10778" i="22"/>
  <c r="I10778" i="22" s="1"/>
  <c r="H10777" i="22"/>
  <c r="I10777" i="22" s="1"/>
  <c r="H10776" i="22"/>
  <c r="I10776" i="22" s="1"/>
  <c r="H10775" i="22"/>
  <c r="I10775" i="22" s="1"/>
  <c r="H10774" i="22"/>
  <c r="I10774" i="22" s="1"/>
  <c r="H10773" i="22"/>
  <c r="I10773" i="22" s="1"/>
  <c r="H10772" i="22"/>
  <c r="I10772" i="22" s="1"/>
  <c r="H10771" i="22"/>
  <c r="I10771" i="22" s="1"/>
  <c r="H10770" i="22"/>
  <c r="I10770" i="22" s="1"/>
  <c r="H10769" i="22"/>
  <c r="I10769" i="22" s="1"/>
  <c r="H10768" i="22"/>
  <c r="I10768" i="22" s="1"/>
  <c r="H10767" i="22"/>
  <c r="I10767" i="22" s="1"/>
  <c r="H10766" i="22"/>
  <c r="I10766" i="22" s="1"/>
  <c r="H10765" i="22"/>
  <c r="I10765" i="22" s="1"/>
  <c r="H10764" i="22"/>
  <c r="I10764" i="22" s="1"/>
  <c r="H10763" i="22"/>
  <c r="I10763" i="22" s="1"/>
  <c r="H10762" i="22"/>
  <c r="I10762" i="22" s="1"/>
  <c r="H10761" i="22"/>
  <c r="I10761" i="22" s="1"/>
  <c r="H10760" i="22"/>
  <c r="I10760" i="22" s="1"/>
  <c r="H10759" i="22"/>
  <c r="I10759" i="22" s="1"/>
  <c r="H10758" i="22"/>
  <c r="I10758" i="22" s="1"/>
  <c r="H10757" i="22"/>
  <c r="I10757" i="22" s="1"/>
  <c r="H10756" i="22"/>
  <c r="I10756" i="22" s="1"/>
  <c r="H10755" i="22"/>
  <c r="I10755" i="22" s="1"/>
  <c r="H10754" i="22"/>
  <c r="I10754" i="22" s="1"/>
  <c r="H10753" i="22"/>
  <c r="I10753" i="22" s="1"/>
  <c r="H10752" i="22"/>
  <c r="I10752" i="22" s="1"/>
  <c r="H10751" i="22"/>
  <c r="I10751" i="22" s="1"/>
  <c r="H10750" i="22"/>
  <c r="I10750" i="22" s="1"/>
  <c r="H10749" i="22"/>
  <c r="I10749" i="22" s="1"/>
  <c r="H10748" i="22"/>
  <c r="I10748" i="22" s="1"/>
  <c r="H10747" i="22"/>
  <c r="I10747" i="22" s="1"/>
  <c r="H10746" i="22"/>
  <c r="I10746" i="22" s="1"/>
  <c r="H10745" i="22"/>
  <c r="I10745" i="22" s="1"/>
  <c r="H10744" i="22"/>
  <c r="I10744" i="22" s="1"/>
  <c r="H10743" i="22"/>
  <c r="I10743" i="22" s="1"/>
  <c r="H10742" i="22"/>
  <c r="I10742" i="22" s="1"/>
  <c r="H10741" i="22"/>
  <c r="I10741" i="22" s="1"/>
  <c r="H10740" i="22"/>
  <c r="I10740" i="22" s="1"/>
  <c r="H10739" i="22"/>
  <c r="I10739" i="22" s="1"/>
  <c r="H10738" i="22"/>
  <c r="I10738" i="22" s="1"/>
  <c r="H10737" i="22"/>
  <c r="I10737" i="22" s="1"/>
  <c r="H10736" i="22"/>
  <c r="I10736" i="22" s="1"/>
  <c r="H10735" i="22"/>
  <c r="I10735" i="22" s="1"/>
  <c r="H10734" i="22"/>
  <c r="I10734" i="22" s="1"/>
  <c r="H10733" i="22"/>
  <c r="I10733" i="22" s="1"/>
  <c r="H10732" i="22"/>
  <c r="I10732" i="22" s="1"/>
  <c r="H10731" i="22"/>
  <c r="I10731" i="22" s="1"/>
  <c r="H10730" i="22"/>
  <c r="I10730" i="22" s="1"/>
  <c r="H10729" i="22"/>
  <c r="I10729" i="22" s="1"/>
  <c r="H10728" i="22"/>
  <c r="I10728" i="22" s="1"/>
  <c r="H10727" i="22"/>
  <c r="I10727" i="22" s="1"/>
  <c r="H10726" i="22"/>
  <c r="I10726" i="22" s="1"/>
  <c r="H10725" i="22"/>
  <c r="I10725" i="22" s="1"/>
  <c r="H10724" i="22"/>
  <c r="I10724" i="22" s="1"/>
  <c r="H10723" i="22"/>
  <c r="I10723" i="22" s="1"/>
  <c r="H10722" i="22"/>
  <c r="I10722" i="22" s="1"/>
  <c r="H10721" i="22"/>
  <c r="I10721" i="22" s="1"/>
  <c r="H10720" i="22"/>
  <c r="I10720" i="22" s="1"/>
  <c r="H10719" i="22"/>
  <c r="I10719" i="22" s="1"/>
  <c r="H10718" i="22"/>
  <c r="I10718" i="22" s="1"/>
  <c r="H10717" i="22"/>
  <c r="I10717" i="22" s="1"/>
  <c r="H10716" i="22"/>
  <c r="I10716" i="22" s="1"/>
  <c r="H10715" i="22"/>
  <c r="I10715" i="22" s="1"/>
  <c r="H10714" i="22"/>
  <c r="I10714" i="22" s="1"/>
  <c r="H10713" i="22"/>
  <c r="I10713" i="22" s="1"/>
  <c r="H10712" i="22"/>
  <c r="I10712" i="22" s="1"/>
  <c r="H10711" i="22"/>
  <c r="I10711" i="22" s="1"/>
  <c r="H10710" i="22"/>
  <c r="I10710" i="22" s="1"/>
  <c r="H10709" i="22"/>
  <c r="I10709" i="22" s="1"/>
  <c r="H10708" i="22"/>
  <c r="I10708" i="22" s="1"/>
  <c r="H10707" i="22"/>
  <c r="I10707" i="22" s="1"/>
  <c r="H10706" i="22"/>
  <c r="I10706" i="22" s="1"/>
  <c r="H10705" i="22"/>
  <c r="I10705" i="22" s="1"/>
  <c r="H10704" i="22"/>
  <c r="I10704" i="22" s="1"/>
  <c r="H10703" i="22"/>
  <c r="I10703" i="22" s="1"/>
  <c r="H10702" i="22"/>
  <c r="I10702" i="22" s="1"/>
  <c r="H10701" i="22"/>
  <c r="I10701" i="22" s="1"/>
  <c r="H10700" i="22"/>
  <c r="I10700" i="22" s="1"/>
  <c r="H10699" i="22"/>
  <c r="I10699" i="22" s="1"/>
  <c r="H10698" i="22"/>
  <c r="I10698" i="22" s="1"/>
  <c r="H10697" i="22"/>
  <c r="I10697" i="22" s="1"/>
  <c r="H10696" i="22"/>
  <c r="I10696" i="22" s="1"/>
  <c r="H10695" i="22"/>
  <c r="I10695" i="22" s="1"/>
  <c r="H10694" i="22"/>
  <c r="I10694" i="22" s="1"/>
  <c r="H10693" i="22"/>
  <c r="I10693" i="22" s="1"/>
  <c r="H10692" i="22"/>
  <c r="I10692" i="22" s="1"/>
  <c r="H10691" i="22"/>
  <c r="I10691" i="22" s="1"/>
  <c r="H10690" i="22"/>
  <c r="I10690" i="22" s="1"/>
  <c r="H10689" i="22"/>
  <c r="I10689" i="22" s="1"/>
  <c r="H10688" i="22"/>
  <c r="I10688" i="22" s="1"/>
  <c r="H10687" i="22"/>
  <c r="I10687" i="22" s="1"/>
  <c r="H10686" i="22"/>
  <c r="I10686" i="22" s="1"/>
  <c r="H10685" i="22"/>
  <c r="I10685" i="22" s="1"/>
  <c r="H10684" i="22"/>
  <c r="I10684" i="22" s="1"/>
  <c r="H10683" i="22"/>
  <c r="I10683" i="22" s="1"/>
  <c r="H10682" i="22"/>
  <c r="I10682" i="22" s="1"/>
  <c r="H10681" i="22"/>
  <c r="I10681" i="22" s="1"/>
  <c r="H10680" i="22"/>
  <c r="I10680" i="22" s="1"/>
  <c r="H10679" i="22"/>
  <c r="I10679" i="22" s="1"/>
  <c r="H10678" i="22"/>
  <c r="I10678" i="22" s="1"/>
  <c r="H10677" i="22"/>
  <c r="I10677" i="22" s="1"/>
  <c r="H10676" i="22"/>
  <c r="I10676" i="22" s="1"/>
  <c r="H10675" i="22"/>
  <c r="I10675" i="22" s="1"/>
  <c r="H10674" i="22"/>
  <c r="I10674" i="22" s="1"/>
  <c r="H10673" i="22"/>
  <c r="I10673" i="22" s="1"/>
  <c r="H10672" i="22"/>
  <c r="I10672" i="22" s="1"/>
  <c r="H10671" i="22"/>
  <c r="I10671" i="22" s="1"/>
  <c r="H10670" i="22"/>
  <c r="I10670" i="22" s="1"/>
  <c r="H10669" i="22"/>
  <c r="I10669" i="22" s="1"/>
  <c r="H10668" i="22"/>
  <c r="I10668" i="22" s="1"/>
  <c r="H10667" i="22"/>
  <c r="I10667" i="22" s="1"/>
  <c r="H10666" i="22"/>
  <c r="I10666" i="22" s="1"/>
  <c r="H10665" i="22"/>
  <c r="I10665" i="22" s="1"/>
  <c r="H10664" i="22"/>
  <c r="I10664" i="22" s="1"/>
  <c r="H10663" i="22"/>
  <c r="I10663" i="22" s="1"/>
  <c r="H10662" i="22"/>
  <c r="I10662" i="22" s="1"/>
  <c r="H10661" i="22"/>
  <c r="I10661" i="22" s="1"/>
  <c r="H10660" i="22"/>
  <c r="I10660" i="22" s="1"/>
  <c r="H10659" i="22"/>
  <c r="I10659" i="22" s="1"/>
  <c r="H10658" i="22"/>
  <c r="I10658" i="22" s="1"/>
  <c r="H10657" i="22"/>
  <c r="I10657" i="22" s="1"/>
  <c r="H10656" i="22"/>
  <c r="I10656" i="22" s="1"/>
  <c r="H10655" i="22"/>
  <c r="I10655" i="22" s="1"/>
  <c r="H10654" i="22"/>
  <c r="I10654" i="22" s="1"/>
  <c r="H10653" i="22"/>
  <c r="I10653" i="22" s="1"/>
  <c r="H10652" i="22"/>
  <c r="I10652" i="22" s="1"/>
  <c r="H10651" i="22"/>
  <c r="I10651" i="22" s="1"/>
  <c r="H10650" i="22"/>
  <c r="I10650" i="22" s="1"/>
  <c r="H10649" i="22"/>
  <c r="I10649" i="22" s="1"/>
  <c r="H10648" i="22"/>
  <c r="I10648" i="22" s="1"/>
  <c r="H10647" i="22"/>
  <c r="I10647" i="22" s="1"/>
  <c r="H10646" i="22"/>
  <c r="I10646" i="22" s="1"/>
  <c r="H10645" i="22"/>
  <c r="I10645" i="22" s="1"/>
  <c r="H10644" i="22"/>
  <c r="I10644" i="22" s="1"/>
  <c r="H10643" i="22"/>
  <c r="I10643" i="22" s="1"/>
  <c r="H10642" i="22"/>
  <c r="I10642" i="22" s="1"/>
  <c r="H10641" i="22"/>
  <c r="I10641" i="22" s="1"/>
  <c r="H10640" i="22"/>
  <c r="I10640" i="22" s="1"/>
  <c r="H10639" i="22"/>
  <c r="I10639" i="22" s="1"/>
  <c r="H10638" i="22"/>
  <c r="I10638" i="22" s="1"/>
  <c r="H10637" i="22"/>
  <c r="I10637" i="22" s="1"/>
  <c r="H10636" i="22"/>
  <c r="I10636" i="22" s="1"/>
  <c r="H10635" i="22"/>
  <c r="I10635" i="22" s="1"/>
  <c r="H10634" i="22"/>
  <c r="I10634" i="22" s="1"/>
  <c r="H10633" i="22"/>
  <c r="I10633" i="22" s="1"/>
  <c r="H10632" i="22"/>
  <c r="I10632" i="22" s="1"/>
  <c r="H10631" i="22"/>
  <c r="I10631" i="22" s="1"/>
  <c r="H10630" i="22"/>
  <c r="I10630" i="22" s="1"/>
  <c r="H10629" i="22"/>
  <c r="I10629" i="22" s="1"/>
  <c r="H10628" i="22"/>
  <c r="I10628" i="22" s="1"/>
  <c r="H10627" i="22"/>
  <c r="I10627" i="22" s="1"/>
  <c r="H10626" i="22"/>
  <c r="I10626" i="22" s="1"/>
  <c r="H10625" i="22"/>
  <c r="I10625" i="22" s="1"/>
  <c r="H10624" i="22"/>
  <c r="I10624" i="22" s="1"/>
  <c r="H10623" i="22"/>
  <c r="I10623" i="22" s="1"/>
  <c r="H10622" i="22"/>
  <c r="I10622" i="22" s="1"/>
  <c r="H10621" i="22"/>
  <c r="I10621" i="22" s="1"/>
  <c r="H10620" i="22"/>
  <c r="I10620" i="22" s="1"/>
  <c r="H10619" i="22"/>
  <c r="I10619" i="22" s="1"/>
  <c r="H10618" i="22"/>
  <c r="I10618" i="22" s="1"/>
  <c r="H10617" i="22"/>
  <c r="I10617" i="22" s="1"/>
  <c r="H10616" i="22"/>
  <c r="I10616" i="22" s="1"/>
  <c r="H10615" i="22"/>
  <c r="I10615" i="22" s="1"/>
  <c r="H10614" i="22"/>
  <c r="I10614" i="22" s="1"/>
  <c r="H10613" i="22"/>
  <c r="I10613" i="22" s="1"/>
  <c r="H10612" i="22"/>
  <c r="I10612" i="22" s="1"/>
  <c r="H10611" i="22"/>
  <c r="I10611" i="22" s="1"/>
  <c r="H10610" i="22"/>
  <c r="I10610" i="22" s="1"/>
  <c r="H10609" i="22"/>
  <c r="I10609" i="22" s="1"/>
  <c r="H10608" i="22"/>
  <c r="I10608" i="22" s="1"/>
  <c r="H10607" i="22"/>
  <c r="I10607" i="22" s="1"/>
  <c r="H10606" i="22"/>
  <c r="I10606" i="22" s="1"/>
  <c r="H10605" i="22"/>
  <c r="I10605" i="22" s="1"/>
  <c r="H10604" i="22"/>
  <c r="I10604" i="22" s="1"/>
  <c r="H10603" i="22"/>
  <c r="I10603" i="22" s="1"/>
  <c r="H10602" i="22"/>
  <c r="I10602" i="22" s="1"/>
  <c r="H10601" i="22"/>
  <c r="I10601" i="22" s="1"/>
  <c r="H10600" i="22"/>
  <c r="I10600" i="22" s="1"/>
  <c r="H10599" i="22"/>
  <c r="I10599" i="22" s="1"/>
  <c r="H10598" i="22"/>
  <c r="I10598" i="22" s="1"/>
  <c r="H10597" i="22"/>
  <c r="I10597" i="22" s="1"/>
  <c r="H10596" i="22"/>
  <c r="I10596" i="22" s="1"/>
  <c r="H10595" i="22"/>
  <c r="I10595" i="22" s="1"/>
  <c r="H10594" i="22"/>
  <c r="I10594" i="22" s="1"/>
  <c r="H10593" i="22"/>
  <c r="I10593" i="22" s="1"/>
  <c r="H10592" i="22"/>
  <c r="I10592" i="22" s="1"/>
  <c r="H10591" i="22"/>
  <c r="I10591" i="22" s="1"/>
  <c r="H10590" i="22"/>
  <c r="I10590" i="22" s="1"/>
  <c r="H10589" i="22"/>
  <c r="I10589" i="22" s="1"/>
  <c r="H10588" i="22"/>
  <c r="I10588" i="22" s="1"/>
  <c r="H10587" i="22"/>
  <c r="I10587" i="22" s="1"/>
  <c r="H10586" i="22"/>
  <c r="I10586" i="22" s="1"/>
  <c r="H10585" i="22"/>
  <c r="I10585" i="22" s="1"/>
  <c r="H10584" i="22"/>
  <c r="I10584" i="22" s="1"/>
  <c r="H10583" i="22"/>
  <c r="I10583" i="22" s="1"/>
  <c r="H10582" i="22"/>
  <c r="I10582" i="22" s="1"/>
  <c r="H10581" i="22"/>
  <c r="I10581" i="22" s="1"/>
  <c r="H10580" i="22"/>
  <c r="I10580" i="22" s="1"/>
  <c r="H10579" i="22"/>
  <c r="I10579" i="22" s="1"/>
  <c r="H10578" i="22"/>
  <c r="I10578" i="22" s="1"/>
  <c r="H10577" i="22"/>
  <c r="I10577" i="22" s="1"/>
  <c r="H10576" i="22"/>
  <c r="I10576" i="22" s="1"/>
  <c r="H10575" i="22"/>
  <c r="I10575" i="22" s="1"/>
  <c r="H10574" i="22"/>
  <c r="I10574" i="22" s="1"/>
  <c r="H10573" i="22"/>
  <c r="I10573" i="22" s="1"/>
  <c r="H10572" i="22"/>
  <c r="I10572" i="22" s="1"/>
  <c r="H10571" i="22"/>
  <c r="I10571" i="22" s="1"/>
  <c r="H10570" i="22"/>
  <c r="I10570" i="22" s="1"/>
  <c r="H10569" i="22"/>
  <c r="I10569" i="22" s="1"/>
  <c r="H10568" i="22"/>
  <c r="I10568" i="22" s="1"/>
  <c r="H10567" i="22"/>
  <c r="I10567" i="22" s="1"/>
  <c r="H10566" i="22"/>
  <c r="I10566" i="22" s="1"/>
  <c r="H10565" i="22"/>
  <c r="I10565" i="22" s="1"/>
  <c r="H10564" i="22"/>
  <c r="I10564" i="22" s="1"/>
  <c r="H10563" i="22"/>
  <c r="I10563" i="22" s="1"/>
  <c r="H10562" i="22"/>
  <c r="I10562" i="22" s="1"/>
  <c r="H10561" i="22"/>
  <c r="I10561" i="22" s="1"/>
  <c r="H10560" i="22"/>
  <c r="I10560" i="22" s="1"/>
  <c r="H10559" i="22"/>
  <c r="I10559" i="22" s="1"/>
  <c r="H10558" i="22"/>
  <c r="I10558" i="22" s="1"/>
  <c r="H10557" i="22"/>
  <c r="I10557" i="22" s="1"/>
  <c r="H10556" i="22"/>
  <c r="I10556" i="22" s="1"/>
  <c r="H10555" i="22"/>
  <c r="I10555" i="22" s="1"/>
  <c r="H10554" i="22"/>
  <c r="I10554" i="22" s="1"/>
  <c r="H10553" i="22"/>
  <c r="I10553" i="22" s="1"/>
  <c r="H10552" i="22"/>
  <c r="I10552" i="22" s="1"/>
  <c r="H10551" i="22"/>
  <c r="I10551" i="22" s="1"/>
  <c r="H10550" i="22"/>
  <c r="I10550" i="22" s="1"/>
  <c r="H10549" i="22"/>
  <c r="I10549" i="22" s="1"/>
  <c r="H10548" i="22"/>
  <c r="I10548" i="22" s="1"/>
  <c r="H10547" i="22"/>
  <c r="I10547" i="22" s="1"/>
  <c r="H10546" i="22"/>
  <c r="I10546" i="22" s="1"/>
  <c r="H10545" i="22"/>
  <c r="I10545" i="22" s="1"/>
  <c r="H10544" i="22"/>
  <c r="I10544" i="22" s="1"/>
  <c r="H10543" i="22"/>
  <c r="I10543" i="22" s="1"/>
  <c r="H10542" i="22"/>
  <c r="I10542" i="22" s="1"/>
  <c r="H10541" i="22"/>
  <c r="I10541" i="22" s="1"/>
  <c r="H10540" i="22"/>
  <c r="I10540" i="22" s="1"/>
  <c r="H10539" i="22"/>
  <c r="I10539" i="22" s="1"/>
  <c r="H10538" i="22"/>
  <c r="I10538" i="22" s="1"/>
  <c r="H10537" i="22"/>
  <c r="I10537" i="22" s="1"/>
  <c r="H10536" i="22"/>
  <c r="I10536" i="22" s="1"/>
  <c r="H10535" i="22"/>
  <c r="I10535" i="22" s="1"/>
  <c r="H10534" i="22"/>
  <c r="I10534" i="22" s="1"/>
  <c r="H10533" i="22"/>
  <c r="I10533" i="22" s="1"/>
  <c r="H10532" i="22"/>
  <c r="I10532" i="22" s="1"/>
  <c r="H10531" i="22"/>
  <c r="I10531" i="22" s="1"/>
  <c r="H10530" i="22"/>
  <c r="I10530" i="22" s="1"/>
  <c r="H10529" i="22"/>
  <c r="I10529" i="22" s="1"/>
  <c r="H10528" i="22"/>
  <c r="I10528" i="22" s="1"/>
  <c r="H10527" i="22"/>
  <c r="I10527" i="22" s="1"/>
  <c r="H10526" i="22"/>
  <c r="I10526" i="22" s="1"/>
  <c r="H10525" i="22"/>
  <c r="I10525" i="22" s="1"/>
  <c r="H10524" i="22"/>
  <c r="I10524" i="22" s="1"/>
  <c r="H10523" i="22"/>
  <c r="I10523" i="22" s="1"/>
  <c r="H10522" i="22"/>
  <c r="I10522" i="22" s="1"/>
  <c r="H10521" i="22"/>
  <c r="I10521" i="22" s="1"/>
  <c r="H10520" i="22"/>
  <c r="I10520" i="22" s="1"/>
  <c r="H10519" i="22"/>
  <c r="I10519" i="22" s="1"/>
  <c r="H10518" i="22"/>
  <c r="I10518" i="22" s="1"/>
  <c r="H10517" i="22"/>
  <c r="I10517" i="22" s="1"/>
  <c r="H10516" i="22"/>
  <c r="I10516" i="22" s="1"/>
  <c r="H10515" i="22"/>
  <c r="I10515" i="22" s="1"/>
  <c r="H10514" i="22"/>
  <c r="I10514" i="22" s="1"/>
  <c r="H10513" i="22"/>
  <c r="I10513" i="22" s="1"/>
  <c r="H10512" i="22"/>
  <c r="I10512" i="22" s="1"/>
  <c r="H10511" i="22"/>
  <c r="I10511" i="22" s="1"/>
  <c r="H10510" i="22"/>
  <c r="I10510" i="22" s="1"/>
  <c r="H10509" i="22"/>
  <c r="I10509" i="22" s="1"/>
  <c r="H10508" i="22"/>
  <c r="I10508" i="22" s="1"/>
  <c r="H10507" i="22"/>
  <c r="I10507" i="22" s="1"/>
  <c r="H10506" i="22"/>
  <c r="I10506" i="22" s="1"/>
  <c r="H10505" i="22"/>
  <c r="I10505" i="22" s="1"/>
  <c r="H10504" i="22"/>
  <c r="I10504" i="22" s="1"/>
  <c r="H10503" i="22"/>
  <c r="I10503" i="22" s="1"/>
  <c r="H10502" i="22"/>
  <c r="I10502" i="22" s="1"/>
  <c r="H10501" i="22"/>
  <c r="I10501" i="22" s="1"/>
  <c r="H10500" i="22"/>
  <c r="I10500" i="22" s="1"/>
  <c r="H10499" i="22"/>
  <c r="I10499" i="22" s="1"/>
  <c r="H10498" i="22"/>
  <c r="I10498" i="22" s="1"/>
  <c r="H10497" i="22"/>
  <c r="I10497" i="22" s="1"/>
  <c r="H10496" i="22"/>
  <c r="I10496" i="22" s="1"/>
  <c r="H10495" i="22"/>
  <c r="I10495" i="22" s="1"/>
  <c r="H10494" i="22"/>
  <c r="I10494" i="22" s="1"/>
  <c r="H10493" i="22"/>
  <c r="I10493" i="22" s="1"/>
  <c r="H10492" i="22"/>
  <c r="I10492" i="22" s="1"/>
  <c r="H10491" i="22"/>
  <c r="I10491" i="22" s="1"/>
  <c r="H10490" i="22"/>
  <c r="I10490" i="22" s="1"/>
  <c r="H10489" i="22"/>
  <c r="I10489" i="22" s="1"/>
  <c r="H10488" i="22"/>
  <c r="I10488" i="22" s="1"/>
  <c r="H10487" i="22"/>
  <c r="I10487" i="22" s="1"/>
  <c r="H10486" i="22"/>
  <c r="I10486" i="22" s="1"/>
  <c r="H10485" i="22"/>
  <c r="I10485" i="22" s="1"/>
  <c r="H10484" i="22"/>
  <c r="I10484" i="22" s="1"/>
  <c r="H10483" i="22"/>
  <c r="I10483" i="22" s="1"/>
  <c r="H10482" i="22"/>
  <c r="I10482" i="22" s="1"/>
  <c r="H10481" i="22"/>
  <c r="I10481" i="22" s="1"/>
  <c r="H10480" i="22"/>
  <c r="I10480" i="22" s="1"/>
  <c r="H10479" i="22"/>
  <c r="I10479" i="22" s="1"/>
  <c r="H10478" i="22"/>
  <c r="I10478" i="22" s="1"/>
  <c r="H10477" i="22"/>
  <c r="I10477" i="22" s="1"/>
  <c r="H10476" i="22"/>
  <c r="I10476" i="22" s="1"/>
  <c r="H10475" i="22"/>
  <c r="I10475" i="22" s="1"/>
  <c r="H10474" i="22"/>
  <c r="I10474" i="22" s="1"/>
  <c r="H10473" i="22"/>
  <c r="I10473" i="22" s="1"/>
  <c r="H10472" i="22"/>
  <c r="I10472" i="22" s="1"/>
  <c r="H10471" i="22"/>
  <c r="I10471" i="22" s="1"/>
  <c r="H10470" i="22"/>
  <c r="I10470" i="22" s="1"/>
  <c r="H10469" i="22"/>
  <c r="I10469" i="22" s="1"/>
  <c r="H10468" i="22"/>
  <c r="I10468" i="22" s="1"/>
  <c r="H10467" i="22"/>
  <c r="I10467" i="22" s="1"/>
  <c r="H10466" i="22"/>
  <c r="I10466" i="22" s="1"/>
  <c r="H10465" i="22"/>
  <c r="I10465" i="22" s="1"/>
  <c r="H10464" i="22"/>
  <c r="I10464" i="22" s="1"/>
  <c r="H10463" i="22"/>
  <c r="I10463" i="22" s="1"/>
  <c r="H10462" i="22"/>
  <c r="I10462" i="22" s="1"/>
  <c r="H10461" i="22"/>
  <c r="I10461" i="22" s="1"/>
  <c r="H10460" i="22"/>
  <c r="I10460" i="22" s="1"/>
  <c r="H10459" i="22"/>
  <c r="I10459" i="22" s="1"/>
  <c r="H10458" i="22"/>
  <c r="I10458" i="22" s="1"/>
  <c r="H10457" i="22"/>
  <c r="I10457" i="22" s="1"/>
  <c r="H10456" i="22"/>
  <c r="I10456" i="22" s="1"/>
  <c r="H10455" i="22"/>
  <c r="I10455" i="22" s="1"/>
  <c r="H10454" i="22"/>
  <c r="I10454" i="22" s="1"/>
  <c r="H10453" i="22"/>
  <c r="I10453" i="22" s="1"/>
  <c r="H10452" i="22"/>
  <c r="I10452" i="22" s="1"/>
  <c r="H10451" i="22"/>
  <c r="I10451" i="22" s="1"/>
  <c r="H10450" i="22"/>
  <c r="I10450" i="22" s="1"/>
  <c r="H10449" i="22"/>
  <c r="I10449" i="22" s="1"/>
  <c r="H10448" i="22"/>
  <c r="I10448" i="22" s="1"/>
  <c r="H10447" i="22"/>
  <c r="I10447" i="22" s="1"/>
  <c r="H10446" i="22"/>
  <c r="I10446" i="22" s="1"/>
  <c r="H10445" i="22"/>
  <c r="I10445" i="22" s="1"/>
  <c r="H10444" i="22"/>
  <c r="I10444" i="22" s="1"/>
  <c r="H10443" i="22"/>
  <c r="I10443" i="22" s="1"/>
  <c r="H10442" i="22"/>
  <c r="I10442" i="22" s="1"/>
  <c r="H10441" i="22"/>
  <c r="I10441" i="22" s="1"/>
  <c r="H10440" i="22"/>
  <c r="I10440" i="22" s="1"/>
  <c r="H10439" i="22"/>
  <c r="I10439" i="22" s="1"/>
  <c r="H10438" i="22"/>
  <c r="I10438" i="22" s="1"/>
  <c r="H10437" i="22"/>
  <c r="I10437" i="22" s="1"/>
  <c r="H10436" i="22"/>
  <c r="I10436" i="22" s="1"/>
  <c r="H10435" i="22"/>
  <c r="I10435" i="22" s="1"/>
  <c r="H10434" i="22"/>
  <c r="I10434" i="22" s="1"/>
  <c r="H10433" i="22"/>
  <c r="I10433" i="22" s="1"/>
  <c r="H10432" i="22"/>
  <c r="I10432" i="22" s="1"/>
  <c r="H10431" i="22"/>
  <c r="I10431" i="22" s="1"/>
  <c r="H10430" i="22"/>
  <c r="I10430" i="22" s="1"/>
  <c r="H10429" i="22"/>
  <c r="I10429" i="22" s="1"/>
  <c r="H10428" i="22"/>
  <c r="I10428" i="22" s="1"/>
  <c r="H10427" i="22"/>
  <c r="I10427" i="22" s="1"/>
  <c r="H10426" i="22"/>
  <c r="I10426" i="22" s="1"/>
  <c r="H10425" i="22"/>
  <c r="I10425" i="22" s="1"/>
  <c r="H10424" i="22"/>
  <c r="I10424" i="22" s="1"/>
  <c r="H10423" i="22"/>
  <c r="I10423" i="22" s="1"/>
  <c r="H10422" i="22"/>
  <c r="I10422" i="22" s="1"/>
  <c r="H10421" i="22"/>
  <c r="I10421" i="22" s="1"/>
  <c r="H10420" i="22"/>
  <c r="I10420" i="22" s="1"/>
  <c r="H10419" i="22"/>
  <c r="I10419" i="22" s="1"/>
  <c r="H10418" i="22"/>
  <c r="I10418" i="22" s="1"/>
  <c r="H10417" i="22"/>
  <c r="I10417" i="22" s="1"/>
  <c r="H10416" i="22"/>
  <c r="I10416" i="22" s="1"/>
  <c r="H10415" i="22"/>
  <c r="I10415" i="22" s="1"/>
  <c r="H10414" i="22"/>
  <c r="I10414" i="22" s="1"/>
  <c r="H10413" i="22"/>
  <c r="I10413" i="22" s="1"/>
  <c r="H10412" i="22"/>
  <c r="I10412" i="22" s="1"/>
  <c r="H10411" i="22"/>
  <c r="I10411" i="22" s="1"/>
  <c r="H10410" i="22"/>
  <c r="I10410" i="22" s="1"/>
  <c r="H10409" i="22"/>
  <c r="I10409" i="22" s="1"/>
  <c r="H10408" i="22"/>
  <c r="I10408" i="22" s="1"/>
  <c r="H10407" i="22"/>
  <c r="I10407" i="22" s="1"/>
  <c r="H10406" i="22"/>
  <c r="I10406" i="22" s="1"/>
  <c r="H10405" i="22"/>
  <c r="I10405" i="22" s="1"/>
  <c r="H10404" i="22"/>
  <c r="I10404" i="22" s="1"/>
  <c r="H10403" i="22"/>
  <c r="I10403" i="22" s="1"/>
  <c r="H10402" i="22"/>
  <c r="I10402" i="22" s="1"/>
  <c r="H10401" i="22"/>
  <c r="I10401" i="22" s="1"/>
  <c r="H10400" i="22"/>
  <c r="I10400" i="22" s="1"/>
  <c r="H10399" i="22"/>
  <c r="I10399" i="22" s="1"/>
  <c r="H10398" i="22"/>
  <c r="I10398" i="22" s="1"/>
  <c r="H10397" i="22"/>
  <c r="I10397" i="22" s="1"/>
  <c r="H10396" i="22"/>
  <c r="I10396" i="22" s="1"/>
  <c r="H10395" i="22"/>
  <c r="I10395" i="22" s="1"/>
  <c r="H10394" i="22"/>
  <c r="I10394" i="22" s="1"/>
  <c r="H10393" i="22"/>
  <c r="I10393" i="22" s="1"/>
  <c r="H10392" i="22"/>
  <c r="I10392" i="22" s="1"/>
  <c r="H10391" i="22"/>
  <c r="I10391" i="22" s="1"/>
  <c r="H10390" i="22"/>
  <c r="I10390" i="22" s="1"/>
  <c r="H10389" i="22"/>
  <c r="I10389" i="22" s="1"/>
  <c r="H10388" i="22"/>
  <c r="I10388" i="22" s="1"/>
  <c r="H10387" i="22"/>
  <c r="I10387" i="22" s="1"/>
  <c r="H10386" i="22"/>
  <c r="I10386" i="22" s="1"/>
  <c r="H10385" i="22"/>
  <c r="I10385" i="22" s="1"/>
  <c r="H10384" i="22"/>
  <c r="I10384" i="22" s="1"/>
  <c r="H10383" i="22"/>
  <c r="I10383" i="22" s="1"/>
  <c r="H10382" i="22"/>
  <c r="I10382" i="22" s="1"/>
  <c r="H10381" i="22"/>
  <c r="I10381" i="22" s="1"/>
  <c r="H10380" i="22"/>
  <c r="I10380" i="22" s="1"/>
  <c r="H10379" i="22"/>
  <c r="I10379" i="22" s="1"/>
  <c r="H10378" i="22"/>
  <c r="I10378" i="22" s="1"/>
  <c r="H10377" i="22"/>
  <c r="I10377" i="22" s="1"/>
  <c r="H10376" i="22"/>
  <c r="I10376" i="22" s="1"/>
  <c r="H10375" i="22"/>
  <c r="I10375" i="22" s="1"/>
  <c r="H10374" i="22"/>
  <c r="I10374" i="22" s="1"/>
  <c r="H10373" i="22"/>
  <c r="I10373" i="22" s="1"/>
  <c r="H10372" i="22"/>
  <c r="I10372" i="22" s="1"/>
  <c r="H10371" i="22"/>
  <c r="I10371" i="22" s="1"/>
  <c r="H10370" i="22"/>
  <c r="I10370" i="22" s="1"/>
  <c r="H10369" i="22"/>
  <c r="I10369" i="22" s="1"/>
  <c r="H10368" i="22"/>
  <c r="I10368" i="22" s="1"/>
  <c r="H10367" i="22"/>
  <c r="I10367" i="22" s="1"/>
  <c r="H10366" i="22"/>
  <c r="I10366" i="22" s="1"/>
  <c r="H10365" i="22"/>
  <c r="I10365" i="22" s="1"/>
  <c r="H10364" i="22"/>
  <c r="I10364" i="22" s="1"/>
  <c r="H10363" i="22"/>
  <c r="I10363" i="22" s="1"/>
  <c r="H10362" i="22"/>
  <c r="I10362" i="22" s="1"/>
  <c r="H10361" i="22"/>
  <c r="I10361" i="22" s="1"/>
  <c r="H10360" i="22"/>
  <c r="I10360" i="22" s="1"/>
  <c r="H10359" i="22"/>
  <c r="I10359" i="22" s="1"/>
  <c r="H10358" i="22"/>
  <c r="I10358" i="22" s="1"/>
  <c r="H10357" i="22"/>
  <c r="I10357" i="22" s="1"/>
  <c r="H10356" i="22"/>
  <c r="I10356" i="22" s="1"/>
  <c r="H10355" i="22"/>
  <c r="I10355" i="22" s="1"/>
  <c r="H10354" i="22"/>
  <c r="I10354" i="22" s="1"/>
  <c r="H10353" i="22"/>
  <c r="I10353" i="22" s="1"/>
  <c r="H10352" i="22"/>
  <c r="I10352" i="22" s="1"/>
  <c r="H10351" i="22"/>
  <c r="I10351" i="22" s="1"/>
  <c r="H10350" i="22"/>
  <c r="I10350" i="22" s="1"/>
  <c r="H10349" i="22"/>
  <c r="I10349" i="22" s="1"/>
  <c r="H10348" i="22"/>
  <c r="I10348" i="22" s="1"/>
  <c r="H10347" i="22"/>
  <c r="I10347" i="22" s="1"/>
  <c r="H10346" i="22"/>
  <c r="I10346" i="22" s="1"/>
  <c r="H10345" i="22"/>
  <c r="I10345" i="22" s="1"/>
  <c r="H10344" i="22"/>
  <c r="I10344" i="22" s="1"/>
  <c r="H10343" i="22"/>
  <c r="I10343" i="22" s="1"/>
  <c r="H10342" i="22"/>
  <c r="I10342" i="22" s="1"/>
  <c r="H10341" i="22"/>
  <c r="I10341" i="22" s="1"/>
  <c r="H10340" i="22"/>
  <c r="I10340" i="22" s="1"/>
  <c r="H10339" i="22"/>
  <c r="I10339" i="22" s="1"/>
  <c r="H10338" i="22"/>
  <c r="I10338" i="22" s="1"/>
  <c r="H10337" i="22"/>
  <c r="I10337" i="22" s="1"/>
  <c r="H10336" i="22"/>
  <c r="I10336" i="22" s="1"/>
  <c r="H10335" i="22"/>
  <c r="I10335" i="22" s="1"/>
  <c r="H10334" i="22"/>
  <c r="I10334" i="22" s="1"/>
  <c r="H10333" i="22"/>
  <c r="I10333" i="22" s="1"/>
  <c r="H10332" i="22"/>
  <c r="I10332" i="22" s="1"/>
  <c r="H10331" i="22"/>
  <c r="I10331" i="22" s="1"/>
  <c r="H10330" i="22"/>
  <c r="I10330" i="22" s="1"/>
  <c r="H10329" i="22"/>
  <c r="I10329" i="22" s="1"/>
  <c r="H10328" i="22"/>
  <c r="I10328" i="22" s="1"/>
  <c r="H10327" i="22"/>
  <c r="I10327" i="22" s="1"/>
  <c r="H10326" i="22"/>
  <c r="I10326" i="22" s="1"/>
  <c r="H10325" i="22"/>
  <c r="I10325" i="22" s="1"/>
  <c r="H10324" i="22"/>
  <c r="I10324" i="22" s="1"/>
  <c r="H10323" i="22"/>
  <c r="I10323" i="22" s="1"/>
  <c r="H10322" i="22"/>
  <c r="I10322" i="22" s="1"/>
  <c r="H10321" i="22"/>
  <c r="I10321" i="22" s="1"/>
  <c r="H10320" i="22"/>
  <c r="I10320" i="22" s="1"/>
  <c r="H10319" i="22"/>
  <c r="I10319" i="22" s="1"/>
  <c r="H10318" i="22"/>
  <c r="I10318" i="22" s="1"/>
  <c r="H10317" i="22"/>
  <c r="I10317" i="22" s="1"/>
  <c r="H10316" i="22"/>
  <c r="I10316" i="22" s="1"/>
  <c r="H10315" i="22"/>
  <c r="I10315" i="22" s="1"/>
  <c r="H10314" i="22"/>
  <c r="I10314" i="22" s="1"/>
  <c r="H10313" i="22"/>
  <c r="I10313" i="22" s="1"/>
  <c r="H10312" i="22"/>
  <c r="I10312" i="22" s="1"/>
  <c r="H10311" i="22"/>
  <c r="I10311" i="22" s="1"/>
  <c r="H10310" i="22"/>
  <c r="I10310" i="22" s="1"/>
  <c r="H10309" i="22"/>
  <c r="I10309" i="22" s="1"/>
  <c r="H10308" i="22"/>
  <c r="I10308" i="22" s="1"/>
  <c r="H10307" i="22"/>
  <c r="I10307" i="22" s="1"/>
  <c r="H10306" i="22"/>
  <c r="I10306" i="22" s="1"/>
  <c r="H10305" i="22"/>
  <c r="I10305" i="22" s="1"/>
  <c r="H10304" i="22"/>
  <c r="I10304" i="22" s="1"/>
  <c r="H10303" i="22"/>
  <c r="I10303" i="22" s="1"/>
  <c r="H10302" i="22"/>
  <c r="I10302" i="22" s="1"/>
  <c r="H10301" i="22"/>
  <c r="I10301" i="22" s="1"/>
  <c r="H10300" i="22"/>
  <c r="I10300" i="22" s="1"/>
  <c r="H10299" i="22"/>
  <c r="I10299" i="22" s="1"/>
  <c r="H10298" i="22"/>
  <c r="I10298" i="22" s="1"/>
  <c r="H10297" i="22"/>
  <c r="I10297" i="22" s="1"/>
  <c r="H10296" i="22"/>
  <c r="I10296" i="22" s="1"/>
  <c r="H10295" i="22"/>
  <c r="I10295" i="22" s="1"/>
  <c r="H10294" i="22"/>
  <c r="I10294" i="22" s="1"/>
  <c r="H10293" i="22"/>
  <c r="I10293" i="22" s="1"/>
  <c r="H10292" i="22"/>
  <c r="I10292" i="22" s="1"/>
  <c r="H10291" i="22"/>
  <c r="I10291" i="22" s="1"/>
  <c r="H10290" i="22"/>
  <c r="I10290" i="22" s="1"/>
  <c r="H10289" i="22"/>
  <c r="I10289" i="22" s="1"/>
  <c r="H10288" i="22"/>
  <c r="I10288" i="22" s="1"/>
  <c r="H10287" i="22"/>
  <c r="I10287" i="22" s="1"/>
  <c r="H10286" i="22"/>
  <c r="I10286" i="22" s="1"/>
  <c r="H10285" i="22"/>
  <c r="I10285" i="22" s="1"/>
  <c r="H10284" i="22"/>
  <c r="I10284" i="22" s="1"/>
  <c r="H10283" i="22"/>
  <c r="I10283" i="22" s="1"/>
  <c r="H10282" i="22"/>
  <c r="I10282" i="22" s="1"/>
  <c r="H10281" i="22"/>
  <c r="I10281" i="22" s="1"/>
  <c r="H10280" i="22"/>
  <c r="I10280" i="22" s="1"/>
  <c r="H10279" i="22"/>
  <c r="I10279" i="22" s="1"/>
  <c r="H10278" i="22"/>
  <c r="I10278" i="22" s="1"/>
  <c r="H10277" i="22"/>
  <c r="I10277" i="22" s="1"/>
  <c r="H10276" i="22"/>
  <c r="I10276" i="22" s="1"/>
  <c r="H10275" i="22"/>
  <c r="I10275" i="22" s="1"/>
  <c r="H10274" i="22"/>
  <c r="I10274" i="22" s="1"/>
  <c r="H10273" i="22"/>
  <c r="I10273" i="22" s="1"/>
  <c r="H10272" i="22"/>
  <c r="I10272" i="22" s="1"/>
  <c r="H10271" i="22"/>
  <c r="I10271" i="22" s="1"/>
  <c r="H10270" i="22"/>
  <c r="I10270" i="22" s="1"/>
  <c r="H10269" i="22"/>
  <c r="I10269" i="22" s="1"/>
  <c r="H10268" i="22"/>
  <c r="I10268" i="22" s="1"/>
  <c r="H10267" i="22"/>
  <c r="I10267" i="22" s="1"/>
  <c r="H10266" i="22"/>
  <c r="I10266" i="22" s="1"/>
  <c r="H10265" i="22"/>
  <c r="I10265" i="22" s="1"/>
  <c r="H10264" i="22"/>
  <c r="I10264" i="22" s="1"/>
  <c r="H10263" i="22"/>
  <c r="I10263" i="22" s="1"/>
  <c r="H10262" i="22"/>
  <c r="I10262" i="22" s="1"/>
  <c r="H10261" i="22"/>
  <c r="I10261" i="22" s="1"/>
  <c r="H10260" i="22"/>
  <c r="I10260" i="22" s="1"/>
  <c r="H10259" i="22"/>
  <c r="I10259" i="22" s="1"/>
  <c r="H10258" i="22"/>
  <c r="I10258" i="22" s="1"/>
  <c r="H10257" i="22"/>
  <c r="I10257" i="22" s="1"/>
  <c r="H10256" i="22"/>
  <c r="I10256" i="22" s="1"/>
  <c r="H10255" i="22"/>
  <c r="I10255" i="22" s="1"/>
  <c r="H10254" i="22"/>
  <c r="I10254" i="22" s="1"/>
  <c r="H10253" i="22"/>
  <c r="I10253" i="22" s="1"/>
  <c r="H10252" i="22"/>
  <c r="I10252" i="22" s="1"/>
  <c r="H10251" i="22"/>
  <c r="I10251" i="22" s="1"/>
  <c r="H10250" i="22"/>
  <c r="I10250" i="22" s="1"/>
  <c r="H10249" i="22"/>
  <c r="I10249" i="22" s="1"/>
  <c r="H10248" i="22"/>
  <c r="I10248" i="22" s="1"/>
  <c r="H10247" i="22"/>
  <c r="I10247" i="22" s="1"/>
  <c r="H10246" i="22"/>
  <c r="I10246" i="22" s="1"/>
  <c r="H10245" i="22"/>
  <c r="I10245" i="22" s="1"/>
  <c r="H10244" i="22"/>
  <c r="I10244" i="22" s="1"/>
  <c r="H10243" i="22"/>
  <c r="I10243" i="22" s="1"/>
  <c r="H10242" i="22"/>
  <c r="I10242" i="22" s="1"/>
  <c r="H10241" i="22"/>
  <c r="I10241" i="22" s="1"/>
  <c r="H10240" i="22"/>
  <c r="I10240" i="22" s="1"/>
  <c r="H10239" i="22"/>
  <c r="I10239" i="22" s="1"/>
  <c r="H10238" i="22"/>
  <c r="I10238" i="22" s="1"/>
  <c r="H10237" i="22"/>
  <c r="I10237" i="22" s="1"/>
  <c r="H10236" i="22"/>
  <c r="I10236" i="22" s="1"/>
  <c r="H10235" i="22"/>
  <c r="I10235" i="22" s="1"/>
  <c r="H10234" i="22"/>
  <c r="I10234" i="22" s="1"/>
  <c r="H10233" i="22"/>
  <c r="I10233" i="22" s="1"/>
  <c r="H10232" i="22"/>
  <c r="I10232" i="22" s="1"/>
  <c r="H10231" i="22"/>
  <c r="I10231" i="22" s="1"/>
  <c r="H10230" i="22"/>
  <c r="I10230" i="22" s="1"/>
  <c r="H10229" i="22"/>
  <c r="I10229" i="22" s="1"/>
  <c r="H10228" i="22"/>
  <c r="I10228" i="22" s="1"/>
  <c r="H10227" i="22"/>
  <c r="I10227" i="22" s="1"/>
  <c r="H10226" i="22"/>
  <c r="I10226" i="22" s="1"/>
  <c r="H10225" i="22"/>
  <c r="I10225" i="22" s="1"/>
  <c r="H10224" i="22"/>
  <c r="I10224" i="22" s="1"/>
  <c r="H10223" i="22"/>
  <c r="I10223" i="22" s="1"/>
  <c r="H10222" i="22"/>
  <c r="I10222" i="22" s="1"/>
  <c r="H10221" i="22"/>
  <c r="I10221" i="22" s="1"/>
  <c r="H10220" i="22"/>
  <c r="I10220" i="22" s="1"/>
  <c r="H10219" i="22"/>
  <c r="I10219" i="22" s="1"/>
  <c r="H10218" i="22"/>
  <c r="I10218" i="22" s="1"/>
  <c r="H10217" i="22"/>
  <c r="I10217" i="22" s="1"/>
  <c r="H10216" i="22"/>
  <c r="I10216" i="22" s="1"/>
  <c r="H10215" i="22"/>
  <c r="I10215" i="22" s="1"/>
  <c r="H10214" i="22"/>
  <c r="I10214" i="22" s="1"/>
  <c r="H10213" i="22"/>
  <c r="I10213" i="22" s="1"/>
  <c r="H10212" i="22"/>
  <c r="I10212" i="22" s="1"/>
  <c r="H10211" i="22"/>
  <c r="I10211" i="22" s="1"/>
  <c r="H10210" i="22"/>
  <c r="I10210" i="22" s="1"/>
  <c r="H10209" i="22"/>
  <c r="I10209" i="22" s="1"/>
  <c r="H10208" i="22"/>
  <c r="I10208" i="22" s="1"/>
  <c r="H10207" i="22"/>
  <c r="I10207" i="22" s="1"/>
  <c r="H10206" i="22"/>
  <c r="I10206" i="22" s="1"/>
  <c r="H10205" i="22"/>
  <c r="I10205" i="22" s="1"/>
  <c r="H10204" i="22"/>
  <c r="I10204" i="22" s="1"/>
  <c r="H10203" i="22"/>
  <c r="I10203" i="22" s="1"/>
  <c r="H10202" i="22"/>
  <c r="I10202" i="22" s="1"/>
  <c r="H10201" i="22"/>
  <c r="I10201" i="22" s="1"/>
  <c r="H10200" i="22"/>
  <c r="I10200" i="22" s="1"/>
  <c r="H10199" i="22"/>
  <c r="I10199" i="22" s="1"/>
  <c r="H10198" i="22"/>
  <c r="I10198" i="22" s="1"/>
  <c r="H10197" i="22"/>
  <c r="I10197" i="22" s="1"/>
  <c r="H10196" i="22"/>
  <c r="I10196" i="22" s="1"/>
  <c r="H10195" i="22"/>
  <c r="I10195" i="22" s="1"/>
  <c r="H10194" i="22"/>
  <c r="I10194" i="22" s="1"/>
  <c r="H10193" i="22"/>
  <c r="I10193" i="22" s="1"/>
  <c r="H10192" i="22"/>
  <c r="I10192" i="22" s="1"/>
  <c r="H10191" i="22"/>
  <c r="I10191" i="22" s="1"/>
  <c r="H10190" i="22"/>
  <c r="I10190" i="22" s="1"/>
  <c r="H10189" i="22"/>
  <c r="I10189" i="22" s="1"/>
  <c r="H10188" i="22"/>
  <c r="I10188" i="22" s="1"/>
  <c r="H10187" i="22"/>
  <c r="I10187" i="22" s="1"/>
  <c r="H10186" i="22"/>
  <c r="I10186" i="22" s="1"/>
  <c r="H10185" i="22"/>
  <c r="I10185" i="22" s="1"/>
  <c r="H10184" i="22"/>
  <c r="I10184" i="22" s="1"/>
  <c r="H10183" i="22"/>
  <c r="I10183" i="22" s="1"/>
  <c r="H10182" i="22"/>
  <c r="I10182" i="22" s="1"/>
  <c r="H10181" i="22"/>
  <c r="I10181" i="22" s="1"/>
  <c r="H10180" i="22"/>
  <c r="I10180" i="22" s="1"/>
  <c r="H10179" i="22"/>
  <c r="I10179" i="22" s="1"/>
  <c r="H10178" i="22"/>
  <c r="I10178" i="22" s="1"/>
  <c r="H10177" i="22"/>
  <c r="I10177" i="22" s="1"/>
  <c r="H10176" i="22"/>
  <c r="I10176" i="22" s="1"/>
  <c r="H10175" i="22"/>
  <c r="I10175" i="22" s="1"/>
  <c r="H10174" i="22"/>
  <c r="I10174" i="22" s="1"/>
  <c r="H10173" i="22"/>
  <c r="I10173" i="22" s="1"/>
  <c r="H10172" i="22"/>
  <c r="I10172" i="22" s="1"/>
  <c r="H10171" i="22"/>
  <c r="I10171" i="22" s="1"/>
  <c r="H10170" i="22"/>
  <c r="I10170" i="22" s="1"/>
  <c r="H10169" i="22"/>
  <c r="I10169" i="22" s="1"/>
  <c r="H10168" i="22"/>
  <c r="I10168" i="22" s="1"/>
  <c r="H10167" i="22"/>
  <c r="I10167" i="22" s="1"/>
  <c r="H10166" i="22"/>
  <c r="I10166" i="22" s="1"/>
  <c r="H10165" i="22"/>
  <c r="I10165" i="22" s="1"/>
  <c r="H10164" i="22"/>
  <c r="I10164" i="22" s="1"/>
  <c r="H10163" i="22"/>
  <c r="I10163" i="22" s="1"/>
  <c r="H10162" i="22"/>
  <c r="I10162" i="22" s="1"/>
  <c r="H10161" i="22"/>
  <c r="I10161" i="22" s="1"/>
  <c r="H10160" i="22"/>
  <c r="I10160" i="22" s="1"/>
  <c r="H10159" i="22"/>
  <c r="I10159" i="22" s="1"/>
  <c r="H10158" i="22"/>
  <c r="I10158" i="22" s="1"/>
  <c r="H10157" i="22"/>
  <c r="I10157" i="22" s="1"/>
  <c r="H10156" i="22"/>
  <c r="I10156" i="22" s="1"/>
  <c r="H10155" i="22"/>
  <c r="I10155" i="22" s="1"/>
  <c r="H10154" i="22"/>
  <c r="I10154" i="22" s="1"/>
  <c r="H10153" i="22"/>
  <c r="I10153" i="22" s="1"/>
  <c r="H10152" i="22"/>
  <c r="I10152" i="22" s="1"/>
  <c r="H10151" i="22"/>
  <c r="I10151" i="22" s="1"/>
  <c r="H10150" i="22"/>
  <c r="I10150" i="22" s="1"/>
  <c r="H10149" i="22"/>
  <c r="I10149" i="22" s="1"/>
  <c r="H10148" i="22"/>
  <c r="I10148" i="22" s="1"/>
  <c r="H10147" i="22"/>
  <c r="I10147" i="22" s="1"/>
  <c r="H10146" i="22"/>
  <c r="I10146" i="22" s="1"/>
  <c r="H10145" i="22"/>
  <c r="I10145" i="22" s="1"/>
  <c r="H10144" i="22"/>
  <c r="I10144" i="22" s="1"/>
  <c r="H10143" i="22"/>
  <c r="I10143" i="22" s="1"/>
  <c r="H10142" i="22"/>
  <c r="I10142" i="22" s="1"/>
  <c r="H10141" i="22"/>
  <c r="I10141" i="22" s="1"/>
  <c r="H10140" i="22"/>
  <c r="I10140" i="22" s="1"/>
  <c r="H10139" i="22"/>
  <c r="I10139" i="22" s="1"/>
  <c r="H10138" i="22"/>
  <c r="I10138" i="22" s="1"/>
  <c r="H10137" i="22"/>
  <c r="I10137" i="22" s="1"/>
  <c r="H10136" i="22"/>
  <c r="I10136" i="22" s="1"/>
  <c r="H10135" i="22"/>
  <c r="I10135" i="22" s="1"/>
  <c r="H10134" i="22"/>
  <c r="I10134" i="22" s="1"/>
  <c r="H10133" i="22"/>
  <c r="I10133" i="22" s="1"/>
  <c r="H10132" i="22"/>
  <c r="I10132" i="22" s="1"/>
  <c r="H10131" i="22"/>
  <c r="I10131" i="22" s="1"/>
  <c r="H10130" i="22"/>
  <c r="I10130" i="22" s="1"/>
  <c r="H10129" i="22"/>
  <c r="I10129" i="22" s="1"/>
  <c r="H10128" i="22"/>
  <c r="I10128" i="22" s="1"/>
  <c r="H10127" i="22"/>
  <c r="I10127" i="22" s="1"/>
  <c r="H10126" i="22"/>
  <c r="I10126" i="22" s="1"/>
  <c r="H10125" i="22"/>
  <c r="I10125" i="22" s="1"/>
  <c r="H10124" i="22"/>
  <c r="I10124" i="22" s="1"/>
  <c r="H10123" i="22"/>
  <c r="I10123" i="22" s="1"/>
  <c r="H10122" i="22"/>
  <c r="I10122" i="22" s="1"/>
  <c r="H10121" i="22"/>
  <c r="I10121" i="22" s="1"/>
  <c r="H10120" i="22"/>
  <c r="I10120" i="22" s="1"/>
  <c r="H10119" i="22"/>
  <c r="I10119" i="22" s="1"/>
  <c r="H10118" i="22"/>
  <c r="I10118" i="22" s="1"/>
  <c r="H10117" i="22"/>
  <c r="I10117" i="22" s="1"/>
  <c r="H10116" i="22"/>
  <c r="I10116" i="22" s="1"/>
  <c r="H10115" i="22"/>
  <c r="I10115" i="22" s="1"/>
  <c r="H10114" i="22"/>
  <c r="I10114" i="22" s="1"/>
  <c r="H10113" i="22"/>
  <c r="I10113" i="22" s="1"/>
  <c r="H10112" i="22"/>
  <c r="I10112" i="22" s="1"/>
  <c r="H10111" i="22"/>
  <c r="I10111" i="22" s="1"/>
  <c r="H10110" i="22"/>
  <c r="I10110" i="22" s="1"/>
  <c r="H10109" i="22"/>
  <c r="I10109" i="22" s="1"/>
  <c r="H10108" i="22"/>
  <c r="I10108" i="22" s="1"/>
  <c r="H10107" i="22"/>
  <c r="I10107" i="22" s="1"/>
  <c r="H10106" i="22"/>
  <c r="I10106" i="22" s="1"/>
  <c r="H10105" i="22"/>
  <c r="I10105" i="22" s="1"/>
  <c r="H10104" i="22"/>
  <c r="I10104" i="22" s="1"/>
  <c r="H10103" i="22"/>
  <c r="I10103" i="22" s="1"/>
  <c r="H10102" i="22"/>
  <c r="I10102" i="22" s="1"/>
  <c r="H10101" i="22"/>
  <c r="I10101" i="22" s="1"/>
  <c r="H10100" i="22"/>
  <c r="I10100" i="22" s="1"/>
  <c r="H10099" i="22"/>
  <c r="I10099" i="22" s="1"/>
  <c r="H10098" i="22"/>
  <c r="I10098" i="22" s="1"/>
  <c r="H10097" i="22"/>
  <c r="I10097" i="22" s="1"/>
  <c r="H10096" i="22"/>
  <c r="I10096" i="22" s="1"/>
  <c r="H10095" i="22"/>
  <c r="I10095" i="22" s="1"/>
  <c r="H10094" i="22"/>
  <c r="I10094" i="22" s="1"/>
  <c r="H10093" i="22"/>
  <c r="I10093" i="22" s="1"/>
  <c r="H10092" i="22"/>
  <c r="I10092" i="22" s="1"/>
  <c r="H10091" i="22"/>
  <c r="I10091" i="22" s="1"/>
  <c r="H10090" i="22"/>
  <c r="I10090" i="22" s="1"/>
  <c r="H10089" i="22"/>
  <c r="I10089" i="22" s="1"/>
  <c r="H10088" i="22"/>
  <c r="I10088" i="22" s="1"/>
  <c r="H10087" i="22"/>
  <c r="I10087" i="22" s="1"/>
  <c r="H10086" i="22"/>
  <c r="I10086" i="22" s="1"/>
  <c r="H10085" i="22"/>
  <c r="I10085" i="22" s="1"/>
  <c r="H10084" i="22"/>
  <c r="I10084" i="22" s="1"/>
  <c r="H10083" i="22"/>
  <c r="I10083" i="22" s="1"/>
  <c r="H10082" i="22"/>
  <c r="I10082" i="22" s="1"/>
  <c r="H10081" i="22"/>
  <c r="I10081" i="22" s="1"/>
  <c r="H10080" i="22"/>
  <c r="I10080" i="22" s="1"/>
  <c r="H10079" i="22"/>
  <c r="I10079" i="22" s="1"/>
  <c r="H10078" i="22"/>
  <c r="I10078" i="22" s="1"/>
  <c r="H10077" i="22"/>
  <c r="I10077" i="22" s="1"/>
  <c r="H10076" i="22"/>
  <c r="I10076" i="22" s="1"/>
  <c r="H10075" i="22"/>
  <c r="I10075" i="22" s="1"/>
  <c r="H10074" i="22"/>
  <c r="I10074" i="22" s="1"/>
  <c r="H10073" i="22"/>
  <c r="I10073" i="22" s="1"/>
  <c r="H10072" i="22"/>
  <c r="I10072" i="22" s="1"/>
  <c r="H10071" i="22"/>
  <c r="I10071" i="22" s="1"/>
  <c r="H10070" i="22"/>
  <c r="I10070" i="22" s="1"/>
  <c r="H10069" i="22"/>
  <c r="I10069" i="22" s="1"/>
  <c r="H10068" i="22"/>
  <c r="I10068" i="22" s="1"/>
  <c r="H10067" i="22"/>
  <c r="I10067" i="22" s="1"/>
  <c r="H10066" i="22"/>
  <c r="I10066" i="22" s="1"/>
  <c r="H10065" i="22"/>
  <c r="I10065" i="22" s="1"/>
  <c r="H10064" i="22"/>
  <c r="I10064" i="22" s="1"/>
  <c r="H10063" i="22"/>
  <c r="I10063" i="22" s="1"/>
  <c r="H10062" i="22"/>
  <c r="I10062" i="22" s="1"/>
  <c r="H10061" i="22"/>
  <c r="I10061" i="22" s="1"/>
  <c r="H10060" i="22"/>
  <c r="I10060" i="22" s="1"/>
  <c r="H10059" i="22"/>
  <c r="I10059" i="22" s="1"/>
  <c r="H10058" i="22"/>
  <c r="I10058" i="22" s="1"/>
  <c r="H10057" i="22"/>
  <c r="I10057" i="22" s="1"/>
  <c r="H10056" i="22"/>
  <c r="I10056" i="22" s="1"/>
  <c r="H10055" i="22"/>
  <c r="I10055" i="22" s="1"/>
  <c r="H10054" i="22"/>
  <c r="I10054" i="22" s="1"/>
  <c r="H10053" i="22"/>
  <c r="I10053" i="22" s="1"/>
  <c r="H10052" i="22"/>
  <c r="I10052" i="22" s="1"/>
  <c r="H10051" i="22"/>
  <c r="I10051" i="22" s="1"/>
  <c r="H10050" i="22"/>
  <c r="I10050" i="22" s="1"/>
  <c r="H10049" i="22"/>
  <c r="I10049" i="22" s="1"/>
  <c r="H10048" i="22"/>
  <c r="I10048" i="22" s="1"/>
  <c r="H10047" i="22"/>
  <c r="I10047" i="22" s="1"/>
  <c r="H10046" i="22"/>
  <c r="I10046" i="22" s="1"/>
  <c r="H10045" i="22"/>
  <c r="I10045" i="22" s="1"/>
  <c r="H10044" i="22"/>
  <c r="I10044" i="22" s="1"/>
  <c r="H10043" i="22"/>
  <c r="I10043" i="22" s="1"/>
  <c r="H10042" i="22"/>
  <c r="I10042" i="22" s="1"/>
  <c r="H10041" i="22"/>
  <c r="I10041" i="22" s="1"/>
  <c r="H10040" i="22"/>
  <c r="I10040" i="22" s="1"/>
  <c r="H10039" i="22"/>
  <c r="I10039" i="22" s="1"/>
  <c r="H10038" i="22"/>
  <c r="I10038" i="22" s="1"/>
  <c r="H10037" i="22"/>
  <c r="I10037" i="22" s="1"/>
  <c r="H10036" i="22"/>
  <c r="I10036" i="22" s="1"/>
  <c r="H10035" i="22"/>
  <c r="I10035" i="22" s="1"/>
  <c r="H10034" i="22"/>
  <c r="I10034" i="22" s="1"/>
  <c r="H10033" i="22"/>
  <c r="I10033" i="22" s="1"/>
  <c r="H10032" i="22"/>
  <c r="I10032" i="22" s="1"/>
  <c r="H10031" i="22"/>
  <c r="I10031" i="22" s="1"/>
  <c r="H10030" i="22"/>
  <c r="I10030" i="22" s="1"/>
  <c r="H10029" i="22"/>
  <c r="I10029" i="22" s="1"/>
  <c r="H10028" i="22"/>
  <c r="I10028" i="22" s="1"/>
  <c r="H10027" i="22"/>
  <c r="I10027" i="22" s="1"/>
  <c r="H10026" i="22"/>
  <c r="I10026" i="22" s="1"/>
  <c r="H10025" i="22"/>
  <c r="I10025" i="22" s="1"/>
  <c r="H10024" i="22"/>
  <c r="I10024" i="22" s="1"/>
  <c r="H10023" i="22"/>
  <c r="I10023" i="22" s="1"/>
  <c r="H10022" i="22"/>
  <c r="I10022" i="22" s="1"/>
  <c r="H10021" i="22"/>
  <c r="I10021" i="22" s="1"/>
  <c r="H10020" i="22"/>
  <c r="I10020" i="22" s="1"/>
  <c r="H10019" i="22"/>
  <c r="I10019" i="22" s="1"/>
  <c r="H10018" i="22"/>
  <c r="I10018" i="22" s="1"/>
  <c r="H10017" i="22"/>
  <c r="I10017" i="22" s="1"/>
  <c r="H10016" i="22"/>
  <c r="I10016" i="22" s="1"/>
  <c r="H10015" i="22"/>
  <c r="I10015" i="22" s="1"/>
  <c r="H10014" i="22"/>
  <c r="I10014" i="22" s="1"/>
  <c r="H10013" i="22"/>
  <c r="I10013" i="22" s="1"/>
  <c r="H10012" i="22"/>
  <c r="I10012" i="22" s="1"/>
  <c r="H10011" i="22"/>
  <c r="I10011" i="22" s="1"/>
  <c r="H10010" i="22"/>
  <c r="I10010" i="22" s="1"/>
  <c r="H10009" i="22"/>
  <c r="I10009" i="22" s="1"/>
  <c r="H10008" i="22"/>
  <c r="I10008" i="22" s="1"/>
  <c r="H10007" i="22"/>
  <c r="I10007" i="22" s="1"/>
  <c r="H10006" i="22"/>
  <c r="I10006" i="22" s="1"/>
  <c r="H10005" i="22"/>
  <c r="I10005" i="22" s="1"/>
  <c r="H10004" i="22"/>
  <c r="I10004" i="22" s="1"/>
  <c r="H10003" i="22"/>
  <c r="I10003" i="22" s="1"/>
  <c r="H10002" i="22"/>
  <c r="I10002" i="22" s="1"/>
  <c r="H10001" i="22"/>
  <c r="I10001" i="22" s="1"/>
  <c r="H10000" i="22"/>
  <c r="I10000" i="22" s="1"/>
  <c r="H9999" i="22"/>
  <c r="I9999" i="22" s="1"/>
  <c r="H9998" i="22"/>
  <c r="I9998" i="22" s="1"/>
  <c r="H9997" i="22"/>
  <c r="I9997" i="22" s="1"/>
  <c r="H9996" i="22"/>
  <c r="I9996" i="22" s="1"/>
  <c r="H9995" i="22"/>
  <c r="I9995" i="22" s="1"/>
  <c r="H9994" i="22"/>
  <c r="I9994" i="22" s="1"/>
  <c r="H9993" i="22"/>
  <c r="I9993" i="22" s="1"/>
  <c r="H9992" i="22"/>
  <c r="I9992" i="22" s="1"/>
  <c r="H9991" i="22"/>
  <c r="I9991" i="22" s="1"/>
  <c r="H9990" i="22"/>
  <c r="I9990" i="22" s="1"/>
  <c r="H9989" i="22"/>
  <c r="I9989" i="22" s="1"/>
  <c r="H9988" i="22"/>
  <c r="I9988" i="22" s="1"/>
  <c r="H9987" i="22"/>
  <c r="I9987" i="22" s="1"/>
  <c r="H9986" i="22"/>
  <c r="I9986" i="22" s="1"/>
  <c r="H9985" i="22"/>
  <c r="I9985" i="22" s="1"/>
  <c r="H9984" i="22"/>
  <c r="I9984" i="22" s="1"/>
  <c r="H9983" i="22"/>
  <c r="I9983" i="22" s="1"/>
  <c r="H9982" i="22"/>
  <c r="I9982" i="22" s="1"/>
  <c r="H9981" i="22"/>
  <c r="I9981" i="22" s="1"/>
  <c r="H9980" i="22"/>
  <c r="I9980" i="22" s="1"/>
  <c r="H9979" i="22"/>
  <c r="I9979" i="22" s="1"/>
  <c r="H9978" i="22"/>
  <c r="I9978" i="22" s="1"/>
  <c r="H9977" i="22"/>
  <c r="I9977" i="22" s="1"/>
  <c r="H9976" i="22"/>
  <c r="I9976" i="22" s="1"/>
  <c r="H9975" i="22"/>
  <c r="I9975" i="22" s="1"/>
  <c r="H9974" i="22"/>
  <c r="I9974" i="22" s="1"/>
  <c r="H9973" i="22"/>
  <c r="I9973" i="22" s="1"/>
  <c r="H9972" i="22"/>
  <c r="I9972" i="22" s="1"/>
  <c r="H9971" i="22"/>
  <c r="I9971" i="22" s="1"/>
  <c r="H9970" i="22"/>
  <c r="I9970" i="22" s="1"/>
  <c r="H9969" i="22"/>
  <c r="I9969" i="22" s="1"/>
  <c r="H9968" i="22"/>
  <c r="I9968" i="22" s="1"/>
  <c r="H9967" i="22"/>
  <c r="I9967" i="22" s="1"/>
  <c r="H9966" i="22"/>
  <c r="I9966" i="22" s="1"/>
  <c r="H9965" i="22"/>
  <c r="I9965" i="22" s="1"/>
  <c r="H9964" i="22"/>
  <c r="I9964" i="22" s="1"/>
  <c r="H9963" i="22"/>
  <c r="I9963" i="22" s="1"/>
  <c r="H9962" i="22"/>
  <c r="I9962" i="22" s="1"/>
  <c r="H9961" i="22"/>
  <c r="I9961" i="22" s="1"/>
  <c r="H9960" i="22"/>
  <c r="I9960" i="22" s="1"/>
  <c r="H9959" i="22"/>
  <c r="I9959" i="22" s="1"/>
  <c r="H9958" i="22"/>
  <c r="I9958" i="22" s="1"/>
  <c r="H9957" i="22"/>
  <c r="I9957" i="22" s="1"/>
  <c r="H9956" i="22"/>
  <c r="I9956" i="22" s="1"/>
  <c r="H9955" i="22"/>
  <c r="I9955" i="22" s="1"/>
  <c r="H9954" i="22"/>
  <c r="I9954" i="22" s="1"/>
  <c r="H9953" i="22"/>
  <c r="I9953" i="22" s="1"/>
  <c r="H9952" i="22"/>
  <c r="I9952" i="22" s="1"/>
  <c r="H9951" i="22"/>
  <c r="I9951" i="22" s="1"/>
  <c r="H9950" i="22"/>
  <c r="I9950" i="22" s="1"/>
  <c r="H9949" i="22"/>
  <c r="I9949" i="22" s="1"/>
  <c r="H9948" i="22"/>
  <c r="I9948" i="22" s="1"/>
  <c r="H9947" i="22"/>
  <c r="I9947" i="22" s="1"/>
  <c r="H9946" i="22"/>
  <c r="I9946" i="22" s="1"/>
  <c r="H9945" i="22"/>
  <c r="I9945" i="22" s="1"/>
  <c r="H9944" i="22"/>
  <c r="I9944" i="22" s="1"/>
  <c r="H9943" i="22"/>
  <c r="I9943" i="22" s="1"/>
  <c r="H9942" i="22"/>
  <c r="I9942" i="22" s="1"/>
  <c r="H9941" i="22"/>
  <c r="I9941" i="22" s="1"/>
  <c r="H9940" i="22"/>
  <c r="I9940" i="22" s="1"/>
  <c r="H9939" i="22"/>
  <c r="I9939" i="22" s="1"/>
  <c r="H9938" i="22"/>
  <c r="I9938" i="22" s="1"/>
  <c r="H9937" i="22"/>
  <c r="I9937" i="22" s="1"/>
  <c r="H9936" i="22"/>
  <c r="I9936" i="22" s="1"/>
  <c r="H9935" i="22"/>
  <c r="I9935" i="22" s="1"/>
  <c r="H9934" i="22"/>
  <c r="I9934" i="22" s="1"/>
  <c r="H9933" i="22"/>
  <c r="I9933" i="22" s="1"/>
  <c r="H9932" i="22"/>
  <c r="I9932" i="22" s="1"/>
  <c r="H9931" i="22"/>
  <c r="I9931" i="22" s="1"/>
  <c r="H9930" i="22"/>
  <c r="I9930" i="22" s="1"/>
  <c r="H9929" i="22"/>
  <c r="I9929" i="22" s="1"/>
  <c r="H9928" i="22"/>
  <c r="I9928" i="22" s="1"/>
  <c r="H9927" i="22"/>
  <c r="I9927" i="22" s="1"/>
  <c r="H9926" i="22"/>
  <c r="I9926" i="22" s="1"/>
  <c r="H9925" i="22"/>
  <c r="I9925" i="22" s="1"/>
  <c r="H9924" i="22"/>
  <c r="I9924" i="22" s="1"/>
  <c r="H9923" i="22"/>
  <c r="I9923" i="22" s="1"/>
  <c r="H9922" i="22"/>
  <c r="I9922" i="22" s="1"/>
  <c r="H9921" i="22"/>
  <c r="I9921" i="22" s="1"/>
  <c r="H9920" i="22"/>
  <c r="I9920" i="22" s="1"/>
  <c r="H9919" i="22"/>
  <c r="I9919" i="22" s="1"/>
  <c r="H9918" i="22"/>
  <c r="I9918" i="22" s="1"/>
  <c r="H9917" i="22"/>
  <c r="I9917" i="22" s="1"/>
  <c r="H9916" i="22"/>
  <c r="I9916" i="22" s="1"/>
  <c r="H9915" i="22"/>
  <c r="I9915" i="22" s="1"/>
  <c r="H9914" i="22"/>
  <c r="I9914" i="22" s="1"/>
  <c r="H9913" i="22"/>
  <c r="I9913" i="22" s="1"/>
  <c r="H9912" i="22"/>
  <c r="I9912" i="22" s="1"/>
  <c r="H9911" i="22"/>
  <c r="I9911" i="22" s="1"/>
  <c r="H9910" i="22"/>
  <c r="I9910" i="22" s="1"/>
  <c r="H9909" i="22"/>
  <c r="I9909" i="22" s="1"/>
  <c r="H9908" i="22"/>
  <c r="I9908" i="22" s="1"/>
  <c r="H9907" i="22"/>
  <c r="I9907" i="22" s="1"/>
  <c r="H9906" i="22"/>
  <c r="I9906" i="22" s="1"/>
  <c r="H9905" i="22"/>
  <c r="I9905" i="22" s="1"/>
  <c r="H9904" i="22"/>
  <c r="I9904" i="22" s="1"/>
  <c r="H9903" i="22"/>
  <c r="I9903" i="22" s="1"/>
  <c r="H9902" i="22"/>
  <c r="I9902" i="22" s="1"/>
  <c r="H9901" i="22"/>
  <c r="I9901" i="22" s="1"/>
  <c r="H9900" i="22"/>
  <c r="I9900" i="22" s="1"/>
  <c r="H9899" i="22"/>
  <c r="I9899" i="22" s="1"/>
  <c r="H9898" i="22"/>
  <c r="I9898" i="22" s="1"/>
  <c r="H9897" i="22"/>
  <c r="I9897" i="22" s="1"/>
  <c r="H9896" i="22"/>
  <c r="I9896" i="22" s="1"/>
  <c r="H9895" i="22"/>
  <c r="I9895" i="22" s="1"/>
  <c r="H9894" i="22"/>
  <c r="I9894" i="22" s="1"/>
  <c r="H9893" i="22"/>
  <c r="I9893" i="22" s="1"/>
  <c r="H9892" i="22"/>
  <c r="I9892" i="22" s="1"/>
  <c r="H9891" i="22"/>
  <c r="I9891" i="22" s="1"/>
  <c r="H9890" i="22"/>
  <c r="I9890" i="22" s="1"/>
  <c r="H9889" i="22"/>
  <c r="I9889" i="22" s="1"/>
  <c r="H9888" i="22"/>
  <c r="I9888" i="22" s="1"/>
  <c r="H9887" i="22"/>
  <c r="I9887" i="22" s="1"/>
  <c r="H9886" i="22"/>
  <c r="I9886" i="22" s="1"/>
  <c r="H9885" i="22"/>
  <c r="I9885" i="22" s="1"/>
  <c r="H9884" i="22"/>
  <c r="I9884" i="22" s="1"/>
  <c r="H9883" i="22"/>
  <c r="I9883" i="22" s="1"/>
  <c r="H9882" i="22"/>
  <c r="I9882" i="22" s="1"/>
  <c r="H9881" i="22"/>
  <c r="I9881" i="22" s="1"/>
  <c r="H9880" i="22"/>
  <c r="I9880" i="22" s="1"/>
  <c r="H9879" i="22"/>
  <c r="I9879" i="22" s="1"/>
  <c r="H9878" i="22"/>
  <c r="I9878" i="22" s="1"/>
  <c r="H9877" i="22"/>
  <c r="I9877" i="22" s="1"/>
  <c r="H9876" i="22"/>
  <c r="I9876" i="22" s="1"/>
  <c r="H9875" i="22"/>
  <c r="I9875" i="22" s="1"/>
  <c r="H9874" i="22"/>
  <c r="I9874" i="22" s="1"/>
  <c r="H9873" i="22"/>
  <c r="I9873" i="22" s="1"/>
  <c r="H9872" i="22"/>
  <c r="I9872" i="22" s="1"/>
  <c r="H9871" i="22"/>
  <c r="I9871" i="22" s="1"/>
  <c r="H9870" i="22"/>
  <c r="I9870" i="22" s="1"/>
  <c r="H9869" i="22"/>
  <c r="I9869" i="22" s="1"/>
  <c r="H9868" i="22"/>
  <c r="I9868" i="22" s="1"/>
  <c r="H9867" i="22"/>
  <c r="I9867" i="22" s="1"/>
  <c r="H9866" i="22"/>
  <c r="I9866" i="22" s="1"/>
  <c r="H9865" i="22"/>
  <c r="I9865" i="22" s="1"/>
  <c r="H9864" i="22"/>
  <c r="I9864" i="22" s="1"/>
  <c r="H9863" i="22"/>
  <c r="I9863" i="22" s="1"/>
  <c r="H9862" i="22"/>
  <c r="I9862" i="22" s="1"/>
  <c r="H9861" i="22"/>
  <c r="I9861" i="22" s="1"/>
  <c r="H9860" i="22"/>
  <c r="I9860" i="22" s="1"/>
  <c r="H9859" i="22"/>
  <c r="I9859" i="22" s="1"/>
  <c r="H9858" i="22"/>
  <c r="I9858" i="22" s="1"/>
  <c r="H9857" i="22"/>
  <c r="I9857" i="22" s="1"/>
  <c r="H9856" i="22"/>
  <c r="I9856" i="22" s="1"/>
  <c r="H9855" i="22"/>
  <c r="I9855" i="22" s="1"/>
  <c r="H9854" i="22"/>
  <c r="I9854" i="22" s="1"/>
  <c r="H9853" i="22"/>
  <c r="I9853" i="22" s="1"/>
  <c r="H9852" i="22"/>
  <c r="I9852" i="22" s="1"/>
  <c r="H9851" i="22"/>
  <c r="I9851" i="22" s="1"/>
  <c r="H9850" i="22"/>
  <c r="I9850" i="22" s="1"/>
  <c r="H9849" i="22"/>
  <c r="I9849" i="22" s="1"/>
  <c r="H9848" i="22"/>
  <c r="I9848" i="22" s="1"/>
  <c r="H9847" i="22"/>
  <c r="I9847" i="22" s="1"/>
  <c r="H9846" i="22"/>
  <c r="I9846" i="22" s="1"/>
  <c r="H9845" i="22"/>
  <c r="I9845" i="22" s="1"/>
  <c r="H9844" i="22"/>
  <c r="I9844" i="22" s="1"/>
  <c r="H9843" i="22"/>
  <c r="I9843" i="22" s="1"/>
  <c r="H9842" i="22"/>
  <c r="I9842" i="22" s="1"/>
  <c r="H9841" i="22"/>
  <c r="I9841" i="22" s="1"/>
  <c r="H9840" i="22"/>
  <c r="I9840" i="22" s="1"/>
  <c r="H9839" i="22"/>
  <c r="I9839" i="22" s="1"/>
  <c r="H9838" i="22"/>
  <c r="I9838" i="22" s="1"/>
  <c r="H9837" i="22"/>
  <c r="I9837" i="22" s="1"/>
  <c r="H9836" i="22"/>
  <c r="I9836" i="22" s="1"/>
  <c r="H9835" i="22"/>
  <c r="I9835" i="22" s="1"/>
  <c r="H9834" i="22"/>
  <c r="I9834" i="22" s="1"/>
  <c r="H9833" i="22"/>
  <c r="I9833" i="22" s="1"/>
  <c r="H9832" i="22"/>
  <c r="I9832" i="22" s="1"/>
  <c r="H9831" i="22"/>
  <c r="I9831" i="22" s="1"/>
  <c r="H9830" i="22"/>
  <c r="I9830" i="22" s="1"/>
  <c r="H9829" i="22"/>
  <c r="I9829" i="22" s="1"/>
  <c r="H9828" i="22"/>
  <c r="I9828" i="22" s="1"/>
  <c r="H9827" i="22"/>
  <c r="I9827" i="22" s="1"/>
  <c r="H9826" i="22"/>
  <c r="I9826" i="22" s="1"/>
  <c r="H9825" i="22"/>
  <c r="I9825" i="22" s="1"/>
  <c r="H9824" i="22"/>
  <c r="I9824" i="22" s="1"/>
  <c r="H9823" i="22"/>
  <c r="I9823" i="22" s="1"/>
  <c r="H9822" i="22"/>
  <c r="I9822" i="22" s="1"/>
  <c r="H9821" i="22"/>
  <c r="I9821" i="22" s="1"/>
  <c r="H9820" i="22"/>
  <c r="I9820" i="22" s="1"/>
  <c r="H9819" i="22"/>
  <c r="I9819" i="22" s="1"/>
  <c r="H9818" i="22"/>
  <c r="I9818" i="22" s="1"/>
  <c r="H9817" i="22"/>
  <c r="I9817" i="22" s="1"/>
  <c r="H9816" i="22"/>
  <c r="I9816" i="22" s="1"/>
  <c r="H9815" i="22"/>
  <c r="I9815" i="22" s="1"/>
  <c r="H9814" i="22"/>
  <c r="I9814" i="22" s="1"/>
  <c r="H9813" i="22"/>
  <c r="I9813" i="22" s="1"/>
  <c r="H9812" i="22"/>
  <c r="I9812" i="22" s="1"/>
  <c r="H9811" i="22"/>
  <c r="I9811" i="22" s="1"/>
  <c r="H9810" i="22"/>
  <c r="I9810" i="22" s="1"/>
  <c r="H9809" i="22"/>
  <c r="I9809" i="22" s="1"/>
  <c r="H9808" i="22"/>
  <c r="I9808" i="22" s="1"/>
  <c r="H9807" i="22"/>
  <c r="I9807" i="22" s="1"/>
  <c r="H9806" i="22"/>
  <c r="I9806" i="22" s="1"/>
  <c r="H9805" i="22"/>
  <c r="I9805" i="22" s="1"/>
  <c r="H9804" i="22"/>
  <c r="I9804" i="22" s="1"/>
  <c r="H9803" i="22"/>
  <c r="I9803" i="22" s="1"/>
  <c r="H9802" i="22"/>
  <c r="I9802" i="22" s="1"/>
  <c r="H9801" i="22"/>
  <c r="I9801" i="22" s="1"/>
  <c r="H9800" i="22"/>
  <c r="I9800" i="22" s="1"/>
  <c r="H9799" i="22"/>
  <c r="I9799" i="22" s="1"/>
  <c r="H9798" i="22"/>
  <c r="I9798" i="22" s="1"/>
  <c r="H9797" i="22"/>
  <c r="I9797" i="22" s="1"/>
  <c r="H9796" i="22"/>
  <c r="I9796" i="22" s="1"/>
  <c r="H9795" i="22"/>
  <c r="I9795" i="22" s="1"/>
  <c r="H9794" i="22"/>
  <c r="I9794" i="22" s="1"/>
  <c r="H9793" i="22"/>
  <c r="I9793" i="22" s="1"/>
  <c r="H9792" i="22"/>
  <c r="I9792" i="22" s="1"/>
  <c r="H9791" i="22"/>
  <c r="I9791" i="22" s="1"/>
  <c r="H9790" i="22"/>
  <c r="I9790" i="22" s="1"/>
  <c r="H9789" i="22"/>
  <c r="I9789" i="22" s="1"/>
  <c r="H9788" i="22"/>
  <c r="I9788" i="22" s="1"/>
  <c r="H9787" i="22"/>
  <c r="I9787" i="22" s="1"/>
  <c r="H9786" i="22"/>
  <c r="I9786" i="22" s="1"/>
  <c r="H9785" i="22"/>
  <c r="I9785" i="22" s="1"/>
  <c r="H9784" i="22"/>
  <c r="I9784" i="22" s="1"/>
  <c r="H9783" i="22"/>
  <c r="I9783" i="22" s="1"/>
  <c r="H9782" i="22"/>
  <c r="I9782" i="22" s="1"/>
  <c r="H9781" i="22"/>
  <c r="I9781" i="22" s="1"/>
  <c r="H9780" i="22"/>
  <c r="I9780" i="22" s="1"/>
  <c r="H9779" i="22"/>
  <c r="I9779" i="22" s="1"/>
  <c r="H9778" i="22"/>
  <c r="I9778" i="22" s="1"/>
  <c r="H9777" i="22"/>
  <c r="I9777" i="22" s="1"/>
  <c r="H9776" i="22"/>
  <c r="I9776" i="22" s="1"/>
  <c r="H9775" i="22"/>
  <c r="I9775" i="22" s="1"/>
  <c r="H9774" i="22"/>
  <c r="I9774" i="22" s="1"/>
  <c r="H9773" i="22"/>
  <c r="I9773" i="22" s="1"/>
  <c r="H9772" i="22"/>
  <c r="I9772" i="22" s="1"/>
  <c r="H9771" i="22"/>
  <c r="I9771" i="22" s="1"/>
  <c r="H9770" i="22"/>
  <c r="I9770" i="22" s="1"/>
  <c r="H9769" i="22"/>
  <c r="I9769" i="22" s="1"/>
  <c r="H9768" i="22"/>
  <c r="I9768" i="22" s="1"/>
  <c r="H9767" i="22"/>
  <c r="I9767" i="22" s="1"/>
  <c r="H9766" i="22"/>
  <c r="I9766" i="22" s="1"/>
  <c r="H9765" i="22"/>
  <c r="I9765" i="22" s="1"/>
  <c r="H9764" i="22"/>
  <c r="I9764" i="22" s="1"/>
  <c r="H9763" i="22"/>
  <c r="I9763" i="22" s="1"/>
  <c r="H9762" i="22"/>
  <c r="I9762" i="22" s="1"/>
  <c r="H9761" i="22"/>
  <c r="I9761" i="22" s="1"/>
  <c r="H9760" i="22"/>
  <c r="I9760" i="22" s="1"/>
  <c r="H9759" i="22"/>
  <c r="I9759" i="22" s="1"/>
  <c r="H9758" i="22"/>
  <c r="I9758" i="22" s="1"/>
  <c r="H9757" i="22"/>
  <c r="I9757" i="22" s="1"/>
  <c r="H9756" i="22"/>
  <c r="I9756" i="22" s="1"/>
  <c r="H9755" i="22"/>
  <c r="I9755" i="22" s="1"/>
  <c r="H9754" i="22"/>
  <c r="I9754" i="22" s="1"/>
  <c r="H9753" i="22"/>
  <c r="I9753" i="22" s="1"/>
  <c r="H9752" i="22"/>
  <c r="I9752" i="22" s="1"/>
  <c r="H9751" i="22"/>
  <c r="I9751" i="22" s="1"/>
  <c r="H9750" i="22"/>
  <c r="I9750" i="22" s="1"/>
  <c r="H9749" i="22"/>
  <c r="I9749" i="22" s="1"/>
  <c r="H9748" i="22"/>
  <c r="I9748" i="22" s="1"/>
  <c r="H9747" i="22"/>
  <c r="I9747" i="22" s="1"/>
  <c r="H9746" i="22"/>
  <c r="I9746" i="22" s="1"/>
  <c r="H9745" i="22"/>
  <c r="I9745" i="22" s="1"/>
  <c r="H9744" i="22"/>
  <c r="I9744" i="22" s="1"/>
  <c r="H9743" i="22"/>
  <c r="I9743" i="22" s="1"/>
  <c r="H9742" i="22"/>
  <c r="I9742" i="22" s="1"/>
  <c r="H9741" i="22"/>
  <c r="I9741" i="22" s="1"/>
  <c r="H9740" i="22"/>
  <c r="I9740" i="22" s="1"/>
  <c r="H9739" i="22"/>
  <c r="I9739" i="22" s="1"/>
  <c r="H9738" i="22"/>
  <c r="I9738" i="22" s="1"/>
  <c r="H9737" i="22"/>
  <c r="I9737" i="22" s="1"/>
  <c r="H9736" i="22"/>
  <c r="I9736" i="22" s="1"/>
  <c r="H9735" i="22"/>
  <c r="I9735" i="22" s="1"/>
  <c r="H9734" i="22"/>
  <c r="I9734" i="22" s="1"/>
  <c r="H9733" i="22"/>
  <c r="I9733" i="22" s="1"/>
  <c r="H9732" i="22"/>
  <c r="I9732" i="22" s="1"/>
  <c r="H9731" i="22"/>
  <c r="I9731" i="22" s="1"/>
  <c r="H9730" i="22"/>
  <c r="I9730" i="22" s="1"/>
  <c r="H9729" i="22"/>
  <c r="I9729" i="22" s="1"/>
  <c r="H9728" i="22"/>
  <c r="I9728" i="22" s="1"/>
  <c r="H9727" i="22"/>
  <c r="I9727" i="22" s="1"/>
  <c r="H9726" i="22"/>
  <c r="I9726" i="22" s="1"/>
  <c r="H9725" i="22"/>
  <c r="I9725" i="22" s="1"/>
  <c r="H9724" i="22"/>
  <c r="I9724" i="22" s="1"/>
  <c r="H9723" i="22"/>
  <c r="I9723" i="22" s="1"/>
  <c r="H9722" i="22"/>
  <c r="I9722" i="22" s="1"/>
  <c r="H9721" i="22"/>
  <c r="I9721" i="22" s="1"/>
  <c r="H9720" i="22"/>
  <c r="I9720" i="22" s="1"/>
  <c r="H9719" i="22"/>
  <c r="I9719" i="22" s="1"/>
  <c r="H9718" i="22"/>
  <c r="I9718" i="22" s="1"/>
  <c r="H9717" i="22"/>
  <c r="I9717" i="22" s="1"/>
  <c r="H9716" i="22"/>
  <c r="I9716" i="22" s="1"/>
  <c r="H9715" i="22"/>
  <c r="I9715" i="22" s="1"/>
  <c r="H9714" i="22"/>
  <c r="I9714" i="22" s="1"/>
  <c r="H9713" i="22"/>
  <c r="I9713" i="22" s="1"/>
  <c r="H9712" i="22"/>
  <c r="I9712" i="22" s="1"/>
  <c r="H9711" i="22"/>
  <c r="I9711" i="22" s="1"/>
  <c r="H9710" i="22"/>
  <c r="I9710" i="22" s="1"/>
  <c r="H9709" i="22"/>
  <c r="I9709" i="22" s="1"/>
  <c r="H9708" i="22"/>
  <c r="I9708" i="22" s="1"/>
  <c r="H9707" i="22"/>
  <c r="I9707" i="22" s="1"/>
  <c r="H9706" i="22"/>
  <c r="I9706" i="22" s="1"/>
  <c r="H9705" i="22"/>
  <c r="I9705" i="22" s="1"/>
  <c r="H9704" i="22"/>
  <c r="I9704" i="22" s="1"/>
  <c r="H9703" i="22"/>
  <c r="I9703" i="22" s="1"/>
  <c r="H9702" i="22"/>
  <c r="I9702" i="22" s="1"/>
  <c r="H9701" i="22"/>
  <c r="I9701" i="22" s="1"/>
  <c r="H9700" i="22"/>
  <c r="I9700" i="22" s="1"/>
  <c r="H9699" i="22"/>
  <c r="I9699" i="22" s="1"/>
  <c r="H9698" i="22"/>
  <c r="I9698" i="22" s="1"/>
  <c r="H9697" i="22"/>
  <c r="I9697" i="22" s="1"/>
  <c r="H9696" i="22"/>
  <c r="I9696" i="22" s="1"/>
  <c r="H9695" i="22"/>
  <c r="I9695" i="22" s="1"/>
  <c r="H9694" i="22"/>
  <c r="I9694" i="22" s="1"/>
  <c r="H9693" i="22"/>
  <c r="I9693" i="22" s="1"/>
  <c r="H9692" i="22"/>
  <c r="I9692" i="22" s="1"/>
  <c r="H9691" i="22"/>
  <c r="I9691" i="22" s="1"/>
  <c r="H9690" i="22"/>
  <c r="I9690" i="22" s="1"/>
  <c r="H9689" i="22"/>
  <c r="I9689" i="22" s="1"/>
  <c r="H9688" i="22"/>
  <c r="I9688" i="22" s="1"/>
  <c r="H9687" i="22"/>
  <c r="I9687" i="22" s="1"/>
  <c r="H9686" i="22"/>
  <c r="I9686" i="22" s="1"/>
  <c r="H9685" i="22"/>
  <c r="I9685" i="22" s="1"/>
  <c r="H9684" i="22"/>
  <c r="I9684" i="22" s="1"/>
  <c r="H9683" i="22"/>
  <c r="I9683" i="22" s="1"/>
  <c r="H9682" i="22"/>
  <c r="I9682" i="22" s="1"/>
  <c r="H9681" i="22"/>
  <c r="I9681" i="22" s="1"/>
  <c r="H9680" i="22"/>
  <c r="I9680" i="22" s="1"/>
  <c r="H9679" i="22"/>
  <c r="I9679" i="22" s="1"/>
  <c r="H9678" i="22"/>
  <c r="I9678" i="22" s="1"/>
  <c r="H9677" i="22"/>
  <c r="I9677" i="22" s="1"/>
  <c r="H9676" i="22"/>
  <c r="I9676" i="22" s="1"/>
  <c r="H9675" i="22"/>
  <c r="I9675" i="22" s="1"/>
  <c r="H9674" i="22"/>
  <c r="I9674" i="22" s="1"/>
  <c r="H9673" i="22"/>
  <c r="I9673" i="22" s="1"/>
  <c r="H9672" i="22"/>
  <c r="I9672" i="22" s="1"/>
  <c r="H9671" i="22"/>
  <c r="I9671" i="22" s="1"/>
  <c r="H9670" i="22"/>
  <c r="I9670" i="22" s="1"/>
  <c r="H9669" i="22"/>
  <c r="I9669" i="22" s="1"/>
  <c r="H9668" i="22"/>
  <c r="I9668" i="22" s="1"/>
  <c r="H9667" i="22"/>
  <c r="I9667" i="22" s="1"/>
  <c r="H9666" i="22"/>
  <c r="I9666" i="22" s="1"/>
  <c r="H9665" i="22"/>
  <c r="I9665" i="22" s="1"/>
  <c r="H9664" i="22"/>
  <c r="I9664" i="22" s="1"/>
  <c r="H9663" i="22"/>
  <c r="I9663" i="22" s="1"/>
  <c r="H9662" i="22"/>
  <c r="I9662" i="22" s="1"/>
  <c r="H9661" i="22"/>
  <c r="I9661" i="22" s="1"/>
  <c r="H9660" i="22"/>
  <c r="I9660" i="22" s="1"/>
  <c r="H9659" i="22"/>
  <c r="I9659" i="22" s="1"/>
  <c r="H9658" i="22"/>
  <c r="I9658" i="22" s="1"/>
  <c r="H9657" i="22"/>
  <c r="I9657" i="22" s="1"/>
  <c r="H9656" i="22"/>
  <c r="I9656" i="22" s="1"/>
  <c r="H9655" i="22"/>
  <c r="I9655" i="22" s="1"/>
  <c r="H9654" i="22"/>
  <c r="I9654" i="22" s="1"/>
  <c r="H9653" i="22"/>
  <c r="I9653" i="22" s="1"/>
  <c r="H9652" i="22"/>
  <c r="I9652" i="22" s="1"/>
  <c r="H9651" i="22"/>
  <c r="I9651" i="22" s="1"/>
  <c r="H9650" i="22"/>
  <c r="I9650" i="22" s="1"/>
  <c r="H9649" i="22"/>
  <c r="I9649" i="22" s="1"/>
  <c r="H9648" i="22"/>
  <c r="I9648" i="22" s="1"/>
  <c r="H9647" i="22"/>
  <c r="I9647" i="22" s="1"/>
  <c r="H9646" i="22"/>
  <c r="I9646" i="22" s="1"/>
  <c r="H9645" i="22"/>
  <c r="I9645" i="22" s="1"/>
  <c r="H9644" i="22"/>
  <c r="I9644" i="22" s="1"/>
  <c r="H9643" i="22"/>
  <c r="I9643" i="22" s="1"/>
  <c r="H9642" i="22"/>
  <c r="I9642" i="22" s="1"/>
  <c r="H9641" i="22"/>
  <c r="I9641" i="22" s="1"/>
  <c r="H9640" i="22"/>
  <c r="I9640" i="22" s="1"/>
  <c r="H9639" i="22"/>
  <c r="I9639" i="22" s="1"/>
  <c r="H9638" i="22"/>
  <c r="I9638" i="22" s="1"/>
  <c r="H9637" i="22"/>
  <c r="I9637" i="22" s="1"/>
  <c r="H9636" i="22"/>
  <c r="I9636" i="22" s="1"/>
  <c r="H9635" i="22"/>
  <c r="I9635" i="22" s="1"/>
  <c r="H9634" i="22"/>
  <c r="I9634" i="22" s="1"/>
  <c r="H9633" i="22"/>
  <c r="I9633" i="22" s="1"/>
  <c r="H9632" i="22"/>
  <c r="I9632" i="22" s="1"/>
  <c r="H9631" i="22"/>
  <c r="I9631" i="22" s="1"/>
  <c r="H9630" i="22"/>
  <c r="I9630" i="22" s="1"/>
  <c r="H9629" i="22"/>
  <c r="I9629" i="22" s="1"/>
  <c r="H9628" i="22"/>
  <c r="I9628" i="22" s="1"/>
  <c r="H9627" i="22"/>
  <c r="I9627" i="22" s="1"/>
  <c r="H9626" i="22"/>
  <c r="I9626" i="22" s="1"/>
  <c r="H9625" i="22"/>
  <c r="I9625" i="22" s="1"/>
  <c r="H9624" i="22"/>
  <c r="I9624" i="22" s="1"/>
  <c r="H9623" i="22"/>
  <c r="I9623" i="22" s="1"/>
  <c r="H9622" i="22"/>
  <c r="I9622" i="22" s="1"/>
  <c r="H9621" i="22"/>
  <c r="I9621" i="22" s="1"/>
  <c r="H9620" i="22"/>
  <c r="I9620" i="22" s="1"/>
  <c r="H9619" i="22"/>
  <c r="I9619" i="22" s="1"/>
  <c r="H9618" i="22"/>
  <c r="I9618" i="22" s="1"/>
  <c r="H9617" i="22"/>
  <c r="I9617" i="22" s="1"/>
  <c r="H9616" i="22"/>
  <c r="I9616" i="22" s="1"/>
  <c r="H9615" i="22"/>
  <c r="I9615" i="22" s="1"/>
  <c r="H9614" i="22"/>
  <c r="I9614" i="22" s="1"/>
  <c r="H9613" i="22"/>
  <c r="I9613" i="22" s="1"/>
  <c r="H9612" i="22"/>
  <c r="I9612" i="22" s="1"/>
  <c r="H9611" i="22"/>
  <c r="I9611" i="22" s="1"/>
  <c r="H9610" i="22"/>
  <c r="I9610" i="22" s="1"/>
  <c r="H9609" i="22"/>
  <c r="I9609" i="22" s="1"/>
  <c r="H9608" i="22"/>
  <c r="I9608" i="22" s="1"/>
  <c r="H9607" i="22"/>
  <c r="I9607" i="22" s="1"/>
  <c r="H9606" i="22"/>
  <c r="I9606" i="22" s="1"/>
  <c r="H9605" i="22"/>
  <c r="I9605" i="22" s="1"/>
  <c r="H9604" i="22"/>
  <c r="I9604" i="22" s="1"/>
  <c r="H9603" i="22"/>
  <c r="I9603" i="22" s="1"/>
  <c r="H9602" i="22"/>
  <c r="I9602" i="22" s="1"/>
  <c r="H9601" i="22"/>
  <c r="I9601" i="22" s="1"/>
  <c r="H9600" i="22"/>
  <c r="I9600" i="22" s="1"/>
  <c r="H9599" i="22"/>
  <c r="I9599" i="22" s="1"/>
  <c r="H9598" i="22"/>
  <c r="I9598" i="22" s="1"/>
  <c r="H9597" i="22"/>
  <c r="I9597" i="22" s="1"/>
  <c r="H9596" i="22"/>
  <c r="I9596" i="22" s="1"/>
  <c r="H9595" i="22"/>
  <c r="I9595" i="22" s="1"/>
  <c r="H9594" i="22"/>
  <c r="I9594" i="22" s="1"/>
  <c r="H9593" i="22"/>
  <c r="I9593" i="22" s="1"/>
  <c r="H9592" i="22"/>
  <c r="I9592" i="22" s="1"/>
  <c r="H9591" i="22"/>
  <c r="I9591" i="22" s="1"/>
  <c r="H9590" i="22"/>
  <c r="I9590" i="22" s="1"/>
  <c r="H9589" i="22"/>
  <c r="I9589" i="22" s="1"/>
  <c r="H9588" i="22"/>
  <c r="I9588" i="22" s="1"/>
  <c r="H9587" i="22"/>
  <c r="I9587" i="22" s="1"/>
  <c r="H9586" i="22"/>
  <c r="I9586" i="22" s="1"/>
  <c r="H9585" i="22"/>
  <c r="I9585" i="22" s="1"/>
  <c r="H9584" i="22"/>
  <c r="I9584" i="22" s="1"/>
  <c r="H9583" i="22"/>
  <c r="I9583" i="22" s="1"/>
  <c r="H9582" i="22"/>
  <c r="I9582" i="22" s="1"/>
  <c r="H9581" i="22"/>
  <c r="I9581" i="22" s="1"/>
  <c r="H9580" i="22"/>
  <c r="I9580" i="22" s="1"/>
  <c r="H9579" i="22"/>
  <c r="I9579" i="22" s="1"/>
  <c r="H9578" i="22"/>
  <c r="I9578" i="22" s="1"/>
  <c r="H9577" i="22"/>
  <c r="I9577" i="22" s="1"/>
  <c r="H9576" i="22"/>
  <c r="I9576" i="22" s="1"/>
  <c r="H9575" i="22"/>
  <c r="I9575" i="22" s="1"/>
  <c r="H9574" i="22"/>
  <c r="I9574" i="22" s="1"/>
  <c r="H9573" i="22"/>
  <c r="I9573" i="22" s="1"/>
  <c r="H9572" i="22"/>
  <c r="I9572" i="22" s="1"/>
  <c r="H9571" i="22"/>
  <c r="I9571" i="22" s="1"/>
  <c r="H9570" i="22"/>
  <c r="I9570" i="22" s="1"/>
  <c r="H9569" i="22"/>
  <c r="I9569" i="22" s="1"/>
  <c r="H9568" i="22"/>
  <c r="I9568" i="22" s="1"/>
  <c r="H9567" i="22"/>
  <c r="I9567" i="22" s="1"/>
  <c r="H9566" i="22"/>
  <c r="I9566" i="22" s="1"/>
  <c r="H9565" i="22"/>
  <c r="I9565" i="22" s="1"/>
  <c r="H9564" i="22"/>
  <c r="I9564" i="22" s="1"/>
  <c r="H9563" i="22"/>
  <c r="I9563" i="22" s="1"/>
  <c r="H9562" i="22"/>
  <c r="I9562" i="22" s="1"/>
  <c r="H9561" i="22"/>
  <c r="I9561" i="22" s="1"/>
  <c r="H9560" i="22"/>
  <c r="I9560" i="22" s="1"/>
  <c r="H9559" i="22"/>
  <c r="I9559" i="22" s="1"/>
  <c r="H9558" i="22"/>
  <c r="I9558" i="22" s="1"/>
  <c r="H9557" i="22"/>
  <c r="I9557" i="22" s="1"/>
  <c r="H9556" i="22"/>
  <c r="I9556" i="22" s="1"/>
  <c r="H9555" i="22"/>
  <c r="I9555" i="22" s="1"/>
  <c r="H9554" i="22"/>
  <c r="I9554" i="22" s="1"/>
  <c r="H9553" i="22"/>
  <c r="I9553" i="22" s="1"/>
  <c r="H9552" i="22"/>
  <c r="I9552" i="22" s="1"/>
  <c r="H9551" i="22"/>
  <c r="I9551" i="22" s="1"/>
  <c r="H9550" i="22"/>
  <c r="I9550" i="22" s="1"/>
  <c r="H9549" i="22"/>
  <c r="I9549" i="22" s="1"/>
  <c r="H9548" i="22"/>
  <c r="I9548" i="22" s="1"/>
  <c r="H9547" i="22"/>
  <c r="I9547" i="22" s="1"/>
  <c r="H9546" i="22"/>
  <c r="I9546" i="22" s="1"/>
  <c r="H9545" i="22"/>
  <c r="I9545" i="22" s="1"/>
  <c r="H9544" i="22"/>
  <c r="I9544" i="22" s="1"/>
  <c r="H9543" i="22"/>
  <c r="I9543" i="22" s="1"/>
  <c r="H9542" i="22"/>
  <c r="I9542" i="22" s="1"/>
  <c r="H9541" i="22"/>
  <c r="I9541" i="22" s="1"/>
  <c r="H9540" i="22"/>
  <c r="I9540" i="22" s="1"/>
  <c r="H9539" i="22"/>
  <c r="I9539" i="22" s="1"/>
  <c r="H9538" i="22"/>
  <c r="I9538" i="22" s="1"/>
  <c r="H9537" i="22"/>
  <c r="I9537" i="22" s="1"/>
  <c r="H9536" i="22"/>
  <c r="I9536" i="22" s="1"/>
  <c r="H9535" i="22"/>
  <c r="I9535" i="22" s="1"/>
  <c r="H9534" i="22"/>
  <c r="I9534" i="22" s="1"/>
  <c r="H9533" i="22"/>
  <c r="I9533" i="22" s="1"/>
  <c r="H9532" i="22"/>
  <c r="I9532" i="22" s="1"/>
  <c r="H9531" i="22"/>
  <c r="I9531" i="22" s="1"/>
  <c r="H9530" i="22"/>
  <c r="I9530" i="22" s="1"/>
  <c r="H9529" i="22"/>
  <c r="I9529" i="22" s="1"/>
  <c r="H9528" i="22"/>
  <c r="I9528" i="22" s="1"/>
  <c r="H9527" i="22"/>
  <c r="I9527" i="22" s="1"/>
  <c r="H9526" i="22"/>
  <c r="I9526" i="22" s="1"/>
  <c r="H9525" i="22"/>
  <c r="I9525" i="22" s="1"/>
  <c r="H9524" i="22"/>
  <c r="I9524" i="22" s="1"/>
  <c r="H9523" i="22"/>
  <c r="I9523" i="22" s="1"/>
  <c r="H9522" i="22"/>
  <c r="I9522" i="22" s="1"/>
  <c r="H9521" i="22"/>
  <c r="I9521" i="22" s="1"/>
  <c r="H9520" i="22"/>
  <c r="I9520" i="22" s="1"/>
  <c r="H9519" i="22"/>
  <c r="I9519" i="22" s="1"/>
  <c r="H9518" i="22"/>
  <c r="I9518" i="22" s="1"/>
  <c r="H9517" i="22"/>
  <c r="I9517" i="22" s="1"/>
  <c r="H9516" i="22"/>
  <c r="I9516" i="22" s="1"/>
  <c r="H9515" i="22"/>
  <c r="I9515" i="22" s="1"/>
  <c r="H9514" i="22"/>
  <c r="I9514" i="22" s="1"/>
  <c r="H9513" i="22"/>
  <c r="I9513" i="22" s="1"/>
  <c r="H9512" i="22"/>
  <c r="I9512" i="22" s="1"/>
  <c r="H9511" i="22"/>
  <c r="I9511" i="22" s="1"/>
  <c r="H9510" i="22"/>
  <c r="I9510" i="22" s="1"/>
  <c r="H9509" i="22"/>
  <c r="I9509" i="22" s="1"/>
  <c r="H9508" i="22"/>
  <c r="I9508" i="22" s="1"/>
  <c r="H9507" i="22"/>
  <c r="I9507" i="22" s="1"/>
  <c r="H9506" i="22"/>
  <c r="I9506" i="22" s="1"/>
  <c r="H9505" i="22"/>
  <c r="I9505" i="22" s="1"/>
  <c r="H9504" i="22"/>
  <c r="I9504" i="22" s="1"/>
  <c r="H9503" i="22"/>
  <c r="I9503" i="22" s="1"/>
  <c r="H9502" i="22"/>
  <c r="I9502" i="22" s="1"/>
  <c r="H9501" i="22"/>
  <c r="I9501" i="22" s="1"/>
  <c r="H9500" i="22"/>
  <c r="I9500" i="22" s="1"/>
  <c r="H9499" i="22"/>
  <c r="I9499" i="22" s="1"/>
  <c r="H9498" i="22"/>
  <c r="I9498" i="22" s="1"/>
  <c r="H9497" i="22"/>
  <c r="I9497" i="22" s="1"/>
  <c r="H9496" i="22"/>
  <c r="I9496" i="22" s="1"/>
  <c r="H9495" i="22"/>
  <c r="I9495" i="22" s="1"/>
  <c r="H9494" i="22"/>
  <c r="I9494" i="22" s="1"/>
  <c r="H9493" i="22"/>
  <c r="I9493" i="22" s="1"/>
  <c r="H9492" i="22"/>
  <c r="I9492" i="22" s="1"/>
  <c r="H9491" i="22"/>
  <c r="I9491" i="22" s="1"/>
  <c r="H9490" i="22"/>
  <c r="I9490" i="22" s="1"/>
  <c r="H9489" i="22"/>
  <c r="I9489" i="22" s="1"/>
  <c r="H9488" i="22"/>
  <c r="I9488" i="22" s="1"/>
  <c r="H9487" i="22"/>
  <c r="I9487" i="22" s="1"/>
  <c r="H9486" i="22"/>
  <c r="I9486" i="22" s="1"/>
  <c r="H9485" i="22"/>
  <c r="I9485" i="22" s="1"/>
  <c r="H9484" i="22"/>
  <c r="I9484" i="22" s="1"/>
  <c r="H9483" i="22"/>
  <c r="I9483" i="22" s="1"/>
  <c r="H9482" i="22"/>
  <c r="I9482" i="22" s="1"/>
  <c r="H9481" i="22"/>
  <c r="I9481" i="22" s="1"/>
  <c r="H9480" i="22"/>
  <c r="I9480" i="22" s="1"/>
  <c r="H9479" i="22"/>
  <c r="I9479" i="22" s="1"/>
  <c r="H9478" i="22"/>
  <c r="I9478" i="22" s="1"/>
  <c r="H9477" i="22"/>
  <c r="I9477" i="22" s="1"/>
  <c r="H9476" i="22"/>
  <c r="I9476" i="22" s="1"/>
  <c r="H9475" i="22"/>
  <c r="I9475" i="22" s="1"/>
  <c r="H9474" i="22"/>
  <c r="I9474" i="22" s="1"/>
  <c r="H9473" i="22"/>
  <c r="I9473" i="22" s="1"/>
  <c r="H9472" i="22"/>
  <c r="I9472" i="22" s="1"/>
  <c r="H9471" i="22"/>
  <c r="I9471" i="22" s="1"/>
  <c r="H9470" i="22"/>
  <c r="I9470" i="22" s="1"/>
  <c r="H9469" i="22"/>
  <c r="I9469" i="22" s="1"/>
  <c r="H9468" i="22"/>
  <c r="I9468" i="22" s="1"/>
  <c r="H9467" i="22"/>
  <c r="I9467" i="22" s="1"/>
  <c r="H9466" i="22"/>
  <c r="I9466" i="22" s="1"/>
  <c r="H9465" i="22"/>
  <c r="I9465" i="22" s="1"/>
  <c r="H9464" i="22"/>
  <c r="I9464" i="22" s="1"/>
  <c r="H9463" i="22"/>
  <c r="I9463" i="22" s="1"/>
  <c r="H9462" i="22"/>
  <c r="I9462" i="22" s="1"/>
  <c r="H9461" i="22"/>
  <c r="I9461" i="22" s="1"/>
  <c r="H9460" i="22"/>
  <c r="I9460" i="22" s="1"/>
  <c r="H9459" i="22"/>
  <c r="I9459" i="22" s="1"/>
  <c r="H9458" i="22"/>
  <c r="I9458" i="22" s="1"/>
  <c r="H9457" i="22"/>
  <c r="I9457" i="22" s="1"/>
  <c r="H9456" i="22"/>
  <c r="I9456" i="22" s="1"/>
  <c r="H9455" i="22"/>
  <c r="I9455" i="22" s="1"/>
  <c r="H9454" i="22"/>
  <c r="I9454" i="22" s="1"/>
  <c r="H9453" i="22"/>
  <c r="I9453" i="22" s="1"/>
  <c r="H9452" i="22"/>
  <c r="I9452" i="22" s="1"/>
  <c r="H9451" i="22"/>
  <c r="I9451" i="22" s="1"/>
  <c r="H9450" i="22"/>
  <c r="I9450" i="22" s="1"/>
  <c r="H9449" i="22"/>
  <c r="I9449" i="22" s="1"/>
  <c r="H9448" i="22"/>
  <c r="I9448" i="22" s="1"/>
  <c r="H9447" i="22"/>
  <c r="I9447" i="22" s="1"/>
  <c r="H9446" i="22"/>
  <c r="I9446" i="22" s="1"/>
  <c r="H9445" i="22"/>
  <c r="I9445" i="22" s="1"/>
  <c r="H9444" i="22"/>
  <c r="I9444" i="22" s="1"/>
  <c r="H9443" i="22"/>
  <c r="I9443" i="22" s="1"/>
  <c r="H9442" i="22"/>
  <c r="I9442" i="22" s="1"/>
  <c r="H9441" i="22"/>
  <c r="I9441" i="22" s="1"/>
  <c r="H9440" i="22"/>
  <c r="I9440" i="22" s="1"/>
  <c r="H9439" i="22"/>
  <c r="I9439" i="22" s="1"/>
  <c r="H9438" i="22"/>
  <c r="I9438" i="22" s="1"/>
  <c r="H9437" i="22"/>
  <c r="I9437" i="22" s="1"/>
  <c r="H9436" i="22"/>
  <c r="I9436" i="22" s="1"/>
  <c r="H9435" i="22"/>
  <c r="I9435" i="22" s="1"/>
  <c r="H9434" i="22"/>
  <c r="I9434" i="22" s="1"/>
  <c r="H9433" i="22"/>
  <c r="I9433" i="22" s="1"/>
  <c r="H9432" i="22"/>
  <c r="I9432" i="22" s="1"/>
  <c r="H9431" i="22"/>
  <c r="I9431" i="22" s="1"/>
  <c r="H9430" i="22"/>
  <c r="I9430" i="22" s="1"/>
  <c r="H9429" i="22"/>
  <c r="I9429" i="22" s="1"/>
  <c r="H9428" i="22"/>
  <c r="I9428" i="22" s="1"/>
  <c r="H9427" i="22"/>
  <c r="I9427" i="22" s="1"/>
  <c r="H9426" i="22"/>
  <c r="I9426" i="22" s="1"/>
  <c r="H9425" i="22"/>
  <c r="I9425" i="22" s="1"/>
  <c r="H9424" i="22"/>
  <c r="I9424" i="22" s="1"/>
  <c r="H9423" i="22"/>
  <c r="I9423" i="22" s="1"/>
  <c r="H9422" i="22"/>
  <c r="I9422" i="22" s="1"/>
  <c r="H9421" i="22"/>
  <c r="I9421" i="22" s="1"/>
  <c r="H9420" i="22"/>
  <c r="I9420" i="22" s="1"/>
  <c r="H9419" i="22"/>
  <c r="I9419" i="22" s="1"/>
  <c r="H9418" i="22"/>
  <c r="I9418" i="22" s="1"/>
  <c r="H9417" i="22"/>
  <c r="I9417" i="22" s="1"/>
  <c r="H9416" i="22"/>
  <c r="I9416" i="22" s="1"/>
  <c r="H9415" i="22"/>
  <c r="I9415" i="22" s="1"/>
  <c r="H9414" i="22"/>
  <c r="I9414" i="22" s="1"/>
  <c r="H9413" i="22"/>
  <c r="I9413" i="22" s="1"/>
  <c r="H9412" i="22"/>
  <c r="I9412" i="22" s="1"/>
  <c r="H9411" i="22"/>
  <c r="I9411" i="22" s="1"/>
  <c r="H9410" i="22"/>
  <c r="I9410" i="22" s="1"/>
  <c r="H9409" i="22"/>
  <c r="I9409" i="22" s="1"/>
  <c r="H9408" i="22"/>
  <c r="I9408" i="22" s="1"/>
  <c r="H9407" i="22"/>
  <c r="I9407" i="22" s="1"/>
  <c r="H9406" i="22"/>
  <c r="I9406" i="22" s="1"/>
  <c r="H9405" i="22"/>
  <c r="I9405" i="22" s="1"/>
  <c r="H9404" i="22"/>
  <c r="I9404" i="22" s="1"/>
  <c r="H9403" i="22"/>
  <c r="I9403" i="22" s="1"/>
  <c r="H9402" i="22"/>
  <c r="I9402" i="22" s="1"/>
  <c r="H9401" i="22"/>
  <c r="I9401" i="22" s="1"/>
  <c r="H9400" i="22"/>
  <c r="I9400" i="22" s="1"/>
  <c r="H9399" i="22"/>
  <c r="I9399" i="22" s="1"/>
  <c r="H9398" i="22"/>
  <c r="I9398" i="22" s="1"/>
  <c r="H9397" i="22"/>
  <c r="I9397" i="22" s="1"/>
  <c r="H9396" i="22"/>
  <c r="I9396" i="22" s="1"/>
  <c r="H9395" i="22"/>
  <c r="I9395" i="22" s="1"/>
  <c r="H9394" i="22"/>
  <c r="I9394" i="22" s="1"/>
  <c r="H9393" i="22"/>
  <c r="I9393" i="22" s="1"/>
  <c r="H9392" i="22"/>
  <c r="I9392" i="22" s="1"/>
  <c r="H9391" i="22"/>
  <c r="I9391" i="22" s="1"/>
  <c r="H9390" i="22"/>
  <c r="I9390" i="22" s="1"/>
  <c r="H9389" i="22"/>
  <c r="I9389" i="22" s="1"/>
  <c r="H9388" i="22"/>
  <c r="I9388" i="22" s="1"/>
  <c r="H9387" i="22"/>
  <c r="I9387" i="22" s="1"/>
  <c r="H9386" i="22"/>
  <c r="I9386" i="22" s="1"/>
  <c r="H9385" i="22"/>
  <c r="I9385" i="22" s="1"/>
  <c r="H9384" i="22"/>
  <c r="I9384" i="22" s="1"/>
  <c r="H9383" i="22"/>
  <c r="I9383" i="22" s="1"/>
  <c r="H9382" i="22"/>
  <c r="I9382" i="22" s="1"/>
  <c r="H9381" i="22"/>
  <c r="I9381" i="22" s="1"/>
  <c r="H9380" i="22"/>
  <c r="I9380" i="22" s="1"/>
  <c r="H9379" i="22"/>
  <c r="I9379" i="22" s="1"/>
  <c r="H9378" i="22"/>
  <c r="I9378" i="22" s="1"/>
  <c r="H9377" i="22"/>
  <c r="I9377" i="22" s="1"/>
  <c r="H9376" i="22"/>
  <c r="I9376" i="22" s="1"/>
  <c r="H9375" i="22"/>
  <c r="I9375" i="22" s="1"/>
  <c r="H9374" i="22"/>
  <c r="I9374" i="22" s="1"/>
  <c r="H9373" i="22"/>
  <c r="I9373" i="22" s="1"/>
  <c r="H9372" i="22"/>
  <c r="I9372" i="22" s="1"/>
  <c r="H9371" i="22"/>
  <c r="I9371" i="22" s="1"/>
  <c r="H9370" i="22"/>
  <c r="I9370" i="22" s="1"/>
  <c r="H9369" i="22"/>
  <c r="I9369" i="22" s="1"/>
  <c r="H9368" i="22"/>
  <c r="I9368" i="22" s="1"/>
  <c r="H9367" i="22"/>
  <c r="I9367" i="22" s="1"/>
  <c r="H9366" i="22"/>
  <c r="I9366" i="22" s="1"/>
  <c r="H9365" i="22"/>
  <c r="I9365" i="22" s="1"/>
  <c r="H9364" i="22"/>
  <c r="I9364" i="22" s="1"/>
  <c r="H9363" i="22"/>
  <c r="I9363" i="22" s="1"/>
  <c r="H9362" i="22"/>
  <c r="I9362" i="22" s="1"/>
  <c r="H9361" i="22"/>
  <c r="I9361" i="22" s="1"/>
  <c r="H9360" i="22"/>
  <c r="I9360" i="22" s="1"/>
  <c r="H9359" i="22"/>
  <c r="I9359" i="22" s="1"/>
  <c r="H9358" i="22"/>
  <c r="I9358" i="22" s="1"/>
  <c r="H9357" i="22"/>
  <c r="I9357" i="22" s="1"/>
  <c r="H9356" i="22"/>
  <c r="I9356" i="22" s="1"/>
  <c r="H9355" i="22"/>
  <c r="I9355" i="22" s="1"/>
  <c r="H9354" i="22"/>
  <c r="I9354" i="22" s="1"/>
  <c r="H9353" i="22"/>
  <c r="I9353" i="22" s="1"/>
  <c r="H9352" i="22"/>
  <c r="I9352" i="22" s="1"/>
  <c r="H9351" i="22"/>
  <c r="I9351" i="22" s="1"/>
  <c r="H9350" i="22"/>
  <c r="I9350" i="22" s="1"/>
  <c r="H9349" i="22"/>
  <c r="I9349" i="22" s="1"/>
  <c r="H9348" i="22"/>
  <c r="I9348" i="22" s="1"/>
  <c r="H9347" i="22"/>
  <c r="I9347" i="22" s="1"/>
  <c r="H9346" i="22"/>
  <c r="I9346" i="22" s="1"/>
  <c r="H9345" i="22"/>
  <c r="I9345" i="22" s="1"/>
  <c r="H9344" i="22"/>
  <c r="I9344" i="22" s="1"/>
  <c r="H9343" i="22"/>
  <c r="I9343" i="22" s="1"/>
  <c r="H9342" i="22"/>
  <c r="I9342" i="22" s="1"/>
  <c r="H9341" i="22"/>
  <c r="I9341" i="22" s="1"/>
  <c r="H9340" i="22"/>
  <c r="I9340" i="22" s="1"/>
  <c r="H9339" i="22"/>
  <c r="I9339" i="22" s="1"/>
  <c r="H9338" i="22"/>
  <c r="I9338" i="22" s="1"/>
  <c r="H9337" i="22"/>
  <c r="I9337" i="22" s="1"/>
  <c r="H9336" i="22"/>
  <c r="I9336" i="22" s="1"/>
  <c r="H9335" i="22"/>
  <c r="I9335" i="22" s="1"/>
  <c r="H9334" i="22"/>
  <c r="I9334" i="22" s="1"/>
  <c r="H9333" i="22"/>
  <c r="I9333" i="22" s="1"/>
  <c r="H9332" i="22"/>
  <c r="I9332" i="22" s="1"/>
  <c r="H9331" i="22"/>
  <c r="I9331" i="22" s="1"/>
  <c r="H9330" i="22"/>
  <c r="I9330" i="22" s="1"/>
  <c r="H9329" i="22"/>
  <c r="I9329" i="22" s="1"/>
  <c r="H9328" i="22"/>
  <c r="I9328" i="22" s="1"/>
  <c r="H9327" i="22"/>
  <c r="I9327" i="22" s="1"/>
  <c r="H9326" i="22"/>
  <c r="I9326" i="22" s="1"/>
  <c r="H9325" i="22"/>
  <c r="I9325" i="22" s="1"/>
  <c r="H9324" i="22"/>
  <c r="I9324" i="22" s="1"/>
  <c r="H9323" i="22"/>
  <c r="I9323" i="22" s="1"/>
  <c r="H9322" i="22"/>
  <c r="I9322" i="22" s="1"/>
  <c r="H9321" i="22"/>
  <c r="I9321" i="22" s="1"/>
  <c r="H9320" i="22"/>
  <c r="I9320" i="22" s="1"/>
  <c r="H9319" i="22"/>
  <c r="I9319" i="22" s="1"/>
  <c r="H9318" i="22"/>
  <c r="I9318" i="22" s="1"/>
  <c r="H9317" i="22"/>
  <c r="I9317" i="22" s="1"/>
  <c r="H9316" i="22"/>
  <c r="I9316" i="22" s="1"/>
  <c r="H9315" i="22"/>
  <c r="I9315" i="22" s="1"/>
  <c r="H9314" i="22"/>
  <c r="I9314" i="22" s="1"/>
  <c r="H9313" i="22"/>
  <c r="I9313" i="22" s="1"/>
  <c r="H9312" i="22"/>
  <c r="I9312" i="22" s="1"/>
  <c r="H9311" i="22"/>
  <c r="I9311" i="22" s="1"/>
  <c r="H9310" i="22"/>
  <c r="I9310" i="22" s="1"/>
  <c r="H9309" i="22"/>
  <c r="I9309" i="22" s="1"/>
  <c r="H9308" i="22"/>
  <c r="I9308" i="22" s="1"/>
  <c r="H9307" i="22"/>
  <c r="I9307" i="22" s="1"/>
  <c r="H9306" i="22"/>
  <c r="I9306" i="22" s="1"/>
  <c r="H9305" i="22"/>
  <c r="I9305" i="22" s="1"/>
  <c r="H9304" i="22"/>
  <c r="I9304" i="22" s="1"/>
  <c r="H9303" i="22"/>
  <c r="I9303" i="22" s="1"/>
  <c r="H9302" i="22"/>
  <c r="I9302" i="22" s="1"/>
  <c r="H9301" i="22"/>
  <c r="I9301" i="22" s="1"/>
  <c r="H9300" i="22"/>
  <c r="I9300" i="22" s="1"/>
  <c r="H9299" i="22"/>
  <c r="I9299" i="22" s="1"/>
  <c r="H9298" i="22"/>
  <c r="I9298" i="22" s="1"/>
  <c r="H9297" i="22"/>
  <c r="I9297" i="22" s="1"/>
  <c r="H9296" i="22"/>
  <c r="I9296" i="22" s="1"/>
  <c r="H9295" i="22"/>
  <c r="I9295" i="22" s="1"/>
  <c r="H9294" i="22"/>
  <c r="I9294" i="22" s="1"/>
  <c r="H9293" i="22"/>
  <c r="I9293" i="22" s="1"/>
  <c r="H9292" i="22"/>
  <c r="I9292" i="22" s="1"/>
  <c r="H9291" i="22"/>
  <c r="I9291" i="22" s="1"/>
  <c r="H9290" i="22"/>
  <c r="I9290" i="22" s="1"/>
  <c r="H9289" i="22"/>
  <c r="I9289" i="22" s="1"/>
  <c r="H9288" i="22"/>
  <c r="I9288" i="22" s="1"/>
  <c r="H9287" i="22"/>
  <c r="I9287" i="22" s="1"/>
  <c r="H9286" i="22"/>
  <c r="I9286" i="22" s="1"/>
  <c r="H9285" i="22"/>
  <c r="I9285" i="22" s="1"/>
  <c r="H9284" i="22"/>
  <c r="I9284" i="22" s="1"/>
  <c r="H9283" i="22"/>
  <c r="I9283" i="22" s="1"/>
  <c r="H9282" i="22"/>
  <c r="I9282" i="22" s="1"/>
  <c r="H9281" i="22"/>
  <c r="I9281" i="22" s="1"/>
  <c r="H9280" i="22"/>
  <c r="I9280" i="22" s="1"/>
  <c r="H9279" i="22"/>
  <c r="I9279" i="22" s="1"/>
  <c r="H9278" i="22"/>
  <c r="I9278" i="22" s="1"/>
  <c r="H9277" i="22"/>
  <c r="I9277" i="22" s="1"/>
  <c r="H9276" i="22"/>
  <c r="I9276" i="22" s="1"/>
  <c r="H9275" i="22"/>
  <c r="I9275" i="22" s="1"/>
  <c r="H9274" i="22"/>
  <c r="I9274" i="22" s="1"/>
  <c r="H9273" i="22"/>
  <c r="I9273" i="22" s="1"/>
  <c r="H9272" i="22"/>
  <c r="I9272" i="22" s="1"/>
  <c r="H9271" i="22"/>
  <c r="I9271" i="22" s="1"/>
  <c r="H9270" i="22"/>
  <c r="I9270" i="22" s="1"/>
  <c r="H9269" i="22"/>
  <c r="I9269" i="22" s="1"/>
  <c r="H9268" i="22"/>
  <c r="I9268" i="22" s="1"/>
  <c r="H9267" i="22"/>
  <c r="I9267" i="22" s="1"/>
  <c r="H9266" i="22"/>
  <c r="I9266" i="22" s="1"/>
  <c r="H9265" i="22"/>
  <c r="I9265" i="22" s="1"/>
  <c r="H9264" i="22"/>
  <c r="I9264" i="22" s="1"/>
  <c r="H9263" i="22"/>
  <c r="I9263" i="22" s="1"/>
  <c r="H9262" i="22"/>
  <c r="I9262" i="22" s="1"/>
  <c r="H9261" i="22"/>
  <c r="I9261" i="22" s="1"/>
  <c r="H9260" i="22"/>
  <c r="I9260" i="22" s="1"/>
  <c r="H9259" i="22"/>
  <c r="I9259" i="22" s="1"/>
  <c r="H9258" i="22"/>
  <c r="I9258" i="22" s="1"/>
  <c r="H9257" i="22"/>
  <c r="I9257" i="22" s="1"/>
  <c r="H9256" i="22"/>
  <c r="I9256" i="22" s="1"/>
  <c r="H9255" i="22"/>
  <c r="I9255" i="22" s="1"/>
  <c r="H9254" i="22"/>
  <c r="I9254" i="22" s="1"/>
  <c r="H9253" i="22"/>
  <c r="I9253" i="22" s="1"/>
  <c r="H9252" i="22"/>
  <c r="I9252" i="22" s="1"/>
  <c r="H9251" i="22"/>
  <c r="I9251" i="22" s="1"/>
  <c r="H9250" i="22"/>
  <c r="I9250" i="22" s="1"/>
  <c r="H9249" i="22"/>
  <c r="I9249" i="22" s="1"/>
  <c r="H9248" i="22"/>
  <c r="I9248" i="22" s="1"/>
  <c r="H9247" i="22"/>
  <c r="I9247" i="22" s="1"/>
  <c r="H9246" i="22"/>
  <c r="I9246" i="22" s="1"/>
  <c r="H9245" i="22"/>
  <c r="I9245" i="22" s="1"/>
  <c r="H9244" i="22"/>
  <c r="I9244" i="22" s="1"/>
  <c r="H9243" i="22"/>
  <c r="I9243" i="22" s="1"/>
  <c r="H9242" i="22"/>
  <c r="I9242" i="22" s="1"/>
  <c r="H9241" i="22"/>
  <c r="I9241" i="22" s="1"/>
  <c r="H9240" i="22"/>
  <c r="I9240" i="22" s="1"/>
  <c r="H9239" i="22"/>
  <c r="I9239" i="22" s="1"/>
  <c r="H9238" i="22"/>
  <c r="I9238" i="22" s="1"/>
  <c r="H9237" i="22"/>
  <c r="I9237" i="22" s="1"/>
  <c r="H9236" i="22"/>
  <c r="I9236" i="22" s="1"/>
  <c r="H9235" i="22"/>
  <c r="I9235" i="22" s="1"/>
  <c r="H9234" i="22"/>
  <c r="I9234" i="22" s="1"/>
  <c r="H9233" i="22"/>
  <c r="I9233" i="22" s="1"/>
  <c r="H9232" i="22"/>
  <c r="I9232" i="22" s="1"/>
  <c r="H9231" i="22"/>
  <c r="I9231" i="22" s="1"/>
  <c r="H9230" i="22"/>
  <c r="I9230" i="22" s="1"/>
  <c r="H9229" i="22"/>
  <c r="I9229" i="22" s="1"/>
  <c r="H9228" i="22"/>
  <c r="I9228" i="22" s="1"/>
  <c r="H9227" i="22"/>
  <c r="I9227" i="22" s="1"/>
  <c r="H9226" i="22"/>
  <c r="I9226" i="22" s="1"/>
  <c r="H9225" i="22"/>
  <c r="I9225" i="22" s="1"/>
  <c r="H9224" i="22"/>
  <c r="I9224" i="22" s="1"/>
  <c r="H9223" i="22"/>
  <c r="I9223" i="22" s="1"/>
  <c r="H9222" i="22"/>
  <c r="I9222" i="22" s="1"/>
  <c r="H9221" i="22"/>
  <c r="I9221" i="22" s="1"/>
  <c r="H9220" i="22"/>
  <c r="I9220" i="22" s="1"/>
  <c r="H9219" i="22"/>
  <c r="I9219" i="22" s="1"/>
  <c r="H9218" i="22"/>
  <c r="I9218" i="22" s="1"/>
  <c r="H9217" i="22"/>
  <c r="I9217" i="22" s="1"/>
  <c r="H9216" i="22"/>
  <c r="I9216" i="22" s="1"/>
  <c r="H9215" i="22"/>
  <c r="I9215" i="22" s="1"/>
  <c r="H9214" i="22"/>
  <c r="I9214" i="22" s="1"/>
  <c r="H9213" i="22"/>
  <c r="I9213" i="22" s="1"/>
  <c r="H9212" i="22"/>
  <c r="I9212" i="22" s="1"/>
  <c r="H9211" i="22"/>
  <c r="I9211" i="22" s="1"/>
  <c r="H9210" i="22"/>
  <c r="I9210" i="22" s="1"/>
  <c r="H9209" i="22"/>
  <c r="I9209" i="22" s="1"/>
  <c r="H9208" i="22"/>
  <c r="I9208" i="22" s="1"/>
  <c r="H9207" i="22"/>
  <c r="I9207" i="22" s="1"/>
  <c r="H9206" i="22"/>
  <c r="I9206" i="22" s="1"/>
  <c r="H9205" i="22"/>
  <c r="I9205" i="22" s="1"/>
  <c r="H9204" i="22"/>
  <c r="I9204" i="22" s="1"/>
  <c r="H9203" i="22"/>
  <c r="I9203" i="22" s="1"/>
  <c r="H9202" i="22"/>
  <c r="I9202" i="22" s="1"/>
  <c r="H9201" i="22"/>
  <c r="I9201" i="22" s="1"/>
  <c r="H9200" i="22"/>
  <c r="I9200" i="22" s="1"/>
  <c r="H9199" i="22"/>
  <c r="I9199" i="22" s="1"/>
  <c r="H9198" i="22"/>
  <c r="I9198" i="22" s="1"/>
  <c r="H9197" i="22"/>
  <c r="I9197" i="22" s="1"/>
  <c r="H9196" i="22"/>
  <c r="I9196" i="22" s="1"/>
  <c r="H9195" i="22"/>
  <c r="I9195" i="22" s="1"/>
  <c r="H9194" i="22"/>
  <c r="I9194" i="22" s="1"/>
  <c r="H9193" i="22"/>
  <c r="I9193" i="22" s="1"/>
  <c r="H9192" i="22"/>
  <c r="I9192" i="22" s="1"/>
  <c r="H9191" i="22"/>
  <c r="I9191" i="22" s="1"/>
  <c r="H9190" i="22"/>
  <c r="I9190" i="22" s="1"/>
  <c r="H9189" i="22"/>
  <c r="I9189" i="22" s="1"/>
  <c r="H9188" i="22"/>
  <c r="I9188" i="22" s="1"/>
  <c r="H9187" i="22"/>
  <c r="I9187" i="22" s="1"/>
  <c r="H9186" i="22"/>
  <c r="I9186" i="22" s="1"/>
  <c r="H9185" i="22"/>
  <c r="I9185" i="22" s="1"/>
  <c r="H9184" i="22"/>
  <c r="I9184" i="22" s="1"/>
  <c r="H9183" i="22"/>
  <c r="I9183" i="22" s="1"/>
  <c r="H9182" i="22"/>
  <c r="I9182" i="22" s="1"/>
  <c r="H9181" i="22"/>
  <c r="I9181" i="22" s="1"/>
  <c r="H9180" i="22"/>
  <c r="I9180" i="22" s="1"/>
  <c r="H9179" i="22"/>
  <c r="I9179" i="22" s="1"/>
  <c r="H9178" i="22"/>
  <c r="I9178" i="22" s="1"/>
  <c r="H9177" i="22"/>
  <c r="I9177" i="22" s="1"/>
  <c r="H9176" i="22"/>
  <c r="I9176" i="22" s="1"/>
  <c r="H9175" i="22"/>
  <c r="I9175" i="22" s="1"/>
  <c r="H9174" i="22"/>
  <c r="I9174" i="22" s="1"/>
  <c r="H9173" i="22"/>
  <c r="I9173" i="22" s="1"/>
  <c r="H9172" i="22"/>
  <c r="I9172" i="22" s="1"/>
  <c r="H9171" i="22"/>
  <c r="I9171" i="22" s="1"/>
  <c r="H9170" i="22"/>
  <c r="I9170" i="22" s="1"/>
  <c r="H9169" i="22"/>
  <c r="I9169" i="22" s="1"/>
  <c r="H9168" i="22"/>
  <c r="I9168" i="22" s="1"/>
  <c r="H9167" i="22"/>
  <c r="I9167" i="22" s="1"/>
  <c r="H9166" i="22"/>
  <c r="I9166" i="22" s="1"/>
  <c r="H9165" i="22"/>
  <c r="I9165" i="22" s="1"/>
  <c r="H9164" i="22"/>
  <c r="I9164" i="22" s="1"/>
  <c r="H9163" i="22"/>
  <c r="I9163" i="22" s="1"/>
  <c r="H9162" i="22"/>
  <c r="I9162" i="22" s="1"/>
  <c r="H9161" i="22"/>
  <c r="I9161" i="22" s="1"/>
  <c r="H9160" i="22"/>
  <c r="I9160" i="22" s="1"/>
  <c r="H9159" i="22"/>
  <c r="I9159" i="22" s="1"/>
  <c r="H9158" i="22"/>
  <c r="I9158" i="22" s="1"/>
  <c r="H9157" i="22"/>
  <c r="I9157" i="22" s="1"/>
  <c r="H9156" i="22"/>
  <c r="I9156" i="22" s="1"/>
  <c r="H9155" i="22"/>
  <c r="I9155" i="22" s="1"/>
  <c r="H9154" i="22"/>
  <c r="I9154" i="22" s="1"/>
  <c r="H9153" i="22"/>
  <c r="I9153" i="22" s="1"/>
  <c r="H9152" i="22"/>
  <c r="I9152" i="22" s="1"/>
  <c r="H9151" i="22"/>
  <c r="I9151" i="22" s="1"/>
  <c r="H9150" i="22"/>
  <c r="I9150" i="22" s="1"/>
  <c r="H9149" i="22"/>
  <c r="I9149" i="22" s="1"/>
  <c r="H9148" i="22"/>
  <c r="I9148" i="22" s="1"/>
  <c r="H9147" i="22"/>
  <c r="I9147" i="22" s="1"/>
  <c r="H9146" i="22"/>
  <c r="I9146" i="22" s="1"/>
  <c r="H9145" i="22"/>
  <c r="I9145" i="22" s="1"/>
  <c r="H9144" i="22"/>
  <c r="I9144" i="22" s="1"/>
  <c r="H9143" i="22"/>
  <c r="I9143" i="22" s="1"/>
  <c r="H9142" i="22"/>
  <c r="I9142" i="22" s="1"/>
  <c r="H9141" i="22"/>
  <c r="I9141" i="22" s="1"/>
  <c r="H9140" i="22"/>
  <c r="I9140" i="22" s="1"/>
  <c r="H9139" i="22"/>
  <c r="I9139" i="22" s="1"/>
  <c r="H9138" i="22"/>
  <c r="I9138" i="22" s="1"/>
  <c r="H9137" i="22"/>
  <c r="I9137" i="22" s="1"/>
  <c r="H9136" i="22"/>
  <c r="I9136" i="22" s="1"/>
  <c r="H9135" i="22"/>
  <c r="I9135" i="22" s="1"/>
  <c r="H9134" i="22"/>
  <c r="I9134" i="22" s="1"/>
  <c r="H9133" i="22"/>
  <c r="I9133" i="22" s="1"/>
  <c r="H9132" i="22"/>
  <c r="I9132" i="22" s="1"/>
  <c r="H9131" i="22"/>
  <c r="I9131" i="22" s="1"/>
  <c r="H9130" i="22"/>
  <c r="I9130" i="22" s="1"/>
  <c r="H9129" i="22"/>
  <c r="I9129" i="22" s="1"/>
  <c r="H9128" i="22"/>
  <c r="I9128" i="22" s="1"/>
  <c r="H9127" i="22"/>
  <c r="I9127" i="22" s="1"/>
  <c r="H9126" i="22"/>
  <c r="I9126" i="22" s="1"/>
  <c r="H9125" i="22"/>
  <c r="I9125" i="22" s="1"/>
  <c r="H9124" i="22"/>
  <c r="I9124" i="22" s="1"/>
  <c r="H9123" i="22"/>
  <c r="I9123" i="22" s="1"/>
  <c r="H9122" i="22"/>
  <c r="I9122" i="22" s="1"/>
  <c r="H9121" i="22"/>
  <c r="I9121" i="22" s="1"/>
  <c r="H9120" i="22"/>
  <c r="I9120" i="22" s="1"/>
  <c r="H9119" i="22"/>
  <c r="I9119" i="22" s="1"/>
  <c r="H9118" i="22"/>
  <c r="I9118" i="22" s="1"/>
  <c r="H9117" i="22"/>
  <c r="I9117" i="22" s="1"/>
  <c r="H9116" i="22"/>
  <c r="I9116" i="22" s="1"/>
  <c r="H9115" i="22"/>
  <c r="I9115" i="22" s="1"/>
  <c r="H9114" i="22"/>
  <c r="I9114" i="22" s="1"/>
  <c r="H9113" i="22"/>
  <c r="I9113" i="22" s="1"/>
  <c r="H9112" i="22"/>
  <c r="I9112" i="22" s="1"/>
  <c r="H9111" i="22"/>
  <c r="I9111" i="22" s="1"/>
  <c r="H9110" i="22"/>
  <c r="I9110" i="22" s="1"/>
  <c r="H9109" i="22"/>
  <c r="I9109" i="22" s="1"/>
  <c r="H9108" i="22"/>
  <c r="I9108" i="22" s="1"/>
  <c r="H9107" i="22"/>
  <c r="I9107" i="22" s="1"/>
  <c r="H9106" i="22"/>
  <c r="I9106" i="22" s="1"/>
  <c r="H9105" i="22"/>
  <c r="I9105" i="22" s="1"/>
  <c r="H9104" i="22"/>
  <c r="I9104" i="22" s="1"/>
  <c r="H9103" i="22"/>
  <c r="I9103" i="22" s="1"/>
  <c r="H9102" i="22"/>
  <c r="I9102" i="22" s="1"/>
  <c r="H9101" i="22"/>
  <c r="I9101" i="22" s="1"/>
  <c r="H9100" i="22"/>
  <c r="I9100" i="22" s="1"/>
  <c r="H9099" i="22"/>
  <c r="I9099" i="22" s="1"/>
  <c r="H9098" i="22"/>
  <c r="I9098" i="22" s="1"/>
  <c r="H9097" i="22"/>
  <c r="I9097" i="22" s="1"/>
  <c r="H9096" i="22"/>
  <c r="I9096" i="22" s="1"/>
  <c r="H9095" i="22"/>
  <c r="I9095" i="22" s="1"/>
  <c r="H9094" i="22"/>
  <c r="I9094" i="22" s="1"/>
  <c r="H9093" i="22"/>
  <c r="I9093" i="22" s="1"/>
  <c r="H9092" i="22"/>
  <c r="I9092" i="22" s="1"/>
  <c r="H9091" i="22"/>
  <c r="I9091" i="22" s="1"/>
  <c r="H9090" i="22"/>
  <c r="I9090" i="22" s="1"/>
  <c r="H9089" i="22"/>
  <c r="I9089" i="22" s="1"/>
  <c r="H9088" i="22"/>
  <c r="I9088" i="22" s="1"/>
  <c r="H9087" i="22"/>
  <c r="I9087" i="22" s="1"/>
  <c r="H9086" i="22"/>
  <c r="I9086" i="22" s="1"/>
  <c r="H9085" i="22"/>
  <c r="I9085" i="22" s="1"/>
  <c r="H9084" i="22"/>
  <c r="I9084" i="22" s="1"/>
  <c r="H9083" i="22"/>
  <c r="I9083" i="22" s="1"/>
  <c r="H9082" i="22"/>
  <c r="I9082" i="22" s="1"/>
  <c r="H9081" i="22"/>
  <c r="I9081" i="22" s="1"/>
  <c r="H9080" i="22"/>
  <c r="I9080" i="22" s="1"/>
  <c r="H9079" i="22"/>
  <c r="I9079" i="22" s="1"/>
  <c r="H9078" i="22"/>
  <c r="I9078" i="22" s="1"/>
  <c r="H9077" i="22"/>
  <c r="I9077" i="22" s="1"/>
  <c r="H9076" i="22"/>
  <c r="I9076" i="22" s="1"/>
  <c r="H9075" i="22"/>
  <c r="I9075" i="22" s="1"/>
  <c r="H9074" i="22"/>
  <c r="I9074" i="22" s="1"/>
  <c r="H9073" i="22"/>
  <c r="I9073" i="22" s="1"/>
  <c r="H9072" i="22"/>
  <c r="I9072" i="22" s="1"/>
  <c r="H9071" i="22"/>
  <c r="I9071" i="22" s="1"/>
  <c r="H9070" i="22"/>
  <c r="I9070" i="22" s="1"/>
  <c r="H9069" i="22"/>
  <c r="I9069" i="22" s="1"/>
  <c r="H9068" i="22"/>
  <c r="I9068" i="22" s="1"/>
  <c r="H9067" i="22"/>
  <c r="I9067" i="22" s="1"/>
  <c r="H9066" i="22"/>
  <c r="I9066" i="22" s="1"/>
  <c r="H9065" i="22"/>
  <c r="I9065" i="22" s="1"/>
  <c r="H9064" i="22"/>
  <c r="I9064" i="22" s="1"/>
  <c r="H9063" i="22"/>
  <c r="I9063" i="22" s="1"/>
  <c r="H9062" i="22"/>
  <c r="I9062" i="22" s="1"/>
  <c r="H9061" i="22"/>
  <c r="I9061" i="22" s="1"/>
  <c r="H9060" i="22"/>
  <c r="I9060" i="22" s="1"/>
  <c r="H9059" i="22"/>
  <c r="I9059" i="22" s="1"/>
  <c r="H9058" i="22"/>
  <c r="I9058" i="22" s="1"/>
  <c r="H9057" i="22"/>
  <c r="I9057" i="22" s="1"/>
  <c r="H9056" i="22"/>
  <c r="I9056" i="22" s="1"/>
  <c r="H9055" i="22"/>
  <c r="I9055" i="22" s="1"/>
  <c r="H9054" i="22"/>
  <c r="I9054" i="22" s="1"/>
  <c r="H9053" i="22"/>
  <c r="I9053" i="22" s="1"/>
  <c r="H9052" i="22"/>
  <c r="I9052" i="22" s="1"/>
  <c r="H9051" i="22"/>
  <c r="I9051" i="22" s="1"/>
  <c r="H9050" i="22"/>
  <c r="I9050" i="22" s="1"/>
  <c r="H9049" i="22"/>
  <c r="I9049" i="22" s="1"/>
  <c r="H9048" i="22"/>
  <c r="I9048" i="22" s="1"/>
  <c r="H9047" i="22"/>
  <c r="I9047" i="22" s="1"/>
  <c r="H9046" i="22"/>
  <c r="I9046" i="22" s="1"/>
  <c r="H9045" i="22"/>
  <c r="I9045" i="22" s="1"/>
  <c r="H9044" i="22"/>
  <c r="I9044" i="22" s="1"/>
  <c r="H9043" i="22"/>
  <c r="I9043" i="22" s="1"/>
  <c r="H9042" i="22"/>
  <c r="I9042" i="22" s="1"/>
  <c r="H9041" i="22"/>
  <c r="I9041" i="22" s="1"/>
  <c r="H9040" i="22"/>
  <c r="I9040" i="22" s="1"/>
  <c r="H9039" i="22"/>
  <c r="I9039" i="22" s="1"/>
  <c r="H9038" i="22"/>
  <c r="I9038" i="22" s="1"/>
  <c r="H9037" i="22"/>
  <c r="I9037" i="22" s="1"/>
  <c r="H9036" i="22"/>
  <c r="I9036" i="22" s="1"/>
  <c r="H9035" i="22"/>
  <c r="I9035" i="22" s="1"/>
  <c r="H9034" i="22"/>
  <c r="I9034" i="22" s="1"/>
  <c r="H9033" i="22"/>
  <c r="I9033" i="22" s="1"/>
  <c r="H9032" i="22"/>
  <c r="I9032" i="22" s="1"/>
  <c r="H9031" i="22"/>
  <c r="I9031" i="22" s="1"/>
  <c r="H9030" i="22"/>
  <c r="I9030" i="22" s="1"/>
  <c r="H9029" i="22"/>
  <c r="I9029" i="22" s="1"/>
  <c r="H9028" i="22"/>
  <c r="I9028" i="22" s="1"/>
  <c r="H9027" i="22"/>
  <c r="I9027" i="22" s="1"/>
  <c r="H9026" i="22"/>
  <c r="I9026" i="22" s="1"/>
  <c r="H9025" i="22"/>
  <c r="I9025" i="22" s="1"/>
  <c r="H9024" i="22"/>
  <c r="I9024" i="22" s="1"/>
  <c r="H9023" i="22"/>
  <c r="I9023" i="22" s="1"/>
  <c r="H9022" i="22"/>
  <c r="I9022" i="22" s="1"/>
  <c r="H9021" i="22"/>
  <c r="I9021" i="22" s="1"/>
  <c r="H9020" i="22"/>
  <c r="I9020" i="22" s="1"/>
  <c r="H9019" i="22"/>
  <c r="I9019" i="22" s="1"/>
  <c r="H9018" i="22"/>
  <c r="I9018" i="22" s="1"/>
  <c r="H9017" i="22"/>
  <c r="I9017" i="22" s="1"/>
  <c r="H9016" i="22"/>
  <c r="I9016" i="22" s="1"/>
  <c r="H9015" i="22"/>
  <c r="I9015" i="22" s="1"/>
  <c r="H9014" i="22"/>
  <c r="I9014" i="22" s="1"/>
  <c r="H9013" i="22"/>
  <c r="I9013" i="22" s="1"/>
  <c r="H9012" i="22"/>
  <c r="I9012" i="22" s="1"/>
  <c r="H9011" i="22"/>
  <c r="I9011" i="22" s="1"/>
  <c r="H9010" i="22"/>
  <c r="I9010" i="22" s="1"/>
  <c r="H9009" i="22"/>
  <c r="I9009" i="22" s="1"/>
  <c r="H9008" i="22"/>
  <c r="I9008" i="22" s="1"/>
  <c r="H9007" i="22"/>
  <c r="I9007" i="22" s="1"/>
  <c r="H9006" i="22"/>
  <c r="I9006" i="22" s="1"/>
  <c r="H9005" i="22"/>
  <c r="I9005" i="22" s="1"/>
  <c r="H9004" i="22"/>
  <c r="I9004" i="22" s="1"/>
  <c r="H9003" i="22"/>
  <c r="I9003" i="22" s="1"/>
  <c r="H9002" i="22"/>
  <c r="I9002" i="22" s="1"/>
  <c r="H9001" i="22"/>
  <c r="I9001" i="22" s="1"/>
  <c r="H9000" i="22"/>
  <c r="I9000" i="22" s="1"/>
  <c r="H8999" i="22"/>
  <c r="I8999" i="22" s="1"/>
  <c r="H8998" i="22"/>
  <c r="I8998" i="22" s="1"/>
  <c r="H8997" i="22"/>
  <c r="I8997" i="22" s="1"/>
  <c r="H8996" i="22"/>
  <c r="I8996" i="22" s="1"/>
  <c r="H8995" i="22"/>
  <c r="I8995" i="22" s="1"/>
  <c r="H8994" i="22"/>
  <c r="I8994" i="22" s="1"/>
  <c r="H8993" i="22"/>
  <c r="I8993" i="22" s="1"/>
  <c r="H8992" i="22"/>
  <c r="I8992" i="22" s="1"/>
  <c r="H8991" i="22"/>
  <c r="I8991" i="22" s="1"/>
  <c r="H8990" i="22"/>
  <c r="I8990" i="22" s="1"/>
  <c r="H8989" i="22"/>
  <c r="I8989" i="22" s="1"/>
  <c r="H8988" i="22"/>
  <c r="I8988" i="22" s="1"/>
  <c r="H8987" i="22"/>
  <c r="I8987" i="22" s="1"/>
  <c r="H8986" i="22"/>
  <c r="I8986" i="22" s="1"/>
  <c r="H8985" i="22"/>
  <c r="I8985" i="22" s="1"/>
  <c r="H8984" i="22"/>
  <c r="I8984" i="22" s="1"/>
  <c r="H8983" i="22"/>
  <c r="I8983" i="22" s="1"/>
  <c r="H8982" i="22"/>
  <c r="I8982" i="22" s="1"/>
  <c r="H8981" i="22"/>
  <c r="I8981" i="22" s="1"/>
  <c r="H8980" i="22"/>
  <c r="I8980" i="22" s="1"/>
  <c r="H8979" i="22"/>
  <c r="I8979" i="22" s="1"/>
  <c r="H8978" i="22"/>
  <c r="I8978" i="22" s="1"/>
  <c r="H8977" i="22"/>
  <c r="I8977" i="22" s="1"/>
  <c r="H8976" i="22"/>
  <c r="I8976" i="22" s="1"/>
  <c r="H8975" i="22"/>
  <c r="I8975" i="22" s="1"/>
  <c r="H8974" i="22"/>
  <c r="I8974" i="22" s="1"/>
  <c r="H8973" i="22"/>
  <c r="I8973" i="22" s="1"/>
  <c r="H8972" i="22"/>
  <c r="I8972" i="22" s="1"/>
  <c r="H8971" i="22"/>
  <c r="I8971" i="22" s="1"/>
  <c r="H8970" i="22"/>
  <c r="I8970" i="22" s="1"/>
  <c r="H8969" i="22"/>
  <c r="I8969" i="22" s="1"/>
  <c r="H8968" i="22"/>
  <c r="I8968" i="22" s="1"/>
  <c r="H8967" i="22"/>
  <c r="I8967" i="22" s="1"/>
  <c r="H8966" i="22"/>
  <c r="I8966" i="22" s="1"/>
  <c r="H8965" i="22"/>
  <c r="I8965" i="22" s="1"/>
  <c r="H8964" i="22"/>
  <c r="I8964" i="22" s="1"/>
  <c r="H8963" i="22"/>
  <c r="I8963" i="22" s="1"/>
  <c r="H8962" i="22"/>
  <c r="I8962" i="22" s="1"/>
  <c r="H8961" i="22"/>
  <c r="I8961" i="22" s="1"/>
  <c r="H8960" i="22"/>
  <c r="I8960" i="22" s="1"/>
  <c r="H8959" i="22"/>
  <c r="I8959" i="22" s="1"/>
  <c r="H8958" i="22"/>
  <c r="I8958" i="22" s="1"/>
  <c r="H8957" i="22"/>
  <c r="I8957" i="22" s="1"/>
  <c r="H8956" i="22"/>
  <c r="I8956" i="22" s="1"/>
  <c r="H8955" i="22"/>
  <c r="I8955" i="22" s="1"/>
  <c r="H8954" i="22"/>
  <c r="I8954" i="22" s="1"/>
  <c r="H8953" i="22"/>
  <c r="I8953" i="22" s="1"/>
  <c r="H8952" i="22"/>
  <c r="I8952" i="22" s="1"/>
  <c r="H8951" i="22"/>
  <c r="I8951" i="22" s="1"/>
  <c r="H8950" i="22"/>
  <c r="I8950" i="22" s="1"/>
  <c r="H8949" i="22"/>
  <c r="I8949" i="22" s="1"/>
  <c r="H8948" i="22"/>
  <c r="I8948" i="22" s="1"/>
  <c r="H8947" i="22"/>
  <c r="I8947" i="22" s="1"/>
  <c r="H8946" i="22"/>
  <c r="I8946" i="22" s="1"/>
  <c r="H8945" i="22"/>
  <c r="I8945" i="22" s="1"/>
  <c r="H8944" i="22"/>
  <c r="I8944" i="22" s="1"/>
  <c r="H8943" i="22"/>
  <c r="I8943" i="22" s="1"/>
  <c r="H8942" i="22"/>
  <c r="I8942" i="22" s="1"/>
  <c r="H8941" i="22"/>
  <c r="I8941" i="22" s="1"/>
  <c r="H8940" i="22"/>
  <c r="I8940" i="22" s="1"/>
  <c r="H8939" i="22"/>
  <c r="I8939" i="22" s="1"/>
  <c r="H8938" i="22"/>
  <c r="I8938" i="22" s="1"/>
  <c r="H8937" i="22"/>
  <c r="I8937" i="22" s="1"/>
  <c r="H8936" i="22"/>
  <c r="I8936" i="22" s="1"/>
  <c r="H8935" i="22"/>
  <c r="I8935" i="22" s="1"/>
  <c r="H8934" i="22"/>
  <c r="I8934" i="22" s="1"/>
  <c r="H8933" i="22"/>
  <c r="I8933" i="22" s="1"/>
  <c r="H8932" i="22"/>
  <c r="I8932" i="22" s="1"/>
  <c r="H8931" i="22"/>
  <c r="I8931" i="22" s="1"/>
  <c r="H8930" i="22"/>
  <c r="I8930" i="22" s="1"/>
  <c r="H8929" i="22"/>
  <c r="I8929" i="22" s="1"/>
  <c r="H8928" i="22"/>
  <c r="I8928" i="22" s="1"/>
  <c r="H8927" i="22"/>
  <c r="I8927" i="22" s="1"/>
  <c r="H8926" i="22"/>
  <c r="I8926" i="22" s="1"/>
  <c r="H8925" i="22"/>
  <c r="I8925" i="22" s="1"/>
  <c r="H8924" i="22"/>
  <c r="I8924" i="22" s="1"/>
  <c r="H8923" i="22"/>
  <c r="I8923" i="22" s="1"/>
  <c r="H8922" i="22"/>
  <c r="I8922" i="22" s="1"/>
  <c r="H8921" i="22"/>
  <c r="I8921" i="22" s="1"/>
  <c r="H8920" i="22"/>
  <c r="I8920" i="22" s="1"/>
  <c r="H8919" i="22"/>
  <c r="I8919" i="22" s="1"/>
  <c r="H8918" i="22"/>
  <c r="I8918" i="22" s="1"/>
  <c r="H8917" i="22"/>
  <c r="I8917" i="22" s="1"/>
  <c r="H8916" i="22"/>
  <c r="I8916" i="22" s="1"/>
  <c r="H8915" i="22"/>
  <c r="I8915" i="22" s="1"/>
  <c r="H8914" i="22"/>
  <c r="I8914" i="22" s="1"/>
  <c r="H8913" i="22"/>
  <c r="I8913" i="22" s="1"/>
  <c r="H8912" i="22"/>
  <c r="I8912" i="22" s="1"/>
  <c r="H8911" i="22"/>
  <c r="I8911" i="22" s="1"/>
  <c r="H8910" i="22"/>
  <c r="I8910" i="22" s="1"/>
  <c r="H8909" i="22"/>
  <c r="I8909" i="22" s="1"/>
  <c r="H8908" i="22"/>
  <c r="I8908" i="22" s="1"/>
  <c r="H8907" i="22"/>
  <c r="I8907" i="22" s="1"/>
  <c r="H8906" i="22"/>
  <c r="I8906" i="22" s="1"/>
  <c r="H8905" i="22"/>
  <c r="I8905" i="22" s="1"/>
  <c r="H8904" i="22"/>
  <c r="I8904" i="22" s="1"/>
  <c r="H8903" i="22"/>
  <c r="I8903" i="22" s="1"/>
  <c r="H8902" i="22"/>
  <c r="I8902" i="22" s="1"/>
  <c r="H8901" i="22"/>
  <c r="I8901" i="22" s="1"/>
  <c r="H8900" i="22"/>
  <c r="I8900" i="22" s="1"/>
  <c r="H8899" i="22"/>
  <c r="I8899" i="22" s="1"/>
  <c r="H8898" i="22"/>
  <c r="I8898" i="22" s="1"/>
  <c r="H8897" i="22"/>
  <c r="I8897" i="22" s="1"/>
  <c r="H8896" i="22"/>
  <c r="I8896" i="22" s="1"/>
  <c r="H8895" i="22"/>
  <c r="I8895" i="22" s="1"/>
  <c r="H8894" i="22"/>
  <c r="I8894" i="22" s="1"/>
  <c r="H8893" i="22"/>
  <c r="I8893" i="22" s="1"/>
  <c r="H8892" i="22"/>
  <c r="I8892" i="22" s="1"/>
  <c r="H8891" i="22"/>
  <c r="I8891" i="22" s="1"/>
  <c r="H8890" i="22"/>
  <c r="I8890" i="22" s="1"/>
  <c r="H8889" i="22"/>
  <c r="I8889" i="22" s="1"/>
  <c r="H8888" i="22"/>
  <c r="I8888" i="22" s="1"/>
  <c r="H8887" i="22"/>
  <c r="I8887" i="22" s="1"/>
  <c r="H8886" i="22"/>
  <c r="I8886" i="22" s="1"/>
  <c r="H8885" i="22"/>
  <c r="I8885" i="22" s="1"/>
  <c r="H8884" i="22"/>
  <c r="I8884" i="22" s="1"/>
  <c r="H8883" i="22"/>
  <c r="I8883" i="22" s="1"/>
  <c r="H8882" i="22"/>
  <c r="I8882" i="22" s="1"/>
  <c r="H8881" i="22"/>
  <c r="I8881" i="22" s="1"/>
  <c r="H8880" i="22"/>
  <c r="I8880" i="22" s="1"/>
  <c r="H8879" i="22"/>
  <c r="I8879" i="22" s="1"/>
  <c r="H8878" i="22"/>
  <c r="I8878" i="22" s="1"/>
  <c r="H8877" i="22"/>
  <c r="I8877" i="22" s="1"/>
  <c r="H8876" i="22"/>
  <c r="I8876" i="22" s="1"/>
  <c r="H8875" i="22"/>
  <c r="I8875" i="22" s="1"/>
  <c r="H8874" i="22"/>
  <c r="I8874" i="22" s="1"/>
  <c r="H8873" i="22"/>
  <c r="I8873" i="22" s="1"/>
  <c r="H8872" i="22"/>
  <c r="I8872" i="22" s="1"/>
  <c r="H8871" i="22"/>
  <c r="I8871" i="22" s="1"/>
  <c r="H8870" i="22"/>
  <c r="I8870" i="22" s="1"/>
  <c r="H8869" i="22"/>
  <c r="I8869" i="22" s="1"/>
  <c r="H8868" i="22"/>
  <c r="I8868" i="22" s="1"/>
  <c r="H8867" i="22"/>
  <c r="I8867" i="22" s="1"/>
  <c r="H8866" i="22"/>
  <c r="I8866" i="22" s="1"/>
  <c r="H8865" i="22"/>
  <c r="I8865" i="22" s="1"/>
  <c r="H8864" i="22"/>
  <c r="I8864" i="22" s="1"/>
  <c r="H8863" i="22"/>
  <c r="I8863" i="22" s="1"/>
  <c r="H8862" i="22"/>
  <c r="I8862" i="22" s="1"/>
  <c r="H8861" i="22"/>
  <c r="I8861" i="22" s="1"/>
  <c r="H8860" i="22"/>
  <c r="I8860" i="22" s="1"/>
  <c r="H8859" i="22"/>
  <c r="I8859" i="22" s="1"/>
  <c r="H8858" i="22"/>
  <c r="I8858" i="22" s="1"/>
  <c r="H8857" i="22"/>
  <c r="I8857" i="22" s="1"/>
  <c r="H8856" i="22"/>
  <c r="I8856" i="22" s="1"/>
  <c r="H8855" i="22"/>
  <c r="I8855" i="22" s="1"/>
  <c r="H8854" i="22"/>
  <c r="I8854" i="22" s="1"/>
  <c r="H8853" i="22"/>
  <c r="I8853" i="22" s="1"/>
  <c r="H8852" i="22"/>
  <c r="I8852" i="22" s="1"/>
  <c r="H8851" i="22"/>
  <c r="I8851" i="22" s="1"/>
  <c r="H8850" i="22"/>
  <c r="I8850" i="22" s="1"/>
  <c r="H8849" i="22"/>
  <c r="I8849" i="22" s="1"/>
  <c r="H8848" i="22"/>
  <c r="I8848" i="22" s="1"/>
  <c r="H8847" i="22"/>
  <c r="I8847" i="22" s="1"/>
  <c r="H8846" i="22"/>
  <c r="I8846" i="22" s="1"/>
  <c r="H8845" i="22"/>
  <c r="I8845" i="22" s="1"/>
  <c r="H8844" i="22"/>
  <c r="I8844" i="22" s="1"/>
  <c r="H8843" i="22"/>
  <c r="I8843" i="22" s="1"/>
  <c r="H8842" i="22"/>
  <c r="I8842" i="22" s="1"/>
  <c r="H8841" i="22"/>
  <c r="I8841" i="22" s="1"/>
  <c r="H8840" i="22"/>
  <c r="I8840" i="22" s="1"/>
  <c r="H8839" i="22"/>
  <c r="I8839" i="22" s="1"/>
  <c r="H8838" i="22"/>
  <c r="I8838" i="22" s="1"/>
  <c r="H8837" i="22"/>
  <c r="I8837" i="22" s="1"/>
  <c r="H8836" i="22"/>
  <c r="I8836" i="22" s="1"/>
  <c r="H8835" i="22"/>
  <c r="I8835" i="22" s="1"/>
  <c r="H8834" i="22"/>
  <c r="I8834" i="22" s="1"/>
  <c r="H8833" i="22"/>
  <c r="I8833" i="22" s="1"/>
  <c r="H8832" i="22"/>
  <c r="I8832" i="22" s="1"/>
  <c r="H8831" i="22"/>
  <c r="I8831" i="22" s="1"/>
  <c r="H8830" i="22"/>
  <c r="I8830" i="22" s="1"/>
  <c r="H8829" i="22"/>
  <c r="I8829" i="22" s="1"/>
  <c r="H8828" i="22"/>
  <c r="I8828" i="22" s="1"/>
  <c r="H8827" i="22"/>
  <c r="I8827" i="22" s="1"/>
  <c r="H8826" i="22"/>
  <c r="I8826" i="22" s="1"/>
  <c r="H8825" i="22"/>
  <c r="I8825" i="22" s="1"/>
  <c r="H8824" i="22"/>
  <c r="I8824" i="22" s="1"/>
  <c r="H8823" i="22"/>
  <c r="I8823" i="22" s="1"/>
  <c r="H8822" i="22"/>
  <c r="I8822" i="22" s="1"/>
  <c r="H8821" i="22"/>
  <c r="I8821" i="22" s="1"/>
  <c r="H8820" i="22"/>
  <c r="I8820" i="22" s="1"/>
  <c r="H8819" i="22"/>
  <c r="I8819" i="22" s="1"/>
  <c r="H8818" i="22"/>
  <c r="I8818" i="22" s="1"/>
  <c r="H8817" i="22"/>
  <c r="I8817" i="22" s="1"/>
  <c r="H8816" i="22"/>
  <c r="I8816" i="22" s="1"/>
  <c r="H8815" i="22"/>
  <c r="I8815" i="22" s="1"/>
  <c r="H8814" i="22"/>
  <c r="I8814" i="22" s="1"/>
  <c r="H8813" i="22"/>
  <c r="I8813" i="22" s="1"/>
  <c r="H8812" i="22"/>
  <c r="I8812" i="22" s="1"/>
  <c r="H8811" i="22"/>
  <c r="I8811" i="22" s="1"/>
  <c r="H8810" i="22"/>
  <c r="I8810" i="22" s="1"/>
  <c r="H8809" i="22"/>
  <c r="I8809" i="22" s="1"/>
  <c r="H8808" i="22"/>
  <c r="I8808" i="22" s="1"/>
  <c r="H8807" i="22"/>
  <c r="I8807" i="22" s="1"/>
  <c r="H8806" i="22"/>
  <c r="I8806" i="22" s="1"/>
  <c r="H8805" i="22"/>
  <c r="I8805" i="22" s="1"/>
  <c r="H8804" i="22"/>
  <c r="I8804" i="22" s="1"/>
  <c r="H8803" i="22"/>
  <c r="I8803" i="22" s="1"/>
  <c r="H8802" i="22"/>
  <c r="I8802" i="22" s="1"/>
  <c r="H8801" i="22"/>
  <c r="I8801" i="22" s="1"/>
  <c r="H8800" i="22"/>
  <c r="I8800" i="22" s="1"/>
  <c r="H8799" i="22"/>
  <c r="I8799" i="22" s="1"/>
  <c r="H8798" i="22"/>
  <c r="I8798" i="22" s="1"/>
  <c r="H8797" i="22"/>
  <c r="I8797" i="22" s="1"/>
  <c r="H8796" i="22"/>
  <c r="I8796" i="22" s="1"/>
  <c r="H8795" i="22"/>
  <c r="I8795" i="22" s="1"/>
  <c r="H8794" i="22"/>
  <c r="I8794" i="22" s="1"/>
  <c r="H8793" i="22"/>
  <c r="I8793" i="22" s="1"/>
  <c r="H8792" i="22"/>
  <c r="I8792" i="22" s="1"/>
  <c r="H8791" i="22"/>
  <c r="I8791" i="22" s="1"/>
  <c r="H8790" i="22"/>
  <c r="I8790" i="22" s="1"/>
  <c r="H8789" i="22"/>
  <c r="I8789" i="22" s="1"/>
  <c r="H8788" i="22"/>
  <c r="I8788" i="22" s="1"/>
  <c r="H8787" i="22"/>
  <c r="I8787" i="22" s="1"/>
  <c r="H8786" i="22"/>
  <c r="I8786" i="22" s="1"/>
  <c r="H8785" i="22"/>
  <c r="I8785" i="22" s="1"/>
  <c r="H8784" i="22"/>
  <c r="I8784" i="22" s="1"/>
  <c r="H8783" i="22"/>
  <c r="I8783" i="22" s="1"/>
  <c r="H8782" i="22"/>
  <c r="I8782" i="22" s="1"/>
  <c r="H8781" i="22"/>
  <c r="I8781" i="22" s="1"/>
  <c r="H8780" i="22"/>
  <c r="I8780" i="22" s="1"/>
  <c r="H8779" i="22"/>
  <c r="I8779" i="22" s="1"/>
  <c r="H8778" i="22"/>
  <c r="I8778" i="22" s="1"/>
  <c r="H8777" i="22"/>
  <c r="I8777" i="22" s="1"/>
  <c r="H8776" i="22"/>
  <c r="I8776" i="22" s="1"/>
  <c r="H8775" i="22"/>
  <c r="I8775" i="22" s="1"/>
  <c r="H8774" i="22"/>
  <c r="I8774" i="22" s="1"/>
  <c r="H8773" i="22"/>
  <c r="I8773" i="22" s="1"/>
  <c r="H8772" i="22"/>
  <c r="I8772" i="22" s="1"/>
  <c r="H8771" i="22"/>
  <c r="I8771" i="22" s="1"/>
  <c r="H8770" i="22"/>
  <c r="I8770" i="22" s="1"/>
  <c r="H8769" i="22"/>
  <c r="I8769" i="22" s="1"/>
  <c r="H8768" i="22"/>
  <c r="I8768" i="22" s="1"/>
  <c r="H8767" i="22"/>
  <c r="I8767" i="22" s="1"/>
  <c r="H8766" i="22"/>
  <c r="I8766" i="22" s="1"/>
  <c r="H8765" i="22"/>
  <c r="I8765" i="22" s="1"/>
  <c r="H8764" i="22"/>
  <c r="I8764" i="22" s="1"/>
  <c r="H8763" i="22"/>
  <c r="I8763" i="22" s="1"/>
  <c r="H8762" i="22"/>
  <c r="I8762" i="22" s="1"/>
  <c r="H8761" i="22"/>
  <c r="I8761" i="22" s="1"/>
  <c r="H8760" i="22"/>
  <c r="I8760" i="22" s="1"/>
  <c r="H8759" i="22"/>
  <c r="I8759" i="22" s="1"/>
  <c r="H8758" i="22"/>
  <c r="I8758" i="22" s="1"/>
  <c r="H8757" i="22"/>
  <c r="I8757" i="22" s="1"/>
  <c r="H8756" i="22"/>
  <c r="I8756" i="22" s="1"/>
  <c r="H8755" i="22"/>
  <c r="I8755" i="22" s="1"/>
  <c r="H8754" i="22"/>
  <c r="I8754" i="22" s="1"/>
  <c r="H8753" i="22"/>
  <c r="I8753" i="22" s="1"/>
  <c r="H8752" i="22"/>
  <c r="I8752" i="22" s="1"/>
  <c r="H8751" i="22"/>
  <c r="I8751" i="22" s="1"/>
  <c r="H8750" i="22"/>
  <c r="I8750" i="22" s="1"/>
  <c r="H8749" i="22"/>
  <c r="I8749" i="22" s="1"/>
  <c r="H8748" i="22"/>
  <c r="I8748" i="22" s="1"/>
  <c r="H8747" i="22"/>
  <c r="I8747" i="22" s="1"/>
  <c r="H8746" i="22"/>
  <c r="I8746" i="22" s="1"/>
  <c r="H8745" i="22"/>
  <c r="I8745" i="22" s="1"/>
  <c r="H8744" i="22"/>
  <c r="I8744" i="22" s="1"/>
  <c r="H8743" i="22"/>
  <c r="I8743" i="22" s="1"/>
  <c r="H8742" i="22"/>
  <c r="I8742" i="22" s="1"/>
  <c r="H8741" i="22"/>
  <c r="I8741" i="22" s="1"/>
  <c r="H8740" i="22"/>
  <c r="I8740" i="22" s="1"/>
  <c r="H8739" i="22"/>
  <c r="I8739" i="22" s="1"/>
  <c r="H8738" i="22"/>
  <c r="I8738" i="22" s="1"/>
  <c r="H8737" i="22"/>
  <c r="I8737" i="22" s="1"/>
  <c r="H8736" i="22"/>
  <c r="I8736" i="22" s="1"/>
  <c r="H8735" i="22"/>
  <c r="I8735" i="22" s="1"/>
  <c r="H8734" i="22"/>
  <c r="I8734" i="22" s="1"/>
  <c r="H8733" i="22"/>
  <c r="I8733" i="22" s="1"/>
  <c r="H8732" i="22"/>
  <c r="I8732" i="22" s="1"/>
  <c r="H8731" i="22"/>
  <c r="I8731" i="22" s="1"/>
  <c r="H8730" i="22"/>
  <c r="I8730" i="22" s="1"/>
  <c r="H8729" i="22"/>
  <c r="I8729" i="22" s="1"/>
  <c r="H8728" i="22"/>
  <c r="I8728" i="22" s="1"/>
  <c r="H8727" i="22"/>
  <c r="I8727" i="22" s="1"/>
  <c r="H8726" i="22"/>
  <c r="I8726" i="22" s="1"/>
  <c r="H8725" i="22"/>
  <c r="I8725" i="22" s="1"/>
  <c r="H8724" i="22"/>
  <c r="I8724" i="22" s="1"/>
  <c r="H8723" i="22"/>
  <c r="I8723" i="22" s="1"/>
  <c r="H8722" i="22"/>
  <c r="I8722" i="22" s="1"/>
  <c r="H8721" i="22"/>
  <c r="I8721" i="22" s="1"/>
  <c r="H8720" i="22"/>
  <c r="I8720" i="22" s="1"/>
  <c r="H8719" i="22"/>
  <c r="I8719" i="22" s="1"/>
  <c r="H8718" i="22"/>
  <c r="I8718" i="22" s="1"/>
  <c r="H8717" i="22"/>
  <c r="I8717" i="22" s="1"/>
  <c r="H8716" i="22"/>
  <c r="I8716" i="22" s="1"/>
  <c r="H8715" i="22"/>
  <c r="I8715" i="22" s="1"/>
  <c r="H8714" i="22"/>
  <c r="I8714" i="22" s="1"/>
  <c r="H8713" i="22"/>
  <c r="I8713" i="22" s="1"/>
  <c r="H8712" i="22"/>
  <c r="I8712" i="22" s="1"/>
  <c r="H8711" i="22"/>
  <c r="I8711" i="22" s="1"/>
  <c r="H8710" i="22"/>
  <c r="I8710" i="22" s="1"/>
  <c r="H8709" i="22"/>
  <c r="I8709" i="22" s="1"/>
  <c r="H8708" i="22"/>
  <c r="I8708" i="22" s="1"/>
  <c r="H8707" i="22"/>
  <c r="I8707" i="22" s="1"/>
  <c r="H8706" i="22"/>
  <c r="I8706" i="22" s="1"/>
  <c r="H8705" i="22"/>
  <c r="I8705" i="22" s="1"/>
  <c r="H8704" i="22"/>
  <c r="I8704" i="22" s="1"/>
  <c r="H8703" i="22"/>
  <c r="I8703" i="22" s="1"/>
  <c r="H8702" i="22"/>
  <c r="I8702" i="22" s="1"/>
  <c r="H8701" i="22"/>
  <c r="I8701" i="22" s="1"/>
  <c r="H8700" i="22"/>
  <c r="I8700" i="22" s="1"/>
  <c r="H8699" i="22"/>
  <c r="I8699" i="22" s="1"/>
  <c r="H8698" i="22"/>
  <c r="I8698" i="22" s="1"/>
  <c r="H8697" i="22"/>
  <c r="I8697" i="22" s="1"/>
  <c r="H8696" i="22"/>
  <c r="I8696" i="22" s="1"/>
  <c r="H8695" i="22"/>
  <c r="I8695" i="22" s="1"/>
  <c r="H8694" i="22"/>
  <c r="I8694" i="22" s="1"/>
  <c r="H8693" i="22"/>
  <c r="I8693" i="22" s="1"/>
  <c r="H8692" i="22"/>
  <c r="I8692" i="22" s="1"/>
  <c r="H8691" i="22"/>
  <c r="I8691" i="22" s="1"/>
  <c r="H8690" i="22"/>
  <c r="I8690" i="22" s="1"/>
  <c r="H8689" i="22"/>
  <c r="I8689" i="22" s="1"/>
  <c r="H8688" i="22"/>
  <c r="I8688" i="22" s="1"/>
  <c r="H8687" i="22"/>
  <c r="I8687" i="22" s="1"/>
  <c r="H8686" i="22"/>
  <c r="I8686" i="22" s="1"/>
  <c r="H8685" i="22"/>
  <c r="I8685" i="22" s="1"/>
  <c r="H8684" i="22"/>
  <c r="I8684" i="22" s="1"/>
  <c r="H8683" i="22"/>
  <c r="I8683" i="22" s="1"/>
  <c r="H8682" i="22"/>
  <c r="I8682" i="22" s="1"/>
  <c r="H8681" i="22"/>
  <c r="I8681" i="22" s="1"/>
  <c r="H8680" i="22"/>
  <c r="I8680" i="22" s="1"/>
  <c r="H8679" i="22"/>
  <c r="I8679" i="22" s="1"/>
  <c r="H8678" i="22"/>
  <c r="I8678" i="22" s="1"/>
  <c r="H8677" i="22"/>
  <c r="I8677" i="22" s="1"/>
  <c r="H8676" i="22"/>
  <c r="I8676" i="22" s="1"/>
  <c r="H8675" i="22"/>
  <c r="I8675" i="22" s="1"/>
  <c r="H8674" i="22"/>
  <c r="I8674" i="22" s="1"/>
  <c r="H8673" i="22"/>
  <c r="I8673" i="22" s="1"/>
  <c r="H8672" i="22"/>
  <c r="I8672" i="22" s="1"/>
  <c r="H8671" i="22"/>
  <c r="I8671" i="22" s="1"/>
  <c r="H8670" i="22"/>
  <c r="I8670" i="22" s="1"/>
  <c r="H8669" i="22"/>
  <c r="I8669" i="22" s="1"/>
  <c r="H8668" i="22"/>
  <c r="I8668" i="22" s="1"/>
  <c r="H8667" i="22"/>
  <c r="I8667" i="22" s="1"/>
  <c r="H8666" i="22"/>
  <c r="I8666" i="22" s="1"/>
  <c r="H8665" i="22"/>
  <c r="I8665" i="22" s="1"/>
  <c r="H8664" i="22"/>
  <c r="I8664" i="22" s="1"/>
  <c r="H8663" i="22"/>
  <c r="I8663" i="22" s="1"/>
  <c r="H8662" i="22"/>
  <c r="I8662" i="22" s="1"/>
  <c r="H8661" i="22"/>
  <c r="I8661" i="22" s="1"/>
  <c r="H8660" i="22"/>
  <c r="I8660" i="22" s="1"/>
  <c r="H8659" i="22"/>
  <c r="I8659" i="22" s="1"/>
  <c r="H8658" i="22"/>
  <c r="I8658" i="22" s="1"/>
  <c r="H8657" i="22"/>
  <c r="I8657" i="22" s="1"/>
  <c r="H8656" i="22"/>
  <c r="I8656" i="22" s="1"/>
  <c r="H8655" i="22"/>
  <c r="I8655" i="22" s="1"/>
  <c r="H8654" i="22"/>
  <c r="I8654" i="22" s="1"/>
  <c r="H8653" i="22"/>
  <c r="I8653" i="22" s="1"/>
  <c r="H8652" i="22"/>
  <c r="I8652" i="22" s="1"/>
  <c r="H8651" i="22"/>
  <c r="I8651" i="22" s="1"/>
  <c r="H8650" i="22"/>
  <c r="I8650" i="22" s="1"/>
  <c r="H8649" i="22"/>
  <c r="I8649" i="22" s="1"/>
  <c r="H8648" i="22"/>
  <c r="I8648" i="22" s="1"/>
  <c r="H8647" i="22"/>
  <c r="I8647" i="22" s="1"/>
  <c r="H8646" i="22"/>
  <c r="I8646" i="22" s="1"/>
  <c r="H8645" i="22"/>
  <c r="I8645" i="22" s="1"/>
  <c r="H8644" i="22"/>
  <c r="I8644" i="22" s="1"/>
  <c r="H8643" i="22"/>
  <c r="I8643" i="22" s="1"/>
  <c r="H8642" i="22"/>
  <c r="I8642" i="22" s="1"/>
  <c r="H8641" i="22"/>
  <c r="I8641" i="22" s="1"/>
  <c r="H8640" i="22"/>
  <c r="I8640" i="22" s="1"/>
  <c r="H8639" i="22"/>
  <c r="I8639" i="22" s="1"/>
  <c r="H8638" i="22"/>
  <c r="I8638" i="22" s="1"/>
  <c r="H8637" i="22"/>
  <c r="I8637" i="22" s="1"/>
  <c r="H8636" i="22"/>
  <c r="I8636" i="22" s="1"/>
  <c r="H8635" i="22"/>
  <c r="I8635" i="22" s="1"/>
  <c r="H8634" i="22"/>
  <c r="I8634" i="22" s="1"/>
  <c r="H8633" i="22"/>
  <c r="I8633" i="22" s="1"/>
  <c r="H8632" i="22"/>
  <c r="I8632" i="22" s="1"/>
  <c r="H8631" i="22"/>
  <c r="I8631" i="22" s="1"/>
  <c r="H8630" i="22"/>
  <c r="I8630" i="22" s="1"/>
  <c r="H8629" i="22"/>
  <c r="I8629" i="22" s="1"/>
  <c r="H8628" i="22"/>
  <c r="I8628" i="22" s="1"/>
  <c r="H8627" i="22"/>
  <c r="I8627" i="22" s="1"/>
  <c r="H8626" i="22"/>
  <c r="I8626" i="22" s="1"/>
  <c r="H8625" i="22"/>
  <c r="I8625" i="22" s="1"/>
  <c r="H8624" i="22"/>
  <c r="I8624" i="22" s="1"/>
  <c r="H8623" i="22"/>
  <c r="I8623" i="22" s="1"/>
  <c r="H8622" i="22"/>
  <c r="I8622" i="22" s="1"/>
  <c r="H8621" i="22"/>
  <c r="I8621" i="22" s="1"/>
  <c r="H8620" i="22"/>
  <c r="I8620" i="22" s="1"/>
  <c r="H8619" i="22"/>
  <c r="I8619" i="22" s="1"/>
  <c r="H8618" i="22"/>
  <c r="I8618" i="22" s="1"/>
  <c r="H8617" i="22"/>
  <c r="I8617" i="22" s="1"/>
  <c r="H8616" i="22"/>
  <c r="I8616" i="22" s="1"/>
  <c r="H8615" i="22"/>
  <c r="I8615" i="22" s="1"/>
  <c r="H8614" i="22"/>
  <c r="I8614" i="22" s="1"/>
  <c r="H8613" i="22"/>
  <c r="I8613" i="22" s="1"/>
  <c r="H8612" i="22"/>
  <c r="I8612" i="22" s="1"/>
  <c r="H8611" i="22"/>
  <c r="I8611" i="22" s="1"/>
  <c r="H8610" i="22"/>
  <c r="I8610" i="22" s="1"/>
  <c r="H8609" i="22"/>
  <c r="I8609" i="22" s="1"/>
  <c r="H8608" i="22"/>
  <c r="I8608" i="22" s="1"/>
  <c r="H8607" i="22"/>
  <c r="I8607" i="22" s="1"/>
  <c r="H8606" i="22"/>
  <c r="I8606" i="22" s="1"/>
  <c r="H8605" i="22"/>
  <c r="I8605" i="22" s="1"/>
  <c r="H8604" i="22"/>
  <c r="I8604" i="22" s="1"/>
  <c r="H8603" i="22"/>
  <c r="I8603" i="22" s="1"/>
  <c r="H8602" i="22"/>
  <c r="I8602" i="22" s="1"/>
  <c r="H8601" i="22"/>
  <c r="I8601" i="22" s="1"/>
  <c r="H8600" i="22"/>
  <c r="I8600" i="22" s="1"/>
  <c r="H8599" i="22"/>
  <c r="I8599" i="22" s="1"/>
  <c r="H8598" i="22"/>
  <c r="I8598" i="22" s="1"/>
  <c r="H8597" i="22"/>
  <c r="I8597" i="22" s="1"/>
  <c r="H8596" i="22"/>
  <c r="I8596" i="22" s="1"/>
  <c r="H8595" i="22"/>
  <c r="I8595" i="22" s="1"/>
  <c r="H8594" i="22"/>
  <c r="I8594" i="22" s="1"/>
  <c r="H8593" i="22"/>
  <c r="I8593" i="22" s="1"/>
  <c r="H8592" i="22"/>
  <c r="I8592" i="22" s="1"/>
  <c r="H8591" i="22"/>
  <c r="I8591" i="22" s="1"/>
  <c r="H8590" i="22"/>
  <c r="I8590" i="22" s="1"/>
  <c r="H8589" i="22"/>
  <c r="I8589" i="22" s="1"/>
  <c r="H8588" i="22"/>
  <c r="I8588" i="22" s="1"/>
  <c r="H8587" i="22"/>
  <c r="I8587" i="22" s="1"/>
  <c r="H8586" i="22"/>
  <c r="I8586" i="22" s="1"/>
  <c r="H8585" i="22"/>
  <c r="I8585" i="22" s="1"/>
  <c r="H8584" i="22"/>
  <c r="I8584" i="22" s="1"/>
  <c r="H8583" i="22"/>
  <c r="I8583" i="22" s="1"/>
  <c r="H8582" i="22"/>
  <c r="I8582" i="22" s="1"/>
  <c r="H8581" i="22"/>
  <c r="I8581" i="22" s="1"/>
  <c r="H8580" i="22"/>
  <c r="I8580" i="22" s="1"/>
  <c r="H8579" i="22"/>
  <c r="I8579" i="22" s="1"/>
  <c r="H8578" i="22"/>
  <c r="I8578" i="22" s="1"/>
  <c r="H8577" i="22"/>
  <c r="I8577" i="22" s="1"/>
  <c r="H8576" i="22"/>
  <c r="I8576" i="22" s="1"/>
  <c r="H8575" i="22"/>
  <c r="I8575" i="22" s="1"/>
  <c r="H8574" i="22"/>
  <c r="I8574" i="22" s="1"/>
  <c r="H8573" i="22"/>
  <c r="I8573" i="22" s="1"/>
  <c r="H8572" i="22"/>
  <c r="I8572" i="22" s="1"/>
  <c r="H8571" i="22"/>
  <c r="I8571" i="22" s="1"/>
  <c r="H8570" i="22"/>
  <c r="I8570" i="22" s="1"/>
  <c r="H8569" i="22"/>
  <c r="I8569" i="22" s="1"/>
  <c r="H8568" i="22"/>
  <c r="I8568" i="22" s="1"/>
  <c r="H8567" i="22"/>
  <c r="I8567" i="22" s="1"/>
  <c r="H8566" i="22"/>
  <c r="I8566" i="22" s="1"/>
  <c r="H8565" i="22"/>
  <c r="I8565" i="22" s="1"/>
  <c r="H8564" i="22"/>
  <c r="I8564" i="22" s="1"/>
  <c r="H8563" i="22"/>
  <c r="I8563" i="22" s="1"/>
  <c r="H8562" i="22"/>
  <c r="I8562" i="22" s="1"/>
  <c r="H8561" i="22"/>
  <c r="I8561" i="22" s="1"/>
  <c r="H8560" i="22"/>
  <c r="I8560" i="22" s="1"/>
  <c r="H8559" i="22"/>
  <c r="I8559" i="22" s="1"/>
  <c r="H8558" i="22"/>
  <c r="I8558" i="22" s="1"/>
  <c r="H8557" i="22"/>
  <c r="I8557" i="22" s="1"/>
  <c r="H8556" i="22"/>
  <c r="I8556" i="22" s="1"/>
  <c r="H8555" i="22"/>
  <c r="I8555" i="22" s="1"/>
  <c r="H8554" i="22"/>
  <c r="I8554" i="22" s="1"/>
  <c r="H8553" i="22"/>
  <c r="I8553" i="22" s="1"/>
  <c r="H8552" i="22"/>
  <c r="I8552" i="22" s="1"/>
  <c r="H8551" i="22"/>
  <c r="I8551" i="22" s="1"/>
  <c r="H8550" i="22"/>
  <c r="I8550" i="22" s="1"/>
  <c r="H8549" i="22"/>
  <c r="I8549" i="22" s="1"/>
  <c r="H8548" i="22"/>
  <c r="I8548" i="22" s="1"/>
  <c r="H8547" i="22"/>
  <c r="I8547" i="22" s="1"/>
  <c r="H8546" i="22"/>
  <c r="I8546" i="22" s="1"/>
  <c r="H8545" i="22"/>
  <c r="I8545" i="22" s="1"/>
  <c r="H8544" i="22"/>
  <c r="I8544" i="22" s="1"/>
  <c r="H8543" i="22"/>
  <c r="I8543" i="22" s="1"/>
  <c r="H8542" i="22"/>
  <c r="I8542" i="22" s="1"/>
  <c r="H8541" i="22"/>
  <c r="I8541" i="22" s="1"/>
  <c r="H8540" i="22"/>
  <c r="I8540" i="22" s="1"/>
  <c r="H8539" i="22"/>
  <c r="I8539" i="22" s="1"/>
  <c r="H8538" i="22"/>
  <c r="I8538" i="22" s="1"/>
  <c r="H8537" i="22"/>
  <c r="I8537" i="22" s="1"/>
  <c r="H8536" i="22"/>
  <c r="I8536" i="22" s="1"/>
  <c r="H8535" i="22"/>
  <c r="I8535" i="22" s="1"/>
  <c r="H8534" i="22"/>
  <c r="I8534" i="22" s="1"/>
  <c r="H8533" i="22"/>
  <c r="I8533" i="22" s="1"/>
  <c r="H8532" i="22"/>
  <c r="I8532" i="22" s="1"/>
  <c r="H8531" i="22"/>
  <c r="I8531" i="22" s="1"/>
  <c r="H8530" i="22"/>
  <c r="I8530" i="22" s="1"/>
  <c r="H8529" i="22"/>
  <c r="I8529" i="22" s="1"/>
  <c r="H8528" i="22"/>
  <c r="I8528" i="22" s="1"/>
  <c r="H8527" i="22"/>
  <c r="I8527" i="22" s="1"/>
  <c r="H8526" i="22"/>
  <c r="I8526" i="22" s="1"/>
  <c r="H8525" i="22"/>
  <c r="I8525" i="22" s="1"/>
  <c r="H8524" i="22"/>
  <c r="I8524" i="22" s="1"/>
  <c r="H8523" i="22"/>
  <c r="I8523" i="22" s="1"/>
  <c r="H8522" i="22"/>
  <c r="I8522" i="22" s="1"/>
  <c r="H8521" i="22"/>
  <c r="I8521" i="22" s="1"/>
  <c r="H8520" i="22"/>
  <c r="I8520" i="22" s="1"/>
  <c r="H8519" i="22"/>
  <c r="I8519" i="22" s="1"/>
  <c r="H8518" i="22"/>
  <c r="I8518" i="22" s="1"/>
  <c r="H8517" i="22"/>
  <c r="I8517" i="22" s="1"/>
  <c r="H8516" i="22"/>
  <c r="I8516" i="22" s="1"/>
  <c r="H8515" i="22"/>
  <c r="I8515" i="22" s="1"/>
  <c r="H8514" i="22"/>
  <c r="I8514" i="22" s="1"/>
  <c r="H8513" i="22"/>
  <c r="I8513" i="22" s="1"/>
  <c r="H8512" i="22"/>
  <c r="I8512" i="22" s="1"/>
  <c r="H8511" i="22"/>
  <c r="I8511" i="22" s="1"/>
  <c r="H8510" i="22"/>
  <c r="I8510" i="22" s="1"/>
  <c r="H8509" i="22"/>
  <c r="I8509" i="22" s="1"/>
  <c r="H8508" i="22"/>
  <c r="I8508" i="22" s="1"/>
  <c r="H8507" i="22"/>
  <c r="I8507" i="22" s="1"/>
  <c r="H8506" i="22"/>
  <c r="I8506" i="22" s="1"/>
  <c r="H8505" i="22"/>
  <c r="I8505" i="22" s="1"/>
  <c r="H8504" i="22"/>
  <c r="I8504" i="22" s="1"/>
  <c r="H8503" i="22"/>
  <c r="I8503" i="22" s="1"/>
  <c r="H8502" i="22"/>
  <c r="I8502" i="22" s="1"/>
  <c r="H8501" i="22"/>
  <c r="I8501" i="22" s="1"/>
  <c r="H8500" i="22"/>
  <c r="I8500" i="22" s="1"/>
  <c r="H8499" i="22"/>
  <c r="I8499" i="22" s="1"/>
  <c r="H8498" i="22"/>
  <c r="I8498" i="22" s="1"/>
  <c r="H8497" i="22"/>
  <c r="I8497" i="22" s="1"/>
  <c r="H8496" i="22"/>
  <c r="I8496" i="22" s="1"/>
  <c r="H8495" i="22"/>
  <c r="I8495" i="22" s="1"/>
  <c r="H8494" i="22"/>
  <c r="I8494" i="22" s="1"/>
  <c r="H8493" i="22"/>
  <c r="I8493" i="22" s="1"/>
  <c r="H8492" i="22"/>
  <c r="I8492" i="22" s="1"/>
  <c r="H8491" i="22"/>
  <c r="I8491" i="22" s="1"/>
  <c r="H8490" i="22"/>
  <c r="I8490" i="22" s="1"/>
  <c r="H8489" i="22"/>
  <c r="I8489" i="22" s="1"/>
  <c r="H8488" i="22"/>
  <c r="I8488" i="22" s="1"/>
  <c r="H8487" i="22"/>
  <c r="I8487" i="22" s="1"/>
  <c r="H8486" i="22"/>
  <c r="I8486" i="22" s="1"/>
  <c r="H8485" i="22"/>
  <c r="I8485" i="22" s="1"/>
  <c r="H8484" i="22"/>
  <c r="I8484" i="22" s="1"/>
  <c r="H8483" i="22"/>
  <c r="I8483" i="22" s="1"/>
  <c r="H8482" i="22"/>
  <c r="I8482" i="22" s="1"/>
  <c r="H8481" i="22"/>
  <c r="I8481" i="22" s="1"/>
  <c r="H8480" i="22"/>
  <c r="I8480" i="22" s="1"/>
  <c r="H8479" i="22"/>
  <c r="I8479" i="22" s="1"/>
  <c r="H8478" i="22"/>
  <c r="I8478" i="22" s="1"/>
  <c r="H8477" i="22"/>
  <c r="I8477" i="22" s="1"/>
  <c r="H8476" i="22"/>
  <c r="I8476" i="22" s="1"/>
  <c r="H8475" i="22"/>
  <c r="I8475" i="22" s="1"/>
  <c r="H8474" i="22"/>
  <c r="I8474" i="22" s="1"/>
  <c r="H8473" i="22"/>
  <c r="I8473" i="22" s="1"/>
  <c r="H8472" i="22"/>
  <c r="I8472" i="22" s="1"/>
  <c r="H8471" i="22"/>
  <c r="I8471" i="22" s="1"/>
  <c r="H8470" i="22"/>
  <c r="I8470" i="22" s="1"/>
  <c r="H8469" i="22"/>
  <c r="I8469" i="22" s="1"/>
  <c r="H8468" i="22"/>
  <c r="I8468" i="22" s="1"/>
  <c r="H8467" i="22"/>
  <c r="I8467" i="22" s="1"/>
  <c r="H8466" i="22"/>
  <c r="I8466" i="22" s="1"/>
  <c r="H8465" i="22"/>
  <c r="I8465" i="22" s="1"/>
  <c r="H8464" i="22"/>
  <c r="I8464" i="22" s="1"/>
  <c r="H8463" i="22"/>
  <c r="I8463" i="22" s="1"/>
  <c r="H8462" i="22"/>
  <c r="I8462" i="22" s="1"/>
  <c r="H8461" i="22"/>
  <c r="I8461" i="22" s="1"/>
  <c r="H8460" i="22"/>
  <c r="I8460" i="22" s="1"/>
  <c r="H8459" i="22"/>
  <c r="I8459" i="22" s="1"/>
  <c r="H8458" i="22"/>
  <c r="I8458" i="22" s="1"/>
  <c r="H8457" i="22"/>
  <c r="I8457" i="22" s="1"/>
  <c r="H8456" i="22"/>
  <c r="I8456" i="22" s="1"/>
  <c r="H8455" i="22"/>
  <c r="I8455" i="22" s="1"/>
  <c r="H8454" i="22"/>
  <c r="I8454" i="22" s="1"/>
  <c r="H8453" i="22"/>
  <c r="I8453" i="22" s="1"/>
  <c r="H8452" i="22"/>
  <c r="I8452" i="22" s="1"/>
  <c r="H8451" i="22"/>
  <c r="I8451" i="22" s="1"/>
  <c r="H8450" i="22"/>
  <c r="I8450" i="22" s="1"/>
  <c r="H8449" i="22"/>
  <c r="I8449" i="22" s="1"/>
  <c r="H8448" i="22"/>
  <c r="I8448" i="22" s="1"/>
  <c r="H8447" i="22"/>
  <c r="I8447" i="22" s="1"/>
  <c r="H8446" i="22"/>
  <c r="I8446" i="22" s="1"/>
  <c r="H8445" i="22"/>
  <c r="I8445" i="22" s="1"/>
  <c r="H8444" i="22"/>
  <c r="I8444" i="22" s="1"/>
  <c r="H8443" i="22"/>
  <c r="I8443" i="22" s="1"/>
  <c r="H8442" i="22"/>
  <c r="I8442" i="22" s="1"/>
  <c r="H8441" i="22"/>
  <c r="I8441" i="22" s="1"/>
  <c r="H8440" i="22"/>
  <c r="I8440" i="22" s="1"/>
  <c r="H8439" i="22"/>
  <c r="I8439" i="22" s="1"/>
  <c r="H8438" i="22"/>
  <c r="I8438" i="22" s="1"/>
  <c r="H8437" i="22"/>
  <c r="I8437" i="22" s="1"/>
  <c r="H8436" i="22"/>
  <c r="I8436" i="22" s="1"/>
  <c r="H8435" i="22"/>
  <c r="I8435" i="22" s="1"/>
  <c r="H8434" i="22"/>
  <c r="I8434" i="22" s="1"/>
  <c r="H8433" i="22"/>
  <c r="I8433" i="22" s="1"/>
  <c r="H8432" i="22"/>
  <c r="I8432" i="22" s="1"/>
  <c r="H8431" i="22"/>
  <c r="I8431" i="22" s="1"/>
  <c r="H8430" i="22"/>
  <c r="I8430" i="22" s="1"/>
  <c r="H8429" i="22"/>
  <c r="I8429" i="22" s="1"/>
  <c r="H8428" i="22"/>
  <c r="I8428" i="22" s="1"/>
  <c r="H8427" i="22"/>
  <c r="I8427" i="22" s="1"/>
  <c r="H8426" i="22"/>
  <c r="I8426" i="22" s="1"/>
  <c r="H8425" i="22"/>
  <c r="I8425" i="22" s="1"/>
  <c r="H8424" i="22"/>
  <c r="I8424" i="22" s="1"/>
  <c r="H8423" i="22"/>
  <c r="I8423" i="22" s="1"/>
  <c r="H8422" i="22"/>
  <c r="I8422" i="22" s="1"/>
  <c r="H8421" i="22"/>
  <c r="I8421" i="22" s="1"/>
  <c r="H8420" i="22"/>
  <c r="I8420" i="22" s="1"/>
  <c r="H8419" i="22"/>
  <c r="I8419" i="22" s="1"/>
  <c r="H8418" i="22"/>
  <c r="I8418" i="22" s="1"/>
  <c r="H8417" i="22"/>
  <c r="I8417" i="22" s="1"/>
  <c r="H8416" i="22"/>
  <c r="I8416" i="22" s="1"/>
  <c r="H8415" i="22"/>
  <c r="I8415" i="22" s="1"/>
  <c r="H8414" i="22"/>
  <c r="I8414" i="22" s="1"/>
  <c r="H8413" i="22"/>
  <c r="I8413" i="22" s="1"/>
  <c r="H8412" i="22"/>
  <c r="I8412" i="22" s="1"/>
  <c r="H8411" i="22"/>
  <c r="I8411" i="22" s="1"/>
  <c r="H8410" i="22"/>
  <c r="I8410" i="22" s="1"/>
  <c r="H8409" i="22"/>
  <c r="I8409" i="22" s="1"/>
  <c r="H8408" i="22"/>
  <c r="I8408" i="22" s="1"/>
  <c r="H8407" i="22"/>
  <c r="I8407" i="22" s="1"/>
  <c r="H8406" i="22"/>
  <c r="I8406" i="22" s="1"/>
  <c r="H8405" i="22"/>
  <c r="I8405" i="22" s="1"/>
  <c r="H8404" i="22"/>
  <c r="I8404" i="22" s="1"/>
  <c r="H8403" i="22"/>
  <c r="I8403" i="22" s="1"/>
  <c r="H8402" i="22"/>
  <c r="I8402" i="22" s="1"/>
  <c r="H8401" i="22"/>
  <c r="I8401" i="22" s="1"/>
  <c r="H8400" i="22"/>
  <c r="I8400" i="22" s="1"/>
  <c r="H8399" i="22"/>
  <c r="I8399" i="22" s="1"/>
  <c r="H8398" i="22"/>
  <c r="I8398" i="22" s="1"/>
  <c r="H8397" i="22"/>
  <c r="I8397" i="22" s="1"/>
  <c r="H8396" i="22"/>
  <c r="I8396" i="22" s="1"/>
  <c r="H8395" i="22"/>
  <c r="I8395" i="22" s="1"/>
  <c r="H8394" i="22"/>
  <c r="I8394" i="22" s="1"/>
  <c r="H8393" i="22"/>
  <c r="I8393" i="22" s="1"/>
  <c r="H8392" i="22"/>
  <c r="I8392" i="22" s="1"/>
  <c r="H8391" i="22"/>
  <c r="I8391" i="22" s="1"/>
  <c r="H8390" i="22"/>
  <c r="I8390" i="22" s="1"/>
  <c r="H8389" i="22"/>
  <c r="I8389" i="22" s="1"/>
  <c r="H8388" i="22"/>
  <c r="I8388" i="22" s="1"/>
  <c r="H8387" i="22"/>
  <c r="I8387" i="22" s="1"/>
  <c r="H8386" i="22"/>
  <c r="I8386" i="22" s="1"/>
  <c r="H8385" i="22"/>
  <c r="I8385" i="22" s="1"/>
  <c r="H8384" i="22"/>
  <c r="I8384" i="22" s="1"/>
  <c r="H8383" i="22"/>
  <c r="I8383" i="22" s="1"/>
  <c r="H8382" i="22"/>
  <c r="I8382" i="22" s="1"/>
  <c r="H8381" i="22"/>
  <c r="I8381" i="22" s="1"/>
  <c r="H8380" i="22"/>
  <c r="I8380" i="22" s="1"/>
  <c r="H8379" i="22"/>
  <c r="I8379" i="22" s="1"/>
  <c r="H8378" i="22"/>
  <c r="I8378" i="22" s="1"/>
  <c r="H8377" i="22"/>
  <c r="I8377" i="22" s="1"/>
  <c r="H8376" i="22"/>
  <c r="I8376" i="22" s="1"/>
  <c r="H8375" i="22"/>
  <c r="I8375" i="22" s="1"/>
  <c r="H8374" i="22"/>
  <c r="I8374" i="22" s="1"/>
  <c r="H8373" i="22"/>
  <c r="I8373" i="22" s="1"/>
  <c r="H8372" i="22"/>
  <c r="I8372" i="22" s="1"/>
  <c r="H8371" i="22"/>
  <c r="I8371" i="22" s="1"/>
  <c r="H8370" i="22"/>
  <c r="I8370" i="22" s="1"/>
  <c r="H8369" i="22"/>
  <c r="I8369" i="22" s="1"/>
  <c r="H8368" i="22"/>
  <c r="I8368" i="22" s="1"/>
  <c r="H8367" i="22"/>
  <c r="I8367" i="22" s="1"/>
  <c r="H8366" i="22"/>
  <c r="I8366" i="22" s="1"/>
  <c r="H8365" i="22"/>
  <c r="I8365" i="22" s="1"/>
  <c r="H8364" i="22"/>
  <c r="I8364" i="22" s="1"/>
  <c r="H8363" i="22"/>
  <c r="I8363" i="22" s="1"/>
  <c r="H8362" i="22"/>
  <c r="I8362" i="22" s="1"/>
  <c r="H8361" i="22"/>
  <c r="I8361" i="22" s="1"/>
  <c r="H8360" i="22"/>
  <c r="I8360" i="22" s="1"/>
  <c r="H8359" i="22"/>
  <c r="I8359" i="22" s="1"/>
  <c r="H8358" i="22"/>
  <c r="I8358" i="22" s="1"/>
  <c r="H8357" i="22"/>
  <c r="I8357" i="22" s="1"/>
  <c r="H8356" i="22"/>
  <c r="I8356" i="22" s="1"/>
  <c r="H8355" i="22"/>
  <c r="I8355" i="22" s="1"/>
  <c r="H8354" i="22"/>
  <c r="I8354" i="22" s="1"/>
  <c r="H8353" i="22"/>
  <c r="I8353" i="22" s="1"/>
  <c r="H8352" i="22"/>
  <c r="I8352" i="22" s="1"/>
  <c r="H8351" i="22"/>
  <c r="I8351" i="22" s="1"/>
  <c r="H8350" i="22"/>
  <c r="I8350" i="22" s="1"/>
  <c r="H8349" i="22"/>
  <c r="I8349" i="22" s="1"/>
  <c r="H8348" i="22"/>
  <c r="I8348" i="22" s="1"/>
  <c r="H8347" i="22"/>
  <c r="I8347" i="22" s="1"/>
  <c r="H8346" i="22"/>
  <c r="I8346" i="22" s="1"/>
  <c r="H8345" i="22"/>
  <c r="I8345" i="22" s="1"/>
  <c r="H8344" i="22"/>
  <c r="I8344" i="22" s="1"/>
  <c r="H8343" i="22"/>
  <c r="I8343" i="22" s="1"/>
  <c r="H8342" i="22"/>
  <c r="I8342" i="22" s="1"/>
  <c r="H8341" i="22"/>
  <c r="I8341" i="22" s="1"/>
  <c r="H8340" i="22"/>
  <c r="I8340" i="22" s="1"/>
  <c r="H8339" i="22"/>
  <c r="I8339" i="22" s="1"/>
  <c r="H8338" i="22"/>
  <c r="I8338" i="22" s="1"/>
  <c r="H8337" i="22"/>
  <c r="I8337" i="22" s="1"/>
  <c r="H8336" i="22"/>
  <c r="I8336" i="22" s="1"/>
  <c r="H8335" i="22"/>
  <c r="I8335" i="22" s="1"/>
  <c r="H8334" i="22"/>
  <c r="I8334" i="22" s="1"/>
  <c r="H8333" i="22"/>
  <c r="I8333" i="22" s="1"/>
  <c r="H8332" i="22"/>
  <c r="I8332" i="22" s="1"/>
  <c r="H8331" i="22"/>
  <c r="I8331" i="22" s="1"/>
  <c r="H8330" i="22"/>
  <c r="I8330" i="22" s="1"/>
  <c r="H8329" i="22"/>
  <c r="I8329" i="22" s="1"/>
  <c r="H8328" i="22"/>
  <c r="I8328" i="22" s="1"/>
  <c r="H8327" i="22"/>
  <c r="I8327" i="22" s="1"/>
  <c r="H8326" i="22"/>
  <c r="I8326" i="22" s="1"/>
  <c r="H8325" i="22"/>
  <c r="I8325" i="22" s="1"/>
  <c r="H8324" i="22"/>
  <c r="I8324" i="22" s="1"/>
  <c r="H8323" i="22"/>
  <c r="I8323" i="22" s="1"/>
  <c r="H8322" i="22"/>
  <c r="I8322" i="22" s="1"/>
  <c r="H8321" i="22"/>
  <c r="I8321" i="22" s="1"/>
  <c r="H8320" i="22"/>
  <c r="I8320" i="22" s="1"/>
  <c r="H8319" i="22"/>
  <c r="I8319" i="22" s="1"/>
  <c r="H8318" i="22"/>
  <c r="I8318" i="22" s="1"/>
  <c r="H8317" i="22"/>
  <c r="I8317" i="22" s="1"/>
  <c r="H8316" i="22"/>
  <c r="I8316" i="22" s="1"/>
  <c r="H8315" i="22"/>
  <c r="I8315" i="22" s="1"/>
  <c r="H8314" i="22"/>
  <c r="I8314" i="22" s="1"/>
  <c r="H8313" i="22"/>
  <c r="I8313" i="22" s="1"/>
  <c r="H8312" i="22"/>
  <c r="I8312" i="22" s="1"/>
  <c r="H8311" i="22"/>
  <c r="I8311" i="22" s="1"/>
  <c r="H8310" i="22"/>
  <c r="I8310" i="22" s="1"/>
  <c r="H8309" i="22"/>
  <c r="I8309" i="22" s="1"/>
  <c r="H8308" i="22"/>
  <c r="I8308" i="22" s="1"/>
  <c r="H8307" i="22"/>
  <c r="I8307" i="22" s="1"/>
  <c r="H8306" i="22"/>
  <c r="I8306" i="22" s="1"/>
  <c r="H8305" i="22"/>
  <c r="I8305" i="22" s="1"/>
  <c r="H8304" i="22"/>
  <c r="I8304" i="22" s="1"/>
  <c r="H8303" i="22"/>
  <c r="I8303" i="22" s="1"/>
  <c r="H8302" i="22"/>
  <c r="I8302" i="22" s="1"/>
  <c r="H8301" i="22"/>
  <c r="I8301" i="22" s="1"/>
  <c r="H8300" i="22"/>
  <c r="I8300" i="22" s="1"/>
  <c r="H8299" i="22"/>
  <c r="I8299" i="22" s="1"/>
  <c r="H8298" i="22"/>
  <c r="I8298" i="22" s="1"/>
  <c r="H8297" i="22"/>
  <c r="I8297" i="22" s="1"/>
  <c r="H8296" i="22"/>
  <c r="I8296" i="22" s="1"/>
  <c r="H8295" i="22"/>
  <c r="I8295" i="22" s="1"/>
  <c r="H8294" i="22"/>
  <c r="I8294" i="22" s="1"/>
  <c r="H8293" i="22"/>
  <c r="I8293" i="22" s="1"/>
  <c r="H8292" i="22"/>
  <c r="I8292" i="22" s="1"/>
  <c r="H8291" i="22"/>
  <c r="I8291" i="22" s="1"/>
  <c r="H8290" i="22"/>
  <c r="I8290" i="22" s="1"/>
  <c r="H8289" i="22"/>
  <c r="I8289" i="22" s="1"/>
  <c r="H8288" i="22"/>
  <c r="I8288" i="22" s="1"/>
  <c r="H8287" i="22"/>
  <c r="I8287" i="22" s="1"/>
  <c r="H8286" i="22"/>
  <c r="I8286" i="22" s="1"/>
  <c r="H8285" i="22"/>
  <c r="I8285" i="22" s="1"/>
  <c r="H8284" i="22"/>
  <c r="I8284" i="22" s="1"/>
  <c r="H8283" i="22"/>
  <c r="I8283" i="22" s="1"/>
  <c r="H8282" i="22"/>
  <c r="I8282" i="22" s="1"/>
  <c r="H8281" i="22"/>
  <c r="I8281" i="22" s="1"/>
  <c r="H8280" i="22"/>
  <c r="I8280" i="22" s="1"/>
  <c r="H8279" i="22"/>
  <c r="I8279" i="22" s="1"/>
  <c r="H8278" i="22"/>
  <c r="I8278" i="22" s="1"/>
  <c r="H8277" i="22"/>
  <c r="I8277" i="22" s="1"/>
  <c r="H8276" i="22"/>
  <c r="I8276" i="22" s="1"/>
  <c r="H8275" i="22"/>
  <c r="I8275" i="22" s="1"/>
  <c r="H8274" i="22"/>
  <c r="I8274" i="22" s="1"/>
  <c r="H8273" i="22"/>
  <c r="I8273" i="22" s="1"/>
  <c r="H8272" i="22"/>
  <c r="I8272" i="22" s="1"/>
  <c r="H8271" i="22"/>
  <c r="I8271" i="22" s="1"/>
  <c r="H8270" i="22"/>
  <c r="I8270" i="22" s="1"/>
  <c r="H8269" i="22"/>
  <c r="I8269" i="22" s="1"/>
  <c r="H8268" i="22"/>
  <c r="I8268" i="22" s="1"/>
  <c r="H8267" i="22"/>
  <c r="I8267" i="22" s="1"/>
  <c r="H8266" i="22"/>
  <c r="I8266" i="22" s="1"/>
  <c r="H8265" i="22"/>
  <c r="I8265" i="22" s="1"/>
  <c r="H8264" i="22"/>
  <c r="I8264" i="22" s="1"/>
  <c r="H8263" i="22"/>
  <c r="I8263" i="22" s="1"/>
  <c r="H8262" i="22"/>
  <c r="I8262" i="22" s="1"/>
  <c r="H8261" i="22"/>
  <c r="I8261" i="22" s="1"/>
  <c r="H8260" i="22"/>
  <c r="I8260" i="22" s="1"/>
  <c r="H8259" i="22"/>
  <c r="I8259" i="22" s="1"/>
  <c r="H8258" i="22"/>
  <c r="I8258" i="22" s="1"/>
  <c r="H8257" i="22"/>
  <c r="I8257" i="22" s="1"/>
  <c r="H8256" i="22"/>
  <c r="I8256" i="22" s="1"/>
  <c r="H8255" i="22"/>
  <c r="I8255" i="22" s="1"/>
  <c r="H8254" i="22"/>
  <c r="I8254" i="22" s="1"/>
  <c r="H8253" i="22"/>
  <c r="I8253" i="22" s="1"/>
  <c r="H8252" i="22"/>
  <c r="I8252" i="22" s="1"/>
  <c r="H8251" i="22"/>
  <c r="I8251" i="22" s="1"/>
  <c r="H8250" i="22"/>
  <c r="I8250" i="22" s="1"/>
  <c r="H8249" i="22"/>
  <c r="I8249" i="22" s="1"/>
  <c r="H8248" i="22"/>
  <c r="I8248" i="22" s="1"/>
  <c r="H8247" i="22"/>
  <c r="I8247" i="22" s="1"/>
  <c r="H8246" i="22"/>
  <c r="I8246" i="22" s="1"/>
  <c r="H8245" i="22"/>
  <c r="I8245" i="22" s="1"/>
  <c r="H8244" i="22"/>
  <c r="I8244" i="22" s="1"/>
  <c r="H8243" i="22"/>
  <c r="I8243" i="22" s="1"/>
  <c r="H8242" i="22"/>
  <c r="I8242" i="22" s="1"/>
  <c r="H8241" i="22"/>
  <c r="I8241" i="22" s="1"/>
  <c r="H8240" i="22"/>
  <c r="I8240" i="22" s="1"/>
  <c r="H8239" i="22"/>
  <c r="I8239" i="22" s="1"/>
  <c r="H8238" i="22"/>
  <c r="I8238" i="22" s="1"/>
  <c r="H8237" i="22"/>
  <c r="I8237" i="22" s="1"/>
  <c r="H8236" i="22"/>
  <c r="I8236" i="22" s="1"/>
  <c r="H8235" i="22"/>
  <c r="I8235" i="22" s="1"/>
  <c r="H8234" i="22"/>
  <c r="I8234" i="22" s="1"/>
  <c r="H8233" i="22"/>
  <c r="I8233" i="22" s="1"/>
  <c r="H8232" i="22"/>
  <c r="I8232" i="22" s="1"/>
  <c r="H8231" i="22"/>
  <c r="I8231" i="22" s="1"/>
  <c r="H8230" i="22"/>
  <c r="I8230" i="22" s="1"/>
  <c r="H8229" i="22"/>
  <c r="I8229" i="22" s="1"/>
  <c r="H8228" i="22"/>
  <c r="I8228" i="22" s="1"/>
  <c r="H8227" i="22"/>
  <c r="I8227" i="22" s="1"/>
  <c r="H8226" i="22"/>
  <c r="I8226" i="22" s="1"/>
  <c r="H8225" i="22"/>
  <c r="I8225" i="22" s="1"/>
  <c r="H8224" i="22"/>
  <c r="I8224" i="22" s="1"/>
  <c r="H8223" i="22"/>
  <c r="I8223" i="22" s="1"/>
  <c r="H8222" i="22"/>
  <c r="I8222" i="22" s="1"/>
  <c r="H8221" i="22"/>
  <c r="I8221" i="22" s="1"/>
  <c r="H8220" i="22"/>
  <c r="I8220" i="22" s="1"/>
  <c r="H8219" i="22"/>
  <c r="I8219" i="22" s="1"/>
  <c r="H8218" i="22"/>
  <c r="I8218" i="22" s="1"/>
  <c r="H8217" i="22"/>
  <c r="I8217" i="22" s="1"/>
  <c r="H8216" i="22"/>
  <c r="I8216" i="22" s="1"/>
  <c r="H8215" i="22"/>
  <c r="I8215" i="22" s="1"/>
  <c r="H8214" i="22"/>
  <c r="I8214" i="22" s="1"/>
  <c r="H8213" i="22"/>
  <c r="I8213" i="22" s="1"/>
  <c r="H8212" i="22"/>
  <c r="I8212" i="22" s="1"/>
  <c r="H8211" i="22"/>
  <c r="I8211" i="22" s="1"/>
  <c r="H8210" i="22"/>
  <c r="I8210" i="22" s="1"/>
  <c r="H8209" i="22"/>
  <c r="I8209" i="22" s="1"/>
  <c r="H8208" i="22"/>
  <c r="I8208" i="22" s="1"/>
  <c r="H8207" i="22"/>
  <c r="I8207" i="22" s="1"/>
  <c r="H8206" i="22"/>
  <c r="I8206" i="22" s="1"/>
  <c r="H8205" i="22"/>
  <c r="I8205" i="22" s="1"/>
  <c r="H8204" i="22"/>
  <c r="I8204" i="22" s="1"/>
  <c r="H8203" i="22"/>
  <c r="I8203" i="22" s="1"/>
  <c r="H8202" i="22"/>
  <c r="I8202" i="22" s="1"/>
  <c r="H8201" i="22"/>
  <c r="I8201" i="22" s="1"/>
  <c r="H8200" i="22"/>
  <c r="I8200" i="22" s="1"/>
  <c r="H8199" i="22"/>
  <c r="I8199" i="22" s="1"/>
  <c r="H8198" i="22"/>
  <c r="I8198" i="22" s="1"/>
  <c r="H8197" i="22"/>
  <c r="I8197" i="22" s="1"/>
  <c r="H8196" i="22"/>
  <c r="I8196" i="22" s="1"/>
  <c r="H8195" i="22"/>
  <c r="I8195" i="22" s="1"/>
  <c r="H8194" i="22"/>
  <c r="I8194" i="22" s="1"/>
  <c r="H8193" i="22"/>
  <c r="I8193" i="22" s="1"/>
  <c r="H8192" i="22"/>
  <c r="I8192" i="22" s="1"/>
  <c r="H8191" i="22"/>
  <c r="I8191" i="22" s="1"/>
  <c r="H8190" i="22"/>
  <c r="I8190" i="22" s="1"/>
  <c r="H8189" i="22"/>
  <c r="I8189" i="22" s="1"/>
  <c r="H8188" i="22"/>
  <c r="I8188" i="22" s="1"/>
  <c r="H8187" i="22"/>
  <c r="I8187" i="22" s="1"/>
  <c r="H8186" i="22"/>
  <c r="I8186" i="22" s="1"/>
  <c r="H8185" i="22"/>
  <c r="I8185" i="22" s="1"/>
  <c r="H8184" i="22"/>
  <c r="I8184" i="22" s="1"/>
  <c r="H8183" i="22"/>
  <c r="I8183" i="22" s="1"/>
  <c r="H8182" i="22"/>
  <c r="I8182" i="22" s="1"/>
  <c r="H8181" i="22"/>
  <c r="I8181" i="22" s="1"/>
  <c r="H8180" i="22"/>
  <c r="I8180" i="22" s="1"/>
  <c r="H8179" i="22"/>
  <c r="I8179" i="22" s="1"/>
  <c r="H8178" i="22"/>
  <c r="I8178" i="22" s="1"/>
  <c r="H8177" i="22"/>
  <c r="I8177" i="22" s="1"/>
  <c r="H8176" i="22"/>
  <c r="I8176" i="22" s="1"/>
  <c r="H8175" i="22"/>
  <c r="I8175" i="22" s="1"/>
  <c r="H8174" i="22"/>
  <c r="I8174" i="22" s="1"/>
  <c r="H8173" i="22"/>
  <c r="I8173" i="22" s="1"/>
  <c r="H8172" i="22"/>
  <c r="I8172" i="22" s="1"/>
  <c r="H8171" i="22"/>
  <c r="I8171" i="22" s="1"/>
  <c r="H8170" i="22"/>
  <c r="I8170" i="22" s="1"/>
  <c r="H8169" i="22"/>
  <c r="I8169" i="22" s="1"/>
  <c r="H8168" i="22"/>
  <c r="I8168" i="22" s="1"/>
  <c r="H8167" i="22"/>
  <c r="I8167" i="22" s="1"/>
  <c r="H8166" i="22"/>
  <c r="I8166" i="22" s="1"/>
  <c r="H8165" i="22"/>
  <c r="I8165" i="22" s="1"/>
  <c r="H8164" i="22"/>
  <c r="I8164" i="22" s="1"/>
  <c r="H8163" i="22"/>
  <c r="I8163" i="22" s="1"/>
  <c r="H8162" i="22"/>
  <c r="I8162" i="22" s="1"/>
  <c r="H8161" i="22"/>
  <c r="I8161" i="22" s="1"/>
  <c r="H8160" i="22"/>
  <c r="I8160" i="22" s="1"/>
  <c r="H8159" i="22"/>
  <c r="I8159" i="22" s="1"/>
  <c r="H8158" i="22"/>
  <c r="I8158" i="22" s="1"/>
  <c r="H8157" i="22"/>
  <c r="I8157" i="22" s="1"/>
  <c r="H8156" i="22"/>
  <c r="I8156" i="22" s="1"/>
  <c r="H8155" i="22"/>
  <c r="I8155" i="22" s="1"/>
  <c r="H8154" i="22"/>
  <c r="I8154" i="22" s="1"/>
  <c r="H8153" i="22"/>
  <c r="I8153" i="22" s="1"/>
  <c r="H8152" i="22"/>
  <c r="I8152" i="22" s="1"/>
  <c r="H8151" i="22"/>
  <c r="I8151" i="22" s="1"/>
  <c r="H8150" i="22"/>
  <c r="I8150" i="22" s="1"/>
  <c r="H8149" i="22"/>
  <c r="I8149" i="22" s="1"/>
  <c r="H8148" i="22"/>
  <c r="I8148" i="22" s="1"/>
  <c r="H8147" i="22"/>
  <c r="I8147" i="22" s="1"/>
  <c r="H8146" i="22"/>
  <c r="I8146" i="22" s="1"/>
  <c r="H8145" i="22"/>
  <c r="I8145" i="22" s="1"/>
  <c r="H8144" i="22"/>
  <c r="I8144" i="22" s="1"/>
  <c r="H8143" i="22"/>
  <c r="I8143" i="22" s="1"/>
  <c r="H8142" i="22"/>
  <c r="I8142" i="22" s="1"/>
  <c r="H8141" i="22"/>
  <c r="I8141" i="22" s="1"/>
  <c r="H8140" i="22"/>
  <c r="I8140" i="22" s="1"/>
  <c r="H8139" i="22"/>
  <c r="I8139" i="22" s="1"/>
  <c r="H8138" i="22"/>
  <c r="I8138" i="22" s="1"/>
  <c r="H8137" i="22"/>
  <c r="I8137" i="22" s="1"/>
  <c r="H8136" i="22"/>
  <c r="I8136" i="22" s="1"/>
  <c r="H8135" i="22"/>
  <c r="I8135" i="22" s="1"/>
  <c r="H8134" i="22"/>
  <c r="I8134" i="22" s="1"/>
  <c r="H8133" i="22"/>
  <c r="I8133" i="22" s="1"/>
  <c r="H8132" i="22"/>
  <c r="I8132" i="22" s="1"/>
  <c r="H8131" i="22"/>
  <c r="I8131" i="22" s="1"/>
  <c r="H8130" i="22"/>
  <c r="I8130" i="22" s="1"/>
  <c r="H8129" i="22"/>
  <c r="I8129" i="22" s="1"/>
  <c r="H8128" i="22"/>
  <c r="I8128" i="22" s="1"/>
  <c r="H8127" i="22"/>
  <c r="I8127" i="22" s="1"/>
  <c r="H8126" i="22"/>
  <c r="I8126" i="22" s="1"/>
  <c r="H8125" i="22"/>
  <c r="I8125" i="22" s="1"/>
  <c r="H8124" i="22"/>
  <c r="I8124" i="22" s="1"/>
  <c r="H8123" i="22"/>
  <c r="I8123" i="22" s="1"/>
  <c r="H8122" i="22"/>
  <c r="I8122" i="22" s="1"/>
  <c r="H8121" i="22"/>
  <c r="I8121" i="22" s="1"/>
  <c r="H8120" i="22"/>
  <c r="I8120" i="22" s="1"/>
  <c r="H8119" i="22"/>
  <c r="I8119" i="22" s="1"/>
  <c r="H8118" i="22"/>
  <c r="I8118" i="22" s="1"/>
  <c r="H8117" i="22"/>
  <c r="I8117" i="22" s="1"/>
  <c r="H8116" i="22"/>
  <c r="I8116" i="22" s="1"/>
  <c r="H8115" i="22"/>
  <c r="I8115" i="22" s="1"/>
  <c r="H8114" i="22"/>
  <c r="I8114" i="22" s="1"/>
  <c r="H8113" i="22"/>
  <c r="I8113" i="22" s="1"/>
  <c r="H8112" i="22"/>
  <c r="I8112" i="22" s="1"/>
  <c r="H8111" i="22"/>
  <c r="I8111" i="22" s="1"/>
  <c r="H8110" i="22"/>
  <c r="I8110" i="22" s="1"/>
  <c r="H8109" i="22"/>
  <c r="I8109" i="22" s="1"/>
  <c r="H8108" i="22"/>
  <c r="I8108" i="22" s="1"/>
  <c r="H8107" i="22"/>
  <c r="I8107" i="22" s="1"/>
  <c r="H8106" i="22"/>
  <c r="I8106" i="22" s="1"/>
  <c r="H8105" i="22"/>
  <c r="I8105" i="22" s="1"/>
  <c r="H8104" i="22"/>
  <c r="I8104" i="22" s="1"/>
  <c r="H8103" i="22"/>
  <c r="I8103" i="22" s="1"/>
  <c r="H8102" i="22"/>
  <c r="I8102" i="22" s="1"/>
  <c r="H8101" i="22"/>
  <c r="I8101" i="22" s="1"/>
  <c r="H8100" i="22"/>
  <c r="I8100" i="22" s="1"/>
  <c r="H8099" i="22"/>
  <c r="I8099" i="22" s="1"/>
  <c r="H8098" i="22"/>
  <c r="I8098" i="22" s="1"/>
  <c r="H8097" i="22"/>
  <c r="I8097" i="22" s="1"/>
  <c r="H8096" i="22"/>
  <c r="I8096" i="22" s="1"/>
  <c r="H8095" i="22"/>
  <c r="I8095" i="22" s="1"/>
  <c r="H8094" i="22"/>
  <c r="I8094" i="22" s="1"/>
  <c r="H8093" i="22"/>
  <c r="I8093" i="22" s="1"/>
  <c r="H8092" i="22"/>
  <c r="I8092" i="22" s="1"/>
  <c r="H8091" i="22"/>
  <c r="I8091" i="22" s="1"/>
  <c r="H8090" i="22"/>
  <c r="I8090" i="22" s="1"/>
  <c r="H8089" i="22"/>
  <c r="I8089" i="22" s="1"/>
  <c r="H8088" i="22"/>
  <c r="I8088" i="22" s="1"/>
  <c r="H8087" i="22"/>
  <c r="I8087" i="22" s="1"/>
  <c r="H8086" i="22"/>
  <c r="I8086" i="22" s="1"/>
  <c r="H8085" i="22"/>
  <c r="I8085" i="22" s="1"/>
  <c r="H8084" i="22"/>
  <c r="I8084" i="22" s="1"/>
  <c r="H8083" i="22"/>
  <c r="I8083" i="22" s="1"/>
  <c r="H8082" i="22"/>
  <c r="I8082" i="22" s="1"/>
  <c r="H8081" i="22"/>
  <c r="I8081" i="22" s="1"/>
  <c r="H8080" i="22"/>
  <c r="I8080" i="22" s="1"/>
  <c r="H8079" i="22"/>
  <c r="I8079" i="22" s="1"/>
  <c r="H8078" i="22"/>
  <c r="I8078" i="22" s="1"/>
  <c r="H8077" i="22"/>
  <c r="I8077" i="22" s="1"/>
  <c r="H8076" i="22"/>
  <c r="I8076" i="22" s="1"/>
  <c r="H8075" i="22"/>
  <c r="I8075" i="22" s="1"/>
  <c r="H8074" i="22"/>
  <c r="I8074" i="22" s="1"/>
  <c r="H8073" i="22"/>
  <c r="I8073" i="22" s="1"/>
  <c r="H8072" i="22"/>
  <c r="I8072" i="22" s="1"/>
  <c r="H8071" i="22"/>
  <c r="I8071" i="22" s="1"/>
  <c r="H8070" i="22"/>
  <c r="I8070" i="22" s="1"/>
  <c r="H8069" i="22"/>
  <c r="I8069" i="22" s="1"/>
  <c r="H8068" i="22"/>
  <c r="I8068" i="22" s="1"/>
  <c r="H8067" i="22"/>
  <c r="I8067" i="22" s="1"/>
  <c r="H8066" i="22"/>
  <c r="I8066" i="22" s="1"/>
  <c r="H8065" i="22"/>
  <c r="I8065" i="22" s="1"/>
  <c r="H8064" i="22"/>
  <c r="I8064" i="22" s="1"/>
  <c r="H8063" i="22"/>
  <c r="I8063" i="22" s="1"/>
  <c r="H8062" i="22"/>
  <c r="I8062" i="22" s="1"/>
  <c r="H8061" i="22"/>
  <c r="I8061" i="22" s="1"/>
  <c r="H8060" i="22"/>
  <c r="I8060" i="22" s="1"/>
  <c r="H8059" i="22"/>
  <c r="I8059" i="22" s="1"/>
  <c r="H8058" i="22"/>
  <c r="I8058" i="22" s="1"/>
  <c r="H8057" i="22"/>
  <c r="I8057" i="22" s="1"/>
  <c r="H8056" i="22"/>
  <c r="I8056" i="22" s="1"/>
  <c r="H8055" i="22"/>
  <c r="I8055" i="22" s="1"/>
  <c r="H8054" i="22"/>
  <c r="I8054" i="22" s="1"/>
  <c r="H8053" i="22"/>
  <c r="I8053" i="22" s="1"/>
  <c r="H8052" i="22"/>
  <c r="I8052" i="22" s="1"/>
  <c r="H8051" i="22"/>
  <c r="I8051" i="22" s="1"/>
  <c r="H8050" i="22"/>
  <c r="I8050" i="22" s="1"/>
  <c r="H8049" i="22"/>
  <c r="I8049" i="22" s="1"/>
  <c r="H8048" i="22"/>
  <c r="I8048" i="22" s="1"/>
  <c r="H8047" i="22"/>
  <c r="I8047" i="22" s="1"/>
  <c r="H8046" i="22"/>
  <c r="I8046" i="22" s="1"/>
  <c r="H8045" i="22"/>
  <c r="I8045" i="22" s="1"/>
  <c r="H8044" i="22"/>
  <c r="I8044" i="22" s="1"/>
  <c r="H8043" i="22"/>
  <c r="I8043" i="22" s="1"/>
  <c r="H8042" i="22"/>
  <c r="I8042" i="22" s="1"/>
  <c r="H8041" i="22"/>
  <c r="I8041" i="22" s="1"/>
  <c r="H8040" i="22"/>
  <c r="I8040" i="22" s="1"/>
  <c r="H8039" i="22"/>
  <c r="I8039" i="22" s="1"/>
  <c r="H8038" i="22"/>
  <c r="I8038" i="22" s="1"/>
  <c r="H8037" i="22"/>
  <c r="I8037" i="22" s="1"/>
  <c r="H8036" i="22"/>
  <c r="I8036" i="22" s="1"/>
  <c r="H8035" i="22"/>
  <c r="I8035" i="22" s="1"/>
  <c r="H8034" i="22"/>
  <c r="I8034" i="22" s="1"/>
  <c r="H8033" i="22"/>
  <c r="I8033" i="22" s="1"/>
  <c r="H8032" i="22"/>
  <c r="I8032" i="22" s="1"/>
  <c r="H8031" i="22"/>
  <c r="I8031" i="22" s="1"/>
  <c r="H8030" i="22"/>
  <c r="I8030" i="22" s="1"/>
  <c r="H8029" i="22"/>
  <c r="I8029" i="22" s="1"/>
  <c r="H8028" i="22"/>
  <c r="I8028" i="22" s="1"/>
  <c r="H8027" i="22"/>
  <c r="I8027" i="22" s="1"/>
  <c r="H8026" i="22"/>
  <c r="I8026" i="22" s="1"/>
  <c r="H8025" i="22"/>
  <c r="I8025" i="22" s="1"/>
  <c r="H8024" i="22"/>
  <c r="I8024" i="22" s="1"/>
  <c r="H8023" i="22"/>
  <c r="I8023" i="22" s="1"/>
  <c r="H8022" i="22"/>
  <c r="I8022" i="22" s="1"/>
  <c r="H8021" i="22"/>
  <c r="I8021" i="22" s="1"/>
  <c r="H8020" i="22"/>
  <c r="I8020" i="22" s="1"/>
  <c r="H8019" i="22"/>
  <c r="I8019" i="22" s="1"/>
  <c r="H8018" i="22"/>
  <c r="I8018" i="22" s="1"/>
  <c r="H8017" i="22"/>
  <c r="I8017" i="22" s="1"/>
  <c r="H8016" i="22"/>
  <c r="I8016" i="22" s="1"/>
  <c r="H8015" i="22"/>
  <c r="I8015" i="22" s="1"/>
  <c r="H8014" i="22"/>
  <c r="I8014" i="22" s="1"/>
  <c r="H8013" i="22"/>
  <c r="I8013" i="22" s="1"/>
  <c r="H8012" i="22"/>
  <c r="I8012" i="22" s="1"/>
  <c r="H8011" i="22"/>
  <c r="I8011" i="22" s="1"/>
  <c r="H8010" i="22"/>
  <c r="I8010" i="22" s="1"/>
  <c r="H8009" i="22"/>
  <c r="I8009" i="22" s="1"/>
  <c r="H8008" i="22"/>
  <c r="I8008" i="22" s="1"/>
  <c r="H8007" i="22"/>
  <c r="I8007" i="22" s="1"/>
  <c r="H8006" i="22"/>
  <c r="I8006" i="22" s="1"/>
  <c r="H8005" i="22"/>
  <c r="I8005" i="22" s="1"/>
  <c r="H8004" i="22"/>
  <c r="I8004" i="22" s="1"/>
  <c r="H8003" i="22"/>
  <c r="I8003" i="22" s="1"/>
  <c r="H8002" i="22"/>
  <c r="I8002" i="22" s="1"/>
  <c r="H8001" i="22"/>
  <c r="I8001" i="22" s="1"/>
  <c r="H8000" i="22"/>
  <c r="I8000" i="22" s="1"/>
  <c r="H7999" i="22"/>
  <c r="I7999" i="22" s="1"/>
  <c r="H7998" i="22"/>
  <c r="I7998" i="22" s="1"/>
  <c r="H7997" i="22"/>
  <c r="I7997" i="22" s="1"/>
  <c r="H7996" i="22"/>
  <c r="I7996" i="22" s="1"/>
  <c r="H7995" i="22"/>
  <c r="I7995" i="22" s="1"/>
  <c r="H7994" i="22"/>
  <c r="I7994" i="22" s="1"/>
  <c r="H7993" i="22"/>
  <c r="I7993" i="22" s="1"/>
  <c r="H7992" i="22"/>
  <c r="I7992" i="22" s="1"/>
  <c r="H7991" i="22"/>
  <c r="I7991" i="22" s="1"/>
  <c r="H7990" i="22"/>
  <c r="I7990" i="22" s="1"/>
  <c r="H7989" i="22"/>
  <c r="I7989" i="22" s="1"/>
  <c r="H7988" i="22"/>
  <c r="I7988" i="22" s="1"/>
  <c r="H7987" i="22"/>
  <c r="I7987" i="22" s="1"/>
  <c r="H7986" i="22"/>
  <c r="I7986" i="22" s="1"/>
  <c r="H7985" i="22"/>
  <c r="I7985" i="22" s="1"/>
  <c r="H7984" i="22"/>
  <c r="I7984" i="22" s="1"/>
  <c r="H7983" i="22"/>
  <c r="I7983" i="22" s="1"/>
  <c r="H7982" i="22"/>
  <c r="I7982" i="22" s="1"/>
  <c r="H7981" i="22"/>
  <c r="I7981" i="22" s="1"/>
  <c r="H7980" i="22"/>
  <c r="I7980" i="22" s="1"/>
  <c r="H7979" i="22"/>
  <c r="I7979" i="22" s="1"/>
  <c r="H7978" i="22"/>
  <c r="I7978" i="22" s="1"/>
  <c r="H7977" i="22"/>
  <c r="I7977" i="22" s="1"/>
  <c r="H7976" i="22"/>
  <c r="I7976" i="22" s="1"/>
  <c r="H7975" i="22"/>
  <c r="I7975" i="22" s="1"/>
  <c r="H7974" i="22"/>
  <c r="I7974" i="22" s="1"/>
  <c r="H7973" i="22"/>
  <c r="I7973" i="22" s="1"/>
  <c r="H7972" i="22"/>
  <c r="I7972" i="22" s="1"/>
  <c r="H7971" i="22"/>
  <c r="I7971" i="22" s="1"/>
  <c r="H7970" i="22"/>
  <c r="I7970" i="22" s="1"/>
  <c r="H7969" i="22"/>
  <c r="I7969" i="22" s="1"/>
  <c r="H7968" i="22"/>
  <c r="I7968" i="22" s="1"/>
  <c r="H7967" i="22"/>
  <c r="I7967" i="22" s="1"/>
  <c r="H7966" i="22"/>
  <c r="I7966" i="22" s="1"/>
  <c r="H7965" i="22"/>
  <c r="I7965" i="22" s="1"/>
  <c r="H7964" i="22"/>
  <c r="I7964" i="22" s="1"/>
  <c r="H7963" i="22"/>
  <c r="I7963" i="22" s="1"/>
  <c r="H7962" i="22"/>
  <c r="I7962" i="22" s="1"/>
  <c r="H7961" i="22"/>
  <c r="I7961" i="22" s="1"/>
  <c r="H7960" i="22"/>
  <c r="I7960" i="22" s="1"/>
  <c r="H7959" i="22"/>
  <c r="I7959" i="22" s="1"/>
  <c r="H7958" i="22"/>
  <c r="I7958" i="22" s="1"/>
  <c r="H7957" i="22"/>
  <c r="I7957" i="22" s="1"/>
  <c r="H7956" i="22"/>
  <c r="I7956" i="22" s="1"/>
  <c r="H7955" i="22"/>
  <c r="I7955" i="22" s="1"/>
  <c r="H7954" i="22"/>
  <c r="I7954" i="22" s="1"/>
  <c r="H7953" i="22"/>
  <c r="I7953" i="22" s="1"/>
  <c r="H7952" i="22"/>
  <c r="I7952" i="22" s="1"/>
  <c r="H7951" i="22"/>
  <c r="I7951" i="22" s="1"/>
  <c r="H7950" i="22"/>
  <c r="I7950" i="22" s="1"/>
  <c r="H7949" i="22"/>
  <c r="I7949" i="22" s="1"/>
  <c r="H7948" i="22"/>
  <c r="I7948" i="22" s="1"/>
  <c r="H7947" i="22"/>
  <c r="I7947" i="22" s="1"/>
  <c r="H7946" i="22"/>
  <c r="I7946" i="22" s="1"/>
  <c r="H7945" i="22"/>
  <c r="I7945" i="22" s="1"/>
  <c r="H7944" i="22"/>
  <c r="I7944" i="22" s="1"/>
  <c r="H7943" i="22"/>
  <c r="I7943" i="22" s="1"/>
  <c r="H7942" i="22"/>
  <c r="I7942" i="22" s="1"/>
  <c r="H7941" i="22"/>
  <c r="I7941" i="22" s="1"/>
  <c r="H7940" i="22"/>
  <c r="I7940" i="22" s="1"/>
  <c r="H7939" i="22"/>
  <c r="I7939" i="22" s="1"/>
  <c r="H7938" i="22"/>
  <c r="I7938" i="22" s="1"/>
  <c r="H7937" i="22"/>
  <c r="I7937" i="22" s="1"/>
  <c r="H7936" i="22"/>
  <c r="I7936" i="22" s="1"/>
  <c r="H7935" i="22"/>
  <c r="I7935" i="22" s="1"/>
  <c r="H7934" i="22"/>
  <c r="I7934" i="22" s="1"/>
  <c r="H7933" i="22"/>
  <c r="I7933" i="22" s="1"/>
  <c r="H7932" i="22"/>
  <c r="I7932" i="22" s="1"/>
  <c r="H7931" i="22"/>
  <c r="I7931" i="22" s="1"/>
  <c r="H7930" i="22"/>
  <c r="I7930" i="22" s="1"/>
  <c r="H7929" i="22"/>
  <c r="I7929" i="22" s="1"/>
  <c r="H7928" i="22"/>
  <c r="I7928" i="22" s="1"/>
  <c r="H7927" i="22"/>
  <c r="I7927" i="22" s="1"/>
  <c r="H7926" i="22"/>
  <c r="I7926" i="22" s="1"/>
  <c r="H7925" i="22"/>
  <c r="I7925" i="22" s="1"/>
  <c r="H7924" i="22"/>
  <c r="I7924" i="22" s="1"/>
  <c r="H7923" i="22"/>
  <c r="I7923" i="22" s="1"/>
  <c r="H7922" i="22"/>
  <c r="I7922" i="22" s="1"/>
  <c r="H7921" i="22"/>
  <c r="I7921" i="22" s="1"/>
  <c r="H7920" i="22"/>
  <c r="I7920" i="22" s="1"/>
  <c r="H7919" i="22"/>
  <c r="I7919" i="22" s="1"/>
  <c r="H7918" i="22"/>
  <c r="I7918" i="22" s="1"/>
  <c r="H7917" i="22"/>
  <c r="I7917" i="22" s="1"/>
  <c r="H7916" i="22"/>
  <c r="I7916" i="22" s="1"/>
  <c r="H7915" i="22"/>
  <c r="I7915" i="22" s="1"/>
  <c r="H7914" i="22"/>
  <c r="I7914" i="22" s="1"/>
  <c r="H7913" i="22"/>
  <c r="I7913" i="22" s="1"/>
  <c r="H7912" i="22"/>
  <c r="I7912" i="22" s="1"/>
  <c r="H7911" i="22"/>
  <c r="I7911" i="22" s="1"/>
  <c r="H7910" i="22"/>
  <c r="I7910" i="22" s="1"/>
  <c r="H7909" i="22"/>
  <c r="I7909" i="22" s="1"/>
  <c r="H7908" i="22"/>
  <c r="I7908" i="22" s="1"/>
  <c r="H7907" i="22"/>
  <c r="I7907" i="22" s="1"/>
  <c r="H7906" i="22"/>
  <c r="I7906" i="22" s="1"/>
  <c r="H7905" i="22"/>
  <c r="I7905" i="22" s="1"/>
  <c r="H7904" i="22"/>
  <c r="I7904" i="22" s="1"/>
  <c r="H7903" i="22"/>
  <c r="I7903" i="22" s="1"/>
  <c r="H7902" i="22"/>
  <c r="I7902" i="22" s="1"/>
  <c r="H7901" i="22"/>
  <c r="I7901" i="22" s="1"/>
  <c r="H7900" i="22"/>
  <c r="I7900" i="22" s="1"/>
  <c r="H7899" i="22"/>
  <c r="I7899" i="22" s="1"/>
  <c r="H7898" i="22"/>
  <c r="I7898" i="22" s="1"/>
  <c r="H7897" i="22"/>
  <c r="I7897" i="22" s="1"/>
  <c r="H7896" i="22"/>
  <c r="I7896" i="22" s="1"/>
  <c r="H7895" i="22"/>
  <c r="I7895" i="22" s="1"/>
  <c r="H7894" i="22"/>
  <c r="I7894" i="22" s="1"/>
  <c r="H7893" i="22"/>
  <c r="I7893" i="22" s="1"/>
  <c r="H7892" i="22"/>
  <c r="I7892" i="22" s="1"/>
  <c r="H7891" i="22"/>
  <c r="I7891" i="22" s="1"/>
  <c r="H7890" i="22"/>
  <c r="I7890" i="22" s="1"/>
  <c r="H7889" i="22"/>
  <c r="I7889" i="22" s="1"/>
  <c r="H7888" i="22"/>
  <c r="I7888" i="22" s="1"/>
  <c r="H7887" i="22"/>
  <c r="I7887" i="22" s="1"/>
  <c r="H7886" i="22"/>
  <c r="I7886" i="22" s="1"/>
  <c r="H7885" i="22"/>
  <c r="I7885" i="22" s="1"/>
  <c r="H7884" i="22"/>
  <c r="I7884" i="22" s="1"/>
  <c r="H7883" i="22"/>
  <c r="I7883" i="22" s="1"/>
  <c r="H7882" i="22"/>
  <c r="I7882" i="22" s="1"/>
  <c r="H7881" i="22"/>
  <c r="I7881" i="22" s="1"/>
  <c r="H7880" i="22"/>
  <c r="I7880" i="22" s="1"/>
  <c r="H7879" i="22"/>
  <c r="I7879" i="22" s="1"/>
  <c r="H7878" i="22"/>
  <c r="I7878" i="22" s="1"/>
  <c r="H7877" i="22"/>
  <c r="I7877" i="22" s="1"/>
  <c r="H7876" i="22"/>
  <c r="I7876" i="22" s="1"/>
  <c r="H7875" i="22"/>
  <c r="I7875" i="22" s="1"/>
  <c r="H7874" i="22"/>
  <c r="I7874" i="22" s="1"/>
  <c r="H7873" i="22"/>
  <c r="I7873" i="22" s="1"/>
  <c r="H7872" i="22"/>
  <c r="I7872" i="22" s="1"/>
  <c r="H7871" i="22"/>
  <c r="I7871" i="22" s="1"/>
  <c r="H7870" i="22"/>
  <c r="I7870" i="22" s="1"/>
  <c r="H7869" i="22"/>
  <c r="I7869" i="22" s="1"/>
  <c r="H7868" i="22"/>
  <c r="I7868" i="22" s="1"/>
  <c r="H7867" i="22"/>
  <c r="I7867" i="22" s="1"/>
  <c r="H7866" i="22"/>
  <c r="I7866" i="22" s="1"/>
  <c r="H7865" i="22"/>
  <c r="I7865" i="22" s="1"/>
  <c r="H7864" i="22"/>
  <c r="I7864" i="22" s="1"/>
  <c r="H7863" i="22"/>
  <c r="I7863" i="22" s="1"/>
  <c r="H7862" i="22"/>
  <c r="I7862" i="22" s="1"/>
  <c r="H7861" i="22"/>
  <c r="I7861" i="22" s="1"/>
  <c r="H7860" i="22"/>
  <c r="I7860" i="22" s="1"/>
  <c r="H7859" i="22"/>
  <c r="I7859" i="22" s="1"/>
  <c r="H7858" i="22"/>
  <c r="I7858" i="22" s="1"/>
  <c r="H7857" i="22"/>
  <c r="I7857" i="22" s="1"/>
  <c r="H7856" i="22"/>
  <c r="I7856" i="22" s="1"/>
  <c r="H7855" i="22"/>
  <c r="I7855" i="22" s="1"/>
  <c r="H7854" i="22"/>
  <c r="I7854" i="22" s="1"/>
  <c r="H7853" i="22"/>
  <c r="I7853" i="22" s="1"/>
  <c r="H7852" i="22"/>
  <c r="I7852" i="22" s="1"/>
  <c r="H7851" i="22"/>
  <c r="I7851" i="22" s="1"/>
  <c r="H7850" i="22"/>
  <c r="I7850" i="22" s="1"/>
  <c r="H7849" i="22"/>
  <c r="I7849" i="22" s="1"/>
  <c r="H7848" i="22"/>
  <c r="I7848" i="22" s="1"/>
  <c r="H7847" i="22"/>
  <c r="I7847" i="22" s="1"/>
  <c r="H7846" i="22"/>
  <c r="I7846" i="22" s="1"/>
  <c r="H7845" i="22"/>
  <c r="I7845" i="22" s="1"/>
  <c r="H7844" i="22"/>
  <c r="I7844" i="22" s="1"/>
  <c r="H7843" i="22"/>
  <c r="I7843" i="22" s="1"/>
  <c r="H7842" i="22"/>
  <c r="I7842" i="22" s="1"/>
  <c r="H7841" i="22"/>
  <c r="I7841" i="22" s="1"/>
  <c r="H7840" i="22"/>
  <c r="I7840" i="22" s="1"/>
  <c r="H7839" i="22"/>
  <c r="I7839" i="22" s="1"/>
  <c r="H7838" i="22"/>
  <c r="I7838" i="22" s="1"/>
  <c r="H7837" i="22"/>
  <c r="I7837" i="22" s="1"/>
  <c r="H7836" i="22"/>
  <c r="I7836" i="22" s="1"/>
  <c r="H7835" i="22"/>
  <c r="I7835" i="22" s="1"/>
  <c r="H7834" i="22"/>
  <c r="I7834" i="22" s="1"/>
  <c r="H7833" i="22"/>
  <c r="I7833" i="22" s="1"/>
  <c r="H7832" i="22"/>
  <c r="I7832" i="22" s="1"/>
  <c r="H7831" i="22"/>
  <c r="I7831" i="22" s="1"/>
  <c r="H7830" i="22"/>
  <c r="I7830" i="22" s="1"/>
  <c r="H7829" i="22"/>
  <c r="I7829" i="22" s="1"/>
  <c r="H7828" i="22"/>
  <c r="I7828" i="22" s="1"/>
  <c r="H7827" i="22"/>
  <c r="I7827" i="22" s="1"/>
  <c r="H7826" i="22"/>
  <c r="I7826" i="22" s="1"/>
  <c r="H7825" i="22"/>
  <c r="I7825" i="22" s="1"/>
  <c r="H7824" i="22"/>
  <c r="I7824" i="22" s="1"/>
  <c r="H7823" i="22"/>
  <c r="I7823" i="22" s="1"/>
  <c r="H7822" i="22"/>
  <c r="I7822" i="22" s="1"/>
  <c r="H7821" i="22"/>
  <c r="I7821" i="22" s="1"/>
  <c r="H7820" i="22"/>
  <c r="I7820" i="22" s="1"/>
  <c r="H7819" i="22"/>
  <c r="I7819" i="22" s="1"/>
  <c r="H7818" i="22"/>
  <c r="I7818" i="22" s="1"/>
  <c r="H7817" i="22"/>
  <c r="I7817" i="22" s="1"/>
  <c r="H7816" i="22"/>
  <c r="I7816" i="22" s="1"/>
  <c r="H7815" i="22"/>
  <c r="I7815" i="22" s="1"/>
  <c r="H7814" i="22"/>
  <c r="I7814" i="22" s="1"/>
  <c r="H7813" i="22"/>
  <c r="I7813" i="22" s="1"/>
  <c r="H7812" i="22"/>
  <c r="I7812" i="22" s="1"/>
  <c r="H7811" i="22"/>
  <c r="I7811" i="22" s="1"/>
  <c r="H7810" i="22"/>
  <c r="I7810" i="22" s="1"/>
  <c r="H7809" i="22"/>
  <c r="I7809" i="22" s="1"/>
  <c r="H7808" i="22"/>
  <c r="I7808" i="22" s="1"/>
  <c r="H7807" i="22"/>
  <c r="I7807" i="22" s="1"/>
  <c r="H7806" i="22"/>
  <c r="I7806" i="22" s="1"/>
  <c r="H7805" i="22"/>
  <c r="I7805" i="22" s="1"/>
  <c r="H7804" i="22"/>
  <c r="I7804" i="22" s="1"/>
  <c r="H7803" i="22"/>
  <c r="I7803" i="22" s="1"/>
  <c r="H7802" i="22"/>
  <c r="I7802" i="22" s="1"/>
  <c r="H7801" i="22"/>
  <c r="I7801" i="22" s="1"/>
  <c r="H7800" i="22"/>
  <c r="I7800" i="22" s="1"/>
  <c r="H7799" i="22"/>
  <c r="I7799" i="22" s="1"/>
  <c r="H7798" i="22"/>
  <c r="I7798" i="22" s="1"/>
  <c r="H7797" i="22"/>
  <c r="I7797" i="22" s="1"/>
  <c r="H7796" i="22"/>
  <c r="I7796" i="22" s="1"/>
  <c r="H7795" i="22"/>
  <c r="I7795" i="22" s="1"/>
  <c r="H7794" i="22"/>
  <c r="I7794" i="22" s="1"/>
  <c r="H7793" i="22"/>
  <c r="I7793" i="22" s="1"/>
  <c r="H7792" i="22"/>
  <c r="I7792" i="22" s="1"/>
  <c r="H7791" i="22"/>
  <c r="I7791" i="22" s="1"/>
  <c r="H7790" i="22"/>
  <c r="I7790" i="22" s="1"/>
  <c r="H7789" i="22"/>
  <c r="I7789" i="22" s="1"/>
  <c r="H7788" i="22"/>
  <c r="I7788" i="22" s="1"/>
  <c r="H7787" i="22"/>
  <c r="I7787" i="22" s="1"/>
  <c r="H7786" i="22"/>
  <c r="I7786" i="22" s="1"/>
  <c r="H7785" i="22"/>
  <c r="I7785" i="22" s="1"/>
  <c r="H7784" i="22"/>
  <c r="I7784" i="22" s="1"/>
  <c r="H7783" i="22"/>
  <c r="I7783" i="22" s="1"/>
  <c r="H7782" i="22"/>
  <c r="I7782" i="22" s="1"/>
  <c r="H7781" i="22"/>
  <c r="I7781" i="22" s="1"/>
  <c r="H7780" i="22"/>
  <c r="I7780" i="22" s="1"/>
  <c r="H7779" i="22"/>
  <c r="I7779" i="22" s="1"/>
  <c r="H7778" i="22"/>
  <c r="I7778" i="22" s="1"/>
  <c r="H7777" i="22"/>
  <c r="I7777" i="22" s="1"/>
  <c r="H7776" i="22"/>
  <c r="I7776" i="22" s="1"/>
  <c r="H7775" i="22"/>
  <c r="I7775" i="22" s="1"/>
  <c r="H7774" i="22"/>
  <c r="I7774" i="22" s="1"/>
  <c r="H7773" i="22"/>
  <c r="I7773" i="22" s="1"/>
  <c r="H7772" i="22"/>
  <c r="I7772" i="22" s="1"/>
  <c r="H7771" i="22"/>
  <c r="I7771" i="22" s="1"/>
  <c r="H7770" i="22"/>
  <c r="I7770" i="22" s="1"/>
  <c r="H7769" i="22"/>
  <c r="I7769" i="22" s="1"/>
  <c r="H7768" i="22"/>
  <c r="I7768" i="22" s="1"/>
  <c r="H7767" i="22"/>
  <c r="I7767" i="22" s="1"/>
  <c r="H7766" i="22"/>
  <c r="I7766" i="22" s="1"/>
  <c r="H7765" i="22"/>
  <c r="I7765" i="22" s="1"/>
  <c r="H7764" i="22"/>
  <c r="I7764" i="22" s="1"/>
  <c r="H7763" i="22"/>
  <c r="I7763" i="22" s="1"/>
  <c r="H7762" i="22"/>
  <c r="I7762" i="22" s="1"/>
  <c r="H7761" i="22"/>
  <c r="I7761" i="22" s="1"/>
  <c r="H7760" i="22"/>
  <c r="I7760" i="22" s="1"/>
  <c r="H7759" i="22"/>
  <c r="I7759" i="22" s="1"/>
  <c r="H7758" i="22"/>
  <c r="I7758" i="22" s="1"/>
  <c r="H7757" i="22"/>
  <c r="I7757" i="22" s="1"/>
  <c r="H7756" i="22"/>
  <c r="I7756" i="22" s="1"/>
  <c r="H7755" i="22"/>
  <c r="I7755" i="22" s="1"/>
  <c r="H7754" i="22"/>
  <c r="I7754" i="22" s="1"/>
  <c r="H7753" i="22"/>
  <c r="I7753" i="22" s="1"/>
  <c r="H7752" i="22"/>
  <c r="I7752" i="22" s="1"/>
  <c r="H7751" i="22"/>
  <c r="I7751" i="22" s="1"/>
  <c r="H7750" i="22"/>
  <c r="I7750" i="22" s="1"/>
  <c r="H7749" i="22"/>
  <c r="I7749" i="22" s="1"/>
  <c r="H7748" i="22"/>
  <c r="I7748" i="22" s="1"/>
  <c r="H7747" i="22"/>
  <c r="I7747" i="22" s="1"/>
  <c r="H7746" i="22"/>
  <c r="I7746" i="22" s="1"/>
  <c r="H7745" i="22"/>
  <c r="I7745" i="22" s="1"/>
  <c r="H7744" i="22"/>
  <c r="I7744" i="22" s="1"/>
  <c r="H7743" i="22"/>
  <c r="I7743" i="22" s="1"/>
  <c r="H7742" i="22"/>
  <c r="I7742" i="22" s="1"/>
  <c r="H7741" i="22"/>
  <c r="I7741" i="22" s="1"/>
  <c r="H7740" i="22"/>
  <c r="I7740" i="22" s="1"/>
  <c r="H7739" i="22"/>
  <c r="I7739" i="22" s="1"/>
  <c r="H7738" i="22"/>
  <c r="I7738" i="22" s="1"/>
  <c r="H7737" i="22"/>
  <c r="I7737" i="22" s="1"/>
  <c r="H7736" i="22"/>
  <c r="I7736" i="22" s="1"/>
  <c r="H7735" i="22"/>
  <c r="I7735" i="22" s="1"/>
  <c r="H7734" i="22"/>
  <c r="I7734" i="22" s="1"/>
  <c r="H7733" i="22"/>
  <c r="I7733" i="22" s="1"/>
  <c r="H7732" i="22"/>
  <c r="I7732" i="22" s="1"/>
  <c r="H7731" i="22"/>
  <c r="I7731" i="22" s="1"/>
  <c r="H7730" i="22"/>
  <c r="I7730" i="22" s="1"/>
  <c r="H7729" i="22"/>
  <c r="I7729" i="22" s="1"/>
  <c r="H7728" i="22"/>
  <c r="I7728" i="22" s="1"/>
  <c r="H7727" i="22"/>
  <c r="I7727" i="22" s="1"/>
  <c r="H7726" i="22"/>
  <c r="I7726" i="22" s="1"/>
  <c r="H7725" i="22"/>
  <c r="I7725" i="22" s="1"/>
  <c r="H7724" i="22"/>
  <c r="I7724" i="22" s="1"/>
  <c r="H7723" i="22"/>
  <c r="I7723" i="22" s="1"/>
  <c r="H7722" i="22"/>
  <c r="I7722" i="22" s="1"/>
  <c r="H7721" i="22"/>
  <c r="I7721" i="22" s="1"/>
  <c r="H7720" i="22"/>
  <c r="I7720" i="22" s="1"/>
  <c r="H7719" i="22"/>
  <c r="I7719" i="22" s="1"/>
  <c r="H7718" i="22"/>
  <c r="I7718" i="22" s="1"/>
  <c r="H7717" i="22"/>
  <c r="I7717" i="22" s="1"/>
  <c r="H7716" i="22"/>
  <c r="I7716" i="22" s="1"/>
  <c r="H7715" i="22"/>
  <c r="I7715" i="22" s="1"/>
  <c r="H7714" i="22"/>
  <c r="I7714" i="22" s="1"/>
  <c r="H7713" i="22"/>
  <c r="I7713" i="22" s="1"/>
  <c r="H7712" i="22"/>
  <c r="I7712" i="22" s="1"/>
  <c r="H7711" i="22"/>
  <c r="I7711" i="22" s="1"/>
  <c r="H7710" i="22"/>
  <c r="I7710" i="22" s="1"/>
  <c r="H7709" i="22"/>
  <c r="I7709" i="22" s="1"/>
  <c r="H7708" i="22"/>
  <c r="I7708" i="22" s="1"/>
  <c r="H7707" i="22"/>
  <c r="I7707" i="22" s="1"/>
  <c r="H7706" i="22"/>
  <c r="I7706" i="22" s="1"/>
  <c r="H7705" i="22"/>
  <c r="I7705" i="22" s="1"/>
  <c r="H7704" i="22"/>
  <c r="I7704" i="22" s="1"/>
  <c r="H7703" i="22"/>
  <c r="I7703" i="22" s="1"/>
  <c r="H7702" i="22"/>
  <c r="I7702" i="22" s="1"/>
  <c r="H7701" i="22"/>
  <c r="I7701" i="22" s="1"/>
  <c r="H7700" i="22"/>
  <c r="I7700" i="22" s="1"/>
  <c r="H7699" i="22"/>
  <c r="I7699" i="22" s="1"/>
  <c r="H7698" i="22"/>
  <c r="I7698" i="22" s="1"/>
  <c r="H7697" i="22"/>
  <c r="I7697" i="22" s="1"/>
  <c r="H7696" i="22"/>
  <c r="I7696" i="22" s="1"/>
  <c r="H7695" i="22"/>
  <c r="I7695" i="22" s="1"/>
  <c r="H7694" i="22"/>
  <c r="I7694" i="22" s="1"/>
  <c r="H7693" i="22"/>
  <c r="I7693" i="22" s="1"/>
  <c r="H7692" i="22"/>
  <c r="I7692" i="22" s="1"/>
  <c r="H7691" i="22"/>
  <c r="I7691" i="22" s="1"/>
  <c r="H7690" i="22"/>
  <c r="I7690" i="22" s="1"/>
  <c r="H7689" i="22"/>
  <c r="I7689" i="22" s="1"/>
  <c r="H7688" i="22"/>
  <c r="I7688" i="22" s="1"/>
  <c r="H7687" i="22"/>
  <c r="I7687" i="22" s="1"/>
  <c r="H7686" i="22"/>
  <c r="I7686" i="22" s="1"/>
  <c r="H7685" i="22"/>
  <c r="I7685" i="22" s="1"/>
  <c r="H7684" i="22"/>
  <c r="I7684" i="22" s="1"/>
  <c r="H7683" i="22"/>
  <c r="I7683" i="22" s="1"/>
  <c r="H7682" i="22"/>
  <c r="I7682" i="22" s="1"/>
  <c r="H7681" i="22"/>
  <c r="I7681" i="22" s="1"/>
  <c r="H7680" i="22"/>
  <c r="I7680" i="22" s="1"/>
  <c r="H7679" i="22"/>
  <c r="I7679" i="22" s="1"/>
  <c r="H7678" i="22"/>
  <c r="I7678" i="22" s="1"/>
  <c r="H7677" i="22"/>
  <c r="I7677" i="22" s="1"/>
  <c r="H7676" i="22"/>
  <c r="I7676" i="22" s="1"/>
  <c r="H7675" i="22"/>
  <c r="I7675" i="22" s="1"/>
  <c r="H7674" i="22"/>
  <c r="I7674" i="22" s="1"/>
  <c r="H7673" i="22"/>
  <c r="I7673" i="22" s="1"/>
  <c r="H7672" i="22"/>
  <c r="I7672" i="22" s="1"/>
  <c r="H7671" i="22"/>
  <c r="I7671" i="22" s="1"/>
  <c r="H7670" i="22"/>
  <c r="I7670" i="22" s="1"/>
  <c r="H7669" i="22"/>
  <c r="I7669" i="22" s="1"/>
  <c r="H7668" i="22"/>
  <c r="I7668" i="22" s="1"/>
  <c r="H7667" i="22"/>
  <c r="I7667" i="22" s="1"/>
  <c r="H7666" i="22"/>
  <c r="I7666" i="22" s="1"/>
  <c r="H7665" i="22"/>
  <c r="I7665" i="22" s="1"/>
  <c r="H7664" i="22"/>
  <c r="I7664" i="22" s="1"/>
  <c r="H7663" i="22"/>
  <c r="I7663" i="22" s="1"/>
  <c r="H7662" i="22"/>
  <c r="I7662" i="22" s="1"/>
  <c r="H7661" i="22"/>
  <c r="I7661" i="22" s="1"/>
  <c r="H7660" i="22"/>
  <c r="I7660" i="22" s="1"/>
  <c r="H7659" i="22"/>
  <c r="I7659" i="22" s="1"/>
  <c r="H7658" i="22"/>
  <c r="I7658" i="22" s="1"/>
  <c r="H7657" i="22"/>
  <c r="I7657" i="22" s="1"/>
  <c r="H7656" i="22"/>
  <c r="I7656" i="22" s="1"/>
  <c r="H7655" i="22"/>
  <c r="I7655" i="22" s="1"/>
  <c r="H7654" i="22"/>
  <c r="I7654" i="22" s="1"/>
  <c r="H7653" i="22"/>
  <c r="I7653" i="22" s="1"/>
  <c r="H7652" i="22"/>
  <c r="I7652" i="22" s="1"/>
  <c r="H7651" i="22"/>
  <c r="I7651" i="22" s="1"/>
  <c r="H7650" i="22"/>
  <c r="I7650" i="22" s="1"/>
  <c r="H7649" i="22"/>
  <c r="I7649" i="22" s="1"/>
  <c r="H7648" i="22"/>
  <c r="I7648" i="22" s="1"/>
  <c r="H7647" i="22"/>
  <c r="I7647" i="22" s="1"/>
  <c r="H7646" i="22"/>
  <c r="I7646" i="22" s="1"/>
  <c r="H7645" i="22"/>
  <c r="I7645" i="22" s="1"/>
  <c r="H7644" i="22"/>
  <c r="I7644" i="22" s="1"/>
  <c r="H7643" i="22"/>
  <c r="I7643" i="22" s="1"/>
  <c r="H7642" i="22"/>
  <c r="I7642" i="22" s="1"/>
  <c r="H7641" i="22"/>
  <c r="I7641" i="22" s="1"/>
  <c r="H7640" i="22"/>
  <c r="I7640" i="22" s="1"/>
  <c r="H7639" i="22"/>
  <c r="I7639" i="22" s="1"/>
  <c r="H7638" i="22"/>
  <c r="I7638" i="22" s="1"/>
  <c r="H7637" i="22"/>
  <c r="I7637" i="22" s="1"/>
  <c r="H7636" i="22"/>
  <c r="I7636" i="22" s="1"/>
  <c r="H7635" i="22"/>
  <c r="I7635" i="22" s="1"/>
  <c r="H7634" i="22"/>
  <c r="I7634" i="22" s="1"/>
  <c r="H7633" i="22"/>
  <c r="I7633" i="22" s="1"/>
  <c r="H7632" i="22"/>
  <c r="I7632" i="22" s="1"/>
  <c r="H7631" i="22"/>
  <c r="I7631" i="22" s="1"/>
  <c r="H7630" i="22"/>
  <c r="I7630" i="22" s="1"/>
  <c r="H7629" i="22"/>
  <c r="I7629" i="22" s="1"/>
  <c r="H7628" i="22"/>
  <c r="I7628" i="22" s="1"/>
  <c r="H7627" i="22"/>
  <c r="I7627" i="22" s="1"/>
  <c r="H7626" i="22"/>
  <c r="I7626" i="22" s="1"/>
  <c r="H7625" i="22"/>
  <c r="I7625" i="22" s="1"/>
  <c r="H7624" i="22"/>
  <c r="I7624" i="22" s="1"/>
  <c r="H7623" i="22"/>
  <c r="I7623" i="22" s="1"/>
  <c r="H7622" i="22"/>
  <c r="I7622" i="22" s="1"/>
  <c r="H7621" i="22"/>
  <c r="I7621" i="22" s="1"/>
  <c r="H7620" i="22"/>
  <c r="I7620" i="22" s="1"/>
  <c r="H7619" i="22"/>
  <c r="I7619" i="22" s="1"/>
  <c r="H7618" i="22"/>
  <c r="I7618" i="22" s="1"/>
  <c r="H7617" i="22"/>
  <c r="I7617" i="22" s="1"/>
  <c r="H7616" i="22"/>
  <c r="I7616" i="22" s="1"/>
  <c r="H7615" i="22"/>
  <c r="I7615" i="22" s="1"/>
  <c r="H7614" i="22"/>
  <c r="I7614" i="22" s="1"/>
  <c r="H7613" i="22"/>
  <c r="I7613" i="22" s="1"/>
  <c r="H7612" i="22"/>
  <c r="I7612" i="22" s="1"/>
  <c r="H7611" i="22"/>
  <c r="I7611" i="22" s="1"/>
  <c r="H7610" i="22"/>
  <c r="I7610" i="22" s="1"/>
  <c r="H7609" i="22"/>
  <c r="I7609" i="22" s="1"/>
  <c r="H7608" i="22"/>
  <c r="I7608" i="22" s="1"/>
  <c r="H7607" i="22"/>
  <c r="I7607" i="22" s="1"/>
  <c r="H7606" i="22"/>
  <c r="I7606" i="22" s="1"/>
  <c r="H7605" i="22"/>
  <c r="I7605" i="22" s="1"/>
  <c r="H7604" i="22"/>
  <c r="I7604" i="22" s="1"/>
  <c r="H7603" i="22"/>
  <c r="I7603" i="22" s="1"/>
  <c r="H7602" i="22"/>
  <c r="I7602" i="22" s="1"/>
  <c r="H7601" i="22"/>
  <c r="I7601" i="22" s="1"/>
  <c r="H7600" i="22"/>
  <c r="I7600" i="22" s="1"/>
  <c r="H7599" i="22"/>
  <c r="I7599" i="22" s="1"/>
  <c r="H7598" i="22"/>
  <c r="I7598" i="22" s="1"/>
  <c r="H7597" i="22"/>
  <c r="I7597" i="22" s="1"/>
  <c r="H7596" i="22"/>
  <c r="I7596" i="22" s="1"/>
  <c r="H7595" i="22"/>
  <c r="I7595" i="22" s="1"/>
  <c r="H7594" i="22"/>
  <c r="I7594" i="22" s="1"/>
  <c r="H7593" i="22"/>
  <c r="I7593" i="22" s="1"/>
  <c r="H7592" i="22"/>
  <c r="I7592" i="22" s="1"/>
  <c r="H7591" i="22"/>
  <c r="I7591" i="22" s="1"/>
  <c r="H7590" i="22"/>
  <c r="I7590" i="22" s="1"/>
  <c r="H7589" i="22"/>
  <c r="I7589" i="22" s="1"/>
  <c r="H7588" i="22"/>
  <c r="I7588" i="22" s="1"/>
  <c r="H7587" i="22"/>
  <c r="I7587" i="22" s="1"/>
  <c r="H7586" i="22"/>
  <c r="I7586" i="22" s="1"/>
  <c r="H7585" i="22"/>
  <c r="I7585" i="22" s="1"/>
  <c r="H7584" i="22"/>
  <c r="I7584" i="22" s="1"/>
  <c r="H7583" i="22"/>
  <c r="I7583" i="22" s="1"/>
  <c r="H7582" i="22"/>
  <c r="I7582" i="22" s="1"/>
  <c r="H7581" i="22"/>
  <c r="I7581" i="22" s="1"/>
  <c r="H7580" i="22"/>
  <c r="I7580" i="22" s="1"/>
  <c r="H7579" i="22"/>
  <c r="I7579" i="22" s="1"/>
  <c r="H7578" i="22"/>
  <c r="I7578" i="22" s="1"/>
  <c r="H7577" i="22"/>
  <c r="I7577" i="22" s="1"/>
  <c r="H7576" i="22"/>
  <c r="I7576" i="22" s="1"/>
  <c r="H7575" i="22"/>
  <c r="I7575" i="22" s="1"/>
  <c r="H7574" i="22"/>
  <c r="I7574" i="22" s="1"/>
  <c r="H7573" i="22"/>
  <c r="I7573" i="22" s="1"/>
  <c r="H7572" i="22"/>
  <c r="I7572" i="22" s="1"/>
  <c r="H7571" i="22"/>
  <c r="I7571" i="22" s="1"/>
  <c r="H7570" i="22"/>
  <c r="I7570" i="22" s="1"/>
  <c r="H7569" i="22"/>
  <c r="I7569" i="22" s="1"/>
  <c r="H7568" i="22"/>
  <c r="I7568" i="22" s="1"/>
  <c r="H7567" i="22"/>
  <c r="I7567" i="22" s="1"/>
  <c r="H7566" i="22"/>
  <c r="I7566" i="22" s="1"/>
  <c r="H7565" i="22"/>
  <c r="I7565" i="22" s="1"/>
  <c r="H7564" i="22"/>
  <c r="I7564" i="22" s="1"/>
  <c r="H7563" i="22"/>
  <c r="I7563" i="22" s="1"/>
  <c r="H7562" i="22"/>
  <c r="I7562" i="22" s="1"/>
  <c r="H7561" i="22"/>
  <c r="I7561" i="22" s="1"/>
  <c r="H7560" i="22"/>
  <c r="I7560" i="22" s="1"/>
  <c r="H7559" i="22"/>
  <c r="I7559" i="22" s="1"/>
  <c r="H7558" i="22"/>
  <c r="I7558" i="22" s="1"/>
  <c r="H7557" i="22"/>
  <c r="I7557" i="22" s="1"/>
  <c r="H7556" i="22"/>
  <c r="I7556" i="22" s="1"/>
  <c r="H7555" i="22"/>
  <c r="I7555" i="22" s="1"/>
  <c r="H7554" i="22"/>
  <c r="I7554" i="22" s="1"/>
  <c r="H7553" i="22"/>
  <c r="I7553" i="22" s="1"/>
  <c r="H7552" i="22"/>
  <c r="I7552" i="22" s="1"/>
  <c r="H7551" i="22"/>
  <c r="I7551" i="22" s="1"/>
  <c r="H7550" i="22"/>
  <c r="I7550" i="22" s="1"/>
  <c r="H7549" i="22"/>
  <c r="I7549" i="22" s="1"/>
  <c r="H7548" i="22"/>
  <c r="I7548" i="22" s="1"/>
  <c r="H7547" i="22"/>
  <c r="I7547" i="22" s="1"/>
  <c r="H7546" i="22"/>
  <c r="I7546" i="22" s="1"/>
  <c r="H7545" i="22"/>
  <c r="I7545" i="22" s="1"/>
  <c r="H7544" i="22"/>
  <c r="I7544" i="22" s="1"/>
  <c r="H7543" i="22"/>
  <c r="I7543" i="22" s="1"/>
  <c r="H7542" i="22"/>
  <c r="I7542" i="22" s="1"/>
  <c r="H7541" i="22"/>
  <c r="I7541" i="22" s="1"/>
  <c r="H7540" i="22"/>
  <c r="I7540" i="22" s="1"/>
  <c r="H7539" i="22"/>
  <c r="I7539" i="22" s="1"/>
  <c r="H7538" i="22"/>
  <c r="I7538" i="22" s="1"/>
  <c r="H7537" i="22"/>
  <c r="I7537" i="22" s="1"/>
  <c r="H7536" i="22"/>
  <c r="I7536" i="22" s="1"/>
  <c r="H7535" i="22"/>
  <c r="I7535" i="22" s="1"/>
  <c r="H7534" i="22"/>
  <c r="I7534" i="22" s="1"/>
  <c r="H7533" i="22"/>
  <c r="I7533" i="22" s="1"/>
  <c r="H7532" i="22"/>
  <c r="I7532" i="22" s="1"/>
  <c r="H7531" i="22"/>
  <c r="I7531" i="22" s="1"/>
  <c r="H7530" i="22"/>
  <c r="I7530" i="22" s="1"/>
  <c r="H7529" i="22"/>
  <c r="I7529" i="22" s="1"/>
  <c r="H7528" i="22"/>
  <c r="I7528" i="22" s="1"/>
  <c r="H7527" i="22"/>
  <c r="I7527" i="22" s="1"/>
  <c r="H7526" i="22"/>
  <c r="I7526" i="22" s="1"/>
  <c r="H7525" i="22"/>
  <c r="I7525" i="22" s="1"/>
  <c r="H7524" i="22"/>
  <c r="I7524" i="22" s="1"/>
  <c r="H7523" i="22"/>
  <c r="I7523" i="22" s="1"/>
  <c r="H7522" i="22"/>
  <c r="I7522" i="22" s="1"/>
  <c r="H7521" i="22"/>
  <c r="I7521" i="22" s="1"/>
  <c r="H7520" i="22"/>
  <c r="I7520" i="22" s="1"/>
  <c r="H7519" i="22"/>
  <c r="I7519" i="22" s="1"/>
  <c r="H7518" i="22"/>
  <c r="I7518" i="22" s="1"/>
  <c r="H7517" i="22"/>
  <c r="I7517" i="22" s="1"/>
  <c r="H7516" i="22"/>
  <c r="I7516" i="22" s="1"/>
  <c r="H7515" i="22"/>
  <c r="I7515" i="22" s="1"/>
  <c r="H7514" i="22"/>
  <c r="I7514" i="22" s="1"/>
  <c r="H7513" i="22"/>
  <c r="I7513" i="22" s="1"/>
  <c r="H7512" i="22"/>
  <c r="I7512" i="22" s="1"/>
  <c r="H7511" i="22"/>
  <c r="I7511" i="22" s="1"/>
  <c r="H7510" i="22"/>
  <c r="I7510" i="22" s="1"/>
  <c r="H7509" i="22"/>
  <c r="I7509" i="22" s="1"/>
  <c r="H7508" i="22"/>
  <c r="I7508" i="22" s="1"/>
  <c r="H7507" i="22"/>
  <c r="I7507" i="22" s="1"/>
  <c r="H7506" i="22"/>
  <c r="I7506" i="22" s="1"/>
  <c r="H7505" i="22"/>
  <c r="I7505" i="22" s="1"/>
  <c r="H7504" i="22"/>
  <c r="I7504" i="22" s="1"/>
  <c r="H7503" i="22"/>
  <c r="I7503" i="22" s="1"/>
  <c r="H7502" i="22"/>
  <c r="I7502" i="22" s="1"/>
  <c r="H7501" i="22"/>
  <c r="I7501" i="22" s="1"/>
  <c r="H7500" i="22"/>
  <c r="I7500" i="22" s="1"/>
  <c r="H7499" i="22"/>
  <c r="I7499" i="22" s="1"/>
  <c r="H7498" i="22"/>
  <c r="I7498" i="22" s="1"/>
  <c r="H7497" i="22"/>
  <c r="I7497" i="22" s="1"/>
  <c r="H7496" i="22"/>
  <c r="I7496" i="22" s="1"/>
  <c r="H7495" i="22"/>
  <c r="I7495" i="22" s="1"/>
  <c r="H7494" i="22"/>
  <c r="I7494" i="22" s="1"/>
  <c r="H7493" i="22"/>
  <c r="I7493" i="22" s="1"/>
  <c r="H7492" i="22"/>
  <c r="I7492" i="22" s="1"/>
  <c r="H7491" i="22"/>
  <c r="I7491" i="22" s="1"/>
  <c r="H7490" i="22"/>
  <c r="I7490" i="22" s="1"/>
  <c r="H7489" i="22"/>
  <c r="I7489" i="22" s="1"/>
  <c r="H7488" i="22"/>
  <c r="I7488" i="22" s="1"/>
  <c r="H7487" i="22"/>
  <c r="I7487" i="22" s="1"/>
  <c r="H7486" i="22"/>
  <c r="I7486" i="22" s="1"/>
  <c r="H7485" i="22"/>
  <c r="I7485" i="22" s="1"/>
  <c r="H7484" i="22"/>
  <c r="I7484" i="22" s="1"/>
  <c r="H7483" i="22"/>
  <c r="I7483" i="22" s="1"/>
  <c r="H7482" i="22"/>
  <c r="I7482" i="22" s="1"/>
  <c r="H7481" i="22"/>
  <c r="I7481" i="22" s="1"/>
  <c r="H7480" i="22"/>
  <c r="I7480" i="22" s="1"/>
  <c r="H7479" i="22"/>
  <c r="I7479" i="22" s="1"/>
  <c r="H7478" i="22"/>
  <c r="I7478" i="22" s="1"/>
  <c r="H7477" i="22"/>
  <c r="I7477" i="22" s="1"/>
  <c r="H7476" i="22"/>
  <c r="I7476" i="22" s="1"/>
  <c r="H7475" i="22"/>
  <c r="I7475" i="22" s="1"/>
  <c r="H7474" i="22"/>
  <c r="I7474" i="22" s="1"/>
  <c r="H7473" i="22"/>
  <c r="I7473" i="22" s="1"/>
  <c r="H7472" i="22"/>
  <c r="I7472" i="22" s="1"/>
  <c r="H7471" i="22"/>
  <c r="I7471" i="22" s="1"/>
  <c r="H7470" i="22"/>
  <c r="I7470" i="22" s="1"/>
  <c r="H7469" i="22"/>
  <c r="I7469" i="22" s="1"/>
  <c r="H7468" i="22"/>
  <c r="I7468" i="22" s="1"/>
  <c r="H7467" i="22"/>
  <c r="I7467" i="22" s="1"/>
  <c r="H7466" i="22"/>
  <c r="I7466" i="22" s="1"/>
  <c r="H7465" i="22"/>
  <c r="I7465" i="22" s="1"/>
  <c r="H7464" i="22"/>
  <c r="I7464" i="22" s="1"/>
  <c r="H7463" i="22"/>
  <c r="I7463" i="22" s="1"/>
  <c r="H7462" i="22"/>
  <c r="I7462" i="22" s="1"/>
  <c r="H7461" i="22"/>
  <c r="I7461" i="22" s="1"/>
  <c r="H7460" i="22"/>
  <c r="I7460" i="22" s="1"/>
  <c r="H7459" i="22"/>
  <c r="I7459" i="22" s="1"/>
  <c r="H7458" i="22"/>
  <c r="I7458" i="22" s="1"/>
  <c r="H7457" i="22"/>
  <c r="I7457" i="22" s="1"/>
  <c r="H7456" i="22"/>
  <c r="I7456" i="22" s="1"/>
  <c r="H7455" i="22"/>
  <c r="I7455" i="22" s="1"/>
  <c r="H7454" i="22"/>
  <c r="I7454" i="22" s="1"/>
  <c r="H7453" i="22"/>
  <c r="I7453" i="22" s="1"/>
  <c r="H7452" i="22"/>
  <c r="I7452" i="22" s="1"/>
  <c r="H7451" i="22"/>
  <c r="I7451" i="22" s="1"/>
  <c r="H7450" i="22"/>
  <c r="I7450" i="22" s="1"/>
  <c r="H7449" i="22"/>
  <c r="I7449" i="22" s="1"/>
  <c r="H7448" i="22"/>
  <c r="I7448" i="22" s="1"/>
  <c r="H7447" i="22"/>
  <c r="I7447" i="22" s="1"/>
  <c r="H7446" i="22"/>
  <c r="I7446" i="22" s="1"/>
  <c r="H7445" i="22"/>
  <c r="I7445" i="22" s="1"/>
  <c r="H7444" i="22"/>
  <c r="I7444" i="22" s="1"/>
  <c r="H7443" i="22"/>
  <c r="I7443" i="22" s="1"/>
  <c r="H7442" i="22"/>
  <c r="I7442" i="22" s="1"/>
  <c r="H7441" i="22"/>
  <c r="I7441" i="22" s="1"/>
  <c r="H7440" i="22"/>
  <c r="I7440" i="22" s="1"/>
  <c r="H7439" i="22"/>
  <c r="I7439" i="22" s="1"/>
  <c r="H7438" i="22"/>
  <c r="I7438" i="22" s="1"/>
  <c r="H7437" i="22"/>
  <c r="I7437" i="22" s="1"/>
  <c r="H7436" i="22"/>
  <c r="I7436" i="22" s="1"/>
  <c r="H7435" i="22"/>
  <c r="I7435" i="22" s="1"/>
  <c r="H7434" i="22"/>
  <c r="I7434" i="22" s="1"/>
  <c r="H7433" i="22"/>
  <c r="I7433" i="22" s="1"/>
  <c r="H7432" i="22"/>
  <c r="I7432" i="22" s="1"/>
  <c r="H7431" i="22"/>
  <c r="I7431" i="22" s="1"/>
  <c r="H7430" i="22"/>
  <c r="I7430" i="22" s="1"/>
  <c r="H7429" i="22"/>
  <c r="I7429" i="22" s="1"/>
  <c r="H7428" i="22"/>
  <c r="I7428" i="22" s="1"/>
  <c r="H7427" i="22"/>
  <c r="I7427" i="22" s="1"/>
  <c r="H7426" i="22"/>
  <c r="I7426" i="22" s="1"/>
  <c r="H7425" i="22"/>
  <c r="I7425" i="22" s="1"/>
  <c r="H7424" i="22"/>
  <c r="I7424" i="22" s="1"/>
  <c r="H7423" i="22"/>
  <c r="I7423" i="22" s="1"/>
  <c r="H7422" i="22"/>
  <c r="I7422" i="22" s="1"/>
  <c r="H7421" i="22"/>
  <c r="I7421" i="22" s="1"/>
  <c r="H7420" i="22"/>
  <c r="I7420" i="22" s="1"/>
  <c r="H7419" i="22"/>
  <c r="I7419" i="22" s="1"/>
  <c r="H7418" i="22"/>
  <c r="I7418" i="22" s="1"/>
  <c r="H7417" i="22"/>
  <c r="I7417" i="22" s="1"/>
  <c r="H7416" i="22"/>
  <c r="I7416" i="22" s="1"/>
  <c r="H7415" i="22"/>
  <c r="I7415" i="22" s="1"/>
  <c r="H7414" i="22"/>
  <c r="I7414" i="22" s="1"/>
  <c r="H7413" i="22"/>
  <c r="I7413" i="22" s="1"/>
  <c r="H7412" i="22"/>
  <c r="I7412" i="22" s="1"/>
  <c r="H7411" i="22"/>
  <c r="I7411" i="22" s="1"/>
  <c r="H7410" i="22"/>
  <c r="I7410" i="22" s="1"/>
  <c r="H7409" i="22"/>
  <c r="I7409" i="22" s="1"/>
  <c r="H7408" i="22"/>
  <c r="I7408" i="22" s="1"/>
  <c r="H7407" i="22"/>
  <c r="I7407" i="22" s="1"/>
  <c r="H7406" i="22"/>
  <c r="I7406" i="22" s="1"/>
  <c r="H7405" i="22"/>
  <c r="I7405" i="22" s="1"/>
  <c r="H7404" i="22"/>
  <c r="I7404" i="22" s="1"/>
  <c r="H7403" i="22"/>
  <c r="I7403" i="22" s="1"/>
  <c r="H7402" i="22"/>
  <c r="I7402" i="22" s="1"/>
  <c r="H7401" i="22"/>
  <c r="I7401" i="22" s="1"/>
  <c r="H7400" i="22"/>
  <c r="I7400" i="22" s="1"/>
  <c r="H7399" i="22"/>
  <c r="I7399" i="22" s="1"/>
  <c r="H7398" i="22"/>
  <c r="I7398" i="22" s="1"/>
  <c r="H7397" i="22"/>
  <c r="I7397" i="22" s="1"/>
  <c r="H7396" i="22"/>
  <c r="I7396" i="22" s="1"/>
  <c r="H7395" i="22"/>
  <c r="I7395" i="22" s="1"/>
  <c r="H7394" i="22"/>
  <c r="I7394" i="22" s="1"/>
  <c r="H7393" i="22"/>
  <c r="I7393" i="22" s="1"/>
  <c r="H7392" i="22"/>
  <c r="I7392" i="22" s="1"/>
  <c r="H7391" i="22"/>
  <c r="I7391" i="22" s="1"/>
  <c r="H7390" i="22"/>
  <c r="I7390" i="22" s="1"/>
  <c r="H7389" i="22"/>
  <c r="I7389" i="22" s="1"/>
  <c r="H7388" i="22"/>
  <c r="I7388" i="22" s="1"/>
  <c r="H7387" i="22"/>
  <c r="I7387" i="22" s="1"/>
  <c r="H7386" i="22"/>
  <c r="I7386" i="22" s="1"/>
  <c r="H7385" i="22"/>
  <c r="I7385" i="22" s="1"/>
  <c r="H7384" i="22"/>
  <c r="I7384" i="22" s="1"/>
  <c r="H7383" i="22"/>
  <c r="I7383" i="22" s="1"/>
  <c r="H7382" i="22"/>
  <c r="I7382" i="22" s="1"/>
  <c r="H7381" i="22"/>
  <c r="I7381" i="22" s="1"/>
  <c r="H7380" i="22"/>
  <c r="I7380" i="22" s="1"/>
  <c r="H7379" i="22"/>
  <c r="I7379" i="22" s="1"/>
  <c r="H7378" i="22"/>
  <c r="I7378" i="22" s="1"/>
  <c r="H7377" i="22"/>
  <c r="I7377" i="22" s="1"/>
  <c r="H7376" i="22"/>
  <c r="I7376" i="22" s="1"/>
  <c r="H7375" i="22"/>
  <c r="I7375" i="22" s="1"/>
  <c r="H7374" i="22"/>
  <c r="I7374" i="22" s="1"/>
  <c r="H7373" i="22"/>
  <c r="I7373" i="22" s="1"/>
  <c r="H7372" i="22"/>
  <c r="I7372" i="22" s="1"/>
  <c r="H7371" i="22"/>
  <c r="I7371" i="22" s="1"/>
  <c r="H7370" i="22"/>
  <c r="I7370" i="22" s="1"/>
  <c r="H7369" i="22"/>
  <c r="I7369" i="22" s="1"/>
  <c r="H7368" i="22"/>
  <c r="I7368" i="22" s="1"/>
  <c r="H7367" i="22"/>
  <c r="I7367" i="22" s="1"/>
  <c r="H7366" i="22"/>
  <c r="I7366" i="22" s="1"/>
  <c r="H7365" i="22"/>
  <c r="I7365" i="22" s="1"/>
  <c r="H7364" i="22"/>
  <c r="I7364" i="22" s="1"/>
  <c r="H7363" i="22"/>
  <c r="I7363" i="22" s="1"/>
  <c r="H7362" i="22"/>
  <c r="I7362" i="22" s="1"/>
  <c r="H7361" i="22"/>
  <c r="I7361" i="22" s="1"/>
  <c r="H7360" i="22"/>
  <c r="I7360" i="22" s="1"/>
  <c r="H7359" i="22"/>
  <c r="I7359" i="22" s="1"/>
  <c r="H7358" i="22"/>
  <c r="I7358" i="22" s="1"/>
  <c r="H7357" i="22"/>
  <c r="I7357" i="22" s="1"/>
  <c r="H7356" i="22"/>
  <c r="I7356" i="22" s="1"/>
  <c r="H7355" i="22"/>
  <c r="I7355" i="22" s="1"/>
  <c r="H7354" i="22"/>
  <c r="I7354" i="22" s="1"/>
  <c r="H7353" i="22"/>
  <c r="I7353" i="22" s="1"/>
  <c r="H7352" i="22"/>
  <c r="I7352" i="22" s="1"/>
  <c r="H7351" i="22"/>
  <c r="I7351" i="22" s="1"/>
  <c r="H7350" i="22"/>
  <c r="I7350" i="22" s="1"/>
  <c r="H7349" i="22"/>
  <c r="I7349" i="22" s="1"/>
  <c r="H7348" i="22"/>
  <c r="I7348" i="22" s="1"/>
  <c r="H7347" i="22"/>
  <c r="I7347" i="22" s="1"/>
  <c r="H7346" i="22"/>
  <c r="I7346" i="22" s="1"/>
  <c r="H7345" i="22"/>
  <c r="I7345" i="22" s="1"/>
  <c r="H7344" i="22"/>
  <c r="I7344" i="22" s="1"/>
  <c r="H7343" i="22"/>
  <c r="I7343" i="22" s="1"/>
  <c r="H7342" i="22"/>
  <c r="I7342" i="22" s="1"/>
  <c r="H7341" i="22"/>
  <c r="I7341" i="22" s="1"/>
  <c r="H7340" i="22"/>
  <c r="I7340" i="22" s="1"/>
  <c r="H7339" i="22"/>
  <c r="I7339" i="22" s="1"/>
  <c r="H7338" i="22"/>
  <c r="I7338" i="22" s="1"/>
  <c r="H7337" i="22"/>
  <c r="I7337" i="22" s="1"/>
  <c r="H7336" i="22"/>
  <c r="I7336" i="22" s="1"/>
  <c r="H7335" i="22"/>
  <c r="I7335" i="22" s="1"/>
  <c r="H7334" i="22"/>
  <c r="I7334" i="22" s="1"/>
  <c r="H7333" i="22"/>
  <c r="I7333" i="22" s="1"/>
  <c r="H7332" i="22"/>
  <c r="I7332" i="22" s="1"/>
  <c r="H7331" i="22"/>
  <c r="I7331" i="22" s="1"/>
  <c r="H7330" i="22"/>
  <c r="I7330" i="22" s="1"/>
  <c r="H7329" i="22"/>
  <c r="I7329" i="22" s="1"/>
  <c r="H7328" i="22"/>
  <c r="I7328" i="22" s="1"/>
  <c r="H7327" i="22"/>
  <c r="I7327" i="22" s="1"/>
  <c r="H7326" i="22"/>
  <c r="I7326" i="22" s="1"/>
  <c r="H7325" i="22"/>
  <c r="I7325" i="22" s="1"/>
  <c r="H7324" i="22"/>
  <c r="I7324" i="22" s="1"/>
  <c r="H7323" i="22"/>
  <c r="I7323" i="22" s="1"/>
  <c r="H7322" i="22"/>
  <c r="I7322" i="22" s="1"/>
  <c r="H7321" i="22"/>
  <c r="I7321" i="22" s="1"/>
  <c r="H7320" i="22"/>
  <c r="I7320" i="22" s="1"/>
  <c r="H7319" i="22"/>
  <c r="I7319" i="22" s="1"/>
  <c r="H7318" i="22"/>
  <c r="I7318" i="22" s="1"/>
  <c r="H7317" i="22"/>
  <c r="I7317" i="22" s="1"/>
  <c r="H7316" i="22"/>
  <c r="I7316" i="22" s="1"/>
  <c r="H7315" i="22"/>
  <c r="I7315" i="22" s="1"/>
  <c r="H7314" i="22"/>
  <c r="I7314" i="22" s="1"/>
  <c r="H7313" i="22"/>
  <c r="I7313" i="22" s="1"/>
  <c r="H7312" i="22"/>
  <c r="I7312" i="22" s="1"/>
  <c r="H7311" i="22"/>
  <c r="I7311" i="22" s="1"/>
  <c r="H7310" i="22"/>
  <c r="I7310" i="22" s="1"/>
  <c r="H7309" i="22"/>
  <c r="I7309" i="22" s="1"/>
  <c r="H7308" i="22"/>
  <c r="I7308" i="22" s="1"/>
  <c r="H7307" i="22"/>
  <c r="I7307" i="22" s="1"/>
  <c r="H7306" i="22"/>
  <c r="I7306" i="22" s="1"/>
  <c r="H7305" i="22"/>
  <c r="I7305" i="22" s="1"/>
  <c r="H7304" i="22"/>
  <c r="I7304" i="22" s="1"/>
  <c r="H7303" i="22"/>
  <c r="I7303" i="22" s="1"/>
  <c r="H7302" i="22"/>
  <c r="I7302" i="22" s="1"/>
  <c r="H7301" i="22"/>
  <c r="I7301" i="22" s="1"/>
  <c r="H7300" i="22"/>
  <c r="I7300" i="22" s="1"/>
  <c r="H7299" i="22"/>
  <c r="I7299" i="22" s="1"/>
  <c r="H7298" i="22"/>
  <c r="I7298" i="22" s="1"/>
  <c r="H7297" i="22"/>
  <c r="I7297" i="22" s="1"/>
  <c r="H7296" i="22"/>
  <c r="I7296" i="22" s="1"/>
  <c r="H7295" i="22"/>
  <c r="I7295" i="22" s="1"/>
  <c r="H7294" i="22"/>
  <c r="I7294" i="22" s="1"/>
  <c r="H7293" i="22"/>
  <c r="I7293" i="22" s="1"/>
  <c r="H7292" i="22"/>
  <c r="I7292" i="22" s="1"/>
  <c r="H7291" i="22"/>
  <c r="I7291" i="22" s="1"/>
  <c r="H7290" i="22"/>
  <c r="I7290" i="22" s="1"/>
  <c r="H7289" i="22"/>
  <c r="I7289" i="22" s="1"/>
  <c r="H7288" i="22"/>
  <c r="I7288" i="22" s="1"/>
  <c r="H7287" i="22"/>
  <c r="I7287" i="22" s="1"/>
  <c r="H7286" i="22"/>
  <c r="I7286" i="22" s="1"/>
  <c r="H7285" i="22"/>
  <c r="I7285" i="22" s="1"/>
  <c r="H7284" i="22"/>
  <c r="I7284" i="22" s="1"/>
  <c r="H7283" i="22"/>
  <c r="I7283" i="22" s="1"/>
  <c r="H7282" i="22"/>
  <c r="I7282" i="22" s="1"/>
  <c r="H7281" i="22"/>
  <c r="I7281" i="22" s="1"/>
  <c r="H7280" i="22"/>
  <c r="I7280" i="22" s="1"/>
  <c r="H7279" i="22"/>
  <c r="I7279" i="22" s="1"/>
  <c r="H7278" i="22"/>
  <c r="I7278" i="22" s="1"/>
  <c r="H7277" i="22"/>
  <c r="I7277" i="22" s="1"/>
  <c r="H7276" i="22"/>
  <c r="I7276" i="22" s="1"/>
  <c r="H7275" i="22"/>
  <c r="I7275" i="22" s="1"/>
  <c r="H7274" i="22"/>
  <c r="I7274" i="22" s="1"/>
  <c r="H7273" i="22"/>
  <c r="I7273" i="22" s="1"/>
  <c r="H7272" i="22"/>
  <c r="I7272" i="22" s="1"/>
  <c r="H7271" i="22"/>
  <c r="I7271" i="22" s="1"/>
  <c r="H7270" i="22"/>
  <c r="I7270" i="22" s="1"/>
  <c r="H7269" i="22"/>
  <c r="I7269" i="22" s="1"/>
  <c r="H7268" i="22"/>
  <c r="I7268" i="22" s="1"/>
  <c r="H7267" i="22"/>
  <c r="I7267" i="22" s="1"/>
  <c r="H7266" i="22"/>
  <c r="I7266" i="22" s="1"/>
  <c r="H7265" i="22"/>
  <c r="I7265" i="22" s="1"/>
  <c r="H7264" i="22"/>
  <c r="I7264" i="22" s="1"/>
  <c r="H7263" i="22"/>
  <c r="I7263" i="22" s="1"/>
  <c r="H7262" i="22"/>
  <c r="I7262" i="22" s="1"/>
  <c r="H7261" i="22"/>
  <c r="I7261" i="22" s="1"/>
  <c r="H7260" i="22"/>
  <c r="I7260" i="22" s="1"/>
  <c r="H7259" i="22"/>
  <c r="I7259" i="22" s="1"/>
  <c r="H7258" i="22"/>
  <c r="I7258" i="22" s="1"/>
  <c r="H7257" i="22"/>
  <c r="I7257" i="22" s="1"/>
  <c r="H7256" i="22"/>
  <c r="I7256" i="22" s="1"/>
  <c r="H7255" i="22"/>
  <c r="I7255" i="22" s="1"/>
  <c r="H7254" i="22"/>
  <c r="I7254" i="22" s="1"/>
  <c r="H7253" i="22"/>
  <c r="I7253" i="22" s="1"/>
  <c r="H7252" i="22"/>
  <c r="I7252" i="22" s="1"/>
  <c r="H7251" i="22"/>
  <c r="I7251" i="22" s="1"/>
  <c r="H7250" i="22"/>
  <c r="I7250" i="22" s="1"/>
  <c r="H7249" i="22"/>
  <c r="I7249" i="22" s="1"/>
  <c r="H7248" i="22"/>
  <c r="I7248" i="22" s="1"/>
  <c r="H7247" i="22"/>
  <c r="I7247" i="22" s="1"/>
  <c r="H7246" i="22"/>
  <c r="I7246" i="22" s="1"/>
  <c r="H7245" i="22"/>
  <c r="I7245" i="22" s="1"/>
  <c r="H7244" i="22"/>
  <c r="I7244" i="22" s="1"/>
  <c r="H7243" i="22"/>
  <c r="I7243" i="22" s="1"/>
  <c r="H7242" i="22"/>
  <c r="I7242" i="22" s="1"/>
  <c r="H7241" i="22"/>
  <c r="I7241" i="22" s="1"/>
  <c r="H7240" i="22"/>
  <c r="I7240" i="22" s="1"/>
  <c r="H7239" i="22"/>
  <c r="I7239" i="22" s="1"/>
  <c r="H7238" i="22"/>
  <c r="I7238" i="22" s="1"/>
  <c r="H7237" i="22"/>
  <c r="I7237" i="22" s="1"/>
  <c r="H7236" i="22"/>
  <c r="I7236" i="22" s="1"/>
  <c r="H7235" i="22"/>
  <c r="I7235" i="22" s="1"/>
  <c r="H7234" i="22"/>
  <c r="I7234" i="22" s="1"/>
  <c r="H7233" i="22"/>
  <c r="I7233" i="22" s="1"/>
  <c r="H7232" i="22"/>
  <c r="I7232" i="22" s="1"/>
  <c r="H7231" i="22"/>
  <c r="I7231" i="22" s="1"/>
  <c r="H7230" i="22"/>
  <c r="I7230" i="22" s="1"/>
  <c r="H7229" i="22"/>
  <c r="I7229" i="22" s="1"/>
  <c r="H7228" i="22"/>
  <c r="I7228" i="22" s="1"/>
  <c r="H7227" i="22"/>
  <c r="I7227" i="22" s="1"/>
  <c r="H7226" i="22"/>
  <c r="I7226" i="22" s="1"/>
  <c r="H7225" i="22"/>
  <c r="I7225" i="22" s="1"/>
  <c r="H7224" i="22"/>
  <c r="I7224" i="22" s="1"/>
  <c r="H7223" i="22"/>
  <c r="I7223" i="22" s="1"/>
  <c r="H7222" i="22"/>
  <c r="I7222" i="22" s="1"/>
  <c r="H7221" i="22"/>
  <c r="I7221" i="22" s="1"/>
  <c r="H7220" i="22"/>
  <c r="I7220" i="22" s="1"/>
  <c r="H7219" i="22"/>
  <c r="I7219" i="22" s="1"/>
  <c r="H7218" i="22"/>
  <c r="I7218" i="22" s="1"/>
  <c r="H7217" i="22"/>
  <c r="I7217" i="22" s="1"/>
  <c r="H7216" i="22"/>
  <c r="I7216" i="22" s="1"/>
  <c r="H7215" i="22"/>
  <c r="I7215" i="22" s="1"/>
  <c r="H7214" i="22"/>
  <c r="I7214" i="22" s="1"/>
  <c r="H7213" i="22"/>
  <c r="I7213" i="22" s="1"/>
  <c r="H7212" i="22"/>
  <c r="I7212" i="22" s="1"/>
  <c r="H7211" i="22"/>
  <c r="I7211" i="22" s="1"/>
  <c r="H7210" i="22"/>
  <c r="I7210" i="22" s="1"/>
  <c r="H7209" i="22"/>
  <c r="I7209" i="22" s="1"/>
  <c r="H7208" i="22"/>
  <c r="I7208" i="22" s="1"/>
  <c r="H7207" i="22"/>
  <c r="I7207" i="22" s="1"/>
  <c r="H7206" i="22"/>
  <c r="I7206" i="22" s="1"/>
  <c r="H7205" i="22"/>
  <c r="I7205" i="22" s="1"/>
  <c r="H7204" i="22"/>
  <c r="I7204" i="22" s="1"/>
  <c r="H7203" i="22"/>
  <c r="I7203" i="22" s="1"/>
  <c r="H7202" i="22"/>
  <c r="I7202" i="22" s="1"/>
  <c r="H7201" i="22"/>
  <c r="I7201" i="22" s="1"/>
  <c r="H7200" i="22"/>
  <c r="I7200" i="22" s="1"/>
  <c r="H7199" i="22"/>
  <c r="I7199" i="22" s="1"/>
  <c r="H7198" i="22"/>
  <c r="I7198" i="22" s="1"/>
  <c r="H7197" i="22"/>
  <c r="I7197" i="22" s="1"/>
  <c r="H7196" i="22"/>
  <c r="I7196" i="22" s="1"/>
  <c r="H7195" i="22"/>
  <c r="I7195" i="22" s="1"/>
  <c r="H7194" i="22"/>
  <c r="I7194" i="22" s="1"/>
  <c r="H7193" i="22"/>
  <c r="I7193" i="22" s="1"/>
  <c r="H7192" i="22"/>
  <c r="I7192" i="22" s="1"/>
  <c r="H7191" i="22"/>
  <c r="I7191" i="22" s="1"/>
  <c r="H7190" i="22"/>
  <c r="I7190" i="22" s="1"/>
  <c r="H7189" i="22"/>
  <c r="I7189" i="22" s="1"/>
  <c r="H7188" i="22"/>
  <c r="I7188" i="22" s="1"/>
  <c r="H7187" i="22"/>
  <c r="I7187" i="22" s="1"/>
  <c r="H7186" i="22"/>
  <c r="I7186" i="22" s="1"/>
  <c r="H7185" i="22"/>
  <c r="I7185" i="22" s="1"/>
  <c r="H7184" i="22"/>
  <c r="I7184" i="22" s="1"/>
  <c r="H7183" i="22"/>
  <c r="I7183" i="22" s="1"/>
  <c r="H7182" i="22"/>
  <c r="I7182" i="22" s="1"/>
  <c r="H7181" i="22"/>
  <c r="I7181" i="22" s="1"/>
  <c r="H7180" i="22"/>
  <c r="I7180" i="22" s="1"/>
  <c r="H7179" i="22"/>
  <c r="I7179" i="22" s="1"/>
  <c r="H7178" i="22"/>
  <c r="I7178" i="22" s="1"/>
  <c r="H7177" i="22"/>
  <c r="I7177" i="22" s="1"/>
  <c r="H7176" i="22"/>
  <c r="I7176" i="22" s="1"/>
  <c r="H7175" i="22"/>
  <c r="I7175" i="22" s="1"/>
  <c r="H7174" i="22"/>
  <c r="I7174" i="22" s="1"/>
  <c r="H7173" i="22"/>
  <c r="I7173" i="22" s="1"/>
  <c r="H7172" i="22"/>
  <c r="I7172" i="22" s="1"/>
  <c r="H7171" i="22"/>
  <c r="I7171" i="22" s="1"/>
  <c r="H7170" i="22"/>
  <c r="I7170" i="22" s="1"/>
  <c r="H7169" i="22"/>
  <c r="I7169" i="22" s="1"/>
  <c r="H7168" i="22"/>
  <c r="I7168" i="22" s="1"/>
  <c r="H7167" i="22"/>
  <c r="I7167" i="22" s="1"/>
  <c r="H7166" i="22"/>
  <c r="I7166" i="22" s="1"/>
  <c r="H7165" i="22"/>
  <c r="I7165" i="22" s="1"/>
  <c r="H7164" i="22"/>
  <c r="I7164" i="22" s="1"/>
  <c r="H7163" i="22"/>
  <c r="I7163" i="22" s="1"/>
  <c r="H7162" i="22"/>
  <c r="I7162" i="22" s="1"/>
  <c r="H7161" i="22"/>
  <c r="I7161" i="22" s="1"/>
  <c r="H7160" i="22"/>
  <c r="I7160" i="22" s="1"/>
  <c r="H7159" i="22"/>
  <c r="I7159" i="22" s="1"/>
  <c r="H7158" i="22"/>
  <c r="I7158" i="22" s="1"/>
  <c r="H7157" i="22"/>
  <c r="I7157" i="22" s="1"/>
  <c r="H7156" i="22"/>
  <c r="I7156" i="22" s="1"/>
  <c r="H7155" i="22"/>
  <c r="I7155" i="22" s="1"/>
  <c r="H7154" i="22"/>
  <c r="I7154" i="22" s="1"/>
  <c r="H7153" i="22"/>
  <c r="I7153" i="22" s="1"/>
  <c r="H7152" i="22"/>
  <c r="I7152" i="22" s="1"/>
  <c r="H7151" i="22"/>
  <c r="I7151" i="22" s="1"/>
  <c r="H7150" i="22"/>
  <c r="I7150" i="22" s="1"/>
  <c r="H7149" i="22"/>
  <c r="I7149" i="22" s="1"/>
  <c r="H7148" i="22"/>
  <c r="I7148" i="22" s="1"/>
  <c r="H7147" i="22"/>
  <c r="I7147" i="22" s="1"/>
  <c r="H7146" i="22"/>
  <c r="I7146" i="22" s="1"/>
  <c r="H7145" i="22"/>
  <c r="I7145" i="22" s="1"/>
  <c r="H7144" i="22"/>
  <c r="I7144" i="22" s="1"/>
  <c r="H7143" i="22"/>
  <c r="I7143" i="22" s="1"/>
  <c r="H7142" i="22"/>
  <c r="I7142" i="22" s="1"/>
  <c r="H7141" i="22"/>
  <c r="I7141" i="22" s="1"/>
  <c r="H7140" i="22"/>
  <c r="I7140" i="22" s="1"/>
  <c r="H7139" i="22"/>
  <c r="I7139" i="22" s="1"/>
  <c r="H7138" i="22"/>
  <c r="I7138" i="22" s="1"/>
  <c r="H7137" i="22"/>
  <c r="I7137" i="22" s="1"/>
  <c r="H7136" i="22"/>
  <c r="I7136" i="22" s="1"/>
  <c r="H7135" i="22"/>
  <c r="I7135" i="22" s="1"/>
  <c r="H7134" i="22"/>
  <c r="I7134" i="22" s="1"/>
  <c r="H7133" i="22"/>
  <c r="I7133" i="22" s="1"/>
  <c r="H7132" i="22"/>
  <c r="I7132" i="22" s="1"/>
  <c r="H7131" i="22"/>
  <c r="I7131" i="22" s="1"/>
  <c r="H7130" i="22"/>
  <c r="I7130" i="22" s="1"/>
  <c r="H7129" i="22"/>
  <c r="I7129" i="22" s="1"/>
  <c r="H7128" i="22"/>
  <c r="I7128" i="22" s="1"/>
  <c r="H7127" i="22"/>
  <c r="I7127" i="22" s="1"/>
  <c r="H7126" i="22"/>
  <c r="I7126" i="22" s="1"/>
  <c r="H7125" i="22"/>
  <c r="I7125" i="22" s="1"/>
  <c r="H7124" i="22"/>
  <c r="I7124" i="22" s="1"/>
  <c r="H7123" i="22"/>
  <c r="I7123" i="22" s="1"/>
  <c r="H7122" i="22"/>
  <c r="I7122" i="22" s="1"/>
  <c r="H7121" i="22"/>
  <c r="I7121" i="22" s="1"/>
  <c r="H7120" i="22"/>
  <c r="I7120" i="22" s="1"/>
  <c r="H7119" i="22"/>
  <c r="I7119" i="22" s="1"/>
  <c r="H7118" i="22"/>
  <c r="I7118" i="22" s="1"/>
  <c r="H7117" i="22"/>
  <c r="I7117" i="22" s="1"/>
  <c r="H7116" i="22"/>
  <c r="I7116" i="22" s="1"/>
  <c r="H7115" i="22"/>
  <c r="I7115" i="22" s="1"/>
  <c r="H7114" i="22"/>
  <c r="I7114" i="22" s="1"/>
  <c r="H7113" i="22"/>
  <c r="I7113" i="22" s="1"/>
  <c r="H7112" i="22"/>
  <c r="I7112" i="22" s="1"/>
  <c r="H7111" i="22"/>
  <c r="I7111" i="22" s="1"/>
  <c r="H7110" i="22"/>
  <c r="I7110" i="22" s="1"/>
  <c r="H7109" i="22"/>
  <c r="I7109" i="22" s="1"/>
  <c r="H7108" i="22"/>
  <c r="I7108" i="22" s="1"/>
  <c r="H7107" i="22"/>
  <c r="I7107" i="22" s="1"/>
  <c r="H7106" i="22"/>
  <c r="I7106" i="22" s="1"/>
  <c r="H7105" i="22"/>
  <c r="I7105" i="22" s="1"/>
  <c r="H7104" i="22"/>
  <c r="I7104" i="22" s="1"/>
  <c r="H7103" i="22"/>
  <c r="I7103" i="22" s="1"/>
  <c r="H7102" i="22"/>
  <c r="I7102" i="22" s="1"/>
  <c r="H7101" i="22"/>
  <c r="I7101" i="22" s="1"/>
  <c r="H7100" i="22"/>
  <c r="I7100" i="22" s="1"/>
  <c r="H7099" i="22"/>
  <c r="I7099" i="22" s="1"/>
  <c r="H7098" i="22"/>
  <c r="I7098" i="22" s="1"/>
  <c r="H7097" i="22"/>
  <c r="I7097" i="22" s="1"/>
  <c r="H7096" i="22"/>
  <c r="I7096" i="22" s="1"/>
  <c r="H7095" i="22"/>
  <c r="I7095" i="22" s="1"/>
  <c r="H7094" i="22"/>
  <c r="I7094" i="22" s="1"/>
  <c r="H7093" i="22"/>
  <c r="I7093" i="22" s="1"/>
  <c r="H7092" i="22"/>
  <c r="I7092" i="22" s="1"/>
  <c r="H7091" i="22"/>
  <c r="I7091" i="22" s="1"/>
  <c r="H7090" i="22"/>
  <c r="I7090" i="22" s="1"/>
  <c r="H7089" i="22"/>
  <c r="I7089" i="22" s="1"/>
  <c r="H7088" i="22"/>
  <c r="I7088" i="22" s="1"/>
  <c r="H7087" i="22"/>
  <c r="I7087" i="22" s="1"/>
  <c r="H7086" i="22"/>
  <c r="I7086" i="22" s="1"/>
  <c r="H7085" i="22"/>
  <c r="I7085" i="22" s="1"/>
  <c r="H7084" i="22"/>
  <c r="I7084" i="22" s="1"/>
  <c r="H7083" i="22"/>
  <c r="I7083" i="22" s="1"/>
  <c r="H7082" i="22"/>
  <c r="I7082" i="22" s="1"/>
  <c r="H7081" i="22"/>
  <c r="I7081" i="22" s="1"/>
  <c r="H7080" i="22"/>
  <c r="I7080" i="22" s="1"/>
  <c r="H7079" i="22"/>
  <c r="I7079" i="22" s="1"/>
  <c r="H7078" i="22"/>
  <c r="I7078" i="22" s="1"/>
  <c r="H7077" i="22"/>
  <c r="I7077" i="22" s="1"/>
  <c r="H7076" i="22"/>
  <c r="I7076" i="22" s="1"/>
  <c r="H7075" i="22"/>
  <c r="I7075" i="22" s="1"/>
  <c r="H7074" i="22"/>
  <c r="I7074" i="22" s="1"/>
  <c r="H7073" i="22"/>
  <c r="I7073" i="22" s="1"/>
  <c r="H7072" i="22"/>
  <c r="I7072" i="22" s="1"/>
  <c r="H7071" i="22"/>
  <c r="I7071" i="22" s="1"/>
  <c r="H7070" i="22"/>
  <c r="I7070" i="22" s="1"/>
  <c r="H7069" i="22"/>
  <c r="I7069" i="22" s="1"/>
  <c r="H7068" i="22"/>
  <c r="I7068" i="22" s="1"/>
  <c r="H7067" i="22"/>
  <c r="I7067" i="22" s="1"/>
  <c r="H7066" i="22"/>
  <c r="I7066" i="22" s="1"/>
  <c r="H7065" i="22"/>
  <c r="I7065" i="22" s="1"/>
  <c r="H7064" i="22"/>
  <c r="I7064" i="22" s="1"/>
  <c r="H7063" i="22"/>
  <c r="I7063" i="22" s="1"/>
  <c r="H7062" i="22"/>
  <c r="I7062" i="22" s="1"/>
  <c r="H7061" i="22"/>
  <c r="I7061" i="22" s="1"/>
  <c r="H7060" i="22"/>
  <c r="I7060" i="22" s="1"/>
  <c r="H7059" i="22"/>
  <c r="I7059" i="22" s="1"/>
  <c r="H7058" i="22"/>
  <c r="I7058" i="22" s="1"/>
  <c r="H7057" i="22"/>
  <c r="I7057" i="22" s="1"/>
  <c r="H7056" i="22"/>
  <c r="I7056" i="22" s="1"/>
  <c r="H7055" i="22"/>
  <c r="I7055" i="22" s="1"/>
  <c r="H7054" i="22"/>
  <c r="I7054" i="22" s="1"/>
  <c r="H7053" i="22"/>
  <c r="I7053" i="22" s="1"/>
  <c r="H7052" i="22"/>
  <c r="I7052" i="22" s="1"/>
  <c r="H7051" i="22"/>
  <c r="I7051" i="22" s="1"/>
  <c r="H7050" i="22"/>
  <c r="I7050" i="22" s="1"/>
  <c r="H7049" i="22"/>
  <c r="I7049" i="22" s="1"/>
  <c r="H7048" i="22"/>
  <c r="I7048" i="22" s="1"/>
  <c r="H7047" i="22"/>
  <c r="I7047" i="22" s="1"/>
  <c r="H7046" i="22"/>
  <c r="I7046" i="22" s="1"/>
  <c r="H7045" i="22"/>
  <c r="I7045" i="22" s="1"/>
  <c r="H7044" i="22"/>
  <c r="I7044" i="22" s="1"/>
  <c r="H7043" i="22"/>
  <c r="I7043" i="22" s="1"/>
  <c r="H7042" i="22"/>
  <c r="I7042" i="22" s="1"/>
  <c r="H7041" i="22"/>
  <c r="I7041" i="22" s="1"/>
  <c r="H7040" i="22"/>
  <c r="I7040" i="22" s="1"/>
  <c r="H7039" i="22"/>
  <c r="I7039" i="22" s="1"/>
  <c r="H7038" i="22"/>
  <c r="I7038" i="22" s="1"/>
  <c r="H7037" i="22"/>
  <c r="I7037" i="22" s="1"/>
  <c r="H7036" i="22"/>
  <c r="I7036" i="22" s="1"/>
  <c r="H7035" i="22"/>
  <c r="I7035" i="22" s="1"/>
  <c r="H7034" i="22"/>
  <c r="I7034" i="22" s="1"/>
  <c r="H7033" i="22"/>
  <c r="I7033" i="22" s="1"/>
  <c r="H7032" i="22"/>
  <c r="I7032" i="22" s="1"/>
  <c r="H7031" i="22"/>
  <c r="I7031" i="22" s="1"/>
  <c r="H7030" i="22"/>
  <c r="I7030" i="22" s="1"/>
  <c r="H7029" i="22"/>
  <c r="I7029" i="22" s="1"/>
  <c r="H7028" i="22"/>
  <c r="I7028" i="22" s="1"/>
  <c r="H7027" i="22"/>
  <c r="I7027" i="22" s="1"/>
  <c r="H7026" i="22"/>
  <c r="I7026" i="22" s="1"/>
  <c r="H7025" i="22"/>
  <c r="I7025" i="22" s="1"/>
  <c r="H7024" i="22"/>
  <c r="I7024" i="22" s="1"/>
  <c r="H7023" i="22"/>
  <c r="I7023" i="22" s="1"/>
  <c r="H7022" i="22"/>
  <c r="I7022" i="22" s="1"/>
  <c r="H7021" i="22"/>
  <c r="I7021" i="22" s="1"/>
  <c r="H7020" i="22"/>
  <c r="I7020" i="22" s="1"/>
  <c r="H7019" i="22"/>
  <c r="I7019" i="22" s="1"/>
  <c r="H7018" i="22"/>
  <c r="I7018" i="22" s="1"/>
  <c r="H7017" i="22"/>
  <c r="I7017" i="22" s="1"/>
  <c r="H7016" i="22"/>
  <c r="I7016" i="22" s="1"/>
  <c r="H7015" i="22"/>
  <c r="I7015" i="22" s="1"/>
  <c r="H7014" i="22"/>
  <c r="I7014" i="22" s="1"/>
  <c r="H7013" i="22"/>
  <c r="I7013" i="22" s="1"/>
  <c r="H7012" i="22"/>
  <c r="I7012" i="22" s="1"/>
  <c r="H7011" i="22"/>
  <c r="I7011" i="22" s="1"/>
  <c r="H7010" i="22"/>
  <c r="I7010" i="22" s="1"/>
  <c r="H7009" i="22"/>
  <c r="I7009" i="22" s="1"/>
  <c r="H7008" i="22"/>
  <c r="I7008" i="22" s="1"/>
  <c r="H7007" i="22"/>
  <c r="I7007" i="22" s="1"/>
  <c r="H7006" i="22"/>
  <c r="I7006" i="22" s="1"/>
  <c r="H7005" i="22"/>
  <c r="I7005" i="22" s="1"/>
  <c r="H7004" i="22"/>
  <c r="I7004" i="22" s="1"/>
  <c r="H7003" i="22"/>
  <c r="I7003" i="22" s="1"/>
  <c r="H7002" i="22"/>
  <c r="I7002" i="22" s="1"/>
  <c r="H7001" i="22"/>
  <c r="I7001" i="22" s="1"/>
  <c r="H7000" i="22"/>
  <c r="I7000" i="22" s="1"/>
  <c r="H6999" i="22"/>
  <c r="I6999" i="22" s="1"/>
  <c r="H6998" i="22"/>
  <c r="I6998" i="22" s="1"/>
  <c r="H6997" i="22"/>
  <c r="I6997" i="22" s="1"/>
  <c r="H6996" i="22"/>
  <c r="I6996" i="22" s="1"/>
  <c r="H6995" i="22"/>
  <c r="I6995" i="22" s="1"/>
  <c r="H6994" i="22"/>
  <c r="I6994" i="22" s="1"/>
  <c r="H6993" i="22"/>
  <c r="I6993" i="22" s="1"/>
  <c r="H6992" i="22"/>
  <c r="I6992" i="22" s="1"/>
  <c r="H6991" i="22"/>
  <c r="I6991" i="22" s="1"/>
  <c r="H6990" i="22"/>
  <c r="I6990" i="22" s="1"/>
  <c r="H6989" i="22"/>
  <c r="I6989" i="22" s="1"/>
  <c r="H6988" i="22"/>
  <c r="I6988" i="22" s="1"/>
  <c r="H6987" i="22"/>
  <c r="I6987" i="22" s="1"/>
  <c r="H6986" i="22"/>
  <c r="I6986" i="22" s="1"/>
  <c r="H6985" i="22"/>
  <c r="I6985" i="22" s="1"/>
  <c r="H6984" i="22"/>
  <c r="I6984" i="22" s="1"/>
  <c r="H6983" i="22"/>
  <c r="I6983" i="22" s="1"/>
  <c r="H6982" i="22"/>
  <c r="I6982" i="22" s="1"/>
  <c r="H6981" i="22"/>
  <c r="I6981" i="22" s="1"/>
  <c r="H6980" i="22"/>
  <c r="I6980" i="22" s="1"/>
  <c r="H6979" i="22"/>
  <c r="I6979" i="22" s="1"/>
  <c r="H6978" i="22"/>
  <c r="I6978" i="22" s="1"/>
  <c r="H6977" i="22"/>
  <c r="I6977" i="22" s="1"/>
  <c r="H6976" i="22"/>
  <c r="I6976" i="22" s="1"/>
  <c r="H6975" i="22"/>
  <c r="I6975" i="22" s="1"/>
  <c r="H6974" i="22"/>
  <c r="I6974" i="22" s="1"/>
  <c r="H6973" i="22"/>
  <c r="I6973" i="22" s="1"/>
  <c r="H6972" i="22"/>
  <c r="I6972" i="22" s="1"/>
  <c r="H6971" i="22"/>
  <c r="I6971" i="22" s="1"/>
  <c r="H6970" i="22"/>
  <c r="I6970" i="22" s="1"/>
  <c r="H6969" i="22"/>
  <c r="I6969" i="22" s="1"/>
  <c r="H6968" i="22"/>
  <c r="I6968" i="22" s="1"/>
  <c r="H6967" i="22"/>
  <c r="I6967" i="22" s="1"/>
  <c r="H6966" i="22"/>
  <c r="I6966" i="22" s="1"/>
  <c r="H6965" i="22"/>
  <c r="I6965" i="22" s="1"/>
  <c r="H6964" i="22"/>
  <c r="I6964" i="22" s="1"/>
  <c r="H6963" i="22"/>
  <c r="I6963" i="22" s="1"/>
  <c r="H6962" i="22"/>
  <c r="I6962" i="22" s="1"/>
  <c r="H6961" i="22"/>
  <c r="I6961" i="22" s="1"/>
  <c r="H6960" i="22"/>
  <c r="I6960" i="22" s="1"/>
  <c r="H6959" i="22"/>
  <c r="I6959" i="22" s="1"/>
  <c r="H6958" i="22"/>
  <c r="I6958" i="22" s="1"/>
  <c r="H6957" i="22"/>
  <c r="I6957" i="22" s="1"/>
  <c r="H6956" i="22"/>
  <c r="I6956" i="22" s="1"/>
  <c r="H6955" i="22"/>
  <c r="I6955" i="22" s="1"/>
  <c r="H6954" i="22"/>
  <c r="I6954" i="22" s="1"/>
  <c r="H6953" i="22"/>
  <c r="I6953" i="22" s="1"/>
  <c r="H6952" i="22"/>
  <c r="I6952" i="22" s="1"/>
  <c r="H6951" i="22"/>
  <c r="I6951" i="22" s="1"/>
  <c r="H6950" i="22"/>
  <c r="I6950" i="22" s="1"/>
  <c r="H6949" i="22"/>
  <c r="I6949" i="22" s="1"/>
  <c r="H6948" i="22"/>
  <c r="I6948" i="22" s="1"/>
  <c r="H6947" i="22"/>
  <c r="I6947" i="22" s="1"/>
  <c r="H6946" i="22"/>
  <c r="I6946" i="22" s="1"/>
  <c r="H6945" i="22"/>
  <c r="I6945" i="22" s="1"/>
  <c r="H6944" i="22"/>
  <c r="I6944" i="22" s="1"/>
  <c r="H6943" i="22"/>
  <c r="I6943" i="22" s="1"/>
  <c r="H6942" i="22"/>
  <c r="I6942" i="22" s="1"/>
  <c r="H6941" i="22"/>
  <c r="I6941" i="22" s="1"/>
  <c r="H6940" i="22"/>
  <c r="I6940" i="22" s="1"/>
  <c r="H6939" i="22"/>
  <c r="I6939" i="22" s="1"/>
  <c r="H6938" i="22"/>
  <c r="I6938" i="22" s="1"/>
  <c r="H6937" i="22"/>
  <c r="I6937" i="22" s="1"/>
  <c r="H6936" i="22"/>
  <c r="I6936" i="22" s="1"/>
  <c r="H6935" i="22"/>
  <c r="I6935" i="22" s="1"/>
  <c r="H6934" i="22"/>
  <c r="I6934" i="22" s="1"/>
  <c r="H6933" i="22"/>
  <c r="I6933" i="22" s="1"/>
  <c r="H6932" i="22"/>
  <c r="I6932" i="22" s="1"/>
  <c r="H6931" i="22"/>
  <c r="I6931" i="22" s="1"/>
  <c r="H6930" i="22"/>
  <c r="I6930" i="22" s="1"/>
  <c r="H6929" i="22"/>
  <c r="I6929" i="22" s="1"/>
  <c r="H6928" i="22"/>
  <c r="I6928" i="22" s="1"/>
  <c r="H6927" i="22"/>
  <c r="I6927" i="22" s="1"/>
  <c r="H6926" i="22"/>
  <c r="I6926" i="22" s="1"/>
  <c r="H6925" i="22"/>
  <c r="I6925" i="22" s="1"/>
  <c r="H6924" i="22"/>
  <c r="I6924" i="22" s="1"/>
  <c r="H6923" i="22"/>
  <c r="I6923" i="22" s="1"/>
  <c r="H6922" i="22"/>
  <c r="I6922" i="22" s="1"/>
  <c r="H6921" i="22"/>
  <c r="I6921" i="22" s="1"/>
  <c r="H6920" i="22"/>
  <c r="I6920" i="22" s="1"/>
  <c r="H6919" i="22"/>
  <c r="I6919" i="22" s="1"/>
  <c r="H6918" i="22"/>
  <c r="I6918" i="22" s="1"/>
  <c r="H6917" i="22"/>
  <c r="I6917" i="22" s="1"/>
  <c r="H6916" i="22"/>
  <c r="I6916" i="22" s="1"/>
  <c r="H6915" i="22"/>
  <c r="I6915" i="22" s="1"/>
  <c r="H6914" i="22"/>
  <c r="I6914" i="22" s="1"/>
  <c r="H6913" i="22"/>
  <c r="I6913" i="22" s="1"/>
  <c r="H6912" i="22"/>
  <c r="I6912" i="22" s="1"/>
  <c r="H6911" i="22"/>
  <c r="I6911" i="22" s="1"/>
  <c r="H6910" i="22"/>
  <c r="I6910" i="22" s="1"/>
  <c r="H6909" i="22"/>
  <c r="I6909" i="22" s="1"/>
  <c r="H6908" i="22"/>
  <c r="I6908" i="22" s="1"/>
  <c r="H6907" i="22"/>
  <c r="I6907" i="22" s="1"/>
  <c r="H6906" i="22"/>
  <c r="I6906" i="22" s="1"/>
  <c r="H6905" i="22"/>
  <c r="I6905" i="22" s="1"/>
  <c r="H6904" i="22"/>
  <c r="I6904" i="22" s="1"/>
  <c r="H6903" i="22"/>
  <c r="I6903" i="22" s="1"/>
  <c r="H6902" i="22"/>
  <c r="I6902" i="22" s="1"/>
  <c r="H6901" i="22"/>
  <c r="I6901" i="22" s="1"/>
  <c r="H6900" i="22"/>
  <c r="I6900" i="22" s="1"/>
  <c r="H6899" i="22"/>
  <c r="I6899" i="22" s="1"/>
  <c r="H6898" i="22"/>
  <c r="I6898" i="22" s="1"/>
  <c r="H6897" i="22"/>
  <c r="I6897" i="22" s="1"/>
  <c r="H6896" i="22"/>
  <c r="I6896" i="22" s="1"/>
  <c r="H6895" i="22"/>
  <c r="I6895" i="22" s="1"/>
  <c r="H6894" i="22"/>
  <c r="I6894" i="22" s="1"/>
  <c r="H6893" i="22"/>
  <c r="I6893" i="22" s="1"/>
  <c r="H6892" i="22"/>
  <c r="I6892" i="22" s="1"/>
  <c r="H6891" i="22"/>
  <c r="I6891" i="22" s="1"/>
  <c r="H6890" i="22"/>
  <c r="I6890" i="22" s="1"/>
  <c r="H6889" i="22"/>
  <c r="I6889" i="22" s="1"/>
  <c r="H6888" i="22"/>
  <c r="I6888" i="22" s="1"/>
  <c r="H6887" i="22"/>
  <c r="I6887" i="22" s="1"/>
  <c r="H6886" i="22"/>
  <c r="I6886" i="22" s="1"/>
  <c r="H6885" i="22"/>
  <c r="I6885" i="22" s="1"/>
  <c r="H6884" i="22"/>
  <c r="I6884" i="22" s="1"/>
  <c r="H6883" i="22"/>
  <c r="I6883" i="22" s="1"/>
  <c r="H6882" i="22"/>
  <c r="I6882" i="22" s="1"/>
  <c r="H6881" i="22"/>
  <c r="I6881" i="22" s="1"/>
  <c r="H6880" i="22"/>
  <c r="I6880" i="22" s="1"/>
  <c r="H6879" i="22"/>
  <c r="I6879" i="22" s="1"/>
  <c r="H6878" i="22"/>
  <c r="I6878" i="22" s="1"/>
  <c r="H6877" i="22"/>
  <c r="I6877" i="22" s="1"/>
  <c r="H6876" i="22"/>
  <c r="I6876" i="22" s="1"/>
  <c r="H6875" i="22"/>
  <c r="I6875" i="22" s="1"/>
  <c r="H6874" i="22"/>
  <c r="I6874" i="22" s="1"/>
  <c r="H6873" i="22"/>
  <c r="I6873" i="22" s="1"/>
  <c r="H6872" i="22"/>
  <c r="I6872" i="22" s="1"/>
  <c r="H6871" i="22"/>
  <c r="I6871" i="22" s="1"/>
  <c r="H6870" i="22"/>
  <c r="I6870" i="22" s="1"/>
  <c r="H6869" i="22"/>
  <c r="I6869" i="22" s="1"/>
  <c r="H6868" i="22"/>
  <c r="I6868" i="22" s="1"/>
  <c r="H6867" i="22"/>
  <c r="I6867" i="22" s="1"/>
  <c r="H6866" i="22"/>
  <c r="I6866" i="22" s="1"/>
  <c r="H6865" i="22"/>
  <c r="I6865" i="22" s="1"/>
  <c r="H6864" i="22"/>
  <c r="I6864" i="22" s="1"/>
  <c r="H6863" i="22"/>
  <c r="I6863" i="22" s="1"/>
  <c r="H6862" i="22"/>
  <c r="I6862" i="22" s="1"/>
  <c r="H6861" i="22"/>
  <c r="I6861" i="22" s="1"/>
  <c r="H6860" i="22"/>
  <c r="I6860" i="22" s="1"/>
  <c r="H6859" i="22"/>
  <c r="I6859" i="22" s="1"/>
  <c r="H6858" i="22"/>
  <c r="I6858" i="22" s="1"/>
  <c r="H6857" i="22"/>
  <c r="I6857" i="22" s="1"/>
  <c r="H6856" i="22"/>
  <c r="I6856" i="22" s="1"/>
  <c r="H6855" i="22"/>
  <c r="I6855" i="22" s="1"/>
  <c r="H6854" i="22"/>
  <c r="I6854" i="22" s="1"/>
  <c r="H6853" i="22"/>
  <c r="I6853" i="22" s="1"/>
  <c r="H6852" i="22"/>
  <c r="I6852" i="22" s="1"/>
  <c r="H6851" i="22"/>
  <c r="I6851" i="22" s="1"/>
  <c r="H6850" i="22"/>
  <c r="I6850" i="22" s="1"/>
  <c r="H6849" i="22"/>
  <c r="I6849" i="22" s="1"/>
  <c r="H6848" i="22"/>
  <c r="I6848" i="22" s="1"/>
  <c r="H6847" i="22"/>
  <c r="I6847" i="22" s="1"/>
  <c r="H6846" i="22"/>
  <c r="I6846" i="22" s="1"/>
  <c r="H6845" i="22"/>
  <c r="I6845" i="22" s="1"/>
  <c r="H6844" i="22"/>
  <c r="I6844" i="22" s="1"/>
  <c r="H6843" i="22"/>
  <c r="I6843" i="22" s="1"/>
  <c r="H6842" i="22"/>
  <c r="I6842" i="22" s="1"/>
  <c r="H6841" i="22"/>
  <c r="I6841" i="22" s="1"/>
  <c r="H6840" i="22"/>
  <c r="I6840" i="22" s="1"/>
  <c r="H6839" i="22"/>
  <c r="I6839" i="22" s="1"/>
  <c r="H6838" i="22"/>
  <c r="I6838" i="22" s="1"/>
  <c r="H6837" i="22"/>
  <c r="I6837" i="22" s="1"/>
  <c r="H6836" i="22"/>
  <c r="I6836" i="22" s="1"/>
  <c r="H6835" i="22"/>
  <c r="I6835" i="22" s="1"/>
  <c r="H6834" i="22"/>
  <c r="I6834" i="22" s="1"/>
  <c r="H6833" i="22"/>
  <c r="I6833" i="22" s="1"/>
  <c r="H6832" i="22"/>
  <c r="I6832" i="22" s="1"/>
  <c r="H6831" i="22"/>
  <c r="I6831" i="22" s="1"/>
  <c r="H6830" i="22"/>
  <c r="I6830" i="22" s="1"/>
  <c r="H6829" i="22"/>
  <c r="I6829" i="22" s="1"/>
  <c r="H6828" i="22"/>
  <c r="I6828" i="22" s="1"/>
  <c r="H6827" i="22"/>
  <c r="I6827" i="22" s="1"/>
  <c r="H6826" i="22"/>
  <c r="I6826" i="22" s="1"/>
  <c r="H6825" i="22"/>
  <c r="I6825" i="22" s="1"/>
  <c r="H6824" i="22"/>
  <c r="I6824" i="22" s="1"/>
  <c r="H6823" i="22"/>
  <c r="I6823" i="22" s="1"/>
  <c r="H6822" i="22"/>
  <c r="I6822" i="22" s="1"/>
  <c r="H6821" i="22"/>
  <c r="I6821" i="22" s="1"/>
  <c r="H6820" i="22"/>
  <c r="I6820" i="22" s="1"/>
  <c r="H6819" i="22"/>
  <c r="I6819" i="22" s="1"/>
  <c r="H6818" i="22"/>
  <c r="I6818" i="22" s="1"/>
  <c r="H6817" i="22"/>
  <c r="I6817" i="22" s="1"/>
  <c r="H6816" i="22"/>
  <c r="I6816" i="22" s="1"/>
  <c r="H6815" i="22"/>
  <c r="I6815" i="22" s="1"/>
  <c r="H6814" i="22"/>
  <c r="I6814" i="22" s="1"/>
  <c r="H6813" i="22"/>
  <c r="I6813" i="22" s="1"/>
  <c r="H6812" i="22"/>
  <c r="I6812" i="22" s="1"/>
  <c r="H6811" i="22"/>
  <c r="I6811" i="22" s="1"/>
  <c r="H6810" i="22"/>
  <c r="I6810" i="22" s="1"/>
  <c r="H6809" i="22"/>
  <c r="I6809" i="22" s="1"/>
  <c r="H6808" i="22"/>
  <c r="I6808" i="22" s="1"/>
  <c r="H6807" i="22"/>
  <c r="I6807" i="22" s="1"/>
  <c r="H6806" i="22"/>
  <c r="I6806" i="22" s="1"/>
  <c r="H6805" i="22"/>
  <c r="I6805" i="22" s="1"/>
  <c r="H6804" i="22"/>
  <c r="I6804" i="22" s="1"/>
  <c r="H6803" i="22"/>
  <c r="I6803" i="22" s="1"/>
  <c r="H6802" i="22"/>
  <c r="I6802" i="22" s="1"/>
  <c r="H6801" i="22"/>
  <c r="I6801" i="22" s="1"/>
  <c r="H6800" i="22"/>
  <c r="I6800" i="22" s="1"/>
  <c r="H6799" i="22"/>
  <c r="I6799" i="22" s="1"/>
  <c r="H6798" i="22"/>
  <c r="I6798" i="22" s="1"/>
  <c r="H6797" i="22"/>
  <c r="I6797" i="22" s="1"/>
  <c r="H6796" i="22"/>
  <c r="I6796" i="22" s="1"/>
  <c r="H6795" i="22"/>
  <c r="I6795" i="22" s="1"/>
  <c r="H6794" i="22"/>
  <c r="I6794" i="22" s="1"/>
  <c r="H6793" i="22"/>
  <c r="I6793" i="22" s="1"/>
  <c r="H6792" i="22"/>
  <c r="I6792" i="22" s="1"/>
  <c r="H6791" i="22"/>
  <c r="I6791" i="22" s="1"/>
  <c r="H6790" i="22"/>
  <c r="I6790" i="22" s="1"/>
  <c r="H6789" i="22"/>
  <c r="I6789" i="22" s="1"/>
  <c r="H6788" i="22"/>
  <c r="I6788" i="22" s="1"/>
  <c r="H6787" i="22"/>
  <c r="I6787" i="22" s="1"/>
  <c r="H6786" i="22"/>
  <c r="I6786" i="22" s="1"/>
  <c r="H6785" i="22"/>
  <c r="I6785" i="22" s="1"/>
  <c r="H6784" i="22"/>
  <c r="I6784" i="22" s="1"/>
  <c r="H6783" i="22"/>
  <c r="I6783" i="22" s="1"/>
  <c r="H6782" i="22"/>
  <c r="I6782" i="22" s="1"/>
  <c r="H6781" i="22"/>
  <c r="I6781" i="22" s="1"/>
  <c r="H6780" i="22"/>
  <c r="I6780" i="22" s="1"/>
  <c r="H6779" i="22"/>
  <c r="I6779" i="22" s="1"/>
  <c r="H6778" i="22"/>
  <c r="I6778" i="22" s="1"/>
  <c r="H6777" i="22"/>
  <c r="I6777" i="22" s="1"/>
  <c r="H6776" i="22"/>
  <c r="I6776" i="22" s="1"/>
  <c r="H6775" i="22"/>
  <c r="I6775" i="22" s="1"/>
  <c r="H6774" i="22"/>
  <c r="I6774" i="22" s="1"/>
  <c r="H6773" i="22"/>
  <c r="I6773" i="22" s="1"/>
  <c r="H6772" i="22"/>
  <c r="I6772" i="22" s="1"/>
  <c r="H6771" i="22"/>
  <c r="I6771" i="22" s="1"/>
  <c r="H6770" i="22"/>
  <c r="I6770" i="22" s="1"/>
  <c r="H6769" i="22"/>
  <c r="I6769" i="22" s="1"/>
  <c r="H6768" i="22"/>
  <c r="I6768" i="22" s="1"/>
  <c r="H6767" i="22"/>
  <c r="I6767" i="22" s="1"/>
  <c r="H6766" i="22"/>
  <c r="I6766" i="22" s="1"/>
  <c r="H6765" i="22"/>
  <c r="I6765" i="22" s="1"/>
  <c r="H6764" i="22"/>
  <c r="I6764" i="22" s="1"/>
  <c r="H6763" i="22"/>
  <c r="I6763" i="22" s="1"/>
  <c r="H6762" i="22"/>
  <c r="I6762" i="22" s="1"/>
  <c r="H6761" i="22"/>
  <c r="I6761" i="22" s="1"/>
  <c r="H6760" i="22"/>
  <c r="I6760" i="22" s="1"/>
  <c r="H6759" i="22"/>
  <c r="I6759" i="22" s="1"/>
  <c r="H6758" i="22"/>
  <c r="I6758" i="22" s="1"/>
  <c r="H6757" i="22"/>
  <c r="I6757" i="22" s="1"/>
  <c r="H6756" i="22"/>
  <c r="I6756" i="22" s="1"/>
  <c r="H6755" i="22"/>
  <c r="I6755" i="22" s="1"/>
  <c r="H6754" i="22"/>
  <c r="I6754" i="22" s="1"/>
  <c r="H6753" i="22"/>
  <c r="I6753" i="22" s="1"/>
  <c r="H6752" i="22"/>
  <c r="I6752" i="22" s="1"/>
  <c r="H6751" i="22"/>
  <c r="I6751" i="22" s="1"/>
  <c r="H6750" i="22"/>
  <c r="I6750" i="22" s="1"/>
  <c r="H6749" i="22"/>
  <c r="I6749" i="22" s="1"/>
  <c r="H6748" i="22"/>
  <c r="I6748" i="22" s="1"/>
  <c r="H6747" i="22"/>
  <c r="I6747" i="22" s="1"/>
  <c r="H6746" i="22"/>
  <c r="I6746" i="22" s="1"/>
  <c r="H6745" i="22"/>
  <c r="I6745" i="22" s="1"/>
  <c r="H6744" i="22"/>
  <c r="I6744" i="22" s="1"/>
  <c r="H6743" i="22"/>
  <c r="I6743" i="22" s="1"/>
  <c r="H6742" i="22"/>
  <c r="I6742" i="22" s="1"/>
  <c r="H6741" i="22"/>
  <c r="I6741" i="22" s="1"/>
  <c r="H6740" i="22"/>
  <c r="I6740" i="22" s="1"/>
  <c r="H6739" i="22"/>
  <c r="I6739" i="22" s="1"/>
  <c r="H6738" i="22"/>
  <c r="I6738" i="22" s="1"/>
  <c r="H6737" i="22"/>
  <c r="I6737" i="22" s="1"/>
  <c r="H6736" i="22"/>
  <c r="I6736" i="22" s="1"/>
  <c r="H6735" i="22"/>
  <c r="I6735" i="22" s="1"/>
  <c r="H6734" i="22"/>
  <c r="I6734" i="22" s="1"/>
  <c r="H6733" i="22"/>
  <c r="I6733" i="22" s="1"/>
  <c r="H6732" i="22"/>
  <c r="I6732" i="22" s="1"/>
  <c r="H6731" i="22"/>
  <c r="I6731" i="22" s="1"/>
  <c r="H6730" i="22"/>
  <c r="I6730" i="22" s="1"/>
  <c r="H6729" i="22"/>
  <c r="I6729" i="22" s="1"/>
  <c r="H6728" i="22"/>
  <c r="I6728" i="22" s="1"/>
  <c r="H6727" i="22"/>
  <c r="I6727" i="22" s="1"/>
  <c r="H6726" i="22"/>
  <c r="I6726" i="22" s="1"/>
  <c r="H6725" i="22"/>
  <c r="I6725" i="22" s="1"/>
  <c r="H6724" i="22"/>
  <c r="I6724" i="22" s="1"/>
  <c r="H6723" i="22"/>
  <c r="I6723" i="22" s="1"/>
  <c r="H6722" i="22"/>
  <c r="I6722" i="22" s="1"/>
  <c r="H6721" i="22"/>
  <c r="I6721" i="22" s="1"/>
  <c r="H6720" i="22"/>
  <c r="I6720" i="22" s="1"/>
  <c r="H6719" i="22"/>
  <c r="I6719" i="22" s="1"/>
  <c r="H6718" i="22"/>
  <c r="I6718" i="22" s="1"/>
  <c r="H6717" i="22"/>
  <c r="I6717" i="22" s="1"/>
  <c r="H6716" i="22"/>
  <c r="I6716" i="22" s="1"/>
  <c r="H6715" i="22"/>
  <c r="I6715" i="22" s="1"/>
  <c r="H6714" i="22"/>
  <c r="I6714" i="22" s="1"/>
  <c r="H6713" i="22"/>
  <c r="I6713" i="22" s="1"/>
  <c r="H6712" i="22"/>
  <c r="I6712" i="22" s="1"/>
  <c r="H6711" i="22"/>
  <c r="I6711" i="22" s="1"/>
  <c r="H6710" i="22"/>
  <c r="I6710" i="22" s="1"/>
  <c r="H6709" i="22"/>
  <c r="I6709" i="22" s="1"/>
  <c r="H6708" i="22"/>
  <c r="I6708" i="22" s="1"/>
  <c r="H6707" i="22"/>
  <c r="I6707" i="22" s="1"/>
  <c r="H6706" i="22"/>
  <c r="I6706" i="22" s="1"/>
  <c r="H6705" i="22"/>
  <c r="I6705" i="22" s="1"/>
  <c r="H6704" i="22"/>
  <c r="I6704" i="22" s="1"/>
  <c r="H6703" i="22"/>
  <c r="I6703" i="22" s="1"/>
  <c r="H6702" i="22"/>
  <c r="I6702" i="22" s="1"/>
  <c r="H6701" i="22"/>
  <c r="I6701" i="22" s="1"/>
  <c r="H6700" i="22"/>
  <c r="I6700" i="22" s="1"/>
  <c r="H6699" i="22"/>
  <c r="I6699" i="22" s="1"/>
  <c r="H6698" i="22"/>
  <c r="I6698" i="22" s="1"/>
  <c r="H6697" i="22"/>
  <c r="I6697" i="22" s="1"/>
  <c r="H6696" i="22"/>
  <c r="I6696" i="22" s="1"/>
  <c r="H6695" i="22"/>
  <c r="I6695" i="22" s="1"/>
  <c r="H6694" i="22"/>
  <c r="I6694" i="22" s="1"/>
  <c r="H6693" i="22"/>
  <c r="I6693" i="22" s="1"/>
  <c r="H6692" i="22"/>
  <c r="I6692" i="22" s="1"/>
  <c r="H6691" i="22"/>
  <c r="I6691" i="22" s="1"/>
  <c r="H6690" i="22"/>
  <c r="I6690" i="22" s="1"/>
  <c r="H6689" i="22"/>
  <c r="I6689" i="22" s="1"/>
  <c r="H6688" i="22"/>
  <c r="I6688" i="22" s="1"/>
  <c r="H6687" i="22"/>
  <c r="I6687" i="22" s="1"/>
  <c r="H6686" i="22"/>
  <c r="I6686" i="22" s="1"/>
  <c r="H6685" i="22"/>
  <c r="I6685" i="22" s="1"/>
  <c r="H6684" i="22"/>
  <c r="I6684" i="22" s="1"/>
  <c r="H6683" i="22"/>
  <c r="I6683" i="22" s="1"/>
  <c r="H6682" i="22"/>
  <c r="I6682" i="22" s="1"/>
  <c r="H6681" i="22"/>
  <c r="I6681" i="22" s="1"/>
  <c r="H6680" i="22"/>
  <c r="I6680" i="22" s="1"/>
  <c r="H6679" i="22"/>
  <c r="I6679" i="22" s="1"/>
  <c r="H6678" i="22"/>
  <c r="I6678" i="22" s="1"/>
  <c r="H6677" i="22"/>
  <c r="I6677" i="22" s="1"/>
  <c r="H6676" i="22"/>
  <c r="I6676" i="22" s="1"/>
  <c r="H6675" i="22"/>
  <c r="I6675" i="22" s="1"/>
  <c r="H6674" i="22"/>
  <c r="I6674" i="22" s="1"/>
  <c r="H6673" i="22"/>
  <c r="I6673" i="22" s="1"/>
  <c r="H6672" i="22"/>
  <c r="I6672" i="22" s="1"/>
  <c r="H6671" i="22"/>
  <c r="I6671" i="22" s="1"/>
  <c r="H6670" i="22"/>
  <c r="I6670" i="22" s="1"/>
  <c r="H6669" i="22"/>
  <c r="I6669" i="22" s="1"/>
  <c r="H6668" i="22"/>
  <c r="I6668" i="22" s="1"/>
  <c r="H6667" i="22"/>
  <c r="I6667" i="22" s="1"/>
  <c r="H6666" i="22"/>
  <c r="I6666" i="22" s="1"/>
  <c r="H6665" i="22"/>
  <c r="I6665" i="22" s="1"/>
  <c r="H6664" i="22"/>
  <c r="I6664" i="22" s="1"/>
  <c r="H6663" i="22"/>
  <c r="I6663" i="22" s="1"/>
  <c r="H6662" i="22"/>
  <c r="I6662" i="22" s="1"/>
  <c r="H6661" i="22"/>
  <c r="I6661" i="22" s="1"/>
  <c r="H6660" i="22"/>
  <c r="I6660" i="22" s="1"/>
  <c r="H6659" i="22"/>
  <c r="I6659" i="22" s="1"/>
  <c r="H6658" i="22"/>
  <c r="I6658" i="22" s="1"/>
  <c r="H6657" i="22"/>
  <c r="I6657" i="22" s="1"/>
  <c r="H6656" i="22"/>
  <c r="I6656" i="22" s="1"/>
  <c r="H6655" i="22"/>
  <c r="I6655" i="22" s="1"/>
  <c r="H6654" i="22"/>
  <c r="I6654" i="22" s="1"/>
  <c r="H6653" i="22"/>
  <c r="I6653" i="22" s="1"/>
  <c r="H6652" i="22"/>
  <c r="I6652" i="22" s="1"/>
  <c r="H6651" i="22"/>
  <c r="I6651" i="22" s="1"/>
  <c r="H6650" i="22"/>
  <c r="I6650" i="22" s="1"/>
  <c r="H6649" i="22"/>
  <c r="I6649" i="22" s="1"/>
  <c r="H6648" i="22"/>
  <c r="I6648" i="22" s="1"/>
  <c r="H6647" i="22"/>
  <c r="I6647" i="22" s="1"/>
  <c r="H6646" i="22"/>
  <c r="I6646" i="22" s="1"/>
  <c r="H6645" i="22"/>
  <c r="I6645" i="22" s="1"/>
  <c r="H6644" i="22"/>
  <c r="I6644" i="22" s="1"/>
  <c r="H6643" i="22"/>
  <c r="I6643" i="22" s="1"/>
  <c r="H6642" i="22"/>
  <c r="I6642" i="22" s="1"/>
  <c r="H6641" i="22"/>
  <c r="I6641" i="22" s="1"/>
  <c r="H6640" i="22"/>
  <c r="I6640" i="22" s="1"/>
  <c r="H6639" i="22"/>
  <c r="I6639" i="22" s="1"/>
  <c r="H6638" i="22"/>
  <c r="I6638" i="22" s="1"/>
  <c r="H6637" i="22"/>
  <c r="I6637" i="22" s="1"/>
  <c r="H6636" i="22"/>
  <c r="I6636" i="22" s="1"/>
  <c r="H6635" i="22"/>
  <c r="I6635" i="22" s="1"/>
  <c r="H6634" i="22"/>
  <c r="I6634" i="22" s="1"/>
  <c r="H6633" i="22"/>
  <c r="I6633" i="22" s="1"/>
  <c r="H6632" i="22"/>
  <c r="I6632" i="22" s="1"/>
  <c r="H6631" i="22"/>
  <c r="I6631" i="22" s="1"/>
  <c r="H6630" i="22"/>
  <c r="I6630" i="22" s="1"/>
  <c r="H6629" i="22"/>
  <c r="I6629" i="22" s="1"/>
  <c r="H6628" i="22"/>
  <c r="I6628" i="22" s="1"/>
  <c r="H6627" i="22"/>
  <c r="I6627" i="22" s="1"/>
  <c r="H6626" i="22"/>
  <c r="I6626" i="22" s="1"/>
  <c r="H6625" i="22"/>
  <c r="I6625" i="22" s="1"/>
  <c r="H6624" i="22"/>
  <c r="I6624" i="22" s="1"/>
  <c r="H6623" i="22"/>
  <c r="I6623" i="22" s="1"/>
  <c r="H6622" i="22"/>
  <c r="I6622" i="22" s="1"/>
  <c r="H6621" i="22"/>
  <c r="I6621" i="22" s="1"/>
  <c r="H6620" i="22"/>
  <c r="I6620" i="22" s="1"/>
  <c r="H6619" i="22"/>
  <c r="I6619" i="22" s="1"/>
  <c r="H6618" i="22"/>
  <c r="I6618" i="22" s="1"/>
  <c r="H6617" i="22"/>
  <c r="I6617" i="22" s="1"/>
  <c r="H6616" i="22"/>
  <c r="I6616" i="22" s="1"/>
  <c r="H6615" i="22"/>
  <c r="I6615" i="22" s="1"/>
  <c r="H6614" i="22"/>
  <c r="I6614" i="22" s="1"/>
  <c r="H6613" i="22"/>
  <c r="I6613" i="22" s="1"/>
  <c r="H6612" i="22"/>
  <c r="I6612" i="22" s="1"/>
  <c r="H6611" i="22"/>
  <c r="I6611" i="22" s="1"/>
  <c r="H6610" i="22"/>
  <c r="I6610" i="22" s="1"/>
  <c r="H6609" i="22"/>
  <c r="I6609" i="22" s="1"/>
  <c r="H6608" i="22"/>
  <c r="I6608" i="22" s="1"/>
  <c r="H6607" i="22"/>
  <c r="I6607" i="22" s="1"/>
  <c r="H6606" i="22"/>
  <c r="I6606" i="22" s="1"/>
  <c r="H6605" i="22"/>
  <c r="I6605" i="22" s="1"/>
  <c r="H6604" i="22"/>
  <c r="I6604" i="22" s="1"/>
  <c r="H6603" i="22"/>
  <c r="I6603" i="22" s="1"/>
  <c r="H6602" i="22"/>
  <c r="I6602" i="22" s="1"/>
  <c r="H6601" i="22"/>
  <c r="I6601" i="22" s="1"/>
  <c r="H6600" i="22"/>
  <c r="I6600" i="22" s="1"/>
  <c r="H6599" i="22"/>
  <c r="I6599" i="22" s="1"/>
  <c r="H6598" i="22"/>
  <c r="I6598" i="22" s="1"/>
  <c r="H6597" i="22"/>
  <c r="I6597" i="22" s="1"/>
  <c r="H6596" i="22"/>
  <c r="I6596" i="22" s="1"/>
  <c r="H6595" i="22"/>
  <c r="I6595" i="22" s="1"/>
  <c r="H6594" i="22"/>
  <c r="I6594" i="22" s="1"/>
  <c r="H6593" i="22"/>
  <c r="I6593" i="22" s="1"/>
  <c r="H6592" i="22"/>
  <c r="I6592" i="22" s="1"/>
  <c r="H6591" i="22"/>
  <c r="I6591" i="22" s="1"/>
  <c r="H6590" i="22"/>
  <c r="I6590" i="22" s="1"/>
  <c r="H6589" i="22"/>
  <c r="I6589" i="22" s="1"/>
  <c r="H6588" i="22"/>
  <c r="I6588" i="22" s="1"/>
  <c r="H6587" i="22"/>
  <c r="I6587" i="22" s="1"/>
  <c r="H6586" i="22"/>
  <c r="I6586" i="22" s="1"/>
  <c r="H6585" i="22"/>
  <c r="I6585" i="22" s="1"/>
  <c r="H6584" i="22"/>
  <c r="I6584" i="22" s="1"/>
  <c r="H6583" i="22"/>
  <c r="I6583" i="22" s="1"/>
  <c r="H6582" i="22"/>
  <c r="I6582" i="22" s="1"/>
  <c r="H6581" i="22"/>
  <c r="I6581" i="22" s="1"/>
  <c r="H6580" i="22"/>
  <c r="I6580" i="22" s="1"/>
  <c r="H6579" i="22"/>
  <c r="I6579" i="22" s="1"/>
  <c r="H6578" i="22"/>
  <c r="I6578" i="22" s="1"/>
  <c r="H6577" i="22"/>
  <c r="I6577" i="22" s="1"/>
  <c r="H6576" i="22"/>
  <c r="I6576" i="22" s="1"/>
  <c r="H6575" i="22"/>
  <c r="I6575" i="22" s="1"/>
  <c r="H6574" i="22"/>
  <c r="I6574" i="22" s="1"/>
  <c r="H6573" i="22"/>
  <c r="I6573" i="22" s="1"/>
  <c r="H6572" i="22"/>
  <c r="I6572" i="22" s="1"/>
  <c r="H6571" i="22"/>
  <c r="I6571" i="22" s="1"/>
  <c r="H6570" i="22"/>
  <c r="I6570" i="22" s="1"/>
  <c r="H6569" i="22"/>
  <c r="I6569" i="22" s="1"/>
  <c r="H6568" i="22"/>
  <c r="I6568" i="22" s="1"/>
  <c r="H6567" i="22"/>
  <c r="I6567" i="22" s="1"/>
  <c r="H6566" i="22"/>
  <c r="I6566" i="22" s="1"/>
  <c r="H6565" i="22"/>
  <c r="I6565" i="22" s="1"/>
  <c r="H6564" i="22"/>
  <c r="I6564" i="22" s="1"/>
  <c r="H6563" i="22"/>
  <c r="I6563" i="22" s="1"/>
  <c r="H6562" i="22"/>
  <c r="I6562" i="22" s="1"/>
  <c r="H6561" i="22"/>
  <c r="I6561" i="22" s="1"/>
  <c r="H6560" i="22"/>
  <c r="I6560" i="22" s="1"/>
  <c r="H6559" i="22"/>
  <c r="I6559" i="22" s="1"/>
  <c r="H6558" i="22"/>
  <c r="I6558" i="22" s="1"/>
  <c r="H6557" i="22"/>
  <c r="I6557" i="22" s="1"/>
  <c r="H6556" i="22"/>
  <c r="I6556" i="22" s="1"/>
  <c r="H6555" i="22"/>
  <c r="I6555" i="22" s="1"/>
  <c r="H6554" i="22"/>
  <c r="I6554" i="22" s="1"/>
  <c r="H6553" i="22"/>
  <c r="I6553" i="22" s="1"/>
  <c r="H6552" i="22"/>
  <c r="I6552" i="22" s="1"/>
  <c r="H6551" i="22"/>
  <c r="I6551" i="22" s="1"/>
  <c r="H6550" i="22"/>
  <c r="I6550" i="22" s="1"/>
  <c r="H6549" i="22"/>
  <c r="I6549" i="22" s="1"/>
  <c r="H6548" i="22"/>
  <c r="I6548" i="22" s="1"/>
  <c r="H6547" i="22"/>
  <c r="I6547" i="22" s="1"/>
  <c r="H6546" i="22"/>
  <c r="I6546" i="22" s="1"/>
  <c r="H6545" i="22"/>
  <c r="I6545" i="22" s="1"/>
  <c r="H6544" i="22"/>
  <c r="I6544" i="22" s="1"/>
  <c r="H6543" i="22"/>
  <c r="I6543" i="22" s="1"/>
  <c r="H6542" i="22"/>
  <c r="I6542" i="22" s="1"/>
  <c r="H6541" i="22"/>
  <c r="I6541" i="22" s="1"/>
  <c r="H6540" i="22"/>
  <c r="I6540" i="22" s="1"/>
  <c r="H6539" i="22"/>
  <c r="I6539" i="22" s="1"/>
  <c r="H6538" i="22"/>
  <c r="I6538" i="22" s="1"/>
  <c r="H6537" i="22"/>
  <c r="I6537" i="22" s="1"/>
  <c r="H6536" i="22"/>
  <c r="I6536" i="22" s="1"/>
  <c r="H6535" i="22"/>
  <c r="I6535" i="22" s="1"/>
  <c r="H6534" i="22"/>
  <c r="I6534" i="22" s="1"/>
  <c r="H6533" i="22"/>
  <c r="I6533" i="22" s="1"/>
  <c r="H6532" i="22"/>
  <c r="I6532" i="22" s="1"/>
  <c r="H6531" i="22"/>
  <c r="I6531" i="22" s="1"/>
  <c r="H6530" i="22"/>
  <c r="I6530" i="22" s="1"/>
  <c r="H6529" i="22"/>
  <c r="I6529" i="22" s="1"/>
  <c r="H6528" i="22"/>
  <c r="I6528" i="22" s="1"/>
  <c r="H6527" i="22"/>
  <c r="I6527" i="22" s="1"/>
  <c r="H6526" i="22"/>
  <c r="I6526" i="22" s="1"/>
  <c r="H6525" i="22"/>
  <c r="I6525" i="22" s="1"/>
  <c r="H6524" i="22"/>
  <c r="I6524" i="22" s="1"/>
  <c r="H6523" i="22"/>
  <c r="I6523" i="22" s="1"/>
  <c r="H6522" i="22"/>
  <c r="I6522" i="22" s="1"/>
  <c r="H6521" i="22"/>
  <c r="I6521" i="22" s="1"/>
  <c r="H6520" i="22"/>
  <c r="I6520" i="22" s="1"/>
  <c r="H6519" i="22"/>
  <c r="I6519" i="22" s="1"/>
  <c r="H6518" i="22"/>
  <c r="I6518" i="22" s="1"/>
  <c r="H6517" i="22"/>
  <c r="I6517" i="22" s="1"/>
  <c r="H6516" i="22"/>
  <c r="I6516" i="22" s="1"/>
  <c r="H6515" i="22"/>
  <c r="I6515" i="22" s="1"/>
  <c r="H6514" i="22"/>
  <c r="I6514" i="22" s="1"/>
  <c r="H6513" i="22"/>
  <c r="I6513" i="22" s="1"/>
  <c r="H6512" i="22"/>
  <c r="I6512" i="22" s="1"/>
  <c r="H6511" i="22"/>
  <c r="I6511" i="22" s="1"/>
  <c r="H6510" i="22"/>
  <c r="I6510" i="22" s="1"/>
  <c r="H6509" i="22"/>
  <c r="I6509" i="22" s="1"/>
  <c r="H6508" i="22"/>
  <c r="I6508" i="22" s="1"/>
  <c r="H6507" i="22"/>
  <c r="I6507" i="22" s="1"/>
  <c r="H6506" i="22"/>
  <c r="I6506" i="22" s="1"/>
  <c r="H6505" i="22"/>
  <c r="I6505" i="22" s="1"/>
  <c r="H6504" i="22"/>
  <c r="I6504" i="22" s="1"/>
  <c r="H6503" i="22"/>
  <c r="I6503" i="22" s="1"/>
  <c r="H6502" i="22"/>
  <c r="I6502" i="22" s="1"/>
  <c r="H6501" i="22"/>
  <c r="I6501" i="22" s="1"/>
  <c r="H6500" i="22"/>
  <c r="I6500" i="22" s="1"/>
  <c r="H6499" i="22"/>
  <c r="I6499" i="22" s="1"/>
  <c r="H6498" i="22"/>
  <c r="I6498" i="22" s="1"/>
  <c r="H6497" i="22"/>
  <c r="I6497" i="22" s="1"/>
  <c r="H6496" i="22"/>
  <c r="I6496" i="22" s="1"/>
  <c r="H6495" i="22"/>
  <c r="I6495" i="22" s="1"/>
  <c r="H6494" i="22"/>
  <c r="I6494" i="22" s="1"/>
  <c r="H6493" i="22"/>
  <c r="I6493" i="22" s="1"/>
  <c r="H6492" i="22"/>
  <c r="I6492" i="22" s="1"/>
  <c r="H6491" i="22"/>
  <c r="I6491" i="22" s="1"/>
  <c r="H6490" i="22"/>
  <c r="I6490" i="22" s="1"/>
  <c r="H6489" i="22"/>
  <c r="I6489" i="22" s="1"/>
  <c r="H6488" i="22"/>
  <c r="I6488" i="22" s="1"/>
  <c r="H6487" i="22"/>
  <c r="I6487" i="22" s="1"/>
  <c r="H6486" i="22"/>
  <c r="I6486" i="22" s="1"/>
  <c r="H6485" i="22"/>
  <c r="I6485" i="22" s="1"/>
  <c r="H6484" i="22"/>
  <c r="I6484" i="22" s="1"/>
  <c r="H6483" i="22"/>
  <c r="I6483" i="22" s="1"/>
  <c r="H6482" i="22"/>
  <c r="I6482" i="22" s="1"/>
  <c r="H6481" i="22"/>
  <c r="I6481" i="22" s="1"/>
  <c r="H6480" i="22"/>
  <c r="I6480" i="22" s="1"/>
  <c r="H6479" i="22"/>
  <c r="I6479" i="22" s="1"/>
  <c r="H6478" i="22"/>
  <c r="I6478" i="22" s="1"/>
  <c r="H6477" i="22"/>
  <c r="I6477" i="22" s="1"/>
  <c r="H6476" i="22"/>
  <c r="I6476" i="22" s="1"/>
  <c r="H6475" i="22"/>
  <c r="I6475" i="22" s="1"/>
  <c r="H6474" i="22"/>
  <c r="I6474" i="22" s="1"/>
  <c r="H6473" i="22"/>
  <c r="I6473" i="22" s="1"/>
  <c r="H6472" i="22"/>
  <c r="I6472" i="22" s="1"/>
  <c r="H6471" i="22"/>
  <c r="I6471" i="22" s="1"/>
  <c r="H6470" i="22"/>
  <c r="I6470" i="22" s="1"/>
  <c r="H6469" i="22"/>
  <c r="I6469" i="22" s="1"/>
  <c r="H6468" i="22"/>
  <c r="I6468" i="22" s="1"/>
  <c r="H6467" i="22"/>
  <c r="I6467" i="22" s="1"/>
  <c r="H6466" i="22"/>
  <c r="I6466" i="22" s="1"/>
  <c r="H6465" i="22"/>
  <c r="I6465" i="22" s="1"/>
  <c r="H6464" i="22"/>
  <c r="I6464" i="22" s="1"/>
  <c r="H6463" i="22"/>
  <c r="I6463" i="22" s="1"/>
  <c r="H6462" i="22"/>
  <c r="I6462" i="22" s="1"/>
  <c r="H6461" i="22"/>
  <c r="I6461" i="22" s="1"/>
  <c r="H6460" i="22"/>
  <c r="I6460" i="22" s="1"/>
  <c r="H6459" i="22"/>
  <c r="I6459" i="22" s="1"/>
  <c r="H6458" i="22"/>
  <c r="I6458" i="22" s="1"/>
  <c r="H6457" i="22"/>
  <c r="I6457" i="22" s="1"/>
  <c r="H6456" i="22"/>
  <c r="I6456" i="22" s="1"/>
  <c r="H6455" i="22"/>
  <c r="I6455" i="22" s="1"/>
  <c r="H6454" i="22"/>
  <c r="I6454" i="22" s="1"/>
  <c r="H6453" i="22"/>
  <c r="I6453" i="22" s="1"/>
  <c r="H6452" i="22"/>
  <c r="I6452" i="22" s="1"/>
  <c r="H6451" i="22"/>
  <c r="I6451" i="22" s="1"/>
  <c r="H6450" i="22"/>
  <c r="I6450" i="22" s="1"/>
  <c r="H6449" i="22"/>
  <c r="I6449" i="22" s="1"/>
  <c r="H6448" i="22"/>
  <c r="I6448" i="22" s="1"/>
  <c r="H6447" i="22"/>
  <c r="I6447" i="22" s="1"/>
  <c r="H6446" i="22"/>
  <c r="I6446" i="22" s="1"/>
  <c r="H6445" i="22"/>
  <c r="I6445" i="22" s="1"/>
  <c r="H6444" i="22"/>
  <c r="I6444" i="22" s="1"/>
  <c r="H6443" i="22"/>
  <c r="I6443" i="22" s="1"/>
  <c r="H6442" i="22"/>
  <c r="I6442" i="22" s="1"/>
  <c r="H6441" i="22"/>
  <c r="I6441" i="22" s="1"/>
  <c r="H6440" i="22"/>
  <c r="I6440" i="22" s="1"/>
  <c r="H6439" i="22"/>
  <c r="I6439" i="22" s="1"/>
  <c r="H6438" i="22"/>
  <c r="I6438" i="22" s="1"/>
  <c r="H6437" i="22"/>
  <c r="I6437" i="22" s="1"/>
  <c r="H6436" i="22"/>
  <c r="I6436" i="22" s="1"/>
  <c r="H6435" i="22"/>
  <c r="I6435" i="22" s="1"/>
  <c r="H6434" i="22"/>
  <c r="I6434" i="22" s="1"/>
  <c r="H6433" i="22"/>
  <c r="I6433" i="22" s="1"/>
  <c r="H6432" i="22"/>
  <c r="I6432" i="22" s="1"/>
  <c r="H6431" i="22"/>
  <c r="I6431" i="22" s="1"/>
  <c r="H6430" i="22"/>
  <c r="I6430" i="22" s="1"/>
  <c r="H6429" i="22"/>
  <c r="I6429" i="22" s="1"/>
  <c r="H6428" i="22"/>
  <c r="I6428" i="22" s="1"/>
  <c r="H6427" i="22"/>
  <c r="I6427" i="22" s="1"/>
  <c r="H6426" i="22"/>
  <c r="I6426" i="22" s="1"/>
  <c r="H6425" i="22"/>
  <c r="I6425" i="22" s="1"/>
  <c r="H6424" i="22"/>
  <c r="I6424" i="22" s="1"/>
  <c r="H6423" i="22"/>
  <c r="I6423" i="22" s="1"/>
  <c r="H6422" i="22"/>
  <c r="I6422" i="22" s="1"/>
  <c r="H6421" i="22"/>
  <c r="I6421" i="22" s="1"/>
  <c r="H6420" i="22"/>
  <c r="I6420" i="22" s="1"/>
  <c r="H6419" i="22"/>
  <c r="I6419" i="22" s="1"/>
  <c r="H6418" i="22"/>
  <c r="I6418" i="22" s="1"/>
  <c r="H6417" i="22"/>
  <c r="I6417" i="22" s="1"/>
  <c r="H6416" i="22"/>
  <c r="I6416" i="22" s="1"/>
  <c r="H6415" i="22"/>
  <c r="I6415" i="22" s="1"/>
  <c r="H6414" i="22"/>
  <c r="I6414" i="22" s="1"/>
  <c r="H6413" i="22"/>
  <c r="I6413" i="22" s="1"/>
  <c r="H6412" i="22"/>
  <c r="I6412" i="22" s="1"/>
  <c r="H6411" i="22"/>
  <c r="I6411" i="22" s="1"/>
  <c r="H6410" i="22"/>
  <c r="I6410" i="22" s="1"/>
  <c r="H6409" i="22"/>
  <c r="I6409" i="22" s="1"/>
  <c r="H6408" i="22"/>
  <c r="I6408" i="22" s="1"/>
  <c r="H6407" i="22"/>
  <c r="I6407" i="22" s="1"/>
  <c r="H6406" i="22"/>
  <c r="I6406" i="22" s="1"/>
  <c r="H6405" i="22"/>
  <c r="I6405" i="22" s="1"/>
  <c r="H6404" i="22"/>
  <c r="I6404" i="22" s="1"/>
  <c r="H6403" i="22"/>
  <c r="I6403" i="22" s="1"/>
  <c r="H6402" i="22"/>
  <c r="I6402" i="22" s="1"/>
  <c r="H6401" i="22"/>
  <c r="I6401" i="22" s="1"/>
  <c r="H6400" i="22"/>
  <c r="I6400" i="22" s="1"/>
  <c r="H6399" i="22"/>
  <c r="I6399" i="22" s="1"/>
  <c r="H6398" i="22"/>
  <c r="I6398" i="22" s="1"/>
  <c r="H6397" i="22"/>
  <c r="I6397" i="22" s="1"/>
  <c r="H6396" i="22"/>
  <c r="I6396" i="22" s="1"/>
  <c r="H6395" i="22"/>
  <c r="I6395" i="22" s="1"/>
  <c r="H6394" i="22"/>
  <c r="I6394" i="22" s="1"/>
  <c r="H6393" i="22"/>
  <c r="I6393" i="22" s="1"/>
  <c r="H6392" i="22"/>
  <c r="I6392" i="22" s="1"/>
  <c r="H6391" i="22"/>
  <c r="I6391" i="22" s="1"/>
  <c r="H6390" i="22"/>
  <c r="I6390" i="22" s="1"/>
  <c r="H6389" i="22"/>
  <c r="I6389" i="22" s="1"/>
  <c r="H6388" i="22"/>
  <c r="I6388" i="22" s="1"/>
  <c r="H6387" i="22"/>
  <c r="I6387" i="22" s="1"/>
  <c r="H6386" i="22"/>
  <c r="I6386" i="22" s="1"/>
  <c r="H6385" i="22"/>
  <c r="I6385" i="22" s="1"/>
  <c r="H6384" i="22"/>
  <c r="I6384" i="22" s="1"/>
  <c r="H6383" i="22"/>
  <c r="I6383" i="22" s="1"/>
  <c r="H6382" i="22"/>
  <c r="I6382" i="22" s="1"/>
  <c r="H6381" i="22"/>
  <c r="I6381" i="22" s="1"/>
  <c r="H6380" i="22"/>
  <c r="I6380" i="22" s="1"/>
  <c r="H6379" i="22"/>
  <c r="I6379" i="22" s="1"/>
  <c r="H6378" i="22"/>
  <c r="I6378" i="22" s="1"/>
  <c r="H6377" i="22"/>
  <c r="I6377" i="22" s="1"/>
  <c r="H6376" i="22"/>
  <c r="I6376" i="22" s="1"/>
  <c r="H6375" i="22"/>
  <c r="I6375" i="22" s="1"/>
  <c r="H6374" i="22"/>
  <c r="I6374" i="22" s="1"/>
  <c r="H6373" i="22"/>
  <c r="I6373" i="22" s="1"/>
  <c r="H6372" i="22"/>
  <c r="I6372" i="22" s="1"/>
  <c r="H6371" i="22"/>
  <c r="I6371" i="22" s="1"/>
  <c r="H6370" i="22"/>
  <c r="I6370" i="22" s="1"/>
  <c r="H6369" i="22"/>
  <c r="I6369" i="22" s="1"/>
  <c r="H6368" i="22"/>
  <c r="I6368" i="22" s="1"/>
  <c r="H6367" i="22"/>
  <c r="I6367" i="22" s="1"/>
  <c r="H6366" i="22"/>
  <c r="I6366" i="22" s="1"/>
  <c r="H6365" i="22"/>
  <c r="I6365" i="22" s="1"/>
  <c r="H6364" i="22"/>
  <c r="I6364" i="22" s="1"/>
  <c r="H6363" i="22"/>
  <c r="I6363" i="22" s="1"/>
  <c r="H6362" i="22"/>
  <c r="I6362" i="22" s="1"/>
  <c r="H6361" i="22"/>
  <c r="I6361" i="22" s="1"/>
  <c r="H6360" i="22"/>
  <c r="I6360" i="22" s="1"/>
  <c r="H6359" i="22"/>
  <c r="I6359" i="22" s="1"/>
  <c r="H6358" i="22"/>
  <c r="I6358" i="22" s="1"/>
  <c r="H6357" i="22"/>
  <c r="I6357" i="22" s="1"/>
  <c r="H6356" i="22"/>
  <c r="I6356" i="22" s="1"/>
  <c r="H6355" i="22"/>
  <c r="I6355" i="22" s="1"/>
  <c r="H6354" i="22"/>
  <c r="I6354" i="22" s="1"/>
  <c r="H6353" i="22"/>
  <c r="I6353" i="22" s="1"/>
  <c r="H6352" i="22"/>
  <c r="I6352" i="22" s="1"/>
  <c r="H6351" i="22"/>
  <c r="I6351" i="22" s="1"/>
  <c r="H6350" i="22"/>
  <c r="I6350" i="22" s="1"/>
  <c r="H6349" i="22"/>
  <c r="I6349" i="22" s="1"/>
  <c r="H6348" i="22"/>
  <c r="I6348" i="22" s="1"/>
  <c r="H6347" i="22"/>
  <c r="I6347" i="22" s="1"/>
  <c r="H6346" i="22"/>
  <c r="I6346" i="22" s="1"/>
  <c r="H6345" i="22"/>
  <c r="I6345" i="22" s="1"/>
  <c r="H6344" i="22"/>
  <c r="I6344" i="22" s="1"/>
  <c r="H6343" i="22"/>
  <c r="I6343" i="22" s="1"/>
  <c r="H6342" i="22"/>
  <c r="I6342" i="22" s="1"/>
  <c r="H6341" i="22"/>
  <c r="I6341" i="22" s="1"/>
  <c r="H6340" i="22"/>
  <c r="I6340" i="22" s="1"/>
  <c r="H6339" i="22"/>
  <c r="I6339" i="22" s="1"/>
  <c r="H6338" i="22"/>
  <c r="I6338" i="22" s="1"/>
  <c r="H6337" i="22"/>
  <c r="I6337" i="22" s="1"/>
  <c r="H6336" i="22"/>
  <c r="I6336" i="22" s="1"/>
  <c r="H6335" i="22"/>
  <c r="I6335" i="22" s="1"/>
  <c r="H6334" i="22"/>
  <c r="I6334" i="22" s="1"/>
  <c r="H6333" i="22"/>
  <c r="I6333" i="22" s="1"/>
  <c r="H6332" i="22"/>
  <c r="I6332" i="22" s="1"/>
  <c r="H6331" i="22"/>
  <c r="I6331" i="22" s="1"/>
  <c r="H6330" i="22"/>
  <c r="I6330" i="22" s="1"/>
  <c r="H6329" i="22"/>
  <c r="I6329" i="22" s="1"/>
  <c r="H6328" i="22"/>
  <c r="I6328" i="22" s="1"/>
  <c r="H6327" i="22"/>
  <c r="I6327" i="22" s="1"/>
  <c r="H6326" i="22"/>
  <c r="I6326" i="22" s="1"/>
  <c r="H6325" i="22"/>
  <c r="I6325" i="22" s="1"/>
  <c r="H6324" i="22"/>
  <c r="I6324" i="22" s="1"/>
  <c r="H6323" i="22"/>
  <c r="I6323" i="22" s="1"/>
  <c r="H6322" i="22"/>
  <c r="I6322" i="22" s="1"/>
  <c r="H6321" i="22"/>
  <c r="I6321" i="22" s="1"/>
  <c r="H6320" i="22"/>
  <c r="I6320" i="22" s="1"/>
  <c r="H6319" i="22"/>
  <c r="I6319" i="22" s="1"/>
  <c r="H6318" i="22"/>
  <c r="I6318" i="22" s="1"/>
  <c r="H6317" i="22"/>
  <c r="I6317" i="22" s="1"/>
  <c r="H6316" i="22"/>
  <c r="I6316" i="22" s="1"/>
  <c r="H6315" i="22"/>
  <c r="I6315" i="22" s="1"/>
  <c r="H6314" i="22"/>
  <c r="I6314" i="22" s="1"/>
  <c r="H6313" i="22"/>
  <c r="I6313" i="22" s="1"/>
  <c r="H6312" i="22"/>
  <c r="I6312" i="22" s="1"/>
  <c r="H6311" i="22"/>
  <c r="I6311" i="22" s="1"/>
  <c r="H6310" i="22"/>
  <c r="I6310" i="22" s="1"/>
  <c r="H6309" i="22"/>
  <c r="I6309" i="22" s="1"/>
  <c r="H6308" i="22"/>
  <c r="I6308" i="22" s="1"/>
  <c r="H6307" i="22"/>
  <c r="I6307" i="22" s="1"/>
  <c r="H6306" i="22"/>
  <c r="I6306" i="22" s="1"/>
  <c r="H6305" i="22"/>
  <c r="I6305" i="22" s="1"/>
  <c r="H6304" i="22"/>
  <c r="I6304" i="22" s="1"/>
  <c r="H6303" i="22"/>
  <c r="I6303" i="22" s="1"/>
  <c r="H6302" i="22"/>
  <c r="I6302" i="22" s="1"/>
  <c r="H6301" i="22"/>
  <c r="I6301" i="22" s="1"/>
  <c r="H6300" i="22"/>
  <c r="I6300" i="22" s="1"/>
  <c r="H6299" i="22"/>
  <c r="I6299" i="22" s="1"/>
  <c r="H6298" i="22"/>
  <c r="I6298" i="22" s="1"/>
  <c r="H6297" i="22"/>
  <c r="I6297" i="22" s="1"/>
  <c r="H6296" i="22"/>
  <c r="I6296" i="22" s="1"/>
  <c r="H6295" i="22"/>
  <c r="I6295" i="22" s="1"/>
  <c r="H6294" i="22"/>
  <c r="I6294" i="22" s="1"/>
  <c r="H6293" i="22"/>
  <c r="I6293" i="22" s="1"/>
  <c r="H6292" i="22"/>
  <c r="I6292" i="22" s="1"/>
  <c r="H6291" i="22"/>
  <c r="I6291" i="22" s="1"/>
  <c r="H6290" i="22"/>
  <c r="I6290" i="22" s="1"/>
  <c r="H6289" i="22"/>
  <c r="I6289" i="22" s="1"/>
  <c r="H6288" i="22"/>
  <c r="I6288" i="22" s="1"/>
  <c r="H6287" i="22"/>
  <c r="I6287" i="22" s="1"/>
  <c r="H6286" i="22"/>
  <c r="I6286" i="22" s="1"/>
  <c r="H6285" i="22"/>
  <c r="I6285" i="22" s="1"/>
  <c r="H6284" i="22"/>
  <c r="I6284" i="22" s="1"/>
  <c r="H6283" i="22"/>
  <c r="I6283" i="22" s="1"/>
  <c r="H6282" i="22"/>
  <c r="I6282" i="22" s="1"/>
  <c r="H6281" i="22"/>
  <c r="I6281" i="22" s="1"/>
  <c r="H6280" i="22"/>
  <c r="I6280" i="22" s="1"/>
  <c r="H6279" i="22"/>
  <c r="I6279" i="22" s="1"/>
  <c r="H6278" i="22"/>
  <c r="I6278" i="22" s="1"/>
  <c r="H6277" i="22"/>
  <c r="I6277" i="22" s="1"/>
  <c r="H6276" i="22"/>
  <c r="I6276" i="22" s="1"/>
  <c r="H6275" i="22"/>
  <c r="I6275" i="22" s="1"/>
  <c r="H6274" i="22"/>
  <c r="I6274" i="22" s="1"/>
  <c r="H6273" i="22"/>
  <c r="I6273" i="22" s="1"/>
  <c r="H6272" i="22"/>
  <c r="I6272" i="22" s="1"/>
  <c r="H6271" i="22"/>
  <c r="I6271" i="22" s="1"/>
  <c r="H6270" i="22"/>
  <c r="I6270" i="22" s="1"/>
  <c r="H6269" i="22"/>
  <c r="I6269" i="22" s="1"/>
  <c r="H6268" i="22"/>
  <c r="I6268" i="22" s="1"/>
  <c r="H6267" i="22"/>
  <c r="I6267" i="22" s="1"/>
  <c r="H6266" i="22"/>
  <c r="I6266" i="22" s="1"/>
  <c r="H6265" i="22"/>
  <c r="I6265" i="22" s="1"/>
  <c r="H6264" i="22"/>
  <c r="I6264" i="22" s="1"/>
  <c r="H6263" i="22"/>
  <c r="I6263" i="22" s="1"/>
  <c r="H6262" i="22"/>
  <c r="I6262" i="22" s="1"/>
  <c r="H6261" i="22"/>
  <c r="I6261" i="22" s="1"/>
  <c r="H6260" i="22"/>
  <c r="I6260" i="22" s="1"/>
  <c r="H6259" i="22"/>
  <c r="I6259" i="22" s="1"/>
  <c r="H6258" i="22"/>
  <c r="I6258" i="22" s="1"/>
  <c r="H6257" i="22"/>
  <c r="I6257" i="22" s="1"/>
  <c r="H6256" i="22"/>
  <c r="I6256" i="22" s="1"/>
  <c r="H6255" i="22"/>
  <c r="I6255" i="22" s="1"/>
  <c r="H6254" i="22"/>
  <c r="I6254" i="22" s="1"/>
  <c r="H6253" i="22"/>
  <c r="I6253" i="22" s="1"/>
  <c r="H6252" i="22"/>
  <c r="I6252" i="22" s="1"/>
  <c r="H6251" i="22"/>
  <c r="I6251" i="22" s="1"/>
  <c r="H6250" i="22"/>
  <c r="I6250" i="22" s="1"/>
  <c r="H6249" i="22"/>
  <c r="I6249" i="22" s="1"/>
  <c r="H6248" i="22"/>
  <c r="I6248" i="22" s="1"/>
  <c r="H6247" i="22"/>
  <c r="I6247" i="22" s="1"/>
  <c r="H6246" i="22"/>
  <c r="I6246" i="22" s="1"/>
  <c r="H6245" i="22"/>
  <c r="I6245" i="22" s="1"/>
  <c r="H6244" i="22"/>
  <c r="I6244" i="22" s="1"/>
  <c r="H6243" i="22"/>
  <c r="I6243" i="22" s="1"/>
  <c r="H6242" i="22"/>
  <c r="I6242" i="22" s="1"/>
  <c r="H6241" i="22"/>
  <c r="I6241" i="22" s="1"/>
  <c r="H6240" i="22"/>
  <c r="I6240" i="22" s="1"/>
  <c r="H6239" i="22"/>
  <c r="I6239" i="22" s="1"/>
  <c r="H6238" i="22"/>
  <c r="I6238" i="22" s="1"/>
  <c r="H6237" i="22"/>
  <c r="I6237" i="22" s="1"/>
  <c r="H6236" i="22"/>
  <c r="I6236" i="22" s="1"/>
  <c r="H6235" i="22"/>
  <c r="I6235" i="22" s="1"/>
  <c r="H6234" i="22"/>
  <c r="I6234" i="22" s="1"/>
  <c r="H6233" i="22"/>
  <c r="I6233" i="22" s="1"/>
  <c r="H6232" i="22"/>
  <c r="I6232" i="22" s="1"/>
  <c r="H6231" i="22"/>
  <c r="I6231" i="22" s="1"/>
  <c r="H6230" i="22"/>
  <c r="I6230" i="22" s="1"/>
  <c r="H6229" i="22"/>
  <c r="I6229" i="22" s="1"/>
  <c r="H6228" i="22"/>
  <c r="I6228" i="22" s="1"/>
  <c r="H6227" i="22"/>
  <c r="I6227" i="22" s="1"/>
  <c r="H6226" i="22"/>
  <c r="I6226" i="22" s="1"/>
  <c r="H6225" i="22"/>
  <c r="I6225" i="22" s="1"/>
  <c r="H6224" i="22"/>
  <c r="I6224" i="22" s="1"/>
  <c r="H6223" i="22"/>
  <c r="I6223" i="22" s="1"/>
  <c r="H6222" i="22"/>
  <c r="I6222" i="22" s="1"/>
  <c r="H6221" i="22"/>
  <c r="I6221" i="22" s="1"/>
  <c r="H6220" i="22"/>
  <c r="I6220" i="22" s="1"/>
  <c r="H6219" i="22"/>
  <c r="I6219" i="22" s="1"/>
  <c r="H6218" i="22"/>
  <c r="I6218" i="22" s="1"/>
  <c r="H6217" i="22"/>
  <c r="I6217" i="22" s="1"/>
  <c r="H6216" i="22"/>
  <c r="I6216" i="22" s="1"/>
  <c r="H6215" i="22"/>
  <c r="I6215" i="22" s="1"/>
  <c r="H6214" i="22"/>
  <c r="I6214" i="22" s="1"/>
  <c r="H6213" i="22"/>
  <c r="I6213" i="22" s="1"/>
  <c r="H6212" i="22"/>
  <c r="I6212" i="22" s="1"/>
  <c r="H6211" i="22"/>
  <c r="I6211" i="22" s="1"/>
  <c r="H6210" i="22"/>
  <c r="I6210" i="22" s="1"/>
  <c r="H6209" i="22"/>
  <c r="I6209" i="22" s="1"/>
  <c r="H6208" i="22"/>
  <c r="I6208" i="22" s="1"/>
  <c r="H6207" i="22"/>
  <c r="I6207" i="22" s="1"/>
  <c r="H6206" i="22"/>
  <c r="I6206" i="22" s="1"/>
  <c r="H6205" i="22"/>
  <c r="I6205" i="22" s="1"/>
  <c r="H6204" i="22"/>
  <c r="I6204" i="22" s="1"/>
  <c r="H6203" i="22"/>
  <c r="I6203" i="22" s="1"/>
  <c r="H6202" i="22"/>
  <c r="I6202" i="22" s="1"/>
  <c r="H6201" i="22"/>
  <c r="I6201" i="22" s="1"/>
  <c r="H6200" i="22"/>
  <c r="I6200" i="22" s="1"/>
  <c r="H6199" i="22"/>
  <c r="I6199" i="22" s="1"/>
  <c r="H6198" i="22"/>
  <c r="I6198" i="22" s="1"/>
  <c r="H6197" i="22"/>
  <c r="I6197" i="22" s="1"/>
  <c r="H6196" i="22"/>
  <c r="I6196" i="22" s="1"/>
  <c r="H6195" i="22"/>
  <c r="I6195" i="22" s="1"/>
  <c r="H6194" i="22"/>
  <c r="I6194" i="22" s="1"/>
  <c r="H6193" i="22"/>
  <c r="I6193" i="22" s="1"/>
  <c r="H6192" i="22"/>
  <c r="I6192" i="22" s="1"/>
  <c r="H6191" i="22"/>
  <c r="I6191" i="22" s="1"/>
  <c r="H6190" i="22"/>
  <c r="I6190" i="22" s="1"/>
  <c r="H6189" i="22"/>
  <c r="I6189" i="22" s="1"/>
  <c r="H6188" i="22"/>
  <c r="I6188" i="22" s="1"/>
  <c r="H6187" i="22"/>
  <c r="I6187" i="22" s="1"/>
  <c r="H6186" i="22"/>
  <c r="I6186" i="22" s="1"/>
  <c r="H6185" i="22"/>
  <c r="I6185" i="22" s="1"/>
  <c r="H6184" i="22"/>
  <c r="I6184" i="22" s="1"/>
  <c r="H6183" i="22"/>
  <c r="I6183" i="22" s="1"/>
  <c r="H6182" i="22"/>
  <c r="I6182" i="22" s="1"/>
  <c r="H6181" i="22"/>
  <c r="I6181" i="22" s="1"/>
  <c r="H6180" i="22"/>
  <c r="I6180" i="22" s="1"/>
  <c r="H6179" i="22"/>
  <c r="I6179" i="22" s="1"/>
  <c r="H6178" i="22"/>
  <c r="I6178" i="22" s="1"/>
  <c r="H6177" i="22"/>
  <c r="I6177" i="22" s="1"/>
  <c r="H6176" i="22"/>
  <c r="I6176" i="22" s="1"/>
  <c r="H6175" i="22"/>
  <c r="I6175" i="22" s="1"/>
  <c r="H6174" i="22"/>
  <c r="I6174" i="22" s="1"/>
  <c r="H6173" i="22"/>
  <c r="I6173" i="22" s="1"/>
  <c r="H6172" i="22"/>
  <c r="I6172" i="22" s="1"/>
  <c r="H6171" i="22"/>
  <c r="I6171" i="22" s="1"/>
  <c r="H6170" i="22"/>
  <c r="I6170" i="22" s="1"/>
  <c r="H6169" i="22"/>
  <c r="I6169" i="22" s="1"/>
  <c r="H6168" i="22"/>
  <c r="I6168" i="22" s="1"/>
  <c r="H6167" i="22"/>
  <c r="I6167" i="22" s="1"/>
  <c r="H6166" i="22"/>
  <c r="I6166" i="22" s="1"/>
  <c r="H6165" i="22"/>
  <c r="I6165" i="22" s="1"/>
  <c r="H6164" i="22"/>
  <c r="I6164" i="22" s="1"/>
  <c r="H6163" i="22"/>
  <c r="I6163" i="22" s="1"/>
  <c r="H6162" i="22"/>
  <c r="I6162" i="22" s="1"/>
  <c r="H6161" i="22"/>
  <c r="I6161" i="22" s="1"/>
  <c r="H6160" i="22"/>
  <c r="I6160" i="22" s="1"/>
  <c r="H6159" i="22"/>
  <c r="I6159" i="22" s="1"/>
  <c r="H6158" i="22"/>
  <c r="I6158" i="22" s="1"/>
  <c r="H6157" i="22"/>
  <c r="I6157" i="22" s="1"/>
  <c r="H6156" i="22"/>
  <c r="I6156" i="22" s="1"/>
  <c r="H6155" i="22"/>
  <c r="I6155" i="22" s="1"/>
  <c r="H6154" i="22"/>
  <c r="I6154" i="22" s="1"/>
  <c r="H6153" i="22"/>
  <c r="I6153" i="22" s="1"/>
  <c r="H6152" i="22"/>
  <c r="I6152" i="22" s="1"/>
  <c r="H6151" i="22"/>
  <c r="I6151" i="22" s="1"/>
  <c r="H6150" i="22"/>
  <c r="I6150" i="22" s="1"/>
  <c r="H6149" i="22"/>
  <c r="I6149" i="22" s="1"/>
  <c r="H6148" i="22"/>
  <c r="I6148" i="22" s="1"/>
  <c r="H6147" i="22"/>
  <c r="I6147" i="22" s="1"/>
  <c r="H6146" i="22"/>
  <c r="I6146" i="22" s="1"/>
  <c r="H6145" i="22"/>
  <c r="I6145" i="22" s="1"/>
  <c r="H6144" i="22"/>
  <c r="I6144" i="22" s="1"/>
  <c r="H6143" i="22"/>
  <c r="I6143" i="22" s="1"/>
  <c r="H6142" i="22"/>
  <c r="I6142" i="22" s="1"/>
  <c r="H6141" i="22"/>
  <c r="I6141" i="22" s="1"/>
  <c r="H6140" i="22"/>
  <c r="I6140" i="22" s="1"/>
  <c r="H6139" i="22"/>
  <c r="I6139" i="22" s="1"/>
  <c r="H6138" i="22"/>
  <c r="I6138" i="22" s="1"/>
  <c r="H6137" i="22"/>
  <c r="I6137" i="22" s="1"/>
  <c r="H6136" i="22"/>
  <c r="I6136" i="22" s="1"/>
  <c r="H6135" i="22"/>
  <c r="I6135" i="22" s="1"/>
  <c r="H6134" i="22"/>
  <c r="I6134" i="22" s="1"/>
  <c r="H6133" i="22"/>
  <c r="I6133" i="22" s="1"/>
  <c r="H6132" i="22"/>
  <c r="I6132" i="22" s="1"/>
  <c r="H6131" i="22"/>
  <c r="I6131" i="22" s="1"/>
  <c r="H6130" i="22"/>
  <c r="I6130" i="22" s="1"/>
  <c r="H6129" i="22"/>
  <c r="I6129" i="22" s="1"/>
  <c r="H6128" i="22"/>
  <c r="I6128" i="22" s="1"/>
  <c r="H6127" i="22"/>
  <c r="I6127" i="22" s="1"/>
  <c r="H6126" i="22"/>
  <c r="I6126" i="22" s="1"/>
  <c r="H6125" i="22"/>
  <c r="I6125" i="22" s="1"/>
  <c r="H6124" i="22"/>
  <c r="I6124" i="22" s="1"/>
  <c r="H6123" i="22"/>
  <c r="I6123" i="22" s="1"/>
  <c r="H6122" i="22"/>
  <c r="I6122" i="22" s="1"/>
  <c r="H6121" i="22"/>
  <c r="I6121" i="22" s="1"/>
  <c r="H6120" i="22"/>
  <c r="I6120" i="22" s="1"/>
  <c r="H6119" i="22"/>
  <c r="I6119" i="22" s="1"/>
  <c r="H6118" i="22"/>
  <c r="I6118" i="22" s="1"/>
  <c r="H6117" i="22"/>
  <c r="I6117" i="22" s="1"/>
  <c r="H6116" i="22"/>
  <c r="I6116" i="22" s="1"/>
  <c r="H6115" i="22"/>
  <c r="I6115" i="22" s="1"/>
  <c r="H6114" i="22"/>
  <c r="I6114" i="22" s="1"/>
  <c r="H6113" i="22"/>
  <c r="I6113" i="22" s="1"/>
  <c r="H6112" i="22"/>
  <c r="I6112" i="22" s="1"/>
  <c r="H6111" i="22"/>
  <c r="I6111" i="22" s="1"/>
  <c r="H6110" i="22"/>
  <c r="I6110" i="22" s="1"/>
  <c r="H6109" i="22"/>
  <c r="I6109" i="22" s="1"/>
  <c r="H6108" i="22"/>
  <c r="I6108" i="22" s="1"/>
  <c r="H6107" i="22"/>
  <c r="I6107" i="22" s="1"/>
  <c r="H6106" i="22"/>
  <c r="I6106" i="22" s="1"/>
  <c r="H6105" i="22"/>
  <c r="I6105" i="22" s="1"/>
  <c r="H6104" i="22"/>
  <c r="I6104" i="22" s="1"/>
  <c r="H6103" i="22"/>
  <c r="I6103" i="22" s="1"/>
  <c r="H6102" i="22"/>
  <c r="I6102" i="22" s="1"/>
  <c r="H6101" i="22"/>
  <c r="I6101" i="22" s="1"/>
  <c r="H6100" i="22"/>
  <c r="I6100" i="22" s="1"/>
  <c r="H6099" i="22"/>
  <c r="I6099" i="22" s="1"/>
  <c r="H6098" i="22"/>
  <c r="I6098" i="22" s="1"/>
  <c r="H6097" i="22"/>
  <c r="I6097" i="22" s="1"/>
  <c r="H6096" i="22"/>
  <c r="I6096" i="22" s="1"/>
  <c r="H6095" i="22"/>
  <c r="I6095" i="22" s="1"/>
  <c r="H6094" i="22"/>
  <c r="I6094" i="22" s="1"/>
  <c r="H6093" i="22"/>
  <c r="I6093" i="22" s="1"/>
  <c r="H6092" i="22"/>
  <c r="I6092" i="22" s="1"/>
  <c r="H6091" i="22"/>
  <c r="I6091" i="22" s="1"/>
  <c r="H6090" i="22"/>
  <c r="I6090" i="22" s="1"/>
  <c r="H6089" i="22"/>
  <c r="I6089" i="22" s="1"/>
  <c r="H6088" i="22"/>
  <c r="I6088" i="22" s="1"/>
  <c r="H6087" i="22"/>
  <c r="I6087" i="22" s="1"/>
  <c r="H6086" i="22"/>
  <c r="I6086" i="22" s="1"/>
  <c r="H6085" i="22"/>
  <c r="I6085" i="22" s="1"/>
  <c r="H6084" i="22"/>
  <c r="I6084" i="22" s="1"/>
  <c r="H6083" i="22"/>
  <c r="I6083" i="22" s="1"/>
  <c r="H6082" i="22"/>
  <c r="I6082" i="22" s="1"/>
  <c r="H6081" i="22"/>
  <c r="I6081" i="22" s="1"/>
  <c r="H6080" i="22"/>
  <c r="I6080" i="22" s="1"/>
  <c r="H6079" i="22"/>
  <c r="I6079" i="22" s="1"/>
  <c r="H6078" i="22"/>
  <c r="I6078" i="22" s="1"/>
  <c r="H6077" i="22"/>
  <c r="I6077" i="22" s="1"/>
  <c r="H6076" i="22"/>
  <c r="I6076" i="22" s="1"/>
  <c r="H6075" i="22"/>
  <c r="I6075" i="22" s="1"/>
  <c r="H6074" i="22"/>
  <c r="I6074" i="22" s="1"/>
  <c r="H6073" i="22"/>
  <c r="I6073" i="22" s="1"/>
  <c r="H6072" i="22"/>
  <c r="I6072" i="22" s="1"/>
  <c r="H6071" i="22"/>
  <c r="I6071" i="22" s="1"/>
  <c r="H6070" i="22"/>
  <c r="I6070" i="22" s="1"/>
  <c r="H6069" i="22"/>
  <c r="I6069" i="22" s="1"/>
  <c r="H6068" i="22"/>
  <c r="I6068" i="22" s="1"/>
  <c r="H6067" i="22"/>
  <c r="I6067" i="22" s="1"/>
  <c r="H6066" i="22"/>
  <c r="I6066" i="22" s="1"/>
  <c r="H6065" i="22"/>
  <c r="I6065" i="22" s="1"/>
  <c r="H6064" i="22"/>
  <c r="I6064" i="22" s="1"/>
  <c r="H6063" i="22"/>
  <c r="I6063" i="22" s="1"/>
  <c r="H6062" i="22"/>
  <c r="I6062" i="22" s="1"/>
  <c r="H6061" i="22"/>
  <c r="I6061" i="22" s="1"/>
  <c r="H6060" i="22"/>
  <c r="I6060" i="22" s="1"/>
  <c r="H6059" i="22"/>
  <c r="I6059" i="22" s="1"/>
  <c r="H6058" i="22"/>
  <c r="I6058" i="22" s="1"/>
  <c r="H6057" i="22"/>
  <c r="I6057" i="22" s="1"/>
  <c r="H6056" i="22"/>
  <c r="I6056" i="22" s="1"/>
  <c r="H6055" i="22"/>
  <c r="I6055" i="22" s="1"/>
  <c r="H6054" i="22"/>
  <c r="I6054" i="22" s="1"/>
  <c r="H6053" i="22"/>
  <c r="I6053" i="22" s="1"/>
  <c r="H6052" i="22"/>
  <c r="I6052" i="22" s="1"/>
  <c r="H6051" i="22"/>
  <c r="I6051" i="22" s="1"/>
  <c r="H6050" i="22"/>
  <c r="I6050" i="22" s="1"/>
  <c r="H6049" i="22"/>
  <c r="I6049" i="22" s="1"/>
  <c r="H6048" i="22"/>
  <c r="I6048" i="22" s="1"/>
  <c r="H6047" i="22"/>
  <c r="I6047" i="22" s="1"/>
  <c r="H6046" i="22"/>
  <c r="I6046" i="22" s="1"/>
  <c r="H6045" i="22"/>
  <c r="I6045" i="22" s="1"/>
  <c r="H6044" i="22"/>
  <c r="I6044" i="22" s="1"/>
  <c r="H6043" i="22"/>
  <c r="I6043" i="22" s="1"/>
  <c r="H6042" i="22"/>
  <c r="I6042" i="22" s="1"/>
  <c r="H6041" i="22"/>
  <c r="I6041" i="22" s="1"/>
  <c r="H6040" i="22"/>
  <c r="I6040" i="22" s="1"/>
  <c r="H6039" i="22"/>
  <c r="I6039" i="22" s="1"/>
  <c r="H6038" i="22"/>
  <c r="I6038" i="22" s="1"/>
  <c r="H6037" i="22"/>
  <c r="I6037" i="22" s="1"/>
  <c r="H6036" i="22"/>
  <c r="I6036" i="22" s="1"/>
  <c r="H6035" i="22"/>
  <c r="I6035" i="22" s="1"/>
  <c r="H6034" i="22"/>
  <c r="I6034" i="22" s="1"/>
  <c r="H6033" i="22"/>
  <c r="I6033" i="22" s="1"/>
  <c r="H6032" i="22"/>
  <c r="I6032" i="22" s="1"/>
  <c r="H6031" i="22"/>
  <c r="I6031" i="22" s="1"/>
  <c r="H6030" i="22"/>
  <c r="I6030" i="22" s="1"/>
  <c r="H6029" i="22"/>
  <c r="I6029" i="22" s="1"/>
  <c r="H6028" i="22"/>
  <c r="I6028" i="22" s="1"/>
  <c r="H6027" i="22"/>
  <c r="I6027" i="22" s="1"/>
  <c r="H6026" i="22"/>
  <c r="I6026" i="22" s="1"/>
  <c r="H6025" i="22"/>
  <c r="I6025" i="22" s="1"/>
  <c r="H6024" i="22"/>
  <c r="I6024" i="22" s="1"/>
  <c r="H6023" i="22"/>
  <c r="I6023" i="22" s="1"/>
  <c r="H6022" i="22"/>
  <c r="I6022" i="22" s="1"/>
  <c r="H6021" i="22"/>
  <c r="I6021" i="22" s="1"/>
  <c r="H6020" i="22"/>
  <c r="I6020" i="22" s="1"/>
  <c r="H6019" i="22"/>
  <c r="I6019" i="22" s="1"/>
  <c r="H6018" i="22"/>
  <c r="I6018" i="22" s="1"/>
  <c r="H6017" i="22"/>
  <c r="I6017" i="22" s="1"/>
  <c r="H6016" i="22"/>
  <c r="I6016" i="22" s="1"/>
  <c r="H6015" i="22"/>
  <c r="I6015" i="22" s="1"/>
  <c r="H6014" i="22"/>
  <c r="I6014" i="22" s="1"/>
  <c r="H6013" i="22"/>
  <c r="I6013" i="22" s="1"/>
  <c r="H6012" i="22"/>
  <c r="I6012" i="22" s="1"/>
  <c r="H6011" i="22"/>
  <c r="I6011" i="22" s="1"/>
  <c r="H6010" i="22"/>
  <c r="I6010" i="22" s="1"/>
  <c r="H6009" i="22"/>
  <c r="I6009" i="22" s="1"/>
  <c r="H6008" i="22"/>
  <c r="I6008" i="22" s="1"/>
  <c r="H6007" i="22"/>
  <c r="I6007" i="22" s="1"/>
  <c r="H6006" i="22"/>
  <c r="I6006" i="22" s="1"/>
  <c r="H6005" i="22"/>
  <c r="I6005" i="22" s="1"/>
  <c r="H6004" i="22"/>
  <c r="I6004" i="22" s="1"/>
  <c r="H6003" i="22"/>
  <c r="I6003" i="22" s="1"/>
  <c r="H6002" i="22"/>
  <c r="I6002" i="22" s="1"/>
  <c r="H6001" i="22"/>
  <c r="I6001" i="22" s="1"/>
  <c r="H6000" i="22"/>
  <c r="I6000" i="22" s="1"/>
  <c r="H5999" i="22"/>
  <c r="I5999" i="22" s="1"/>
  <c r="H5998" i="22"/>
  <c r="I5998" i="22" s="1"/>
  <c r="H5997" i="22"/>
  <c r="I5997" i="22" s="1"/>
  <c r="H5996" i="22"/>
  <c r="I5996" i="22" s="1"/>
  <c r="H5995" i="22"/>
  <c r="I5995" i="22" s="1"/>
  <c r="H5994" i="22"/>
  <c r="I5994" i="22" s="1"/>
  <c r="H5993" i="22"/>
  <c r="I5993" i="22" s="1"/>
  <c r="H5992" i="22"/>
  <c r="I5992" i="22" s="1"/>
  <c r="H5991" i="22"/>
  <c r="I5991" i="22" s="1"/>
  <c r="H5990" i="22"/>
  <c r="I5990" i="22" s="1"/>
  <c r="H5989" i="22"/>
  <c r="I5989" i="22" s="1"/>
  <c r="H5988" i="22"/>
  <c r="I5988" i="22" s="1"/>
  <c r="H5987" i="22"/>
  <c r="I5987" i="22" s="1"/>
  <c r="H5986" i="22"/>
  <c r="I5986" i="22" s="1"/>
  <c r="H5985" i="22"/>
  <c r="I5985" i="22" s="1"/>
  <c r="H5984" i="22"/>
  <c r="I5984" i="22" s="1"/>
  <c r="H5983" i="22"/>
  <c r="I5983" i="22" s="1"/>
  <c r="H5982" i="22"/>
  <c r="I5982" i="22" s="1"/>
  <c r="H5981" i="22"/>
  <c r="I5981" i="22" s="1"/>
  <c r="H5980" i="22"/>
  <c r="I5980" i="22" s="1"/>
  <c r="H5979" i="22"/>
  <c r="I5979" i="22" s="1"/>
  <c r="H5978" i="22"/>
  <c r="I5978" i="22" s="1"/>
  <c r="H5977" i="22"/>
  <c r="I5977" i="22" s="1"/>
  <c r="H5976" i="22"/>
  <c r="I5976" i="22" s="1"/>
  <c r="H5975" i="22"/>
  <c r="I5975" i="22" s="1"/>
  <c r="H5974" i="22"/>
  <c r="I5974" i="22" s="1"/>
  <c r="H5973" i="22"/>
  <c r="I5973" i="22" s="1"/>
  <c r="H5972" i="22"/>
  <c r="I5972" i="22" s="1"/>
  <c r="H5971" i="22"/>
  <c r="I5971" i="22" s="1"/>
  <c r="H5970" i="22"/>
  <c r="I5970" i="22" s="1"/>
  <c r="H5969" i="22"/>
  <c r="I5969" i="22" s="1"/>
  <c r="H5968" i="22"/>
  <c r="I5968" i="22" s="1"/>
  <c r="H5967" i="22"/>
  <c r="I5967" i="22" s="1"/>
  <c r="H5966" i="22"/>
  <c r="I5966" i="22" s="1"/>
  <c r="H5965" i="22"/>
  <c r="I5965" i="22" s="1"/>
  <c r="H5964" i="22"/>
  <c r="I5964" i="22" s="1"/>
  <c r="H5963" i="22"/>
  <c r="I5963" i="22" s="1"/>
  <c r="H5962" i="22"/>
  <c r="I5962" i="22" s="1"/>
  <c r="H5961" i="22"/>
  <c r="I5961" i="22" s="1"/>
  <c r="H5960" i="22"/>
  <c r="I5960" i="22" s="1"/>
  <c r="H5959" i="22"/>
  <c r="I5959" i="22" s="1"/>
  <c r="H5958" i="22"/>
  <c r="I5958" i="22" s="1"/>
  <c r="H5957" i="22"/>
  <c r="I5957" i="22" s="1"/>
  <c r="H5956" i="22"/>
  <c r="I5956" i="22" s="1"/>
  <c r="H5955" i="22"/>
  <c r="I5955" i="22" s="1"/>
  <c r="H5954" i="22"/>
  <c r="I5954" i="22" s="1"/>
  <c r="H5953" i="22"/>
  <c r="I5953" i="22" s="1"/>
  <c r="H5952" i="22"/>
  <c r="I5952" i="22" s="1"/>
  <c r="H5951" i="22"/>
  <c r="I5951" i="22" s="1"/>
  <c r="H5950" i="22"/>
  <c r="I5950" i="22" s="1"/>
  <c r="H5949" i="22"/>
  <c r="I5949" i="22" s="1"/>
  <c r="H5948" i="22"/>
  <c r="I5948" i="22" s="1"/>
  <c r="H5947" i="22"/>
  <c r="I5947" i="22" s="1"/>
  <c r="H5946" i="22"/>
  <c r="I5946" i="22" s="1"/>
  <c r="H5945" i="22"/>
  <c r="I5945" i="22" s="1"/>
  <c r="H5944" i="22"/>
  <c r="I5944" i="22" s="1"/>
  <c r="H5943" i="22"/>
  <c r="I5943" i="22" s="1"/>
  <c r="H5942" i="22"/>
  <c r="I5942" i="22" s="1"/>
  <c r="H5941" i="22"/>
  <c r="I5941" i="22" s="1"/>
  <c r="H5940" i="22"/>
  <c r="I5940" i="22" s="1"/>
  <c r="H5939" i="22"/>
  <c r="I5939" i="22" s="1"/>
  <c r="H5938" i="22"/>
  <c r="I5938" i="22" s="1"/>
  <c r="H5937" i="22"/>
  <c r="I5937" i="22" s="1"/>
  <c r="H5936" i="22"/>
  <c r="I5936" i="22" s="1"/>
  <c r="H5935" i="22"/>
  <c r="I5935" i="22" s="1"/>
  <c r="H5934" i="22"/>
  <c r="I5934" i="22" s="1"/>
  <c r="H5933" i="22"/>
  <c r="I5933" i="22" s="1"/>
  <c r="H5932" i="22"/>
  <c r="I5932" i="22" s="1"/>
  <c r="H5931" i="22"/>
  <c r="I5931" i="22" s="1"/>
  <c r="H5930" i="22"/>
  <c r="I5930" i="22" s="1"/>
  <c r="H5929" i="22"/>
  <c r="I5929" i="22" s="1"/>
  <c r="H5928" i="22"/>
  <c r="I5928" i="22" s="1"/>
  <c r="H5927" i="22"/>
  <c r="I5927" i="22" s="1"/>
  <c r="H5926" i="22"/>
  <c r="I5926" i="22" s="1"/>
  <c r="H5925" i="22"/>
  <c r="I5925" i="22" s="1"/>
  <c r="H5924" i="22"/>
  <c r="I5924" i="22" s="1"/>
  <c r="H5923" i="22"/>
  <c r="I5923" i="22" s="1"/>
  <c r="H5922" i="22"/>
  <c r="I5922" i="22" s="1"/>
  <c r="H5921" i="22"/>
  <c r="I5921" i="22" s="1"/>
  <c r="H5920" i="22"/>
  <c r="I5920" i="22" s="1"/>
  <c r="H5919" i="22"/>
  <c r="I5919" i="22" s="1"/>
  <c r="H5918" i="22"/>
  <c r="I5918" i="22" s="1"/>
  <c r="H5917" i="22"/>
  <c r="I5917" i="22" s="1"/>
  <c r="H5916" i="22"/>
  <c r="I5916" i="22" s="1"/>
  <c r="H5915" i="22"/>
  <c r="I5915" i="22" s="1"/>
  <c r="H5914" i="22"/>
  <c r="I5914" i="22" s="1"/>
  <c r="H5913" i="22"/>
  <c r="I5913" i="22" s="1"/>
  <c r="H5912" i="22"/>
  <c r="I5912" i="22" s="1"/>
  <c r="H5911" i="22"/>
  <c r="I5911" i="22" s="1"/>
  <c r="H5910" i="22"/>
  <c r="I5910" i="22" s="1"/>
  <c r="H5909" i="22"/>
  <c r="I5909" i="22" s="1"/>
  <c r="H5908" i="22"/>
  <c r="I5908" i="22" s="1"/>
  <c r="H5907" i="22"/>
  <c r="I5907" i="22" s="1"/>
  <c r="H5906" i="22"/>
  <c r="I5906" i="22" s="1"/>
  <c r="H5905" i="22"/>
  <c r="I5905" i="22" s="1"/>
  <c r="H5904" i="22"/>
  <c r="I5904" i="22" s="1"/>
  <c r="H5903" i="22"/>
  <c r="I5903" i="22" s="1"/>
  <c r="H5902" i="22"/>
  <c r="I5902" i="22" s="1"/>
  <c r="H5901" i="22"/>
  <c r="I5901" i="22" s="1"/>
  <c r="H5900" i="22"/>
  <c r="I5900" i="22" s="1"/>
  <c r="H5899" i="22"/>
  <c r="I5899" i="22" s="1"/>
  <c r="H5898" i="22"/>
  <c r="I5898" i="22" s="1"/>
  <c r="H5897" i="22"/>
  <c r="I5897" i="22" s="1"/>
  <c r="H5896" i="22"/>
  <c r="I5896" i="22" s="1"/>
  <c r="H5895" i="22"/>
  <c r="I5895" i="22" s="1"/>
  <c r="H5894" i="22"/>
  <c r="I5894" i="22" s="1"/>
  <c r="H5893" i="22"/>
  <c r="I5893" i="22" s="1"/>
  <c r="H5892" i="22"/>
  <c r="I5892" i="22" s="1"/>
  <c r="H5891" i="22"/>
  <c r="I5891" i="22" s="1"/>
  <c r="H5890" i="22"/>
  <c r="I5890" i="22" s="1"/>
  <c r="H5889" i="22"/>
  <c r="I5889" i="22" s="1"/>
  <c r="H5888" i="22"/>
  <c r="I5888" i="22" s="1"/>
  <c r="H5887" i="22"/>
  <c r="I5887" i="22" s="1"/>
  <c r="H5886" i="22"/>
  <c r="I5886" i="22" s="1"/>
  <c r="H5885" i="22"/>
  <c r="I5885" i="22" s="1"/>
  <c r="H5884" i="22"/>
  <c r="I5884" i="22" s="1"/>
  <c r="H5883" i="22"/>
  <c r="I5883" i="22" s="1"/>
  <c r="H5882" i="22"/>
  <c r="I5882" i="22" s="1"/>
  <c r="H5881" i="22"/>
  <c r="I5881" i="22" s="1"/>
  <c r="H5880" i="22"/>
  <c r="I5880" i="22" s="1"/>
  <c r="H5879" i="22"/>
  <c r="I5879" i="22" s="1"/>
  <c r="H5878" i="22"/>
  <c r="I5878" i="22" s="1"/>
  <c r="H5877" i="22"/>
  <c r="I5877" i="22" s="1"/>
  <c r="H5876" i="22"/>
  <c r="I5876" i="22" s="1"/>
  <c r="H5875" i="22"/>
  <c r="I5875" i="22" s="1"/>
  <c r="H5874" i="22"/>
  <c r="I5874" i="22" s="1"/>
  <c r="H5873" i="22"/>
  <c r="I5873" i="22" s="1"/>
  <c r="H5872" i="22"/>
  <c r="I5872" i="22" s="1"/>
  <c r="H5871" i="22"/>
  <c r="I5871" i="22" s="1"/>
  <c r="H5870" i="22"/>
  <c r="I5870" i="22" s="1"/>
  <c r="H5869" i="22"/>
  <c r="I5869" i="22" s="1"/>
  <c r="H5868" i="22"/>
  <c r="I5868" i="22" s="1"/>
  <c r="H5867" i="22"/>
  <c r="I5867" i="22" s="1"/>
  <c r="H5866" i="22"/>
  <c r="I5866" i="22" s="1"/>
  <c r="H5865" i="22"/>
  <c r="I5865" i="22" s="1"/>
  <c r="H5864" i="22"/>
  <c r="I5864" i="22" s="1"/>
  <c r="H5863" i="22"/>
  <c r="I5863" i="22" s="1"/>
  <c r="H5862" i="22"/>
  <c r="I5862" i="22" s="1"/>
  <c r="H5861" i="22"/>
  <c r="I5861" i="22" s="1"/>
  <c r="H5860" i="22"/>
  <c r="I5860" i="22" s="1"/>
  <c r="H5859" i="22"/>
  <c r="I5859" i="22" s="1"/>
  <c r="H5858" i="22"/>
  <c r="I5858" i="22" s="1"/>
  <c r="H5857" i="22"/>
  <c r="I5857" i="22" s="1"/>
  <c r="H5856" i="22"/>
  <c r="I5856" i="22" s="1"/>
  <c r="H5855" i="22"/>
  <c r="I5855" i="22" s="1"/>
  <c r="H5854" i="22"/>
  <c r="I5854" i="22" s="1"/>
  <c r="H5853" i="22"/>
  <c r="I5853" i="22" s="1"/>
  <c r="H5852" i="22"/>
  <c r="I5852" i="22" s="1"/>
  <c r="H5851" i="22"/>
  <c r="I5851" i="22" s="1"/>
  <c r="H5850" i="22"/>
  <c r="I5850" i="22" s="1"/>
  <c r="H5849" i="22"/>
  <c r="I5849" i="22" s="1"/>
  <c r="H5848" i="22"/>
  <c r="I5848" i="22" s="1"/>
  <c r="H5847" i="22"/>
  <c r="I5847" i="22" s="1"/>
  <c r="H5846" i="22"/>
  <c r="I5846" i="22" s="1"/>
  <c r="H5845" i="22"/>
  <c r="I5845" i="22" s="1"/>
  <c r="H5844" i="22"/>
  <c r="I5844" i="22" s="1"/>
  <c r="H5843" i="22"/>
  <c r="I5843" i="22" s="1"/>
  <c r="H5842" i="22"/>
  <c r="I5842" i="22" s="1"/>
  <c r="H5841" i="22"/>
  <c r="I5841" i="22" s="1"/>
  <c r="H5840" i="22"/>
  <c r="I5840" i="22" s="1"/>
  <c r="H5839" i="22"/>
  <c r="I5839" i="22" s="1"/>
  <c r="H5838" i="22"/>
  <c r="I5838" i="22" s="1"/>
  <c r="H5837" i="22"/>
  <c r="I5837" i="22" s="1"/>
  <c r="H5836" i="22"/>
  <c r="I5836" i="22" s="1"/>
  <c r="H5835" i="22"/>
  <c r="I5835" i="22" s="1"/>
  <c r="H5834" i="22"/>
  <c r="I5834" i="22" s="1"/>
  <c r="H5833" i="22"/>
  <c r="I5833" i="22" s="1"/>
  <c r="H5832" i="22"/>
  <c r="I5832" i="22" s="1"/>
  <c r="H5831" i="22"/>
  <c r="I5831" i="22" s="1"/>
  <c r="H5830" i="22"/>
  <c r="I5830" i="22" s="1"/>
  <c r="H5829" i="22"/>
  <c r="I5829" i="22" s="1"/>
  <c r="H5828" i="22"/>
  <c r="I5828" i="22" s="1"/>
  <c r="H5827" i="22"/>
  <c r="I5827" i="22" s="1"/>
  <c r="H5826" i="22"/>
  <c r="I5826" i="22" s="1"/>
  <c r="H5825" i="22"/>
  <c r="I5825" i="22" s="1"/>
  <c r="H5824" i="22"/>
  <c r="I5824" i="22" s="1"/>
  <c r="H5823" i="22"/>
  <c r="I5823" i="22" s="1"/>
  <c r="H5822" i="22"/>
  <c r="I5822" i="22" s="1"/>
  <c r="H5821" i="22"/>
  <c r="I5821" i="22" s="1"/>
  <c r="H5820" i="22"/>
  <c r="I5820" i="22" s="1"/>
  <c r="H5819" i="22"/>
  <c r="I5819" i="22" s="1"/>
  <c r="H5818" i="22"/>
  <c r="I5818" i="22" s="1"/>
  <c r="H5817" i="22"/>
  <c r="I5817" i="22" s="1"/>
  <c r="H5816" i="22"/>
  <c r="I5816" i="22" s="1"/>
  <c r="H5815" i="22"/>
  <c r="I5815" i="22" s="1"/>
  <c r="H5814" i="22"/>
  <c r="I5814" i="22" s="1"/>
  <c r="H5813" i="22"/>
  <c r="I5813" i="22" s="1"/>
  <c r="H5812" i="22"/>
  <c r="I5812" i="22" s="1"/>
  <c r="H5811" i="22"/>
  <c r="I5811" i="22" s="1"/>
  <c r="H5810" i="22"/>
  <c r="I5810" i="22" s="1"/>
  <c r="H5809" i="22"/>
  <c r="I5809" i="22" s="1"/>
  <c r="H5808" i="22"/>
  <c r="I5808" i="22" s="1"/>
  <c r="H5807" i="22"/>
  <c r="I5807" i="22" s="1"/>
  <c r="H5806" i="22"/>
  <c r="I5806" i="22" s="1"/>
  <c r="H5805" i="22"/>
  <c r="I5805" i="22" s="1"/>
  <c r="H5804" i="22"/>
  <c r="I5804" i="22" s="1"/>
  <c r="H5803" i="22"/>
  <c r="I5803" i="22" s="1"/>
  <c r="H5802" i="22"/>
  <c r="I5802" i="22" s="1"/>
  <c r="H5801" i="22"/>
  <c r="I5801" i="22" s="1"/>
  <c r="H5800" i="22"/>
  <c r="I5800" i="22" s="1"/>
  <c r="H5799" i="22"/>
  <c r="I5799" i="22" s="1"/>
  <c r="H5798" i="22"/>
  <c r="I5798" i="22" s="1"/>
  <c r="H5797" i="22"/>
  <c r="I5797" i="22" s="1"/>
  <c r="H5796" i="22"/>
  <c r="I5796" i="22" s="1"/>
  <c r="H5795" i="22"/>
  <c r="I5795" i="22" s="1"/>
  <c r="H5794" i="22"/>
  <c r="I5794" i="22" s="1"/>
  <c r="H5793" i="22"/>
  <c r="I5793" i="22" s="1"/>
  <c r="H5792" i="22"/>
  <c r="I5792" i="22" s="1"/>
  <c r="H5791" i="22"/>
  <c r="I5791" i="22" s="1"/>
  <c r="H5790" i="22"/>
  <c r="I5790" i="22" s="1"/>
  <c r="H5789" i="22"/>
  <c r="I5789" i="22" s="1"/>
  <c r="H5788" i="22"/>
  <c r="I5788" i="22" s="1"/>
  <c r="H5787" i="22"/>
  <c r="I5787" i="22" s="1"/>
  <c r="H5786" i="22"/>
  <c r="I5786" i="22" s="1"/>
  <c r="H5785" i="22"/>
  <c r="I5785" i="22" s="1"/>
  <c r="H5784" i="22"/>
  <c r="I5784" i="22" s="1"/>
  <c r="H5783" i="22"/>
  <c r="I5783" i="22" s="1"/>
  <c r="H5782" i="22"/>
  <c r="I5782" i="22" s="1"/>
  <c r="H5781" i="22"/>
  <c r="I5781" i="22" s="1"/>
  <c r="H5780" i="22"/>
  <c r="I5780" i="22" s="1"/>
  <c r="H5779" i="22"/>
  <c r="I5779" i="22" s="1"/>
  <c r="H5778" i="22"/>
  <c r="I5778" i="22" s="1"/>
  <c r="H5777" i="22"/>
  <c r="I5777" i="22" s="1"/>
  <c r="H5776" i="22"/>
  <c r="I5776" i="22" s="1"/>
  <c r="H5775" i="22"/>
  <c r="I5775" i="22" s="1"/>
  <c r="H5774" i="22"/>
  <c r="I5774" i="22" s="1"/>
  <c r="H5773" i="22"/>
  <c r="I5773" i="22" s="1"/>
  <c r="H5772" i="22"/>
  <c r="I5772" i="22" s="1"/>
  <c r="H5771" i="22"/>
  <c r="I5771" i="22" s="1"/>
  <c r="H5770" i="22"/>
  <c r="I5770" i="22" s="1"/>
  <c r="H5769" i="22"/>
  <c r="I5769" i="22" s="1"/>
  <c r="H5768" i="22"/>
  <c r="I5768" i="22" s="1"/>
  <c r="H5767" i="22"/>
  <c r="I5767" i="22" s="1"/>
  <c r="H5766" i="22"/>
  <c r="I5766" i="22" s="1"/>
  <c r="H5765" i="22"/>
  <c r="I5765" i="22" s="1"/>
  <c r="H5764" i="22"/>
  <c r="I5764" i="22" s="1"/>
  <c r="H5763" i="22"/>
  <c r="I5763" i="22" s="1"/>
  <c r="H5762" i="22"/>
  <c r="I5762" i="22" s="1"/>
  <c r="H5761" i="22"/>
  <c r="I5761" i="22" s="1"/>
  <c r="H5760" i="22"/>
  <c r="I5760" i="22" s="1"/>
  <c r="H5759" i="22"/>
  <c r="I5759" i="22" s="1"/>
  <c r="H5758" i="22"/>
  <c r="I5758" i="22" s="1"/>
  <c r="H5757" i="22"/>
  <c r="I5757" i="22" s="1"/>
  <c r="H5756" i="22"/>
  <c r="I5756" i="22" s="1"/>
  <c r="H5755" i="22"/>
  <c r="I5755" i="22" s="1"/>
  <c r="H5754" i="22"/>
  <c r="I5754" i="22" s="1"/>
  <c r="H5753" i="22"/>
  <c r="I5753" i="22" s="1"/>
  <c r="H5752" i="22"/>
  <c r="I5752" i="22" s="1"/>
  <c r="H5751" i="22"/>
  <c r="I5751" i="22" s="1"/>
  <c r="H5750" i="22"/>
  <c r="I5750" i="22" s="1"/>
  <c r="H5749" i="22"/>
  <c r="I5749" i="22" s="1"/>
  <c r="H5748" i="22"/>
  <c r="I5748" i="22" s="1"/>
  <c r="H5747" i="22"/>
  <c r="I5747" i="22" s="1"/>
  <c r="H5746" i="22"/>
  <c r="I5746" i="22" s="1"/>
  <c r="H5745" i="22"/>
  <c r="I5745" i="22" s="1"/>
  <c r="H5744" i="22"/>
  <c r="I5744" i="22" s="1"/>
  <c r="H5743" i="22"/>
  <c r="I5743" i="22" s="1"/>
  <c r="H5742" i="22"/>
  <c r="I5742" i="22" s="1"/>
  <c r="H5741" i="22"/>
  <c r="I5741" i="22" s="1"/>
  <c r="H5740" i="22"/>
  <c r="I5740" i="22" s="1"/>
  <c r="H5739" i="22"/>
  <c r="I5739" i="22" s="1"/>
  <c r="H5738" i="22"/>
  <c r="I5738" i="22" s="1"/>
  <c r="H5737" i="22"/>
  <c r="I5737" i="22" s="1"/>
  <c r="H5736" i="22"/>
  <c r="I5736" i="22" s="1"/>
  <c r="H5735" i="22"/>
  <c r="I5735" i="22" s="1"/>
  <c r="H5734" i="22"/>
  <c r="I5734" i="22" s="1"/>
  <c r="H5733" i="22"/>
  <c r="I5733" i="22" s="1"/>
  <c r="H5732" i="22"/>
  <c r="I5732" i="22" s="1"/>
  <c r="H5731" i="22"/>
  <c r="I5731" i="22" s="1"/>
  <c r="H5730" i="22"/>
  <c r="I5730" i="22" s="1"/>
  <c r="H5729" i="22"/>
  <c r="I5729" i="22" s="1"/>
  <c r="H5728" i="22"/>
  <c r="I5728" i="22" s="1"/>
  <c r="H5727" i="22"/>
  <c r="I5727" i="22" s="1"/>
  <c r="H5726" i="22"/>
  <c r="I5726" i="22" s="1"/>
  <c r="H5725" i="22"/>
  <c r="I5725" i="22" s="1"/>
  <c r="H5724" i="22"/>
  <c r="I5724" i="22" s="1"/>
  <c r="H5723" i="22"/>
  <c r="I5723" i="22" s="1"/>
  <c r="H5722" i="22"/>
  <c r="I5722" i="22" s="1"/>
  <c r="H5721" i="22"/>
  <c r="I5721" i="22" s="1"/>
  <c r="H5720" i="22"/>
  <c r="I5720" i="22" s="1"/>
  <c r="H5719" i="22"/>
  <c r="I5719" i="22" s="1"/>
  <c r="H5718" i="22"/>
  <c r="I5718" i="22" s="1"/>
  <c r="H5717" i="22"/>
  <c r="I5717" i="22" s="1"/>
  <c r="H5716" i="22"/>
  <c r="I5716" i="22" s="1"/>
  <c r="H5715" i="22"/>
  <c r="I5715" i="22" s="1"/>
  <c r="H5714" i="22"/>
  <c r="I5714" i="22" s="1"/>
  <c r="H5713" i="22"/>
  <c r="I5713" i="22" s="1"/>
  <c r="H5712" i="22"/>
  <c r="I5712" i="22" s="1"/>
  <c r="H5711" i="22"/>
  <c r="I5711" i="22" s="1"/>
  <c r="H5710" i="22"/>
  <c r="I5710" i="22" s="1"/>
  <c r="H5709" i="22"/>
  <c r="I5709" i="22" s="1"/>
  <c r="H5708" i="22"/>
  <c r="I5708" i="22" s="1"/>
  <c r="H5707" i="22"/>
  <c r="I5707" i="22" s="1"/>
  <c r="H5706" i="22"/>
  <c r="I5706" i="22" s="1"/>
  <c r="H5705" i="22"/>
  <c r="I5705" i="22" s="1"/>
  <c r="H5704" i="22"/>
  <c r="I5704" i="22" s="1"/>
  <c r="H5703" i="22"/>
  <c r="I5703" i="22" s="1"/>
  <c r="H5702" i="22"/>
  <c r="I5702" i="22" s="1"/>
  <c r="H5701" i="22"/>
  <c r="I5701" i="22" s="1"/>
  <c r="H5700" i="22"/>
  <c r="I5700" i="22" s="1"/>
  <c r="H5699" i="22"/>
  <c r="I5699" i="22" s="1"/>
  <c r="H5698" i="22"/>
  <c r="I5698" i="22" s="1"/>
  <c r="H5697" i="22"/>
  <c r="I5697" i="22" s="1"/>
  <c r="H5696" i="22"/>
  <c r="I5696" i="22" s="1"/>
  <c r="H5695" i="22"/>
  <c r="I5695" i="22" s="1"/>
  <c r="H5694" i="22"/>
  <c r="I5694" i="22" s="1"/>
  <c r="H5693" i="22"/>
  <c r="I5693" i="22" s="1"/>
  <c r="H5692" i="22"/>
  <c r="I5692" i="22" s="1"/>
  <c r="H5691" i="22"/>
  <c r="I5691" i="22" s="1"/>
  <c r="H5690" i="22"/>
  <c r="I5690" i="22" s="1"/>
  <c r="H5689" i="22"/>
  <c r="I5689" i="22" s="1"/>
  <c r="H5688" i="22"/>
  <c r="I5688" i="22" s="1"/>
  <c r="H5687" i="22"/>
  <c r="I5687" i="22" s="1"/>
  <c r="H5686" i="22"/>
  <c r="I5686" i="22" s="1"/>
  <c r="H5685" i="22"/>
  <c r="I5685" i="22" s="1"/>
  <c r="H5684" i="22"/>
  <c r="I5684" i="22" s="1"/>
  <c r="H5683" i="22"/>
  <c r="I5683" i="22" s="1"/>
  <c r="H5682" i="22"/>
  <c r="I5682" i="22" s="1"/>
  <c r="H5681" i="22"/>
  <c r="I5681" i="22" s="1"/>
  <c r="H5680" i="22"/>
  <c r="I5680" i="22" s="1"/>
  <c r="H5679" i="22"/>
  <c r="I5679" i="22" s="1"/>
  <c r="H5678" i="22"/>
  <c r="I5678" i="22" s="1"/>
  <c r="H5677" i="22"/>
  <c r="I5677" i="22" s="1"/>
  <c r="H5676" i="22"/>
  <c r="I5676" i="22" s="1"/>
  <c r="H5675" i="22"/>
  <c r="I5675" i="22" s="1"/>
  <c r="H5674" i="22"/>
  <c r="I5674" i="22" s="1"/>
  <c r="H5673" i="22"/>
  <c r="I5673" i="22" s="1"/>
  <c r="H5672" i="22"/>
  <c r="I5672" i="22" s="1"/>
  <c r="H5671" i="22"/>
  <c r="I5671" i="22" s="1"/>
  <c r="H5670" i="22"/>
  <c r="I5670" i="22" s="1"/>
  <c r="H5669" i="22"/>
  <c r="I5669" i="22" s="1"/>
  <c r="H5668" i="22"/>
  <c r="I5668" i="22" s="1"/>
  <c r="H5667" i="22"/>
  <c r="I5667" i="22" s="1"/>
  <c r="H5666" i="22"/>
  <c r="I5666" i="22" s="1"/>
  <c r="H5665" i="22"/>
  <c r="I5665" i="22" s="1"/>
  <c r="H5664" i="22"/>
  <c r="I5664" i="22" s="1"/>
  <c r="H5663" i="22"/>
  <c r="I5663" i="22" s="1"/>
  <c r="H5662" i="22"/>
  <c r="I5662" i="22" s="1"/>
  <c r="H5661" i="22"/>
  <c r="I5661" i="22" s="1"/>
  <c r="H5660" i="22"/>
  <c r="I5660" i="22" s="1"/>
  <c r="H5659" i="22"/>
  <c r="I5659" i="22" s="1"/>
  <c r="H5658" i="22"/>
  <c r="I5658" i="22" s="1"/>
  <c r="H5657" i="22"/>
  <c r="I5657" i="22" s="1"/>
  <c r="H5656" i="22"/>
  <c r="I5656" i="22" s="1"/>
  <c r="H5655" i="22"/>
  <c r="I5655" i="22" s="1"/>
  <c r="H5654" i="22"/>
  <c r="I5654" i="22" s="1"/>
  <c r="H5653" i="22"/>
  <c r="I5653" i="22" s="1"/>
  <c r="H5652" i="22"/>
  <c r="I5652" i="22" s="1"/>
  <c r="H5651" i="22"/>
  <c r="I5651" i="22" s="1"/>
  <c r="H5650" i="22"/>
  <c r="I5650" i="22" s="1"/>
  <c r="H5649" i="22"/>
  <c r="I5649" i="22" s="1"/>
  <c r="H5648" i="22"/>
  <c r="I5648" i="22" s="1"/>
  <c r="H5647" i="22"/>
  <c r="I5647" i="22" s="1"/>
  <c r="H5646" i="22"/>
  <c r="I5646" i="22" s="1"/>
  <c r="H5645" i="22"/>
  <c r="I5645" i="22" s="1"/>
  <c r="H5644" i="22"/>
  <c r="I5644" i="22" s="1"/>
  <c r="H5643" i="22"/>
  <c r="I5643" i="22" s="1"/>
  <c r="H5642" i="22"/>
  <c r="I5642" i="22" s="1"/>
  <c r="H5641" i="22"/>
  <c r="I5641" i="22" s="1"/>
  <c r="H5640" i="22"/>
  <c r="I5640" i="22" s="1"/>
  <c r="H5639" i="22"/>
  <c r="I5639" i="22" s="1"/>
  <c r="H5638" i="22"/>
  <c r="I5638" i="22" s="1"/>
  <c r="H5637" i="22"/>
  <c r="I5637" i="22" s="1"/>
  <c r="H5636" i="22"/>
  <c r="I5636" i="22" s="1"/>
  <c r="H5635" i="22"/>
  <c r="I5635" i="22" s="1"/>
  <c r="H5634" i="22"/>
  <c r="I5634" i="22" s="1"/>
  <c r="H5633" i="22"/>
  <c r="I5633" i="22" s="1"/>
  <c r="H5632" i="22"/>
  <c r="I5632" i="22" s="1"/>
  <c r="H5631" i="22"/>
  <c r="I5631" i="22" s="1"/>
  <c r="H5630" i="22"/>
  <c r="I5630" i="22" s="1"/>
  <c r="H5629" i="22"/>
  <c r="I5629" i="22" s="1"/>
  <c r="H5628" i="22"/>
  <c r="I5628" i="22" s="1"/>
  <c r="H5627" i="22"/>
  <c r="I5627" i="22" s="1"/>
  <c r="H5626" i="22"/>
  <c r="I5626" i="22" s="1"/>
  <c r="H5625" i="22"/>
  <c r="I5625" i="22" s="1"/>
  <c r="H5624" i="22"/>
  <c r="I5624" i="22" s="1"/>
  <c r="H5623" i="22"/>
  <c r="I5623" i="22" s="1"/>
  <c r="H5622" i="22"/>
  <c r="I5622" i="22" s="1"/>
  <c r="H5621" i="22"/>
  <c r="I5621" i="22" s="1"/>
  <c r="H5620" i="22"/>
  <c r="I5620" i="22" s="1"/>
  <c r="H5619" i="22"/>
  <c r="I5619" i="22" s="1"/>
  <c r="H5618" i="22"/>
  <c r="I5618" i="22" s="1"/>
  <c r="H5617" i="22"/>
  <c r="I5617" i="22" s="1"/>
  <c r="H5616" i="22"/>
  <c r="I5616" i="22" s="1"/>
  <c r="H5615" i="22"/>
  <c r="I5615" i="22" s="1"/>
  <c r="H5614" i="22"/>
  <c r="I5614" i="22" s="1"/>
  <c r="H5613" i="22"/>
  <c r="I5613" i="22" s="1"/>
  <c r="H5612" i="22"/>
  <c r="I5612" i="22" s="1"/>
  <c r="H5611" i="22"/>
  <c r="I5611" i="22" s="1"/>
  <c r="H5610" i="22"/>
  <c r="I5610" i="22" s="1"/>
  <c r="H5609" i="22"/>
  <c r="I5609" i="22" s="1"/>
  <c r="H5608" i="22"/>
  <c r="I5608" i="22" s="1"/>
  <c r="H5607" i="22"/>
  <c r="I5607" i="22" s="1"/>
  <c r="H5606" i="22"/>
  <c r="I5606" i="22" s="1"/>
  <c r="H5605" i="22"/>
  <c r="I5605" i="22" s="1"/>
  <c r="H5604" i="22"/>
  <c r="I5604" i="22" s="1"/>
  <c r="H5603" i="22"/>
  <c r="I5603" i="22" s="1"/>
  <c r="H5602" i="22"/>
  <c r="I5602" i="22" s="1"/>
  <c r="H5601" i="22"/>
  <c r="I5601" i="22" s="1"/>
  <c r="H5600" i="22"/>
  <c r="I5600" i="22" s="1"/>
  <c r="H5599" i="22"/>
  <c r="I5599" i="22" s="1"/>
  <c r="H5598" i="22"/>
  <c r="I5598" i="22" s="1"/>
  <c r="H5597" i="22"/>
  <c r="I5597" i="22" s="1"/>
  <c r="H5596" i="22"/>
  <c r="I5596" i="22" s="1"/>
  <c r="H5595" i="22"/>
  <c r="I5595" i="22" s="1"/>
  <c r="H5594" i="22"/>
  <c r="I5594" i="22" s="1"/>
  <c r="H5593" i="22"/>
  <c r="I5593" i="22" s="1"/>
  <c r="H5592" i="22"/>
  <c r="I5592" i="22" s="1"/>
  <c r="H5591" i="22"/>
  <c r="I5591" i="22" s="1"/>
  <c r="H5590" i="22"/>
  <c r="I5590" i="22" s="1"/>
  <c r="H5589" i="22"/>
  <c r="I5589" i="22" s="1"/>
  <c r="H5588" i="22"/>
  <c r="I5588" i="22" s="1"/>
  <c r="H5587" i="22"/>
  <c r="I5587" i="22" s="1"/>
  <c r="H5586" i="22"/>
  <c r="I5586" i="22" s="1"/>
  <c r="H5585" i="22"/>
  <c r="I5585" i="22" s="1"/>
  <c r="H5584" i="22"/>
  <c r="I5584" i="22" s="1"/>
  <c r="H5583" i="22"/>
  <c r="I5583" i="22" s="1"/>
  <c r="H5582" i="22"/>
  <c r="I5582" i="22" s="1"/>
  <c r="H5581" i="22"/>
  <c r="I5581" i="22" s="1"/>
  <c r="H5580" i="22"/>
  <c r="I5580" i="22" s="1"/>
  <c r="H5579" i="22"/>
  <c r="I5579" i="22" s="1"/>
  <c r="H5578" i="22"/>
  <c r="I5578" i="22" s="1"/>
  <c r="H5577" i="22"/>
  <c r="I5577" i="22" s="1"/>
  <c r="H5576" i="22"/>
  <c r="I5576" i="22" s="1"/>
  <c r="H5575" i="22"/>
  <c r="I5575" i="22" s="1"/>
  <c r="H5574" i="22"/>
  <c r="I5574" i="22" s="1"/>
  <c r="H5573" i="22"/>
  <c r="I5573" i="22" s="1"/>
  <c r="H5572" i="22"/>
  <c r="I5572" i="22" s="1"/>
  <c r="H5571" i="22"/>
  <c r="I5571" i="22" s="1"/>
  <c r="H5570" i="22"/>
  <c r="I5570" i="22" s="1"/>
  <c r="H5569" i="22"/>
  <c r="I5569" i="22" s="1"/>
  <c r="H5568" i="22"/>
  <c r="I5568" i="22" s="1"/>
  <c r="H5567" i="22"/>
  <c r="I5567" i="22" s="1"/>
  <c r="H5566" i="22"/>
  <c r="I5566" i="22" s="1"/>
  <c r="H5565" i="22"/>
  <c r="I5565" i="22" s="1"/>
  <c r="H5564" i="22"/>
  <c r="I5564" i="22" s="1"/>
  <c r="H5563" i="22"/>
  <c r="I5563" i="22" s="1"/>
  <c r="H5562" i="22"/>
  <c r="I5562" i="22" s="1"/>
  <c r="H5561" i="22"/>
  <c r="I5561" i="22" s="1"/>
  <c r="H5560" i="22"/>
  <c r="I5560" i="22" s="1"/>
  <c r="H5559" i="22"/>
  <c r="I5559" i="22" s="1"/>
  <c r="H5558" i="22"/>
  <c r="I5558" i="22" s="1"/>
  <c r="H5557" i="22"/>
  <c r="I5557" i="22" s="1"/>
  <c r="H5556" i="22"/>
  <c r="I5556" i="22" s="1"/>
  <c r="H5555" i="22"/>
  <c r="I5555" i="22" s="1"/>
  <c r="H5554" i="22"/>
  <c r="I5554" i="22" s="1"/>
  <c r="H5553" i="22"/>
  <c r="I5553" i="22" s="1"/>
  <c r="H5552" i="22"/>
  <c r="I5552" i="22" s="1"/>
  <c r="H5551" i="22"/>
  <c r="I5551" i="22" s="1"/>
  <c r="H5550" i="22"/>
  <c r="I5550" i="22" s="1"/>
  <c r="H5549" i="22"/>
  <c r="I5549" i="22" s="1"/>
  <c r="H5548" i="22"/>
  <c r="I5548" i="22" s="1"/>
  <c r="H5547" i="22"/>
  <c r="I5547" i="22" s="1"/>
  <c r="H5546" i="22"/>
  <c r="I5546" i="22" s="1"/>
  <c r="H5545" i="22"/>
  <c r="I5545" i="22" s="1"/>
  <c r="H5544" i="22"/>
  <c r="I5544" i="22" s="1"/>
  <c r="H5543" i="22"/>
  <c r="I5543" i="22" s="1"/>
  <c r="H5542" i="22"/>
  <c r="I5542" i="22" s="1"/>
  <c r="H5541" i="22"/>
  <c r="I5541" i="22" s="1"/>
  <c r="H5540" i="22"/>
  <c r="I5540" i="22" s="1"/>
  <c r="H5539" i="22"/>
  <c r="I5539" i="22" s="1"/>
  <c r="H5538" i="22"/>
  <c r="I5538" i="22" s="1"/>
  <c r="H5537" i="22"/>
  <c r="I5537" i="22" s="1"/>
  <c r="H5536" i="22"/>
  <c r="I5536" i="22" s="1"/>
  <c r="H5535" i="22"/>
  <c r="I5535" i="22" s="1"/>
  <c r="H5534" i="22"/>
  <c r="I5534" i="22" s="1"/>
  <c r="H5533" i="22"/>
  <c r="I5533" i="22" s="1"/>
  <c r="H5532" i="22"/>
  <c r="I5532" i="22" s="1"/>
  <c r="H5531" i="22"/>
  <c r="I5531" i="22" s="1"/>
  <c r="H5530" i="22"/>
  <c r="I5530" i="22" s="1"/>
  <c r="H5529" i="22"/>
  <c r="I5529" i="22" s="1"/>
  <c r="H5528" i="22"/>
  <c r="I5528" i="22" s="1"/>
  <c r="H5527" i="22"/>
  <c r="I5527" i="22" s="1"/>
  <c r="H5526" i="22"/>
  <c r="I5526" i="22" s="1"/>
  <c r="H5525" i="22"/>
  <c r="I5525" i="22" s="1"/>
  <c r="H5524" i="22"/>
  <c r="I5524" i="22" s="1"/>
  <c r="H5523" i="22"/>
  <c r="I5523" i="22" s="1"/>
  <c r="H5522" i="22"/>
  <c r="I5522" i="22" s="1"/>
  <c r="H5521" i="22"/>
  <c r="I5521" i="22" s="1"/>
  <c r="H5520" i="22"/>
  <c r="I5520" i="22" s="1"/>
  <c r="H5519" i="22"/>
  <c r="I5519" i="22" s="1"/>
  <c r="H5518" i="22"/>
  <c r="I5518" i="22" s="1"/>
  <c r="H5517" i="22"/>
  <c r="I5517" i="22" s="1"/>
  <c r="H5516" i="22"/>
  <c r="I5516" i="22" s="1"/>
  <c r="H5515" i="22"/>
  <c r="I5515" i="22" s="1"/>
  <c r="H5514" i="22"/>
  <c r="I5514" i="22" s="1"/>
  <c r="H5513" i="22"/>
  <c r="I5513" i="22" s="1"/>
  <c r="H5512" i="22"/>
  <c r="I5512" i="22" s="1"/>
  <c r="H5511" i="22"/>
  <c r="I5511" i="22" s="1"/>
  <c r="H5510" i="22"/>
  <c r="I5510" i="22" s="1"/>
  <c r="H5509" i="22"/>
  <c r="I5509" i="22" s="1"/>
  <c r="H5508" i="22"/>
  <c r="I5508" i="22" s="1"/>
  <c r="H5507" i="22"/>
  <c r="I5507" i="22" s="1"/>
  <c r="H5506" i="22"/>
  <c r="I5506" i="22" s="1"/>
  <c r="H5505" i="22"/>
  <c r="I5505" i="22" s="1"/>
  <c r="H5504" i="22"/>
  <c r="I5504" i="22" s="1"/>
  <c r="H5503" i="22"/>
  <c r="I5503" i="22" s="1"/>
  <c r="H5502" i="22"/>
  <c r="I5502" i="22" s="1"/>
  <c r="H5501" i="22"/>
  <c r="I5501" i="22" s="1"/>
  <c r="H5500" i="22"/>
  <c r="I5500" i="22" s="1"/>
  <c r="H5499" i="22"/>
  <c r="I5499" i="22" s="1"/>
  <c r="H5498" i="22"/>
  <c r="I5498" i="22" s="1"/>
  <c r="H5497" i="22"/>
  <c r="I5497" i="22" s="1"/>
  <c r="H5496" i="22"/>
  <c r="I5496" i="22" s="1"/>
  <c r="H5495" i="22"/>
  <c r="I5495" i="22" s="1"/>
  <c r="H5494" i="22"/>
  <c r="I5494" i="22" s="1"/>
  <c r="H5493" i="22"/>
  <c r="I5493" i="22" s="1"/>
  <c r="H5492" i="22"/>
  <c r="I5492" i="22" s="1"/>
  <c r="H5491" i="22"/>
  <c r="I5491" i="22" s="1"/>
  <c r="H5490" i="22"/>
  <c r="I5490" i="22" s="1"/>
  <c r="H5489" i="22"/>
  <c r="I5489" i="22" s="1"/>
  <c r="H5488" i="22"/>
  <c r="I5488" i="22" s="1"/>
  <c r="H5487" i="22"/>
  <c r="I5487" i="22" s="1"/>
  <c r="H5486" i="22"/>
  <c r="I5486" i="22" s="1"/>
  <c r="H5485" i="22"/>
  <c r="I5485" i="22" s="1"/>
  <c r="H5484" i="22"/>
  <c r="I5484" i="22" s="1"/>
  <c r="H5483" i="22"/>
  <c r="I5483" i="22" s="1"/>
  <c r="H5482" i="22"/>
  <c r="I5482" i="22" s="1"/>
  <c r="H5481" i="22"/>
  <c r="I5481" i="22" s="1"/>
  <c r="H5480" i="22"/>
  <c r="I5480" i="22" s="1"/>
  <c r="H5479" i="22"/>
  <c r="I5479" i="22" s="1"/>
  <c r="H5478" i="22"/>
  <c r="I5478" i="22" s="1"/>
  <c r="H5477" i="22"/>
  <c r="I5477" i="22" s="1"/>
  <c r="H5476" i="22"/>
  <c r="I5476" i="22" s="1"/>
  <c r="H5475" i="22"/>
  <c r="I5475" i="22" s="1"/>
  <c r="H5474" i="22"/>
  <c r="I5474" i="22" s="1"/>
  <c r="H5473" i="22"/>
  <c r="I5473" i="22" s="1"/>
  <c r="H5472" i="22"/>
  <c r="I5472" i="22" s="1"/>
  <c r="H5471" i="22"/>
  <c r="I5471" i="22" s="1"/>
  <c r="H5470" i="22"/>
  <c r="I5470" i="22" s="1"/>
  <c r="H5469" i="22"/>
  <c r="I5469" i="22" s="1"/>
  <c r="H5468" i="22"/>
  <c r="I5468" i="22" s="1"/>
  <c r="H5467" i="22"/>
  <c r="I5467" i="22" s="1"/>
  <c r="H5466" i="22"/>
  <c r="I5466" i="22" s="1"/>
  <c r="H5465" i="22"/>
  <c r="I5465" i="22" s="1"/>
  <c r="H5464" i="22"/>
  <c r="I5464" i="22" s="1"/>
  <c r="H5463" i="22"/>
  <c r="I5463" i="22" s="1"/>
  <c r="H5462" i="22"/>
  <c r="I5462" i="22" s="1"/>
  <c r="H5461" i="22"/>
  <c r="I5461" i="22" s="1"/>
  <c r="H5460" i="22"/>
  <c r="I5460" i="22" s="1"/>
  <c r="H5459" i="22"/>
  <c r="I5459" i="22" s="1"/>
  <c r="H5458" i="22"/>
  <c r="I5458" i="22" s="1"/>
  <c r="H5457" i="22"/>
  <c r="I5457" i="22" s="1"/>
  <c r="H5456" i="22"/>
  <c r="I5456" i="22" s="1"/>
  <c r="H5455" i="22"/>
  <c r="I5455" i="22" s="1"/>
  <c r="H5454" i="22"/>
  <c r="I5454" i="22" s="1"/>
  <c r="H5453" i="22"/>
  <c r="I5453" i="22" s="1"/>
  <c r="H5452" i="22"/>
  <c r="I5452" i="22" s="1"/>
  <c r="H5451" i="22"/>
  <c r="I5451" i="22" s="1"/>
  <c r="H5450" i="22"/>
  <c r="I5450" i="22" s="1"/>
  <c r="H5449" i="22"/>
  <c r="I5449" i="22" s="1"/>
  <c r="H5448" i="22"/>
  <c r="I5448" i="22" s="1"/>
  <c r="H5447" i="22"/>
  <c r="I5447" i="22" s="1"/>
  <c r="H5446" i="22"/>
  <c r="I5446" i="22" s="1"/>
  <c r="H5445" i="22"/>
  <c r="I5445" i="22" s="1"/>
  <c r="H5444" i="22"/>
  <c r="I5444" i="22" s="1"/>
  <c r="H5443" i="22"/>
  <c r="I5443" i="22" s="1"/>
  <c r="H5442" i="22"/>
  <c r="I5442" i="22" s="1"/>
  <c r="H5441" i="22"/>
  <c r="I5441" i="22" s="1"/>
  <c r="H5440" i="22"/>
  <c r="I5440" i="22" s="1"/>
  <c r="H5439" i="22"/>
  <c r="I5439" i="22" s="1"/>
  <c r="H5438" i="22"/>
  <c r="I5438" i="22" s="1"/>
  <c r="H5437" i="22"/>
  <c r="I5437" i="22" s="1"/>
  <c r="H5436" i="22"/>
  <c r="I5436" i="22" s="1"/>
  <c r="H5435" i="22"/>
  <c r="I5435" i="22" s="1"/>
  <c r="H5434" i="22"/>
  <c r="I5434" i="22" s="1"/>
  <c r="H5433" i="22"/>
  <c r="I5433" i="22" s="1"/>
  <c r="H5432" i="22"/>
  <c r="I5432" i="22" s="1"/>
  <c r="H5431" i="22"/>
  <c r="I5431" i="22" s="1"/>
  <c r="H5430" i="22"/>
  <c r="I5430" i="22" s="1"/>
  <c r="H5429" i="22"/>
  <c r="I5429" i="22" s="1"/>
  <c r="H5428" i="22"/>
  <c r="I5428" i="22" s="1"/>
  <c r="H5427" i="22"/>
  <c r="I5427" i="22" s="1"/>
  <c r="H5426" i="22"/>
  <c r="I5426" i="22" s="1"/>
  <c r="H5425" i="22"/>
  <c r="I5425" i="22" s="1"/>
  <c r="H5424" i="22"/>
  <c r="I5424" i="22" s="1"/>
  <c r="H5423" i="22"/>
  <c r="I5423" i="22" s="1"/>
  <c r="H5422" i="22"/>
  <c r="I5422" i="22" s="1"/>
  <c r="H5421" i="22"/>
  <c r="I5421" i="22" s="1"/>
  <c r="H5420" i="22"/>
  <c r="I5420" i="22" s="1"/>
  <c r="H5419" i="22"/>
  <c r="I5419" i="22" s="1"/>
  <c r="H5418" i="22"/>
  <c r="I5418" i="22" s="1"/>
  <c r="H5417" i="22"/>
  <c r="I5417" i="22" s="1"/>
  <c r="H5416" i="22"/>
  <c r="I5416" i="22" s="1"/>
  <c r="H5415" i="22"/>
  <c r="I5415" i="22" s="1"/>
  <c r="H5414" i="22"/>
  <c r="I5414" i="22" s="1"/>
  <c r="H5413" i="22"/>
  <c r="I5413" i="22" s="1"/>
  <c r="H5412" i="22"/>
  <c r="I5412" i="22" s="1"/>
  <c r="H5411" i="22"/>
  <c r="I5411" i="22" s="1"/>
  <c r="H5410" i="22"/>
  <c r="I5410" i="22" s="1"/>
  <c r="H5409" i="22"/>
  <c r="I5409" i="22" s="1"/>
  <c r="H5408" i="22"/>
  <c r="I5408" i="22" s="1"/>
  <c r="H5407" i="22"/>
  <c r="I5407" i="22" s="1"/>
  <c r="H5406" i="22"/>
  <c r="I5406" i="22" s="1"/>
  <c r="H5405" i="22"/>
  <c r="I5405" i="22" s="1"/>
  <c r="H5404" i="22"/>
  <c r="I5404" i="22" s="1"/>
  <c r="H5403" i="22"/>
  <c r="I5403" i="22" s="1"/>
  <c r="H5402" i="22"/>
  <c r="I5402" i="22" s="1"/>
  <c r="H5401" i="22"/>
  <c r="I5401" i="22" s="1"/>
  <c r="H5400" i="22"/>
  <c r="I5400" i="22" s="1"/>
  <c r="H5399" i="22"/>
  <c r="I5399" i="22" s="1"/>
  <c r="H5398" i="22"/>
  <c r="I5398" i="22" s="1"/>
  <c r="H5397" i="22"/>
  <c r="I5397" i="22" s="1"/>
  <c r="H5396" i="22"/>
  <c r="I5396" i="22" s="1"/>
  <c r="H5395" i="22"/>
  <c r="I5395" i="22" s="1"/>
  <c r="H5394" i="22"/>
  <c r="I5394" i="22" s="1"/>
  <c r="H5393" i="22"/>
  <c r="I5393" i="22" s="1"/>
  <c r="H5392" i="22"/>
  <c r="I5392" i="22" s="1"/>
  <c r="H5391" i="22"/>
  <c r="I5391" i="22" s="1"/>
  <c r="H5390" i="22"/>
  <c r="I5390" i="22" s="1"/>
  <c r="H5389" i="22"/>
  <c r="I5389" i="22" s="1"/>
  <c r="H5388" i="22"/>
  <c r="I5388" i="22" s="1"/>
  <c r="H5387" i="22"/>
  <c r="I5387" i="22" s="1"/>
  <c r="H5386" i="22"/>
  <c r="I5386" i="22" s="1"/>
  <c r="H5385" i="22"/>
  <c r="I5385" i="22" s="1"/>
  <c r="H5384" i="22"/>
  <c r="I5384" i="22" s="1"/>
  <c r="H5383" i="22"/>
  <c r="I5383" i="22" s="1"/>
  <c r="H5382" i="22"/>
  <c r="I5382" i="22" s="1"/>
  <c r="H5381" i="22"/>
  <c r="I5381" i="22" s="1"/>
  <c r="H5380" i="22"/>
  <c r="I5380" i="22" s="1"/>
  <c r="H5379" i="22"/>
  <c r="I5379" i="22" s="1"/>
  <c r="H5378" i="22"/>
  <c r="I5378" i="22" s="1"/>
  <c r="H5377" i="22"/>
  <c r="I5377" i="22" s="1"/>
  <c r="H5376" i="22"/>
  <c r="I5376" i="22" s="1"/>
  <c r="H5375" i="22"/>
  <c r="I5375" i="22" s="1"/>
  <c r="H5374" i="22"/>
  <c r="I5374" i="22" s="1"/>
  <c r="H5373" i="22"/>
  <c r="I5373" i="22" s="1"/>
  <c r="H5372" i="22"/>
  <c r="I5372" i="22" s="1"/>
  <c r="H5371" i="22"/>
  <c r="I5371" i="22" s="1"/>
  <c r="H5370" i="22"/>
  <c r="I5370" i="22" s="1"/>
  <c r="H5369" i="22"/>
  <c r="I5369" i="22" s="1"/>
  <c r="H5368" i="22"/>
  <c r="I5368" i="22" s="1"/>
  <c r="H5367" i="22"/>
  <c r="I5367" i="22" s="1"/>
  <c r="H5366" i="22"/>
  <c r="I5366" i="22" s="1"/>
  <c r="H5365" i="22"/>
  <c r="I5365" i="22" s="1"/>
  <c r="H5364" i="22"/>
  <c r="I5364" i="22" s="1"/>
  <c r="H5363" i="22"/>
  <c r="I5363" i="22" s="1"/>
  <c r="H5362" i="22"/>
  <c r="I5362" i="22" s="1"/>
  <c r="H5361" i="22"/>
  <c r="I5361" i="22" s="1"/>
  <c r="H5360" i="22"/>
  <c r="I5360" i="22" s="1"/>
  <c r="H5359" i="22"/>
  <c r="I5359" i="22" s="1"/>
  <c r="H5358" i="22"/>
  <c r="I5358" i="22" s="1"/>
  <c r="H5357" i="22"/>
  <c r="I5357" i="22" s="1"/>
  <c r="H5356" i="22"/>
  <c r="I5356" i="22" s="1"/>
  <c r="H5355" i="22"/>
  <c r="I5355" i="22" s="1"/>
  <c r="H5354" i="22"/>
  <c r="I5354" i="22" s="1"/>
  <c r="H5353" i="22"/>
  <c r="I5353" i="22" s="1"/>
  <c r="H5352" i="22"/>
  <c r="I5352" i="22" s="1"/>
  <c r="H5351" i="22"/>
  <c r="I5351" i="22" s="1"/>
  <c r="H5350" i="22"/>
  <c r="I5350" i="22" s="1"/>
  <c r="H5349" i="22"/>
  <c r="I5349" i="22" s="1"/>
  <c r="H5348" i="22"/>
  <c r="I5348" i="22" s="1"/>
  <c r="H5347" i="22"/>
  <c r="I5347" i="22" s="1"/>
  <c r="H5346" i="22"/>
  <c r="I5346" i="22" s="1"/>
  <c r="H5345" i="22"/>
  <c r="I5345" i="22" s="1"/>
  <c r="H5344" i="22"/>
  <c r="I5344" i="22" s="1"/>
  <c r="H5343" i="22"/>
  <c r="I5343" i="22" s="1"/>
  <c r="H5342" i="22"/>
  <c r="I5342" i="22" s="1"/>
  <c r="H5341" i="22"/>
  <c r="I5341" i="22" s="1"/>
  <c r="H5340" i="22"/>
  <c r="I5340" i="22" s="1"/>
  <c r="H5339" i="22"/>
  <c r="I5339" i="22" s="1"/>
  <c r="H5338" i="22"/>
  <c r="I5338" i="22" s="1"/>
  <c r="H5337" i="22"/>
  <c r="I5337" i="22" s="1"/>
  <c r="H5336" i="22"/>
  <c r="I5336" i="22" s="1"/>
  <c r="H5335" i="22"/>
  <c r="I5335" i="22" s="1"/>
  <c r="H5334" i="22"/>
  <c r="I5334" i="22" s="1"/>
  <c r="H5333" i="22"/>
  <c r="I5333" i="22" s="1"/>
  <c r="H5332" i="22"/>
  <c r="I5332" i="22" s="1"/>
  <c r="H5331" i="22"/>
  <c r="I5331" i="22" s="1"/>
  <c r="H5330" i="22"/>
  <c r="I5330" i="22" s="1"/>
  <c r="H5329" i="22"/>
  <c r="I5329" i="22" s="1"/>
  <c r="H5328" i="22"/>
  <c r="I5328" i="22" s="1"/>
  <c r="H5327" i="22"/>
  <c r="I5327" i="22" s="1"/>
  <c r="H5326" i="22"/>
  <c r="I5326" i="22" s="1"/>
  <c r="H5325" i="22"/>
  <c r="I5325" i="22" s="1"/>
  <c r="H5324" i="22"/>
  <c r="I5324" i="22" s="1"/>
  <c r="H5323" i="22"/>
  <c r="I5323" i="22" s="1"/>
  <c r="H5322" i="22"/>
  <c r="I5322" i="22" s="1"/>
  <c r="H5321" i="22"/>
  <c r="I5321" i="22" s="1"/>
  <c r="H5320" i="22"/>
  <c r="I5320" i="22" s="1"/>
  <c r="H5319" i="22"/>
  <c r="I5319" i="22" s="1"/>
  <c r="H5318" i="22"/>
  <c r="I5318" i="22" s="1"/>
  <c r="H5317" i="22"/>
  <c r="I5317" i="22" s="1"/>
  <c r="H5316" i="22"/>
  <c r="I5316" i="22" s="1"/>
  <c r="H5315" i="22"/>
  <c r="I5315" i="22" s="1"/>
  <c r="H5314" i="22"/>
  <c r="I5314" i="22" s="1"/>
  <c r="H5313" i="22"/>
  <c r="I5313" i="22" s="1"/>
  <c r="H5312" i="22"/>
  <c r="I5312" i="22" s="1"/>
  <c r="H5311" i="22"/>
  <c r="I5311" i="22" s="1"/>
  <c r="H5310" i="22"/>
  <c r="I5310" i="22" s="1"/>
  <c r="H5309" i="22"/>
  <c r="I5309" i="22" s="1"/>
  <c r="H5308" i="22"/>
  <c r="I5308" i="22" s="1"/>
  <c r="H5307" i="22"/>
  <c r="I5307" i="22" s="1"/>
  <c r="H5306" i="22"/>
  <c r="I5306" i="22" s="1"/>
  <c r="H5305" i="22"/>
  <c r="I5305" i="22" s="1"/>
  <c r="H5304" i="22"/>
  <c r="I5304" i="22" s="1"/>
  <c r="H5303" i="22"/>
  <c r="I5303" i="22" s="1"/>
  <c r="H5302" i="22"/>
  <c r="I5302" i="22" s="1"/>
  <c r="H5301" i="22"/>
  <c r="I5301" i="22" s="1"/>
  <c r="H5300" i="22"/>
  <c r="I5300" i="22" s="1"/>
  <c r="H5299" i="22"/>
  <c r="I5299" i="22" s="1"/>
  <c r="H5298" i="22"/>
  <c r="I5298" i="22" s="1"/>
  <c r="H5297" i="22"/>
  <c r="I5297" i="22" s="1"/>
  <c r="H5296" i="22"/>
  <c r="I5296" i="22" s="1"/>
  <c r="H5295" i="22"/>
  <c r="I5295" i="22" s="1"/>
  <c r="H5294" i="22"/>
  <c r="I5294" i="22" s="1"/>
  <c r="H5293" i="22"/>
  <c r="I5293" i="22" s="1"/>
  <c r="H5292" i="22"/>
  <c r="I5292" i="22" s="1"/>
  <c r="H5291" i="22"/>
  <c r="I5291" i="22" s="1"/>
  <c r="H5290" i="22"/>
  <c r="I5290" i="22" s="1"/>
  <c r="H5289" i="22"/>
  <c r="I5289" i="22" s="1"/>
  <c r="H5288" i="22"/>
  <c r="I5288" i="22" s="1"/>
  <c r="H5287" i="22"/>
  <c r="I5287" i="22" s="1"/>
  <c r="H5286" i="22"/>
  <c r="I5286" i="22" s="1"/>
  <c r="H5285" i="22"/>
  <c r="I5285" i="22" s="1"/>
  <c r="H5284" i="22"/>
  <c r="I5284" i="22" s="1"/>
  <c r="H5283" i="22"/>
  <c r="I5283" i="22" s="1"/>
  <c r="H5282" i="22"/>
  <c r="I5282" i="22" s="1"/>
  <c r="H5281" i="22"/>
  <c r="I5281" i="22" s="1"/>
  <c r="H5280" i="22"/>
  <c r="I5280" i="22" s="1"/>
  <c r="H5279" i="22"/>
  <c r="I5279" i="22" s="1"/>
  <c r="H5278" i="22"/>
  <c r="I5278" i="22" s="1"/>
  <c r="H5277" i="22"/>
  <c r="I5277" i="22" s="1"/>
  <c r="H5276" i="22"/>
  <c r="I5276" i="22" s="1"/>
  <c r="H5275" i="22"/>
  <c r="I5275" i="22" s="1"/>
  <c r="H5274" i="22"/>
  <c r="I5274" i="22" s="1"/>
  <c r="H5273" i="22"/>
  <c r="I5273" i="22" s="1"/>
  <c r="H5272" i="22"/>
  <c r="I5272" i="22" s="1"/>
  <c r="H5271" i="22"/>
  <c r="I5271" i="22" s="1"/>
  <c r="H5270" i="22"/>
  <c r="I5270" i="22" s="1"/>
  <c r="H5269" i="22"/>
  <c r="I5269" i="22" s="1"/>
  <c r="H5268" i="22"/>
  <c r="I5268" i="22" s="1"/>
  <c r="H5267" i="22"/>
  <c r="I5267" i="22" s="1"/>
  <c r="H5266" i="22"/>
  <c r="I5266" i="22" s="1"/>
  <c r="H5265" i="22"/>
  <c r="I5265" i="22" s="1"/>
  <c r="H5264" i="22"/>
  <c r="I5264" i="22" s="1"/>
  <c r="H5263" i="22"/>
  <c r="I5263" i="22" s="1"/>
  <c r="H5262" i="22"/>
  <c r="I5262" i="22" s="1"/>
  <c r="H5261" i="22"/>
  <c r="I5261" i="22" s="1"/>
  <c r="H5260" i="22"/>
  <c r="I5260" i="22" s="1"/>
  <c r="H5259" i="22"/>
  <c r="I5259" i="22" s="1"/>
  <c r="H5258" i="22"/>
  <c r="I5258" i="22" s="1"/>
  <c r="H5257" i="22"/>
  <c r="I5257" i="22" s="1"/>
  <c r="H5256" i="22"/>
  <c r="I5256" i="22" s="1"/>
  <c r="H5255" i="22"/>
  <c r="I5255" i="22" s="1"/>
  <c r="H5254" i="22"/>
  <c r="I5254" i="22" s="1"/>
  <c r="H5253" i="22"/>
  <c r="I5253" i="22" s="1"/>
  <c r="H5252" i="22"/>
  <c r="I5252" i="22" s="1"/>
  <c r="H5251" i="22"/>
  <c r="I5251" i="22" s="1"/>
  <c r="H5250" i="22"/>
  <c r="I5250" i="22" s="1"/>
  <c r="H5249" i="22"/>
  <c r="I5249" i="22" s="1"/>
  <c r="H5248" i="22"/>
  <c r="I5248" i="22" s="1"/>
  <c r="H5247" i="22"/>
  <c r="I5247" i="22" s="1"/>
  <c r="H5246" i="22"/>
  <c r="I5246" i="22" s="1"/>
  <c r="H5245" i="22"/>
  <c r="I5245" i="22" s="1"/>
  <c r="H5244" i="22"/>
  <c r="I5244" i="22" s="1"/>
  <c r="H5243" i="22"/>
  <c r="I5243" i="22" s="1"/>
  <c r="H5242" i="22"/>
  <c r="I5242" i="22" s="1"/>
  <c r="H5241" i="22"/>
  <c r="I5241" i="22" s="1"/>
  <c r="H5240" i="22"/>
  <c r="I5240" i="22" s="1"/>
  <c r="H5239" i="22"/>
  <c r="I5239" i="22" s="1"/>
  <c r="H5238" i="22"/>
  <c r="I5238" i="22" s="1"/>
  <c r="H5237" i="22"/>
  <c r="I5237" i="22" s="1"/>
  <c r="H5236" i="22"/>
  <c r="I5236" i="22" s="1"/>
  <c r="H5235" i="22"/>
  <c r="I5235" i="22" s="1"/>
  <c r="H5234" i="22"/>
  <c r="I5234" i="22" s="1"/>
  <c r="H5233" i="22"/>
  <c r="I5233" i="22" s="1"/>
  <c r="H5232" i="22"/>
  <c r="I5232" i="22" s="1"/>
  <c r="H5231" i="22"/>
  <c r="I5231" i="22" s="1"/>
  <c r="H5230" i="22"/>
  <c r="I5230" i="22" s="1"/>
  <c r="H5229" i="22"/>
  <c r="I5229" i="22" s="1"/>
  <c r="H5228" i="22"/>
  <c r="I5228" i="22" s="1"/>
  <c r="H5227" i="22"/>
  <c r="I5227" i="22" s="1"/>
  <c r="H5226" i="22"/>
  <c r="I5226" i="22" s="1"/>
  <c r="H5225" i="22"/>
  <c r="I5225" i="22" s="1"/>
  <c r="H5224" i="22"/>
  <c r="I5224" i="22" s="1"/>
  <c r="H5223" i="22"/>
  <c r="I5223" i="22" s="1"/>
  <c r="H5222" i="22"/>
  <c r="I5222" i="22" s="1"/>
  <c r="H5221" i="22"/>
  <c r="I5221" i="22" s="1"/>
  <c r="H5220" i="22"/>
  <c r="I5220" i="22" s="1"/>
  <c r="H5219" i="22"/>
  <c r="I5219" i="22" s="1"/>
  <c r="H5218" i="22"/>
  <c r="I5218" i="22" s="1"/>
  <c r="H5217" i="22"/>
  <c r="I5217" i="22" s="1"/>
  <c r="H5216" i="22"/>
  <c r="I5216" i="22" s="1"/>
  <c r="H5215" i="22"/>
  <c r="I5215" i="22" s="1"/>
  <c r="H5214" i="22"/>
  <c r="I5214" i="22" s="1"/>
  <c r="H5213" i="22"/>
  <c r="I5213" i="22" s="1"/>
  <c r="H5212" i="22"/>
  <c r="I5212" i="22" s="1"/>
  <c r="H5211" i="22"/>
  <c r="I5211" i="22" s="1"/>
  <c r="H5210" i="22"/>
  <c r="I5210" i="22" s="1"/>
  <c r="H5209" i="22"/>
  <c r="I5209" i="22" s="1"/>
  <c r="H5208" i="22"/>
  <c r="I5208" i="22" s="1"/>
  <c r="H5207" i="22"/>
  <c r="I5207" i="22" s="1"/>
  <c r="H5206" i="22"/>
  <c r="I5206" i="22" s="1"/>
  <c r="H5205" i="22"/>
  <c r="I5205" i="22" s="1"/>
  <c r="H5204" i="22"/>
  <c r="I5204" i="22" s="1"/>
  <c r="H5203" i="22"/>
  <c r="I5203" i="22" s="1"/>
  <c r="H5202" i="22"/>
  <c r="I5202" i="22" s="1"/>
  <c r="H5201" i="22"/>
  <c r="I5201" i="22" s="1"/>
  <c r="H5200" i="22"/>
  <c r="I5200" i="22" s="1"/>
  <c r="H5199" i="22"/>
  <c r="I5199" i="22" s="1"/>
  <c r="H5198" i="22"/>
  <c r="I5198" i="22" s="1"/>
  <c r="H5197" i="22"/>
  <c r="I5197" i="22" s="1"/>
  <c r="H5196" i="22"/>
  <c r="I5196" i="22" s="1"/>
  <c r="H5195" i="22"/>
  <c r="I5195" i="22" s="1"/>
  <c r="H5194" i="22"/>
  <c r="I5194" i="22" s="1"/>
  <c r="H5193" i="22"/>
  <c r="I5193" i="22" s="1"/>
  <c r="H5192" i="22"/>
  <c r="I5192" i="22" s="1"/>
  <c r="H5191" i="22"/>
  <c r="I5191" i="22" s="1"/>
  <c r="H5190" i="22"/>
  <c r="I5190" i="22" s="1"/>
  <c r="H5189" i="22"/>
  <c r="I5189" i="22" s="1"/>
  <c r="H5188" i="22"/>
  <c r="I5188" i="22" s="1"/>
  <c r="H5187" i="22"/>
  <c r="I5187" i="22" s="1"/>
  <c r="H5186" i="22"/>
  <c r="I5186" i="22" s="1"/>
  <c r="H5185" i="22"/>
  <c r="I5185" i="22" s="1"/>
  <c r="H5184" i="22"/>
  <c r="I5184" i="22" s="1"/>
  <c r="H5183" i="22"/>
  <c r="I5183" i="22" s="1"/>
  <c r="H5182" i="22"/>
  <c r="I5182" i="22" s="1"/>
  <c r="H5181" i="22"/>
  <c r="I5181" i="22" s="1"/>
  <c r="H5180" i="22"/>
  <c r="I5180" i="22" s="1"/>
  <c r="H5179" i="22"/>
  <c r="I5179" i="22" s="1"/>
  <c r="H5178" i="22"/>
  <c r="I5178" i="22" s="1"/>
  <c r="H5177" i="22"/>
  <c r="I5177" i="22" s="1"/>
  <c r="H5176" i="22"/>
  <c r="I5176" i="22" s="1"/>
  <c r="H5175" i="22"/>
  <c r="I5175" i="22" s="1"/>
  <c r="H5174" i="22"/>
  <c r="I5174" i="22" s="1"/>
  <c r="H5173" i="22"/>
  <c r="I5173" i="22" s="1"/>
  <c r="H5172" i="22"/>
  <c r="I5172" i="22" s="1"/>
  <c r="H5171" i="22"/>
  <c r="I5171" i="22" s="1"/>
  <c r="H5170" i="22"/>
  <c r="I5170" i="22" s="1"/>
  <c r="H5169" i="22"/>
  <c r="I5169" i="22" s="1"/>
  <c r="H5168" i="22"/>
  <c r="I5168" i="22" s="1"/>
  <c r="H5167" i="22"/>
  <c r="I5167" i="22" s="1"/>
  <c r="H5166" i="22"/>
  <c r="I5166" i="22" s="1"/>
  <c r="H5165" i="22"/>
  <c r="I5165" i="22" s="1"/>
  <c r="H5164" i="22"/>
  <c r="I5164" i="22" s="1"/>
  <c r="H5163" i="22"/>
  <c r="I5163" i="22" s="1"/>
  <c r="H5162" i="22"/>
  <c r="I5162" i="22" s="1"/>
  <c r="H5161" i="22"/>
  <c r="I5161" i="22" s="1"/>
  <c r="H5160" i="22"/>
  <c r="I5160" i="22" s="1"/>
  <c r="H5159" i="22"/>
  <c r="I5159" i="22" s="1"/>
  <c r="H5158" i="22"/>
  <c r="I5158" i="22" s="1"/>
  <c r="H5157" i="22"/>
  <c r="I5157" i="22" s="1"/>
  <c r="H5156" i="22"/>
  <c r="I5156" i="22" s="1"/>
  <c r="H5155" i="22"/>
  <c r="I5155" i="22" s="1"/>
  <c r="H5154" i="22"/>
  <c r="I5154" i="22" s="1"/>
  <c r="H5153" i="22"/>
  <c r="I5153" i="22" s="1"/>
  <c r="H5152" i="22"/>
  <c r="I5152" i="22" s="1"/>
  <c r="H5151" i="22"/>
  <c r="I5151" i="22" s="1"/>
  <c r="H5150" i="22"/>
  <c r="I5150" i="22" s="1"/>
  <c r="H5149" i="22"/>
  <c r="I5149" i="22" s="1"/>
  <c r="H5148" i="22"/>
  <c r="I5148" i="22" s="1"/>
  <c r="H5147" i="22"/>
  <c r="I5147" i="22" s="1"/>
  <c r="H5146" i="22"/>
  <c r="I5146" i="22" s="1"/>
  <c r="H5145" i="22"/>
  <c r="I5145" i="22" s="1"/>
  <c r="H5144" i="22"/>
  <c r="I5144" i="22" s="1"/>
  <c r="H5143" i="22"/>
  <c r="I5143" i="22" s="1"/>
  <c r="H5142" i="22"/>
  <c r="I5142" i="22" s="1"/>
  <c r="H5141" i="22"/>
  <c r="I5141" i="22" s="1"/>
  <c r="H5140" i="22"/>
  <c r="I5140" i="22" s="1"/>
  <c r="H5139" i="22"/>
  <c r="I5139" i="22" s="1"/>
  <c r="H5138" i="22"/>
  <c r="I5138" i="22" s="1"/>
  <c r="H5137" i="22"/>
  <c r="I5137" i="22" s="1"/>
  <c r="H5136" i="22"/>
  <c r="I5136" i="22" s="1"/>
  <c r="H5135" i="22"/>
  <c r="I5135" i="22" s="1"/>
  <c r="H5134" i="22"/>
  <c r="I5134" i="22" s="1"/>
  <c r="H5133" i="22"/>
  <c r="I5133" i="22" s="1"/>
  <c r="H5132" i="22"/>
  <c r="I5132" i="22" s="1"/>
  <c r="H5131" i="22"/>
  <c r="I5131" i="22" s="1"/>
  <c r="H5130" i="22"/>
  <c r="I5130" i="22" s="1"/>
  <c r="H5129" i="22"/>
  <c r="I5129" i="22" s="1"/>
  <c r="H5128" i="22"/>
  <c r="I5128" i="22" s="1"/>
  <c r="H5127" i="22"/>
  <c r="I5127" i="22" s="1"/>
  <c r="H5126" i="22"/>
  <c r="I5126" i="22" s="1"/>
  <c r="H5125" i="22"/>
  <c r="I5125" i="22" s="1"/>
  <c r="H5124" i="22"/>
  <c r="I5124" i="22" s="1"/>
  <c r="H5123" i="22"/>
  <c r="I5123" i="22" s="1"/>
  <c r="H5122" i="22"/>
  <c r="I5122" i="22" s="1"/>
  <c r="H5121" i="22"/>
  <c r="I5121" i="22" s="1"/>
  <c r="H5120" i="22"/>
  <c r="I5120" i="22" s="1"/>
  <c r="H5119" i="22"/>
  <c r="I5119" i="22" s="1"/>
  <c r="H5118" i="22"/>
  <c r="I5118" i="22" s="1"/>
  <c r="H5117" i="22"/>
  <c r="I5117" i="22" s="1"/>
  <c r="H5116" i="22"/>
  <c r="I5116" i="22" s="1"/>
  <c r="H5115" i="22"/>
  <c r="I5115" i="22" s="1"/>
  <c r="H5114" i="22"/>
  <c r="I5114" i="22" s="1"/>
  <c r="H5113" i="22"/>
  <c r="I5113" i="22" s="1"/>
  <c r="H5112" i="22"/>
  <c r="I5112" i="22" s="1"/>
  <c r="H5111" i="22"/>
  <c r="I5111" i="22" s="1"/>
  <c r="H5110" i="22"/>
  <c r="I5110" i="22" s="1"/>
  <c r="H5109" i="22"/>
  <c r="I5109" i="22" s="1"/>
  <c r="H5108" i="22"/>
  <c r="I5108" i="22" s="1"/>
  <c r="H5107" i="22"/>
  <c r="I5107" i="22" s="1"/>
  <c r="H5106" i="22"/>
  <c r="I5106" i="22" s="1"/>
  <c r="H5105" i="22"/>
  <c r="I5105" i="22" s="1"/>
  <c r="H5104" i="22"/>
  <c r="I5104" i="22" s="1"/>
  <c r="H5103" i="22"/>
  <c r="I5103" i="22" s="1"/>
  <c r="H5102" i="22"/>
  <c r="I5102" i="22" s="1"/>
  <c r="H5101" i="22"/>
  <c r="I5101" i="22" s="1"/>
  <c r="H5100" i="22"/>
  <c r="I5100" i="22" s="1"/>
  <c r="H5099" i="22"/>
  <c r="I5099" i="22" s="1"/>
  <c r="H5098" i="22"/>
  <c r="I5098" i="22" s="1"/>
  <c r="H5097" i="22"/>
  <c r="I5097" i="22" s="1"/>
  <c r="H5096" i="22"/>
  <c r="I5096" i="22" s="1"/>
  <c r="H5095" i="22"/>
  <c r="I5095" i="22" s="1"/>
  <c r="H5094" i="22"/>
  <c r="I5094" i="22" s="1"/>
  <c r="H5093" i="22"/>
  <c r="I5093" i="22" s="1"/>
  <c r="H5092" i="22"/>
  <c r="I5092" i="22" s="1"/>
  <c r="H5091" i="22"/>
  <c r="I5091" i="22" s="1"/>
  <c r="H5090" i="22"/>
  <c r="I5090" i="22" s="1"/>
  <c r="H5089" i="22"/>
  <c r="I5089" i="22" s="1"/>
  <c r="H5088" i="22"/>
  <c r="I5088" i="22" s="1"/>
  <c r="H5087" i="22"/>
  <c r="I5087" i="22" s="1"/>
  <c r="H5086" i="22"/>
  <c r="I5086" i="22" s="1"/>
  <c r="H5085" i="22"/>
  <c r="I5085" i="22" s="1"/>
  <c r="H5084" i="22"/>
  <c r="I5084" i="22" s="1"/>
  <c r="H5083" i="22"/>
  <c r="I5083" i="22" s="1"/>
  <c r="H5082" i="22"/>
  <c r="I5082" i="22" s="1"/>
  <c r="H5081" i="22"/>
  <c r="I5081" i="22" s="1"/>
  <c r="H5080" i="22"/>
  <c r="I5080" i="22" s="1"/>
  <c r="H5079" i="22"/>
  <c r="I5079" i="22" s="1"/>
  <c r="H5078" i="22"/>
  <c r="I5078" i="22" s="1"/>
  <c r="H5077" i="22"/>
  <c r="I5077" i="22" s="1"/>
  <c r="H5076" i="22"/>
  <c r="I5076" i="22" s="1"/>
  <c r="H5075" i="22"/>
  <c r="I5075" i="22" s="1"/>
  <c r="H5074" i="22"/>
  <c r="I5074" i="22" s="1"/>
  <c r="H5073" i="22"/>
  <c r="I5073" i="22" s="1"/>
  <c r="H5072" i="22"/>
  <c r="I5072" i="22" s="1"/>
  <c r="H5071" i="22"/>
  <c r="I5071" i="22" s="1"/>
  <c r="H5070" i="22"/>
  <c r="I5070" i="22" s="1"/>
  <c r="H5069" i="22"/>
  <c r="I5069" i="22" s="1"/>
  <c r="H5068" i="22"/>
  <c r="I5068" i="22" s="1"/>
  <c r="H5067" i="22"/>
  <c r="I5067" i="22" s="1"/>
  <c r="H5066" i="22"/>
  <c r="I5066" i="22" s="1"/>
  <c r="H5065" i="22"/>
  <c r="I5065" i="22" s="1"/>
  <c r="H5064" i="22"/>
  <c r="I5064" i="22" s="1"/>
  <c r="H5063" i="22"/>
  <c r="I5063" i="22" s="1"/>
  <c r="H5062" i="22"/>
  <c r="I5062" i="22" s="1"/>
  <c r="H5061" i="22"/>
  <c r="I5061" i="22" s="1"/>
  <c r="H5060" i="22"/>
  <c r="I5060" i="22" s="1"/>
  <c r="H5059" i="22"/>
  <c r="I5059" i="22" s="1"/>
  <c r="H5058" i="22"/>
  <c r="I5058" i="22" s="1"/>
  <c r="H5057" i="22"/>
  <c r="I5057" i="22" s="1"/>
  <c r="H5056" i="22"/>
  <c r="I5056" i="22" s="1"/>
  <c r="H5055" i="22"/>
  <c r="I5055" i="22" s="1"/>
  <c r="H5054" i="22"/>
  <c r="I5054" i="22" s="1"/>
  <c r="H5053" i="22"/>
  <c r="I5053" i="22" s="1"/>
  <c r="H5052" i="22"/>
  <c r="I5052" i="22" s="1"/>
  <c r="H5051" i="22"/>
  <c r="I5051" i="22" s="1"/>
  <c r="H5050" i="22"/>
  <c r="I5050" i="22" s="1"/>
  <c r="H5049" i="22"/>
  <c r="I5049" i="22" s="1"/>
  <c r="H5048" i="22"/>
  <c r="I5048" i="22" s="1"/>
  <c r="H5047" i="22"/>
  <c r="I5047" i="22" s="1"/>
  <c r="H5046" i="22"/>
  <c r="I5046" i="22" s="1"/>
  <c r="H5045" i="22"/>
  <c r="I5045" i="22" s="1"/>
  <c r="H5044" i="22"/>
  <c r="I5044" i="22" s="1"/>
  <c r="H5043" i="22"/>
  <c r="I5043" i="22" s="1"/>
  <c r="H5042" i="22"/>
  <c r="I5042" i="22" s="1"/>
  <c r="H5041" i="22"/>
  <c r="I5041" i="22" s="1"/>
  <c r="H5040" i="22"/>
  <c r="I5040" i="22" s="1"/>
  <c r="H5039" i="22"/>
  <c r="I5039" i="22" s="1"/>
  <c r="H5038" i="22"/>
  <c r="I5038" i="22" s="1"/>
  <c r="H5037" i="22"/>
  <c r="I5037" i="22" s="1"/>
  <c r="H5036" i="22"/>
  <c r="I5036" i="22" s="1"/>
  <c r="H5035" i="22"/>
  <c r="I5035" i="22" s="1"/>
  <c r="H5034" i="22"/>
  <c r="I5034" i="22" s="1"/>
  <c r="H5033" i="22"/>
  <c r="I5033" i="22" s="1"/>
  <c r="H5032" i="22"/>
  <c r="I5032" i="22" s="1"/>
  <c r="H5031" i="22"/>
  <c r="I5031" i="22" s="1"/>
  <c r="H5030" i="22"/>
  <c r="I5030" i="22" s="1"/>
  <c r="H5029" i="22"/>
  <c r="I5029" i="22" s="1"/>
  <c r="H5028" i="22"/>
  <c r="I5028" i="22" s="1"/>
  <c r="H5027" i="22"/>
  <c r="I5027" i="22" s="1"/>
  <c r="H5026" i="22"/>
  <c r="I5026" i="22" s="1"/>
  <c r="H5025" i="22"/>
  <c r="I5025" i="22" s="1"/>
  <c r="H5024" i="22"/>
  <c r="I5024" i="22" s="1"/>
  <c r="H5023" i="22"/>
  <c r="I5023" i="22" s="1"/>
  <c r="H5022" i="22"/>
  <c r="I5022" i="22" s="1"/>
  <c r="H5021" i="22"/>
  <c r="I5021" i="22" s="1"/>
  <c r="H5020" i="22"/>
  <c r="I5020" i="22" s="1"/>
  <c r="H5019" i="22"/>
  <c r="I5019" i="22" s="1"/>
  <c r="H5018" i="22"/>
  <c r="I5018" i="22" s="1"/>
  <c r="H5017" i="22"/>
  <c r="I5017" i="22" s="1"/>
  <c r="H5016" i="22"/>
  <c r="I5016" i="22" s="1"/>
  <c r="H5015" i="22"/>
  <c r="I5015" i="22" s="1"/>
  <c r="H5014" i="22"/>
  <c r="I5014" i="22" s="1"/>
  <c r="H5013" i="22"/>
  <c r="I5013" i="22" s="1"/>
  <c r="H5012" i="22"/>
  <c r="I5012" i="22" s="1"/>
  <c r="H5011" i="22"/>
  <c r="I5011" i="22" s="1"/>
  <c r="H5010" i="22"/>
  <c r="I5010" i="22" s="1"/>
  <c r="H5009" i="22"/>
  <c r="I5009" i="22" s="1"/>
  <c r="H5008" i="22"/>
  <c r="I5008" i="22" s="1"/>
  <c r="H5007" i="22"/>
  <c r="I5007" i="22" s="1"/>
  <c r="H5006" i="22"/>
  <c r="I5006" i="22" s="1"/>
  <c r="H5005" i="22"/>
  <c r="I5005" i="22" s="1"/>
  <c r="H5004" i="22"/>
  <c r="I5004" i="22" s="1"/>
  <c r="H5003" i="22"/>
  <c r="I5003" i="22" s="1"/>
  <c r="H5002" i="22"/>
  <c r="I5002" i="22" s="1"/>
  <c r="H5001" i="22"/>
  <c r="I5001" i="22" s="1"/>
  <c r="H5000" i="22"/>
  <c r="I5000" i="22" s="1"/>
  <c r="H4999" i="22"/>
  <c r="I4999" i="22" s="1"/>
  <c r="H4998" i="22"/>
  <c r="I4998" i="22" s="1"/>
  <c r="H4997" i="22"/>
  <c r="I4997" i="22" s="1"/>
  <c r="H4996" i="22"/>
  <c r="I4996" i="22" s="1"/>
  <c r="H4995" i="22"/>
  <c r="I4995" i="22" s="1"/>
  <c r="H4994" i="22"/>
  <c r="I4994" i="22" s="1"/>
  <c r="H4993" i="22"/>
  <c r="I4993" i="22" s="1"/>
  <c r="H4992" i="22"/>
  <c r="I4992" i="22" s="1"/>
  <c r="H4991" i="22"/>
  <c r="I4991" i="22" s="1"/>
  <c r="H4990" i="22"/>
  <c r="I4990" i="22" s="1"/>
  <c r="H4989" i="22"/>
  <c r="I4989" i="22" s="1"/>
  <c r="H4988" i="22"/>
  <c r="I4988" i="22" s="1"/>
  <c r="H4987" i="22"/>
  <c r="I4987" i="22" s="1"/>
  <c r="H4986" i="22"/>
  <c r="I4986" i="22" s="1"/>
  <c r="H4985" i="22"/>
  <c r="I4985" i="22" s="1"/>
  <c r="H4984" i="22"/>
  <c r="I4984" i="22" s="1"/>
  <c r="H4983" i="22"/>
  <c r="I4983" i="22" s="1"/>
  <c r="H4982" i="22"/>
  <c r="I4982" i="22" s="1"/>
  <c r="H4981" i="22"/>
  <c r="I4981" i="22" s="1"/>
  <c r="H4980" i="22"/>
  <c r="I4980" i="22" s="1"/>
  <c r="H4979" i="22"/>
  <c r="I4979" i="22" s="1"/>
  <c r="H4978" i="22"/>
  <c r="I4978" i="22" s="1"/>
  <c r="H4977" i="22"/>
  <c r="I4977" i="22" s="1"/>
  <c r="H4976" i="22"/>
  <c r="I4976" i="22" s="1"/>
  <c r="H4975" i="22"/>
  <c r="I4975" i="22" s="1"/>
  <c r="H4974" i="22"/>
  <c r="I4974" i="22" s="1"/>
  <c r="H4973" i="22"/>
  <c r="I4973" i="22" s="1"/>
  <c r="H4972" i="22"/>
  <c r="I4972" i="22" s="1"/>
  <c r="H4971" i="22"/>
  <c r="I4971" i="22" s="1"/>
  <c r="H4970" i="22"/>
  <c r="I4970" i="22" s="1"/>
  <c r="H4969" i="22"/>
  <c r="I4969" i="22" s="1"/>
  <c r="H4968" i="22"/>
  <c r="I4968" i="22" s="1"/>
  <c r="H4967" i="22"/>
  <c r="I4967" i="22" s="1"/>
  <c r="H4966" i="22"/>
  <c r="I4966" i="22" s="1"/>
  <c r="H4965" i="22"/>
  <c r="I4965" i="22" s="1"/>
  <c r="H4964" i="22"/>
  <c r="I4964" i="22" s="1"/>
  <c r="H4963" i="22"/>
  <c r="I4963" i="22" s="1"/>
  <c r="H4962" i="22"/>
  <c r="I4962" i="22" s="1"/>
  <c r="H4961" i="22"/>
  <c r="I4961" i="22" s="1"/>
  <c r="H4960" i="22"/>
  <c r="I4960" i="22" s="1"/>
  <c r="H4959" i="22"/>
  <c r="I4959" i="22" s="1"/>
  <c r="H4958" i="22"/>
  <c r="I4958" i="22" s="1"/>
  <c r="H4957" i="22"/>
  <c r="I4957" i="22" s="1"/>
  <c r="H4956" i="22"/>
  <c r="I4956" i="22" s="1"/>
  <c r="H4955" i="22"/>
  <c r="I4955" i="22" s="1"/>
  <c r="H4954" i="22"/>
  <c r="I4954" i="22" s="1"/>
  <c r="H4953" i="22"/>
  <c r="I4953" i="22" s="1"/>
  <c r="H4952" i="22"/>
  <c r="I4952" i="22" s="1"/>
  <c r="H4951" i="22"/>
  <c r="I4951" i="22" s="1"/>
  <c r="H4950" i="22"/>
  <c r="I4950" i="22" s="1"/>
  <c r="H4949" i="22"/>
  <c r="I4949" i="22" s="1"/>
  <c r="H4948" i="22"/>
  <c r="I4948" i="22" s="1"/>
  <c r="H4947" i="22"/>
  <c r="I4947" i="22" s="1"/>
  <c r="H4946" i="22"/>
  <c r="I4946" i="22" s="1"/>
  <c r="H4945" i="22"/>
  <c r="I4945" i="22" s="1"/>
  <c r="H4944" i="22"/>
  <c r="I4944" i="22" s="1"/>
  <c r="H4943" i="22"/>
  <c r="I4943" i="22" s="1"/>
  <c r="H4942" i="22"/>
  <c r="I4942" i="22" s="1"/>
  <c r="H4941" i="22"/>
  <c r="I4941" i="22" s="1"/>
  <c r="H4940" i="22"/>
  <c r="I4940" i="22" s="1"/>
  <c r="H4939" i="22"/>
  <c r="I4939" i="22" s="1"/>
  <c r="H4938" i="22"/>
  <c r="I4938" i="22" s="1"/>
  <c r="H4937" i="22"/>
  <c r="I4937" i="22" s="1"/>
  <c r="H4936" i="22"/>
  <c r="I4936" i="22" s="1"/>
  <c r="H4935" i="22"/>
  <c r="I4935" i="22" s="1"/>
  <c r="H4934" i="22"/>
  <c r="I4934" i="22" s="1"/>
  <c r="H4933" i="22"/>
  <c r="I4933" i="22" s="1"/>
  <c r="H4932" i="22"/>
  <c r="I4932" i="22" s="1"/>
  <c r="H4931" i="22"/>
  <c r="I4931" i="22" s="1"/>
  <c r="H4930" i="22"/>
  <c r="I4930" i="22" s="1"/>
  <c r="H4929" i="22"/>
  <c r="I4929" i="22" s="1"/>
  <c r="H4928" i="22"/>
  <c r="I4928" i="22" s="1"/>
  <c r="H4927" i="22"/>
  <c r="I4927" i="22" s="1"/>
  <c r="H4926" i="22"/>
  <c r="I4926" i="22" s="1"/>
  <c r="H4925" i="22"/>
  <c r="I4925" i="22" s="1"/>
  <c r="H4924" i="22"/>
  <c r="I4924" i="22" s="1"/>
  <c r="H4923" i="22"/>
  <c r="I4923" i="22" s="1"/>
  <c r="H4922" i="22"/>
  <c r="I4922" i="22" s="1"/>
  <c r="H4921" i="22"/>
  <c r="I4921" i="22" s="1"/>
  <c r="H4920" i="22"/>
  <c r="I4920" i="22" s="1"/>
  <c r="H4919" i="22"/>
  <c r="I4919" i="22" s="1"/>
  <c r="H4918" i="22"/>
  <c r="I4918" i="22" s="1"/>
  <c r="H4917" i="22"/>
  <c r="I4917" i="22" s="1"/>
  <c r="H4916" i="22"/>
  <c r="I4916" i="22" s="1"/>
  <c r="H4915" i="22"/>
  <c r="I4915" i="22" s="1"/>
  <c r="H4914" i="22"/>
  <c r="I4914" i="22" s="1"/>
  <c r="H4913" i="22"/>
  <c r="I4913" i="22" s="1"/>
  <c r="H4912" i="22"/>
  <c r="I4912" i="22" s="1"/>
  <c r="H4911" i="22"/>
  <c r="I4911" i="22" s="1"/>
  <c r="H4910" i="22"/>
  <c r="I4910" i="22" s="1"/>
  <c r="H4909" i="22"/>
  <c r="I4909" i="22" s="1"/>
  <c r="H4908" i="22"/>
  <c r="I4908" i="22" s="1"/>
  <c r="H4907" i="22"/>
  <c r="I4907" i="22" s="1"/>
  <c r="H4906" i="22"/>
  <c r="I4906" i="22" s="1"/>
  <c r="H4905" i="22"/>
  <c r="I4905" i="22" s="1"/>
  <c r="H4904" i="22"/>
  <c r="I4904" i="22" s="1"/>
  <c r="H4903" i="22"/>
  <c r="I4903" i="22" s="1"/>
  <c r="H4902" i="22"/>
  <c r="I4902" i="22" s="1"/>
  <c r="H4901" i="22"/>
  <c r="I4901" i="22" s="1"/>
  <c r="H4900" i="22"/>
  <c r="I4900" i="22" s="1"/>
  <c r="H4899" i="22"/>
  <c r="I4899" i="22" s="1"/>
  <c r="H4898" i="22"/>
  <c r="I4898" i="22" s="1"/>
  <c r="H4897" i="22"/>
  <c r="I4897" i="22" s="1"/>
  <c r="H4896" i="22"/>
  <c r="I4896" i="22" s="1"/>
  <c r="H4895" i="22"/>
  <c r="I4895" i="22" s="1"/>
  <c r="H4894" i="22"/>
  <c r="I4894" i="22" s="1"/>
  <c r="H4893" i="22"/>
  <c r="I4893" i="22" s="1"/>
  <c r="H4892" i="22"/>
  <c r="I4892" i="22" s="1"/>
  <c r="H4891" i="22"/>
  <c r="I4891" i="22" s="1"/>
  <c r="H4890" i="22"/>
  <c r="I4890" i="22" s="1"/>
  <c r="H4889" i="22"/>
  <c r="I4889" i="22" s="1"/>
  <c r="H4888" i="22"/>
  <c r="I4888" i="22" s="1"/>
  <c r="H4887" i="22"/>
  <c r="I4887" i="22" s="1"/>
  <c r="H4886" i="22"/>
  <c r="I4886" i="22" s="1"/>
  <c r="H4885" i="22"/>
  <c r="I4885" i="22" s="1"/>
  <c r="H4884" i="22"/>
  <c r="I4884" i="22" s="1"/>
  <c r="H4883" i="22"/>
  <c r="I4883" i="22" s="1"/>
  <c r="H4882" i="22"/>
  <c r="I4882" i="22" s="1"/>
  <c r="H4881" i="22"/>
  <c r="I4881" i="22" s="1"/>
  <c r="H4880" i="22"/>
  <c r="I4880" i="22" s="1"/>
  <c r="H4879" i="22"/>
  <c r="I4879" i="22" s="1"/>
  <c r="H4878" i="22"/>
  <c r="I4878" i="22" s="1"/>
  <c r="H4877" i="22"/>
  <c r="I4877" i="22" s="1"/>
  <c r="H4876" i="22"/>
  <c r="I4876" i="22" s="1"/>
  <c r="H4875" i="22"/>
  <c r="I4875" i="22" s="1"/>
  <c r="H4874" i="22"/>
  <c r="I4874" i="22" s="1"/>
  <c r="H4873" i="22"/>
  <c r="I4873" i="22" s="1"/>
  <c r="H4872" i="22"/>
  <c r="I4872" i="22" s="1"/>
  <c r="H4871" i="22"/>
  <c r="I4871" i="22" s="1"/>
  <c r="H4870" i="22"/>
  <c r="I4870" i="22" s="1"/>
  <c r="H4869" i="22"/>
  <c r="I4869" i="22" s="1"/>
  <c r="H4868" i="22"/>
  <c r="I4868" i="22" s="1"/>
  <c r="H4867" i="22"/>
  <c r="I4867" i="22" s="1"/>
  <c r="H4866" i="22"/>
  <c r="I4866" i="22" s="1"/>
  <c r="H4865" i="22"/>
  <c r="I4865" i="22" s="1"/>
  <c r="H4864" i="22"/>
  <c r="I4864" i="22" s="1"/>
  <c r="H4863" i="22"/>
  <c r="I4863" i="22" s="1"/>
  <c r="H4862" i="22"/>
  <c r="I4862" i="22" s="1"/>
  <c r="H4861" i="22"/>
  <c r="I4861" i="22" s="1"/>
  <c r="H4860" i="22"/>
  <c r="I4860" i="22" s="1"/>
  <c r="H4859" i="22"/>
  <c r="I4859" i="22" s="1"/>
  <c r="H4858" i="22"/>
  <c r="I4858" i="22" s="1"/>
  <c r="H4857" i="22"/>
  <c r="I4857" i="22" s="1"/>
  <c r="H4856" i="22"/>
  <c r="I4856" i="22" s="1"/>
  <c r="H4855" i="22"/>
  <c r="I4855" i="22" s="1"/>
  <c r="H4854" i="22"/>
  <c r="I4854" i="22" s="1"/>
  <c r="H4853" i="22"/>
  <c r="I4853" i="22" s="1"/>
  <c r="H4852" i="22"/>
  <c r="I4852" i="22" s="1"/>
  <c r="H4851" i="22"/>
  <c r="I4851" i="22" s="1"/>
  <c r="H4850" i="22"/>
  <c r="I4850" i="22" s="1"/>
  <c r="H4849" i="22"/>
  <c r="I4849" i="22" s="1"/>
  <c r="H4848" i="22"/>
  <c r="I4848" i="22" s="1"/>
  <c r="H4847" i="22"/>
  <c r="I4847" i="22" s="1"/>
  <c r="H4846" i="22"/>
  <c r="I4846" i="22" s="1"/>
  <c r="H4845" i="22"/>
  <c r="I4845" i="22" s="1"/>
  <c r="H4844" i="22"/>
  <c r="I4844" i="22" s="1"/>
  <c r="H4843" i="22"/>
  <c r="I4843" i="22" s="1"/>
  <c r="H4842" i="22"/>
  <c r="I4842" i="22" s="1"/>
  <c r="H4841" i="22"/>
  <c r="I4841" i="22" s="1"/>
  <c r="H4840" i="22"/>
  <c r="I4840" i="22" s="1"/>
  <c r="H4839" i="22"/>
  <c r="I4839" i="22" s="1"/>
  <c r="H4838" i="22"/>
  <c r="I4838" i="22" s="1"/>
  <c r="H4837" i="22"/>
  <c r="I4837" i="22" s="1"/>
  <c r="H4836" i="22"/>
  <c r="I4836" i="22" s="1"/>
  <c r="H4835" i="22"/>
  <c r="I4835" i="22" s="1"/>
  <c r="H4834" i="22"/>
  <c r="I4834" i="22" s="1"/>
  <c r="H4833" i="22"/>
  <c r="I4833" i="22" s="1"/>
  <c r="H4832" i="22"/>
  <c r="I4832" i="22" s="1"/>
  <c r="H4831" i="22"/>
  <c r="I4831" i="22" s="1"/>
  <c r="H4830" i="22"/>
  <c r="I4830" i="22" s="1"/>
  <c r="H4829" i="22"/>
  <c r="I4829" i="22" s="1"/>
  <c r="H4828" i="22"/>
  <c r="I4828" i="22" s="1"/>
  <c r="H4827" i="22"/>
  <c r="I4827" i="22" s="1"/>
  <c r="H4826" i="22"/>
  <c r="I4826" i="22" s="1"/>
  <c r="H4825" i="22"/>
  <c r="I4825" i="22" s="1"/>
  <c r="H4824" i="22"/>
  <c r="I4824" i="22" s="1"/>
  <c r="H4823" i="22"/>
  <c r="I4823" i="22" s="1"/>
  <c r="H4822" i="22"/>
  <c r="I4822" i="22" s="1"/>
  <c r="H4821" i="22"/>
  <c r="I4821" i="22" s="1"/>
  <c r="H4820" i="22"/>
  <c r="I4820" i="22" s="1"/>
  <c r="H4819" i="22"/>
  <c r="I4819" i="22" s="1"/>
  <c r="H4818" i="22"/>
  <c r="I4818" i="22" s="1"/>
  <c r="H4817" i="22"/>
  <c r="I4817" i="22" s="1"/>
  <c r="H4816" i="22"/>
  <c r="I4816" i="22" s="1"/>
  <c r="H4815" i="22"/>
  <c r="I4815" i="22" s="1"/>
  <c r="H4814" i="22"/>
  <c r="I4814" i="22" s="1"/>
  <c r="H4813" i="22"/>
  <c r="I4813" i="22" s="1"/>
  <c r="H4812" i="22"/>
  <c r="I4812" i="22" s="1"/>
  <c r="H4811" i="22"/>
  <c r="I4811" i="22" s="1"/>
  <c r="H4810" i="22"/>
  <c r="I4810" i="22" s="1"/>
  <c r="H4809" i="22"/>
  <c r="I4809" i="22" s="1"/>
  <c r="H4808" i="22"/>
  <c r="I4808" i="22" s="1"/>
  <c r="H4807" i="22"/>
  <c r="I4807" i="22" s="1"/>
  <c r="H4806" i="22"/>
  <c r="I4806" i="22" s="1"/>
  <c r="H4805" i="22"/>
  <c r="I4805" i="22" s="1"/>
  <c r="H4804" i="22"/>
  <c r="I4804" i="22" s="1"/>
  <c r="H4803" i="22"/>
  <c r="I4803" i="22" s="1"/>
  <c r="H4802" i="22"/>
  <c r="I4802" i="22" s="1"/>
  <c r="H4801" i="22"/>
  <c r="I4801" i="22" s="1"/>
  <c r="H4800" i="22"/>
  <c r="I4800" i="22" s="1"/>
  <c r="H4799" i="22"/>
  <c r="I4799" i="22" s="1"/>
  <c r="H4798" i="22"/>
  <c r="I4798" i="22" s="1"/>
  <c r="H4797" i="22"/>
  <c r="I4797" i="22" s="1"/>
  <c r="H4796" i="22"/>
  <c r="I4796" i="22" s="1"/>
  <c r="H4795" i="22"/>
  <c r="I4795" i="22" s="1"/>
  <c r="H4794" i="22"/>
  <c r="I4794" i="22" s="1"/>
  <c r="H4793" i="22"/>
  <c r="I4793" i="22" s="1"/>
  <c r="H4792" i="22"/>
  <c r="I4792" i="22" s="1"/>
  <c r="H4791" i="22"/>
  <c r="I4791" i="22" s="1"/>
  <c r="H4790" i="22"/>
  <c r="I4790" i="22" s="1"/>
  <c r="H4789" i="22"/>
  <c r="I4789" i="22" s="1"/>
  <c r="H4788" i="22"/>
  <c r="I4788" i="22" s="1"/>
  <c r="H4787" i="22"/>
  <c r="I4787" i="22" s="1"/>
  <c r="H4786" i="22"/>
  <c r="I4786" i="22" s="1"/>
  <c r="H4785" i="22"/>
  <c r="I4785" i="22" s="1"/>
  <c r="H4784" i="22"/>
  <c r="I4784" i="22" s="1"/>
  <c r="H4783" i="22"/>
  <c r="I4783" i="22" s="1"/>
  <c r="H4782" i="22"/>
  <c r="I4782" i="22" s="1"/>
  <c r="H4781" i="22"/>
  <c r="I4781" i="22" s="1"/>
  <c r="H4780" i="22"/>
  <c r="I4780" i="22" s="1"/>
  <c r="H4779" i="22"/>
  <c r="I4779" i="22" s="1"/>
  <c r="H4778" i="22"/>
  <c r="I4778" i="22" s="1"/>
  <c r="H4777" i="22"/>
  <c r="I4777" i="22" s="1"/>
  <c r="H4776" i="22"/>
  <c r="I4776" i="22" s="1"/>
  <c r="H4775" i="22"/>
  <c r="I4775" i="22" s="1"/>
  <c r="H4774" i="22"/>
  <c r="I4774" i="22" s="1"/>
  <c r="H4773" i="22"/>
  <c r="I4773" i="22" s="1"/>
  <c r="H4772" i="22"/>
  <c r="I4772" i="22" s="1"/>
  <c r="H4771" i="22"/>
  <c r="I4771" i="22" s="1"/>
  <c r="H4770" i="22"/>
  <c r="I4770" i="22" s="1"/>
  <c r="H4769" i="22"/>
  <c r="I4769" i="22" s="1"/>
  <c r="H4768" i="22"/>
  <c r="I4768" i="22" s="1"/>
  <c r="H4767" i="22"/>
  <c r="I4767" i="22" s="1"/>
  <c r="H4766" i="22"/>
  <c r="I4766" i="22" s="1"/>
  <c r="H4765" i="22"/>
  <c r="I4765" i="22" s="1"/>
  <c r="H4764" i="22"/>
  <c r="I4764" i="22" s="1"/>
  <c r="H4763" i="22"/>
  <c r="I4763" i="22" s="1"/>
  <c r="H4762" i="22"/>
  <c r="I4762" i="22" s="1"/>
  <c r="H4761" i="22"/>
  <c r="I4761" i="22" s="1"/>
  <c r="H4760" i="22"/>
  <c r="I4760" i="22" s="1"/>
  <c r="H4759" i="22"/>
  <c r="I4759" i="22" s="1"/>
  <c r="H4758" i="22"/>
  <c r="I4758" i="22" s="1"/>
  <c r="H4757" i="22"/>
  <c r="I4757" i="22" s="1"/>
  <c r="H4756" i="22"/>
  <c r="I4756" i="22" s="1"/>
  <c r="H4755" i="22"/>
  <c r="I4755" i="22" s="1"/>
  <c r="H4754" i="22"/>
  <c r="I4754" i="22" s="1"/>
  <c r="H4753" i="22"/>
  <c r="I4753" i="22" s="1"/>
  <c r="H4752" i="22"/>
  <c r="I4752" i="22" s="1"/>
  <c r="H4751" i="22"/>
  <c r="I4751" i="22" s="1"/>
  <c r="H4750" i="22"/>
  <c r="I4750" i="22" s="1"/>
  <c r="H4749" i="22"/>
  <c r="I4749" i="22" s="1"/>
  <c r="H4748" i="22"/>
  <c r="I4748" i="22" s="1"/>
  <c r="H4747" i="22"/>
  <c r="I4747" i="22" s="1"/>
  <c r="H4746" i="22"/>
  <c r="I4746" i="22" s="1"/>
  <c r="H4745" i="22"/>
  <c r="I4745" i="22" s="1"/>
  <c r="H4744" i="22"/>
  <c r="I4744" i="22" s="1"/>
  <c r="H4743" i="22"/>
  <c r="I4743" i="22" s="1"/>
  <c r="H4742" i="22"/>
  <c r="I4742" i="22" s="1"/>
  <c r="H4741" i="22"/>
  <c r="I4741" i="22" s="1"/>
  <c r="H4740" i="22"/>
  <c r="I4740" i="22" s="1"/>
  <c r="H4739" i="22"/>
  <c r="I4739" i="22" s="1"/>
  <c r="H4738" i="22"/>
  <c r="I4738" i="22" s="1"/>
  <c r="H4737" i="22"/>
  <c r="I4737" i="22" s="1"/>
  <c r="H4736" i="22"/>
  <c r="I4736" i="22" s="1"/>
  <c r="H4735" i="22"/>
  <c r="I4735" i="22" s="1"/>
  <c r="H4734" i="22"/>
  <c r="I4734" i="22" s="1"/>
  <c r="H4733" i="22"/>
  <c r="I4733" i="22" s="1"/>
  <c r="H4732" i="22"/>
  <c r="I4732" i="22" s="1"/>
  <c r="H4731" i="22"/>
  <c r="I4731" i="22" s="1"/>
  <c r="H4730" i="22"/>
  <c r="I4730" i="22" s="1"/>
  <c r="H4729" i="22"/>
  <c r="I4729" i="22" s="1"/>
  <c r="H4728" i="22"/>
  <c r="I4728" i="22" s="1"/>
  <c r="H4727" i="22"/>
  <c r="I4727" i="22" s="1"/>
  <c r="H4726" i="22"/>
  <c r="I4726" i="22" s="1"/>
  <c r="H4725" i="22"/>
  <c r="I4725" i="22" s="1"/>
  <c r="H4724" i="22"/>
  <c r="I4724" i="22" s="1"/>
  <c r="H4723" i="22"/>
  <c r="I4723" i="22" s="1"/>
  <c r="H4722" i="22"/>
  <c r="I4722" i="22" s="1"/>
  <c r="H4721" i="22"/>
  <c r="I4721" i="22" s="1"/>
  <c r="H4720" i="22"/>
  <c r="I4720" i="22" s="1"/>
  <c r="H4719" i="22"/>
  <c r="I4719" i="22" s="1"/>
  <c r="H4718" i="22"/>
  <c r="I4718" i="22" s="1"/>
  <c r="H4717" i="22"/>
  <c r="I4717" i="22" s="1"/>
  <c r="H4716" i="22"/>
  <c r="I4716" i="22" s="1"/>
  <c r="H4715" i="22"/>
  <c r="I4715" i="22" s="1"/>
  <c r="H4714" i="22"/>
  <c r="I4714" i="22" s="1"/>
  <c r="H4713" i="22"/>
  <c r="I4713" i="22" s="1"/>
  <c r="H4712" i="22"/>
  <c r="I4712" i="22" s="1"/>
  <c r="H4711" i="22"/>
  <c r="I4711" i="22" s="1"/>
  <c r="H4710" i="22"/>
  <c r="I4710" i="22" s="1"/>
  <c r="H4709" i="22"/>
  <c r="I4709" i="22" s="1"/>
  <c r="H4708" i="22"/>
  <c r="I4708" i="22" s="1"/>
  <c r="H4707" i="22"/>
  <c r="I4707" i="22" s="1"/>
  <c r="H4706" i="22"/>
  <c r="I4706" i="22" s="1"/>
  <c r="H4705" i="22"/>
  <c r="I4705" i="22" s="1"/>
  <c r="H4704" i="22"/>
  <c r="I4704" i="22" s="1"/>
  <c r="H4703" i="22"/>
  <c r="I4703" i="22" s="1"/>
  <c r="H4702" i="22"/>
  <c r="I4702" i="22" s="1"/>
  <c r="H4701" i="22"/>
  <c r="I4701" i="22" s="1"/>
  <c r="H4700" i="22"/>
  <c r="I4700" i="22" s="1"/>
  <c r="H4699" i="22"/>
  <c r="I4699" i="22" s="1"/>
  <c r="H4698" i="22"/>
  <c r="I4698" i="22" s="1"/>
  <c r="H4697" i="22"/>
  <c r="I4697" i="22" s="1"/>
  <c r="H4696" i="22"/>
  <c r="I4696" i="22" s="1"/>
  <c r="H4695" i="22"/>
  <c r="I4695" i="22" s="1"/>
  <c r="H4694" i="22"/>
  <c r="I4694" i="22" s="1"/>
  <c r="H4693" i="22"/>
  <c r="I4693" i="22" s="1"/>
  <c r="H4692" i="22"/>
  <c r="I4692" i="22" s="1"/>
  <c r="H4691" i="22"/>
  <c r="I4691" i="22" s="1"/>
  <c r="H4690" i="22"/>
  <c r="I4690" i="22" s="1"/>
  <c r="H4689" i="22"/>
  <c r="I4689" i="22" s="1"/>
  <c r="H4688" i="22"/>
  <c r="I4688" i="22" s="1"/>
  <c r="H4687" i="22"/>
  <c r="I4687" i="22" s="1"/>
  <c r="H4686" i="22"/>
  <c r="I4686" i="22" s="1"/>
  <c r="H4685" i="22"/>
  <c r="I4685" i="22" s="1"/>
  <c r="H4684" i="22"/>
  <c r="I4684" i="22" s="1"/>
  <c r="H4683" i="22"/>
  <c r="I4683" i="22" s="1"/>
  <c r="H4682" i="22"/>
  <c r="I4682" i="22" s="1"/>
  <c r="H4681" i="22"/>
  <c r="I4681" i="22" s="1"/>
  <c r="H4680" i="22"/>
  <c r="I4680" i="22" s="1"/>
  <c r="H4679" i="22"/>
  <c r="I4679" i="22" s="1"/>
  <c r="H4678" i="22"/>
  <c r="I4678" i="22" s="1"/>
  <c r="H4677" i="22"/>
  <c r="I4677" i="22" s="1"/>
  <c r="H4676" i="22"/>
  <c r="I4676" i="22" s="1"/>
  <c r="H4675" i="22"/>
  <c r="I4675" i="22" s="1"/>
  <c r="H4674" i="22"/>
  <c r="I4674" i="22" s="1"/>
  <c r="H4673" i="22"/>
  <c r="I4673" i="22" s="1"/>
  <c r="H4672" i="22"/>
  <c r="I4672" i="22" s="1"/>
  <c r="H4671" i="22"/>
  <c r="I4671" i="22" s="1"/>
  <c r="H4670" i="22"/>
  <c r="I4670" i="22" s="1"/>
  <c r="H4669" i="22"/>
  <c r="I4669" i="22" s="1"/>
  <c r="H4668" i="22"/>
  <c r="I4668" i="22" s="1"/>
  <c r="H4667" i="22"/>
  <c r="I4667" i="22" s="1"/>
  <c r="H4666" i="22"/>
  <c r="I4666" i="22" s="1"/>
  <c r="H4665" i="22"/>
  <c r="I4665" i="22" s="1"/>
  <c r="H4664" i="22"/>
  <c r="I4664" i="22" s="1"/>
  <c r="H4663" i="22"/>
  <c r="I4663" i="22" s="1"/>
  <c r="H4662" i="22"/>
  <c r="I4662" i="22" s="1"/>
  <c r="H4661" i="22"/>
  <c r="I4661" i="22" s="1"/>
  <c r="H4660" i="22"/>
  <c r="I4660" i="22" s="1"/>
  <c r="H4659" i="22"/>
  <c r="I4659" i="22" s="1"/>
  <c r="H4658" i="22"/>
  <c r="I4658" i="22" s="1"/>
  <c r="H4657" i="22"/>
  <c r="I4657" i="22" s="1"/>
  <c r="H4656" i="22"/>
  <c r="I4656" i="22" s="1"/>
  <c r="H4655" i="22"/>
  <c r="I4655" i="22" s="1"/>
  <c r="H4654" i="22"/>
  <c r="I4654" i="22" s="1"/>
  <c r="H4653" i="22"/>
  <c r="I4653" i="22" s="1"/>
  <c r="H4652" i="22"/>
  <c r="I4652" i="22" s="1"/>
  <c r="H4651" i="22"/>
  <c r="I4651" i="22" s="1"/>
  <c r="H4650" i="22"/>
  <c r="I4650" i="22" s="1"/>
  <c r="H4649" i="22"/>
  <c r="I4649" i="22" s="1"/>
  <c r="H4648" i="22"/>
  <c r="I4648" i="22" s="1"/>
  <c r="H4647" i="22"/>
  <c r="I4647" i="22" s="1"/>
  <c r="H4646" i="22"/>
  <c r="I4646" i="22" s="1"/>
  <c r="H4645" i="22"/>
  <c r="I4645" i="22" s="1"/>
  <c r="H4644" i="22"/>
  <c r="I4644" i="22" s="1"/>
  <c r="H4643" i="22"/>
  <c r="I4643" i="22" s="1"/>
  <c r="H4642" i="22"/>
  <c r="I4642" i="22" s="1"/>
  <c r="H4641" i="22"/>
  <c r="I4641" i="22" s="1"/>
  <c r="H4640" i="22"/>
  <c r="I4640" i="22" s="1"/>
  <c r="H4639" i="22"/>
  <c r="I4639" i="22" s="1"/>
  <c r="H4638" i="22"/>
  <c r="I4638" i="22" s="1"/>
  <c r="H4637" i="22"/>
  <c r="I4637" i="22" s="1"/>
  <c r="H4636" i="22"/>
  <c r="I4636" i="22" s="1"/>
  <c r="H4635" i="22"/>
  <c r="I4635" i="22" s="1"/>
  <c r="H4634" i="22"/>
  <c r="I4634" i="22" s="1"/>
  <c r="H4633" i="22"/>
  <c r="I4633" i="22" s="1"/>
  <c r="H4632" i="22"/>
  <c r="I4632" i="22" s="1"/>
  <c r="H4631" i="22"/>
  <c r="I4631" i="22" s="1"/>
  <c r="H4630" i="22"/>
  <c r="I4630" i="22" s="1"/>
  <c r="H4629" i="22"/>
  <c r="I4629" i="22" s="1"/>
  <c r="H4628" i="22"/>
  <c r="I4628" i="22" s="1"/>
  <c r="H4627" i="22"/>
  <c r="I4627" i="22" s="1"/>
  <c r="H4626" i="22"/>
  <c r="I4626" i="22" s="1"/>
  <c r="H4625" i="22"/>
  <c r="I4625" i="22" s="1"/>
  <c r="H4624" i="22"/>
  <c r="I4624" i="22" s="1"/>
  <c r="H4623" i="22"/>
  <c r="I4623" i="22" s="1"/>
  <c r="H4622" i="22"/>
  <c r="I4622" i="22" s="1"/>
  <c r="H4621" i="22"/>
  <c r="I4621" i="22" s="1"/>
  <c r="H4620" i="22"/>
  <c r="I4620" i="22" s="1"/>
  <c r="H4619" i="22"/>
  <c r="I4619" i="22" s="1"/>
  <c r="H4618" i="22"/>
  <c r="I4618" i="22" s="1"/>
  <c r="H4617" i="22"/>
  <c r="I4617" i="22" s="1"/>
  <c r="H4616" i="22"/>
  <c r="I4616" i="22" s="1"/>
  <c r="H4615" i="22"/>
  <c r="I4615" i="22" s="1"/>
  <c r="H4614" i="22"/>
  <c r="I4614" i="22" s="1"/>
  <c r="H4613" i="22"/>
  <c r="I4613" i="22" s="1"/>
  <c r="H4612" i="22"/>
  <c r="I4612" i="22" s="1"/>
  <c r="H4611" i="22"/>
  <c r="I4611" i="22" s="1"/>
  <c r="H4610" i="22"/>
  <c r="I4610" i="22" s="1"/>
  <c r="H4609" i="22"/>
  <c r="I4609" i="22" s="1"/>
  <c r="H4608" i="22"/>
  <c r="I4608" i="22" s="1"/>
  <c r="H4607" i="22"/>
  <c r="I4607" i="22" s="1"/>
  <c r="H4606" i="22"/>
  <c r="I4606" i="22" s="1"/>
  <c r="H4605" i="22"/>
  <c r="I4605" i="22" s="1"/>
  <c r="H4604" i="22"/>
  <c r="I4604" i="22" s="1"/>
  <c r="H4603" i="22"/>
  <c r="I4603" i="22" s="1"/>
  <c r="H4602" i="22"/>
  <c r="I4602" i="22" s="1"/>
  <c r="H4601" i="22"/>
  <c r="I4601" i="22" s="1"/>
  <c r="H4600" i="22"/>
  <c r="I4600" i="22" s="1"/>
  <c r="H4599" i="22"/>
  <c r="I4599" i="22" s="1"/>
  <c r="H4598" i="22"/>
  <c r="I4598" i="22" s="1"/>
  <c r="H4597" i="22"/>
  <c r="I4597" i="22" s="1"/>
  <c r="H4596" i="22"/>
  <c r="I4596" i="22" s="1"/>
  <c r="H4595" i="22"/>
  <c r="I4595" i="22" s="1"/>
  <c r="H4594" i="22"/>
  <c r="I4594" i="22" s="1"/>
  <c r="H4593" i="22"/>
  <c r="I4593" i="22" s="1"/>
  <c r="H4592" i="22"/>
  <c r="I4592" i="22" s="1"/>
  <c r="H4591" i="22"/>
  <c r="I4591" i="22" s="1"/>
  <c r="H4590" i="22"/>
  <c r="I4590" i="22" s="1"/>
  <c r="H4589" i="22"/>
  <c r="I4589" i="22" s="1"/>
  <c r="H4588" i="22"/>
  <c r="I4588" i="22" s="1"/>
  <c r="H4587" i="22"/>
  <c r="I4587" i="22" s="1"/>
  <c r="H4586" i="22"/>
  <c r="I4586" i="22" s="1"/>
  <c r="H4585" i="22"/>
  <c r="I4585" i="22" s="1"/>
  <c r="H4584" i="22"/>
  <c r="I4584" i="22" s="1"/>
  <c r="H4583" i="22"/>
  <c r="I4583" i="22" s="1"/>
  <c r="H4582" i="22"/>
  <c r="I4582" i="22" s="1"/>
  <c r="H4581" i="22"/>
  <c r="I4581" i="22" s="1"/>
  <c r="H4580" i="22"/>
  <c r="I4580" i="22" s="1"/>
  <c r="H4579" i="22"/>
  <c r="I4579" i="22" s="1"/>
  <c r="H4578" i="22"/>
  <c r="I4578" i="22" s="1"/>
  <c r="H4577" i="22"/>
  <c r="I4577" i="22" s="1"/>
  <c r="H4576" i="22"/>
  <c r="I4576" i="22" s="1"/>
  <c r="H4575" i="22"/>
  <c r="I4575" i="22" s="1"/>
  <c r="H4574" i="22"/>
  <c r="I4574" i="22" s="1"/>
  <c r="H4573" i="22"/>
  <c r="I4573" i="22" s="1"/>
  <c r="H4572" i="22"/>
  <c r="I4572" i="22" s="1"/>
  <c r="H4571" i="22"/>
  <c r="I4571" i="22" s="1"/>
  <c r="H4570" i="22"/>
  <c r="I4570" i="22" s="1"/>
  <c r="H4569" i="22"/>
  <c r="I4569" i="22" s="1"/>
  <c r="H4568" i="22"/>
  <c r="I4568" i="22" s="1"/>
  <c r="H4567" i="22"/>
  <c r="I4567" i="22" s="1"/>
  <c r="H4566" i="22"/>
  <c r="I4566" i="22" s="1"/>
  <c r="H4565" i="22"/>
  <c r="I4565" i="22" s="1"/>
  <c r="H4564" i="22"/>
  <c r="I4564" i="22" s="1"/>
  <c r="H4563" i="22"/>
  <c r="I4563" i="22" s="1"/>
  <c r="H4562" i="22"/>
  <c r="I4562" i="22" s="1"/>
  <c r="H4561" i="22"/>
  <c r="I4561" i="22" s="1"/>
  <c r="H4560" i="22"/>
  <c r="I4560" i="22" s="1"/>
  <c r="H4559" i="22"/>
  <c r="I4559" i="22" s="1"/>
  <c r="H4558" i="22"/>
  <c r="I4558" i="22" s="1"/>
  <c r="H4557" i="22"/>
  <c r="I4557" i="22" s="1"/>
  <c r="H4556" i="22"/>
  <c r="I4556" i="22" s="1"/>
  <c r="H4555" i="22"/>
  <c r="I4555" i="22" s="1"/>
  <c r="H4554" i="22"/>
  <c r="I4554" i="22" s="1"/>
  <c r="H4553" i="22"/>
  <c r="I4553" i="22" s="1"/>
  <c r="H4552" i="22"/>
  <c r="I4552" i="22" s="1"/>
  <c r="H4551" i="22"/>
  <c r="I4551" i="22" s="1"/>
  <c r="H4550" i="22"/>
  <c r="I4550" i="22" s="1"/>
  <c r="H4549" i="22"/>
  <c r="I4549" i="22" s="1"/>
  <c r="H4548" i="22"/>
  <c r="I4548" i="22" s="1"/>
  <c r="H4547" i="22"/>
  <c r="I4547" i="22" s="1"/>
  <c r="H4546" i="22"/>
  <c r="I4546" i="22" s="1"/>
  <c r="H4545" i="22"/>
  <c r="I4545" i="22" s="1"/>
  <c r="H4544" i="22"/>
  <c r="I4544" i="22" s="1"/>
  <c r="H4543" i="22"/>
  <c r="I4543" i="22" s="1"/>
  <c r="H4542" i="22"/>
  <c r="I4542" i="22" s="1"/>
  <c r="H4541" i="22"/>
  <c r="I4541" i="22" s="1"/>
  <c r="H4540" i="22"/>
  <c r="I4540" i="22" s="1"/>
  <c r="H4539" i="22"/>
  <c r="I4539" i="22" s="1"/>
  <c r="H4538" i="22"/>
  <c r="I4538" i="22" s="1"/>
  <c r="H4537" i="22"/>
  <c r="I4537" i="22" s="1"/>
  <c r="H4536" i="22"/>
  <c r="I4536" i="22" s="1"/>
  <c r="H4535" i="22"/>
  <c r="I4535" i="22" s="1"/>
  <c r="H4534" i="22"/>
  <c r="I4534" i="22" s="1"/>
  <c r="H4533" i="22"/>
  <c r="I4533" i="22" s="1"/>
  <c r="H4532" i="22"/>
  <c r="I4532" i="22" s="1"/>
  <c r="H4531" i="22"/>
  <c r="I4531" i="22" s="1"/>
  <c r="H4530" i="22"/>
  <c r="I4530" i="22" s="1"/>
  <c r="H4529" i="22"/>
  <c r="I4529" i="22" s="1"/>
  <c r="H4528" i="22"/>
  <c r="I4528" i="22" s="1"/>
  <c r="H4527" i="22"/>
  <c r="I4527" i="22" s="1"/>
  <c r="H4526" i="22"/>
  <c r="I4526" i="22" s="1"/>
  <c r="H4525" i="22"/>
  <c r="I4525" i="22" s="1"/>
  <c r="H4524" i="22"/>
  <c r="I4524" i="22" s="1"/>
  <c r="H4523" i="22"/>
  <c r="I4523" i="22" s="1"/>
  <c r="H4522" i="22"/>
  <c r="I4522" i="22" s="1"/>
  <c r="H4521" i="22"/>
  <c r="I4521" i="22" s="1"/>
  <c r="H4520" i="22"/>
  <c r="I4520" i="22" s="1"/>
  <c r="H4519" i="22"/>
  <c r="I4519" i="22" s="1"/>
  <c r="H4518" i="22"/>
  <c r="I4518" i="22" s="1"/>
  <c r="H4517" i="22"/>
  <c r="I4517" i="22" s="1"/>
  <c r="H4516" i="22"/>
  <c r="I4516" i="22" s="1"/>
  <c r="H4515" i="22"/>
  <c r="I4515" i="22" s="1"/>
  <c r="H4514" i="22"/>
  <c r="I4514" i="22" s="1"/>
  <c r="H4513" i="22"/>
  <c r="I4513" i="22" s="1"/>
  <c r="H4512" i="22"/>
  <c r="I4512" i="22" s="1"/>
  <c r="H4511" i="22"/>
  <c r="I4511" i="22" s="1"/>
  <c r="H4510" i="22"/>
  <c r="I4510" i="22" s="1"/>
  <c r="H4509" i="22"/>
  <c r="I4509" i="22" s="1"/>
  <c r="H4508" i="22"/>
  <c r="I4508" i="22" s="1"/>
  <c r="H4507" i="22"/>
  <c r="I4507" i="22" s="1"/>
  <c r="H4506" i="22"/>
  <c r="I4506" i="22" s="1"/>
  <c r="H4505" i="22"/>
  <c r="I4505" i="22" s="1"/>
  <c r="H4504" i="22"/>
  <c r="I4504" i="22" s="1"/>
  <c r="H4503" i="22"/>
  <c r="I4503" i="22" s="1"/>
  <c r="H4502" i="22"/>
  <c r="I4502" i="22" s="1"/>
  <c r="H4501" i="22"/>
  <c r="I4501" i="22" s="1"/>
  <c r="H4500" i="22"/>
  <c r="I4500" i="22" s="1"/>
  <c r="H4499" i="22"/>
  <c r="I4499" i="22" s="1"/>
  <c r="H4498" i="22"/>
  <c r="I4498" i="22" s="1"/>
  <c r="H4497" i="22"/>
  <c r="I4497" i="22" s="1"/>
  <c r="H4496" i="22"/>
  <c r="I4496" i="22" s="1"/>
  <c r="H4495" i="22"/>
  <c r="I4495" i="22" s="1"/>
  <c r="H4494" i="22"/>
  <c r="I4494" i="22" s="1"/>
  <c r="H4493" i="22"/>
  <c r="I4493" i="22" s="1"/>
  <c r="H4492" i="22"/>
  <c r="I4492" i="22" s="1"/>
  <c r="H4491" i="22"/>
  <c r="I4491" i="22" s="1"/>
  <c r="H4490" i="22"/>
  <c r="I4490" i="22" s="1"/>
  <c r="H4489" i="22"/>
  <c r="I4489" i="22" s="1"/>
  <c r="H4488" i="22"/>
  <c r="I4488" i="22" s="1"/>
  <c r="H4487" i="22"/>
  <c r="I4487" i="22" s="1"/>
  <c r="H4486" i="22"/>
  <c r="I4486" i="22" s="1"/>
  <c r="H4485" i="22"/>
  <c r="I4485" i="22" s="1"/>
  <c r="H4484" i="22"/>
  <c r="I4484" i="22" s="1"/>
  <c r="H4483" i="22"/>
  <c r="I4483" i="22" s="1"/>
  <c r="H4482" i="22"/>
  <c r="I4482" i="22" s="1"/>
  <c r="H4481" i="22"/>
  <c r="I4481" i="22" s="1"/>
  <c r="H4480" i="22"/>
  <c r="I4480" i="22" s="1"/>
  <c r="H4479" i="22"/>
  <c r="I4479" i="22" s="1"/>
  <c r="H4478" i="22"/>
  <c r="I4478" i="22" s="1"/>
  <c r="H4477" i="22"/>
  <c r="I4477" i="22" s="1"/>
  <c r="H4476" i="22"/>
  <c r="I4476" i="22" s="1"/>
  <c r="H4475" i="22"/>
  <c r="I4475" i="22" s="1"/>
  <c r="H4474" i="22"/>
  <c r="I4474" i="22" s="1"/>
  <c r="H4473" i="22"/>
  <c r="I4473" i="22" s="1"/>
  <c r="H4472" i="22"/>
  <c r="I4472" i="22" s="1"/>
  <c r="H4471" i="22"/>
  <c r="I4471" i="22" s="1"/>
  <c r="H4470" i="22"/>
  <c r="I4470" i="22" s="1"/>
  <c r="H4469" i="22"/>
  <c r="I4469" i="22" s="1"/>
  <c r="H4468" i="22"/>
  <c r="I4468" i="22" s="1"/>
  <c r="H4467" i="22"/>
  <c r="I4467" i="22" s="1"/>
  <c r="H4466" i="22"/>
  <c r="I4466" i="22" s="1"/>
  <c r="H4465" i="22"/>
  <c r="I4465" i="22" s="1"/>
  <c r="H4464" i="22"/>
  <c r="I4464" i="22" s="1"/>
  <c r="H4463" i="22"/>
  <c r="I4463" i="22" s="1"/>
  <c r="H4462" i="22"/>
  <c r="I4462" i="22" s="1"/>
  <c r="H4461" i="22"/>
  <c r="I4461" i="22" s="1"/>
  <c r="H4460" i="22"/>
  <c r="I4460" i="22" s="1"/>
  <c r="H4459" i="22"/>
  <c r="I4459" i="22" s="1"/>
  <c r="H4458" i="22"/>
  <c r="I4458" i="22" s="1"/>
  <c r="H4457" i="22"/>
  <c r="I4457" i="22" s="1"/>
  <c r="H4456" i="22"/>
  <c r="I4456" i="22" s="1"/>
  <c r="H4455" i="22"/>
  <c r="I4455" i="22" s="1"/>
  <c r="H4454" i="22"/>
  <c r="I4454" i="22" s="1"/>
  <c r="H4453" i="22"/>
  <c r="I4453" i="22" s="1"/>
  <c r="H4452" i="22"/>
  <c r="I4452" i="22" s="1"/>
  <c r="H4451" i="22"/>
  <c r="I4451" i="22" s="1"/>
  <c r="H4450" i="22"/>
  <c r="I4450" i="22" s="1"/>
  <c r="H4449" i="22"/>
  <c r="I4449" i="22" s="1"/>
  <c r="H4448" i="22"/>
  <c r="I4448" i="22" s="1"/>
  <c r="H4447" i="22"/>
  <c r="I4447" i="22" s="1"/>
  <c r="H4446" i="22"/>
  <c r="I4446" i="22" s="1"/>
  <c r="H4445" i="22"/>
  <c r="I4445" i="22" s="1"/>
  <c r="H4444" i="22"/>
  <c r="I4444" i="22" s="1"/>
  <c r="H4443" i="22"/>
  <c r="I4443" i="22" s="1"/>
  <c r="H4442" i="22"/>
  <c r="I4442" i="22" s="1"/>
  <c r="H4441" i="22"/>
  <c r="I4441" i="22" s="1"/>
  <c r="H4440" i="22"/>
  <c r="I4440" i="22" s="1"/>
  <c r="H4439" i="22"/>
  <c r="I4439" i="22" s="1"/>
  <c r="H4438" i="22"/>
  <c r="I4438" i="22" s="1"/>
  <c r="H4437" i="22"/>
  <c r="I4437" i="22" s="1"/>
  <c r="H4436" i="22"/>
  <c r="I4436" i="22" s="1"/>
  <c r="H4435" i="22"/>
  <c r="I4435" i="22" s="1"/>
  <c r="H4434" i="22"/>
  <c r="I4434" i="22" s="1"/>
  <c r="H4433" i="22"/>
  <c r="I4433" i="22" s="1"/>
  <c r="H4432" i="22"/>
  <c r="I4432" i="22" s="1"/>
  <c r="H4431" i="22"/>
  <c r="I4431" i="22" s="1"/>
  <c r="H4430" i="22"/>
  <c r="I4430" i="22" s="1"/>
  <c r="H4429" i="22"/>
  <c r="I4429" i="22" s="1"/>
  <c r="H4428" i="22"/>
  <c r="I4428" i="22" s="1"/>
  <c r="H4427" i="22"/>
  <c r="I4427" i="22" s="1"/>
  <c r="H4426" i="22"/>
  <c r="I4426" i="22" s="1"/>
  <c r="H4425" i="22"/>
  <c r="I4425" i="22" s="1"/>
  <c r="H4424" i="22"/>
  <c r="I4424" i="22" s="1"/>
  <c r="H4423" i="22"/>
  <c r="I4423" i="22" s="1"/>
  <c r="H4422" i="22"/>
  <c r="I4422" i="22" s="1"/>
  <c r="H4421" i="22"/>
  <c r="I4421" i="22" s="1"/>
  <c r="H4420" i="22"/>
  <c r="I4420" i="22" s="1"/>
  <c r="H4419" i="22"/>
  <c r="I4419" i="22" s="1"/>
  <c r="H4418" i="22"/>
  <c r="I4418" i="22" s="1"/>
  <c r="H4417" i="22"/>
  <c r="I4417" i="22" s="1"/>
  <c r="H4416" i="22"/>
  <c r="I4416" i="22" s="1"/>
  <c r="H4415" i="22"/>
  <c r="I4415" i="22" s="1"/>
  <c r="H4414" i="22"/>
  <c r="I4414" i="22" s="1"/>
  <c r="H4413" i="22"/>
  <c r="I4413" i="22" s="1"/>
  <c r="H4412" i="22"/>
  <c r="I4412" i="22" s="1"/>
  <c r="H4411" i="22"/>
  <c r="I4411" i="22" s="1"/>
  <c r="H4410" i="22"/>
  <c r="I4410" i="22" s="1"/>
  <c r="H4409" i="22"/>
  <c r="I4409" i="22" s="1"/>
  <c r="H4408" i="22"/>
  <c r="I4408" i="22" s="1"/>
  <c r="H4407" i="22"/>
  <c r="I4407" i="22" s="1"/>
  <c r="H4406" i="22"/>
  <c r="I4406" i="22" s="1"/>
  <c r="H4405" i="22"/>
  <c r="I4405" i="22" s="1"/>
  <c r="H4404" i="22"/>
  <c r="I4404" i="22" s="1"/>
  <c r="H4403" i="22"/>
  <c r="I4403" i="22" s="1"/>
  <c r="H4402" i="22"/>
  <c r="I4402" i="22" s="1"/>
  <c r="H4401" i="22"/>
  <c r="I4401" i="22" s="1"/>
  <c r="H4400" i="22"/>
  <c r="I4400" i="22" s="1"/>
  <c r="H4399" i="22"/>
  <c r="I4399" i="22" s="1"/>
  <c r="H4398" i="22"/>
  <c r="I4398" i="22" s="1"/>
  <c r="H4397" i="22"/>
  <c r="I4397" i="22" s="1"/>
  <c r="H4396" i="22"/>
  <c r="I4396" i="22" s="1"/>
  <c r="H4395" i="22"/>
  <c r="I4395" i="22" s="1"/>
  <c r="H4394" i="22"/>
  <c r="I4394" i="22" s="1"/>
  <c r="H4393" i="22"/>
  <c r="I4393" i="22" s="1"/>
  <c r="H4392" i="22"/>
  <c r="I4392" i="22" s="1"/>
  <c r="H4391" i="22"/>
  <c r="I4391" i="22" s="1"/>
  <c r="H4390" i="22"/>
  <c r="I4390" i="22" s="1"/>
  <c r="H4389" i="22"/>
  <c r="I4389" i="22" s="1"/>
  <c r="H4388" i="22"/>
  <c r="I4388" i="22" s="1"/>
  <c r="H4387" i="22"/>
  <c r="I4387" i="22" s="1"/>
  <c r="H4386" i="22"/>
  <c r="I4386" i="22" s="1"/>
  <c r="H4385" i="22"/>
  <c r="I4385" i="22" s="1"/>
  <c r="H4384" i="22"/>
  <c r="I4384" i="22" s="1"/>
  <c r="H4383" i="22"/>
  <c r="I4383" i="22" s="1"/>
  <c r="H4382" i="22"/>
  <c r="I4382" i="22" s="1"/>
  <c r="H4381" i="22"/>
  <c r="I4381" i="22" s="1"/>
  <c r="H4380" i="22"/>
  <c r="I4380" i="22" s="1"/>
  <c r="H4379" i="22"/>
  <c r="I4379" i="22" s="1"/>
  <c r="H4378" i="22"/>
  <c r="I4378" i="22" s="1"/>
  <c r="H4377" i="22"/>
  <c r="I4377" i="22" s="1"/>
  <c r="H4376" i="22"/>
  <c r="I4376" i="22" s="1"/>
  <c r="H4375" i="22"/>
  <c r="I4375" i="22" s="1"/>
  <c r="H4374" i="22"/>
  <c r="I4374" i="22" s="1"/>
  <c r="H4373" i="22"/>
  <c r="I4373" i="22" s="1"/>
  <c r="H4372" i="22"/>
  <c r="I4372" i="22" s="1"/>
  <c r="H4371" i="22"/>
  <c r="I4371" i="22" s="1"/>
  <c r="H4370" i="22"/>
  <c r="I4370" i="22" s="1"/>
  <c r="H4369" i="22"/>
  <c r="I4369" i="22" s="1"/>
  <c r="H4368" i="22"/>
  <c r="I4368" i="22" s="1"/>
  <c r="H4367" i="22"/>
  <c r="I4367" i="22" s="1"/>
  <c r="H4366" i="22"/>
  <c r="I4366" i="22" s="1"/>
  <c r="H4365" i="22"/>
  <c r="I4365" i="22" s="1"/>
  <c r="H4364" i="22"/>
  <c r="I4364" i="22" s="1"/>
  <c r="H4363" i="22"/>
  <c r="I4363" i="22" s="1"/>
  <c r="H4362" i="22"/>
  <c r="I4362" i="22" s="1"/>
  <c r="H4361" i="22"/>
  <c r="I4361" i="22" s="1"/>
  <c r="H4360" i="22"/>
  <c r="I4360" i="22" s="1"/>
  <c r="H4359" i="22"/>
  <c r="I4359" i="22" s="1"/>
  <c r="H4358" i="22"/>
  <c r="I4358" i="22" s="1"/>
  <c r="H4357" i="22"/>
  <c r="I4357" i="22" s="1"/>
  <c r="H4356" i="22"/>
  <c r="I4356" i="22" s="1"/>
  <c r="H4355" i="22"/>
  <c r="I4355" i="22" s="1"/>
  <c r="H4354" i="22"/>
  <c r="I4354" i="22" s="1"/>
  <c r="H4353" i="22"/>
  <c r="I4353" i="22" s="1"/>
  <c r="H4352" i="22"/>
  <c r="I4352" i="22" s="1"/>
  <c r="H4351" i="22"/>
  <c r="I4351" i="22" s="1"/>
  <c r="H4350" i="22"/>
  <c r="I4350" i="22" s="1"/>
  <c r="H4349" i="22"/>
  <c r="I4349" i="22" s="1"/>
  <c r="H4348" i="22"/>
  <c r="I4348" i="22" s="1"/>
  <c r="H4347" i="22"/>
  <c r="I4347" i="22" s="1"/>
  <c r="H4346" i="22"/>
  <c r="I4346" i="22" s="1"/>
  <c r="H4345" i="22"/>
  <c r="I4345" i="22" s="1"/>
  <c r="H4344" i="22"/>
  <c r="I4344" i="22" s="1"/>
  <c r="H4343" i="22"/>
  <c r="I4343" i="22" s="1"/>
  <c r="H4342" i="22"/>
  <c r="I4342" i="22" s="1"/>
  <c r="H4341" i="22"/>
  <c r="I4341" i="22" s="1"/>
  <c r="H4340" i="22"/>
  <c r="I4340" i="22" s="1"/>
  <c r="H4339" i="22"/>
  <c r="I4339" i="22" s="1"/>
  <c r="H4338" i="22"/>
  <c r="I4338" i="22" s="1"/>
  <c r="H4337" i="22"/>
  <c r="I4337" i="22" s="1"/>
  <c r="H4336" i="22"/>
  <c r="I4336" i="22" s="1"/>
  <c r="H4335" i="22"/>
  <c r="I4335" i="22" s="1"/>
  <c r="H4334" i="22"/>
  <c r="I4334" i="22" s="1"/>
  <c r="H4333" i="22"/>
  <c r="I4333" i="22" s="1"/>
  <c r="H4332" i="22"/>
  <c r="I4332" i="22" s="1"/>
  <c r="H4331" i="22"/>
  <c r="I4331" i="22" s="1"/>
  <c r="H4330" i="22"/>
  <c r="I4330" i="22" s="1"/>
  <c r="H4329" i="22"/>
  <c r="I4329" i="22" s="1"/>
  <c r="H4328" i="22"/>
  <c r="I4328" i="22" s="1"/>
  <c r="H4327" i="22"/>
  <c r="I4327" i="22" s="1"/>
  <c r="H4326" i="22"/>
  <c r="I4326" i="22" s="1"/>
  <c r="H4325" i="22"/>
  <c r="I4325" i="22" s="1"/>
  <c r="H4324" i="22"/>
  <c r="I4324" i="22" s="1"/>
  <c r="H4323" i="22"/>
  <c r="I4323" i="22" s="1"/>
  <c r="H4322" i="22"/>
  <c r="I4322" i="22" s="1"/>
  <c r="H4321" i="22"/>
  <c r="I4321" i="22" s="1"/>
  <c r="H4320" i="22"/>
  <c r="I4320" i="22" s="1"/>
  <c r="H4319" i="22"/>
  <c r="I4319" i="22" s="1"/>
  <c r="H4318" i="22"/>
  <c r="I4318" i="22" s="1"/>
  <c r="H4317" i="22"/>
  <c r="I4317" i="22" s="1"/>
  <c r="H4316" i="22"/>
  <c r="I4316" i="22" s="1"/>
  <c r="H4315" i="22"/>
  <c r="I4315" i="22" s="1"/>
  <c r="H4314" i="22"/>
  <c r="I4314" i="22" s="1"/>
  <c r="H4313" i="22"/>
  <c r="I4313" i="22" s="1"/>
  <c r="H4312" i="22"/>
  <c r="I4312" i="22" s="1"/>
  <c r="H4311" i="22"/>
  <c r="I4311" i="22" s="1"/>
  <c r="H4310" i="22"/>
  <c r="I4310" i="22" s="1"/>
  <c r="H4309" i="22"/>
  <c r="I4309" i="22" s="1"/>
  <c r="H4308" i="22"/>
  <c r="I4308" i="22" s="1"/>
  <c r="H4307" i="22"/>
  <c r="I4307" i="22" s="1"/>
  <c r="H4306" i="22"/>
  <c r="I4306" i="22" s="1"/>
  <c r="H4305" i="22"/>
  <c r="I4305" i="22" s="1"/>
  <c r="H4304" i="22"/>
  <c r="I4304" i="22" s="1"/>
  <c r="H4303" i="22"/>
  <c r="I4303" i="22" s="1"/>
  <c r="H4302" i="22"/>
  <c r="I4302" i="22" s="1"/>
  <c r="H4301" i="22"/>
  <c r="I4301" i="22" s="1"/>
  <c r="H4300" i="22"/>
  <c r="I4300" i="22" s="1"/>
  <c r="H4299" i="22"/>
  <c r="I4299" i="22" s="1"/>
  <c r="H4298" i="22"/>
  <c r="I4298" i="22" s="1"/>
  <c r="H4297" i="22"/>
  <c r="I4297" i="22" s="1"/>
  <c r="H4296" i="22"/>
  <c r="I4296" i="22" s="1"/>
  <c r="H4295" i="22"/>
  <c r="I4295" i="22" s="1"/>
  <c r="H4294" i="22"/>
  <c r="I4294" i="22" s="1"/>
  <c r="H4293" i="22"/>
  <c r="I4293" i="22" s="1"/>
  <c r="H4292" i="22"/>
  <c r="I4292" i="22" s="1"/>
  <c r="H4291" i="22"/>
  <c r="I4291" i="22" s="1"/>
  <c r="H4290" i="22"/>
  <c r="I4290" i="22" s="1"/>
  <c r="H4289" i="22"/>
  <c r="I4289" i="22" s="1"/>
  <c r="H4288" i="22"/>
  <c r="I4288" i="22" s="1"/>
  <c r="H4287" i="22"/>
  <c r="I4287" i="22" s="1"/>
  <c r="H4286" i="22"/>
  <c r="I4286" i="22" s="1"/>
  <c r="H4285" i="22"/>
  <c r="I4285" i="22" s="1"/>
  <c r="H4284" i="22"/>
  <c r="I4284" i="22" s="1"/>
  <c r="H4283" i="22"/>
  <c r="I4283" i="22" s="1"/>
  <c r="H4282" i="22"/>
  <c r="I4282" i="22" s="1"/>
  <c r="H4281" i="22"/>
  <c r="I4281" i="22" s="1"/>
  <c r="H4280" i="22"/>
  <c r="I4280" i="22" s="1"/>
  <c r="H4279" i="22"/>
  <c r="I4279" i="22" s="1"/>
  <c r="H4278" i="22"/>
  <c r="I4278" i="22" s="1"/>
  <c r="H4277" i="22"/>
  <c r="I4277" i="22" s="1"/>
  <c r="H4276" i="22"/>
  <c r="I4276" i="22" s="1"/>
  <c r="H4275" i="22"/>
  <c r="I4275" i="22" s="1"/>
  <c r="H4274" i="22"/>
  <c r="I4274" i="22" s="1"/>
  <c r="H4273" i="22"/>
  <c r="I4273" i="22" s="1"/>
  <c r="H4272" i="22"/>
  <c r="I4272" i="22" s="1"/>
  <c r="H4271" i="22"/>
  <c r="I4271" i="22" s="1"/>
  <c r="H4270" i="22"/>
  <c r="I4270" i="22" s="1"/>
  <c r="H4269" i="22"/>
  <c r="I4269" i="22" s="1"/>
  <c r="H4268" i="22"/>
  <c r="I4268" i="22" s="1"/>
  <c r="H4267" i="22"/>
  <c r="I4267" i="22" s="1"/>
  <c r="H4266" i="22"/>
  <c r="I4266" i="22" s="1"/>
  <c r="H4265" i="22"/>
  <c r="I4265" i="22" s="1"/>
  <c r="H4264" i="22"/>
  <c r="I4264" i="22" s="1"/>
  <c r="H4263" i="22"/>
  <c r="I4263" i="22" s="1"/>
  <c r="H4262" i="22"/>
  <c r="I4262" i="22" s="1"/>
  <c r="H4261" i="22"/>
  <c r="I4261" i="22" s="1"/>
  <c r="H4260" i="22"/>
  <c r="I4260" i="22" s="1"/>
  <c r="H4259" i="22"/>
  <c r="I4259" i="22" s="1"/>
  <c r="H4258" i="22"/>
  <c r="I4258" i="22" s="1"/>
  <c r="H4257" i="22"/>
  <c r="I4257" i="22" s="1"/>
  <c r="H4256" i="22"/>
  <c r="I4256" i="22" s="1"/>
  <c r="H4255" i="22"/>
  <c r="I4255" i="22" s="1"/>
  <c r="H4254" i="22"/>
  <c r="I4254" i="22" s="1"/>
  <c r="H4253" i="22"/>
  <c r="I4253" i="22" s="1"/>
  <c r="H4252" i="22"/>
  <c r="I4252" i="22" s="1"/>
  <c r="H4251" i="22"/>
  <c r="I4251" i="22" s="1"/>
  <c r="H4250" i="22"/>
  <c r="I4250" i="22" s="1"/>
  <c r="H4249" i="22"/>
  <c r="I4249" i="22" s="1"/>
  <c r="H4248" i="22"/>
  <c r="I4248" i="22" s="1"/>
  <c r="H4247" i="22"/>
  <c r="I4247" i="22" s="1"/>
  <c r="H4246" i="22"/>
  <c r="I4246" i="22" s="1"/>
  <c r="H4245" i="22"/>
  <c r="I4245" i="22" s="1"/>
  <c r="H4244" i="22"/>
  <c r="I4244" i="22" s="1"/>
  <c r="H4243" i="22"/>
  <c r="I4243" i="22" s="1"/>
  <c r="H4242" i="22"/>
  <c r="I4242" i="22" s="1"/>
  <c r="H4241" i="22"/>
  <c r="I4241" i="22" s="1"/>
  <c r="H4240" i="22"/>
  <c r="I4240" i="22" s="1"/>
  <c r="H4239" i="22"/>
  <c r="I4239" i="22" s="1"/>
  <c r="H4238" i="22"/>
  <c r="I4238" i="22" s="1"/>
  <c r="H4237" i="22"/>
  <c r="I4237" i="22" s="1"/>
  <c r="H4236" i="22"/>
  <c r="I4236" i="22" s="1"/>
  <c r="H4235" i="22"/>
  <c r="I4235" i="22" s="1"/>
  <c r="H4234" i="22"/>
  <c r="I4234" i="22" s="1"/>
  <c r="H4233" i="22"/>
  <c r="I4233" i="22" s="1"/>
  <c r="H4232" i="22"/>
  <c r="I4232" i="22" s="1"/>
  <c r="H4231" i="22"/>
  <c r="I4231" i="22" s="1"/>
  <c r="H4230" i="22"/>
  <c r="I4230" i="22" s="1"/>
  <c r="H4229" i="22"/>
  <c r="I4229" i="22" s="1"/>
  <c r="H4228" i="22"/>
  <c r="I4228" i="22" s="1"/>
  <c r="H4227" i="22"/>
  <c r="I4227" i="22" s="1"/>
  <c r="H4226" i="22"/>
  <c r="I4226" i="22" s="1"/>
  <c r="H4225" i="22"/>
  <c r="I4225" i="22" s="1"/>
  <c r="H4224" i="22"/>
  <c r="I4224" i="22" s="1"/>
  <c r="H4223" i="22"/>
  <c r="I4223" i="22" s="1"/>
  <c r="H4222" i="22"/>
  <c r="I4222" i="22" s="1"/>
  <c r="H4221" i="22"/>
  <c r="I4221" i="22" s="1"/>
  <c r="H4220" i="22"/>
  <c r="I4220" i="22" s="1"/>
  <c r="H4219" i="22"/>
  <c r="I4219" i="22" s="1"/>
  <c r="H4218" i="22"/>
  <c r="I4218" i="22" s="1"/>
  <c r="H4217" i="22"/>
  <c r="I4217" i="22" s="1"/>
  <c r="H4216" i="22"/>
  <c r="I4216" i="22" s="1"/>
  <c r="H4215" i="22"/>
  <c r="I4215" i="22" s="1"/>
  <c r="H4214" i="22"/>
  <c r="I4214" i="22" s="1"/>
  <c r="H4213" i="22"/>
  <c r="I4213" i="22" s="1"/>
  <c r="H4212" i="22"/>
  <c r="I4212" i="22" s="1"/>
  <c r="H4211" i="22"/>
  <c r="I4211" i="22" s="1"/>
  <c r="H4210" i="22"/>
  <c r="I4210" i="22" s="1"/>
  <c r="H4209" i="22"/>
  <c r="I4209" i="22" s="1"/>
  <c r="H4208" i="22"/>
  <c r="I4208" i="22" s="1"/>
  <c r="H4207" i="22"/>
  <c r="I4207" i="22" s="1"/>
  <c r="H4206" i="22"/>
  <c r="I4206" i="22" s="1"/>
  <c r="H4205" i="22"/>
  <c r="I4205" i="22" s="1"/>
  <c r="H4204" i="22"/>
  <c r="I4204" i="22" s="1"/>
  <c r="H4203" i="22"/>
  <c r="I4203" i="22" s="1"/>
  <c r="H4202" i="22"/>
  <c r="I4202" i="22" s="1"/>
  <c r="H4201" i="22"/>
  <c r="I4201" i="22" s="1"/>
  <c r="H4200" i="22"/>
  <c r="I4200" i="22" s="1"/>
  <c r="H4199" i="22"/>
  <c r="I4199" i="22" s="1"/>
  <c r="H4198" i="22"/>
  <c r="I4198" i="22" s="1"/>
  <c r="H4197" i="22"/>
  <c r="I4197" i="22" s="1"/>
  <c r="H4196" i="22"/>
  <c r="I4196" i="22" s="1"/>
  <c r="H4195" i="22"/>
  <c r="I4195" i="22" s="1"/>
  <c r="H4194" i="22"/>
  <c r="I4194" i="22" s="1"/>
  <c r="H4193" i="22"/>
  <c r="I4193" i="22" s="1"/>
  <c r="H4192" i="22"/>
  <c r="I4192" i="22" s="1"/>
  <c r="H4191" i="22"/>
  <c r="I4191" i="22" s="1"/>
  <c r="H4190" i="22"/>
  <c r="I4190" i="22" s="1"/>
  <c r="H4189" i="22"/>
  <c r="I4189" i="22" s="1"/>
  <c r="H4188" i="22"/>
  <c r="I4188" i="22" s="1"/>
  <c r="H4187" i="22"/>
  <c r="I4187" i="22" s="1"/>
  <c r="H4186" i="22"/>
  <c r="I4186" i="22" s="1"/>
  <c r="H4185" i="22"/>
  <c r="I4185" i="22" s="1"/>
  <c r="H4184" i="22"/>
  <c r="I4184" i="22" s="1"/>
  <c r="H4183" i="22"/>
  <c r="I4183" i="22" s="1"/>
  <c r="H4182" i="22"/>
  <c r="I4182" i="22" s="1"/>
  <c r="H4181" i="22"/>
  <c r="I4181" i="22" s="1"/>
  <c r="H4180" i="22"/>
  <c r="I4180" i="22" s="1"/>
  <c r="H4179" i="22"/>
  <c r="I4179" i="22" s="1"/>
  <c r="H4178" i="22"/>
  <c r="I4178" i="22" s="1"/>
  <c r="H4177" i="22"/>
  <c r="I4177" i="22" s="1"/>
  <c r="H4176" i="22"/>
  <c r="I4176" i="22" s="1"/>
  <c r="H4175" i="22"/>
  <c r="I4175" i="22" s="1"/>
  <c r="H4174" i="22"/>
  <c r="I4174" i="22" s="1"/>
  <c r="H4173" i="22"/>
  <c r="I4173" i="22" s="1"/>
  <c r="H4172" i="22"/>
  <c r="I4172" i="22" s="1"/>
  <c r="H4171" i="22"/>
  <c r="I4171" i="22" s="1"/>
  <c r="H4170" i="22"/>
  <c r="I4170" i="22" s="1"/>
  <c r="H4169" i="22"/>
  <c r="I4169" i="22" s="1"/>
  <c r="H4168" i="22"/>
  <c r="I4168" i="22" s="1"/>
  <c r="H4167" i="22"/>
  <c r="I4167" i="22" s="1"/>
  <c r="H4166" i="22"/>
  <c r="I4166" i="22" s="1"/>
  <c r="H4165" i="22"/>
  <c r="I4165" i="22" s="1"/>
  <c r="H4164" i="22"/>
  <c r="I4164" i="22" s="1"/>
  <c r="H4163" i="22"/>
  <c r="I4163" i="22" s="1"/>
  <c r="H4162" i="22"/>
  <c r="I4162" i="22" s="1"/>
  <c r="H4161" i="22"/>
  <c r="I4161" i="22" s="1"/>
  <c r="H4160" i="22"/>
  <c r="I4160" i="22" s="1"/>
  <c r="H4159" i="22"/>
  <c r="I4159" i="22" s="1"/>
  <c r="H4158" i="22"/>
  <c r="I4158" i="22" s="1"/>
  <c r="H4157" i="22"/>
  <c r="I4157" i="22" s="1"/>
  <c r="H4156" i="22"/>
  <c r="I4156" i="22" s="1"/>
  <c r="H4155" i="22"/>
  <c r="I4155" i="22" s="1"/>
  <c r="H4154" i="22"/>
  <c r="I4154" i="22" s="1"/>
  <c r="H4153" i="22"/>
  <c r="I4153" i="22" s="1"/>
  <c r="H4152" i="22"/>
  <c r="I4152" i="22" s="1"/>
  <c r="H4151" i="22"/>
  <c r="I4151" i="22" s="1"/>
  <c r="H4150" i="22"/>
  <c r="I4150" i="22" s="1"/>
  <c r="H4149" i="22"/>
  <c r="I4149" i="22" s="1"/>
  <c r="H4148" i="22"/>
  <c r="I4148" i="22" s="1"/>
  <c r="H4147" i="22"/>
  <c r="I4147" i="22" s="1"/>
  <c r="H4146" i="22"/>
  <c r="I4146" i="22" s="1"/>
  <c r="H4145" i="22"/>
  <c r="I4145" i="22" s="1"/>
  <c r="H4144" i="22"/>
  <c r="I4144" i="22" s="1"/>
  <c r="H4143" i="22"/>
  <c r="I4143" i="22" s="1"/>
  <c r="H4142" i="22"/>
  <c r="I4142" i="22" s="1"/>
  <c r="H4141" i="22"/>
  <c r="I4141" i="22" s="1"/>
  <c r="H4140" i="22"/>
  <c r="I4140" i="22" s="1"/>
  <c r="H4139" i="22"/>
  <c r="I4139" i="22" s="1"/>
  <c r="H4138" i="22"/>
  <c r="I4138" i="22" s="1"/>
  <c r="H4137" i="22"/>
  <c r="I4137" i="22" s="1"/>
  <c r="H4136" i="22"/>
  <c r="I4136" i="22" s="1"/>
  <c r="H4135" i="22"/>
  <c r="I4135" i="22" s="1"/>
  <c r="H4134" i="22"/>
  <c r="I4134" i="22" s="1"/>
  <c r="H4133" i="22"/>
  <c r="I4133" i="22" s="1"/>
  <c r="H4132" i="22"/>
  <c r="I4132" i="22" s="1"/>
  <c r="H4131" i="22"/>
  <c r="I4131" i="22" s="1"/>
  <c r="H4130" i="22"/>
  <c r="I4130" i="22" s="1"/>
  <c r="H4129" i="22"/>
  <c r="I4129" i="22" s="1"/>
  <c r="H4128" i="22"/>
  <c r="I4128" i="22" s="1"/>
  <c r="H4127" i="22"/>
  <c r="I4127" i="22" s="1"/>
  <c r="H4126" i="22"/>
  <c r="I4126" i="22" s="1"/>
  <c r="H4125" i="22"/>
  <c r="I4125" i="22" s="1"/>
  <c r="H4124" i="22"/>
  <c r="I4124" i="22" s="1"/>
  <c r="H4123" i="22"/>
  <c r="I4123" i="22" s="1"/>
  <c r="H4122" i="22"/>
  <c r="I4122" i="22" s="1"/>
  <c r="H4121" i="22"/>
  <c r="I4121" i="22" s="1"/>
  <c r="H4120" i="22"/>
  <c r="I4120" i="22" s="1"/>
  <c r="H4119" i="22"/>
  <c r="I4119" i="22" s="1"/>
  <c r="H4118" i="22"/>
  <c r="I4118" i="22" s="1"/>
  <c r="H4117" i="22"/>
  <c r="I4117" i="22" s="1"/>
  <c r="H4116" i="22"/>
  <c r="I4116" i="22" s="1"/>
  <c r="H4115" i="22"/>
  <c r="I4115" i="22" s="1"/>
  <c r="H4114" i="22"/>
  <c r="I4114" i="22" s="1"/>
  <c r="H4113" i="22"/>
  <c r="I4113" i="22" s="1"/>
  <c r="H4112" i="22"/>
  <c r="I4112" i="22" s="1"/>
  <c r="H4111" i="22"/>
  <c r="I4111" i="22" s="1"/>
  <c r="H4110" i="22"/>
  <c r="I4110" i="22" s="1"/>
  <c r="H4109" i="22"/>
  <c r="I4109" i="22" s="1"/>
  <c r="H4108" i="22"/>
  <c r="I4108" i="22" s="1"/>
  <c r="H4107" i="22"/>
  <c r="I4107" i="22" s="1"/>
  <c r="H4106" i="22"/>
  <c r="I4106" i="22" s="1"/>
  <c r="H4105" i="22"/>
  <c r="I4105" i="22" s="1"/>
  <c r="H4104" i="22"/>
  <c r="I4104" i="22" s="1"/>
  <c r="H4103" i="22"/>
  <c r="I4103" i="22" s="1"/>
  <c r="H4102" i="22"/>
  <c r="I4102" i="22" s="1"/>
  <c r="H4101" i="22"/>
  <c r="I4101" i="22" s="1"/>
  <c r="H4100" i="22"/>
  <c r="I4100" i="22" s="1"/>
  <c r="H4099" i="22"/>
  <c r="I4099" i="22" s="1"/>
  <c r="H4098" i="22"/>
  <c r="I4098" i="22" s="1"/>
  <c r="H4097" i="22"/>
  <c r="I4097" i="22" s="1"/>
  <c r="H4096" i="22"/>
  <c r="I4096" i="22" s="1"/>
  <c r="H4095" i="22"/>
  <c r="I4095" i="22" s="1"/>
  <c r="H4094" i="22"/>
  <c r="I4094" i="22" s="1"/>
  <c r="H4093" i="22"/>
  <c r="I4093" i="22" s="1"/>
  <c r="H4092" i="22"/>
  <c r="I4092" i="22" s="1"/>
  <c r="H4091" i="22"/>
  <c r="I4091" i="22" s="1"/>
  <c r="H4090" i="22"/>
  <c r="I4090" i="22" s="1"/>
  <c r="H4089" i="22"/>
  <c r="I4089" i="22" s="1"/>
  <c r="H4088" i="22"/>
  <c r="I4088" i="22" s="1"/>
  <c r="H4087" i="22"/>
  <c r="I4087" i="22" s="1"/>
  <c r="H4086" i="22"/>
  <c r="I4086" i="22" s="1"/>
  <c r="H4085" i="22"/>
  <c r="I4085" i="22" s="1"/>
  <c r="H4084" i="22"/>
  <c r="I4084" i="22" s="1"/>
  <c r="H4083" i="22"/>
  <c r="I4083" i="22" s="1"/>
  <c r="H4082" i="22"/>
  <c r="I4082" i="22" s="1"/>
  <c r="H4081" i="22"/>
  <c r="I4081" i="22" s="1"/>
  <c r="H4080" i="22"/>
  <c r="I4080" i="22" s="1"/>
  <c r="H4079" i="22"/>
  <c r="I4079" i="22" s="1"/>
  <c r="H4078" i="22"/>
  <c r="I4078" i="22" s="1"/>
  <c r="H4077" i="22"/>
  <c r="I4077" i="22" s="1"/>
  <c r="H4076" i="22"/>
  <c r="I4076" i="22" s="1"/>
  <c r="H4075" i="22"/>
  <c r="I4075" i="22" s="1"/>
  <c r="H4074" i="22"/>
  <c r="I4074" i="22" s="1"/>
  <c r="H4073" i="22"/>
  <c r="I4073" i="22" s="1"/>
  <c r="H4072" i="22"/>
  <c r="I4072" i="22" s="1"/>
  <c r="H4071" i="22"/>
  <c r="I4071" i="22" s="1"/>
  <c r="H4070" i="22"/>
  <c r="I4070" i="22" s="1"/>
  <c r="H4069" i="22"/>
  <c r="I4069" i="22" s="1"/>
  <c r="H4068" i="22"/>
  <c r="I4068" i="22" s="1"/>
  <c r="H4067" i="22"/>
  <c r="I4067" i="22" s="1"/>
  <c r="H4066" i="22"/>
  <c r="I4066" i="22" s="1"/>
  <c r="H4065" i="22"/>
  <c r="I4065" i="22" s="1"/>
  <c r="H4064" i="22"/>
  <c r="I4064" i="22" s="1"/>
  <c r="H4063" i="22"/>
  <c r="I4063" i="22" s="1"/>
  <c r="H4062" i="22"/>
  <c r="I4062" i="22" s="1"/>
  <c r="H4061" i="22"/>
  <c r="I4061" i="22" s="1"/>
  <c r="H4060" i="22"/>
  <c r="I4060" i="22" s="1"/>
  <c r="H4059" i="22"/>
  <c r="I4059" i="22" s="1"/>
  <c r="H4058" i="22"/>
  <c r="I4058" i="22" s="1"/>
  <c r="H4057" i="22"/>
  <c r="I4057" i="22" s="1"/>
  <c r="H4056" i="22"/>
  <c r="I4056" i="22" s="1"/>
  <c r="H4055" i="22"/>
  <c r="I4055" i="22" s="1"/>
  <c r="H4054" i="22"/>
  <c r="I4054" i="22" s="1"/>
  <c r="H4053" i="22"/>
  <c r="I4053" i="22" s="1"/>
  <c r="H4052" i="22"/>
  <c r="I4052" i="22" s="1"/>
  <c r="H4051" i="22"/>
  <c r="I4051" i="22" s="1"/>
  <c r="H4050" i="22"/>
  <c r="I4050" i="22" s="1"/>
  <c r="H4049" i="22"/>
  <c r="I4049" i="22" s="1"/>
  <c r="H4048" i="22"/>
  <c r="I4048" i="22" s="1"/>
  <c r="H4047" i="22"/>
  <c r="I4047" i="22" s="1"/>
  <c r="H4046" i="22"/>
  <c r="I4046" i="22" s="1"/>
  <c r="H4045" i="22"/>
  <c r="I4045" i="22" s="1"/>
  <c r="H4044" i="22"/>
  <c r="I4044" i="22" s="1"/>
  <c r="H4043" i="22"/>
  <c r="I4043" i="22" s="1"/>
  <c r="H4042" i="22"/>
  <c r="I4042" i="22" s="1"/>
  <c r="H4041" i="22"/>
  <c r="I4041" i="22" s="1"/>
  <c r="H4040" i="22"/>
  <c r="I4040" i="22" s="1"/>
  <c r="H4039" i="22"/>
  <c r="I4039" i="22" s="1"/>
  <c r="H4038" i="22"/>
  <c r="I4038" i="22" s="1"/>
  <c r="H4037" i="22"/>
  <c r="I4037" i="22" s="1"/>
  <c r="H4036" i="22"/>
  <c r="I4036" i="22" s="1"/>
  <c r="H4035" i="22"/>
  <c r="I4035" i="22" s="1"/>
  <c r="H4034" i="22"/>
  <c r="I4034" i="22" s="1"/>
  <c r="H4033" i="22"/>
  <c r="I4033" i="22" s="1"/>
  <c r="H4032" i="22"/>
  <c r="I4032" i="22" s="1"/>
  <c r="H4031" i="22"/>
  <c r="I4031" i="22" s="1"/>
  <c r="H4030" i="22"/>
  <c r="I4030" i="22" s="1"/>
  <c r="H4029" i="22"/>
  <c r="I4029" i="22" s="1"/>
  <c r="H4028" i="22"/>
  <c r="I4028" i="22" s="1"/>
  <c r="H4027" i="22"/>
  <c r="I4027" i="22" s="1"/>
  <c r="H4026" i="22"/>
  <c r="I4026" i="22" s="1"/>
  <c r="H4025" i="22"/>
  <c r="I4025" i="22" s="1"/>
  <c r="H4024" i="22"/>
  <c r="I4024" i="22" s="1"/>
  <c r="H4023" i="22"/>
  <c r="I4023" i="22" s="1"/>
  <c r="H4022" i="22"/>
  <c r="I4022" i="22" s="1"/>
  <c r="H4021" i="22"/>
  <c r="I4021" i="22" s="1"/>
  <c r="H4020" i="22"/>
  <c r="I4020" i="22" s="1"/>
  <c r="H4019" i="22"/>
  <c r="I4019" i="22" s="1"/>
  <c r="H4018" i="22"/>
  <c r="I4018" i="22" s="1"/>
  <c r="H4017" i="22"/>
  <c r="I4017" i="22" s="1"/>
  <c r="H4016" i="22"/>
  <c r="I4016" i="22" s="1"/>
  <c r="H4015" i="22"/>
  <c r="I4015" i="22" s="1"/>
  <c r="H4014" i="22"/>
  <c r="I4014" i="22" s="1"/>
  <c r="H4013" i="22"/>
  <c r="I4013" i="22" s="1"/>
  <c r="H4012" i="22"/>
  <c r="I4012" i="22" s="1"/>
  <c r="H4011" i="22"/>
  <c r="I4011" i="22" s="1"/>
  <c r="H4010" i="22"/>
  <c r="I4010" i="22" s="1"/>
  <c r="H4009" i="22"/>
  <c r="I4009" i="22" s="1"/>
  <c r="H4008" i="22"/>
  <c r="I4008" i="22" s="1"/>
  <c r="H4007" i="22"/>
  <c r="I4007" i="22" s="1"/>
  <c r="H4006" i="22"/>
  <c r="I4006" i="22" s="1"/>
  <c r="H4005" i="22"/>
  <c r="I4005" i="22" s="1"/>
  <c r="H4004" i="22"/>
  <c r="I4004" i="22" s="1"/>
  <c r="H4003" i="22"/>
  <c r="I4003" i="22" s="1"/>
  <c r="H4002" i="22"/>
  <c r="I4002" i="22" s="1"/>
  <c r="H4001" i="22"/>
  <c r="I4001" i="22" s="1"/>
  <c r="H4000" i="22"/>
  <c r="I4000" i="22" s="1"/>
  <c r="H3999" i="22"/>
  <c r="I3999" i="22" s="1"/>
  <c r="H3998" i="22"/>
  <c r="I3998" i="22" s="1"/>
  <c r="H3997" i="22"/>
  <c r="I3997" i="22" s="1"/>
  <c r="H3996" i="22"/>
  <c r="I3996" i="22" s="1"/>
  <c r="H3995" i="22"/>
  <c r="I3995" i="22" s="1"/>
  <c r="H3994" i="22"/>
  <c r="I3994" i="22" s="1"/>
  <c r="H3993" i="22"/>
  <c r="I3993" i="22" s="1"/>
  <c r="H3992" i="22"/>
  <c r="I3992" i="22" s="1"/>
  <c r="H3991" i="22"/>
  <c r="I3991" i="22" s="1"/>
  <c r="H3990" i="22"/>
  <c r="I3990" i="22" s="1"/>
  <c r="H3989" i="22"/>
  <c r="I3989" i="22" s="1"/>
  <c r="H3988" i="22"/>
  <c r="I3988" i="22" s="1"/>
  <c r="H3987" i="22"/>
  <c r="I3987" i="22" s="1"/>
  <c r="H3986" i="22"/>
  <c r="I3986" i="22" s="1"/>
  <c r="H3985" i="22"/>
  <c r="I3985" i="22" s="1"/>
  <c r="H3984" i="22"/>
  <c r="I3984" i="22" s="1"/>
  <c r="H3983" i="22"/>
  <c r="I3983" i="22" s="1"/>
  <c r="H3982" i="22"/>
  <c r="I3982" i="22" s="1"/>
  <c r="H3981" i="22"/>
  <c r="I3981" i="22" s="1"/>
  <c r="H3980" i="22"/>
  <c r="I3980" i="22" s="1"/>
  <c r="H3979" i="22"/>
  <c r="I3979" i="22" s="1"/>
  <c r="H3978" i="22"/>
  <c r="I3978" i="22" s="1"/>
  <c r="H3977" i="22"/>
  <c r="I3977" i="22" s="1"/>
  <c r="H3976" i="22"/>
  <c r="I3976" i="22" s="1"/>
  <c r="H3975" i="22"/>
  <c r="I3975" i="22" s="1"/>
  <c r="H3974" i="22"/>
  <c r="I3974" i="22" s="1"/>
  <c r="H3973" i="22"/>
  <c r="I3973" i="22" s="1"/>
  <c r="H3972" i="22"/>
  <c r="I3972" i="22" s="1"/>
  <c r="H3971" i="22"/>
  <c r="I3971" i="22" s="1"/>
  <c r="H3970" i="22"/>
  <c r="I3970" i="22" s="1"/>
  <c r="H3969" i="22"/>
  <c r="I3969" i="22" s="1"/>
  <c r="H3968" i="22"/>
  <c r="I3968" i="22" s="1"/>
  <c r="H3967" i="22"/>
  <c r="I3967" i="22" s="1"/>
  <c r="H3966" i="22"/>
  <c r="I3966" i="22" s="1"/>
  <c r="H3965" i="22"/>
  <c r="I3965" i="22" s="1"/>
  <c r="H3964" i="22"/>
  <c r="I3964" i="22" s="1"/>
  <c r="H3963" i="22"/>
  <c r="I3963" i="22" s="1"/>
  <c r="H3962" i="22"/>
  <c r="I3962" i="22" s="1"/>
  <c r="H3961" i="22"/>
  <c r="I3961" i="22" s="1"/>
  <c r="H3960" i="22"/>
  <c r="I3960" i="22" s="1"/>
  <c r="H3959" i="22"/>
  <c r="I3959" i="22" s="1"/>
  <c r="H3958" i="22"/>
  <c r="I3958" i="22" s="1"/>
  <c r="H3957" i="22"/>
  <c r="I3957" i="22" s="1"/>
  <c r="H3956" i="22"/>
  <c r="I3956" i="22" s="1"/>
  <c r="H3955" i="22"/>
  <c r="I3955" i="22" s="1"/>
  <c r="H3954" i="22"/>
  <c r="I3954" i="22" s="1"/>
  <c r="H3953" i="22"/>
  <c r="I3953" i="22" s="1"/>
  <c r="H3952" i="22"/>
  <c r="I3952" i="22" s="1"/>
  <c r="H3951" i="22"/>
  <c r="I3951" i="22" s="1"/>
  <c r="H3950" i="22"/>
  <c r="I3950" i="22" s="1"/>
  <c r="H3949" i="22"/>
  <c r="I3949" i="22" s="1"/>
  <c r="H3948" i="22"/>
  <c r="I3948" i="22" s="1"/>
  <c r="H3947" i="22"/>
  <c r="I3947" i="22" s="1"/>
  <c r="H3946" i="22"/>
  <c r="I3946" i="22" s="1"/>
  <c r="H3945" i="22"/>
  <c r="I3945" i="22" s="1"/>
  <c r="H3944" i="22"/>
  <c r="I3944" i="22" s="1"/>
  <c r="H3943" i="22"/>
  <c r="I3943" i="22" s="1"/>
  <c r="H3942" i="22"/>
  <c r="I3942" i="22" s="1"/>
  <c r="H3941" i="22"/>
  <c r="I3941" i="22" s="1"/>
  <c r="H3940" i="22"/>
  <c r="I3940" i="22" s="1"/>
  <c r="H3939" i="22"/>
  <c r="I3939" i="22" s="1"/>
  <c r="H3938" i="22"/>
  <c r="I3938" i="22" s="1"/>
  <c r="H3937" i="22"/>
  <c r="I3937" i="22" s="1"/>
  <c r="H3936" i="22"/>
  <c r="I3936" i="22" s="1"/>
  <c r="H3935" i="22"/>
  <c r="I3935" i="22" s="1"/>
  <c r="H3934" i="22"/>
  <c r="I3934" i="22" s="1"/>
  <c r="H3933" i="22"/>
  <c r="I3933" i="22" s="1"/>
  <c r="H3932" i="22"/>
  <c r="I3932" i="22" s="1"/>
  <c r="H3931" i="22"/>
  <c r="I3931" i="22" s="1"/>
  <c r="H3930" i="22"/>
  <c r="I3930" i="22" s="1"/>
  <c r="H3929" i="22"/>
  <c r="I3929" i="22" s="1"/>
  <c r="H3928" i="22"/>
  <c r="I3928" i="22" s="1"/>
  <c r="H3927" i="22"/>
  <c r="I3927" i="22" s="1"/>
  <c r="H3926" i="22"/>
  <c r="I3926" i="22" s="1"/>
  <c r="H3925" i="22"/>
  <c r="I3925" i="22" s="1"/>
  <c r="H3924" i="22"/>
  <c r="I3924" i="22" s="1"/>
  <c r="H3923" i="22"/>
  <c r="I3923" i="22" s="1"/>
  <c r="H3922" i="22"/>
  <c r="I3922" i="22" s="1"/>
  <c r="H3921" i="22"/>
  <c r="I3921" i="22" s="1"/>
  <c r="H3920" i="22"/>
  <c r="I3920" i="22" s="1"/>
  <c r="H3919" i="22"/>
  <c r="I3919" i="22" s="1"/>
  <c r="H3918" i="22"/>
  <c r="I3918" i="22" s="1"/>
  <c r="H3917" i="22"/>
  <c r="I3917" i="22" s="1"/>
  <c r="H3916" i="22"/>
  <c r="I3916" i="22" s="1"/>
  <c r="H3915" i="22"/>
  <c r="I3915" i="22" s="1"/>
  <c r="H3914" i="22"/>
  <c r="I3914" i="22" s="1"/>
  <c r="H3913" i="22"/>
  <c r="I3913" i="22" s="1"/>
  <c r="H3912" i="22"/>
  <c r="I3912" i="22" s="1"/>
  <c r="H3911" i="22"/>
  <c r="I3911" i="22" s="1"/>
  <c r="H3910" i="22"/>
  <c r="I3910" i="22" s="1"/>
  <c r="H3909" i="22"/>
  <c r="I3909" i="22" s="1"/>
  <c r="H3908" i="22"/>
  <c r="I3908" i="22" s="1"/>
  <c r="H3907" i="22"/>
  <c r="I3907" i="22" s="1"/>
  <c r="H3906" i="22"/>
  <c r="I3906" i="22" s="1"/>
  <c r="H3905" i="22"/>
  <c r="I3905" i="22" s="1"/>
  <c r="H3904" i="22"/>
  <c r="I3904" i="22" s="1"/>
  <c r="H3903" i="22"/>
  <c r="I3903" i="22" s="1"/>
  <c r="H3902" i="22"/>
  <c r="I3902" i="22" s="1"/>
  <c r="H3901" i="22"/>
  <c r="I3901" i="22" s="1"/>
  <c r="H3900" i="22"/>
  <c r="I3900" i="22" s="1"/>
  <c r="H3899" i="22"/>
  <c r="I3899" i="22" s="1"/>
  <c r="H3898" i="22"/>
  <c r="I3898" i="22" s="1"/>
  <c r="H3897" i="22"/>
  <c r="I3897" i="22" s="1"/>
  <c r="H3896" i="22"/>
  <c r="I3896" i="22" s="1"/>
  <c r="H3895" i="22"/>
  <c r="I3895" i="22" s="1"/>
  <c r="H3894" i="22"/>
  <c r="I3894" i="22" s="1"/>
  <c r="H3893" i="22"/>
  <c r="I3893" i="22" s="1"/>
  <c r="H3892" i="22"/>
  <c r="I3892" i="22" s="1"/>
  <c r="H3891" i="22"/>
  <c r="I3891" i="22" s="1"/>
  <c r="H3890" i="22"/>
  <c r="I3890" i="22" s="1"/>
  <c r="H3889" i="22"/>
  <c r="I3889" i="22" s="1"/>
  <c r="H3888" i="22"/>
  <c r="I3888" i="22" s="1"/>
  <c r="H3887" i="22"/>
  <c r="I3887" i="22" s="1"/>
  <c r="H3886" i="22"/>
  <c r="I3886" i="22" s="1"/>
  <c r="H3885" i="22"/>
  <c r="I3885" i="22" s="1"/>
  <c r="H3884" i="22"/>
  <c r="I3884" i="22" s="1"/>
  <c r="H3883" i="22"/>
  <c r="I3883" i="22" s="1"/>
  <c r="H3882" i="22"/>
  <c r="I3882" i="22" s="1"/>
  <c r="H3881" i="22"/>
  <c r="I3881" i="22" s="1"/>
  <c r="H3880" i="22"/>
  <c r="I3880" i="22" s="1"/>
  <c r="H3879" i="22"/>
  <c r="I3879" i="22" s="1"/>
  <c r="H3878" i="22"/>
  <c r="I3878" i="22" s="1"/>
  <c r="H3877" i="22"/>
  <c r="I3877" i="22" s="1"/>
  <c r="H3876" i="22"/>
  <c r="I3876" i="22" s="1"/>
  <c r="H3875" i="22"/>
  <c r="I3875" i="22" s="1"/>
  <c r="H3874" i="22"/>
  <c r="I3874" i="22" s="1"/>
  <c r="H3873" i="22"/>
  <c r="I3873" i="22" s="1"/>
  <c r="H3872" i="22"/>
  <c r="I3872" i="22" s="1"/>
  <c r="H3871" i="22"/>
  <c r="I3871" i="22" s="1"/>
  <c r="H3870" i="22"/>
  <c r="I3870" i="22" s="1"/>
  <c r="H3869" i="22"/>
  <c r="I3869" i="22" s="1"/>
  <c r="H3868" i="22"/>
  <c r="I3868" i="22" s="1"/>
  <c r="H3867" i="22"/>
  <c r="I3867" i="22" s="1"/>
  <c r="H3866" i="22"/>
  <c r="I3866" i="22" s="1"/>
  <c r="H3865" i="22"/>
  <c r="I3865" i="22" s="1"/>
  <c r="H3864" i="22"/>
  <c r="I3864" i="22" s="1"/>
  <c r="H3863" i="22"/>
  <c r="I3863" i="22" s="1"/>
  <c r="H3862" i="22"/>
  <c r="I3862" i="22" s="1"/>
  <c r="H3861" i="22"/>
  <c r="I3861" i="22" s="1"/>
  <c r="H3860" i="22"/>
  <c r="I3860" i="22" s="1"/>
  <c r="H3859" i="22"/>
  <c r="I3859" i="22" s="1"/>
  <c r="H3858" i="22"/>
  <c r="I3858" i="22" s="1"/>
  <c r="H3857" i="22"/>
  <c r="I3857" i="22" s="1"/>
  <c r="H3856" i="22"/>
  <c r="I3856" i="22" s="1"/>
  <c r="H3855" i="22"/>
  <c r="I3855" i="22" s="1"/>
  <c r="H3854" i="22"/>
  <c r="I3854" i="22" s="1"/>
  <c r="H3853" i="22"/>
  <c r="I3853" i="22" s="1"/>
  <c r="H3852" i="22"/>
  <c r="I3852" i="22" s="1"/>
  <c r="H3851" i="22"/>
  <c r="I3851" i="22" s="1"/>
  <c r="H3850" i="22"/>
  <c r="I3850" i="22" s="1"/>
  <c r="H3849" i="22"/>
  <c r="I3849" i="22" s="1"/>
  <c r="H3848" i="22"/>
  <c r="I3848" i="22" s="1"/>
  <c r="H3847" i="22"/>
  <c r="I3847" i="22" s="1"/>
  <c r="H3846" i="22"/>
  <c r="I3846" i="22" s="1"/>
  <c r="H3845" i="22"/>
  <c r="I3845" i="22" s="1"/>
  <c r="H3844" i="22"/>
  <c r="I3844" i="22" s="1"/>
  <c r="H3843" i="22"/>
  <c r="I3843" i="22" s="1"/>
  <c r="H3842" i="22"/>
  <c r="I3842" i="22" s="1"/>
  <c r="H3841" i="22"/>
  <c r="I3841" i="22" s="1"/>
  <c r="H3840" i="22"/>
  <c r="I3840" i="22" s="1"/>
  <c r="H3839" i="22"/>
  <c r="I3839" i="22" s="1"/>
  <c r="H3838" i="22"/>
  <c r="I3838" i="22" s="1"/>
  <c r="H3837" i="22"/>
  <c r="I3837" i="22" s="1"/>
  <c r="H3836" i="22"/>
  <c r="I3836" i="22" s="1"/>
  <c r="H3835" i="22"/>
  <c r="I3835" i="22" s="1"/>
  <c r="H3834" i="22"/>
  <c r="I3834" i="22" s="1"/>
  <c r="H3833" i="22"/>
  <c r="I3833" i="22" s="1"/>
  <c r="H3832" i="22"/>
  <c r="I3832" i="22" s="1"/>
  <c r="H3831" i="22"/>
  <c r="I3831" i="22" s="1"/>
  <c r="H3830" i="22"/>
  <c r="I3830" i="22" s="1"/>
  <c r="H3829" i="22"/>
  <c r="I3829" i="22" s="1"/>
  <c r="H3828" i="22"/>
  <c r="I3828" i="22" s="1"/>
  <c r="H3827" i="22"/>
  <c r="I3827" i="22" s="1"/>
  <c r="H3826" i="22"/>
  <c r="I3826" i="22" s="1"/>
  <c r="H3825" i="22"/>
  <c r="I3825" i="22" s="1"/>
  <c r="H3824" i="22"/>
  <c r="I3824" i="22" s="1"/>
  <c r="H3823" i="22"/>
  <c r="I3823" i="22" s="1"/>
  <c r="H3822" i="22"/>
  <c r="I3822" i="22" s="1"/>
  <c r="H3821" i="22"/>
  <c r="I3821" i="22" s="1"/>
  <c r="H3820" i="22"/>
  <c r="I3820" i="22" s="1"/>
  <c r="H3819" i="22"/>
  <c r="I3819" i="22" s="1"/>
  <c r="H3818" i="22"/>
  <c r="I3818" i="22" s="1"/>
  <c r="H3817" i="22"/>
  <c r="I3817" i="22" s="1"/>
  <c r="H3816" i="22"/>
  <c r="I3816" i="22" s="1"/>
  <c r="H3815" i="22"/>
  <c r="I3815" i="22" s="1"/>
  <c r="H3814" i="22"/>
  <c r="I3814" i="22" s="1"/>
  <c r="H3813" i="22"/>
  <c r="I3813" i="22" s="1"/>
  <c r="H3812" i="22"/>
  <c r="I3812" i="22" s="1"/>
  <c r="H3811" i="22"/>
  <c r="I3811" i="22" s="1"/>
  <c r="H3810" i="22"/>
  <c r="I3810" i="22" s="1"/>
  <c r="H3809" i="22"/>
  <c r="I3809" i="22" s="1"/>
  <c r="H3808" i="22"/>
  <c r="I3808" i="22" s="1"/>
  <c r="H3807" i="22"/>
  <c r="I3807" i="22" s="1"/>
  <c r="H3806" i="22"/>
  <c r="I3806" i="22" s="1"/>
  <c r="H3805" i="22"/>
  <c r="I3805" i="22" s="1"/>
  <c r="H3804" i="22"/>
  <c r="I3804" i="22" s="1"/>
  <c r="H3803" i="22"/>
  <c r="I3803" i="22" s="1"/>
  <c r="H3802" i="22"/>
  <c r="I3802" i="22" s="1"/>
  <c r="H3801" i="22"/>
  <c r="I3801" i="22" s="1"/>
  <c r="H3800" i="22"/>
  <c r="I3800" i="22" s="1"/>
  <c r="H3799" i="22"/>
  <c r="I3799" i="22" s="1"/>
  <c r="H3798" i="22"/>
  <c r="I3798" i="22" s="1"/>
  <c r="H3797" i="22"/>
  <c r="I3797" i="22" s="1"/>
  <c r="H3796" i="22"/>
  <c r="I3796" i="22" s="1"/>
  <c r="H3795" i="22"/>
  <c r="I3795" i="22" s="1"/>
  <c r="H3794" i="22"/>
  <c r="I3794" i="22" s="1"/>
  <c r="H3793" i="22"/>
  <c r="I3793" i="22" s="1"/>
  <c r="H3792" i="22"/>
  <c r="I3792" i="22" s="1"/>
  <c r="H3791" i="22"/>
  <c r="I3791" i="22" s="1"/>
  <c r="H3790" i="22"/>
  <c r="I3790" i="22" s="1"/>
  <c r="H3789" i="22"/>
  <c r="I3789" i="22" s="1"/>
  <c r="H3788" i="22"/>
  <c r="I3788" i="22" s="1"/>
  <c r="H3787" i="22"/>
  <c r="I3787" i="22" s="1"/>
  <c r="H3786" i="22"/>
  <c r="I3786" i="22" s="1"/>
  <c r="H3785" i="22"/>
  <c r="I3785" i="22" s="1"/>
  <c r="H3784" i="22"/>
  <c r="I3784" i="22" s="1"/>
  <c r="H3783" i="22"/>
  <c r="I3783" i="22" s="1"/>
  <c r="H3782" i="22"/>
  <c r="I3782" i="22" s="1"/>
  <c r="H3781" i="22"/>
  <c r="I3781" i="22" s="1"/>
  <c r="H3780" i="22"/>
  <c r="I3780" i="22" s="1"/>
  <c r="H3779" i="22"/>
  <c r="I3779" i="22" s="1"/>
  <c r="H3778" i="22"/>
  <c r="I3778" i="22" s="1"/>
  <c r="H3777" i="22"/>
  <c r="I3777" i="22" s="1"/>
  <c r="H3776" i="22"/>
  <c r="I3776" i="22" s="1"/>
  <c r="H3775" i="22"/>
  <c r="I3775" i="22" s="1"/>
  <c r="H3774" i="22"/>
  <c r="I3774" i="22" s="1"/>
  <c r="H3773" i="22"/>
  <c r="I3773" i="22" s="1"/>
  <c r="H3772" i="22"/>
  <c r="I3772" i="22" s="1"/>
  <c r="H3771" i="22"/>
  <c r="I3771" i="22" s="1"/>
  <c r="H3770" i="22"/>
  <c r="I3770" i="22" s="1"/>
  <c r="H3769" i="22"/>
  <c r="I3769" i="22" s="1"/>
  <c r="H3768" i="22"/>
  <c r="I3768" i="22" s="1"/>
  <c r="H3767" i="22"/>
  <c r="I3767" i="22" s="1"/>
  <c r="H3766" i="22"/>
  <c r="I3766" i="22" s="1"/>
  <c r="H3765" i="22"/>
  <c r="I3765" i="22" s="1"/>
  <c r="H3764" i="22"/>
  <c r="I3764" i="22" s="1"/>
  <c r="H3763" i="22"/>
  <c r="I3763" i="22" s="1"/>
  <c r="H3762" i="22"/>
  <c r="I3762" i="22" s="1"/>
  <c r="H3761" i="22"/>
  <c r="I3761" i="22" s="1"/>
  <c r="H3760" i="22"/>
  <c r="I3760" i="22" s="1"/>
  <c r="H3759" i="22"/>
  <c r="I3759" i="22" s="1"/>
  <c r="H3758" i="22"/>
  <c r="I3758" i="22" s="1"/>
  <c r="H3757" i="22"/>
  <c r="I3757" i="22" s="1"/>
  <c r="H3756" i="22"/>
  <c r="I3756" i="22" s="1"/>
  <c r="H3755" i="22"/>
  <c r="I3755" i="22" s="1"/>
  <c r="H3754" i="22"/>
  <c r="I3754" i="22" s="1"/>
  <c r="H3753" i="22"/>
  <c r="I3753" i="22" s="1"/>
  <c r="H3752" i="22"/>
  <c r="I3752" i="22" s="1"/>
  <c r="H3751" i="22"/>
  <c r="I3751" i="22" s="1"/>
  <c r="H3750" i="22"/>
  <c r="I3750" i="22" s="1"/>
  <c r="H3749" i="22"/>
  <c r="I3749" i="22" s="1"/>
  <c r="H3748" i="22"/>
  <c r="I3748" i="22" s="1"/>
  <c r="H3747" i="22"/>
  <c r="I3747" i="22" s="1"/>
  <c r="H3746" i="22"/>
  <c r="I3746" i="22" s="1"/>
  <c r="H3745" i="22"/>
  <c r="I3745" i="22" s="1"/>
  <c r="H3744" i="22"/>
  <c r="I3744" i="22" s="1"/>
  <c r="H3743" i="22"/>
  <c r="I3743" i="22" s="1"/>
  <c r="H3742" i="22"/>
  <c r="I3742" i="22" s="1"/>
  <c r="H3741" i="22"/>
  <c r="I3741" i="22" s="1"/>
  <c r="H3740" i="22"/>
  <c r="I3740" i="22" s="1"/>
  <c r="H3739" i="22"/>
  <c r="I3739" i="22" s="1"/>
  <c r="H3738" i="22"/>
  <c r="I3738" i="22" s="1"/>
  <c r="H3737" i="22"/>
  <c r="I3737" i="22" s="1"/>
  <c r="H3736" i="22"/>
  <c r="I3736" i="22" s="1"/>
  <c r="H3735" i="22"/>
  <c r="I3735" i="22" s="1"/>
  <c r="H3734" i="22"/>
  <c r="I3734" i="22" s="1"/>
  <c r="H3733" i="22"/>
  <c r="I3733" i="22" s="1"/>
  <c r="H3732" i="22"/>
  <c r="I3732" i="22" s="1"/>
  <c r="H3731" i="22"/>
  <c r="I3731" i="22" s="1"/>
  <c r="H3730" i="22"/>
  <c r="I3730" i="22" s="1"/>
  <c r="H3729" i="22"/>
  <c r="I3729" i="22" s="1"/>
  <c r="H3728" i="22"/>
  <c r="I3728" i="22" s="1"/>
  <c r="H3727" i="22"/>
  <c r="I3727" i="22" s="1"/>
  <c r="H3726" i="22"/>
  <c r="I3726" i="22" s="1"/>
  <c r="H3725" i="22"/>
  <c r="I3725" i="22" s="1"/>
  <c r="H3724" i="22"/>
  <c r="I3724" i="22" s="1"/>
  <c r="H3723" i="22"/>
  <c r="I3723" i="22" s="1"/>
  <c r="H3722" i="22"/>
  <c r="I3722" i="22" s="1"/>
  <c r="H3721" i="22"/>
  <c r="I3721" i="22" s="1"/>
  <c r="H3720" i="22"/>
  <c r="I3720" i="22" s="1"/>
  <c r="H3719" i="22"/>
  <c r="I3719" i="22" s="1"/>
  <c r="H3718" i="22"/>
  <c r="I3718" i="22" s="1"/>
  <c r="H3717" i="22"/>
  <c r="I3717" i="22" s="1"/>
  <c r="H3716" i="22"/>
  <c r="I3716" i="22" s="1"/>
  <c r="H3715" i="22"/>
  <c r="I3715" i="22" s="1"/>
  <c r="H3714" i="22"/>
  <c r="I3714" i="22" s="1"/>
  <c r="H3713" i="22"/>
  <c r="I3713" i="22" s="1"/>
  <c r="H3712" i="22"/>
  <c r="I3712" i="22" s="1"/>
  <c r="H3711" i="22"/>
  <c r="I3711" i="22" s="1"/>
  <c r="H3710" i="22"/>
  <c r="I3710" i="22" s="1"/>
  <c r="H3709" i="22"/>
  <c r="I3709" i="22" s="1"/>
  <c r="H3708" i="22"/>
  <c r="I3708" i="22" s="1"/>
  <c r="H3707" i="22"/>
  <c r="I3707" i="22" s="1"/>
  <c r="H3706" i="22"/>
  <c r="I3706" i="22" s="1"/>
  <c r="H3705" i="22"/>
  <c r="I3705" i="22" s="1"/>
  <c r="H3704" i="22"/>
  <c r="I3704" i="22" s="1"/>
  <c r="H3703" i="22"/>
  <c r="I3703" i="22" s="1"/>
  <c r="H3702" i="22"/>
  <c r="I3702" i="22" s="1"/>
  <c r="H3701" i="22"/>
  <c r="I3701" i="22" s="1"/>
  <c r="H3700" i="22"/>
  <c r="I3700" i="22" s="1"/>
  <c r="H3699" i="22"/>
  <c r="I3699" i="22" s="1"/>
  <c r="H3698" i="22"/>
  <c r="I3698" i="22" s="1"/>
  <c r="H3697" i="22"/>
  <c r="I3697" i="22" s="1"/>
  <c r="H3696" i="22"/>
  <c r="I3696" i="22" s="1"/>
  <c r="H3695" i="22"/>
  <c r="I3695" i="22" s="1"/>
  <c r="H3694" i="22"/>
  <c r="I3694" i="22" s="1"/>
  <c r="H3693" i="22"/>
  <c r="I3693" i="22" s="1"/>
  <c r="H3692" i="22"/>
  <c r="I3692" i="22" s="1"/>
  <c r="H3691" i="22"/>
  <c r="I3691" i="22" s="1"/>
  <c r="H3690" i="22"/>
  <c r="I3690" i="22" s="1"/>
  <c r="H3689" i="22"/>
  <c r="I3689" i="22" s="1"/>
  <c r="H3688" i="22"/>
  <c r="I3688" i="22" s="1"/>
  <c r="H3687" i="22"/>
  <c r="I3687" i="22" s="1"/>
  <c r="H3686" i="22"/>
  <c r="I3686" i="22" s="1"/>
  <c r="H3685" i="22"/>
  <c r="I3685" i="22" s="1"/>
  <c r="H3684" i="22"/>
  <c r="I3684" i="22" s="1"/>
  <c r="H3683" i="22"/>
  <c r="I3683" i="22" s="1"/>
  <c r="H3682" i="22"/>
  <c r="I3682" i="22" s="1"/>
  <c r="H3681" i="22"/>
  <c r="I3681" i="22" s="1"/>
  <c r="H3680" i="22"/>
  <c r="I3680" i="22" s="1"/>
  <c r="H3679" i="22"/>
  <c r="I3679" i="22" s="1"/>
  <c r="H3678" i="22"/>
  <c r="I3678" i="22" s="1"/>
  <c r="H3677" i="22"/>
  <c r="I3677" i="22" s="1"/>
  <c r="H3676" i="22"/>
  <c r="I3676" i="22" s="1"/>
  <c r="H3675" i="22"/>
  <c r="I3675" i="22" s="1"/>
  <c r="H3674" i="22"/>
  <c r="I3674" i="22" s="1"/>
  <c r="H3673" i="22"/>
  <c r="I3673" i="22" s="1"/>
  <c r="H3672" i="22"/>
  <c r="I3672" i="22" s="1"/>
  <c r="H3671" i="22"/>
  <c r="I3671" i="22" s="1"/>
  <c r="H3670" i="22"/>
  <c r="I3670" i="22" s="1"/>
  <c r="H3669" i="22"/>
  <c r="I3669" i="22" s="1"/>
  <c r="H3668" i="22"/>
  <c r="I3668" i="22" s="1"/>
  <c r="H3667" i="22"/>
  <c r="I3667" i="22" s="1"/>
  <c r="H3666" i="22"/>
  <c r="I3666" i="22" s="1"/>
  <c r="H3665" i="22"/>
  <c r="I3665" i="22" s="1"/>
  <c r="H3664" i="22"/>
  <c r="I3664" i="22" s="1"/>
  <c r="H3663" i="22"/>
  <c r="I3663" i="22" s="1"/>
  <c r="H3662" i="22"/>
  <c r="I3662" i="22" s="1"/>
  <c r="H3661" i="22"/>
  <c r="I3661" i="22" s="1"/>
  <c r="H3660" i="22"/>
  <c r="I3660" i="22" s="1"/>
  <c r="H3659" i="22"/>
  <c r="I3659" i="22" s="1"/>
  <c r="H3658" i="22"/>
  <c r="I3658" i="22" s="1"/>
  <c r="H3657" i="22"/>
  <c r="I3657" i="22" s="1"/>
  <c r="H3656" i="22"/>
  <c r="I3656" i="22" s="1"/>
  <c r="H3655" i="22"/>
  <c r="I3655" i="22" s="1"/>
  <c r="H3654" i="22"/>
  <c r="I3654" i="22" s="1"/>
  <c r="H3653" i="22"/>
  <c r="I3653" i="22" s="1"/>
  <c r="H3652" i="22"/>
  <c r="I3652" i="22" s="1"/>
  <c r="H3651" i="22"/>
  <c r="I3651" i="22" s="1"/>
  <c r="H3650" i="22"/>
  <c r="I3650" i="22" s="1"/>
  <c r="H3649" i="22"/>
  <c r="I3649" i="22" s="1"/>
  <c r="H3648" i="22"/>
  <c r="I3648" i="22" s="1"/>
  <c r="H3647" i="22"/>
  <c r="I3647" i="22" s="1"/>
  <c r="H3646" i="22"/>
  <c r="I3646" i="22" s="1"/>
  <c r="H3645" i="22"/>
  <c r="I3645" i="22" s="1"/>
  <c r="H3644" i="22"/>
  <c r="I3644" i="22" s="1"/>
  <c r="H3643" i="22"/>
  <c r="I3643" i="22" s="1"/>
  <c r="H3642" i="22"/>
  <c r="I3642" i="22" s="1"/>
  <c r="H3641" i="22"/>
  <c r="I3641" i="22" s="1"/>
  <c r="H3640" i="22"/>
  <c r="I3640" i="22" s="1"/>
  <c r="H3639" i="22"/>
  <c r="I3639" i="22" s="1"/>
  <c r="H3638" i="22"/>
  <c r="I3638" i="22" s="1"/>
  <c r="H3637" i="22"/>
  <c r="I3637" i="22" s="1"/>
  <c r="H3636" i="22"/>
  <c r="I3636" i="22" s="1"/>
  <c r="H3635" i="22"/>
  <c r="I3635" i="22" s="1"/>
  <c r="H3634" i="22"/>
  <c r="I3634" i="22" s="1"/>
  <c r="H3633" i="22"/>
  <c r="I3633" i="22" s="1"/>
  <c r="H3632" i="22"/>
  <c r="I3632" i="22" s="1"/>
  <c r="H3631" i="22"/>
  <c r="I3631" i="22" s="1"/>
  <c r="H3630" i="22"/>
  <c r="I3630" i="22" s="1"/>
  <c r="H3629" i="22"/>
  <c r="I3629" i="22" s="1"/>
  <c r="H3628" i="22"/>
  <c r="I3628" i="22" s="1"/>
  <c r="H3627" i="22"/>
  <c r="I3627" i="22" s="1"/>
  <c r="H3626" i="22"/>
  <c r="I3626" i="22" s="1"/>
  <c r="H3625" i="22"/>
  <c r="I3625" i="22" s="1"/>
  <c r="H3624" i="22"/>
  <c r="I3624" i="22" s="1"/>
  <c r="H3623" i="22"/>
  <c r="I3623" i="22" s="1"/>
  <c r="H3622" i="22"/>
  <c r="I3622" i="22" s="1"/>
  <c r="H3621" i="22"/>
  <c r="I3621" i="22" s="1"/>
  <c r="H3620" i="22"/>
  <c r="I3620" i="22" s="1"/>
  <c r="H3619" i="22"/>
  <c r="I3619" i="22" s="1"/>
  <c r="H3618" i="22"/>
  <c r="I3618" i="22" s="1"/>
  <c r="H3617" i="22"/>
  <c r="I3617" i="22" s="1"/>
  <c r="H3616" i="22"/>
  <c r="I3616" i="22" s="1"/>
  <c r="H3615" i="22"/>
  <c r="I3615" i="22" s="1"/>
  <c r="H3614" i="22"/>
  <c r="I3614" i="22" s="1"/>
  <c r="H3613" i="22"/>
  <c r="I3613" i="22" s="1"/>
  <c r="H3612" i="22"/>
  <c r="I3612" i="22" s="1"/>
  <c r="H3611" i="22"/>
  <c r="I3611" i="22" s="1"/>
  <c r="H3610" i="22"/>
  <c r="I3610" i="22" s="1"/>
  <c r="H3609" i="22"/>
  <c r="I3609" i="22" s="1"/>
  <c r="H3608" i="22"/>
  <c r="I3608" i="22" s="1"/>
  <c r="H3607" i="22"/>
  <c r="I3607" i="22" s="1"/>
  <c r="H3606" i="22"/>
  <c r="I3606" i="22" s="1"/>
  <c r="H3605" i="22"/>
  <c r="I3605" i="22" s="1"/>
  <c r="H3604" i="22"/>
  <c r="I3604" i="22" s="1"/>
  <c r="H3603" i="22"/>
  <c r="I3603" i="22" s="1"/>
  <c r="H3602" i="22"/>
  <c r="I3602" i="22" s="1"/>
  <c r="H3601" i="22"/>
  <c r="I3601" i="22" s="1"/>
  <c r="H3600" i="22"/>
  <c r="I3600" i="22" s="1"/>
  <c r="H3599" i="22"/>
  <c r="I3599" i="22" s="1"/>
  <c r="H3598" i="22"/>
  <c r="I3598" i="22" s="1"/>
  <c r="H3597" i="22"/>
  <c r="I3597" i="22" s="1"/>
  <c r="H3596" i="22"/>
  <c r="I3596" i="22" s="1"/>
  <c r="H3595" i="22"/>
  <c r="I3595" i="22" s="1"/>
  <c r="H3594" i="22"/>
  <c r="I3594" i="22" s="1"/>
  <c r="H3593" i="22"/>
  <c r="I3593" i="22" s="1"/>
  <c r="H3592" i="22"/>
  <c r="I3592" i="22" s="1"/>
  <c r="H3591" i="22"/>
  <c r="I3591" i="22" s="1"/>
  <c r="H3590" i="22"/>
  <c r="I3590" i="22" s="1"/>
  <c r="H3589" i="22"/>
  <c r="I3589" i="22" s="1"/>
  <c r="H3588" i="22"/>
  <c r="I3588" i="22" s="1"/>
  <c r="H3587" i="22"/>
  <c r="I3587" i="22" s="1"/>
  <c r="H3586" i="22"/>
  <c r="I3586" i="22" s="1"/>
  <c r="H3585" i="22"/>
  <c r="I3585" i="22" s="1"/>
  <c r="H3584" i="22"/>
  <c r="I3584" i="22" s="1"/>
  <c r="H3583" i="22"/>
  <c r="I3583" i="22" s="1"/>
  <c r="H3582" i="22"/>
  <c r="I3582" i="22" s="1"/>
  <c r="H3581" i="22"/>
  <c r="I3581" i="22" s="1"/>
  <c r="H3580" i="22"/>
  <c r="I3580" i="22" s="1"/>
  <c r="H3579" i="22"/>
  <c r="I3579" i="22" s="1"/>
  <c r="H3578" i="22"/>
  <c r="I3578" i="22" s="1"/>
  <c r="H3577" i="22"/>
  <c r="I3577" i="22" s="1"/>
  <c r="H3576" i="22"/>
  <c r="I3576" i="22" s="1"/>
  <c r="H3575" i="22"/>
  <c r="I3575" i="22" s="1"/>
  <c r="H3574" i="22"/>
  <c r="I3574" i="22" s="1"/>
  <c r="H3573" i="22"/>
  <c r="I3573" i="22" s="1"/>
  <c r="H3572" i="22"/>
  <c r="I3572" i="22" s="1"/>
  <c r="H3571" i="22"/>
  <c r="I3571" i="22" s="1"/>
  <c r="H3570" i="22"/>
  <c r="I3570" i="22" s="1"/>
  <c r="H3569" i="22"/>
  <c r="I3569" i="22" s="1"/>
  <c r="H3568" i="22"/>
  <c r="I3568" i="22" s="1"/>
  <c r="H3567" i="22"/>
  <c r="I3567" i="22" s="1"/>
  <c r="H3566" i="22"/>
  <c r="I3566" i="22" s="1"/>
  <c r="H3565" i="22"/>
  <c r="I3565" i="22" s="1"/>
  <c r="H3564" i="22"/>
  <c r="I3564" i="22" s="1"/>
  <c r="H3563" i="22"/>
  <c r="I3563" i="22" s="1"/>
  <c r="H3562" i="22"/>
  <c r="I3562" i="22" s="1"/>
  <c r="H3561" i="22"/>
  <c r="I3561" i="22" s="1"/>
  <c r="H3560" i="22"/>
  <c r="I3560" i="22" s="1"/>
  <c r="H3559" i="22"/>
  <c r="I3559" i="22" s="1"/>
  <c r="H3558" i="22"/>
  <c r="I3558" i="22" s="1"/>
  <c r="H3557" i="22"/>
  <c r="I3557" i="22" s="1"/>
  <c r="H3556" i="22"/>
  <c r="I3556" i="22" s="1"/>
  <c r="H3555" i="22"/>
  <c r="I3555" i="22" s="1"/>
  <c r="H3554" i="22"/>
  <c r="I3554" i="22" s="1"/>
  <c r="H3553" i="22"/>
  <c r="I3553" i="22" s="1"/>
  <c r="H3552" i="22"/>
  <c r="I3552" i="22" s="1"/>
  <c r="H3551" i="22"/>
  <c r="I3551" i="22" s="1"/>
  <c r="H3550" i="22"/>
  <c r="I3550" i="22" s="1"/>
  <c r="H3549" i="22"/>
  <c r="I3549" i="22" s="1"/>
  <c r="H3548" i="22"/>
  <c r="I3548" i="22" s="1"/>
  <c r="H3547" i="22"/>
  <c r="I3547" i="22" s="1"/>
  <c r="H3546" i="22"/>
  <c r="I3546" i="22" s="1"/>
  <c r="H3545" i="22"/>
  <c r="I3545" i="22" s="1"/>
  <c r="H3544" i="22"/>
  <c r="I3544" i="22" s="1"/>
  <c r="H3543" i="22"/>
  <c r="I3543" i="22" s="1"/>
  <c r="H3542" i="22"/>
  <c r="I3542" i="22" s="1"/>
  <c r="H3541" i="22"/>
  <c r="I3541" i="22" s="1"/>
  <c r="H3540" i="22"/>
  <c r="I3540" i="22" s="1"/>
  <c r="H3539" i="22"/>
  <c r="I3539" i="22" s="1"/>
  <c r="H3538" i="22"/>
  <c r="I3538" i="22" s="1"/>
  <c r="H3537" i="22"/>
  <c r="I3537" i="22" s="1"/>
  <c r="H3536" i="22"/>
  <c r="I3536" i="22" s="1"/>
  <c r="H3535" i="22"/>
  <c r="I3535" i="22" s="1"/>
  <c r="H3534" i="22"/>
  <c r="I3534" i="22" s="1"/>
  <c r="H3533" i="22"/>
  <c r="I3533" i="22" s="1"/>
  <c r="H3532" i="22"/>
  <c r="I3532" i="22" s="1"/>
  <c r="H3531" i="22"/>
  <c r="I3531" i="22" s="1"/>
  <c r="H3530" i="22"/>
  <c r="I3530" i="22" s="1"/>
  <c r="H3529" i="22"/>
  <c r="I3529" i="22" s="1"/>
  <c r="H3528" i="22"/>
  <c r="I3528" i="22" s="1"/>
  <c r="H3527" i="22"/>
  <c r="I3527" i="22" s="1"/>
  <c r="H3526" i="22"/>
  <c r="I3526" i="22" s="1"/>
  <c r="H3525" i="22"/>
  <c r="I3525" i="22" s="1"/>
  <c r="H3524" i="22"/>
  <c r="I3524" i="22" s="1"/>
  <c r="H3523" i="22"/>
  <c r="I3523" i="22" s="1"/>
  <c r="H3522" i="22"/>
  <c r="I3522" i="22" s="1"/>
  <c r="H3521" i="22"/>
  <c r="I3521" i="22" s="1"/>
  <c r="H3520" i="22"/>
  <c r="I3520" i="22" s="1"/>
  <c r="H3519" i="22"/>
  <c r="I3519" i="22" s="1"/>
  <c r="H3518" i="22"/>
  <c r="I3518" i="22" s="1"/>
  <c r="H3517" i="22"/>
  <c r="I3517" i="22" s="1"/>
  <c r="H3516" i="22"/>
  <c r="I3516" i="22" s="1"/>
  <c r="H3515" i="22"/>
  <c r="I3515" i="22" s="1"/>
  <c r="H3514" i="22"/>
  <c r="I3514" i="22" s="1"/>
  <c r="H3513" i="22"/>
  <c r="I3513" i="22" s="1"/>
  <c r="H3512" i="22"/>
  <c r="I3512" i="22" s="1"/>
  <c r="H3511" i="22"/>
  <c r="I3511" i="22" s="1"/>
  <c r="H3510" i="22"/>
  <c r="I3510" i="22" s="1"/>
  <c r="H3509" i="22"/>
  <c r="I3509" i="22" s="1"/>
  <c r="H3508" i="22"/>
  <c r="I3508" i="22" s="1"/>
  <c r="H3507" i="22"/>
  <c r="I3507" i="22" s="1"/>
  <c r="H3506" i="22"/>
  <c r="I3506" i="22" s="1"/>
  <c r="H3505" i="22"/>
  <c r="I3505" i="22" s="1"/>
  <c r="H3504" i="22"/>
  <c r="I3504" i="22" s="1"/>
  <c r="H3503" i="22"/>
  <c r="I3503" i="22" s="1"/>
  <c r="H3502" i="22"/>
  <c r="I3502" i="22" s="1"/>
  <c r="H3501" i="22"/>
  <c r="I3501" i="22" s="1"/>
  <c r="H3500" i="22"/>
  <c r="I3500" i="22" s="1"/>
  <c r="H3499" i="22"/>
  <c r="I3499" i="22" s="1"/>
  <c r="H3498" i="22"/>
  <c r="I3498" i="22" s="1"/>
  <c r="H3497" i="22"/>
  <c r="I3497" i="22" s="1"/>
  <c r="H3496" i="22"/>
  <c r="I3496" i="22" s="1"/>
  <c r="H3495" i="22"/>
  <c r="I3495" i="22" s="1"/>
  <c r="H3494" i="22"/>
  <c r="I3494" i="22" s="1"/>
  <c r="H3493" i="22"/>
  <c r="I3493" i="22" s="1"/>
  <c r="H3492" i="22"/>
  <c r="I3492" i="22" s="1"/>
  <c r="H3491" i="22"/>
  <c r="I3491" i="22" s="1"/>
  <c r="H3490" i="22"/>
  <c r="I3490" i="22" s="1"/>
  <c r="H3489" i="22"/>
  <c r="I3489" i="22" s="1"/>
  <c r="H3488" i="22"/>
  <c r="I3488" i="22" s="1"/>
  <c r="H3487" i="22"/>
  <c r="I3487" i="22" s="1"/>
  <c r="H3486" i="22"/>
  <c r="I3486" i="22" s="1"/>
  <c r="H3485" i="22"/>
  <c r="I3485" i="22" s="1"/>
  <c r="H3484" i="22"/>
  <c r="I3484" i="22" s="1"/>
  <c r="H3483" i="22"/>
  <c r="I3483" i="22" s="1"/>
  <c r="H3482" i="22"/>
  <c r="I3482" i="22" s="1"/>
  <c r="H3481" i="22"/>
  <c r="I3481" i="22" s="1"/>
  <c r="H3480" i="22"/>
  <c r="I3480" i="22" s="1"/>
  <c r="H3479" i="22"/>
  <c r="I3479" i="22" s="1"/>
  <c r="H3478" i="22"/>
  <c r="I3478" i="22" s="1"/>
  <c r="H3477" i="22"/>
  <c r="I3477" i="22" s="1"/>
  <c r="H3476" i="22"/>
  <c r="I3476" i="22" s="1"/>
  <c r="H3475" i="22"/>
  <c r="I3475" i="22" s="1"/>
  <c r="H3474" i="22"/>
  <c r="I3474" i="22" s="1"/>
  <c r="H3473" i="22"/>
  <c r="I3473" i="22" s="1"/>
  <c r="H3472" i="22"/>
  <c r="I3472" i="22" s="1"/>
  <c r="H3471" i="22"/>
  <c r="I3471" i="22" s="1"/>
  <c r="H3470" i="22"/>
  <c r="I3470" i="22" s="1"/>
  <c r="H3469" i="22"/>
  <c r="I3469" i="22" s="1"/>
  <c r="H3468" i="22"/>
  <c r="I3468" i="22" s="1"/>
  <c r="H3467" i="22"/>
  <c r="I3467" i="22" s="1"/>
  <c r="H3466" i="22"/>
  <c r="I3466" i="22" s="1"/>
  <c r="H3465" i="22"/>
  <c r="I3465" i="22" s="1"/>
  <c r="H3464" i="22"/>
  <c r="I3464" i="22" s="1"/>
  <c r="H3463" i="22"/>
  <c r="I3463" i="22" s="1"/>
  <c r="H3462" i="22"/>
  <c r="I3462" i="22" s="1"/>
  <c r="H3461" i="22"/>
  <c r="I3461" i="22" s="1"/>
  <c r="H3460" i="22"/>
  <c r="I3460" i="22" s="1"/>
  <c r="H3459" i="22"/>
  <c r="I3459" i="22" s="1"/>
  <c r="H3458" i="22"/>
  <c r="I3458" i="22" s="1"/>
  <c r="H3457" i="22"/>
  <c r="I3457" i="22" s="1"/>
  <c r="H3456" i="22"/>
  <c r="I3456" i="22" s="1"/>
  <c r="H3455" i="22"/>
  <c r="I3455" i="22" s="1"/>
  <c r="H3454" i="22"/>
  <c r="I3454" i="22" s="1"/>
  <c r="H3453" i="22"/>
  <c r="I3453" i="22" s="1"/>
  <c r="H3452" i="22"/>
  <c r="I3452" i="22" s="1"/>
  <c r="H3451" i="22"/>
  <c r="I3451" i="22" s="1"/>
  <c r="H3450" i="22"/>
  <c r="I3450" i="22" s="1"/>
  <c r="H3449" i="22"/>
  <c r="I3449" i="22" s="1"/>
  <c r="H3448" i="22"/>
  <c r="I3448" i="22" s="1"/>
  <c r="H3447" i="22"/>
  <c r="I3447" i="22" s="1"/>
  <c r="H3446" i="22"/>
  <c r="I3446" i="22" s="1"/>
  <c r="H3445" i="22"/>
  <c r="I3445" i="22" s="1"/>
  <c r="H3444" i="22"/>
  <c r="I3444" i="22" s="1"/>
  <c r="H3443" i="22"/>
  <c r="I3443" i="22" s="1"/>
  <c r="H3442" i="22"/>
  <c r="I3442" i="22" s="1"/>
  <c r="H3441" i="22"/>
  <c r="I3441" i="22" s="1"/>
  <c r="H3440" i="22"/>
  <c r="I3440" i="22" s="1"/>
  <c r="H3439" i="22"/>
  <c r="I3439" i="22" s="1"/>
  <c r="H3438" i="22"/>
  <c r="I3438" i="22" s="1"/>
  <c r="H3437" i="22"/>
  <c r="I3437" i="22" s="1"/>
  <c r="H3436" i="22"/>
  <c r="I3436" i="22" s="1"/>
  <c r="H3435" i="22"/>
  <c r="I3435" i="22" s="1"/>
  <c r="H3434" i="22"/>
  <c r="I3434" i="22" s="1"/>
  <c r="H3433" i="22"/>
  <c r="I3433" i="22" s="1"/>
  <c r="H3432" i="22"/>
  <c r="I3432" i="22" s="1"/>
  <c r="H3431" i="22"/>
  <c r="I3431" i="22" s="1"/>
  <c r="H3430" i="22"/>
  <c r="I3430" i="22" s="1"/>
  <c r="H3429" i="22"/>
  <c r="I3429" i="22" s="1"/>
  <c r="H3428" i="22"/>
  <c r="I3428" i="22" s="1"/>
  <c r="H3427" i="22"/>
  <c r="I3427" i="22" s="1"/>
  <c r="H3426" i="22"/>
  <c r="I3426" i="22" s="1"/>
  <c r="H3425" i="22"/>
  <c r="I3425" i="22" s="1"/>
  <c r="H3424" i="22"/>
  <c r="I3424" i="22" s="1"/>
  <c r="H3423" i="22"/>
  <c r="I3423" i="22" s="1"/>
  <c r="H3422" i="22"/>
  <c r="I3422" i="22" s="1"/>
  <c r="H3421" i="22"/>
  <c r="I3421" i="22" s="1"/>
  <c r="H3420" i="22"/>
  <c r="I3420" i="22" s="1"/>
  <c r="H3419" i="22"/>
  <c r="I3419" i="22" s="1"/>
  <c r="H3418" i="22"/>
  <c r="I3418" i="22" s="1"/>
  <c r="H3417" i="22"/>
  <c r="I3417" i="22" s="1"/>
  <c r="H3416" i="22"/>
  <c r="I3416" i="22" s="1"/>
  <c r="H3415" i="22"/>
  <c r="I3415" i="22" s="1"/>
  <c r="H3414" i="22"/>
  <c r="I3414" i="22" s="1"/>
  <c r="H3413" i="22"/>
  <c r="I3413" i="22" s="1"/>
  <c r="H3412" i="22"/>
  <c r="I3412" i="22" s="1"/>
  <c r="H3411" i="22"/>
  <c r="I3411" i="22" s="1"/>
  <c r="H3410" i="22"/>
  <c r="I3410" i="22" s="1"/>
  <c r="H3409" i="22"/>
  <c r="I3409" i="22" s="1"/>
  <c r="H3408" i="22"/>
  <c r="I3408" i="22" s="1"/>
  <c r="H3407" i="22"/>
  <c r="I3407" i="22" s="1"/>
  <c r="H3406" i="22"/>
  <c r="I3406" i="22" s="1"/>
  <c r="H3405" i="22"/>
  <c r="I3405" i="22" s="1"/>
  <c r="H3404" i="22"/>
  <c r="I3404" i="22" s="1"/>
  <c r="H3403" i="22"/>
  <c r="I3403" i="22" s="1"/>
  <c r="H3402" i="22"/>
  <c r="I3402" i="22" s="1"/>
  <c r="H3401" i="22"/>
  <c r="I3401" i="22" s="1"/>
  <c r="H3400" i="22"/>
  <c r="I3400" i="22" s="1"/>
  <c r="H3399" i="22"/>
  <c r="I3399" i="22" s="1"/>
  <c r="H3398" i="22"/>
  <c r="I3398" i="22" s="1"/>
  <c r="H3397" i="22"/>
  <c r="I3397" i="22" s="1"/>
  <c r="H3396" i="22"/>
  <c r="I3396" i="22" s="1"/>
  <c r="H3395" i="22"/>
  <c r="I3395" i="22" s="1"/>
  <c r="H3394" i="22"/>
  <c r="I3394" i="22" s="1"/>
  <c r="H3393" i="22"/>
  <c r="I3393" i="22" s="1"/>
  <c r="H3392" i="22"/>
  <c r="I3392" i="22" s="1"/>
  <c r="H3391" i="22"/>
  <c r="I3391" i="22" s="1"/>
  <c r="H3390" i="22"/>
  <c r="I3390" i="22" s="1"/>
  <c r="H3389" i="22"/>
  <c r="I3389" i="22" s="1"/>
  <c r="H3388" i="22"/>
  <c r="I3388" i="22" s="1"/>
  <c r="H3387" i="22"/>
  <c r="I3387" i="22" s="1"/>
  <c r="H3386" i="22"/>
  <c r="I3386" i="22" s="1"/>
  <c r="H3385" i="22"/>
  <c r="I3385" i="22" s="1"/>
  <c r="H3384" i="22"/>
  <c r="I3384" i="22" s="1"/>
  <c r="H3383" i="22"/>
  <c r="I3383" i="22" s="1"/>
  <c r="H3382" i="22"/>
  <c r="I3382" i="22" s="1"/>
  <c r="H3381" i="22"/>
  <c r="I3381" i="22" s="1"/>
  <c r="H3380" i="22"/>
  <c r="I3380" i="22" s="1"/>
  <c r="H3379" i="22"/>
  <c r="I3379" i="22" s="1"/>
  <c r="H3378" i="22"/>
  <c r="I3378" i="22" s="1"/>
  <c r="H3377" i="22"/>
  <c r="I3377" i="22" s="1"/>
  <c r="H3376" i="22"/>
  <c r="I3376" i="22" s="1"/>
  <c r="H3375" i="22"/>
  <c r="I3375" i="22" s="1"/>
  <c r="H3374" i="22"/>
  <c r="I3374" i="22" s="1"/>
  <c r="H3373" i="22"/>
  <c r="I3373" i="22" s="1"/>
  <c r="H3372" i="22"/>
  <c r="I3372" i="22" s="1"/>
  <c r="H3371" i="22"/>
  <c r="I3371" i="22" s="1"/>
  <c r="H3370" i="22"/>
  <c r="I3370" i="22" s="1"/>
  <c r="H3369" i="22"/>
  <c r="I3369" i="22" s="1"/>
  <c r="H3368" i="22"/>
  <c r="I3368" i="22" s="1"/>
  <c r="H3367" i="22"/>
  <c r="I3367" i="22" s="1"/>
  <c r="H3366" i="22"/>
  <c r="I3366" i="22" s="1"/>
  <c r="H3365" i="22"/>
  <c r="I3365" i="22" s="1"/>
  <c r="H3364" i="22"/>
  <c r="I3364" i="22" s="1"/>
  <c r="H3363" i="22"/>
  <c r="I3363" i="22" s="1"/>
  <c r="H3362" i="22"/>
  <c r="I3362" i="22" s="1"/>
  <c r="H3361" i="22"/>
  <c r="I3361" i="22" s="1"/>
  <c r="H3360" i="22"/>
  <c r="I3360" i="22" s="1"/>
  <c r="H3359" i="22"/>
  <c r="I3359" i="22" s="1"/>
  <c r="H3358" i="22"/>
  <c r="I3358" i="22" s="1"/>
  <c r="H3357" i="22"/>
  <c r="I3357" i="22" s="1"/>
  <c r="H3356" i="22"/>
  <c r="I3356" i="22" s="1"/>
  <c r="H3355" i="22"/>
  <c r="I3355" i="22" s="1"/>
  <c r="H3354" i="22"/>
  <c r="I3354" i="22" s="1"/>
  <c r="H3353" i="22"/>
  <c r="I3353" i="22" s="1"/>
  <c r="H3352" i="22"/>
  <c r="I3352" i="22" s="1"/>
  <c r="H3351" i="22"/>
  <c r="I3351" i="22" s="1"/>
  <c r="H3350" i="22"/>
  <c r="I3350" i="22" s="1"/>
  <c r="H3349" i="22"/>
  <c r="I3349" i="22" s="1"/>
  <c r="H3348" i="22"/>
  <c r="I3348" i="22" s="1"/>
  <c r="H3347" i="22"/>
  <c r="I3347" i="22" s="1"/>
  <c r="H3346" i="22"/>
  <c r="I3346" i="22" s="1"/>
  <c r="H3345" i="22"/>
  <c r="I3345" i="22" s="1"/>
  <c r="H3344" i="22"/>
  <c r="I3344" i="22" s="1"/>
  <c r="H3343" i="22"/>
  <c r="I3343" i="22" s="1"/>
  <c r="H3342" i="22"/>
  <c r="I3342" i="22" s="1"/>
  <c r="H3341" i="22"/>
  <c r="I3341" i="22" s="1"/>
  <c r="H3340" i="22"/>
  <c r="I3340" i="22" s="1"/>
  <c r="H3339" i="22"/>
  <c r="I3339" i="22" s="1"/>
  <c r="H3338" i="22"/>
  <c r="I3338" i="22" s="1"/>
  <c r="H3337" i="22"/>
  <c r="I3337" i="22" s="1"/>
  <c r="H3336" i="22"/>
  <c r="I3336" i="22" s="1"/>
  <c r="H3335" i="22"/>
  <c r="I3335" i="22" s="1"/>
  <c r="H3334" i="22"/>
  <c r="I3334" i="22" s="1"/>
  <c r="H3333" i="22"/>
  <c r="I3333" i="22" s="1"/>
  <c r="H3332" i="22"/>
  <c r="I3332" i="22" s="1"/>
  <c r="H3331" i="22"/>
  <c r="I3331" i="22" s="1"/>
  <c r="H3330" i="22"/>
  <c r="I3330" i="22" s="1"/>
  <c r="H3329" i="22"/>
  <c r="I3329" i="22" s="1"/>
  <c r="H3328" i="22"/>
  <c r="I3328" i="22" s="1"/>
  <c r="H3327" i="22"/>
  <c r="I3327" i="22" s="1"/>
  <c r="H3326" i="22"/>
  <c r="I3326" i="22" s="1"/>
  <c r="H3325" i="22"/>
  <c r="I3325" i="22" s="1"/>
  <c r="H3324" i="22"/>
  <c r="I3324" i="22" s="1"/>
  <c r="H3323" i="22"/>
  <c r="I3323" i="22" s="1"/>
  <c r="H3322" i="22"/>
  <c r="I3322" i="22" s="1"/>
  <c r="H3321" i="22"/>
  <c r="I3321" i="22" s="1"/>
  <c r="H3320" i="22"/>
  <c r="I3320" i="22" s="1"/>
  <c r="H3319" i="22"/>
  <c r="I3319" i="22" s="1"/>
  <c r="H3318" i="22"/>
  <c r="I3318" i="22" s="1"/>
  <c r="H3317" i="22"/>
  <c r="I3317" i="22" s="1"/>
  <c r="H3316" i="22"/>
  <c r="I3316" i="22" s="1"/>
  <c r="H3315" i="22"/>
  <c r="I3315" i="22" s="1"/>
  <c r="H3314" i="22"/>
  <c r="I3314" i="22" s="1"/>
  <c r="H3313" i="22"/>
  <c r="I3313" i="22" s="1"/>
  <c r="H3312" i="22"/>
  <c r="I3312" i="22" s="1"/>
  <c r="H3311" i="22"/>
  <c r="I3311" i="22" s="1"/>
  <c r="H3310" i="22"/>
  <c r="I3310" i="22" s="1"/>
  <c r="H3309" i="22"/>
  <c r="I3309" i="22" s="1"/>
  <c r="H3308" i="22"/>
  <c r="I3308" i="22" s="1"/>
  <c r="H3307" i="22"/>
  <c r="I3307" i="22" s="1"/>
  <c r="H3306" i="22"/>
  <c r="I3306" i="22" s="1"/>
  <c r="H3305" i="22"/>
  <c r="I3305" i="22" s="1"/>
  <c r="H3304" i="22"/>
  <c r="I3304" i="22" s="1"/>
  <c r="H3303" i="22"/>
  <c r="I3303" i="22" s="1"/>
  <c r="H3302" i="22"/>
  <c r="I3302" i="22" s="1"/>
  <c r="H3301" i="22"/>
  <c r="I3301" i="22" s="1"/>
  <c r="H3300" i="22"/>
  <c r="I3300" i="22" s="1"/>
  <c r="H3299" i="22"/>
  <c r="I3299" i="22" s="1"/>
  <c r="H3298" i="22"/>
  <c r="I3298" i="22" s="1"/>
  <c r="H3297" i="22"/>
  <c r="I3297" i="22" s="1"/>
  <c r="H3296" i="22"/>
  <c r="I3296" i="22" s="1"/>
  <c r="H3295" i="22"/>
  <c r="I3295" i="22" s="1"/>
  <c r="H3294" i="22"/>
  <c r="I3294" i="22" s="1"/>
  <c r="H3293" i="22"/>
  <c r="I3293" i="22" s="1"/>
  <c r="H3292" i="22"/>
  <c r="I3292" i="22" s="1"/>
  <c r="H3291" i="22"/>
  <c r="I3291" i="22" s="1"/>
  <c r="H3290" i="22"/>
  <c r="I3290" i="22" s="1"/>
  <c r="H3289" i="22"/>
  <c r="I3289" i="22" s="1"/>
  <c r="H3288" i="22"/>
  <c r="I3288" i="22" s="1"/>
  <c r="H3287" i="22"/>
  <c r="I3287" i="22" s="1"/>
  <c r="H3286" i="22"/>
  <c r="I3286" i="22" s="1"/>
  <c r="H3285" i="22"/>
  <c r="I3285" i="22" s="1"/>
  <c r="H3284" i="22"/>
  <c r="I3284" i="22" s="1"/>
  <c r="H3283" i="22"/>
  <c r="I3283" i="22" s="1"/>
  <c r="H3282" i="22"/>
  <c r="I3282" i="22" s="1"/>
  <c r="H3281" i="22"/>
  <c r="I3281" i="22" s="1"/>
  <c r="H3280" i="22"/>
  <c r="I3280" i="22" s="1"/>
  <c r="H3279" i="22"/>
  <c r="I3279" i="22" s="1"/>
  <c r="H3278" i="22"/>
  <c r="I3278" i="22" s="1"/>
  <c r="H3277" i="22"/>
  <c r="I3277" i="22" s="1"/>
  <c r="H3276" i="22"/>
  <c r="I3276" i="22" s="1"/>
  <c r="H3275" i="22"/>
  <c r="I3275" i="22" s="1"/>
  <c r="H3274" i="22"/>
  <c r="I3274" i="22" s="1"/>
  <c r="H3273" i="22"/>
  <c r="I3273" i="22" s="1"/>
  <c r="H3272" i="22"/>
  <c r="I3272" i="22" s="1"/>
  <c r="H3271" i="22"/>
  <c r="I3271" i="22" s="1"/>
  <c r="H3270" i="22"/>
  <c r="I3270" i="22" s="1"/>
  <c r="H3269" i="22"/>
  <c r="I3269" i="22" s="1"/>
  <c r="H3268" i="22"/>
  <c r="I3268" i="22" s="1"/>
  <c r="H3267" i="22"/>
  <c r="I3267" i="22" s="1"/>
  <c r="H3266" i="22"/>
  <c r="I3266" i="22" s="1"/>
  <c r="H3265" i="22"/>
  <c r="I3265" i="22" s="1"/>
  <c r="H3264" i="22"/>
  <c r="I3264" i="22" s="1"/>
  <c r="H3263" i="22"/>
  <c r="I3263" i="22" s="1"/>
  <c r="H3262" i="22"/>
  <c r="I3262" i="22" s="1"/>
  <c r="H3261" i="22"/>
  <c r="I3261" i="22" s="1"/>
  <c r="H3260" i="22"/>
  <c r="I3260" i="22" s="1"/>
  <c r="H3259" i="22"/>
  <c r="I3259" i="22" s="1"/>
  <c r="H3258" i="22"/>
  <c r="I3258" i="22" s="1"/>
  <c r="H3257" i="22"/>
  <c r="I3257" i="22" s="1"/>
  <c r="H3256" i="22"/>
  <c r="I3256" i="22" s="1"/>
  <c r="H3255" i="22"/>
  <c r="I3255" i="22" s="1"/>
  <c r="H3254" i="22"/>
  <c r="I3254" i="22" s="1"/>
  <c r="H3253" i="22"/>
  <c r="I3253" i="22" s="1"/>
  <c r="H3252" i="22"/>
  <c r="I3252" i="22" s="1"/>
  <c r="H3251" i="22"/>
  <c r="I3251" i="22" s="1"/>
  <c r="H3250" i="22"/>
  <c r="I3250" i="22" s="1"/>
  <c r="H3249" i="22"/>
  <c r="I3249" i="22" s="1"/>
  <c r="H3248" i="22"/>
  <c r="I3248" i="22" s="1"/>
  <c r="H3247" i="22"/>
  <c r="I3247" i="22" s="1"/>
  <c r="H3246" i="22"/>
  <c r="I3246" i="22" s="1"/>
  <c r="H3245" i="22"/>
  <c r="I3245" i="22" s="1"/>
  <c r="H3244" i="22"/>
  <c r="I3244" i="22" s="1"/>
  <c r="H3243" i="22"/>
  <c r="I3243" i="22" s="1"/>
  <c r="H3242" i="22"/>
  <c r="I3242" i="22" s="1"/>
  <c r="H3241" i="22"/>
  <c r="I3241" i="22" s="1"/>
  <c r="H3240" i="22"/>
  <c r="I3240" i="22" s="1"/>
  <c r="H3239" i="22"/>
  <c r="I3239" i="22" s="1"/>
  <c r="H3238" i="22"/>
  <c r="I3238" i="22" s="1"/>
  <c r="H3237" i="22"/>
  <c r="I3237" i="22" s="1"/>
  <c r="H3236" i="22"/>
  <c r="I3236" i="22" s="1"/>
  <c r="H3235" i="22"/>
  <c r="I3235" i="22" s="1"/>
  <c r="H3234" i="22"/>
  <c r="I3234" i="22" s="1"/>
  <c r="H3233" i="22"/>
  <c r="I3233" i="22" s="1"/>
  <c r="H3232" i="22"/>
  <c r="I3232" i="22" s="1"/>
  <c r="H3231" i="22"/>
  <c r="I3231" i="22" s="1"/>
  <c r="H3230" i="22"/>
  <c r="I3230" i="22" s="1"/>
  <c r="H3229" i="22"/>
  <c r="I3229" i="22" s="1"/>
  <c r="H3228" i="22"/>
  <c r="I3228" i="22" s="1"/>
  <c r="H3227" i="22"/>
  <c r="I3227" i="22" s="1"/>
  <c r="H3226" i="22"/>
  <c r="I3226" i="22" s="1"/>
  <c r="H3225" i="22"/>
  <c r="I3225" i="22" s="1"/>
  <c r="H3224" i="22"/>
  <c r="I3224" i="22" s="1"/>
  <c r="H3223" i="22"/>
  <c r="I3223" i="22" s="1"/>
  <c r="H3222" i="22"/>
  <c r="I3222" i="22" s="1"/>
  <c r="H3221" i="22"/>
  <c r="I3221" i="22" s="1"/>
  <c r="H3220" i="22"/>
  <c r="I3220" i="22" s="1"/>
  <c r="H3219" i="22"/>
  <c r="I3219" i="22" s="1"/>
  <c r="H3218" i="22"/>
  <c r="I3218" i="22" s="1"/>
  <c r="H3217" i="22"/>
  <c r="I3217" i="22" s="1"/>
  <c r="H3216" i="22"/>
  <c r="I3216" i="22" s="1"/>
  <c r="H3215" i="22"/>
  <c r="I3215" i="22" s="1"/>
  <c r="H3214" i="22"/>
  <c r="I3214" i="22" s="1"/>
  <c r="H3213" i="22"/>
  <c r="I3213" i="22" s="1"/>
  <c r="H3212" i="22"/>
  <c r="I3212" i="22" s="1"/>
  <c r="H3211" i="22"/>
  <c r="I3211" i="22" s="1"/>
  <c r="H3210" i="22"/>
  <c r="I3210" i="22" s="1"/>
  <c r="H3209" i="22"/>
  <c r="I3209" i="22" s="1"/>
  <c r="H3208" i="22"/>
  <c r="I3208" i="22" s="1"/>
  <c r="H3207" i="22"/>
  <c r="I3207" i="22" s="1"/>
  <c r="H3206" i="22"/>
  <c r="I3206" i="22" s="1"/>
  <c r="H3205" i="22"/>
  <c r="I3205" i="22" s="1"/>
  <c r="H3204" i="22"/>
  <c r="I3204" i="22" s="1"/>
  <c r="H3203" i="22"/>
  <c r="I3203" i="22" s="1"/>
  <c r="H3202" i="22"/>
  <c r="I3202" i="22" s="1"/>
  <c r="H3201" i="22"/>
  <c r="I3201" i="22" s="1"/>
  <c r="H3200" i="22"/>
  <c r="I3200" i="22" s="1"/>
  <c r="H3199" i="22"/>
  <c r="I3199" i="22" s="1"/>
  <c r="H3198" i="22"/>
  <c r="I3198" i="22" s="1"/>
  <c r="H3197" i="22"/>
  <c r="I3197" i="22" s="1"/>
  <c r="H3196" i="22"/>
  <c r="I3196" i="22" s="1"/>
  <c r="H3195" i="22"/>
  <c r="I3195" i="22" s="1"/>
  <c r="H3194" i="22"/>
  <c r="I3194" i="22" s="1"/>
  <c r="H3193" i="22"/>
  <c r="I3193" i="22" s="1"/>
  <c r="H3192" i="22"/>
  <c r="I3192" i="22" s="1"/>
  <c r="H3191" i="22"/>
  <c r="I3191" i="22" s="1"/>
  <c r="H3190" i="22"/>
  <c r="I3190" i="22" s="1"/>
  <c r="H3189" i="22"/>
  <c r="I3189" i="22" s="1"/>
  <c r="H3188" i="22"/>
  <c r="I3188" i="22" s="1"/>
  <c r="H3187" i="22"/>
  <c r="I3187" i="22" s="1"/>
  <c r="H3186" i="22"/>
  <c r="I3186" i="22" s="1"/>
  <c r="H3185" i="22"/>
  <c r="I3185" i="22" s="1"/>
  <c r="H3184" i="22"/>
  <c r="I3184" i="22" s="1"/>
  <c r="H3183" i="22"/>
  <c r="I3183" i="22" s="1"/>
  <c r="H3182" i="22"/>
  <c r="I3182" i="22" s="1"/>
  <c r="H3181" i="22"/>
  <c r="I3181" i="22" s="1"/>
  <c r="H3180" i="22"/>
  <c r="I3180" i="22" s="1"/>
  <c r="H3179" i="22"/>
  <c r="I3179" i="22" s="1"/>
  <c r="H3178" i="22"/>
  <c r="I3178" i="22" s="1"/>
  <c r="H3177" i="22"/>
  <c r="I3177" i="22" s="1"/>
  <c r="H3176" i="22"/>
  <c r="I3176" i="22" s="1"/>
  <c r="H3175" i="22"/>
  <c r="I3175" i="22" s="1"/>
  <c r="H3174" i="22"/>
  <c r="I3174" i="22" s="1"/>
  <c r="H3173" i="22"/>
  <c r="I3173" i="22" s="1"/>
  <c r="H3172" i="22"/>
  <c r="I3172" i="22" s="1"/>
  <c r="H3171" i="22"/>
  <c r="I3171" i="22" s="1"/>
  <c r="H3170" i="22"/>
  <c r="I3170" i="22" s="1"/>
  <c r="H3169" i="22"/>
  <c r="I3169" i="22" s="1"/>
  <c r="H3168" i="22"/>
  <c r="I3168" i="22" s="1"/>
  <c r="H3167" i="22"/>
  <c r="I3167" i="22" s="1"/>
  <c r="H3166" i="22"/>
  <c r="I3166" i="22" s="1"/>
  <c r="H3165" i="22"/>
  <c r="I3165" i="22" s="1"/>
  <c r="H3164" i="22"/>
  <c r="I3164" i="22" s="1"/>
  <c r="H3163" i="22"/>
  <c r="I3163" i="22" s="1"/>
  <c r="H3162" i="22"/>
  <c r="I3162" i="22" s="1"/>
  <c r="H3161" i="22"/>
  <c r="I3161" i="22" s="1"/>
  <c r="H3160" i="22"/>
  <c r="I3160" i="22" s="1"/>
  <c r="H3159" i="22"/>
  <c r="I3159" i="22" s="1"/>
  <c r="H3158" i="22"/>
  <c r="I3158" i="22" s="1"/>
  <c r="H3157" i="22"/>
  <c r="I3157" i="22" s="1"/>
  <c r="H3156" i="22"/>
  <c r="I3156" i="22" s="1"/>
  <c r="H3155" i="22"/>
  <c r="I3155" i="22" s="1"/>
  <c r="H3154" i="22"/>
  <c r="I3154" i="22" s="1"/>
  <c r="H3153" i="22"/>
  <c r="I3153" i="22" s="1"/>
  <c r="H3152" i="22"/>
  <c r="I3152" i="22" s="1"/>
  <c r="H3151" i="22"/>
  <c r="I3151" i="22" s="1"/>
  <c r="H3150" i="22"/>
  <c r="I3150" i="22" s="1"/>
  <c r="H3149" i="22"/>
  <c r="I3149" i="22" s="1"/>
  <c r="H3148" i="22"/>
  <c r="I3148" i="22" s="1"/>
  <c r="H3147" i="22"/>
  <c r="I3147" i="22" s="1"/>
  <c r="H3146" i="22"/>
  <c r="I3146" i="22" s="1"/>
  <c r="H3145" i="22"/>
  <c r="I3145" i="22" s="1"/>
  <c r="H3144" i="22"/>
  <c r="I3144" i="22" s="1"/>
  <c r="H3143" i="22"/>
  <c r="I3143" i="22" s="1"/>
  <c r="H3142" i="22"/>
  <c r="I3142" i="22" s="1"/>
  <c r="H3141" i="22"/>
  <c r="I3141" i="22" s="1"/>
  <c r="H3140" i="22"/>
  <c r="I3140" i="22" s="1"/>
  <c r="H3139" i="22"/>
  <c r="I3139" i="22" s="1"/>
  <c r="H3138" i="22"/>
  <c r="I3138" i="22" s="1"/>
  <c r="H3137" i="22"/>
  <c r="I3137" i="22" s="1"/>
  <c r="H3136" i="22"/>
  <c r="I3136" i="22" s="1"/>
  <c r="H3135" i="22"/>
  <c r="I3135" i="22" s="1"/>
  <c r="H3134" i="22"/>
  <c r="I3134" i="22" s="1"/>
  <c r="H3133" i="22"/>
  <c r="I3133" i="22" s="1"/>
  <c r="H3132" i="22"/>
  <c r="I3132" i="22" s="1"/>
  <c r="H3131" i="22"/>
  <c r="I3131" i="22" s="1"/>
  <c r="H3130" i="22"/>
  <c r="I3130" i="22" s="1"/>
  <c r="H3129" i="22"/>
  <c r="I3129" i="22" s="1"/>
  <c r="H3128" i="22"/>
  <c r="I3128" i="22" s="1"/>
  <c r="H3127" i="22"/>
  <c r="I3127" i="22" s="1"/>
  <c r="H3126" i="22"/>
  <c r="I3126" i="22" s="1"/>
  <c r="H3125" i="22"/>
  <c r="I3125" i="22" s="1"/>
  <c r="H3124" i="22"/>
  <c r="I3124" i="22" s="1"/>
  <c r="H3123" i="22"/>
  <c r="I3123" i="22" s="1"/>
  <c r="H3122" i="22"/>
  <c r="I3122" i="22" s="1"/>
  <c r="H3121" i="22"/>
  <c r="I3121" i="22" s="1"/>
  <c r="H3120" i="22"/>
  <c r="I3120" i="22" s="1"/>
  <c r="H3119" i="22"/>
  <c r="I3119" i="22" s="1"/>
  <c r="H3118" i="22"/>
  <c r="I3118" i="22" s="1"/>
  <c r="H3117" i="22"/>
  <c r="I3117" i="22" s="1"/>
  <c r="H3116" i="22"/>
  <c r="I3116" i="22" s="1"/>
  <c r="H3115" i="22"/>
  <c r="I3115" i="22" s="1"/>
  <c r="H3114" i="22"/>
  <c r="I3114" i="22" s="1"/>
  <c r="H3113" i="22"/>
  <c r="I3113" i="22" s="1"/>
  <c r="H3112" i="22"/>
  <c r="I3112" i="22" s="1"/>
  <c r="H3111" i="22"/>
  <c r="I3111" i="22" s="1"/>
  <c r="H3110" i="22"/>
  <c r="I3110" i="22" s="1"/>
  <c r="H3109" i="22"/>
  <c r="I3109" i="22" s="1"/>
  <c r="H3108" i="22"/>
  <c r="I3108" i="22" s="1"/>
  <c r="H3107" i="22"/>
  <c r="I3107" i="22" s="1"/>
  <c r="H3106" i="22"/>
  <c r="I3106" i="22" s="1"/>
  <c r="H3105" i="22"/>
  <c r="I3105" i="22" s="1"/>
  <c r="H3104" i="22"/>
  <c r="I3104" i="22" s="1"/>
  <c r="H3103" i="22"/>
  <c r="I3103" i="22" s="1"/>
  <c r="H3102" i="22"/>
  <c r="I3102" i="22" s="1"/>
  <c r="H3101" i="22"/>
  <c r="I3101" i="22" s="1"/>
  <c r="H3100" i="22"/>
  <c r="I3100" i="22" s="1"/>
  <c r="H3099" i="22"/>
  <c r="I3099" i="22" s="1"/>
  <c r="H3098" i="22"/>
  <c r="I3098" i="22" s="1"/>
  <c r="H3097" i="22"/>
  <c r="I3097" i="22" s="1"/>
  <c r="H3096" i="22"/>
  <c r="I3096" i="22" s="1"/>
  <c r="H3095" i="22"/>
  <c r="I3095" i="22" s="1"/>
  <c r="H3094" i="22"/>
  <c r="I3094" i="22" s="1"/>
  <c r="H3093" i="22"/>
  <c r="I3093" i="22" s="1"/>
  <c r="H3092" i="22"/>
  <c r="I3092" i="22" s="1"/>
  <c r="H3091" i="22"/>
  <c r="I3091" i="22" s="1"/>
  <c r="H3090" i="22"/>
  <c r="I3090" i="22" s="1"/>
  <c r="H3089" i="22"/>
  <c r="I3089" i="22" s="1"/>
  <c r="H3088" i="22"/>
  <c r="I3088" i="22" s="1"/>
  <c r="H3087" i="22"/>
  <c r="I3087" i="22" s="1"/>
  <c r="H3086" i="22"/>
  <c r="I3086" i="22" s="1"/>
  <c r="H3085" i="22"/>
  <c r="I3085" i="22" s="1"/>
  <c r="H3084" i="22"/>
  <c r="I3084" i="22" s="1"/>
  <c r="H3083" i="22"/>
  <c r="I3083" i="22" s="1"/>
  <c r="H3082" i="22"/>
  <c r="I3082" i="22" s="1"/>
  <c r="H3081" i="22"/>
  <c r="I3081" i="22" s="1"/>
  <c r="H3080" i="22"/>
  <c r="I3080" i="22" s="1"/>
  <c r="H3079" i="22"/>
  <c r="I3079" i="22" s="1"/>
  <c r="H3078" i="22"/>
  <c r="I3078" i="22" s="1"/>
  <c r="H3077" i="22"/>
  <c r="I3077" i="22" s="1"/>
  <c r="H3076" i="22"/>
  <c r="I3076" i="22" s="1"/>
  <c r="H3075" i="22"/>
  <c r="I3075" i="22" s="1"/>
  <c r="H3074" i="22"/>
  <c r="I3074" i="22" s="1"/>
  <c r="H3073" i="22"/>
  <c r="I3073" i="22" s="1"/>
  <c r="H3072" i="22"/>
  <c r="I3072" i="22" s="1"/>
  <c r="H3071" i="22"/>
  <c r="I3071" i="22" s="1"/>
  <c r="H3070" i="22"/>
  <c r="I3070" i="22" s="1"/>
  <c r="H3069" i="22"/>
  <c r="I3069" i="22" s="1"/>
  <c r="H3068" i="22"/>
  <c r="I3068" i="22" s="1"/>
  <c r="H3067" i="22"/>
  <c r="I3067" i="22" s="1"/>
  <c r="H3066" i="22"/>
  <c r="I3066" i="22" s="1"/>
  <c r="H3065" i="22"/>
  <c r="I3065" i="22" s="1"/>
  <c r="H3064" i="22"/>
  <c r="I3064" i="22" s="1"/>
  <c r="H3063" i="22"/>
  <c r="I3063" i="22" s="1"/>
  <c r="H3062" i="22"/>
  <c r="I3062" i="22" s="1"/>
  <c r="H3061" i="22"/>
  <c r="I3061" i="22" s="1"/>
  <c r="H3060" i="22"/>
  <c r="I3060" i="22" s="1"/>
  <c r="H3059" i="22"/>
  <c r="I3059" i="22" s="1"/>
  <c r="H3058" i="22"/>
  <c r="I3058" i="22" s="1"/>
  <c r="H3057" i="22"/>
  <c r="I3057" i="22" s="1"/>
  <c r="H3056" i="22"/>
  <c r="I3056" i="22" s="1"/>
  <c r="H3055" i="22"/>
  <c r="I3055" i="22" s="1"/>
  <c r="H3054" i="22"/>
  <c r="I3054" i="22" s="1"/>
  <c r="H3053" i="22"/>
  <c r="I3053" i="22" s="1"/>
  <c r="H3052" i="22"/>
  <c r="I3052" i="22" s="1"/>
  <c r="H3051" i="22"/>
  <c r="I3051" i="22" s="1"/>
  <c r="H3050" i="22"/>
  <c r="I3050" i="22" s="1"/>
  <c r="H3049" i="22"/>
  <c r="I3049" i="22" s="1"/>
  <c r="H3048" i="22"/>
  <c r="I3048" i="22" s="1"/>
  <c r="H3047" i="22"/>
  <c r="I3047" i="22" s="1"/>
  <c r="H3046" i="22"/>
  <c r="I3046" i="22" s="1"/>
  <c r="H3045" i="22"/>
  <c r="I3045" i="22" s="1"/>
  <c r="H3044" i="22"/>
  <c r="I3044" i="22" s="1"/>
  <c r="H3043" i="22"/>
  <c r="I3043" i="22" s="1"/>
  <c r="H3042" i="22"/>
  <c r="I3042" i="22" s="1"/>
  <c r="H3041" i="22"/>
  <c r="I3041" i="22" s="1"/>
  <c r="H3040" i="22"/>
  <c r="I3040" i="22" s="1"/>
  <c r="H3039" i="22"/>
  <c r="I3039" i="22" s="1"/>
  <c r="H3038" i="22"/>
  <c r="I3038" i="22" s="1"/>
  <c r="H3037" i="22"/>
  <c r="I3037" i="22" s="1"/>
  <c r="H3036" i="22"/>
  <c r="I3036" i="22" s="1"/>
  <c r="H3035" i="22"/>
  <c r="I3035" i="22" s="1"/>
  <c r="H3034" i="22"/>
  <c r="I3034" i="22" s="1"/>
  <c r="H3033" i="22"/>
  <c r="I3033" i="22" s="1"/>
  <c r="H3032" i="22"/>
  <c r="I3032" i="22" s="1"/>
  <c r="H3031" i="22"/>
  <c r="I3031" i="22" s="1"/>
  <c r="H3030" i="22"/>
  <c r="I3030" i="22" s="1"/>
  <c r="H3029" i="22"/>
  <c r="I3029" i="22" s="1"/>
  <c r="H3028" i="22"/>
  <c r="I3028" i="22" s="1"/>
  <c r="H3027" i="22"/>
  <c r="I3027" i="22" s="1"/>
  <c r="H3026" i="22"/>
  <c r="I3026" i="22" s="1"/>
  <c r="H3025" i="22"/>
  <c r="I3025" i="22" s="1"/>
  <c r="H3024" i="22"/>
  <c r="I3024" i="22" s="1"/>
  <c r="H3023" i="22"/>
  <c r="I3023" i="22" s="1"/>
  <c r="H3022" i="22"/>
  <c r="I3022" i="22" s="1"/>
  <c r="H3021" i="22"/>
  <c r="I3021" i="22" s="1"/>
  <c r="H3020" i="22"/>
  <c r="I3020" i="22" s="1"/>
  <c r="H3019" i="22"/>
  <c r="I3019" i="22" s="1"/>
  <c r="H3018" i="22"/>
  <c r="I3018" i="22" s="1"/>
  <c r="H3017" i="22"/>
  <c r="I3017" i="22" s="1"/>
  <c r="H3016" i="22"/>
  <c r="I3016" i="22" s="1"/>
  <c r="H3015" i="22"/>
  <c r="I3015" i="22" s="1"/>
  <c r="H3014" i="22"/>
  <c r="I3014" i="22" s="1"/>
  <c r="H3013" i="22"/>
  <c r="I3013" i="22" s="1"/>
  <c r="H3012" i="22"/>
  <c r="I3012" i="22" s="1"/>
  <c r="H3011" i="22"/>
  <c r="I3011" i="22" s="1"/>
  <c r="H3010" i="22"/>
  <c r="I3010" i="22" s="1"/>
  <c r="H3009" i="22"/>
  <c r="I3009" i="22" s="1"/>
  <c r="H3008" i="22"/>
  <c r="I3008" i="22" s="1"/>
  <c r="H3007" i="22"/>
  <c r="I3007" i="22" s="1"/>
  <c r="H3006" i="22"/>
  <c r="I3006" i="22" s="1"/>
  <c r="H3005" i="22"/>
  <c r="I3005" i="22" s="1"/>
  <c r="H3004" i="22"/>
  <c r="I3004" i="22" s="1"/>
  <c r="H3003" i="22"/>
  <c r="I3003" i="22" s="1"/>
  <c r="H3002" i="22"/>
  <c r="I3002" i="22" s="1"/>
  <c r="H3001" i="22"/>
  <c r="I3001" i="22" s="1"/>
  <c r="H3000" i="22"/>
  <c r="I3000" i="22" s="1"/>
  <c r="H2999" i="22"/>
  <c r="I2999" i="22" s="1"/>
  <c r="H2998" i="22"/>
  <c r="I2998" i="22" s="1"/>
  <c r="H2997" i="22"/>
  <c r="I2997" i="22" s="1"/>
  <c r="H2996" i="22"/>
  <c r="I2996" i="22" s="1"/>
  <c r="H2995" i="22"/>
  <c r="I2995" i="22" s="1"/>
  <c r="H2994" i="22"/>
  <c r="I2994" i="22" s="1"/>
  <c r="H2993" i="22"/>
  <c r="I2993" i="22" s="1"/>
  <c r="H2992" i="22"/>
  <c r="I2992" i="22" s="1"/>
  <c r="H2991" i="22"/>
  <c r="I2991" i="22" s="1"/>
  <c r="H2990" i="22"/>
  <c r="I2990" i="22" s="1"/>
  <c r="H2989" i="22"/>
  <c r="I2989" i="22" s="1"/>
  <c r="H2988" i="22"/>
  <c r="I2988" i="22" s="1"/>
  <c r="H2987" i="22"/>
  <c r="I2987" i="22" s="1"/>
  <c r="H2986" i="22"/>
  <c r="I2986" i="22" s="1"/>
  <c r="H2985" i="22"/>
  <c r="I2985" i="22" s="1"/>
  <c r="H2984" i="22"/>
  <c r="I2984" i="22" s="1"/>
  <c r="H2983" i="22"/>
  <c r="I2983" i="22" s="1"/>
  <c r="H2982" i="22"/>
  <c r="I2982" i="22" s="1"/>
  <c r="H2981" i="22"/>
  <c r="I2981" i="22" s="1"/>
  <c r="H2980" i="22"/>
  <c r="I2980" i="22" s="1"/>
  <c r="H2979" i="22"/>
  <c r="I2979" i="22" s="1"/>
  <c r="H2978" i="22"/>
  <c r="I2978" i="22" s="1"/>
  <c r="H2977" i="22"/>
  <c r="I2977" i="22" s="1"/>
  <c r="H2976" i="22"/>
  <c r="I2976" i="22" s="1"/>
  <c r="H2975" i="22"/>
  <c r="I2975" i="22" s="1"/>
  <c r="H2974" i="22"/>
  <c r="I2974" i="22" s="1"/>
  <c r="H2973" i="22"/>
  <c r="I2973" i="22" s="1"/>
  <c r="H2972" i="22"/>
  <c r="I2972" i="22" s="1"/>
  <c r="H2971" i="22"/>
  <c r="I2971" i="22" s="1"/>
  <c r="H2970" i="22"/>
  <c r="I2970" i="22" s="1"/>
  <c r="H2969" i="22"/>
  <c r="I2969" i="22" s="1"/>
  <c r="H2968" i="22"/>
  <c r="I2968" i="22" s="1"/>
  <c r="H2967" i="22"/>
  <c r="I2967" i="22" s="1"/>
  <c r="H2966" i="22"/>
  <c r="I2966" i="22" s="1"/>
  <c r="H2965" i="22"/>
  <c r="I2965" i="22" s="1"/>
  <c r="H2964" i="22"/>
  <c r="I2964" i="22" s="1"/>
  <c r="H2963" i="22"/>
  <c r="I2963" i="22" s="1"/>
  <c r="H2962" i="22"/>
  <c r="I2962" i="22" s="1"/>
  <c r="H2961" i="22"/>
  <c r="I2961" i="22" s="1"/>
  <c r="H2960" i="22"/>
  <c r="I2960" i="22" s="1"/>
  <c r="H2959" i="22"/>
  <c r="I2959" i="22" s="1"/>
  <c r="H2958" i="22"/>
  <c r="I2958" i="22" s="1"/>
  <c r="H2957" i="22"/>
  <c r="I2957" i="22" s="1"/>
  <c r="H2956" i="22"/>
  <c r="I2956" i="22" s="1"/>
  <c r="H2955" i="22"/>
  <c r="I2955" i="22" s="1"/>
  <c r="H2954" i="22"/>
  <c r="I2954" i="22" s="1"/>
  <c r="H2953" i="22"/>
  <c r="I2953" i="22" s="1"/>
  <c r="H2952" i="22"/>
  <c r="I2952" i="22" s="1"/>
  <c r="H2951" i="22"/>
  <c r="I2951" i="22" s="1"/>
  <c r="H2950" i="22"/>
  <c r="I2950" i="22" s="1"/>
  <c r="H2949" i="22"/>
  <c r="I2949" i="22" s="1"/>
  <c r="H2948" i="22"/>
  <c r="I2948" i="22" s="1"/>
  <c r="H2947" i="22"/>
  <c r="I2947" i="22" s="1"/>
  <c r="H2946" i="22"/>
  <c r="I2946" i="22" s="1"/>
  <c r="H2945" i="22"/>
  <c r="I2945" i="22" s="1"/>
  <c r="H2944" i="22"/>
  <c r="I2944" i="22" s="1"/>
  <c r="H2943" i="22"/>
  <c r="I2943" i="22" s="1"/>
  <c r="H2942" i="22"/>
  <c r="I2942" i="22" s="1"/>
  <c r="H2941" i="22"/>
  <c r="I2941" i="22" s="1"/>
  <c r="H2940" i="22"/>
  <c r="I2940" i="22" s="1"/>
  <c r="H2939" i="22"/>
  <c r="I2939" i="22" s="1"/>
  <c r="H2938" i="22"/>
  <c r="I2938" i="22" s="1"/>
  <c r="H2937" i="22"/>
  <c r="I2937" i="22" s="1"/>
  <c r="H2936" i="22"/>
  <c r="I2936" i="22" s="1"/>
  <c r="H2935" i="22"/>
  <c r="I2935" i="22" s="1"/>
  <c r="H2934" i="22"/>
  <c r="I2934" i="22" s="1"/>
  <c r="H2933" i="22"/>
  <c r="I2933" i="22" s="1"/>
  <c r="H2932" i="22"/>
  <c r="I2932" i="22" s="1"/>
  <c r="H2931" i="22"/>
  <c r="I2931" i="22" s="1"/>
  <c r="H2930" i="22"/>
  <c r="I2930" i="22" s="1"/>
  <c r="H2929" i="22"/>
  <c r="I2929" i="22" s="1"/>
  <c r="H2928" i="22"/>
  <c r="I2928" i="22" s="1"/>
  <c r="H2927" i="22"/>
  <c r="I2927" i="22" s="1"/>
  <c r="H2926" i="22"/>
  <c r="I2926" i="22" s="1"/>
  <c r="H2925" i="22"/>
  <c r="I2925" i="22" s="1"/>
  <c r="H2924" i="22"/>
  <c r="I2924" i="22" s="1"/>
  <c r="H2923" i="22"/>
  <c r="I2923" i="22" s="1"/>
  <c r="H2922" i="22"/>
  <c r="I2922" i="22" s="1"/>
  <c r="H2921" i="22"/>
  <c r="I2921" i="22" s="1"/>
  <c r="H2920" i="22"/>
  <c r="I2920" i="22" s="1"/>
  <c r="H2919" i="22"/>
  <c r="I2919" i="22" s="1"/>
  <c r="H2918" i="22"/>
  <c r="I2918" i="22" s="1"/>
  <c r="H2917" i="22"/>
  <c r="I2917" i="22" s="1"/>
  <c r="H2916" i="22"/>
  <c r="I2916" i="22" s="1"/>
  <c r="H2915" i="22"/>
  <c r="I2915" i="22" s="1"/>
  <c r="H2914" i="22"/>
  <c r="I2914" i="22" s="1"/>
  <c r="H2913" i="22"/>
  <c r="I2913" i="22" s="1"/>
  <c r="H2912" i="22"/>
  <c r="I2912" i="22" s="1"/>
  <c r="H2911" i="22"/>
  <c r="I2911" i="22" s="1"/>
  <c r="H2910" i="22"/>
  <c r="I2910" i="22" s="1"/>
  <c r="H2909" i="22"/>
  <c r="I2909" i="22" s="1"/>
  <c r="H2908" i="22"/>
  <c r="I2908" i="22" s="1"/>
  <c r="H2907" i="22"/>
  <c r="I2907" i="22" s="1"/>
  <c r="H2906" i="22"/>
  <c r="I2906" i="22" s="1"/>
  <c r="H2905" i="22"/>
  <c r="I2905" i="22" s="1"/>
  <c r="H2904" i="22"/>
  <c r="I2904" i="22" s="1"/>
  <c r="H2903" i="22"/>
  <c r="I2903" i="22" s="1"/>
  <c r="H2902" i="22"/>
  <c r="I2902" i="22" s="1"/>
  <c r="H2901" i="22"/>
  <c r="I2901" i="22" s="1"/>
  <c r="H2900" i="22"/>
  <c r="I2900" i="22" s="1"/>
  <c r="H2899" i="22"/>
  <c r="I2899" i="22" s="1"/>
  <c r="H2898" i="22"/>
  <c r="I2898" i="22" s="1"/>
  <c r="H2897" i="22"/>
  <c r="I2897" i="22" s="1"/>
  <c r="H2896" i="22"/>
  <c r="I2896" i="22" s="1"/>
  <c r="H2895" i="22"/>
  <c r="I2895" i="22" s="1"/>
  <c r="H2894" i="22"/>
  <c r="I2894" i="22" s="1"/>
  <c r="H2893" i="22"/>
  <c r="I2893" i="22" s="1"/>
  <c r="H2892" i="22"/>
  <c r="I2892" i="22" s="1"/>
  <c r="H2891" i="22"/>
  <c r="I2891" i="22" s="1"/>
  <c r="H2890" i="22"/>
  <c r="I2890" i="22" s="1"/>
  <c r="H2889" i="22"/>
  <c r="I2889" i="22" s="1"/>
  <c r="H2888" i="22"/>
  <c r="I2888" i="22" s="1"/>
  <c r="H2887" i="22"/>
  <c r="I2887" i="22" s="1"/>
  <c r="H2886" i="22"/>
  <c r="I2886" i="22" s="1"/>
  <c r="H2885" i="22"/>
  <c r="I2885" i="22" s="1"/>
  <c r="H2884" i="22"/>
  <c r="I2884" i="22" s="1"/>
  <c r="H2883" i="22"/>
  <c r="I2883" i="22" s="1"/>
  <c r="H2882" i="22"/>
  <c r="I2882" i="22" s="1"/>
  <c r="H2881" i="22"/>
  <c r="I2881" i="22" s="1"/>
  <c r="H2880" i="22"/>
  <c r="I2880" i="22" s="1"/>
  <c r="H2879" i="22"/>
  <c r="I2879" i="22" s="1"/>
  <c r="H2878" i="22"/>
  <c r="I2878" i="22" s="1"/>
  <c r="H2877" i="22"/>
  <c r="I2877" i="22" s="1"/>
  <c r="H2876" i="22"/>
  <c r="I2876" i="22" s="1"/>
  <c r="H2875" i="22"/>
  <c r="I2875" i="22" s="1"/>
  <c r="H2874" i="22"/>
  <c r="I2874" i="22" s="1"/>
  <c r="H2873" i="22"/>
  <c r="I2873" i="22" s="1"/>
  <c r="H2872" i="22"/>
  <c r="I2872" i="22" s="1"/>
  <c r="H2871" i="22"/>
  <c r="I2871" i="22" s="1"/>
  <c r="H2870" i="22"/>
  <c r="I2870" i="22" s="1"/>
  <c r="H2869" i="22"/>
  <c r="I2869" i="22" s="1"/>
  <c r="H2868" i="22"/>
  <c r="I2868" i="22" s="1"/>
  <c r="H2867" i="22"/>
  <c r="I2867" i="22" s="1"/>
  <c r="H2866" i="22"/>
  <c r="I2866" i="22" s="1"/>
  <c r="H2865" i="22"/>
  <c r="I2865" i="22" s="1"/>
  <c r="H2864" i="22"/>
  <c r="I2864" i="22" s="1"/>
  <c r="H2863" i="22"/>
  <c r="I2863" i="22" s="1"/>
  <c r="H2862" i="22"/>
  <c r="I2862" i="22" s="1"/>
  <c r="H2861" i="22"/>
  <c r="I2861" i="22" s="1"/>
  <c r="H2860" i="22"/>
  <c r="I2860" i="22" s="1"/>
  <c r="H2859" i="22"/>
  <c r="I2859" i="22" s="1"/>
  <c r="H2858" i="22"/>
  <c r="I2858" i="22" s="1"/>
  <c r="H2857" i="22"/>
  <c r="I2857" i="22" s="1"/>
  <c r="H2856" i="22"/>
  <c r="I2856" i="22" s="1"/>
  <c r="H2855" i="22"/>
  <c r="I2855" i="22" s="1"/>
  <c r="H2854" i="22"/>
  <c r="I2854" i="22" s="1"/>
  <c r="H2853" i="22"/>
  <c r="I2853" i="22" s="1"/>
  <c r="H2852" i="22"/>
  <c r="I2852" i="22" s="1"/>
  <c r="H2851" i="22"/>
  <c r="I2851" i="22" s="1"/>
  <c r="H2850" i="22"/>
  <c r="I2850" i="22" s="1"/>
  <c r="H2849" i="22"/>
  <c r="I2849" i="22" s="1"/>
  <c r="H2848" i="22"/>
  <c r="I2848" i="22" s="1"/>
  <c r="H2847" i="22"/>
  <c r="I2847" i="22" s="1"/>
  <c r="H2846" i="22"/>
  <c r="I2846" i="22" s="1"/>
  <c r="H2845" i="22"/>
  <c r="I2845" i="22" s="1"/>
  <c r="H2844" i="22"/>
  <c r="I2844" i="22" s="1"/>
  <c r="H2843" i="22"/>
  <c r="I2843" i="22" s="1"/>
  <c r="H2842" i="22"/>
  <c r="I2842" i="22" s="1"/>
  <c r="H2841" i="22"/>
  <c r="I2841" i="22" s="1"/>
  <c r="H2840" i="22"/>
  <c r="I2840" i="22" s="1"/>
  <c r="H2839" i="22"/>
  <c r="I2839" i="22" s="1"/>
  <c r="H2838" i="22"/>
  <c r="I2838" i="22" s="1"/>
  <c r="H2837" i="22"/>
  <c r="I2837" i="22" s="1"/>
  <c r="H2836" i="22"/>
  <c r="I2836" i="22" s="1"/>
  <c r="H2835" i="22"/>
  <c r="I2835" i="22" s="1"/>
  <c r="H2834" i="22"/>
  <c r="I2834" i="22" s="1"/>
  <c r="H2833" i="22"/>
  <c r="I2833" i="22" s="1"/>
  <c r="H2832" i="22"/>
  <c r="I2832" i="22" s="1"/>
  <c r="H2831" i="22"/>
  <c r="I2831" i="22" s="1"/>
  <c r="H2830" i="22"/>
  <c r="I2830" i="22" s="1"/>
  <c r="H2829" i="22"/>
  <c r="I2829" i="22" s="1"/>
  <c r="H2828" i="22"/>
  <c r="I2828" i="22" s="1"/>
  <c r="H2827" i="22"/>
  <c r="I2827" i="22" s="1"/>
  <c r="H2826" i="22"/>
  <c r="I2826" i="22" s="1"/>
  <c r="H2825" i="22"/>
  <c r="I2825" i="22" s="1"/>
  <c r="H2824" i="22"/>
  <c r="I2824" i="22" s="1"/>
  <c r="H2823" i="22"/>
  <c r="I2823" i="22" s="1"/>
  <c r="H2822" i="22"/>
  <c r="I2822" i="22" s="1"/>
  <c r="H2821" i="22"/>
  <c r="I2821" i="22" s="1"/>
  <c r="H2820" i="22"/>
  <c r="I2820" i="22" s="1"/>
  <c r="H2819" i="22"/>
  <c r="I2819" i="22" s="1"/>
  <c r="H2818" i="22"/>
  <c r="I2818" i="22" s="1"/>
  <c r="H2817" i="22"/>
  <c r="I2817" i="22" s="1"/>
  <c r="H2816" i="22"/>
  <c r="I2816" i="22" s="1"/>
  <c r="H2815" i="22"/>
  <c r="I2815" i="22" s="1"/>
  <c r="H2814" i="22"/>
  <c r="I2814" i="22" s="1"/>
  <c r="H2813" i="22"/>
  <c r="I2813" i="22" s="1"/>
  <c r="H2812" i="22"/>
  <c r="I2812" i="22" s="1"/>
  <c r="H2811" i="22"/>
  <c r="I2811" i="22" s="1"/>
  <c r="H2810" i="22"/>
  <c r="I2810" i="22" s="1"/>
  <c r="H2809" i="22"/>
  <c r="I2809" i="22" s="1"/>
  <c r="H2808" i="22"/>
  <c r="I2808" i="22" s="1"/>
  <c r="H2807" i="22"/>
  <c r="I2807" i="22" s="1"/>
  <c r="H2806" i="22"/>
  <c r="I2806" i="22" s="1"/>
  <c r="H2805" i="22"/>
  <c r="I2805" i="22" s="1"/>
  <c r="H2804" i="22"/>
  <c r="I2804" i="22" s="1"/>
  <c r="H2803" i="22"/>
  <c r="I2803" i="22" s="1"/>
  <c r="H2802" i="22"/>
  <c r="I2802" i="22" s="1"/>
  <c r="H2801" i="22"/>
  <c r="I2801" i="22" s="1"/>
  <c r="H2800" i="22"/>
  <c r="I2800" i="22" s="1"/>
  <c r="H2799" i="22"/>
  <c r="I2799" i="22" s="1"/>
  <c r="H2798" i="22"/>
  <c r="I2798" i="22" s="1"/>
  <c r="H2797" i="22"/>
  <c r="I2797" i="22" s="1"/>
  <c r="H2796" i="22"/>
  <c r="I2796" i="22" s="1"/>
  <c r="H2795" i="22"/>
  <c r="I2795" i="22" s="1"/>
  <c r="H2794" i="22"/>
  <c r="I2794" i="22" s="1"/>
  <c r="H2793" i="22"/>
  <c r="I2793" i="22" s="1"/>
  <c r="H2792" i="22"/>
  <c r="I2792" i="22" s="1"/>
  <c r="H2791" i="22"/>
  <c r="I2791" i="22" s="1"/>
  <c r="H2790" i="22"/>
  <c r="I2790" i="22" s="1"/>
  <c r="H2789" i="22"/>
  <c r="I2789" i="22" s="1"/>
  <c r="H2788" i="22"/>
  <c r="I2788" i="22" s="1"/>
  <c r="H2787" i="22"/>
  <c r="I2787" i="22" s="1"/>
  <c r="H2786" i="22"/>
  <c r="I2786" i="22" s="1"/>
  <c r="H2785" i="22"/>
  <c r="I2785" i="22" s="1"/>
  <c r="H2784" i="22"/>
  <c r="I2784" i="22" s="1"/>
  <c r="H2783" i="22"/>
  <c r="I2783" i="22" s="1"/>
  <c r="H2782" i="22"/>
  <c r="I2782" i="22" s="1"/>
  <c r="H2781" i="22"/>
  <c r="I2781" i="22" s="1"/>
  <c r="H2780" i="22"/>
  <c r="I2780" i="22" s="1"/>
  <c r="H2779" i="22"/>
  <c r="I2779" i="22" s="1"/>
  <c r="H2778" i="22"/>
  <c r="I2778" i="22" s="1"/>
  <c r="H2777" i="22"/>
  <c r="I2777" i="22" s="1"/>
  <c r="H2776" i="22"/>
  <c r="I2776" i="22" s="1"/>
  <c r="H2775" i="22"/>
  <c r="I2775" i="22" s="1"/>
  <c r="H2774" i="22"/>
  <c r="I2774" i="22" s="1"/>
  <c r="H2773" i="22"/>
  <c r="I2773" i="22" s="1"/>
  <c r="H2772" i="22"/>
  <c r="I2772" i="22" s="1"/>
  <c r="H2771" i="22"/>
  <c r="I2771" i="22" s="1"/>
  <c r="H2770" i="22"/>
  <c r="I2770" i="22" s="1"/>
  <c r="H2769" i="22"/>
  <c r="I2769" i="22" s="1"/>
  <c r="H2768" i="22"/>
  <c r="I2768" i="22" s="1"/>
  <c r="H2767" i="22"/>
  <c r="I2767" i="22" s="1"/>
  <c r="H2766" i="22"/>
  <c r="I2766" i="22" s="1"/>
  <c r="H2765" i="22"/>
  <c r="I2765" i="22" s="1"/>
  <c r="H2764" i="22"/>
  <c r="I2764" i="22" s="1"/>
  <c r="H2763" i="22"/>
  <c r="I2763" i="22" s="1"/>
  <c r="H2762" i="22"/>
  <c r="I2762" i="22" s="1"/>
  <c r="H2761" i="22"/>
  <c r="I2761" i="22" s="1"/>
  <c r="H2760" i="22"/>
  <c r="I2760" i="22" s="1"/>
  <c r="H2759" i="22"/>
  <c r="I2759" i="22" s="1"/>
  <c r="H2758" i="22"/>
  <c r="I2758" i="22" s="1"/>
  <c r="H2757" i="22"/>
  <c r="I2757" i="22" s="1"/>
  <c r="H2756" i="22"/>
  <c r="I2756" i="22" s="1"/>
  <c r="H2755" i="22"/>
  <c r="I2755" i="22" s="1"/>
  <c r="H2754" i="22"/>
  <c r="I2754" i="22" s="1"/>
  <c r="H2753" i="22"/>
  <c r="I2753" i="22" s="1"/>
  <c r="H2752" i="22"/>
  <c r="I2752" i="22" s="1"/>
  <c r="H2751" i="22"/>
  <c r="I2751" i="22" s="1"/>
  <c r="H2750" i="22"/>
  <c r="I2750" i="22" s="1"/>
  <c r="H2749" i="22"/>
  <c r="I2749" i="22" s="1"/>
  <c r="H2748" i="22"/>
  <c r="I2748" i="22" s="1"/>
  <c r="H2747" i="22"/>
  <c r="I2747" i="22" s="1"/>
  <c r="H2746" i="22"/>
  <c r="I2746" i="22" s="1"/>
  <c r="H2745" i="22"/>
  <c r="I2745" i="22" s="1"/>
  <c r="H2744" i="22"/>
  <c r="I2744" i="22" s="1"/>
  <c r="H2743" i="22"/>
  <c r="I2743" i="22" s="1"/>
  <c r="H2742" i="22"/>
  <c r="I2742" i="22" s="1"/>
  <c r="H2741" i="22"/>
  <c r="I2741" i="22" s="1"/>
  <c r="H2740" i="22"/>
  <c r="I2740" i="22" s="1"/>
  <c r="H2739" i="22"/>
  <c r="I2739" i="22" s="1"/>
  <c r="H2738" i="22"/>
  <c r="I2738" i="22" s="1"/>
  <c r="H2737" i="22"/>
  <c r="I2737" i="22" s="1"/>
  <c r="H2736" i="22"/>
  <c r="I2736" i="22" s="1"/>
  <c r="H2735" i="22"/>
  <c r="I2735" i="22" s="1"/>
  <c r="H2734" i="22"/>
  <c r="I2734" i="22" s="1"/>
  <c r="H2733" i="22"/>
  <c r="I2733" i="22" s="1"/>
  <c r="H2732" i="22"/>
  <c r="I2732" i="22" s="1"/>
  <c r="H2731" i="22"/>
  <c r="I2731" i="22" s="1"/>
  <c r="H2730" i="22"/>
  <c r="I2730" i="22" s="1"/>
  <c r="H2729" i="22"/>
  <c r="I2729" i="22" s="1"/>
  <c r="H2728" i="22"/>
  <c r="I2728" i="22" s="1"/>
  <c r="H2727" i="22"/>
  <c r="I2727" i="22" s="1"/>
  <c r="H2726" i="22"/>
  <c r="I2726" i="22" s="1"/>
  <c r="H2725" i="22"/>
  <c r="I2725" i="22" s="1"/>
  <c r="H2724" i="22"/>
  <c r="I2724" i="22" s="1"/>
  <c r="H2723" i="22"/>
  <c r="I2723" i="22" s="1"/>
  <c r="H2722" i="22"/>
  <c r="I2722" i="22" s="1"/>
  <c r="H2721" i="22"/>
  <c r="I2721" i="22" s="1"/>
  <c r="H2720" i="22"/>
  <c r="I2720" i="22" s="1"/>
  <c r="H2719" i="22"/>
  <c r="I2719" i="22" s="1"/>
  <c r="H2718" i="22"/>
  <c r="I2718" i="22" s="1"/>
  <c r="H2717" i="22"/>
  <c r="I2717" i="22" s="1"/>
  <c r="H2716" i="22"/>
  <c r="I2716" i="22" s="1"/>
  <c r="H2715" i="22"/>
  <c r="I2715" i="22" s="1"/>
  <c r="H2714" i="22"/>
  <c r="I2714" i="22" s="1"/>
  <c r="H2713" i="22"/>
  <c r="I2713" i="22" s="1"/>
  <c r="H2712" i="22"/>
  <c r="I2712" i="22" s="1"/>
  <c r="H2711" i="22"/>
  <c r="I2711" i="22" s="1"/>
  <c r="H2710" i="22"/>
  <c r="I2710" i="22" s="1"/>
  <c r="H2709" i="22"/>
  <c r="I2709" i="22" s="1"/>
  <c r="H2708" i="22"/>
  <c r="I2708" i="22" s="1"/>
  <c r="H2707" i="22"/>
  <c r="I2707" i="22" s="1"/>
  <c r="H2706" i="22"/>
  <c r="I2706" i="22" s="1"/>
  <c r="H2705" i="22"/>
  <c r="I2705" i="22" s="1"/>
  <c r="H2704" i="22"/>
  <c r="I2704" i="22" s="1"/>
  <c r="H2703" i="22"/>
  <c r="I2703" i="22" s="1"/>
  <c r="H2702" i="22"/>
  <c r="I2702" i="22" s="1"/>
  <c r="H2701" i="22"/>
  <c r="I2701" i="22" s="1"/>
  <c r="H2700" i="22"/>
  <c r="I2700" i="22" s="1"/>
  <c r="H2699" i="22"/>
  <c r="I2699" i="22" s="1"/>
  <c r="H2698" i="22"/>
  <c r="I2698" i="22" s="1"/>
  <c r="H2697" i="22"/>
  <c r="I2697" i="22" s="1"/>
  <c r="H2696" i="22"/>
  <c r="I2696" i="22" s="1"/>
  <c r="H2695" i="22"/>
  <c r="I2695" i="22" s="1"/>
  <c r="H2694" i="22"/>
  <c r="I2694" i="22" s="1"/>
  <c r="H2693" i="22"/>
  <c r="I2693" i="22" s="1"/>
  <c r="H2692" i="22"/>
  <c r="I2692" i="22" s="1"/>
  <c r="H2691" i="22"/>
  <c r="I2691" i="22" s="1"/>
  <c r="H2690" i="22"/>
  <c r="I2690" i="22" s="1"/>
  <c r="H2689" i="22"/>
  <c r="I2689" i="22" s="1"/>
  <c r="H2688" i="22"/>
  <c r="I2688" i="22" s="1"/>
  <c r="H2687" i="22"/>
  <c r="I2687" i="22" s="1"/>
  <c r="H2686" i="22"/>
  <c r="I2686" i="22" s="1"/>
  <c r="H2685" i="22"/>
  <c r="I2685" i="22" s="1"/>
  <c r="H2684" i="22"/>
  <c r="I2684" i="22" s="1"/>
  <c r="H2683" i="22"/>
  <c r="I2683" i="22" s="1"/>
  <c r="H2682" i="22"/>
  <c r="I2682" i="22" s="1"/>
  <c r="H2681" i="22"/>
  <c r="I2681" i="22" s="1"/>
  <c r="H2680" i="22"/>
  <c r="I2680" i="22" s="1"/>
  <c r="H2679" i="22"/>
  <c r="I2679" i="22" s="1"/>
  <c r="H2678" i="22"/>
  <c r="I2678" i="22" s="1"/>
  <c r="H2677" i="22"/>
  <c r="I2677" i="22" s="1"/>
  <c r="H2676" i="22"/>
  <c r="I2676" i="22" s="1"/>
  <c r="H2675" i="22"/>
  <c r="I2675" i="22" s="1"/>
  <c r="H2674" i="22"/>
  <c r="I2674" i="22" s="1"/>
  <c r="H2673" i="22"/>
  <c r="I2673" i="22" s="1"/>
  <c r="H2672" i="22"/>
  <c r="I2672" i="22" s="1"/>
  <c r="H2671" i="22"/>
  <c r="I2671" i="22" s="1"/>
  <c r="H2670" i="22"/>
  <c r="I2670" i="22" s="1"/>
  <c r="H2669" i="22"/>
  <c r="I2669" i="22" s="1"/>
  <c r="H2668" i="22"/>
  <c r="I2668" i="22" s="1"/>
  <c r="H2667" i="22"/>
  <c r="I2667" i="22" s="1"/>
  <c r="H2666" i="22"/>
  <c r="I2666" i="22" s="1"/>
  <c r="H2665" i="22"/>
  <c r="I2665" i="22" s="1"/>
  <c r="H2664" i="22"/>
  <c r="I2664" i="22" s="1"/>
  <c r="H2663" i="22"/>
  <c r="I2663" i="22" s="1"/>
  <c r="H2662" i="22"/>
  <c r="I2662" i="22" s="1"/>
  <c r="H2661" i="22"/>
  <c r="I2661" i="22" s="1"/>
  <c r="H2660" i="22"/>
  <c r="I2660" i="22" s="1"/>
  <c r="H2659" i="22"/>
  <c r="I2659" i="22" s="1"/>
  <c r="H2658" i="22"/>
  <c r="I2658" i="22" s="1"/>
  <c r="H2657" i="22"/>
  <c r="I2657" i="22" s="1"/>
  <c r="H2656" i="22"/>
  <c r="I2656" i="22" s="1"/>
  <c r="H2655" i="22"/>
  <c r="I2655" i="22" s="1"/>
  <c r="H2654" i="22"/>
  <c r="I2654" i="22" s="1"/>
  <c r="H2653" i="22"/>
  <c r="I2653" i="22" s="1"/>
  <c r="H2652" i="22"/>
  <c r="I2652" i="22" s="1"/>
  <c r="H2651" i="22"/>
  <c r="I2651" i="22" s="1"/>
  <c r="H2650" i="22"/>
  <c r="I2650" i="22" s="1"/>
  <c r="H2649" i="22"/>
  <c r="I2649" i="22" s="1"/>
  <c r="H2648" i="22"/>
  <c r="I2648" i="22" s="1"/>
  <c r="H2647" i="22"/>
  <c r="I2647" i="22" s="1"/>
  <c r="H2646" i="22"/>
  <c r="I2646" i="22" s="1"/>
  <c r="H2645" i="22"/>
  <c r="I2645" i="22" s="1"/>
  <c r="H2644" i="22"/>
  <c r="I2644" i="22" s="1"/>
  <c r="H2643" i="22"/>
  <c r="I2643" i="22" s="1"/>
  <c r="H2642" i="22"/>
  <c r="I2642" i="22" s="1"/>
  <c r="H2641" i="22"/>
  <c r="I2641" i="22" s="1"/>
  <c r="H2640" i="22"/>
  <c r="I2640" i="22" s="1"/>
  <c r="H2639" i="22"/>
  <c r="I2639" i="22" s="1"/>
  <c r="H2638" i="22"/>
  <c r="I2638" i="22" s="1"/>
  <c r="H2637" i="22"/>
  <c r="I2637" i="22" s="1"/>
  <c r="H2636" i="22"/>
  <c r="I2636" i="22" s="1"/>
  <c r="H2635" i="22"/>
  <c r="I2635" i="22" s="1"/>
  <c r="H2634" i="22"/>
  <c r="I2634" i="22" s="1"/>
  <c r="H2633" i="22"/>
  <c r="I2633" i="22" s="1"/>
  <c r="H2632" i="22"/>
  <c r="I2632" i="22" s="1"/>
  <c r="H2631" i="22"/>
  <c r="I2631" i="22" s="1"/>
  <c r="H2630" i="22"/>
  <c r="I2630" i="22" s="1"/>
  <c r="H2629" i="22"/>
  <c r="I2629" i="22" s="1"/>
  <c r="H2628" i="22"/>
  <c r="I2628" i="22" s="1"/>
  <c r="H2627" i="22"/>
  <c r="I2627" i="22" s="1"/>
  <c r="H2626" i="22"/>
  <c r="I2626" i="22" s="1"/>
  <c r="H2625" i="22"/>
  <c r="I2625" i="22" s="1"/>
  <c r="H2624" i="22"/>
  <c r="I2624" i="22" s="1"/>
  <c r="H2623" i="22"/>
  <c r="I2623" i="22" s="1"/>
  <c r="H2622" i="22"/>
  <c r="I2622" i="22" s="1"/>
  <c r="H2621" i="22"/>
  <c r="I2621" i="22" s="1"/>
  <c r="H2620" i="22"/>
  <c r="I2620" i="22" s="1"/>
  <c r="H2619" i="22"/>
  <c r="I2619" i="22" s="1"/>
  <c r="H2618" i="22"/>
  <c r="I2618" i="22" s="1"/>
  <c r="H2617" i="22"/>
  <c r="I2617" i="22" s="1"/>
  <c r="H2616" i="22"/>
  <c r="I2616" i="22" s="1"/>
  <c r="H2615" i="22"/>
  <c r="I2615" i="22" s="1"/>
  <c r="H2614" i="22"/>
  <c r="I2614" i="22" s="1"/>
  <c r="H2613" i="22"/>
  <c r="I2613" i="22" s="1"/>
  <c r="H2612" i="22"/>
  <c r="I2612" i="22" s="1"/>
  <c r="H2611" i="22"/>
  <c r="I2611" i="22" s="1"/>
  <c r="H2610" i="22"/>
  <c r="I2610" i="22" s="1"/>
  <c r="H2609" i="22"/>
  <c r="I2609" i="22" s="1"/>
  <c r="H2608" i="22"/>
  <c r="I2608" i="22" s="1"/>
  <c r="H2607" i="22"/>
  <c r="I2607" i="22" s="1"/>
  <c r="H2606" i="22"/>
  <c r="I2606" i="22" s="1"/>
  <c r="H2605" i="22"/>
  <c r="I2605" i="22" s="1"/>
  <c r="H2604" i="22"/>
  <c r="I2604" i="22" s="1"/>
  <c r="H2603" i="22"/>
  <c r="I2603" i="22" s="1"/>
  <c r="H2602" i="22"/>
  <c r="I2602" i="22" s="1"/>
  <c r="H2601" i="22"/>
  <c r="I2601" i="22" s="1"/>
  <c r="H2600" i="22"/>
  <c r="I2600" i="22" s="1"/>
  <c r="H2599" i="22"/>
  <c r="I2599" i="22" s="1"/>
  <c r="H2598" i="22"/>
  <c r="I2598" i="22" s="1"/>
  <c r="H2597" i="22"/>
  <c r="I2597" i="22" s="1"/>
  <c r="H2596" i="22"/>
  <c r="I2596" i="22" s="1"/>
  <c r="H2595" i="22"/>
  <c r="I2595" i="22" s="1"/>
  <c r="H2594" i="22"/>
  <c r="I2594" i="22" s="1"/>
  <c r="H2593" i="22"/>
  <c r="I2593" i="22" s="1"/>
  <c r="H2592" i="22"/>
  <c r="I2592" i="22" s="1"/>
  <c r="H2591" i="22"/>
  <c r="I2591" i="22" s="1"/>
  <c r="H2590" i="22"/>
  <c r="I2590" i="22" s="1"/>
  <c r="H2589" i="22"/>
  <c r="I2589" i="22" s="1"/>
  <c r="H2588" i="22"/>
  <c r="I2588" i="22" s="1"/>
  <c r="H2587" i="22"/>
  <c r="I2587" i="22" s="1"/>
  <c r="H2586" i="22"/>
  <c r="I2586" i="22" s="1"/>
  <c r="H2585" i="22"/>
  <c r="I2585" i="22" s="1"/>
  <c r="H2584" i="22"/>
  <c r="I2584" i="22" s="1"/>
  <c r="H2583" i="22"/>
  <c r="I2583" i="22" s="1"/>
  <c r="H2582" i="22"/>
  <c r="I2582" i="22" s="1"/>
  <c r="H2581" i="22"/>
  <c r="I2581" i="22" s="1"/>
  <c r="H2580" i="22"/>
  <c r="I2580" i="22" s="1"/>
  <c r="H2579" i="22"/>
  <c r="I2579" i="22" s="1"/>
  <c r="H2578" i="22"/>
  <c r="I2578" i="22" s="1"/>
  <c r="H2577" i="22"/>
  <c r="I2577" i="22" s="1"/>
  <c r="H2576" i="22"/>
  <c r="I2576" i="22" s="1"/>
  <c r="H2575" i="22"/>
  <c r="I2575" i="22" s="1"/>
  <c r="H2574" i="22"/>
  <c r="I2574" i="22" s="1"/>
  <c r="H2573" i="22"/>
  <c r="I2573" i="22" s="1"/>
  <c r="H2572" i="22"/>
  <c r="I2572" i="22" s="1"/>
  <c r="H2571" i="22"/>
  <c r="I2571" i="22" s="1"/>
  <c r="H2570" i="22"/>
  <c r="I2570" i="22" s="1"/>
  <c r="H2569" i="22"/>
  <c r="I2569" i="22" s="1"/>
  <c r="H2568" i="22"/>
  <c r="I2568" i="22" s="1"/>
  <c r="H2567" i="22"/>
  <c r="I2567" i="22" s="1"/>
  <c r="H2566" i="22"/>
  <c r="I2566" i="22" s="1"/>
  <c r="H2565" i="22"/>
  <c r="I2565" i="22" s="1"/>
  <c r="H2564" i="22"/>
  <c r="I2564" i="22" s="1"/>
  <c r="H2563" i="22"/>
  <c r="I2563" i="22" s="1"/>
  <c r="H2562" i="22"/>
  <c r="I2562" i="22" s="1"/>
  <c r="H2561" i="22"/>
  <c r="I2561" i="22" s="1"/>
  <c r="H2560" i="22"/>
  <c r="I2560" i="22" s="1"/>
  <c r="H2559" i="22"/>
  <c r="I2559" i="22" s="1"/>
  <c r="H2558" i="22"/>
  <c r="I2558" i="22" s="1"/>
  <c r="H2557" i="22"/>
  <c r="I2557" i="22" s="1"/>
  <c r="H2556" i="22"/>
  <c r="I2556" i="22" s="1"/>
  <c r="H2555" i="22"/>
  <c r="I2555" i="22" s="1"/>
  <c r="H2554" i="22"/>
  <c r="I2554" i="22" s="1"/>
  <c r="H2553" i="22"/>
  <c r="I2553" i="22" s="1"/>
  <c r="H2552" i="22"/>
  <c r="I2552" i="22" s="1"/>
  <c r="H2551" i="22"/>
  <c r="I2551" i="22" s="1"/>
  <c r="H2550" i="22"/>
  <c r="I2550" i="22" s="1"/>
  <c r="H2549" i="22"/>
  <c r="I2549" i="22" s="1"/>
  <c r="H2548" i="22"/>
  <c r="I2548" i="22" s="1"/>
  <c r="H2547" i="22"/>
  <c r="I2547" i="22" s="1"/>
  <c r="H2546" i="22"/>
  <c r="I2546" i="22" s="1"/>
  <c r="H2545" i="22"/>
  <c r="I2545" i="22" s="1"/>
  <c r="H2544" i="22"/>
  <c r="I2544" i="22" s="1"/>
  <c r="H2543" i="22"/>
  <c r="I2543" i="22" s="1"/>
  <c r="H2542" i="22"/>
  <c r="I2542" i="22" s="1"/>
  <c r="H2541" i="22"/>
  <c r="I2541" i="22" s="1"/>
  <c r="H2540" i="22"/>
  <c r="I2540" i="22" s="1"/>
  <c r="H2539" i="22"/>
  <c r="I2539" i="22" s="1"/>
  <c r="H2538" i="22"/>
  <c r="I2538" i="22" s="1"/>
  <c r="H2537" i="22"/>
  <c r="I2537" i="22" s="1"/>
  <c r="H2536" i="22"/>
  <c r="I2536" i="22" s="1"/>
  <c r="H2535" i="22"/>
  <c r="I2535" i="22" s="1"/>
  <c r="H2534" i="22"/>
  <c r="I2534" i="22" s="1"/>
  <c r="H2533" i="22"/>
  <c r="I2533" i="22" s="1"/>
  <c r="H2532" i="22"/>
  <c r="I2532" i="22" s="1"/>
  <c r="H2531" i="22"/>
  <c r="I2531" i="22" s="1"/>
  <c r="H2530" i="22"/>
  <c r="I2530" i="22" s="1"/>
  <c r="H2529" i="22"/>
  <c r="I2529" i="22" s="1"/>
  <c r="H2528" i="22"/>
  <c r="I2528" i="22" s="1"/>
  <c r="H2527" i="22"/>
  <c r="I2527" i="22" s="1"/>
  <c r="H2526" i="22"/>
  <c r="I2526" i="22" s="1"/>
  <c r="H2525" i="22"/>
  <c r="I2525" i="22" s="1"/>
  <c r="H2524" i="22"/>
  <c r="I2524" i="22" s="1"/>
  <c r="H2523" i="22"/>
  <c r="I2523" i="22" s="1"/>
  <c r="H2522" i="22"/>
  <c r="I2522" i="22" s="1"/>
  <c r="H2521" i="22"/>
  <c r="I2521" i="22" s="1"/>
  <c r="H2520" i="22"/>
  <c r="I2520" i="22" s="1"/>
  <c r="H2519" i="22"/>
  <c r="I2519" i="22" s="1"/>
  <c r="H2518" i="22"/>
  <c r="I2518" i="22" s="1"/>
  <c r="H2517" i="22"/>
  <c r="I2517" i="22" s="1"/>
  <c r="H2516" i="22"/>
  <c r="I2516" i="22" s="1"/>
  <c r="H2515" i="22"/>
  <c r="I2515" i="22" s="1"/>
  <c r="H2514" i="22"/>
  <c r="I2514" i="22" s="1"/>
  <c r="H2513" i="22"/>
  <c r="I2513" i="22" s="1"/>
  <c r="H2512" i="22"/>
  <c r="I2512" i="22" s="1"/>
  <c r="H2511" i="22"/>
  <c r="I2511" i="22" s="1"/>
  <c r="H2510" i="22"/>
  <c r="I2510" i="22" s="1"/>
  <c r="H2509" i="22"/>
  <c r="I2509" i="22" s="1"/>
  <c r="H2508" i="22"/>
  <c r="I2508" i="22" s="1"/>
  <c r="H2507" i="22"/>
  <c r="I2507" i="22" s="1"/>
  <c r="H2506" i="22"/>
  <c r="I2506" i="22" s="1"/>
  <c r="H2505" i="22"/>
  <c r="I2505" i="22" s="1"/>
  <c r="H2504" i="22"/>
  <c r="I2504" i="22" s="1"/>
  <c r="H2503" i="22"/>
  <c r="I2503" i="22" s="1"/>
  <c r="H2502" i="22"/>
  <c r="I2502" i="22" s="1"/>
  <c r="H2501" i="22"/>
  <c r="I2501" i="22" s="1"/>
  <c r="H2500" i="22"/>
  <c r="I2500" i="22" s="1"/>
  <c r="H2499" i="22"/>
  <c r="I2499" i="22" s="1"/>
  <c r="H2498" i="22"/>
  <c r="I2498" i="22" s="1"/>
  <c r="H2497" i="22"/>
  <c r="I2497" i="22" s="1"/>
  <c r="H2496" i="22"/>
  <c r="I2496" i="22" s="1"/>
  <c r="H2495" i="22"/>
  <c r="I2495" i="22" s="1"/>
  <c r="H2494" i="22"/>
  <c r="I2494" i="22" s="1"/>
  <c r="H2493" i="22"/>
  <c r="I2493" i="22" s="1"/>
  <c r="H2492" i="22"/>
  <c r="I2492" i="22" s="1"/>
  <c r="H2491" i="22"/>
  <c r="I2491" i="22" s="1"/>
  <c r="H2490" i="22"/>
  <c r="I2490" i="22" s="1"/>
  <c r="H2489" i="22"/>
  <c r="I2489" i="22" s="1"/>
  <c r="H2488" i="22"/>
  <c r="I2488" i="22" s="1"/>
  <c r="H2487" i="22"/>
  <c r="I2487" i="22" s="1"/>
  <c r="H2486" i="22"/>
  <c r="I2486" i="22" s="1"/>
  <c r="H2485" i="22"/>
  <c r="I2485" i="22" s="1"/>
  <c r="H2484" i="22"/>
  <c r="I2484" i="22" s="1"/>
  <c r="H2483" i="22"/>
  <c r="I2483" i="22" s="1"/>
  <c r="H2482" i="22"/>
  <c r="I2482" i="22" s="1"/>
  <c r="H2481" i="22"/>
  <c r="I2481" i="22" s="1"/>
  <c r="H2480" i="22"/>
  <c r="I2480" i="22" s="1"/>
  <c r="H2479" i="22"/>
  <c r="I2479" i="22" s="1"/>
  <c r="H2478" i="22"/>
  <c r="I2478" i="22" s="1"/>
  <c r="H2477" i="22"/>
  <c r="I2477" i="22" s="1"/>
  <c r="H2476" i="22"/>
  <c r="I2476" i="22" s="1"/>
  <c r="H2475" i="22"/>
  <c r="I2475" i="22" s="1"/>
  <c r="H2474" i="22"/>
  <c r="I2474" i="22" s="1"/>
  <c r="H2473" i="22"/>
  <c r="I2473" i="22" s="1"/>
  <c r="H2472" i="22"/>
  <c r="I2472" i="22" s="1"/>
  <c r="H2471" i="22"/>
  <c r="I2471" i="22" s="1"/>
  <c r="H2470" i="22"/>
  <c r="I2470" i="22" s="1"/>
  <c r="H2469" i="22"/>
  <c r="I2469" i="22" s="1"/>
  <c r="H2468" i="22"/>
  <c r="I2468" i="22" s="1"/>
  <c r="H2467" i="22"/>
  <c r="I2467" i="22" s="1"/>
  <c r="H2466" i="22"/>
  <c r="I2466" i="22" s="1"/>
  <c r="H2465" i="22"/>
  <c r="I2465" i="22" s="1"/>
  <c r="H2464" i="22"/>
  <c r="I2464" i="22" s="1"/>
  <c r="H2463" i="22"/>
  <c r="I2463" i="22" s="1"/>
  <c r="H2462" i="22"/>
  <c r="I2462" i="22" s="1"/>
  <c r="H2461" i="22"/>
  <c r="I2461" i="22" s="1"/>
  <c r="H2460" i="22"/>
  <c r="I2460" i="22" s="1"/>
  <c r="H2459" i="22"/>
  <c r="I2459" i="22" s="1"/>
  <c r="H2458" i="22"/>
  <c r="I2458" i="22" s="1"/>
  <c r="H2457" i="22"/>
  <c r="I2457" i="22" s="1"/>
  <c r="H2456" i="22"/>
  <c r="I2456" i="22" s="1"/>
  <c r="H2455" i="22"/>
  <c r="I2455" i="22" s="1"/>
  <c r="H2454" i="22"/>
  <c r="I2454" i="22" s="1"/>
  <c r="H2453" i="22"/>
  <c r="I2453" i="22" s="1"/>
  <c r="H2452" i="22"/>
  <c r="I2452" i="22" s="1"/>
  <c r="H2451" i="22"/>
  <c r="I2451" i="22" s="1"/>
  <c r="H2450" i="22"/>
  <c r="I2450" i="22" s="1"/>
  <c r="H2449" i="22"/>
  <c r="I2449" i="22" s="1"/>
  <c r="H2448" i="22"/>
  <c r="I2448" i="22" s="1"/>
  <c r="H2447" i="22"/>
  <c r="I2447" i="22" s="1"/>
  <c r="H2446" i="22"/>
  <c r="I2446" i="22" s="1"/>
  <c r="H2445" i="22"/>
  <c r="I2445" i="22" s="1"/>
  <c r="H2444" i="22"/>
  <c r="I2444" i="22" s="1"/>
  <c r="H2443" i="22"/>
  <c r="I2443" i="22" s="1"/>
  <c r="H2442" i="22"/>
  <c r="I2442" i="22" s="1"/>
  <c r="H2441" i="22"/>
  <c r="I2441" i="22" s="1"/>
  <c r="H2440" i="22"/>
  <c r="I2440" i="22" s="1"/>
  <c r="H2439" i="22"/>
  <c r="I2439" i="22" s="1"/>
  <c r="H2438" i="22"/>
  <c r="I2438" i="22" s="1"/>
  <c r="H2437" i="22"/>
  <c r="I2437" i="22" s="1"/>
  <c r="H2436" i="22"/>
  <c r="I2436" i="22" s="1"/>
  <c r="H2435" i="22"/>
  <c r="I2435" i="22" s="1"/>
  <c r="H2434" i="22"/>
  <c r="I2434" i="22" s="1"/>
  <c r="H2433" i="22"/>
  <c r="I2433" i="22" s="1"/>
  <c r="H2432" i="22"/>
  <c r="I2432" i="22" s="1"/>
  <c r="H2431" i="22"/>
  <c r="I2431" i="22" s="1"/>
  <c r="H2430" i="22"/>
  <c r="I2430" i="22" s="1"/>
  <c r="H2429" i="22"/>
  <c r="I2429" i="22" s="1"/>
  <c r="H2428" i="22"/>
  <c r="I2428" i="22" s="1"/>
  <c r="H2427" i="22"/>
  <c r="I2427" i="22" s="1"/>
  <c r="H2426" i="22"/>
  <c r="I2426" i="22" s="1"/>
  <c r="H2425" i="22"/>
  <c r="I2425" i="22" s="1"/>
  <c r="H2424" i="22"/>
  <c r="I2424" i="22" s="1"/>
  <c r="H2423" i="22"/>
  <c r="I2423" i="22" s="1"/>
  <c r="H2422" i="22"/>
  <c r="I2422" i="22" s="1"/>
  <c r="H2421" i="22"/>
  <c r="I2421" i="22" s="1"/>
  <c r="H2420" i="22"/>
  <c r="I2420" i="22" s="1"/>
  <c r="H2419" i="22"/>
  <c r="I2419" i="22" s="1"/>
  <c r="H2418" i="22"/>
  <c r="I2418" i="22" s="1"/>
  <c r="H2417" i="22"/>
  <c r="I2417" i="22" s="1"/>
  <c r="H2416" i="22"/>
  <c r="I2416" i="22" s="1"/>
  <c r="H2415" i="22"/>
  <c r="I2415" i="22" s="1"/>
  <c r="H2414" i="22"/>
  <c r="I2414" i="22" s="1"/>
  <c r="H2413" i="22"/>
  <c r="I2413" i="22" s="1"/>
  <c r="H2412" i="22"/>
  <c r="I2412" i="22" s="1"/>
  <c r="H2411" i="22"/>
  <c r="I2411" i="22" s="1"/>
  <c r="H2410" i="22"/>
  <c r="I2410" i="22" s="1"/>
  <c r="H2409" i="22"/>
  <c r="I2409" i="22" s="1"/>
  <c r="H2408" i="22"/>
  <c r="I2408" i="22" s="1"/>
  <c r="H2407" i="22"/>
  <c r="I2407" i="22" s="1"/>
  <c r="H2406" i="22"/>
  <c r="I2406" i="22" s="1"/>
  <c r="H2405" i="22"/>
  <c r="I2405" i="22" s="1"/>
  <c r="H2404" i="22"/>
  <c r="I2404" i="22" s="1"/>
  <c r="H2403" i="22"/>
  <c r="I2403" i="22" s="1"/>
  <c r="H2402" i="22"/>
  <c r="I2402" i="22" s="1"/>
  <c r="H2401" i="22"/>
  <c r="I2401" i="22" s="1"/>
  <c r="H2400" i="22"/>
  <c r="I2400" i="22" s="1"/>
  <c r="H2399" i="22"/>
  <c r="I2399" i="22" s="1"/>
  <c r="H2398" i="22"/>
  <c r="I2398" i="22" s="1"/>
  <c r="H2397" i="22"/>
  <c r="I2397" i="22" s="1"/>
  <c r="H2396" i="22"/>
  <c r="I2396" i="22" s="1"/>
  <c r="H2395" i="22"/>
  <c r="I2395" i="22" s="1"/>
  <c r="H2394" i="22"/>
  <c r="I2394" i="22" s="1"/>
  <c r="H2393" i="22"/>
  <c r="I2393" i="22" s="1"/>
  <c r="H2392" i="22"/>
  <c r="I2392" i="22" s="1"/>
  <c r="H2391" i="22"/>
  <c r="I2391" i="22" s="1"/>
  <c r="H2390" i="22"/>
  <c r="I2390" i="22" s="1"/>
  <c r="H2389" i="22"/>
  <c r="I2389" i="22" s="1"/>
  <c r="H2388" i="22"/>
  <c r="I2388" i="22" s="1"/>
  <c r="H2387" i="22"/>
  <c r="I2387" i="22" s="1"/>
  <c r="H2386" i="22"/>
  <c r="I2386" i="22" s="1"/>
  <c r="H2385" i="22"/>
  <c r="I2385" i="22" s="1"/>
  <c r="H2384" i="22"/>
  <c r="I2384" i="22" s="1"/>
  <c r="H2383" i="22"/>
  <c r="I2383" i="22" s="1"/>
  <c r="H2382" i="22"/>
  <c r="I2382" i="22" s="1"/>
  <c r="H2381" i="22"/>
  <c r="I2381" i="22" s="1"/>
  <c r="H2380" i="22"/>
  <c r="I2380" i="22" s="1"/>
  <c r="H2379" i="22"/>
  <c r="I2379" i="22" s="1"/>
  <c r="H2378" i="22"/>
  <c r="I2378" i="22" s="1"/>
  <c r="H2377" i="22"/>
  <c r="I2377" i="22" s="1"/>
  <c r="H2376" i="22"/>
  <c r="I2376" i="22" s="1"/>
  <c r="H2375" i="22"/>
  <c r="I2375" i="22" s="1"/>
  <c r="H2374" i="22"/>
  <c r="I2374" i="22" s="1"/>
  <c r="H2373" i="22"/>
  <c r="I2373" i="22" s="1"/>
  <c r="H2372" i="22"/>
  <c r="I2372" i="22" s="1"/>
  <c r="H2371" i="22"/>
  <c r="I2371" i="22" s="1"/>
  <c r="H2370" i="22"/>
  <c r="I2370" i="22" s="1"/>
  <c r="H2369" i="22"/>
  <c r="I2369" i="22" s="1"/>
  <c r="H2368" i="22"/>
  <c r="I2368" i="22" s="1"/>
  <c r="H2367" i="22"/>
  <c r="I2367" i="22" s="1"/>
  <c r="H2366" i="22"/>
  <c r="I2366" i="22" s="1"/>
  <c r="H2365" i="22"/>
  <c r="I2365" i="22" s="1"/>
  <c r="H2364" i="22"/>
  <c r="I2364" i="22" s="1"/>
  <c r="H2363" i="22"/>
  <c r="I2363" i="22" s="1"/>
  <c r="H2362" i="22"/>
  <c r="I2362" i="22" s="1"/>
  <c r="H2361" i="22"/>
  <c r="I2361" i="22" s="1"/>
  <c r="H2360" i="22"/>
  <c r="I2360" i="22" s="1"/>
  <c r="H2359" i="22"/>
  <c r="I2359" i="22" s="1"/>
  <c r="H2358" i="22"/>
  <c r="I2358" i="22" s="1"/>
  <c r="H2357" i="22"/>
  <c r="I2357" i="22" s="1"/>
  <c r="H2356" i="22"/>
  <c r="I2356" i="22" s="1"/>
  <c r="H2355" i="22"/>
  <c r="I2355" i="22" s="1"/>
  <c r="H2354" i="22"/>
  <c r="I2354" i="22" s="1"/>
  <c r="H2353" i="22"/>
  <c r="I2353" i="22" s="1"/>
  <c r="H2352" i="22"/>
  <c r="I2352" i="22" s="1"/>
  <c r="H2351" i="22"/>
  <c r="I2351" i="22" s="1"/>
  <c r="H2350" i="22"/>
  <c r="I2350" i="22" s="1"/>
  <c r="H2349" i="22"/>
  <c r="I2349" i="22" s="1"/>
  <c r="H2348" i="22"/>
  <c r="I2348" i="22" s="1"/>
  <c r="H2347" i="22"/>
  <c r="I2347" i="22" s="1"/>
  <c r="H2346" i="22"/>
  <c r="I2346" i="22" s="1"/>
  <c r="H2345" i="22"/>
  <c r="I2345" i="22" s="1"/>
  <c r="H2344" i="22"/>
  <c r="I2344" i="22" s="1"/>
  <c r="H2343" i="22"/>
  <c r="I2343" i="22" s="1"/>
  <c r="H2342" i="22"/>
  <c r="I2342" i="22" s="1"/>
  <c r="H2341" i="22"/>
  <c r="I2341" i="22" s="1"/>
  <c r="H2340" i="22"/>
  <c r="I2340" i="22" s="1"/>
  <c r="H2339" i="22"/>
  <c r="I2339" i="22" s="1"/>
  <c r="H2338" i="22"/>
  <c r="I2338" i="22" s="1"/>
  <c r="H2337" i="22"/>
  <c r="I2337" i="22" s="1"/>
  <c r="H2336" i="22"/>
  <c r="I2336" i="22" s="1"/>
  <c r="H2335" i="22"/>
  <c r="I2335" i="22" s="1"/>
  <c r="H2334" i="22"/>
  <c r="I2334" i="22" s="1"/>
  <c r="H2333" i="22"/>
  <c r="I2333" i="22" s="1"/>
  <c r="H2332" i="22"/>
  <c r="I2332" i="22" s="1"/>
  <c r="H2331" i="22"/>
  <c r="I2331" i="22" s="1"/>
  <c r="H2330" i="22"/>
  <c r="I2330" i="22" s="1"/>
  <c r="H2329" i="22"/>
  <c r="I2329" i="22" s="1"/>
  <c r="H2328" i="22"/>
  <c r="I2328" i="22" s="1"/>
  <c r="H2327" i="22"/>
  <c r="I2327" i="22" s="1"/>
  <c r="H2326" i="22"/>
  <c r="I2326" i="22" s="1"/>
  <c r="H2325" i="22"/>
  <c r="I2325" i="22" s="1"/>
  <c r="H2324" i="22"/>
  <c r="I2324" i="22" s="1"/>
  <c r="H2323" i="22"/>
  <c r="I2323" i="22" s="1"/>
  <c r="H2322" i="22"/>
  <c r="I2322" i="22" s="1"/>
  <c r="H2321" i="22"/>
  <c r="I2321" i="22" s="1"/>
  <c r="H2320" i="22"/>
  <c r="I2320" i="22" s="1"/>
  <c r="H2319" i="22"/>
  <c r="I2319" i="22" s="1"/>
  <c r="H2318" i="22"/>
  <c r="I2318" i="22" s="1"/>
  <c r="H2317" i="22"/>
  <c r="I2317" i="22" s="1"/>
  <c r="H2316" i="22"/>
  <c r="I2316" i="22" s="1"/>
  <c r="H2315" i="22"/>
  <c r="I2315" i="22" s="1"/>
  <c r="H2314" i="22"/>
  <c r="I2314" i="22" s="1"/>
  <c r="H2313" i="22"/>
  <c r="I2313" i="22" s="1"/>
  <c r="H2312" i="22"/>
  <c r="I2312" i="22" s="1"/>
  <c r="H2311" i="22"/>
  <c r="I2311" i="22" s="1"/>
  <c r="H2310" i="22"/>
  <c r="I2310" i="22" s="1"/>
  <c r="H2309" i="22"/>
  <c r="I2309" i="22" s="1"/>
  <c r="H2308" i="22"/>
  <c r="I2308" i="22" s="1"/>
  <c r="H2307" i="22"/>
  <c r="I2307" i="22" s="1"/>
  <c r="H2306" i="22"/>
  <c r="I2306" i="22" s="1"/>
  <c r="H2305" i="22"/>
  <c r="I2305" i="22" s="1"/>
  <c r="H2304" i="22"/>
  <c r="I2304" i="22" s="1"/>
  <c r="H2303" i="22"/>
  <c r="I2303" i="22" s="1"/>
  <c r="H2302" i="22"/>
  <c r="I2302" i="22" s="1"/>
  <c r="H2301" i="22"/>
  <c r="I2301" i="22" s="1"/>
  <c r="H2300" i="22"/>
  <c r="I2300" i="22" s="1"/>
  <c r="H2299" i="22"/>
  <c r="I2299" i="22" s="1"/>
  <c r="H2298" i="22"/>
  <c r="I2298" i="22" s="1"/>
  <c r="H2297" i="22"/>
  <c r="I2297" i="22" s="1"/>
  <c r="H2296" i="22"/>
  <c r="I2296" i="22" s="1"/>
  <c r="H2295" i="22"/>
  <c r="I2295" i="22" s="1"/>
  <c r="H2294" i="22"/>
  <c r="I2294" i="22" s="1"/>
  <c r="H2293" i="22"/>
  <c r="I2293" i="22" s="1"/>
  <c r="H2292" i="22"/>
  <c r="I2292" i="22" s="1"/>
  <c r="H2291" i="22"/>
  <c r="I2291" i="22" s="1"/>
  <c r="H2290" i="22"/>
  <c r="I2290" i="22" s="1"/>
  <c r="H2289" i="22"/>
  <c r="I2289" i="22" s="1"/>
  <c r="H2288" i="22"/>
  <c r="I2288" i="22" s="1"/>
  <c r="H2287" i="22"/>
  <c r="I2287" i="22" s="1"/>
  <c r="H2286" i="22"/>
  <c r="I2286" i="22" s="1"/>
  <c r="H2285" i="22"/>
  <c r="I2285" i="22" s="1"/>
  <c r="H2284" i="22"/>
  <c r="I2284" i="22" s="1"/>
  <c r="H2283" i="22"/>
  <c r="I2283" i="22" s="1"/>
  <c r="H2282" i="22"/>
  <c r="I2282" i="22" s="1"/>
  <c r="H2281" i="22"/>
  <c r="I2281" i="22" s="1"/>
  <c r="H2280" i="22"/>
  <c r="I2280" i="22" s="1"/>
  <c r="H2279" i="22"/>
  <c r="I2279" i="22" s="1"/>
  <c r="H2278" i="22"/>
  <c r="I2278" i="22" s="1"/>
  <c r="H2277" i="22"/>
  <c r="I2277" i="22" s="1"/>
  <c r="H2276" i="22"/>
  <c r="I2276" i="22" s="1"/>
  <c r="H2275" i="22"/>
  <c r="I2275" i="22" s="1"/>
  <c r="H2274" i="22"/>
  <c r="I2274" i="22" s="1"/>
  <c r="H2273" i="22"/>
  <c r="I2273" i="22" s="1"/>
  <c r="H2272" i="22"/>
  <c r="I2272" i="22" s="1"/>
  <c r="H2271" i="22"/>
  <c r="I2271" i="22" s="1"/>
  <c r="H2270" i="22"/>
  <c r="I2270" i="22" s="1"/>
  <c r="H2269" i="22"/>
  <c r="I2269" i="22" s="1"/>
  <c r="H2268" i="22"/>
  <c r="I2268" i="22" s="1"/>
  <c r="H2267" i="22"/>
  <c r="I2267" i="22" s="1"/>
  <c r="H2266" i="22"/>
  <c r="I2266" i="22" s="1"/>
  <c r="H2265" i="22"/>
  <c r="I2265" i="22" s="1"/>
  <c r="H2264" i="22"/>
  <c r="I2264" i="22" s="1"/>
  <c r="H2263" i="22"/>
  <c r="I2263" i="22" s="1"/>
  <c r="H2262" i="22"/>
  <c r="I2262" i="22" s="1"/>
  <c r="H2261" i="22"/>
  <c r="I2261" i="22" s="1"/>
  <c r="H2260" i="22"/>
  <c r="I2260" i="22" s="1"/>
  <c r="H2259" i="22"/>
  <c r="I2259" i="22" s="1"/>
  <c r="H2258" i="22"/>
  <c r="I2258" i="22" s="1"/>
  <c r="H2257" i="22"/>
  <c r="I2257" i="22" s="1"/>
  <c r="H2256" i="22"/>
  <c r="I2256" i="22" s="1"/>
  <c r="H2255" i="22"/>
  <c r="I2255" i="22" s="1"/>
  <c r="H2254" i="22"/>
  <c r="I2254" i="22" s="1"/>
  <c r="H2253" i="22"/>
  <c r="I2253" i="22" s="1"/>
  <c r="H2252" i="22"/>
  <c r="I2252" i="22" s="1"/>
  <c r="H2251" i="22"/>
  <c r="I2251" i="22" s="1"/>
  <c r="H2250" i="22"/>
  <c r="I2250" i="22" s="1"/>
  <c r="H2249" i="22"/>
  <c r="I2249" i="22" s="1"/>
  <c r="H2248" i="22"/>
  <c r="I2248" i="22" s="1"/>
  <c r="H2247" i="22"/>
  <c r="I2247" i="22" s="1"/>
  <c r="H2246" i="22"/>
  <c r="I2246" i="22" s="1"/>
  <c r="H2245" i="22"/>
  <c r="I2245" i="22" s="1"/>
  <c r="H2244" i="22"/>
  <c r="I2244" i="22" s="1"/>
  <c r="H2243" i="22"/>
  <c r="I2243" i="22" s="1"/>
  <c r="H2242" i="22"/>
  <c r="I2242" i="22" s="1"/>
  <c r="H2241" i="22"/>
  <c r="I2241" i="22" s="1"/>
  <c r="H2240" i="22"/>
  <c r="I2240" i="22" s="1"/>
  <c r="H2239" i="22"/>
  <c r="I2239" i="22" s="1"/>
  <c r="H2238" i="22"/>
  <c r="I2238" i="22" s="1"/>
  <c r="H2237" i="22"/>
  <c r="I2237" i="22" s="1"/>
  <c r="H2236" i="22"/>
  <c r="I2236" i="22" s="1"/>
  <c r="H2235" i="22"/>
  <c r="I2235" i="22" s="1"/>
  <c r="H2234" i="22"/>
  <c r="I2234" i="22" s="1"/>
  <c r="H2233" i="22"/>
  <c r="I2233" i="22" s="1"/>
  <c r="H2232" i="22"/>
  <c r="I2232" i="22" s="1"/>
  <c r="H2231" i="22"/>
  <c r="I2231" i="22" s="1"/>
  <c r="H2230" i="22"/>
  <c r="I2230" i="22" s="1"/>
  <c r="H2229" i="22"/>
  <c r="I2229" i="22" s="1"/>
  <c r="H2228" i="22"/>
  <c r="I2228" i="22" s="1"/>
  <c r="H2227" i="22"/>
  <c r="I2227" i="22" s="1"/>
  <c r="H2226" i="22"/>
  <c r="I2226" i="22" s="1"/>
  <c r="H2225" i="22"/>
  <c r="I2225" i="22" s="1"/>
  <c r="H2224" i="22"/>
  <c r="I2224" i="22" s="1"/>
  <c r="H2223" i="22"/>
  <c r="I2223" i="22" s="1"/>
  <c r="H2222" i="22"/>
  <c r="I2222" i="22" s="1"/>
  <c r="H2221" i="22"/>
  <c r="I2221" i="22" s="1"/>
  <c r="H2220" i="22"/>
  <c r="I2220" i="22" s="1"/>
  <c r="H2219" i="22"/>
  <c r="I2219" i="22" s="1"/>
  <c r="H2218" i="22"/>
  <c r="I2218" i="22" s="1"/>
  <c r="H2217" i="22"/>
  <c r="I2217" i="22" s="1"/>
  <c r="H2216" i="22"/>
  <c r="I2216" i="22" s="1"/>
  <c r="H2215" i="22"/>
  <c r="I2215" i="22" s="1"/>
  <c r="H2214" i="22"/>
  <c r="I2214" i="22" s="1"/>
  <c r="H2213" i="22"/>
  <c r="I2213" i="22" s="1"/>
  <c r="H2212" i="22"/>
  <c r="I2212" i="22" s="1"/>
  <c r="H2211" i="22"/>
  <c r="I2211" i="22" s="1"/>
  <c r="H2210" i="22"/>
  <c r="I2210" i="22" s="1"/>
  <c r="H2209" i="22"/>
  <c r="I2209" i="22" s="1"/>
  <c r="H2208" i="22"/>
  <c r="I2208" i="22" s="1"/>
  <c r="H2207" i="22"/>
  <c r="I2207" i="22" s="1"/>
  <c r="H2206" i="22"/>
  <c r="I2206" i="22" s="1"/>
  <c r="H2205" i="22"/>
  <c r="I2205" i="22" s="1"/>
  <c r="H2204" i="22"/>
  <c r="I2204" i="22" s="1"/>
  <c r="H2203" i="22"/>
  <c r="I2203" i="22" s="1"/>
  <c r="H2202" i="22"/>
  <c r="I2202" i="22" s="1"/>
  <c r="H2201" i="22"/>
  <c r="I2201" i="22" s="1"/>
  <c r="H2200" i="22"/>
  <c r="I2200" i="22" s="1"/>
  <c r="H2199" i="22"/>
  <c r="I2199" i="22" s="1"/>
  <c r="H2198" i="22"/>
  <c r="I2198" i="22" s="1"/>
  <c r="H2197" i="22"/>
  <c r="I2197" i="22" s="1"/>
  <c r="H2196" i="22"/>
  <c r="I2196" i="22" s="1"/>
  <c r="H2195" i="22"/>
  <c r="I2195" i="22" s="1"/>
  <c r="H2194" i="22"/>
  <c r="I2194" i="22" s="1"/>
  <c r="H2193" i="22"/>
  <c r="I2193" i="22" s="1"/>
  <c r="H2192" i="22"/>
  <c r="I2192" i="22" s="1"/>
  <c r="H2191" i="22"/>
  <c r="I2191" i="22" s="1"/>
  <c r="H2190" i="22"/>
  <c r="I2190" i="22" s="1"/>
  <c r="H2189" i="22"/>
  <c r="I2189" i="22" s="1"/>
  <c r="H2188" i="22"/>
  <c r="I2188" i="22" s="1"/>
  <c r="H2187" i="22"/>
  <c r="I2187" i="22" s="1"/>
  <c r="H2186" i="22"/>
  <c r="I2186" i="22" s="1"/>
  <c r="H2185" i="22"/>
  <c r="I2185" i="22" s="1"/>
  <c r="H2184" i="22"/>
  <c r="I2184" i="22" s="1"/>
  <c r="H2183" i="22"/>
  <c r="I2183" i="22" s="1"/>
  <c r="H2182" i="22"/>
  <c r="I2182" i="22" s="1"/>
  <c r="H2181" i="22"/>
  <c r="I2181" i="22" s="1"/>
  <c r="H2180" i="22"/>
  <c r="I2180" i="22" s="1"/>
  <c r="H2179" i="22"/>
  <c r="I2179" i="22" s="1"/>
  <c r="H2178" i="22"/>
  <c r="I2178" i="22" s="1"/>
  <c r="H2177" i="22"/>
  <c r="I2177" i="22" s="1"/>
  <c r="H2176" i="22"/>
  <c r="I2176" i="22" s="1"/>
  <c r="H2175" i="22"/>
  <c r="I2175" i="22" s="1"/>
  <c r="H2174" i="22"/>
  <c r="I2174" i="22" s="1"/>
  <c r="H2173" i="22"/>
  <c r="I2173" i="22" s="1"/>
  <c r="H2172" i="22"/>
  <c r="I2172" i="22" s="1"/>
  <c r="H2171" i="22"/>
  <c r="I2171" i="22" s="1"/>
  <c r="H2170" i="22"/>
  <c r="I2170" i="22" s="1"/>
  <c r="H2169" i="22"/>
  <c r="I2169" i="22" s="1"/>
  <c r="H2168" i="22"/>
  <c r="I2168" i="22" s="1"/>
  <c r="H2167" i="22"/>
  <c r="I2167" i="22" s="1"/>
  <c r="H2166" i="22"/>
  <c r="I2166" i="22" s="1"/>
  <c r="H2165" i="22"/>
  <c r="I2165" i="22" s="1"/>
  <c r="H2164" i="22"/>
  <c r="I2164" i="22" s="1"/>
  <c r="H2163" i="22"/>
  <c r="I2163" i="22" s="1"/>
  <c r="H2162" i="22"/>
  <c r="I2162" i="22" s="1"/>
  <c r="H2161" i="22"/>
  <c r="I2161" i="22" s="1"/>
  <c r="H2160" i="22"/>
  <c r="I2160" i="22" s="1"/>
  <c r="H2159" i="22"/>
  <c r="I2159" i="22" s="1"/>
  <c r="H2158" i="22"/>
  <c r="I2158" i="22" s="1"/>
  <c r="H2157" i="22"/>
  <c r="I2157" i="22" s="1"/>
  <c r="H2156" i="22"/>
  <c r="I2156" i="22" s="1"/>
  <c r="H2155" i="22"/>
  <c r="I2155" i="22" s="1"/>
  <c r="H2154" i="22"/>
  <c r="I2154" i="22" s="1"/>
  <c r="H2153" i="22"/>
  <c r="I2153" i="22" s="1"/>
  <c r="H2152" i="22"/>
  <c r="I2152" i="22" s="1"/>
  <c r="H2151" i="22"/>
  <c r="I2151" i="22" s="1"/>
  <c r="H2150" i="22"/>
  <c r="I2150" i="22" s="1"/>
  <c r="H2149" i="22"/>
  <c r="I2149" i="22" s="1"/>
  <c r="H2148" i="22"/>
  <c r="I2148" i="22" s="1"/>
  <c r="H2147" i="22"/>
  <c r="I2147" i="22" s="1"/>
  <c r="H2146" i="22"/>
  <c r="I2146" i="22" s="1"/>
  <c r="H2145" i="22"/>
  <c r="I2145" i="22" s="1"/>
  <c r="H2144" i="22"/>
  <c r="I2144" i="22" s="1"/>
  <c r="H2143" i="22"/>
  <c r="I2143" i="22" s="1"/>
  <c r="H2142" i="22"/>
  <c r="I2142" i="22" s="1"/>
  <c r="H2141" i="22"/>
  <c r="I2141" i="22" s="1"/>
  <c r="H2140" i="22"/>
  <c r="I2140" i="22" s="1"/>
  <c r="H2139" i="22"/>
  <c r="I2139" i="22" s="1"/>
  <c r="H2138" i="22"/>
  <c r="I2138" i="22" s="1"/>
  <c r="H2137" i="22"/>
  <c r="I2137" i="22" s="1"/>
  <c r="H2136" i="22"/>
  <c r="I2136" i="22" s="1"/>
  <c r="H2135" i="22"/>
  <c r="I2135" i="22" s="1"/>
  <c r="H2134" i="22"/>
  <c r="I2134" i="22" s="1"/>
  <c r="H2133" i="22"/>
  <c r="I2133" i="22" s="1"/>
  <c r="H2132" i="22"/>
  <c r="I2132" i="22" s="1"/>
  <c r="H2131" i="22"/>
  <c r="I2131" i="22" s="1"/>
  <c r="H2130" i="22"/>
  <c r="I2130" i="22" s="1"/>
  <c r="H2129" i="22"/>
  <c r="I2129" i="22" s="1"/>
  <c r="H2128" i="22"/>
  <c r="I2128" i="22" s="1"/>
  <c r="H2127" i="22"/>
  <c r="I2127" i="22" s="1"/>
  <c r="H2126" i="22"/>
  <c r="I2126" i="22" s="1"/>
  <c r="H2125" i="22"/>
  <c r="I2125" i="22" s="1"/>
  <c r="H2124" i="22"/>
  <c r="I2124" i="22" s="1"/>
  <c r="H2123" i="22"/>
  <c r="I2123" i="22" s="1"/>
  <c r="H2122" i="22"/>
  <c r="I2122" i="22" s="1"/>
  <c r="H2121" i="22"/>
  <c r="I2121" i="22" s="1"/>
  <c r="H2120" i="22"/>
  <c r="I2120" i="22" s="1"/>
  <c r="H2119" i="22"/>
  <c r="I2119" i="22" s="1"/>
  <c r="H2118" i="22"/>
  <c r="I2118" i="22" s="1"/>
  <c r="H2117" i="22"/>
  <c r="I2117" i="22" s="1"/>
  <c r="H2116" i="22"/>
  <c r="I2116" i="22" s="1"/>
  <c r="H2115" i="22"/>
  <c r="I2115" i="22" s="1"/>
  <c r="H2114" i="22"/>
  <c r="I2114" i="22" s="1"/>
  <c r="H2113" i="22"/>
  <c r="I2113" i="22" s="1"/>
  <c r="H2112" i="22"/>
  <c r="I2112" i="22" s="1"/>
  <c r="H2111" i="22"/>
  <c r="I2111" i="22" s="1"/>
  <c r="H2110" i="22"/>
  <c r="I2110" i="22" s="1"/>
  <c r="H2109" i="22"/>
  <c r="I2109" i="22" s="1"/>
  <c r="H2108" i="22"/>
  <c r="I2108" i="22" s="1"/>
  <c r="H2107" i="22"/>
  <c r="I2107" i="22" s="1"/>
  <c r="H2106" i="22"/>
  <c r="I2106" i="22" s="1"/>
  <c r="H2105" i="22"/>
  <c r="I2105" i="22" s="1"/>
  <c r="H2104" i="22"/>
  <c r="I2104" i="22" s="1"/>
  <c r="H2103" i="22"/>
  <c r="I2103" i="22" s="1"/>
  <c r="H2102" i="22"/>
  <c r="I2102" i="22" s="1"/>
  <c r="H2101" i="22"/>
  <c r="I2101" i="22" s="1"/>
  <c r="H2100" i="22"/>
  <c r="I2100" i="22" s="1"/>
  <c r="H2099" i="22"/>
  <c r="I2099" i="22" s="1"/>
  <c r="H2098" i="22"/>
  <c r="I2098" i="22" s="1"/>
  <c r="H2097" i="22"/>
  <c r="I2097" i="22" s="1"/>
  <c r="H2096" i="22"/>
  <c r="I2096" i="22" s="1"/>
  <c r="H2095" i="22"/>
  <c r="I2095" i="22" s="1"/>
  <c r="H2094" i="22"/>
  <c r="I2094" i="22" s="1"/>
  <c r="H2093" i="22"/>
  <c r="I2093" i="22" s="1"/>
  <c r="H2092" i="22"/>
  <c r="I2092" i="22" s="1"/>
  <c r="H2091" i="22"/>
  <c r="I2091" i="22" s="1"/>
  <c r="H2090" i="22"/>
  <c r="I2090" i="22" s="1"/>
  <c r="H2089" i="22"/>
  <c r="I2089" i="22" s="1"/>
  <c r="H2088" i="22"/>
  <c r="I2088" i="22" s="1"/>
  <c r="H2087" i="22"/>
  <c r="I2087" i="22" s="1"/>
  <c r="H2086" i="22"/>
  <c r="I2086" i="22" s="1"/>
  <c r="H2085" i="22"/>
  <c r="I2085" i="22" s="1"/>
  <c r="H2084" i="22"/>
  <c r="I2084" i="22" s="1"/>
  <c r="H2083" i="22"/>
  <c r="I2083" i="22" s="1"/>
  <c r="H2082" i="22"/>
  <c r="I2082" i="22" s="1"/>
  <c r="H2081" i="22"/>
  <c r="I2081" i="22" s="1"/>
  <c r="H2080" i="22"/>
  <c r="I2080" i="22" s="1"/>
  <c r="H2079" i="22"/>
  <c r="I2079" i="22" s="1"/>
  <c r="H2078" i="22"/>
  <c r="I2078" i="22" s="1"/>
  <c r="H2077" i="22"/>
  <c r="I2077" i="22" s="1"/>
  <c r="H2076" i="22"/>
  <c r="I2076" i="22" s="1"/>
  <c r="H2075" i="22"/>
  <c r="I2075" i="22" s="1"/>
  <c r="H2074" i="22"/>
  <c r="I2074" i="22" s="1"/>
  <c r="H2073" i="22"/>
  <c r="I2073" i="22" s="1"/>
  <c r="H2072" i="22"/>
  <c r="I2072" i="22" s="1"/>
  <c r="H2071" i="22"/>
  <c r="I2071" i="22" s="1"/>
  <c r="H2070" i="22"/>
  <c r="I2070" i="22" s="1"/>
  <c r="H2069" i="22"/>
  <c r="I2069" i="22" s="1"/>
  <c r="H2068" i="22"/>
  <c r="I2068" i="22" s="1"/>
  <c r="H2067" i="22"/>
  <c r="I2067" i="22" s="1"/>
  <c r="H2066" i="22"/>
  <c r="I2066" i="22" s="1"/>
  <c r="H2065" i="22"/>
  <c r="I2065" i="22" s="1"/>
  <c r="H2064" i="22"/>
  <c r="I2064" i="22" s="1"/>
  <c r="H2063" i="22"/>
  <c r="I2063" i="22" s="1"/>
  <c r="H2062" i="22"/>
  <c r="I2062" i="22" s="1"/>
  <c r="H2061" i="22"/>
  <c r="I2061" i="22" s="1"/>
  <c r="H2060" i="22"/>
  <c r="I2060" i="22" s="1"/>
  <c r="H2059" i="22"/>
  <c r="I2059" i="22" s="1"/>
  <c r="H2058" i="22"/>
  <c r="I2058" i="22" s="1"/>
  <c r="H2057" i="22"/>
  <c r="I2057" i="22" s="1"/>
  <c r="H2056" i="22"/>
  <c r="I2056" i="22" s="1"/>
  <c r="H2055" i="22"/>
  <c r="I2055" i="22" s="1"/>
  <c r="H2054" i="22"/>
  <c r="I2054" i="22" s="1"/>
  <c r="H2053" i="22"/>
  <c r="I2053" i="22" s="1"/>
  <c r="H2052" i="22"/>
  <c r="I2052" i="22" s="1"/>
  <c r="H2051" i="22"/>
  <c r="I2051" i="22" s="1"/>
  <c r="H2050" i="22"/>
  <c r="I2050" i="22" s="1"/>
  <c r="H2049" i="22"/>
  <c r="I2049" i="22" s="1"/>
  <c r="H2048" i="22"/>
  <c r="I2048" i="22" s="1"/>
  <c r="H2047" i="22"/>
  <c r="I2047" i="22" s="1"/>
  <c r="H2046" i="22"/>
  <c r="I2046" i="22" s="1"/>
  <c r="H2045" i="22"/>
  <c r="I2045" i="22" s="1"/>
  <c r="H2044" i="22"/>
  <c r="I2044" i="22" s="1"/>
  <c r="H2043" i="22"/>
  <c r="I2043" i="22" s="1"/>
  <c r="H2042" i="22"/>
  <c r="I2042" i="22" s="1"/>
  <c r="H2041" i="22"/>
  <c r="I2041" i="22" s="1"/>
  <c r="H2040" i="22"/>
  <c r="I2040" i="22" s="1"/>
  <c r="H2039" i="22"/>
  <c r="I2039" i="22" s="1"/>
  <c r="H2038" i="22"/>
  <c r="I2038" i="22" s="1"/>
  <c r="H2037" i="22"/>
  <c r="I2037" i="22" s="1"/>
  <c r="H2036" i="22"/>
  <c r="I2036" i="22" s="1"/>
  <c r="H2035" i="22"/>
  <c r="I2035" i="22" s="1"/>
  <c r="H2034" i="22"/>
  <c r="I2034" i="22" s="1"/>
  <c r="H2033" i="22"/>
  <c r="I2033" i="22" s="1"/>
  <c r="H2032" i="22"/>
  <c r="I2032" i="22" s="1"/>
  <c r="H2031" i="22"/>
  <c r="I2031" i="22" s="1"/>
  <c r="H2030" i="22"/>
  <c r="I2030" i="22" s="1"/>
  <c r="H2029" i="22"/>
  <c r="I2029" i="22" s="1"/>
  <c r="H2028" i="22"/>
  <c r="I2028" i="22" s="1"/>
  <c r="H2027" i="22"/>
  <c r="I2027" i="22" s="1"/>
  <c r="H2026" i="22"/>
  <c r="I2026" i="22" s="1"/>
  <c r="H2025" i="22"/>
  <c r="I2025" i="22" s="1"/>
  <c r="H2024" i="22"/>
  <c r="I2024" i="22" s="1"/>
  <c r="H2023" i="22"/>
  <c r="I2023" i="22" s="1"/>
  <c r="H2022" i="22"/>
  <c r="I2022" i="22" s="1"/>
  <c r="H2021" i="22"/>
  <c r="I2021" i="22" s="1"/>
  <c r="H2020" i="22"/>
  <c r="I2020" i="22" s="1"/>
  <c r="H2019" i="22"/>
  <c r="I2019" i="22" s="1"/>
  <c r="H2018" i="22"/>
  <c r="I2018" i="22" s="1"/>
  <c r="H2017" i="22"/>
  <c r="I2017" i="22" s="1"/>
  <c r="H2016" i="22"/>
  <c r="I2016" i="22" s="1"/>
  <c r="H2015" i="22"/>
  <c r="I2015" i="22" s="1"/>
  <c r="H2014" i="22"/>
  <c r="I2014" i="22" s="1"/>
  <c r="H2013" i="22"/>
  <c r="I2013" i="22" s="1"/>
  <c r="H2012" i="22"/>
  <c r="I2012" i="22" s="1"/>
  <c r="H2011" i="22"/>
  <c r="I2011" i="22" s="1"/>
  <c r="H2010" i="22"/>
  <c r="I2010" i="22" s="1"/>
  <c r="H2009" i="22"/>
  <c r="I2009" i="22" s="1"/>
  <c r="H2008" i="22"/>
  <c r="I2008" i="22" s="1"/>
  <c r="H2007" i="22"/>
  <c r="I2007" i="22" s="1"/>
  <c r="H2006" i="22"/>
  <c r="I2006" i="22" s="1"/>
  <c r="H2005" i="22"/>
  <c r="I2005" i="22" s="1"/>
  <c r="H2004" i="22"/>
  <c r="I2004" i="22" s="1"/>
  <c r="H2003" i="22"/>
  <c r="I2003" i="22" s="1"/>
  <c r="H2002" i="22"/>
  <c r="I2002" i="22" s="1"/>
  <c r="H2001" i="22"/>
  <c r="I2001" i="22" s="1"/>
  <c r="H2000" i="22"/>
  <c r="I2000" i="22" s="1"/>
  <c r="H1999" i="22"/>
  <c r="I1999" i="22" s="1"/>
  <c r="H1998" i="22"/>
  <c r="I1998" i="22" s="1"/>
  <c r="H1997" i="22"/>
  <c r="I1997" i="22" s="1"/>
  <c r="H1996" i="22"/>
  <c r="I1996" i="22" s="1"/>
  <c r="H1995" i="22"/>
  <c r="I1995" i="22" s="1"/>
  <c r="H1994" i="22"/>
  <c r="I1994" i="22" s="1"/>
  <c r="H1993" i="22"/>
  <c r="I1993" i="22" s="1"/>
  <c r="H1992" i="22"/>
  <c r="I1992" i="22" s="1"/>
  <c r="H1991" i="22"/>
  <c r="I1991" i="22" s="1"/>
  <c r="H1990" i="22"/>
  <c r="I1990" i="22" s="1"/>
  <c r="H1989" i="22"/>
  <c r="I1989" i="22" s="1"/>
  <c r="H1988" i="22"/>
  <c r="I1988" i="22" s="1"/>
  <c r="H1987" i="22"/>
  <c r="I1987" i="22" s="1"/>
  <c r="H1986" i="22"/>
  <c r="I1986" i="22" s="1"/>
  <c r="H1985" i="22"/>
  <c r="I1985" i="22" s="1"/>
  <c r="H1984" i="22"/>
  <c r="I1984" i="22" s="1"/>
  <c r="H1983" i="22"/>
  <c r="I1983" i="22" s="1"/>
  <c r="H1982" i="22"/>
  <c r="I1982" i="22" s="1"/>
  <c r="H1981" i="22"/>
  <c r="I1981" i="22" s="1"/>
  <c r="H1980" i="22"/>
  <c r="I1980" i="22" s="1"/>
  <c r="H1979" i="22"/>
  <c r="I1979" i="22" s="1"/>
  <c r="H1978" i="22"/>
  <c r="I1978" i="22" s="1"/>
  <c r="H1977" i="22"/>
  <c r="I1977" i="22" s="1"/>
  <c r="H1976" i="22"/>
  <c r="I1976" i="22" s="1"/>
  <c r="H1975" i="22"/>
  <c r="I1975" i="22" s="1"/>
  <c r="H1974" i="22"/>
  <c r="I1974" i="22" s="1"/>
  <c r="H1973" i="22"/>
  <c r="I1973" i="22" s="1"/>
  <c r="H1972" i="22"/>
  <c r="I1972" i="22" s="1"/>
  <c r="H1971" i="22"/>
  <c r="I1971" i="22" s="1"/>
  <c r="H1970" i="22"/>
  <c r="I1970" i="22" s="1"/>
  <c r="H1969" i="22"/>
  <c r="I1969" i="22" s="1"/>
  <c r="H1968" i="22"/>
  <c r="I1968" i="22" s="1"/>
  <c r="H1967" i="22"/>
  <c r="I1967" i="22" s="1"/>
  <c r="H1966" i="22"/>
  <c r="I1966" i="22" s="1"/>
  <c r="H1965" i="22"/>
  <c r="I1965" i="22" s="1"/>
  <c r="H1964" i="22"/>
  <c r="I1964" i="22" s="1"/>
  <c r="H1963" i="22"/>
  <c r="I1963" i="22" s="1"/>
  <c r="H1962" i="22"/>
  <c r="I1962" i="22" s="1"/>
  <c r="H1961" i="22"/>
  <c r="I1961" i="22" s="1"/>
  <c r="H1960" i="22"/>
  <c r="I1960" i="22" s="1"/>
  <c r="H1959" i="22"/>
  <c r="I1959" i="22" s="1"/>
  <c r="H1958" i="22"/>
  <c r="I1958" i="22" s="1"/>
  <c r="H1957" i="22"/>
  <c r="I1957" i="22" s="1"/>
  <c r="H1956" i="22"/>
  <c r="I1956" i="22" s="1"/>
  <c r="H1955" i="22"/>
  <c r="I1955" i="22" s="1"/>
  <c r="H1954" i="22"/>
  <c r="I1954" i="22" s="1"/>
  <c r="H1953" i="22"/>
  <c r="I1953" i="22" s="1"/>
  <c r="H1952" i="22"/>
  <c r="I1952" i="22" s="1"/>
  <c r="H1951" i="22"/>
  <c r="I1951" i="22" s="1"/>
  <c r="H1950" i="22"/>
  <c r="I1950" i="22" s="1"/>
  <c r="H1949" i="22"/>
  <c r="I1949" i="22" s="1"/>
  <c r="H1948" i="22"/>
  <c r="I1948" i="22" s="1"/>
  <c r="H1947" i="22"/>
  <c r="I1947" i="22" s="1"/>
  <c r="H1946" i="22"/>
  <c r="I1946" i="22" s="1"/>
  <c r="H1945" i="22"/>
  <c r="I1945" i="22" s="1"/>
  <c r="H1944" i="22"/>
  <c r="I1944" i="22" s="1"/>
  <c r="H1943" i="22"/>
  <c r="I1943" i="22" s="1"/>
  <c r="H1942" i="22"/>
  <c r="I1942" i="22" s="1"/>
  <c r="H1941" i="22"/>
  <c r="I1941" i="22" s="1"/>
  <c r="H1940" i="22"/>
  <c r="I1940" i="22" s="1"/>
  <c r="H1939" i="22"/>
  <c r="I1939" i="22" s="1"/>
  <c r="H1938" i="22"/>
  <c r="I1938" i="22" s="1"/>
  <c r="H1937" i="22"/>
  <c r="I1937" i="22" s="1"/>
  <c r="H1936" i="22"/>
  <c r="I1936" i="22" s="1"/>
  <c r="H1935" i="22"/>
  <c r="I1935" i="22" s="1"/>
  <c r="H1934" i="22"/>
  <c r="I1934" i="22" s="1"/>
  <c r="H1933" i="22"/>
  <c r="I1933" i="22" s="1"/>
  <c r="H1932" i="22"/>
  <c r="I1932" i="22" s="1"/>
  <c r="H1931" i="22"/>
  <c r="I1931" i="22" s="1"/>
  <c r="H1930" i="22"/>
  <c r="I1930" i="22" s="1"/>
  <c r="H1929" i="22"/>
  <c r="I1929" i="22" s="1"/>
  <c r="H1928" i="22"/>
  <c r="I1928" i="22" s="1"/>
  <c r="H1927" i="22"/>
  <c r="I1927" i="22" s="1"/>
  <c r="H1926" i="22"/>
  <c r="I1926" i="22" s="1"/>
  <c r="H1925" i="22"/>
  <c r="I1925" i="22" s="1"/>
  <c r="H1924" i="22"/>
  <c r="I1924" i="22" s="1"/>
  <c r="H1923" i="22"/>
  <c r="I1923" i="22" s="1"/>
  <c r="H1922" i="22"/>
  <c r="I1922" i="22" s="1"/>
  <c r="H1921" i="22"/>
  <c r="I1921" i="22" s="1"/>
  <c r="H1920" i="22"/>
  <c r="I1920" i="22" s="1"/>
  <c r="H1919" i="22"/>
  <c r="I1919" i="22" s="1"/>
  <c r="H1918" i="22"/>
  <c r="I1918" i="22" s="1"/>
  <c r="H1917" i="22"/>
  <c r="I1917" i="22" s="1"/>
  <c r="H1916" i="22"/>
  <c r="I1916" i="22" s="1"/>
  <c r="H1915" i="22"/>
  <c r="I1915" i="22" s="1"/>
  <c r="H1914" i="22"/>
  <c r="I1914" i="22" s="1"/>
  <c r="H1913" i="22"/>
  <c r="I1913" i="22" s="1"/>
  <c r="H1912" i="22"/>
  <c r="I1912" i="22" s="1"/>
  <c r="H1911" i="22"/>
  <c r="I1911" i="22" s="1"/>
  <c r="H1910" i="22"/>
  <c r="I1910" i="22" s="1"/>
  <c r="H1909" i="22"/>
  <c r="I1909" i="22" s="1"/>
  <c r="H1908" i="22"/>
  <c r="I1908" i="22" s="1"/>
  <c r="H1907" i="22"/>
  <c r="I1907" i="22" s="1"/>
  <c r="H1906" i="22"/>
  <c r="I1906" i="22" s="1"/>
  <c r="H1905" i="22"/>
  <c r="I1905" i="22" s="1"/>
  <c r="H1904" i="22"/>
  <c r="I1904" i="22" s="1"/>
  <c r="H1903" i="22"/>
  <c r="I1903" i="22" s="1"/>
  <c r="H1902" i="22"/>
  <c r="I1902" i="22" s="1"/>
  <c r="H1901" i="22"/>
  <c r="I1901" i="22" s="1"/>
  <c r="H1900" i="22"/>
  <c r="I1900" i="22" s="1"/>
  <c r="H1899" i="22"/>
  <c r="I1899" i="22" s="1"/>
  <c r="H1898" i="22"/>
  <c r="I1898" i="22" s="1"/>
  <c r="H1897" i="22"/>
  <c r="I1897" i="22" s="1"/>
  <c r="H1896" i="22"/>
  <c r="I1896" i="22" s="1"/>
  <c r="H1895" i="22"/>
  <c r="I1895" i="22" s="1"/>
  <c r="H1894" i="22"/>
  <c r="I1894" i="22" s="1"/>
  <c r="H1893" i="22"/>
  <c r="I1893" i="22" s="1"/>
  <c r="H1892" i="22"/>
  <c r="I1892" i="22" s="1"/>
  <c r="H1891" i="22"/>
  <c r="I1891" i="22" s="1"/>
  <c r="H1890" i="22"/>
  <c r="I1890" i="22" s="1"/>
  <c r="H1889" i="22"/>
  <c r="I1889" i="22" s="1"/>
  <c r="H1888" i="22"/>
  <c r="I1888" i="22" s="1"/>
  <c r="H1887" i="22"/>
  <c r="I1887" i="22" s="1"/>
  <c r="H1886" i="22"/>
  <c r="I1886" i="22" s="1"/>
  <c r="H1885" i="22"/>
  <c r="I1885" i="22" s="1"/>
  <c r="H1884" i="22"/>
  <c r="I1884" i="22" s="1"/>
  <c r="H1883" i="22"/>
  <c r="I1883" i="22" s="1"/>
  <c r="H1882" i="22"/>
  <c r="I1882" i="22" s="1"/>
  <c r="H1881" i="22"/>
  <c r="I1881" i="22" s="1"/>
  <c r="H1880" i="22"/>
  <c r="I1880" i="22" s="1"/>
  <c r="H1879" i="22"/>
  <c r="I1879" i="22" s="1"/>
  <c r="H1878" i="22"/>
  <c r="I1878" i="22" s="1"/>
  <c r="H1877" i="22"/>
  <c r="I1877" i="22" s="1"/>
  <c r="H1876" i="22"/>
  <c r="I1876" i="22" s="1"/>
  <c r="H1875" i="22"/>
  <c r="I1875" i="22" s="1"/>
  <c r="H1874" i="22"/>
  <c r="I1874" i="22" s="1"/>
  <c r="H1873" i="22"/>
  <c r="I1873" i="22" s="1"/>
  <c r="H1872" i="22"/>
  <c r="I1872" i="22" s="1"/>
  <c r="H1871" i="22"/>
  <c r="I1871" i="22" s="1"/>
  <c r="H1870" i="22"/>
  <c r="I1870" i="22" s="1"/>
  <c r="H1869" i="22"/>
  <c r="I1869" i="22" s="1"/>
  <c r="H1868" i="22"/>
  <c r="I1868" i="22" s="1"/>
  <c r="H1867" i="22"/>
  <c r="I1867" i="22" s="1"/>
  <c r="H1866" i="22"/>
  <c r="I1866" i="22" s="1"/>
  <c r="H1865" i="22"/>
  <c r="I1865" i="22" s="1"/>
  <c r="H1864" i="22"/>
  <c r="I1864" i="22" s="1"/>
  <c r="H1863" i="22"/>
  <c r="I1863" i="22" s="1"/>
  <c r="H1862" i="22"/>
  <c r="I1862" i="22" s="1"/>
  <c r="H1861" i="22"/>
  <c r="I1861" i="22" s="1"/>
  <c r="H1860" i="22"/>
  <c r="I1860" i="22" s="1"/>
  <c r="H1859" i="22"/>
  <c r="I1859" i="22" s="1"/>
  <c r="H1858" i="22"/>
  <c r="I1858" i="22" s="1"/>
  <c r="H1857" i="22"/>
  <c r="I1857" i="22" s="1"/>
  <c r="H1856" i="22"/>
  <c r="I1856" i="22" s="1"/>
  <c r="H1855" i="22"/>
  <c r="I1855" i="22" s="1"/>
  <c r="H1854" i="22"/>
  <c r="I1854" i="22" s="1"/>
  <c r="H1853" i="22"/>
  <c r="I1853" i="22" s="1"/>
  <c r="H1852" i="22"/>
  <c r="I1852" i="22" s="1"/>
  <c r="H1851" i="22"/>
  <c r="I1851" i="22" s="1"/>
  <c r="H1850" i="22"/>
  <c r="I1850" i="22" s="1"/>
  <c r="H1849" i="22"/>
  <c r="I1849" i="22" s="1"/>
  <c r="H1848" i="22"/>
  <c r="I1848" i="22" s="1"/>
  <c r="H1847" i="22"/>
  <c r="I1847" i="22" s="1"/>
  <c r="H1846" i="22"/>
  <c r="I1846" i="22" s="1"/>
  <c r="H1845" i="22"/>
  <c r="I1845" i="22" s="1"/>
  <c r="H1844" i="22"/>
  <c r="I1844" i="22" s="1"/>
  <c r="H1843" i="22"/>
  <c r="I1843" i="22" s="1"/>
  <c r="H1842" i="22"/>
  <c r="I1842" i="22" s="1"/>
  <c r="H1841" i="22"/>
  <c r="I1841" i="22" s="1"/>
  <c r="H1840" i="22"/>
  <c r="I1840" i="22" s="1"/>
  <c r="H1839" i="22"/>
  <c r="I1839" i="22" s="1"/>
  <c r="H1838" i="22"/>
  <c r="I1838" i="22" s="1"/>
  <c r="H1837" i="22"/>
  <c r="I1837" i="22" s="1"/>
  <c r="H1836" i="22"/>
  <c r="I1836" i="22" s="1"/>
  <c r="H1835" i="22"/>
  <c r="I1835" i="22" s="1"/>
  <c r="H1834" i="22"/>
  <c r="I1834" i="22" s="1"/>
  <c r="H1833" i="22"/>
  <c r="I1833" i="22" s="1"/>
  <c r="H1832" i="22"/>
  <c r="I1832" i="22" s="1"/>
  <c r="H1831" i="22"/>
  <c r="I1831" i="22" s="1"/>
  <c r="H1830" i="22"/>
  <c r="I1830" i="22" s="1"/>
  <c r="H1829" i="22"/>
  <c r="I1829" i="22" s="1"/>
  <c r="H1828" i="22"/>
  <c r="I1828" i="22" s="1"/>
  <c r="H1827" i="22"/>
  <c r="I1827" i="22" s="1"/>
  <c r="H1826" i="22"/>
  <c r="I1826" i="22" s="1"/>
  <c r="H1825" i="22"/>
  <c r="I1825" i="22" s="1"/>
  <c r="H1824" i="22"/>
  <c r="I1824" i="22" s="1"/>
  <c r="H1823" i="22"/>
  <c r="I1823" i="22" s="1"/>
  <c r="H1822" i="22"/>
  <c r="I1822" i="22" s="1"/>
  <c r="H1821" i="22"/>
  <c r="I1821" i="22" s="1"/>
  <c r="H1820" i="22"/>
  <c r="I1820" i="22" s="1"/>
  <c r="H1819" i="22"/>
  <c r="I1819" i="22" s="1"/>
  <c r="H1818" i="22"/>
  <c r="I1818" i="22" s="1"/>
  <c r="H1817" i="22"/>
  <c r="I1817" i="22" s="1"/>
  <c r="H1816" i="22"/>
  <c r="I1816" i="22" s="1"/>
  <c r="H1815" i="22"/>
  <c r="I1815" i="22" s="1"/>
  <c r="H1814" i="22"/>
  <c r="I1814" i="22" s="1"/>
  <c r="H1813" i="22"/>
  <c r="I1813" i="22" s="1"/>
  <c r="H1812" i="22"/>
  <c r="I1812" i="22" s="1"/>
  <c r="H1811" i="22"/>
  <c r="I1811" i="22" s="1"/>
  <c r="H1810" i="22"/>
  <c r="I1810" i="22" s="1"/>
  <c r="H1809" i="22"/>
  <c r="I1809" i="22" s="1"/>
  <c r="H1808" i="22"/>
  <c r="I1808" i="22" s="1"/>
  <c r="H1807" i="22"/>
  <c r="I1807" i="22" s="1"/>
  <c r="H1806" i="22"/>
  <c r="I1806" i="22" s="1"/>
  <c r="H1805" i="22"/>
  <c r="I1805" i="22" s="1"/>
  <c r="H1804" i="22"/>
  <c r="I1804" i="22" s="1"/>
  <c r="H1803" i="22"/>
  <c r="I1803" i="22" s="1"/>
  <c r="H1802" i="22"/>
  <c r="I1802" i="22" s="1"/>
  <c r="H1801" i="22"/>
  <c r="I1801" i="22" s="1"/>
  <c r="H1800" i="22"/>
  <c r="I1800" i="22" s="1"/>
  <c r="H1799" i="22"/>
  <c r="I1799" i="22" s="1"/>
  <c r="H1798" i="22"/>
  <c r="I1798" i="22" s="1"/>
  <c r="H1797" i="22"/>
  <c r="I1797" i="22" s="1"/>
  <c r="H1796" i="22"/>
  <c r="I1796" i="22" s="1"/>
  <c r="H1795" i="22"/>
  <c r="I1795" i="22" s="1"/>
  <c r="H1794" i="22"/>
  <c r="I1794" i="22" s="1"/>
  <c r="H1793" i="22"/>
  <c r="I1793" i="22" s="1"/>
  <c r="H1792" i="22"/>
  <c r="I1792" i="22" s="1"/>
  <c r="H1791" i="22"/>
  <c r="I1791" i="22" s="1"/>
  <c r="H1790" i="22"/>
  <c r="I1790" i="22" s="1"/>
  <c r="H1789" i="22"/>
  <c r="I1789" i="22" s="1"/>
  <c r="H1788" i="22"/>
  <c r="I1788" i="22" s="1"/>
  <c r="H1787" i="22"/>
  <c r="I1787" i="22" s="1"/>
  <c r="H1786" i="22"/>
  <c r="I1786" i="22" s="1"/>
  <c r="H1785" i="22"/>
  <c r="I1785" i="22" s="1"/>
  <c r="H1784" i="22"/>
  <c r="I1784" i="22" s="1"/>
  <c r="H1783" i="22"/>
  <c r="I1783" i="22" s="1"/>
  <c r="H1782" i="22"/>
  <c r="I1782" i="22" s="1"/>
  <c r="H1781" i="22"/>
  <c r="I1781" i="22" s="1"/>
  <c r="H1780" i="22"/>
  <c r="I1780" i="22" s="1"/>
  <c r="H1779" i="22"/>
  <c r="I1779" i="22" s="1"/>
  <c r="H1778" i="22"/>
  <c r="I1778" i="22" s="1"/>
  <c r="H1777" i="22"/>
  <c r="I1777" i="22" s="1"/>
  <c r="H1776" i="22"/>
  <c r="I1776" i="22" s="1"/>
  <c r="H1775" i="22"/>
  <c r="I1775" i="22" s="1"/>
  <c r="H1774" i="22"/>
  <c r="I1774" i="22" s="1"/>
  <c r="H1773" i="22"/>
  <c r="I1773" i="22" s="1"/>
  <c r="H1772" i="22"/>
  <c r="I1772" i="22" s="1"/>
  <c r="H1771" i="22"/>
  <c r="I1771" i="22" s="1"/>
  <c r="H1770" i="22"/>
  <c r="I1770" i="22" s="1"/>
  <c r="H1769" i="22"/>
  <c r="I1769" i="22" s="1"/>
  <c r="H1768" i="22"/>
  <c r="I1768" i="22" s="1"/>
  <c r="H1767" i="22"/>
  <c r="I1767" i="22" s="1"/>
  <c r="H1766" i="22"/>
  <c r="I1766" i="22" s="1"/>
  <c r="H1765" i="22"/>
  <c r="I1765" i="22" s="1"/>
  <c r="H1764" i="22"/>
  <c r="I1764" i="22" s="1"/>
  <c r="H1763" i="22"/>
  <c r="I1763" i="22" s="1"/>
  <c r="H1762" i="22"/>
  <c r="I1762" i="22" s="1"/>
  <c r="H1761" i="22"/>
  <c r="I1761" i="22" s="1"/>
  <c r="H1760" i="22"/>
  <c r="I1760" i="22" s="1"/>
  <c r="H1759" i="22"/>
  <c r="I1759" i="22" s="1"/>
  <c r="H1758" i="22"/>
  <c r="I1758" i="22" s="1"/>
  <c r="H1757" i="22"/>
  <c r="I1757" i="22" s="1"/>
  <c r="H1756" i="22"/>
  <c r="I1756" i="22" s="1"/>
  <c r="H1755" i="22"/>
  <c r="I1755" i="22" s="1"/>
  <c r="H1754" i="22"/>
  <c r="I1754" i="22" s="1"/>
  <c r="H1753" i="22"/>
  <c r="I1753" i="22" s="1"/>
  <c r="H1752" i="22"/>
  <c r="I1752" i="22" s="1"/>
  <c r="H1751" i="22"/>
  <c r="I1751" i="22" s="1"/>
  <c r="H1750" i="22"/>
  <c r="I1750" i="22" s="1"/>
  <c r="H1749" i="22"/>
  <c r="I1749" i="22" s="1"/>
  <c r="H1748" i="22"/>
  <c r="I1748" i="22" s="1"/>
  <c r="H1747" i="22"/>
  <c r="I1747" i="22" s="1"/>
  <c r="H1746" i="22"/>
  <c r="I1746" i="22" s="1"/>
  <c r="H1745" i="22"/>
  <c r="I1745" i="22" s="1"/>
  <c r="H1744" i="22"/>
  <c r="I1744" i="22" s="1"/>
  <c r="H1743" i="22"/>
  <c r="I1743" i="22" s="1"/>
  <c r="H1742" i="22"/>
  <c r="I1742" i="22" s="1"/>
  <c r="H1741" i="22"/>
  <c r="I1741" i="22" s="1"/>
  <c r="H1740" i="22"/>
  <c r="I1740" i="22" s="1"/>
  <c r="H1739" i="22"/>
  <c r="I1739" i="22" s="1"/>
  <c r="H1738" i="22"/>
  <c r="I1738" i="22" s="1"/>
  <c r="H1737" i="22"/>
  <c r="I1737" i="22" s="1"/>
  <c r="H1736" i="22"/>
  <c r="I1736" i="22" s="1"/>
  <c r="H1735" i="22"/>
  <c r="I1735" i="22" s="1"/>
  <c r="H1734" i="22"/>
  <c r="I1734" i="22" s="1"/>
  <c r="H1733" i="22"/>
  <c r="I1733" i="22" s="1"/>
  <c r="H1732" i="22"/>
  <c r="I1732" i="22" s="1"/>
  <c r="H1731" i="22"/>
  <c r="I1731" i="22" s="1"/>
  <c r="H1730" i="22"/>
  <c r="I1730" i="22" s="1"/>
  <c r="H1729" i="22"/>
  <c r="I1729" i="22" s="1"/>
  <c r="H1728" i="22"/>
  <c r="I1728" i="22" s="1"/>
  <c r="H1727" i="22"/>
  <c r="I1727" i="22" s="1"/>
  <c r="H1726" i="22"/>
  <c r="I1726" i="22" s="1"/>
  <c r="H1725" i="22"/>
  <c r="I1725" i="22" s="1"/>
  <c r="H1724" i="22"/>
  <c r="I1724" i="22" s="1"/>
  <c r="H1723" i="22"/>
  <c r="I1723" i="22" s="1"/>
  <c r="H1722" i="22"/>
  <c r="I1722" i="22" s="1"/>
  <c r="H1721" i="22"/>
  <c r="I1721" i="22" s="1"/>
  <c r="H1720" i="22"/>
  <c r="I1720" i="22" s="1"/>
  <c r="H1719" i="22"/>
  <c r="I1719" i="22" s="1"/>
  <c r="H1718" i="22"/>
  <c r="I1718" i="22" s="1"/>
  <c r="H1717" i="22"/>
  <c r="I1717" i="22" s="1"/>
  <c r="H1716" i="22"/>
  <c r="I1716" i="22" s="1"/>
  <c r="H1715" i="22"/>
  <c r="I1715" i="22" s="1"/>
  <c r="H1714" i="22"/>
  <c r="I1714" i="22" s="1"/>
  <c r="H1713" i="22"/>
  <c r="I1713" i="22" s="1"/>
  <c r="H1712" i="22"/>
  <c r="I1712" i="22" s="1"/>
  <c r="H1711" i="22"/>
  <c r="I1711" i="22" s="1"/>
  <c r="H1710" i="22"/>
  <c r="I1710" i="22" s="1"/>
  <c r="H1709" i="22"/>
  <c r="I1709" i="22" s="1"/>
  <c r="H1708" i="22"/>
  <c r="I1708" i="22" s="1"/>
  <c r="H1707" i="22"/>
  <c r="I1707" i="22" s="1"/>
  <c r="H1706" i="22"/>
  <c r="I1706" i="22" s="1"/>
  <c r="H1705" i="22"/>
  <c r="I1705" i="22" s="1"/>
  <c r="H1704" i="22"/>
  <c r="I1704" i="22" s="1"/>
  <c r="H1703" i="22"/>
  <c r="I1703" i="22" s="1"/>
  <c r="H1702" i="22"/>
  <c r="I1702" i="22" s="1"/>
  <c r="H1701" i="22"/>
  <c r="I1701" i="22" s="1"/>
  <c r="H1700" i="22"/>
  <c r="I1700" i="22" s="1"/>
  <c r="H1699" i="22"/>
  <c r="I1699" i="22" s="1"/>
  <c r="H1698" i="22"/>
  <c r="I1698" i="22" s="1"/>
  <c r="H1697" i="22"/>
  <c r="I1697" i="22" s="1"/>
  <c r="H1696" i="22"/>
  <c r="I1696" i="22" s="1"/>
  <c r="H1695" i="22"/>
  <c r="I1695" i="22" s="1"/>
  <c r="H1694" i="22"/>
  <c r="I1694" i="22" s="1"/>
  <c r="H1693" i="22"/>
  <c r="I1693" i="22" s="1"/>
  <c r="H1692" i="22"/>
  <c r="I1692" i="22" s="1"/>
  <c r="H1691" i="22"/>
  <c r="I1691" i="22" s="1"/>
  <c r="H1690" i="22"/>
  <c r="I1690" i="22" s="1"/>
  <c r="H1689" i="22"/>
  <c r="I1689" i="22" s="1"/>
  <c r="H1688" i="22"/>
  <c r="I1688" i="22" s="1"/>
  <c r="H1687" i="22"/>
  <c r="I1687" i="22" s="1"/>
  <c r="H1686" i="22"/>
  <c r="I1686" i="22" s="1"/>
  <c r="H1685" i="22"/>
  <c r="I1685" i="22" s="1"/>
  <c r="H1684" i="22"/>
  <c r="I1684" i="22" s="1"/>
  <c r="H1683" i="22"/>
  <c r="I1683" i="22" s="1"/>
  <c r="H1682" i="22"/>
  <c r="I1682" i="22" s="1"/>
  <c r="H1681" i="22"/>
  <c r="I1681" i="22" s="1"/>
  <c r="H1680" i="22"/>
  <c r="I1680" i="22" s="1"/>
  <c r="H1679" i="22"/>
  <c r="I1679" i="22" s="1"/>
  <c r="H1678" i="22"/>
  <c r="I1678" i="22" s="1"/>
  <c r="H1677" i="22"/>
  <c r="I1677" i="22" s="1"/>
  <c r="H1676" i="22"/>
  <c r="I1676" i="22" s="1"/>
  <c r="H1675" i="22"/>
  <c r="I1675" i="22" s="1"/>
  <c r="H1674" i="22"/>
  <c r="I1674" i="22" s="1"/>
  <c r="H1673" i="22"/>
  <c r="I1673" i="22" s="1"/>
  <c r="H1672" i="22"/>
  <c r="I1672" i="22" s="1"/>
  <c r="H1671" i="22"/>
  <c r="I1671" i="22" s="1"/>
  <c r="H1670" i="22"/>
  <c r="I1670" i="22" s="1"/>
  <c r="H1669" i="22"/>
  <c r="I1669" i="22" s="1"/>
  <c r="H1668" i="22"/>
  <c r="I1668" i="22" s="1"/>
  <c r="H1667" i="22"/>
  <c r="I1667" i="22" s="1"/>
  <c r="H1666" i="22"/>
  <c r="I1666" i="22" s="1"/>
  <c r="H1665" i="22"/>
  <c r="I1665" i="22" s="1"/>
  <c r="H1664" i="22"/>
  <c r="I1664" i="22" s="1"/>
  <c r="H1663" i="22"/>
  <c r="I1663" i="22" s="1"/>
  <c r="H1662" i="22"/>
  <c r="I1662" i="22" s="1"/>
  <c r="H1661" i="22"/>
  <c r="I1661" i="22" s="1"/>
  <c r="H1660" i="22"/>
  <c r="I1660" i="22" s="1"/>
  <c r="H1659" i="22"/>
  <c r="I1659" i="22" s="1"/>
  <c r="H1658" i="22"/>
  <c r="I1658" i="22" s="1"/>
  <c r="H1657" i="22"/>
  <c r="I1657" i="22" s="1"/>
  <c r="H1656" i="22"/>
  <c r="I1656" i="22" s="1"/>
  <c r="H1655" i="22"/>
  <c r="I1655" i="22" s="1"/>
  <c r="H1654" i="22"/>
  <c r="I1654" i="22" s="1"/>
  <c r="H1653" i="22"/>
  <c r="I1653" i="22" s="1"/>
  <c r="H1652" i="22"/>
  <c r="I1652" i="22" s="1"/>
  <c r="H1651" i="22"/>
  <c r="I1651" i="22" s="1"/>
  <c r="H1650" i="22"/>
  <c r="I1650" i="22" s="1"/>
  <c r="H1649" i="22"/>
  <c r="I1649" i="22" s="1"/>
  <c r="H1648" i="22"/>
  <c r="I1648" i="22" s="1"/>
  <c r="H1647" i="22"/>
  <c r="I1647" i="22" s="1"/>
  <c r="H1646" i="22"/>
  <c r="I1646" i="22" s="1"/>
  <c r="H1645" i="22"/>
  <c r="I1645" i="22" s="1"/>
  <c r="H1644" i="22"/>
  <c r="I1644" i="22" s="1"/>
  <c r="H1643" i="22"/>
  <c r="I1643" i="22" s="1"/>
  <c r="H1642" i="22"/>
  <c r="I1642" i="22" s="1"/>
  <c r="H1641" i="22"/>
  <c r="I1641" i="22" s="1"/>
  <c r="H1640" i="22"/>
  <c r="I1640" i="22" s="1"/>
  <c r="H1639" i="22"/>
  <c r="I1639" i="22" s="1"/>
  <c r="H1638" i="22"/>
  <c r="I1638" i="22" s="1"/>
  <c r="H1637" i="22"/>
  <c r="I1637" i="22" s="1"/>
  <c r="H1636" i="22"/>
  <c r="I1636" i="22" s="1"/>
  <c r="H1635" i="22"/>
  <c r="I1635" i="22" s="1"/>
  <c r="H1634" i="22"/>
  <c r="I1634" i="22" s="1"/>
  <c r="H1633" i="22"/>
  <c r="I1633" i="22" s="1"/>
  <c r="H1632" i="22"/>
  <c r="I1632" i="22" s="1"/>
  <c r="H1631" i="22"/>
  <c r="I1631" i="22" s="1"/>
  <c r="H1630" i="22"/>
  <c r="I1630" i="22" s="1"/>
  <c r="H1629" i="22"/>
  <c r="I1629" i="22" s="1"/>
  <c r="H1628" i="22"/>
  <c r="I1628" i="22" s="1"/>
  <c r="H1627" i="22"/>
  <c r="I1627" i="22" s="1"/>
  <c r="H1626" i="22"/>
  <c r="I1626" i="22" s="1"/>
  <c r="H1625" i="22"/>
  <c r="I1625" i="22" s="1"/>
  <c r="H1624" i="22"/>
  <c r="I1624" i="22" s="1"/>
  <c r="H1623" i="22"/>
  <c r="I1623" i="22" s="1"/>
  <c r="H1622" i="22"/>
  <c r="I1622" i="22" s="1"/>
  <c r="H1621" i="22"/>
  <c r="I1621" i="22" s="1"/>
  <c r="H1620" i="22"/>
  <c r="I1620" i="22" s="1"/>
  <c r="H1619" i="22"/>
  <c r="I1619" i="22" s="1"/>
  <c r="H1618" i="22"/>
  <c r="I1618" i="22" s="1"/>
  <c r="H1617" i="22"/>
  <c r="I1617" i="22" s="1"/>
  <c r="H1616" i="22"/>
  <c r="I1616" i="22" s="1"/>
  <c r="H1615" i="22"/>
  <c r="I1615" i="22" s="1"/>
  <c r="H1614" i="22"/>
  <c r="I1614" i="22" s="1"/>
  <c r="H1613" i="22"/>
  <c r="I1613" i="22" s="1"/>
  <c r="H1612" i="22"/>
  <c r="I1612" i="22" s="1"/>
  <c r="H1611" i="22"/>
  <c r="I1611" i="22" s="1"/>
  <c r="H1610" i="22"/>
  <c r="I1610" i="22" s="1"/>
  <c r="H1609" i="22"/>
  <c r="I1609" i="22" s="1"/>
  <c r="H1608" i="22"/>
  <c r="I1608" i="22" s="1"/>
  <c r="H1607" i="22"/>
  <c r="I1607" i="22" s="1"/>
  <c r="H1606" i="22"/>
  <c r="I1606" i="22" s="1"/>
  <c r="H1605" i="22"/>
  <c r="I1605" i="22" s="1"/>
  <c r="H1604" i="22"/>
  <c r="I1604" i="22" s="1"/>
  <c r="H1603" i="22"/>
  <c r="I1603" i="22" s="1"/>
  <c r="H1602" i="22"/>
  <c r="I1602" i="22" s="1"/>
  <c r="H1601" i="22"/>
  <c r="I1601" i="22" s="1"/>
  <c r="H1600" i="22"/>
  <c r="I1600" i="22" s="1"/>
  <c r="H1599" i="22"/>
  <c r="I1599" i="22" s="1"/>
  <c r="H1598" i="22"/>
  <c r="I1598" i="22" s="1"/>
  <c r="H1597" i="22"/>
  <c r="I1597" i="22" s="1"/>
  <c r="H1596" i="22"/>
  <c r="I1596" i="22" s="1"/>
  <c r="H1595" i="22"/>
  <c r="I1595" i="22" s="1"/>
  <c r="H1594" i="22"/>
  <c r="I1594" i="22" s="1"/>
  <c r="H1593" i="22"/>
  <c r="I1593" i="22" s="1"/>
  <c r="H1592" i="22"/>
  <c r="I1592" i="22" s="1"/>
  <c r="H1591" i="22"/>
  <c r="I1591" i="22" s="1"/>
  <c r="H1590" i="22"/>
  <c r="I1590" i="22" s="1"/>
  <c r="H1589" i="22"/>
  <c r="I1589" i="22" s="1"/>
  <c r="H1588" i="22"/>
  <c r="I1588" i="22" s="1"/>
  <c r="H1587" i="22"/>
  <c r="I1587" i="22" s="1"/>
  <c r="H1586" i="22"/>
  <c r="I1586" i="22" s="1"/>
  <c r="H1585" i="22"/>
  <c r="I1585" i="22" s="1"/>
  <c r="H1584" i="22"/>
  <c r="I1584" i="22" s="1"/>
  <c r="H1583" i="22"/>
  <c r="I1583" i="22" s="1"/>
  <c r="H1582" i="22"/>
  <c r="I1582" i="22" s="1"/>
  <c r="H1581" i="22"/>
  <c r="I1581" i="22" s="1"/>
  <c r="H1580" i="22"/>
  <c r="I1580" i="22" s="1"/>
  <c r="H1579" i="22"/>
  <c r="I1579" i="22" s="1"/>
  <c r="H1578" i="22"/>
  <c r="I1578" i="22" s="1"/>
  <c r="H1577" i="22"/>
  <c r="I1577" i="22" s="1"/>
  <c r="H1576" i="22"/>
  <c r="I1576" i="22" s="1"/>
  <c r="H1575" i="22"/>
  <c r="I1575" i="22" s="1"/>
  <c r="H1574" i="22"/>
  <c r="I1574" i="22" s="1"/>
  <c r="H1573" i="22"/>
  <c r="I1573" i="22" s="1"/>
  <c r="H1572" i="22"/>
  <c r="I1572" i="22" s="1"/>
  <c r="H1571" i="22"/>
  <c r="I1571" i="22" s="1"/>
  <c r="H1570" i="22"/>
  <c r="I1570" i="22" s="1"/>
  <c r="H1569" i="22"/>
  <c r="I1569" i="22" s="1"/>
  <c r="H1568" i="22"/>
  <c r="I1568" i="22" s="1"/>
  <c r="H1567" i="22"/>
  <c r="I1567" i="22" s="1"/>
  <c r="H1566" i="22"/>
  <c r="I1566" i="22" s="1"/>
  <c r="H1565" i="22"/>
  <c r="I1565" i="22" s="1"/>
  <c r="H1564" i="22"/>
  <c r="I1564" i="22" s="1"/>
  <c r="H1563" i="22"/>
  <c r="I1563" i="22" s="1"/>
  <c r="H1562" i="22"/>
  <c r="I1562" i="22" s="1"/>
  <c r="H1561" i="22"/>
  <c r="I1561" i="22" s="1"/>
  <c r="H1560" i="22"/>
  <c r="I1560" i="22" s="1"/>
  <c r="H1559" i="22"/>
  <c r="I1559" i="22" s="1"/>
  <c r="H1558" i="22"/>
  <c r="I1558" i="22" s="1"/>
  <c r="H1557" i="22"/>
  <c r="I1557" i="22" s="1"/>
  <c r="H1556" i="22"/>
  <c r="I1556" i="22" s="1"/>
  <c r="H1555" i="22"/>
  <c r="I1555" i="22" s="1"/>
  <c r="H1554" i="22"/>
  <c r="I1554" i="22" s="1"/>
  <c r="H1553" i="22"/>
  <c r="I1553" i="22" s="1"/>
  <c r="H1552" i="22"/>
  <c r="I1552" i="22" s="1"/>
  <c r="H1551" i="22"/>
  <c r="I1551" i="22" s="1"/>
  <c r="H1550" i="22"/>
  <c r="I1550" i="22" s="1"/>
  <c r="H1549" i="22"/>
  <c r="I1549" i="22" s="1"/>
  <c r="H1548" i="22"/>
  <c r="I1548" i="22" s="1"/>
  <c r="H1547" i="22"/>
  <c r="I1547" i="22" s="1"/>
  <c r="H1546" i="22"/>
  <c r="I1546" i="22" s="1"/>
  <c r="H1545" i="22"/>
  <c r="I1545" i="22" s="1"/>
  <c r="H1544" i="22"/>
  <c r="I1544" i="22" s="1"/>
  <c r="H1543" i="22"/>
  <c r="I1543" i="22" s="1"/>
  <c r="H1542" i="22"/>
  <c r="I1542" i="22" s="1"/>
  <c r="H1541" i="22"/>
  <c r="I1541" i="22" s="1"/>
  <c r="H1540" i="22"/>
  <c r="I1540" i="22" s="1"/>
  <c r="H1539" i="22"/>
  <c r="I1539" i="22" s="1"/>
  <c r="H1538" i="22"/>
  <c r="I1538" i="22" s="1"/>
  <c r="H1537" i="22"/>
  <c r="I1537" i="22" s="1"/>
  <c r="H1536" i="22"/>
  <c r="I1536" i="22" s="1"/>
  <c r="H1535" i="22"/>
  <c r="I1535" i="22" s="1"/>
  <c r="H1534" i="22"/>
  <c r="I1534" i="22" s="1"/>
  <c r="H1533" i="22"/>
  <c r="I1533" i="22" s="1"/>
  <c r="H1532" i="22"/>
  <c r="I1532" i="22" s="1"/>
  <c r="H1531" i="22"/>
  <c r="I1531" i="22" s="1"/>
  <c r="H1530" i="22"/>
  <c r="I1530" i="22" s="1"/>
  <c r="H1529" i="22"/>
  <c r="I1529" i="22" s="1"/>
  <c r="H1528" i="22"/>
  <c r="I1528" i="22" s="1"/>
  <c r="H1527" i="22"/>
  <c r="I1527" i="22" s="1"/>
  <c r="H1526" i="22"/>
  <c r="I1526" i="22" s="1"/>
  <c r="H1525" i="22"/>
  <c r="I1525" i="22" s="1"/>
  <c r="H1524" i="22"/>
  <c r="I1524" i="22" s="1"/>
  <c r="H1523" i="22"/>
  <c r="I1523" i="22" s="1"/>
  <c r="H1522" i="22"/>
  <c r="I1522" i="22" s="1"/>
  <c r="H1521" i="22"/>
  <c r="I1521" i="22" s="1"/>
  <c r="H1520" i="22"/>
  <c r="I1520" i="22" s="1"/>
  <c r="H1519" i="22"/>
  <c r="I1519" i="22" s="1"/>
  <c r="H1518" i="22"/>
  <c r="I1518" i="22" s="1"/>
  <c r="H1517" i="22"/>
  <c r="I1517" i="22" s="1"/>
  <c r="H1516" i="22"/>
  <c r="I1516" i="22" s="1"/>
  <c r="H1515" i="22"/>
  <c r="I1515" i="22" s="1"/>
  <c r="H1514" i="22"/>
  <c r="I1514" i="22" s="1"/>
  <c r="H1513" i="22"/>
  <c r="I1513" i="22" s="1"/>
  <c r="H1512" i="22"/>
  <c r="I1512" i="22" s="1"/>
  <c r="H1511" i="22"/>
  <c r="I1511" i="22" s="1"/>
  <c r="H1510" i="22"/>
  <c r="I1510" i="22" s="1"/>
  <c r="H1509" i="22"/>
  <c r="I1509" i="22" s="1"/>
  <c r="H1508" i="22"/>
  <c r="I1508" i="22" s="1"/>
  <c r="H1507" i="22"/>
  <c r="I1507" i="22" s="1"/>
  <c r="H1506" i="22"/>
  <c r="I1506" i="22" s="1"/>
  <c r="H1505" i="22"/>
  <c r="I1505" i="22" s="1"/>
  <c r="H1504" i="22"/>
  <c r="I1504" i="22" s="1"/>
  <c r="H1503" i="22"/>
  <c r="I1503" i="22" s="1"/>
  <c r="H1502" i="22"/>
  <c r="I1502" i="22" s="1"/>
  <c r="H1501" i="22"/>
  <c r="I1501" i="22" s="1"/>
  <c r="H1500" i="22"/>
  <c r="I1500" i="22" s="1"/>
  <c r="H1499" i="22"/>
  <c r="I1499" i="22" s="1"/>
  <c r="H1498" i="22"/>
  <c r="I1498" i="22" s="1"/>
  <c r="H1497" i="22"/>
  <c r="I1497" i="22" s="1"/>
  <c r="H1496" i="22"/>
  <c r="I1496" i="22" s="1"/>
  <c r="H1495" i="22"/>
  <c r="I1495" i="22" s="1"/>
  <c r="H1494" i="22"/>
  <c r="I1494" i="22" s="1"/>
  <c r="H1493" i="22"/>
  <c r="I1493" i="22" s="1"/>
  <c r="H1492" i="22"/>
  <c r="I1492" i="22" s="1"/>
  <c r="H1491" i="22"/>
  <c r="I1491" i="22" s="1"/>
  <c r="H1490" i="22"/>
  <c r="I1490" i="22" s="1"/>
  <c r="H1489" i="22"/>
  <c r="I1489" i="22" s="1"/>
  <c r="H1488" i="22"/>
  <c r="I1488" i="22" s="1"/>
  <c r="H1487" i="22"/>
  <c r="I1487" i="22" s="1"/>
  <c r="H1486" i="22"/>
  <c r="I1486" i="22" s="1"/>
  <c r="H1485" i="22"/>
  <c r="I1485" i="22" s="1"/>
  <c r="H1484" i="22"/>
  <c r="I1484" i="22" s="1"/>
  <c r="H1483" i="22"/>
  <c r="I1483" i="22" s="1"/>
  <c r="H1482" i="22"/>
  <c r="I1482" i="22" s="1"/>
  <c r="H1481" i="22"/>
  <c r="I1481" i="22" s="1"/>
  <c r="H1480" i="22"/>
  <c r="I1480" i="22" s="1"/>
  <c r="H1479" i="22"/>
  <c r="I1479" i="22" s="1"/>
  <c r="H1478" i="22"/>
  <c r="I1478" i="22" s="1"/>
  <c r="H1477" i="22"/>
  <c r="I1477" i="22" s="1"/>
  <c r="H1476" i="22"/>
  <c r="I1476" i="22" s="1"/>
  <c r="H1475" i="22"/>
  <c r="I1475" i="22" s="1"/>
  <c r="H1474" i="22"/>
  <c r="I1474" i="22" s="1"/>
  <c r="H1473" i="22"/>
  <c r="I1473" i="22" s="1"/>
  <c r="H1472" i="22"/>
  <c r="I1472" i="22" s="1"/>
  <c r="H1471" i="22"/>
  <c r="I1471" i="22" s="1"/>
  <c r="H1470" i="22"/>
  <c r="I1470" i="22" s="1"/>
  <c r="H1469" i="22"/>
  <c r="I1469" i="22" s="1"/>
  <c r="H1468" i="22"/>
  <c r="I1468" i="22" s="1"/>
  <c r="H1467" i="22"/>
  <c r="I1467" i="22" s="1"/>
  <c r="H1466" i="22"/>
  <c r="I1466" i="22" s="1"/>
  <c r="H1465" i="22"/>
  <c r="I1465" i="22" s="1"/>
  <c r="H1464" i="22"/>
  <c r="I1464" i="22" s="1"/>
  <c r="H1463" i="22"/>
  <c r="I1463" i="22" s="1"/>
  <c r="H1462" i="22"/>
  <c r="I1462" i="22" s="1"/>
  <c r="H1461" i="22"/>
  <c r="I1461" i="22" s="1"/>
  <c r="H1460" i="22"/>
  <c r="I1460" i="22" s="1"/>
  <c r="H1459" i="22"/>
  <c r="I1459" i="22" s="1"/>
  <c r="H1458" i="22"/>
  <c r="I1458" i="22" s="1"/>
  <c r="H1457" i="22"/>
  <c r="I1457" i="22" s="1"/>
  <c r="H1456" i="22"/>
  <c r="I1456" i="22" s="1"/>
  <c r="H1455" i="22"/>
  <c r="I1455" i="22" s="1"/>
  <c r="H1454" i="22"/>
  <c r="I1454" i="22" s="1"/>
  <c r="H1453" i="22"/>
  <c r="I1453" i="22" s="1"/>
  <c r="H1452" i="22"/>
  <c r="I1452" i="22" s="1"/>
  <c r="H1451" i="22"/>
  <c r="I1451" i="22" s="1"/>
  <c r="H1450" i="22"/>
  <c r="I1450" i="22" s="1"/>
  <c r="H1449" i="22"/>
  <c r="I1449" i="22" s="1"/>
  <c r="H1448" i="22"/>
  <c r="I1448" i="22" s="1"/>
  <c r="H1447" i="22"/>
  <c r="I1447" i="22" s="1"/>
  <c r="H1446" i="22"/>
  <c r="I1446" i="22" s="1"/>
  <c r="H1445" i="22"/>
  <c r="I1445" i="22" s="1"/>
  <c r="H1444" i="22"/>
  <c r="I1444" i="22" s="1"/>
  <c r="H1443" i="22"/>
  <c r="I1443" i="22" s="1"/>
  <c r="H1442" i="22"/>
  <c r="I1442" i="22" s="1"/>
  <c r="H1441" i="22"/>
  <c r="I1441" i="22" s="1"/>
  <c r="H1440" i="22"/>
  <c r="I1440" i="22" s="1"/>
  <c r="H1439" i="22"/>
  <c r="I1439" i="22" s="1"/>
  <c r="H1438" i="22"/>
  <c r="I1438" i="22" s="1"/>
  <c r="H1437" i="22"/>
  <c r="I1437" i="22" s="1"/>
  <c r="H1436" i="22"/>
  <c r="I1436" i="22" s="1"/>
  <c r="H1435" i="22"/>
  <c r="I1435" i="22" s="1"/>
  <c r="H1434" i="22"/>
  <c r="I1434" i="22" s="1"/>
  <c r="H1433" i="22"/>
  <c r="I1433" i="22" s="1"/>
  <c r="H1432" i="22"/>
  <c r="I1432" i="22" s="1"/>
  <c r="H1431" i="22"/>
  <c r="I1431" i="22" s="1"/>
  <c r="H1430" i="22"/>
  <c r="I1430" i="22" s="1"/>
  <c r="H1429" i="22"/>
  <c r="I1429" i="22" s="1"/>
  <c r="H1428" i="22"/>
  <c r="I1428" i="22" s="1"/>
  <c r="H1427" i="22"/>
  <c r="I1427" i="22" s="1"/>
  <c r="H1426" i="22"/>
  <c r="I1426" i="22" s="1"/>
  <c r="H1425" i="22"/>
  <c r="I1425" i="22" s="1"/>
  <c r="H1424" i="22"/>
  <c r="I1424" i="22" s="1"/>
  <c r="H1423" i="22"/>
  <c r="I1423" i="22" s="1"/>
  <c r="H1422" i="22"/>
  <c r="I1422" i="22" s="1"/>
  <c r="H1421" i="22"/>
  <c r="I1421" i="22" s="1"/>
  <c r="H1420" i="22"/>
  <c r="I1420" i="22" s="1"/>
  <c r="H1419" i="22"/>
  <c r="I1419" i="22" s="1"/>
  <c r="H1418" i="22"/>
  <c r="I1418" i="22" s="1"/>
  <c r="H1417" i="22"/>
  <c r="I1417" i="22" s="1"/>
  <c r="H1416" i="22"/>
  <c r="I1416" i="22" s="1"/>
  <c r="H1415" i="22"/>
  <c r="I1415" i="22" s="1"/>
  <c r="H1414" i="22"/>
  <c r="I1414" i="22" s="1"/>
  <c r="H1413" i="22"/>
  <c r="I1413" i="22" s="1"/>
  <c r="H1412" i="22"/>
  <c r="I1412" i="22" s="1"/>
  <c r="H1411" i="22"/>
  <c r="I1411" i="22" s="1"/>
  <c r="H1410" i="22"/>
  <c r="I1410" i="22" s="1"/>
  <c r="H1409" i="22"/>
  <c r="I1409" i="22" s="1"/>
  <c r="H1408" i="22"/>
  <c r="I1408" i="22" s="1"/>
  <c r="H1407" i="22"/>
  <c r="I1407" i="22" s="1"/>
  <c r="H1406" i="22"/>
  <c r="I1406" i="22" s="1"/>
  <c r="H1405" i="22"/>
  <c r="I1405" i="22" s="1"/>
  <c r="H1404" i="22"/>
  <c r="I1404" i="22" s="1"/>
  <c r="H1403" i="22"/>
  <c r="I1403" i="22" s="1"/>
  <c r="H1402" i="22"/>
  <c r="I1402" i="22" s="1"/>
  <c r="H1401" i="22"/>
  <c r="I1401" i="22" s="1"/>
  <c r="H1400" i="22"/>
  <c r="I1400" i="22" s="1"/>
  <c r="H1399" i="22"/>
  <c r="I1399" i="22" s="1"/>
  <c r="H1398" i="22"/>
  <c r="I1398" i="22" s="1"/>
  <c r="H1397" i="22"/>
  <c r="I1397" i="22" s="1"/>
  <c r="H1396" i="22"/>
  <c r="I1396" i="22" s="1"/>
  <c r="H1395" i="22"/>
  <c r="I1395" i="22" s="1"/>
  <c r="H1394" i="22"/>
  <c r="I1394" i="22" s="1"/>
  <c r="H1393" i="22"/>
  <c r="I1393" i="22" s="1"/>
  <c r="H1392" i="22"/>
  <c r="I1392" i="22" s="1"/>
  <c r="H1391" i="22"/>
  <c r="I1391" i="22" s="1"/>
  <c r="H1390" i="22"/>
  <c r="I1390" i="22" s="1"/>
  <c r="H1389" i="22"/>
  <c r="I1389" i="22" s="1"/>
  <c r="H1388" i="22"/>
  <c r="I1388" i="22" s="1"/>
  <c r="H1387" i="22"/>
  <c r="I1387" i="22" s="1"/>
  <c r="H1386" i="22"/>
  <c r="I1386" i="22" s="1"/>
  <c r="H1385" i="22"/>
  <c r="I1385" i="22" s="1"/>
  <c r="H1384" i="22"/>
  <c r="I1384" i="22" s="1"/>
  <c r="H1383" i="22"/>
  <c r="I1383" i="22" s="1"/>
  <c r="H1382" i="22"/>
  <c r="I1382" i="22" s="1"/>
  <c r="H1381" i="22"/>
  <c r="I1381" i="22" s="1"/>
  <c r="H1380" i="22"/>
  <c r="I1380" i="22" s="1"/>
  <c r="H1379" i="22"/>
  <c r="I1379" i="22" s="1"/>
  <c r="H1378" i="22"/>
  <c r="I1378" i="22" s="1"/>
  <c r="H1377" i="22"/>
  <c r="I1377" i="22" s="1"/>
  <c r="H1376" i="22"/>
  <c r="I1376" i="22" s="1"/>
  <c r="H1375" i="22"/>
  <c r="I1375" i="22" s="1"/>
  <c r="H1374" i="22"/>
  <c r="I1374" i="22" s="1"/>
  <c r="H1373" i="22"/>
  <c r="I1373" i="22" s="1"/>
  <c r="H1372" i="22"/>
  <c r="I1372" i="22" s="1"/>
  <c r="H1371" i="22"/>
  <c r="I1371" i="22" s="1"/>
  <c r="H1370" i="22"/>
  <c r="I1370" i="22" s="1"/>
  <c r="H1369" i="22"/>
  <c r="I1369" i="22" s="1"/>
  <c r="H1368" i="22"/>
  <c r="I1368" i="22" s="1"/>
  <c r="H1367" i="22"/>
  <c r="I1367" i="22" s="1"/>
  <c r="H1366" i="22"/>
  <c r="I1366" i="22" s="1"/>
  <c r="H1365" i="22"/>
  <c r="I1365" i="22" s="1"/>
  <c r="H1364" i="22"/>
  <c r="I1364" i="22" s="1"/>
  <c r="H1363" i="22"/>
  <c r="I1363" i="22" s="1"/>
  <c r="H1362" i="22"/>
  <c r="I1362" i="22" s="1"/>
  <c r="H1361" i="22"/>
  <c r="I1361" i="22" s="1"/>
  <c r="H1360" i="22"/>
  <c r="I1360" i="22" s="1"/>
  <c r="H1359" i="22"/>
  <c r="I1359" i="22" s="1"/>
  <c r="H1358" i="22"/>
  <c r="I1358" i="22" s="1"/>
  <c r="H1357" i="22"/>
  <c r="I1357" i="22" s="1"/>
  <c r="H1356" i="22"/>
  <c r="I1356" i="22" s="1"/>
  <c r="H1355" i="22"/>
  <c r="I1355" i="22" s="1"/>
  <c r="H1354" i="22"/>
  <c r="I1354" i="22" s="1"/>
  <c r="H1353" i="22"/>
  <c r="I1353" i="22" s="1"/>
  <c r="H1352" i="22"/>
  <c r="I1352" i="22" s="1"/>
  <c r="H1351" i="22"/>
  <c r="I1351" i="22" s="1"/>
  <c r="H1350" i="22"/>
  <c r="I1350" i="22" s="1"/>
  <c r="H1349" i="22"/>
  <c r="I1349" i="22" s="1"/>
  <c r="H1348" i="22"/>
  <c r="I1348" i="22" s="1"/>
  <c r="H1347" i="22"/>
  <c r="I1347" i="22" s="1"/>
  <c r="H1346" i="22"/>
  <c r="I1346" i="22" s="1"/>
  <c r="H1345" i="22"/>
  <c r="I1345" i="22" s="1"/>
  <c r="H1344" i="22"/>
  <c r="I1344" i="22" s="1"/>
  <c r="H1343" i="22"/>
  <c r="I1343" i="22" s="1"/>
  <c r="H1342" i="22"/>
  <c r="I1342" i="22" s="1"/>
  <c r="H1341" i="22"/>
  <c r="I1341" i="22" s="1"/>
  <c r="H1340" i="22"/>
  <c r="I1340" i="22" s="1"/>
  <c r="H1339" i="22"/>
  <c r="I1339" i="22" s="1"/>
  <c r="H1338" i="22"/>
  <c r="I1338" i="22" s="1"/>
  <c r="H1337" i="22"/>
  <c r="I1337" i="22" s="1"/>
  <c r="H1336" i="22"/>
  <c r="I1336" i="22" s="1"/>
  <c r="H1335" i="22"/>
  <c r="I1335" i="22" s="1"/>
  <c r="H1334" i="22"/>
  <c r="I1334" i="22" s="1"/>
  <c r="H1333" i="22"/>
  <c r="I1333" i="22" s="1"/>
  <c r="H1332" i="22"/>
  <c r="I1332" i="22" s="1"/>
  <c r="H1331" i="22"/>
  <c r="I1331" i="22" s="1"/>
  <c r="H1330" i="22"/>
  <c r="I1330" i="22" s="1"/>
  <c r="H1329" i="22"/>
  <c r="I1329" i="22" s="1"/>
  <c r="H1328" i="22"/>
  <c r="I1328" i="22" s="1"/>
  <c r="H1327" i="22"/>
  <c r="I1327" i="22" s="1"/>
  <c r="H1326" i="22"/>
  <c r="I1326" i="22" s="1"/>
  <c r="H1325" i="22"/>
  <c r="I1325" i="22" s="1"/>
  <c r="H1324" i="22"/>
  <c r="I1324" i="22" s="1"/>
  <c r="H1323" i="22"/>
  <c r="I1323" i="22" s="1"/>
  <c r="H1322" i="22"/>
  <c r="I1322" i="22" s="1"/>
  <c r="H1321" i="22"/>
  <c r="I1321" i="22" s="1"/>
  <c r="H1320" i="22"/>
  <c r="I1320" i="22" s="1"/>
  <c r="H1319" i="22"/>
  <c r="I1319" i="22" s="1"/>
  <c r="H1318" i="22"/>
  <c r="I1318" i="22" s="1"/>
  <c r="H1317" i="22"/>
  <c r="I1317" i="22" s="1"/>
  <c r="H1316" i="22"/>
  <c r="I1316" i="22" s="1"/>
  <c r="H1315" i="22"/>
  <c r="I1315" i="22" s="1"/>
  <c r="H1314" i="22"/>
  <c r="I1314" i="22" s="1"/>
  <c r="H1313" i="22"/>
  <c r="I1313" i="22" s="1"/>
  <c r="H1312" i="22"/>
  <c r="I1312" i="22" s="1"/>
  <c r="H1311" i="22"/>
  <c r="I1311" i="22" s="1"/>
  <c r="H1310" i="22"/>
  <c r="I1310" i="22" s="1"/>
  <c r="H1309" i="22"/>
  <c r="I1309" i="22" s="1"/>
  <c r="H1308" i="22"/>
  <c r="I1308" i="22" s="1"/>
  <c r="H1307" i="22"/>
  <c r="I1307" i="22" s="1"/>
  <c r="H1306" i="22"/>
  <c r="I1306" i="22" s="1"/>
  <c r="H1305" i="22"/>
  <c r="I1305" i="22" s="1"/>
  <c r="H1304" i="22"/>
  <c r="I1304" i="22" s="1"/>
  <c r="H1303" i="22"/>
  <c r="I1303" i="22" s="1"/>
  <c r="H1302" i="22"/>
  <c r="I1302" i="22" s="1"/>
  <c r="H1301" i="22"/>
  <c r="I1301" i="22" s="1"/>
  <c r="H1300" i="22"/>
  <c r="I1300" i="22" s="1"/>
  <c r="H1299" i="22"/>
  <c r="I1299" i="22" s="1"/>
  <c r="H1298" i="22"/>
  <c r="I1298" i="22" s="1"/>
  <c r="H1297" i="22"/>
  <c r="I1297" i="22" s="1"/>
  <c r="H1296" i="22"/>
  <c r="I1296" i="22" s="1"/>
  <c r="H1295" i="22"/>
  <c r="I1295" i="22" s="1"/>
  <c r="H1294" i="22"/>
  <c r="I1294" i="22" s="1"/>
  <c r="H1293" i="22"/>
  <c r="I1293" i="22" s="1"/>
  <c r="H1292" i="22"/>
  <c r="I1292" i="22" s="1"/>
  <c r="H1291" i="22"/>
  <c r="I1291" i="22" s="1"/>
  <c r="H1290" i="22"/>
  <c r="I1290" i="22" s="1"/>
  <c r="H1289" i="22"/>
  <c r="I1289" i="22" s="1"/>
  <c r="H1288" i="22"/>
  <c r="I1288" i="22" s="1"/>
  <c r="H1287" i="22"/>
  <c r="I1287" i="22" s="1"/>
  <c r="H1286" i="22"/>
  <c r="I1286" i="22" s="1"/>
  <c r="H1285" i="22"/>
  <c r="I1285" i="22" s="1"/>
  <c r="H1284" i="22"/>
  <c r="I1284" i="22" s="1"/>
  <c r="H1283" i="22"/>
  <c r="I1283" i="22" s="1"/>
  <c r="H1282" i="22"/>
  <c r="I1282" i="22" s="1"/>
  <c r="H1281" i="22"/>
  <c r="I1281" i="22" s="1"/>
  <c r="H1280" i="22"/>
  <c r="I1280" i="22" s="1"/>
  <c r="H1279" i="22"/>
  <c r="I1279" i="22" s="1"/>
  <c r="H1278" i="22"/>
  <c r="I1278" i="22" s="1"/>
  <c r="H1277" i="22"/>
  <c r="I1277" i="22" s="1"/>
  <c r="H1276" i="22"/>
  <c r="I1276" i="22" s="1"/>
  <c r="H1275" i="22"/>
  <c r="I1275" i="22" s="1"/>
  <c r="H1274" i="22"/>
  <c r="I1274" i="22" s="1"/>
  <c r="H1273" i="22"/>
  <c r="I1273" i="22" s="1"/>
  <c r="H1272" i="22"/>
  <c r="I1272" i="22" s="1"/>
  <c r="H1271" i="22"/>
  <c r="I1271" i="22" s="1"/>
  <c r="H1270" i="22"/>
  <c r="I1270" i="22" s="1"/>
  <c r="H1269" i="22"/>
  <c r="I1269" i="22" s="1"/>
  <c r="H1268" i="22"/>
  <c r="I1268" i="22" s="1"/>
  <c r="H1267" i="22"/>
  <c r="I1267" i="22" s="1"/>
  <c r="H1266" i="22"/>
  <c r="I1266" i="22" s="1"/>
  <c r="H1265" i="22"/>
  <c r="I1265" i="22" s="1"/>
  <c r="H1264" i="22"/>
  <c r="I1264" i="22" s="1"/>
  <c r="H1263" i="22"/>
  <c r="I1263" i="22" s="1"/>
  <c r="H1262" i="22"/>
  <c r="I1262" i="22" s="1"/>
  <c r="H1261" i="22"/>
  <c r="I1261" i="22" s="1"/>
  <c r="H1260" i="22"/>
  <c r="I1260" i="22" s="1"/>
  <c r="H1259" i="22"/>
  <c r="I1259" i="22" s="1"/>
  <c r="H1258" i="22"/>
  <c r="I1258" i="22" s="1"/>
  <c r="H1257" i="22"/>
  <c r="I1257" i="22" s="1"/>
  <c r="H1256" i="22"/>
  <c r="I1256" i="22" s="1"/>
  <c r="H1255" i="22"/>
  <c r="I1255" i="22" s="1"/>
  <c r="H1254" i="22"/>
  <c r="I1254" i="22" s="1"/>
  <c r="H1253" i="22"/>
  <c r="I1253" i="22" s="1"/>
  <c r="H1252" i="22"/>
  <c r="I1252" i="22" s="1"/>
  <c r="H1251" i="22"/>
  <c r="I1251" i="22" s="1"/>
  <c r="H1250" i="22"/>
  <c r="I1250" i="22" s="1"/>
  <c r="H1249" i="22"/>
  <c r="I1249" i="22" s="1"/>
  <c r="H1248" i="22"/>
  <c r="I1248" i="22" s="1"/>
  <c r="H1247" i="22"/>
  <c r="I1247" i="22" s="1"/>
  <c r="H1246" i="22"/>
  <c r="I1246" i="22" s="1"/>
  <c r="H1245" i="22"/>
  <c r="I1245" i="22" s="1"/>
  <c r="H1244" i="22"/>
  <c r="I1244" i="22" s="1"/>
  <c r="H1243" i="22"/>
  <c r="I1243" i="22" s="1"/>
  <c r="H1242" i="22"/>
  <c r="I1242" i="22" s="1"/>
  <c r="H1241" i="22"/>
  <c r="I1241" i="22" s="1"/>
  <c r="H1240" i="22"/>
  <c r="I1240" i="22" s="1"/>
  <c r="H1239" i="22"/>
  <c r="I1239" i="22" s="1"/>
  <c r="H1238" i="22"/>
  <c r="I1238" i="22" s="1"/>
  <c r="H1237" i="22"/>
  <c r="I1237" i="22" s="1"/>
  <c r="H1236" i="22"/>
  <c r="I1236" i="22" s="1"/>
  <c r="H1235" i="22"/>
  <c r="I1235" i="22" s="1"/>
  <c r="H1234" i="22"/>
  <c r="I1234" i="22" s="1"/>
  <c r="H1233" i="22"/>
  <c r="I1233" i="22" s="1"/>
  <c r="H1232" i="22"/>
  <c r="I1232" i="22" s="1"/>
  <c r="H1231" i="22"/>
  <c r="I1231" i="22" s="1"/>
  <c r="H1230" i="22"/>
  <c r="I1230" i="22" s="1"/>
  <c r="H1229" i="22"/>
  <c r="I1229" i="22" s="1"/>
  <c r="H1228" i="22"/>
  <c r="I1228" i="22" s="1"/>
  <c r="H1227" i="22"/>
  <c r="I1227" i="22" s="1"/>
  <c r="H1226" i="22"/>
  <c r="I1226" i="22" s="1"/>
  <c r="H1225" i="22"/>
  <c r="I1225" i="22" s="1"/>
  <c r="H1224" i="22"/>
  <c r="I1224" i="22" s="1"/>
  <c r="H1223" i="22"/>
  <c r="I1223" i="22" s="1"/>
  <c r="H1222" i="22"/>
  <c r="I1222" i="22" s="1"/>
  <c r="H1221" i="22"/>
  <c r="I1221" i="22" s="1"/>
  <c r="H1220" i="22"/>
  <c r="I1220" i="22" s="1"/>
  <c r="H1219" i="22"/>
  <c r="I1219" i="22" s="1"/>
  <c r="H1218" i="22"/>
  <c r="I1218" i="22" s="1"/>
  <c r="H1217" i="22"/>
  <c r="I1217" i="22" s="1"/>
  <c r="H1216" i="22"/>
  <c r="I1216" i="22" s="1"/>
  <c r="H1215" i="22"/>
  <c r="I1215" i="22" s="1"/>
  <c r="H1214" i="22"/>
  <c r="I1214" i="22" s="1"/>
  <c r="H1213" i="22"/>
  <c r="I1213" i="22" s="1"/>
  <c r="H1212" i="22"/>
  <c r="I1212" i="22" s="1"/>
  <c r="H1211" i="22"/>
  <c r="I1211" i="22" s="1"/>
  <c r="H1210" i="22"/>
  <c r="I1210" i="22" s="1"/>
  <c r="H1209" i="22"/>
  <c r="I1209" i="22" s="1"/>
  <c r="H1208" i="22"/>
  <c r="I1208" i="22" s="1"/>
  <c r="H1207" i="22"/>
  <c r="I1207" i="22" s="1"/>
  <c r="H1206" i="22"/>
  <c r="I1206" i="22" s="1"/>
  <c r="H1205" i="22"/>
  <c r="I1205" i="22" s="1"/>
  <c r="H1204" i="22"/>
  <c r="I1204" i="22" s="1"/>
  <c r="H1203" i="22"/>
  <c r="I1203" i="22" s="1"/>
  <c r="H1202" i="22"/>
  <c r="I1202" i="22" s="1"/>
  <c r="H1201" i="22"/>
  <c r="I1201" i="22" s="1"/>
  <c r="H1200" i="22"/>
  <c r="I1200" i="22" s="1"/>
  <c r="H1199" i="22"/>
  <c r="I1199" i="22" s="1"/>
  <c r="H1198" i="22"/>
  <c r="I1198" i="22" s="1"/>
  <c r="H1197" i="22"/>
  <c r="I1197" i="22" s="1"/>
  <c r="H1196" i="22"/>
  <c r="I1196" i="22" s="1"/>
  <c r="H1195" i="22"/>
  <c r="I1195" i="22" s="1"/>
  <c r="H1194" i="22"/>
  <c r="I1194" i="22" s="1"/>
  <c r="H1193" i="22"/>
  <c r="I1193" i="22" s="1"/>
  <c r="H1192" i="22"/>
  <c r="I1192" i="22" s="1"/>
  <c r="H1191" i="22"/>
  <c r="I1191" i="22" s="1"/>
  <c r="H1190" i="22"/>
  <c r="I1190" i="22" s="1"/>
  <c r="H1189" i="22"/>
  <c r="I1189" i="22" s="1"/>
  <c r="H1188" i="22"/>
  <c r="I1188" i="22" s="1"/>
  <c r="H1187" i="22"/>
  <c r="I1187" i="22" s="1"/>
  <c r="H1186" i="22"/>
  <c r="I1186" i="22" s="1"/>
  <c r="H1185" i="22"/>
  <c r="I1185" i="22" s="1"/>
  <c r="H1184" i="22"/>
  <c r="I1184" i="22" s="1"/>
  <c r="H1183" i="22"/>
  <c r="I1183" i="22" s="1"/>
  <c r="H1182" i="22"/>
  <c r="I1182" i="22" s="1"/>
  <c r="H1181" i="22"/>
  <c r="I1181" i="22" s="1"/>
  <c r="H1180" i="22"/>
  <c r="I1180" i="22" s="1"/>
  <c r="H1179" i="22"/>
  <c r="I1179" i="22" s="1"/>
  <c r="H1178" i="22"/>
  <c r="I1178" i="22" s="1"/>
  <c r="H1177" i="22"/>
  <c r="I1177" i="22" s="1"/>
  <c r="H1176" i="22"/>
  <c r="I1176" i="22" s="1"/>
  <c r="H1175" i="22"/>
  <c r="I1175" i="22" s="1"/>
  <c r="H1174" i="22"/>
  <c r="I1174" i="22" s="1"/>
  <c r="H1173" i="22"/>
  <c r="I1173" i="22" s="1"/>
  <c r="H1172" i="22"/>
  <c r="I1172" i="22" s="1"/>
  <c r="H1171" i="22"/>
  <c r="I1171" i="22" s="1"/>
  <c r="H1170" i="22"/>
  <c r="I1170" i="22" s="1"/>
  <c r="H1169" i="22"/>
  <c r="I1169" i="22" s="1"/>
  <c r="H1168" i="22"/>
  <c r="I1168" i="22" s="1"/>
  <c r="H1167" i="22"/>
  <c r="I1167" i="22" s="1"/>
  <c r="H1166" i="22"/>
  <c r="I1166" i="22" s="1"/>
  <c r="H1165" i="22"/>
  <c r="I1165" i="22" s="1"/>
  <c r="H1164" i="22"/>
  <c r="I1164" i="22" s="1"/>
  <c r="H1163" i="22"/>
  <c r="I1163" i="22" s="1"/>
  <c r="H1162" i="22"/>
  <c r="I1162" i="22" s="1"/>
  <c r="H1161" i="22"/>
  <c r="I1161" i="22" s="1"/>
  <c r="H1160" i="22"/>
  <c r="I1160" i="22" s="1"/>
  <c r="H1159" i="22"/>
  <c r="I1159" i="22" s="1"/>
  <c r="H1158" i="22"/>
  <c r="I1158" i="22" s="1"/>
  <c r="H1157" i="22"/>
  <c r="I1157" i="22" s="1"/>
  <c r="H1156" i="22"/>
  <c r="I1156" i="22" s="1"/>
  <c r="H1155" i="22"/>
  <c r="I1155" i="22" s="1"/>
  <c r="H1154" i="22"/>
  <c r="I1154" i="22" s="1"/>
  <c r="H1153" i="22"/>
  <c r="I1153" i="22" s="1"/>
  <c r="H1152" i="22"/>
  <c r="I1152" i="22" s="1"/>
  <c r="H1151" i="22"/>
  <c r="I1151" i="22" s="1"/>
  <c r="H1150" i="22"/>
  <c r="I1150" i="22" s="1"/>
  <c r="H1149" i="22"/>
  <c r="I1149" i="22" s="1"/>
  <c r="H1148" i="22"/>
  <c r="I1148" i="22" s="1"/>
  <c r="H1147" i="22"/>
  <c r="I1147" i="22" s="1"/>
  <c r="H1146" i="22"/>
  <c r="I1146" i="22" s="1"/>
  <c r="H1145" i="22"/>
  <c r="I1145" i="22" s="1"/>
  <c r="H1144" i="22"/>
  <c r="I1144" i="22" s="1"/>
  <c r="H1143" i="22"/>
  <c r="I1143" i="22" s="1"/>
  <c r="H1142" i="22"/>
  <c r="I1142" i="22" s="1"/>
  <c r="H1141" i="22"/>
  <c r="I1141" i="22" s="1"/>
  <c r="H1140" i="22"/>
  <c r="I1140" i="22" s="1"/>
  <c r="H1139" i="22"/>
  <c r="I1139" i="22" s="1"/>
  <c r="H1138" i="22"/>
  <c r="I1138" i="22" s="1"/>
  <c r="H1137" i="22"/>
  <c r="I1137" i="22" s="1"/>
  <c r="H1136" i="22"/>
  <c r="I1136" i="22" s="1"/>
  <c r="H1135" i="22"/>
  <c r="I1135" i="22" s="1"/>
  <c r="H1134" i="22"/>
  <c r="I1134" i="22" s="1"/>
  <c r="H1133" i="22"/>
  <c r="I1133" i="22" s="1"/>
  <c r="H1132" i="22"/>
  <c r="I1132" i="22" s="1"/>
  <c r="H1131" i="22"/>
  <c r="I1131" i="22" s="1"/>
  <c r="H1130" i="22"/>
  <c r="I1130" i="22" s="1"/>
  <c r="H1129" i="22"/>
  <c r="I1129" i="22" s="1"/>
  <c r="H1128" i="22"/>
  <c r="I1128" i="22" s="1"/>
  <c r="H1127" i="22"/>
  <c r="I1127" i="22" s="1"/>
  <c r="H1126" i="22"/>
  <c r="I1126" i="22" s="1"/>
  <c r="H1125" i="22"/>
  <c r="I1125" i="22" s="1"/>
  <c r="H1124" i="22"/>
  <c r="I1124" i="22" s="1"/>
  <c r="H1123" i="22"/>
  <c r="I1123" i="22" s="1"/>
  <c r="H1122" i="22"/>
  <c r="I1122" i="22" s="1"/>
  <c r="H1121" i="22"/>
  <c r="I1121" i="22" s="1"/>
  <c r="H1120" i="22"/>
  <c r="I1120" i="22" s="1"/>
  <c r="H1119" i="22"/>
  <c r="I1119" i="22" s="1"/>
  <c r="H1118" i="22"/>
  <c r="I1118" i="22" s="1"/>
  <c r="H1117" i="22"/>
  <c r="I1117" i="22" s="1"/>
  <c r="H1116" i="22"/>
  <c r="I1116" i="22" s="1"/>
  <c r="H1115" i="22"/>
  <c r="I1115" i="22" s="1"/>
  <c r="H1114" i="22"/>
  <c r="I1114" i="22" s="1"/>
  <c r="H1113" i="22"/>
  <c r="I1113" i="22" s="1"/>
  <c r="H1112" i="22"/>
  <c r="I1112" i="22" s="1"/>
  <c r="H1111" i="22"/>
  <c r="I1111" i="22" s="1"/>
  <c r="H1110" i="22"/>
  <c r="I1110" i="22" s="1"/>
  <c r="H1109" i="22"/>
  <c r="I1109" i="22" s="1"/>
  <c r="H1108" i="22"/>
  <c r="I1108" i="22" s="1"/>
  <c r="H1107" i="22"/>
  <c r="I1107" i="22" s="1"/>
  <c r="H1106" i="22"/>
  <c r="I1106" i="22" s="1"/>
  <c r="H1105" i="22"/>
  <c r="I1105" i="22" s="1"/>
  <c r="H1104" i="22"/>
  <c r="I1104" i="22" s="1"/>
  <c r="H1103" i="22"/>
  <c r="I1103" i="22" s="1"/>
  <c r="H1102" i="22"/>
  <c r="I1102" i="22" s="1"/>
  <c r="H1101" i="22"/>
  <c r="I1101" i="22" s="1"/>
  <c r="H1100" i="22"/>
  <c r="I1100" i="22" s="1"/>
  <c r="H1099" i="22"/>
  <c r="I1099" i="22" s="1"/>
  <c r="H1098" i="22"/>
  <c r="I1098" i="22" s="1"/>
  <c r="H1097" i="22"/>
  <c r="I1097" i="22" s="1"/>
  <c r="H1096" i="22"/>
  <c r="I1096" i="22" s="1"/>
  <c r="H1095" i="22"/>
  <c r="I1095" i="22" s="1"/>
  <c r="H1094" i="22"/>
  <c r="I1094" i="22" s="1"/>
  <c r="H1093" i="22"/>
  <c r="I1093" i="22" s="1"/>
  <c r="H1092" i="22"/>
  <c r="I1092" i="22" s="1"/>
  <c r="H1091" i="22"/>
  <c r="I1091" i="22" s="1"/>
  <c r="H1090" i="22"/>
  <c r="I1090" i="22" s="1"/>
  <c r="H1089" i="22"/>
  <c r="I1089" i="22" s="1"/>
  <c r="H1088" i="22"/>
  <c r="I1088" i="22" s="1"/>
  <c r="H1087" i="22"/>
  <c r="I1087" i="22" s="1"/>
  <c r="H1086" i="22"/>
  <c r="I1086" i="22" s="1"/>
  <c r="H1085" i="22"/>
  <c r="I1085" i="22" s="1"/>
  <c r="H1084" i="22"/>
  <c r="I1084" i="22" s="1"/>
  <c r="H1083" i="22"/>
  <c r="I1083" i="22" s="1"/>
  <c r="H1082" i="22"/>
  <c r="I1082" i="22" s="1"/>
  <c r="H1081" i="22"/>
  <c r="I1081" i="22" s="1"/>
  <c r="H1080" i="22"/>
  <c r="I1080" i="22" s="1"/>
  <c r="H1079" i="22"/>
  <c r="I1079" i="22" s="1"/>
  <c r="H1078" i="22"/>
  <c r="I1078" i="22" s="1"/>
  <c r="H1077" i="22"/>
  <c r="I1077" i="22" s="1"/>
  <c r="H1076" i="22"/>
  <c r="I1076" i="22" s="1"/>
  <c r="H1075" i="22"/>
  <c r="I1075" i="22" s="1"/>
  <c r="H1074" i="22"/>
  <c r="I1074" i="22" s="1"/>
  <c r="H1073" i="22"/>
  <c r="I1073" i="22" s="1"/>
  <c r="H1072" i="22"/>
  <c r="I1072" i="22" s="1"/>
  <c r="H1071" i="22"/>
  <c r="I1071" i="22" s="1"/>
  <c r="H1070" i="22"/>
  <c r="I1070" i="22" s="1"/>
  <c r="H1069" i="22"/>
  <c r="I1069" i="22" s="1"/>
  <c r="H1068" i="22"/>
  <c r="I1068" i="22" s="1"/>
  <c r="H1067" i="22"/>
  <c r="I1067" i="22" s="1"/>
  <c r="H1066" i="22"/>
  <c r="I1066" i="22" s="1"/>
  <c r="H1065" i="22"/>
  <c r="I1065" i="22" s="1"/>
  <c r="H1064" i="22"/>
  <c r="I1064" i="22" s="1"/>
  <c r="H1063" i="22"/>
  <c r="I1063" i="22" s="1"/>
  <c r="H1062" i="22"/>
  <c r="I1062" i="22" s="1"/>
  <c r="H1061" i="22"/>
  <c r="I1061" i="22" s="1"/>
  <c r="H1060" i="22"/>
  <c r="I1060" i="22" s="1"/>
  <c r="H1059" i="22"/>
  <c r="I1059" i="22" s="1"/>
  <c r="H1058" i="22"/>
  <c r="I1058" i="22" s="1"/>
  <c r="H1057" i="22"/>
  <c r="I1057" i="22" s="1"/>
  <c r="H1056" i="22"/>
  <c r="I1056" i="22" s="1"/>
  <c r="H1055" i="22"/>
  <c r="I1055" i="22" s="1"/>
  <c r="H1054" i="22"/>
  <c r="I1054" i="22" s="1"/>
  <c r="H1053" i="22"/>
  <c r="I1053" i="22" s="1"/>
  <c r="H1052" i="22"/>
  <c r="I1052" i="22" s="1"/>
  <c r="H1051" i="22"/>
  <c r="I1051" i="22" s="1"/>
  <c r="H1050" i="22"/>
  <c r="I1050" i="22" s="1"/>
  <c r="H1049" i="22"/>
  <c r="I1049" i="22" s="1"/>
  <c r="H1048" i="22"/>
  <c r="I1048" i="22" s="1"/>
  <c r="H1047" i="22"/>
  <c r="I1047" i="22" s="1"/>
  <c r="H1046" i="22"/>
  <c r="I1046" i="22" s="1"/>
  <c r="H1045" i="22"/>
  <c r="I1045" i="22" s="1"/>
  <c r="H1044" i="22"/>
  <c r="I1044" i="22" s="1"/>
  <c r="H1043" i="22"/>
  <c r="I1043" i="22" s="1"/>
  <c r="H1042" i="22"/>
  <c r="I1042" i="22" s="1"/>
  <c r="H1041" i="22"/>
  <c r="I1041" i="22" s="1"/>
  <c r="H1040" i="22"/>
  <c r="I1040" i="22" s="1"/>
  <c r="H1039" i="22"/>
  <c r="I1039" i="22" s="1"/>
  <c r="H1038" i="22"/>
  <c r="I1038" i="22" s="1"/>
  <c r="H1037" i="22"/>
  <c r="I1037" i="22" s="1"/>
  <c r="H1036" i="22"/>
  <c r="I1036" i="22" s="1"/>
  <c r="H1035" i="22"/>
  <c r="I1035" i="22" s="1"/>
  <c r="H1034" i="22"/>
  <c r="I1034" i="22" s="1"/>
  <c r="H1033" i="22"/>
  <c r="I1033" i="22" s="1"/>
  <c r="H1032" i="22"/>
  <c r="I1032" i="22" s="1"/>
  <c r="H1031" i="22"/>
  <c r="I1031" i="22" s="1"/>
  <c r="H1030" i="22"/>
  <c r="I1030" i="22" s="1"/>
  <c r="H1029" i="22"/>
  <c r="I1029" i="22" s="1"/>
  <c r="H1028" i="22"/>
  <c r="I1028" i="22" s="1"/>
  <c r="H1027" i="22"/>
  <c r="I1027" i="22" s="1"/>
  <c r="H1026" i="22"/>
  <c r="I1026" i="22" s="1"/>
  <c r="H1025" i="22"/>
  <c r="I1025" i="22" s="1"/>
  <c r="H1024" i="22"/>
  <c r="I1024" i="22" s="1"/>
  <c r="H1023" i="22"/>
  <c r="I1023" i="22" s="1"/>
  <c r="H1022" i="22"/>
  <c r="I1022" i="22" s="1"/>
  <c r="H1021" i="22"/>
  <c r="I1021" i="22" s="1"/>
  <c r="H1020" i="22"/>
  <c r="I1020" i="22" s="1"/>
  <c r="H1019" i="22"/>
  <c r="I1019" i="22" s="1"/>
  <c r="H1018" i="22"/>
  <c r="I1018" i="22" s="1"/>
  <c r="H1017" i="22"/>
  <c r="I1017" i="22" s="1"/>
  <c r="H1016" i="22"/>
  <c r="I1016" i="22" s="1"/>
  <c r="H1015" i="22"/>
  <c r="I1015" i="22" s="1"/>
  <c r="H1014" i="22"/>
  <c r="I1014" i="22" s="1"/>
  <c r="H1013" i="22"/>
  <c r="I1013" i="22" s="1"/>
  <c r="H1012" i="22"/>
  <c r="I1012" i="22" s="1"/>
  <c r="H1011" i="22"/>
  <c r="I1011" i="22" s="1"/>
  <c r="H1010" i="22"/>
  <c r="I1010" i="22" s="1"/>
  <c r="H1009" i="22"/>
  <c r="I1009" i="22" s="1"/>
  <c r="H1008" i="22"/>
  <c r="I1008" i="22" s="1"/>
  <c r="H1007" i="22"/>
  <c r="I1007" i="22" s="1"/>
  <c r="H1006" i="22"/>
  <c r="I1006" i="22" s="1"/>
  <c r="H1005" i="22"/>
  <c r="I1005" i="22" s="1"/>
  <c r="H1004" i="22"/>
  <c r="I1004" i="22" s="1"/>
  <c r="H1003" i="22"/>
  <c r="I1003" i="22" s="1"/>
  <c r="H1002" i="22"/>
  <c r="I1002" i="22" s="1"/>
  <c r="H1001" i="22"/>
  <c r="I1001" i="22" s="1"/>
  <c r="H1000" i="22"/>
  <c r="I1000" i="22" s="1"/>
  <c r="H999" i="22"/>
  <c r="I999" i="22" s="1"/>
  <c r="H998" i="22"/>
  <c r="I998" i="22" s="1"/>
  <c r="H997" i="22"/>
  <c r="I997" i="22" s="1"/>
  <c r="H996" i="22"/>
  <c r="I996" i="22" s="1"/>
  <c r="H995" i="22"/>
  <c r="I995" i="22" s="1"/>
  <c r="H994" i="22"/>
  <c r="I994" i="22" s="1"/>
  <c r="H993" i="22"/>
  <c r="I993" i="22" s="1"/>
  <c r="H992" i="22"/>
  <c r="I992" i="22" s="1"/>
  <c r="H991" i="22"/>
  <c r="I991" i="22" s="1"/>
  <c r="H990" i="22"/>
  <c r="I990" i="22" s="1"/>
  <c r="H989" i="22"/>
  <c r="I989" i="22" s="1"/>
  <c r="H988" i="22"/>
  <c r="I988" i="22" s="1"/>
  <c r="H987" i="22"/>
  <c r="I987" i="22" s="1"/>
  <c r="H986" i="22"/>
  <c r="I986" i="22" s="1"/>
  <c r="H985" i="22"/>
  <c r="I985" i="22" s="1"/>
  <c r="H984" i="22"/>
  <c r="I984" i="22" s="1"/>
  <c r="H983" i="22"/>
  <c r="I983" i="22" s="1"/>
  <c r="H982" i="22"/>
  <c r="I982" i="22" s="1"/>
  <c r="H981" i="22"/>
  <c r="I981" i="22" s="1"/>
  <c r="H980" i="22"/>
  <c r="I980" i="22" s="1"/>
  <c r="H979" i="22"/>
  <c r="I979" i="22" s="1"/>
  <c r="H978" i="22"/>
  <c r="I978" i="22" s="1"/>
  <c r="H977" i="22"/>
  <c r="I977" i="22" s="1"/>
  <c r="H976" i="22"/>
  <c r="I976" i="22" s="1"/>
  <c r="H975" i="22"/>
  <c r="I975" i="22" s="1"/>
  <c r="H974" i="22"/>
  <c r="I974" i="22" s="1"/>
  <c r="H973" i="22"/>
  <c r="I973" i="22" s="1"/>
  <c r="H972" i="22"/>
  <c r="I972" i="22" s="1"/>
  <c r="H971" i="22"/>
  <c r="I971" i="22" s="1"/>
  <c r="H970" i="22"/>
  <c r="I970" i="22" s="1"/>
  <c r="H969" i="22"/>
  <c r="I969" i="22" s="1"/>
  <c r="H968" i="22"/>
  <c r="I968" i="22" s="1"/>
  <c r="H967" i="22"/>
  <c r="I967" i="22" s="1"/>
  <c r="H966" i="22"/>
  <c r="I966" i="22" s="1"/>
  <c r="H965" i="22"/>
  <c r="I965" i="22" s="1"/>
  <c r="H964" i="22"/>
  <c r="I964" i="22" s="1"/>
  <c r="H963" i="22"/>
  <c r="I963" i="22" s="1"/>
  <c r="H962" i="22"/>
  <c r="I962" i="22" s="1"/>
  <c r="H961" i="22"/>
  <c r="I961" i="22" s="1"/>
  <c r="H960" i="22"/>
  <c r="I960" i="22" s="1"/>
  <c r="H959" i="22"/>
  <c r="I959" i="22" s="1"/>
  <c r="H958" i="22"/>
  <c r="I958" i="22" s="1"/>
  <c r="H957" i="22"/>
  <c r="I957" i="22" s="1"/>
  <c r="H956" i="22"/>
  <c r="I956" i="22" s="1"/>
  <c r="H955" i="22"/>
  <c r="I955" i="22" s="1"/>
  <c r="H954" i="22"/>
  <c r="I954" i="22" s="1"/>
  <c r="H953" i="22"/>
  <c r="I953" i="22" s="1"/>
  <c r="H952" i="22"/>
  <c r="I952" i="22" s="1"/>
  <c r="H951" i="22"/>
  <c r="I951" i="22" s="1"/>
  <c r="H950" i="22"/>
  <c r="I950" i="22" s="1"/>
  <c r="H949" i="22"/>
  <c r="I949" i="22" s="1"/>
  <c r="H948" i="22"/>
  <c r="I948" i="22" s="1"/>
  <c r="H947" i="22"/>
  <c r="I947" i="22" s="1"/>
  <c r="H946" i="22"/>
  <c r="I946" i="22" s="1"/>
  <c r="H945" i="22"/>
  <c r="I945" i="22" s="1"/>
  <c r="H944" i="22"/>
  <c r="I944" i="22" s="1"/>
  <c r="H943" i="22"/>
  <c r="I943" i="22" s="1"/>
  <c r="H942" i="22"/>
  <c r="I942" i="22" s="1"/>
  <c r="H941" i="22"/>
  <c r="I941" i="22" s="1"/>
  <c r="H940" i="22"/>
  <c r="I940" i="22" s="1"/>
  <c r="H939" i="22"/>
  <c r="I939" i="22" s="1"/>
  <c r="H938" i="22"/>
  <c r="I938" i="22" s="1"/>
  <c r="H937" i="22"/>
  <c r="I937" i="22" s="1"/>
  <c r="H936" i="22"/>
  <c r="I936" i="22" s="1"/>
  <c r="H935" i="22"/>
  <c r="I935" i="22" s="1"/>
  <c r="H934" i="22"/>
  <c r="I934" i="22" s="1"/>
  <c r="H933" i="22"/>
  <c r="I933" i="22" s="1"/>
  <c r="H932" i="22"/>
  <c r="I932" i="22" s="1"/>
  <c r="H931" i="22"/>
  <c r="I931" i="22" s="1"/>
  <c r="H930" i="22"/>
  <c r="I930" i="22" s="1"/>
  <c r="H929" i="22"/>
  <c r="I929" i="22" s="1"/>
  <c r="H928" i="22"/>
  <c r="I928" i="22" s="1"/>
  <c r="H927" i="22"/>
  <c r="I927" i="22" s="1"/>
  <c r="H926" i="22"/>
  <c r="I926" i="22" s="1"/>
  <c r="H925" i="22"/>
  <c r="I925" i="22" s="1"/>
  <c r="H924" i="22"/>
  <c r="I924" i="22" s="1"/>
  <c r="H923" i="22"/>
  <c r="I923" i="22" s="1"/>
  <c r="H922" i="22"/>
  <c r="I922" i="22" s="1"/>
  <c r="H921" i="22"/>
  <c r="I921" i="22" s="1"/>
  <c r="H920" i="22"/>
  <c r="I920" i="22" s="1"/>
  <c r="H919" i="22"/>
  <c r="I919" i="22" s="1"/>
  <c r="H918" i="22"/>
  <c r="I918" i="22" s="1"/>
  <c r="H917" i="22"/>
  <c r="I917" i="22" s="1"/>
  <c r="H916" i="22"/>
  <c r="I916" i="22" s="1"/>
  <c r="H915" i="22"/>
  <c r="I915" i="22" s="1"/>
  <c r="H914" i="22"/>
  <c r="I914" i="22" s="1"/>
  <c r="H913" i="22"/>
  <c r="I913" i="22" s="1"/>
  <c r="H912" i="22"/>
  <c r="I912" i="22" s="1"/>
  <c r="H911" i="22"/>
  <c r="I911" i="22" s="1"/>
  <c r="H910" i="22"/>
  <c r="I910" i="22" s="1"/>
  <c r="H909" i="22"/>
  <c r="I909" i="22" s="1"/>
  <c r="H908" i="22"/>
  <c r="I908" i="22" s="1"/>
  <c r="H907" i="22"/>
  <c r="I907" i="22" s="1"/>
  <c r="H906" i="22"/>
  <c r="I906" i="22" s="1"/>
  <c r="H905" i="22"/>
  <c r="I905" i="22" s="1"/>
  <c r="H904" i="22"/>
  <c r="I904" i="22" s="1"/>
  <c r="H903" i="22"/>
  <c r="I903" i="22" s="1"/>
  <c r="H902" i="22"/>
  <c r="I902" i="22" s="1"/>
  <c r="H901" i="22"/>
  <c r="I901" i="22" s="1"/>
  <c r="H900" i="22"/>
  <c r="I900" i="22" s="1"/>
  <c r="H899" i="22"/>
  <c r="I899" i="22" s="1"/>
  <c r="H898" i="22"/>
  <c r="I898" i="22" s="1"/>
  <c r="H897" i="22"/>
  <c r="I897" i="22" s="1"/>
  <c r="H896" i="22"/>
  <c r="I896" i="22" s="1"/>
  <c r="H895" i="22"/>
  <c r="I895" i="22" s="1"/>
  <c r="H894" i="22"/>
  <c r="I894" i="22" s="1"/>
  <c r="H893" i="22"/>
  <c r="I893" i="22" s="1"/>
  <c r="H892" i="22"/>
  <c r="I892" i="22" s="1"/>
  <c r="H891" i="22"/>
  <c r="I891" i="22" s="1"/>
  <c r="H890" i="22"/>
  <c r="I890" i="22" s="1"/>
  <c r="H889" i="22"/>
  <c r="I889" i="22" s="1"/>
  <c r="H888" i="22"/>
  <c r="I888" i="22" s="1"/>
  <c r="H887" i="22"/>
  <c r="I887" i="22" s="1"/>
  <c r="H886" i="22"/>
  <c r="I886" i="22" s="1"/>
  <c r="H885" i="22"/>
  <c r="I885" i="22" s="1"/>
  <c r="H884" i="22"/>
  <c r="I884" i="22" s="1"/>
  <c r="H883" i="22"/>
  <c r="I883" i="22" s="1"/>
  <c r="H882" i="22"/>
  <c r="I882" i="22" s="1"/>
  <c r="H881" i="22"/>
  <c r="I881" i="22" s="1"/>
  <c r="H880" i="22"/>
  <c r="I880" i="22" s="1"/>
  <c r="H879" i="22"/>
  <c r="I879" i="22" s="1"/>
  <c r="H878" i="22"/>
  <c r="I878" i="22" s="1"/>
  <c r="H877" i="22"/>
  <c r="I877" i="22" s="1"/>
  <c r="H876" i="22"/>
  <c r="I876" i="22" s="1"/>
  <c r="H875" i="22"/>
  <c r="I875" i="22" s="1"/>
  <c r="H874" i="22"/>
  <c r="I874" i="22" s="1"/>
  <c r="H873" i="22"/>
  <c r="I873" i="22" s="1"/>
  <c r="H872" i="22"/>
  <c r="I872" i="22" s="1"/>
  <c r="H871" i="22"/>
  <c r="I871" i="22" s="1"/>
  <c r="H870" i="22"/>
  <c r="I870" i="22" s="1"/>
  <c r="H869" i="22"/>
  <c r="I869" i="22" s="1"/>
  <c r="H868" i="22"/>
  <c r="I868" i="22" s="1"/>
  <c r="H867" i="22"/>
  <c r="I867" i="22" s="1"/>
  <c r="H866" i="22"/>
  <c r="I866" i="22" s="1"/>
  <c r="H865" i="22"/>
  <c r="I865" i="22" s="1"/>
  <c r="H864" i="22"/>
  <c r="I864" i="22" s="1"/>
  <c r="H863" i="22"/>
  <c r="I863" i="22" s="1"/>
  <c r="H862" i="22"/>
  <c r="I862" i="22" s="1"/>
  <c r="H861" i="22"/>
  <c r="I861" i="22" s="1"/>
  <c r="H860" i="22"/>
  <c r="I860" i="22" s="1"/>
  <c r="H859" i="22"/>
  <c r="I859" i="22" s="1"/>
  <c r="H858" i="22"/>
  <c r="I858" i="22" s="1"/>
  <c r="H857" i="22"/>
  <c r="I857" i="22" s="1"/>
  <c r="H856" i="22"/>
  <c r="I856" i="22" s="1"/>
  <c r="H855" i="22"/>
  <c r="I855" i="22" s="1"/>
  <c r="H854" i="22"/>
  <c r="I854" i="22" s="1"/>
  <c r="H853" i="22"/>
  <c r="I853" i="22" s="1"/>
  <c r="H852" i="22"/>
  <c r="I852" i="22" s="1"/>
  <c r="H851" i="22"/>
  <c r="I851" i="22" s="1"/>
  <c r="H850" i="22"/>
  <c r="I850" i="22" s="1"/>
  <c r="H849" i="22"/>
  <c r="I849" i="22" s="1"/>
  <c r="H848" i="22"/>
  <c r="I848" i="22" s="1"/>
  <c r="H847" i="22"/>
  <c r="I847" i="22" s="1"/>
  <c r="H846" i="22"/>
  <c r="I846" i="22" s="1"/>
  <c r="H845" i="22"/>
  <c r="I845" i="22" s="1"/>
  <c r="H844" i="22"/>
  <c r="I844" i="22" s="1"/>
  <c r="H843" i="22"/>
  <c r="I843" i="22" s="1"/>
  <c r="H842" i="22"/>
  <c r="I842" i="22" s="1"/>
  <c r="H841" i="22"/>
  <c r="I841" i="22" s="1"/>
  <c r="H840" i="22"/>
  <c r="I840" i="22" s="1"/>
  <c r="H839" i="22"/>
  <c r="I839" i="22" s="1"/>
  <c r="H838" i="22"/>
  <c r="I838" i="22" s="1"/>
  <c r="H837" i="22"/>
  <c r="I837" i="22" s="1"/>
  <c r="H836" i="22"/>
  <c r="I836" i="22" s="1"/>
  <c r="H835" i="22"/>
  <c r="I835" i="22" s="1"/>
  <c r="H834" i="22"/>
  <c r="I834" i="22" s="1"/>
  <c r="H833" i="22"/>
  <c r="I833" i="22" s="1"/>
  <c r="H832" i="22"/>
  <c r="I832" i="22" s="1"/>
  <c r="H831" i="22"/>
  <c r="I831" i="22" s="1"/>
  <c r="H830" i="22"/>
  <c r="I830" i="22" s="1"/>
  <c r="H829" i="22"/>
  <c r="I829" i="22" s="1"/>
  <c r="H828" i="22"/>
  <c r="I828" i="22" s="1"/>
  <c r="H827" i="22"/>
  <c r="I827" i="22" s="1"/>
  <c r="H826" i="22"/>
  <c r="I826" i="22" s="1"/>
  <c r="H825" i="22"/>
  <c r="I825" i="22" s="1"/>
  <c r="H824" i="22"/>
  <c r="I824" i="22" s="1"/>
  <c r="H823" i="22"/>
  <c r="I823" i="22" s="1"/>
  <c r="H822" i="22"/>
  <c r="I822" i="22" s="1"/>
  <c r="H821" i="22"/>
  <c r="I821" i="22" s="1"/>
  <c r="H820" i="22"/>
  <c r="I820" i="22" s="1"/>
  <c r="H819" i="22"/>
  <c r="I819" i="22" s="1"/>
  <c r="H818" i="22"/>
  <c r="I818" i="22" s="1"/>
  <c r="H817" i="22"/>
  <c r="I817" i="22" s="1"/>
  <c r="H816" i="22"/>
  <c r="I816" i="22" s="1"/>
  <c r="H815" i="22"/>
  <c r="I815" i="22" s="1"/>
  <c r="H814" i="22"/>
  <c r="I814" i="22" s="1"/>
  <c r="H813" i="22"/>
  <c r="I813" i="22" s="1"/>
  <c r="H812" i="22"/>
  <c r="I812" i="22" s="1"/>
  <c r="H811" i="22"/>
  <c r="I811" i="22" s="1"/>
  <c r="H810" i="22"/>
  <c r="I810" i="22" s="1"/>
  <c r="H809" i="22"/>
  <c r="I809" i="22" s="1"/>
  <c r="H808" i="22"/>
  <c r="I808" i="22" s="1"/>
  <c r="H807" i="22"/>
  <c r="I807" i="22" s="1"/>
  <c r="H806" i="22"/>
  <c r="I806" i="22" s="1"/>
  <c r="H805" i="22"/>
  <c r="I805" i="22" s="1"/>
  <c r="H804" i="22"/>
  <c r="I804" i="22" s="1"/>
  <c r="H803" i="22"/>
  <c r="I803" i="22" s="1"/>
  <c r="H802" i="22"/>
  <c r="I802" i="22" s="1"/>
  <c r="H801" i="22"/>
  <c r="I801" i="22" s="1"/>
  <c r="H800" i="22"/>
  <c r="I800" i="22" s="1"/>
  <c r="H799" i="22"/>
  <c r="I799" i="22" s="1"/>
  <c r="H798" i="22"/>
  <c r="I798" i="22" s="1"/>
  <c r="H797" i="22"/>
  <c r="I797" i="22" s="1"/>
  <c r="H796" i="22"/>
  <c r="I796" i="22" s="1"/>
  <c r="H795" i="22"/>
  <c r="I795" i="22" s="1"/>
  <c r="H794" i="22"/>
  <c r="I794" i="22" s="1"/>
  <c r="H793" i="22"/>
  <c r="I793" i="22" s="1"/>
  <c r="H792" i="22"/>
  <c r="I792" i="22" s="1"/>
  <c r="H791" i="22"/>
  <c r="I791" i="22" s="1"/>
  <c r="H790" i="22"/>
  <c r="I790" i="22" s="1"/>
  <c r="H789" i="22"/>
  <c r="I789" i="22" s="1"/>
  <c r="H788" i="22"/>
  <c r="I788" i="22" s="1"/>
  <c r="H787" i="22"/>
  <c r="I787" i="22" s="1"/>
  <c r="H786" i="22"/>
  <c r="I786" i="22" s="1"/>
  <c r="H785" i="22"/>
  <c r="I785" i="22" s="1"/>
  <c r="H784" i="22"/>
  <c r="I784" i="22" s="1"/>
  <c r="H783" i="22"/>
  <c r="I783" i="22" s="1"/>
  <c r="H782" i="22"/>
  <c r="I782" i="22" s="1"/>
  <c r="H781" i="22"/>
  <c r="I781" i="22" s="1"/>
  <c r="H780" i="22"/>
  <c r="I780" i="22" s="1"/>
  <c r="H779" i="22"/>
  <c r="I779" i="22" s="1"/>
  <c r="H778" i="22"/>
  <c r="I778" i="22" s="1"/>
  <c r="H777" i="22"/>
  <c r="I777" i="22" s="1"/>
  <c r="H776" i="22"/>
  <c r="I776" i="22" s="1"/>
  <c r="H775" i="22"/>
  <c r="I775" i="22" s="1"/>
  <c r="H774" i="22"/>
  <c r="I774" i="22" s="1"/>
  <c r="H773" i="22"/>
  <c r="I773" i="22" s="1"/>
  <c r="H772" i="22"/>
  <c r="I772" i="22" s="1"/>
  <c r="H771" i="22"/>
  <c r="I771" i="22" s="1"/>
  <c r="H770" i="22"/>
  <c r="I770" i="22" s="1"/>
  <c r="H769" i="22"/>
  <c r="I769" i="22" s="1"/>
  <c r="H768" i="22"/>
  <c r="I768" i="22" s="1"/>
  <c r="H767" i="22"/>
  <c r="I767" i="22" s="1"/>
  <c r="H766" i="22"/>
  <c r="I766" i="22" s="1"/>
  <c r="H765" i="22"/>
  <c r="I765" i="22" s="1"/>
  <c r="H764" i="22"/>
  <c r="I764" i="22" s="1"/>
  <c r="H763" i="22"/>
  <c r="I763" i="22" s="1"/>
  <c r="H762" i="22"/>
  <c r="I762" i="22" s="1"/>
  <c r="H761" i="22"/>
  <c r="I761" i="22" s="1"/>
  <c r="H760" i="22"/>
  <c r="I760" i="22" s="1"/>
  <c r="H759" i="22"/>
  <c r="I759" i="22" s="1"/>
  <c r="H758" i="22"/>
  <c r="I758" i="22" s="1"/>
  <c r="H757" i="22"/>
  <c r="I757" i="22" s="1"/>
  <c r="H756" i="22"/>
  <c r="I756" i="22" s="1"/>
  <c r="H755" i="22"/>
  <c r="I755" i="22" s="1"/>
  <c r="H754" i="22"/>
  <c r="I754" i="22" s="1"/>
  <c r="H753" i="22"/>
  <c r="I753" i="22" s="1"/>
  <c r="H752" i="22"/>
  <c r="I752" i="22" s="1"/>
  <c r="H751" i="22"/>
  <c r="I751" i="22" s="1"/>
  <c r="H750" i="22"/>
  <c r="I750" i="22" s="1"/>
  <c r="H749" i="22"/>
  <c r="I749" i="22" s="1"/>
  <c r="H748" i="22"/>
  <c r="I748" i="22" s="1"/>
  <c r="H747" i="22"/>
  <c r="I747" i="22" s="1"/>
  <c r="H746" i="22"/>
  <c r="I746" i="22" s="1"/>
  <c r="H745" i="22"/>
  <c r="I745" i="22" s="1"/>
  <c r="H744" i="22"/>
  <c r="I744" i="22" s="1"/>
  <c r="H743" i="22"/>
  <c r="I743" i="22" s="1"/>
  <c r="H742" i="22"/>
  <c r="I742" i="22" s="1"/>
  <c r="H741" i="22"/>
  <c r="I741" i="22" s="1"/>
  <c r="H740" i="22"/>
  <c r="I740" i="22" s="1"/>
  <c r="H739" i="22"/>
  <c r="I739" i="22" s="1"/>
  <c r="H738" i="22"/>
  <c r="I738" i="22" s="1"/>
  <c r="H737" i="22"/>
  <c r="I737" i="22" s="1"/>
  <c r="H736" i="22"/>
  <c r="I736" i="22" s="1"/>
  <c r="H735" i="22"/>
  <c r="I735" i="22" s="1"/>
  <c r="H734" i="22"/>
  <c r="I734" i="22" s="1"/>
  <c r="H733" i="22"/>
  <c r="I733" i="22" s="1"/>
  <c r="H732" i="22"/>
  <c r="I732" i="22" s="1"/>
  <c r="H731" i="22"/>
  <c r="I731" i="22" s="1"/>
  <c r="H730" i="22"/>
  <c r="I730" i="22" s="1"/>
  <c r="H729" i="22"/>
  <c r="I729" i="22" s="1"/>
  <c r="H728" i="22"/>
  <c r="I728" i="22" s="1"/>
  <c r="H727" i="22"/>
  <c r="I727" i="22" s="1"/>
  <c r="H726" i="22"/>
  <c r="I726" i="22" s="1"/>
  <c r="H725" i="22"/>
  <c r="I725" i="22" s="1"/>
  <c r="H724" i="22"/>
  <c r="I724" i="22" s="1"/>
  <c r="H723" i="22"/>
  <c r="I723" i="22" s="1"/>
  <c r="H722" i="22"/>
  <c r="I722" i="22" s="1"/>
  <c r="H721" i="22"/>
  <c r="I721" i="22" s="1"/>
  <c r="H720" i="22"/>
  <c r="I720" i="22" s="1"/>
  <c r="H719" i="22"/>
  <c r="I719" i="22" s="1"/>
  <c r="H718" i="22"/>
  <c r="I718" i="22" s="1"/>
  <c r="H717" i="22"/>
  <c r="I717" i="22" s="1"/>
  <c r="H716" i="22"/>
  <c r="I716" i="22" s="1"/>
  <c r="H715" i="22"/>
  <c r="I715" i="22" s="1"/>
  <c r="H714" i="22"/>
  <c r="I714" i="22" s="1"/>
  <c r="H713" i="22"/>
  <c r="I713" i="22" s="1"/>
  <c r="H712" i="22"/>
  <c r="I712" i="22" s="1"/>
  <c r="H711" i="22"/>
  <c r="I711" i="22" s="1"/>
  <c r="H710" i="22"/>
  <c r="I710" i="22" s="1"/>
  <c r="H709" i="22"/>
  <c r="I709" i="22" s="1"/>
  <c r="H708" i="22"/>
  <c r="I708" i="22" s="1"/>
  <c r="H707" i="22"/>
  <c r="I707" i="22" s="1"/>
  <c r="H706" i="22"/>
  <c r="I706" i="22" s="1"/>
  <c r="H705" i="22"/>
  <c r="I705" i="22" s="1"/>
  <c r="H704" i="22"/>
  <c r="I704" i="22" s="1"/>
  <c r="H703" i="22"/>
  <c r="I703" i="22" s="1"/>
  <c r="H702" i="22"/>
  <c r="I702" i="22" s="1"/>
  <c r="H701" i="22"/>
  <c r="I701" i="22" s="1"/>
  <c r="H700" i="22"/>
  <c r="I700" i="22" s="1"/>
  <c r="H699" i="22"/>
  <c r="I699" i="22" s="1"/>
  <c r="H698" i="22"/>
  <c r="I698" i="22" s="1"/>
  <c r="H697" i="22"/>
  <c r="I697" i="22" s="1"/>
  <c r="H696" i="22"/>
  <c r="I696" i="22" s="1"/>
  <c r="H695" i="22"/>
  <c r="I695" i="22" s="1"/>
  <c r="H694" i="22"/>
  <c r="I694" i="22" s="1"/>
  <c r="H693" i="22"/>
  <c r="I693" i="22" s="1"/>
  <c r="H692" i="22"/>
  <c r="I692" i="22" s="1"/>
  <c r="H691" i="22"/>
  <c r="I691" i="22" s="1"/>
  <c r="H690" i="22"/>
  <c r="I690" i="22" s="1"/>
  <c r="H689" i="22"/>
  <c r="I689" i="22" s="1"/>
  <c r="H688" i="22"/>
  <c r="I688" i="22" s="1"/>
  <c r="H687" i="22"/>
  <c r="I687" i="22" s="1"/>
  <c r="H686" i="22"/>
  <c r="I686" i="22" s="1"/>
  <c r="H685" i="22"/>
  <c r="I685" i="22" s="1"/>
  <c r="H684" i="22"/>
  <c r="I684" i="22" s="1"/>
  <c r="H683" i="22"/>
  <c r="I683" i="22" s="1"/>
  <c r="H682" i="22"/>
  <c r="I682" i="22" s="1"/>
  <c r="H681" i="22"/>
  <c r="I681" i="22" s="1"/>
  <c r="H680" i="22"/>
  <c r="I680" i="22" s="1"/>
  <c r="H679" i="22"/>
  <c r="I679" i="22" s="1"/>
  <c r="H678" i="22"/>
  <c r="I678" i="22" s="1"/>
  <c r="H677" i="22"/>
  <c r="I677" i="22" s="1"/>
  <c r="H676" i="22"/>
  <c r="I676" i="22" s="1"/>
  <c r="H675" i="22"/>
  <c r="I675" i="22" s="1"/>
  <c r="H674" i="22"/>
  <c r="I674" i="22" s="1"/>
  <c r="H673" i="22"/>
  <c r="I673" i="22" s="1"/>
  <c r="H672" i="22"/>
  <c r="I672" i="22" s="1"/>
  <c r="H671" i="22"/>
  <c r="I671" i="22" s="1"/>
  <c r="H670" i="22"/>
  <c r="I670" i="22" s="1"/>
  <c r="H669" i="22"/>
  <c r="I669" i="22" s="1"/>
  <c r="H668" i="22"/>
  <c r="I668" i="22" s="1"/>
  <c r="H667" i="22"/>
  <c r="I667" i="22" s="1"/>
  <c r="H666" i="22"/>
  <c r="I666" i="22" s="1"/>
  <c r="H665" i="22"/>
  <c r="I665" i="22" s="1"/>
  <c r="H664" i="22"/>
  <c r="I664" i="22" s="1"/>
  <c r="H663" i="22"/>
  <c r="I663" i="22" s="1"/>
  <c r="H662" i="22"/>
  <c r="I662" i="22" s="1"/>
  <c r="H661" i="22"/>
  <c r="I661" i="22" s="1"/>
  <c r="H660" i="22"/>
  <c r="I660" i="22" s="1"/>
  <c r="H659" i="22"/>
  <c r="I659" i="22" s="1"/>
  <c r="H658" i="22"/>
  <c r="I658" i="22" s="1"/>
  <c r="H657" i="22"/>
  <c r="I657" i="22" s="1"/>
  <c r="H656" i="22"/>
  <c r="I656" i="22" s="1"/>
  <c r="H655" i="22"/>
  <c r="I655" i="22" s="1"/>
  <c r="H654" i="22"/>
  <c r="I654" i="22" s="1"/>
  <c r="H653" i="22"/>
  <c r="I653" i="22" s="1"/>
  <c r="H652" i="22"/>
  <c r="I652" i="22" s="1"/>
  <c r="H651" i="22"/>
  <c r="I651" i="22" s="1"/>
  <c r="H650" i="22"/>
  <c r="I650" i="22" s="1"/>
  <c r="H649" i="22"/>
  <c r="I649" i="22" s="1"/>
  <c r="H648" i="22"/>
  <c r="I648" i="22" s="1"/>
  <c r="H647" i="22"/>
  <c r="I647" i="22" s="1"/>
  <c r="H646" i="22"/>
  <c r="I646" i="22" s="1"/>
  <c r="H645" i="22"/>
  <c r="I645" i="22" s="1"/>
  <c r="H644" i="22"/>
  <c r="I644" i="22" s="1"/>
  <c r="H643" i="22"/>
  <c r="I643" i="22" s="1"/>
  <c r="H642" i="22"/>
  <c r="I642" i="22" s="1"/>
  <c r="H641" i="22"/>
  <c r="I641" i="22" s="1"/>
  <c r="H640" i="22"/>
  <c r="I640" i="22" s="1"/>
  <c r="H639" i="22"/>
  <c r="I639" i="22" s="1"/>
  <c r="H638" i="22"/>
  <c r="I638" i="22" s="1"/>
  <c r="H637" i="22"/>
  <c r="I637" i="22" s="1"/>
  <c r="H636" i="22"/>
  <c r="I636" i="22" s="1"/>
  <c r="H635" i="22"/>
  <c r="I635" i="22" s="1"/>
  <c r="H634" i="22"/>
  <c r="I634" i="22" s="1"/>
  <c r="H633" i="22"/>
  <c r="I633" i="22" s="1"/>
  <c r="H632" i="22"/>
  <c r="I632" i="22" s="1"/>
  <c r="H631" i="22"/>
  <c r="I631" i="22" s="1"/>
  <c r="H630" i="22"/>
  <c r="I630" i="22" s="1"/>
  <c r="H629" i="22"/>
  <c r="I629" i="22" s="1"/>
  <c r="H628" i="22"/>
  <c r="I628" i="22" s="1"/>
  <c r="H627" i="22"/>
  <c r="I627" i="22" s="1"/>
  <c r="H626" i="22"/>
  <c r="I626" i="22" s="1"/>
  <c r="H625" i="22"/>
  <c r="I625" i="22" s="1"/>
  <c r="H624" i="22"/>
  <c r="I624" i="22" s="1"/>
  <c r="H623" i="22"/>
  <c r="I623" i="22" s="1"/>
  <c r="H622" i="22"/>
  <c r="I622" i="22" s="1"/>
  <c r="H621" i="22"/>
  <c r="I621" i="22" s="1"/>
  <c r="H620" i="22"/>
  <c r="I620" i="22" s="1"/>
  <c r="H619" i="22"/>
  <c r="I619" i="22" s="1"/>
  <c r="H618" i="22"/>
  <c r="I618" i="22" s="1"/>
  <c r="H617" i="22"/>
  <c r="I617" i="22" s="1"/>
  <c r="H616" i="22"/>
  <c r="I616" i="22" s="1"/>
  <c r="H615" i="22"/>
  <c r="I615" i="22" s="1"/>
  <c r="H614" i="22"/>
  <c r="I614" i="22" s="1"/>
  <c r="H613" i="22"/>
  <c r="I613" i="22" s="1"/>
  <c r="H612" i="22"/>
  <c r="I612" i="22" s="1"/>
  <c r="H611" i="22"/>
  <c r="I611" i="22" s="1"/>
  <c r="H610" i="22"/>
  <c r="I610" i="22" s="1"/>
  <c r="H609" i="22"/>
  <c r="I609" i="22" s="1"/>
  <c r="H608" i="22"/>
  <c r="I608" i="22" s="1"/>
  <c r="H607" i="22"/>
  <c r="I607" i="22" s="1"/>
  <c r="H606" i="22"/>
  <c r="I606" i="22" s="1"/>
  <c r="H605" i="22"/>
  <c r="I605" i="22" s="1"/>
  <c r="H604" i="22"/>
  <c r="I604" i="22" s="1"/>
  <c r="H603" i="22"/>
  <c r="I603" i="22" s="1"/>
  <c r="H602" i="22"/>
  <c r="I602" i="22" s="1"/>
  <c r="H601" i="22"/>
  <c r="I601" i="22" s="1"/>
  <c r="H600" i="22"/>
  <c r="I600" i="22" s="1"/>
  <c r="H599" i="22"/>
  <c r="I599" i="22" s="1"/>
  <c r="H598" i="22"/>
  <c r="I598" i="22" s="1"/>
  <c r="H597" i="22"/>
  <c r="I597" i="22" s="1"/>
  <c r="H596" i="22"/>
  <c r="I596" i="22" s="1"/>
  <c r="H595" i="22"/>
  <c r="I595" i="22" s="1"/>
  <c r="H594" i="22"/>
  <c r="I594" i="22" s="1"/>
  <c r="H593" i="22"/>
  <c r="I593" i="22" s="1"/>
  <c r="H592" i="22"/>
  <c r="I592" i="22" s="1"/>
  <c r="H591" i="22"/>
  <c r="I591" i="22" s="1"/>
  <c r="H590" i="22"/>
  <c r="I590" i="22" s="1"/>
  <c r="H589" i="22"/>
  <c r="I589" i="22" s="1"/>
  <c r="H588" i="22"/>
  <c r="I588" i="22" s="1"/>
  <c r="H587" i="22"/>
  <c r="I587" i="22" s="1"/>
  <c r="H586" i="22"/>
  <c r="I586" i="22" s="1"/>
  <c r="H585" i="22"/>
  <c r="I585" i="22" s="1"/>
  <c r="H584" i="22"/>
  <c r="I584" i="22" s="1"/>
  <c r="H583" i="22"/>
  <c r="I583" i="22" s="1"/>
  <c r="H582" i="22"/>
  <c r="I582" i="22" s="1"/>
  <c r="H581" i="22"/>
  <c r="I581" i="22" s="1"/>
  <c r="H580" i="22"/>
  <c r="I580" i="22" s="1"/>
  <c r="H579" i="22"/>
  <c r="I579" i="22" s="1"/>
  <c r="H578" i="22"/>
  <c r="I578" i="22" s="1"/>
  <c r="H577" i="22"/>
  <c r="I577" i="22" s="1"/>
  <c r="H576" i="22"/>
  <c r="I576" i="22" s="1"/>
  <c r="H575" i="22"/>
  <c r="I575" i="22" s="1"/>
  <c r="H574" i="22"/>
  <c r="I574" i="22" s="1"/>
  <c r="H573" i="22"/>
  <c r="I573" i="22" s="1"/>
  <c r="H572" i="22"/>
  <c r="I572" i="22" s="1"/>
  <c r="H571" i="22"/>
  <c r="I571" i="22" s="1"/>
  <c r="H570" i="22"/>
  <c r="I570" i="22" s="1"/>
  <c r="H569" i="22"/>
  <c r="I569" i="22" s="1"/>
  <c r="H568" i="22"/>
  <c r="I568" i="22" s="1"/>
  <c r="H567" i="22"/>
  <c r="I567" i="22" s="1"/>
  <c r="H566" i="22"/>
  <c r="I566" i="22" s="1"/>
  <c r="H565" i="22"/>
  <c r="I565" i="22" s="1"/>
  <c r="H564" i="22"/>
  <c r="I564" i="22" s="1"/>
  <c r="H563" i="22"/>
  <c r="I563" i="22" s="1"/>
  <c r="H562" i="22"/>
  <c r="I562" i="22" s="1"/>
  <c r="H561" i="22"/>
  <c r="I561" i="22" s="1"/>
  <c r="H560" i="22"/>
  <c r="I560" i="22" s="1"/>
  <c r="H559" i="22"/>
  <c r="I559" i="22" s="1"/>
  <c r="H558" i="22"/>
  <c r="I558" i="22" s="1"/>
  <c r="H557" i="22"/>
  <c r="I557" i="22" s="1"/>
  <c r="H556" i="22"/>
  <c r="I556" i="22" s="1"/>
  <c r="H555" i="22"/>
  <c r="I555" i="22" s="1"/>
  <c r="H554" i="22"/>
  <c r="I554" i="22" s="1"/>
  <c r="H553" i="22"/>
  <c r="I553" i="22" s="1"/>
  <c r="H552" i="22"/>
  <c r="I552" i="22" s="1"/>
  <c r="H551" i="22"/>
  <c r="I551" i="22" s="1"/>
  <c r="H550" i="22"/>
  <c r="I550" i="22" s="1"/>
  <c r="H549" i="22"/>
  <c r="I549" i="22" s="1"/>
  <c r="H548" i="22"/>
  <c r="I548" i="22" s="1"/>
  <c r="H547" i="22"/>
  <c r="I547" i="22" s="1"/>
  <c r="H546" i="22"/>
  <c r="I546" i="22" s="1"/>
  <c r="H545" i="22"/>
  <c r="I545" i="22" s="1"/>
  <c r="H544" i="22"/>
  <c r="I544" i="22" s="1"/>
  <c r="H543" i="22"/>
  <c r="I543" i="22" s="1"/>
  <c r="H542" i="22"/>
  <c r="I542" i="22" s="1"/>
  <c r="H541" i="22"/>
  <c r="I541" i="22" s="1"/>
  <c r="H540" i="22"/>
  <c r="I540" i="22" s="1"/>
  <c r="H539" i="22"/>
  <c r="I539" i="22" s="1"/>
  <c r="H538" i="22"/>
  <c r="I538" i="22" s="1"/>
  <c r="H537" i="22"/>
  <c r="I537" i="22" s="1"/>
  <c r="H536" i="22"/>
  <c r="I536" i="22" s="1"/>
  <c r="H535" i="22"/>
  <c r="I535" i="22" s="1"/>
  <c r="H534" i="22"/>
  <c r="I534" i="22" s="1"/>
  <c r="H533" i="22"/>
  <c r="I533" i="22" s="1"/>
  <c r="H532" i="22"/>
  <c r="I532" i="22" s="1"/>
  <c r="H531" i="22"/>
  <c r="I531" i="22" s="1"/>
  <c r="H530" i="22"/>
  <c r="I530" i="22" s="1"/>
  <c r="H529" i="22"/>
  <c r="I529" i="22" s="1"/>
  <c r="H528" i="22"/>
  <c r="I528" i="22" s="1"/>
  <c r="H527" i="22"/>
  <c r="I527" i="22" s="1"/>
  <c r="H526" i="22"/>
  <c r="I526" i="22" s="1"/>
  <c r="H525" i="22"/>
  <c r="I525" i="22" s="1"/>
  <c r="H524" i="22"/>
  <c r="I524" i="22" s="1"/>
  <c r="H523" i="22"/>
  <c r="I523" i="22" s="1"/>
  <c r="H522" i="22"/>
  <c r="I522" i="22" s="1"/>
  <c r="H521" i="22"/>
  <c r="I521" i="22" s="1"/>
  <c r="H520" i="22"/>
  <c r="I520" i="22" s="1"/>
  <c r="H519" i="22"/>
  <c r="I519" i="22" s="1"/>
  <c r="H518" i="22"/>
  <c r="I518" i="22" s="1"/>
  <c r="H517" i="22"/>
  <c r="I517" i="22" s="1"/>
  <c r="H516" i="22"/>
  <c r="I516" i="22" s="1"/>
  <c r="H515" i="22"/>
  <c r="I515" i="22" s="1"/>
  <c r="H514" i="22"/>
  <c r="I514" i="22" s="1"/>
  <c r="H513" i="22"/>
  <c r="I513" i="22" s="1"/>
  <c r="H512" i="22"/>
  <c r="I512" i="22" s="1"/>
  <c r="H511" i="22"/>
  <c r="I511" i="22" s="1"/>
  <c r="H510" i="22"/>
  <c r="I510" i="22" s="1"/>
  <c r="H509" i="22"/>
  <c r="I509" i="22" s="1"/>
  <c r="H508" i="22"/>
  <c r="I508" i="22" s="1"/>
  <c r="H507" i="22"/>
  <c r="I507" i="22" s="1"/>
  <c r="H506" i="22"/>
  <c r="I506" i="22" s="1"/>
  <c r="H505" i="22"/>
  <c r="I505" i="22" s="1"/>
  <c r="H504" i="22"/>
  <c r="I504" i="22" s="1"/>
  <c r="H503" i="22"/>
  <c r="I503" i="22" s="1"/>
  <c r="H502" i="22"/>
  <c r="I502" i="22" s="1"/>
  <c r="H501" i="22"/>
  <c r="I501" i="22" s="1"/>
  <c r="H500" i="22"/>
  <c r="I500" i="22" s="1"/>
  <c r="H499" i="22"/>
  <c r="I499" i="22" s="1"/>
  <c r="H498" i="22"/>
  <c r="I498" i="22" s="1"/>
  <c r="H497" i="22"/>
  <c r="I497" i="22" s="1"/>
  <c r="H496" i="22"/>
  <c r="I496" i="22" s="1"/>
  <c r="H495" i="22"/>
  <c r="I495" i="22" s="1"/>
  <c r="H494" i="22"/>
  <c r="I494" i="22" s="1"/>
  <c r="H493" i="22"/>
  <c r="I493" i="22" s="1"/>
  <c r="H492" i="22"/>
  <c r="I492" i="22" s="1"/>
  <c r="H491" i="22"/>
  <c r="I491" i="22" s="1"/>
  <c r="H490" i="22"/>
  <c r="I490" i="22" s="1"/>
  <c r="H489" i="22"/>
  <c r="I489" i="22" s="1"/>
  <c r="H488" i="22"/>
  <c r="I488" i="22" s="1"/>
  <c r="H487" i="22"/>
  <c r="I487" i="22" s="1"/>
  <c r="H486" i="22"/>
  <c r="I486" i="22" s="1"/>
  <c r="H485" i="22"/>
  <c r="I485" i="22" s="1"/>
  <c r="H484" i="22"/>
  <c r="I484" i="22" s="1"/>
  <c r="H483" i="22"/>
  <c r="I483" i="22" s="1"/>
  <c r="H482" i="22"/>
  <c r="I482" i="22" s="1"/>
  <c r="H481" i="22"/>
  <c r="I481" i="22" s="1"/>
  <c r="H480" i="22"/>
  <c r="I480" i="22" s="1"/>
  <c r="H479" i="22"/>
  <c r="I479" i="22" s="1"/>
  <c r="H478" i="22"/>
  <c r="I478" i="22" s="1"/>
  <c r="H477" i="22"/>
  <c r="I477" i="22" s="1"/>
  <c r="H476" i="22"/>
  <c r="I476" i="22" s="1"/>
  <c r="H475" i="22"/>
  <c r="I475" i="22" s="1"/>
  <c r="H474" i="22"/>
  <c r="I474" i="22" s="1"/>
  <c r="H473" i="22"/>
  <c r="I473" i="22" s="1"/>
  <c r="H472" i="22"/>
  <c r="I472" i="22" s="1"/>
  <c r="H471" i="22"/>
  <c r="I471" i="22" s="1"/>
  <c r="H470" i="22"/>
  <c r="I470" i="22" s="1"/>
  <c r="H469" i="22"/>
  <c r="I469" i="22" s="1"/>
  <c r="H468" i="22"/>
  <c r="I468" i="22" s="1"/>
  <c r="H467" i="22"/>
  <c r="I467" i="22" s="1"/>
  <c r="H466" i="22"/>
  <c r="I466" i="22" s="1"/>
  <c r="H465" i="22"/>
  <c r="I465" i="22" s="1"/>
  <c r="H464" i="22"/>
  <c r="I464" i="22" s="1"/>
  <c r="H463" i="22"/>
  <c r="I463" i="22" s="1"/>
  <c r="H462" i="22"/>
  <c r="I462" i="22" s="1"/>
  <c r="H461" i="22"/>
  <c r="I461" i="22" s="1"/>
  <c r="H460" i="22"/>
  <c r="I460" i="22" s="1"/>
  <c r="H459" i="22"/>
  <c r="I459" i="22" s="1"/>
  <c r="H458" i="22"/>
  <c r="I458" i="22" s="1"/>
  <c r="H457" i="22"/>
  <c r="I457" i="22" s="1"/>
  <c r="H456" i="22"/>
  <c r="I456" i="22" s="1"/>
  <c r="H455" i="22"/>
  <c r="I455" i="22" s="1"/>
  <c r="H454" i="22"/>
  <c r="I454" i="22" s="1"/>
  <c r="H453" i="22"/>
  <c r="I453" i="22" s="1"/>
  <c r="H452" i="22"/>
  <c r="I452" i="22" s="1"/>
  <c r="H451" i="22"/>
  <c r="I451" i="22" s="1"/>
  <c r="H450" i="22"/>
  <c r="I450" i="22" s="1"/>
  <c r="H449" i="22"/>
  <c r="I449" i="22" s="1"/>
  <c r="H448" i="22"/>
  <c r="I448" i="22" s="1"/>
  <c r="H447" i="22"/>
  <c r="I447" i="22" s="1"/>
  <c r="H446" i="22"/>
  <c r="I446" i="22" s="1"/>
  <c r="H445" i="22"/>
  <c r="I445" i="22" s="1"/>
  <c r="H444" i="22"/>
  <c r="I444" i="22" s="1"/>
  <c r="H443" i="22"/>
  <c r="I443" i="22" s="1"/>
  <c r="H442" i="22"/>
  <c r="I442" i="22" s="1"/>
  <c r="H441" i="22"/>
  <c r="I441" i="22" s="1"/>
  <c r="H440" i="22"/>
  <c r="I440" i="22" s="1"/>
  <c r="H439" i="22"/>
  <c r="I439" i="22" s="1"/>
  <c r="H438" i="22"/>
  <c r="I438" i="22" s="1"/>
  <c r="H437" i="22"/>
  <c r="I437" i="22" s="1"/>
  <c r="H436" i="22"/>
  <c r="I436" i="22" s="1"/>
  <c r="H435" i="22"/>
  <c r="I435" i="22" s="1"/>
  <c r="H434" i="22"/>
  <c r="I434" i="22" s="1"/>
  <c r="H433" i="22"/>
  <c r="I433" i="22" s="1"/>
  <c r="H432" i="22"/>
  <c r="I432" i="22" s="1"/>
  <c r="H431" i="22"/>
  <c r="I431" i="22" s="1"/>
  <c r="H430" i="22"/>
  <c r="I430" i="22" s="1"/>
  <c r="H429" i="22"/>
  <c r="I429" i="22" s="1"/>
  <c r="H428" i="22"/>
  <c r="I428" i="22" s="1"/>
  <c r="H427" i="22"/>
  <c r="I427" i="22" s="1"/>
  <c r="H426" i="22"/>
  <c r="I426" i="22" s="1"/>
  <c r="H425" i="22"/>
  <c r="I425" i="22" s="1"/>
  <c r="H424" i="22"/>
  <c r="I424" i="22" s="1"/>
  <c r="H423" i="22"/>
  <c r="I423" i="22" s="1"/>
  <c r="H422" i="22"/>
  <c r="I422" i="22" s="1"/>
  <c r="H421" i="22"/>
  <c r="I421" i="22" s="1"/>
  <c r="H420" i="22"/>
  <c r="I420" i="22" s="1"/>
  <c r="H419" i="22"/>
  <c r="I419" i="22" s="1"/>
  <c r="H418" i="22"/>
  <c r="I418" i="22" s="1"/>
  <c r="H417" i="22"/>
  <c r="I417" i="22" s="1"/>
  <c r="H416" i="22"/>
  <c r="I416" i="22" s="1"/>
  <c r="H415" i="22"/>
  <c r="I415" i="22" s="1"/>
  <c r="H414" i="22"/>
  <c r="I414" i="22" s="1"/>
  <c r="H413" i="22"/>
  <c r="I413" i="22" s="1"/>
  <c r="H412" i="22"/>
  <c r="I412" i="22" s="1"/>
  <c r="H411" i="22"/>
  <c r="I411" i="22" s="1"/>
  <c r="H410" i="22"/>
  <c r="I410" i="22" s="1"/>
  <c r="H409" i="22"/>
  <c r="I409" i="22" s="1"/>
  <c r="H408" i="22"/>
  <c r="I408" i="22" s="1"/>
  <c r="H407" i="22"/>
  <c r="I407" i="22" s="1"/>
  <c r="H406" i="22"/>
  <c r="I406" i="22" s="1"/>
  <c r="H405" i="22"/>
  <c r="I405" i="22" s="1"/>
  <c r="H404" i="22"/>
  <c r="I404" i="22" s="1"/>
  <c r="H403" i="22"/>
  <c r="I403" i="22" s="1"/>
  <c r="H402" i="22"/>
  <c r="I402" i="22" s="1"/>
  <c r="H401" i="22"/>
  <c r="I401" i="22" s="1"/>
  <c r="H400" i="22"/>
  <c r="I400" i="22" s="1"/>
  <c r="H399" i="22"/>
  <c r="I399" i="22" s="1"/>
  <c r="H398" i="22"/>
  <c r="I398" i="22" s="1"/>
  <c r="H397" i="22"/>
  <c r="I397" i="22" s="1"/>
  <c r="H396" i="22"/>
  <c r="I396" i="22" s="1"/>
  <c r="H395" i="22"/>
  <c r="I395" i="22" s="1"/>
  <c r="H394" i="22"/>
  <c r="I394" i="22" s="1"/>
  <c r="H393" i="22"/>
  <c r="I393" i="22" s="1"/>
  <c r="H392" i="22"/>
  <c r="I392" i="22" s="1"/>
  <c r="H391" i="22"/>
  <c r="I391" i="22" s="1"/>
  <c r="H390" i="22"/>
  <c r="I390" i="22" s="1"/>
  <c r="H389" i="22"/>
  <c r="I389" i="22" s="1"/>
  <c r="H388" i="22"/>
  <c r="I388" i="22" s="1"/>
  <c r="H387" i="22"/>
  <c r="I387" i="22" s="1"/>
  <c r="H386" i="22"/>
  <c r="I386" i="22" s="1"/>
  <c r="H385" i="22"/>
  <c r="I385" i="22" s="1"/>
  <c r="H384" i="22"/>
  <c r="I384" i="22" s="1"/>
  <c r="H383" i="22"/>
  <c r="I383" i="22" s="1"/>
  <c r="H382" i="22"/>
  <c r="I382" i="22" s="1"/>
  <c r="H381" i="22"/>
  <c r="I381" i="22" s="1"/>
  <c r="H380" i="22"/>
  <c r="I380" i="22" s="1"/>
  <c r="H379" i="22"/>
  <c r="I379" i="22" s="1"/>
  <c r="H378" i="22"/>
  <c r="I378" i="22" s="1"/>
  <c r="H377" i="22"/>
  <c r="I377" i="22" s="1"/>
  <c r="H376" i="22"/>
  <c r="I376" i="22" s="1"/>
  <c r="H375" i="22"/>
  <c r="I375" i="22" s="1"/>
  <c r="H374" i="22"/>
  <c r="I374" i="22" s="1"/>
  <c r="H373" i="22"/>
  <c r="I373" i="22" s="1"/>
  <c r="H372" i="22"/>
  <c r="I372" i="22" s="1"/>
  <c r="H371" i="22"/>
  <c r="I371" i="22" s="1"/>
  <c r="H370" i="22"/>
  <c r="I370" i="22" s="1"/>
  <c r="H369" i="22"/>
  <c r="I369" i="22" s="1"/>
  <c r="H368" i="22"/>
  <c r="I368" i="22" s="1"/>
  <c r="H367" i="22"/>
  <c r="I367" i="22" s="1"/>
  <c r="H366" i="22"/>
  <c r="I366" i="22" s="1"/>
  <c r="H365" i="22"/>
  <c r="I365" i="22" s="1"/>
  <c r="H364" i="22"/>
  <c r="I364" i="22" s="1"/>
  <c r="H363" i="22"/>
  <c r="I363" i="22" s="1"/>
  <c r="H362" i="22"/>
  <c r="I362" i="22" s="1"/>
  <c r="H361" i="22"/>
  <c r="I361" i="22" s="1"/>
  <c r="H360" i="22"/>
  <c r="I360" i="22" s="1"/>
  <c r="H359" i="22"/>
  <c r="I359" i="22" s="1"/>
  <c r="H358" i="22"/>
  <c r="I358" i="22" s="1"/>
  <c r="H357" i="22"/>
  <c r="I357" i="22" s="1"/>
  <c r="H356" i="22"/>
  <c r="I356" i="22" s="1"/>
  <c r="H355" i="22"/>
  <c r="I355" i="22" s="1"/>
  <c r="H354" i="22"/>
  <c r="I354" i="22" s="1"/>
  <c r="H353" i="22"/>
  <c r="I353" i="22" s="1"/>
  <c r="H352" i="22"/>
  <c r="I352" i="22" s="1"/>
  <c r="H351" i="22"/>
  <c r="I351" i="22" s="1"/>
  <c r="H350" i="22"/>
  <c r="I350" i="22" s="1"/>
  <c r="H349" i="22"/>
  <c r="I349" i="22" s="1"/>
  <c r="H348" i="22"/>
  <c r="I348" i="22" s="1"/>
  <c r="H347" i="22"/>
  <c r="I347" i="22" s="1"/>
  <c r="H346" i="22"/>
  <c r="I346" i="22" s="1"/>
  <c r="H345" i="22"/>
  <c r="I345" i="22" s="1"/>
  <c r="H344" i="22"/>
  <c r="I344" i="22" s="1"/>
  <c r="H343" i="22"/>
  <c r="I343" i="22" s="1"/>
  <c r="H342" i="22"/>
  <c r="I342" i="22" s="1"/>
  <c r="H341" i="22"/>
  <c r="I341" i="22" s="1"/>
  <c r="H340" i="22"/>
  <c r="I340" i="22" s="1"/>
  <c r="H339" i="22"/>
  <c r="I339" i="22" s="1"/>
  <c r="H338" i="22"/>
  <c r="I338" i="22" s="1"/>
  <c r="H337" i="22"/>
  <c r="I337" i="22" s="1"/>
  <c r="H336" i="22"/>
  <c r="I336" i="22" s="1"/>
  <c r="H335" i="22"/>
  <c r="I335" i="22" s="1"/>
  <c r="H334" i="22"/>
  <c r="I334" i="22" s="1"/>
  <c r="H333" i="22"/>
  <c r="I333" i="22" s="1"/>
  <c r="H332" i="22"/>
  <c r="I332" i="22" s="1"/>
  <c r="H331" i="22"/>
  <c r="I331" i="22" s="1"/>
  <c r="H330" i="22"/>
  <c r="I330" i="22" s="1"/>
  <c r="H329" i="22"/>
  <c r="I329" i="22" s="1"/>
  <c r="H328" i="22"/>
  <c r="I328" i="22" s="1"/>
  <c r="H327" i="22"/>
  <c r="I327" i="22" s="1"/>
  <c r="H326" i="22"/>
  <c r="I326" i="22" s="1"/>
  <c r="H325" i="22"/>
  <c r="I325" i="22" s="1"/>
  <c r="H324" i="22"/>
  <c r="I324" i="22" s="1"/>
  <c r="H323" i="22"/>
  <c r="I323" i="22" s="1"/>
  <c r="H322" i="22"/>
  <c r="I322" i="22" s="1"/>
  <c r="H321" i="22"/>
  <c r="I321" i="22" s="1"/>
  <c r="H320" i="22"/>
  <c r="I320" i="22" s="1"/>
  <c r="H319" i="22"/>
  <c r="I319" i="22" s="1"/>
  <c r="H318" i="22"/>
  <c r="I318" i="22" s="1"/>
  <c r="H317" i="22"/>
  <c r="I317" i="22" s="1"/>
  <c r="H316" i="22"/>
  <c r="I316" i="22" s="1"/>
  <c r="H315" i="22"/>
  <c r="I315" i="22" s="1"/>
  <c r="H314" i="22"/>
  <c r="I314" i="22" s="1"/>
  <c r="H313" i="22"/>
  <c r="I313" i="22" s="1"/>
  <c r="H312" i="22"/>
  <c r="I312" i="22" s="1"/>
  <c r="H311" i="22"/>
  <c r="I311" i="22" s="1"/>
  <c r="H310" i="22"/>
  <c r="I310" i="22" s="1"/>
  <c r="H309" i="22"/>
  <c r="I309" i="22" s="1"/>
  <c r="H308" i="22"/>
  <c r="I308" i="22" s="1"/>
  <c r="H307" i="22"/>
  <c r="I307" i="22" s="1"/>
  <c r="H306" i="22"/>
  <c r="I306" i="22" s="1"/>
  <c r="H305" i="22"/>
  <c r="I305" i="22" s="1"/>
  <c r="H304" i="22"/>
  <c r="I304" i="22" s="1"/>
  <c r="H303" i="22"/>
  <c r="I303" i="22" s="1"/>
  <c r="H302" i="22"/>
  <c r="I302" i="22" s="1"/>
  <c r="H301" i="22"/>
  <c r="I301" i="22" s="1"/>
  <c r="H300" i="22"/>
  <c r="I300" i="22" s="1"/>
  <c r="H299" i="22"/>
  <c r="I299" i="22" s="1"/>
  <c r="H298" i="22"/>
  <c r="I298" i="22" s="1"/>
  <c r="H297" i="22"/>
  <c r="I297" i="22" s="1"/>
  <c r="H296" i="22"/>
  <c r="I296" i="22" s="1"/>
  <c r="H295" i="22"/>
  <c r="I295" i="22" s="1"/>
  <c r="H294" i="22"/>
  <c r="I294" i="22" s="1"/>
  <c r="H293" i="22"/>
  <c r="I293" i="22" s="1"/>
  <c r="H292" i="22"/>
  <c r="I292" i="22" s="1"/>
  <c r="H291" i="22"/>
  <c r="I291" i="22" s="1"/>
  <c r="H290" i="22"/>
  <c r="I290" i="22" s="1"/>
  <c r="H289" i="22"/>
  <c r="I289" i="22" s="1"/>
  <c r="H288" i="22"/>
  <c r="I288" i="22" s="1"/>
  <c r="H287" i="22"/>
  <c r="I287" i="22" s="1"/>
  <c r="H286" i="22"/>
  <c r="I286" i="22" s="1"/>
  <c r="H285" i="22"/>
  <c r="I285" i="22" s="1"/>
  <c r="H284" i="22"/>
  <c r="I284" i="22" s="1"/>
  <c r="H283" i="22"/>
  <c r="I283" i="22" s="1"/>
  <c r="H282" i="22"/>
  <c r="I282" i="22" s="1"/>
  <c r="H281" i="22"/>
  <c r="I281" i="22" s="1"/>
  <c r="H280" i="22"/>
  <c r="I280" i="22" s="1"/>
  <c r="H279" i="22"/>
  <c r="I279" i="22" s="1"/>
  <c r="H278" i="22"/>
  <c r="I278" i="22" s="1"/>
  <c r="H277" i="22"/>
  <c r="I277" i="22" s="1"/>
  <c r="H276" i="22"/>
  <c r="I276" i="22" s="1"/>
  <c r="H275" i="22"/>
  <c r="I275" i="22" s="1"/>
  <c r="H274" i="22"/>
  <c r="I274" i="22" s="1"/>
  <c r="H273" i="22"/>
  <c r="I273" i="22" s="1"/>
  <c r="H272" i="22"/>
  <c r="I272" i="22" s="1"/>
  <c r="H271" i="22"/>
  <c r="I271" i="22" s="1"/>
  <c r="H270" i="22"/>
  <c r="I270" i="22" s="1"/>
  <c r="H269" i="22"/>
  <c r="I269" i="22" s="1"/>
  <c r="H268" i="22"/>
  <c r="I268" i="22" s="1"/>
  <c r="H267" i="22"/>
  <c r="I267" i="22" s="1"/>
  <c r="H266" i="22"/>
  <c r="I266" i="22" s="1"/>
  <c r="H265" i="22"/>
  <c r="I265" i="22" s="1"/>
  <c r="H264" i="22"/>
  <c r="I264" i="22" s="1"/>
  <c r="H263" i="22"/>
  <c r="I263" i="22" s="1"/>
  <c r="H262" i="22"/>
  <c r="I262" i="22" s="1"/>
  <c r="H261" i="22"/>
  <c r="I261" i="22" s="1"/>
  <c r="H260" i="22"/>
  <c r="I260" i="22" s="1"/>
  <c r="H259" i="22"/>
  <c r="I259" i="22" s="1"/>
  <c r="H258" i="22"/>
  <c r="I258" i="22" s="1"/>
  <c r="H257" i="22"/>
  <c r="I257" i="22" s="1"/>
  <c r="H256" i="22"/>
  <c r="I256" i="22" s="1"/>
  <c r="H255" i="22"/>
  <c r="I255" i="22" s="1"/>
  <c r="H254" i="22"/>
  <c r="I254" i="22" s="1"/>
  <c r="H253" i="22"/>
  <c r="I253" i="22" s="1"/>
  <c r="H252" i="22"/>
  <c r="I252" i="22" s="1"/>
  <c r="H251" i="22"/>
  <c r="I251" i="22" s="1"/>
  <c r="H250" i="22"/>
  <c r="I250" i="22" s="1"/>
  <c r="H249" i="22"/>
  <c r="I249" i="22" s="1"/>
  <c r="H248" i="22"/>
  <c r="I248" i="22" s="1"/>
  <c r="H247" i="22"/>
  <c r="I247" i="22" s="1"/>
  <c r="H246" i="22"/>
  <c r="I246" i="22" s="1"/>
  <c r="H245" i="22"/>
  <c r="I245" i="22" s="1"/>
  <c r="H244" i="22"/>
  <c r="I244" i="22" s="1"/>
  <c r="H243" i="22"/>
  <c r="I243" i="22" s="1"/>
  <c r="H242" i="22"/>
  <c r="I242" i="22" s="1"/>
  <c r="H241" i="22"/>
  <c r="I241" i="22" s="1"/>
  <c r="H240" i="22"/>
  <c r="I240" i="22" s="1"/>
  <c r="H239" i="22"/>
  <c r="I239" i="22" s="1"/>
  <c r="H238" i="22"/>
  <c r="I238" i="22" s="1"/>
  <c r="H237" i="22"/>
  <c r="I237" i="22" s="1"/>
  <c r="H236" i="22"/>
  <c r="I236" i="22" s="1"/>
  <c r="H235" i="22"/>
  <c r="I235" i="22" s="1"/>
  <c r="H234" i="22"/>
  <c r="I234" i="22" s="1"/>
  <c r="H233" i="22"/>
  <c r="I233" i="22" s="1"/>
  <c r="H232" i="22"/>
  <c r="I232" i="22" s="1"/>
  <c r="H231" i="22"/>
  <c r="I231" i="22" s="1"/>
  <c r="H230" i="22"/>
  <c r="I230" i="22" s="1"/>
  <c r="H229" i="22"/>
  <c r="I229" i="22" s="1"/>
  <c r="H228" i="22"/>
  <c r="I228" i="22" s="1"/>
  <c r="H227" i="22"/>
  <c r="I227" i="22" s="1"/>
  <c r="H226" i="22"/>
  <c r="I226" i="22" s="1"/>
  <c r="H225" i="22"/>
  <c r="I225" i="22" s="1"/>
  <c r="H224" i="22"/>
  <c r="I224" i="22" s="1"/>
  <c r="H223" i="22"/>
  <c r="I223" i="22" s="1"/>
  <c r="H222" i="22"/>
  <c r="I222" i="22" s="1"/>
  <c r="H221" i="22"/>
  <c r="I221" i="22" s="1"/>
  <c r="H220" i="22"/>
  <c r="I220" i="22" s="1"/>
  <c r="H219" i="22"/>
  <c r="I219" i="22" s="1"/>
  <c r="H218" i="22"/>
  <c r="I218" i="22" s="1"/>
  <c r="H217" i="22"/>
  <c r="I217" i="22" s="1"/>
  <c r="H216" i="22"/>
  <c r="I216" i="22" s="1"/>
  <c r="H215" i="22"/>
  <c r="I215" i="22" s="1"/>
  <c r="H214" i="22"/>
  <c r="I214" i="22" s="1"/>
  <c r="H213" i="22"/>
  <c r="I213" i="22" s="1"/>
  <c r="H212" i="22"/>
  <c r="I212" i="22" s="1"/>
  <c r="H211" i="22"/>
  <c r="I211" i="22" s="1"/>
  <c r="H210" i="22"/>
  <c r="I210" i="22" s="1"/>
  <c r="H209" i="22"/>
  <c r="I209" i="22" s="1"/>
  <c r="H208" i="22"/>
  <c r="I208" i="22" s="1"/>
  <c r="H207" i="22"/>
  <c r="I207" i="22" s="1"/>
  <c r="H206" i="22"/>
  <c r="I206" i="22" s="1"/>
  <c r="H205" i="22"/>
  <c r="I205" i="22" s="1"/>
  <c r="H204" i="22"/>
  <c r="I204" i="22" s="1"/>
  <c r="H203" i="22"/>
  <c r="I203" i="22" s="1"/>
  <c r="H202" i="22"/>
  <c r="I202" i="22" s="1"/>
  <c r="H201" i="22"/>
  <c r="I201" i="22" s="1"/>
  <c r="H200" i="22"/>
  <c r="I200" i="22" s="1"/>
  <c r="H199" i="22"/>
  <c r="I199" i="22" s="1"/>
  <c r="H198" i="22"/>
  <c r="I198" i="22" s="1"/>
  <c r="H197" i="22"/>
  <c r="I197" i="22" s="1"/>
  <c r="H196" i="22"/>
  <c r="I196" i="22" s="1"/>
  <c r="H195" i="22"/>
  <c r="I195" i="22" s="1"/>
  <c r="H194" i="22"/>
  <c r="I194" i="22" s="1"/>
  <c r="H193" i="22"/>
  <c r="I193" i="22" s="1"/>
  <c r="H192" i="22"/>
  <c r="I192" i="22" s="1"/>
  <c r="H191" i="22"/>
  <c r="I191" i="22" s="1"/>
  <c r="H190" i="22"/>
  <c r="I190" i="22" s="1"/>
  <c r="H189" i="22"/>
  <c r="I189" i="22" s="1"/>
  <c r="H188" i="22"/>
  <c r="I188" i="22" s="1"/>
  <c r="H187" i="22"/>
  <c r="I187" i="22" s="1"/>
  <c r="H186" i="22"/>
  <c r="I186" i="22" s="1"/>
  <c r="H185" i="22"/>
  <c r="I185" i="22" s="1"/>
  <c r="H184" i="22"/>
  <c r="I184" i="22" s="1"/>
  <c r="H183" i="22"/>
  <c r="I183" i="22" s="1"/>
  <c r="H182" i="22"/>
  <c r="I182" i="22" s="1"/>
  <c r="H181" i="22"/>
  <c r="I181" i="22" s="1"/>
  <c r="H180" i="22"/>
  <c r="I180" i="22" s="1"/>
  <c r="H179" i="22"/>
  <c r="I179" i="22" s="1"/>
  <c r="H178" i="22"/>
  <c r="I178" i="22" s="1"/>
  <c r="H177" i="22"/>
  <c r="I177" i="22" s="1"/>
  <c r="H176" i="22"/>
  <c r="I176" i="22" s="1"/>
  <c r="H175" i="22"/>
  <c r="I175" i="22" s="1"/>
  <c r="H174" i="22"/>
  <c r="I174" i="22" s="1"/>
  <c r="H173" i="22"/>
  <c r="I173" i="22" s="1"/>
  <c r="H172" i="22"/>
  <c r="I172" i="22" s="1"/>
  <c r="H171" i="22"/>
  <c r="I171" i="22" s="1"/>
  <c r="H170" i="22"/>
  <c r="I170" i="22" s="1"/>
  <c r="H169" i="22"/>
  <c r="I169" i="22" s="1"/>
  <c r="H168" i="22"/>
  <c r="I168" i="22" s="1"/>
  <c r="H167" i="22"/>
  <c r="I167" i="22" s="1"/>
  <c r="H166" i="22"/>
  <c r="I166" i="22" s="1"/>
  <c r="H165" i="22"/>
  <c r="I165" i="22" s="1"/>
  <c r="H164" i="22"/>
  <c r="I164" i="22" s="1"/>
  <c r="H163" i="22"/>
  <c r="I163" i="22" s="1"/>
  <c r="H162" i="22"/>
  <c r="I162" i="22" s="1"/>
  <c r="H161" i="22"/>
  <c r="I161" i="22" s="1"/>
  <c r="H160" i="22"/>
  <c r="I160" i="22" s="1"/>
  <c r="H159" i="22"/>
  <c r="I159" i="22" s="1"/>
  <c r="H158" i="22"/>
  <c r="I158" i="22" s="1"/>
  <c r="H157" i="22"/>
  <c r="I157" i="22" s="1"/>
  <c r="H156" i="22"/>
  <c r="I156" i="22" s="1"/>
  <c r="H155" i="22"/>
  <c r="I155" i="22" s="1"/>
  <c r="H154" i="22"/>
  <c r="I154" i="22" s="1"/>
  <c r="H153" i="22"/>
  <c r="I153" i="22" s="1"/>
  <c r="H152" i="22"/>
  <c r="I152" i="22" s="1"/>
  <c r="H151" i="22"/>
  <c r="I151" i="22" s="1"/>
  <c r="H150" i="22"/>
  <c r="I150" i="22" s="1"/>
  <c r="H149" i="22"/>
  <c r="I149" i="22" s="1"/>
  <c r="H148" i="22"/>
  <c r="I148" i="22" s="1"/>
  <c r="H147" i="22"/>
  <c r="I147" i="22" s="1"/>
  <c r="H146" i="22"/>
  <c r="I146" i="22" s="1"/>
  <c r="H145" i="22"/>
  <c r="I145" i="22" s="1"/>
  <c r="H144" i="22"/>
  <c r="I144" i="22" s="1"/>
  <c r="H143" i="22"/>
  <c r="I143" i="22" s="1"/>
  <c r="H142" i="22"/>
  <c r="I142" i="22" s="1"/>
  <c r="H141" i="22"/>
  <c r="I141" i="22" s="1"/>
  <c r="H140" i="22"/>
  <c r="I140" i="22" s="1"/>
  <c r="H139" i="22"/>
  <c r="I139" i="22" s="1"/>
  <c r="H138" i="22"/>
  <c r="I138" i="22" s="1"/>
  <c r="H137" i="22"/>
  <c r="I137" i="22" s="1"/>
  <c r="H136" i="22"/>
  <c r="I136" i="22" s="1"/>
  <c r="H135" i="22"/>
  <c r="I135" i="22" s="1"/>
  <c r="H134" i="22"/>
  <c r="I134" i="22" s="1"/>
  <c r="H133" i="22"/>
  <c r="I133" i="22" s="1"/>
  <c r="H132" i="22"/>
  <c r="I132" i="22" s="1"/>
  <c r="H131" i="22"/>
  <c r="I131" i="22" s="1"/>
  <c r="H130" i="22"/>
  <c r="I130" i="22" s="1"/>
  <c r="H129" i="22"/>
  <c r="I129" i="22" s="1"/>
  <c r="H128" i="22"/>
  <c r="I128" i="22" s="1"/>
  <c r="H127" i="22"/>
  <c r="I127" i="22" s="1"/>
  <c r="H126" i="22"/>
  <c r="I126" i="22" s="1"/>
  <c r="H125" i="22"/>
  <c r="I125" i="22" s="1"/>
  <c r="H124" i="22"/>
  <c r="I124" i="22" s="1"/>
  <c r="H123" i="22"/>
  <c r="I123" i="22" s="1"/>
  <c r="H122" i="22"/>
  <c r="I122" i="22" s="1"/>
  <c r="H121" i="22"/>
  <c r="I121" i="22" s="1"/>
  <c r="H120" i="22"/>
  <c r="I120" i="22" s="1"/>
  <c r="H119" i="22"/>
  <c r="I119" i="22" s="1"/>
  <c r="H118" i="22"/>
  <c r="I118" i="22" s="1"/>
  <c r="H117" i="22"/>
  <c r="I117" i="22" s="1"/>
  <c r="H116" i="22"/>
  <c r="I116" i="22" s="1"/>
  <c r="H115" i="22"/>
  <c r="I115" i="22" s="1"/>
  <c r="H114" i="22"/>
  <c r="I114" i="22" s="1"/>
  <c r="H113" i="22"/>
  <c r="I113" i="22" s="1"/>
  <c r="H112" i="22"/>
  <c r="I112" i="22" s="1"/>
  <c r="H111" i="22"/>
  <c r="I111" i="22" s="1"/>
  <c r="H110" i="22"/>
  <c r="I110" i="22" s="1"/>
  <c r="H109" i="22"/>
  <c r="I109" i="22" s="1"/>
  <c r="H108" i="22"/>
  <c r="I108" i="22" s="1"/>
  <c r="H107" i="22"/>
  <c r="I107" i="22" s="1"/>
  <c r="H106" i="22"/>
  <c r="I106" i="22" s="1"/>
  <c r="H105" i="22"/>
  <c r="I105" i="22" s="1"/>
  <c r="H104" i="22"/>
  <c r="I104" i="22" s="1"/>
  <c r="H103" i="22"/>
  <c r="I103" i="22" s="1"/>
  <c r="H102" i="22"/>
  <c r="I102" i="22" s="1"/>
  <c r="H101" i="22"/>
  <c r="I101" i="22" s="1"/>
  <c r="H100" i="22"/>
  <c r="I100" i="22" s="1"/>
  <c r="H99" i="22"/>
  <c r="I99" i="22" s="1"/>
  <c r="H98" i="22"/>
  <c r="I98" i="22" s="1"/>
  <c r="H97" i="22"/>
  <c r="I97" i="22" s="1"/>
  <c r="H96" i="22"/>
  <c r="I96" i="22" s="1"/>
  <c r="H95" i="22"/>
  <c r="I95" i="22" s="1"/>
  <c r="H94" i="22"/>
  <c r="I94" i="22" s="1"/>
  <c r="H93" i="22"/>
  <c r="I93" i="22" s="1"/>
  <c r="H92" i="22"/>
  <c r="I92" i="22" s="1"/>
  <c r="H91" i="22"/>
  <c r="I91" i="22" s="1"/>
  <c r="H90" i="22"/>
  <c r="I90" i="22" s="1"/>
  <c r="H89" i="22"/>
  <c r="I89" i="22" s="1"/>
  <c r="H88" i="22"/>
  <c r="I88" i="22" s="1"/>
  <c r="H87" i="22"/>
  <c r="I87" i="22" s="1"/>
  <c r="H86" i="22"/>
  <c r="I86" i="22" s="1"/>
  <c r="H85" i="22"/>
  <c r="I85" i="22" s="1"/>
  <c r="H84" i="22"/>
  <c r="I84" i="22" s="1"/>
  <c r="H83" i="22"/>
  <c r="I83" i="22" s="1"/>
  <c r="H82" i="22"/>
  <c r="I82" i="22" s="1"/>
  <c r="H81" i="22"/>
  <c r="I81" i="22" s="1"/>
  <c r="H80" i="22"/>
  <c r="I80" i="22" s="1"/>
  <c r="H79" i="22"/>
  <c r="I79" i="22" s="1"/>
  <c r="H78" i="22"/>
  <c r="I78" i="22" s="1"/>
  <c r="H77" i="22"/>
  <c r="I77" i="22" s="1"/>
  <c r="H76" i="22"/>
  <c r="I76" i="22" s="1"/>
  <c r="H75" i="22"/>
  <c r="I75" i="22" s="1"/>
  <c r="H74" i="22"/>
  <c r="I74" i="22" s="1"/>
  <c r="H73" i="22"/>
  <c r="I73" i="22" s="1"/>
  <c r="H72" i="22"/>
  <c r="I72" i="22" s="1"/>
  <c r="H71" i="22"/>
  <c r="I71" i="22" s="1"/>
  <c r="H70" i="22"/>
  <c r="I70" i="22" s="1"/>
  <c r="H69" i="22"/>
  <c r="I69" i="22" s="1"/>
  <c r="H68" i="22"/>
  <c r="I68" i="22" s="1"/>
  <c r="H67" i="22"/>
  <c r="I67" i="22" s="1"/>
  <c r="H66" i="22"/>
  <c r="I66" i="22" s="1"/>
  <c r="H65" i="22"/>
  <c r="I65" i="22" s="1"/>
  <c r="H64" i="22"/>
  <c r="I64" i="22" s="1"/>
  <c r="H63" i="22"/>
  <c r="I63" i="22" s="1"/>
  <c r="H62" i="22"/>
  <c r="I62" i="22" s="1"/>
  <c r="H61" i="22"/>
  <c r="I61" i="22" s="1"/>
  <c r="H60" i="22"/>
  <c r="I60" i="22" s="1"/>
  <c r="H59" i="22"/>
  <c r="I59" i="22" s="1"/>
  <c r="H58" i="22"/>
  <c r="I58" i="22" s="1"/>
  <c r="H57" i="22"/>
  <c r="I57" i="22" s="1"/>
  <c r="H56" i="22"/>
  <c r="I56" i="22" s="1"/>
  <c r="H55" i="22"/>
  <c r="I55" i="22" s="1"/>
  <c r="H54" i="22"/>
  <c r="I54" i="22" s="1"/>
  <c r="H53" i="22"/>
  <c r="I53" i="22" s="1"/>
  <c r="H52" i="22"/>
  <c r="I52" i="22" s="1"/>
  <c r="H51" i="22"/>
  <c r="I51" i="22" s="1"/>
  <c r="H50" i="22"/>
  <c r="I50" i="22" s="1"/>
  <c r="H49" i="22"/>
  <c r="I49" i="22" s="1"/>
  <c r="H48" i="22"/>
  <c r="I48" i="22" s="1"/>
  <c r="H47" i="22"/>
  <c r="I47" i="22" s="1"/>
  <c r="H46" i="22"/>
  <c r="I46" i="22" s="1"/>
  <c r="H45" i="22"/>
  <c r="I45" i="22" s="1"/>
  <c r="H44" i="22"/>
  <c r="I44" i="22" s="1"/>
  <c r="H43" i="22"/>
  <c r="I43" i="22" s="1"/>
  <c r="H42" i="22"/>
  <c r="I42" i="22" s="1"/>
  <c r="H41" i="22"/>
  <c r="I41" i="22" s="1"/>
  <c r="H40" i="22"/>
  <c r="I40" i="22" s="1"/>
  <c r="H39" i="22"/>
  <c r="I39" i="22" s="1"/>
  <c r="H38" i="22"/>
  <c r="I38" i="22" s="1"/>
  <c r="H37" i="22"/>
  <c r="I37" i="22" s="1"/>
  <c r="H36" i="22"/>
  <c r="I36" i="22" s="1"/>
  <c r="H35" i="22"/>
  <c r="I35" i="22" s="1"/>
  <c r="H34" i="22"/>
  <c r="I34" i="22" s="1"/>
  <c r="H33" i="22"/>
  <c r="I33" i="22" s="1"/>
  <c r="H32" i="22"/>
  <c r="I32" i="22" s="1"/>
  <c r="H31" i="22"/>
  <c r="I31" i="22" s="1"/>
  <c r="H30" i="22"/>
  <c r="I30" i="22" s="1"/>
  <c r="H29" i="22"/>
  <c r="I29" i="22" s="1"/>
  <c r="H28" i="22"/>
  <c r="I28" i="22" s="1"/>
  <c r="H27" i="22"/>
  <c r="I27" i="22" s="1"/>
  <c r="H26" i="22"/>
  <c r="I26" i="22" s="1"/>
  <c r="H25" i="22"/>
  <c r="I25" i="22" s="1"/>
  <c r="H24" i="22"/>
  <c r="I24" i="22" s="1"/>
  <c r="H23" i="22"/>
  <c r="I23" i="22" s="1"/>
  <c r="H22" i="22"/>
  <c r="I22" i="22" s="1"/>
  <c r="H21" i="22"/>
  <c r="I21" i="22" s="1"/>
  <c r="H20" i="22"/>
  <c r="I20" i="22" s="1"/>
  <c r="H19" i="22"/>
  <c r="I19" i="22" s="1"/>
  <c r="H18" i="22"/>
  <c r="I18" i="22" s="1"/>
  <c r="H17" i="22"/>
  <c r="I17" i="22" s="1"/>
  <c r="H16" i="22"/>
  <c r="I16" i="22" s="1"/>
  <c r="H15" i="22"/>
  <c r="I15" i="22" s="1"/>
  <c r="H14" i="22"/>
  <c r="I14" i="22" s="1"/>
  <c r="H13" i="22"/>
  <c r="I13" i="22" s="1"/>
  <c r="H12" i="22"/>
  <c r="I12" i="22" s="1"/>
  <c r="H11" i="22"/>
  <c r="I11" i="22" s="1"/>
  <c r="H10" i="22"/>
  <c r="I10" i="22" s="1"/>
  <c r="H9" i="22"/>
  <c r="I9" i="22" s="1"/>
  <c r="H8" i="22"/>
  <c r="I8" i="22" s="1"/>
  <c r="H7" i="22"/>
  <c r="I7" i="22" s="1"/>
  <c r="H6" i="22"/>
  <c r="I6" i="22" s="1"/>
  <c r="H5" i="22"/>
  <c r="I5" i="22" s="1"/>
  <c r="H4" i="22"/>
  <c r="I4" i="22" s="1"/>
  <c r="H3" i="22"/>
  <c r="I3" i="22" s="1"/>
  <c r="H2" i="22"/>
  <c r="I2" i="22" s="1"/>
  <c r="BA1289" i="4" l="1"/>
  <c r="BA1224" i="4"/>
  <c r="AZ1354" i="4"/>
  <c r="BA1354" i="4" s="1"/>
  <c r="AZ1289" i="4"/>
  <c r="AZ1280" i="4"/>
  <c r="BA1280" i="4" s="1"/>
  <c r="AZ1279" i="4"/>
  <c r="BA1279" i="4" s="1"/>
  <c r="AZ1241" i="4"/>
  <c r="BA1241" i="4" s="1"/>
  <c r="AZ1240" i="4"/>
  <c r="BA1240" i="4" s="1"/>
  <c r="AZ1237" i="4"/>
  <c r="BA1237" i="4" s="1"/>
  <c r="AZ1224" i="4"/>
  <c r="AZ1220" i="4"/>
  <c r="BA1220" i="4" s="1"/>
  <c r="AZ1212" i="4"/>
  <c r="BA1212" i="4" s="1"/>
  <c r="AZ1211" i="4"/>
  <c r="BA1211" i="4" s="1"/>
  <c r="AZ1146" i="4"/>
  <c r="BA1146" i="4" s="1"/>
  <c r="AZ1061" i="4"/>
  <c r="BA1061" i="4" s="1"/>
  <c r="AZ1045" i="4"/>
  <c r="BA1045" i="4" s="1"/>
  <c r="AZ1040" i="4"/>
  <c r="BA1040" i="4" s="1"/>
  <c r="AZ1021" i="4"/>
  <c r="BA1021" i="4" s="1"/>
  <c r="AR9" i="10" l="1"/>
  <c r="X3" i="4" l="1"/>
  <c r="F3" i="4" l="1"/>
  <c r="F2" i="4"/>
  <c r="D2" i="4" l="1"/>
  <c r="C2" i="4"/>
  <c r="AR1" i="4" l="1"/>
  <c r="BC178" i="10" l="1"/>
  <c r="BC180" i="10" s="1"/>
  <c r="CQ189" i="10"/>
  <c r="CQ190" i="10"/>
  <c r="CQ191" i="10"/>
  <c r="CQ192" i="10"/>
  <c r="CQ193" i="10"/>
  <c r="CQ194" i="10"/>
  <c r="CQ195" i="10"/>
  <c r="CQ196" i="10"/>
  <c r="CQ197" i="10"/>
  <c r="CQ198" i="10"/>
  <c r="CQ199" i="10"/>
  <c r="CQ200" i="10"/>
  <c r="CQ201" i="10"/>
  <c r="CQ202" i="10"/>
  <c r="CQ203" i="10"/>
  <c r="CQ204" i="10"/>
  <c r="CQ205" i="10"/>
  <c r="CQ206" i="10"/>
  <c r="CQ207" i="10"/>
  <c r="CQ208" i="10"/>
  <c r="CP293" i="10"/>
  <c r="CQ293" i="10"/>
  <c r="X2" i="4"/>
  <c r="CO190" i="10"/>
  <c r="CP190" i="10"/>
  <c r="CO191" i="10"/>
  <c r="CP191" i="10"/>
  <c r="CO192" i="10"/>
  <c r="CP192" i="10"/>
  <c r="CO193" i="10"/>
  <c r="CP193" i="10"/>
  <c r="CO194" i="10"/>
  <c r="CP194" i="10"/>
  <c r="CO195" i="10"/>
  <c r="CP195" i="10"/>
  <c r="CO196" i="10"/>
  <c r="CP196" i="10"/>
  <c r="CO197" i="10"/>
  <c r="CP197" i="10"/>
  <c r="CO198" i="10"/>
  <c r="CP198" i="10"/>
  <c r="CO199" i="10"/>
  <c r="CP199" i="10"/>
  <c r="CO200" i="10"/>
  <c r="CP200" i="10"/>
  <c r="CO201" i="10"/>
  <c r="CP201" i="10"/>
  <c r="CO202" i="10"/>
  <c r="CP202" i="10"/>
  <c r="CO203" i="10"/>
  <c r="CP203" i="10"/>
  <c r="CO204" i="10"/>
  <c r="CP204" i="10"/>
  <c r="CO205" i="10"/>
  <c r="CP205" i="10"/>
  <c r="CO206" i="10"/>
  <c r="CP206" i="10"/>
  <c r="CO207" i="10"/>
  <c r="CP207" i="10"/>
  <c r="CO208" i="10"/>
  <c r="CP208" i="10"/>
  <c r="CO209" i="10"/>
  <c r="CP209" i="10"/>
  <c r="CQ209" i="10"/>
  <c r="CO210" i="10"/>
  <c r="CP210" i="10"/>
  <c r="CQ210" i="10"/>
  <c r="CO211" i="10"/>
  <c r="CP211" i="10"/>
  <c r="CQ211" i="10"/>
  <c r="CO212" i="10"/>
  <c r="CP212" i="10"/>
  <c r="CQ212" i="10"/>
  <c r="CO213" i="10"/>
  <c r="CP213" i="10"/>
  <c r="CQ213" i="10"/>
  <c r="CO214" i="10"/>
  <c r="CP214" i="10"/>
  <c r="CQ214" i="10"/>
  <c r="CO215" i="10"/>
  <c r="CP215" i="10"/>
  <c r="CQ215" i="10"/>
  <c r="CO216" i="10"/>
  <c r="CP216" i="10"/>
  <c r="CQ216" i="10"/>
  <c r="CO217" i="10"/>
  <c r="CP217" i="10"/>
  <c r="CQ217" i="10"/>
  <c r="CO218" i="10"/>
  <c r="CP218" i="10"/>
  <c r="CQ218" i="10"/>
  <c r="CO219" i="10"/>
  <c r="CP219" i="10"/>
  <c r="CQ219" i="10"/>
  <c r="CO220" i="10"/>
  <c r="CP220" i="10"/>
  <c r="CQ220" i="10"/>
  <c r="CO221" i="10"/>
  <c r="CP221" i="10"/>
  <c r="CQ221" i="10"/>
  <c r="CO222" i="10"/>
  <c r="CP222" i="10"/>
  <c r="CQ222" i="10"/>
  <c r="CO223" i="10"/>
  <c r="CP223" i="10"/>
  <c r="CQ223" i="10"/>
  <c r="CO224" i="10"/>
  <c r="CP224" i="10"/>
  <c r="CQ224" i="10"/>
  <c r="CO225" i="10"/>
  <c r="CP225" i="10"/>
  <c r="CQ225" i="10"/>
  <c r="CO226" i="10"/>
  <c r="CP226" i="10"/>
  <c r="CQ226" i="10"/>
  <c r="CO227" i="10"/>
  <c r="CP227" i="10"/>
  <c r="CQ227" i="10"/>
  <c r="CO228" i="10"/>
  <c r="CP228" i="10"/>
  <c r="CQ228" i="10"/>
  <c r="CO229" i="10"/>
  <c r="CP229" i="10"/>
  <c r="CQ229" i="10"/>
  <c r="CO230" i="10"/>
  <c r="CP230" i="10"/>
  <c r="CQ230" i="10"/>
  <c r="CO231" i="10"/>
  <c r="CP231" i="10"/>
  <c r="CQ231" i="10"/>
  <c r="CO232" i="10"/>
  <c r="CP232" i="10"/>
  <c r="CQ232" i="10"/>
  <c r="CO233" i="10"/>
  <c r="CP233" i="10"/>
  <c r="CQ233" i="10"/>
  <c r="CO234" i="10"/>
  <c r="CP234" i="10"/>
  <c r="CQ234" i="10"/>
  <c r="CO235" i="10"/>
  <c r="CP235" i="10"/>
  <c r="CQ235" i="10"/>
  <c r="CO236" i="10"/>
  <c r="CP236" i="10"/>
  <c r="CQ236" i="10"/>
  <c r="CO237" i="10"/>
  <c r="CP237" i="10"/>
  <c r="CQ237" i="10"/>
  <c r="CO238" i="10"/>
  <c r="CP238" i="10"/>
  <c r="CQ238" i="10"/>
  <c r="CO239" i="10"/>
  <c r="CP239" i="10"/>
  <c r="CQ239" i="10"/>
  <c r="CO240" i="10"/>
  <c r="CP240" i="10"/>
  <c r="CQ240" i="10"/>
  <c r="CO241" i="10"/>
  <c r="CP241" i="10"/>
  <c r="CQ241" i="10"/>
  <c r="CO242" i="10"/>
  <c r="CP242" i="10"/>
  <c r="CQ242" i="10"/>
  <c r="CO243" i="10"/>
  <c r="CP243" i="10"/>
  <c r="CQ243" i="10"/>
  <c r="CO244" i="10"/>
  <c r="CP244" i="10"/>
  <c r="CQ244" i="10"/>
  <c r="CO245" i="10"/>
  <c r="CP245" i="10"/>
  <c r="CQ245" i="10"/>
  <c r="CO246" i="10"/>
  <c r="CP246" i="10"/>
  <c r="CQ246" i="10"/>
  <c r="CO247" i="10"/>
  <c r="CP247" i="10"/>
  <c r="CQ247" i="10"/>
  <c r="CO248" i="10"/>
  <c r="CP248" i="10"/>
  <c r="CQ248" i="10"/>
  <c r="CO249" i="10"/>
  <c r="CP249" i="10"/>
  <c r="CQ249" i="10"/>
  <c r="CO250" i="10"/>
  <c r="CP250" i="10"/>
  <c r="CQ250" i="10"/>
  <c r="CO251" i="10"/>
  <c r="CP251" i="10"/>
  <c r="CQ251" i="10"/>
  <c r="CO252" i="10"/>
  <c r="CP252" i="10"/>
  <c r="CQ252" i="10"/>
  <c r="CO253" i="10"/>
  <c r="CP253" i="10"/>
  <c r="CQ253" i="10"/>
  <c r="CO254" i="10"/>
  <c r="CP254" i="10"/>
  <c r="CQ254" i="10"/>
  <c r="CO255" i="10"/>
  <c r="CP255" i="10"/>
  <c r="CQ255" i="10"/>
  <c r="CO256" i="10"/>
  <c r="CP256" i="10"/>
  <c r="CQ256" i="10"/>
  <c r="CO257" i="10"/>
  <c r="CP257" i="10"/>
  <c r="CQ257" i="10"/>
  <c r="CO258" i="10"/>
  <c r="CP258" i="10"/>
  <c r="CQ258" i="10"/>
  <c r="CO259" i="10"/>
  <c r="CP259" i="10"/>
  <c r="CQ259" i="10"/>
  <c r="CO260" i="10"/>
  <c r="CP260" i="10"/>
  <c r="CQ260" i="10"/>
  <c r="CO261" i="10"/>
  <c r="CP261" i="10"/>
  <c r="CQ261" i="10"/>
  <c r="CO262" i="10"/>
  <c r="CP262" i="10"/>
  <c r="CQ262" i="10"/>
  <c r="CO263" i="10"/>
  <c r="CP263" i="10"/>
  <c r="CQ263" i="10"/>
  <c r="CO264" i="10"/>
  <c r="CP264" i="10"/>
  <c r="CQ264" i="10"/>
  <c r="CO265" i="10"/>
  <c r="CP265" i="10"/>
  <c r="CQ265" i="10"/>
  <c r="CO266" i="10"/>
  <c r="CP266" i="10"/>
  <c r="CQ266" i="10"/>
  <c r="CO267" i="10"/>
  <c r="CP267" i="10"/>
  <c r="CQ267" i="10"/>
  <c r="CO268" i="10"/>
  <c r="CP268" i="10"/>
  <c r="CQ268" i="10"/>
  <c r="CO269" i="10"/>
  <c r="CP269" i="10"/>
  <c r="CQ269" i="10"/>
  <c r="CO270" i="10"/>
  <c r="CP270" i="10"/>
  <c r="CQ270" i="10"/>
  <c r="CO271" i="10"/>
  <c r="CP271" i="10"/>
  <c r="CQ271" i="10"/>
  <c r="CO272" i="10"/>
  <c r="CP272" i="10"/>
  <c r="CQ272" i="10"/>
  <c r="CO273" i="10"/>
  <c r="CP273" i="10"/>
  <c r="CQ273" i="10"/>
  <c r="CO274" i="10"/>
  <c r="CP274" i="10"/>
  <c r="CQ274" i="10"/>
  <c r="CO275" i="10"/>
  <c r="CP275" i="10"/>
  <c r="CQ275" i="10"/>
  <c r="CO276" i="10"/>
  <c r="CP276" i="10"/>
  <c r="CQ276" i="10"/>
  <c r="CO277" i="10"/>
  <c r="CP277" i="10"/>
  <c r="CQ277" i="10"/>
  <c r="CO278" i="10"/>
  <c r="CP278" i="10"/>
  <c r="CQ278" i="10"/>
  <c r="CO279" i="10"/>
  <c r="CP279" i="10"/>
  <c r="CQ279" i="10"/>
  <c r="CO280" i="10"/>
  <c r="CP280" i="10"/>
  <c r="CQ280" i="10"/>
  <c r="CO281" i="10"/>
  <c r="CP281" i="10"/>
  <c r="CQ281" i="10"/>
  <c r="CO282" i="10"/>
  <c r="CP282" i="10"/>
  <c r="CQ282" i="10"/>
  <c r="CO283" i="10"/>
  <c r="CP283" i="10"/>
  <c r="CQ283" i="10"/>
  <c r="CO284" i="10"/>
  <c r="CP284" i="10"/>
  <c r="CQ284" i="10"/>
  <c r="CO285" i="10"/>
  <c r="CP285" i="10"/>
  <c r="CQ285" i="10"/>
  <c r="CO286" i="10"/>
  <c r="CP286" i="10"/>
  <c r="CQ286" i="10"/>
  <c r="CO287" i="10"/>
  <c r="CP287" i="10"/>
  <c r="CQ287" i="10"/>
  <c r="CO288" i="10"/>
  <c r="CP288" i="10"/>
  <c r="CQ288" i="10"/>
  <c r="CO289" i="10"/>
  <c r="CP289" i="10"/>
  <c r="CQ289" i="10"/>
  <c r="CO290" i="10"/>
  <c r="CP290" i="10"/>
  <c r="CQ290" i="10"/>
  <c r="CO291" i="10"/>
  <c r="CP291" i="10"/>
  <c r="CQ291" i="10"/>
  <c r="CO292" i="10"/>
  <c r="CP292" i="10"/>
  <c r="CQ292" i="10"/>
  <c r="CO293" i="10"/>
  <c r="CP189" i="10"/>
  <c r="CO189" i="10"/>
  <c r="AD7" i="10"/>
  <c r="T7" i="10"/>
  <c r="K15" i="10"/>
  <c r="BP11" i="10"/>
  <c r="AG13" i="10" s="1"/>
  <c r="BS166" i="10"/>
  <c r="BQ166" i="10"/>
  <c r="BO10" i="10"/>
  <c r="BF11" i="10" s="1"/>
  <c r="BN166" i="10"/>
  <c r="BB30" i="10"/>
  <c r="W3" i="4"/>
  <c r="W2" i="4"/>
  <c r="BS37" i="10"/>
  <c r="BS38" i="10" s="1"/>
  <c r="Z16" i="10"/>
  <c r="CO27" i="10"/>
  <c r="AG20" i="10"/>
  <c r="N13" i="10"/>
  <c r="N18" i="10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25" i="5"/>
  <c r="N124" i="5"/>
  <c r="N123" i="5"/>
  <c r="N121" i="5"/>
  <c r="N122" i="5"/>
  <c r="N120" i="5"/>
  <c r="N119" i="5"/>
  <c r="N118" i="5"/>
  <c r="N43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45" i="5"/>
  <c r="O44" i="5"/>
  <c r="O43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49" i="5"/>
  <c r="N48" i="5"/>
  <c r="N47" i="5"/>
  <c r="N46" i="5"/>
  <c r="N45" i="5"/>
  <c r="N44" i="5"/>
  <c r="BL38" i="10"/>
  <c r="AK21" i="10"/>
  <c r="AG21" i="10"/>
  <c r="N19" i="10"/>
  <c r="AG15" i="10"/>
  <c r="K13" i="10"/>
  <c r="K12" i="10"/>
  <c r="BM40" i="10"/>
  <c r="K11" i="10"/>
  <c r="BK8" i="10"/>
  <c r="AG3" i="10"/>
  <c r="J3" i="10"/>
  <c r="BT2" i="10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7" i="5"/>
  <c r="N3" i="5"/>
  <c r="N4" i="5"/>
  <c r="N5" i="5"/>
  <c r="N6" i="5"/>
  <c r="N2" i="5"/>
  <c r="J153" i="5"/>
  <c r="H153" i="5"/>
  <c r="D153" i="5"/>
  <c r="J152" i="5"/>
  <c r="H152" i="5"/>
  <c r="D152" i="5"/>
  <c r="J151" i="5"/>
  <c r="H151" i="5"/>
  <c r="D151" i="5"/>
  <c r="J150" i="5"/>
  <c r="H150" i="5"/>
  <c r="D150" i="5"/>
  <c r="J149" i="5"/>
  <c r="H149" i="5"/>
  <c r="D149" i="5"/>
  <c r="J148" i="5"/>
  <c r="H148" i="5"/>
  <c r="D148" i="5"/>
  <c r="J147" i="5"/>
  <c r="H147" i="5"/>
  <c r="D147" i="5"/>
  <c r="J146" i="5"/>
  <c r="H146" i="5"/>
  <c r="D146" i="5"/>
  <c r="J145" i="5"/>
  <c r="H145" i="5"/>
  <c r="D145" i="5"/>
  <c r="J144" i="5"/>
  <c r="H144" i="5"/>
  <c r="D144" i="5"/>
  <c r="J143" i="5"/>
  <c r="H143" i="5"/>
  <c r="D143" i="5"/>
  <c r="J142" i="5"/>
  <c r="H142" i="5"/>
  <c r="D142" i="5"/>
  <c r="J141" i="5"/>
  <c r="H141" i="5"/>
  <c r="D141" i="5"/>
  <c r="J140" i="5"/>
  <c r="H140" i="5"/>
  <c r="D140" i="5"/>
  <c r="J139" i="5"/>
  <c r="H139" i="5"/>
  <c r="D139" i="5"/>
  <c r="J138" i="5"/>
  <c r="H138" i="5"/>
  <c r="D138" i="5"/>
  <c r="J137" i="5"/>
  <c r="H137" i="5"/>
  <c r="D137" i="5"/>
  <c r="J136" i="5"/>
  <c r="H136" i="5"/>
  <c r="D136" i="5"/>
  <c r="J135" i="5"/>
  <c r="H135" i="5"/>
  <c r="D135" i="5"/>
  <c r="J134" i="5"/>
  <c r="H134" i="5"/>
  <c r="D134" i="5"/>
  <c r="J133" i="5"/>
  <c r="H133" i="5"/>
  <c r="D133" i="5"/>
  <c r="J132" i="5"/>
  <c r="H132" i="5"/>
  <c r="D132" i="5"/>
  <c r="J131" i="5"/>
  <c r="H131" i="5"/>
  <c r="D131" i="5"/>
  <c r="J130" i="5"/>
  <c r="H130" i="5"/>
  <c r="D130" i="5"/>
  <c r="J129" i="5"/>
  <c r="H129" i="5"/>
  <c r="D129" i="5"/>
  <c r="J128" i="5"/>
  <c r="H128" i="5"/>
  <c r="D128" i="5"/>
  <c r="J127" i="5"/>
  <c r="H127" i="5"/>
  <c r="D127" i="5"/>
  <c r="J126" i="5"/>
  <c r="H126" i="5"/>
  <c r="D126" i="5"/>
  <c r="J125" i="5"/>
  <c r="H125" i="5"/>
  <c r="D125" i="5"/>
  <c r="J124" i="5"/>
  <c r="H124" i="5"/>
  <c r="D124" i="5"/>
  <c r="J123" i="5"/>
  <c r="H123" i="5"/>
  <c r="D123" i="5"/>
  <c r="J122" i="5"/>
  <c r="H122" i="5"/>
  <c r="D122" i="5"/>
  <c r="J121" i="5"/>
  <c r="H121" i="5"/>
  <c r="D121" i="5"/>
  <c r="J120" i="5"/>
  <c r="H120" i="5"/>
  <c r="D120" i="5"/>
  <c r="J119" i="5"/>
  <c r="H119" i="5"/>
  <c r="D119" i="5"/>
  <c r="J118" i="5"/>
  <c r="H118" i="5"/>
  <c r="D118" i="5"/>
  <c r="J78" i="5"/>
  <c r="H78" i="5"/>
  <c r="D78" i="5"/>
  <c r="J77" i="5"/>
  <c r="H77" i="5"/>
  <c r="D77" i="5"/>
  <c r="J76" i="5"/>
  <c r="H76" i="5"/>
  <c r="D76" i="5"/>
  <c r="J75" i="5"/>
  <c r="H75" i="5"/>
  <c r="D75" i="5"/>
  <c r="J74" i="5"/>
  <c r="H74" i="5"/>
  <c r="D74" i="5"/>
  <c r="J73" i="5"/>
  <c r="H73" i="5"/>
  <c r="D73" i="5"/>
  <c r="J72" i="5"/>
  <c r="H72" i="5"/>
  <c r="D72" i="5"/>
  <c r="J71" i="5"/>
  <c r="H71" i="5"/>
  <c r="D71" i="5"/>
  <c r="J70" i="5"/>
  <c r="H70" i="5"/>
  <c r="D70" i="5"/>
  <c r="J69" i="5"/>
  <c r="H69" i="5"/>
  <c r="D69" i="5"/>
  <c r="J68" i="5"/>
  <c r="H68" i="5"/>
  <c r="D68" i="5"/>
  <c r="J67" i="5"/>
  <c r="H67" i="5"/>
  <c r="D67" i="5"/>
  <c r="J66" i="5"/>
  <c r="H66" i="5"/>
  <c r="D66" i="5"/>
  <c r="J65" i="5"/>
  <c r="H65" i="5"/>
  <c r="D65" i="5"/>
  <c r="J64" i="5"/>
  <c r="H64" i="5"/>
  <c r="D64" i="5"/>
  <c r="J63" i="5"/>
  <c r="H63" i="5"/>
  <c r="D63" i="5"/>
  <c r="J62" i="5"/>
  <c r="H62" i="5"/>
  <c r="D62" i="5"/>
  <c r="J61" i="5"/>
  <c r="H61" i="5"/>
  <c r="D61" i="5"/>
  <c r="J60" i="5"/>
  <c r="H60" i="5"/>
  <c r="D60" i="5"/>
  <c r="J59" i="5"/>
  <c r="H59" i="5"/>
  <c r="D59" i="5"/>
  <c r="J58" i="5"/>
  <c r="H58" i="5"/>
  <c r="D58" i="5"/>
  <c r="J57" i="5"/>
  <c r="H57" i="5"/>
  <c r="D57" i="5"/>
  <c r="J56" i="5"/>
  <c r="H56" i="5"/>
  <c r="D56" i="5"/>
  <c r="J55" i="5"/>
  <c r="H55" i="5"/>
  <c r="D55" i="5"/>
  <c r="J54" i="5"/>
  <c r="H54" i="5"/>
  <c r="D54" i="5"/>
  <c r="J53" i="5"/>
  <c r="H53" i="5"/>
  <c r="D53" i="5"/>
  <c r="J52" i="5"/>
  <c r="H52" i="5"/>
  <c r="D52" i="5"/>
  <c r="J51" i="5"/>
  <c r="H51" i="5"/>
  <c r="D51" i="5"/>
  <c r="J50" i="5"/>
  <c r="H50" i="5"/>
  <c r="D50" i="5"/>
  <c r="J49" i="5"/>
  <c r="H49" i="5"/>
  <c r="D49" i="5"/>
  <c r="J48" i="5"/>
  <c r="H48" i="5"/>
  <c r="D48" i="5"/>
  <c r="J47" i="5"/>
  <c r="H47" i="5"/>
  <c r="D47" i="5"/>
  <c r="J46" i="5"/>
  <c r="H46" i="5"/>
  <c r="D46" i="5"/>
  <c r="J45" i="5"/>
  <c r="H45" i="5"/>
  <c r="D45" i="5"/>
  <c r="J44" i="5"/>
  <c r="H44" i="5"/>
  <c r="D44" i="5"/>
  <c r="J43" i="5"/>
  <c r="H43" i="5"/>
  <c r="D43" i="5"/>
  <c r="J37" i="5"/>
  <c r="H37" i="5"/>
  <c r="D37" i="5"/>
  <c r="J36" i="5"/>
  <c r="H36" i="5"/>
  <c r="D36" i="5"/>
  <c r="J35" i="5"/>
  <c r="H35" i="5"/>
  <c r="D35" i="5"/>
  <c r="J34" i="5"/>
  <c r="H34" i="5"/>
  <c r="D34" i="5"/>
  <c r="J33" i="5"/>
  <c r="H33" i="5"/>
  <c r="D33" i="5"/>
  <c r="J32" i="5"/>
  <c r="H32" i="5"/>
  <c r="D32" i="5"/>
  <c r="J31" i="5"/>
  <c r="H31" i="5"/>
  <c r="D31" i="5"/>
  <c r="J30" i="5"/>
  <c r="H30" i="5"/>
  <c r="D30" i="5"/>
  <c r="J29" i="5"/>
  <c r="H29" i="5"/>
  <c r="D29" i="5"/>
  <c r="J28" i="5"/>
  <c r="H28" i="5"/>
  <c r="D28" i="5"/>
  <c r="J27" i="5"/>
  <c r="H27" i="5"/>
  <c r="D27" i="5"/>
  <c r="J26" i="5"/>
  <c r="H26" i="5"/>
  <c r="D26" i="5"/>
  <c r="J25" i="5"/>
  <c r="H25" i="5"/>
  <c r="D25" i="5"/>
  <c r="J24" i="5"/>
  <c r="H24" i="5"/>
  <c r="D24" i="5"/>
  <c r="J23" i="5"/>
  <c r="H23" i="5"/>
  <c r="D23" i="5"/>
  <c r="J22" i="5"/>
  <c r="H22" i="5"/>
  <c r="D22" i="5"/>
  <c r="J21" i="5"/>
  <c r="H21" i="5"/>
  <c r="D21" i="5"/>
  <c r="J20" i="5"/>
  <c r="H20" i="5"/>
  <c r="D20" i="5"/>
  <c r="J19" i="5"/>
  <c r="H19" i="5"/>
  <c r="D19" i="5"/>
  <c r="J18" i="5"/>
  <c r="H18" i="5"/>
  <c r="D18" i="5"/>
  <c r="J17" i="5"/>
  <c r="H17" i="5"/>
  <c r="D17" i="5"/>
  <c r="J16" i="5"/>
  <c r="H16" i="5"/>
  <c r="D16" i="5"/>
  <c r="J15" i="5"/>
  <c r="H15" i="5"/>
  <c r="D15" i="5"/>
  <c r="J14" i="5"/>
  <c r="H14" i="5"/>
  <c r="D14" i="5"/>
  <c r="J13" i="5"/>
  <c r="H13" i="5"/>
  <c r="D13" i="5"/>
  <c r="J12" i="5"/>
  <c r="H12" i="5"/>
  <c r="D12" i="5"/>
  <c r="J11" i="5"/>
  <c r="H11" i="5"/>
  <c r="D11" i="5"/>
  <c r="J10" i="5"/>
  <c r="H10" i="5"/>
  <c r="D10" i="5"/>
  <c r="J9" i="5"/>
  <c r="H9" i="5"/>
  <c r="D9" i="5"/>
  <c r="J8" i="5"/>
  <c r="H8" i="5"/>
  <c r="D8" i="5"/>
  <c r="J7" i="5"/>
  <c r="H7" i="5"/>
  <c r="D7" i="5"/>
  <c r="J6" i="5"/>
  <c r="H6" i="5"/>
  <c r="D6" i="5"/>
  <c r="J5" i="5"/>
  <c r="H5" i="5"/>
  <c r="D5" i="5"/>
  <c r="J4" i="5"/>
  <c r="H4" i="5"/>
  <c r="D4" i="5"/>
  <c r="J3" i="5"/>
  <c r="H3" i="5"/>
  <c r="D3" i="5"/>
  <c r="J2" i="5"/>
  <c r="H2" i="5"/>
  <c r="D2" i="5"/>
  <c r="BK40" i="10"/>
  <c r="BK41" i="10"/>
  <c r="BF8" i="10"/>
  <c r="AP7" i="10"/>
  <c r="BO163" i="10" l="1"/>
  <c r="BO165" i="10"/>
  <c r="BO164" i="10"/>
  <c r="BR163" i="10"/>
  <c r="BR164" i="10"/>
  <c r="BT163" i="10"/>
  <c r="BT164" i="10"/>
  <c r="CI3" i="10"/>
  <c r="CK3" i="10" s="1"/>
  <c r="BT4" i="10"/>
  <c r="BT37" i="10"/>
  <c r="BT38" i="10" s="1"/>
  <c r="BT165" i="10"/>
  <c r="BR165" i="10"/>
  <c r="BS4" i="10"/>
  <c r="BH3" i="10" s="1"/>
  <c r="BC181" i="10"/>
  <c r="BC182" i="10"/>
  <c r="BC183" i="10" s="1"/>
  <c r="BC179" i="10"/>
  <c r="BO166" i="10" l="1"/>
  <c r="BO154" i="10"/>
  <c r="BS154" i="10"/>
  <c r="BR154" i="10"/>
  <c r="BT166" i="10"/>
  <c r="CL3" i="10"/>
  <c r="BR166" i="10"/>
  <c r="CJ23" i="10"/>
  <c r="CJ38" i="10"/>
  <c r="CJ54" i="10"/>
  <c r="CJ31" i="10"/>
  <c r="CJ47" i="10"/>
  <c r="CJ63" i="10"/>
  <c r="CJ36" i="10"/>
  <c r="CJ52" i="10"/>
  <c r="CJ22" i="10"/>
  <c r="CJ37" i="10"/>
  <c r="CJ53" i="10"/>
  <c r="CJ14" i="10"/>
  <c r="CJ12" i="10"/>
  <c r="CJ7" i="10"/>
  <c r="CJ5" i="10"/>
  <c r="CJ8" i="10"/>
  <c r="CJ26" i="10"/>
  <c r="CJ42" i="10"/>
  <c r="CJ58" i="10"/>
  <c r="CJ35" i="10"/>
  <c r="CJ51" i="10"/>
  <c r="CJ24" i="10"/>
  <c r="CJ40" i="10"/>
  <c r="CJ56" i="10"/>
  <c r="CJ25" i="10"/>
  <c r="CJ41" i="10"/>
  <c r="CJ57" i="10"/>
  <c r="CJ20" i="10"/>
  <c r="CJ13" i="10"/>
  <c r="CJ15" i="10"/>
  <c r="CJ16" i="10"/>
  <c r="CJ30" i="10"/>
  <c r="CJ46" i="10"/>
  <c r="CJ62" i="10"/>
  <c r="CJ39" i="10"/>
  <c r="CJ55" i="10"/>
  <c r="CJ28" i="10"/>
  <c r="CJ44" i="10"/>
  <c r="CJ60" i="10"/>
  <c r="CJ29" i="10"/>
  <c r="CJ45" i="10"/>
  <c r="CJ61" i="10"/>
  <c r="CJ17" i="10"/>
  <c r="CJ9" i="10"/>
  <c r="CJ18" i="10"/>
  <c r="CJ10" i="10"/>
  <c r="CJ3" i="10"/>
  <c r="CJ34" i="10"/>
  <c r="CJ50" i="10"/>
  <c r="CJ27" i="10"/>
  <c r="CJ43" i="10"/>
  <c r="CJ59" i="10"/>
  <c r="CJ32" i="10"/>
  <c r="CJ48" i="10"/>
  <c r="CJ64" i="10"/>
  <c r="CJ33" i="10"/>
  <c r="CJ49" i="10"/>
  <c r="CJ65" i="10"/>
  <c r="CJ4" i="10"/>
  <c r="CJ11" i="10"/>
  <c r="CJ6" i="10"/>
  <c r="CJ21" i="10"/>
  <c r="CJ19" i="10"/>
  <c r="AG12" i="10" l="1"/>
  <c r="G3" i="4" l="1"/>
  <c r="G4" i="4" l="1"/>
  <c r="BE4" i="4"/>
  <c r="BG4" i="4" s="1"/>
  <c r="H3" i="4"/>
  <c r="C3" i="4"/>
  <c r="G5" i="4" l="1"/>
  <c r="C5" i="4" s="1"/>
  <c r="BE5" i="4"/>
  <c r="BG5" i="4" s="1"/>
  <c r="C4" i="4"/>
  <c r="H4" i="4"/>
  <c r="D4" i="4" s="1"/>
  <c r="D3" i="4"/>
  <c r="BE6" i="4" l="1"/>
  <c r="BG6" i="4" s="1"/>
  <c r="G6" i="4"/>
  <c r="H5" i="4"/>
  <c r="D5" i="4" s="1"/>
  <c r="BE7" i="4" l="1"/>
  <c r="BG7" i="4" s="1"/>
  <c r="G7" i="4"/>
  <c r="D6" i="4"/>
  <c r="C6" i="4"/>
  <c r="H6" i="4"/>
  <c r="BA19" i="10"/>
  <c r="AK20" i="10" s="1"/>
  <c r="G8" i="4" l="1"/>
  <c r="BE8" i="4"/>
  <c r="BG8" i="4" s="1"/>
  <c r="C7" i="4"/>
  <c r="H7" i="4"/>
  <c r="D7" i="4" s="1"/>
  <c r="BE9" i="4" l="1"/>
  <c r="BG9" i="4" s="1"/>
  <c r="C8" i="4"/>
  <c r="G9" i="4"/>
  <c r="H8" i="4"/>
  <c r="D8" i="4" s="1"/>
  <c r="G10" i="4" l="1"/>
  <c r="BE10" i="4"/>
  <c r="BG10" i="4" s="1"/>
  <c r="C9" i="4"/>
  <c r="H9" i="4"/>
  <c r="D9" i="4" s="1"/>
  <c r="BE11" i="4" l="1"/>
  <c r="BG11" i="4" s="1"/>
  <c r="H10" i="4"/>
  <c r="C10" i="4"/>
  <c r="D10" i="4"/>
  <c r="G11" i="4"/>
  <c r="BE12" i="4" l="1"/>
  <c r="BG12" i="4" s="1"/>
  <c r="G12" i="4"/>
  <c r="H11" i="4"/>
  <c r="D11" i="4" s="1"/>
  <c r="C11" i="4"/>
  <c r="BE13" i="4" l="1"/>
  <c r="BG13" i="4" s="1"/>
  <c r="G13" i="4"/>
  <c r="H12" i="4"/>
  <c r="D12" i="4" s="1"/>
  <c r="C12" i="4"/>
  <c r="BE14" i="4" l="1"/>
  <c r="BG14" i="4" s="1"/>
  <c r="G14" i="4"/>
  <c r="H13" i="4"/>
  <c r="D13" i="4" s="1"/>
  <c r="C13" i="4"/>
  <c r="BE15" i="4" l="1"/>
  <c r="BG15" i="4" s="1"/>
  <c r="G15" i="4"/>
  <c r="H14" i="4"/>
  <c r="D14" i="4" s="1"/>
  <c r="C14" i="4"/>
  <c r="BE16" i="4" l="1"/>
  <c r="BG16" i="4" s="1"/>
  <c r="G16" i="4"/>
  <c r="C15" i="4"/>
  <c r="H15" i="4"/>
  <c r="D15" i="4" s="1"/>
  <c r="BE17" i="4" l="1"/>
  <c r="BG17" i="4" s="1"/>
  <c r="C16" i="4"/>
  <c r="H16" i="4"/>
  <c r="D16" i="4" s="1"/>
  <c r="G17" i="4"/>
  <c r="BE18" i="4" l="1"/>
  <c r="BG18" i="4" s="1"/>
  <c r="G18" i="4"/>
  <c r="H17" i="4"/>
  <c r="D17" i="4" s="1"/>
  <c r="C17" i="4"/>
  <c r="BE19" i="4" l="1"/>
  <c r="BG19" i="4" s="1"/>
  <c r="G19" i="4"/>
  <c r="C18" i="4"/>
  <c r="H18" i="4"/>
  <c r="D18" i="4" s="1"/>
  <c r="BE20" i="4" l="1"/>
  <c r="BG20" i="4" s="1"/>
  <c r="G20" i="4"/>
  <c r="C19" i="4"/>
  <c r="H19" i="4"/>
  <c r="D19" i="4" s="1"/>
  <c r="BE21" i="4" l="1"/>
  <c r="BG21" i="4" s="1"/>
  <c r="G21" i="4"/>
  <c r="H20" i="4"/>
  <c r="D20" i="4" s="1"/>
  <c r="C20" i="4"/>
  <c r="BE22" i="4" l="1"/>
  <c r="BG22" i="4" s="1"/>
  <c r="G22" i="4"/>
  <c r="C21" i="4"/>
  <c r="H21" i="4"/>
  <c r="D21" i="4" s="1"/>
  <c r="BE23" i="4" l="1"/>
  <c r="BG23" i="4" s="1"/>
  <c r="C22" i="4"/>
  <c r="G23" i="4"/>
  <c r="H22" i="4"/>
  <c r="D22" i="4" s="1"/>
  <c r="BE24" i="4" l="1"/>
  <c r="BG24" i="4" s="1"/>
  <c r="G24" i="4"/>
  <c r="H23" i="4"/>
  <c r="C23" i="4"/>
  <c r="D23" i="4"/>
  <c r="BE25" i="4" l="1"/>
  <c r="BG25" i="4" s="1"/>
  <c r="G25" i="4"/>
  <c r="H24" i="4"/>
  <c r="C24" i="4"/>
  <c r="D24" i="4"/>
  <c r="BE26" i="4" l="1"/>
  <c r="BG26" i="4" s="1"/>
  <c r="G26" i="4"/>
  <c r="C25" i="4"/>
  <c r="H25" i="4"/>
  <c r="D25" i="4" s="1"/>
  <c r="BE27" i="4" l="1"/>
  <c r="BG27" i="4" s="1"/>
  <c r="G27" i="4"/>
  <c r="C26" i="4"/>
  <c r="H26" i="4"/>
  <c r="D26" i="4" s="1"/>
  <c r="BE28" i="4" l="1"/>
  <c r="BG28" i="4" s="1"/>
  <c r="G28" i="4"/>
  <c r="H27" i="4"/>
  <c r="C27" i="4"/>
  <c r="D27" i="4"/>
  <c r="BE29" i="4" l="1"/>
  <c r="BG29" i="4" s="1"/>
  <c r="H28" i="4"/>
  <c r="D28" i="4" s="1"/>
  <c r="C28" i="4"/>
  <c r="G29" i="4"/>
  <c r="BE30" i="4" l="1"/>
  <c r="BG30" i="4" s="1"/>
  <c r="G30" i="4"/>
  <c r="H29" i="4"/>
  <c r="D29" i="4" s="1"/>
  <c r="C29" i="4"/>
  <c r="BE31" i="4" l="1"/>
  <c r="BG31" i="4" s="1"/>
  <c r="G31" i="4"/>
  <c r="H30" i="4"/>
  <c r="D30" i="4" s="1"/>
  <c r="C30" i="4"/>
  <c r="BE32" i="4" l="1"/>
  <c r="BG32" i="4" s="1"/>
  <c r="G32" i="4"/>
  <c r="H31" i="4"/>
  <c r="D31" i="4" s="1"/>
  <c r="C31" i="4"/>
  <c r="BE33" i="4" l="1"/>
  <c r="BG33" i="4" s="1"/>
  <c r="G33" i="4"/>
  <c r="H32" i="4"/>
  <c r="D32" i="4" s="1"/>
  <c r="C32" i="4"/>
  <c r="BE34" i="4" l="1"/>
  <c r="BG34" i="4" s="1"/>
  <c r="G34" i="4"/>
  <c r="C33" i="4"/>
  <c r="H33" i="4"/>
  <c r="D33" i="4" s="1"/>
  <c r="BE35" i="4" l="1"/>
  <c r="BG35" i="4" s="1"/>
  <c r="C34" i="4"/>
  <c r="G35" i="4"/>
  <c r="H34" i="4"/>
  <c r="D34" i="4" s="1"/>
  <c r="BE36" i="4" l="1"/>
  <c r="BG36" i="4" s="1"/>
  <c r="G36" i="4"/>
  <c r="H35" i="4"/>
  <c r="C35" i="4"/>
  <c r="D35" i="4"/>
  <c r="BE37" i="4" l="1"/>
  <c r="BG37" i="4" s="1"/>
  <c r="G37" i="4"/>
  <c r="C36" i="4"/>
  <c r="H36" i="4"/>
  <c r="D36" i="4" s="1"/>
  <c r="BE38" i="4" l="1"/>
  <c r="BG38" i="4" s="1"/>
  <c r="G38" i="4"/>
  <c r="H37" i="4"/>
  <c r="D37" i="4" s="1"/>
  <c r="C37" i="4"/>
  <c r="BE39" i="4" l="1"/>
  <c r="BG39" i="4" s="1"/>
  <c r="G39" i="4"/>
  <c r="C38" i="4"/>
  <c r="H38" i="4"/>
  <c r="D38" i="4" s="1"/>
  <c r="BE40" i="4" l="1"/>
  <c r="BG40" i="4" s="1"/>
  <c r="G40" i="4"/>
  <c r="H39" i="4"/>
  <c r="D39" i="4" s="1"/>
  <c r="C39" i="4"/>
  <c r="BE41" i="4" l="1"/>
  <c r="BG41" i="4" s="1"/>
  <c r="C40" i="4"/>
  <c r="G41" i="4"/>
  <c r="H40" i="4"/>
  <c r="D40" i="4" s="1"/>
  <c r="BE42" i="4" l="1"/>
  <c r="BG42" i="4" s="1"/>
  <c r="G42" i="4"/>
  <c r="H41" i="4"/>
  <c r="C41" i="4"/>
  <c r="D41" i="4"/>
  <c r="BE43" i="4" l="1"/>
  <c r="BG43" i="4" s="1"/>
  <c r="G43" i="4"/>
  <c r="H42" i="4"/>
  <c r="D42" i="4" s="1"/>
  <c r="C42" i="4"/>
  <c r="BE44" i="4" l="1"/>
  <c r="BG44" i="4" s="1"/>
  <c r="G44" i="4"/>
  <c r="H43" i="4"/>
  <c r="D43" i="4" s="1"/>
  <c r="C43" i="4"/>
  <c r="BE45" i="4" l="1"/>
  <c r="BG45" i="4" s="1"/>
  <c r="G45" i="4"/>
  <c r="H44" i="4"/>
  <c r="D44" i="4" s="1"/>
  <c r="C44" i="4"/>
  <c r="BE46" i="4" l="1"/>
  <c r="BG46" i="4" s="1"/>
  <c r="G46" i="4"/>
  <c r="H45" i="4"/>
  <c r="D45" i="4" s="1"/>
  <c r="C45" i="4"/>
  <c r="BE47" i="4" l="1"/>
  <c r="BG47" i="4" s="1"/>
  <c r="C46" i="4"/>
  <c r="G47" i="4"/>
  <c r="H46" i="4"/>
  <c r="D46" i="4" s="1"/>
  <c r="BE48" i="4" l="1"/>
  <c r="BG48" i="4" s="1"/>
  <c r="H47" i="4"/>
  <c r="D47" i="4" s="1"/>
  <c r="C47" i="4"/>
  <c r="G48" i="4"/>
  <c r="BE49" i="4" l="1"/>
  <c r="BG49" i="4" s="1"/>
  <c r="G49" i="4"/>
  <c r="H48" i="4"/>
  <c r="D48" i="4" s="1"/>
  <c r="C48" i="4"/>
  <c r="BE50" i="4" l="1"/>
  <c r="BG50" i="4" s="1"/>
  <c r="C49" i="4"/>
  <c r="G50" i="4"/>
  <c r="H49" i="4"/>
  <c r="D49" i="4" s="1"/>
  <c r="BE51" i="4" l="1"/>
  <c r="BG51" i="4" s="1"/>
  <c r="H50" i="4"/>
  <c r="D50" i="4" s="1"/>
  <c r="C50" i="4"/>
  <c r="G51" i="4"/>
  <c r="BE52" i="4" l="1"/>
  <c r="BG52" i="4" s="1"/>
  <c r="G52" i="4"/>
  <c r="H51" i="4"/>
  <c r="D51" i="4" s="1"/>
  <c r="C51" i="4"/>
  <c r="BE53" i="4" l="1"/>
  <c r="BG53" i="4" s="1"/>
  <c r="H52" i="4"/>
  <c r="D52" i="4" s="1"/>
  <c r="C52" i="4"/>
  <c r="G53" i="4"/>
  <c r="BE54" i="4" l="1"/>
  <c r="BG54" i="4" s="1"/>
  <c r="C53" i="4"/>
  <c r="G54" i="4"/>
  <c r="H53" i="4"/>
  <c r="D53" i="4"/>
  <c r="BE55" i="4" l="1"/>
  <c r="BG55" i="4" s="1"/>
  <c r="H54" i="4"/>
  <c r="D54" i="4" s="1"/>
  <c r="G55" i="4"/>
  <c r="C54" i="4"/>
  <c r="BE56" i="4" l="1"/>
  <c r="BG56" i="4" s="1"/>
  <c r="C55" i="4"/>
  <c r="G56" i="4"/>
  <c r="H55" i="4"/>
  <c r="D55" i="4" s="1"/>
  <c r="C3" i="25"/>
  <c r="C6" i="25"/>
  <c r="C4" i="25"/>
  <c r="C2" i="25"/>
  <c r="C5" i="25"/>
  <c r="BE57" i="4" l="1"/>
  <c r="BG57" i="4" s="1"/>
  <c r="G57" i="4"/>
  <c r="H56" i="4"/>
  <c r="D56" i="4" s="1"/>
  <c r="C56" i="4"/>
  <c r="C19" i="25"/>
  <c r="C20" i="25"/>
  <c r="C21" i="25"/>
  <c r="BE58" i="4" l="1"/>
  <c r="BG58" i="4" s="1"/>
  <c r="G58" i="4"/>
  <c r="C57" i="4"/>
  <c r="H57" i="4"/>
  <c r="D57" i="4" s="1"/>
  <c r="C28" i="25"/>
  <c r="C26" i="25"/>
  <c r="C24" i="25"/>
  <c r="C22" i="25"/>
  <c r="BE59" i="4" l="1"/>
  <c r="BG59" i="4" s="1"/>
  <c r="C58" i="4"/>
  <c r="H58" i="4"/>
  <c r="D58" i="4" s="1"/>
  <c r="G59" i="4"/>
  <c r="C29" i="25"/>
  <c r="C25" i="25"/>
  <c r="C27" i="25"/>
  <c r="C30" i="25"/>
  <c r="C23" i="25"/>
  <c r="BE60" i="4" l="1"/>
  <c r="BG60" i="4" s="1"/>
  <c r="H59" i="4"/>
  <c r="D59" i="4" s="1"/>
  <c r="G60" i="4"/>
  <c r="C59" i="4"/>
  <c r="C13" i="25"/>
  <c r="C9" i="25"/>
  <c r="C8" i="25"/>
  <c r="C12" i="25"/>
  <c r="C11" i="25"/>
  <c r="C7" i="25"/>
  <c r="C10" i="25"/>
  <c r="BE61" i="4" l="1"/>
  <c r="BG61" i="4" s="1"/>
  <c r="C60" i="4"/>
  <c r="G61" i="4"/>
  <c r="H60" i="4"/>
  <c r="D60" i="4" s="1"/>
  <c r="C14" i="25"/>
  <c r="C15" i="25"/>
  <c r="C16" i="25"/>
  <c r="BE62" i="4" l="1"/>
  <c r="BG62" i="4" s="1"/>
  <c r="G62" i="4"/>
  <c r="H61" i="4"/>
  <c r="C61" i="4"/>
  <c r="D61" i="4"/>
  <c r="C17" i="25"/>
  <c r="C18" i="25"/>
  <c r="BE63" i="4" l="1"/>
  <c r="BG63" i="4" s="1"/>
  <c r="G63" i="4"/>
  <c r="H62" i="4"/>
  <c r="D62" i="4" s="1"/>
  <c r="C62" i="4"/>
  <c r="C40" i="25"/>
  <c r="BE64" i="4" l="1"/>
  <c r="BG64" i="4" s="1"/>
  <c r="G64" i="4"/>
  <c r="C63" i="4"/>
  <c r="H63" i="4"/>
  <c r="D63" i="4" s="1"/>
  <c r="C34" i="25"/>
  <c r="C37" i="25"/>
  <c r="C39" i="25"/>
  <c r="C33" i="25"/>
  <c r="C32" i="25"/>
  <c r="C38" i="25"/>
  <c r="C31" i="25"/>
  <c r="C35" i="25"/>
  <c r="C36" i="25"/>
  <c r="BE65" i="4" l="1"/>
  <c r="BG65" i="4" s="1"/>
  <c r="H64" i="4"/>
  <c r="D64" i="4" s="1"/>
  <c r="G65" i="4"/>
  <c r="C64" i="4"/>
  <c r="C41" i="25"/>
  <c r="C44" i="25"/>
  <c r="C42" i="25"/>
  <c r="C43" i="25"/>
  <c r="BE66" i="4" l="1"/>
  <c r="BG66" i="4" s="1"/>
  <c r="C65" i="4"/>
  <c r="G66" i="4"/>
  <c r="H65" i="4"/>
  <c r="D65" i="4" s="1"/>
  <c r="C49" i="25"/>
  <c r="C48" i="25"/>
  <c r="C46" i="25"/>
  <c r="C50" i="25"/>
  <c r="C47" i="25"/>
  <c r="C51" i="25"/>
  <c r="C45" i="25"/>
  <c r="BE67" i="4" l="1"/>
  <c r="BG67" i="4" s="1"/>
  <c r="G67" i="4"/>
  <c r="H66" i="4"/>
  <c r="D66" i="4" s="1"/>
  <c r="C66" i="4"/>
  <c r="C52" i="25"/>
  <c r="BE68" i="4" l="1"/>
  <c r="BG68" i="4" s="1"/>
  <c r="G68" i="4"/>
  <c r="C67" i="4"/>
  <c r="H67" i="4"/>
  <c r="D67" i="4" s="1"/>
  <c r="BE69" i="4" l="1"/>
  <c r="BG69" i="4" s="1"/>
  <c r="G69" i="4"/>
  <c r="H68" i="4"/>
  <c r="D68" i="4" s="1"/>
  <c r="C68" i="4"/>
  <c r="BE70" i="4" l="1"/>
  <c r="BG70" i="4" s="1"/>
  <c r="G70" i="4"/>
  <c r="C69" i="4"/>
  <c r="H69" i="4"/>
  <c r="D69" i="4" s="1"/>
  <c r="BE71" i="4" l="1"/>
  <c r="BG71" i="4" s="1"/>
  <c r="C70" i="4"/>
  <c r="H70" i="4"/>
  <c r="D70" i="4" s="1"/>
  <c r="G71" i="4"/>
  <c r="BE72" i="4" l="1"/>
  <c r="BG72" i="4" s="1"/>
  <c r="C71" i="4"/>
  <c r="G72" i="4"/>
  <c r="H71" i="4"/>
  <c r="D71" i="4" s="1"/>
  <c r="BE73" i="4" l="1"/>
  <c r="BG73" i="4" s="1"/>
  <c r="G73" i="4"/>
  <c r="C72" i="4"/>
  <c r="H72" i="4"/>
  <c r="D72" i="4" s="1"/>
  <c r="BE74" i="4" l="1"/>
  <c r="BG74" i="4" s="1"/>
  <c r="G74" i="4"/>
  <c r="C73" i="4"/>
  <c r="H73" i="4"/>
  <c r="D73" i="4" s="1"/>
  <c r="BE75" i="4" l="1"/>
  <c r="BG75" i="4" s="1"/>
  <c r="C74" i="4"/>
  <c r="G75" i="4"/>
  <c r="H74" i="4"/>
  <c r="D74" i="4" s="1"/>
  <c r="BE76" i="4" l="1"/>
  <c r="BG76" i="4" s="1"/>
  <c r="H75" i="4"/>
  <c r="D75" i="4" s="1"/>
  <c r="G76" i="4"/>
  <c r="C75" i="4"/>
  <c r="BE77" i="4" l="1"/>
  <c r="BG77" i="4" s="1"/>
  <c r="C76" i="4"/>
  <c r="G77" i="4"/>
  <c r="H76" i="4"/>
  <c r="D76" i="4" s="1"/>
  <c r="BE78" i="4" l="1"/>
  <c r="BG78" i="4" s="1"/>
  <c r="G78" i="4"/>
  <c r="C77" i="4"/>
  <c r="H77" i="4"/>
  <c r="D77" i="4" s="1"/>
  <c r="BE79" i="4" l="1"/>
  <c r="BG79" i="4" s="1"/>
  <c r="H78" i="4"/>
  <c r="D78" i="4" s="1"/>
  <c r="C78" i="4"/>
  <c r="G79" i="4"/>
  <c r="BE80" i="4" l="1"/>
  <c r="BG80" i="4" s="1"/>
  <c r="C79" i="4"/>
  <c r="G80" i="4"/>
  <c r="H79" i="4"/>
  <c r="D79" i="4" s="1"/>
  <c r="BE81" i="4" l="1"/>
  <c r="BG81" i="4" s="1"/>
  <c r="G81" i="4"/>
  <c r="H80" i="4"/>
  <c r="D80" i="4" s="1"/>
  <c r="C80" i="4"/>
  <c r="BE82" i="4" l="1"/>
  <c r="BG82" i="4" s="1"/>
  <c r="G82" i="4"/>
  <c r="H81" i="4"/>
  <c r="D81" i="4" s="1"/>
  <c r="C81" i="4"/>
  <c r="BE83" i="4" l="1"/>
  <c r="BG83" i="4" s="1"/>
  <c r="H82" i="4"/>
  <c r="D82" i="4" s="1"/>
  <c r="G83" i="4"/>
  <c r="C82" i="4"/>
  <c r="BE84" i="4" l="1"/>
  <c r="BG84" i="4" s="1"/>
  <c r="G84" i="4"/>
  <c r="C83" i="4"/>
  <c r="H83" i="4"/>
  <c r="D83" i="4" s="1"/>
  <c r="BE85" i="4" l="1"/>
  <c r="BG85" i="4" s="1"/>
  <c r="H84" i="4"/>
  <c r="D84" i="4" s="1"/>
  <c r="G85" i="4"/>
  <c r="C84" i="4"/>
  <c r="BE86" i="4" l="1"/>
  <c r="BG86" i="4" s="1"/>
  <c r="C85" i="4"/>
  <c r="G86" i="4"/>
  <c r="H85" i="4"/>
  <c r="D85" i="4" s="1"/>
  <c r="BE87" i="4" l="1"/>
  <c r="BG87" i="4" s="1"/>
  <c r="C86" i="4"/>
  <c r="G87" i="4"/>
  <c r="H86" i="4"/>
  <c r="D86" i="4" s="1"/>
  <c r="BE88" i="4" l="1"/>
  <c r="BG88" i="4" s="1"/>
  <c r="G88" i="4"/>
  <c r="H87" i="4"/>
  <c r="D87" i="4" s="1"/>
  <c r="C87" i="4"/>
  <c r="BE89" i="4" l="1"/>
  <c r="BG89" i="4" s="1"/>
  <c r="C88" i="4"/>
  <c r="G89" i="4"/>
  <c r="H88" i="4"/>
  <c r="D88" i="4" s="1"/>
  <c r="BE90" i="4" l="1"/>
  <c r="BG90" i="4" s="1"/>
  <c r="C89" i="4"/>
  <c r="G90" i="4"/>
  <c r="H89" i="4"/>
  <c r="D89" i="4" s="1"/>
  <c r="BE91" i="4" l="1"/>
  <c r="BG91" i="4" s="1"/>
  <c r="H90" i="4"/>
  <c r="D90" i="4" s="1"/>
  <c r="G91" i="4"/>
  <c r="C90" i="4"/>
  <c r="BE92" i="4" l="1"/>
  <c r="BG92" i="4" s="1"/>
  <c r="G92" i="4"/>
  <c r="C91" i="4"/>
  <c r="H91" i="4"/>
  <c r="D91" i="4" s="1"/>
  <c r="BE93" i="4" l="1"/>
  <c r="BG93" i="4" s="1"/>
  <c r="G93" i="4"/>
  <c r="C92" i="4"/>
  <c r="H92" i="4"/>
  <c r="D92" i="4" s="1"/>
  <c r="BE94" i="4" l="1"/>
  <c r="BG94" i="4" s="1"/>
  <c r="G94" i="4"/>
  <c r="C93" i="4"/>
  <c r="H93" i="4"/>
  <c r="D93" i="4" s="1"/>
  <c r="BE95" i="4" l="1"/>
  <c r="BG95" i="4" s="1"/>
  <c r="G95" i="4"/>
  <c r="C94" i="4"/>
  <c r="H94" i="4"/>
  <c r="D94" i="4" s="1"/>
  <c r="BE96" i="4" l="1"/>
  <c r="BG96" i="4" s="1"/>
  <c r="G96" i="4"/>
  <c r="C95" i="4"/>
  <c r="H95" i="4"/>
  <c r="D95" i="4" s="1"/>
  <c r="BE97" i="4" l="1"/>
  <c r="BG97" i="4" s="1"/>
  <c r="C96" i="4"/>
  <c r="H96" i="4"/>
  <c r="D96" i="4" s="1"/>
  <c r="G97" i="4"/>
  <c r="BE98" i="4" l="1"/>
  <c r="BG98" i="4" s="1"/>
  <c r="C97" i="4"/>
  <c r="G98" i="4"/>
  <c r="H97" i="4"/>
  <c r="D97" i="4" s="1"/>
  <c r="BE99" i="4" l="1"/>
  <c r="BG99" i="4" s="1"/>
  <c r="G99" i="4"/>
  <c r="C98" i="4"/>
  <c r="H98" i="4"/>
  <c r="D98" i="4" s="1"/>
  <c r="BE100" i="4" l="1"/>
  <c r="BG100" i="4" s="1"/>
  <c r="G100" i="4"/>
  <c r="H99" i="4"/>
  <c r="D99" i="4" s="1"/>
  <c r="C99" i="4"/>
  <c r="BE101" i="4" l="1"/>
  <c r="BG101" i="4" s="1"/>
  <c r="C100" i="4"/>
  <c r="H100" i="4"/>
  <c r="D100" i="4" s="1"/>
  <c r="G101" i="4"/>
  <c r="BE102" i="4" l="1"/>
  <c r="BG102" i="4" s="1"/>
  <c r="G102" i="4"/>
  <c r="H101" i="4"/>
  <c r="D101" i="4" s="1"/>
  <c r="C101" i="4"/>
  <c r="BE103" i="4" l="1"/>
  <c r="BG103" i="4" s="1"/>
  <c r="H102" i="4"/>
  <c r="D102" i="4" s="1"/>
  <c r="G103" i="4"/>
  <c r="C102" i="4"/>
  <c r="BE104" i="4" l="1"/>
  <c r="BG104" i="4" s="1"/>
  <c r="H103" i="4"/>
  <c r="G104" i="4"/>
  <c r="C103" i="4"/>
  <c r="D103" i="4"/>
  <c r="BE105" i="4" l="1"/>
  <c r="BG105" i="4" s="1"/>
  <c r="G105" i="4"/>
  <c r="H104" i="4"/>
  <c r="D104" i="4" s="1"/>
  <c r="C104" i="4"/>
  <c r="BE106" i="4" l="1"/>
  <c r="BG106" i="4" s="1"/>
  <c r="C105" i="4"/>
  <c r="G106" i="4"/>
  <c r="H105" i="4"/>
  <c r="D105" i="4"/>
  <c r="BE107" i="4" l="1"/>
  <c r="BG107" i="4" s="1"/>
  <c r="C106" i="4"/>
  <c r="H106" i="4"/>
  <c r="D106" i="4" s="1"/>
  <c r="G107" i="4"/>
  <c r="BE108" i="4" l="1"/>
  <c r="BG108" i="4" s="1"/>
  <c r="G108" i="4"/>
  <c r="H107" i="4"/>
  <c r="D107" i="4" s="1"/>
  <c r="C107" i="4"/>
  <c r="BE109" i="4" l="1"/>
  <c r="BG109" i="4" s="1"/>
  <c r="C108" i="4"/>
  <c r="G109" i="4"/>
  <c r="H108" i="4"/>
  <c r="D108" i="4" s="1"/>
  <c r="BE110" i="4" l="1"/>
  <c r="BG110" i="4" s="1"/>
  <c r="G110" i="4"/>
  <c r="C109" i="4"/>
  <c r="H109" i="4"/>
  <c r="D109" i="4" s="1"/>
  <c r="BE111" i="4" l="1"/>
  <c r="BG111" i="4" s="1"/>
  <c r="C110" i="4"/>
  <c r="G111" i="4"/>
  <c r="H110" i="4"/>
  <c r="D110" i="4" s="1"/>
  <c r="BE112" i="4" l="1"/>
  <c r="BG112" i="4" s="1"/>
  <c r="G112" i="4"/>
  <c r="C111" i="4"/>
  <c r="H111" i="4"/>
  <c r="D111" i="4" s="1"/>
  <c r="BE113" i="4" l="1"/>
  <c r="BG113" i="4" s="1"/>
  <c r="H112" i="4"/>
  <c r="D112" i="4" s="1"/>
  <c r="C112" i="4"/>
  <c r="G113" i="4"/>
  <c r="BE114" i="4" l="1"/>
  <c r="BG114" i="4" s="1"/>
  <c r="C113" i="4"/>
  <c r="G114" i="4"/>
  <c r="H113" i="4"/>
  <c r="D113" i="4" s="1"/>
  <c r="BE115" i="4" l="1"/>
  <c r="BG115" i="4" s="1"/>
  <c r="H114" i="4"/>
  <c r="D114" i="4" s="1"/>
  <c r="G115" i="4"/>
  <c r="C114" i="4"/>
  <c r="BE116" i="4" l="1"/>
  <c r="BG116" i="4" s="1"/>
  <c r="G116" i="4"/>
  <c r="H115" i="4"/>
  <c r="C115" i="4"/>
  <c r="D115" i="4"/>
  <c r="BE117" i="4" l="1"/>
  <c r="BG117" i="4" s="1"/>
  <c r="G117" i="4"/>
  <c r="C116" i="4"/>
  <c r="H116" i="4"/>
  <c r="D116" i="4" s="1"/>
  <c r="BE118" i="4" l="1"/>
  <c r="BG118" i="4" s="1"/>
  <c r="C117" i="4"/>
  <c r="G118" i="4"/>
  <c r="H117" i="4"/>
  <c r="D117" i="4" s="1"/>
  <c r="BE119" i="4" l="1"/>
  <c r="BG119" i="4" s="1"/>
  <c r="C118" i="4"/>
  <c r="G119" i="4"/>
  <c r="H118" i="4"/>
  <c r="D118" i="4" s="1"/>
  <c r="BE120" i="4" l="1"/>
  <c r="BG120" i="4" s="1"/>
  <c r="G120" i="4"/>
  <c r="C119" i="4"/>
  <c r="H119" i="4"/>
  <c r="D119" i="4" s="1"/>
  <c r="BE121" i="4" l="1"/>
  <c r="BG121" i="4" s="1"/>
  <c r="C120" i="4"/>
  <c r="G121" i="4"/>
  <c r="H120" i="4"/>
  <c r="D120" i="4" s="1"/>
  <c r="BE122" i="4" l="1"/>
  <c r="BG122" i="4" s="1"/>
  <c r="G122" i="4"/>
  <c r="C121" i="4"/>
  <c r="H121" i="4"/>
  <c r="D121" i="4" s="1"/>
  <c r="BE123" i="4" l="1"/>
  <c r="BG123" i="4" s="1"/>
  <c r="G123" i="4"/>
  <c r="C122" i="4"/>
  <c r="H122" i="4"/>
  <c r="D122" i="4" s="1"/>
  <c r="BE124" i="4" l="1"/>
  <c r="BG124" i="4" s="1"/>
  <c r="G124" i="4"/>
  <c r="C123" i="4"/>
  <c r="H123" i="4"/>
  <c r="D123" i="4" s="1"/>
  <c r="BE125" i="4" l="1"/>
  <c r="BG125" i="4" s="1"/>
  <c r="H124" i="4"/>
  <c r="D124" i="4" s="1"/>
  <c r="C124" i="4"/>
  <c r="G125" i="4"/>
  <c r="BE126" i="4" l="1"/>
  <c r="BG126" i="4" s="1"/>
  <c r="C125" i="4"/>
  <c r="H125" i="4"/>
  <c r="G126" i="4"/>
  <c r="D125" i="4"/>
  <c r="BE127" i="4" l="1"/>
  <c r="BG127" i="4" s="1"/>
  <c r="C126" i="4"/>
  <c r="G127" i="4"/>
  <c r="H126" i="4"/>
  <c r="D126" i="4" s="1"/>
  <c r="BE128" i="4" l="1"/>
  <c r="BG128" i="4" s="1"/>
  <c r="G128" i="4"/>
  <c r="C127" i="4"/>
  <c r="H127" i="4"/>
  <c r="D127" i="4" s="1"/>
  <c r="BE129" i="4" l="1"/>
  <c r="BG129" i="4" s="1"/>
  <c r="C128" i="4"/>
  <c r="G129" i="4"/>
  <c r="H128" i="4"/>
  <c r="D128" i="4" s="1"/>
  <c r="BE130" i="4" l="1"/>
  <c r="BG130" i="4" s="1"/>
  <c r="G130" i="4"/>
  <c r="H129" i="4"/>
  <c r="D129" i="4" s="1"/>
  <c r="C129" i="4"/>
  <c r="BE131" i="4" l="1"/>
  <c r="BG131" i="4" s="1"/>
  <c r="C130" i="4"/>
  <c r="H130" i="4"/>
  <c r="G131" i="4"/>
  <c r="D130" i="4"/>
  <c r="BE132" i="4" l="1"/>
  <c r="BG132" i="4" s="1"/>
  <c r="C131" i="4"/>
  <c r="G132" i="4"/>
  <c r="H131" i="4"/>
  <c r="D131" i="4" s="1"/>
  <c r="BE133" i="4" l="1"/>
  <c r="BG133" i="4" s="1"/>
  <c r="C132" i="4"/>
  <c r="G133" i="4"/>
  <c r="H132" i="4"/>
  <c r="D132" i="4" s="1"/>
  <c r="BE134" i="4" l="1"/>
  <c r="BG134" i="4" s="1"/>
  <c r="H133" i="4"/>
  <c r="C133" i="4"/>
  <c r="G134" i="4"/>
  <c r="D133" i="4"/>
  <c r="BE135" i="4" l="1"/>
  <c r="BG135" i="4" s="1"/>
  <c r="H134" i="4"/>
  <c r="D134" i="4" s="1"/>
  <c r="G135" i="4"/>
  <c r="C134" i="4"/>
  <c r="BE136" i="4" l="1"/>
  <c r="BG136" i="4" s="1"/>
  <c r="G136" i="4"/>
  <c r="H135" i="4"/>
  <c r="D135" i="4" s="1"/>
  <c r="C135" i="4"/>
  <c r="BE137" i="4" l="1"/>
  <c r="BG137" i="4" s="1"/>
  <c r="G137" i="4"/>
  <c r="C136" i="4"/>
  <c r="H136" i="4"/>
  <c r="D136" i="4" s="1"/>
  <c r="BE138" i="4" l="1"/>
  <c r="BG138" i="4" s="1"/>
  <c r="C137" i="4"/>
  <c r="G138" i="4"/>
  <c r="H137" i="4"/>
  <c r="D137" i="4" s="1"/>
  <c r="BE139" i="4" l="1"/>
  <c r="BG139" i="4" s="1"/>
  <c r="C138" i="4"/>
  <c r="G139" i="4"/>
  <c r="H138" i="4"/>
  <c r="D138" i="4" s="1"/>
  <c r="BE140" i="4" l="1"/>
  <c r="BG140" i="4" s="1"/>
  <c r="H139" i="4"/>
  <c r="C139" i="4"/>
  <c r="G140" i="4"/>
  <c r="D139" i="4"/>
  <c r="BE141" i="4" l="1"/>
  <c r="BG141" i="4" s="1"/>
  <c r="H140" i="4"/>
  <c r="D140" i="4" s="1"/>
  <c r="G141" i="4"/>
  <c r="C140" i="4"/>
  <c r="BE142" i="4" l="1"/>
  <c r="BG142" i="4" s="1"/>
  <c r="C141" i="4"/>
  <c r="G142" i="4"/>
  <c r="H141" i="4"/>
  <c r="D141" i="4" s="1"/>
  <c r="BE143" i="4" l="1"/>
  <c r="BG143" i="4" s="1"/>
  <c r="C142" i="4"/>
  <c r="G143" i="4"/>
  <c r="H142" i="4"/>
  <c r="D142" i="4" s="1"/>
  <c r="BE144" i="4" l="1"/>
  <c r="BG144" i="4" s="1"/>
  <c r="C143" i="4"/>
  <c r="G144" i="4"/>
  <c r="H143" i="4"/>
  <c r="D143" i="4" s="1"/>
  <c r="BE145" i="4" l="1"/>
  <c r="BG145" i="4" s="1"/>
  <c r="G145" i="4"/>
  <c r="C144" i="4"/>
  <c r="H144" i="4"/>
  <c r="D144" i="4" s="1"/>
  <c r="BE146" i="4" l="1"/>
  <c r="BG146" i="4" s="1"/>
  <c r="C145" i="4"/>
  <c r="H145" i="4"/>
  <c r="G146" i="4"/>
  <c r="D145" i="4"/>
  <c r="BE147" i="4" l="1"/>
  <c r="BG147" i="4" s="1"/>
  <c r="H146" i="4"/>
  <c r="G147" i="4"/>
  <c r="D146" i="4"/>
  <c r="C146" i="4"/>
  <c r="BE148" i="4" l="1"/>
  <c r="BG148" i="4" s="1"/>
  <c r="G148" i="4"/>
  <c r="C147" i="4"/>
  <c r="H147" i="4"/>
  <c r="D147" i="4" s="1"/>
  <c r="BE149" i="4" l="1"/>
  <c r="BG149" i="4" s="1"/>
  <c r="G149" i="4"/>
  <c r="H148" i="4"/>
  <c r="D148" i="4" s="1"/>
  <c r="C148" i="4"/>
  <c r="BE150" i="4" l="1"/>
  <c r="BG150" i="4" s="1"/>
  <c r="G150" i="4"/>
  <c r="H149" i="4"/>
  <c r="D149" i="4" s="1"/>
  <c r="C149" i="4"/>
  <c r="BE151" i="4" l="1"/>
  <c r="BG151" i="4" s="1"/>
  <c r="H150" i="4"/>
  <c r="D150" i="4" s="1"/>
  <c r="G151" i="4"/>
  <c r="C150" i="4"/>
  <c r="BE152" i="4" l="1"/>
  <c r="BG152" i="4" s="1"/>
  <c r="C151" i="4"/>
  <c r="H151" i="4"/>
  <c r="G152" i="4"/>
  <c r="D151" i="4"/>
  <c r="BE153" i="4" l="1"/>
  <c r="BG153" i="4" s="1"/>
  <c r="G153" i="4"/>
  <c r="C152" i="4"/>
  <c r="H152" i="4"/>
  <c r="D152" i="4" s="1"/>
  <c r="BE154" i="4" l="1"/>
  <c r="BG154" i="4" s="1"/>
  <c r="G154" i="4"/>
  <c r="H153" i="4"/>
  <c r="D153" i="4" s="1"/>
  <c r="C153" i="4"/>
  <c r="BE155" i="4" l="1"/>
  <c r="BG155" i="4" s="1"/>
  <c r="G155" i="4"/>
  <c r="H154" i="4"/>
  <c r="D154" i="4" s="1"/>
  <c r="C154" i="4"/>
  <c r="BE156" i="4" l="1"/>
  <c r="BG156" i="4" s="1"/>
  <c r="G156" i="4"/>
  <c r="C155" i="4"/>
  <c r="H155" i="4"/>
  <c r="D155" i="4" s="1"/>
  <c r="BE157" i="4" l="1"/>
  <c r="BG157" i="4" s="1"/>
  <c r="G157" i="4"/>
  <c r="C156" i="4"/>
  <c r="H156" i="4"/>
  <c r="D156" i="4" s="1"/>
  <c r="BE158" i="4" l="1"/>
  <c r="BG158" i="4" s="1"/>
  <c r="H157" i="4"/>
  <c r="G158" i="4"/>
  <c r="D157" i="4"/>
  <c r="C157" i="4"/>
  <c r="BE159" i="4" l="1"/>
  <c r="BG159" i="4" s="1"/>
  <c r="G159" i="4"/>
  <c r="C158" i="4"/>
  <c r="H158" i="4"/>
  <c r="D158" i="4" s="1"/>
  <c r="BE160" i="4" l="1"/>
  <c r="BG160" i="4" s="1"/>
  <c r="G160" i="4"/>
  <c r="C159" i="4"/>
  <c r="H159" i="4"/>
  <c r="D159" i="4" s="1"/>
  <c r="BE161" i="4" l="1"/>
  <c r="BG161" i="4" s="1"/>
  <c r="H160" i="4"/>
  <c r="D160" i="4" s="1"/>
  <c r="G161" i="4"/>
  <c r="C160" i="4"/>
  <c r="BE162" i="4" l="1"/>
  <c r="BG162" i="4" s="1"/>
  <c r="G162" i="4"/>
  <c r="C161" i="4"/>
  <c r="H161" i="4"/>
  <c r="D161" i="4" s="1"/>
  <c r="BE163" i="4" l="1"/>
  <c r="BG163" i="4" s="1"/>
  <c r="H162" i="4"/>
  <c r="D162" i="4" s="1"/>
  <c r="C162" i="4"/>
  <c r="G163" i="4"/>
  <c r="BE164" i="4" l="1"/>
  <c r="BG164" i="4" s="1"/>
  <c r="H163" i="4"/>
  <c r="D163" i="4" s="1"/>
  <c r="G164" i="4"/>
  <c r="C163" i="4"/>
  <c r="BE165" i="4" l="1"/>
  <c r="BG165" i="4" s="1"/>
  <c r="G165" i="4"/>
  <c r="H164" i="4"/>
  <c r="D164" i="4" s="1"/>
  <c r="C164" i="4"/>
  <c r="BE166" i="4" l="1"/>
  <c r="BG166" i="4" s="1"/>
  <c r="H165" i="4"/>
  <c r="D165" i="4" s="1"/>
  <c r="G166" i="4"/>
  <c r="C165" i="4"/>
  <c r="BE167" i="4" l="1"/>
  <c r="BG167" i="4" s="1"/>
  <c r="H166" i="4"/>
  <c r="D166" i="4" s="1"/>
  <c r="G167" i="4"/>
  <c r="C166" i="4"/>
  <c r="BE168" i="4" l="1"/>
  <c r="BG168" i="4" s="1"/>
  <c r="G168" i="4"/>
  <c r="C167" i="4"/>
  <c r="H167" i="4"/>
  <c r="D167" i="4" s="1"/>
  <c r="BE169" i="4" l="1"/>
  <c r="BG169" i="4" s="1"/>
  <c r="G169" i="4"/>
  <c r="H168" i="4"/>
  <c r="D168" i="4" s="1"/>
  <c r="C168" i="4"/>
  <c r="BE170" i="4" l="1"/>
  <c r="BG170" i="4" s="1"/>
  <c r="H169" i="4"/>
  <c r="D169" i="4" s="1"/>
  <c r="G170" i="4"/>
  <c r="C169" i="4"/>
  <c r="BE171" i="4" l="1"/>
  <c r="BG171" i="4" s="1"/>
  <c r="G171" i="4"/>
  <c r="H170" i="4"/>
  <c r="D170" i="4" s="1"/>
  <c r="C170" i="4"/>
  <c r="BE172" i="4" l="1"/>
  <c r="BG172" i="4" s="1"/>
  <c r="H171" i="4"/>
  <c r="D171" i="4" s="1"/>
  <c r="G172" i="4"/>
  <c r="C171" i="4"/>
  <c r="BE173" i="4" l="1"/>
  <c r="BG173" i="4" s="1"/>
  <c r="H172" i="4"/>
  <c r="D172" i="4" s="1"/>
  <c r="G173" i="4"/>
  <c r="C172" i="4"/>
  <c r="BE174" i="4" l="1"/>
  <c r="BG174" i="4" s="1"/>
  <c r="H173" i="4"/>
  <c r="D173" i="4" s="1"/>
  <c r="G174" i="4"/>
  <c r="C173" i="4"/>
  <c r="BE175" i="4" l="1"/>
  <c r="BG175" i="4" s="1"/>
  <c r="H174" i="4"/>
  <c r="D174" i="4" s="1"/>
  <c r="G175" i="4"/>
  <c r="C174" i="4"/>
  <c r="BE176" i="4" l="1"/>
  <c r="BG176" i="4" s="1"/>
  <c r="G176" i="4"/>
  <c r="C175" i="4"/>
  <c r="H175" i="4"/>
  <c r="D175" i="4" s="1"/>
  <c r="BE177" i="4" l="1"/>
  <c r="BG177" i="4" s="1"/>
  <c r="G177" i="4"/>
  <c r="C176" i="4"/>
  <c r="H176" i="4"/>
  <c r="D176" i="4" s="1"/>
  <c r="BE178" i="4" l="1"/>
  <c r="BG178" i="4" s="1"/>
  <c r="G178" i="4"/>
  <c r="C177" i="4"/>
  <c r="H177" i="4"/>
  <c r="D177" i="4" s="1"/>
  <c r="BE179" i="4" l="1"/>
  <c r="BG179" i="4" s="1"/>
  <c r="G179" i="4"/>
  <c r="C178" i="4"/>
  <c r="H178" i="4"/>
  <c r="D178" i="4" s="1"/>
  <c r="BE180" i="4" l="1"/>
  <c r="BG180" i="4" s="1"/>
  <c r="G180" i="4"/>
  <c r="C179" i="4"/>
  <c r="H179" i="4"/>
  <c r="D179" i="4" s="1"/>
  <c r="BE181" i="4" l="1"/>
  <c r="BG181" i="4" s="1"/>
  <c r="G181" i="4"/>
  <c r="H180" i="4"/>
  <c r="D180" i="4" s="1"/>
  <c r="C180" i="4"/>
  <c r="BE182" i="4" l="1"/>
  <c r="BG182" i="4" s="1"/>
  <c r="G182" i="4"/>
  <c r="C181" i="4"/>
  <c r="H181" i="4"/>
  <c r="D181" i="4" s="1"/>
  <c r="BE183" i="4" l="1"/>
  <c r="BG183" i="4" s="1"/>
  <c r="G183" i="4"/>
  <c r="H182" i="4"/>
  <c r="D182" i="4" s="1"/>
  <c r="C182" i="4"/>
  <c r="BE184" i="4" l="1"/>
  <c r="BG184" i="4" s="1"/>
  <c r="C183" i="4"/>
  <c r="H183" i="4"/>
  <c r="D183" i="4" s="1"/>
  <c r="G184" i="4"/>
  <c r="BE185" i="4" l="1"/>
  <c r="BG185" i="4" s="1"/>
  <c r="C184" i="4"/>
  <c r="G185" i="4"/>
  <c r="H184" i="4"/>
  <c r="D184" i="4" s="1"/>
  <c r="BE186" i="4" l="1"/>
  <c r="BG186" i="4" s="1"/>
  <c r="C185" i="4"/>
  <c r="G186" i="4"/>
  <c r="H185" i="4"/>
  <c r="D185" i="4" s="1"/>
  <c r="BE187" i="4" l="1"/>
  <c r="BG187" i="4" s="1"/>
  <c r="H186" i="4"/>
  <c r="D186" i="4" s="1"/>
  <c r="G187" i="4"/>
  <c r="C186" i="4"/>
  <c r="BE188" i="4" l="1"/>
  <c r="BG188" i="4" s="1"/>
  <c r="G188" i="4"/>
  <c r="C187" i="4"/>
  <c r="H187" i="4"/>
  <c r="D187" i="4" s="1"/>
  <c r="BE189" i="4" l="1"/>
  <c r="BG189" i="4" s="1"/>
  <c r="H188" i="4"/>
  <c r="D188" i="4" s="1"/>
  <c r="G189" i="4"/>
  <c r="C188" i="4"/>
  <c r="BE190" i="4" l="1"/>
  <c r="BG190" i="4" s="1"/>
  <c r="G190" i="4"/>
  <c r="H189" i="4"/>
  <c r="D189" i="4" s="1"/>
  <c r="C189" i="4"/>
  <c r="BE191" i="4" l="1"/>
  <c r="BG191" i="4" s="1"/>
  <c r="G191" i="4"/>
  <c r="C190" i="4"/>
  <c r="H190" i="4"/>
  <c r="D190" i="4" s="1"/>
  <c r="BE192" i="4" l="1"/>
  <c r="BG192" i="4" s="1"/>
  <c r="G192" i="4"/>
  <c r="H191" i="4"/>
  <c r="D191" i="4" s="1"/>
  <c r="C191" i="4"/>
  <c r="BE193" i="4" l="1"/>
  <c r="BG193" i="4" s="1"/>
  <c r="G193" i="4"/>
  <c r="C192" i="4"/>
  <c r="H192" i="4"/>
  <c r="D192" i="4" s="1"/>
  <c r="BE194" i="4" l="1"/>
  <c r="BG194" i="4" s="1"/>
  <c r="G194" i="4"/>
  <c r="C193" i="4"/>
  <c r="H193" i="4"/>
  <c r="D193" i="4" s="1"/>
  <c r="BE195" i="4" l="1"/>
  <c r="BG195" i="4" s="1"/>
  <c r="C194" i="4"/>
  <c r="G195" i="4"/>
  <c r="H194" i="4"/>
  <c r="D194" i="4" s="1"/>
  <c r="BE196" i="4" l="1"/>
  <c r="BG196" i="4" s="1"/>
  <c r="H195" i="4"/>
  <c r="D195" i="4" s="1"/>
  <c r="G196" i="4"/>
  <c r="C195" i="4"/>
  <c r="BE197" i="4" l="1"/>
  <c r="BG197" i="4" s="1"/>
  <c r="G197" i="4"/>
  <c r="H196" i="4"/>
  <c r="D196" i="4" s="1"/>
  <c r="C196" i="4"/>
  <c r="BE198" i="4" l="1"/>
  <c r="BG198" i="4" s="1"/>
  <c r="C197" i="4"/>
  <c r="G198" i="4"/>
  <c r="H197" i="4"/>
  <c r="D197" i="4" s="1"/>
  <c r="BE199" i="4" l="1"/>
  <c r="BG199" i="4" s="1"/>
  <c r="G199" i="4"/>
  <c r="H198" i="4"/>
  <c r="D198" i="4" s="1"/>
  <c r="C198" i="4"/>
  <c r="BE200" i="4" l="1"/>
  <c r="BG200" i="4" s="1"/>
  <c r="G200" i="4"/>
  <c r="C199" i="4"/>
  <c r="H199" i="4"/>
  <c r="D199" i="4" s="1"/>
  <c r="BE201" i="4" l="1"/>
  <c r="BG201" i="4" s="1"/>
  <c r="G201" i="4"/>
  <c r="C200" i="4"/>
  <c r="H200" i="4"/>
  <c r="D200" i="4" s="1"/>
  <c r="BE202" i="4" l="1"/>
  <c r="BG202" i="4" s="1"/>
  <c r="G202" i="4"/>
  <c r="H201" i="4"/>
  <c r="D201" i="4" s="1"/>
  <c r="C201" i="4"/>
  <c r="BE203" i="4" l="1"/>
  <c r="BG203" i="4" s="1"/>
  <c r="G203" i="4"/>
  <c r="C202" i="4"/>
  <c r="H202" i="4"/>
  <c r="D202" i="4" s="1"/>
  <c r="BE204" i="4" l="1"/>
  <c r="BG204" i="4" s="1"/>
  <c r="G204" i="4"/>
  <c r="C203" i="4"/>
  <c r="H203" i="4"/>
  <c r="D203" i="4" s="1"/>
  <c r="BE205" i="4" l="1"/>
  <c r="BG205" i="4" s="1"/>
  <c r="G205" i="4"/>
  <c r="C204" i="4"/>
  <c r="H204" i="4"/>
  <c r="D204" i="4" s="1"/>
  <c r="BE206" i="4" l="1"/>
  <c r="BG206" i="4" s="1"/>
  <c r="G206" i="4"/>
  <c r="C205" i="4"/>
  <c r="H205" i="4"/>
  <c r="D205" i="4" s="1"/>
  <c r="BE207" i="4" l="1"/>
  <c r="BG207" i="4" s="1"/>
  <c r="G207" i="4"/>
  <c r="H206" i="4"/>
  <c r="D206" i="4" s="1"/>
  <c r="C206" i="4"/>
  <c r="BE208" i="4" l="1"/>
  <c r="BG208" i="4" s="1"/>
  <c r="G208" i="4"/>
  <c r="C207" i="4"/>
  <c r="H207" i="4"/>
  <c r="D207" i="4"/>
  <c r="BE209" i="4" l="1"/>
  <c r="BG209" i="4" s="1"/>
  <c r="C208" i="4"/>
  <c r="H208" i="4"/>
  <c r="D208" i="4" s="1"/>
  <c r="G209" i="4"/>
  <c r="BE210" i="4" l="1"/>
  <c r="BG210" i="4" s="1"/>
  <c r="H209" i="4"/>
  <c r="C209" i="4"/>
  <c r="G210" i="4"/>
  <c r="D209" i="4"/>
  <c r="BE211" i="4" l="1"/>
  <c r="BG211" i="4" s="1"/>
  <c r="G211" i="4"/>
  <c r="H210" i="4"/>
  <c r="D210" i="4" s="1"/>
  <c r="C210" i="4"/>
  <c r="BE212" i="4" l="1"/>
  <c r="BG212" i="4" s="1"/>
  <c r="G212" i="4"/>
  <c r="C211" i="4"/>
  <c r="H211" i="4"/>
  <c r="D211" i="4" s="1"/>
  <c r="BE213" i="4" l="1"/>
  <c r="BG213" i="4" s="1"/>
  <c r="G213" i="4"/>
  <c r="H212" i="4"/>
  <c r="D212" i="4" s="1"/>
  <c r="C212" i="4"/>
  <c r="BE214" i="4" l="1"/>
  <c r="BG214" i="4" s="1"/>
  <c r="G214" i="4"/>
  <c r="H213" i="4"/>
  <c r="D213" i="4" s="1"/>
  <c r="C213" i="4"/>
  <c r="BE215" i="4" l="1"/>
  <c r="BG215" i="4" s="1"/>
  <c r="G215" i="4"/>
  <c r="H214" i="4"/>
  <c r="D214" i="4" s="1"/>
  <c r="C214" i="4"/>
  <c r="BE216" i="4" l="1"/>
  <c r="BG216" i="4" s="1"/>
  <c r="H215" i="4"/>
  <c r="D215" i="4" s="1"/>
  <c r="C215" i="4"/>
  <c r="G216" i="4"/>
  <c r="BE217" i="4" l="1"/>
  <c r="BG217" i="4" s="1"/>
  <c r="H216" i="4"/>
  <c r="G217" i="4"/>
  <c r="C216" i="4"/>
  <c r="D216" i="4"/>
  <c r="BE218" i="4" l="1"/>
  <c r="BG218" i="4" s="1"/>
  <c r="G218" i="4"/>
  <c r="C217" i="4"/>
  <c r="H217" i="4"/>
  <c r="D217" i="4" s="1"/>
  <c r="BE219" i="4" l="1"/>
  <c r="BG219" i="4" s="1"/>
  <c r="H218" i="4"/>
  <c r="D218" i="4" s="1"/>
  <c r="G219" i="4"/>
  <c r="C218" i="4"/>
  <c r="BE220" i="4" l="1"/>
  <c r="BG220" i="4" s="1"/>
  <c r="C219" i="4"/>
  <c r="G220" i="4"/>
  <c r="H219" i="4"/>
  <c r="D219" i="4" s="1"/>
  <c r="BE221" i="4" l="1"/>
  <c r="BG221" i="4" s="1"/>
  <c r="C220" i="4"/>
  <c r="G221" i="4"/>
  <c r="H220" i="4"/>
  <c r="D220" i="4" s="1"/>
  <c r="BE222" i="4" l="1"/>
  <c r="BG222" i="4" s="1"/>
  <c r="H221" i="4"/>
  <c r="C221" i="4"/>
  <c r="G222" i="4"/>
  <c r="D221" i="4"/>
  <c r="BE223" i="4" l="1"/>
  <c r="BG223" i="4" s="1"/>
  <c r="G223" i="4"/>
  <c r="H222" i="4"/>
  <c r="D222" i="4" s="1"/>
  <c r="C222" i="4"/>
  <c r="BE224" i="4" l="1"/>
  <c r="BG224" i="4" s="1"/>
  <c r="C223" i="4"/>
  <c r="G224" i="4"/>
  <c r="H223" i="4"/>
  <c r="D223" i="4" s="1"/>
  <c r="BE225" i="4" l="1"/>
  <c r="BG225" i="4" s="1"/>
  <c r="G225" i="4"/>
  <c r="C224" i="4"/>
  <c r="H224" i="4"/>
  <c r="D224" i="4" s="1"/>
  <c r="BE226" i="4" l="1"/>
  <c r="BG226" i="4" s="1"/>
  <c r="G226" i="4"/>
  <c r="H225" i="4"/>
  <c r="D225" i="4" s="1"/>
  <c r="C225" i="4"/>
  <c r="BE227" i="4" l="1"/>
  <c r="BG227" i="4" s="1"/>
  <c r="G227" i="4"/>
  <c r="H226" i="4"/>
  <c r="D226" i="4" s="1"/>
  <c r="C226" i="4"/>
  <c r="BE228" i="4" l="1"/>
  <c r="BG228" i="4" s="1"/>
  <c r="H227" i="4"/>
  <c r="C227" i="4"/>
  <c r="G228" i="4"/>
  <c r="D227" i="4"/>
  <c r="BE229" i="4" l="1"/>
  <c r="BG229" i="4" s="1"/>
  <c r="H228" i="4"/>
  <c r="D228" i="4" s="1"/>
  <c r="C228" i="4"/>
  <c r="G229" i="4"/>
  <c r="BE230" i="4" l="1"/>
  <c r="BG230" i="4" s="1"/>
  <c r="C229" i="4"/>
  <c r="G230" i="4"/>
  <c r="H229" i="4"/>
  <c r="D229" i="4" s="1"/>
  <c r="BE231" i="4" l="1"/>
  <c r="BG231" i="4" s="1"/>
  <c r="G231" i="4"/>
  <c r="H230" i="4"/>
  <c r="D230" i="4" s="1"/>
  <c r="C230" i="4"/>
  <c r="BE232" i="4" l="1"/>
  <c r="BG232" i="4" s="1"/>
  <c r="G232" i="4"/>
  <c r="H231" i="4"/>
  <c r="D231" i="4" s="1"/>
  <c r="C231" i="4"/>
  <c r="BE233" i="4" l="1"/>
  <c r="BG233" i="4" s="1"/>
  <c r="H232" i="4"/>
  <c r="D232" i="4" s="1"/>
  <c r="G233" i="4"/>
  <c r="C232" i="4"/>
  <c r="BE234" i="4" l="1"/>
  <c r="BG234" i="4" s="1"/>
  <c r="H233" i="4"/>
  <c r="D233" i="4" s="1"/>
  <c r="C233" i="4"/>
  <c r="G234" i="4"/>
  <c r="BE235" i="4" l="1"/>
  <c r="BG235" i="4" s="1"/>
  <c r="G235" i="4"/>
  <c r="C234" i="4"/>
  <c r="H234" i="4"/>
  <c r="D234" i="4" s="1"/>
  <c r="BE236" i="4" l="1"/>
  <c r="BG236" i="4" s="1"/>
  <c r="H235" i="4"/>
  <c r="D235" i="4" s="1"/>
  <c r="G236" i="4"/>
  <c r="C235" i="4"/>
  <c r="BE237" i="4" l="1"/>
  <c r="BG237" i="4" s="1"/>
  <c r="G237" i="4"/>
  <c r="C236" i="4"/>
  <c r="H236" i="4"/>
  <c r="D236" i="4" s="1"/>
  <c r="BE238" i="4" l="1"/>
  <c r="BG238" i="4" s="1"/>
  <c r="G238" i="4"/>
  <c r="C237" i="4"/>
  <c r="H237" i="4"/>
  <c r="D237" i="4" s="1"/>
  <c r="BE239" i="4" l="1"/>
  <c r="BG239" i="4" s="1"/>
  <c r="G239" i="4"/>
  <c r="C238" i="4"/>
  <c r="H238" i="4"/>
  <c r="D238" i="4" s="1"/>
  <c r="BE240" i="4" l="1"/>
  <c r="BG240" i="4" s="1"/>
  <c r="H239" i="4"/>
  <c r="D239" i="4" s="1"/>
  <c r="C239" i="4"/>
  <c r="G240" i="4"/>
  <c r="BE241" i="4" l="1"/>
  <c r="BG241" i="4" s="1"/>
  <c r="H240" i="4"/>
  <c r="D240" i="4" s="1"/>
  <c r="C240" i="4"/>
  <c r="G241" i="4"/>
  <c r="BE242" i="4" l="1"/>
  <c r="BG242" i="4" s="1"/>
  <c r="G242" i="4"/>
  <c r="H241" i="4"/>
  <c r="D241" i="4" s="1"/>
  <c r="C241" i="4"/>
  <c r="BE243" i="4" l="1"/>
  <c r="BG243" i="4" s="1"/>
  <c r="C242" i="4"/>
  <c r="G243" i="4"/>
  <c r="H242" i="4"/>
  <c r="D242" i="4" s="1"/>
  <c r="BE244" i="4" l="1"/>
  <c r="BG244" i="4" s="1"/>
  <c r="H243" i="4"/>
  <c r="D243" i="4" s="1"/>
  <c r="G244" i="4"/>
  <c r="C243" i="4"/>
  <c r="BE245" i="4" l="1"/>
  <c r="BG245" i="4" s="1"/>
  <c r="C244" i="4"/>
  <c r="G245" i="4"/>
  <c r="H244" i="4"/>
  <c r="D244" i="4" s="1"/>
  <c r="BE246" i="4" l="1"/>
  <c r="BG246" i="4" s="1"/>
  <c r="H245" i="4"/>
  <c r="D245" i="4" s="1"/>
  <c r="C245" i="4"/>
  <c r="G246" i="4"/>
  <c r="BE247" i="4" l="1"/>
  <c r="BG247" i="4" s="1"/>
  <c r="H246" i="4"/>
  <c r="D246" i="4" s="1"/>
  <c r="C246" i="4"/>
  <c r="G247" i="4"/>
  <c r="BE248" i="4" l="1"/>
  <c r="BG248" i="4" s="1"/>
  <c r="H247" i="4"/>
  <c r="D247" i="4" s="1"/>
  <c r="C247" i="4"/>
  <c r="G248" i="4"/>
  <c r="BE249" i="4" l="1"/>
  <c r="BG249" i="4" s="1"/>
  <c r="C248" i="4"/>
  <c r="G249" i="4"/>
  <c r="H248" i="4"/>
  <c r="D248" i="4" s="1"/>
  <c r="BE250" i="4" l="1"/>
  <c r="BG250" i="4" s="1"/>
  <c r="H249" i="4"/>
  <c r="G250" i="4"/>
  <c r="D249" i="4"/>
  <c r="C249" i="4"/>
  <c r="BE251" i="4" l="1"/>
  <c r="BG251" i="4" s="1"/>
  <c r="G251" i="4"/>
  <c r="C250" i="4"/>
  <c r="H250" i="4"/>
  <c r="D250" i="4" s="1"/>
  <c r="BE252" i="4" l="1"/>
  <c r="BG252" i="4" s="1"/>
  <c r="H251" i="4"/>
  <c r="D251" i="4" s="1"/>
  <c r="C251" i="4"/>
  <c r="G252" i="4"/>
  <c r="BE253" i="4" l="1"/>
  <c r="BG253" i="4" s="1"/>
  <c r="C252" i="4"/>
  <c r="G253" i="4"/>
  <c r="H252" i="4"/>
  <c r="D252" i="4" s="1"/>
  <c r="BE254" i="4" l="1"/>
  <c r="BG254" i="4" s="1"/>
  <c r="C253" i="4"/>
  <c r="G254" i="4"/>
  <c r="H253" i="4"/>
  <c r="D253" i="4" s="1"/>
  <c r="BE255" i="4" l="1"/>
  <c r="BG255" i="4" s="1"/>
  <c r="H254" i="4"/>
  <c r="G255" i="4"/>
  <c r="C254" i="4"/>
  <c r="D254" i="4"/>
  <c r="BE256" i="4" l="1"/>
  <c r="BG256" i="4" s="1"/>
  <c r="G256" i="4"/>
  <c r="H255" i="4"/>
  <c r="D255" i="4" s="1"/>
  <c r="C255" i="4"/>
  <c r="BE257" i="4" l="1"/>
  <c r="BG257" i="4" s="1"/>
  <c r="G257" i="4"/>
  <c r="C256" i="4"/>
  <c r="H256" i="4"/>
  <c r="D256" i="4" s="1"/>
  <c r="BE258" i="4" l="1"/>
  <c r="BG258" i="4" s="1"/>
  <c r="H257" i="4"/>
  <c r="D257" i="4" s="1"/>
  <c r="G258" i="4"/>
  <c r="C257" i="4"/>
  <c r="BE259" i="4" l="1"/>
  <c r="BG259" i="4" s="1"/>
  <c r="G259" i="4"/>
  <c r="C258" i="4"/>
  <c r="H258" i="4"/>
  <c r="D258" i="4" s="1"/>
  <c r="BE260" i="4" l="1"/>
  <c r="BG260" i="4" s="1"/>
  <c r="C259" i="4"/>
  <c r="G260" i="4"/>
  <c r="H259" i="4"/>
  <c r="D259" i="4" s="1"/>
  <c r="BE261" i="4" l="1"/>
  <c r="BG261" i="4" s="1"/>
  <c r="H260" i="4"/>
  <c r="C260" i="4"/>
  <c r="G261" i="4"/>
  <c r="D260" i="4"/>
  <c r="BE262" i="4" l="1"/>
  <c r="BG262" i="4" s="1"/>
  <c r="G262" i="4"/>
  <c r="C261" i="4"/>
  <c r="H261" i="4"/>
  <c r="D261" i="4" s="1"/>
  <c r="BE263" i="4" l="1"/>
  <c r="BG263" i="4" s="1"/>
  <c r="G263" i="4"/>
  <c r="C262" i="4"/>
  <c r="H262" i="4"/>
  <c r="D262" i="4" s="1"/>
  <c r="BE264" i="4" l="1"/>
  <c r="BG264" i="4" s="1"/>
  <c r="C263" i="4"/>
  <c r="H263" i="4"/>
  <c r="D263" i="4" s="1"/>
  <c r="G264" i="4"/>
  <c r="BE265" i="4" l="1"/>
  <c r="BG265" i="4" s="1"/>
  <c r="C264" i="4"/>
  <c r="G265" i="4"/>
  <c r="H264" i="4"/>
  <c r="D264" i="4" s="1"/>
  <c r="BE266" i="4" l="1"/>
  <c r="BG266" i="4" s="1"/>
  <c r="H265" i="4"/>
  <c r="D265" i="4" s="1"/>
  <c r="G266" i="4"/>
  <c r="C265" i="4"/>
  <c r="BE267" i="4" l="1"/>
  <c r="BG267" i="4" s="1"/>
  <c r="H266" i="4"/>
  <c r="C266" i="4"/>
  <c r="G267" i="4"/>
  <c r="D266" i="4"/>
  <c r="BE268" i="4" l="1"/>
  <c r="BG268" i="4" s="1"/>
  <c r="H267" i="4"/>
  <c r="D267" i="4" s="1"/>
  <c r="G268" i="4"/>
  <c r="C267" i="4"/>
  <c r="BE269" i="4" l="1"/>
  <c r="BG269" i="4" s="1"/>
  <c r="C268" i="4"/>
  <c r="G269" i="4"/>
  <c r="H268" i="4"/>
  <c r="D268" i="4" s="1"/>
  <c r="BE270" i="4" l="1"/>
  <c r="BG270" i="4" s="1"/>
  <c r="C269" i="4"/>
  <c r="G270" i="4"/>
  <c r="H269" i="4"/>
  <c r="D269" i="4" s="1"/>
  <c r="BE271" i="4" l="1"/>
  <c r="BG271" i="4" s="1"/>
  <c r="C270" i="4"/>
  <c r="G271" i="4"/>
  <c r="H270" i="4"/>
  <c r="D270" i="4" s="1"/>
  <c r="BE272" i="4" l="1"/>
  <c r="BG272" i="4" s="1"/>
  <c r="H271" i="4"/>
  <c r="D271" i="4" s="1"/>
  <c r="G272" i="4"/>
  <c r="C271" i="4"/>
  <c r="BE273" i="4" l="1"/>
  <c r="BG273" i="4" s="1"/>
  <c r="C272" i="4"/>
  <c r="G273" i="4"/>
  <c r="H272" i="4"/>
  <c r="D272" i="4" s="1"/>
  <c r="BE274" i="4" l="1"/>
  <c r="BG274" i="4" s="1"/>
  <c r="H273" i="4"/>
  <c r="C273" i="4"/>
  <c r="D273" i="4"/>
  <c r="G274" i="4"/>
  <c r="BE275" i="4" l="1"/>
  <c r="BG275" i="4" s="1"/>
  <c r="H274" i="4"/>
  <c r="D274" i="4" s="1"/>
  <c r="G275" i="4"/>
  <c r="C274" i="4"/>
  <c r="BE276" i="4" l="1"/>
  <c r="BG276" i="4" s="1"/>
  <c r="G276" i="4"/>
  <c r="C275" i="4"/>
  <c r="H275" i="4"/>
  <c r="D275" i="4" s="1"/>
  <c r="BE277" i="4" l="1"/>
  <c r="BG277" i="4" s="1"/>
  <c r="H276" i="4"/>
  <c r="G277" i="4"/>
  <c r="D276" i="4"/>
  <c r="C276" i="4"/>
  <c r="BE278" i="4" l="1"/>
  <c r="BG278" i="4" s="1"/>
  <c r="C277" i="4"/>
  <c r="G278" i="4"/>
  <c r="H277" i="4"/>
  <c r="D277" i="4" s="1"/>
  <c r="BE279" i="4" l="1"/>
  <c r="BG279" i="4" s="1"/>
  <c r="G279" i="4"/>
  <c r="H278" i="4"/>
  <c r="D278" i="4" s="1"/>
  <c r="C278" i="4"/>
  <c r="BE280" i="4" l="1"/>
  <c r="BG280" i="4" s="1"/>
  <c r="C279" i="4"/>
  <c r="H279" i="4"/>
  <c r="D279" i="4" s="1"/>
  <c r="G280" i="4"/>
  <c r="BE281" i="4" l="1"/>
  <c r="BG281" i="4" s="1"/>
  <c r="H280" i="4"/>
  <c r="C280" i="4"/>
  <c r="D280" i="4"/>
  <c r="G281" i="4"/>
  <c r="BE282" i="4" l="1"/>
  <c r="BG282" i="4" s="1"/>
  <c r="H281" i="4"/>
  <c r="D281" i="4" s="1"/>
  <c r="G282" i="4"/>
  <c r="C281" i="4"/>
  <c r="BE283" i="4" l="1"/>
  <c r="BG283" i="4" s="1"/>
  <c r="G283" i="4"/>
  <c r="C282" i="4"/>
  <c r="H282" i="4"/>
  <c r="D282" i="4" s="1"/>
  <c r="BE284" i="4" l="1"/>
  <c r="BG284" i="4" s="1"/>
  <c r="C283" i="4"/>
  <c r="G284" i="4"/>
  <c r="H283" i="4"/>
  <c r="D283" i="4" s="1"/>
  <c r="BE285" i="4" l="1"/>
  <c r="BG285" i="4" s="1"/>
  <c r="H284" i="4"/>
  <c r="C284" i="4"/>
  <c r="G285" i="4"/>
  <c r="D284" i="4"/>
  <c r="BE286" i="4" l="1"/>
  <c r="BG286" i="4" s="1"/>
  <c r="H285" i="4"/>
  <c r="D285" i="4" s="1"/>
  <c r="G286" i="4"/>
  <c r="C285" i="4"/>
  <c r="BE287" i="4" l="1"/>
  <c r="BG287" i="4" s="1"/>
  <c r="H286" i="4"/>
  <c r="G287" i="4"/>
  <c r="C286" i="4"/>
  <c r="D286" i="4"/>
  <c r="BE288" i="4" l="1"/>
  <c r="BG288" i="4" s="1"/>
  <c r="H287" i="4"/>
  <c r="D287" i="4" s="1"/>
  <c r="G288" i="4"/>
  <c r="C287" i="4"/>
  <c r="BE289" i="4" l="1"/>
  <c r="BG289" i="4" s="1"/>
  <c r="H288" i="4"/>
  <c r="D288" i="4" s="1"/>
  <c r="G289" i="4"/>
  <c r="C288" i="4"/>
  <c r="BE290" i="4" l="1"/>
  <c r="BG290" i="4" s="1"/>
  <c r="G290" i="4"/>
  <c r="C289" i="4"/>
  <c r="H289" i="4"/>
  <c r="D289" i="4" s="1"/>
  <c r="BE291" i="4" l="1"/>
  <c r="BG291" i="4" s="1"/>
  <c r="G291" i="4"/>
  <c r="H290" i="4"/>
  <c r="D290" i="4" s="1"/>
  <c r="C290" i="4"/>
  <c r="BE292" i="4" l="1"/>
  <c r="BG292" i="4" s="1"/>
  <c r="G292" i="4"/>
  <c r="C291" i="4"/>
  <c r="H291" i="4"/>
  <c r="D291" i="4" s="1"/>
  <c r="BE293" i="4" l="1"/>
  <c r="BG293" i="4" s="1"/>
  <c r="H292" i="4"/>
  <c r="D292" i="4" s="1"/>
  <c r="C292" i="4"/>
  <c r="G293" i="4"/>
  <c r="BE294" i="4" l="1"/>
  <c r="BG294" i="4" s="1"/>
  <c r="G294" i="4"/>
  <c r="C293" i="4"/>
  <c r="H293" i="4"/>
  <c r="D293" i="4" s="1"/>
  <c r="BE295" i="4" l="1"/>
  <c r="BG295" i="4" s="1"/>
  <c r="G295" i="4"/>
  <c r="C294" i="4"/>
  <c r="H294" i="4"/>
  <c r="D294" i="4" s="1"/>
  <c r="BE296" i="4" l="1"/>
  <c r="BG296" i="4" s="1"/>
  <c r="G296" i="4"/>
  <c r="H295" i="4"/>
  <c r="C295" i="4"/>
  <c r="D295" i="4"/>
  <c r="BE297" i="4" l="1"/>
  <c r="BG297" i="4" s="1"/>
  <c r="H296" i="4"/>
  <c r="D296" i="4" s="1"/>
  <c r="C296" i="4"/>
  <c r="G297" i="4"/>
  <c r="BE298" i="4" l="1"/>
  <c r="BG298" i="4" s="1"/>
  <c r="G298" i="4"/>
  <c r="C297" i="4"/>
  <c r="H297" i="4"/>
  <c r="D297" i="4" s="1"/>
  <c r="BE299" i="4" l="1"/>
  <c r="BG299" i="4" s="1"/>
  <c r="H298" i="4"/>
  <c r="G299" i="4"/>
  <c r="D298" i="4"/>
  <c r="C298" i="4"/>
  <c r="BE300" i="4" l="1"/>
  <c r="BG300" i="4" s="1"/>
  <c r="G300" i="4"/>
  <c r="H299" i="4"/>
  <c r="D299" i="4" s="1"/>
  <c r="C299" i="4"/>
  <c r="BE301" i="4" l="1"/>
  <c r="BG301" i="4" s="1"/>
  <c r="G301" i="4"/>
  <c r="C300" i="4"/>
  <c r="H300" i="4"/>
  <c r="D300" i="4" s="1"/>
  <c r="BE302" i="4" l="1"/>
  <c r="BG302" i="4" s="1"/>
  <c r="G302" i="4"/>
  <c r="C301" i="4"/>
  <c r="H301" i="4"/>
  <c r="D301" i="4" s="1"/>
  <c r="BE303" i="4" l="1"/>
  <c r="BG303" i="4" s="1"/>
  <c r="C302" i="4"/>
  <c r="G303" i="4"/>
  <c r="H302" i="4"/>
  <c r="D302" i="4" s="1"/>
  <c r="BE304" i="4" l="1"/>
  <c r="BG304" i="4" s="1"/>
  <c r="H303" i="4"/>
  <c r="G304" i="4"/>
  <c r="C303" i="4"/>
  <c r="D303" i="4"/>
  <c r="BE305" i="4" l="1"/>
  <c r="BG305" i="4" s="1"/>
  <c r="C304" i="4"/>
  <c r="G305" i="4"/>
  <c r="H304" i="4"/>
  <c r="D304" i="4" s="1"/>
  <c r="BE306" i="4" l="1"/>
  <c r="BG306" i="4" s="1"/>
  <c r="G306" i="4"/>
  <c r="C305" i="4"/>
  <c r="H305" i="4"/>
  <c r="D305" i="4" s="1"/>
  <c r="BE307" i="4" l="1"/>
  <c r="BG307" i="4" s="1"/>
  <c r="G307" i="4"/>
  <c r="C306" i="4"/>
  <c r="H306" i="4"/>
  <c r="D306" i="4" s="1"/>
  <c r="BE308" i="4" l="1"/>
  <c r="BG308" i="4" s="1"/>
  <c r="G308" i="4"/>
  <c r="C307" i="4"/>
  <c r="H307" i="4"/>
  <c r="D307" i="4" s="1"/>
  <c r="BE309" i="4" l="1"/>
  <c r="BG309" i="4" s="1"/>
  <c r="G309" i="4"/>
  <c r="H308" i="4"/>
  <c r="D308" i="4" s="1"/>
  <c r="C308" i="4"/>
  <c r="BE310" i="4" l="1"/>
  <c r="BG310" i="4" s="1"/>
  <c r="C309" i="4"/>
  <c r="G310" i="4"/>
  <c r="H309" i="4"/>
  <c r="D309" i="4" s="1"/>
  <c r="BE311" i="4" l="1"/>
  <c r="BG311" i="4" s="1"/>
  <c r="C310" i="4"/>
  <c r="H310" i="4"/>
  <c r="D310" i="4" s="1"/>
  <c r="G311" i="4"/>
  <c r="BE312" i="4" l="1"/>
  <c r="BG312" i="4" s="1"/>
  <c r="G312" i="4"/>
  <c r="H311" i="4"/>
  <c r="D311" i="4" s="1"/>
  <c r="C311" i="4"/>
  <c r="BE313" i="4" l="1"/>
  <c r="BG313" i="4" s="1"/>
  <c r="G313" i="4"/>
  <c r="C312" i="4"/>
  <c r="H312" i="4"/>
  <c r="D312" i="4" s="1"/>
  <c r="BE314" i="4" l="1"/>
  <c r="BG314" i="4" s="1"/>
  <c r="G314" i="4"/>
  <c r="H313" i="4"/>
  <c r="C313" i="4"/>
  <c r="D313" i="4"/>
  <c r="BE315" i="4" l="1"/>
  <c r="BG315" i="4" s="1"/>
  <c r="C314" i="4"/>
  <c r="G315" i="4"/>
  <c r="H314" i="4"/>
  <c r="D314" i="4" s="1"/>
  <c r="BE316" i="4" l="1"/>
  <c r="BG316" i="4" s="1"/>
  <c r="H315" i="4"/>
  <c r="D315" i="4" s="1"/>
  <c r="G316" i="4"/>
  <c r="C315" i="4"/>
  <c r="BE317" i="4" l="1"/>
  <c r="BG317" i="4" s="1"/>
  <c r="H316" i="4"/>
  <c r="D316" i="4" s="1"/>
  <c r="G317" i="4"/>
  <c r="C316" i="4"/>
  <c r="BE318" i="4" l="1"/>
  <c r="BG318" i="4" s="1"/>
  <c r="G318" i="4"/>
  <c r="H317" i="4"/>
  <c r="C317" i="4"/>
  <c r="D317" i="4"/>
  <c r="BE319" i="4" l="1"/>
  <c r="BG319" i="4" s="1"/>
  <c r="G319" i="4"/>
  <c r="C318" i="4"/>
  <c r="H318" i="4"/>
  <c r="D318" i="4" s="1"/>
  <c r="BE320" i="4" l="1"/>
  <c r="BG320" i="4" s="1"/>
  <c r="H319" i="4"/>
  <c r="D319" i="4" s="1"/>
  <c r="G320" i="4"/>
  <c r="C319" i="4"/>
  <c r="BE321" i="4" l="1"/>
  <c r="BG321" i="4" s="1"/>
  <c r="G321" i="4"/>
  <c r="H320" i="4"/>
  <c r="D320" i="4" s="1"/>
  <c r="C320" i="4"/>
  <c r="BE322" i="4" l="1"/>
  <c r="BG322" i="4" s="1"/>
  <c r="C321" i="4"/>
  <c r="G322" i="4"/>
  <c r="H321" i="4"/>
  <c r="D321" i="4" s="1"/>
  <c r="BE323" i="4" l="1"/>
  <c r="BG323" i="4" s="1"/>
  <c r="G323" i="4"/>
  <c r="H322" i="4"/>
  <c r="D322" i="4" s="1"/>
  <c r="C322" i="4"/>
  <c r="BE324" i="4" l="1"/>
  <c r="BG324" i="4" s="1"/>
  <c r="H323" i="4"/>
  <c r="D323" i="4" s="1"/>
  <c r="G324" i="4"/>
  <c r="C323" i="4"/>
  <c r="BE325" i="4" l="1"/>
  <c r="BG325" i="4" s="1"/>
  <c r="C324" i="4"/>
  <c r="G325" i="4"/>
  <c r="H324" i="4"/>
  <c r="D324" i="4" s="1"/>
  <c r="BE326" i="4" l="1"/>
  <c r="BG326" i="4" s="1"/>
  <c r="G326" i="4"/>
  <c r="C325" i="4"/>
  <c r="H325" i="4"/>
  <c r="D325" i="4" s="1"/>
  <c r="BE327" i="4" l="1"/>
  <c r="BG327" i="4" s="1"/>
  <c r="C326" i="4"/>
  <c r="G327" i="4"/>
  <c r="H326" i="4"/>
  <c r="D326" i="4"/>
  <c r="BE328" i="4" l="1"/>
  <c r="BG328" i="4" s="1"/>
  <c r="G328" i="4"/>
  <c r="C327" i="4"/>
  <c r="H327" i="4"/>
  <c r="D327" i="4" s="1"/>
  <c r="BE329" i="4" l="1"/>
  <c r="BG329" i="4" s="1"/>
  <c r="C328" i="4"/>
  <c r="G329" i="4"/>
  <c r="H328" i="4"/>
  <c r="D328" i="4" s="1"/>
  <c r="BE330" i="4" l="1"/>
  <c r="BG330" i="4" s="1"/>
  <c r="G330" i="4"/>
  <c r="C329" i="4"/>
  <c r="H329" i="4"/>
  <c r="D329" i="4" s="1"/>
  <c r="BE331" i="4" l="1"/>
  <c r="BG331" i="4" s="1"/>
  <c r="H330" i="4"/>
  <c r="D330" i="4" s="1"/>
  <c r="G331" i="4"/>
  <c r="C330" i="4"/>
  <c r="BE332" i="4" l="1"/>
  <c r="BG332" i="4" s="1"/>
  <c r="C331" i="4"/>
  <c r="G332" i="4"/>
  <c r="H331" i="4"/>
  <c r="D331" i="4" s="1"/>
  <c r="BE333" i="4" l="1"/>
  <c r="BG333" i="4" s="1"/>
  <c r="C332" i="4"/>
  <c r="H332" i="4"/>
  <c r="D332" i="4" s="1"/>
  <c r="G333" i="4"/>
  <c r="BE334" i="4" l="1"/>
  <c r="BG334" i="4" s="1"/>
  <c r="G334" i="4"/>
  <c r="C333" i="4"/>
  <c r="H333" i="4"/>
  <c r="D333" i="4"/>
  <c r="BE335" i="4" l="1"/>
  <c r="BG335" i="4" s="1"/>
  <c r="G335" i="4"/>
  <c r="H334" i="4"/>
  <c r="D334" i="4" s="1"/>
  <c r="C334" i="4"/>
  <c r="BE336" i="4" l="1"/>
  <c r="BG336" i="4" s="1"/>
  <c r="H335" i="4"/>
  <c r="D335" i="4" s="1"/>
  <c r="G336" i="4"/>
  <c r="C335" i="4"/>
  <c r="BE337" i="4" l="1"/>
  <c r="BG337" i="4" s="1"/>
  <c r="C336" i="4"/>
  <c r="G337" i="4"/>
  <c r="H336" i="4"/>
  <c r="D336" i="4"/>
  <c r="BE338" i="4" l="1"/>
  <c r="BG338" i="4" s="1"/>
  <c r="G338" i="4"/>
  <c r="C337" i="4"/>
  <c r="H337" i="4"/>
  <c r="D337" i="4" s="1"/>
  <c r="BE339" i="4" l="1"/>
  <c r="BG339" i="4" s="1"/>
  <c r="H338" i="4"/>
  <c r="D338" i="4" s="1"/>
  <c r="G339" i="4"/>
  <c r="C338" i="4"/>
  <c r="BE340" i="4" l="1"/>
  <c r="BG340" i="4" s="1"/>
  <c r="H339" i="4"/>
  <c r="C339" i="4"/>
  <c r="D339" i="4"/>
  <c r="G340" i="4"/>
  <c r="BE341" i="4" l="1"/>
  <c r="BG341" i="4" s="1"/>
  <c r="C340" i="4"/>
  <c r="H340" i="4"/>
  <c r="D340" i="4" s="1"/>
  <c r="G341" i="4"/>
  <c r="BE342" i="4" l="1"/>
  <c r="BG342" i="4" s="1"/>
  <c r="H341" i="4"/>
  <c r="D341" i="4" s="1"/>
  <c r="C341" i="4"/>
  <c r="G342" i="4"/>
  <c r="BE343" i="4" l="1"/>
  <c r="BG343" i="4" s="1"/>
  <c r="H342" i="4"/>
  <c r="D342" i="4" s="1"/>
  <c r="G343" i="4"/>
  <c r="C342" i="4"/>
  <c r="BE344" i="4" l="1"/>
  <c r="BG344" i="4" s="1"/>
  <c r="G344" i="4"/>
  <c r="H343" i="4"/>
  <c r="D343" i="4" s="1"/>
  <c r="C343" i="4"/>
  <c r="BE345" i="4" l="1"/>
  <c r="BG345" i="4" s="1"/>
  <c r="G345" i="4"/>
  <c r="C344" i="4"/>
  <c r="H344" i="4"/>
  <c r="D344" i="4" s="1"/>
  <c r="BE346" i="4" l="1"/>
  <c r="BG346" i="4" s="1"/>
  <c r="H345" i="4"/>
  <c r="C345" i="4"/>
  <c r="D345" i="4"/>
  <c r="G346" i="4"/>
  <c r="BE347" i="4" l="1"/>
  <c r="BG347" i="4" s="1"/>
  <c r="C346" i="4"/>
  <c r="G347" i="4"/>
  <c r="H346" i="4"/>
  <c r="D346" i="4" s="1"/>
  <c r="BE348" i="4" l="1"/>
  <c r="BG348" i="4" s="1"/>
  <c r="H347" i="4"/>
  <c r="D347" i="4" s="1"/>
  <c r="G348" i="4"/>
  <c r="C347" i="4"/>
  <c r="BE349" i="4" l="1"/>
  <c r="BG349" i="4" s="1"/>
  <c r="G349" i="4"/>
  <c r="H348" i="4"/>
  <c r="D348" i="4" s="1"/>
  <c r="C348" i="4"/>
  <c r="BE350" i="4" l="1"/>
  <c r="BG350" i="4" s="1"/>
  <c r="H349" i="4"/>
  <c r="D349" i="4" s="1"/>
  <c r="G350" i="4"/>
  <c r="C349" i="4"/>
  <c r="BE351" i="4" l="1"/>
  <c r="BG351" i="4" s="1"/>
  <c r="C350" i="4"/>
  <c r="G351" i="4"/>
  <c r="H350" i="4"/>
  <c r="D350" i="4" s="1"/>
  <c r="BE352" i="4" l="1"/>
  <c r="BG352" i="4" s="1"/>
  <c r="H351" i="4"/>
  <c r="C351" i="4"/>
  <c r="D351" i="4"/>
  <c r="G352" i="4"/>
  <c r="BE353" i="4" l="1"/>
  <c r="BG353" i="4" s="1"/>
  <c r="G353" i="4"/>
  <c r="C352" i="4"/>
  <c r="H352" i="4"/>
  <c r="D352" i="4" s="1"/>
  <c r="BE354" i="4" l="1"/>
  <c r="BG354" i="4" s="1"/>
  <c r="G354" i="4"/>
  <c r="C353" i="4"/>
  <c r="H353" i="4"/>
  <c r="D353" i="4" s="1"/>
  <c r="BE355" i="4" l="1"/>
  <c r="BG355" i="4" s="1"/>
  <c r="H354" i="4"/>
  <c r="D354" i="4" s="1"/>
  <c r="C354" i="4"/>
  <c r="G355" i="4"/>
  <c r="BE356" i="4" l="1"/>
  <c r="BG356" i="4" s="1"/>
  <c r="G356" i="4"/>
  <c r="H355" i="4"/>
  <c r="D355" i="4" s="1"/>
  <c r="C355" i="4"/>
  <c r="BE357" i="4" l="1"/>
  <c r="BG357" i="4" s="1"/>
  <c r="G357" i="4"/>
  <c r="H356" i="4"/>
  <c r="D356" i="4" s="1"/>
  <c r="C356" i="4"/>
  <c r="BE358" i="4" l="1"/>
  <c r="BG358" i="4" s="1"/>
  <c r="H357" i="4"/>
  <c r="C357" i="4"/>
  <c r="D357" i="4"/>
  <c r="G358" i="4"/>
  <c r="BE359" i="4" l="1"/>
  <c r="BG359" i="4" s="1"/>
  <c r="C358" i="4"/>
  <c r="G359" i="4"/>
  <c r="H358" i="4"/>
  <c r="D358" i="4" s="1"/>
  <c r="BE360" i="4" l="1"/>
  <c r="BG360" i="4" s="1"/>
  <c r="H359" i="4"/>
  <c r="D359" i="4" s="1"/>
  <c r="C359" i="4"/>
  <c r="G360" i="4"/>
  <c r="BE361" i="4" l="1"/>
  <c r="BG361" i="4" s="1"/>
  <c r="H360" i="4"/>
  <c r="G361" i="4"/>
  <c r="D360" i="4"/>
  <c r="C360" i="4"/>
  <c r="BE362" i="4" l="1"/>
  <c r="BG362" i="4" s="1"/>
  <c r="G362" i="4"/>
  <c r="H361" i="4"/>
  <c r="D361" i="4" s="1"/>
  <c r="C361" i="4"/>
  <c r="BE363" i="4" l="1"/>
  <c r="BG363" i="4" s="1"/>
  <c r="G363" i="4"/>
  <c r="H362" i="4"/>
  <c r="D362" i="4" s="1"/>
  <c r="C362" i="4"/>
  <c r="BE364" i="4" l="1"/>
  <c r="BG364" i="4" s="1"/>
  <c r="H363" i="4"/>
  <c r="C363" i="4"/>
  <c r="D363" i="4"/>
  <c r="G364" i="4"/>
  <c r="BE365" i="4" l="1"/>
  <c r="BG365" i="4" s="1"/>
  <c r="C364" i="4"/>
  <c r="G365" i="4"/>
  <c r="H364" i="4"/>
  <c r="D364" i="4" s="1"/>
  <c r="BE366" i="4" l="1"/>
  <c r="BG366" i="4" s="1"/>
  <c r="G366" i="4"/>
  <c r="C365" i="4"/>
  <c r="H365" i="4"/>
  <c r="D365" i="4" s="1"/>
  <c r="BE367" i="4" l="1"/>
  <c r="BG367" i="4" s="1"/>
  <c r="H366" i="4"/>
  <c r="D366" i="4" s="1"/>
  <c r="G367" i="4"/>
  <c r="C366" i="4"/>
  <c r="BE368" i="4" l="1"/>
  <c r="BG368" i="4" s="1"/>
  <c r="G368" i="4"/>
  <c r="H367" i="4"/>
  <c r="D367" i="4" s="1"/>
  <c r="C367" i="4"/>
  <c r="BE369" i="4" l="1"/>
  <c r="BG369" i="4" s="1"/>
  <c r="H368" i="4"/>
  <c r="D368" i="4" s="1"/>
  <c r="G369" i="4"/>
  <c r="C368" i="4"/>
  <c r="BE370" i="4" l="1"/>
  <c r="BG370" i="4" s="1"/>
  <c r="H369" i="4"/>
  <c r="C369" i="4"/>
  <c r="D369" i="4"/>
  <c r="G370" i="4"/>
  <c r="BE371" i="4" l="1"/>
  <c r="BG371" i="4" s="1"/>
  <c r="H370" i="4"/>
  <c r="D370" i="4" s="1"/>
  <c r="C370" i="4"/>
  <c r="G371" i="4"/>
  <c r="BE372" i="4" l="1"/>
  <c r="BG372" i="4" s="1"/>
  <c r="G372" i="4"/>
  <c r="H371" i="4"/>
  <c r="D371" i="4" s="1"/>
  <c r="C371" i="4"/>
  <c r="BE373" i="4" l="1"/>
  <c r="BG373" i="4" s="1"/>
  <c r="C372" i="4"/>
  <c r="H372" i="4"/>
  <c r="D372" i="4" s="1"/>
  <c r="G373" i="4"/>
  <c r="BE374" i="4" l="1"/>
  <c r="BG374" i="4" s="1"/>
  <c r="G374" i="4"/>
  <c r="C373" i="4"/>
  <c r="H373" i="4"/>
  <c r="D373" i="4" s="1"/>
  <c r="BE375" i="4" l="1"/>
  <c r="BG375" i="4" s="1"/>
  <c r="C374" i="4"/>
  <c r="G375" i="4"/>
  <c r="H374" i="4"/>
  <c r="D374" i="4" s="1"/>
  <c r="BE376" i="4" l="1"/>
  <c r="BG376" i="4" s="1"/>
  <c r="H375" i="4"/>
  <c r="C375" i="4"/>
  <c r="D375" i="4"/>
  <c r="G376" i="4"/>
  <c r="BE377" i="4" l="1"/>
  <c r="BG377" i="4" s="1"/>
  <c r="C376" i="4"/>
  <c r="G377" i="4"/>
  <c r="H376" i="4"/>
  <c r="D376" i="4" s="1"/>
  <c r="BE378" i="4" l="1"/>
  <c r="BG378" i="4" s="1"/>
  <c r="G378" i="4"/>
  <c r="H377" i="4"/>
  <c r="D377" i="4" s="1"/>
  <c r="C377" i="4"/>
  <c r="BE379" i="4" l="1"/>
  <c r="BG379" i="4" s="1"/>
  <c r="G379" i="4"/>
  <c r="C378" i="4"/>
  <c r="H378" i="4"/>
  <c r="D378" i="4" s="1"/>
  <c r="BE380" i="4" l="1"/>
  <c r="BG380" i="4" s="1"/>
  <c r="G380" i="4"/>
  <c r="H379" i="4"/>
  <c r="D379" i="4" s="1"/>
  <c r="C379" i="4"/>
  <c r="BE381" i="4" l="1"/>
  <c r="BG381" i="4" s="1"/>
  <c r="G381" i="4"/>
  <c r="H380" i="4"/>
  <c r="D380" i="4" s="1"/>
  <c r="C380" i="4"/>
  <c r="BE382" i="4" l="1"/>
  <c r="BG382" i="4" s="1"/>
  <c r="H381" i="4"/>
  <c r="C381" i="4"/>
  <c r="D381" i="4"/>
  <c r="G382" i="4"/>
  <c r="BE383" i="4" l="1"/>
  <c r="BG383" i="4" s="1"/>
  <c r="C382" i="4"/>
  <c r="G383" i="4"/>
  <c r="H382" i="4"/>
  <c r="D382" i="4" s="1"/>
  <c r="BE384" i="4" l="1"/>
  <c r="BG384" i="4" s="1"/>
  <c r="G384" i="4"/>
  <c r="C383" i="4"/>
  <c r="H383" i="4"/>
  <c r="D383" i="4" s="1"/>
  <c r="BE385" i="4" l="1"/>
  <c r="BG385" i="4" s="1"/>
  <c r="G385" i="4"/>
  <c r="C384" i="4"/>
  <c r="H384" i="4"/>
  <c r="D384" i="4" s="1"/>
  <c r="BE386" i="4" l="1"/>
  <c r="BG386" i="4" s="1"/>
  <c r="C385" i="4"/>
  <c r="H385" i="4"/>
  <c r="D385" i="4" s="1"/>
  <c r="G386" i="4"/>
  <c r="BE387" i="4" l="1"/>
  <c r="BG387" i="4" s="1"/>
  <c r="C386" i="4"/>
  <c r="G387" i="4"/>
  <c r="H386" i="4"/>
  <c r="D386" i="4" s="1"/>
  <c r="BE388" i="4" l="1"/>
  <c r="BG388" i="4" s="1"/>
  <c r="H387" i="4"/>
  <c r="G388" i="4"/>
  <c r="C387" i="4"/>
  <c r="D387" i="4"/>
  <c r="BE389" i="4" l="1"/>
  <c r="BG389" i="4" s="1"/>
  <c r="C388" i="4"/>
  <c r="H388" i="4"/>
  <c r="D388" i="4" s="1"/>
  <c r="G389" i="4"/>
  <c r="BE390" i="4" l="1"/>
  <c r="BG390" i="4" s="1"/>
  <c r="C389" i="4"/>
  <c r="G390" i="4"/>
  <c r="H389" i="4"/>
  <c r="D389" i="4" s="1"/>
  <c r="BE391" i="4" l="1"/>
  <c r="BG391" i="4" s="1"/>
  <c r="G391" i="4"/>
  <c r="H390" i="4"/>
  <c r="D390" i="4" s="1"/>
  <c r="C390" i="4"/>
  <c r="BE392" i="4" l="1"/>
  <c r="BG392" i="4" s="1"/>
  <c r="G392" i="4"/>
  <c r="H391" i="4"/>
  <c r="D391" i="4" s="1"/>
  <c r="C391" i="4"/>
  <c r="BE393" i="4" l="1"/>
  <c r="BG393" i="4" s="1"/>
  <c r="G393" i="4"/>
  <c r="C392" i="4"/>
  <c r="H392" i="4"/>
  <c r="D392" i="4" s="1"/>
  <c r="BE394" i="4" l="1"/>
  <c r="BG394" i="4" s="1"/>
  <c r="H393" i="4"/>
  <c r="C393" i="4"/>
  <c r="D393" i="4"/>
  <c r="G394" i="4"/>
  <c r="BE395" i="4" l="1"/>
  <c r="BG395" i="4" s="1"/>
  <c r="H394" i="4"/>
  <c r="D394" i="4" s="1"/>
  <c r="G395" i="4"/>
  <c r="C394" i="4"/>
  <c r="BE396" i="4" l="1"/>
  <c r="BG396" i="4" s="1"/>
  <c r="G396" i="4"/>
  <c r="C395" i="4"/>
  <c r="H395" i="4"/>
  <c r="D395" i="4" s="1"/>
  <c r="BE397" i="4" l="1"/>
  <c r="BG397" i="4" s="1"/>
  <c r="H396" i="4"/>
  <c r="C396" i="4"/>
  <c r="G397" i="4"/>
  <c r="D396" i="4"/>
  <c r="BE398" i="4" l="1"/>
  <c r="BG398" i="4" s="1"/>
  <c r="H397" i="4"/>
  <c r="D397" i="4" s="1"/>
  <c r="G398" i="4"/>
  <c r="C397" i="4"/>
  <c r="BE399" i="4" l="1"/>
  <c r="BG399" i="4" s="1"/>
  <c r="G399" i="4"/>
  <c r="H398" i="4"/>
  <c r="C398" i="4"/>
  <c r="D398" i="4"/>
  <c r="BE400" i="4" l="1"/>
  <c r="BG400" i="4" s="1"/>
  <c r="H399" i="4"/>
  <c r="D399" i="4" s="1"/>
  <c r="G400" i="4"/>
  <c r="C399" i="4"/>
  <c r="BE401" i="4" l="1"/>
  <c r="BG401" i="4" s="1"/>
  <c r="C400" i="4"/>
  <c r="G401" i="4"/>
  <c r="H400" i="4"/>
  <c r="D400" i="4" s="1"/>
  <c r="BE402" i="4" l="1"/>
  <c r="BG402" i="4" s="1"/>
  <c r="H401" i="4"/>
  <c r="D401" i="4" s="1"/>
  <c r="G402" i="4"/>
  <c r="C401" i="4"/>
  <c r="BE403" i="4" l="1"/>
  <c r="BG403" i="4" s="1"/>
  <c r="C402" i="4"/>
  <c r="G403" i="4"/>
  <c r="H402" i="4"/>
  <c r="D402" i="4" s="1"/>
  <c r="BE404" i="4" l="1"/>
  <c r="BG404" i="4" s="1"/>
  <c r="G404" i="4"/>
  <c r="H403" i="4"/>
  <c r="D403" i="4" s="1"/>
  <c r="C403" i="4"/>
  <c r="BE405" i="4" l="1"/>
  <c r="BG405" i="4" s="1"/>
  <c r="G405" i="4"/>
  <c r="C404" i="4"/>
  <c r="H404" i="4"/>
  <c r="D404" i="4" s="1"/>
  <c r="BE406" i="4" l="1"/>
  <c r="BG406" i="4" s="1"/>
  <c r="H405" i="4"/>
  <c r="D405" i="4" s="1"/>
  <c r="G406" i="4"/>
  <c r="C405" i="4"/>
  <c r="BE407" i="4" l="1"/>
  <c r="BG407" i="4" s="1"/>
  <c r="H406" i="4"/>
  <c r="D406" i="4" s="1"/>
  <c r="G407" i="4"/>
  <c r="C406" i="4"/>
  <c r="BE408" i="4" l="1"/>
  <c r="BG408" i="4" s="1"/>
  <c r="G408" i="4"/>
  <c r="C407" i="4"/>
  <c r="H407" i="4"/>
  <c r="D407" i="4" s="1"/>
  <c r="BE409" i="4" l="1"/>
  <c r="BG409" i="4" s="1"/>
  <c r="H408" i="4"/>
  <c r="D408" i="4"/>
  <c r="G409" i="4"/>
  <c r="C408" i="4"/>
  <c r="BE410" i="4" l="1"/>
  <c r="BG410" i="4" s="1"/>
  <c r="G410" i="4"/>
  <c r="C409" i="4"/>
  <c r="H409" i="4"/>
  <c r="D409" i="4" s="1"/>
  <c r="BE411" i="4" l="1"/>
  <c r="BG411" i="4" s="1"/>
  <c r="G411" i="4"/>
  <c r="C410" i="4"/>
  <c r="H410" i="4"/>
  <c r="D410" i="4" s="1"/>
  <c r="BE412" i="4" l="1"/>
  <c r="BG412" i="4" s="1"/>
  <c r="C411" i="4"/>
  <c r="H411" i="4"/>
  <c r="D411" i="4" s="1"/>
  <c r="G412" i="4"/>
  <c r="BE413" i="4" l="1"/>
  <c r="BG413" i="4" s="1"/>
  <c r="C412" i="4"/>
  <c r="G413" i="4"/>
  <c r="H412" i="4"/>
  <c r="D412" i="4" s="1"/>
  <c r="BE414" i="4" l="1"/>
  <c r="BG414" i="4" s="1"/>
  <c r="G414" i="4"/>
  <c r="C413" i="4"/>
  <c r="H413" i="4"/>
  <c r="D413" i="4" s="1"/>
  <c r="BE415" i="4" l="1"/>
  <c r="BG415" i="4" s="1"/>
  <c r="G415" i="4"/>
  <c r="H414" i="4"/>
  <c r="D414" i="4" s="1"/>
  <c r="C414" i="4"/>
  <c r="BE416" i="4" l="1"/>
  <c r="BG416" i="4" s="1"/>
  <c r="C415" i="4"/>
  <c r="G416" i="4"/>
  <c r="H415" i="4"/>
  <c r="D415" i="4" s="1"/>
  <c r="BE417" i="4" l="1"/>
  <c r="BG417" i="4" s="1"/>
  <c r="G417" i="4"/>
  <c r="C416" i="4"/>
  <c r="H416" i="4"/>
  <c r="D416" i="4" s="1"/>
  <c r="BE418" i="4" l="1"/>
  <c r="BG418" i="4" s="1"/>
  <c r="H417" i="4"/>
  <c r="D417" i="4" s="1"/>
  <c r="C417" i="4"/>
  <c r="G418" i="4"/>
  <c r="BE419" i="4" l="1"/>
  <c r="BG419" i="4" s="1"/>
  <c r="C418" i="4"/>
  <c r="G419" i="4"/>
  <c r="H418" i="4"/>
  <c r="D418" i="4" s="1"/>
  <c r="BE420" i="4" l="1"/>
  <c r="BG420" i="4" s="1"/>
  <c r="H419" i="4"/>
  <c r="D419" i="4" s="1"/>
  <c r="G420" i="4"/>
  <c r="C419" i="4"/>
  <c r="BE421" i="4" l="1"/>
  <c r="BG421" i="4" s="1"/>
  <c r="H420" i="4"/>
  <c r="D420" i="4" s="1"/>
  <c r="C420" i="4"/>
  <c r="G421" i="4"/>
  <c r="BE422" i="4" l="1"/>
  <c r="BG422" i="4" s="1"/>
  <c r="G422" i="4"/>
  <c r="C421" i="4"/>
  <c r="H421" i="4"/>
  <c r="D421" i="4" s="1"/>
  <c r="BE423" i="4" l="1"/>
  <c r="BG423" i="4" s="1"/>
  <c r="C422" i="4"/>
  <c r="G423" i="4"/>
  <c r="H422" i="4"/>
  <c r="D422" i="4" s="1"/>
  <c r="BE424" i="4" l="1"/>
  <c r="BG424" i="4" s="1"/>
  <c r="H423" i="4"/>
  <c r="C423" i="4"/>
  <c r="D423" i="4"/>
  <c r="G424" i="4"/>
  <c r="BE425" i="4" l="1"/>
  <c r="BG425" i="4" s="1"/>
  <c r="H424" i="4"/>
  <c r="D424" i="4" s="1"/>
  <c r="C424" i="4"/>
  <c r="G425" i="4"/>
  <c r="BE426" i="4" l="1"/>
  <c r="BG426" i="4" s="1"/>
  <c r="G426" i="4"/>
  <c r="H425" i="4"/>
  <c r="D425" i="4" s="1"/>
  <c r="C425" i="4"/>
  <c r="BE427" i="4" l="1"/>
  <c r="BG427" i="4" s="1"/>
  <c r="C426" i="4"/>
  <c r="G427" i="4"/>
  <c r="H426" i="4"/>
  <c r="D426" i="4" s="1"/>
  <c r="BE428" i="4" l="1"/>
  <c r="BG428" i="4" s="1"/>
  <c r="G428" i="4"/>
  <c r="H427" i="4"/>
  <c r="D427" i="4" s="1"/>
  <c r="C427" i="4"/>
  <c r="BE429" i="4" l="1"/>
  <c r="BG429" i="4" s="1"/>
  <c r="G429" i="4"/>
  <c r="C428" i="4"/>
  <c r="H428" i="4"/>
  <c r="D428" i="4" s="1"/>
  <c r="BE430" i="4" l="1"/>
  <c r="BG430" i="4" s="1"/>
  <c r="H429" i="4"/>
  <c r="G430" i="4"/>
  <c r="D429" i="4"/>
  <c r="C429" i="4"/>
  <c r="BE431" i="4" l="1"/>
  <c r="BG431" i="4" s="1"/>
  <c r="G431" i="4"/>
  <c r="C430" i="4"/>
  <c r="H430" i="4"/>
  <c r="D430" i="4" s="1"/>
  <c r="BE432" i="4" l="1"/>
  <c r="BG432" i="4" s="1"/>
  <c r="G432" i="4"/>
  <c r="C431" i="4"/>
  <c r="H431" i="4"/>
  <c r="D431" i="4" s="1"/>
  <c r="BE433" i="4" l="1"/>
  <c r="BG433" i="4" s="1"/>
  <c r="G433" i="4"/>
  <c r="C432" i="4"/>
  <c r="H432" i="4"/>
  <c r="D432" i="4" s="1"/>
  <c r="BE434" i="4" l="1"/>
  <c r="BG434" i="4" s="1"/>
  <c r="G434" i="4"/>
  <c r="H433" i="4"/>
  <c r="D433" i="4" s="1"/>
  <c r="C433" i="4"/>
  <c r="BE435" i="4" l="1"/>
  <c r="BG435" i="4" s="1"/>
  <c r="C434" i="4"/>
  <c r="G435" i="4"/>
  <c r="H434" i="4"/>
  <c r="D434" i="4" s="1"/>
  <c r="BE436" i="4" l="1"/>
  <c r="BG436" i="4" s="1"/>
  <c r="G436" i="4"/>
  <c r="H435" i="4"/>
  <c r="D435" i="4" s="1"/>
  <c r="C435" i="4"/>
  <c r="BE437" i="4" l="1"/>
  <c r="BG437" i="4" s="1"/>
  <c r="H436" i="4"/>
  <c r="D436" i="4" s="1"/>
  <c r="C436" i="4"/>
  <c r="G437" i="4"/>
  <c r="BE438" i="4" l="1"/>
  <c r="BG438" i="4" s="1"/>
  <c r="G438" i="4"/>
  <c r="H437" i="4"/>
  <c r="D437" i="4" s="1"/>
  <c r="C437" i="4"/>
  <c r="BE439" i="4" l="1"/>
  <c r="BG439" i="4" s="1"/>
  <c r="H438" i="4"/>
  <c r="D438" i="4" s="1"/>
  <c r="G439" i="4"/>
  <c r="C438" i="4"/>
  <c r="BE440" i="4" l="1"/>
  <c r="BG440" i="4" s="1"/>
  <c r="C439" i="4"/>
  <c r="H439" i="4"/>
  <c r="D439" i="4" s="1"/>
  <c r="G440" i="4"/>
  <c r="BE441" i="4" l="1"/>
  <c r="BG441" i="4" s="1"/>
  <c r="G441" i="4"/>
  <c r="H440" i="4"/>
  <c r="C440" i="4"/>
  <c r="D440" i="4"/>
  <c r="BE442" i="4" l="1"/>
  <c r="BG442" i="4" s="1"/>
  <c r="G442" i="4"/>
  <c r="C441" i="4"/>
  <c r="H441" i="4"/>
  <c r="D441" i="4" s="1"/>
  <c r="BE443" i="4" l="1"/>
  <c r="BG443" i="4" s="1"/>
  <c r="G443" i="4"/>
  <c r="C442" i="4"/>
  <c r="H442" i="4"/>
  <c r="D442" i="4" s="1"/>
  <c r="BE444" i="4" l="1"/>
  <c r="BG444" i="4" s="1"/>
  <c r="C443" i="4"/>
  <c r="H443" i="4"/>
  <c r="D443" i="4" s="1"/>
  <c r="G444" i="4"/>
  <c r="BE445" i="4" l="1"/>
  <c r="BG445" i="4" s="1"/>
  <c r="H444" i="4"/>
  <c r="D444" i="4" s="1"/>
  <c r="G445" i="4"/>
  <c r="C444" i="4"/>
  <c r="BE446" i="4" l="1"/>
  <c r="BG446" i="4" s="1"/>
  <c r="H445" i="4"/>
  <c r="D445" i="4" s="1"/>
  <c r="C445" i="4"/>
  <c r="G446" i="4"/>
  <c r="BE447" i="4" l="1"/>
  <c r="BG447" i="4" s="1"/>
  <c r="H446" i="4"/>
  <c r="C446" i="4"/>
  <c r="G447" i="4"/>
  <c r="D446" i="4"/>
  <c r="BE448" i="4" l="1"/>
  <c r="BG448" i="4" s="1"/>
  <c r="C447" i="4"/>
  <c r="G448" i="4"/>
  <c r="H447" i="4"/>
  <c r="D447" i="4" s="1"/>
  <c r="BE449" i="4" l="1"/>
  <c r="BG449" i="4" s="1"/>
  <c r="C448" i="4"/>
  <c r="G449" i="4"/>
  <c r="H448" i="4"/>
  <c r="D448" i="4" s="1"/>
  <c r="BE450" i="4" l="1"/>
  <c r="BG450" i="4" s="1"/>
  <c r="G450" i="4"/>
  <c r="H449" i="4"/>
  <c r="D449" i="4" s="1"/>
  <c r="C449" i="4"/>
  <c r="BE451" i="4" l="1"/>
  <c r="BG451" i="4" s="1"/>
  <c r="G451" i="4"/>
  <c r="C450" i="4"/>
  <c r="H450" i="4"/>
  <c r="D450" i="4" s="1"/>
  <c r="BE452" i="4" l="1"/>
  <c r="BG452" i="4" s="1"/>
  <c r="G452" i="4"/>
  <c r="C451" i="4"/>
  <c r="H451" i="4"/>
  <c r="D451" i="4" s="1"/>
  <c r="BE453" i="4" l="1"/>
  <c r="BG453" i="4" s="1"/>
  <c r="H452" i="4"/>
  <c r="C452" i="4"/>
  <c r="D452" i="4"/>
  <c r="G453" i="4"/>
  <c r="BE454" i="4" l="1"/>
  <c r="BG454" i="4" s="1"/>
  <c r="C453" i="4"/>
  <c r="G454" i="4"/>
  <c r="H453" i="4"/>
  <c r="D453" i="4" s="1"/>
  <c r="BE455" i="4" l="1"/>
  <c r="BG455" i="4" s="1"/>
  <c r="G455" i="4"/>
  <c r="H454" i="4"/>
  <c r="D454" i="4" s="1"/>
  <c r="C454" i="4"/>
  <c r="BE456" i="4" l="1"/>
  <c r="BG456" i="4" s="1"/>
  <c r="H455" i="4"/>
  <c r="D455" i="4" s="1"/>
  <c r="G456" i="4"/>
  <c r="C455" i="4"/>
  <c r="BE457" i="4" l="1"/>
  <c r="BG457" i="4" s="1"/>
  <c r="G457" i="4"/>
  <c r="C456" i="4"/>
  <c r="H456" i="4"/>
  <c r="D456" i="4" s="1"/>
  <c r="BE458" i="4" l="1"/>
  <c r="BG458" i="4" s="1"/>
  <c r="G458" i="4"/>
  <c r="C457" i="4"/>
  <c r="H457" i="4"/>
  <c r="D457" i="4"/>
  <c r="BE459" i="4" l="1"/>
  <c r="BG459" i="4" s="1"/>
  <c r="H458" i="4"/>
  <c r="D458" i="4" s="1"/>
  <c r="C458" i="4"/>
  <c r="G459" i="4"/>
  <c r="BE460" i="4" l="1"/>
  <c r="BG460" i="4" s="1"/>
  <c r="C459" i="4"/>
  <c r="G460" i="4"/>
  <c r="H459" i="4"/>
  <c r="D459" i="4" s="1"/>
  <c r="BE461" i="4" l="1"/>
  <c r="BG461" i="4" s="1"/>
  <c r="G461" i="4"/>
  <c r="C460" i="4"/>
  <c r="H460" i="4"/>
  <c r="D460" i="4" s="1"/>
  <c r="BE462" i="4" l="1"/>
  <c r="BG462" i="4" s="1"/>
  <c r="G462" i="4"/>
  <c r="H461" i="4"/>
  <c r="D461" i="4" s="1"/>
  <c r="C461" i="4"/>
  <c r="BE463" i="4" l="1"/>
  <c r="BG463" i="4" s="1"/>
  <c r="G463" i="4"/>
  <c r="C462" i="4"/>
  <c r="H462" i="4"/>
  <c r="D462" i="4" s="1"/>
  <c r="BE464" i="4" l="1"/>
  <c r="BG464" i="4" s="1"/>
  <c r="C463" i="4"/>
  <c r="G464" i="4"/>
  <c r="H463" i="4"/>
  <c r="D463" i="4" s="1"/>
  <c r="BE465" i="4" l="1"/>
  <c r="BG465" i="4" s="1"/>
  <c r="H464" i="4"/>
  <c r="C464" i="4"/>
  <c r="D464" i="4"/>
  <c r="G465" i="4"/>
  <c r="BE466" i="4" l="1"/>
  <c r="BG466" i="4" s="1"/>
  <c r="C465" i="4"/>
  <c r="G466" i="4"/>
  <c r="H465" i="4"/>
  <c r="D465" i="4" s="1"/>
  <c r="BE467" i="4" l="1"/>
  <c r="BG467" i="4" s="1"/>
  <c r="G467" i="4"/>
  <c r="C466" i="4"/>
  <c r="H466" i="4"/>
  <c r="D466" i="4" s="1"/>
  <c r="BE468" i="4" l="1"/>
  <c r="BG468" i="4" s="1"/>
  <c r="G468" i="4"/>
  <c r="C467" i="4"/>
  <c r="H467" i="4"/>
  <c r="D467" i="4" s="1"/>
  <c r="BE469" i="4" l="1"/>
  <c r="BG469" i="4" s="1"/>
  <c r="H468" i="4"/>
  <c r="D468" i="4" s="1"/>
  <c r="G469" i="4"/>
  <c r="C468" i="4"/>
  <c r="BE470" i="4" l="1"/>
  <c r="BG470" i="4" s="1"/>
  <c r="H469" i="4"/>
  <c r="D469" i="4" s="1"/>
  <c r="G470" i="4"/>
  <c r="C469" i="4"/>
  <c r="BE471" i="4" l="1"/>
  <c r="BG471" i="4" s="1"/>
  <c r="H470" i="4"/>
  <c r="C470" i="4"/>
  <c r="G471" i="4"/>
  <c r="D470" i="4"/>
  <c r="BE472" i="4" l="1"/>
  <c r="BG472" i="4" s="1"/>
  <c r="C471" i="4"/>
  <c r="H471" i="4"/>
  <c r="D471" i="4" s="1"/>
  <c r="G472" i="4"/>
  <c r="BE473" i="4" l="1"/>
  <c r="BG473" i="4" s="1"/>
  <c r="G473" i="4"/>
  <c r="C472" i="4"/>
  <c r="H472" i="4"/>
  <c r="D472" i="4" s="1"/>
  <c r="BE474" i="4" l="1"/>
  <c r="BG474" i="4" s="1"/>
  <c r="G474" i="4"/>
  <c r="H473" i="4"/>
  <c r="D473" i="4" s="1"/>
  <c r="C473" i="4"/>
  <c r="BE475" i="4" l="1"/>
  <c r="BG475" i="4" s="1"/>
  <c r="G475" i="4"/>
  <c r="C474" i="4"/>
  <c r="H474" i="4"/>
  <c r="D474" i="4" s="1"/>
  <c r="BE476" i="4" l="1"/>
  <c r="BG476" i="4" s="1"/>
  <c r="C475" i="4"/>
  <c r="G476" i="4"/>
  <c r="H475" i="4"/>
  <c r="D475" i="4" s="1"/>
  <c r="BE477" i="4" l="1"/>
  <c r="BG477" i="4" s="1"/>
  <c r="H476" i="4"/>
  <c r="D476" i="4" s="1"/>
  <c r="G477" i="4"/>
  <c r="C476" i="4"/>
  <c r="BE478" i="4" l="1"/>
  <c r="BG478" i="4" s="1"/>
  <c r="C477" i="4"/>
  <c r="H477" i="4"/>
  <c r="D477" i="4" s="1"/>
  <c r="G478" i="4"/>
  <c r="BE479" i="4" l="1"/>
  <c r="BG479" i="4" s="1"/>
  <c r="G479" i="4"/>
  <c r="C478" i="4"/>
  <c r="H478" i="4"/>
  <c r="D478" i="4" s="1"/>
  <c r="BE480" i="4" l="1"/>
  <c r="BG480" i="4" s="1"/>
  <c r="G480" i="4"/>
  <c r="H479" i="4"/>
  <c r="D479" i="4" s="1"/>
  <c r="C479" i="4"/>
  <c r="BE481" i="4" l="1"/>
  <c r="BG481" i="4" s="1"/>
  <c r="C480" i="4"/>
  <c r="G481" i="4"/>
  <c r="H480" i="4"/>
  <c r="D480" i="4" s="1"/>
  <c r="BE482" i="4" l="1"/>
  <c r="BG482" i="4" s="1"/>
  <c r="H481" i="4"/>
  <c r="D481" i="4" s="1"/>
  <c r="G482" i="4"/>
  <c r="C481" i="4"/>
  <c r="BE483" i="4" l="1"/>
  <c r="BG483" i="4" s="1"/>
  <c r="H482" i="4"/>
  <c r="D482" i="4" s="1"/>
  <c r="C482" i="4"/>
  <c r="G483" i="4"/>
  <c r="BE484" i="4" l="1"/>
  <c r="BG484" i="4" s="1"/>
  <c r="C483" i="4"/>
  <c r="G484" i="4"/>
  <c r="H483" i="4"/>
  <c r="D483" i="4" s="1"/>
  <c r="BE485" i="4" l="1"/>
  <c r="BG485" i="4" s="1"/>
  <c r="G485" i="4"/>
  <c r="H484" i="4"/>
  <c r="D484" i="4" s="1"/>
  <c r="C484" i="4"/>
  <c r="BE486" i="4" l="1"/>
  <c r="BG486" i="4" s="1"/>
  <c r="G486" i="4"/>
  <c r="H485" i="4"/>
  <c r="D485" i="4" s="1"/>
  <c r="C485" i="4"/>
  <c r="BE487" i="4" l="1"/>
  <c r="BG487" i="4" s="1"/>
  <c r="G487" i="4"/>
  <c r="C486" i="4"/>
  <c r="H486" i="4"/>
  <c r="D486" i="4" s="1"/>
  <c r="BE488" i="4" l="1"/>
  <c r="BG488" i="4" s="1"/>
  <c r="G488" i="4"/>
  <c r="H487" i="4"/>
  <c r="D487" i="4" s="1"/>
  <c r="C487" i="4"/>
  <c r="BE489" i="4" l="1"/>
  <c r="BG489" i="4" s="1"/>
  <c r="H488" i="4"/>
  <c r="C488" i="4"/>
  <c r="D488" i="4"/>
  <c r="G489" i="4"/>
  <c r="BE490" i="4" l="1"/>
  <c r="BG490" i="4" s="1"/>
  <c r="C489" i="4"/>
  <c r="G490" i="4"/>
  <c r="H489" i="4"/>
  <c r="D489" i="4" s="1"/>
  <c r="BE491" i="4" l="1"/>
  <c r="BG491" i="4" s="1"/>
  <c r="G491" i="4"/>
  <c r="H490" i="4"/>
  <c r="D490" i="4" s="1"/>
  <c r="C490" i="4"/>
  <c r="BE492" i="4" l="1"/>
  <c r="BG492" i="4" s="1"/>
  <c r="H491" i="4"/>
  <c r="D491" i="4" s="1"/>
  <c r="G492" i="4"/>
  <c r="C491" i="4"/>
  <c r="BE493" i="4" l="1"/>
  <c r="BG493" i="4" s="1"/>
  <c r="G493" i="4"/>
  <c r="C492" i="4"/>
  <c r="H492" i="4"/>
  <c r="D492" i="4" s="1"/>
  <c r="BE494" i="4" l="1"/>
  <c r="BG494" i="4" s="1"/>
  <c r="G494" i="4"/>
  <c r="C493" i="4"/>
  <c r="H493" i="4"/>
  <c r="D493" i="4" s="1"/>
  <c r="BE495" i="4" l="1"/>
  <c r="BG495" i="4" s="1"/>
  <c r="H494" i="4"/>
  <c r="C494" i="4"/>
  <c r="D494" i="4"/>
  <c r="G495" i="4"/>
  <c r="BE496" i="4" l="1"/>
  <c r="BG496" i="4" s="1"/>
  <c r="C495" i="4"/>
  <c r="G496" i="4"/>
  <c r="H495" i="4"/>
  <c r="D495" i="4" s="1"/>
  <c r="BE497" i="4" l="1"/>
  <c r="BG497" i="4" s="1"/>
  <c r="G497" i="4"/>
  <c r="C496" i="4"/>
  <c r="H496" i="4"/>
  <c r="D496" i="4" s="1"/>
  <c r="BE498" i="4" l="1"/>
  <c r="BG498" i="4" s="1"/>
  <c r="H497" i="4"/>
  <c r="D497" i="4" s="1"/>
  <c r="G498" i="4"/>
  <c r="C497" i="4"/>
  <c r="BE499" i="4" l="1"/>
  <c r="BG499" i="4" s="1"/>
  <c r="C498" i="4"/>
  <c r="G499" i="4"/>
  <c r="H498" i="4"/>
  <c r="D498" i="4" s="1"/>
  <c r="BE500" i="4" l="1"/>
  <c r="BG500" i="4" s="1"/>
  <c r="C499" i="4"/>
  <c r="G500" i="4"/>
  <c r="H499" i="4"/>
  <c r="D499" i="4" s="1"/>
  <c r="BE501" i="4" l="1"/>
  <c r="BG501" i="4" s="1"/>
  <c r="H500" i="4"/>
  <c r="C500" i="4"/>
  <c r="D500" i="4"/>
  <c r="G501" i="4"/>
  <c r="BE502" i="4" l="1"/>
  <c r="BG502" i="4" s="1"/>
  <c r="C501" i="4"/>
  <c r="G502" i="4"/>
  <c r="H501" i="4"/>
  <c r="D501" i="4" s="1"/>
  <c r="BE503" i="4" l="1"/>
  <c r="BG503" i="4" s="1"/>
  <c r="C502" i="4"/>
  <c r="G503" i="4"/>
  <c r="H502" i="4"/>
  <c r="D502" i="4" s="1"/>
  <c r="BE504" i="4" l="1"/>
  <c r="BG504" i="4" s="1"/>
  <c r="H503" i="4"/>
  <c r="D503" i="4" s="1"/>
  <c r="G504" i="4"/>
  <c r="C503" i="4"/>
  <c r="BE505" i="4" l="1"/>
  <c r="BG505" i="4" s="1"/>
  <c r="C504" i="4"/>
  <c r="G505" i="4"/>
  <c r="H504" i="4"/>
  <c r="D504" i="4" s="1"/>
  <c r="BE506" i="4" l="1"/>
  <c r="BG506" i="4" s="1"/>
  <c r="G506" i="4"/>
  <c r="C505" i="4"/>
  <c r="H505" i="4"/>
  <c r="D505" i="4" s="1"/>
  <c r="BE507" i="4" l="1"/>
  <c r="BG507" i="4" s="1"/>
  <c r="H506" i="4"/>
  <c r="C506" i="4"/>
  <c r="D506" i="4"/>
  <c r="G507" i="4"/>
  <c r="BE508" i="4" l="1"/>
  <c r="BG508" i="4" s="1"/>
  <c r="H507" i="4"/>
  <c r="D507" i="4" s="1"/>
  <c r="C507" i="4"/>
  <c r="G508" i="4"/>
  <c r="BE509" i="4" l="1"/>
  <c r="BG509" i="4" s="1"/>
  <c r="G509" i="4"/>
  <c r="C508" i="4"/>
  <c r="H508" i="4"/>
  <c r="D508" i="4" s="1"/>
  <c r="BE510" i="4" l="1"/>
  <c r="BG510" i="4" s="1"/>
  <c r="H509" i="4"/>
  <c r="D509" i="4" s="1"/>
  <c r="G510" i="4"/>
  <c r="C509" i="4"/>
  <c r="BE511" i="4" l="1"/>
  <c r="BG511" i="4" s="1"/>
  <c r="G511" i="4"/>
  <c r="H510" i="4"/>
  <c r="D510" i="4" s="1"/>
  <c r="C510" i="4"/>
  <c r="BE512" i="4" l="1"/>
  <c r="BG512" i="4" s="1"/>
  <c r="C511" i="4"/>
  <c r="G512" i="4"/>
  <c r="H511" i="4"/>
  <c r="D511" i="4" s="1"/>
  <c r="BE513" i="4" l="1"/>
  <c r="BG513" i="4" s="1"/>
  <c r="C512" i="4"/>
  <c r="H512" i="4"/>
  <c r="D512" i="4" s="1"/>
  <c r="G513" i="4"/>
  <c r="BE514" i="4" l="1"/>
  <c r="BG514" i="4" s="1"/>
  <c r="G514" i="4"/>
  <c r="C513" i="4"/>
  <c r="H513" i="4"/>
  <c r="D513" i="4" s="1"/>
  <c r="BE515" i="4" l="1"/>
  <c r="BG515" i="4" s="1"/>
  <c r="C514" i="4"/>
  <c r="G515" i="4"/>
  <c r="H514" i="4"/>
  <c r="D514" i="4" s="1"/>
  <c r="BE516" i="4" l="1"/>
  <c r="BG516" i="4" s="1"/>
  <c r="G516" i="4"/>
  <c r="H515" i="4"/>
  <c r="D515" i="4" s="1"/>
  <c r="C515" i="4"/>
  <c r="BE517" i="4" l="1"/>
  <c r="BG517" i="4" s="1"/>
  <c r="C516" i="4"/>
  <c r="G517" i="4"/>
  <c r="H516" i="4"/>
  <c r="D516" i="4" s="1"/>
  <c r="BE518" i="4" l="1"/>
  <c r="BG518" i="4" s="1"/>
  <c r="G518" i="4"/>
  <c r="H517" i="4"/>
  <c r="D517" i="4" s="1"/>
  <c r="C517" i="4"/>
  <c r="BE519" i="4" l="1"/>
  <c r="BG519" i="4" s="1"/>
  <c r="H518" i="4"/>
  <c r="D518" i="4" s="1"/>
  <c r="C518" i="4"/>
  <c r="G519" i="4"/>
  <c r="BE520" i="4" l="1"/>
  <c r="BG520" i="4" s="1"/>
  <c r="C519" i="4"/>
  <c r="G520" i="4"/>
  <c r="H519" i="4"/>
  <c r="D519" i="4" s="1"/>
  <c r="BE521" i="4" l="1"/>
  <c r="BG521" i="4" s="1"/>
  <c r="H520" i="4"/>
  <c r="D520" i="4" s="1"/>
  <c r="G521" i="4"/>
  <c r="C520" i="4"/>
  <c r="BE522" i="4" l="1"/>
  <c r="BG522" i="4" s="1"/>
  <c r="G522" i="4"/>
  <c r="H521" i="4"/>
  <c r="D521" i="4" s="1"/>
  <c r="C521" i="4"/>
  <c r="BE523" i="4" l="1"/>
  <c r="BG523" i="4" s="1"/>
  <c r="G523" i="4"/>
  <c r="H522" i="4"/>
  <c r="D522" i="4" s="1"/>
  <c r="C522" i="4"/>
  <c r="BE524" i="4" l="1"/>
  <c r="BG524" i="4" s="1"/>
  <c r="G524" i="4"/>
  <c r="H523" i="4"/>
  <c r="D523" i="4" s="1"/>
  <c r="C523" i="4"/>
  <c r="BE525" i="4" l="1"/>
  <c r="BG525" i="4" s="1"/>
  <c r="H524" i="4"/>
  <c r="D524" i="4" s="1"/>
  <c r="C524" i="4"/>
  <c r="G525" i="4"/>
  <c r="BE526" i="4" l="1"/>
  <c r="BG526" i="4" s="1"/>
  <c r="C525" i="4"/>
  <c r="G526" i="4"/>
  <c r="H525" i="4"/>
  <c r="D525" i="4" s="1"/>
  <c r="BE527" i="4" l="1"/>
  <c r="BG527" i="4" s="1"/>
  <c r="H526" i="4"/>
  <c r="D526" i="4" s="1"/>
  <c r="G527" i="4"/>
  <c r="C526" i="4"/>
  <c r="BE528" i="4" l="1"/>
  <c r="BG528" i="4" s="1"/>
  <c r="G528" i="4"/>
  <c r="H527" i="4"/>
  <c r="D527" i="4" s="1"/>
  <c r="C527" i="4"/>
  <c r="BE529" i="4" l="1"/>
  <c r="BG529" i="4" s="1"/>
  <c r="C528" i="4"/>
  <c r="G529" i="4"/>
  <c r="H528" i="4"/>
  <c r="D528" i="4" s="1"/>
  <c r="BE530" i="4" l="1"/>
  <c r="BG530" i="4" s="1"/>
  <c r="C529" i="4"/>
  <c r="G530" i="4"/>
  <c r="H529" i="4"/>
  <c r="D529" i="4" s="1"/>
  <c r="BE531" i="4" l="1"/>
  <c r="BG531" i="4" s="1"/>
  <c r="H530" i="4"/>
  <c r="D530" i="4" s="1"/>
  <c r="G531" i="4"/>
  <c r="C530" i="4"/>
  <c r="BE532" i="4" l="1"/>
  <c r="BG532" i="4" s="1"/>
  <c r="C531" i="4"/>
  <c r="G532" i="4"/>
  <c r="H531" i="4"/>
  <c r="D531" i="4" s="1"/>
  <c r="BE533" i="4" l="1"/>
  <c r="BG533" i="4" s="1"/>
  <c r="G533" i="4"/>
  <c r="H532" i="4"/>
  <c r="D532" i="4" s="1"/>
  <c r="C532" i="4"/>
  <c r="BE534" i="4" l="1"/>
  <c r="BG534" i="4" s="1"/>
  <c r="G534" i="4"/>
  <c r="H533" i="4"/>
  <c r="D533" i="4" s="1"/>
  <c r="C533" i="4"/>
  <c r="BE535" i="4" l="1"/>
  <c r="BG535" i="4" s="1"/>
  <c r="H534" i="4"/>
  <c r="D534" i="4" s="1"/>
  <c r="G535" i="4"/>
  <c r="C534" i="4"/>
  <c r="BE536" i="4" l="1"/>
  <c r="BG536" i="4" s="1"/>
  <c r="H535" i="4"/>
  <c r="D535" i="4" s="1"/>
  <c r="G536" i="4"/>
  <c r="C535" i="4"/>
  <c r="BE537" i="4" l="1"/>
  <c r="BG537" i="4" s="1"/>
  <c r="H536" i="4"/>
  <c r="D536" i="4" s="1"/>
  <c r="G537" i="4"/>
  <c r="C536" i="4"/>
  <c r="BE538" i="4" l="1"/>
  <c r="BG538" i="4" s="1"/>
  <c r="C537" i="4"/>
  <c r="G538" i="4"/>
  <c r="H537" i="4"/>
  <c r="D537" i="4" s="1"/>
  <c r="BE539" i="4" l="1"/>
  <c r="BG539" i="4" s="1"/>
  <c r="G539" i="4"/>
  <c r="C538" i="4"/>
  <c r="H538" i="4"/>
  <c r="D538" i="4" s="1"/>
  <c r="BE540" i="4" l="1"/>
  <c r="BG540" i="4" s="1"/>
  <c r="G540" i="4"/>
  <c r="H539" i="4"/>
  <c r="D539" i="4" s="1"/>
  <c r="C539" i="4"/>
  <c r="BE541" i="4" l="1"/>
  <c r="BG541" i="4" s="1"/>
  <c r="G541" i="4"/>
  <c r="C540" i="4"/>
  <c r="H540" i="4"/>
  <c r="D540" i="4" s="1"/>
  <c r="BE542" i="4" l="1"/>
  <c r="BG542" i="4" s="1"/>
  <c r="G542" i="4"/>
  <c r="C541" i="4"/>
  <c r="H541" i="4"/>
  <c r="D541" i="4" s="1"/>
  <c r="BE543" i="4" l="1"/>
  <c r="BG543" i="4" s="1"/>
  <c r="H542" i="4"/>
  <c r="D542" i="4" s="1"/>
  <c r="G543" i="4"/>
  <c r="C542" i="4"/>
  <c r="BE544" i="4" l="1"/>
  <c r="BG544" i="4" s="1"/>
  <c r="C543" i="4"/>
  <c r="G544" i="4"/>
  <c r="H543" i="4"/>
  <c r="D543" i="4" s="1"/>
  <c r="BE545" i="4" l="1"/>
  <c r="BG545" i="4" s="1"/>
  <c r="C544" i="4"/>
  <c r="G545" i="4"/>
  <c r="H544" i="4"/>
  <c r="D544" i="4" s="1"/>
  <c r="BE546" i="4" l="1"/>
  <c r="BG546" i="4" s="1"/>
  <c r="G546" i="4"/>
  <c r="H545" i="4"/>
  <c r="D545" i="4" s="1"/>
  <c r="C545" i="4"/>
  <c r="BE547" i="4" l="1"/>
  <c r="BG547" i="4" s="1"/>
  <c r="G547" i="4"/>
  <c r="H546" i="4"/>
  <c r="D546" i="4" s="1"/>
  <c r="C546" i="4"/>
  <c r="BE548" i="4" l="1"/>
  <c r="BG548" i="4" s="1"/>
  <c r="C547" i="4"/>
  <c r="G548" i="4"/>
  <c r="H547" i="4"/>
  <c r="D547" i="4" s="1"/>
  <c r="BE549" i="4" l="1"/>
  <c r="BG549" i="4" s="1"/>
  <c r="H548" i="4"/>
  <c r="D548" i="4" s="1"/>
  <c r="G549" i="4"/>
  <c r="C548" i="4"/>
  <c r="BE550" i="4" l="1"/>
  <c r="BG550" i="4" s="1"/>
  <c r="H549" i="4"/>
  <c r="D549" i="4" s="1"/>
  <c r="C549" i="4"/>
  <c r="G550" i="4"/>
  <c r="BE551" i="4" l="1"/>
  <c r="BG551" i="4" s="1"/>
  <c r="G551" i="4"/>
  <c r="C550" i="4"/>
  <c r="H550" i="4"/>
  <c r="D550" i="4" s="1"/>
  <c r="BE552" i="4" l="1"/>
  <c r="BG552" i="4" s="1"/>
  <c r="G552" i="4"/>
  <c r="C551" i="4"/>
  <c r="H551" i="4"/>
  <c r="D551" i="4" s="1"/>
  <c r="BE553" i="4" l="1"/>
  <c r="BG553" i="4" s="1"/>
  <c r="G553" i="4"/>
  <c r="H552" i="4"/>
  <c r="D552" i="4" s="1"/>
  <c r="C552" i="4"/>
  <c r="BE554" i="4" l="1"/>
  <c r="BG554" i="4" s="1"/>
  <c r="G554" i="4"/>
  <c r="H553" i="4"/>
  <c r="D553" i="4" s="1"/>
  <c r="C553" i="4"/>
  <c r="BE555" i="4" l="1"/>
  <c r="BG555" i="4" s="1"/>
  <c r="G555" i="4"/>
  <c r="H554" i="4"/>
  <c r="D554" i="4" s="1"/>
  <c r="C554" i="4"/>
  <c r="BE556" i="4" l="1"/>
  <c r="BG556" i="4" s="1"/>
  <c r="C555" i="4"/>
  <c r="G556" i="4"/>
  <c r="H555" i="4"/>
  <c r="D555" i="4" s="1"/>
  <c r="BE557" i="4" l="1"/>
  <c r="BG557" i="4" s="1"/>
  <c r="C556" i="4"/>
  <c r="G557" i="4"/>
  <c r="H556" i="4"/>
  <c r="D556" i="4" s="1"/>
  <c r="BE558" i="4" l="1"/>
  <c r="BG558" i="4" s="1"/>
  <c r="H557" i="4"/>
  <c r="D557" i="4" s="1"/>
  <c r="G558" i="4"/>
  <c r="C557" i="4"/>
  <c r="BE559" i="4" l="1"/>
  <c r="BG559" i="4" s="1"/>
  <c r="H558" i="4"/>
  <c r="D558" i="4" s="1"/>
  <c r="G559" i="4"/>
  <c r="C558" i="4"/>
  <c r="BE560" i="4" l="1"/>
  <c r="BG560" i="4" s="1"/>
  <c r="H559" i="4"/>
  <c r="D559" i="4" s="1"/>
  <c r="G560" i="4"/>
  <c r="C559" i="4"/>
  <c r="BE561" i="4" l="1"/>
  <c r="BG561" i="4" s="1"/>
  <c r="H560" i="4"/>
  <c r="D560" i="4" s="1"/>
  <c r="G561" i="4"/>
  <c r="C560" i="4"/>
  <c r="BE562" i="4" l="1"/>
  <c r="BG562" i="4" s="1"/>
  <c r="H561" i="4"/>
  <c r="D561" i="4" s="1"/>
  <c r="C561" i="4"/>
  <c r="G562" i="4"/>
  <c r="BE563" i="4" l="1"/>
  <c r="BG563" i="4" s="1"/>
  <c r="C562" i="4"/>
  <c r="G563" i="4"/>
  <c r="H562" i="4"/>
  <c r="D562" i="4" s="1"/>
  <c r="BE564" i="4" l="1"/>
  <c r="BG564" i="4" s="1"/>
  <c r="H563" i="4"/>
  <c r="D563" i="4" s="1"/>
  <c r="G564" i="4"/>
  <c r="C563" i="4"/>
  <c r="BE565" i="4" l="1"/>
  <c r="BG565" i="4" s="1"/>
  <c r="C564" i="4"/>
  <c r="G565" i="4"/>
  <c r="H564" i="4"/>
  <c r="D564" i="4" s="1"/>
  <c r="BE566" i="4" l="1"/>
  <c r="BG566" i="4" s="1"/>
  <c r="H565" i="4"/>
  <c r="D565" i="4" s="1"/>
  <c r="G566" i="4"/>
  <c r="C565" i="4"/>
  <c r="BE567" i="4" l="1"/>
  <c r="BG567" i="4" s="1"/>
  <c r="H566" i="4"/>
  <c r="D566" i="4" s="1"/>
  <c r="G567" i="4"/>
  <c r="C566" i="4"/>
  <c r="BE568" i="4" l="1"/>
  <c r="BG568" i="4" s="1"/>
  <c r="H567" i="4"/>
  <c r="D567" i="4" s="1"/>
  <c r="C567" i="4"/>
  <c r="G568" i="4"/>
  <c r="BE569" i="4" l="1"/>
  <c r="BG569" i="4" s="1"/>
  <c r="H568" i="4"/>
  <c r="D568" i="4" s="1"/>
  <c r="G569" i="4"/>
  <c r="C568" i="4"/>
  <c r="BE570" i="4" l="1"/>
  <c r="BG570" i="4" s="1"/>
  <c r="H569" i="4"/>
  <c r="D569" i="4" s="1"/>
  <c r="G570" i="4"/>
  <c r="C569" i="4"/>
  <c r="BE571" i="4" l="1"/>
  <c r="BG571" i="4" s="1"/>
  <c r="G571" i="4"/>
  <c r="C570" i="4"/>
  <c r="H570" i="4"/>
  <c r="D570" i="4" s="1"/>
  <c r="BE572" i="4" l="1"/>
  <c r="BG572" i="4" s="1"/>
  <c r="G572" i="4"/>
  <c r="H571" i="4"/>
  <c r="D571" i="4" s="1"/>
  <c r="C571" i="4"/>
  <c r="BE573" i="4" l="1"/>
  <c r="BG573" i="4" s="1"/>
  <c r="G573" i="4"/>
  <c r="C572" i="4"/>
  <c r="H572" i="4"/>
  <c r="D572" i="4" s="1"/>
  <c r="BE574" i="4" l="1"/>
  <c r="BG574" i="4" s="1"/>
  <c r="H573" i="4"/>
  <c r="D573" i="4" s="1"/>
  <c r="C573" i="4"/>
  <c r="G574" i="4"/>
  <c r="BE575" i="4" l="1"/>
  <c r="BG575" i="4" s="1"/>
  <c r="C574" i="4"/>
  <c r="G575" i="4"/>
  <c r="H574" i="4"/>
  <c r="D574" i="4" s="1"/>
  <c r="BE576" i="4" l="1"/>
  <c r="BG576" i="4" s="1"/>
  <c r="G576" i="4"/>
  <c r="C575" i="4"/>
  <c r="H575" i="4"/>
  <c r="D575" i="4" s="1"/>
  <c r="BE577" i="4" l="1"/>
  <c r="BG577" i="4" s="1"/>
  <c r="G577" i="4"/>
  <c r="H576" i="4"/>
  <c r="D576" i="4" s="1"/>
  <c r="C576" i="4"/>
  <c r="BE578" i="4" l="1"/>
  <c r="BG578" i="4" s="1"/>
  <c r="G578" i="4"/>
  <c r="C577" i="4"/>
  <c r="H577" i="4"/>
  <c r="D577" i="4" s="1"/>
  <c r="BE579" i="4" l="1"/>
  <c r="BG579" i="4" s="1"/>
  <c r="H578" i="4"/>
  <c r="D578" i="4" s="1"/>
  <c r="G579" i="4"/>
  <c r="C578" i="4"/>
  <c r="BE580" i="4" l="1"/>
  <c r="BG580" i="4" s="1"/>
  <c r="H579" i="4"/>
  <c r="D579" i="4" s="1"/>
  <c r="C579" i="4"/>
  <c r="G580" i="4"/>
  <c r="BE581" i="4" l="1"/>
  <c r="BG581" i="4" s="1"/>
  <c r="H580" i="4"/>
  <c r="D580" i="4" s="1"/>
  <c r="G581" i="4"/>
  <c r="C580" i="4"/>
  <c r="BE582" i="4" l="1"/>
  <c r="BG582" i="4" s="1"/>
  <c r="H581" i="4"/>
  <c r="D581" i="4" s="1"/>
  <c r="G582" i="4"/>
  <c r="C581" i="4"/>
  <c r="BE583" i="4" l="1"/>
  <c r="BG583" i="4" s="1"/>
  <c r="C582" i="4"/>
  <c r="G583" i="4"/>
  <c r="H582" i="4"/>
  <c r="D582" i="4" s="1"/>
  <c r="BE584" i="4" l="1"/>
  <c r="BG584" i="4" s="1"/>
  <c r="G584" i="4"/>
  <c r="H583" i="4"/>
  <c r="D583" i="4" s="1"/>
  <c r="C583" i="4"/>
  <c r="BE585" i="4" l="1"/>
  <c r="BG585" i="4" s="1"/>
  <c r="C584" i="4"/>
  <c r="G585" i="4"/>
  <c r="H584" i="4"/>
  <c r="D584" i="4" s="1"/>
  <c r="BE586" i="4" l="1"/>
  <c r="BG586" i="4" s="1"/>
  <c r="G586" i="4"/>
  <c r="H585" i="4"/>
  <c r="D585" i="4" s="1"/>
  <c r="C585" i="4"/>
  <c r="BE587" i="4" l="1"/>
  <c r="BG587" i="4" s="1"/>
  <c r="H586" i="4"/>
  <c r="D586" i="4" s="1"/>
  <c r="C586" i="4"/>
  <c r="G587" i="4"/>
  <c r="BE588" i="4" l="1"/>
  <c r="BG588" i="4" s="1"/>
  <c r="H587" i="4"/>
  <c r="D587" i="4" s="1"/>
  <c r="C587" i="4"/>
  <c r="G588" i="4"/>
  <c r="BE589" i="4" l="1"/>
  <c r="BG589" i="4" s="1"/>
  <c r="C588" i="4"/>
  <c r="H588" i="4"/>
  <c r="D588" i="4" s="1"/>
  <c r="G589" i="4"/>
  <c r="BE590" i="4" l="1"/>
  <c r="BG590" i="4" s="1"/>
  <c r="H589" i="4"/>
  <c r="G590" i="4"/>
  <c r="C589" i="4"/>
  <c r="D589" i="4"/>
  <c r="BE591" i="4" l="1"/>
  <c r="BG591" i="4" s="1"/>
  <c r="C590" i="4"/>
  <c r="G591" i="4"/>
  <c r="H590" i="4"/>
  <c r="D590" i="4" s="1"/>
  <c r="BE592" i="4" l="1"/>
  <c r="BG592" i="4" s="1"/>
  <c r="C591" i="4"/>
  <c r="G592" i="4"/>
  <c r="H591" i="4"/>
  <c r="D591" i="4" s="1"/>
  <c r="BE593" i="4" l="1"/>
  <c r="BG593" i="4" s="1"/>
  <c r="G593" i="4"/>
  <c r="C592" i="4"/>
  <c r="H592" i="4"/>
  <c r="D592" i="4" s="1"/>
  <c r="BE594" i="4" l="1"/>
  <c r="BG594" i="4" s="1"/>
  <c r="G594" i="4"/>
  <c r="H593" i="4"/>
  <c r="D593" i="4" s="1"/>
  <c r="C593" i="4"/>
  <c r="BE595" i="4" l="1"/>
  <c r="BG595" i="4" s="1"/>
  <c r="C594" i="4"/>
  <c r="G595" i="4"/>
  <c r="H594" i="4"/>
  <c r="D594" i="4" s="1"/>
  <c r="BE596" i="4" l="1"/>
  <c r="BG596" i="4" s="1"/>
  <c r="C595" i="4"/>
  <c r="G596" i="4"/>
  <c r="H595" i="4"/>
  <c r="D595" i="4" s="1"/>
  <c r="BE597" i="4" l="1"/>
  <c r="BG597" i="4" s="1"/>
  <c r="H596" i="4"/>
  <c r="D596" i="4" s="1"/>
  <c r="G597" i="4"/>
  <c r="C596" i="4"/>
  <c r="BE598" i="4" l="1"/>
  <c r="BG598" i="4" s="1"/>
  <c r="G598" i="4"/>
  <c r="C597" i="4"/>
  <c r="H597" i="4"/>
  <c r="D597" i="4" s="1"/>
  <c r="BE599" i="4" l="1"/>
  <c r="BG599" i="4" s="1"/>
  <c r="C598" i="4"/>
  <c r="G599" i="4"/>
  <c r="H598" i="4"/>
  <c r="D598" i="4" s="1"/>
  <c r="BE600" i="4" l="1"/>
  <c r="BG600" i="4" s="1"/>
  <c r="G600" i="4"/>
  <c r="H599" i="4"/>
  <c r="D599" i="4" s="1"/>
  <c r="C599" i="4"/>
  <c r="BE601" i="4" l="1"/>
  <c r="BG601" i="4" s="1"/>
  <c r="G601" i="4"/>
  <c r="C600" i="4"/>
  <c r="H600" i="4"/>
  <c r="D600" i="4" s="1"/>
  <c r="BE602" i="4" l="1"/>
  <c r="BG602" i="4" s="1"/>
  <c r="G602" i="4"/>
  <c r="H601" i="4"/>
  <c r="D601" i="4" s="1"/>
  <c r="C601" i="4"/>
  <c r="BE603" i="4" l="1"/>
  <c r="BG603" i="4" s="1"/>
  <c r="G603" i="4"/>
  <c r="C602" i="4"/>
  <c r="H602" i="4"/>
  <c r="D602" i="4" s="1"/>
  <c r="BE604" i="4" l="1"/>
  <c r="BG604" i="4" s="1"/>
  <c r="C603" i="4"/>
  <c r="G604" i="4"/>
  <c r="H603" i="4"/>
  <c r="D603" i="4" s="1"/>
  <c r="BE605" i="4" l="1"/>
  <c r="BG605" i="4" s="1"/>
  <c r="G605" i="4"/>
  <c r="H604" i="4"/>
  <c r="D604" i="4" s="1"/>
  <c r="C604" i="4"/>
  <c r="BE606" i="4" l="1"/>
  <c r="BG606" i="4" s="1"/>
  <c r="C605" i="4"/>
  <c r="G606" i="4"/>
  <c r="H605" i="4"/>
  <c r="D605" i="4"/>
  <c r="BE607" i="4" l="1"/>
  <c r="BG607" i="4" s="1"/>
  <c r="G607" i="4"/>
  <c r="C606" i="4"/>
  <c r="H606" i="4"/>
  <c r="D606" i="4" s="1"/>
  <c r="BE608" i="4" l="1"/>
  <c r="BG608" i="4" s="1"/>
  <c r="G608" i="4"/>
  <c r="H607" i="4"/>
  <c r="D607" i="4" s="1"/>
  <c r="C607" i="4"/>
  <c r="BE609" i="4" l="1"/>
  <c r="BG609" i="4" s="1"/>
  <c r="C608" i="4"/>
  <c r="G609" i="4"/>
  <c r="H608" i="4"/>
  <c r="D608" i="4" s="1"/>
  <c r="BE610" i="4" l="1"/>
  <c r="BG610" i="4" s="1"/>
  <c r="C609" i="4"/>
  <c r="H609" i="4"/>
  <c r="D609" i="4" s="1"/>
  <c r="G610" i="4"/>
  <c r="BE611" i="4" l="1"/>
  <c r="BG611" i="4" s="1"/>
  <c r="H610" i="4"/>
  <c r="D610" i="4" s="1"/>
  <c r="C610" i="4"/>
  <c r="G611" i="4"/>
  <c r="BE612" i="4" l="1"/>
  <c r="BG612" i="4" s="1"/>
  <c r="C611" i="4"/>
  <c r="H611" i="4"/>
  <c r="D611" i="4" s="1"/>
  <c r="G612" i="4"/>
  <c r="BE613" i="4" l="1"/>
  <c r="BG613" i="4" s="1"/>
  <c r="H612" i="4"/>
  <c r="D612" i="4" s="1"/>
  <c r="C612" i="4"/>
  <c r="G613" i="4"/>
  <c r="BE614" i="4" l="1"/>
  <c r="BG614" i="4" s="1"/>
  <c r="G614" i="4"/>
  <c r="H613" i="4"/>
  <c r="D613" i="4" s="1"/>
  <c r="C613" i="4"/>
  <c r="BE615" i="4" l="1"/>
  <c r="BG615" i="4" s="1"/>
  <c r="H614" i="4"/>
  <c r="D614" i="4" s="1"/>
  <c r="C614" i="4"/>
  <c r="G615" i="4"/>
  <c r="BE616" i="4" l="1"/>
  <c r="BG616" i="4" s="1"/>
  <c r="G616" i="4"/>
  <c r="C615" i="4"/>
  <c r="H615" i="4"/>
  <c r="D615" i="4" s="1"/>
  <c r="BE617" i="4" l="1"/>
  <c r="BG617" i="4" s="1"/>
  <c r="C616" i="4"/>
  <c r="G617" i="4"/>
  <c r="H616" i="4"/>
  <c r="D616" i="4" s="1"/>
  <c r="BE618" i="4" l="1"/>
  <c r="BG618" i="4" s="1"/>
  <c r="H617" i="4"/>
  <c r="D617" i="4" s="1"/>
  <c r="G618" i="4"/>
  <c r="C617" i="4"/>
  <c r="BE619" i="4" l="1"/>
  <c r="BG619" i="4" s="1"/>
  <c r="C618" i="4"/>
  <c r="G619" i="4"/>
  <c r="H618" i="4"/>
  <c r="D618" i="4" s="1"/>
  <c r="BE620" i="4" l="1"/>
  <c r="BG620" i="4" s="1"/>
  <c r="H619" i="4"/>
  <c r="D619" i="4" s="1"/>
  <c r="C619" i="4"/>
  <c r="G620" i="4"/>
  <c r="BE621" i="4" l="1"/>
  <c r="BG621" i="4" s="1"/>
  <c r="C620" i="4"/>
  <c r="H620" i="4"/>
  <c r="D620" i="4" s="1"/>
  <c r="G621" i="4"/>
  <c r="BE622" i="4" l="1"/>
  <c r="BG622" i="4" s="1"/>
  <c r="G622" i="4"/>
  <c r="H621" i="4"/>
  <c r="D621" i="4" s="1"/>
  <c r="C621" i="4"/>
  <c r="BE623" i="4" l="1"/>
  <c r="BG623" i="4" s="1"/>
  <c r="H622" i="4"/>
  <c r="D622" i="4" s="1"/>
  <c r="G623" i="4"/>
  <c r="C622" i="4"/>
  <c r="BE624" i="4" l="1"/>
  <c r="BG624" i="4" s="1"/>
  <c r="G624" i="4"/>
  <c r="C623" i="4"/>
  <c r="H623" i="4"/>
  <c r="D623" i="4" s="1"/>
  <c r="BE625" i="4" l="1"/>
  <c r="BG625" i="4" s="1"/>
  <c r="C624" i="4"/>
  <c r="G625" i="4"/>
  <c r="H624" i="4"/>
  <c r="D624" i="4" s="1"/>
  <c r="BE626" i="4" l="1"/>
  <c r="BG626" i="4" s="1"/>
  <c r="H625" i="4"/>
  <c r="C625" i="4"/>
  <c r="D625" i="4"/>
  <c r="G626" i="4"/>
  <c r="BE627" i="4" l="1"/>
  <c r="BG627" i="4" s="1"/>
  <c r="H626" i="4"/>
  <c r="D626" i="4" s="1"/>
  <c r="C626" i="4"/>
  <c r="G627" i="4"/>
  <c r="BE628" i="4" l="1"/>
  <c r="BG628" i="4" s="1"/>
  <c r="G628" i="4"/>
  <c r="C627" i="4"/>
  <c r="H627" i="4"/>
  <c r="D627" i="4" s="1"/>
  <c r="BE629" i="4" l="1"/>
  <c r="BG629" i="4" s="1"/>
  <c r="G629" i="4"/>
  <c r="H628" i="4"/>
  <c r="D628" i="4" s="1"/>
  <c r="C628" i="4"/>
  <c r="BE630" i="4" l="1"/>
  <c r="BG630" i="4" s="1"/>
  <c r="G630" i="4"/>
  <c r="C629" i="4"/>
  <c r="H629" i="4"/>
  <c r="D629" i="4" s="1"/>
  <c r="BE631" i="4" l="1"/>
  <c r="BG631" i="4" s="1"/>
  <c r="G631" i="4"/>
  <c r="H630" i="4"/>
  <c r="C630" i="4"/>
  <c r="D630" i="4"/>
  <c r="BE632" i="4" l="1"/>
  <c r="BG632" i="4" s="1"/>
  <c r="H631" i="4"/>
  <c r="C631" i="4"/>
  <c r="D631" i="4"/>
  <c r="G632" i="4"/>
  <c r="BE633" i="4" l="1"/>
  <c r="BG633" i="4" s="1"/>
  <c r="C632" i="4"/>
  <c r="G633" i="4"/>
  <c r="H632" i="4"/>
  <c r="D632" i="4" s="1"/>
  <c r="BE634" i="4" l="1"/>
  <c r="BG634" i="4" s="1"/>
  <c r="G634" i="4"/>
  <c r="C633" i="4"/>
  <c r="H633" i="4"/>
  <c r="D633" i="4" s="1"/>
  <c r="BE635" i="4" l="1"/>
  <c r="BG635" i="4" s="1"/>
  <c r="H634" i="4"/>
  <c r="D634" i="4" s="1"/>
  <c r="G635" i="4"/>
  <c r="C634" i="4"/>
  <c r="BE636" i="4" l="1"/>
  <c r="BG636" i="4" s="1"/>
  <c r="H635" i="4"/>
  <c r="D635" i="4" s="1"/>
  <c r="C635" i="4"/>
  <c r="G636" i="4"/>
  <c r="BE637" i="4" l="1"/>
  <c r="BG637" i="4" s="1"/>
  <c r="G637" i="4"/>
  <c r="H636" i="4"/>
  <c r="D636" i="4" s="1"/>
  <c r="C636" i="4"/>
  <c r="BE638" i="4" l="1"/>
  <c r="BG638" i="4" s="1"/>
  <c r="H637" i="4"/>
  <c r="C637" i="4"/>
  <c r="D637" i="4"/>
  <c r="G638" i="4"/>
  <c r="BE639" i="4" l="1"/>
  <c r="BG639" i="4" s="1"/>
  <c r="H638" i="4"/>
  <c r="D638" i="4" s="1"/>
  <c r="C638" i="4"/>
  <c r="G639" i="4"/>
  <c r="BE640" i="4" l="1"/>
  <c r="BG640" i="4" s="1"/>
  <c r="C639" i="4"/>
  <c r="G640" i="4"/>
  <c r="H639" i="4"/>
  <c r="D639" i="4" s="1"/>
  <c r="BE641" i="4" l="1"/>
  <c r="BG641" i="4" s="1"/>
  <c r="C640" i="4"/>
  <c r="G641" i="4"/>
  <c r="H640" i="4"/>
  <c r="D640" i="4" s="1"/>
  <c r="BE642" i="4" l="1"/>
  <c r="BG642" i="4" s="1"/>
  <c r="C641" i="4"/>
  <c r="G642" i="4"/>
  <c r="H641" i="4"/>
  <c r="D641" i="4" s="1"/>
  <c r="BE643" i="4" l="1"/>
  <c r="BG643" i="4" s="1"/>
  <c r="C642" i="4"/>
  <c r="G643" i="4"/>
  <c r="H642" i="4"/>
  <c r="D642" i="4" s="1"/>
  <c r="BE644" i="4" l="1"/>
  <c r="BG644" i="4" s="1"/>
  <c r="H643" i="4"/>
  <c r="D643" i="4" s="1"/>
  <c r="C643" i="4"/>
  <c r="G644" i="4"/>
  <c r="BE645" i="4" l="1"/>
  <c r="BG645" i="4" s="1"/>
  <c r="C644" i="4"/>
  <c r="G645" i="4"/>
  <c r="H644" i="4"/>
  <c r="D644" i="4" s="1"/>
  <c r="BE646" i="4" l="1"/>
  <c r="BG646" i="4" s="1"/>
  <c r="H645" i="4"/>
  <c r="D645" i="4" s="1"/>
  <c r="G646" i="4"/>
  <c r="C645" i="4"/>
  <c r="BE647" i="4" l="1"/>
  <c r="BG647" i="4" s="1"/>
  <c r="G647" i="4"/>
  <c r="H646" i="4"/>
  <c r="D646" i="4" s="1"/>
  <c r="C646" i="4"/>
  <c r="BE648" i="4" l="1"/>
  <c r="BG648" i="4" s="1"/>
  <c r="H647" i="4"/>
  <c r="D647" i="4" s="1"/>
  <c r="G648" i="4"/>
  <c r="C647" i="4"/>
  <c r="BE649" i="4" l="1"/>
  <c r="BG649" i="4" s="1"/>
  <c r="H648" i="4"/>
  <c r="D648" i="4" s="1"/>
  <c r="G649" i="4"/>
  <c r="C648" i="4"/>
  <c r="BE650" i="4" l="1"/>
  <c r="BG650" i="4" s="1"/>
  <c r="G650" i="4"/>
  <c r="H649" i="4"/>
  <c r="C649" i="4"/>
  <c r="D649" i="4"/>
  <c r="BE651" i="4" l="1"/>
  <c r="BG651" i="4" s="1"/>
  <c r="C650" i="4"/>
  <c r="G651" i="4"/>
  <c r="H650" i="4"/>
  <c r="D650" i="4" s="1"/>
  <c r="BE652" i="4" l="1"/>
  <c r="BG652" i="4" s="1"/>
  <c r="G652" i="4"/>
  <c r="C651" i="4"/>
  <c r="H651" i="4"/>
  <c r="D651" i="4" s="1"/>
  <c r="BE653" i="4" l="1"/>
  <c r="BG653" i="4" s="1"/>
  <c r="G653" i="4"/>
  <c r="H652" i="4"/>
  <c r="D652" i="4" s="1"/>
  <c r="C652" i="4"/>
  <c r="BE654" i="4" l="1"/>
  <c r="BG654" i="4" s="1"/>
  <c r="G654" i="4"/>
  <c r="C653" i="4"/>
  <c r="H653" i="4"/>
  <c r="D653" i="4" s="1"/>
  <c r="BE655" i="4" l="1"/>
  <c r="BG655" i="4" s="1"/>
  <c r="G655" i="4"/>
  <c r="H654" i="4"/>
  <c r="C654" i="4"/>
  <c r="D654" i="4"/>
  <c r="BE656" i="4" l="1"/>
  <c r="BG656" i="4" s="1"/>
  <c r="H655" i="4"/>
  <c r="C655" i="4"/>
  <c r="D655" i="4"/>
  <c r="G656" i="4"/>
  <c r="BE657" i="4" l="1"/>
  <c r="BG657" i="4" s="1"/>
  <c r="H656" i="4"/>
  <c r="D656" i="4" s="1"/>
  <c r="C656" i="4"/>
  <c r="G657" i="4"/>
  <c r="BE658" i="4" l="1"/>
  <c r="BG658" i="4" s="1"/>
  <c r="G658" i="4"/>
  <c r="H657" i="4"/>
  <c r="D657" i="4" s="1"/>
  <c r="C657" i="4"/>
  <c r="BE659" i="4" l="1"/>
  <c r="BG659" i="4" s="1"/>
  <c r="G659" i="4"/>
  <c r="H658" i="4"/>
  <c r="D658" i="4" s="1"/>
  <c r="C658" i="4"/>
  <c r="BE660" i="4" l="1"/>
  <c r="BG660" i="4" s="1"/>
  <c r="C659" i="4"/>
  <c r="G660" i="4"/>
  <c r="H659" i="4"/>
  <c r="D659" i="4" s="1"/>
  <c r="BE661" i="4" l="1"/>
  <c r="BG661" i="4" s="1"/>
  <c r="H660" i="4"/>
  <c r="D660" i="4" s="1"/>
  <c r="C660" i="4"/>
  <c r="G661" i="4"/>
  <c r="BE662" i="4" l="1"/>
  <c r="BG662" i="4" s="1"/>
  <c r="H661" i="4"/>
  <c r="D661" i="4"/>
  <c r="G662" i="4"/>
  <c r="C661" i="4"/>
  <c r="BE663" i="4" l="1"/>
  <c r="BG663" i="4" s="1"/>
  <c r="C662" i="4"/>
  <c r="H662" i="4"/>
  <c r="D662" i="4" s="1"/>
  <c r="G663" i="4"/>
  <c r="BE664" i="4" l="1"/>
  <c r="BG664" i="4" s="1"/>
  <c r="G664" i="4"/>
  <c r="H663" i="4"/>
  <c r="D663" i="4" s="1"/>
  <c r="C663" i="4"/>
  <c r="BE665" i="4" l="1"/>
  <c r="BG665" i="4" s="1"/>
  <c r="H664" i="4"/>
  <c r="D664" i="4" s="1"/>
  <c r="G665" i="4"/>
  <c r="C664" i="4"/>
  <c r="BE666" i="4" l="1"/>
  <c r="BG666" i="4" s="1"/>
  <c r="G666" i="4"/>
  <c r="C665" i="4"/>
  <c r="H665" i="4"/>
  <c r="D665" i="4" s="1"/>
  <c r="BE667" i="4" l="1"/>
  <c r="BG667" i="4" s="1"/>
  <c r="G667" i="4"/>
  <c r="H666" i="4"/>
  <c r="D666" i="4" s="1"/>
  <c r="C666" i="4"/>
  <c r="BE668" i="4" l="1"/>
  <c r="BG668" i="4" s="1"/>
  <c r="H667" i="4"/>
  <c r="C667" i="4"/>
  <c r="D667" i="4"/>
  <c r="G668" i="4"/>
  <c r="BE669" i="4" l="1"/>
  <c r="BG669" i="4" s="1"/>
  <c r="H668" i="4"/>
  <c r="D668" i="4" s="1"/>
  <c r="C668" i="4"/>
  <c r="G669" i="4"/>
  <c r="BE670" i="4" l="1"/>
  <c r="BG670" i="4" s="1"/>
  <c r="C669" i="4"/>
  <c r="G670" i="4"/>
  <c r="H669" i="4"/>
  <c r="D669" i="4" s="1"/>
  <c r="BE671" i="4" l="1"/>
  <c r="BG671" i="4" s="1"/>
  <c r="H670" i="4"/>
  <c r="D670" i="4" s="1"/>
  <c r="G671" i="4"/>
  <c r="C670" i="4"/>
  <c r="BE672" i="4" l="1"/>
  <c r="BG672" i="4" s="1"/>
  <c r="G672" i="4"/>
  <c r="C671" i="4"/>
  <c r="H671" i="4"/>
  <c r="D671" i="4" s="1"/>
  <c r="BE673" i="4" l="1"/>
  <c r="BG673" i="4" s="1"/>
  <c r="H672" i="4"/>
  <c r="D672" i="4" s="1"/>
  <c r="G673" i="4"/>
  <c r="C672" i="4"/>
  <c r="BE674" i="4" l="1"/>
  <c r="BG674" i="4" s="1"/>
  <c r="H673" i="4"/>
  <c r="C673" i="4"/>
  <c r="D673" i="4"/>
  <c r="G674" i="4"/>
  <c r="BE675" i="4" l="1"/>
  <c r="BG675" i="4" s="1"/>
  <c r="H674" i="4"/>
  <c r="D674" i="4" s="1"/>
  <c r="C674" i="4"/>
  <c r="G675" i="4"/>
  <c r="BE676" i="4" l="1"/>
  <c r="BG676" i="4" s="1"/>
  <c r="G676" i="4"/>
  <c r="H675" i="4"/>
  <c r="D675" i="4" s="1"/>
  <c r="C675" i="4"/>
  <c r="BE677" i="4" l="1"/>
  <c r="BG677" i="4" s="1"/>
  <c r="G677" i="4"/>
  <c r="H676" i="4"/>
  <c r="D676" i="4" s="1"/>
  <c r="C676" i="4"/>
  <c r="BE678" i="4" l="1"/>
  <c r="BG678" i="4" s="1"/>
  <c r="C677" i="4"/>
  <c r="G678" i="4"/>
  <c r="H677" i="4"/>
  <c r="D677" i="4" s="1"/>
  <c r="BE679" i="4" l="1"/>
  <c r="BG679" i="4" s="1"/>
  <c r="G679" i="4"/>
  <c r="H678" i="4"/>
  <c r="D678" i="4" s="1"/>
  <c r="C678" i="4"/>
  <c r="BE680" i="4" l="1"/>
  <c r="BG680" i="4" s="1"/>
  <c r="H679" i="4"/>
  <c r="D679" i="4" s="1"/>
  <c r="C679" i="4"/>
  <c r="G680" i="4"/>
  <c r="BE681" i="4" l="1"/>
  <c r="BG681" i="4" s="1"/>
  <c r="C680" i="4"/>
  <c r="G681" i="4"/>
  <c r="H680" i="4"/>
  <c r="D680" i="4" s="1"/>
  <c r="BE682" i="4" l="1"/>
  <c r="BG682" i="4" s="1"/>
  <c r="G682" i="4"/>
  <c r="H681" i="4"/>
  <c r="D681" i="4" s="1"/>
  <c r="C681" i="4"/>
  <c r="BE683" i="4" l="1"/>
  <c r="BG683" i="4" s="1"/>
  <c r="G683" i="4"/>
  <c r="H682" i="4"/>
  <c r="D682" i="4" s="1"/>
  <c r="C682" i="4"/>
  <c r="BE684" i="4" l="1"/>
  <c r="BG684" i="4" s="1"/>
  <c r="C683" i="4"/>
  <c r="G684" i="4"/>
  <c r="H683" i="4"/>
  <c r="D683" i="4" s="1"/>
  <c r="BE685" i="4" l="1"/>
  <c r="BG685" i="4" s="1"/>
  <c r="G685" i="4"/>
  <c r="C684" i="4"/>
  <c r="H684" i="4"/>
  <c r="D684" i="4" s="1"/>
  <c r="BE686" i="4" l="1"/>
  <c r="BG686" i="4" s="1"/>
  <c r="H685" i="4"/>
  <c r="C685" i="4"/>
  <c r="D685" i="4"/>
  <c r="G686" i="4"/>
  <c r="BE687" i="4" l="1"/>
  <c r="BG687" i="4" s="1"/>
  <c r="C686" i="4"/>
  <c r="G687" i="4"/>
  <c r="H686" i="4"/>
  <c r="D686" i="4" s="1"/>
  <c r="BE688" i="4" l="1"/>
  <c r="BG688" i="4" s="1"/>
  <c r="G688" i="4"/>
  <c r="C687" i="4"/>
  <c r="H687" i="4"/>
  <c r="D687" i="4" s="1"/>
  <c r="BE689" i="4" l="1"/>
  <c r="BG689" i="4" s="1"/>
  <c r="H688" i="4"/>
  <c r="D688" i="4" s="1"/>
  <c r="G689" i="4"/>
  <c r="C688" i="4"/>
  <c r="BE690" i="4" l="1"/>
  <c r="BG690" i="4" s="1"/>
  <c r="G690" i="4"/>
  <c r="H689" i="4"/>
  <c r="D689" i="4" s="1"/>
  <c r="C689" i="4"/>
  <c r="BE691" i="4" l="1"/>
  <c r="BG691" i="4" s="1"/>
  <c r="H690" i="4"/>
  <c r="D690" i="4" s="1"/>
  <c r="G691" i="4"/>
  <c r="C690" i="4"/>
  <c r="BE692" i="4" l="1"/>
  <c r="BG692" i="4" s="1"/>
  <c r="H691" i="4"/>
  <c r="C691" i="4"/>
  <c r="D691" i="4"/>
  <c r="G692" i="4"/>
  <c r="BE693" i="4" l="1"/>
  <c r="BG693" i="4" s="1"/>
  <c r="C692" i="4"/>
  <c r="G693" i="4"/>
  <c r="H692" i="4"/>
  <c r="D692" i="4" s="1"/>
  <c r="BE694" i="4" l="1"/>
  <c r="BG694" i="4" s="1"/>
  <c r="H693" i="4"/>
  <c r="D693" i="4" s="1"/>
  <c r="G694" i="4"/>
  <c r="C693" i="4"/>
  <c r="BE695" i="4" l="1"/>
  <c r="BG695" i="4" s="1"/>
  <c r="C694" i="4"/>
  <c r="G695" i="4"/>
  <c r="H694" i="4"/>
  <c r="D694" i="4" s="1"/>
  <c r="BE696" i="4" l="1"/>
  <c r="BG696" i="4" s="1"/>
  <c r="H695" i="4"/>
  <c r="D695" i="4" s="1"/>
  <c r="G696" i="4"/>
  <c r="C695" i="4"/>
  <c r="BE697" i="4" l="1"/>
  <c r="BG697" i="4" s="1"/>
  <c r="G697" i="4"/>
  <c r="C696" i="4"/>
  <c r="H696" i="4"/>
  <c r="D696" i="4" s="1"/>
  <c r="BE698" i="4" l="1"/>
  <c r="BG698" i="4" s="1"/>
  <c r="H697" i="4"/>
  <c r="C697" i="4"/>
  <c r="D697" i="4"/>
  <c r="G698" i="4"/>
  <c r="BE699" i="4" l="1"/>
  <c r="BG699" i="4" s="1"/>
  <c r="H698" i="4"/>
  <c r="D698" i="4" s="1"/>
  <c r="C698" i="4"/>
  <c r="G699" i="4"/>
  <c r="BE700" i="4" l="1"/>
  <c r="BG700" i="4" s="1"/>
  <c r="G700" i="4"/>
  <c r="H699" i="4"/>
  <c r="D699" i="4" s="1"/>
  <c r="C699" i="4"/>
  <c r="BE701" i="4" l="1"/>
  <c r="BG701" i="4" s="1"/>
  <c r="G701" i="4"/>
  <c r="H700" i="4"/>
  <c r="D700" i="4" s="1"/>
  <c r="C700" i="4"/>
  <c r="BE702" i="4" l="1"/>
  <c r="BG702" i="4" s="1"/>
  <c r="G702" i="4"/>
  <c r="C701" i="4"/>
  <c r="H701" i="4"/>
  <c r="D701" i="4" s="1"/>
  <c r="BE703" i="4" l="1"/>
  <c r="BG703" i="4" s="1"/>
  <c r="G703" i="4"/>
  <c r="H702" i="4"/>
  <c r="D702" i="4" s="1"/>
  <c r="C702" i="4"/>
  <c r="AQ703" i="4"/>
  <c r="AQ83" i="4"/>
  <c r="AQ313" i="4"/>
  <c r="AQ525" i="4"/>
  <c r="AQ269" i="4"/>
  <c r="AQ687" i="4"/>
  <c r="AQ287" i="4"/>
  <c r="AQ655" i="4"/>
  <c r="AQ456" i="4"/>
  <c r="AQ487" i="4"/>
  <c r="AQ94" i="4"/>
  <c r="AQ563" i="4"/>
  <c r="AQ458" i="4"/>
  <c r="AQ204" i="4"/>
  <c r="AQ156" i="4"/>
  <c r="AQ303" i="4"/>
  <c r="AQ698" i="4"/>
  <c r="AQ500" i="4"/>
  <c r="AQ417" i="4"/>
  <c r="AQ206" i="4"/>
  <c r="AQ355" i="4"/>
  <c r="AQ189" i="4"/>
  <c r="AQ638" i="4"/>
  <c r="AQ580" i="4"/>
  <c r="AQ612" i="4"/>
  <c r="AQ425" i="4"/>
  <c r="AQ147" i="4"/>
  <c r="AQ504" i="4"/>
  <c r="AQ469" i="4"/>
  <c r="AQ518" i="4"/>
  <c r="AQ315" i="4"/>
  <c r="AQ697" i="4"/>
  <c r="AQ666" i="4"/>
  <c r="AQ194" i="4"/>
  <c r="AQ590" i="4"/>
  <c r="AQ255" i="4"/>
  <c r="AQ134" i="4"/>
  <c r="AQ577" i="4"/>
  <c r="AQ185" i="4"/>
  <c r="AQ18" i="4"/>
  <c r="AQ121" i="4"/>
  <c r="AQ64" i="4"/>
  <c r="AQ158" i="4"/>
  <c r="AQ556" i="4"/>
  <c r="AQ109" i="4"/>
  <c r="AQ311" i="4"/>
  <c r="AQ167" i="4"/>
  <c r="AQ530" i="4"/>
  <c r="AQ424" i="4"/>
  <c r="AQ558" i="4"/>
  <c r="AQ539" i="4"/>
  <c r="AQ221" i="4"/>
  <c r="AQ110" i="4"/>
  <c r="AQ567" i="4"/>
  <c r="AQ610" i="4"/>
  <c r="AQ268" i="4"/>
  <c r="AQ326" i="4"/>
  <c r="AQ528" i="4"/>
  <c r="AQ154" i="4"/>
  <c r="AQ447" i="4"/>
  <c r="AQ490" i="4"/>
  <c r="AQ368" i="4"/>
  <c r="AQ308" i="4"/>
  <c r="AQ343" i="4"/>
  <c r="AQ668" i="4"/>
  <c r="AQ454" i="4"/>
  <c r="AQ301" i="4"/>
  <c r="AQ280" i="4"/>
  <c r="AQ640" i="4"/>
  <c r="AQ509" i="4"/>
  <c r="AQ151" i="4"/>
  <c r="AQ694" i="4"/>
  <c r="AQ616" i="4"/>
  <c r="AQ511" i="4"/>
  <c r="AQ182" i="4"/>
  <c r="AQ142" i="4"/>
  <c r="AQ607" i="4"/>
  <c r="AQ631" i="4"/>
  <c r="AQ137" i="4"/>
  <c r="AQ685" i="4"/>
  <c r="AQ160" i="4"/>
  <c r="AQ43" i="4"/>
  <c r="AQ135" i="4"/>
  <c r="AQ499" i="4"/>
  <c r="AQ60" i="4"/>
  <c r="AQ614" i="4"/>
  <c r="AQ119" i="4"/>
  <c r="AQ257" i="4"/>
  <c r="AQ549" i="4"/>
  <c r="AQ606" i="4"/>
  <c r="AQ647" i="4"/>
  <c r="AQ354" i="4"/>
  <c r="AQ254" i="4"/>
  <c r="AQ492" i="4"/>
  <c r="AQ99" i="4"/>
  <c r="AQ472" i="4"/>
  <c r="AQ401" i="4"/>
  <c r="AQ674" i="4"/>
  <c r="AQ325" i="4"/>
  <c r="AQ65" i="4"/>
  <c r="AQ409" i="4"/>
  <c r="AQ309" i="4"/>
  <c r="AQ480" i="4"/>
  <c r="AQ230" i="4"/>
  <c r="AQ619" i="4"/>
  <c r="AQ237" i="4"/>
  <c r="AQ444" i="4"/>
  <c r="AQ625" i="4"/>
  <c r="AQ270" i="4"/>
  <c r="AQ276" i="4"/>
  <c r="AQ583" i="4"/>
  <c r="AQ483" i="4"/>
  <c r="AQ302" i="4"/>
  <c r="AQ701" i="4"/>
  <c r="AQ673" i="4"/>
  <c r="AQ529" i="4"/>
  <c r="AQ406" i="4"/>
  <c r="AQ21" i="4"/>
  <c r="AQ2" i="4"/>
  <c r="AQ241" i="4"/>
  <c r="AQ340" i="4"/>
  <c r="AQ510" i="4"/>
  <c r="AQ523" i="4"/>
  <c r="AQ33" i="4"/>
  <c r="AQ699" i="4"/>
  <c r="AQ205" i="4"/>
  <c r="AQ78" i="4"/>
  <c r="AQ290" i="4"/>
  <c r="AQ531" i="4"/>
  <c r="AQ320" i="4"/>
  <c r="AQ675" i="4"/>
  <c r="AQ248" i="4"/>
  <c r="AQ453" i="4"/>
  <c r="AQ209" i="4"/>
  <c r="AQ244" i="4"/>
  <c r="AQ520" i="4"/>
  <c r="AQ342" i="4"/>
  <c r="AQ163" i="4"/>
  <c r="AQ282" i="4"/>
  <c r="AQ611" i="4"/>
  <c r="AQ259" i="4"/>
  <c r="AQ148" i="4"/>
  <c r="AQ594" i="4"/>
  <c r="AQ478" i="4"/>
  <c r="AQ659" i="4"/>
  <c r="AQ296" i="4"/>
  <c r="AQ398" i="4"/>
  <c r="AQ314" i="4"/>
  <c r="AQ81" i="4"/>
  <c r="AQ651" i="4"/>
  <c r="AQ284" i="4"/>
  <c r="AQ348" i="4"/>
  <c r="AQ138" i="4"/>
  <c r="AQ571" i="4"/>
  <c r="AQ118" i="4"/>
  <c r="AQ155" i="4"/>
  <c r="AQ133" i="4"/>
  <c r="AQ225" i="4"/>
  <c r="AQ506" i="4"/>
  <c r="AQ455" i="4"/>
  <c r="AQ538" i="4"/>
  <c r="AQ92" i="4"/>
  <c r="AQ627" i="4"/>
  <c r="AQ684" i="4"/>
  <c r="AQ53" i="4"/>
  <c r="AQ93" i="4"/>
  <c r="AQ395" i="4"/>
  <c r="AQ323" i="4"/>
  <c r="AQ199" i="4"/>
  <c r="AQ557" i="4"/>
  <c r="AQ170" i="4"/>
  <c r="AQ50" i="4"/>
  <c r="AQ542" i="4"/>
  <c r="AQ385" i="4"/>
  <c r="AQ235" i="4"/>
  <c r="AQ108" i="4"/>
  <c r="AQ159" i="4"/>
  <c r="AQ600" i="4"/>
  <c r="AQ391" i="4"/>
  <c r="AQ464" i="4"/>
  <c r="AQ396" i="4"/>
  <c r="AQ689" i="4"/>
  <c r="AQ291" i="4"/>
  <c r="AQ279" i="4"/>
  <c r="AQ430" i="4"/>
  <c r="AQ633" i="4"/>
  <c r="AQ432" i="4"/>
  <c r="AQ393" i="4"/>
  <c r="AQ374" i="4"/>
  <c r="AQ514" i="4"/>
  <c r="AQ171" i="4"/>
  <c r="AQ263" i="4"/>
  <c r="AQ232" i="4"/>
  <c r="AQ653" i="4"/>
  <c r="AQ318" i="4"/>
  <c r="AQ620" i="4"/>
  <c r="AQ435" i="4"/>
  <c r="AQ289" i="4"/>
  <c r="AQ598" i="4"/>
  <c r="AQ277" i="4"/>
  <c r="AQ162" i="4"/>
  <c r="AQ662" i="4"/>
  <c r="AQ543" i="4"/>
  <c r="AQ635" i="4"/>
  <c r="AQ341" i="4"/>
  <c r="AQ9" i="4"/>
  <c r="AQ495" i="4"/>
  <c r="AQ369" i="4"/>
  <c r="AQ546" i="4"/>
  <c r="AQ51" i="4"/>
  <c r="AQ488" i="4"/>
  <c r="AQ663" i="4"/>
  <c r="AQ213" i="4"/>
  <c r="AQ286" i="4"/>
  <c r="AQ517" i="4"/>
  <c r="AQ127" i="4"/>
  <c r="AQ475" i="4"/>
  <c r="AQ630" i="4"/>
  <c r="AQ146" i="4"/>
  <c r="AQ281" i="4"/>
  <c r="AQ438" i="4"/>
  <c r="AQ565" i="4"/>
  <c r="AQ274" i="4"/>
  <c r="AQ123" i="4"/>
  <c r="AQ524" i="4"/>
  <c r="AQ98" i="4"/>
  <c r="AQ512" i="4"/>
  <c r="AQ215" i="4"/>
  <c r="AQ79" i="4"/>
  <c r="AQ392" i="4"/>
  <c r="AQ437" i="4"/>
  <c r="AQ253" i="4"/>
  <c r="AQ90" i="4"/>
  <c r="AQ362" i="4"/>
  <c r="AQ426" i="4"/>
  <c r="AQ84" i="4"/>
  <c r="AQ452" i="4"/>
  <c r="AQ46" i="4"/>
  <c r="AQ364" i="4"/>
  <c r="AQ440" i="4"/>
  <c r="AQ131" i="4"/>
  <c r="AQ219" i="4"/>
  <c r="AQ526" i="4"/>
  <c r="AQ165" i="4"/>
  <c r="AQ700" i="4"/>
  <c r="AQ505" i="4"/>
  <c r="AQ80" i="4"/>
  <c r="AQ443" i="4"/>
  <c r="AQ441" i="4"/>
  <c r="AQ97" i="4"/>
  <c r="AQ144" i="4"/>
  <c r="AQ240" i="4"/>
  <c r="AQ149" i="4"/>
  <c r="AQ579" i="4"/>
  <c r="AQ227" i="4"/>
  <c r="AQ184" i="4"/>
  <c r="AQ223" i="4"/>
  <c r="AQ176" i="4"/>
  <c r="AQ568" i="4"/>
  <c r="AQ233" i="4"/>
  <c r="AQ164" i="4"/>
  <c r="AQ422" i="4"/>
  <c r="AQ548" i="4"/>
  <c r="AQ467" i="4"/>
  <c r="AQ70" i="4"/>
  <c r="AQ193" i="4"/>
  <c r="AQ360" i="4"/>
  <c r="AQ317" i="4"/>
  <c r="AQ414" i="4"/>
  <c r="AQ8" i="4"/>
  <c r="AQ365" i="4"/>
  <c r="AQ107" i="4"/>
  <c r="AQ143" i="4"/>
  <c r="AQ604" i="4"/>
  <c r="AQ101" i="4"/>
  <c r="AQ14" i="4"/>
  <c r="AQ471" i="4"/>
  <c r="AQ202" i="4"/>
  <c r="AQ573" i="4"/>
  <c r="AQ238" i="4"/>
  <c r="AQ413" i="4"/>
  <c r="AQ331" i="4"/>
  <c r="AQ681" i="4"/>
  <c r="AQ384" i="4"/>
  <c r="AQ7" i="4"/>
  <c r="AQ390" i="4"/>
  <c r="AQ307" i="4"/>
  <c r="AQ324" i="4"/>
  <c r="AQ294" i="4"/>
  <c r="AQ470" i="4"/>
  <c r="AQ249" i="4"/>
  <c r="AQ450" i="4"/>
  <c r="AQ203" i="4"/>
  <c r="AQ22" i="4"/>
  <c r="AQ461" i="4"/>
  <c r="AQ596" i="4"/>
  <c r="AQ136" i="4"/>
  <c r="AQ686" i="4"/>
  <c r="AQ648" i="4"/>
  <c r="AQ387" i="4"/>
  <c r="AQ197" i="4"/>
  <c r="AQ224" i="4"/>
  <c r="AQ322" i="4"/>
  <c r="AQ100" i="4"/>
  <c r="AQ507" i="4"/>
  <c r="AQ477" i="4"/>
  <c r="AQ91" i="4"/>
  <c r="AQ157" i="4"/>
  <c r="AQ214" i="4"/>
  <c r="AQ68" i="4"/>
  <c r="AQ321" i="4"/>
  <c r="AQ116" i="4"/>
  <c r="AQ4" i="4"/>
  <c r="AQ63" i="4"/>
  <c r="AQ431" i="4"/>
  <c r="AQ615" i="4"/>
  <c r="AQ575" i="4"/>
  <c r="AQ498" i="4"/>
  <c r="AQ593" i="4"/>
  <c r="AQ335" i="4"/>
  <c r="AQ262" i="4"/>
  <c r="AQ446" i="4"/>
  <c r="AQ493" i="4"/>
  <c r="AQ377" i="4"/>
  <c r="AQ486" i="4"/>
  <c r="AQ412" i="4"/>
  <c r="AQ312" i="4"/>
  <c r="AQ637" i="4"/>
  <c r="AQ473" i="4"/>
  <c r="AQ310" i="4"/>
  <c r="AQ608" i="4"/>
  <c r="AQ419" i="4"/>
  <c r="AQ128" i="4"/>
  <c r="AQ380" i="4"/>
  <c r="AQ95" i="4"/>
  <c r="AQ169" i="4"/>
  <c r="AQ533" i="4"/>
  <c r="AQ236" i="4"/>
  <c r="AQ551" i="4"/>
  <c r="AQ210" i="4"/>
  <c r="AQ389" i="4"/>
  <c r="AQ589" i="4"/>
  <c r="AQ103" i="4"/>
  <c r="AQ17" i="4"/>
  <c r="AQ72" i="4"/>
  <c r="AQ28" i="4"/>
  <c r="AQ410" i="4"/>
  <c r="AQ266" i="4"/>
  <c r="AQ295" i="4"/>
  <c r="AQ180" i="4"/>
  <c r="AQ272" i="4"/>
  <c r="AQ334" i="4"/>
  <c r="AQ415" i="4"/>
  <c r="AQ71" i="4"/>
  <c r="AQ462" i="4"/>
  <c r="AQ382" i="4"/>
  <c r="AQ481" i="4"/>
  <c r="AQ652" i="4"/>
  <c r="AQ252" i="4"/>
  <c r="AQ260" i="4"/>
  <c r="AQ298" i="4"/>
  <c r="AQ661" i="4"/>
  <c r="AQ179" i="4"/>
  <c r="AQ30" i="4"/>
  <c r="AQ132" i="4"/>
  <c r="AQ561" i="4"/>
  <c r="AQ669" i="4"/>
  <c r="AQ283" i="4"/>
  <c r="AQ16" i="4"/>
  <c r="AQ408" i="4"/>
  <c r="AQ503" i="4"/>
  <c r="AQ220" i="4"/>
  <c r="AQ42" i="4"/>
  <c r="AQ201" i="4"/>
  <c r="AQ212" i="4"/>
  <c r="AQ88" i="4"/>
  <c r="AQ6" i="4"/>
  <c r="AQ353" i="4"/>
  <c r="AQ44" i="4"/>
  <c r="AQ688" i="4"/>
  <c r="AQ386" i="4"/>
  <c r="AQ476" i="4"/>
  <c r="AQ29" i="4"/>
  <c r="AQ139" i="4"/>
  <c r="AQ636" i="4"/>
  <c r="AQ407" i="4"/>
  <c r="AQ297" i="4"/>
  <c r="AQ449" i="4"/>
  <c r="AQ258" i="4"/>
  <c r="AQ629" i="4"/>
  <c r="AQ250" i="4"/>
  <c r="AQ465" i="4"/>
  <c r="AQ692" i="4"/>
  <c r="AQ105" i="4"/>
  <c r="AQ329" i="4"/>
  <c r="AQ601" i="4"/>
  <c r="AQ402" i="4"/>
  <c r="AQ621" i="4"/>
  <c r="AQ183" i="4"/>
  <c r="AQ34" i="4"/>
  <c r="AQ55" i="4"/>
  <c r="AQ643" i="4"/>
  <c r="AQ332" i="4"/>
  <c r="AQ305" i="4"/>
  <c r="AQ357" i="4"/>
  <c r="AQ375" i="4"/>
  <c r="AQ664" i="4"/>
  <c r="AQ656" i="4"/>
  <c r="AQ45" i="4"/>
  <c r="AQ682" i="4"/>
  <c r="AQ485" i="4"/>
  <c r="AQ501" i="4"/>
  <c r="AQ545" i="4"/>
  <c r="AQ338" i="4"/>
  <c r="AQ129" i="4"/>
  <c r="AQ366" i="4"/>
  <c r="AQ427" i="4"/>
  <c r="AQ48" i="4"/>
  <c r="AQ553" i="4"/>
  <c r="AQ665" i="4"/>
  <c r="AQ111" i="4"/>
  <c r="AQ433" i="4"/>
  <c r="AQ356" i="4"/>
  <c r="AQ683" i="4"/>
  <c r="AQ273" i="4"/>
  <c r="AQ372" i="4"/>
  <c r="AQ595" i="4"/>
  <c r="AQ126" i="4"/>
  <c r="AQ173" i="4"/>
  <c r="AQ333" i="4"/>
  <c r="AQ497" i="4"/>
  <c r="AQ555" i="4"/>
  <c r="AQ261" i="4"/>
  <c r="AQ693" i="4"/>
  <c r="AQ41" i="4"/>
  <c r="AQ592" i="4"/>
  <c r="AQ102" i="4"/>
  <c r="AQ560" i="4"/>
  <c r="AQ251" i="4"/>
  <c r="AQ602" i="4"/>
  <c r="AQ125" i="4"/>
  <c r="AQ429" i="4"/>
  <c r="AQ246" i="4"/>
  <c r="AQ466" i="4"/>
  <c r="AQ222" i="4"/>
  <c r="AQ198" i="4"/>
  <c r="AQ597" i="4"/>
  <c r="AQ77" i="4"/>
  <c r="AQ40" i="4"/>
  <c r="AQ217" i="4"/>
  <c r="AQ618" i="4"/>
  <c r="AQ150" i="4"/>
  <c r="AQ541" i="4"/>
  <c r="AQ352" i="4"/>
  <c r="AQ494" i="4"/>
  <c r="AQ566" i="4"/>
  <c r="AQ691" i="4"/>
  <c r="AQ275" i="4"/>
  <c r="AQ285" i="4"/>
  <c r="AQ457" i="4"/>
  <c r="AQ439" i="4"/>
  <c r="AQ15" i="4"/>
  <c r="AQ373" i="4"/>
  <c r="AQ578" i="4"/>
  <c r="AQ394" i="4"/>
  <c r="AQ634" i="4"/>
  <c r="AQ141" i="4"/>
  <c r="AQ69" i="4"/>
  <c r="AQ527" i="4"/>
  <c r="AQ57" i="4"/>
  <c r="AQ658" i="4"/>
  <c r="AQ448" i="4"/>
  <c r="AQ626" i="4"/>
  <c r="AQ552" i="4"/>
  <c r="AQ346" i="4"/>
  <c r="AQ574" i="4"/>
  <c r="AQ288" i="4"/>
  <c r="AQ442" i="4"/>
  <c r="AQ122" i="4"/>
  <c r="AQ536" i="4"/>
  <c r="AQ649" i="4"/>
  <c r="AQ178" i="4"/>
  <c r="AQ12" i="4"/>
  <c r="AQ397" i="4"/>
  <c r="AQ603" i="4"/>
  <c r="AQ403" i="4"/>
  <c r="AQ27" i="4"/>
  <c r="AQ104" i="4"/>
  <c r="AQ59" i="4"/>
  <c r="AQ20" i="4"/>
  <c r="AQ339" i="4"/>
  <c r="AQ554" i="4"/>
  <c r="AQ641" i="4"/>
  <c r="AQ271" i="4"/>
  <c r="AQ535" i="4"/>
  <c r="AQ351" i="4"/>
  <c r="AQ239" i="4"/>
  <c r="AQ491" i="4"/>
  <c r="AQ62" i="4"/>
  <c r="AQ36" i="4"/>
  <c r="AQ349" i="4"/>
  <c r="AQ617" i="4"/>
  <c r="AQ196" i="4"/>
  <c r="AQ316" i="4"/>
  <c r="AQ613" i="4"/>
  <c r="AQ130" i="4"/>
  <c r="AQ363" i="4"/>
  <c r="AQ191" i="4"/>
  <c r="AQ404" i="4"/>
  <c r="AQ388" i="4"/>
  <c r="AQ657" i="4"/>
  <c r="AQ31" i="4"/>
  <c r="AQ654" i="4"/>
  <c r="AQ168" i="4"/>
  <c r="AQ89" i="4"/>
  <c r="AQ153" i="4"/>
  <c r="AQ86" i="4"/>
  <c r="AQ445" i="4"/>
  <c r="AQ367" i="4"/>
  <c r="AQ609" i="4"/>
  <c r="AQ87" i="4"/>
  <c r="AQ559" i="4"/>
  <c r="AQ292" i="4"/>
  <c r="AQ76" i="4"/>
  <c r="AQ411" i="4"/>
  <c r="AQ420" i="4"/>
  <c r="AQ599" i="4"/>
  <c r="AQ3" i="4"/>
  <c r="AQ534" i="4"/>
  <c r="AQ52" i="4"/>
  <c r="AQ642" i="4"/>
  <c r="AQ679" i="4"/>
  <c r="AQ695" i="4"/>
  <c r="AQ463" i="4"/>
  <c r="AQ581" i="4"/>
  <c r="AQ228" i="4"/>
  <c r="AQ582" i="4"/>
  <c r="AQ330" i="4"/>
  <c r="AQ547" i="4"/>
  <c r="AQ208" i="4"/>
  <c r="AQ13" i="4"/>
  <c r="AQ400" i="4"/>
  <c r="AQ187" i="4"/>
  <c r="AQ75" i="4"/>
  <c r="AQ588" i="4"/>
  <c r="AQ190" i="4"/>
  <c r="AQ67" i="4"/>
  <c r="AQ11" i="4"/>
  <c r="AQ645" i="4"/>
  <c r="AQ350" i="4"/>
  <c r="AQ304" i="4"/>
  <c r="AQ591" i="4"/>
  <c r="AQ670" i="4"/>
  <c r="AQ306" i="4"/>
  <c r="AQ245" i="4"/>
  <c r="AQ421" i="4"/>
  <c r="AQ117" i="4"/>
  <c r="AQ231" i="4"/>
  <c r="AQ516" i="4"/>
  <c r="AQ120" i="4"/>
  <c r="AQ605" i="4"/>
  <c r="AQ23" i="4"/>
  <c r="AQ25" i="4"/>
  <c r="AQ383" i="4"/>
  <c r="AQ361" i="4"/>
  <c r="AQ678" i="4"/>
  <c r="AQ175" i="4"/>
  <c r="AQ24" i="4"/>
  <c r="AQ344" i="4"/>
  <c r="AQ345" i="4"/>
  <c r="AQ508" i="4"/>
  <c r="AQ418" i="4"/>
  <c r="AQ35" i="4"/>
  <c r="AQ690" i="4"/>
  <c r="AQ381" i="4"/>
  <c r="AQ537" i="4"/>
  <c r="AQ106" i="4"/>
  <c r="AQ624" i="4"/>
  <c r="AQ672" i="4"/>
  <c r="AQ200" i="4"/>
  <c r="AQ572" i="4"/>
  <c r="AQ405" i="4"/>
  <c r="AQ399" i="4"/>
  <c r="AQ207" i="4"/>
  <c r="AQ696" i="4"/>
  <c r="AQ10" i="4"/>
  <c r="AQ532" i="4"/>
  <c r="AQ702" i="4"/>
  <c r="AQ677" i="4"/>
  <c r="AQ152" i="4"/>
  <c r="AQ26" i="4"/>
  <c r="AQ47" i="4"/>
  <c r="AQ540" i="4"/>
  <c r="AQ188" i="4"/>
  <c r="AQ186" i="4"/>
  <c r="AQ218" i="4"/>
  <c r="AQ359" i="4"/>
  <c r="AQ216" i="4"/>
  <c r="AQ576" i="4"/>
  <c r="AQ522" i="4"/>
  <c r="AQ550" i="4"/>
  <c r="AQ622" i="4"/>
  <c r="AQ39" i="4"/>
  <c r="AQ569" i="4"/>
  <c r="AQ484" i="4"/>
  <c r="AQ646" i="4"/>
  <c r="AQ650" i="4"/>
  <c r="AQ378" i="4"/>
  <c r="AQ460" i="4"/>
  <c r="AQ544" i="4"/>
  <c r="AQ521" i="4"/>
  <c r="AQ115" i="4"/>
  <c r="AQ585" i="4"/>
  <c r="AQ371" i="4"/>
  <c r="AQ639" i="4"/>
  <c r="AQ211" i="4"/>
  <c r="AQ174" i="4"/>
  <c r="AQ256" i="4"/>
  <c r="AQ54" i="4"/>
  <c r="AQ56" i="4"/>
  <c r="AQ85" i="4"/>
  <c r="AQ74" i="4"/>
  <c r="AQ242" i="4"/>
  <c r="AQ660" i="4"/>
  <c r="AQ265" i="4"/>
  <c r="AQ513" i="4"/>
  <c r="AQ628" i="4"/>
  <c r="AQ451" i="4"/>
  <c r="AQ112" i="4"/>
  <c r="AQ319" i="4"/>
  <c r="AQ667" i="4"/>
  <c r="AQ434" i="4"/>
  <c r="AQ299" i="4"/>
  <c r="AQ459" i="4"/>
  <c r="AQ38" i="4"/>
  <c r="AQ644" i="4"/>
  <c r="AQ234" i="4"/>
  <c r="AQ82" i="4"/>
  <c r="AQ293" i="4"/>
  <c r="AQ676" i="4"/>
  <c r="AQ584" i="4"/>
  <c r="AQ73" i="4"/>
  <c r="AQ114" i="4"/>
  <c r="AQ358" i="4"/>
  <c r="AQ347" i="4"/>
  <c r="AQ562" i="4"/>
  <c r="AQ416" i="4"/>
  <c r="AQ278" i="4"/>
  <c r="AQ337" i="4"/>
  <c r="AQ379" i="4"/>
  <c r="AQ166" i="4"/>
  <c r="AQ370" i="4"/>
  <c r="AQ474" i="4"/>
  <c r="AQ49" i="4"/>
  <c r="AQ124" i="4"/>
  <c r="AQ671" i="4"/>
  <c r="AQ623" i="4"/>
  <c r="AQ58" i="4"/>
  <c r="AQ96" i="4"/>
  <c r="AQ376" i="4"/>
  <c r="AQ181" i="4"/>
  <c r="AQ145" i="4"/>
  <c r="AQ177" i="4"/>
  <c r="AQ496" i="4"/>
  <c r="AQ192" i="4"/>
  <c r="AQ32" i="4"/>
  <c r="AQ247" i="4"/>
  <c r="AQ327" i="4"/>
  <c r="AQ515" i="4"/>
  <c r="AQ680" i="4"/>
  <c r="AQ229" i="4"/>
  <c r="AQ519" i="4"/>
  <c r="AQ482" i="4"/>
  <c r="AQ564" i="4"/>
  <c r="AQ423" i="4"/>
  <c r="AQ502" i="4"/>
  <c r="AQ161" i="4"/>
  <c r="AQ243" i="4"/>
  <c r="AQ61" i="4"/>
  <c r="AQ428" i="4"/>
  <c r="AQ468" i="4"/>
  <c r="AQ328" i="4"/>
  <c r="AQ113" i="4"/>
  <c r="AQ66" i="4"/>
  <c r="AQ19" i="4"/>
  <c r="AQ587" i="4"/>
  <c r="AQ489" i="4"/>
  <c r="AQ172" i="4"/>
  <c r="AQ140" i="4"/>
  <c r="AQ37" i="4"/>
  <c r="AQ264" i="4"/>
  <c r="AQ226" i="4"/>
  <c r="AQ436" i="4"/>
  <c r="AQ300" i="4"/>
  <c r="AQ195" i="4"/>
  <c r="AQ479" i="4"/>
  <c r="AQ632" i="4"/>
  <c r="AQ267" i="4"/>
  <c r="AQ570" i="4"/>
  <c r="AQ586" i="4"/>
  <c r="AQ5" i="4"/>
  <c r="AQ336" i="4"/>
  <c r="BE704" i="4" l="1"/>
  <c r="BG704" i="4" s="1"/>
  <c r="AQ704" i="4" s="1"/>
  <c r="H703" i="4"/>
  <c r="C703" i="4"/>
  <c r="G704" i="4"/>
  <c r="D703" i="4"/>
  <c r="BE705" i="4" l="1"/>
  <c r="BG705" i="4" s="1"/>
  <c r="AQ705" i="4" s="1"/>
  <c r="C704" i="4"/>
  <c r="G705" i="4"/>
  <c r="H704" i="4"/>
  <c r="D704" i="4" s="1"/>
  <c r="BE706" i="4" l="1"/>
  <c r="BG706" i="4" s="1"/>
  <c r="AQ706" i="4" s="1"/>
  <c r="C705" i="4"/>
  <c r="G706" i="4"/>
  <c r="H705" i="4"/>
  <c r="D705" i="4" s="1"/>
  <c r="BE707" i="4" l="1"/>
  <c r="BG707" i="4" s="1"/>
  <c r="C706" i="4"/>
  <c r="G707" i="4"/>
  <c r="H706" i="4"/>
  <c r="D706" i="4" s="1"/>
  <c r="AQ707" i="4"/>
  <c r="BE708" i="4" l="1"/>
  <c r="BG708" i="4" s="1"/>
  <c r="AQ708" i="4" s="1"/>
  <c r="G708" i="4"/>
  <c r="H707" i="4"/>
  <c r="D707" i="4" s="1"/>
  <c r="C707" i="4"/>
  <c r="BE709" i="4" l="1"/>
  <c r="BG709" i="4" s="1"/>
  <c r="AQ709" i="4" s="1"/>
  <c r="C708" i="4"/>
  <c r="G709" i="4"/>
  <c r="H708" i="4"/>
  <c r="D708" i="4" s="1"/>
  <c r="BE710" i="4" l="1"/>
  <c r="BG710" i="4" s="1"/>
  <c r="H709" i="4"/>
  <c r="C709" i="4"/>
  <c r="D709" i="4"/>
  <c r="G710" i="4"/>
  <c r="AQ710" i="4"/>
  <c r="BE711" i="4" l="1"/>
  <c r="BG711" i="4" s="1"/>
  <c r="C710" i="4"/>
  <c r="G711" i="4"/>
  <c r="H710" i="4"/>
  <c r="D710" i="4" s="1"/>
  <c r="AQ711" i="4"/>
  <c r="BE712" i="4" l="1"/>
  <c r="BG712" i="4" s="1"/>
  <c r="AQ712" i="4" s="1"/>
  <c r="G712" i="4"/>
  <c r="H711" i="4"/>
  <c r="D711" i="4" s="1"/>
  <c r="C711" i="4"/>
  <c r="BE713" i="4" l="1"/>
  <c r="BG713" i="4" s="1"/>
  <c r="AQ713" i="4" s="1"/>
  <c r="C712" i="4"/>
  <c r="G713" i="4"/>
  <c r="H712" i="4"/>
  <c r="D712" i="4" s="1"/>
  <c r="BE714" i="4" l="1"/>
  <c r="BG714" i="4" s="1"/>
  <c r="AQ714" i="4" s="1"/>
  <c r="G714" i="4"/>
  <c r="H713" i="4"/>
  <c r="D713" i="4" s="1"/>
  <c r="C713" i="4"/>
  <c r="BE715" i="4" l="1"/>
  <c r="BG715" i="4" s="1"/>
  <c r="G715" i="4"/>
  <c r="C714" i="4"/>
  <c r="H714" i="4"/>
  <c r="D714" i="4" s="1"/>
  <c r="AQ715" i="4"/>
  <c r="BE716" i="4" l="1"/>
  <c r="BG716" i="4" s="1"/>
  <c r="AQ716" i="4" s="1"/>
  <c r="H715" i="4"/>
  <c r="D715" i="4" s="1"/>
  <c r="C715" i="4"/>
  <c r="G716" i="4"/>
  <c r="BE717" i="4" l="1"/>
  <c r="BG717" i="4" s="1"/>
  <c r="AQ717" i="4" s="1"/>
  <c r="H716" i="4"/>
  <c r="D716" i="4" s="1"/>
  <c r="C716" i="4"/>
  <c r="G717" i="4"/>
  <c r="BE718" i="4" l="1"/>
  <c r="BG718" i="4" s="1"/>
  <c r="AQ718" i="4" s="1"/>
  <c r="G718" i="4"/>
  <c r="H717" i="4"/>
  <c r="D717" i="4" s="1"/>
  <c r="C717" i="4"/>
  <c r="BE719" i="4" l="1"/>
  <c r="BG719" i="4" s="1"/>
  <c r="G719" i="4"/>
  <c r="C718" i="4"/>
  <c r="H718" i="4"/>
  <c r="D718" i="4" s="1"/>
  <c r="AQ719" i="4"/>
  <c r="BE720" i="4" l="1"/>
  <c r="BG720" i="4" s="1"/>
  <c r="C719" i="4"/>
  <c r="G720" i="4"/>
  <c r="H719" i="4"/>
  <c r="D719" i="4" s="1"/>
  <c r="AQ720" i="4"/>
  <c r="BE721" i="4" l="1"/>
  <c r="BG721" i="4" s="1"/>
  <c r="AQ721" i="4" s="1"/>
  <c r="G721" i="4"/>
  <c r="H720" i="4"/>
  <c r="D720" i="4" s="1"/>
  <c r="C720" i="4"/>
  <c r="BE722" i="4" l="1"/>
  <c r="BG722" i="4" s="1"/>
  <c r="H721" i="4"/>
  <c r="C721" i="4"/>
  <c r="D721" i="4"/>
  <c r="G722" i="4"/>
  <c r="AQ722" i="4"/>
  <c r="BE723" i="4" l="1"/>
  <c r="BG723" i="4" s="1"/>
  <c r="AQ723" i="4" s="1"/>
  <c r="C722" i="4"/>
  <c r="H722" i="4"/>
  <c r="D722" i="4" s="1"/>
  <c r="G723" i="4"/>
  <c r="BE724" i="4" l="1"/>
  <c r="BG724" i="4" s="1"/>
  <c r="H723" i="4"/>
  <c r="D723" i="4" s="1"/>
  <c r="G724" i="4"/>
  <c r="C723" i="4"/>
  <c r="AQ724" i="4"/>
  <c r="BE725" i="4" l="1"/>
  <c r="BG725" i="4" s="1"/>
  <c r="G725" i="4"/>
  <c r="H724" i="4"/>
  <c r="D724" i="4" s="1"/>
  <c r="C724" i="4"/>
  <c r="AQ725" i="4"/>
  <c r="BE726" i="4" l="1"/>
  <c r="BG726" i="4" s="1"/>
  <c r="AQ726" i="4" s="1"/>
  <c r="H725" i="4"/>
  <c r="D725" i="4" s="1"/>
  <c r="G726" i="4"/>
  <c r="C725" i="4"/>
  <c r="BE727" i="4" l="1"/>
  <c r="BG727" i="4" s="1"/>
  <c r="AQ727" i="4" s="1"/>
  <c r="G727" i="4"/>
  <c r="H726" i="4"/>
  <c r="D726" i="4" s="1"/>
  <c r="C726" i="4"/>
  <c r="BE728" i="4" l="1"/>
  <c r="BG728" i="4" s="1"/>
  <c r="AQ728" i="4" s="1"/>
  <c r="H727" i="4"/>
  <c r="D727" i="4" s="1"/>
  <c r="C727" i="4"/>
  <c r="G728" i="4"/>
  <c r="BE729" i="4" l="1"/>
  <c r="BG729" i="4" s="1"/>
  <c r="H728" i="4"/>
  <c r="D728" i="4" s="1"/>
  <c r="C728" i="4"/>
  <c r="G729" i="4"/>
  <c r="AQ729" i="4"/>
  <c r="BE730" i="4" l="1"/>
  <c r="BG730" i="4" s="1"/>
  <c r="H729" i="4"/>
  <c r="D729" i="4" s="1"/>
  <c r="G730" i="4"/>
  <c r="C729" i="4"/>
  <c r="AQ730" i="4"/>
  <c r="BE731" i="4" l="1"/>
  <c r="BG731" i="4" s="1"/>
  <c r="AQ731" i="4" s="1"/>
  <c r="G731" i="4"/>
  <c r="H730" i="4"/>
  <c r="D730" i="4" s="1"/>
  <c r="C730" i="4"/>
  <c r="BE732" i="4" l="1"/>
  <c r="BG732" i="4" s="1"/>
  <c r="AQ732" i="4" s="1"/>
  <c r="G732" i="4"/>
  <c r="C731" i="4"/>
  <c r="H731" i="4"/>
  <c r="D731" i="4" s="1"/>
  <c r="BE733" i="4" l="1"/>
  <c r="BG733" i="4" s="1"/>
  <c r="AQ733" i="4" s="1"/>
  <c r="G733" i="4"/>
  <c r="C732" i="4"/>
  <c r="H732" i="4"/>
  <c r="D732" i="4" s="1"/>
  <c r="BE734" i="4" l="1"/>
  <c r="BG734" i="4" s="1"/>
  <c r="H733" i="4"/>
  <c r="C733" i="4"/>
  <c r="D733" i="4"/>
  <c r="G734" i="4"/>
  <c r="AQ734" i="4"/>
  <c r="BE735" i="4" l="1"/>
  <c r="BG735" i="4" s="1"/>
  <c r="AQ735" i="4" s="1"/>
  <c r="C734" i="4"/>
  <c r="G735" i="4"/>
  <c r="H734" i="4"/>
  <c r="D734" i="4" s="1"/>
  <c r="BE736" i="4" l="1"/>
  <c r="BG736" i="4" s="1"/>
  <c r="G736" i="4"/>
  <c r="H735" i="4"/>
  <c r="D735" i="4" s="1"/>
  <c r="C735" i="4"/>
  <c r="AQ736" i="4"/>
  <c r="BE737" i="4" l="1"/>
  <c r="BG737" i="4" s="1"/>
  <c r="C736" i="4"/>
  <c r="G737" i="4"/>
  <c r="H736" i="4"/>
  <c r="D736" i="4" s="1"/>
  <c r="AQ737" i="4"/>
  <c r="BE738" i="4" l="1"/>
  <c r="BG738" i="4" s="1"/>
  <c r="G738" i="4"/>
  <c r="C737" i="4"/>
  <c r="H737" i="4"/>
  <c r="D737" i="4" s="1"/>
  <c r="AQ738" i="4"/>
  <c r="BE739" i="4" l="1"/>
  <c r="BG739" i="4" s="1"/>
  <c r="G739" i="4"/>
  <c r="C738" i="4"/>
  <c r="H738" i="4"/>
  <c r="D738" i="4"/>
  <c r="AQ739" i="4"/>
  <c r="BE740" i="4" l="1"/>
  <c r="BG740" i="4" s="1"/>
  <c r="H739" i="4"/>
  <c r="C739" i="4"/>
  <c r="D739" i="4"/>
  <c r="G740" i="4"/>
  <c r="AQ740" i="4"/>
  <c r="BE741" i="4" l="1"/>
  <c r="BG741" i="4" s="1"/>
  <c r="G741" i="4"/>
  <c r="H740" i="4"/>
  <c r="D740" i="4" s="1"/>
  <c r="C740" i="4"/>
  <c r="AQ741" i="4"/>
  <c r="BE742" i="4" l="1"/>
  <c r="BG742" i="4" s="1"/>
  <c r="G742" i="4"/>
  <c r="H741" i="4"/>
  <c r="D741" i="4" s="1"/>
  <c r="C741" i="4"/>
  <c r="AQ742" i="4"/>
  <c r="BE743" i="4" l="1"/>
  <c r="BG743" i="4" s="1"/>
  <c r="AQ743" i="4" s="1"/>
  <c r="G743" i="4"/>
  <c r="C742" i="4"/>
  <c r="H742" i="4"/>
  <c r="D742" i="4" s="1"/>
  <c r="BE744" i="4" l="1"/>
  <c r="BG744" i="4" s="1"/>
  <c r="AQ744" i="4" s="1"/>
  <c r="G744" i="4"/>
  <c r="H743" i="4"/>
  <c r="D743" i="4" s="1"/>
  <c r="C743" i="4"/>
  <c r="BE745" i="4" l="1"/>
  <c r="BG745" i="4" s="1"/>
  <c r="H744" i="4"/>
  <c r="D744" i="4" s="1"/>
  <c r="G745" i="4"/>
  <c r="C744" i="4"/>
  <c r="AQ745" i="4"/>
  <c r="BE746" i="4" l="1"/>
  <c r="BG746" i="4" s="1"/>
  <c r="H745" i="4"/>
  <c r="C745" i="4"/>
  <c r="D745" i="4"/>
  <c r="G746" i="4"/>
  <c r="AQ746" i="4"/>
  <c r="BE747" i="4" l="1"/>
  <c r="BG747" i="4" s="1"/>
  <c r="AQ747" i="4" s="1"/>
  <c r="G747" i="4"/>
  <c r="C746" i="4"/>
  <c r="H746" i="4"/>
  <c r="D746" i="4" s="1"/>
  <c r="BE748" i="4" l="1"/>
  <c r="BG748" i="4" s="1"/>
  <c r="AQ748" i="4" s="1"/>
  <c r="G748" i="4"/>
  <c r="H747" i="4"/>
  <c r="D747" i="4" s="1"/>
  <c r="C747" i="4"/>
  <c r="BE749" i="4" l="1"/>
  <c r="BG749" i="4" s="1"/>
  <c r="AQ749" i="4" s="1"/>
  <c r="G749" i="4"/>
  <c r="C748" i="4"/>
  <c r="H748" i="4"/>
  <c r="D748" i="4" s="1"/>
  <c r="BE750" i="4" l="1"/>
  <c r="BG750" i="4" s="1"/>
  <c r="G750" i="4"/>
  <c r="C749" i="4"/>
  <c r="H749" i="4"/>
  <c r="D749" i="4" s="1"/>
  <c r="AQ750" i="4"/>
  <c r="BE751" i="4" l="1"/>
  <c r="BG751" i="4" s="1"/>
  <c r="C750" i="4"/>
  <c r="H750" i="4"/>
  <c r="D750" i="4" s="1"/>
  <c r="G751" i="4"/>
  <c r="AQ751" i="4"/>
  <c r="BE752" i="4" l="1"/>
  <c r="BG752" i="4" s="1"/>
  <c r="H751" i="4"/>
  <c r="G752" i="4"/>
  <c r="C751" i="4"/>
  <c r="D751" i="4"/>
  <c r="AQ752" i="4"/>
  <c r="BE753" i="4" l="1"/>
  <c r="BG753" i="4" s="1"/>
  <c r="AQ753" i="4" s="1"/>
  <c r="G753" i="4"/>
  <c r="H752" i="4"/>
  <c r="C752" i="4"/>
  <c r="D752" i="4"/>
  <c r="BE754" i="4" l="1"/>
  <c r="BG754" i="4" s="1"/>
  <c r="G754" i="4"/>
  <c r="H753" i="4"/>
  <c r="D753" i="4" s="1"/>
  <c r="C753" i="4"/>
  <c r="AQ754" i="4"/>
  <c r="BE755" i="4" l="1"/>
  <c r="BG755" i="4" s="1"/>
  <c r="AQ755" i="4" s="1"/>
  <c r="C754" i="4"/>
  <c r="G755" i="4"/>
  <c r="H754" i="4"/>
  <c r="D754" i="4" s="1"/>
  <c r="BE756" i="4" l="1"/>
  <c r="BG756" i="4" s="1"/>
  <c r="AQ756" i="4" s="1"/>
  <c r="H755" i="4"/>
  <c r="D755" i="4" s="1"/>
  <c r="C755" i="4"/>
  <c r="G756" i="4"/>
  <c r="BE757" i="4" l="1"/>
  <c r="BG757" i="4" s="1"/>
  <c r="AQ757" i="4" s="1"/>
  <c r="G757" i="4"/>
  <c r="H756" i="4"/>
  <c r="D756" i="4" s="1"/>
  <c r="C756" i="4"/>
  <c r="BE758" i="4" l="1"/>
  <c r="BG758" i="4" s="1"/>
  <c r="H757" i="4"/>
  <c r="D757" i="4" s="1"/>
  <c r="C757" i="4"/>
  <c r="G758" i="4"/>
  <c r="AQ758" i="4"/>
  <c r="BE759" i="4" l="1"/>
  <c r="BG759" i="4" s="1"/>
  <c r="AQ759" i="4" s="1"/>
  <c r="H758" i="4"/>
  <c r="D758" i="4" s="1"/>
  <c r="G759" i="4"/>
  <c r="C758" i="4"/>
  <c r="BE760" i="4" l="1"/>
  <c r="BG760" i="4" s="1"/>
  <c r="AQ760" i="4" s="1"/>
  <c r="C759" i="4"/>
  <c r="G760" i="4"/>
  <c r="H759" i="4"/>
  <c r="D759" i="4" s="1"/>
  <c r="BE761" i="4" l="1"/>
  <c r="BG761" i="4" s="1"/>
  <c r="G761" i="4"/>
  <c r="H760" i="4"/>
  <c r="D760" i="4" s="1"/>
  <c r="C760" i="4"/>
  <c r="AQ761" i="4"/>
  <c r="BE762" i="4" l="1"/>
  <c r="BG762" i="4" s="1"/>
  <c r="AQ762" i="4" s="1"/>
  <c r="G762" i="4"/>
  <c r="C761" i="4"/>
  <c r="H761" i="4"/>
  <c r="D761" i="4" s="1"/>
  <c r="BE763" i="4" l="1"/>
  <c r="BG763" i="4" s="1"/>
  <c r="C762" i="4"/>
  <c r="H762" i="4"/>
  <c r="G763" i="4"/>
  <c r="D762" i="4"/>
  <c r="AQ763" i="4"/>
  <c r="BE764" i="4" l="1"/>
  <c r="BG764" i="4" s="1"/>
  <c r="AQ764" i="4" s="1"/>
  <c r="H763" i="4"/>
  <c r="C763" i="4"/>
  <c r="D763" i="4"/>
  <c r="G764" i="4"/>
  <c r="BE765" i="4" l="1"/>
  <c r="BG765" i="4" s="1"/>
  <c r="H764" i="4"/>
  <c r="G765" i="4"/>
  <c r="D764" i="4"/>
  <c r="C764" i="4"/>
  <c r="AQ765" i="4"/>
  <c r="BE766" i="4" l="1"/>
  <c r="BG766" i="4" s="1"/>
  <c r="C765" i="4"/>
  <c r="G766" i="4"/>
  <c r="H765" i="4"/>
  <c r="D765" i="4" s="1"/>
  <c r="AQ766" i="4"/>
  <c r="BE767" i="4" l="1"/>
  <c r="BG767" i="4" s="1"/>
  <c r="AQ767" i="4" s="1"/>
  <c r="G767" i="4"/>
  <c r="C766" i="4"/>
  <c r="H766" i="4"/>
  <c r="D766" i="4" s="1"/>
  <c r="BE768" i="4" l="1"/>
  <c r="BG768" i="4" s="1"/>
  <c r="G768" i="4"/>
  <c r="H767" i="4"/>
  <c r="D767" i="4" s="1"/>
  <c r="C767" i="4"/>
  <c r="AQ768" i="4"/>
  <c r="BE769" i="4" l="1"/>
  <c r="BG769" i="4" s="1"/>
  <c r="H768" i="4"/>
  <c r="D768" i="4" s="1"/>
  <c r="G769" i="4"/>
  <c r="C768" i="4"/>
  <c r="AQ769" i="4"/>
  <c r="BE770" i="4" l="1"/>
  <c r="BG770" i="4" s="1"/>
  <c r="AQ770" i="4" s="1"/>
  <c r="H769" i="4"/>
  <c r="C769" i="4"/>
  <c r="G770" i="4"/>
  <c r="D769" i="4"/>
  <c r="BE771" i="4" l="1"/>
  <c r="BG771" i="4" s="1"/>
  <c r="G771" i="4"/>
  <c r="C770" i="4"/>
  <c r="H770" i="4"/>
  <c r="D770" i="4" s="1"/>
  <c r="AQ771" i="4"/>
  <c r="BE772" i="4" l="1"/>
  <c r="BG772" i="4" s="1"/>
  <c r="AQ772" i="4" s="1"/>
  <c r="H771" i="4"/>
  <c r="D771" i="4" s="1"/>
  <c r="G772" i="4"/>
  <c r="C771" i="4"/>
  <c r="BE773" i="4" l="1"/>
  <c r="BG773" i="4" s="1"/>
  <c r="H772" i="4"/>
  <c r="D772" i="4" s="1"/>
  <c r="G773" i="4"/>
  <c r="C772" i="4"/>
  <c r="AQ773" i="4"/>
  <c r="BE774" i="4" l="1"/>
  <c r="BG774" i="4" s="1"/>
  <c r="H773" i="4"/>
  <c r="D773" i="4" s="1"/>
  <c r="G774" i="4"/>
  <c r="C773" i="4"/>
  <c r="AQ774" i="4"/>
  <c r="BE775" i="4" l="1"/>
  <c r="BG775" i="4" s="1"/>
  <c r="AQ775" i="4" s="1"/>
  <c r="G775" i="4"/>
  <c r="H774" i="4"/>
  <c r="D774" i="4" s="1"/>
  <c r="C774" i="4"/>
  <c r="BE776" i="4" l="1"/>
  <c r="BG776" i="4" s="1"/>
  <c r="C775" i="4"/>
  <c r="G776" i="4"/>
  <c r="H775" i="4"/>
  <c r="D775" i="4" s="1"/>
  <c r="AQ776" i="4"/>
  <c r="BE777" i="4" l="1"/>
  <c r="BG777" i="4" s="1"/>
  <c r="H776" i="4"/>
  <c r="C776" i="4"/>
  <c r="G777" i="4"/>
  <c r="D776" i="4"/>
  <c r="AQ777" i="4"/>
  <c r="BE778" i="4" l="1"/>
  <c r="BG778" i="4" s="1"/>
  <c r="C777" i="4"/>
  <c r="G778" i="4"/>
  <c r="H777" i="4"/>
  <c r="D777" i="4" s="1"/>
  <c r="AQ778" i="4"/>
  <c r="BE779" i="4" l="1"/>
  <c r="BG779" i="4" s="1"/>
  <c r="H778" i="4"/>
  <c r="D778" i="4" s="1"/>
  <c r="C778" i="4"/>
  <c r="G779" i="4"/>
  <c r="AQ779" i="4"/>
  <c r="BE780" i="4" l="1"/>
  <c r="BG780" i="4" s="1"/>
  <c r="C779" i="4"/>
  <c r="G780" i="4"/>
  <c r="H779" i="4"/>
  <c r="D779" i="4" s="1"/>
  <c r="AQ780" i="4"/>
  <c r="BE781" i="4" l="1"/>
  <c r="BG781" i="4" s="1"/>
  <c r="AQ781" i="4" s="1"/>
  <c r="G781" i="4"/>
  <c r="H780" i="4"/>
  <c r="D780" i="4" s="1"/>
  <c r="C780" i="4"/>
  <c r="BE782" i="4" l="1"/>
  <c r="BG782" i="4" s="1"/>
  <c r="H781" i="4"/>
  <c r="D781" i="4" s="1"/>
  <c r="G782" i="4"/>
  <c r="C781" i="4"/>
  <c r="AQ782" i="4"/>
  <c r="BE783" i="4" l="1"/>
  <c r="BG783" i="4" s="1"/>
  <c r="H782" i="4"/>
  <c r="D782" i="4" s="1"/>
  <c r="C782" i="4"/>
  <c r="G783" i="4"/>
  <c r="AQ783" i="4"/>
  <c r="BE784" i="4" l="1"/>
  <c r="BG784" i="4" s="1"/>
  <c r="G784" i="4"/>
  <c r="H783" i="4"/>
  <c r="D783" i="4" s="1"/>
  <c r="C783" i="4"/>
  <c r="AQ784" i="4"/>
  <c r="BE785" i="4" l="1"/>
  <c r="BG785" i="4" s="1"/>
  <c r="AQ785" i="4" s="1"/>
  <c r="C784" i="4"/>
  <c r="G785" i="4"/>
  <c r="H784" i="4"/>
  <c r="D784" i="4" s="1"/>
  <c r="BE786" i="4" l="1"/>
  <c r="BG786" i="4" s="1"/>
  <c r="G786" i="4"/>
  <c r="C785" i="4"/>
  <c r="H785" i="4"/>
  <c r="D785" i="4" s="1"/>
  <c r="AQ786" i="4"/>
  <c r="BE787" i="4" l="1"/>
  <c r="BG787" i="4" s="1"/>
  <c r="AQ787" i="4" s="1"/>
  <c r="C786" i="4"/>
  <c r="G787" i="4"/>
  <c r="H786" i="4"/>
  <c r="D786" i="4" s="1"/>
  <c r="BE788" i="4" l="1"/>
  <c r="BG788" i="4" s="1"/>
  <c r="AQ788" i="4" s="1"/>
  <c r="H787" i="4"/>
  <c r="D787" i="4" s="1"/>
  <c r="G788" i="4"/>
  <c r="C787" i="4"/>
  <c r="BE789" i="4" l="1"/>
  <c r="BG789" i="4" s="1"/>
  <c r="H788" i="4"/>
  <c r="D788" i="4" s="1"/>
  <c r="C788" i="4"/>
  <c r="G789" i="4"/>
  <c r="AQ789" i="4"/>
  <c r="BE790" i="4" l="1"/>
  <c r="BG790" i="4" s="1"/>
  <c r="H789" i="4"/>
  <c r="D789" i="4" s="1"/>
  <c r="C789" i="4"/>
  <c r="G790" i="4"/>
  <c r="AQ790" i="4"/>
  <c r="BE791" i="4" l="1"/>
  <c r="BG791" i="4" s="1"/>
  <c r="H790" i="4"/>
  <c r="D790" i="4" s="1"/>
  <c r="G791" i="4"/>
  <c r="C790" i="4"/>
  <c r="AQ791" i="4"/>
  <c r="BE792" i="4" l="1"/>
  <c r="BG792" i="4" s="1"/>
  <c r="G792" i="4"/>
  <c r="C791" i="4"/>
  <c r="H791" i="4"/>
  <c r="D791" i="4" s="1"/>
  <c r="AQ792" i="4"/>
  <c r="BE793" i="4" l="1"/>
  <c r="BG793" i="4" s="1"/>
  <c r="C792" i="4"/>
  <c r="G793" i="4"/>
  <c r="H792" i="4"/>
  <c r="D792" i="4" s="1"/>
  <c r="AQ793" i="4"/>
  <c r="BE794" i="4" l="1"/>
  <c r="BG794" i="4" s="1"/>
  <c r="C793" i="4"/>
  <c r="G794" i="4"/>
  <c r="H793" i="4"/>
  <c r="D793" i="4" s="1"/>
  <c r="AQ794" i="4"/>
  <c r="BE795" i="4" l="1"/>
  <c r="BG795" i="4" s="1"/>
  <c r="G795" i="4"/>
  <c r="H794" i="4"/>
  <c r="D794" i="4" s="1"/>
  <c r="C794" i="4"/>
  <c r="AQ795" i="4"/>
  <c r="BE796" i="4" l="1"/>
  <c r="BG796" i="4" s="1"/>
  <c r="G796" i="4"/>
  <c r="H795" i="4"/>
  <c r="D795" i="4" s="1"/>
  <c r="C795" i="4"/>
  <c r="AQ796" i="4"/>
  <c r="BE797" i="4" l="1"/>
  <c r="BG797" i="4" s="1"/>
  <c r="C796" i="4"/>
  <c r="G797" i="4"/>
  <c r="H796" i="4"/>
  <c r="D796" i="4" s="1"/>
  <c r="AQ797" i="4"/>
  <c r="BE798" i="4" l="1"/>
  <c r="BG798" i="4" s="1"/>
  <c r="C797" i="4"/>
  <c r="H797" i="4"/>
  <c r="D797" i="4" s="1"/>
  <c r="G798" i="4"/>
  <c r="AQ798" i="4"/>
  <c r="BE799" i="4" l="1"/>
  <c r="BG799" i="4" s="1"/>
  <c r="AQ799" i="4" s="1"/>
  <c r="G799" i="4"/>
  <c r="C798" i="4"/>
  <c r="H798" i="4"/>
  <c r="D798" i="4" s="1"/>
  <c r="BE800" i="4" l="1"/>
  <c r="BG800" i="4" s="1"/>
  <c r="AQ800" i="4" s="1"/>
  <c r="G800" i="4"/>
  <c r="H799" i="4"/>
  <c r="D799" i="4" s="1"/>
  <c r="C799" i="4"/>
  <c r="BE801" i="4" l="1"/>
  <c r="BG801" i="4" s="1"/>
  <c r="C800" i="4"/>
  <c r="H800" i="4"/>
  <c r="D800" i="4" s="1"/>
  <c r="G801" i="4"/>
  <c r="AQ801" i="4"/>
  <c r="BE802" i="4" l="1"/>
  <c r="BG802" i="4" s="1"/>
  <c r="H801" i="4"/>
  <c r="D801" i="4" s="1"/>
  <c r="G802" i="4"/>
  <c r="C801" i="4"/>
  <c r="AQ802" i="4"/>
  <c r="BE803" i="4" l="1"/>
  <c r="BG803" i="4" s="1"/>
  <c r="G803" i="4"/>
  <c r="H802" i="4"/>
  <c r="D802" i="4" s="1"/>
  <c r="C802" i="4"/>
  <c r="AQ803" i="4"/>
  <c r="BE804" i="4" l="1"/>
  <c r="BG804" i="4" s="1"/>
  <c r="C803" i="4"/>
  <c r="G804" i="4"/>
  <c r="H803" i="4"/>
  <c r="D803" i="4" s="1"/>
  <c r="AQ804" i="4"/>
  <c r="BE805" i="4" l="1"/>
  <c r="BG805" i="4" s="1"/>
  <c r="AQ805" i="4" s="1"/>
  <c r="G805" i="4"/>
  <c r="C804" i="4"/>
  <c r="H804" i="4"/>
  <c r="D804" i="4" s="1"/>
  <c r="BE806" i="4" l="1"/>
  <c r="BG806" i="4" s="1"/>
  <c r="C805" i="4"/>
  <c r="G806" i="4"/>
  <c r="H805" i="4"/>
  <c r="D805" i="4" s="1"/>
  <c r="AQ806" i="4"/>
  <c r="BE807" i="4" l="1"/>
  <c r="BG807" i="4" s="1"/>
  <c r="G807" i="4"/>
  <c r="C806" i="4"/>
  <c r="H806" i="4"/>
  <c r="D806" i="4" s="1"/>
  <c r="AQ807" i="4"/>
  <c r="BE808" i="4" l="1"/>
  <c r="BG808" i="4" s="1"/>
  <c r="AQ808" i="4" s="1"/>
  <c r="H807" i="4"/>
  <c r="D807" i="4" s="1"/>
  <c r="C807" i="4"/>
  <c r="G808" i="4"/>
  <c r="BE809" i="4" l="1"/>
  <c r="BG809" i="4" s="1"/>
  <c r="G809" i="4"/>
  <c r="C808" i="4"/>
  <c r="H808" i="4"/>
  <c r="D808" i="4" s="1"/>
  <c r="AQ809" i="4"/>
  <c r="BE810" i="4" l="1"/>
  <c r="BG810" i="4" s="1"/>
  <c r="G810" i="4"/>
  <c r="C809" i="4"/>
  <c r="H809" i="4"/>
  <c r="D809" i="4" s="1"/>
  <c r="AQ810" i="4"/>
  <c r="BE811" i="4" l="1"/>
  <c r="BG811" i="4" s="1"/>
  <c r="G811" i="4"/>
  <c r="H810" i="4"/>
  <c r="D810" i="4" s="1"/>
  <c r="C810" i="4"/>
  <c r="AQ811" i="4"/>
  <c r="BE812" i="4" l="1"/>
  <c r="BG812" i="4" s="1"/>
  <c r="H811" i="4"/>
  <c r="D811" i="4" s="1"/>
  <c r="C811" i="4"/>
  <c r="G812" i="4"/>
  <c r="AQ812" i="4"/>
  <c r="BE813" i="4" l="1"/>
  <c r="BG813" i="4" s="1"/>
  <c r="AQ813" i="4" s="1"/>
  <c r="G813" i="4"/>
  <c r="H812" i="4"/>
  <c r="D812" i="4" s="1"/>
  <c r="C812" i="4"/>
  <c r="BE814" i="4" l="1"/>
  <c r="BG814" i="4" s="1"/>
  <c r="AQ814" i="4" s="1"/>
  <c r="C813" i="4"/>
  <c r="G814" i="4"/>
  <c r="H813" i="4"/>
  <c r="D813" i="4" s="1"/>
  <c r="BE815" i="4" l="1"/>
  <c r="BG815" i="4" s="1"/>
  <c r="G815" i="4"/>
  <c r="C814" i="4"/>
  <c r="H814" i="4"/>
  <c r="D814" i="4" s="1"/>
  <c r="AQ815" i="4"/>
  <c r="BE816" i="4" l="1"/>
  <c r="BG816" i="4" s="1"/>
  <c r="G816" i="4"/>
  <c r="H815" i="4"/>
  <c r="C815" i="4"/>
  <c r="D815" i="4"/>
  <c r="AQ816" i="4"/>
  <c r="BE817" i="4" l="1"/>
  <c r="BG817" i="4" s="1"/>
  <c r="C816" i="4"/>
  <c r="G817" i="4"/>
  <c r="H816" i="4"/>
  <c r="D816" i="4" s="1"/>
  <c r="AQ817" i="4"/>
  <c r="BE818" i="4" l="1"/>
  <c r="BG818" i="4" s="1"/>
  <c r="AQ818" i="4" s="1"/>
  <c r="C817" i="4"/>
  <c r="G818" i="4"/>
  <c r="H817" i="4"/>
  <c r="D817" i="4" s="1"/>
  <c r="BE819" i="4" l="1"/>
  <c r="BG819" i="4" s="1"/>
  <c r="AQ819" i="4" s="1"/>
  <c r="G819" i="4"/>
  <c r="H818" i="4"/>
  <c r="D818" i="4" s="1"/>
  <c r="C818" i="4"/>
  <c r="BE820" i="4" l="1"/>
  <c r="BG820" i="4" s="1"/>
  <c r="AQ820" i="4" s="1"/>
  <c r="G820" i="4"/>
  <c r="C819" i="4"/>
  <c r="H819" i="4"/>
  <c r="D819" i="4" s="1"/>
  <c r="BE821" i="4" l="1"/>
  <c r="BG821" i="4" s="1"/>
  <c r="AQ821" i="4" s="1"/>
  <c r="G821" i="4"/>
  <c r="C820" i="4"/>
  <c r="H820" i="4"/>
  <c r="D820" i="4" s="1"/>
  <c r="BE822" i="4" l="1"/>
  <c r="BG822" i="4" s="1"/>
  <c r="H821" i="4"/>
  <c r="C821" i="4"/>
  <c r="D821" i="4"/>
  <c r="G822" i="4"/>
  <c r="AQ822" i="4"/>
  <c r="BE823" i="4" l="1"/>
  <c r="BG823" i="4" s="1"/>
  <c r="C822" i="4"/>
  <c r="G823" i="4"/>
  <c r="H822" i="4"/>
  <c r="D822" i="4" s="1"/>
  <c r="AQ823" i="4"/>
  <c r="BE824" i="4" l="1"/>
  <c r="BG824" i="4" s="1"/>
  <c r="AQ824" i="4" s="1"/>
  <c r="C823" i="4"/>
  <c r="G824" i="4"/>
  <c r="H823" i="4"/>
  <c r="D823" i="4" s="1"/>
  <c r="BE825" i="4" l="1"/>
  <c r="BG825" i="4" s="1"/>
  <c r="H824" i="4"/>
  <c r="D824" i="4" s="1"/>
  <c r="G825" i="4"/>
  <c r="C824" i="4"/>
  <c r="AQ825" i="4"/>
  <c r="BE826" i="4" l="1"/>
  <c r="BG826" i="4" s="1"/>
  <c r="G826" i="4"/>
  <c r="C825" i="4"/>
  <c r="H825" i="4"/>
  <c r="D825" i="4" s="1"/>
  <c r="BE827" i="4" l="1"/>
  <c r="BG827" i="4" s="1"/>
  <c r="H826" i="4"/>
  <c r="D826" i="4" s="1"/>
  <c r="G827" i="4"/>
  <c r="C826" i="4"/>
  <c r="BE828" i="4" l="1"/>
  <c r="BG828" i="4" s="1"/>
  <c r="H827" i="4"/>
  <c r="D827" i="4" s="1"/>
  <c r="C827" i="4"/>
  <c r="G828" i="4"/>
  <c r="BE829" i="4" l="1"/>
  <c r="BG829" i="4" s="1"/>
  <c r="AQ829" i="4" s="1"/>
  <c r="C828" i="4"/>
  <c r="G829" i="4"/>
  <c r="H828" i="4"/>
  <c r="D828" i="4" s="1"/>
  <c r="BE830" i="4" l="1"/>
  <c r="BG830" i="4" s="1"/>
  <c r="AQ830" i="4" s="1"/>
  <c r="C829" i="4"/>
  <c r="G830" i="4"/>
  <c r="H829" i="4"/>
  <c r="D829" i="4" s="1"/>
  <c r="BE831" i="4" l="1"/>
  <c r="BG831" i="4" s="1"/>
  <c r="AQ831" i="4" s="1"/>
  <c r="G831" i="4"/>
  <c r="H830" i="4"/>
  <c r="D830" i="4" s="1"/>
  <c r="C830" i="4"/>
  <c r="BE832" i="4" l="1"/>
  <c r="BG832" i="4" s="1"/>
  <c r="AQ832" i="4" s="1"/>
  <c r="G832" i="4"/>
  <c r="C831" i="4"/>
  <c r="H831" i="4"/>
  <c r="D831" i="4" s="1"/>
  <c r="BE833" i="4" l="1"/>
  <c r="BG833" i="4" s="1"/>
  <c r="AQ833" i="4" s="1"/>
  <c r="C832" i="4"/>
  <c r="G833" i="4"/>
  <c r="H832" i="4"/>
  <c r="D832" i="4" s="1"/>
  <c r="BE834" i="4" l="1"/>
  <c r="BG834" i="4" s="1"/>
  <c r="H833" i="4"/>
  <c r="C833" i="4"/>
  <c r="D833" i="4"/>
  <c r="G834" i="4"/>
  <c r="AQ834" i="4"/>
  <c r="BE835" i="4" l="1"/>
  <c r="BG835" i="4" s="1"/>
  <c r="AQ835" i="4" s="1"/>
  <c r="C834" i="4"/>
  <c r="G835" i="4"/>
  <c r="H834" i="4"/>
  <c r="D834" i="4" s="1"/>
  <c r="BE836" i="4" l="1"/>
  <c r="BG836" i="4" s="1"/>
  <c r="AQ836" i="4" s="1"/>
  <c r="C835" i="4"/>
  <c r="G836" i="4"/>
  <c r="H835" i="4"/>
  <c r="D835" i="4" s="1"/>
  <c r="BE837" i="4" l="1"/>
  <c r="BG837" i="4" s="1"/>
  <c r="AQ837" i="4" s="1"/>
  <c r="H836" i="4"/>
  <c r="D836" i="4" s="1"/>
  <c r="G837" i="4"/>
  <c r="C836" i="4"/>
  <c r="BE838" i="4" l="1"/>
  <c r="BG838" i="4" s="1"/>
  <c r="AQ838" i="4" s="1"/>
  <c r="G838" i="4"/>
  <c r="H837" i="4"/>
  <c r="D837" i="4" s="1"/>
  <c r="C837" i="4"/>
  <c r="BE839" i="4" l="1"/>
  <c r="BG839" i="4" s="1"/>
  <c r="AQ839" i="4" s="1"/>
  <c r="G839" i="4"/>
  <c r="C838" i="4"/>
  <c r="H838" i="4"/>
  <c r="D838" i="4" s="1"/>
  <c r="BE840" i="4" l="1"/>
  <c r="BG840" i="4" s="1"/>
  <c r="AQ840" i="4" s="1"/>
  <c r="H839" i="4"/>
  <c r="C839" i="4"/>
  <c r="D839" i="4"/>
  <c r="G840" i="4"/>
  <c r="BE841" i="4" l="1"/>
  <c r="BG841" i="4" s="1"/>
  <c r="AQ841" i="4" s="1"/>
  <c r="H840" i="4"/>
  <c r="D840" i="4" s="1"/>
  <c r="C840" i="4"/>
  <c r="G841" i="4"/>
  <c r="BE842" i="4" l="1"/>
  <c r="BG842" i="4" s="1"/>
  <c r="AQ842" i="4" s="1"/>
  <c r="C841" i="4"/>
  <c r="G842" i="4"/>
  <c r="H841" i="4"/>
  <c r="D841" i="4" s="1"/>
  <c r="BE843" i="4" l="1"/>
  <c r="BG843" i="4" s="1"/>
  <c r="AQ843" i="4" s="1"/>
  <c r="G843" i="4"/>
  <c r="H842" i="4"/>
  <c r="D842" i="4" s="1"/>
  <c r="C842" i="4"/>
  <c r="BE844" i="4" l="1"/>
  <c r="BG844" i="4" s="1"/>
  <c r="AQ844" i="4" s="1"/>
  <c r="G844" i="4"/>
  <c r="H843" i="4"/>
  <c r="D843" i="4" s="1"/>
  <c r="C843" i="4"/>
  <c r="BE845" i="4" l="1"/>
  <c r="BG845" i="4" s="1"/>
  <c r="AQ845" i="4" s="1"/>
  <c r="G845" i="4"/>
  <c r="H844" i="4"/>
  <c r="D844" i="4" s="1"/>
  <c r="C844" i="4"/>
  <c r="BE846" i="4" l="1"/>
  <c r="BG846" i="4" s="1"/>
  <c r="AQ846" i="4" s="1"/>
  <c r="H845" i="4"/>
  <c r="D845" i="4" s="1"/>
  <c r="C845" i="4"/>
  <c r="G846" i="4"/>
  <c r="BE847" i="4" l="1"/>
  <c r="BG847" i="4" s="1"/>
  <c r="C846" i="4"/>
  <c r="G847" i="4"/>
  <c r="H846" i="4"/>
  <c r="D846" i="4" s="1"/>
  <c r="AQ847" i="4"/>
  <c r="BE848" i="4" l="1"/>
  <c r="BG848" i="4" s="1"/>
  <c r="H847" i="4"/>
  <c r="D847" i="4" s="1"/>
  <c r="C847" i="4"/>
  <c r="G848" i="4"/>
  <c r="AQ848" i="4"/>
  <c r="BE849" i="4" l="1"/>
  <c r="BG849" i="4" s="1"/>
  <c r="G849" i="4"/>
  <c r="H848" i="4"/>
  <c r="D848" i="4" s="1"/>
  <c r="C848" i="4"/>
  <c r="AQ849" i="4"/>
  <c r="BE850" i="4" l="1"/>
  <c r="BG850" i="4" s="1"/>
  <c r="C849" i="4"/>
  <c r="G850" i="4"/>
  <c r="H849" i="4"/>
  <c r="D849" i="4" s="1"/>
  <c r="AQ850" i="4"/>
  <c r="BE851" i="4" l="1"/>
  <c r="BG851" i="4" s="1"/>
  <c r="C850" i="4"/>
  <c r="G851" i="4"/>
  <c r="H850" i="4"/>
  <c r="D850" i="4" s="1"/>
  <c r="AQ851" i="4"/>
  <c r="BE852" i="4" l="1"/>
  <c r="BG852" i="4" s="1"/>
  <c r="AQ852" i="4" s="1"/>
  <c r="H851" i="4"/>
  <c r="C851" i="4"/>
  <c r="D851" i="4"/>
  <c r="G852" i="4"/>
  <c r="BE853" i="4" l="1"/>
  <c r="BG853" i="4" s="1"/>
  <c r="AQ853" i="4" s="1"/>
  <c r="C852" i="4"/>
  <c r="H852" i="4"/>
  <c r="D852" i="4" s="1"/>
  <c r="G853" i="4"/>
  <c r="BE854" i="4" l="1"/>
  <c r="BG854" i="4" s="1"/>
  <c r="AQ854" i="4" s="1"/>
  <c r="C853" i="4"/>
  <c r="G854" i="4"/>
  <c r="H853" i="4"/>
  <c r="D853" i="4" s="1"/>
  <c r="BE855" i="4" l="1"/>
  <c r="BG855" i="4" s="1"/>
  <c r="AQ855" i="4" s="1"/>
  <c r="G855" i="4"/>
  <c r="H854" i="4"/>
  <c r="D854" i="4" s="1"/>
  <c r="C854" i="4"/>
  <c r="BE856" i="4" l="1"/>
  <c r="BG856" i="4" s="1"/>
  <c r="AQ856" i="4" s="1"/>
  <c r="G856" i="4"/>
  <c r="H855" i="4"/>
  <c r="D855" i="4" s="1"/>
  <c r="C855" i="4"/>
  <c r="BE857" i="4" l="1"/>
  <c r="BG857" i="4" s="1"/>
  <c r="H856" i="4"/>
  <c r="G857" i="4"/>
  <c r="D856" i="4"/>
  <c r="C856" i="4"/>
  <c r="AQ857" i="4"/>
  <c r="BE858" i="4" l="1"/>
  <c r="BG858" i="4" s="1"/>
  <c r="AQ858" i="4" s="1"/>
  <c r="H857" i="4"/>
  <c r="C857" i="4"/>
  <c r="D857" i="4"/>
  <c r="G858" i="4"/>
  <c r="BE859" i="4" l="1"/>
  <c r="BG859" i="4" s="1"/>
  <c r="AQ859" i="4" s="1"/>
  <c r="C858" i="4"/>
  <c r="G859" i="4"/>
  <c r="H858" i="4"/>
  <c r="D858" i="4" s="1"/>
  <c r="BE860" i="4" l="1"/>
  <c r="BG860" i="4" s="1"/>
  <c r="AQ860" i="4" s="1"/>
  <c r="C859" i="4"/>
  <c r="G860" i="4"/>
  <c r="H859" i="4"/>
  <c r="D859" i="4" s="1"/>
  <c r="BE861" i="4" l="1"/>
  <c r="BG861" i="4" s="1"/>
  <c r="AQ861" i="4" s="1"/>
  <c r="H860" i="4"/>
  <c r="D860" i="4" s="1"/>
  <c r="G861" i="4"/>
  <c r="C860" i="4"/>
  <c r="BE862" i="4" l="1"/>
  <c r="BG862" i="4" s="1"/>
  <c r="AQ862" i="4" s="1"/>
  <c r="H861" i="4"/>
  <c r="D861" i="4" s="1"/>
  <c r="G862" i="4"/>
  <c r="C861" i="4"/>
  <c r="BE863" i="4" l="1"/>
  <c r="BG863" i="4" s="1"/>
  <c r="AQ863" i="4" s="1"/>
  <c r="G863" i="4"/>
  <c r="H862" i="4"/>
  <c r="D862" i="4" s="1"/>
  <c r="C862" i="4"/>
  <c r="BE864" i="4" l="1"/>
  <c r="BG864" i="4" s="1"/>
  <c r="AQ864" i="4" s="1"/>
  <c r="H863" i="4"/>
  <c r="D863" i="4" s="1"/>
  <c r="C863" i="4"/>
  <c r="G864" i="4"/>
  <c r="BE865" i="4" l="1"/>
  <c r="BG865" i="4" s="1"/>
  <c r="AQ865" i="4" s="1"/>
  <c r="C864" i="4"/>
  <c r="G865" i="4"/>
  <c r="H864" i="4"/>
  <c r="D864" i="4" s="1"/>
  <c r="BE866" i="4" l="1"/>
  <c r="BG866" i="4" s="1"/>
  <c r="AQ866" i="4" s="1"/>
  <c r="C865" i="4"/>
  <c r="H865" i="4"/>
  <c r="D865" i="4" s="1"/>
  <c r="G866" i="4"/>
  <c r="BE867" i="4" l="1"/>
  <c r="BG867" i="4" s="1"/>
  <c r="AQ867" i="4" s="1"/>
  <c r="G867" i="4"/>
  <c r="H866" i="4"/>
  <c r="D866" i="4" s="1"/>
  <c r="C866" i="4"/>
  <c r="BE868" i="4" l="1"/>
  <c r="BG868" i="4" s="1"/>
  <c r="AQ868" i="4" s="1"/>
  <c r="G868" i="4"/>
  <c r="H867" i="4"/>
  <c r="D867" i="4" s="1"/>
  <c r="C867" i="4"/>
  <c r="BE869" i="4" l="1"/>
  <c r="BG869" i="4" s="1"/>
  <c r="AQ869" i="4" s="1"/>
  <c r="G869" i="4"/>
  <c r="C868" i="4"/>
  <c r="H868" i="4"/>
  <c r="D868" i="4" s="1"/>
  <c r="BE870" i="4" l="1"/>
  <c r="BG870" i="4" s="1"/>
  <c r="AQ870" i="4" s="1"/>
  <c r="H869" i="4"/>
  <c r="G870" i="4"/>
  <c r="C869" i="4"/>
  <c r="D869" i="4"/>
  <c r="BE871" i="4" l="1"/>
  <c r="BG871" i="4" s="1"/>
  <c r="AQ871" i="4" s="1"/>
  <c r="C870" i="4"/>
  <c r="H870" i="4"/>
  <c r="D870" i="4" s="1"/>
  <c r="G871" i="4"/>
  <c r="BE872" i="4" l="1"/>
  <c r="BG872" i="4" s="1"/>
  <c r="C871" i="4"/>
  <c r="G872" i="4"/>
  <c r="H871" i="4"/>
  <c r="D871" i="4" s="1"/>
  <c r="AQ872" i="4"/>
  <c r="BE873" i="4" l="1"/>
  <c r="BG873" i="4" s="1"/>
  <c r="C872" i="4"/>
  <c r="G873" i="4"/>
  <c r="H872" i="4"/>
  <c r="D872" i="4" s="1"/>
  <c r="AQ873" i="4"/>
  <c r="BE874" i="4" l="1"/>
  <c r="BG874" i="4" s="1"/>
  <c r="AQ874" i="4" s="1"/>
  <c r="C873" i="4"/>
  <c r="G874" i="4"/>
  <c r="H873" i="4"/>
  <c r="D873" i="4" s="1"/>
  <c r="BE875" i="4" l="1"/>
  <c r="BG875" i="4" s="1"/>
  <c r="G875" i="4"/>
  <c r="H874" i="4"/>
  <c r="D874" i="4" s="1"/>
  <c r="C874" i="4"/>
  <c r="AQ875" i="4"/>
  <c r="BE876" i="4" l="1"/>
  <c r="BG876" i="4" s="1"/>
  <c r="H875" i="4"/>
  <c r="C875" i="4"/>
  <c r="D875" i="4"/>
  <c r="G876" i="4"/>
  <c r="AQ876" i="4"/>
  <c r="BE877" i="4" l="1"/>
  <c r="BG877" i="4" s="1"/>
  <c r="AQ877" i="4" s="1"/>
  <c r="C876" i="4"/>
  <c r="G877" i="4"/>
  <c r="H876" i="4"/>
  <c r="D876" i="4" s="1"/>
  <c r="BE878" i="4" l="1"/>
  <c r="BG878" i="4" s="1"/>
  <c r="AQ878" i="4" s="1"/>
  <c r="C877" i="4"/>
  <c r="G878" i="4"/>
  <c r="H877" i="4"/>
  <c r="D877" i="4" s="1"/>
  <c r="BE879" i="4" l="1"/>
  <c r="BG879" i="4" s="1"/>
  <c r="AQ879" i="4" s="1"/>
  <c r="G879" i="4"/>
  <c r="C878" i="4"/>
  <c r="H878" i="4"/>
  <c r="D878" i="4" s="1"/>
  <c r="BE880" i="4" l="1"/>
  <c r="BG880" i="4" s="1"/>
  <c r="AQ880" i="4" s="1"/>
  <c r="G880" i="4"/>
  <c r="C879" i="4"/>
  <c r="H879" i="4"/>
  <c r="D879" i="4" s="1"/>
  <c r="BE881" i="4" l="1"/>
  <c r="BG881" i="4" s="1"/>
  <c r="AQ881" i="4" s="1"/>
  <c r="G881" i="4"/>
  <c r="C880" i="4"/>
  <c r="H880" i="4"/>
  <c r="D880" i="4" s="1"/>
  <c r="BE882" i="4" l="1"/>
  <c r="BG882" i="4" s="1"/>
  <c r="AQ882" i="4" s="1"/>
  <c r="H881" i="4"/>
  <c r="G882" i="4"/>
  <c r="C881" i="4"/>
  <c r="D881" i="4"/>
  <c r="BE883" i="4" l="1"/>
  <c r="BG883" i="4" s="1"/>
  <c r="AQ883" i="4" s="1"/>
  <c r="C882" i="4"/>
  <c r="G883" i="4"/>
  <c r="H882" i="4"/>
  <c r="D882" i="4" s="1"/>
  <c r="BE884" i="4" l="1"/>
  <c r="BG884" i="4" s="1"/>
  <c r="AQ884" i="4" s="1"/>
  <c r="C883" i="4"/>
  <c r="G884" i="4"/>
  <c r="H883" i="4"/>
  <c r="D883" i="4" s="1"/>
  <c r="BE885" i="4" l="1"/>
  <c r="BG885" i="4" s="1"/>
  <c r="AQ885" i="4" s="1"/>
  <c r="H884" i="4"/>
  <c r="D884" i="4" s="1"/>
  <c r="G885" i="4"/>
  <c r="C884" i="4"/>
  <c r="BE886" i="4" l="1"/>
  <c r="BG886" i="4" s="1"/>
  <c r="C885" i="4"/>
  <c r="G886" i="4"/>
  <c r="H885" i="4"/>
  <c r="D885" i="4" s="1"/>
  <c r="AQ886" i="4"/>
  <c r="BE887" i="4" l="1"/>
  <c r="BG887" i="4" s="1"/>
  <c r="AQ887" i="4" s="1"/>
  <c r="G887" i="4"/>
  <c r="H886" i="4"/>
  <c r="D886" i="4" s="1"/>
  <c r="C886" i="4"/>
  <c r="BE888" i="4" l="1"/>
  <c r="BG888" i="4" s="1"/>
  <c r="AQ888" i="4" s="1"/>
  <c r="H887" i="4"/>
  <c r="D887" i="4" s="1"/>
  <c r="C887" i="4"/>
  <c r="G888" i="4"/>
  <c r="BE889" i="4" l="1"/>
  <c r="BG889" i="4" s="1"/>
  <c r="AQ889" i="4" s="1"/>
  <c r="C888" i="4"/>
  <c r="G889" i="4"/>
  <c r="H888" i="4"/>
  <c r="D888" i="4" s="1"/>
  <c r="BE890" i="4" l="1"/>
  <c r="BG890" i="4" s="1"/>
  <c r="H889" i="4"/>
  <c r="D889" i="4" s="1"/>
  <c r="C889" i="4"/>
  <c r="G890" i="4"/>
  <c r="AQ890" i="4"/>
  <c r="BE891" i="4" l="1"/>
  <c r="BG891" i="4" s="1"/>
  <c r="AQ891" i="4" s="1"/>
  <c r="G891" i="4"/>
  <c r="C890" i="4"/>
  <c r="H890" i="4"/>
  <c r="D890" i="4" s="1"/>
  <c r="BE892" i="4" l="1"/>
  <c r="BG892" i="4" s="1"/>
  <c r="AQ892" i="4" s="1"/>
  <c r="G892" i="4"/>
  <c r="H891" i="4"/>
  <c r="D891" i="4" s="1"/>
  <c r="C891" i="4"/>
  <c r="BE893" i="4" l="1"/>
  <c r="BG893" i="4" s="1"/>
  <c r="G893" i="4"/>
  <c r="H892" i="4"/>
  <c r="C892" i="4"/>
  <c r="D892" i="4"/>
  <c r="AQ893" i="4"/>
  <c r="BE894" i="4" l="1"/>
  <c r="BG894" i="4" s="1"/>
  <c r="H893" i="4"/>
  <c r="C893" i="4"/>
  <c r="D893" i="4"/>
  <c r="G894" i="4"/>
  <c r="AQ894" i="4"/>
  <c r="BE895" i="4" l="1"/>
  <c r="BG895" i="4" s="1"/>
  <c r="AQ895" i="4" s="1"/>
  <c r="C894" i="4"/>
  <c r="G895" i="4"/>
  <c r="H894" i="4"/>
  <c r="D894" i="4" s="1"/>
  <c r="BE896" i="4" l="1"/>
  <c r="BG896" i="4" s="1"/>
  <c r="AQ896" i="4" s="1"/>
  <c r="C895" i="4"/>
  <c r="G896" i="4"/>
  <c r="H895" i="4"/>
  <c r="D895" i="4" s="1"/>
  <c r="BE897" i="4" l="1"/>
  <c r="BG897" i="4" s="1"/>
  <c r="AQ897" i="4" s="1"/>
  <c r="H896" i="4"/>
  <c r="D896" i="4" s="1"/>
  <c r="G897" i="4"/>
  <c r="C896" i="4"/>
  <c r="BE898" i="4" l="1"/>
  <c r="BG898" i="4" s="1"/>
  <c r="G898" i="4"/>
  <c r="C897" i="4"/>
  <c r="H897" i="4"/>
  <c r="D897" i="4" s="1"/>
  <c r="AQ898" i="4"/>
  <c r="BE899" i="4" l="1"/>
  <c r="BG899" i="4" s="1"/>
  <c r="AQ899" i="4" s="1"/>
  <c r="G899" i="4"/>
  <c r="C898" i="4"/>
  <c r="H898" i="4"/>
  <c r="D898" i="4" s="1"/>
  <c r="BE900" i="4" l="1"/>
  <c r="BG900" i="4" s="1"/>
  <c r="H899" i="4"/>
  <c r="C899" i="4"/>
  <c r="D899" i="4"/>
  <c r="G900" i="4"/>
  <c r="AQ900" i="4"/>
  <c r="BE901" i="4" l="1"/>
  <c r="BG901" i="4" s="1"/>
  <c r="C900" i="4"/>
  <c r="G901" i="4"/>
  <c r="H900" i="4"/>
  <c r="D900" i="4" s="1"/>
  <c r="AQ901" i="4"/>
  <c r="BE902" i="4" l="1"/>
  <c r="BG902" i="4" s="1"/>
  <c r="AQ902" i="4" s="1"/>
  <c r="C901" i="4"/>
  <c r="G902" i="4"/>
  <c r="H901" i="4"/>
  <c r="D901" i="4" s="1"/>
  <c r="BE903" i="4" l="1"/>
  <c r="BG903" i="4" s="1"/>
  <c r="AQ903" i="4" s="1"/>
  <c r="G903" i="4"/>
  <c r="H902" i="4"/>
  <c r="D902" i="4" s="1"/>
  <c r="C902" i="4"/>
  <c r="BE904" i="4" l="1"/>
  <c r="BG904" i="4" s="1"/>
  <c r="C903" i="4"/>
  <c r="G904" i="4"/>
  <c r="H903" i="4"/>
  <c r="D903" i="4" s="1"/>
  <c r="AQ904" i="4"/>
  <c r="BE905" i="4" l="1"/>
  <c r="BG905" i="4" s="1"/>
  <c r="C904" i="4"/>
  <c r="H904" i="4"/>
  <c r="D904" i="4" s="1"/>
  <c r="G905" i="4"/>
  <c r="BE906" i="4" l="1"/>
  <c r="BG906" i="4" s="1"/>
  <c r="AQ906" i="4" s="1"/>
  <c r="H905" i="4"/>
  <c r="G906" i="4"/>
  <c r="C905" i="4"/>
  <c r="D905" i="4"/>
  <c r="BE907" i="4" l="1"/>
  <c r="BG907" i="4" s="1"/>
  <c r="AQ907" i="4" s="1"/>
  <c r="C906" i="4"/>
  <c r="H906" i="4"/>
  <c r="D906" i="4" s="1"/>
  <c r="G907" i="4"/>
  <c r="BE908" i="4" l="1"/>
  <c r="BG908" i="4" s="1"/>
  <c r="C907" i="4"/>
  <c r="H907" i="4"/>
  <c r="D907" i="4" s="1"/>
  <c r="G908" i="4"/>
  <c r="AQ908" i="4"/>
  <c r="BE909" i="4" l="1"/>
  <c r="BG909" i="4" s="1"/>
  <c r="AQ909" i="4" s="1"/>
  <c r="G909" i="4"/>
  <c r="H908" i="4"/>
  <c r="D908" i="4" s="1"/>
  <c r="C908" i="4"/>
  <c r="BE910" i="4" l="1"/>
  <c r="BG910" i="4" s="1"/>
  <c r="AQ910" i="4" s="1"/>
  <c r="C909" i="4"/>
  <c r="G910" i="4"/>
  <c r="H909" i="4"/>
  <c r="D909" i="4" s="1"/>
  <c r="BE911" i="4" l="1"/>
  <c r="BG911" i="4" s="1"/>
  <c r="AQ911" i="4" s="1"/>
  <c r="G911" i="4"/>
  <c r="C910" i="4"/>
  <c r="H910" i="4"/>
  <c r="D910" i="4" s="1"/>
  <c r="BE912" i="4" l="1"/>
  <c r="BG912" i="4" s="1"/>
  <c r="H911" i="4"/>
  <c r="C911" i="4"/>
  <c r="D911" i="4"/>
  <c r="G912" i="4"/>
  <c r="BE913" i="4" l="1"/>
  <c r="BG913" i="4" s="1"/>
  <c r="AQ913" i="4" s="1"/>
  <c r="C912" i="4"/>
  <c r="G913" i="4"/>
  <c r="H912" i="4"/>
  <c r="D912" i="4" s="1"/>
  <c r="BE914" i="4" l="1"/>
  <c r="BG914" i="4" s="1"/>
  <c r="C913" i="4"/>
  <c r="G914" i="4"/>
  <c r="H913" i="4"/>
  <c r="D913" i="4" s="1"/>
  <c r="BE915" i="4" l="1"/>
  <c r="BG915" i="4" s="1"/>
  <c r="G915" i="4"/>
  <c r="H914" i="4"/>
  <c r="D914" i="4" s="1"/>
  <c r="C914" i="4"/>
  <c r="AQ915" i="4"/>
  <c r="BE916" i="4" l="1"/>
  <c r="BG916" i="4" s="1"/>
  <c r="AQ916" i="4" s="1"/>
  <c r="H915" i="4"/>
  <c r="D915" i="4" s="1"/>
  <c r="G916" i="4"/>
  <c r="C915" i="4"/>
  <c r="BE917" i="4" l="1"/>
  <c r="BG917" i="4" s="1"/>
  <c r="AQ917" i="4" s="1"/>
  <c r="G917" i="4"/>
  <c r="H916" i="4"/>
  <c r="D916" i="4" s="1"/>
  <c r="C916" i="4"/>
  <c r="BE918" i="4" l="1"/>
  <c r="BG918" i="4" s="1"/>
  <c r="AQ918" i="4" s="1"/>
  <c r="H917" i="4"/>
  <c r="C917" i="4"/>
  <c r="D917" i="4"/>
  <c r="G918" i="4"/>
  <c r="BE919" i="4" l="1"/>
  <c r="BG919" i="4" s="1"/>
  <c r="AQ919" i="4" s="1"/>
  <c r="C918" i="4"/>
  <c r="G919" i="4"/>
  <c r="H918" i="4"/>
  <c r="D918" i="4" s="1"/>
  <c r="BE920" i="4" l="1"/>
  <c r="BG920" i="4" s="1"/>
  <c r="H919" i="4"/>
  <c r="D919" i="4" s="1"/>
  <c r="C919" i="4"/>
  <c r="G920" i="4"/>
  <c r="AQ920" i="4"/>
  <c r="BE921" i="4" l="1"/>
  <c r="BG921" i="4" s="1"/>
  <c r="AQ921" i="4" s="1"/>
  <c r="G921" i="4"/>
  <c r="C920" i="4"/>
  <c r="H920" i="4"/>
  <c r="D920" i="4" s="1"/>
  <c r="BE922" i="4" l="1"/>
  <c r="BG922" i="4" s="1"/>
  <c r="AQ922" i="4" s="1"/>
  <c r="G922" i="4"/>
  <c r="H921" i="4"/>
  <c r="D921" i="4" s="1"/>
  <c r="C921" i="4"/>
  <c r="BE923" i="4" l="1"/>
  <c r="BG923" i="4" s="1"/>
  <c r="G923" i="4"/>
  <c r="H922" i="4"/>
  <c r="D922" i="4" s="1"/>
  <c r="C922" i="4"/>
  <c r="AQ923" i="4"/>
  <c r="BE924" i="4" l="1"/>
  <c r="BG924" i="4" s="1"/>
  <c r="H923" i="4"/>
  <c r="C923" i="4"/>
  <c r="D923" i="4"/>
  <c r="G924" i="4"/>
  <c r="AQ924" i="4"/>
  <c r="BE925" i="4" l="1"/>
  <c r="BG925" i="4" s="1"/>
  <c r="AQ925" i="4" s="1"/>
  <c r="C924" i="4"/>
  <c r="G925" i="4"/>
  <c r="H924" i="4"/>
  <c r="D924" i="4" s="1"/>
  <c r="BE926" i="4" l="1"/>
  <c r="BG926" i="4" s="1"/>
  <c r="C925" i="4"/>
  <c r="G926" i="4"/>
  <c r="H925" i="4"/>
  <c r="D925" i="4" s="1"/>
  <c r="AQ926" i="4"/>
  <c r="BE927" i="4" l="1"/>
  <c r="BG927" i="4" s="1"/>
  <c r="AQ927" i="4" s="1"/>
  <c r="G927" i="4"/>
  <c r="H926" i="4"/>
  <c r="D926" i="4" s="1"/>
  <c r="C926" i="4"/>
  <c r="BE928" i="4" l="1"/>
  <c r="BG928" i="4" s="1"/>
  <c r="AQ928" i="4" s="1"/>
  <c r="C927" i="4"/>
  <c r="G928" i="4"/>
  <c r="H927" i="4"/>
  <c r="D927" i="4" s="1"/>
  <c r="BE929" i="4" l="1"/>
  <c r="BG929" i="4" s="1"/>
  <c r="AQ929" i="4" s="1"/>
  <c r="H928" i="4"/>
  <c r="G929" i="4"/>
  <c r="D928" i="4"/>
  <c r="C928" i="4"/>
  <c r="BE930" i="4" l="1"/>
  <c r="BG930" i="4" s="1"/>
  <c r="H929" i="4"/>
  <c r="C929" i="4"/>
  <c r="D929" i="4"/>
  <c r="G930" i="4"/>
  <c r="AQ930" i="4"/>
  <c r="BE931" i="4" l="1"/>
  <c r="BG931" i="4" s="1"/>
  <c r="C930" i="4"/>
  <c r="G931" i="4"/>
  <c r="H930" i="4"/>
  <c r="D930" i="4" s="1"/>
  <c r="BE932" i="4" l="1"/>
  <c r="BG932" i="4" s="1"/>
  <c r="C931" i="4"/>
  <c r="H931" i="4"/>
  <c r="D931" i="4" s="1"/>
  <c r="G932" i="4"/>
  <c r="BE933" i="4" l="1"/>
  <c r="BG933" i="4" s="1"/>
  <c r="H932" i="4"/>
  <c r="D932" i="4" s="1"/>
  <c r="G933" i="4"/>
  <c r="C932" i="4"/>
  <c r="BE934" i="4" l="1"/>
  <c r="BG934" i="4" s="1"/>
  <c r="C933" i="4"/>
  <c r="G934" i="4"/>
  <c r="H933" i="4"/>
  <c r="D933" i="4" s="1"/>
  <c r="BE935" i="4" l="1"/>
  <c r="BG935" i="4" s="1"/>
  <c r="G935" i="4"/>
  <c r="H934" i="4"/>
  <c r="D934" i="4" s="1"/>
  <c r="C934" i="4"/>
  <c r="BE936" i="4" l="1"/>
  <c r="BG936" i="4" s="1"/>
  <c r="C935" i="4"/>
  <c r="G936" i="4"/>
  <c r="H935" i="4"/>
  <c r="D935" i="4" s="1"/>
  <c r="BE937" i="4" l="1"/>
  <c r="BG937" i="4" s="1"/>
  <c r="G937" i="4"/>
  <c r="H936" i="4"/>
  <c r="D936" i="4" s="1"/>
  <c r="C936" i="4"/>
  <c r="BE938" i="4" l="1"/>
  <c r="BG938" i="4" s="1"/>
  <c r="G938" i="4"/>
  <c r="H937" i="4"/>
  <c r="D937" i="4" s="1"/>
  <c r="C937" i="4"/>
  <c r="BE939" i="4" l="1"/>
  <c r="BG939" i="4" s="1"/>
  <c r="G939" i="4"/>
  <c r="H938" i="4"/>
  <c r="D938" i="4" s="1"/>
  <c r="C938" i="4"/>
  <c r="BE940" i="4" l="1"/>
  <c r="BG940" i="4" s="1"/>
  <c r="G940" i="4"/>
  <c r="C939" i="4"/>
  <c r="H939" i="4"/>
  <c r="D939" i="4" s="1"/>
  <c r="BE941" i="4" l="1"/>
  <c r="BG941" i="4" s="1"/>
  <c r="G941" i="4"/>
  <c r="C940" i="4"/>
  <c r="H940" i="4"/>
  <c r="D940" i="4" s="1"/>
  <c r="BE942" i="4" l="1"/>
  <c r="BG942" i="4" s="1"/>
  <c r="C941" i="4"/>
  <c r="G942" i="4"/>
  <c r="H941" i="4"/>
  <c r="D941" i="4" s="1"/>
  <c r="BE943" i="4" l="1"/>
  <c r="BG943" i="4" s="1"/>
  <c r="C942" i="4"/>
  <c r="G943" i="4"/>
  <c r="H942" i="4"/>
  <c r="D942" i="4" s="1"/>
  <c r="AQ943" i="4"/>
  <c r="BE944" i="4" l="1"/>
  <c r="BG944" i="4" s="1"/>
  <c r="H943" i="4"/>
  <c r="D943" i="4" s="1"/>
  <c r="G944" i="4"/>
  <c r="C943" i="4"/>
  <c r="AQ944" i="4"/>
  <c r="BE945" i="4" l="1"/>
  <c r="BG945" i="4" s="1"/>
  <c r="AQ945" i="4" s="1"/>
  <c r="G945" i="4"/>
  <c r="C944" i="4"/>
  <c r="H944" i="4"/>
  <c r="D944" i="4" s="1"/>
  <c r="BE946" i="4" l="1"/>
  <c r="BG946" i="4" s="1"/>
  <c r="C945" i="4"/>
  <c r="G946" i="4"/>
  <c r="H945" i="4"/>
  <c r="D945" i="4" s="1"/>
  <c r="AQ946" i="4"/>
  <c r="BE947" i="4" l="1"/>
  <c r="BG947" i="4" s="1"/>
  <c r="AQ947" i="4" s="1"/>
  <c r="C946" i="4"/>
  <c r="G947" i="4"/>
  <c r="H946" i="4"/>
  <c r="D946" i="4" s="1"/>
  <c r="BE948" i="4" l="1"/>
  <c r="BG948" i="4" s="1"/>
  <c r="AQ948" i="4" s="1"/>
  <c r="G948" i="4"/>
  <c r="H947" i="4"/>
  <c r="C947" i="4"/>
  <c r="D947" i="4"/>
  <c r="BE949" i="4" l="1"/>
  <c r="BG949" i="4" s="1"/>
  <c r="AQ949" i="4" s="1"/>
  <c r="C948" i="4"/>
  <c r="H948" i="4"/>
  <c r="D948" i="4" s="1"/>
  <c r="G949" i="4"/>
  <c r="BE950" i="4" l="1"/>
  <c r="BG950" i="4" s="1"/>
  <c r="C949" i="4"/>
  <c r="G950" i="4"/>
  <c r="H949" i="4"/>
  <c r="D949" i="4" s="1"/>
  <c r="AQ950" i="4"/>
  <c r="BE951" i="4" l="1"/>
  <c r="BG951" i="4" s="1"/>
  <c r="G951" i="4"/>
  <c r="C950" i="4"/>
  <c r="H950" i="4"/>
  <c r="D950" i="4" s="1"/>
  <c r="AQ951" i="4"/>
  <c r="BE952" i="4" l="1"/>
  <c r="BG952" i="4" s="1"/>
  <c r="AQ952" i="4" s="1"/>
  <c r="H951" i="4"/>
  <c r="D951" i="4" s="1"/>
  <c r="G952" i="4"/>
  <c r="C951" i="4"/>
  <c r="BE953" i="4" l="1"/>
  <c r="BG953" i="4" s="1"/>
  <c r="C952" i="4"/>
  <c r="G953" i="4"/>
  <c r="H952" i="4"/>
  <c r="D952" i="4" s="1"/>
  <c r="AQ953" i="4"/>
  <c r="BE954" i="4" l="1"/>
  <c r="BG954" i="4" s="1"/>
  <c r="G954" i="4"/>
  <c r="H953" i="4"/>
  <c r="D953" i="4" s="1"/>
  <c r="C953" i="4"/>
  <c r="AQ954" i="4"/>
  <c r="BE955" i="4" l="1"/>
  <c r="BG955" i="4" s="1"/>
  <c r="G955" i="4"/>
  <c r="H954" i="4"/>
  <c r="D954" i="4" s="1"/>
  <c r="C954" i="4"/>
  <c r="AQ955" i="4"/>
  <c r="BE956" i="4" l="1"/>
  <c r="BG956" i="4" s="1"/>
  <c r="G956" i="4"/>
  <c r="H955" i="4"/>
  <c r="C955" i="4"/>
  <c r="D955" i="4"/>
  <c r="AQ956" i="4"/>
  <c r="BE957" i="4" l="1"/>
  <c r="BG957" i="4" s="1"/>
  <c r="G957" i="4"/>
  <c r="C956" i="4"/>
  <c r="H956" i="4"/>
  <c r="D956" i="4" s="1"/>
  <c r="AQ957" i="4"/>
  <c r="BE958" i="4" l="1"/>
  <c r="BG958" i="4" s="1"/>
  <c r="C957" i="4"/>
  <c r="G958" i="4"/>
  <c r="H957" i="4"/>
  <c r="D957" i="4" s="1"/>
  <c r="AQ958" i="4"/>
  <c r="BE959" i="4" l="1"/>
  <c r="BG959" i="4" s="1"/>
  <c r="G959" i="4"/>
  <c r="C958" i="4"/>
  <c r="H958" i="4"/>
  <c r="D958" i="4" s="1"/>
  <c r="AQ959" i="4"/>
  <c r="BE960" i="4" l="1"/>
  <c r="BG960" i="4" s="1"/>
  <c r="G960" i="4"/>
  <c r="C959" i="4"/>
  <c r="H959" i="4"/>
  <c r="D959" i="4" s="1"/>
  <c r="AQ960" i="4"/>
  <c r="BE961" i="4" l="1"/>
  <c r="BG961" i="4" s="1"/>
  <c r="C960" i="4"/>
  <c r="G961" i="4"/>
  <c r="H960" i="4"/>
  <c r="D960" i="4" s="1"/>
  <c r="AQ961" i="4"/>
  <c r="BE962" i="4" l="1"/>
  <c r="BG962" i="4" s="1"/>
  <c r="AQ962" i="4" s="1"/>
  <c r="C961" i="4"/>
  <c r="G962" i="4"/>
  <c r="H961" i="4"/>
  <c r="D961" i="4" s="1"/>
  <c r="BE963" i="4" l="1"/>
  <c r="BG963" i="4" s="1"/>
  <c r="C962" i="4"/>
  <c r="H962" i="4"/>
  <c r="D962" i="4" s="1"/>
  <c r="G963" i="4"/>
  <c r="AQ963" i="4"/>
  <c r="BE964" i="4" l="1"/>
  <c r="BG964" i="4" s="1"/>
  <c r="AQ964" i="4" s="1"/>
  <c r="G964" i="4"/>
  <c r="C963" i="4"/>
  <c r="H963" i="4"/>
  <c r="D963" i="4" s="1"/>
  <c r="BE965" i="4" l="1"/>
  <c r="BG965" i="4" s="1"/>
  <c r="AQ965" i="4" s="1"/>
  <c r="G965" i="4"/>
  <c r="H964" i="4"/>
  <c r="D964" i="4" s="1"/>
  <c r="C964" i="4"/>
  <c r="BE966" i="4" l="1"/>
  <c r="BG966" i="4" s="1"/>
  <c r="AQ966" i="4" s="1"/>
  <c r="G966" i="4"/>
  <c r="C965" i="4"/>
  <c r="H965" i="4"/>
  <c r="D965" i="4" s="1"/>
  <c r="BE967" i="4" l="1"/>
  <c r="BG967" i="4" s="1"/>
  <c r="AQ967" i="4" s="1"/>
  <c r="G967" i="4"/>
  <c r="C966" i="4"/>
  <c r="H966" i="4"/>
  <c r="D966" i="4" s="1"/>
  <c r="BE968" i="4" l="1"/>
  <c r="BG968" i="4" s="1"/>
  <c r="AQ968" i="4" s="1"/>
  <c r="C967" i="4"/>
  <c r="G968" i="4"/>
  <c r="H967" i="4"/>
  <c r="D967" i="4" s="1"/>
  <c r="BE969" i="4" l="1"/>
  <c r="BG969" i="4" s="1"/>
  <c r="AQ969" i="4" s="1"/>
  <c r="G969" i="4"/>
  <c r="H968" i="4"/>
  <c r="D968" i="4" s="1"/>
  <c r="C968" i="4"/>
  <c r="BE970" i="4" l="1"/>
  <c r="BG970" i="4" s="1"/>
  <c r="AQ970" i="4" s="1"/>
  <c r="G970" i="4"/>
  <c r="H969" i="4"/>
  <c r="D969" i="4" s="1"/>
  <c r="C969" i="4"/>
  <c r="BE971" i="4" l="1"/>
  <c r="BG971" i="4" s="1"/>
  <c r="G971" i="4"/>
  <c r="C970" i="4"/>
  <c r="H970" i="4"/>
  <c r="D970" i="4" s="1"/>
  <c r="AQ971" i="4"/>
  <c r="BE972" i="4" l="1"/>
  <c r="BG972" i="4" s="1"/>
  <c r="AQ972" i="4" s="1"/>
  <c r="C971" i="4"/>
  <c r="G972" i="4"/>
  <c r="H971" i="4"/>
  <c r="D971" i="4" s="1"/>
  <c r="BE973" i="4" l="1"/>
  <c r="BG973" i="4" s="1"/>
  <c r="AQ973" i="4" s="1"/>
  <c r="G973" i="4"/>
  <c r="H972" i="4"/>
  <c r="D972" i="4" s="1"/>
  <c r="C972" i="4"/>
  <c r="BE974" i="4" l="1"/>
  <c r="BG974" i="4" s="1"/>
  <c r="G974" i="4"/>
  <c r="H973" i="4"/>
  <c r="D973" i="4" s="1"/>
  <c r="C973" i="4"/>
  <c r="AQ974" i="4"/>
  <c r="BE975" i="4" l="1"/>
  <c r="BG975" i="4" s="1"/>
  <c r="AQ975" i="4" s="1"/>
  <c r="H974" i="4"/>
  <c r="D974" i="4" s="1"/>
  <c r="C974" i="4"/>
  <c r="G975" i="4"/>
  <c r="BE976" i="4" l="1"/>
  <c r="BG976" i="4" s="1"/>
  <c r="AQ976" i="4" s="1"/>
  <c r="H975" i="4"/>
  <c r="D975" i="4" s="1"/>
  <c r="G976" i="4"/>
  <c r="C975" i="4"/>
  <c r="BE977" i="4" l="1"/>
  <c r="BG977" i="4" s="1"/>
  <c r="AQ977" i="4" s="1"/>
  <c r="G977" i="4"/>
  <c r="C976" i="4"/>
  <c r="H976" i="4"/>
  <c r="D976" i="4" s="1"/>
  <c r="BE978" i="4" l="1"/>
  <c r="BG978" i="4" s="1"/>
  <c r="AQ978" i="4" s="1"/>
  <c r="H977" i="4"/>
  <c r="C977" i="4"/>
  <c r="D977" i="4"/>
  <c r="G978" i="4"/>
  <c r="BE979" i="4" l="1"/>
  <c r="BG979" i="4" s="1"/>
  <c r="AQ979" i="4" s="1"/>
  <c r="C978" i="4"/>
  <c r="G979" i="4"/>
  <c r="H978" i="4"/>
  <c r="D978" i="4" s="1"/>
  <c r="BE980" i="4" l="1"/>
  <c r="BG980" i="4" s="1"/>
  <c r="AQ980" i="4" s="1"/>
  <c r="G980" i="4"/>
  <c r="H979" i="4"/>
  <c r="D979" i="4" s="1"/>
  <c r="C979" i="4"/>
  <c r="BE981" i="4" l="1"/>
  <c r="BG981" i="4" s="1"/>
  <c r="AQ981" i="4" s="1"/>
  <c r="H980" i="4"/>
  <c r="D980" i="4" s="1"/>
  <c r="G981" i="4"/>
  <c r="C980" i="4"/>
  <c r="BE982" i="4" l="1"/>
  <c r="BG982" i="4" s="1"/>
  <c r="AQ982" i="4" s="1"/>
  <c r="C981" i="4"/>
  <c r="G982" i="4"/>
  <c r="H981" i="4"/>
  <c r="D981" i="4" s="1"/>
  <c r="BE983" i="4" l="1"/>
  <c r="BG983" i="4" s="1"/>
  <c r="AQ983" i="4" s="1"/>
  <c r="G983" i="4"/>
  <c r="H982" i="4"/>
  <c r="D982" i="4" s="1"/>
  <c r="C982" i="4"/>
  <c r="BE984" i="4" l="1"/>
  <c r="BG984" i="4" s="1"/>
  <c r="AQ984" i="4" s="1"/>
  <c r="H983" i="4"/>
  <c r="C983" i="4"/>
  <c r="D983" i="4"/>
  <c r="G984" i="4"/>
  <c r="BE985" i="4" l="1"/>
  <c r="BG985" i="4" s="1"/>
  <c r="AQ985" i="4" s="1"/>
  <c r="C984" i="4"/>
  <c r="G985" i="4"/>
  <c r="H984" i="4"/>
  <c r="D984" i="4" s="1"/>
  <c r="BE986" i="4" l="1"/>
  <c r="BG986" i="4" s="1"/>
  <c r="AQ986" i="4" s="1"/>
  <c r="H985" i="4"/>
  <c r="D985" i="4" s="1"/>
  <c r="G986" i="4"/>
  <c r="C985" i="4"/>
  <c r="BE987" i="4" l="1"/>
  <c r="BG987" i="4" s="1"/>
  <c r="AQ987" i="4" s="1"/>
  <c r="G987" i="4"/>
  <c r="C986" i="4"/>
  <c r="H986" i="4"/>
  <c r="D986" i="4" s="1"/>
  <c r="BE988" i="4" l="1"/>
  <c r="BG988" i="4" s="1"/>
  <c r="AQ988" i="4" s="1"/>
  <c r="G988" i="4"/>
  <c r="C987" i="4"/>
  <c r="H987" i="4"/>
  <c r="D987" i="4" s="1"/>
  <c r="BE989" i="4" l="1"/>
  <c r="BG989" i="4" s="1"/>
  <c r="AQ989" i="4" s="1"/>
  <c r="G989" i="4"/>
  <c r="C988" i="4"/>
  <c r="H988" i="4"/>
  <c r="D988" i="4" s="1"/>
  <c r="BE990" i="4" l="1"/>
  <c r="BG990" i="4" s="1"/>
  <c r="AQ990" i="4" s="1"/>
  <c r="H989" i="4"/>
  <c r="D989" i="4" s="1"/>
  <c r="G990" i="4"/>
  <c r="C989" i="4"/>
  <c r="BE991" i="4" l="1"/>
  <c r="BG991" i="4" s="1"/>
  <c r="AQ991" i="4" s="1"/>
  <c r="C990" i="4"/>
  <c r="G991" i="4"/>
  <c r="H990" i="4"/>
  <c r="D990" i="4" s="1"/>
  <c r="BE992" i="4" l="1"/>
  <c r="BG992" i="4" s="1"/>
  <c r="AQ992" i="4" s="1"/>
  <c r="H991" i="4"/>
  <c r="D991" i="4" s="1"/>
  <c r="G992" i="4"/>
  <c r="C991" i="4"/>
  <c r="BE993" i="4" l="1"/>
  <c r="BG993" i="4" s="1"/>
  <c r="AQ993" i="4" s="1"/>
  <c r="G993" i="4"/>
  <c r="H992" i="4"/>
  <c r="D992" i="4" s="1"/>
  <c r="C992" i="4"/>
  <c r="BE994" i="4" l="1"/>
  <c r="BG994" i="4" s="1"/>
  <c r="AQ994" i="4" s="1"/>
  <c r="G994" i="4"/>
  <c r="C993" i="4"/>
  <c r="H993" i="4"/>
  <c r="D993" i="4" s="1"/>
  <c r="BE995" i="4" l="1"/>
  <c r="BG995" i="4" s="1"/>
  <c r="AQ995" i="4" s="1"/>
  <c r="H994" i="4"/>
  <c r="C994" i="4"/>
  <c r="G995" i="4"/>
  <c r="D994" i="4"/>
  <c r="BE996" i="4" l="1"/>
  <c r="BG996" i="4" s="1"/>
  <c r="AQ996" i="4" s="1"/>
  <c r="H995" i="4"/>
  <c r="C995" i="4"/>
  <c r="D995" i="4"/>
  <c r="G996" i="4"/>
  <c r="BE997" i="4" l="1"/>
  <c r="BG997" i="4" s="1"/>
  <c r="AQ997" i="4" s="1"/>
  <c r="H996" i="4"/>
  <c r="D996" i="4" s="1"/>
  <c r="C996" i="4"/>
  <c r="G997" i="4"/>
  <c r="BE998" i="4" l="1"/>
  <c r="BG998" i="4" s="1"/>
  <c r="AQ998" i="4" s="1"/>
  <c r="C997" i="4"/>
  <c r="G998" i="4"/>
  <c r="H997" i="4"/>
  <c r="D997" i="4" s="1"/>
  <c r="BE999" i="4" l="1"/>
  <c r="BG999" i="4" s="1"/>
  <c r="AQ999" i="4" s="1"/>
  <c r="G999" i="4"/>
  <c r="C998" i="4"/>
  <c r="H998" i="4"/>
  <c r="D998" i="4" s="1"/>
  <c r="BE1000" i="4" l="1"/>
  <c r="BG1000" i="4" s="1"/>
  <c r="AQ1000" i="4" s="1"/>
  <c r="C999" i="4"/>
  <c r="G1000" i="4"/>
  <c r="H999" i="4"/>
  <c r="D999" i="4" s="1"/>
  <c r="BE1001" i="4" l="1"/>
  <c r="BG1001" i="4" s="1"/>
  <c r="AQ1001" i="4" s="1"/>
  <c r="C1000" i="4"/>
  <c r="H1000" i="4"/>
  <c r="G1001" i="4"/>
  <c r="D1000" i="4"/>
  <c r="BE1002" i="4" l="1"/>
  <c r="BG1002" i="4" s="1"/>
  <c r="AQ1002" i="4" s="1"/>
  <c r="H1001" i="4"/>
  <c r="C1001" i="4"/>
  <c r="D1001" i="4"/>
  <c r="G1002" i="4"/>
  <c r="BE1003" i="4" l="1"/>
  <c r="BG1003" i="4" s="1"/>
  <c r="AQ1003" i="4" s="1"/>
  <c r="C1002" i="4"/>
  <c r="G1003" i="4"/>
  <c r="H1002" i="4"/>
  <c r="D1002" i="4" s="1"/>
  <c r="BE1004" i="4" l="1"/>
  <c r="BG1004" i="4" s="1"/>
  <c r="AQ1004" i="4" s="1"/>
  <c r="G1004" i="4"/>
  <c r="C1003" i="4"/>
  <c r="H1003" i="4"/>
  <c r="D1003" i="4" s="1"/>
  <c r="BE1005" i="4" l="1"/>
  <c r="BG1005" i="4" s="1"/>
  <c r="AQ1005" i="4" s="1"/>
  <c r="H1004" i="4"/>
  <c r="D1004" i="4" s="1"/>
  <c r="G1005" i="4"/>
  <c r="C1004" i="4"/>
  <c r="BE1006" i="4" l="1"/>
  <c r="BG1006" i="4" s="1"/>
  <c r="AQ1006" i="4" s="1"/>
  <c r="C1005" i="4"/>
  <c r="G1006" i="4"/>
  <c r="H1005" i="4"/>
  <c r="D1005" i="4" s="1"/>
  <c r="BE1007" i="4" l="1"/>
  <c r="BG1007" i="4" s="1"/>
  <c r="AQ1007" i="4" s="1"/>
  <c r="H1006" i="4"/>
  <c r="D1006" i="4" s="1"/>
  <c r="G1007" i="4"/>
  <c r="C1006" i="4"/>
  <c r="BE1008" i="4" l="1"/>
  <c r="BG1008" i="4" s="1"/>
  <c r="AQ1008" i="4" s="1"/>
  <c r="C1007" i="4"/>
  <c r="H1007" i="4"/>
  <c r="D1007" i="4"/>
  <c r="G1008" i="4"/>
  <c r="BE1009" i="4" l="1"/>
  <c r="BG1009" i="4" s="1"/>
  <c r="AQ1009" i="4" s="1"/>
  <c r="C1008" i="4"/>
  <c r="G1009" i="4"/>
  <c r="H1008" i="4"/>
  <c r="D1008" i="4" s="1"/>
  <c r="BE1010" i="4" l="1"/>
  <c r="BG1010" i="4" s="1"/>
  <c r="AQ1010" i="4" s="1"/>
  <c r="C1009" i="4"/>
  <c r="G1010" i="4"/>
  <c r="H1009" i="4"/>
  <c r="D1009" i="4" s="1"/>
  <c r="BE1011" i="4" l="1"/>
  <c r="BG1011" i="4" s="1"/>
  <c r="AQ1011" i="4" s="1"/>
  <c r="H1010" i="4"/>
  <c r="D1010" i="4" s="1"/>
  <c r="G1011" i="4"/>
  <c r="C1010" i="4"/>
  <c r="BE1012" i="4" l="1"/>
  <c r="BG1012" i="4" s="1"/>
  <c r="AQ1012" i="4" s="1"/>
  <c r="C1011" i="4"/>
  <c r="H1011" i="4"/>
  <c r="D1011" i="4" s="1"/>
  <c r="G1012" i="4"/>
  <c r="BE1013" i="4" l="1"/>
  <c r="BG1013" i="4" s="1"/>
  <c r="AQ1013" i="4" s="1"/>
  <c r="G1013" i="4"/>
  <c r="C1012" i="4"/>
  <c r="H1012" i="4"/>
  <c r="D1012" i="4" s="1"/>
  <c r="BE1014" i="4" l="1"/>
  <c r="BG1014" i="4" s="1"/>
  <c r="AQ1014" i="4" s="1"/>
  <c r="H1013" i="4"/>
  <c r="C1013" i="4"/>
  <c r="D1013" i="4"/>
  <c r="G1014" i="4"/>
  <c r="BE1015" i="4" l="1"/>
  <c r="BG1015" i="4" s="1"/>
  <c r="AQ1015" i="4" s="1"/>
  <c r="C1014" i="4"/>
  <c r="H1014" i="4"/>
  <c r="D1014" i="4" s="1"/>
  <c r="G1015" i="4"/>
  <c r="BE1016" i="4" l="1"/>
  <c r="BG1016" i="4" s="1"/>
  <c r="AQ1016" i="4" s="1"/>
  <c r="G1016" i="4"/>
  <c r="H1015" i="4"/>
  <c r="D1015" i="4" s="1"/>
  <c r="C1015" i="4"/>
  <c r="BE1017" i="4" l="1"/>
  <c r="BG1017" i="4" s="1"/>
  <c r="AQ1017" i="4" s="1"/>
  <c r="G1017" i="4"/>
  <c r="C1016" i="4"/>
  <c r="H1016" i="4"/>
  <c r="D1016" i="4" s="1"/>
  <c r="BE1018" i="4" l="1"/>
  <c r="BG1018" i="4" s="1"/>
  <c r="AQ1018" i="4" s="1"/>
  <c r="H1017" i="4"/>
  <c r="D1017" i="4" s="1"/>
  <c r="G1018" i="4"/>
  <c r="C1017" i="4"/>
  <c r="BE1019" i="4" l="1"/>
  <c r="BG1019" i="4" s="1"/>
  <c r="AQ1019" i="4" s="1"/>
  <c r="G1019" i="4"/>
  <c r="H1018" i="4"/>
  <c r="D1018" i="4" s="1"/>
  <c r="C1018" i="4"/>
  <c r="BE1020" i="4" l="1"/>
  <c r="BG1020" i="4" s="1"/>
  <c r="AQ1020" i="4" s="1"/>
  <c r="H1019" i="4"/>
  <c r="C1019" i="4"/>
  <c r="D1019" i="4"/>
  <c r="G1020" i="4"/>
  <c r="BE1021" i="4" l="1"/>
  <c r="BG1021" i="4" s="1"/>
  <c r="AQ1021" i="4" s="1"/>
  <c r="C1020" i="4"/>
  <c r="G1021" i="4"/>
  <c r="H1020" i="4"/>
  <c r="D1020" i="4" s="1"/>
  <c r="BE1022" i="4" l="1"/>
  <c r="BG1022" i="4" s="1"/>
  <c r="AQ1022" i="4" s="1"/>
  <c r="G1022" i="4"/>
  <c r="H1021" i="4"/>
  <c r="D1021" i="4" s="1"/>
  <c r="C1021" i="4"/>
  <c r="BE1023" i="4" l="1"/>
  <c r="BG1023" i="4" s="1"/>
  <c r="AQ1023" i="4" s="1"/>
  <c r="G1023" i="4"/>
  <c r="H1022" i="4"/>
  <c r="D1022" i="4" s="1"/>
  <c r="C1022" i="4"/>
  <c r="BE1024" i="4" l="1"/>
  <c r="BG1024" i="4" s="1"/>
  <c r="AQ1024" i="4" s="1"/>
  <c r="C1023" i="4"/>
  <c r="G1024" i="4"/>
  <c r="H1023" i="4"/>
  <c r="D1023" i="4" s="1"/>
  <c r="BE1025" i="4" l="1"/>
  <c r="BG1025" i="4" s="1"/>
  <c r="AQ1025" i="4" s="1"/>
  <c r="G1025" i="4"/>
  <c r="C1024" i="4"/>
  <c r="H1024" i="4"/>
  <c r="D1024" i="4" s="1"/>
  <c r="BE1026" i="4" l="1"/>
  <c r="BG1026" i="4" s="1"/>
  <c r="AQ1026" i="4" s="1"/>
  <c r="H1025" i="4"/>
  <c r="C1025" i="4"/>
  <c r="D1025" i="4"/>
  <c r="G1026" i="4"/>
  <c r="BE1027" i="4" l="1"/>
  <c r="BG1027" i="4" s="1"/>
  <c r="AQ1027" i="4" s="1"/>
  <c r="C1026" i="4"/>
  <c r="G1027" i="4"/>
  <c r="H1026" i="4"/>
  <c r="D1026" i="4" s="1"/>
  <c r="BE1028" i="4" l="1"/>
  <c r="BG1028" i="4" s="1"/>
  <c r="AQ1028" i="4" s="1"/>
  <c r="C1027" i="4"/>
  <c r="G1028" i="4"/>
  <c r="H1027" i="4"/>
  <c r="D1027" i="4" s="1"/>
  <c r="BE1029" i="4" l="1"/>
  <c r="BG1029" i="4" s="1"/>
  <c r="AQ1029" i="4" s="1"/>
  <c r="H1028" i="4"/>
  <c r="D1028" i="4" s="1"/>
  <c r="G1029" i="4"/>
  <c r="C1028" i="4"/>
  <c r="BE1030" i="4" l="1"/>
  <c r="BG1030" i="4" s="1"/>
  <c r="AQ1030" i="4" s="1"/>
  <c r="C1029" i="4"/>
  <c r="G1030" i="4"/>
  <c r="H1029" i="4"/>
  <c r="D1029" i="4" s="1"/>
  <c r="BE1031" i="4" l="1"/>
  <c r="BG1031" i="4" s="1"/>
  <c r="AQ1031" i="4" s="1"/>
  <c r="G1031" i="4"/>
  <c r="H1030" i="4"/>
  <c r="D1030" i="4" s="1"/>
  <c r="C1030" i="4"/>
  <c r="BE1032" i="4" l="1"/>
  <c r="BG1032" i="4" s="1"/>
  <c r="AQ1032" i="4" s="1"/>
  <c r="H1031" i="4"/>
  <c r="D1031" i="4"/>
  <c r="G1032" i="4"/>
  <c r="C1031" i="4"/>
  <c r="BE1033" i="4" l="1"/>
  <c r="BG1033" i="4" s="1"/>
  <c r="AQ1033" i="4" s="1"/>
  <c r="C1032" i="4"/>
  <c r="H1032" i="4"/>
  <c r="D1032" i="4" s="1"/>
  <c r="G1033" i="4"/>
  <c r="BE1034" i="4" l="1"/>
  <c r="BG1034" i="4" s="1"/>
  <c r="AQ1034" i="4" s="1"/>
  <c r="G1034" i="4"/>
  <c r="C1033" i="4"/>
  <c r="H1033" i="4"/>
  <c r="D1033" i="4" s="1"/>
  <c r="BE1035" i="4" l="1"/>
  <c r="BG1035" i="4" s="1"/>
  <c r="AQ1035" i="4" s="1"/>
  <c r="H1034" i="4"/>
  <c r="D1034" i="4" s="1"/>
  <c r="G1035" i="4"/>
  <c r="C1034" i="4"/>
  <c r="BE1036" i="4" l="1"/>
  <c r="BG1036" i="4" s="1"/>
  <c r="AQ1036" i="4" s="1"/>
  <c r="G1036" i="4"/>
  <c r="C1035" i="4"/>
  <c r="H1035" i="4"/>
  <c r="D1035" i="4" s="1"/>
  <c r="BE1037" i="4" l="1"/>
  <c r="BG1037" i="4" s="1"/>
  <c r="AQ1037" i="4" s="1"/>
  <c r="G1037" i="4"/>
  <c r="C1036" i="4"/>
  <c r="H1036" i="4"/>
  <c r="D1036" i="4" s="1"/>
  <c r="BE1038" i="4" l="1"/>
  <c r="BG1038" i="4" s="1"/>
  <c r="AQ1038" i="4" s="1"/>
  <c r="H1037" i="4"/>
  <c r="C1037" i="4"/>
  <c r="D1037" i="4"/>
  <c r="G1038" i="4"/>
  <c r="BE1039" i="4" l="1"/>
  <c r="BG1039" i="4" s="1"/>
  <c r="AQ1039" i="4" s="1"/>
  <c r="C1038" i="4"/>
  <c r="G1039" i="4"/>
  <c r="H1038" i="4"/>
  <c r="D1038" i="4" s="1"/>
  <c r="BE1040" i="4" l="1"/>
  <c r="BG1040" i="4" s="1"/>
  <c r="AQ1040" i="4" s="1"/>
  <c r="H1039" i="4"/>
  <c r="D1039" i="4" s="1"/>
  <c r="G1040" i="4"/>
  <c r="C1039" i="4"/>
  <c r="BE1041" i="4" l="1"/>
  <c r="BG1041" i="4" s="1"/>
  <c r="AQ1041" i="4" s="1"/>
  <c r="G1041" i="4"/>
  <c r="H1040" i="4"/>
  <c r="D1040" i="4" s="1"/>
  <c r="C1040" i="4"/>
  <c r="BE1042" i="4" l="1"/>
  <c r="BG1042" i="4" s="1"/>
  <c r="AQ1042" i="4" s="1"/>
  <c r="G1042" i="4"/>
  <c r="C1041" i="4"/>
  <c r="H1041" i="4"/>
  <c r="D1041" i="4" s="1"/>
  <c r="BE1043" i="4" l="1"/>
  <c r="BG1043" i="4" s="1"/>
  <c r="AQ1043" i="4" s="1"/>
  <c r="G1043" i="4"/>
  <c r="H1042" i="4"/>
  <c r="D1042" i="4" s="1"/>
  <c r="C1042" i="4"/>
  <c r="BE1044" i="4" l="1"/>
  <c r="BG1044" i="4" s="1"/>
  <c r="AQ1044" i="4" s="1"/>
  <c r="H1043" i="4"/>
  <c r="C1043" i="4"/>
  <c r="D1043" i="4"/>
  <c r="G1044" i="4"/>
  <c r="BE1045" i="4" l="1"/>
  <c r="BG1045" i="4" s="1"/>
  <c r="AQ1045" i="4" s="1"/>
  <c r="H1044" i="4"/>
  <c r="D1044" i="4" s="1"/>
  <c r="C1044" i="4"/>
  <c r="G1045" i="4"/>
  <c r="BE1046" i="4" l="1"/>
  <c r="BG1046" i="4" s="1"/>
  <c r="AQ1046" i="4" s="1"/>
  <c r="G1046" i="4"/>
  <c r="C1045" i="4"/>
  <c r="H1045" i="4"/>
  <c r="D1045" i="4" s="1"/>
  <c r="BE1047" i="4" l="1"/>
  <c r="BG1047" i="4" s="1"/>
  <c r="AQ1047" i="4" s="1"/>
  <c r="G1047" i="4"/>
  <c r="H1046" i="4"/>
  <c r="D1046" i="4" s="1"/>
  <c r="C1046" i="4"/>
  <c r="BE1048" i="4" l="1"/>
  <c r="BG1048" i="4" s="1"/>
  <c r="AQ1048" i="4" s="1"/>
  <c r="G1048" i="4"/>
  <c r="C1047" i="4"/>
  <c r="H1047" i="4"/>
  <c r="D1047" i="4" s="1"/>
  <c r="BE1049" i="4" l="1"/>
  <c r="BG1049" i="4" s="1"/>
  <c r="AQ1049" i="4" s="1"/>
  <c r="G1049" i="4"/>
  <c r="C1048" i="4"/>
  <c r="H1048" i="4"/>
  <c r="D1048" i="4" s="1"/>
  <c r="BE1050" i="4" l="1"/>
  <c r="BG1050" i="4" s="1"/>
  <c r="AQ1050" i="4" s="1"/>
  <c r="H1049" i="4"/>
  <c r="C1049" i="4"/>
  <c r="D1049" i="4"/>
  <c r="G1050" i="4"/>
  <c r="BE1051" i="4" l="1"/>
  <c r="BG1051" i="4" s="1"/>
  <c r="AQ1051" i="4" s="1"/>
  <c r="C1050" i="4"/>
  <c r="G1051" i="4"/>
  <c r="H1050" i="4"/>
  <c r="D1050" i="4" s="1"/>
  <c r="BE1052" i="4" l="1"/>
  <c r="BG1052" i="4" s="1"/>
  <c r="AQ1052" i="4" s="1"/>
  <c r="G1052" i="4"/>
  <c r="C1051" i="4"/>
  <c r="H1051" i="4"/>
  <c r="D1051" i="4" s="1"/>
  <c r="BE1053" i="4" l="1"/>
  <c r="BG1053" i="4" s="1"/>
  <c r="AQ1053" i="4" s="1"/>
  <c r="G1053" i="4"/>
  <c r="H1052" i="4"/>
  <c r="D1052" i="4" s="1"/>
  <c r="C1052" i="4"/>
  <c r="BE1054" i="4" l="1"/>
  <c r="BG1054" i="4" s="1"/>
  <c r="AQ1054" i="4" s="1"/>
  <c r="H1053" i="4"/>
  <c r="D1053" i="4" s="1"/>
  <c r="G1054" i="4"/>
  <c r="C1053" i="4"/>
  <c r="BE1055" i="4" l="1"/>
  <c r="BG1055" i="4" s="1"/>
  <c r="AQ1055" i="4" s="1"/>
  <c r="G1055" i="4"/>
  <c r="H1054" i="4"/>
  <c r="D1054" i="4" s="1"/>
  <c r="C1054" i="4"/>
  <c r="BE1056" i="4" l="1"/>
  <c r="BG1056" i="4" s="1"/>
  <c r="AQ1056" i="4" s="1"/>
  <c r="H1055" i="4"/>
  <c r="C1055" i="4"/>
  <c r="D1055" i="4"/>
  <c r="G1056" i="4"/>
  <c r="BE1057" i="4" l="1"/>
  <c r="BG1057" i="4" s="1"/>
  <c r="AQ1057" i="4" s="1"/>
  <c r="C1056" i="4"/>
  <c r="H1056" i="4"/>
  <c r="D1056" i="4" s="1"/>
  <c r="G1057" i="4"/>
  <c r="BE1058" i="4" l="1"/>
  <c r="BG1058" i="4" s="1"/>
  <c r="AQ1058" i="4" s="1"/>
  <c r="G1058" i="4"/>
  <c r="H1057" i="4"/>
  <c r="D1057" i="4" s="1"/>
  <c r="C1057" i="4"/>
  <c r="BE1059" i="4" l="1"/>
  <c r="BG1059" i="4" s="1"/>
  <c r="AQ1059" i="4" s="1"/>
  <c r="G1059" i="4"/>
  <c r="H1058" i="4"/>
  <c r="D1058" i="4" s="1"/>
  <c r="C1058" i="4"/>
  <c r="BE1060" i="4" l="1"/>
  <c r="BG1060" i="4" s="1"/>
  <c r="AQ1060" i="4" s="1"/>
  <c r="C1059" i="4"/>
  <c r="G1060" i="4"/>
  <c r="H1059" i="4"/>
  <c r="D1059" i="4" s="1"/>
  <c r="BE1061" i="4" l="1"/>
  <c r="BG1061" i="4" s="1"/>
  <c r="AQ1061" i="4" s="1"/>
  <c r="G1061" i="4"/>
  <c r="C1060" i="4"/>
  <c r="H1060" i="4"/>
  <c r="D1060" i="4" s="1"/>
  <c r="BE1062" i="4" l="1"/>
  <c r="BG1062" i="4" s="1"/>
  <c r="AQ1062" i="4" s="1"/>
  <c r="H1061" i="4"/>
  <c r="C1061" i="4"/>
  <c r="D1061" i="4"/>
  <c r="G1062" i="4"/>
  <c r="BE1063" i="4" l="1"/>
  <c r="BG1063" i="4" s="1"/>
  <c r="AQ1063" i="4" s="1"/>
  <c r="C1062" i="4"/>
  <c r="H1062" i="4"/>
  <c r="D1062" i="4" s="1"/>
  <c r="G1063" i="4"/>
  <c r="BE1064" i="4" l="1"/>
  <c r="BG1064" i="4" s="1"/>
  <c r="AQ1064" i="4" s="1"/>
  <c r="G1064" i="4"/>
  <c r="C1063" i="4"/>
  <c r="H1063" i="4"/>
  <c r="D1063" i="4" s="1"/>
  <c r="BE1065" i="4" l="1"/>
  <c r="BG1065" i="4" s="1"/>
  <c r="AQ1065" i="4" s="1"/>
  <c r="G1065" i="4"/>
  <c r="C1064" i="4"/>
  <c r="H1064" i="4"/>
  <c r="D1064" i="4" s="1"/>
  <c r="BE1066" i="4" l="1"/>
  <c r="BG1066" i="4" s="1"/>
  <c r="AQ1066" i="4" s="1"/>
  <c r="C1065" i="4"/>
  <c r="G1066" i="4"/>
  <c r="H1065" i="4"/>
  <c r="D1065" i="4" s="1"/>
  <c r="BE1067" i="4" l="1"/>
  <c r="BG1067" i="4" s="1"/>
  <c r="AQ1067" i="4" s="1"/>
  <c r="G1067" i="4"/>
  <c r="C1066" i="4"/>
  <c r="H1066" i="4"/>
  <c r="D1066" i="4" s="1"/>
  <c r="BE1068" i="4" l="1"/>
  <c r="BG1068" i="4" s="1"/>
  <c r="AQ1068" i="4" s="1"/>
  <c r="H1067" i="4"/>
  <c r="C1067" i="4"/>
  <c r="D1067" i="4"/>
  <c r="G1068" i="4"/>
  <c r="BE1069" i="4" l="1"/>
  <c r="BG1069" i="4" s="1"/>
  <c r="AQ1069" i="4" s="1"/>
  <c r="C1068" i="4"/>
  <c r="G1069" i="4"/>
  <c r="H1068" i="4"/>
  <c r="D1068" i="4" s="1"/>
  <c r="BE1070" i="4" l="1"/>
  <c r="BG1070" i="4" s="1"/>
  <c r="AQ1070" i="4" s="1"/>
  <c r="G1070" i="4"/>
  <c r="H1069" i="4"/>
  <c r="D1069" i="4" s="1"/>
  <c r="C1069" i="4"/>
  <c r="BE1071" i="4" l="1"/>
  <c r="BG1071" i="4" s="1"/>
  <c r="AQ1071" i="4" s="1"/>
  <c r="G1071" i="4"/>
  <c r="H1070" i="4"/>
  <c r="D1070" i="4" s="1"/>
  <c r="C1070" i="4"/>
  <c r="BE1072" i="4" l="1"/>
  <c r="BG1072" i="4" s="1"/>
  <c r="AQ1072" i="4" s="1"/>
  <c r="H1071" i="4"/>
  <c r="D1071" i="4" s="1"/>
  <c r="C1071" i="4"/>
  <c r="G1072" i="4"/>
  <c r="BE1073" i="4" l="1"/>
  <c r="BG1073" i="4" s="1"/>
  <c r="AQ1073" i="4" s="1"/>
  <c r="G1073" i="4"/>
  <c r="C1072" i="4"/>
  <c r="H1072" i="4"/>
  <c r="D1072" i="4" s="1"/>
  <c r="BE1074" i="4" l="1"/>
  <c r="BG1074" i="4" s="1"/>
  <c r="AQ1074" i="4" s="1"/>
  <c r="H1073" i="4"/>
  <c r="C1073" i="4"/>
  <c r="D1073" i="4"/>
  <c r="G1074" i="4"/>
  <c r="BE1075" i="4" l="1"/>
  <c r="BG1075" i="4" s="1"/>
  <c r="AQ1075" i="4" s="1"/>
  <c r="C1074" i="4"/>
  <c r="G1075" i="4"/>
  <c r="H1074" i="4"/>
  <c r="D1074" i="4" s="1"/>
  <c r="BE1076" i="4" l="1"/>
  <c r="BG1076" i="4" s="1"/>
  <c r="AQ1076" i="4" s="1"/>
  <c r="H1075" i="4"/>
  <c r="D1075" i="4" s="1"/>
  <c r="G1076" i="4"/>
  <c r="C1075" i="4"/>
  <c r="BE1077" i="4" l="1"/>
  <c r="BG1077" i="4" s="1"/>
  <c r="AQ1077" i="4" s="1"/>
  <c r="H1076" i="4"/>
  <c r="D1076" i="4" s="1"/>
  <c r="G1077" i="4"/>
  <c r="C1076" i="4"/>
  <c r="BE1078" i="4" l="1"/>
  <c r="BG1078" i="4" s="1"/>
  <c r="AQ1078" i="4" s="1"/>
  <c r="G1078" i="4"/>
  <c r="H1077" i="4"/>
  <c r="D1077" i="4" s="1"/>
  <c r="C1077" i="4"/>
  <c r="BE1079" i="4" l="1"/>
  <c r="BG1079" i="4" s="1"/>
  <c r="AQ1079" i="4" s="1"/>
  <c r="H1078" i="4"/>
  <c r="D1078" i="4" s="1"/>
  <c r="G1079" i="4"/>
  <c r="C1078" i="4"/>
  <c r="BE1080" i="4" l="1"/>
  <c r="BG1080" i="4" s="1"/>
  <c r="AQ1080" i="4" s="1"/>
  <c r="H1079" i="4"/>
  <c r="C1079" i="4"/>
  <c r="D1079" i="4"/>
  <c r="G1080" i="4"/>
  <c r="BE1081" i="4" l="1"/>
  <c r="BG1081" i="4" s="1"/>
  <c r="AQ1081" i="4" s="1"/>
  <c r="C1080" i="4"/>
  <c r="G1081" i="4"/>
  <c r="H1080" i="4"/>
  <c r="D1080" i="4" s="1"/>
  <c r="BE1082" i="4" l="1"/>
  <c r="BG1082" i="4" s="1"/>
  <c r="AQ1082" i="4" s="1"/>
  <c r="H1081" i="4"/>
  <c r="D1081" i="4" s="1"/>
  <c r="G1082" i="4"/>
  <c r="C1081" i="4"/>
  <c r="BE1083" i="4" l="1"/>
  <c r="BG1083" i="4" s="1"/>
  <c r="AQ1083" i="4" s="1"/>
  <c r="H1082" i="4"/>
  <c r="D1082" i="4" s="1"/>
  <c r="G1083" i="4"/>
  <c r="C1082" i="4"/>
  <c r="BE1084" i="4" l="1"/>
  <c r="BG1084" i="4" s="1"/>
  <c r="AQ1084" i="4" s="1"/>
  <c r="C1083" i="4"/>
  <c r="G1084" i="4"/>
  <c r="H1083" i="4"/>
  <c r="D1083" i="4" s="1"/>
  <c r="BE1085" i="4" l="1"/>
  <c r="BG1085" i="4" s="1"/>
  <c r="AQ1085" i="4" s="1"/>
  <c r="G1085" i="4"/>
  <c r="C1084" i="4"/>
  <c r="H1084" i="4"/>
  <c r="D1084" i="4" s="1"/>
  <c r="BE1086" i="4" l="1"/>
  <c r="BG1086" i="4" s="1"/>
  <c r="AQ1086" i="4" s="1"/>
  <c r="H1085" i="4"/>
  <c r="C1085" i="4"/>
  <c r="D1085" i="4"/>
  <c r="G1086" i="4"/>
  <c r="BE1087" i="4" l="1"/>
  <c r="BG1087" i="4" s="1"/>
  <c r="AQ1087" i="4" s="1"/>
  <c r="H1086" i="4"/>
  <c r="D1086" i="4" s="1"/>
  <c r="C1086" i="4"/>
  <c r="G1087" i="4"/>
  <c r="BE1088" i="4" l="1"/>
  <c r="BG1088" i="4" s="1"/>
  <c r="AQ1088" i="4" s="1"/>
  <c r="G1088" i="4"/>
  <c r="H1087" i="4"/>
  <c r="D1087" i="4" s="1"/>
  <c r="C1087" i="4"/>
  <c r="BE1089" i="4" l="1"/>
  <c r="BG1089" i="4" s="1"/>
  <c r="AQ1089" i="4" s="1"/>
  <c r="H1088" i="4"/>
  <c r="D1088" i="4" s="1"/>
  <c r="G1089" i="4"/>
  <c r="C1088" i="4"/>
  <c r="BE1090" i="4" l="1"/>
  <c r="BG1090" i="4" s="1"/>
  <c r="AQ1090" i="4" s="1"/>
  <c r="H1089" i="4"/>
  <c r="D1089" i="4" s="1"/>
  <c r="G1090" i="4"/>
  <c r="C1089" i="4"/>
  <c r="BE1091" i="4" l="1"/>
  <c r="BG1091" i="4" s="1"/>
  <c r="AQ1091" i="4" s="1"/>
  <c r="G1091" i="4"/>
  <c r="C1090" i="4"/>
  <c r="H1090" i="4"/>
  <c r="D1090" i="4" s="1"/>
  <c r="BE1092" i="4" l="1"/>
  <c r="BG1092" i="4" s="1"/>
  <c r="AQ1092" i="4" s="1"/>
  <c r="H1091" i="4"/>
  <c r="D1091" i="4" s="1"/>
  <c r="G1092" i="4"/>
  <c r="C1091" i="4"/>
  <c r="BE1093" i="4" l="1"/>
  <c r="BG1093" i="4" s="1"/>
  <c r="AQ1093" i="4" s="1"/>
  <c r="H1092" i="4"/>
  <c r="D1092" i="4" s="1"/>
  <c r="C1092" i="4"/>
  <c r="G1093" i="4"/>
  <c r="BE1094" i="4" l="1"/>
  <c r="BG1094" i="4" s="1"/>
  <c r="AQ1094" i="4" s="1"/>
  <c r="H1093" i="4"/>
  <c r="D1093" i="4" s="1"/>
  <c r="G1094" i="4"/>
  <c r="C1093" i="4"/>
  <c r="BE1095" i="4" l="1"/>
  <c r="BG1095" i="4" s="1"/>
  <c r="AQ1095" i="4" s="1"/>
  <c r="G1095" i="4"/>
  <c r="H1094" i="4"/>
  <c r="D1094" i="4" s="1"/>
  <c r="C1094" i="4"/>
  <c r="BE1096" i="4" l="1"/>
  <c r="BG1096" i="4" s="1"/>
  <c r="AQ1096" i="4" s="1"/>
  <c r="H1095" i="4"/>
  <c r="D1095" i="4" s="1"/>
  <c r="G1096" i="4"/>
  <c r="C1095" i="4"/>
  <c r="BE1097" i="4" l="1"/>
  <c r="BG1097" i="4" s="1"/>
  <c r="AQ1097" i="4" s="1"/>
  <c r="G1097" i="4"/>
  <c r="H1096" i="4"/>
  <c r="D1096" i="4" s="1"/>
  <c r="C1096" i="4"/>
  <c r="BE1098" i="4" l="1"/>
  <c r="BG1098" i="4" s="1"/>
  <c r="AQ1098" i="4" s="1"/>
  <c r="H1097" i="4"/>
  <c r="C1097" i="4"/>
  <c r="D1097" i="4"/>
  <c r="G1098" i="4"/>
  <c r="BE1099" i="4" l="1"/>
  <c r="BG1099" i="4" s="1"/>
  <c r="AQ1099" i="4" s="1"/>
  <c r="H1098" i="4"/>
  <c r="D1098" i="4" s="1"/>
  <c r="C1098" i="4"/>
  <c r="G1099" i="4"/>
  <c r="BE1100" i="4" l="1"/>
  <c r="BG1100" i="4" s="1"/>
  <c r="AQ1100" i="4" s="1"/>
  <c r="C1099" i="4"/>
  <c r="G1100" i="4"/>
  <c r="H1099" i="4"/>
  <c r="D1099" i="4" s="1"/>
  <c r="BE1101" i="4" l="1"/>
  <c r="BG1101" i="4" s="1"/>
  <c r="AQ1101" i="4" s="1"/>
  <c r="G1101" i="4"/>
  <c r="H1100" i="4"/>
  <c r="D1100" i="4" s="1"/>
  <c r="C1100" i="4"/>
  <c r="BE1102" i="4" l="1"/>
  <c r="BG1102" i="4" s="1"/>
  <c r="AQ1102" i="4" s="1"/>
  <c r="G1102" i="4"/>
  <c r="C1101" i="4"/>
  <c r="H1101" i="4"/>
  <c r="D1101" i="4" s="1"/>
  <c r="BE1103" i="4" l="1"/>
  <c r="BG1103" i="4" s="1"/>
  <c r="AQ1103" i="4" s="1"/>
  <c r="G1103" i="4"/>
  <c r="C1102" i="4"/>
  <c r="H1102" i="4"/>
  <c r="D1102" i="4" s="1"/>
  <c r="BE1104" i="4" l="1"/>
  <c r="BG1104" i="4" s="1"/>
  <c r="AQ1104" i="4" s="1"/>
  <c r="H1103" i="4"/>
  <c r="C1103" i="4"/>
  <c r="D1103" i="4"/>
  <c r="G1104" i="4"/>
  <c r="BE1105" i="4" l="1"/>
  <c r="BG1105" i="4" s="1"/>
  <c r="AQ1105" i="4" s="1"/>
  <c r="H1104" i="4"/>
  <c r="D1104" i="4" s="1"/>
  <c r="C1104" i="4"/>
  <c r="G1105" i="4"/>
  <c r="BE1106" i="4" l="1"/>
  <c r="BG1106" i="4" s="1"/>
  <c r="AQ1106" i="4" s="1"/>
  <c r="C1105" i="4"/>
  <c r="G1106" i="4"/>
  <c r="H1105" i="4"/>
  <c r="D1105" i="4" s="1"/>
  <c r="BE1107" i="4" l="1"/>
  <c r="BG1107" i="4" s="1"/>
  <c r="AQ1107" i="4" s="1"/>
  <c r="G1107" i="4"/>
  <c r="H1106" i="4"/>
  <c r="D1106" i="4" s="1"/>
  <c r="C1106" i="4"/>
  <c r="BE1108" i="4" l="1"/>
  <c r="BG1108" i="4" s="1"/>
  <c r="AQ1108" i="4" s="1"/>
  <c r="G1108" i="4"/>
  <c r="H1107" i="4"/>
  <c r="D1107" i="4" s="1"/>
  <c r="C1107" i="4"/>
  <c r="BE1109" i="4" l="1"/>
  <c r="BG1109" i="4" s="1"/>
  <c r="AQ1109" i="4" s="1"/>
  <c r="G1109" i="4"/>
  <c r="C1108" i="4"/>
  <c r="H1108" i="4"/>
  <c r="D1108" i="4"/>
  <c r="BE1110" i="4" l="1"/>
  <c r="BG1110" i="4" s="1"/>
  <c r="AQ1110" i="4" s="1"/>
  <c r="G1110" i="4"/>
  <c r="H1109" i="4"/>
  <c r="D1109" i="4" s="1"/>
  <c r="C1109" i="4"/>
  <c r="BE1111" i="4" l="1"/>
  <c r="BG1111" i="4" s="1"/>
  <c r="AQ1111" i="4" s="1"/>
  <c r="C1110" i="4"/>
  <c r="H1110" i="4"/>
  <c r="D1110" i="4" s="1"/>
  <c r="G1111" i="4"/>
  <c r="BE1112" i="4" l="1"/>
  <c r="BG1112" i="4" s="1"/>
  <c r="AQ1112" i="4" s="1"/>
  <c r="G1112" i="4"/>
  <c r="C1111" i="4"/>
  <c r="H1111" i="4"/>
  <c r="D1111" i="4" s="1"/>
  <c r="BE1113" i="4" l="1"/>
  <c r="BG1113" i="4" s="1"/>
  <c r="AQ1113" i="4" s="1"/>
  <c r="G1113" i="4"/>
  <c r="H1112" i="4"/>
  <c r="D1112" i="4" s="1"/>
  <c r="C1112" i="4"/>
  <c r="BE1114" i="4" l="1"/>
  <c r="BG1114" i="4" s="1"/>
  <c r="AQ1114" i="4" s="1"/>
  <c r="H1113" i="4"/>
  <c r="D1113" i="4" s="1"/>
  <c r="G1114" i="4"/>
  <c r="C1113" i="4"/>
  <c r="BE1115" i="4" l="1"/>
  <c r="BG1115" i="4" s="1"/>
  <c r="AQ1115" i="4" s="1"/>
  <c r="H1114" i="4"/>
  <c r="G1115" i="4"/>
  <c r="D1114" i="4"/>
  <c r="C1114" i="4"/>
  <c r="BE1116" i="4" l="1"/>
  <c r="BG1116" i="4" s="1"/>
  <c r="AQ1116" i="4" s="1"/>
  <c r="H1115" i="4"/>
  <c r="C1115" i="4"/>
  <c r="D1115" i="4"/>
  <c r="G1116" i="4"/>
  <c r="BE1117" i="4" l="1"/>
  <c r="BG1117" i="4" s="1"/>
  <c r="AQ1117" i="4" s="1"/>
  <c r="G1117" i="4"/>
  <c r="C1116" i="4"/>
  <c r="H1116" i="4"/>
  <c r="D1116" i="4" s="1"/>
  <c r="BE1118" i="4" l="1"/>
  <c r="BG1118" i="4" s="1"/>
  <c r="AQ1118" i="4" s="1"/>
  <c r="G1118" i="4"/>
  <c r="C1117" i="4"/>
  <c r="H1117" i="4"/>
  <c r="D1117" i="4" s="1"/>
  <c r="BE1119" i="4" l="1"/>
  <c r="BG1119" i="4" s="1"/>
  <c r="AQ1119" i="4" s="1"/>
  <c r="H1118" i="4"/>
  <c r="D1118" i="4" s="1"/>
  <c r="G1119" i="4"/>
  <c r="C1118" i="4"/>
  <c r="BE1120" i="4" l="1"/>
  <c r="BG1120" i="4" s="1"/>
  <c r="AQ1120" i="4" s="1"/>
  <c r="G1120" i="4"/>
  <c r="H1119" i="4"/>
  <c r="D1119" i="4" s="1"/>
  <c r="C1119" i="4"/>
  <c r="BE1121" i="4" l="1"/>
  <c r="BG1121" i="4" s="1"/>
  <c r="AQ1121" i="4" s="1"/>
  <c r="G1121" i="4"/>
  <c r="C1120" i="4"/>
  <c r="H1120" i="4"/>
  <c r="D1120" i="4" s="1"/>
  <c r="BE1122" i="4" l="1"/>
  <c r="BG1122" i="4" s="1"/>
  <c r="AQ1122" i="4" s="1"/>
  <c r="H1121" i="4"/>
  <c r="D1121" i="4"/>
  <c r="G1122" i="4"/>
  <c r="C1121" i="4"/>
  <c r="BE1123" i="4" l="1"/>
  <c r="BG1123" i="4" s="1"/>
  <c r="AQ1123" i="4" s="1"/>
  <c r="G1123" i="4"/>
  <c r="C1122" i="4"/>
  <c r="H1122" i="4"/>
  <c r="D1122" i="4" s="1"/>
  <c r="BE1124" i="4" l="1"/>
  <c r="BG1124" i="4" s="1"/>
  <c r="AQ1124" i="4" s="1"/>
  <c r="G1124" i="4"/>
  <c r="C1123" i="4"/>
  <c r="H1123" i="4"/>
  <c r="D1123" i="4" s="1"/>
  <c r="BE1125" i="4" l="1"/>
  <c r="BG1125" i="4" s="1"/>
  <c r="AQ1125" i="4" s="1"/>
  <c r="C1124" i="4"/>
  <c r="G1125" i="4"/>
  <c r="H1124" i="4"/>
  <c r="D1124" i="4" s="1"/>
  <c r="BE1126" i="4" l="1"/>
  <c r="BG1126" i="4" s="1"/>
  <c r="AQ1126" i="4" s="1"/>
  <c r="C1125" i="4"/>
  <c r="G1126" i="4"/>
  <c r="H1125" i="4"/>
  <c r="D1125" i="4" s="1"/>
  <c r="BE1127" i="4" l="1"/>
  <c r="BG1127" i="4" s="1"/>
  <c r="AQ1127" i="4" s="1"/>
  <c r="H1126" i="4"/>
  <c r="G1127" i="4"/>
  <c r="C1126" i="4"/>
  <c r="D1126" i="4"/>
  <c r="BE1128" i="4" l="1"/>
  <c r="BG1128" i="4" s="1"/>
  <c r="AQ1128" i="4" s="1"/>
  <c r="H1127" i="4"/>
  <c r="C1127" i="4"/>
  <c r="D1127" i="4"/>
  <c r="G1128" i="4"/>
  <c r="BE1129" i="4" l="1"/>
  <c r="BG1129" i="4" s="1"/>
  <c r="AQ1129" i="4" s="1"/>
  <c r="G1129" i="4"/>
  <c r="C1128" i="4"/>
  <c r="H1128" i="4"/>
  <c r="D1128" i="4" s="1"/>
  <c r="BE1130" i="4" l="1"/>
  <c r="BG1130" i="4" s="1"/>
  <c r="AQ1130" i="4" s="1"/>
  <c r="G1130" i="4"/>
  <c r="H1129" i="4"/>
  <c r="D1129" i="4" s="1"/>
  <c r="C1129" i="4"/>
  <c r="BE1131" i="4" l="1"/>
  <c r="BG1131" i="4" s="1"/>
  <c r="AQ1131" i="4" s="1"/>
  <c r="G1131" i="4"/>
  <c r="H1130" i="4"/>
  <c r="D1130" i="4" s="1"/>
  <c r="C1130" i="4"/>
  <c r="BE1132" i="4" l="1"/>
  <c r="BG1132" i="4" s="1"/>
  <c r="AQ1132" i="4" s="1"/>
  <c r="H1131" i="4"/>
  <c r="D1131" i="4" s="1"/>
  <c r="G1132" i="4"/>
  <c r="C1131" i="4"/>
  <c r="BE1133" i="4" l="1"/>
  <c r="BG1133" i="4" s="1"/>
  <c r="AQ1133" i="4" s="1"/>
  <c r="G1133" i="4"/>
  <c r="C1132" i="4"/>
  <c r="H1132" i="4"/>
  <c r="D1132" i="4" s="1"/>
  <c r="BE1134" i="4" l="1"/>
  <c r="BG1134" i="4" s="1"/>
  <c r="AQ1134" i="4" s="1"/>
  <c r="H1133" i="4"/>
  <c r="C1133" i="4"/>
  <c r="G1134" i="4"/>
  <c r="D1133" i="4"/>
  <c r="BE1135" i="4" l="1"/>
  <c r="BG1135" i="4" s="1"/>
  <c r="AQ1135" i="4" s="1"/>
  <c r="G1135" i="4"/>
  <c r="H1134" i="4"/>
  <c r="D1134" i="4" s="1"/>
  <c r="C1134" i="4"/>
  <c r="BE1136" i="4" l="1"/>
  <c r="BG1136" i="4" s="1"/>
  <c r="AQ1136" i="4" s="1"/>
  <c r="H1135" i="4"/>
  <c r="D1135" i="4" s="1"/>
  <c r="G1136" i="4"/>
  <c r="C1135" i="4"/>
  <c r="BE1137" i="4" l="1"/>
  <c r="BG1137" i="4" s="1"/>
  <c r="AQ1137" i="4" s="1"/>
  <c r="G1137" i="4"/>
  <c r="H1136" i="4"/>
  <c r="D1136" i="4" s="1"/>
  <c r="C1136" i="4"/>
  <c r="BE1138" i="4" l="1"/>
  <c r="BG1138" i="4" s="1"/>
  <c r="AQ1138" i="4" s="1"/>
  <c r="C1137" i="4"/>
  <c r="G1138" i="4"/>
  <c r="H1137" i="4"/>
  <c r="D1137" i="4" s="1"/>
  <c r="BE1139" i="4" l="1"/>
  <c r="BG1139" i="4" s="1"/>
  <c r="AQ1139" i="4" s="1"/>
  <c r="G1139" i="4"/>
  <c r="H1138" i="4"/>
  <c r="D1138" i="4" s="1"/>
  <c r="C1138" i="4"/>
  <c r="BE1140" i="4" l="1"/>
  <c r="BG1140" i="4" s="1"/>
  <c r="AQ1140" i="4" s="1"/>
  <c r="H1139" i="4"/>
  <c r="C1139" i="4"/>
  <c r="G1140" i="4"/>
  <c r="D1139" i="4"/>
  <c r="BE1141" i="4" l="1"/>
  <c r="BG1141" i="4" s="1"/>
  <c r="AQ1141" i="4" s="1"/>
  <c r="G1141" i="4"/>
  <c r="C1140" i="4"/>
  <c r="H1140" i="4"/>
  <c r="D1140" i="4" s="1"/>
  <c r="BE1142" i="4" l="1"/>
  <c r="BG1142" i="4" s="1"/>
  <c r="AQ1142" i="4" s="1"/>
  <c r="G1142" i="4"/>
  <c r="C1141" i="4"/>
  <c r="H1141" i="4"/>
  <c r="D1141" i="4" s="1"/>
  <c r="BE1143" i="4" l="1"/>
  <c r="BG1143" i="4" s="1"/>
  <c r="AQ1143" i="4" s="1"/>
  <c r="H1142" i="4"/>
  <c r="D1142" i="4" s="1"/>
  <c r="G1143" i="4"/>
  <c r="C1142" i="4"/>
  <c r="BE1144" i="4" l="1"/>
  <c r="BG1144" i="4" s="1"/>
  <c r="AQ1144" i="4" s="1"/>
  <c r="H1143" i="4"/>
  <c r="D1143" i="4" s="1"/>
  <c r="G1144" i="4"/>
  <c r="C1143" i="4"/>
  <c r="BE1145" i="4" l="1"/>
  <c r="BG1145" i="4" s="1"/>
  <c r="AQ1145" i="4" s="1"/>
  <c r="G1145" i="4"/>
  <c r="H1144" i="4"/>
  <c r="D1144" i="4" s="1"/>
  <c r="C1144" i="4"/>
  <c r="BE1146" i="4" l="1"/>
  <c r="BG1146" i="4" s="1"/>
  <c r="AQ1146" i="4" s="1"/>
  <c r="H1145" i="4"/>
  <c r="C1145" i="4"/>
  <c r="G1146" i="4"/>
  <c r="D1145" i="4"/>
  <c r="BE1147" i="4" l="1"/>
  <c r="BG1147" i="4" s="1"/>
  <c r="AQ1147" i="4" s="1"/>
  <c r="G1147" i="4"/>
  <c r="C1146" i="4"/>
  <c r="H1146" i="4"/>
  <c r="D1146" i="4" s="1"/>
  <c r="BE1148" i="4" l="1"/>
  <c r="BG1148" i="4" s="1"/>
  <c r="AQ1148" i="4" s="1"/>
  <c r="H1147" i="4"/>
  <c r="D1147" i="4" s="1"/>
  <c r="G1148" i="4"/>
  <c r="C1147" i="4"/>
  <c r="BE1149" i="4" l="1"/>
  <c r="BG1149" i="4" s="1"/>
  <c r="AQ1149" i="4" s="1"/>
  <c r="G1149" i="4"/>
  <c r="H1148" i="4"/>
  <c r="D1148" i="4" s="1"/>
  <c r="C1148" i="4"/>
  <c r="BE1150" i="4" l="1"/>
  <c r="BG1150" i="4" s="1"/>
  <c r="AQ1150" i="4" s="1"/>
  <c r="H1149" i="4"/>
  <c r="D1149" i="4" s="1"/>
  <c r="G1150" i="4"/>
  <c r="C1149" i="4"/>
  <c r="BE1151" i="4" l="1"/>
  <c r="BG1151" i="4" s="1"/>
  <c r="AQ1151" i="4" s="1"/>
  <c r="G1151" i="4"/>
  <c r="C1150" i="4"/>
  <c r="H1150" i="4"/>
  <c r="D1150" i="4" s="1"/>
  <c r="BE1152" i="4" l="1"/>
  <c r="BG1152" i="4" s="1"/>
  <c r="AQ1152" i="4" s="1"/>
  <c r="H1151" i="4"/>
  <c r="G1152" i="4"/>
  <c r="C1151" i="4"/>
  <c r="D1151" i="4"/>
  <c r="BE1153" i="4" l="1"/>
  <c r="BG1153" i="4" s="1"/>
  <c r="AQ1153" i="4" s="1"/>
  <c r="H1152" i="4"/>
  <c r="D1152" i="4" s="1"/>
  <c r="G1153" i="4"/>
  <c r="C1152" i="4"/>
  <c r="BE1154" i="4" l="1"/>
  <c r="BG1154" i="4" s="1"/>
  <c r="AQ1154" i="4" s="1"/>
  <c r="C1153" i="4"/>
  <c r="G1154" i="4"/>
  <c r="H1153" i="4"/>
  <c r="D1153" i="4" s="1"/>
  <c r="BE1155" i="4" l="1"/>
  <c r="BG1155" i="4" s="1"/>
  <c r="AQ1155" i="4" s="1"/>
  <c r="G1155" i="4"/>
  <c r="C1154" i="4"/>
  <c r="H1154" i="4"/>
  <c r="D1154" i="4" s="1"/>
  <c r="BE1156" i="4" l="1"/>
  <c r="BG1156" i="4" s="1"/>
  <c r="AQ1156" i="4" s="1"/>
  <c r="G1156" i="4"/>
  <c r="H1155" i="4"/>
  <c r="D1155" i="4" s="1"/>
  <c r="C1155" i="4"/>
  <c r="BE1157" i="4" l="1"/>
  <c r="BG1157" i="4" s="1"/>
  <c r="AQ1157" i="4" s="1"/>
  <c r="G1157" i="4"/>
  <c r="C1156" i="4"/>
  <c r="H1156" i="4"/>
  <c r="D1156" i="4" s="1"/>
  <c r="BE1158" i="4" l="1"/>
  <c r="BG1158" i="4" s="1"/>
  <c r="AQ1158" i="4" s="1"/>
  <c r="H1157" i="4"/>
  <c r="D1157" i="4" s="1"/>
  <c r="C1157" i="4"/>
  <c r="G1158" i="4"/>
  <c r="BE1159" i="4" l="1"/>
  <c r="BG1159" i="4" s="1"/>
  <c r="AQ1159" i="4" s="1"/>
  <c r="H1158" i="4"/>
  <c r="D1158" i="4" s="1"/>
  <c r="C1158" i="4"/>
  <c r="G1159" i="4"/>
  <c r="BE1160" i="4" l="1"/>
  <c r="BG1160" i="4" s="1"/>
  <c r="AQ1160" i="4" s="1"/>
  <c r="G1160" i="4"/>
  <c r="C1159" i="4"/>
  <c r="H1159" i="4"/>
  <c r="D1159" i="4" s="1"/>
  <c r="BE1161" i="4" l="1"/>
  <c r="BG1161" i="4" s="1"/>
  <c r="AQ1161" i="4" s="1"/>
  <c r="H1160" i="4"/>
  <c r="D1160" i="4" s="1"/>
  <c r="C1160" i="4"/>
  <c r="G1161" i="4"/>
  <c r="BE1162" i="4" l="1"/>
  <c r="BG1162" i="4" s="1"/>
  <c r="AQ1162" i="4" s="1"/>
  <c r="H1161" i="4"/>
  <c r="D1161" i="4" s="1"/>
  <c r="C1161" i="4"/>
  <c r="G1162" i="4"/>
  <c r="BE1163" i="4" l="1"/>
  <c r="BG1163" i="4" s="1"/>
  <c r="AQ1163" i="4" s="1"/>
  <c r="G1163" i="4"/>
  <c r="C1162" i="4"/>
  <c r="H1162" i="4"/>
  <c r="D1162" i="4" s="1"/>
  <c r="BE1164" i="4" l="1"/>
  <c r="BG1164" i="4" s="1"/>
  <c r="AQ1164" i="4" s="1"/>
  <c r="C1163" i="4"/>
  <c r="G1164" i="4"/>
  <c r="H1163" i="4"/>
  <c r="D1163" i="4" s="1"/>
  <c r="BE1165" i="4" l="1"/>
  <c r="BG1165" i="4" s="1"/>
  <c r="AQ1165" i="4" s="1"/>
  <c r="H1164" i="4"/>
  <c r="D1164" i="4" s="1"/>
  <c r="C1164" i="4"/>
  <c r="G1165" i="4"/>
  <c r="BE1166" i="4" l="1"/>
  <c r="BG1166" i="4" s="1"/>
  <c r="AQ1166" i="4" s="1"/>
  <c r="G1166" i="4"/>
  <c r="C1165" i="4"/>
  <c r="H1165" i="4"/>
  <c r="D1165" i="4" s="1"/>
  <c r="BE1167" i="4" l="1"/>
  <c r="BG1167" i="4" s="1"/>
  <c r="AQ1167" i="4" s="1"/>
  <c r="H1166" i="4"/>
  <c r="D1166" i="4" s="1"/>
  <c r="G1167" i="4"/>
  <c r="C1166" i="4"/>
  <c r="BE1168" i="4" l="1"/>
  <c r="BG1168" i="4" s="1"/>
  <c r="AQ1168" i="4" s="1"/>
  <c r="H1167" i="4"/>
  <c r="D1167" i="4" s="1"/>
  <c r="G1168" i="4"/>
  <c r="C1167" i="4"/>
  <c r="BE1169" i="4" l="1"/>
  <c r="BG1169" i="4" s="1"/>
  <c r="AQ1169" i="4" s="1"/>
  <c r="C1168" i="4"/>
  <c r="G1169" i="4"/>
  <c r="H1168" i="4"/>
  <c r="D1168" i="4" s="1"/>
  <c r="BE1170" i="4" l="1"/>
  <c r="BG1170" i="4" s="1"/>
  <c r="AQ1170" i="4" s="1"/>
  <c r="H1169" i="4"/>
  <c r="D1169" i="4" s="1"/>
  <c r="G1170" i="4"/>
  <c r="C1169" i="4"/>
  <c r="BE1171" i="4" l="1"/>
  <c r="BG1171" i="4" s="1"/>
  <c r="AQ1171" i="4" s="1"/>
  <c r="C1170" i="4"/>
  <c r="H1170" i="4"/>
  <c r="D1170" i="4" s="1"/>
  <c r="G1171" i="4"/>
  <c r="BE1172" i="4" l="1"/>
  <c r="BG1172" i="4" s="1"/>
  <c r="AQ1172" i="4" s="1"/>
  <c r="C1171" i="4"/>
  <c r="G1172" i="4"/>
  <c r="H1171" i="4"/>
  <c r="D1171" i="4" s="1"/>
  <c r="BE1173" i="4" l="1"/>
  <c r="BG1173" i="4" s="1"/>
  <c r="AQ1173" i="4" s="1"/>
  <c r="G1173" i="4"/>
  <c r="C1172" i="4"/>
  <c r="H1172" i="4"/>
  <c r="D1172" i="4" s="1"/>
  <c r="BE1174" i="4" l="1"/>
  <c r="BG1174" i="4" s="1"/>
  <c r="AQ1174" i="4" s="1"/>
  <c r="H1173" i="4"/>
  <c r="D1173" i="4" s="1"/>
  <c r="G1174" i="4"/>
  <c r="C1173" i="4"/>
  <c r="BE1175" i="4" l="1"/>
  <c r="BG1175" i="4" s="1"/>
  <c r="AQ1175" i="4" s="1"/>
  <c r="H1174" i="4"/>
  <c r="G1175" i="4"/>
  <c r="C1174" i="4"/>
  <c r="D1174" i="4"/>
  <c r="BE1176" i="4" l="1"/>
  <c r="BG1176" i="4" s="1"/>
  <c r="AQ1176" i="4" s="1"/>
  <c r="G1176" i="4"/>
  <c r="H1175" i="4"/>
  <c r="D1175" i="4" s="1"/>
  <c r="C1175" i="4"/>
  <c r="BE1177" i="4" l="1"/>
  <c r="BG1177" i="4" s="1"/>
  <c r="AQ1177" i="4" s="1"/>
  <c r="G1177" i="4"/>
  <c r="C1176" i="4"/>
  <c r="H1176" i="4"/>
  <c r="D1176" i="4" s="1"/>
  <c r="BE1178" i="4" l="1"/>
  <c r="BG1178" i="4" s="1"/>
  <c r="AQ1178" i="4" s="1"/>
  <c r="H1177" i="4"/>
  <c r="D1177" i="4" s="1"/>
  <c r="C1177" i="4"/>
  <c r="G1178" i="4"/>
  <c r="BE1179" i="4" l="1"/>
  <c r="BG1179" i="4" s="1"/>
  <c r="AQ1179" i="4" s="1"/>
  <c r="H1178" i="4"/>
  <c r="C1178" i="4"/>
  <c r="D1178" i="4"/>
  <c r="G1179" i="4"/>
  <c r="BE1180" i="4" l="1"/>
  <c r="BG1180" i="4" s="1"/>
  <c r="AQ1180" i="4" s="1"/>
  <c r="C1179" i="4"/>
  <c r="G1180" i="4"/>
  <c r="H1179" i="4"/>
  <c r="D1179" i="4" s="1"/>
  <c r="BE1181" i="4" l="1"/>
  <c r="BG1181" i="4" s="1"/>
  <c r="AQ1181" i="4" s="1"/>
  <c r="G1181" i="4"/>
  <c r="C1180" i="4"/>
  <c r="H1180" i="4"/>
  <c r="D1180" i="4" s="1"/>
  <c r="BE1182" i="4" l="1"/>
  <c r="BG1182" i="4" s="1"/>
  <c r="AQ1182" i="4" s="1"/>
  <c r="C1181" i="4"/>
  <c r="G1182" i="4"/>
  <c r="H1181" i="4"/>
  <c r="D1181" i="4" s="1"/>
  <c r="BE1183" i="4" l="1"/>
  <c r="BG1183" i="4" s="1"/>
  <c r="AQ1183" i="4" s="1"/>
  <c r="C1182" i="4"/>
  <c r="G1183" i="4"/>
  <c r="H1182" i="4"/>
  <c r="D1182" i="4" s="1"/>
  <c r="BE1184" i="4" l="1"/>
  <c r="BG1184" i="4" s="1"/>
  <c r="AQ1184" i="4" s="1"/>
  <c r="G1184" i="4"/>
  <c r="C1183" i="4"/>
  <c r="H1183" i="4"/>
  <c r="D1183" i="4" s="1"/>
  <c r="BE1185" i="4" l="1"/>
  <c r="BG1185" i="4" s="1"/>
  <c r="AQ1185" i="4" s="1"/>
  <c r="H1184" i="4"/>
  <c r="D1184" i="4" s="1"/>
  <c r="G1185" i="4"/>
  <c r="C1184" i="4"/>
  <c r="BE1186" i="4" l="1"/>
  <c r="BG1186" i="4" s="1"/>
  <c r="AQ1186" i="4" s="1"/>
  <c r="C1185" i="4"/>
  <c r="H1185" i="4"/>
  <c r="D1185" i="4" s="1"/>
  <c r="G1186" i="4"/>
  <c r="BE1187" i="4" l="1"/>
  <c r="BG1187" i="4" s="1"/>
  <c r="AQ1187" i="4" s="1"/>
  <c r="C1186" i="4"/>
  <c r="G1187" i="4"/>
  <c r="H1186" i="4"/>
  <c r="D1186" i="4" s="1"/>
  <c r="BE1188" i="4" l="1"/>
  <c r="BG1188" i="4" s="1"/>
  <c r="AQ1188" i="4" s="1"/>
  <c r="H1187" i="4"/>
  <c r="D1187" i="4" s="1"/>
  <c r="G1188" i="4"/>
  <c r="C1187" i="4"/>
  <c r="BE1189" i="4" l="1"/>
  <c r="BG1189" i="4" s="1"/>
  <c r="AQ1189" i="4" s="1"/>
  <c r="H1188" i="4"/>
  <c r="D1188" i="4" s="1"/>
  <c r="G1189" i="4"/>
  <c r="C1188" i="4"/>
  <c r="BE1190" i="4" l="1"/>
  <c r="BG1190" i="4" s="1"/>
  <c r="AQ1190" i="4" s="1"/>
  <c r="C1189" i="4"/>
  <c r="G1190" i="4"/>
  <c r="H1189" i="4"/>
  <c r="D1189" i="4" s="1"/>
  <c r="BE1191" i="4" l="1"/>
  <c r="BG1191" i="4" s="1"/>
  <c r="AQ1191" i="4" s="1"/>
  <c r="G1191" i="4"/>
  <c r="C1190" i="4"/>
  <c r="H1190" i="4"/>
  <c r="D1190" i="4" s="1"/>
  <c r="BE1192" i="4" l="1"/>
  <c r="BG1192" i="4" s="1"/>
  <c r="AQ1192" i="4" s="1"/>
  <c r="H1191" i="4"/>
  <c r="D1191" i="4" s="1"/>
  <c r="G1192" i="4"/>
  <c r="C1191" i="4"/>
  <c r="BE1193" i="4" l="1"/>
  <c r="BG1193" i="4" s="1"/>
  <c r="AQ1193" i="4" s="1"/>
  <c r="H1192" i="4"/>
  <c r="C1192" i="4"/>
  <c r="G1193" i="4"/>
  <c r="D1192" i="4"/>
  <c r="BE1194" i="4" l="1"/>
  <c r="BG1194" i="4" s="1"/>
  <c r="AQ1194" i="4" s="1"/>
  <c r="G1194" i="4"/>
  <c r="H1193" i="4"/>
  <c r="D1193" i="4" s="1"/>
  <c r="C1193" i="4"/>
  <c r="BE1195" i="4" l="1"/>
  <c r="BG1195" i="4" s="1"/>
  <c r="AQ1195" i="4" s="1"/>
  <c r="G1195" i="4"/>
  <c r="H1194" i="4"/>
  <c r="D1194" i="4" s="1"/>
  <c r="C1194" i="4"/>
  <c r="BE1196" i="4" l="1"/>
  <c r="BG1196" i="4" s="1"/>
  <c r="AQ1196" i="4" s="1"/>
  <c r="G1196" i="4"/>
  <c r="C1195" i="4"/>
  <c r="H1195" i="4"/>
  <c r="D1195" i="4" s="1"/>
  <c r="BE1197" i="4" l="1"/>
  <c r="BG1197" i="4" s="1"/>
  <c r="AQ1197" i="4" s="1"/>
  <c r="H1196" i="4"/>
  <c r="C1196" i="4"/>
  <c r="D1196" i="4"/>
  <c r="G1197" i="4"/>
  <c r="BE1198" i="4" l="1"/>
  <c r="BG1198" i="4" s="1"/>
  <c r="AQ1198" i="4" s="1"/>
  <c r="C1197" i="4"/>
  <c r="G1198" i="4"/>
  <c r="H1197" i="4"/>
  <c r="D1197" i="4" s="1"/>
  <c r="BE1199" i="4" l="1"/>
  <c r="BG1199" i="4" s="1"/>
  <c r="AQ1199" i="4" s="1"/>
  <c r="G1199" i="4"/>
  <c r="H1198" i="4"/>
  <c r="D1198" i="4" s="1"/>
  <c r="C1198" i="4"/>
  <c r="BE1200" i="4" l="1"/>
  <c r="BG1200" i="4" s="1"/>
  <c r="AQ1200" i="4" s="1"/>
  <c r="G1200" i="4"/>
  <c r="C1199" i="4"/>
  <c r="H1199" i="4"/>
  <c r="D1199" i="4" s="1"/>
  <c r="BE1201" i="4" l="1"/>
  <c r="BG1201" i="4" s="1"/>
  <c r="AQ1201" i="4" s="1"/>
  <c r="H1200" i="4"/>
  <c r="D1200" i="4" s="1"/>
  <c r="C1200" i="4"/>
  <c r="G1201" i="4"/>
  <c r="BE1202" i="4" l="1"/>
  <c r="BG1202" i="4" s="1"/>
  <c r="AQ1202" i="4" s="1"/>
  <c r="G1202" i="4"/>
  <c r="H1201" i="4"/>
  <c r="D1201" i="4" s="1"/>
  <c r="C1201" i="4"/>
  <c r="BE1203" i="4" l="1"/>
  <c r="BG1203" i="4" s="1"/>
  <c r="AQ1203" i="4" s="1"/>
  <c r="H1202" i="4"/>
  <c r="D1202" i="4" s="1"/>
  <c r="G1203" i="4"/>
  <c r="C1202" i="4"/>
  <c r="BE1204" i="4" l="1"/>
  <c r="BG1204" i="4" s="1"/>
  <c r="AQ1204" i="4" s="1"/>
  <c r="C1203" i="4"/>
  <c r="H1203" i="4"/>
  <c r="D1203" i="4" s="1"/>
  <c r="G1204" i="4"/>
  <c r="BE1205" i="4" l="1"/>
  <c r="BG1205" i="4" s="1"/>
  <c r="AQ1205" i="4" s="1"/>
  <c r="C1204" i="4"/>
  <c r="G1205" i="4"/>
  <c r="H1204" i="4"/>
  <c r="D1204" i="4" s="1"/>
  <c r="BE1206" i="4" l="1"/>
  <c r="BG1206" i="4" s="1"/>
  <c r="AQ1206" i="4" s="1"/>
  <c r="G1206" i="4"/>
  <c r="H1205" i="4"/>
  <c r="D1205" i="4" s="1"/>
  <c r="C1205" i="4"/>
  <c r="BE1207" i="4" l="1"/>
  <c r="BG1207" i="4" s="1"/>
  <c r="AQ1207" i="4" s="1"/>
  <c r="G1207" i="4"/>
  <c r="C1206" i="4"/>
  <c r="H1206" i="4"/>
  <c r="D1206" i="4" s="1"/>
  <c r="BE1208" i="4" l="1"/>
  <c r="BG1208" i="4" s="1"/>
  <c r="AQ1208" i="4" s="1"/>
  <c r="G1208" i="4"/>
  <c r="H1207" i="4"/>
  <c r="D1207" i="4" s="1"/>
  <c r="C1207" i="4"/>
  <c r="BE1209" i="4" l="1"/>
  <c r="BG1209" i="4" s="1"/>
  <c r="AQ1209" i="4" s="1"/>
  <c r="H1208" i="4"/>
  <c r="D1208" i="4" s="1"/>
  <c r="C1208" i="4"/>
  <c r="G1209" i="4"/>
  <c r="BE1210" i="4" l="1"/>
  <c r="BG1210" i="4" s="1"/>
  <c r="AQ1210" i="4" s="1"/>
  <c r="G1210" i="4"/>
  <c r="C1209" i="4"/>
  <c r="H1209" i="4"/>
  <c r="D1209" i="4" s="1"/>
  <c r="BE1211" i="4" l="1"/>
  <c r="BG1211" i="4" s="1"/>
  <c r="AQ1211" i="4" s="1"/>
  <c r="G1211" i="4"/>
  <c r="C1210" i="4"/>
  <c r="H1210" i="4"/>
  <c r="D1210" i="4" s="1"/>
  <c r="BE1212" i="4" l="1"/>
  <c r="BG1212" i="4" s="1"/>
  <c r="AQ1212" i="4" s="1"/>
  <c r="G1212" i="4"/>
  <c r="C1211" i="4"/>
  <c r="H1211" i="4"/>
  <c r="D1211" i="4" s="1"/>
  <c r="BE1213" i="4" l="1"/>
  <c r="BG1213" i="4" s="1"/>
  <c r="AQ1213" i="4" s="1"/>
  <c r="G1213" i="4"/>
  <c r="H1212" i="4"/>
  <c r="D1212" i="4" s="1"/>
  <c r="C1212" i="4"/>
  <c r="BE1214" i="4" l="1"/>
  <c r="BG1214" i="4" s="1"/>
  <c r="AQ1214" i="4" s="1"/>
  <c r="G1214" i="4"/>
  <c r="C1213" i="4"/>
  <c r="H1213" i="4"/>
  <c r="D1213" i="4" s="1"/>
  <c r="BE1215" i="4" l="1"/>
  <c r="BG1215" i="4" s="1"/>
  <c r="AQ1215" i="4" s="1"/>
  <c r="H1214" i="4"/>
  <c r="D1214" i="4" s="1"/>
  <c r="G1215" i="4"/>
  <c r="C1214" i="4"/>
  <c r="BE1216" i="4" l="1"/>
  <c r="BG1216" i="4" s="1"/>
  <c r="AQ1216" i="4" s="1"/>
  <c r="G1216" i="4"/>
  <c r="H1215" i="4"/>
  <c r="D1215" i="4" s="1"/>
  <c r="C1215" i="4"/>
  <c r="BE1217" i="4" l="1"/>
  <c r="BG1217" i="4" s="1"/>
  <c r="AQ1217" i="4" s="1"/>
  <c r="G1217" i="4"/>
  <c r="H1216" i="4"/>
  <c r="D1216" i="4" s="1"/>
  <c r="C1216" i="4"/>
  <c r="BE1218" i="4" l="1"/>
  <c r="BG1218" i="4" s="1"/>
  <c r="AQ1218" i="4" s="1"/>
  <c r="G1218" i="4"/>
  <c r="C1217" i="4"/>
  <c r="H1217" i="4"/>
  <c r="D1217" i="4" s="1"/>
  <c r="BE1219" i="4" l="1"/>
  <c r="BG1219" i="4" s="1"/>
  <c r="AQ1219" i="4" s="1"/>
  <c r="G1219" i="4"/>
  <c r="C1218" i="4"/>
  <c r="H1218" i="4"/>
  <c r="D1218" i="4" s="1"/>
  <c r="BE1220" i="4" l="1"/>
  <c r="BG1220" i="4" s="1"/>
  <c r="AQ1220" i="4" s="1"/>
  <c r="G1220" i="4"/>
  <c r="C1219" i="4"/>
  <c r="H1219" i="4"/>
  <c r="D1219" i="4" s="1"/>
  <c r="BE1221" i="4" l="1"/>
  <c r="BG1221" i="4" s="1"/>
  <c r="AQ1221" i="4" s="1"/>
  <c r="H1220" i="4"/>
  <c r="D1220" i="4" s="1"/>
  <c r="G1221" i="4"/>
  <c r="C1220" i="4"/>
  <c r="BE1222" i="4" l="1"/>
  <c r="BG1222" i="4" s="1"/>
  <c r="AQ1222" i="4" s="1"/>
  <c r="C1221" i="4"/>
  <c r="G1222" i="4"/>
  <c r="H1221" i="4"/>
  <c r="D1221" i="4" s="1"/>
  <c r="BE1223" i="4" l="1"/>
  <c r="BG1223" i="4" s="1"/>
  <c r="AQ1223" i="4" s="1"/>
  <c r="H1222" i="4"/>
  <c r="D1222" i="4" s="1"/>
  <c r="C1222" i="4"/>
  <c r="G1223" i="4"/>
  <c r="BE1224" i="4" l="1"/>
  <c r="BG1224" i="4" s="1"/>
  <c r="AQ1224" i="4" s="1"/>
  <c r="G1224" i="4"/>
  <c r="C1223" i="4"/>
  <c r="H1223" i="4"/>
  <c r="D1223" i="4" s="1"/>
  <c r="BE1225" i="4" l="1"/>
  <c r="BG1225" i="4" s="1"/>
  <c r="AQ1225" i="4" s="1"/>
  <c r="C1224" i="4"/>
  <c r="G1225" i="4"/>
  <c r="H1224" i="4"/>
  <c r="D1224" i="4" s="1"/>
  <c r="BE1226" i="4" l="1"/>
  <c r="BG1226" i="4" s="1"/>
  <c r="AQ1226" i="4" s="1"/>
  <c r="G1226" i="4"/>
  <c r="C1225" i="4"/>
  <c r="H1225" i="4"/>
  <c r="D1225" i="4" s="1"/>
  <c r="BE1227" i="4" l="1"/>
  <c r="BG1227" i="4" s="1"/>
  <c r="AQ1227" i="4" s="1"/>
  <c r="H1226" i="4"/>
  <c r="C1226" i="4"/>
  <c r="D1226" i="4"/>
  <c r="G1227" i="4"/>
  <c r="BE1228" i="4" l="1"/>
  <c r="BG1228" i="4" s="1"/>
  <c r="AQ1228" i="4" s="1"/>
  <c r="G1228" i="4"/>
  <c r="H1227" i="4"/>
  <c r="D1227" i="4" s="1"/>
  <c r="C1227" i="4"/>
  <c r="BE1229" i="4" l="1"/>
  <c r="BG1229" i="4" s="1"/>
  <c r="AQ1229" i="4" s="1"/>
  <c r="G1229" i="4"/>
  <c r="H1228" i="4"/>
  <c r="D1228" i="4" s="1"/>
  <c r="C1228" i="4"/>
  <c r="BE1230" i="4" l="1"/>
  <c r="BG1230" i="4" s="1"/>
  <c r="AQ1230" i="4" s="1"/>
  <c r="G1230" i="4"/>
  <c r="H1229" i="4"/>
  <c r="D1229" i="4" s="1"/>
  <c r="C1229" i="4"/>
  <c r="BE1231" i="4" l="1"/>
  <c r="BG1231" i="4" s="1"/>
  <c r="AQ1231" i="4" s="1"/>
  <c r="G1231" i="4"/>
  <c r="C1230" i="4"/>
  <c r="H1230" i="4"/>
  <c r="D1230" i="4" s="1"/>
  <c r="BE1232" i="4" l="1"/>
  <c r="BG1232" i="4" s="1"/>
  <c r="AQ1232" i="4" s="1"/>
  <c r="G1232" i="4"/>
  <c r="C1231" i="4"/>
  <c r="H1231" i="4"/>
  <c r="D1231" i="4" s="1"/>
  <c r="BE1233" i="4" l="1"/>
  <c r="BG1233" i="4" s="1"/>
  <c r="AQ1233" i="4" s="1"/>
  <c r="H1232" i="4"/>
  <c r="D1232" i="4" s="1"/>
  <c r="C1232" i="4"/>
  <c r="G1233" i="4"/>
  <c r="BE1234" i="4" l="1"/>
  <c r="BG1234" i="4" s="1"/>
  <c r="AQ1234" i="4" s="1"/>
  <c r="G1234" i="4"/>
  <c r="H1233" i="4"/>
  <c r="D1233" i="4" s="1"/>
  <c r="C1233" i="4"/>
  <c r="BE1235" i="4" l="1"/>
  <c r="BG1235" i="4" s="1"/>
  <c r="AQ1235" i="4" s="1"/>
  <c r="G1235" i="4"/>
  <c r="C1234" i="4"/>
  <c r="H1234" i="4"/>
  <c r="D1234" i="4" s="1"/>
  <c r="BE1236" i="4" l="1"/>
  <c r="BG1236" i="4" s="1"/>
  <c r="AQ1236" i="4" s="1"/>
  <c r="C1235" i="4"/>
  <c r="G1236" i="4"/>
  <c r="H1235" i="4"/>
  <c r="D1235" i="4" s="1"/>
  <c r="BE1237" i="4" l="1"/>
  <c r="BG1237" i="4" s="1"/>
  <c r="AQ1237" i="4" s="1"/>
  <c r="C1236" i="4"/>
  <c r="G1237" i="4"/>
  <c r="H1236" i="4"/>
  <c r="D1236" i="4" s="1"/>
  <c r="BE1238" i="4" l="1"/>
  <c r="BG1238" i="4" s="1"/>
  <c r="AQ1238" i="4" s="1"/>
  <c r="G1238" i="4"/>
  <c r="C1237" i="4"/>
  <c r="H1237" i="4"/>
  <c r="D1237" i="4" s="1"/>
  <c r="BE1239" i="4" l="1"/>
  <c r="BG1239" i="4" s="1"/>
  <c r="AQ1239" i="4" s="1"/>
  <c r="H1238" i="4"/>
  <c r="C1238" i="4"/>
  <c r="D1238" i="4"/>
  <c r="G1239" i="4"/>
  <c r="BE1240" i="4" l="1"/>
  <c r="BG1240" i="4" s="1"/>
  <c r="AQ1240" i="4" s="1"/>
  <c r="C1239" i="4"/>
  <c r="G1240" i="4"/>
  <c r="H1239" i="4"/>
  <c r="D1239" i="4" s="1"/>
  <c r="BE1241" i="4" l="1"/>
  <c r="BG1241" i="4" s="1"/>
  <c r="AQ1241" i="4" s="1"/>
  <c r="H1240" i="4"/>
  <c r="D1240" i="4" s="1"/>
  <c r="G1241" i="4"/>
  <c r="C1240" i="4"/>
  <c r="BE1242" i="4" l="1"/>
  <c r="BG1242" i="4" s="1"/>
  <c r="AQ1242" i="4" s="1"/>
  <c r="G1242" i="4"/>
  <c r="C1241" i="4"/>
  <c r="H1241" i="4"/>
  <c r="D1241" i="4" s="1"/>
  <c r="BE1243" i="4" l="1"/>
  <c r="BG1243" i="4" s="1"/>
  <c r="AQ1243" i="4" s="1"/>
  <c r="H1242" i="4"/>
  <c r="D1242" i="4" s="1"/>
  <c r="G1243" i="4"/>
  <c r="C1242" i="4"/>
  <c r="BE1244" i="4" l="1"/>
  <c r="BG1244" i="4" s="1"/>
  <c r="AQ1244" i="4" s="1"/>
  <c r="G1244" i="4"/>
  <c r="H1243" i="4"/>
  <c r="D1243" i="4" s="1"/>
  <c r="C1243" i="4"/>
  <c r="BE1245" i="4" l="1"/>
  <c r="BG1245" i="4" s="1"/>
  <c r="AQ1245" i="4" s="1"/>
  <c r="H1244" i="4"/>
  <c r="D1244" i="4" s="1"/>
  <c r="G1245" i="4"/>
  <c r="C1244" i="4"/>
  <c r="BE1246" i="4" l="1"/>
  <c r="BG1246" i="4" s="1"/>
  <c r="AQ1246" i="4" s="1"/>
  <c r="G1246" i="4"/>
  <c r="C1245" i="4"/>
  <c r="H1245" i="4"/>
  <c r="D1245" i="4" s="1"/>
  <c r="BE1247" i="4" l="1"/>
  <c r="BG1247" i="4" s="1"/>
  <c r="AQ1247" i="4" s="1"/>
  <c r="H1246" i="4"/>
  <c r="D1246" i="4" s="1"/>
  <c r="G1247" i="4"/>
  <c r="C1246" i="4"/>
  <c r="BE1248" i="4" l="1"/>
  <c r="BG1248" i="4" s="1"/>
  <c r="AQ1248" i="4" s="1"/>
  <c r="H1247" i="4"/>
  <c r="D1247" i="4" s="1"/>
  <c r="G1248" i="4"/>
  <c r="C1247" i="4"/>
  <c r="BE1249" i="4" l="1"/>
  <c r="BG1249" i="4" s="1"/>
  <c r="AQ1249" i="4" s="1"/>
  <c r="H1248" i="4"/>
  <c r="D1248" i="4" s="1"/>
  <c r="G1249" i="4"/>
  <c r="C1248" i="4"/>
  <c r="BE1250" i="4" l="1"/>
  <c r="BG1250" i="4" s="1"/>
  <c r="AQ1250" i="4" s="1"/>
  <c r="G1250" i="4"/>
  <c r="C1249" i="4"/>
  <c r="H1249" i="4"/>
  <c r="D1249" i="4" s="1"/>
  <c r="BE1251" i="4" l="1"/>
  <c r="BG1251" i="4" s="1"/>
  <c r="AQ1251" i="4" s="1"/>
  <c r="G1251" i="4"/>
  <c r="H1250" i="4"/>
  <c r="D1250" i="4" s="1"/>
  <c r="C1250" i="4"/>
  <c r="BE1252" i="4" l="1"/>
  <c r="BG1252" i="4" s="1"/>
  <c r="AQ1252" i="4" s="1"/>
  <c r="C1251" i="4"/>
  <c r="G1252" i="4"/>
  <c r="H1251" i="4"/>
  <c r="D1251" i="4" s="1"/>
  <c r="BE1253" i="4" l="1"/>
  <c r="BG1253" i="4" s="1"/>
  <c r="AQ1253" i="4" s="1"/>
  <c r="C1252" i="4"/>
  <c r="G1253" i="4"/>
  <c r="H1252" i="4"/>
  <c r="D1252" i="4" s="1"/>
  <c r="BE1254" i="4" l="1"/>
  <c r="BG1254" i="4" s="1"/>
  <c r="AQ1254" i="4" s="1"/>
  <c r="C1253" i="4"/>
  <c r="G1254" i="4"/>
  <c r="H1253" i="4"/>
  <c r="D1253" i="4" s="1"/>
  <c r="BE1255" i="4" l="1"/>
  <c r="BG1255" i="4" s="1"/>
  <c r="AQ1255" i="4" s="1"/>
  <c r="G1255" i="4"/>
  <c r="C1254" i="4"/>
  <c r="H1254" i="4"/>
  <c r="D1254" i="4" s="1"/>
  <c r="BE1256" i="4" l="1"/>
  <c r="BG1256" i="4" s="1"/>
  <c r="AQ1256" i="4" s="1"/>
  <c r="G1256" i="4"/>
  <c r="H1255" i="4"/>
  <c r="D1255" i="4" s="1"/>
  <c r="C1255" i="4"/>
  <c r="BE1257" i="4" l="1"/>
  <c r="BG1257" i="4" s="1"/>
  <c r="AQ1257" i="4" s="1"/>
  <c r="H1256" i="4"/>
  <c r="C1256" i="4"/>
  <c r="D1256" i="4"/>
  <c r="G1257" i="4"/>
  <c r="BE1258" i="4" l="1"/>
  <c r="BG1258" i="4" s="1"/>
  <c r="AQ1258" i="4" s="1"/>
  <c r="G1258" i="4"/>
  <c r="C1257" i="4"/>
  <c r="H1257" i="4"/>
  <c r="D1257" i="4" s="1"/>
  <c r="BE1259" i="4" l="1"/>
  <c r="BG1259" i="4" s="1"/>
  <c r="AQ1259" i="4" s="1"/>
  <c r="G1259" i="4"/>
  <c r="C1258" i="4"/>
  <c r="H1258" i="4"/>
  <c r="D1258" i="4" s="1"/>
  <c r="BE1260" i="4" l="1"/>
  <c r="BG1260" i="4" s="1"/>
  <c r="AQ1260" i="4" s="1"/>
  <c r="G1260" i="4"/>
  <c r="C1259" i="4"/>
  <c r="H1259" i="4"/>
  <c r="D1259" i="4" s="1"/>
  <c r="BE1261" i="4" l="1"/>
  <c r="BG1261" i="4" s="1"/>
  <c r="AQ1261" i="4" s="1"/>
  <c r="C1260" i="4"/>
  <c r="G1261" i="4"/>
  <c r="H1260" i="4"/>
  <c r="D1260" i="4" s="1"/>
  <c r="BE1262" i="4" l="1"/>
  <c r="BG1262" i="4" s="1"/>
  <c r="AQ1262" i="4" s="1"/>
  <c r="G1262" i="4"/>
  <c r="H1261" i="4"/>
  <c r="D1261" i="4" s="1"/>
  <c r="C1261" i="4"/>
  <c r="BE1263" i="4" l="1"/>
  <c r="BG1263" i="4" s="1"/>
  <c r="AQ1263" i="4" s="1"/>
  <c r="H1262" i="4"/>
  <c r="C1262" i="4"/>
  <c r="D1262" i="4"/>
  <c r="G1263" i="4"/>
  <c r="BE1264" i="4" l="1"/>
  <c r="BG1264" i="4" s="1"/>
  <c r="AQ1264" i="4" s="1"/>
  <c r="H1263" i="4"/>
  <c r="D1263" i="4" s="1"/>
  <c r="G1264" i="4"/>
  <c r="C1263" i="4"/>
  <c r="BE1265" i="4" l="1"/>
  <c r="BG1265" i="4" s="1"/>
  <c r="AQ1265" i="4" s="1"/>
  <c r="C1264" i="4"/>
  <c r="H1264" i="4"/>
  <c r="D1264" i="4" s="1"/>
  <c r="G1265" i="4"/>
  <c r="BE1266" i="4" l="1"/>
  <c r="BG1266" i="4" s="1"/>
  <c r="AQ1266" i="4" s="1"/>
  <c r="G1266" i="4"/>
  <c r="H1265" i="4"/>
  <c r="D1265" i="4" s="1"/>
  <c r="C1265" i="4"/>
  <c r="BE1267" i="4" l="1"/>
  <c r="BG1267" i="4" s="1"/>
  <c r="AQ1267" i="4" s="1"/>
  <c r="C1266" i="4"/>
  <c r="H1266" i="4"/>
  <c r="G1267" i="4"/>
  <c r="D1266" i="4"/>
  <c r="BE1268" i="4" l="1"/>
  <c r="BG1268" i="4" s="1"/>
  <c r="AQ1268" i="4" s="1"/>
  <c r="G1268" i="4"/>
  <c r="H1267" i="4"/>
  <c r="D1267" i="4" s="1"/>
  <c r="C1267" i="4"/>
  <c r="BE1269" i="4" l="1"/>
  <c r="BG1269" i="4" s="1"/>
  <c r="AQ1269" i="4" s="1"/>
  <c r="H1268" i="4"/>
  <c r="D1268" i="4" s="1"/>
  <c r="C1268" i="4"/>
  <c r="G1269" i="4"/>
  <c r="BE1270" i="4" l="1"/>
  <c r="BG1270" i="4" s="1"/>
  <c r="AQ1270" i="4" s="1"/>
  <c r="H1269" i="4"/>
  <c r="D1269" i="4" s="1"/>
  <c r="G1270" i="4"/>
  <c r="C1269" i="4"/>
  <c r="BE1271" i="4" l="1"/>
  <c r="BG1271" i="4" s="1"/>
  <c r="AQ1271" i="4" s="1"/>
  <c r="C1270" i="4"/>
  <c r="G1271" i="4"/>
  <c r="H1270" i="4"/>
  <c r="D1270" i="4" s="1"/>
  <c r="BE1272" i="4" l="1"/>
  <c r="BG1272" i="4" s="1"/>
  <c r="AQ1272" i="4" s="1"/>
  <c r="H1271" i="4"/>
  <c r="D1271" i="4" s="1"/>
  <c r="C1271" i="4"/>
  <c r="G1272" i="4"/>
  <c r="BE1273" i="4" l="1"/>
  <c r="BG1273" i="4" s="1"/>
  <c r="AQ1273" i="4" s="1"/>
  <c r="C1272" i="4"/>
  <c r="G1273" i="4"/>
  <c r="H1272" i="4"/>
  <c r="D1272" i="4" s="1"/>
  <c r="BE1274" i="4" l="1"/>
  <c r="BG1274" i="4" s="1"/>
  <c r="AQ1274" i="4" s="1"/>
  <c r="G1274" i="4"/>
  <c r="H1273" i="4"/>
  <c r="D1273" i="4" s="1"/>
  <c r="C1273" i="4"/>
  <c r="BE1275" i="4" l="1"/>
  <c r="BG1275" i="4" s="1"/>
  <c r="AQ1275" i="4" s="1"/>
  <c r="C1274" i="4"/>
  <c r="G1275" i="4"/>
  <c r="H1274" i="4"/>
  <c r="D1274" i="4" s="1"/>
  <c r="BE1276" i="4" l="1"/>
  <c r="BG1276" i="4" s="1"/>
  <c r="AQ1276" i="4" s="1"/>
  <c r="C1275" i="4"/>
  <c r="G1276" i="4"/>
  <c r="H1275" i="4"/>
  <c r="D1275" i="4" s="1"/>
  <c r="BE1277" i="4" l="1"/>
  <c r="BG1277" i="4" s="1"/>
  <c r="AQ1277" i="4" s="1"/>
  <c r="G1277" i="4"/>
  <c r="H1276" i="4"/>
  <c r="D1276" i="4" s="1"/>
  <c r="C1276" i="4"/>
  <c r="BE1278" i="4" l="1"/>
  <c r="BG1278" i="4" s="1"/>
  <c r="AQ1278" i="4" s="1"/>
  <c r="G1278" i="4"/>
  <c r="C1277" i="4"/>
  <c r="H1277" i="4"/>
  <c r="D1277" i="4" s="1"/>
  <c r="BE1279" i="4" l="1"/>
  <c r="BG1279" i="4" s="1"/>
  <c r="AQ1279" i="4" s="1"/>
  <c r="C1278" i="4"/>
  <c r="H1278" i="4"/>
  <c r="D1278" i="4" s="1"/>
  <c r="G1279" i="4"/>
  <c r="BE1280" i="4" l="1"/>
  <c r="BG1280" i="4" s="1"/>
  <c r="AQ1280" i="4" s="1"/>
  <c r="G1280" i="4"/>
  <c r="H1279" i="4"/>
  <c r="D1279" i="4" s="1"/>
  <c r="C1279" i="4"/>
  <c r="BE1281" i="4" l="1"/>
  <c r="BG1281" i="4" s="1"/>
  <c r="AQ1281" i="4" s="1"/>
  <c r="H1280" i="4"/>
  <c r="C1280" i="4"/>
  <c r="G1281" i="4"/>
  <c r="D1280" i="4"/>
  <c r="BE1282" i="4" l="1"/>
  <c r="BG1282" i="4" s="1"/>
  <c r="AQ1282" i="4" s="1"/>
  <c r="G1282" i="4"/>
  <c r="C1281" i="4"/>
  <c r="H1281" i="4"/>
  <c r="D1281" i="4" s="1"/>
  <c r="BE1283" i="4" l="1"/>
  <c r="BG1283" i="4" s="1"/>
  <c r="AQ1283" i="4" s="1"/>
  <c r="C1282" i="4"/>
  <c r="H1282" i="4"/>
  <c r="D1282" i="4" s="1"/>
  <c r="G1283" i="4"/>
  <c r="BE1284" i="4" l="1"/>
  <c r="BG1284" i="4" s="1"/>
  <c r="AQ1284" i="4" s="1"/>
  <c r="G1284" i="4"/>
  <c r="C1283" i="4"/>
  <c r="H1283" i="4"/>
  <c r="D1283" i="4" s="1"/>
  <c r="BE1285" i="4" l="1"/>
  <c r="BG1285" i="4" s="1"/>
  <c r="AQ1285" i="4" s="1"/>
  <c r="G1285" i="4"/>
  <c r="C1284" i="4"/>
  <c r="H1284" i="4"/>
  <c r="D1284" i="4" s="1"/>
  <c r="BE1286" i="4" l="1"/>
  <c r="BG1286" i="4" s="1"/>
  <c r="AQ1286" i="4" s="1"/>
  <c r="G1286" i="4"/>
  <c r="H1285" i="4"/>
  <c r="D1285" i="4" s="1"/>
  <c r="C1285" i="4"/>
  <c r="BE1287" i="4" l="1"/>
  <c r="BG1287" i="4" s="1"/>
  <c r="AQ1287" i="4" s="1"/>
  <c r="H1286" i="4"/>
  <c r="C1286" i="4"/>
  <c r="G1287" i="4"/>
  <c r="D1286" i="4"/>
  <c r="BE1288" i="4" l="1"/>
  <c r="BG1288" i="4" s="1"/>
  <c r="AQ1288" i="4" s="1"/>
  <c r="G1288" i="4"/>
  <c r="H1287" i="4"/>
  <c r="D1287" i="4" s="1"/>
  <c r="C1287" i="4"/>
  <c r="BE1289" i="4" l="1"/>
  <c r="BG1289" i="4" s="1"/>
  <c r="AQ1289" i="4" s="1"/>
  <c r="G1289" i="4"/>
  <c r="H1288" i="4"/>
  <c r="D1288" i="4" s="1"/>
  <c r="C1288" i="4"/>
  <c r="BE1290" i="4" l="1"/>
  <c r="BG1290" i="4" s="1"/>
  <c r="AQ1290" i="4" s="1"/>
  <c r="G1290" i="4"/>
  <c r="H1289" i="4"/>
  <c r="D1289" i="4" s="1"/>
  <c r="C1289" i="4"/>
  <c r="BE1291" i="4" l="1"/>
  <c r="BG1291" i="4" s="1"/>
  <c r="AQ1291" i="4" s="1"/>
  <c r="H1290" i="4"/>
  <c r="D1290" i="4" s="1"/>
  <c r="G1291" i="4"/>
  <c r="C1290" i="4"/>
  <c r="BE1292" i="4" l="1"/>
  <c r="BG1292" i="4" s="1"/>
  <c r="AQ1292" i="4" s="1"/>
  <c r="G1292" i="4"/>
  <c r="C1291" i="4"/>
  <c r="H1291" i="4"/>
  <c r="D1291" i="4" s="1"/>
  <c r="BE1293" i="4" l="1"/>
  <c r="BG1293" i="4" s="1"/>
  <c r="AQ1293" i="4" s="1"/>
  <c r="H1292" i="4"/>
  <c r="C1292" i="4"/>
  <c r="G1293" i="4"/>
  <c r="D1292" i="4"/>
  <c r="BE1294" i="4" l="1"/>
  <c r="BG1294" i="4" s="1"/>
  <c r="AQ1294" i="4" s="1"/>
  <c r="G1294" i="4"/>
  <c r="H1293" i="4"/>
  <c r="D1293" i="4" s="1"/>
  <c r="C1293" i="4"/>
  <c r="BE1295" i="4" l="1"/>
  <c r="BG1295" i="4" s="1"/>
  <c r="AQ1295" i="4" s="1"/>
  <c r="G1295" i="4"/>
  <c r="H1294" i="4"/>
  <c r="D1294" i="4" s="1"/>
  <c r="C1294" i="4"/>
  <c r="BE1296" i="4" l="1"/>
  <c r="BG1296" i="4" s="1"/>
  <c r="AQ1296" i="4" s="1"/>
  <c r="H1295" i="4"/>
  <c r="D1295" i="4" s="1"/>
  <c r="G1296" i="4"/>
  <c r="C1295" i="4"/>
  <c r="BE1297" i="4" l="1"/>
  <c r="BG1297" i="4" s="1"/>
  <c r="AQ1297" i="4" s="1"/>
  <c r="H1296" i="4"/>
  <c r="D1296" i="4" s="1"/>
  <c r="G1297" i="4"/>
  <c r="C1296" i="4"/>
  <c r="BE1298" i="4" l="1"/>
  <c r="BG1298" i="4" s="1"/>
  <c r="AQ1298" i="4" s="1"/>
  <c r="G1298" i="4"/>
  <c r="C1297" i="4"/>
  <c r="H1297" i="4"/>
  <c r="D1297" i="4" s="1"/>
  <c r="BE1299" i="4" l="1"/>
  <c r="BG1299" i="4" s="1"/>
  <c r="AQ1299" i="4" s="1"/>
  <c r="H1298" i="4"/>
  <c r="D1298" i="4" s="1"/>
  <c r="C1298" i="4"/>
  <c r="G1299" i="4"/>
  <c r="BE1300" i="4" l="1"/>
  <c r="BG1300" i="4" s="1"/>
  <c r="AQ1300" i="4" s="1"/>
  <c r="C1299" i="4"/>
  <c r="G1300" i="4"/>
  <c r="H1299" i="4"/>
  <c r="D1299" i="4" s="1"/>
  <c r="BE1301" i="4" l="1"/>
  <c r="BG1301" i="4" s="1"/>
  <c r="AQ1301" i="4" s="1"/>
  <c r="C1300" i="4"/>
  <c r="G1301" i="4"/>
  <c r="H1300" i="4"/>
  <c r="D1300" i="4" s="1"/>
  <c r="BE1302" i="4" l="1"/>
  <c r="BG1302" i="4" s="1"/>
  <c r="AQ1302" i="4" s="1"/>
  <c r="G1302" i="4"/>
  <c r="H1301" i="4"/>
  <c r="D1301" i="4" s="1"/>
  <c r="C1301" i="4"/>
  <c r="BE1303" i="4" l="1"/>
  <c r="BG1303" i="4" s="1"/>
  <c r="AQ1303" i="4" s="1"/>
  <c r="G1303" i="4"/>
  <c r="H1302" i="4"/>
  <c r="D1302" i="4" s="1"/>
  <c r="C1302" i="4"/>
  <c r="BE1304" i="4" l="1"/>
  <c r="BG1304" i="4" s="1"/>
  <c r="AQ1304" i="4" s="1"/>
  <c r="G1304" i="4"/>
  <c r="C1303" i="4"/>
  <c r="H1303" i="4"/>
  <c r="D1303" i="4" s="1"/>
  <c r="BE1305" i="4" l="1"/>
  <c r="BG1305" i="4" s="1"/>
  <c r="AQ1305" i="4" s="1"/>
  <c r="H1304" i="4"/>
  <c r="C1304" i="4"/>
  <c r="G1305" i="4"/>
  <c r="D1304" i="4"/>
  <c r="BE1306" i="4" l="1"/>
  <c r="BG1306" i="4" s="1"/>
  <c r="AQ1306" i="4" s="1"/>
  <c r="G1306" i="4"/>
  <c r="H1305" i="4"/>
  <c r="D1305" i="4" s="1"/>
  <c r="C1305" i="4"/>
  <c r="BE1307" i="4" l="1"/>
  <c r="BG1307" i="4" s="1"/>
  <c r="AQ1307" i="4" s="1"/>
  <c r="G1307" i="4"/>
  <c r="C1306" i="4"/>
  <c r="H1306" i="4"/>
  <c r="D1306" i="4" s="1"/>
  <c r="BE1308" i="4" l="1"/>
  <c r="BG1308" i="4" s="1"/>
  <c r="AQ1308" i="4" s="1"/>
  <c r="G1308" i="4"/>
  <c r="H1307" i="4"/>
  <c r="D1307" i="4" s="1"/>
  <c r="C1307" i="4"/>
  <c r="BE1309" i="4" l="1"/>
  <c r="BG1309" i="4" s="1"/>
  <c r="AQ1309" i="4" s="1"/>
  <c r="C1308" i="4"/>
  <c r="G1309" i="4"/>
  <c r="H1308" i="4"/>
  <c r="D1308" i="4" s="1"/>
  <c r="BE1310" i="4" l="1"/>
  <c r="BG1310" i="4" s="1"/>
  <c r="AQ1310" i="4" s="1"/>
  <c r="G1310" i="4"/>
  <c r="H1309" i="4"/>
  <c r="D1309" i="4" s="1"/>
  <c r="C1309" i="4"/>
  <c r="BE1311" i="4" l="1"/>
  <c r="BG1311" i="4" s="1"/>
  <c r="AQ1311" i="4" s="1"/>
  <c r="H1310" i="4"/>
  <c r="C1310" i="4"/>
  <c r="G1311" i="4"/>
  <c r="D1310" i="4"/>
  <c r="BE1312" i="4" l="1"/>
  <c r="BG1312" i="4" s="1"/>
  <c r="AQ1312" i="4" s="1"/>
  <c r="G1312" i="4"/>
  <c r="C1311" i="4"/>
  <c r="H1311" i="4"/>
  <c r="D1311" i="4" s="1"/>
  <c r="BE1313" i="4" l="1"/>
  <c r="BG1313" i="4" s="1"/>
  <c r="AQ1313" i="4" s="1"/>
  <c r="G1313" i="4"/>
  <c r="H1312" i="4"/>
  <c r="D1312" i="4" s="1"/>
  <c r="C1312" i="4"/>
  <c r="BE1314" i="4" l="1"/>
  <c r="BG1314" i="4" s="1"/>
  <c r="AQ1314" i="4" s="1"/>
  <c r="G1314" i="4"/>
  <c r="C1313" i="4"/>
  <c r="H1313" i="4"/>
  <c r="D1313" i="4" s="1"/>
  <c r="BE1315" i="4" l="1"/>
  <c r="BG1315" i="4" s="1"/>
  <c r="AQ1315" i="4" s="1"/>
  <c r="G1315" i="4"/>
  <c r="C1314" i="4"/>
  <c r="H1314" i="4"/>
  <c r="D1314" i="4" s="1"/>
  <c r="BE1316" i="4" l="1"/>
  <c r="BG1316" i="4" s="1"/>
  <c r="AQ1316" i="4" s="1"/>
  <c r="C1315" i="4"/>
  <c r="G1316" i="4"/>
  <c r="H1315" i="4"/>
  <c r="D1315" i="4" s="1"/>
  <c r="BE1317" i="4" l="1"/>
  <c r="BG1317" i="4" s="1"/>
  <c r="AQ1317" i="4" s="1"/>
  <c r="H1316" i="4"/>
  <c r="C1316" i="4"/>
  <c r="G1317" i="4"/>
  <c r="D1316" i="4"/>
  <c r="BE1318" i="4" l="1"/>
  <c r="BG1318" i="4" s="1"/>
  <c r="AQ1318" i="4" s="1"/>
  <c r="G1318" i="4"/>
  <c r="C1317" i="4"/>
  <c r="H1317" i="4"/>
  <c r="D1317" i="4" s="1"/>
  <c r="BE1319" i="4" l="1"/>
  <c r="BG1319" i="4" s="1"/>
  <c r="AQ1319" i="4" s="1"/>
  <c r="G1319" i="4"/>
  <c r="H1318" i="4"/>
  <c r="D1318" i="4" s="1"/>
  <c r="C1318" i="4"/>
  <c r="BE1320" i="4" l="1"/>
  <c r="BG1320" i="4" s="1"/>
  <c r="AQ1320" i="4" s="1"/>
  <c r="G1320" i="4"/>
  <c r="C1319" i="4"/>
  <c r="H1319" i="4"/>
  <c r="D1319" i="4" s="1"/>
  <c r="BE1321" i="4" l="1"/>
  <c r="BG1321" i="4" s="1"/>
  <c r="AQ1321" i="4" s="1"/>
  <c r="C1320" i="4"/>
  <c r="G1321" i="4"/>
  <c r="H1320" i="4"/>
  <c r="D1320" i="4" s="1"/>
  <c r="BE1322" i="4" l="1"/>
  <c r="BG1322" i="4" s="1"/>
  <c r="AQ1322" i="4" s="1"/>
  <c r="G1322" i="4"/>
  <c r="C1321" i="4"/>
  <c r="H1321" i="4"/>
  <c r="D1321" i="4" s="1"/>
  <c r="BE1323" i="4" l="1"/>
  <c r="BG1323" i="4" s="1"/>
  <c r="AQ1323" i="4" s="1"/>
  <c r="H1322" i="4"/>
  <c r="D1322" i="4" s="1"/>
  <c r="C1322" i="4"/>
  <c r="G1323" i="4"/>
  <c r="BE1324" i="4" l="1"/>
  <c r="BG1324" i="4" s="1"/>
  <c r="AQ1324" i="4" s="1"/>
  <c r="G1324" i="4"/>
  <c r="C1323" i="4"/>
  <c r="H1323" i="4"/>
  <c r="D1323" i="4" s="1"/>
  <c r="BE1325" i="4" l="1"/>
  <c r="BG1325" i="4" s="1"/>
  <c r="AQ1325" i="4" s="1"/>
  <c r="G1325" i="4"/>
  <c r="H1324" i="4"/>
  <c r="D1324" i="4" s="1"/>
  <c r="C1324" i="4"/>
  <c r="BE1326" i="4" l="1"/>
  <c r="BG1326" i="4" s="1"/>
  <c r="AQ1326" i="4" s="1"/>
  <c r="C1325" i="4"/>
  <c r="G1326" i="4"/>
  <c r="H1325" i="4"/>
  <c r="D1325" i="4" s="1"/>
  <c r="BE1327" i="4" l="1"/>
  <c r="BG1327" i="4" s="1"/>
  <c r="AQ1327" i="4" s="1"/>
  <c r="C1326" i="4"/>
  <c r="G1327" i="4"/>
  <c r="H1326" i="4"/>
  <c r="D1326" i="4" s="1"/>
  <c r="BE1328" i="4" l="1"/>
  <c r="BG1328" i="4" s="1"/>
  <c r="AQ1328" i="4" s="1"/>
  <c r="G1328" i="4"/>
  <c r="C1327" i="4"/>
  <c r="H1327" i="4"/>
  <c r="D1327" i="4" s="1"/>
  <c r="BE1329" i="4" l="1"/>
  <c r="BG1329" i="4" s="1"/>
  <c r="AQ1329" i="4" s="1"/>
  <c r="H1328" i="4"/>
  <c r="D1328" i="4" s="1"/>
  <c r="C1328" i="4"/>
  <c r="G1329" i="4"/>
  <c r="BE1330" i="4" l="1"/>
  <c r="BG1330" i="4" s="1"/>
  <c r="AQ1330" i="4" s="1"/>
  <c r="G1330" i="4"/>
  <c r="C1329" i="4"/>
  <c r="H1329" i="4"/>
  <c r="D1329" i="4" s="1"/>
  <c r="BE1331" i="4" l="1"/>
  <c r="BG1331" i="4" s="1"/>
  <c r="AQ1331" i="4" s="1"/>
  <c r="H1330" i="4"/>
  <c r="D1330" i="4" s="1"/>
  <c r="G1331" i="4"/>
  <c r="C1330" i="4"/>
  <c r="BE1332" i="4" l="1"/>
  <c r="BG1332" i="4" s="1"/>
  <c r="AQ1332" i="4" s="1"/>
  <c r="G1332" i="4"/>
  <c r="H1331" i="4"/>
  <c r="D1331" i="4" s="1"/>
  <c r="C1331" i="4"/>
  <c r="BE1333" i="4" l="1"/>
  <c r="BG1333" i="4" s="1"/>
  <c r="AQ1333" i="4" s="1"/>
  <c r="H1332" i="4"/>
  <c r="D1332" i="4" s="1"/>
  <c r="G1333" i="4"/>
  <c r="C1332" i="4"/>
  <c r="BE1334" i="4" l="1"/>
  <c r="BG1334" i="4" s="1"/>
  <c r="AQ1334" i="4" s="1"/>
  <c r="G1334" i="4"/>
  <c r="C1333" i="4"/>
  <c r="H1333" i="4"/>
  <c r="D1333" i="4" s="1"/>
  <c r="BY3" i="10"/>
  <c r="CA3" i="10"/>
  <c r="BE1335" i="4" l="1"/>
  <c r="BG1335" i="4" s="1"/>
  <c r="AQ1335" i="4" s="1"/>
  <c r="G1335" i="4"/>
  <c r="H1334" i="4"/>
  <c r="D1334" i="4" s="1"/>
  <c r="C1334" i="4"/>
  <c r="BZ3" i="10"/>
  <c r="BY4" i="10"/>
  <c r="CA4" i="10"/>
  <c r="BE1336" i="4" l="1"/>
  <c r="BG1336" i="4" s="1"/>
  <c r="AQ1336" i="4" s="1"/>
  <c r="C1335" i="4"/>
  <c r="G1336" i="4"/>
  <c r="H1335" i="4"/>
  <c r="D1335" i="4" s="1"/>
  <c r="BY5" i="10"/>
  <c r="BZ4" i="10"/>
  <c r="BE1337" i="4" l="1"/>
  <c r="BG1337" i="4" s="1"/>
  <c r="AQ1337" i="4" s="1"/>
  <c r="G1337" i="4"/>
  <c r="H1336" i="4"/>
  <c r="D1336" i="4" s="1"/>
  <c r="C1336" i="4"/>
  <c r="CA5" i="10"/>
  <c r="BZ5" i="10"/>
  <c r="BE1338" i="4" l="1"/>
  <c r="BG1338" i="4" s="1"/>
  <c r="AQ1338" i="4" s="1"/>
  <c r="H1337" i="4"/>
  <c r="C1337" i="4"/>
  <c r="D1337" i="4"/>
  <c r="G1338" i="4"/>
  <c r="BE1339" i="4" l="1"/>
  <c r="BG1339" i="4" s="1"/>
  <c r="AQ1339" i="4" s="1"/>
  <c r="G1339" i="4"/>
  <c r="C1338" i="4"/>
  <c r="H1338" i="4"/>
  <c r="D1338" i="4" s="1"/>
  <c r="BY6" i="10"/>
  <c r="BE1340" i="4" l="1"/>
  <c r="BG1340" i="4" s="1"/>
  <c r="AQ1340" i="4" s="1"/>
  <c r="G1340" i="4"/>
  <c r="H1339" i="4"/>
  <c r="C1339" i="4"/>
  <c r="D1339" i="4"/>
  <c r="BZ6" i="10"/>
  <c r="CA6" i="10"/>
  <c r="BY7" i="10"/>
  <c r="BE1341" i="4" l="1"/>
  <c r="BG1341" i="4" s="1"/>
  <c r="AQ1341" i="4" s="1"/>
  <c r="H1340" i="4"/>
  <c r="D1340" i="4" s="1"/>
  <c r="C1340" i="4"/>
  <c r="G1341" i="4"/>
  <c r="CA7" i="10"/>
  <c r="BZ7" i="10"/>
  <c r="BE1342" i="4" l="1"/>
  <c r="BG1342" i="4" s="1"/>
  <c r="AQ1342" i="4" s="1"/>
  <c r="C1341" i="4"/>
  <c r="H1341" i="4"/>
  <c r="D1341" i="4" s="1"/>
  <c r="G1342" i="4"/>
  <c r="BE1343" i="4" l="1"/>
  <c r="BG1343" i="4" s="1"/>
  <c r="AQ1343" i="4" s="1"/>
  <c r="C1342" i="4"/>
  <c r="G1343" i="4"/>
  <c r="H1342" i="4"/>
  <c r="D1342" i="4" s="1"/>
  <c r="BE1344" i="4" l="1"/>
  <c r="BG1344" i="4" s="1"/>
  <c r="AQ1344" i="4" s="1"/>
  <c r="C1343" i="4"/>
  <c r="H1343" i="4"/>
  <c r="D1343" i="4" s="1"/>
  <c r="G1344" i="4"/>
  <c r="BY8" i="10"/>
  <c r="BE1345" i="4" l="1"/>
  <c r="BG1345" i="4" s="1"/>
  <c r="AQ1345" i="4" s="1"/>
  <c r="C1344" i="4"/>
  <c r="H1344" i="4"/>
  <c r="D1344" i="4" s="1"/>
  <c r="G1345" i="4"/>
  <c r="BY9" i="10"/>
  <c r="BZ8" i="10"/>
  <c r="CA8" i="10"/>
  <c r="BE1346" i="4" l="1"/>
  <c r="BG1346" i="4" s="1"/>
  <c r="AQ1346" i="4" s="1"/>
  <c r="C1345" i="4"/>
  <c r="G1346" i="4"/>
  <c r="H1345" i="4"/>
  <c r="D1345" i="4" s="1"/>
  <c r="BZ9" i="10"/>
  <c r="CA9" i="10"/>
  <c r="BE1347" i="4" l="1"/>
  <c r="BG1347" i="4" s="1"/>
  <c r="AQ1347" i="4" s="1"/>
  <c r="H1346" i="4"/>
  <c r="D1346" i="4" s="1"/>
  <c r="G1347" i="4"/>
  <c r="C1346" i="4"/>
  <c r="BE1348" i="4" l="1"/>
  <c r="BG1348" i="4" s="1"/>
  <c r="AQ1348" i="4" s="1"/>
  <c r="C1347" i="4"/>
  <c r="H1347" i="4"/>
  <c r="D1347" i="4" s="1"/>
  <c r="G1348" i="4"/>
  <c r="BE1349" i="4" l="1"/>
  <c r="BG1349" i="4" s="1"/>
  <c r="AQ1349" i="4" s="1"/>
  <c r="H1348" i="4"/>
  <c r="D1348" i="4" s="1"/>
  <c r="C1348" i="4"/>
  <c r="G1349" i="4"/>
  <c r="BE1350" i="4" l="1"/>
  <c r="BG1350" i="4" s="1"/>
  <c r="AQ1350" i="4" s="1"/>
  <c r="G1350" i="4"/>
  <c r="C1349" i="4"/>
  <c r="H1349" i="4"/>
  <c r="D1349" i="4" s="1"/>
  <c r="BE1351" i="4" l="1"/>
  <c r="BG1351" i="4" s="1"/>
  <c r="AQ1351" i="4" s="1"/>
  <c r="C1350" i="4"/>
  <c r="G1351" i="4"/>
  <c r="H1350" i="4"/>
  <c r="D1350" i="4" s="1"/>
  <c r="BE1352" i="4" l="1"/>
  <c r="BG1352" i="4" s="1"/>
  <c r="AQ1352" i="4" s="1"/>
  <c r="H1351" i="4"/>
  <c r="C1351" i="4"/>
  <c r="G1352" i="4"/>
  <c r="D1351" i="4"/>
  <c r="BE1353" i="4" l="1"/>
  <c r="BG1353" i="4" s="1"/>
  <c r="AQ1353" i="4" s="1"/>
  <c r="H1352" i="4"/>
  <c r="D1352" i="4" s="1"/>
  <c r="C1352" i="4"/>
  <c r="G1353" i="4"/>
  <c r="BE1354" i="4" l="1"/>
  <c r="BG1354" i="4" s="1"/>
  <c r="AQ1354" i="4" s="1"/>
  <c r="H1353" i="4"/>
  <c r="D1353" i="4" s="1"/>
  <c r="G1354" i="4"/>
  <c r="C1353" i="4"/>
  <c r="BE1355" i="4" l="1"/>
  <c r="BG1355" i="4" s="1"/>
  <c r="AQ1355" i="4" s="1"/>
  <c r="H1354" i="4"/>
  <c r="D1354" i="4" s="1"/>
  <c r="G1355" i="4"/>
  <c r="C1354" i="4"/>
  <c r="BE1356" i="4" l="1"/>
  <c r="BG1356" i="4" s="1"/>
  <c r="AQ1356" i="4" s="1"/>
  <c r="H1355" i="4"/>
  <c r="D1355" i="4" s="1"/>
  <c r="G1356" i="4"/>
  <c r="C1355" i="4"/>
  <c r="BE1357" i="4" l="1"/>
  <c r="BG1357" i="4" s="1"/>
  <c r="AQ1357" i="4" s="1"/>
  <c r="G1357" i="4"/>
  <c r="C1356" i="4"/>
  <c r="H1356" i="4"/>
  <c r="D1356" i="4" s="1"/>
  <c r="BE1358" i="4" l="1"/>
  <c r="BG1358" i="4" s="1"/>
  <c r="AQ1358" i="4" s="1"/>
  <c r="G1358" i="4"/>
  <c r="C1357" i="4"/>
  <c r="H1357" i="4"/>
  <c r="D1357" i="4" s="1"/>
  <c r="BE1359" i="4" l="1"/>
  <c r="BG1359" i="4" s="1"/>
  <c r="AQ1359" i="4" s="1"/>
  <c r="G1359" i="4"/>
  <c r="H1358" i="4"/>
  <c r="C1358" i="4"/>
  <c r="D1358" i="4"/>
  <c r="BE1360" i="4" l="1"/>
  <c r="BG1360" i="4" s="1"/>
  <c r="AQ1360" i="4" s="1"/>
  <c r="H1359" i="4"/>
  <c r="D1359" i="4" s="1"/>
  <c r="C1359" i="4"/>
  <c r="G1360" i="4"/>
  <c r="BE1361" i="4" l="1"/>
  <c r="BG1361" i="4" s="1"/>
  <c r="AQ1361" i="4" s="1"/>
  <c r="C1360" i="4"/>
  <c r="H1360" i="4"/>
  <c r="D1360" i="4" s="1"/>
  <c r="G1361" i="4"/>
  <c r="BE1362" i="4" l="1"/>
  <c r="BG1362" i="4" s="1"/>
  <c r="AQ1362" i="4" s="1"/>
  <c r="G1362" i="4"/>
  <c r="C1361" i="4"/>
  <c r="H1361" i="4"/>
  <c r="D1361" i="4" s="1"/>
  <c r="BE1363" i="4" l="1"/>
  <c r="BG1363" i="4" s="1"/>
  <c r="AQ1363" i="4" s="1"/>
  <c r="G1363" i="4"/>
  <c r="C1362" i="4"/>
  <c r="H1362" i="4"/>
  <c r="D1362" i="4" s="1"/>
  <c r="BE1364" i="4" l="1"/>
  <c r="BG1364" i="4" s="1"/>
  <c r="AQ1364" i="4" s="1"/>
  <c r="G1364" i="4"/>
  <c r="H1363" i="4"/>
  <c r="D1363" i="4" s="1"/>
  <c r="C1363" i="4"/>
  <c r="BE1365" i="4" l="1"/>
  <c r="BG1365" i="4" s="1"/>
  <c r="AQ1365" i="4" s="1"/>
  <c r="H1364" i="4"/>
  <c r="D1364" i="4" s="1"/>
  <c r="G1365" i="4"/>
  <c r="C1364" i="4"/>
  <c r="BE1366" i="4" l="1"/>
  <c r="BG1366" i="4" s="1"/>
  <c r="AQ1366" i="4" s="1"/>
  <c r="G1366" i="4"/>
  <c r="H1365" i="4"/>
  <c r="D1365" i="4" s="1"/>
  <c r="C1365" i="4"/>
  <c r="BE1367" i="4" l="1"/>
  <c r="BG1367" i="4" s="1"/>
  <c r="AQ1367" i="4" s="1"/>
  <c r="C1366" i="4"/>
  <c r="G1367" i="4"/>
  <c r="H1366" i="4"/>
  <c r="D1366" i="4" s="1"/>
  <c r="BE1368" i="4" l="1"/>
  <c r="BG1368" i="4" s="1"/>
  <c r="AQ1368" i="4" s="1"/>
  <c r="C1367" i="4"/>
  <c r="G1368" i="4"/>
  <c r="H1367" i="4"/>
  <c r="D1367" i="4" s="1"/>
  <c r="BE1369" i="4" l="1"/>
  <c r="BG1369" i="4" s="1"/>
  <c r="AQ1369" i="4" s="1"/>
  <c r="G1369" i="4"/>
  <c r="H1368" i="4"/>
  <c r="D1368" i="4" s="1"/>
  <c r="C1368" i="4"/>
  <c r="BE1370" i="4" l="1"/>
  <c r="BG1370" i="4" s="1"/>
  <c r="AQ1370" i="4" s="1"/>
  <c r="G1370" i="4"/>
  <c r="H1369" i="4"/>
  <c r="D1369" i="4" s="1"/>
  <c r="C1369" i="4"/>
  <c r="BE1371" i="4" l="1"/>
  <c r="BG1371" i="4" s="1"/>
  <c r="AQ1371" i="4" s="1"/>
  <c r="H1370" i="4"/>
  <c r="D1370" i="4" s="1"/>
  <c r="G1371" i="4"/>
  <c r="C1370" i="4"/>
  <c r="BE1372" i="4" l="1"/>
  <c r="BG1372" i="4" s="1"/>
  <c r="AQ1372" i="4" s="1"/>
  <c r="H1371" i="4"/>
  <c r="D1371" i="4" s="1"/>
  <c r="C1371" i="4"/>
  <c r="G1372" i="4"/>
  <c r="BE1373" i="4" l="1"/>
  <c r="BG1373" i="4" s="1"/>
  <c r="AQ1373" i="4" s="1"/>
  <c r="C1372" i="4"/>
  <c r="H1372" i="4"/>
  <c r="D1372" i="4" s="1"/>
  <c r="G1373" i="4"/>
  <c r="BE1374" i="4" l="1"/>
  <c r="BG1374" i="4" s="1"/>
  <c r="AQ1374" i="4" s="1"/>
  <c r="G1374" i="4"/>
  <c r="C1373" i="4"/>
  <c r="H1373" i="4"/>
  <c r="D1373" i="4" s="1"/>
  <c r="BE1375" i="4" l="1"/>
  <c r="BG1375" i="4" s="1"/>
  <c r="AQ1375" i="4" s="1"/>
  <c r="C1374" i="4"/>
  <c r="H1374" i="4"/>
  <c r="D1374" i="4" s="1"/>
  <c r="G1375" i="4"/>
  <c r="BE1376" i="4" l="1"/>
  <c r="BG1376" i="4" s="1"/>
  <c r="AQ1376" i="4" s="1"/>
  <c r="G1376" i="4"/>
  <c r="H1375" i="4"/>
  <c r="D1375" i="4" s="1"/>
  <c r="C1375" i="4"/>
  <c r="BE1377" i="4" l="1"/>
  <c r="BG1377" i="4" s="1"/>
  <c r="AQ1377" i="4" s="1"/>
  <c r="G1377" i="4"/>
  <c r="H1376" i="4"/>
  <c r="C1376" i="4"/>
  <c r="D1376" i="4"/>
  <c r="BE1378" i="4" l="1"/>
  <c r="BG1378" i="4" s="1"/>
  <c r="AQ1378" i="4" s="1"/>
  <c r="G1378" i="4"/>
  <c r="H1377" i="4"/>
  <c r="C1377" i="4"/>
  <c r="D1377" i="4"/>
  <c r="BE1379" i="4" l="1"/>
  <c r="BG1379" i="4" s="1"/>
  <c r="AQ1379" i="4" s="1"/>
  <c r="H1378" i="4"/>
  <c r="D1378" i="4"/>
  <c r="C1378" i="4"/>
  <c r="G1379" i="4"/>
  <c r="BE1380" i="4" l="1"/>
  <c r="BG1380" i="4" s="1"/>
  <c r="AQ1380" i="4" s="1"/>
  <c r="G1380" i="4"/>
  <c r="C1379" i="4"/>
  <c r="H1379" i="4"/>
  <c r="D1379" i="4" s="1"/>
  <c r="BE1381" i="4" l="1"/>
  <c r="BG1381" i="4" s="1"/>
  <c r="AQ1381" i="4" s="1"/>
  <c r="H1380" i="4"/>
  <c r="D1380" i="4" s="1"/>
  <c r="G1381" i="4"/>
  <c r="C1380" i="4"/>
  <c r="BE1382" i="4" l="1"/>
  <c r="BG1382" i="4" s="1"/>
  <c r="AQ1382" i="4" s="1"/>
  <c r="G1382" i="4"/>
  <c r="H1381" i="4"/>
  <c r="D1381" i="4" s="1"/>
  <c r="C1381" i="4"/>
  <c r="BE1383" i="4" l="1"/>
  <c r="BG1383" i="4" s="1"/>
  <c r="AQ1383" i="4" s="1"/>
  <c r="H1382" i="4"/>
  <c r="D1382" i="4" s="1"/>
  <c r="C1382" i="4"/>
  <c r="G1383" i="4"/>
  <c r="BE1384" i="4" l="1"/>
  <c r="BG1384" i="4" s="1"/>
  <c r="AQ1384" i="4" s="1"/>
  <c r="H1383" i="4"/>
  <c r="G1384" i="4"/>
  <c r="C1383" i="4"/>
  <c r="D1383" i="4"/>
  <c r="BE1385" i="4" l="1"/>
  <c r="BG1385" i="4" s="1"/>
  <c r="AQ1385" i="4" s="1"/>
  <c r="H1384" i="4"/>
  <c r="G1385" i="4"/>
  <c r="D1384" i="4"/>
  <c r="C1384" i="4"/>
  <c r="BE1386" i="4" l="1"/>
  <c r="BG1386" i="4" s="1"/>
  <c r="AQ1386" i="4" s="1"/>
  <c r="G1386" i="4"/>
  <c r="H1385" i="4"/>
  <c r="D1385" i="4" s="1"/>
  <c r="C1385" i="4"/>
  <c r="BE1387" i="4" l="1"/>
  <c r="BG1387" i="4" s="1"/>
  <c r="AQ1387" i="4" s="1"/>
  <c r="C1386" i="4"/>
  <c r="G1387" i="4"/>
  <c r="H1386" i="4"/>
  <c r="D1386" i="4" s="1"/>
  <c r="BE1388" i="4" l="1"/>
  <c r="BG1388" i="4" s="1"/>
  <c r="AQ1388" i="4" s="1"/>
  <c r="C1387" i="4"/>
  <c r="G1388" i="4"/>
  <c r="H1387" i="4"/>
  <c r="D1387" i="4" s="1"/>
  <c r="BE1389" i="4" l="1"/>
  <c r="BG1389" i="4" s="1"/>
  <c r="AQ1389" i="4" s="1"/>
  <c r="G1389" i="4"/>
  <c r="H1388" i="4"/>
  <c r="D1388" i="4" s="1"/>
  <c r="C1388" i="4"/>
  <c r="BE1390" i="4" l="1"/>
  <c r="BG1390" i="4" s="1"/>
  <c r="AQ1390" i="4" s="1"/>
  <c r="H1389" i="4"/>
  <c r="C1389" i="4"/>
  <c r="D1389" i="4"/>
  <c r="G1390" i="4"/>
  <c r="BE1391" i="4" l="1"/>
  <c r="BG1391" i="4" s="1"/>
  <c r="AQ1391" i="4" s="1"/>
  <c r="H1390" i="4"/>
  <c r="D1390" i="4" s="1"/>
  <c r="C1390" i="4"/>
  <c r="G1391" i="4"/>
  <c r="BE1392" i="4" l="1"/>
  <c r="BG1392" i="4" s="1"/>
  <c r="AQ1392" i="4" s="1"/>
  <c r="C1391" i="4"/>
  <c r="H1391" i="4"/>
  <c r="D1391" i="4" s="1"/>
  <c r="G1392" i="4"/>
  <c r="BE1393" i="4" l="1"/>
  <c r="BG1393" i="4" s="1"/>
  <c r="AQ1393" i="4" s="1"/>
  <c r="G1393" i="4"/>
  <c r="C1392" i="4"/>
  <c r="H1392" i="4"/>
  <c r="D1392" i="4" s="1"/>
  <c r="BE1394" i="4" l="1"/>
  <c r="BG1394" i="4" s="1"/>
  <c r="AQ1394" i="4" s="1"/>
  <c r="G1394" i="4"/>
  <c r="H1393" i="4"/>
  <c r="D1393" i="4" s="1"/>
  <c r="C1393" i="4"/>
  <c r="BE1395" i="4" l="1"/>
  <c r="BG1395" i="4" s="1"/>
  <c r="AQ1395" i="4" s="1"/>
  <c r="C1394" i="4"/>
  <c r="G1395" i="4"/>
  <c r="H1394" i="4"/>
  <c r="D1394" i="4" s="1"/>
  <c r="BE1396" i="4" l="1"/>
  <c r="BG1396" i="4" s="1"/>
  <c r="AQ1396" i="4" s="1"/>
  <c r="H1395" i="4"/>
  <c r="D1395" i="4" s="1"/>
  <c r="G1396" i="4"/>
  <c r="C1395" i="4"/>
  <c r="BE1397" i="4" l="1"/>
  <c r="BG1397" i="4" s="1"/>
  <c r="AQ1397" i="4" s="1"/>
  <c r="H1396" i="4"/>
  <c r="C1396" i="4"/>
  <c r="D1396" i="4"/>
  <c r="G1397" i="4"/>
  <c r="BE1398" i="4" l="1"/>
  <c r="BG1398" i="4" s="1"/>
  <c r="AQ1398" i="4" s="1"/>
  <c r="C1397" i="4"/>
  <c r="H1397" i="4"/>
  <c r="D1397" i="4" s="1"/>
  <c r="G1398" i="4"/>
  <c r="BE1399" i="4" l="1"/>
  <c r="BG1399" i="4" s="1"/>
  <c r="AQ1399" i="4" s="1"/>
  <c r="G1399" i="4"/>
  <c r="C1398" i="4"/>
  <c r="H1398" i="4"/>
  <c r="D1398" i="4" s="1"/>
  <c r="BE1400" i="4" l="1"/>
  <c r="BG1400" i="4" s="1"/>
  <c r="AQ1400" i="4" s="1"/>
  <c r="H1399" i="4"/>
  <c r="D1399" i="4" s="1"/>
  <c r="C1399" i="4"/>
  <c r="G1400" i="4"/>
  <c r="BE1401" i="4" l="1"/>
  <c r="BG1401" i="4" s="1"/>
  <c r="AQ1401" i="4" s="1"/>
  <c r="G1401" i="4"/>
  <c r="H1400" i="4"/>
  <c r="D1400" i="4" s="1"/>
  <c r="C1400" i="4"/>
  <c r="BE1402" i="4" l="1"/>
  <c r="BG1402" i="4" s="1"/>
  <c r="AQ1402" i="4" s="1"/>
  <c r="H1401" i="4"/>
  <c r="C1401" i="4"/>
  <c r="D1401" i="4"/>
  <c r="G1402" i="4"/>
  <c r="BE1403" i="4" l="1"/>
  <c r="BG1403" i="4" s="1"/>
  <c r="AQ1403" i="4" s="1"/>
  <c r="G1403" i="4"/>
  <c r="H1402" i="4"/>
  <c r="D1402" i="4"/>
  <c r="C1402" i="4"/>
  <c r="BE1404" i="4" l="1"/>
  <c r="BG1404" i="4" s="1"/>
  <c r="AQ1404" i="4" s="1"/>
  <c r="H1403" i="4"/>
  <c r="D1403" i="4" s="1"/>
  <c r="C1403" i="4"/>
  <c r="G1404" i="4"/>
  <c r="BE1405" i="4" l="1"/>
  <c r="BG1405" i="4" s="1"/>
  <c r="AQ1405" i="4" s="1"/>
  <c r="H1404" i="4"/>
  <c r="D1404" i="4" s="1"/>
  <c r="C1404" i="4"/>
  <c r="G1405" i="4"/>
  <c r="BE1406" i="4" l="1"/>
  <c r="BG1406" i="4" s="1"/>
  <c r="AQ1406" i="4" s="1"/>
  <c r="C1405" i="4"/>
  <c r="G1406" i="4"/>
  <c r="H1405" i="4"/>
  <c r="D1405" i="4" s="1"/>
  <c r="BE1407" i="4" l="1"/>
  <c r="BG1407" i="4" s="1"/>
  <c r="AQ1407" i="4" s="1"/>
  <c r="G1407" i="4"/>
  <c r="H1406" i="4"/>
  <c r="D1406" i="4" s="1"/>
  <c r="C1406" i="4"/>
  <c r="BY10" i="10"/>
  <c r="BE1408" i="4" l="1"/>
  <c r="BG1408" i="4" s="1"/>
  <c r="AQ1408" i="4" s="1"/>
  <c r="G1408" i="4"/>
  <c r="H1407" i="4"/>
  <c r="D1407" i="4" s="1"/>
  <c r="C1407" i="4"/>
  <c r="CA10" i="10"/>
  <c r="BY11" i="10"/>
  <c r="BZ10" i="10"/>
  <c r="BE1409" i="4" l="1"/>
  <c r="BG1409" i="4" s="1"/>
  <c r="AQ1409" i="4" s="1"/>
  <c r="H1408" i="4"/>
  <c r="C1408" i="4"/>
  <c r="D1408" i="4"/>
  <c r="G1409" i="4"/>
  <c r="CA11" i="10"/>
  <c r="BY12" i="10"/>
  <c r="BZ11" i="10"/>
  <c r="BE1410" i="4" l="1"/>
  <c r="BG1410" i="4" s="1"/>
  <c r="AQ1410" i="4" s="1"/>
  <c r="G1410" i="4"/>
  <c r="C1409" i="4"/>
  <c r="H1409" i="4"/>
  <c r="D1409" i="4" s="1"/>
  <c r="CA12" i="10"/>
  <c r="BY13" i="10"/>
  <c r="BZ12" i="10"/>
  <c r="BE1411" i="4" l="1"/>
  <c r="BG1411" i="4" s="1"/>
  <c r="AQ1411" i="4" s="1"/>
  <c r="G1411" i="4"/>
  <c r="H1410" i="4"/>
  <c r="D1410" i="4" s="1"/>
  <c r="C1410" i="4"/>
  <c r="CA13" i="10"/>
  <c r="BY14" i="10"/>
  <c r="BZ13" i="10"/>
  <c r="BE1412" i="4" l="1"/>
  <c r="BG1412" i="4" s="1"/>
  <c r="AQ1412" i="4" s="1"/>
  <c r="G1412" i="4"/>
  <c r="H1411" i="4"/>
  <c r="D1411" i="4" s="1"/>
  <c r="C1411" i="4"/>
  <c r="CA14" i="10"/>
  <c r="BZ14" i="10"/>
  <c r="BY15" i="10"/>
  <c r="BE1413" i="4" l="1"/>
  <c r="BG1413" i="4" s="1"/>
  <c r="AQ1413" i="4" s="1"/>
  <c r="H1412" i="4"/>
  <c r="C1412" i="4"/>
  <c r="G1413" i="4"/>
  <c r="D1412" i="4"/>
  <c r="CA15" i="10"/>
  <c r="BY16" i="10"/>
  <c r="BZ15" i="10"/>
  <c r="C1413" i="4" l="1"/>
  <c r="H1413" i="4"/>
  <c r="D1413" i="4" s="1"/>
  <c r="BY17" i="10"/>
  <c r="CA16" i="10"/>
  <c r="BZ16" i="10"/>
  <c r="CA17" i="10" l="1"/>
  <c r="BZ17" i="10"/>
  <c r="BY18" i="10"/>
  <c r="BZ18" i="10" l="1"/>
  <c r="BY19" i="10"/>
  <c r="CA18" i="10"/>
  <c r="BZ19" i="10" l="1"/>
  <c r="BY20" i="10"/>
  <c r="CA19" i="10"/>
  <c r="CA20" i="10" l="1"/>
  <c r="BZ20" i="10"/>
  <c r="BY21" i="10"/>
  <c r="CA21" i="10" l="1"/>
  <c r="BZ21" i="10"/>
  <c r="BY22" i="10"/>
  <c r="BZ22" i="10" l="1"/>
  <c r="CA22" i="10"/>
  <c r="BY23" i="10"/>
  <c r="CA23" i="10" l="1"/>
  <c r="BY24" i="10"/>
  <c r="BZ23" i="10"/>
  <c r="BZ24" i="10" l="1"/>
  <c r="CA24" i="10"/>
  <c r="BY25" i="10"/>
  <c r="CA25" i="10" l="1"/>
  <c r="BY26" i="10"/>
  <c r="BZ25" i="10"/>
  <c r="CA26" i="10" l="1"/>
  <c r="BZ26" i="10"/>
  <c r="BY27" i="10"/>
  <c r="CA27" i="10" l="1"/>
  <c r="BZ27" i="10"/>
  <c r="BY28" i="10"/>
  <c r="CA28" i="10" l="1"/>
  <c r="BY29" i="10"/>
  <c r="BZ28" i="10"/>
  <c r="CA29" i="10" l="1"/>
  <c r="BY30" i="10"/>
  <c r="BZ29" i="10"/>
  <c r="BY31" i="10" l="1"/>
  <c r="CA30" i="10"/>
  <c r="BZ30" i="10"/>
  <c r="CA31" i="10" l="1"/>
  <c r="BY32" i="10"/>
  <c r="BZ31" i="10"/>
  <c r="CA32" i="10" l="1"/>
  <c r="BZ32" i="10"/>
  <c r="BY33" i="10"/>
  <c r="CA33" i="10" l="1"/>
  <c r="BZ33" i="10"/>
  <c r="BY34" i="10"/>
  <c r="BY35" i="10" l="1"/>
  <c r="BZ34" i="10"/>
  <c r="BS5" i="10" s="1"/>
  <c r="CA34" i="10"/>
  <c r="BI3" i="10" l="1"/>
  <c r="BT5" i="10"/>
  <c r="BZ35" i="10"/>
  <c r="BY36" i="10"/>
  <c r="CA35" i="10"/>
  <c r="CR4" i="10" l="1"/>
  <c r="CI4" i="10"/>
  <c r="CQ3" i="10"/>
  <c r="H6" i="10"/>
  <c r="BM151" i="10"/>
  <c r="CR150" i="10"/>
  <c r="BQ154" i="10"/>
  <c r="BZ36" i="10"/>
  <c r="BY37" i="10"/>
  <c r="CA36" i="10"/>
  <c r="CA37" i="10" l="1"/>
  <c r="BZ37" i="10"/>
  <c r="BY38" i="10"/>
  <c r="CL4" i="10"/>
  <c r="CP2" i="10" s="1"/>
  <c r="CM4" i="10"/>
  <c r="CN4" i="10"/>
  <c r="CK4" i="10"/>
  <c r="CI5" i="10" s="1"/>
  <c r="CK5" i="10" l="1"/>
  <c r="CI6" i="10"/>
  <c r="CL5" i="10"/>
  <c r="CN5" i="10"/>
  <c r="CM5" i="10"/>
  <c r="BY39" i="10"/>
  <c r="BZ38" i="10"/>
  <c r="CA38" i="10"/>
  <c r="CL6" i="10" l="1"/>
  <c r="CN6" i="10"/>
  <c r="CI7" i="10"/>
  <c r="CM6" i="10"/>
  <c r="CK6" i="10"/>
  <c r="BY40" i="10"/>
  <c r="CA39" i="10"/>
  <c r="BZ39" i="10"/>
  <c r="CK7" i="10" l="1"/>
  <c r="CI8" i="10"/>
  <c r="CL7" i="10"/>
  <c r="CM7" i="10"/>
  <c r="CN7" i="10"/>
  <c r="BY41" i="10"/>
  <c r="CA40" i="10"/>
  <c r="BZ40" i="10"/>
  <c r="BY42" i="10" l="1"/>
  <c r="BZ41" i="10"/>
  <c r="CA41" i="10"/>
  <c r="CN8" i="10"/>
  <c r="CM8" i="10"/>
  <c r="CK8" i="10"/>
  <c r="CI9" i="10"/>
  <c r="CL8" i="10"/>
  <c r="CL9" i="10" l="1"/>
  <c r="CI10" i="10"/>
  <c r="CN9" i="10"/>
  <c r="CM9" i="10"/>
  <c r="CK9" i="10"/>
  <c r="CA42" i="10"/>
  <c r="BZ42" i="10"/>
  <c r="BY43" i="10"/>
  <c r="CA43" i="10" l="1"/>
  <c r="BZ43" i="10"/>
  <c r="BY44" i="10"/>
  <c r="CM10" i="10"/>
  <c r="CI11" i="10"/>
  <c r="CL10" i="10"/>
  <c r="CN10" i="10"/>
  <c r="CK10" i="10"/>
  <c r="CL11" i="10" l="1"/>
  <c r="CM11" i="10"/>
  <c r="CI12" i="10"/>
  <c r="CN11" i="10"/>
  <c r="CK11" i="10"/>
  <c r="CA44" i="10"/>
  <c r="BY45" i="10"/>
  <c r="BZ44" i="10"/>
  <c r="CM12" i="10" l="1"/>
  <c r="CN12" i="10"/>
  <c r="CL12" i="10"/>
  <c r="CI13" i="10"/>
  <c r="CK12" i="10"/>
  <c r="BY46" i="10"/>
  <c r="CA45" i="10"/>
  <c r="BZ45" i="10"/>
  <c r="CA46" i="10" l="1"/>
  <c r="BY47" i="10"/>
  <c r="BZ46" i="10"/>
  <c r="CI14" i="10"/>
  <c r="CM13" i="10"/>
  <c r="CL13" i="10"/>
  <c r="CN13" i="10"/>
  <c r="CK13" i="10"/>
  <c r="CK14" i="10" l="1"/>
  <c r="CL14" i="10"/>
  <c r="CM14" i="10"/>
  <c r="CI15" i="10"/>
  <c r="CN14" i="10"/>
  <c r="CA47" i="10"/>
  <c r="BY48" i="10"/>
  <c r="BZ47" i="10"/>
  <c r="CK15" i="10" l="1"/>
  <c r="CN15" i="10"/>
  <c r="CI16" i="10"/>
  <c r="CL15" i="10"/>
  <c r="CM15" i="10"/>
  <c r="BZ48" i="10"/>
  <c r="CA48" i="10"/>
  <c r="BY49" i="10"/>
  <c r="BY50" i="10" l="1"/>
  <c r="BZ49" i="10"/>
  <c r="CA49" i="10"/>
  <c r="CN16" i="10"/>
  <c r="CM16" i="10"/>
  <c r="CL16" i="10"/>
  <c r="CK16" i="10"/>
  <c r="CI17" i="10"/>
  <c r="CM17" i="10" l="1"/>
  <c r="CL17" i="10"/>
  <c r="CI18" i="10"/>
  <c r="CN17" i="10"/>
  <c r="CK17" i="10"/>
  <c r="BY51" i="10"/>
  <c r="CA50" i="10"/>
  <c r="BZ50" i="10"/>
  <c r="BZ51" i="10" l="1"/>
  <c r="CA51" i="10"/>
  <c r="BY52" i="10"/>
  <c r="CN18" i="10"/>
  <c r="CL18" i="10"/>
  <c r="CM18" i="10"/>
  <c r="CI19" i="10"/>
  <c r="CK18" i="10"/>
  <c r="BZ52" i="10" l="1"/>
  <c r="BY53" i="10"/>
  <c r="CA52" i="10"/>
  <c r="CM19" i="10"/>
  <c r="BT6" i="10" s="1"/>
  <c r="CN19" i="10"/>
  <c r="CI20" i="10"/>
  <c r="CL19" i="10"/>
  <c r="CK19" i="10"/>
  <c r="CA53" i="10" l="1"/>
  <c r="BY54" i="10"/>
  <c r="BZ53" i="10"/>
  <c r="CI21" i="10"/>
  <c r="CK20" i="10"/>
  <c r="CL20" i="10"/>
  <c r="CM20" i="10"/>
  <c r="CN20" i="10"/>
  <c r="BS8" i="10"/>
  <c r="BS7" i="10"/>
  <c r="BS6" i="10"/>
  <c r="BL3" i="10" l="1"/>
  <c r="H7" i="10"/>
  <c r="BJ3" i="10"/>
  <c r="BT7" i="10"/>
  <c r="BM3" i="10"/>
  <c r="BT17" i="10"/>
  <c r="BH13" i="10"/>
  <c r="CN21" i="10"/>
  <c r="CI22" i="10"/>
  <c r="CL21" i="10"/>
  <c r="CM21" i="10"/>
  <c r="CK21" i="10"/>
  <c r="BZ54" i="10"/>
  <c r="CA54" i="10"/>
  <c r="BY55" i="10"/>
  <c r="DA187" i="10" l="1"/>
  <c r="DD187" i="10"/>
  <c r="K10" i="10"/>
  <c r="BV4" i="10"/>
  <c r="BV8" i="10"/>
  <c r="BV14" i="10"/>
  <c r="CZ187" i="10"/>
  <c r="AG10" i="10" s="1"/>
  <c r="BV6" i="10"/>
  <c r="BH120" i="10" s="1"/>
  <c r="BT15" i="10"/>
  <c r="BT16" i="10" s="1"/>
  <c r="BY164" i="10"/>
  <c r="BZ164" i="10" s="1"/>
  <c r="BV164" i="10" s="1"/>
  <c r="BW164" i="10" s="1"/>
  <c r="BT14" i="10"/>
  <c r="BT26" i="10" s="1"/>
  <c r="BV5" i="10"/>
  <c r="BV2" i="10" s="1"/>
  <c r="CL188" i="10"/>
  <c r="CM188" i="10" s="1"/>
  <c r="CI188" i="10" s="1"/>
  <c r="CJ188" i="10" s="1"/>
  <c r="CL164" i="10" s="1"/>
  <c r="CM164" i="10" s="1"/>
  <c r="CI164" i="10" s="1"/>
  <c r="CJ164" i="10" s="1"/>
  <c r="BY188" i="10"/>
  <c r="BZ188" i="10" s="1"/>
  <c r="BV188" i="10" s="1"/>
  <c r="BW188" i="10" s="1"/>
  <c r="BT12" i="10"/>
  <c r="BT23" i="10" s="1"/>
  <c r="BV12" i="10"/>
  <c r="BT13" i="10"/>
  <c r="BJ263" i="10"/>
  <c r="DC187" i="10"/>
  <c r="BV7" i="10"/>
  <c r="CN22" i="10"/>
  <c r="CK22" i="10"/>
  <c r="CI23" i="10"/>
  <c r="CM22" i="10"/>
  <c r="CL22" i="10"/>
  <c r="T6" i="10"/>
  <c r="BK164" i="10"/>
  <c r="BL164" i="10" s="1"/>
  <c r="BI164" i="10"/>
  <c r="BJ164" i="10" s="1"/>
  <c r="BH164" i="10"/>
  <c r="BY56" i="10"/>
  <c r="CA55" i="10"/>
  <c r="BZ55" i="10"/>
  <c r="BH16" i="10"/>
  <c r="AP6" i="10"/>
  <c r="BH14" i="10"/>
  <c r="BH112" i="10" l="1"/>
  <c r="BH116" i="10" s="1"/>
  <c r="AY29" i="10"/>
  <c r="AK18" i="10" s="1"/>
  <c r="BK126" i="10" s="1"/>
  <c r="AY25" i="10"/>
  <c r="AK16" i="10" s="1"/>
  <c r="BU21" i="10"/>
  <c r="A24" i="10"/>
  <c r="AY27" i="10"/>
  <c r="AK17" i="10" s="1"/>
  <c r="AG17" i="10" s="1"/>
  <c r="BI123" i="10"/>
  <c r="BF31" i="10"/>
  <c r="BH123" i="10"/>
  <c r="BZ56" i="10"/>
  <c r="BY57" i="10"/>
  <c r="CA56" i="10"/>
  <c r="CI24" i="10"/>
  <c r="CN23" i="10"/>
  <c r="CM23" i="10"/>
  <c r="CK23" i="10"/>
  <c r="CL23" i="10"/>
  <c r="BT24" i="10"/>
  <c r="BT25" i="10"/>
  <c r="BJ15" i="10"/>
  <c r="BN14" i="10" s="1"/>
  <c r="H8" i="10"/>
  <c r="BT22" i="10"/>
  <c r="BW12" i="10"/>
  <c r="BH132" i="10" s="1"/>
  <c r="AG18" i="10" l="1"/>
  <c r="BF110" i="10" s="1"/>
  <c r="BK140" i="10"/>
  <c r="BL140" i="10" s="1"/>
  <c r="BL126" i="10"/>
  <c r="BM126" i="10" s="1"/>
  <c r="BJ39" i="10"/>
  <c r="BI39" i="10" s="1"/>
  <c r="BG21" i="10" s="1"/>
  <c r="BG12" i="10" s="1"/>
  <c r="AC23" i="10"/>
  <c r="AG16" i="10"/>
  <c r="AJ23" i="10"/>
  <c r="BI116" i="10"/>
  <c r="BT21" i="10"/>
  <c r="BT20" i="10" s="1"/>
  <c r="N11" i="10" s="1"/>
  <c r="N16" i="10" s="1"/>
  <c r="BH121" i="10" s="1"/>
  <c r="BF32" i="10"/>
  <c r="BF33" i="10" s="1"/>
  <c r="BH136" i="10"/>
  <c r="BI136" i="10"/>
  <c r="CA57" i="10"/>
  <c r="BZ57" i="10"/>
  <c r="BY58" i="10"/>
  <c r="CM24" i="10"/>
  <c r="CK24" i="10"/>
  <c r="CI25" i="10"/>
  <c r="CL24" i="10"/>
  <c r="CN24" i="10"/>
  <c r="N12" i="10"/>
  <c r="N21" i="10" s="1"/>
  <c r="BF106" i="10" l="1"/>
  <c r="BF99" i="10"/>
  <c r="BM140" i="10"/>
  <c r="BC29" i="10"/>
  <c r="AX127" i="10"/>
  <c r="BF119" i="10"/>
  <c r="BF29" i="10"/>
  <c r="BI36" i="10"/>
  <c r="BM38" i="10"/>
  <c r="BK36" i="10"/>
  <c r="BL132" i="10"/>
  <c r="BJ36" i="10"/>
  <c r="BK112" i="10"/>
  <c r="BK38" i="10"/>
  <c r="BL112" i="10"/>
  <c r="BH124" i="10"/>
  <c r="BI137" i="10"/>
  <c r="AZ30" i="10"/>
  <c r="BB60" i="10"/>
  <c r="BI124" i="10"/>
  <c r="BH133" i="10"/>
  <c r="BH117" i="10"/>
  <c r="BI38" i="10"/>
  <c r="AZ32" i="10" s="1"/>
  <c r="BJ38" i="10"/>
  <c r="BI117" i="10"/>
  <c r="BK116" i="10" s="1"/>
  <c r="BK132" i="10"/>
  <c r="BH137" i="10"/>
  <c r="BG34" i="10"/>
  <c r="CM25" i="10"/>
  <c r="CK25" i="10"/>
  <c r="CN25" i="10"/>
  <c r="CL25" i="10"/>
  <c r="CI26" i="10"/>
  <c r="BZ58" i="10"/>
  <c r="CA58" i="10"/>
  <c r="BY59" i="10"/>
  <c r="AX30" i="10" l="1"/>
  <c r="Z22" i="10" s="1"/>
  <c r="BC100" i="10"/>
  <c r="BI43" i="10"/>
  <c r="BL123" i="10"/>
  <c r="BM123" i="10" s="1"/>
  <c r="BA37" i="10"/>
  <c r="BI42" i="10"/>
  <c r="BI41" i="10"/>
  <c r="BL136" i="10"/>
  <c r="BM136" i="10" s="1"/>
  <c r="BL116" i="10"/>
  <c r="BM116" i="10" s="1"/>
  <c r="BY60" i="10"/>
  <c r="BZ59" i="10"/>
  <c r="CA59" i="10"/>
  <c r="CL26" i="10"/>
  <c r="CI27" i="10"/>
  <c r="CK26" i="10"/>
  <c r="CN26" i="10"/>
  <c r="CM26" i="10"/>
  <c r="AT41" i="10" l="1"/>
  <c r="BF105" i="10"/>
  <c r="BC106" i="10" s="1"/>
  <c r="AZ115" i="10" s="1"/>
  <c r="BI46" i="10"/>
  <c r="BF100" i="10"/>
  <c r="BA124" i="10" s="1"/>
  <c r="BF109" i="10"/>
  <c r="BB124" i="10" s="1"/>
  <c r="BF120" i="10"/>
  <c r="BC124" i="10" s="1"/>
  <c r="BC105" i="10"/>
  <c r="BJ43" i="10"/>
  <c r="AJ25" i="10" s="1"/>
  <c r="BF118" i="10"/>
  <c r="BA115" i="10" s="1"/>
  <c r="BF98" i="10"/>
  <c r="AY115" i="10" s="1"/>
  <c r="BJ42" i="10"/>
  <c r="AJ24" i="10" s="1"/>
  <c r="CL27" i="10"/>
  <c r="CI28" i="10"/>
  <c r="CN27" i="10"/>
  <c r="CK27" i="10"/>
  <c r="CM27" i="10"/>
  <c r="BY61" i="10"/>
  <c r="CA60" i="10"/>
  <c r="BZ60" i="10"/>
  <c r="BF123" i="10" l="1"/>
  <c r="BC121" i="10"/>
  <c r="AY38" i="10" s="1"/>
  <c r="BC99" i="10"/>
  <c r="BA60" i="10" s="1"/>
  <c r="CA61" i="10"/>
  <c r="BZ61" i="10"/>
  <c r="BY62" i="10"/>
  <c r="CM28" i="10"/>
  <c r="CL28" i="10"/>
  <c r="CK28" i="10"/>
  <c r="CN28" i="10"/>
  <c r="CI29" i="10"/>
  <c r="AT23" i="10" l="1"/>
  <c r="BB115" i="10"/>
  <c r="CA62" i="10"/>
  <c r="BY63" i="10"/>
  <c r="BZ62" i="10"/>
  <c r="CK29" i="10"/>
  <c r="CN29" i="10"/>
  <c r="CL29" i="10"/>
  <c r="CM29" i="10"/>
  <c r="CI30" i="10"/>
  <c r="AR41" i="10" l="1"/>
  <c r="AG19" i="10"/>
  <c r="CL30" i="10"/>
  <c r="CN30" i="10"/>
  <c r="CI31" i="10"/>
  <c r="CK30" i="10"/>
  <c r="CM30" i="10"/>
  <c r="BY64" i="10"/>
  <c r="BZ63" i="10"/>
  <c r="CA63" i="10"/>
  <c r="BK42" i="10" l="1"/>
  <c r="BL42" i="10" s="1"/>
  <c r="AO24" i="10" s="1"/>
  <c r="BK43" i="10"/>
  <c r="BL43" i="10" s="1"/>
  <c r="AO25" i="10" s="1"/>
  <c r="AG22" i="10"/>
  <c r="BI40" i="10"/>
  <c r="BY65" i="10"/>
  <c r="BZ64" i="10"/>
  <c r="CA64" i="10"/>
  <c r="CN31" i="10"/>
  <c r="CL31" i="10"/>
  <c r="CK31" i="10"/>
  <c r="CI32" i="10"/>
  <c r="CM31" i="10"/>
  <c r="CL32" i="10" l="1"/>
  <c r="CN32" i="10"/>
  <c r="CM32" i="10"/>
  <c r="CK32" i="10"/>
  <c r="CI33" i="10"/>
  <c r="BY66" i="10"/>
  <c r="CA65" i="10"/>
  <c r="BZ65" i="10"/>
  <c r="CI34" i="10" l="1"/>
  <c r="CK33" i="10"/>
  <c r="CM33" i="10"/>
  <c r="CL33" i="10"/>
  <c r="CN33" i="10"/>
  <c r="BY67" i="10"/>
  <c r="CA66" i="10"/>
  <c r="BZ66" i="10"/>
  <c r="CA67" i="10" l="1"/>
  <c r="BY68" i="10"/>
  <c r="BZ67" i="10"/>
  <c r="CL34" i="10"/>
  <c r="CM34" i="10"/>
  <c r="CI35" i="10"/>
  <c r="CK34" i="10"/>
  <c r="CN34" i="10"/>
  <c r="CN35" i="10" l="1"/>
  <c r="CI36" i="10"/>
  <c r="CM35" i="10"/>
  <c r="CK35" i="10"/>
  <c r="CL35" i="10"/>
  <c r="CA68" i="10"/>
  <c r="BZ68" i="10"/>
  <c r="CK36" i="10" l="1"/>
  <c r="CI37" i="10"/>
  <c r="CN36" i="10"/>
  <c r="CL36" i="10"/>
  <c r="CM36" i="10"/>
  <c r="CL37" i="10" l="1"/>
  <c r="CI38" i="10"/>
  <c r="CM37" i="10"/>
  <c r="CN37" i="10"/>
  <c r="CK37" i="10"/>
  <c r="CI39" i="10" l="1"/>
  <c r="CL38" i="10"/>
  <c r="CN38" i="10"/>
  <c r="CM38" i="10"/>
  <c r="CK38" i="10"/>
  <c r="CL39" i="10" l="1"/>
  <c r="CM39" i="10"/>
  <c r="CN39" i="10"/>
  <c r="CK39" i="10"/>
  <c r="CI40" i="10"/>
  <c r="CK40" i="10" l="1"/>
  <c r="CL40" i="10"/>
  <c r="CN40" i="10"/>
  <c r="CI41" i="10"/>
  <c r="CM40" i="10"/>
  <c r="CI42" i="10" l="1"/>
  <c r="CK41" i="10"/>
  <c r="CM41" i="10"/>
  <c r="CN41" i="10"/>
  <c r="CL41" i="10"/>
  <c r="CN42" i="10" l="1"/>
  <c r="CI43" i="10"/>
  <c r="CL42" i="10"/>
  <c r="CM42" i="10"/>
  <c r="CK42" i="10"/>
  <c r="CL43" i="10" l="1"/>
  <c r="CK43" i="10"/>
  <c r="CN43" i="10"/>
  <c r="CI44" i="10"/>
  <c r="CM43" i="10"/>
  <c r="CM44" i="10" l="1"/>
  <c r="CK44" i="10"/>
  <c r="CN44" i="10"/>
  <c r="CI45" i="10"/>
  <c r="CL44" i="10"/>
  <c r="CK45" i="10" l="1"/>
  <c r="CI46" i="10"/>
  <c r="CN45" i="10"/>
  <c r="CL45" i="10"/>
  <c r="CM45" i="10"/>
  <c r="CK46" i="10" l="1"/>
  <c r="CI47" i="10"/>
  <c r="CM46" i="10"/>
  <c r="CN46" i="10"/>
  <c r="CL46" i="10"/>
  <c r="CI48" i="10" l="1"/>
  <c r="CL47" i="10"/>
  <c r="CM47" i="10"/>
  <c r="CN47" i="10"/>
  <c r="CK47" i="10"/>
  <c r="CM48" i="10" l="1"/>
  <c r="CL48" i="10"/>
  <c r="CK48" i="10"/>
  <c r="CI49" i="10"/>
  <c r="CN48" i="10"/>
  <c r="CL49" i="10" l="1"/>
  <c r="CM49" i="10"/>
  <c r="CK49" i="10"/>
  <c r="CI50" i="10"/>
  <c r="CN49" i="10"/>
  <c r="CN50" i="10" l="1"/>
  <c r="CK50" i="10"/>
  <c r="CM50" i="10"/>
  <c r="CL50" i="10"/>
  <c r="CI51" i="10"/>
  <c r="CL51" i="10" l="1"/>
  <c r="CN51" i="10"/>
  <c r="CK51" i="10"/>
  <c r="CI52" i="10"/>
  <c r="CM51" i="10"/>
  <c r="CN52" i="10" l="1"/>
  <c r="CI53" i="10"/>
  <c r="CM52" i="10"/>
  <c r="CL52" i="10"/>
  <c r="CK52" i="10"/>
  <c r="CM53" i="10" l="1"/>
  <c r="CI54" i="10"/>
  <c r="CL53" i="10"/>
  <c r="CK53" i="10"/>
  <c r="CN53" i="10"/>
  <c r="CI55" i="10" l="1"/>
  <c r="CK54" i="10"/>
  <c r="CL54" i="10"/>
  <c r="CN54" i="10"/>
  <c r="CM54" i="10"/>
  <c r="CM55" i="10" l="1"/>
  <c r="CI56" i="10"/>
  <c r="CK55" i="10"/>
  <c r="CL55" i="10"/>
  <c r="CN55" i="10"/>
  <c r="CN56" i="10" l="1"/>
  <c r="CI57" i="10"/>
  <c r="CL56" i="10"/>
  <c r="CM56" i="10"/>
  <c r="CK56" i="10"/>
  <c r="CM57" i="10" l="1"/>
  <c r="CK57" i="10"/>
  <c r="CI58" i="10"/>
  <c r="CN57" i="10"/>
  <c r="CL57" i="10"/>
  <c r="CK58" i="10" l="1"/>
  <c r="CL58" i="10"/>
  <c r="CM58" i="10"/>
  <c r="CN58" i="10"/>
  <c r="CI59" i="10"/>
  <c r="CN59" i="10" l="1"/>
  <c r="CI60" i="10"/>
  <c r="CL59" i="10"/>
  <c r="CK59" i="10"/>
  <c r="CM59" i="10"/>
  <c r="CK60" i="10" l="1"/>
  <c r="CI61" i="10"/>
  <c r="CL60" i="10"/>
  <c r="CM60" i="10"/>
  <c r="CN60" i="10"/>
  <c r="CL61" i="10" l="1"/>
  <c r="CM61" i="10"/>
  <c r="CI62" i="10"/>
  <c r="CN61" i="10"/>
  <c r="CK61" i="10"/>
  <c r="CL62" i="10" l="1"/>
  <c r="CM62" i="10"/>
  <c r="CK62" i="10"/>
  <c r="CI63" i="10"/>
  <c r="CN62" i="10"/>
  <c r="CM63" i="10" l="1"/>
  <c r="CL63" i="10"/>
  <c r="CI64" i="10"/>
  <c r="CN63" i="10"/>
  <c r="CK63" i="10"/>
  <c r="CM64" i="10" l="1"/>
  <c r="CN64" i="10"/>
  <c r="CI65" i="10"/>
  <c r="CK64" i="10"/>
  <c r="CL64" i="10"/>
  <c r="CK65" i="10" l="1"/>
  <c r="CL65" i="10"/>
  <c r="CN65" i="10"/>
  <c r="CM6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  <author>최은지(계장)</author>
    <author>이준환(대리)</author>
  </authors>
  <commentList>
    <comment ref="BV4" authorId="0" shapeId="0" xr:uid="{00000000-0006-0000-02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T10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13" authorId="1" shapeId="0" xr:uid="{633C9868-D13C-45B4-B59C-E2DB748B7AFC}">
      <text>
        <r>
          <rPr>
            <b/>
            <sz val="9"/>
            <color indexed="81"/>
            <rFont val="돋움"/>
            <family val="3"/>
            <charset val="129"/>
          </rPr>
          <t>역각자</t>
        </r>
      </text>
    </comment>
    <comment ref="BG27" authorId="0" shapeId="0" xr:uid="{00000000-0006-0000-0200-000003000000}">
      <text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  <comment ref="BK123" authorId="2" shapeId="0" xr:uid="{00000000-0006-0000-0200-000004000000}">
      <text>
        <r>
          <rPr>
            <b/>
            <sz val="9"/>
            <color indexed="81"/>
            <rFont val="돋움"/>
            <family val="3"/>
            <charset val="129"/>
          </rPr>
          <t>이준환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돋움"/>
            <family val="3"/>
            <charset val="129"/>
          </rPr>
          <t>아우디</t>
        </r>
        <r>
          <rPr>
            <b/>
            <sz val="9"/>
            <color indexed="81"/>
            <rFont val="Tahoma"/>
            <family val="2"/>
          </rPr>
          <t xml:space="preserve">A8 </t>
        </r>
        <r>
          <rPr>
            <b/>
            <sz val="9"/>
            <color indexed="81"/>
            <rFont val="돋움"/>
            <family val="3"/>
            <charset val="129"/>
          </rPr>
          <t>잔가보장</t>
        </r>
        <r>
          <rPr>
            <b/>
            <sz val="9"/>
            <color indexed="81"/>
            <rFont val="Tahoma"/>
            <family val="2"/>
          </rPr>
          <t xml:space="preserve"> 1.5% , 60</t>
        </r>
        <r>
          <rPr>
            <b/>
            <sz val="9"/>
            <color indexed="81"/>
            <rFont val="돋움"/>
            <family val="3"/>
            <charset val="129"/>
          </rPr>
          <t>개월개별잔가</t>
        </r>
        <r>
          <rPr>
            <b/>
            <sz val="9"/>
            <color indexed="81"/>
            <rFont val="Tahoma"/>
            <family val="2"/>
          </rPr>
          <t xml:space="preserve"> 2%</t>
        </r>
        <r>
          <rPr>
            <b/>
            <sz val="9"/>
            <color indexed="81"/>
            <rFont val="돋움"/>
            <family val="3"/>
            <charset val="129"/>
          </rPr>
          <t>상향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</text>
    </comment>
  </commentList>
</comments>
</file>

<file path=xl/sharedStrings.xml><?xml version="1.0" encoding="utf-8"?>
<sst xmlns="http://schemas.openxmlformats.org/spreadsheetml/2006/main" count="70105" uniqueCount="17457">
  <si>
    <t>개인(개인사업자)</t>
  </si>
  <si>
    <t>법인사업자</t>
  </si>
  <si>
    <t>주민등록등본 1통</t>
  </si>
  <si>
    <t>자동이체통장사본</t>
  </si>
  <si>
    <t>법인등기부등본1통</t>
  </si>
  <si>
    <t>대표이사 주민등록등본 1통</t>
  </si>
  <si>
    <t>신분증(운전면허증)사본</t>
  </si>
  <si>
    <t>법인사업자등록증 사본</t>
  </si>
  <si>
    <t>대표이사 신분증사본</t>
  </si>
  <si>
    <t>재산세과세증명서 1통</t>
  </si>
  <si>
    <t>대표이사 재산세증명서 1통</t>
  </si>
  <si>
    <t>개인사업자등록증사본</t>
  </si>
  <si>
    <t>부가세과세증명서 1통</t>
  </si>
  <si>
    <t>▣ 차량정보</t>
    <phoneticPr fontId="2" type="noConversion"/>
  </si>
  <si>
    <t>모델명</t>
    <phoneticPr fontId="2" type="noConversion"/>
  </si>
  <si>
    <t>▣ 취득원가 정보</t>
    <phoneticPr fontId="2" type="noConversion"/>
  </si>
  <si>
    <t>▣ 리스 조건</t>
    <phoneticPr fontId="2" type="noConversion"/>
  </si>
  <si>
    <t>리스상품</t>
    <phoneticPr fontId="2" type="noConversion"/>
  </si>
  <si>
    <t>리스기간</t>
    <phoneticPr fontId="2" type="noConversion"/>
  </si>
  <si>
    <t>등록명의</t>
    <phoneticPr fontId="2" type="noConversion"/>
  </si>
  <si>
    <t>탁 송 료</t>
    <phoneticPr fontId="2" type="noConversion"/>
  </si>
  <si>
    <t>약정거리</t>
    <phoneticPr fontId="2" type="noConversion"/>
  </si>
  <si>
    <t>보증금</t>
    <phoneticPr fontId="2" type="noConversion"/>
  </si>
  <si>
    <t>기타비용</t>
    <phoneticPr fontId="2" type="noConversion"/>
  </si>
  <si>
    <t>잔존가치</t>
    <phoneticPr fontId="2" type="noConversion"/>
  </si>
  <si>
    <t>자동차세(월)</t>
    <phoneticPr fontId="2" type="noConversion"/>
  </si>
  <si>
    <t>할인가격</t>
    <phoneticPr fontId="2" type="noConversion"/>
  </si>
  <si>
    <t>배기량</t>
    <phoneticPr fontId="2" type="noConversion"/>
  </si>
  <si>
    <t>차량가격(최종)</t>
    <phoneticPr fontId="2" type="noConversion"/>
  </si>
  <si>
    <t>기본가격</t>
    <phoneticPr fontId="2" type="noConversion"/>
  </si>
  <si>
    <t>원
가
정
보</t>
    <phoneticPr fontId="2" type="noConversion"/>
  </si>
  <si>
    <t>취 득 세</t>
    <phoneticPr fontId="2" type="noConversion"/>
  </si>
  <si>
    <t>공채(할인)</t>
    <phoneticPr fontId="2" type="noConversion"/>
  </si>
  <si>
    <t>기
타</t>
    <phoneticPr fontId="2" type="noConversion"/>
  </si>
  <si>
    <t>리스료납부방식</t>
    <phoneticPr fontId="2" type="noConversion"/>
  </si>
  <si>
    <t>1개월 후불</t>
    <phoneticPr fontId="2" type="noConversion"/>
  </si>
  <si>
    <t>만기 처리</t>
    <phoneticPr fontId="2" type="noConversion"/>
  </si>
  <si>
    <t>순리스료</t>
    <phoneticPr fontId="2" type="noConversion"/>
  </si>
  <si>
    <t>리스료산정기준</t>
    <phoneticPr fontId="2" type="noConversion"/>
  </si>
  <si>
    <t>등록지역</t>
    <phoneticPr fontId="2" type="noConversion"/>
  </si>
  <si>
    <t>인천</t>
    <phoneticPr fontId="2" type="noConversion"/>
  </si>
  <si>
    <t>입금계좌</t>
    <phoneticPr fontId="2" type="noConversion"/>
  </si>
  <si>
    <t>▣ 고객정보</t>
    <phoneticPr fontId="2" type="noConversion"/>
  </si>
  <si>
    <t>고객명</t>
    <phoneticPr fontId="2" type="noConversion"/>
  </si>
  <si>
    <t>견적발행일</t>
    <phoneticPr fontId="2" type="noConversion"/>
  </si>
  <si>
    <t>▣ 계약안내사항</t>
    <phoneticPr fontId="2" type="noConversion"/>
  </si>
  <si>
    <t>고객
주의
사항</t>
    <phoneticPr fontId="2" type="noConversion"/>
  </si>
  <si>
    <t>*차량반납시 주행거리 및 차량상태에 따라 감가금액이 발생할 수 있습니다.</t>
    <phoneticPr fontId="2" type="noConversion"/>
  </si>
  <si>
    <t>*계약기간 내 중도해지시 해지수수료가 발생합니다.(리스 약관 참조)</t>
    <phoneticPr fontId="2" type="noConversion"/>
  </si>
  <si>
    <t>*계약승계시 승계수수료 및 부대비용이 발생합니다.(리스 약관 참조)</t>
    <phoneticPr fontId="2" type="noConversion"/>
  </si>
  <si>
    <t>법인자동이체 통장사본</t>
    <phoneticPr fontId="2" type="noConversion"/>
  </si>
  <si>
    <t>*운행중 발생하는 범칙금 및 과태료는 이용자 부담이며, 당사에서 대납 후 익월 리스료에 포함하여 청구 됩니다.</t>
    <phoneticPr fontId="2" type="noConversion"/>
  </si>
  <si>
    <t>*보험은 자차가입 및 질권설정(질권자 NH농협캐피탈㈜)이 필수이며, 부보하신 증권사본 송부 부탁드립니다.</t>
    <phoneticPr fontId="2" type="noConversion"/>
  </si>
  <si>
    <t>*이용자변경(승계)시 당사 규정에 따라 승계수수료가 부과됩니다.</t>
    <phoneticPr fontId="2" type="noConversion"/>
  </si>
  <si>
    <t>*중도해지(중도 반납 및 중도상환)시 당사 규정에 따른 중도해지수수료가 부과 됩니다.</t>
    <phoneticPr fontId="2" type="noConversion"/>
  </si>
  <si>
    <t>▣ 구비서류 (발급일 최근1개월 이내)</t>
    <phoneticPr fontId="2" type="noConversion"/>
  </si>
  <si>
    <t>국산/수입</t>
    <phoneticPr fontId="2" type="noConversion"/>
  </si>
  <si>
    <t>제조사</t>
    <phoneticPr fontId="2" type="noConversion"/>
  </si>
  <si>
    <t>차종</t>
    <phoneticPr fontId="2" type="noConversion"/>
  </si>
  <si>
    <t>차량가격</t>
    <phoneticPr fontId="2" type="noConversion"/>
  </si>
  <si>
    <t>옵션가격</t>
    <phoneticPr fontId="2" type="noConversion"/>
  </si>
  <si>
    <t>연간약정운행거리</t>
    <phoneticPr fontId="2" type="noConversion"/>
  </si>
  <si>
    <t>CM Inc.</t>
    <phoneticPr fontId="2" type="noConversion"/>
  </si>
  <si>
    <t>AG Inc.</t>
    <phoneticPr fontId="2" type="noConversion"/>
  </si>
  <si>
    <t>제휴사</t>
    <phoneticPr fontId="2" type="noConversion"/>
  </si>
  <si>
    <t>취득세</t>
    <phoneticPr fontId="2" type="noConversion"/>
  </si>
  <si>
    <t>공채</t>
    <phoneticPr fontId="2" type="noConversion"/>
  </si>
  <si>
    <t>탁송료</t>
    <phoneticPr fontId="2" type="noConversion"/>
  </si>
  <si>
    <t>자동차세</t>
    <phoneticPr fontId="2" type="noConversion"/>
  </si>
  <si>
    <t>보험료(연)</t>
    <phoneticPr fontId="2" type="noConversion"/>
  </si>
  <si>
    <t>승용RV</t>
  </si>
  <si>
    <t>N</t>
  </si>
  <si>
    <t>오토</t>
  </si>
  <si>
    <t>승용차</t>
  </si>
  <si>
    <t>하이브리드</t>
  </si>
  <si>
    <t>XC90</t>
  </si>
  <si>
    <t>VOLVO</t>
  </si>
  <si>
    <t>무연</t>
  </si>
  <si>
    <t>디젤</t>
  </si>
  <si>
    <t>XC60</t>
  </si>
  <si>
    <t>V40</t>
  </si>
  <si>
    <t>S90</t>
  </si>
  <si>
    <t>S60</t>
  </si>
  <si>
    <t>VOLKSWAGEN</t>
  </si>
  <si>
    <t>Tiguan</t>
  </si>
  <si>
    <t>Passat</t>
  </si>
  <si>
    <t>2.0 TDI Premium</t>
  </si>
  <si>
    <t>2.0 TDI</t>
  </si>
  <si>
    <t>화물차</t>
  </si>
  <si>
    <t>TOYOTA</t>
  </si>
  <si>
    <t>수동</t>
  </si>
  <si>
    <t>SIENNA</t>
  </si>
  <si>
    <t>RAV4</t>
  </si>
  <si>
    <t>S</t>
  </si>
  <si>
    <t>PRIUS</t>
  </si>
  <si>
    <t>E</t>
  </si>
  <si>
    <t>CAMRY Hybrid</t>
  </si>
  <si>
    <t>SMART</t>
  </si>
  <si>
    <t>ROLLSROYCE</t>
  </si>
  <si>
    <t>Panamera</t>
  </si>
  <si>
    <t>PORSCHE</t>
  </si>
  <si>
    <t>GTS</t>
  </si>
  <si>
    <t>Macan Turbo</t>
  </si>
  <si>
    <t>Macan</t>
  </si>
  <si>
    <t>Macan GTS</t>
  </si>
  <si>
    <t>Cayman</t>
  </si>
  <si>
    <t>Cayenne</t>
  </si>
  <si>
    <t>Targa 4</t>
  </si>
  <si>
    <t>Carrera GTS 카브리올레</t>
  </si>
  <si>
    <t>Carrera GTS</t>
  </si>
  <si>
    <t>Carrera 4S</t>
  </si>
  <si>
    <t>Carrera 4 GTS</t>
  </si>
  <si>
    <t>Carrera</t>
  </si>
  <si>
    <t>PEUGEOT</t>
  </si>
  <si>
    <t>NISSAN</t>
  </si>
  <si>
    <t>AWD</t>
  </si>
  <si>
    <t>MINI</t>
  </si>
  <si>
    <t>Cooper S</t>
  </si>
  <si>
    <t>Cooper</t>
  </si>
  <si>
    <t>SL400</t>
  </si>
  <si>
    <t>S-Class</t>
  </si>
  <si>
    <t>GLS-Class</t>
  </si>
  <si>
    <t>GLE-Class</t>
  </si>
  <si>
    <t>350d 4MATIC Coupe</t>
  </si>
  <si>
    <t>GLC-Class</t>
  </si>
  <si>
    <t>GLA 45 AMG 4MATIC</t>
  </si>
  <si>
    <t>GLA-Class</t>
  </si>
  <si>
    <t>G 63 AMG</t>
  </si>
  <si>
    <t>G-Class</t>
  </si>
  <si>
    <t>E-Class</t>
  </si>
  <si>
    <t>E300 Exclusive</t>
  </si>
  <si>
    <t>E300 Avantgarde</t>
  </si>
  <si>
    <t>E300 4MATIC Exclusive</t>
  </si>
  <si>
    <t>E300 4MATIC Avantgarde</t>
  </si>
  <si>
    <t>E220d Exclusive</t>
  </si>
  <si>
    <t>E220d Avantgarde</t>
  </si>
  <si>
    <t>CLA-Class</t>
  </si>
  <si>
    <t>CLA 250 4MATIC</t>
  </si>
  <si>
    <t>C200 Coupe</t>
  </si>
  <si>
    <t>C200 Cabriolet</t>
  </si>
  <si>
    <t>C-Class</t>
  </si>
  <si>
    <t>AMG GT</t>
  </si>
  <si>
    <t>GT S</t>
  </si>
  <si>
    <t>GT</t>
  </si>
  <si>
    <t>A-Class</t>
  </si>
  <si>
    <t>A 45 4MATIC AMG</t>
  </si>
  <si>
    <t>Quattroporte</t>
  </si>
  <si>
    <t>MASERATI</t>
  </si>
  <si>
    <t>Levante</t>
  </si>
  <si>
    <t>GHIBLI</t>
  </si>
  <si>
    <t>LINCOLN</t>
  </si>
  <si>
    <t>RX 하이브리드</t>
  </si>
  <si>
    <t>LEXUS</t>
  </si>
  <si>
    <t>NX</t>
  </si>
  <si>
    <t>LS 하이브리드</t>
  </si>
  <si>
    <t>LS</t>
  </si>
  <si>
    <t>F</t>
  </si>
  <si>
    <t>ES 하이브리드</t>
  </si>
  <si>
    <t>ES</t>
  </si>
  <si>
    <t>LANDROVER</t>
  </si>
  <si>
    <t>Range Rover Sport</t>
  </si>
  <si>
    <t>Range Rover Evoque</t>
  </si>
  <si>
    <t>Discovery Sport</t>
  </si>
  <si>
    <t>Huracan</t>
  </si>
  <si>
    <t>Lamborghini</t>
  </si>
  <si>
    <t>Wrangler</t>
  </si>
  <si>
    <t>JEEP</t>
  </si>
  <si>
    <t>Renegade</t>
  </si>
  <si>
    <t>Grand Cherokee</t>
  </si>
  <si>
    <t>XF</t>
  </si>
  <si>
    <t>XE</t>
  </si>
  <si>
    <t>F-페이스</t>
  </si>
  <si>
    <t>F-TYPE Coupe</t>
  </si>
  <si>
    <t>F-TYPE Convertible</t>
  </si>
  <si>
    <t>All New XJ</t>
  </si>
  <si>
    <t>INFINITI</t>
  </si>
  <si>
    <t>HONDA</t>
  </si>
  <si>
    <t>CR-V</t>
  </si>
  <si>
    <t>ACCORD</t>
  </si>
  <si>
    <t>FORD</t>
  </si>
  <si>
    <t>5.0L GT Premium (coupe)</t>
  </si>
  <si>
    <t>MUSTANG</t>
  </si>
  <si>
    <t>5.0L GT Premium (convertible)</t>
  </si>
  <si>
    <t>2.3L EcoBoost Premium (coupe)</t>
  </si>
  <si>
    <t>2.3L EcoBoost Premium (convertible)</t>
  </si>
  <si>
    <t>EXPLORER</t>
  </si>
  <si>
    <t>2.3 L LTD AWD</t>
  </si>
  <si>
    <t>FIAT</t>
  </si>
  <si>
    <t>Ferrari</t>
  </si>
  <si>
    <t>Citroen</t>
  </si>
  <si>
    <t>CHRYSLER</t>
  </si>
  <si>
    <t>300C</t>
  </si>
  <si>
    <t>XT5</t>
  </si>
  <si>
    <t>CADILLAC</t>
  </si>
  <si>
    <t>BMW</t>
  </si>
  <si>
    <t>X Series X6</t>
  </si>
  <si>
    <t>X Series X5</t>
  </si>
  <si>
    <t>X Series X4</t>
  </si>
  <si>
    <t>X Series X3</t>
  </si>
  <si>
    <t>7 Series Sedan</t>
  </si>
  <si>
    <t>740Li xDrive M Sport Package</t>
  </si>
  <si>
    <t>740d xDrive M Sport</t>
  </si>
  <si>
    <t>730Ld xDrive M Sport Package</t>
  </si>
  <si>
    <t>5 Series Sedan</t>
  </si>
  <si>
    <t>1 Series 5-door</t>
  </si>
  <si>
    <t>플라잉 스퍼</t>
  </si>
  <si>
    <t>BENTLEY</t>
  </si>
  <si>
    <t>GTC V8</t>
  </si>
  <si>
    <t>컨티넨탈 컨버터블</t>
  </si>
  <si>
    <t>AUDI</t>
  </si>
  <si>
    <t>0908</t>
  </si>
  <si>
    <t>0907</t>
  </si>
  <si>
    <t>0906</t>
  </si>
  <si>
    <t>0905</t>
  </si>
  <si>
    <t>0904</t>
  </si>
  <si>
    <t>0903</t>
  </si>
  <si>
    <t>0902</t>
  </si>
  <si>
    <t>0901</t>
  </si>
  <si>
    <t>0900</t>
  </si>
  <si>
    <t>0899</t>
  </si>
  <si>
    <t>0898</t>
  </si>
  <si>
    <t>0897</t>
  </si>
  <si>
    <t>0896</t>
  </si>
  <si>
    <t>0895</t>
  </si>
  <si>
    <t>0894</t>
  </si>
  <si>
    <t>0893</t>
  </si>
  <si>
    <t>0892</t>
  </si>
  <si>
    <t>0891</t>
  </si>
  <si>
    <t>0890</t>
  </si>
  <si>
    <t>0889</t>
  </si>
  <si>
    <t>0888</t>
  </si>
  <si>
    <t>0887</t>
  </si>
  <si>
    <t>0886</t>
  </si>
  <si>
    <t>0885</t>
  </si>
  <si>
    <t>0884</t>
  </si>
  <si>
    <t>0883</t>
  </si>
  <si>
    <t>0882</t>
  </si>
  <si>
    <t>0881</t>
  </si>
  <si>
    <t>0880</t>
  </si>
  <si>
    <t>0879</t>
  </si>
  <si>
    <t>0878</t>
  </si>
  <si>
    <t>0877</t>
  </si>
  <si>
    <t>0876</t>
  </si>
  <si>
    <t>0875</t>
  </si>
  <si>
    <t>0874</t>
  </si>
  <si>
    <t>0871</t>
  </si>
  <si>
    <t>0870</t>
  </si>
  <si>
    <t>0869</t>
  </si>
  <si>
    <t>0864</t>
  </si>
  <si>
    <t>0863</t>
  </si>
  <si>
    <t>0862</t>
  </si>
  <si>
    <t>0861</t>
  </si>
  <si>
    <t>0856</t>
  </si>
  <si>
    <t>0855</t>
  </si>
  <si>
    <t>0854</t>
  </si>
  <si>
    <t>0853</t>
  </si>
  <si>
    <t>0852</t>
  </si>
  <si>
    <t>0851</t>
  </si>
  <si>
    <t>0850</t>
  </si>
  <si>
    <t>0849</t>
  </si>
  <si>
    <t>0848</t>
  </si>
  <si>
    <t>0847</t>
  </si>
  <si>
    <t>0846</t>
  </si>
  <si>
    <t>A6</t>
  </si>
  <si>
    <t>0845</t>
  </si>
  <si>
    <t>0844</t>
  </si>
  <si>
    <t>0843</t>
  </si>
  <si>
    <t>0842</t>
  </si>
  <si>
    <t>0841</t>
  </si>
  <si>
    <t>0840</t>
  </si>
  <si>
    <t>0839</t>
  </si>
  <si>
    <t>0838</t>
  </si>
  <si>
    <t>0837</t>
  </si>
  <si>
    <t>0836</t>
  </si>
  <si>
    <t>0835</t>
  </si>
  <si>
    <t>0834</t>
  </si>
  <si>
    <t>0833</t>
  </si>
  <si>
    <t>0832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</si>
  <si>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</si>
  <si>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</si>
  <si>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</si>
  <si>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</si>
  <si>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</si>
  <si>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</si>
  <si>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</si>
  <si>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</si>
  <si>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</si>
  <si>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</si>
  <si>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0821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</si>
  <si>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</si>
  <si>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</si>
  <si>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</si>
  <si>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</si>
  <si>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</si>
  <si>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</si>
  <si>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</si>
  <si>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</si>
  <si>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</si>
  <si>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</si>
  <si>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</si>
  <si>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</si>
  <si>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</si>
  <si>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</si>
  <si>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</si>
  <si>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</si>
  <si>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</si>
  <si>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현대자동차</t>
  </si>
  <si>
    <t>0803</t>
  </si>
  <si>
    <t>0802</t>
  </si>
  <si>
    <t>0801</t>
  </si>
  <si>
    <t>0800</t>
  </si>
  <si>
    <t>0799</t>
  </si>
  <si>
    <t>0798</t>
  </si>
  <si>
    <t>0797</t>
  </si>
  <si>
    <t>0796</t>
  </si>
  <si>
    <t>0795</t>
  </si>
  <si>
    <t>0794</t>
  </si>
  <si>
    <t>0793</t>
  </si>
  <si>
    <t>0792</t>
  </si>
  <si>
    <t>0791</t>
  </si>
  <si>
    <t>0790</t>
  </si>
  <si>
    <t>0789</t>
  </si>
  <si>
    <t>0788</t>
  </si>
  <si>
    <t>0787</t>
  </si>
  <si>
    <t>0786</t>
  </si>
  <si>
    <t>0785</t>
  </si>
  <si>
    <t>0784</t>
  </si>
  <si>
    <t>0783</t>
  </si>
  <si>
    <t>0782</t>
  </si>
  <si>
    <t>0781</t>
  </si>
  <si>
    <t>0780</t>
  </si>
  <si>
    <t>0779</t>
  </si>
  <si>
    <t>0778</t>
  </si>
  <si>
    <t>0777</t>
  </si>
  <si>
    <t>0776</t>
  </si>
  <si>
    <t>0775</t>
  </si>
  <si>
    <t>0774</t>
  </si>
  <si>
    <t>0773</t>
  </si>
  <si>
    <t>0772</t>
  </si>
  <si>
    <t>0771</t>
  </si>
  <si>
    <t>0770</t>
  </si>
  <si>
    <t>0769</t>
  </si>
  <si>
    <t>0768</t>
  </si>
  <si>
    <t>0767</t>
  </si>
  <si>
    <t>0766</t>
  </si>
  <si>
    <t>0765</t>
  </si>
  <si>
    <t>0764</t>
  </si>
  <si>
    <t>0763</t>
  </si>
  <si>
    <t>0762</t>
  </si>
  <si>
    <t>0761</t>
  </si>
  <si>
    <t>0760</t>
  </si>
  <si>
    <t>0759</t>
  </si>
  <si>
    <t>0758</t>
  </si>
  <si>
    <t>0757</t>
  </si>
  <si>
    <t>0756</t>
  </si>
  <si>
    <t>0755</t>
  </si>
  <si>
    <t>0754</t>
  </si>
  <si>
    <t>0753</t>
  </si>
  <si>
    <t>0752</t>
  </si>
  <si>
    <t>0751</t>
  </si>
  <si>
    <t>0750</t>
  </si>
  <si>
    <t>0749</t>
  </si>
  <si>
    <t>0748</t>
  </si>
  <si>
    <t>0747</t>
  </si>
  <si>
    <t>0746</t>
  </si>
  <si>
    <t>0745</t>
  </si>
  <si>
    <t>0744</t>
  </si>
  <si>
    <t>0743</t>
  </si>
  <si>
    <t>0742</t>
  </si>
  <si>
    <t>0741</t>
  </si>
  <si>
    <t>0740</t>
  </si>
  <si>
    <t>0739</t>
  </si>
  <si>
    <t>0738</t>
  </si>
  <si>
    <t>0737</t>
  </si>
  <si>
    <t>0736</t>
  </si>
  <si>
    <t>0735</t>
  </si>
  <si>
    <t>0734</t>
  </si>
  <si>
    <t>0733</t>
  </si>
  <si>
    <t>0732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</si>
  <si>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</si>
  <si>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</si>
  <si>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</si>
  <si>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</si>
  <si>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</si>
  <si>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</si>
  <si>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</si>
  <si>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</si>
  <si>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</si>
  <si>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</si>
  <si>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</si>
  <si>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</si>
  <si>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</si>
  <si>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</si>
  <si>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</si>
  <si>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</si>
  <si>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</si>
  <si>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</si>
  <si>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</si>
  <si>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</si>
  <si>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</si>
  <si>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</si>
  <si>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</si>
  <si>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</si>
  <si>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</si>
  <si>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</si>
  <si>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</si>
  <si>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</si>
  <si>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</si>
  <si>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</si>
  <si>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</si>
  <si>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0700</t>
  </si>
  <si>
    <t>0699</t>
  </si>
  <si>
    <t>0698</t>
  </si>
  <si>
    <t>0697</t>
  </si>
  <si>
    <t>0696</t>
  </si>
  <si>
    <t>0695</t>
  </si>
  <si>
    <t>0694</t>
  </si>
  <si>
    <t>0693</t>
  </si>
  <si>
    <t>0692</t>
  </si>
  <si>
    <t>0690</t>
  </si>
  <si>
    <t>0689</t>
  </si>
  <si>
    <t>0688</t>
  </si>
  <si>
    <t>0687</t>
  </si>
  <si>
    <t>0686</t>
  </si>
  <si>
    <t>0685</t>
  </si>
  <si>
    <t>0684</t>
  </si>
  <si>
    <t>0683</t>
  </si>
  <si>
    <t>0682</t>
  </si>
  <si>
    <t>0681</t>
  </si>
  <si>
    <t>0680</t>
  </si>
  <si>
    <t>0679</t>
  </si>
  <si>
    <t>0678</t>
  </si>
  <si>
    <t>0677</t>
  </si>
  <si>
    <t>0676</t>
  </si>
  <si>
    <t>0675</t>
  </si>
  <si>
    <t>0674</t>
  </si>
  <si>
    <t>0673</t>
  </si>
  <si>
    <t>0672</t>
  </si>
  <si>
    <t>0671</t>
  </si>
  <si>
    <t>0670</t>
  </si>
  <si>
    <t>0669</t>
  </si>
  <si>
    <t>0668</t>
  </si>
  <si>
    <t>0667</t>
  </si>
  <si>
    <t>0666</t>
  </si>
  <si>
    <t>0665</t>
  </si>
  <si>
    <t>0664</t>
  </si>
  <si>
    <t>0663</t>
  </si>
  <si>
    <t>0662</t>
  </si>
  <si>
    <t>0661</t>
  </si>
  <si>
    <t>0660</t>
  </si>
  <si>
    <t>0659</t>
  </si>
  <si>
    <t>0658</t>
  </si>
  <si>
    <t>0657</t>
  </si>
  <si>
    <t>0656</t>
  </si>
  <si>
    <t>0655</t>
  </si>
  <si>
    <t>0654</t>
  </si>
  <si>
    <t>0653</t>
  </si>
  <si>
    <t>0652</t>
  </si>
  <si>
    <t>0651</t>
  </si>
  <si>
    <t>0650</t>
  </si>
  <si>
    <t>0649</t>
  </si>
  <si>
    <t>0648</t>
  </si>
  <si>
    <t>0647</t>
  </si>
  <si>
    <t>0646</t>
  </si>
  <si>
    <t>0645</t>
  </si>
  <si>
    <t>0644</t>
  </si>
  <si>
    <t>0643</t>
  </si>
  <si>
    <t>0642</t>
  </si>
  <si>
    <t>0641</t>
  </si>
  <si>
    <t>0640</t>
  </si>
  <si>
    <t>0639</t>
  </si>
  <si>
    <t>0638</t>
  </si>
  <si>
    <t>0637</t>
  </si>
  <si>
    <t>0636</t>
  </si>
  <si>
    <t>0635</t>
  </si>
  <si>
    <t>0634</t>
  </si>
  <si>
    <t>0633</t>
  </si>
  <si>
    <t>0632</t>
  </si>
  <si>
    <t>0631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</si>
  <si>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</si>
  <si>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</si>
  <si>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</si>
  <si>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</si>
  <si>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</si>
  <si>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</si>
  <si>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</si>
  <si>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</si>
  <si>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</si>
  <si>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</si>
  <si>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</si>
  <si>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</si>
  <si>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</si>
  <si>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0617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</si>
  <si>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</si>
  <si>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</si>
  <si>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</si>
  <si>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</si>
  <si>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</si>
  <si>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</si>
  <si>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</si>
  <si>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</si>
  <si>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</si>
  <si>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</si>
  <si>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</si>
  <si>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</si>
  <si>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0604</t>
  </si>
  <si>
    <t>0603</t>
  </si>
  <si>
    <t>0602</t>
  </si>
  <si>
    <t>0601</t>
  </si>
  <si>
    <t>0600</t>
  </si>
  <si>
    <t>0599</t>
  </si>
  <si>
    <t>0598</t>
  </si>
  <si>
    <t>0597</t>
  </si>
  <si>
    <t>0596</t>
  </si>
  <si>
    <t>0595</t>
  </si>
  <si>
    <t>0594</t>
  </si>
  <si>
    <t>0593</t>
  </si>
  <si>
    <t>0592</t>
  </si>
  <si>
    <t>0591</t>
  </si>
  <si>
    <t>0590</t>
  </si>
  <si>
    <t>0589</t>
  </si>
  <si>
    <t>0588</t>
  </si>
  <si>
    <t>0587</t>
  </si>
  <si>
    <t>0586</t>
  </si>
  <si>
    <t>0585</t>
  </si>
  <si>
    <t>0584</t>
  </si>
  <si>
    <t>0583</t>
  </si>
  <si>
    <t>0582</t>
  </si>
  <si>
    <t>0581</t>
  </si>
  <si>
    <t>0580</t>
  </si>
  <si>
    <t>0579</t>
  </si>
  <si>
    <t>0578</t>
  </si>
  <si>
    <t>0577</t>
  </si>
  <si>
    <t>0576</t>
  </si>
  <si>
    <t>0575</t>
  </si>
  <si>
    <t>0574</t>
  </si>
  <si>
    <t>0573</t>
  </si>
  <si>
    <t>0572</t>
  </si>
  <si>
    <t>0571</t>
  </si>
  <si>
    <t>0570</t>
  </si>
  <si>
    <t>0569</t>
  </si>
  <si>
    <t>0568</t>
  </si>
  <si>
    <t>0567</t>
  </si>
  <si>
    <t>0566</t>
  </si>
  <si>
    <t>0565</t>
  </si>
  <si>
    <t>0564</t>
  </si>
  <si>
    <t>0563</t>
  </si>
  <si>
    <t>0562</t>
  </si>
  <si>
    <t>0561</t>
  </si>
  <si>
    <t>0560</t>
  </si>
  <si>
    <t>0559</t>
  </si>
  <si>
    <t>0558</t>
  </si>
  <si>
    <t>0557</t>
  </si>
  <si>
    <t>0556</t>
  </si>
  <si>
    <t>0555</t>
  </si>
  <si>
    <t>0554</t>
  </si>
  <si>
    <t>0553</t>
  </si>
  <si>
    <t>0552</t>
  </si>
  <si>
    <t>0551</t>
  </si>
  <si>
    <t>0550</t>
  </si>
  <si>
    <t>0549</t>
  </si>
  <si>
    <t>0548</t>
  </si>
  <si>
    <t>0547</t>
  </si>
  <si>
    <t>0546</t>
  </si>
  <si>
    <t>0545</t>
  </si>
  <si>
    <t>0544</t>
  </si>
  <si>
    <t>0543</t>
  </si>
  <si>
    <t>0542</t>
  </si>
  <si>
    <t>0541</t>
  </si>
  <si>
    <t>0540</t>
  </si>
  <si>
    <t>0539</t>
  </si>
  <si>
    <t>0538</t>
  </si>
  <si>
    <t>0537</t>
  </si>
  <si>
    <t>0536</t>
  </si>
  <si>
    <t>0535</t>
  </si>
  <si>
    <t>0534</t>
  </si>
  <si>
    <t>0533</t>
  </si>
  <si>
    <t>0532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</si>
  <si>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</si>
  <si>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</si>
  <si>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</si>
  <si>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</si>
  <si>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</si>
  <si>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</si>
  <si>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</si>
  <si>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</si>
  <si>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</si>
  <si>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</si>
  <si>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</si>
  <si>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</si>
  <si>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</si>
  <si>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</si>
  <si>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</si>
  <si>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</si>
  <si>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</si>
  <si>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</si>
  <si>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0513</t>
  </si>
  <si>
    <t>0512</t>
  </si>
  <si>
    <t>0511</t>
  </si>
  <si>
    <t>0510</t>
  </si>
  <si>
    <t>0509</t>
  </si>
  <si>
    <t>0508</t>
  </si>
  <si>
    <t>0507</t>
  </si>
  <si>
    <t>0506</t>
  </si>
  <si>
    <t>0505</t>
  </si>
  <si>
    <t>0504</t>
  </si>
  <si>
    <t>0503</t>
  </si>
  <si>
    <t>0502</t>
  </si>
  <si>
    <t>0501</t>
  </si>
  <si>
    <t>0500</t>
  </si>
  <si>
    <t>0499</t>
  </si>
  <si>
    <t>0498</t>
  </si>
  <si>
    <t>0497</t>
  </si>
  <si>
    <t>0496</t>
  </si>
  <si>
    <t>0495</t>
  </si>
  <si>
    <t>0494</t>
  </si>
  <si>
    <t>0493</t>
  </si>
  <si>
    <t>0492</t>
  </si>
  <si>
    <t>0491</t>
  </si>
  <si>
    <t>0490</t>
  </si>
  <si>
    <t>0489</t>
  </si>
  <si>
    <t>0488</t>
  </si>
  <si>
    <t>0487</t>
  </si>
  <si>
    <t>0486</t>
  </si>
  <si>
    <t>0485</t>
  </si>
  <si>
    <t>0484</t>
  </si>
  <si>
    <t>0483</t>
  </si>
  <si>
    <t>0482</t>
  </si>
  <si>
    <t>0481</t>
  </si>
  <si>
    <t>0480</t>
  </si>
  <si>
    <t>0479</t>
  </si>
  <si>
    <t>0478</t>
  </si>
  <si>
    <t>0477</t>
  </si>
  <si>
    <t>0476</t>
  </si>
  <si>
    <t>0475</t>
  </si>
  <si>
    <t>0474</t>
  </si>
  <si>
    <t>0473</t>
  </si>
  <si>
    <t>0472</t>
  </si>
  <si>
    <t>0471</t>
  </si>
  <si>
    <t>0470</t>
  </si>
  <si>
    <t>0469</t>
  </si>
  <si>
    <t>0468</t>
  </si>
  <si>
    <t>0467</t>
  </si>
  <si>
    <t>0466</t>
  </si>
  <si>
    <t>0465</t>
  </si>
  <si>
    <t>0464</t>
  </si>
  <si>
    <t>0463</t>
  </si>
  <si>
    <t>0462</t>
  </si>
  <si>
    <t>0461</t>
  </si>
  <si>
    <t>0460</t>
  </si>
  <si>
    <t>0459</t>
  </si>
  <si>
    <t>0458</t>
  </si>
  <si>
    <t>0457</t>
  </si>
  <si>
    <t>0456</t>
  </si>
  <si>
    <t>0455</t>
  </si>
  <si>
    <t>0454</t>
  </si>
  <si>
    <t>0453</t>
  </si>
  <si>
    <t>0452</t>
  </si>
  <si>
    <t>한국지엠/쉐보레 코리아</t>
  </si>
  <si>
    <t>0451</t>
  </si>
  <si>
    <t>0450</t>
  </si>
  <si>
    <t>0449</t>
  </si>
  <si>
    <t>0448</t>
  </si>
  <si>
    <t>0447</t>
  </si>
  <si>
    <t>0446</t>
  </si>
  <si>
    <t>0445</t>
  </si>
  <si>
    <t>0444</t>
  </si>
  <si>
    <t>0443</t>
  </si>
  <si>
    <t>0442</t>
  </si>
  <si>
    <t>0441</t>
  </si>
  <si>
    <t>0440</t>
  </si>
  <si>
    <t>0439</t>
  </si>
  <si>
    <t>0438</t>
  </si>
  <si>
    <t>0437</t>
  </si>
  <si>
    <t>0436</t>
  </si>
  <si>
    <t>0435</t>
  </si>
  <si>
    <t>0434</t>
  </si>
  <si>
    <t>0433</t>
  </si>
  <si>
    <t>0432</t>
  </si>
  <si>
    <t>0431</t>
  </si>
  <si>
    <t>0430</t>
  </si>
  <si>
    <t>0429</t>
  </si>
  <si>
    <t>0428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</si>
  <si>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</si>
  <si>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</si>
  <si>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</si>
  <si>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</si>
  <si>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</si>
  <si>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</si>
  <si>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</si>
  <si>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</si>
  <si>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</si>
  <si>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</si>
  <si>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</si>
  <si>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</si>
  <si>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</si>
  <si>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</si>
  <si>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</si>
  <si>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</si>
  <si>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</si>
  <si>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</si>
  <si>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</si>
  <si>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</si>
  <si>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</si>
  <si>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</si>
  <si>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</si>
  <si>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</si>
  <si>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</si>
  <si>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</si>
  <si>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</si>
  <si>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0400</t>
  </si>
  <si>
    <t>0399</t>
  </si>
  <si>
    <t>0398</t>
  </si>
  <si>
    <t>0397</t>
  </si>
  <si>
    <t>0396</t>
  </si>
  <si>
    <t>0395</t>
  </si>
  <si>
    <t>0394</t>
  </si>
  <si>
    <t>0393</t>
  </si>
  <si>
    <t>0392</t>
  </si>
  <si>
    <t>0391</t>
  </si>
  <si>
    <t>0390</t>
  </si>
  <si>
    <t>0389</t>
  </si>
  <si>
    <t>0388</t>
  </si>
  <si>
    <t>0387</t>
  </si>
  <si>
    <t>0386</t>
  </si>
  <si>
    <t>0385</t>
  </si>
  <si>
    <t>0384</t>
  </si>
  <si>
    <t>0383</t>
  </si>
  <si>
    <t>0382</t>
  </si>
  <si>
    <t>0381</t>
  </si>
  <si>
    <t>0380</t>
  </si>
  <si>
    <t>0379</t>
  </si>
  <si>
    <t>0378</t>
  </si>
  <si>
    <t>0377</t>
  </si>
  <si>
    <t>0376</t>
  </si>
  <si>
    <t>0375</t>
  </si>
  <si>
    <t>0374</t>
  </si>
  <si>
    <t>0373</t>
  </si>
  <si>
    <t>0372</t>
  </si>
  <si>
    <t>0371</t>
  </si>
  <si>
    <t>쌍용자동차</t>
  </si>
  <si>
    <t>0370</t>
  </si>
  <si>
    <t>0369</t>
  </si>
  <si>
    <t>0368</t>
  </si>
  <si>
    <t>0367</t>
  </si>
  <si>
    <t>0366</t>
  </si>
  <si>
    <t>0365</t>
  </si>
  <si>
    <t>0364</t>
  </si>
  <si>
    <t>0363</t>
  </si>
  <si>
    <t>0362</t>
  </si>
  <si>
    <t>0361</t>
  </si>
  <si>
    <t>0360</t>
  </si>
  <si>
    <t>0359</t>
  </si>
  <si>
    <t>0358</t>
  </si>
  <si>
    <t>0357</t>
  </si>
  <si>
    <t>0356</t>
  </si>
  <si>
    <t>0355</t>
  </si>
  <si>
    <t>0354</t>
  </si>
  <si>
    <t>0353</t>
  </si>
  <si>
    <t>0352</t>
  </si>
  <si>
    <t>0351</t>
  </si>
  <si>
    <t>0350</t>
  </si>
  <si>
    <t>0349</t>
  </si>
  <si>
    <t>0348</t>
  </si>
  <si>
    <t>0347</t>
  </si>
  <si>
    <t>0346</t>
  </si>
  <si>
    <t>0345</t>
  </si>
  <si>
    <t>0344</t>
  </si>
  <si>
    <t>0343</t>
  </si>
  <si>
    <t>0342</t>
  </si>
  <si>
    <t>0341</t>
  </si>
  <si>
    <t>0340</t>
  </si>
  <si>
    <t>0339</t>
  </si>
  <si>
    <t>0338</t>
  </si>
  <si>
    <t>0337</t>
  </si>
  <si>
    <t>0336</t>
  </si>
  <si>
    <t>0335</t>
  </si>
  <si>
    <t>0334</t>
  </si>
  <si>
    <t>0333</t>
  </si>
  <si>
    <t>0332</t>
  </si>
  <si>
    <t>0331</t>
  </si>
  <si>
    <t>0330</t>
  </si>
  <si>
    <t>0329</t>
  </si>
  <si>
    <t>0328</t>
  </si>
  <si>
    <t>0327</t>
  </si>
  <si>
    <t>삼성자동차</t>
  </si>
  <si>
    <t>0326</t>
  </si>
  <si>
    <t>0325</t>
  </si>
  <si>
    <t>0324</t>
  </si>
  <si>
    <t>0323</t>
  </si>
  <si>
    <t>0322</t>
  </si>
  <si>
    <t>0321</t>
  </si>
  <si>
    <t>0320</t>
  </si>
  <si>
    <t>0319</t>
  </si>
  <si>
    <t>0318</t>
  </si>
  <si>
    <t>0317</t>
  </si>
  <si>
    <t>0316</t>
  </si>
  <si>
    <t>0315</t>
  </si>
  <si>
    <t>0314</t>
  </si>
  <si>
    <t>0313</t>
  </si>
  <si>
    <t>0312</t>
  </si>
  <si>
    <t>LE</t>
  </si>
  <si>
    <t>0311</t>
  </si>
  <si>
    <t>0310</t>
  </si>
  <si>
    <t>0309</t>
  </si>
  <si>
    <t>0308</t>
  </si>
  <si>
    <t>0307</t>
  </si>
  <si>
    <t>0306</t>
  </si>
  <si>
    <t>0305</t>
  </si>
  <si>
    <t>0304</t>
  </si>
  <si>
    <t>0303</t>
  </si>
  <si>
    <t>0302</t>
  </si>
  <si>
    <t>0301</t>
  </si>
  <si>
    <t>0300</t>
  </si>
  <si>
    <t>0299</t>
  </si>
  <si>
    <t>0298</t>
  </si>
  <si>
    <t>0297</t>
  </si>
  <si>
    <t>0296</t>
  </si>
  <si>
    <t>0295</t>
  </si>
  <si>
    <t>0294</t>
  </si>
  <si>
    <t>0293</t>
  </si>
  <si>
    <t>0292</t>
  </si>
  <si>
    <t>0291</t>
  </si>
  <si>
    <t>0290</t>
  </si>
  <si>
    <t>0289</t>
  </si>
  <si>
    <t>0288</t>
  </si>
  <si>
    <t>0287</t>
  </si>
  <si>
    <t>0286</t>
  </si>
  <si>
    <t>0285</t>
  </si>
  <si>
    <t>0284</t>
  </si>
  <si>
    <t>0283</t>
  </si>
  <si>
    <t>0282</t>
  </si>
  <si>
    <t>0281</t>
  </si>
  <si>
    <t>0280</t>
  </si>
  <si>
    <t>0279</t>
  </si>
  <si>
    <t>0278</t>
  </si>
  <si>
    <t>0277</t>
  </si>
  <si>
    <t>0276</t>
  </si>
  <si>
    <t>0275</t>
  </si>
  <si>
    <t>0274</t>
  </si>
  <si>
    <t>기아자동차</t>
  </si>
  <si>
    <t>0273</t>
  </si>
  <si>
    <t>0272</t>
  </si>
  <si>
    <t>0271</t>
  </si>
  <si>
    <t>0270</t>
  </si>
  <si>
    <t>0269</t>
  </si>
  <si>
    <t>0268</t>
  </si>
  <si>
    <t>0267</t>
  </si>
  <si>
    <t>0266</t>
  </si>
  <si>
    <t>0265</t>
  </si>
  <si>
    <t>0264</t>
  </si>
  <si>
    <t>0263</t>
  </si>
  <si>
    <t>0262</t>
  </si>
  <si>
    <t>0261</t>
  </si>
  <si>
    <t>0260</t>
  </si>
  <si>
    <t>0259</t>
  </si>
  <si>
    <t>0258</t>
  </si>
  <si>
    <t>0257</t>
  </si>
  <si>
    <t>0256</t>
  </si>
  <si>
    <t>0255</t>
  </si>
  <si>
    <t>0254</t>
  </si>
  <si>
    <t>0253</t>
  </si>
  <si>
    <t>0252</t>
  </si>
  <si>
    <t>0251</t>
  </si>
  <si>
    <t>0250</t>
  </si>
  <si>
    <t>0249</t>
  </si>
  <si>
    <t>0248</t>
  </si>
  <si>
    <t>0247</t>
  </si>
  <si>
    <t>0246</t>
  </si>
  <si>
    <t>0245</t>
  </si>
  <si>
    <t>0244</t>
  </si>
  <si>
    <t>0243</t>
  </si>
  <si>
    <t>0242</t>
  </si>
  <si>
    <t>0241</t>
  </si>
  <si>
    <t>0240</t>
  </si>
  <si>
    <t>0239</t>
  </si>
  <si>
    <t>0238</t>
  </si>
  <si>
    <t>0237</t>
  </si>
  <si>
    <t>0236</t>
  </si>
  <si>
    <t>0235</t>
  </si>
  <si>
    <t>0234</t>
  </si>
  <si>
    <t>0233</t>
  </si>
  <si>
    <t>0232</t>
  </si>
  <si>
    <t>0231</t>
  </si>
  <si>
    <t>0230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</si>
  <si>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</si>
  <si>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</si>
  <si>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</si>
  <si>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</si>
  <si>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</si>
  <si>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</si>
  <si>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</si>
  <si>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</si>
  <si>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</si>
  <si>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</si>
  <si>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</si>
  <si>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</si>
  <si>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</si>
  <si>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</si>
  <si>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</si>
  <si>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</si>
  <si>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</si>
  <si>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</si>
  <si>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</si>
  <si>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</si>
  <si>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</si>
  <si>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</si>
  <si>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</si>
  <si>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</si>
  <si>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</si>
  <si>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</si>
  <si>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</si>
  <si>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</si>
  <si>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</si>
  <si>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0200</t>
  </si>
  <si>
    <t>0199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</si>
  <si>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</si>
  <si>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</si>
  <si>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</si>
  <si>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</si>
  <si>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</si>
  <si>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</si>
  <si>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</si>
  <si>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</si>
  <si>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</si>
  <si>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</si>
  <si>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</si>
  <si>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0187</t>
  </si>
  <si>
    <t>0186</t>
  </si>
  <si>
    <t>0185</t>
  </si>
  <si>
    <t>0184</t>
  </si>
  <si>
    <t>0183</t>
  </si>
  <si>
    <t>0182</t>
  </si>
  <si>
    <t>0181</t>
  </si>
  <si>
    <t>0180</t>
  </si>
  <si>
    <t>0179</t>
  </si>
  <si>
    <t>0178</t>
  </si>
  <si>
    <t>0177</t>
  </si>
  <si>
    <t>0176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</si>
  <si>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</si>
  <si>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</si>
  <si>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</si>
  <si>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</si>
  <si>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</si>
  <si>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</si>
  <si>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</si>
  <si>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</si>
  <si>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</si>
  <si>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</si>
  <si>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</si>
  <si>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</si>
  <si>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</si>
  <si>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</si>
  <si>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</si>
  <si>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</si>
  <si>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</si>
  <si>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</si>
  <si>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</si>
  <si>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</si>
  <si>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</si>
  <si>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</si>
  <si>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</si>
  <si>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</si>
  <si>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</si>
  <si>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</si>
  <si>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0149</t>
  </si>
  <si>
    <t>0148</t>
  </si>
  <si>
    <t>0147</t>
  </si>
  <si>
    <t>0146</t>
  </si>
  <si>
    <t>0145</t>
  </si>
  <si>
    <t>0144</t>
  </si>
  <si>
    <t>0143</t>
  </si>
  <si>
    <t>0142</t>
  </si>
  <si>
    <t>0141</t>
  </si>
  <si>
    <t>0140</t>
  </si>
  <si>
    <t>0139</t>
  </si>
  <si>
    <t>0138</t>
  </si>
  <si>
    <t>0137</t>
  </si>
  <si>
    <t>0136</t>
  </si>
  <si>
    <t>0135</t>
  </si>
  <si>
    <t>0134</t>
  </si>
  <si>
    <t>0133</t>
  </si>
  <si>
    <t>0132</t>
  </si>
  <si>
    <t>0131</t>
  </si>
  <si>
    <t>0130</t>
  </si>
  <si>
    <t>0129</t>
  </si>
  <si>
    <t>0128</t>
  </si>
  <si>
    <t>0127</t>
  </si>
  <si>
    <t>0126</t>
  </si>
  <si>
    <t>0125</t>
  </si>
  <si>
    <t>0124</t>
  </si>
  <si>
    <t>0123</t>
  </si>
  <si>
    <t>0122</t>
  </si>
  <si>
    <t>0121</t>
  </si>
  <si>
    <t>0120</t>
  </si>
  <si>
    <t>0119</t>
  </si>
  <si>
    <t>0118</t>
  </si>
  <si>
    <t>0117</t>
  </si>
  <si>
    <t>0116</t>
  </si>
  <si>
    <t>0115</t>
  </si>
  <si>
    <t>0114</t>
  </si>
  <si>
    <t>0113</t>
  </si>
  <si>
    <t>0112</t>
  </si>
  <si>
    <t>0111</t>
  </si>
  <si>
    <t>0110</t>
  </si>
  <si>
    <t>0109</t>
  </si>
  <si>
    <t>0108</t>
  </si>
  <si>
    <t>0107</t>
  </si>
  <si>
    <t>0106</t>
  </si>
  <si>
    <t>0105</t>
  </si>
  <si>
    <t>0104</t>
  </si>
  <si>
    <t>0103</t>
  </si>
  <si>
    <t>0102</t>
  </si>
  <si>
    <t>0101</t>
  </si>
  <si>
    <t>0100</t>
  </si>
  <si>
    <t>0099</t>
  </si>
  <si>
    <t>0098</t>
  </si>
  <si>
    <t>0097</t>
  </si>
  <si>
    <t>0096</t>
  </si>
  <si>
    <t>0095</t>
  </si>
  <si>
    <t>0094</t>
  </si>
  <si>
    <t>0093</t>
  </si>
  <si>
    <t>0092</t>
  </si>
  <si>
    <t>0091</t>
  </si>
  <si>
    <t>0090</t>
  </si>
  <si>
    <t>0089</t>
  </si>
  <si>
    <t>0088</t>
  </si>
  <si>
    <t>0087</t>
  </si>
  <si>
    <t>0086</t>
  </si>
  <si>
    <t>0085</t>
  </si>
  <si>
    <t>0084</t>
  </si>
  <si>
    <t>0083</t>
  </si>
  <si>
    <t>0082</t>
  </si>
  <si>
    <t>0081</t>
  </si>
  <si>
    <t>0080</t>
  </si>
  <si>
    <t>0079</t>
  </si>
  <si>
    <t>0078</t>
  </si>
  <si>
    <t>0077</t>
  </si>
  <si>
    <t>0076</t>
  </si>
  <si>
    <t>0075</t>
  </si>
  <si>
    <t>0074</t>
  </si>
  <si>
    <t>0073</t>
  </si>
  <si>
    <t>0072</t>
  </si>
  <si>
    <t>0071</t>
  </si>
  <si>
    <t>0070</t>
  </si>
  <si>
    <t>0069</t>
  </si>
  <si>
    <t>0068</t>
  </si>
  <si>
    <t>0067</t>
  </si>
  <si>
    <t>0066</t>
  </si>
  <si>
    <t>0065</t>
  </si>
  <si>
    <t>0064</t>
  </si>
  <si>
    <t>0063</t>
  </si>
  <si>
    <t>0062</t>
  </si>
  <si>
    <t>0061</t>
  </si>
  <si>
    <t>0060</t>
  </si>
  <si>
    <t>0059</t>
  </si>
  <si>
    <t>0058</t>
  </si>
  <si>
    <t>0057</t>
  </si>
  <si>
    <t>0056</t>
  </si>
  <si>
    <t>K3</t>
  </si>
  <si>
    <t>0055</t>
  </si>
  <si>
    <t>0054</t>
  </si>
  <si>
    <t>0053</t>
  </si>
  <si>
    <t>0052</t>
  </si>
  <si>
    <t>0051</t>
  </si>
  <si>
    <t>0050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</si>
  <si>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</si>
  <si>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</si>
  <si>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</si>
  <si>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</si>
  <si>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</si>
  <si>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</si>
  <si>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</si>
  <si>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</si>
  <si>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</si>
  <si>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</si>
  <si>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0039</t>
  </si>
  <si>
    <t>0038</t>
  </si>
  <si>
    <t>0037</t>
  </si>
  <si>
    <t>0036</t>
  </si>
  <si>
    <t>0035</t>
  </si>
  <si>
    <t>0034</t>
  </si>
  <si>
    <t>0033</t>
  </si>
  <si>
    <t>0032</t>
  </si>
  <si>
    <t>0031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</si>
  <si>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</si>
  <si>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</si>
  <si>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</si>
  <si>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</si>
  <si>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</si>
  <si>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</si>
  <si>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</si>
  <si>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</si>
  <si>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</si>
  <si>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</si>
  <si>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</si>
  <si>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0019</t>
  </si>
  <si>
    <t>0018</t>
  </si>
  <si>
    <t>0017</t>
  </si>
  <si>
    <t>0016</t>
  </si>
  <si>
    <t>0015</t>
  </si>
  <si>
    <t>0014</t>
  </si>
  <si>
    <t>0013</t>
  </si>
  <si>
    <t>0012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</si>
  <si>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</si>
  <si>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</si>
  <si>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</si>
  <si>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</si>
  <si>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</si>
  <si>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</si>
  <si>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</si>
  <si>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</si>
  <si>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</si>
  <si>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0002</t>
  </si>
  <si>
    <t>0001</t>
  </si>
  <si>
    <t>배기량</t>
    <phoneticPr fontId="9" type="noConversion"/>
  </si>
  <si>
    <t>가격</t>
    <phoneticPr fontId="9" type="noConversion"/>
  </si>
  <si>
    <t>차종</t>
    <phoneticPr fontId="9" type="noConversion"/>
  </si>
  <si>
    <t>제조사</t>
    <phoneticPr fontId="9" type="noConversion"/>
  </si>
  <si>
    <t>리스료기준</t>
    <phoneticPr fontId="2" type="noConversion"/>
  </si>
  <si>
    <t>보험료</t>
    <phoneticPr fontId="2" type="noConversion"/>
  </si>
  <si>
    <t>포함</t>
    <phoneticPr fontId="2" type="noConversion"/>
  </si>
  <si>
    <t>미포함</t>
    <phoneticPr fontId="2" type="noConversion"/>
  </si>
  <si>
    <t>공채매입율</t>
    <phoneticPr fontId="2" type="noConversion"/>
  </si>
  <si>
    <t>2000cc이상</t>
    <phoneticPr fontId="2" type="noConversion"/>
  </si>
  <si>
    <t>1600cc이상</t>
    <phoneticPr fontId="2" type="noConversion"/>
  </si>
  <si>
    <t>1500cc이상</t>
    <phoneticPr fontId="2" type="noConversion"/>
  </si>
  <si>
    <t>1000cc이상</t>
    <phoneticPr fontId="2" type="noConversion"/>
  </si>
  <si>
    <t>1000cc미만</t>
    <phoneticPr fontId="2" type="noConversion"/>
  </si>
  <si>
    <t>리스사명의</t>
    <phoneticPr fontId="2" type="noConversion"/>
  </si>
  <si>
    <t>이용자명의</t>
    <phoneticPr fontId="2" type="noConversion"/>
  </si>
  <si>
    <t>차량가기준</t>
    <phoneticPr fontId="2" type="noConversion"/>
  </si>
  <si>
    <t>취득원가기준</t>
    <phoneticPr fontId="2" type="noConversion"/>
  </si>
  <si>
    <t>약정운행거리</t>
    <phoneticPr fontId="2" type="noConversion"/>
  </si>
  <si>
    <t>2만km</t>
    <phoneticPr fontId="2" type="noConversion"/>
  </si>
  <si>
    <t>자동차세 테이블</t>
    <phoneticPr fontId="9" type="noConversion"/>
  </si>
  <si>
    <t>1000cc이하</t>
    <phoneticPr fontId="2" type="noConversion"/>
  </si>
  <si>
    <t>1600cc이하</t>
    <phoneticPr fontId="2" type="noConversion"/>
  </si>
  <si>
    <t>1600cc 초과</t>
    <phoneticPr fontId="2" type="noConversion"/>
  </si>
  <si>
    <t>일반</t>
    <phoneticPr fontId="9" type="noConversion"/>
  </si>
  <si>
    <t>태안모터스</t>
    <phoneticPr fontId="9" type="noConversion"/>
  </si>
  <si>
    <t>고진모터스</t>
    <phoneticPr fontId="9" type="noConversion"/>
  </si>
  <si>
    <t>KCC오토그룹</t>
    <phoneticPr fontId="9" type="noConversion"/>
  </si>
  <si>
    <t>씨앤디,쓰리피모터스</t>
    <phoneticPr fontId="9" type="noConversion"/>
  </si>
  <si>
    <t>부대비용</t>
    <phoneticPr fontId="2" type="noConversion"/>
  </si>
  <si>
    <t>자동차보험(월)</t>
    <phoneticPr fontId="2" type="noConversion"/>
  </si>
  <si>
    <t>제조사코드</t>
    <phoneticPr fontId="9" type="noConversion"/>
  </si>
  <si>
    <t>국산제조사</t>
    <phoneticPr fontId="9" type="noConversion"/>
  </si>
  <si>
    <t>최대잔가</t>
  </si>
  <si>
    <t>수입제조사</t>
    <phoneticPr fontId="9" type="noConversion"/>
  </si>
  <si>
    <t>일반잔가</t>
  </si>
  <si>
    <t>특판여부</t>
    <phoneticPr fontId="9" type="noConversion"/>
  </si>
  <si>
    <t>특판할인</t>
    <phoneticPr fontId="9" type="noConversion"/>
  </si>
  <si>
    <t>특판할인x</t>
    <phoneticPr fontId="9" type="noConversion"/>
  </si>
  <si>
    <t>SUBARU</t>
  </si>
  <si>
    <t>추가수수료</t>
    <phoneticPr fontId="2" type="noConversion"/>
  </si>
  <si>
    <t>있음</t>
    <phoneticPr fontId="2" type="noConversion"/>
  </si>
  <si>
    <t>없음</t>
    <phoneticPr fontId="2" type="noConversion"/>
  </si>
  <si>
    <t>VVIP</t>
    <phoneticPr fontId="2" type="noConversion"/>
  </si>
  <si>
    <t>대구</t>
    <phoneticPr fontId="2" type="noConversion"/>
  </si>
  <si>
    <t/>
  </si>
  <si>
    <t>수수료</t>
    <phoneticPr fontId="2" type="noConversion"/>
  </si>
  <si>
    <t>CM수수료</t>
    <phoneticPr fontId="2" type="noConversion"/>
  </si>
  <si>
    <t>AG수수료</t>
    <phoneticPr fontId="2" type="noConversion"/>
  </si>
  <si>
    <t>제휴수수료</t>
    <phoneticPr fontId="2" type="noConversion"/>
  </si>
  <si>
    <t>이손금</t>
    <phoneticPr fontId="2" type="noConversion"/>
  </si>
  <si>
    <t>IRR</t>
    <phoneticPr fontId="2" type="noConversion"/>
  </si>
  <si>
    <t>표면금리</t>
    <phoneticPr fontId="2" type="noConversion"/>
  </si>
  <si>
    <t>리스료</t>
    <phoneticPr fontId="2" type="noConversion"/>
  </si>
  <si>
    <t>국산차 구매 최대</t>
  </si>
  <si>
    <t>수입차 구매 최대</t>
  </si>
  <si>
    <t>잔가식</t>
    <phoneticPr fontId="9" type="noConversion"/>
  </si>
  <si>
    <t>구매최대</t>
    <phoneticPr fontId="9" type="noConversion"/>
  </si>
  <si>
    <t>구매최소</t>
    <phoneticPr fontId="9" type="noConversion"/>
  </si>
  <si>
    <t>최소잔가</t>
    <phoneticPr fontId="9" type="noConversion"/>
  </si>
  <si>
    <t>취득원가 기준</t>
    <phoneticPr fontId="9" type="noConversion"/>
  </si>
  <si>
    <t>최대</t>
    <phoneticPr fontId="9" type="noConversion"/>
  </si>
  <si>
    <t>CM total</t>
    <phoneticPr fontId="9" type="noConversion"/>
  </si>
  <si>
    <t>차량구분</t>
    <phoneticPr fontId="9" type="noConversion"/>
  </si>
  <si>
    <t>RV차량1, 아니면2</t>
    <phoneticPr fontId="9" type="noConversion"/>
  </si>
  <si>
    <t>2000cc미만1,아니면2</t>
    <phoneticPr fontId="9" type="noConversion"/>
  </si>
  <si>
    <t>국산탁송대행 원가관리금액</t>
    <phoneticPr fontId="9" type="noConversion"/>
  </si>
  <si>
    <t>잔가옵션금액</t>
    <phoneticPr fontId="9" type="noConversion"/>
  </si>
  <si>
    <t>유종</t>
    <phoneticPr fontId="2" type="noConversion"/>
  </si>
  <si>
    <t>인승</t>
    <phoneticPr fontId="2" type="noConversion"/>
  </si>
  <si>
    <t>하이브리드</t>
    <phoneticPr fontId="2" type="noConversion"/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</si>
  <si>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</si>
  <si>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</si>
  <si>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</si>
  <si>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</si>
  <si>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</si>
  <si>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</si>
  <si>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</si>
  <si>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</si>
  <si>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</si>
  <si>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</si>
  <si>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</si>
  <si>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</si>
  <si>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</si>
  <si>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</si>
  <si>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</si>
  <si>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</si>
  <si>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</si>
  <si>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</si>
  <si>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</si>
  <si>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</si>
  <si>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</si>
  <si>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</si>
  <si>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</si>
  <si>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</si>
  <si>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</si>
  <si>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</si>
  <si>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</si>
  <si>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</si>
  <si>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</si>
  <si>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</si>
  <si>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</si>
  <si>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잔가율_취득가</t>
  </si>
  <si>
    <t>모델명</t>
    <phoneticPr fontId="9" type="noConversion"/>
  </si>
  <si>
    <t>Mclaren</t>
    <phoneticPr fontId="2" type="noConversion"/>
  </si>
  <si>
    <t>Aston martin</t>
  </si>
  <si>
    <t>Aston martin</t>
    <phoneticPr fontId="2" type="noConversion"/>
  </si>
  <si>
    <t>잔가군</t>
    <phoneticPr fontId="9" type="noConversion"/>
  </si>
  <si>
    <t>개별잔가</t>
    <phoneticPr fontId="9" type="noConversion"/>
  </si>
  <si>
    <t>DB11</t>
  </si>
  <si>
    <t xml:space="preserve">V8 쿠페 </t>
  </si>
  <si>
    <t>M760Li xDrive</t>
  </si>
  <si>
    <t>Escalade</t>
  </si>
  <si>
    <t>Range Rover VELAR</t>
  </si>
  <si>
    <t>LC</t>
  </si>
  <si>
    <t>500h</t>
  </si>
  <si>
    <t>570S</t>
  </si>
  <si>
    <t xml:space="preserve">570S V8 Coupe </t>
  </si>
  <si>
    <t xml:space="preserve">C63 AMG  </t>
  </si>
  <si>
    <t>E220d Exclusive 4MATIC</t>
  </si>
  <si>
    <t>E300 AMG Line</t>
  </si>
  <si>
    <t>GLC-Coupe</t>
  </si>
  <si>
    <t>Carrera 4</t>
  </si>
  <si>
    <t>임대개별</t>
    <phoneticPr fontId="2" type="noConversion"/>
  </si>
  <si>
    <t>수입국산</t>
    <phoneticPr fontId="9" type="noConversion"/>
  </si>
  <si>
    <t>하이브리드</t>
    <phoneticPr fontId="9" type="noConversion"/>
  </si>
  <si>
    <t>승합차여부</t>
    <phoneticPr fontId="9" type="noConversion"/>
  </si>
  <si>
    <t>하이브리드여부</t>
    <phoneticPr fontId="9" type="noConversion"/>
  </si>
  <si>
    <t>화물차여부</t>
    <phoneticPr fontId="9" type="noConversion"/>
  </si>
  <si>
    <t>11인승이상여부</t>
    <phoneticPr fontId="9" type="noConversion"/>
  </si>
  <si>
    <t>인승</t>
    <phoneticPr fontId="9" type="noConversion"/>
  </si>
  <si>
    <t>취득세 계산</t>
    <phoneticPr fontId="9" type="noConversion"/>
  </si>
  <si>
    <t>취득세 율</t>
    <phoneticPr fontId="9" type="noConversion"/>
  </si>
  <si>
    <t>고잔가</t>
    <phoneticPr fontId="2" type="noConversion"/>
  </si>
  <si>
    <t>중잔가</t>
    <phoneticPr fontId="2" type="noConversion"/>
  </si>
  <si>
    <t>잔가옵션</t>
    <phoneticPr fontId="2" type="noConversion"/>
  </si>
  <si>
    <t>선수금</t>
    <phoneticPr fontId="2" type="noConversion"/>
  </si>
  <si>
    <t>X4 xDrive 20d M Sport Package</t>
  </si>
  <si>
    <t>720S</t>
  </si>
  <si>
    <t>CLA 250 4MATIC AMG Line</t>
  </si>
  <si>
    <t>금리</t>
    <phoneticPr fontId="2" type="noConversion"/>
  </si>
  <si>
    <t>JAGUAR&amp;LANDROVER</t>
  </si>
  <si>
    <t>JAGUAR&amp;LANDROVER</t>
    <phoneticPr fontId="2" type="noConversion"/>
  </si>
  <si>
    <t>6 Series GT</t>
  </si>
  <si>
    <t>640i xDrive GT Luxury</t>
  </si>
  <si>
    <t xml:space="preserve">GLA 220 </t>
  </si>
  <si>
    <t>GLA 220 Premium</t>
  </si>
  <si>
    <t>GLA 250 4MATIC</t>
  </si>
  <si>
    <t>X3 xDrive 20d xLine</t>
  </si>
  <si>
    <t>Range Rover</t>
  </si>
  <si>
    <t>Cayenne GTS</t>
  </si>
  <si>
    <t>GT W12</t>
  </si>
  <si>
    <t>컨티넨탈 쿠페</t>
  </si>
  <si>
    <t>GT V8</t>
  </si>
  <si>
    <t>LS 500h Luxury AWD</t>
  </si>
  <si>
    <t>LS 500h Platinum AWD</t>
  </si>
  <si>
    <t>GL</t>
  </si>
  <si>
    <t>570S Spider</t>
  </si>
  <si>
    <t>X6 M</t>
  </si>
  <si>
    <t>BMW</t>
    <phoneticPr fontId="9" type="noConversion"/>
  </si>
  <si>
    <t>PORSCHE</t>
    <phoneticPr fontId="9" type="noConversion"/>
  </si>
  <si>
    <t>C</t>
  </si>
  <si>
    <t>CLA 220 AMG Line</t>
  </si>
  <si>
    <t>2.0 TDI 4Motion Prestige</t>
  </si>
  <si>
    <t>2.0 TDI Prestige</t>
  </si>
  <si>
    <t>C63 AMG Cabriolet</t>
  </si>
  <si>
    <t>E-페이스</t>
  </si>
  <si>
    <t>P250 SE</t>
  </si>
  <si>
    <t>500 Luxury AWD</t>
  </si>
  <si>
    <t>500 Platinum AWD</t>
  </si>
  <si>
    <t>New Cayenne</t>
  </si>
  <si>
    <t>520i Luxury</t>
  </si>
  <si>
    <t>CLS-Class</t>
  </si>
  <si>
    <t>CLS 400d 4Matic</t>
  </si>
  <si>
    <t>CLS 400d 4Matic AMG Line</t>
  </si>
  <si>
    <t>XC40</t>
  </si>
  <si>
    <t>최대잔가기본리스료</t>
    <phoneticPr fontId="2" type="noConversion"/>
  </si>
  <si>
    <t>최대잔가최종리스료</t>
    <phoneticPr fontId="2" type="noConversion"/>
  </si>
  <si>
    <t>A잔가 순리스료</t>
    <phoneticPr fontId="2" type="noConversion"/>
  </si>
  <si>
    <t>B잔가 순리스료</t>
    <phoneticPr fontId="2" type="noConversion"/>
  </si>
  <si>
    <t>X Series X1</t>
  </si>
  <si>
    <t>C63 AMG Coupe</t>
  </si>
  <si>
    <t>640i xDrive GT M Sport (OC)</t>
  </si>
  <si>
    <t>X Series X2</t>
  </si>
  <si>
    <t>X6 M50d</t>
  </si>
  <si>
    <t>4도어 GT 베이직</t>
  </si>
  <si>
    <t>E220d Cabriolet</t>
  </si>
  <si>
    <t>GLS 500 4MATIC</t>
  </si>
  <si>
    <t>X4 xDrive 20d xLine</t>
  </si>
  <si>
    <t>전기차</t>
  </si>
  <si>
    <t>X4 xDrive 30d M Sport X</t>
  </si>
  <si>
    <t>컬리넌</t>
  </si>
  <si>
    <t>Arteon</t>
  </si>
  <si>
    <t>2.0 TDI Elegance Premium</t>
  </si>
  <si>
    <t>2.0 TDI Elegance Prestige</t>
  </si>
  <si>
    <t>Y</t>
  </si>
  <si>
    <t>AUDI</t>
    <phoneticPr fontId="2" type="noConversion"/>
  </si>
  <si>
    <t>C250d 4MATIC</t>
  </si>
  <si>
    <t>C43 AMG 4MATIC Cabriolet</t>
  </si>
  <si>
    <t>C43 AMG 4MATIC Coupe</t>
  </si>
  <si>
    <t>C63 S Coupe</t>
  </si>
  <si>
    <t>E43 AMG 4Matic</t>
  </si>
  <si>
    <t>E63 AMG 4Matic</t>
  </si>
  <si>
    <t>350e 4Matic</t>
  </si>
  <si>
    <t>350e 4Matic AMG Line</t>
  </si>
  <si>
    <t>350e 4Matic Premium</t>
  </si>
  <si>
    <t>43 AMG 4MATIC</t>
  </si>
  <si>
    <t>300 4Matic Coupe</t>
  </si>
  <si>
    <t>300 4Matic Coupe AMGLine</t>
  </si>
  <si>
    <t>43 4MATIC AMG Coupe</t>
  </si>
  <si>
    <t>350d 4MATIC</t>
  </si>
  <si>
    <t>350d 4MATIC Premium</t>
  </si>
  <si>
    <t>63 AMG S 4MATIC Coupe</t>
  </si>
  <si>
    <t>S350d</t>
  </si>
  <si>
    <t xml:space="preserve">S350d 4MATIC </t>
  </si>
  <si>
    <t>43 AMG</t>
  </si>
  <si>
    <t>XLE</t>
  </si>
  <si>
    <t>법인 부가가치세표준증명원</t>
    <phoneticPr fontId="2" type="noConversion"/>
  </si>
  <si>
    <t>X Series X7</t>
  </si>
  <si>
    <t xml:space="preserve">S63 4M+L </t>
  </si>
  <si>
    <t>Superleggera</t>
  </si>
  <si>
    <t>Rapide S</t>
  </si>
  <si>
    <t>530i Luxury Line Plus</t>
  </si>
  <si>
    <t>530i M Sport Package Plus</t>
  </si>
  <si>
    <t>530i xDrive Luxury Line Plus</t>
  </si>
  <si>
    <t>530i xDrive M Sport Package Plus</t>
  </si>
  <si>
    <t>i3</t>
  </si>
  <si>
    <t>X3 xDrive 20d M Sport Package</t>
  </si>
  <si>
    <t>X3 xDrive 30d M Sport Package</t>
  </si>
  <si>
    <t>xDrive 30d Design Pure Excellence First Edition(6인승)</t>
  </si>
  <si>
    <t>xDrive 30d Design Pure Excellence First Edition(7인승)</t>
  </si>
  <si>
    <t>xDrive 30d Design Pure Excellence(6인승)</t>
  </si>
  <si>
    <t>xDrive 30d Design Pure Excellence(7인승)</t>
  </si>
  <si>
    <t>xDrive 30d M Sport Package First Edition</t>
  </si>
  <si>
    <t>Z4 Roadster</t>
  </si>
  <si>
    <t>Z4 M40i</t>
  </si>
  <si>
    <t>Z4 sDrive 20i M Sport Package</t>
  </si>
  <si>
    <t>UX 하이브리드</t>
  </si>
  <si>
    <t>600LT</t>
  </si>
  <si>
    <t>600LT Coupe</t>
  </si>
  <si>
    <t>600LT Spider</t>
  </si>
  <si>
    <t>C43 AMG 4MATIC</t>
  </si>
  <si>
    <t xml:space="preserve">S450 4M L </t>
  </si>
  <si>
    <t>S560 4M 마이바흐</t>
  </si>
  <si>
    <t xml:space="preserve">S560 4M L </t>
  </si>
  <si>
    <t>S650 마이바흐</t>
  </si>
  <si>
    <t>Targa 4S</t>
  </si>
  <si>
    <t>718 Boxster</t>
  </si>
  <si>
    <t>718 Boxster S</t>
  </si>
  <si>
    <t>718 Cayman</t>
  </si>
  <si>
    <t>718 Cayman GTS</t>
  </si>
  <si>
    <t xml:space="preserve">718 Cayman S </t>
  </si>
  <si>
    <t>최근1개년도 재무제표 1부</t>
    <phoneticPr fontId="2" type="noConversion"/>
  </si>
  <si>
    <t>320d Luxury</t>
  </si>
  <si>
    <t xml:space="preserve">320d M Sport </t>
  </si>
  <si>
    <t>320d xDrive Luxury</t>
  </si>
  <si>
    <t>320d xDrive M Sport</t>
  </si>
  <si>
    <t>620d GT Luxury</t>
  </si>
  <si>
    <t>620d xDrive GT Luxury</t>
  </si>
  <si>
    <t>X5M</t>
  </si>
  <si>
    <t>가능차종</t>
  </si>
  <si>
    <t>가능개월수</t>
  </si>
  <si>
    <t>C220d</t>
  </si>
  <si>
    <t>36,48,60</t>
  </si>
  <si>
    <t>E300</t>
  </si>
  <si>
    <t>S450/560</t>
  </si>
  <si>
    <t>CLS400d</t>
  </si>
  <si>
    <t>36,48</t>
  </si>
  <si>
    <t>C220d EX 4m</t>
  </si>
  <si>
    <t>C220d AMG Line 4m</t>
  </si>
  <si>
    <t>C220d 4m Coupe</t>
  </si>
  <si>
    <t>36,48,60</t>
    <phoneticPr fontId="2" type="noConversion"/>
  </si>
  <si>
    <t>일반잔가</t>
    <phoneticPr fontId="2" type="noConversion"/>
  </si>
  <si>
    <t>일반잔가 순리스료</t>
  </si>
  <si>
    <t>최소</t>
  </si>
  <si>
    <t>E350 4MATIC AMG Line</t>
  </si>
  <si>
    <t>E450 4MATIC Exclusive</t>
  </si>
  <si>
    <t>E53 AMG 4MATIC</t>
  </si>
  <si>
    <t>300 4MATIC</t>
  </si>
  <si>
    <t>300 4MATIC AMG Line</t>
  </si>
  <si>
    <t>S 63 AMG 4MATIC Coupe</t>
  </si>
  <si>
    <t>730d xDrive DPE</t>
  </si>
  <si>
    <t>730d xDrive M Sport</t>
  </si>
  <si>
    <t>730Ld xDrive DPE</t>
  </si>
  <si>
    <t>730Ld xDrive M Sport</t>
  </si>
  <si>
    <t>740d xDrive DPE</t>
  </si>
  <si>
    <t>740Ld xDrive DPE</t>
  </si>
  <si>
    <t>740Ld xDrive M Sport</t>
  </si>
  <si>
    <t>740Li xDrive DPE</t>
  </si>
  <si>
    <t>740Li xDrive M Sport</t>
  </si>
  <si>
    <t>750Li xDrive DPE</t>
  </si>
  <si>
    <t>750Li xDrive DPE Prestige</t>
  </si>
  <si>
    <t>750Li xDrive M Sport</t>
  </si>
  <si>
    <t>NAUTILUS</t>
  </si>
  <si>
    <t>2WD</t>
  </si>
  <si>
    <t>AMG GT 4door</t>
  </si>
  <si>
    <t>43 4matic+ 쿠페</t>
  </si>
  <si>
    <t>63 S 4matic+ 쿠페</t>
  </si>
  <si>
    <t>주주명부</t>
    <phoneticPr fontId="2" type="noConversion"/>
  </si>
  <si>
    <t>C200</t>
  </si>
  <si>
    <t>C350e</t>
  </si>
  <si>
    <t>CLS 300d AMG Line</t>
  </si>
  <si>
    <t>E450 Cabriolet</t>
  </si>
  <si>
    <t>E450 4MATIC Cabriolet</t>
  </si>
  <si>
    <t>E450 4MATIC Coupe</t>
  </si>
  <si>
    <t>S 63 AMG 4MATIC Cabriolet</t>
  </si>
  <si>
    <t>벤츠KCC오토</t>
    <phoneticPr fontId="2" type="noConversion"/>
  </si>
  <si>
    <t>전용견적사용</t>
    <phoneticPr fontId="2" type="noConversion"/>
  </si>
  <si>
    <t>xDrive 40i Design Pure Excellence(6인승)</t>
  </si>
  <si>
    <t>xDrive 40i Design Pure Excellence(7인승)</t>
  </si>
  <si>
    <t>xDrive 40i M Sport Package(6인승)</t>
  </si>
  <si>
    <t>A 220</t>
  </si>
  <si>
    <t>620d GT M Sport</t>
    <phoneticPr fontId="2" type="noConversion"/>
  </si>
  <si>
    <t>620d xDrive GT M Sport</t>
    <phoneticPr fontId="2" type="noConversion"/>
  </si>
  <si>
    <t>X4 xDrive 20d M Sport X</t>
    <phoneticPr fontId="2" type="noConversion"/>
  </si>
  <si>
    <t>S650 마이바흐 Pullman</t>
  </si>
  <si>
    <t>CLS 450 4Matic AMG Line</t>
  </si>
  <si>
    <t>CLS 53 AMG 4Matic</t>
  </si>
  <si>
    <t>CLS 53 AMG 4Matic+ Edition1</t>
  </si>
  <si>
    <t>G63 AMG Edition</t>
  </si>
  <si>
    <t>300d 4Matic</t>
  </si>
  <si>
    <t>450 4Matic</t>
  </si>
  <si>
    <t>x5 30d</t>
    <phoneticPr fontId="2" type="noConversion"/>
  </si>
  <si>
    <t>장기선수금</t>
    <phoneticPr fontId="2" type="noConversion"/>
  </si>
  <si>
    <t>취득원가</t>
    <phoneticPr fontId="2" type="noConversion"/>
  </si>
  <si>
    <t>선수금or장기선수금</t>
    <phoneticPr fontId="2" type="noConversion"/>
  </si>
  <si>
    <t>대표이사 인감증명서 1통</t>
    <phoneticPr fontId="2" type="noConversion"/>
  </si>
  <si>
    <t>법인인감증명서1통</t>
    <phoneticPr fontId="2" type="noConversion"/>
  </si>
  <si>
    <t>인감증명서 1통</t>
    <phoneticPr fontId="2" type="noConversion"/>
  </si>
  <si>
    <t>630i xDrive GT Luxury</t>
  </si>
  <si>
    <t>630i xDrive GT M sport</t>
  </si>
  <si>
    <t>X3 M</t>
    <phoneticPr fontId="2" type="noConversion"/>
  </si>
  <si>
    <t>X4 M</t>
    <phoneticPr fontId="2" type="noConversion"/>
  </si>
  <si>
    <t>63 S 4matic+ 쿠페</t>
    <phoneticPr fontId="2" type="noConversion"/>
  </si>
  <si>
    <t>선수금에 따른 리스료 할인</t>
    <phoneticPr fontId="2" type="noConversion"/>
  </si>
  <si>
    <t>보증금에 따른 리스료 할인</t>
    <phoneticPr fontId="2" type="noConversion"/>
  </si>
  <si>
    <t>승용차</t>
    <phoneticPr fontId="2" type="noConversion"/>
  </si>
  <si>
    <t>*수수료 금액 주의(담당자 문의)</t>
    <phoneticPr fontId="2" type="noConversion"/>
  </si>
  <si>
    <t>X2 xDrive 18d Advantage</t>
  </si>
  <si>
    <t>X2 xDrive 18d M Sport</t>
  </si>
  <si>
    <t>M340i</t>
  </si>
  <si>
    <t>A5</t>
  </si>
  <si>
    <t>M Series M8 Coupe</t>
  </si>
  <si>
    <t>M8 Coupe Competition</t>
  </si>
  <si>
    <t>E250 Avantgarde</t>
    <phoneticPr fontId="2" type="noConversion"/>
  </si>
  <si>
    <t>xDrive 18d Advantage</t>
    <phoneticPr fontId="2" type="noConversion"/>
  </si>
  <si>
    <t>xDrive 18d M Sport</t>
    <phoneticPr fontId="2" type="noConversion"/>
  </si>
  <si>
    <t>xDrive 20i advantage</t>
    <phoneticPr fontId="2" type="noConversion"/>
  </si>
  <si>
    <t xml:space="preserve">xDrive 20i M Sport </t>
    <phoneticPr fontId="2" type="noConversion"/>
  </si>
  <si>
    <t>X2 xDrive 20i Advantage</t>
    <phoneticPr fontId="2" type="noConversion"/>
  </si>
  <si>
    <t>X2 xDrive 20i M Sport</t>
  </si>
  <si>
    <t>PORSCHE</t>
    <phoneticPr fontId="2" type="noConversion"/>
  </si>
  <si>
    <t>530e Luxury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</si>
  <si>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</si>
  <si>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</si>
  <si>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</si>
  <si>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</si>
  <si>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</si>
  <si>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</si>
  <si>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</si>
  <si>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</si>
  <si>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</si>
  <si>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</si>
  <si>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</si>
  <si>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</si>
  <si>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</si>
  <si>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</si>
  <si>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</si>
  <si>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</si>
  <si>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</si>
  <si>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</si>
  <si>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</si>
  <si>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</si>
  <si>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</si>
  <si>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</si>
  <si>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</si>
  <si>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</si>
  <si>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</si>
  <si>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</si>
  <si>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</si>
  <si>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</si>
  <si>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</si>
  <si>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</si>
  <si>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</si>
  <si>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</si>
  <si>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</si>
  <si>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</si>
  <si>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</si>
  <si>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</si>
  <si>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</si>
  <si>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</si>
  <si>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</si>
  <si>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</si>
  <si>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</si>
  <si>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</si>
  <si>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</si>
  <si>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</si>
  <si>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</si>
  <si>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</si>
  <si>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</si>
  <si>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</si>
  <si>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</si>
  <si>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</si>
  <si>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</si>
  <si>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</si>
  <si>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</si>
  <si>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</si>
  <si>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</si>
  <si>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</si>
  <si>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</si>
  <si>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</si>
  <si>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</si>
  <si>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</si>
  <si>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</si>
  <si>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</si>
  <si>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</si>
  <si>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</si>
  <si>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</si>
  <si>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</si>
  <si>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</si>
  <si>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0978</t>
  </si>
  <si>
    <t>0979</t>
  </si>
  <si>
    <t>0985</t>
  </si>
  <si>
    <t>0988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</si>
  <si>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</si>
  <si>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</si>
  <si>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</si>
  <si>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</si>
  <si>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</si>
  <si>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</si>
  <si>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</si>
  <si>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</si>
  <si>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</si>
  <si>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</si>
  <si>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</si>
  <si>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</si>
  <si>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</si>
  <si>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</si>
  <si>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</si>
  <si>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</si>
  <si>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</si>
  <si>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</si>
  <si>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</si>
  <si>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</si>
  <si>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</si>
  <si>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</si>
  <si>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</si>
  <si>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</si>
  <si>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</si>
  <si>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</si>
  <si>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</si>
  <si>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</si>
  <si>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</si>
  <si>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</si>
  <si>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</si>
  <si>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</si>
  <si>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</si>
  <si>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</si>
  <si>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</si>
  <si>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</si>
  <si>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</si>
  <si>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</si>
  <si>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</si>
  <si>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</si>
  <si>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</si>
  <si>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</si>
  <si>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</si>
  <si>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</si>
  <si>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</si>
  <si>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</si>
  <si>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</si>
  <si>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</si>
  <si>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</si>
  <si>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</si>
  <si>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</si>
  <si>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</si>
  <si>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</si>
  <si>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</si>
  <si>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</si>
  <si>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</si>
  <si>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</si>
  <si>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</si>
  <si>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</si>
  <si>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</si>
  <si>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</si>
  <si>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</si>
  <si>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</si>
  <si>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</si>
  <si>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</si>
  <si>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</si>
  <si>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</si>
  <si>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</si>
  <si>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</si>
  <si>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</si>
  <si>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</si>
  <si>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</si>
  <si>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</si>
  <si>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</si>
  <si>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</si>
  <si>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</si>
  <si>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</si>
  <si>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</si>
  <si>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</si>
  <si>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</si>
  <si>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</si>
  <si>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</si>
  <si>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</si>
  <si>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</si>
  <si>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</si>
  <si>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</si>
  <si>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</si>
  <si>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</si>
  <si>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</si>
  <si>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</si>
  <si>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</si>
  <si>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</si>
  <si>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</si>
  <si>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</si>
  <si>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</si>
  <si>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</si>
  <si>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</si>
  <si>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</si>
  <si>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</si>
  <si>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</si>
  <si>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</si>
  <si>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</si>
  <si>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</si>
  <si>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</si>
  <si>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</si>
  <si>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</si>
  <si>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</si>
  <si>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</si>
  <si>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</si>
  <si>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</si>
  <si>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</si>
  <si>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</si>
  <si>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</si>
  <si>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</si>
  <si>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</si>
  <si>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</si>
  <si>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</si>
  <si>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</si>
  <si>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</si>
  <si>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</si>
  <si>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</si>
  <si>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</si>
  <si>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</si>
  <si>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</si>
  <si>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</si>
  <si>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</si>
  <si>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</si>
  <si>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</si>
  <si>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</si>
  <si>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</si>
  <si>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</si>
  <si>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</si>
  <si>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</si>
  <si>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</si>
  <si>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</si>
  <si>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</si>
  <si>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</si>
  <si>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</si>
  <si>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</si>
  <si>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</si>
  <si>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</si>
  <si>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</si>
  <si>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</si>
  <si>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</si>
  <si>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</si>
  <si>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</si>
  <si>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</si>
  <si>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</si>
  <si>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</si>
  <si>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</si>
  <si>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</si>
  <si>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</si>
  <si>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</si>
  <si>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</si>
  <si>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</si>
  <si>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</si>
  <si>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</si>
  <si>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</si>
  <si>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</si>
  <si>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</si>
  <si>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</si>
  <si>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</si>
  <si>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</si>
  <si>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</si>
  <si>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</si>
  <si>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</si>
  <si>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</si>
  <si>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</si>
  <si>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</si>
  <si>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</si>
  <si>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</si>
  <si>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</si>
  <si>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</si>
  <si>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</si>
  <si>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</si>
  <si>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</si>
  <si>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</si>
  <si>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</si>
  <si>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</si>
  <si>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</si>
  <si>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</si>
  <si>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</si>
  <si>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</si>
  <si>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</si>
  <si>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</si>
  <si>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</si>
  <si>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</si>
  <si>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</si>
  <si>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</si>
  <si>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</si>
  <si>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</si>
  <si>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</si>
  <si>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</si>
  <si>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</si>
  <si>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</si>
  <si>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</si>
  <si>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</si>
  <si>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</si>
  <si>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</si>
  <si>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</si>
  <si>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</si>
  <si>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</si>
  <si>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</si>
  <si>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</si>
  <si>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</si>
  <si>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</si>
  <si>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</si>
  <si>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</si>
  <si>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</si>
  <si>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</si>
  <si>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</si>
  <si>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</si>
  <si>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</si>
  <si>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</si>
  <si>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</si>
  <si>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</si>
  <si>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</si>
  <si>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</si>
  <si>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</si>
  <si>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</si>
  <si>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</si>
  <si>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</si>
  <si>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</si>
  <si>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</si>
  <si>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</si>
  <si>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</si>
  <si>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</si>
  <si>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</si>
  <si>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</si>
  <si>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</si>
  <si>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</si>
  <si>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</si>
  <si>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</si>
  <si>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</si>
  <si>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</si>
  <si>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</si>
  <si>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</si>
  <si>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</si>
  <si>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</si>
  <si>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</si>
  <si>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</si>
  <si>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</si>
  <si>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</si>
  <si>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</si>
  <si>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</si>
  <si>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</si>
  <si>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</si>
  <si>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</si>
  <si>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</si>
  <si>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</si>
  <si>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</si>
  <si>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</si>
  <si>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</si>
  <si>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</si>
  <si>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</si>
  <si>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</si>
  <si>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</si>
  <si>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</si>
  <si>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</si>
  <si>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</si>
  <si>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</si>
  <si>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</si>
  <si>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</si>
  <si>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</si>
  <si>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</si>
  <si>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</si>
  <si>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</si>
  <si>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</si>
  <si>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</si>
  <si>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</si>
  <si>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</si>
  <si>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</si>
  <si>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</si>
  <si>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</si>
  <si>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</si>
  <si>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</si>
  <si>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</si>
  <si>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</si>
  <si>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</si>
  <si>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</si>
  <si>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</si>
  <si>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</si>
  <si>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</si>
  <si>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</si>
  <si>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</si>
  <si>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</si>
  <si>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</si>
  <si>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</si>
  <si>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</si>
  <si>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</si>
  <si>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</si>
  <si>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</si>
  <si>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</si>
  <si>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</si>
  <si>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</si>
  <si>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</si>
  <si>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</si>
  <si>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</si>
  <si>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</si>
  <si>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</si>
  <si>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</si>
  <si>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</si>
  <si>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</si>
  <si>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</si>
  <si>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</si>
  <si>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</si>
  <si>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</si>
  <si>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</si>
  <si>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</si>
  <si>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</si>
  <si>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</si>
  <si>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</si>
  <si>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</si>
  <si>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1320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</si>
  <si>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</si>
  <si>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</si>
  <si>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</si>
  <si>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</si>
  <si>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</si>
  <si>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</si>
  <si>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</si>
  <si>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</si>
  <si>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</si>
  <si>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</si>
  <si>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</si>
  <si>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</si>
  <si>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</si>
  <si>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</si>
  <si>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</si>
  <si>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</si>
  <si>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</si>
  <si>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</si>
  <si>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</si>
  <si>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</si>
  <si>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</si>
  <si>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</si>
  <si>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</si>
  <si>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</si>
  <si>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</si>
  <si>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</si>
  <si>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</si>
  <si>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</si>
  <si>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</si>
  <si>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</si>
  <si>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</si>
  <si>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</si>
  <si>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</si>
  <si>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</si>
  <si>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</si>
  <si>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</si>
  <si>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</si>
  <si>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</si>
  <si>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</si>
  <si>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</si>
  <si>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</si>
  <si>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</si>
  <si>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</si>
  <si>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</si>
  <si>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</si>
  <si>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</si>
  <si>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</si>
  <si>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</si>
  <si>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1377</t>
  </si>
  <si>
    <t>1378</t>
  </si>
  <si>
    <t>1381</t>
  </si>
  <si>
    <t>1384</t>
  </si>
  <si>
    <t>1387</t>
  </si>
  <si>
    <t>1389</t>
  </si>
  <si>
    <t>1390</t>
  </si>
  <si>
    <t>1392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</si>
  <si>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</si>
  <si>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</si>
  <si>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</si>
  <si>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</si>
  <si>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</si>
  <si>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</si>
  <si>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</si>
  <si>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</si>
  <si>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</si>
  <si>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</si>
  <si>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</si>
  <si>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</si>
  <si>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</si>
  <si>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</si>
  <si>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</si>
  <si>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</si>
  <si>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</si>
  <si>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Q7</t>
  </si>
  <si>
    <t>40 TFSI</t>
  </si>
  <si>
    <t>A4</t>
  </si>
  <si>
    <t>A8</t>
  </si>
  <si>
    <t>L 55 TFSI Q</t>
  </si>
  <si>
    <t>E300 4matic AMG Line</t>
    <phoneticPr fontId="2" type="noConversion"/>
  </si>
  <si>
    <t>E300e 4matic Exclusive</t>
    <phoneticPr fontId="2" type="noConversion"/>
  </si>
  <si>
    <t>S560 e</t>
    <phoneticPr fontId="2" type="noConversion"/>
  </si>
  <si>
    <t>Y</t>
    <phoneticPr fontId="2" type="noConversion"/>
  </si>
  <si>
    <t xml:space="preserve">A250 4matic </t>
    <phoneticPr fontId="2" type="noConversion"/>
  </si>
  <si>
    <t>A 35 4MATIC AMG</t>
    <phoneticPr fontId="2" type="noConversion"/>
  </si>
  <si>
    <t>C200 AV</t>
    <phoneticPr fontId="2" type="noConversion"/>
  </si>
  <si>
    <t xml:space="preserve">AMG CLA S 45 4MATIC </t>
    <phoneticPr fontId="2" type="noConversion"/>
  </si>
  <si>
    <t>220d 4MATIC</t>
    <phoneticPr fontId="2" type="noConversion"/>
  </si>
  <si>
    <t>300 4MATIC premium</t>
    <phoneticPr fontId="2" type="noConversion"/>
  </si>
  <si>
    <t>220d 4Matic Coupe</t>
    <phoneticPr fontId="2" type="noConversion"/>
  </si>
  <si>
    <t>300 4Matic Coupe premium</t>
    <phoneticPr fontId="2" type="noConversion"/>
  </si>
  <si>
    <t>Touareg</t>
    <phoneticPr fontId="2" type="noConversion"/>
  </si>
  <si>
    <t>3.0 TDI Premium</t>
  </si>
  <si>
    <t>3.0 TDI Prestige</t>
  </si>
  <si>
    <t>3.0 TDI R-Line</t>
  </si>
  <si>
    <t xml:space="preserve">S350 L </t>
    <phoneticPr fontId="2" type="noConversion"/>
  </si>
  <si>
    <t>6.2 Platinum A/T</t>
  </si>
  <si>
    <t>Kona brown</t>
  </si>
  <si>
    <t>Luxury V8 A/T</t>
  </si>
  <si>
    <t>X6 xDrive 30d xline</t>
    <phoneticPr fontId="2" type="noConversion"/>
  </si>
  <si>
    <t>X6 xDrive 30d M Sport</t>
    <phoneticPr fontId="2" type="noConversion"/>
  </si>
  <si>
    <t xml:space="preserve">720S Copue Luxury  </t>
    <phoneticPr fontId="2" type="noConversion"/>
  </si>
  <si>
    <t>취득세(포함 필수)</t>
    <phoneticPr fontId="2" type="noConversion"/>
  </si>
  <si>
    <t>MercedesBenz</t>
    <phoneticPr fontId="2" type="noConversion"/>
  </si>
  <si>
    <t>MercedesBenz</t>
    <phoneticPr fontId="9" type="noConversion"/>
  </si>
  <si>
    <t>New Cayenne coupe</t>
    <phoneticPr fontId="2" type="noConversion"/>
  </si>
  <si>
    <t>비율입력</t>
    <phoneticPr fontId="2" type="noConversion"/>
  </si>
  <si>
    <t>직접수기입력</t>
    <phoneticPr fontId="2" type="noConversion"/>
  </si>
  <si>
    <t>보증금 ,선수금입력방식</t>
    <phoneticPr fontId="2" type="noConversion"/>
  </si>
  <si>
    <t>A 220 sedan</t>
    <phoneticPr fontId="2" type="noConversion"/>
  </si>
  <si>
    <t>X3 xDrive 20i luxury</t>
    <phoneticPr fontId="2" type="noConversion"/>
  </si>
  <si>
    <t>X4 xDrive 20i M Sport X</t>
    <phoneticPr fontId="2" type="noConversion"/>
  </si>
  <si>
    <t>X4 xDrive 20i X line</t>
    <phoneticPr fontId="2" type="noConversion"/>
  </si>
  <si>
    <t>결제수단</t>
    <phoneticPr fontId="2" type="noConversion"/>
  </si>
  <si>
    <t>현금결제</t>
    <phoneticPr fontId="2" type="noConversion"/>
  </si>
  <si>
    <t>카드결제</t>
    <phoneticPr fontId="2" type="noConversion"/>
  </si>
  <si>
    <t>국산 전략차종 IRR하향</t>
    <phoneticPr fontId="2" type="noConversion"/>
  </si>
  <si>
    <t>G80</t>
    <phoneticPr fontId="2" type="noConversion"/>
  </si>
  <si>
    <t>K9</t>
    <phoneticPr fontId="2" type="noConversion"/>
  </si>
  <si>
    <t>▶ 탁송료 세금계산서 발생시 입력</t>
    <phoneticPr fontId="2" type="noConversion"/>
  </si>
  <si>
    <t xml:space="preserve">▶ 국산차 진행시 확인선택 필수 </t>
    <phoneticPr fontId="2" type="noConversion"/>
  </si>
  <si>
    <t xml:space="preserve">    수입차는 모두 현금결제</t>
    <phoneticPr fontId="2" type="noConversion"/>
  </si>
  <si>
    <t>C220d AV 4matic</t>
    <phoneticPr fontId="2" type="noConversion"/>
  </si>
  <si>
    <t>Cayenne E-hybrid</t>
    <phoneticPr fontId="2" type="noConversion"/>
  </si>
  <si>
    <t>A7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</si>
  <si>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</si>
  <si>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</si>
  <si>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</si>
  <si>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c잔가 순리스료</t>
    <phoneticPr fontId="2" type="noConversion"/>
  </si>
  <si>
    <t>디젤</t>
    <phoneticPr fontId="2" type="noConversion"/>
  </si>
  <si>
    <t>잔가상향</t>
    <phoneticPr fontId="2" type="noConversion"/>
  </si>
  <si>
    <t>잔가구간</t>
    <phoneticPr fontId="2" type="noConversion"/>
  </si>
  <si>
    <t>잔가보장수수료</t>
    <phoneticPr fontId="2" type="noConversion"/>
  </si>
  <si>
    <t>승용RV</t>
    <phoneticPr fontId="2" type="noConversion"/>
  </si>
  <si>
    <t>Q8</t>
    <phoneticPr fontId="2" type="noConversion"/>
  </si>
  <si>
    <t>530e M Sport package</t>
    <phoneticPr fontId="2" type="noConversion"/>
  </si>
  <si>
    <t>x5 xDrive 40i m sport</t>
  </si>
  <si>
    <t>N</t>
    <phoneticPr fontId="2" type="noConversion"/>
  </si>
  <si>
    <t>x5 xDrive 40i xLine</t>
  </si>
  <si>
    <t>XT6</t>
    <phoneticPr fontId="2" type="noConversion"/>
  </si>
  <si>
    <t>3.6 sport(6인승)</t>
    <phoneticPr fontId="2" type="noConversion"/>
  </si>
  <si>
    <t>3.6 sport(7인승)</t>
    <phoneticPr fontId="2" type="noConversion"/>
  </si>
  <si>
    <t>오토</t>
    <phoneticPr fontId="2" type="noConversion"/>
  </si>
  <si>
    <t>5.2 가솔린 Huracan evo Spider</t>
  </si>
  <si>
    <t>E220d Coupe</t>
  </si>
  <si>
    <t>63 4Matic+</t>
    <phoneticPr fontId="2" type="noConversion"/>
  </si>
  <si>
    <t>→ 차량가 상이시 수기입력</t>
    <phoneticPr fontId="2" type="noConversion"/>
  </si>
  <si>
    <t>→ 0%, 입력상태에서만 수기입력 가능</t>
    <phoneticPr fontId="2" type="noConversion"/>
  </si>
  <si>
    <t>수입차 IRR 추가 하향</t>
    <phoneticPr fontId="2" type="noConversion"/>
  </si>
  <si>
    <t>수입차 재규어 IRR상향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</si>
  <si>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</si>
  <si>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</si>
  <si>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</si>
  <si>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</si>
  <si>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</si>
  <si>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</si>
  <si>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</si>
  <si>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</si>
  <si>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</si>
  <si>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</si>
  <si>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</si>
  <si>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</si>
  <si>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</si>
  <si>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</si>
  <si>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</si>
  <si>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랜드로버 차량만 irr4.2%</t>
    <phoneticPr fontId="2" type="noConversion"/>
  </si>
  <si>
    <t>0168</t>
    <phoneticPr fontId="2" type="noConversion"/>
  </si>
  <si>
    <t>0169</t>
    <phoneticPr fontId="2" type="noConversion"/>
  </si>
  <si>
    <t>0170</t>
    <phoneticPr fontId="2" type="noConversion"/>
  </si>
  <si>
    <t>0171</t>
    <phoneticPr fontId="2" type="noConversion"/>
  </si>
  <si>
    <t>0172</t>
    <phoneticPr fontId="2" type="noConversion"/>
  </si>
  <si>
    <t>0173</t>
    <phoneticPr fontId="2" type="noConversion"/>
  </si>
  <si>
    <t>B 구매최대</t>
    <phoneticPr fontId="2" type="noConversion"/>
  </si>
  <si>
    <t>B 고잔가</t>
    <phoneticPr fontId="2" type="noConversion"/>
  </si>
  <si>
    <t>B 중잔가</t>
    <phoneticPr fontId="2" type="noConversion"/>
  </si>
  <si>
    <t>국산차 구매 최대 (C)</t>
    <phoneticPr fontId="2" type="noConversion"/>
  </si>
  <si>
    <t>모델</t>
    <phoneticPr fontId="2" type="noConversion"/>
  </si>
  <si>
    <t>740i sDrive DPE</t>
    <phoneticPr fontId="2" type="noConversion"/>
  </si>
  <si>
    <t>740i sDrive M Sport Package</t>
    <phoneticPr fontId="2" type="noConversion"/>
  </si>
  <si>
    <t>토탈피</t>
    <phoneticPr fontId="2" type="noConversion"/>
  </si>
  <si>
    <t>금리산출용</t>
    <phoneticPr fontId="2" type="noConversion"/>
  </si>
  <si>
    <t>국산차 구매 최대 (B)</t>
    <phoneticPr fontId="2" type="noConversion"/>
  </si>
  <si>
    <t>수입차 구매 최대 (B)</t>
    <phoneticPr fontId="2" type="noConversion"/>
  </si>
  <si>
    <t>1.5만km</t>
    <phoneticPr fontId="2" type="noConversion"/>
  </si>
  <si>
    <t>3만km</t>
    <phoneticPr fontId="2" type="noConversion"/>
  </si>
  <si>
    <t>3만기준</t>
    <phoneticPr fontId="2" type="noConversion"/>
  </si>
  <si>
    <t>A 2,3만 km</t>
    <phoneticPr fontId="2" type="noConversion"/>
  </si>
  <si>
    <t>C 1.5~3만 km</t>
    <phoneticPr fontId="2" type="noConversion"/>
  </si>
  <si>
    <t>B 1.5~3만 km</t>
    <phoneticPr fontId="2" type="noConversion"/>
  </si>
  <si>
    <t>Q3</t>
  </si>
  <si>
    <t>35 TDI Premium</t>
  </si>
  <si>
    <t>35 TDI</t>
  </si>
  <si>
    <t>GLS 400d 4matic</t>
  </si>
  <si>
    <t>GLS 580 4Matic</t>
  </si>
  <si>
    <t>Maybach S560 4matic monaco (4인승)</t>
  </si>
  <si>
    <t>Maybach S560 4matic New york (4인승)</t>
  </si>
  <si>
    <t>Maybach S560 4matic New york</t>
  </si>
  <si>
    <t>Maybach S560 4matic Lounge (4인승)</t>
  </si>
  <si>
    <t>Maybach S560 4matic Rodeo drive LosAngeles (4인승)</t>
  </si>
  <si>
    <t>Maybach S560 4matic monaco</t>
  </si>
  <si>
    <t>Corsair</t>
  </si>
  <si>
    <t>리저브 2.0</t>
  </si>
  <si>
    <t>Q5</t>
    <phoneticPr fontId="2" type="noConversion"/>
  </si>
  <si>
    <t>M Series M8 Coupe</t>
    <phoneticPr fontId="2" type="noConversion"/>
  </si>
  <si>
    <t>M8 Gran Coupe Competition</t>
  </si>
  <si>
    <t>재규어 IRR 상향</t>
    <phoneticPr fontId="2" type="noConversion"/>
  </si>
  <si>
    <t>320i M Sport Package</t>
  </si>
  <si>
    <t>320i</t>
    <phoneticPr fontId="2" type="noConversion"/>
  </si>
  <si>
    <t>520i M Sport</t>
    <phoneticPr fontId="2" type="noConversion"/>
  </si>
  <si>
    <t>M 760Li xDrive V12 Excellence</t>
    <phoneticPr fontId="2" type="noConversion"/>
  </si>
  <si>
    <t>잔가1상향</t>
    <phoneticPr fontId="2" type="noConversion"/>
  </si>
  <si>
    <t>잔가2상향</t>
    <phoneticPr fontId="2" type="noConversion"/>
  </si>
  <si>
    <t>A6</t>
    <phoneticPr fontId="2" type="noConversion"/>
  </si>
  <si>
    <t>A6 40 TDI</t>
    <phoneticPr fontId="2" type="noConversion"/>
  </si>
  <si>
    <t>A7 50 TDI Quattro Premium</t>
    <phoneticPr fontId="2" type="noConversion"/>
  </si>
  <si>
    <t>Q5 45 TFSI Q premium</t>
    <phoneticPr fontId="2" type="noConversion"/>
  </si>
  <si>
    <t>Q5 45 TFSI Q</t>
    <phoneticPr fontId="2" type="noConversion"/>
  </si>
  <si>
    <t>A6 40 TDI Premium</t>
    <phoneticPr fontId="2" type="noConversion"/>
  </si>
  <si>
    <t>A6 40 TDI Quattro Premium</t>
    <phoneticPr fontId="2" type="noConversion"/>
  </si>
  <si>
    <t xml:space="preserve">S350 L </t>
  </si>
  <si>
    <t>cLSclass</t>
    <phoneticPr fontId="2" type="noConversion"/>
  </si>
  <si>
    <t>S350d</t>
    <phoneticPr fontId="85" type="noConversion"/>
  </si>
  <si>
    <t>X4 xDrive 20d M Sport X</t>
  </si>
  <si>
    <t>X6 xDrive 30d xline</t>
  </si>
  <si>
    <t>X6 xDrive 30d M Sport</t>
  </si>
  <si>
    <t>Q7 45 TDI Q</t>
    <phoneticPr fontId="2" type="noConversion"/>
  </si>
  <si>
    <t xml:space="preserve">x5 xDrive 30d M Sport Package </t>
    <phoneticPr fontId="2" type="noConversion"/>
  </si>
  <si>
    <t>x5 xDrive 30d xLine</t>
    <phoneticPr fontId="2" type="noConversion"/>
  </si>
  <si>
    <t>x5 xDrive 30d xLine(7인승)</t>
    <phoneticPr fontId="2" type="noConversion"/>
  </si>
  <si>
    <t xml:space="preserve">x5 xDrive M50d </t>
  </si>
  <si>
    <t>x6 40i M Sport Package xDrive</t>
    <phoneticPr fontId="2" type="noConversion"/>
  </si>
  <si>
    <t>GLS</t>
    <phoneticPr fontId="2" type="noConversion"/>
  </si>
  <si>
    <t>GLE</t>
    <phoneticPr fontId="2" type="noConversion"/>
  </si>
  <si>
    <t>7series</t>
    <phoneticPr fontId="2" type="noConversion"/>
  </si>
  <si>
    <t>x3</t>
    <phoneticPr fontId="2" type="noConversion"/>
  </si>
  <si>
    <t>x4</t>
    <phoneticPr fontId="2" type="noConversion"/>
  </si>
  <si>
    <t>x6</t>
    <phoneticPr fontId="2" type="noConversion"/>
  </si>
  <si>
    <t>q7</t>
    <phoneticPr fontId="2" type="noConversion"/>
  </si>
  <si>
    <t>x5</t>
    <phoneticPr fontId="2" type="noConversion"/>
  </si>
  <si>
    <t>macan</t>
    <phoneticPr fontId="2" type="noConversion"/>
  </si>
  <si>
    <t>M 760Li xDrive</t>
  </si>
  <si>
    <r>
      <t xml:space="preserve">고객 초기부담금
</t>
    </r>
    <r>
      <rPr>
        <sz val="10"/>
        <color theme="1"/>
        <rFont val="굴림체"/>
        <family val="3"/>
        <charset val="129"/>
      </rPr>
      <t>(등록관련 부대비용 포함)</t>
    </r>
    <phoneticPr fontId="2" type="noConversion"/>
  </si>
  <si>
    <t>PARK BMW, BENZ 잔가 상향 , 잔가보장수수료 변동없음 , 2만키로 한정</t>
    <phoneticPr fontId="2" type="noConversion"/>
  </si>
  <si>
    <t>코드</t>
    <phoneticPr fontId="2" type="noConversion"/>
  </si>
  <si>
    <t>420d Coupe M Spt LCI (non-SF)</t>
    <phoneticPr fontId="2" type="noConversion"/>
  </si>
  <si>
    <t>420d GC lux LCI (non-SF)</t>
    <phoneticPr fontId="2" type="noConversion"/>
  </si>
  <si>
    <t>420d GC xDrive Spt LCI (SF)</t>
    <phoneticPr fontId="2" type="noConversion"/>
  </si>
  <si>
    <t>420i Coupe M Spt LCI</t>
    <phoneticPr fontId="2" type="noConversion"/>
  </si>
  <si>
    <t>430i Coupe M Spt LCI</t>
    <phoneticPr fontId="2" type="noConversion"/>
  </si>
  <si>
    <t>620d GT Lux</t>
    <phoneticPr fontId="2" type="noConversion"/>
  </si>
  <si>
    <t xml:space="preserve">620d GT M Sport </t>
    <phoneticPr fontId="2" type="noConversion"/>
  </si>
  <si>
    <t>620d GT xDrive Luxury</t>
    <phoneticPr fontId="2" type="noConversion"/>
  </si>
  <si>
    <t>620d GT xDrive M Sport</t>
    <phoneticPr fontId="2" type="noConversion"/>
  </si>
  <si>
    <t>630i GT xDrive Luxury_OE</t>
    <phoneticPr fontId="2" type="noConversion"/>
  </si>
  <si>
    <t>630i GT xDrive M Spt_OE</t>
    <phoneticPr fontId="2" type="noConversion"/>
  </si>
  <si>
    <t>640i GT xDrive Luxury</t>
    <phoneticPr fontId="2" type="noConversion"/>
  </si>
  <si>
    <t>640i GT xDrive M Spt</t>
    <phoneticPr fontId="2" type="noConversion"/>
  </si>
  <si>
    <t>B 6GT, 4Sereis, 2만 km 잔가 상향</t>
    <phoneticPr fontId="2" type="noConversion"/>
  </si>
  <si>
    <t>B 6GT, 4Sereis, 1.5만 km 잔가 상향</t>
    <phoneticPr fontId="2" type="noConversion"/>
  </si>
  <si>
    <t>할인</t>
    <phoneticPr fontId="2" type="noConversion"/>
  </si>
  <si>
    <t>PARK BMW, BENZ 잔가 상향 , 잔가보장수수료 변동없음 , 1.5만키로 한정</t>
    <phoneticPr fontId="2" type="noConversion"/>
  </si>
  <si>
    <t>Defender</t>
  </si>
  <si>
    <t>M Series X5 M</t>
    <phoneticPr fontId="2" type="noConversion"/>
  </si>
  <si>
    <t>40 TDI Quattro Premium</t>
  </si>
  <si>
    <t>옵션금액</t>
  </si>
  <si>
    <t>1차탁송료
(국산전용)</t>
    <phoneticPr fontId="2" type="noConversion"/>
  </si>
  <si>
    <t>1차 탁송료(국산차전용)
수입차 입력금지</t>
    <phoneticPr fontId="2" type="noConversion"/>
  </si>
  <si>
    <t>미포함(필수)</t>
    <phoneticPr fontId="2" type="noConversion"/>
  </si>
  <si>
    <t>포함(필수)</t>
    <phoneticPr fontId="2" type="noConversion"/>
  </si>
  <si>
    <t>Q5</t>
  </si>
  <si>
    <t>40 TDI Quattro</t>
  </si>
  <si>
    <t>s-class</t>
    <phoneticPr fontId="2" type="noConversion"/>
  </si>
  <si>
    <t>A6 45 TFSI Comport</t>
    <phoneticPr fontId="2" type="noConversion"/>
  </si>
  <si>
    <t>A6 45 TFSI Premium</t>
    <phoneticPr fontId="2" type="noConversion"/>
  </si>
  <si>
    <t xml:space="preserve">Q7 45 TDI Q Premium </t>
    <phoneticPr fontId="2" type="noConversion"/>
  </si>
  <si>
    <t>Carrera S</t>
    <phoneticPr fontId="2" type="noConversion"/>
  </si>
  <si>
    <t>S6</t>
    <phoneticPr fontId="2" type="noConversion"/>
  </si>
  <si>
    <t>S7</t>
    <phoneticPr fontId="2" type="noConversion"/>
  </si>
  <si>
    <t>TDI</t>
    <phoneticPr fontId="2" type="noConversion"/>
  </si>
  <si>
    <t>M340i xDrive Touring</t>
  </si>
  <si>
    <t>1.6 GT 가솔린 터보(5도어) 시그니처</t>
  </si>
  <si>
    <t>1.6 GT 가솔린 터보(5도어) 프레스티지</t>
  </si>
  <si>
    <t>S8</t>
    <phoneticPr fontId="2" type="noConversion"/>
  </si>
  <si>
    <t>L TFSI</t>
    <phoneticPr fontId="2" type="noConversion"/>
  </si>
  <si>
    <t>e-tron</t>
    <phoneticPr fontId="2" type="noConversion"/>
  </si>
  <si>
    <t>전기차</t>
    <phoneticPr fontId="2" type="noConversion"/>
  </si>
  <si>
    <t>5119</t>
  </si>
  <si>
    <t>5121</t>
  </si>
  <si>
    <t>5120</t>
  </si>
  <si>
    <t>400 4Matic</t>
  </si>
  <si>
    <t>400 etition 1886 4Matic</t>
  </si>
  <si>
    <t>400 Premium 4Matic</t>
  </si>
  <si>
    <t>전기차 여부</t>
    <phoneticPr fontId="2" type="noConversion"/>
  </si>
  <si>
    <t>전기차 취득세</t>
    <phoneticPr fontId="2" type="noConversion"/>
  </si>
  <si>
    <t>해당</t>
    <phoneticPr fontId="2" type="noConversion"/>
  </si>
  <si>
    <t>비해당</t>
    <phoneticPr fontId="2" type="noConversion"/>
  </si>
  <si>
    <t>전기차 취득세(포함필수)</t>
    <phoneticPr fontId="2" type="noConversion"/>
  </si>
  <si>
    <t>0</t>
  </si>
  <si>
    <t>2</t>
  </si>
  <si>
    <t>3</t>
  </si>
  <si>
    <t>4</t>
  </si>
  <si>
    <t>6</t>
  </si>
  <si>
    <t>7</t>
  </si>
  <si>
    <t>5</t>
  </si>
  <si>
    <t>1</t>
  </si>
  <si>
    <t>LPG</t>
  </si>
  <si>
    <t>1.6 가솔린 시그니처</t>
  </si>
  <si>
    <t>1.6 가솔린 스탠다드</t>
  </si>
  <si>
    <t>1.6 가솔린 프레스티지</t>
  </si>
  <si>
    <t>DL3 2.0 LPI 트렌디(렌터카)</t>
  </si>
  <si>
    <t>DL3 2.0 LPI 프레스티지</t>
  </si>
  <si>
    <t>DL3 2.0 LPI 시그니처</t>
  </si>
  <si>
    <t>DL3 2.0 LPI 스탠다드(렌터카)</t>
  </si>
  <si>
    <t>DL3 2.0 LPI 노블레스</t>
  </si>
  <si>
    <t>DL3 1.6 가솔린 터보 프레스티지</t>
  </si>
  <si>
    <t>DL3 2.0 가솔린 프레스티지</t>
  </si>
  <si>
    <t>DL3 1.6 가솔린 터보 시그니처</t>
  </si>
  <si>
    <t>DL3 1.6 가솔린 터보 노블레스</t>
  </si>
  <si>
    <t>DL3 2.0 가솔린 노블레스</t>
  </si>
  <si>
    <t>DL3 1.6 가솔린 터보 트렌디</t>
  </si>
  <si>
    <t>DL3 2.0 가솔린 트렌디</t>
  </si>
  <si>
    <t>DL3 2.0 가솔린 시그니처</t>
  </si>
  <si>
    <t>DL3 프레스티지</t>
  </si>
  <si>
    <t>DL3 트렌디</t>
  </si>
  <si>
    <t>DL3 노블레스</t>
  </si>
  <si>
    <t>DL3 시그니처</t>
  </si>
  <si>
    <t>premier 3.0 LPI 프레스티지</t>
  </si>
  <si>
    <t>premier 2.5 GDI 노블레스</t>
  </si>
  <si>
    <t>premier 2.5 GDI 프레스티지</t>
  </si>
  <si>
    <t>premier 3.0 GDI 노블레스</t>
  </si>
  <si>
    <t>premier 3.0 GDI 시그니처</t>
  </si>
  <si>
    <t>premier 2.5 GDI  X 에디션</t>
  </si>
  <si>
    <t>프레스티지</t>
  </si>
  <si>
    <t>노블레스</t>
  </si>
  <si>
    <t>시그니쳐</t>
  </si>
  <si>
    <t>3.8 그랜드 플래티넘</t>
  </si>
  <si>
    <t>3.3T 그랜드 마스터즈 베스트셀렉션Ⅱ</t>
  </si>
  <si>
    <t>3.3T 그랜드 마스터즈</t>
  </si>
  <si>
    <t>5.0 퀀텀</t>
  </si>
  <si>
    <t>3.8 플래티넘 베스트셀렉션I</t>
  </si>
  <si>
    <t>3.3T 마스터즈</t>
  </si>
  <si>
    <t>3.8 플래티넘</t>
  </si>
  <si>
    <t>3.8 그랜드 플래티넘 베스트셀렉션II</t>
  </si>
  <si>
    <t>1.6 HEV 노블레스</t>
  </si>
  <si>
    <t>1.6 HEV 노블레스 스페셜</t>
  </si>
  <si>
    <t>1.6 HEV  럭셔리</t>
  </si>
  <si>
    <t>1.6 HEV 프레스티지</t>
  </si>
  <si>
    <t>1.0 프레스티지</t>
  </si>
  <si>
    <t>1.0 시그니처</t>
  </si>
  <si>
    <t>1.0 스탠다드</t>
  </si>
  <si>
    <t>1.0 밴 프레스티지</t>
  </si>
  <si>
    <t>1.0 밴 프레스티지 스페셜</t>
  </si>
  <si>
    <t>어반 1.0 스탠다드 A/T</t>
  </si>
  <si>
    <t>어반 1.0 시그니처 A/T</t>
  </si>
  <si>
    <t>어반 VAN 스페셜 A/T</t>
  </si>
  <si>
    <t>어반 1.0 프레스티지 A/T</t>
  </si>
  <si>
    <t>어반 1.0 스탠다드 마이너스 (A/T)</t>
  </si>
  <si>
    <t>어반 VAN A/T</t>
  </si>
  <si>
    <t>3.0 마스터즈(6인승)</t>
  </si>
  <si>
    <t>3.0 마스터즈(7인승)</t>
  </si>
  <si>
    <t>3.0 플래티넘(6인승)</t>
  </si>
  <si>
    <t>3.0 마스터즈(5인승)</t>
  </si>
  <si>
    <t>3.0 플래티넘(7인승)</t>
  </si>
  <si>
    <t>3.0 마스터즈 그래비티(5인승)</t>
  </si>
  <si>
    <t>3.0 마스터즈 그래비티(6인승)</t>
  </si>
  <si>
    <t>3.0 마스터즈 그래비티(7인승)</t>
  </si>
  <si>
    <t>3.0 플래티넘(5인승)</t>
  </si>
  <si>
    <t>봉고 1톤 초장축 더블캡 디젤 디럭스 2WD</t>
  </si>
  <si>
    <t>봉고3 1.2 2WD 킹캡 초장축 노블레스</t>
  </si>
  <si>
    <t>봉고3 1.2 2WD 표준캡 초장축 프레스티지</t>
  </si>
  <si>
    <t>봉고3 1.2톤 2WD 킹캡 초장축 프레스티지</t>
  </si>
  <si>
    <t>봉고3 1.2톤 2WD 표준캡 초장축 노블레스</t>
  </si>
  <si>
    <t>봉고3 1톤 2WD 더블캡 장축 프레스티지</t>
  </si>
  <si>
    <t>봉고3 1톤 2WD 더블캡 초장축 노블레스</t>
  </si>
  <si>
    <t>봉고3 1톤 2WD 더블캡 초장축 노블레스 A/T</t>
  </si>
  <si>
    <t>봉고3 1톤 2WD 더블캡 초장축 디럭스</t>
  </si>
  <si>
    <t>봉고3 1톤 2WD 더블캡 초장축 디럭스 A/T</t>
  </si>
  <si>
    <t>봉고3 1톤 2WD 더블캡 초장축 디럭스 M/T</t>
  </si>
  <si>
    <t>봉고3 1톤 2WD 더블캡 초장축 럭셔리</t>
  </si>
  <si>
    <t>봉고3 1톤 2WD 더블캡 초장축 럭셔리 A/T</t>
  </si>
  <si>
    <t>봉고3 1톤 2WD 더블캡 초장축 프레스티지</t>
  </si>
  <si>
    <t>봉고3 1톤 2WD 더블캡 초장축 프레스티지 A/T</t>
  </si>
  <si>
    <t>봉고3 1톤 2WD 킹캡 장축 프레스티지</t>
  </si>
  <si>
    <t>봉고3 1톤 2WD 킹캡 초장축 노블레스</t>
  </si>
  <si>
    <t>봉고3 1톤 2WD 킹캡 초장축 노블레스 A/T</t>
  </si>
  <si>
    <t>봉고3 1톤 2WD 킹캡 초장축 디럭스</t>
  </si>
  <si>
    <t>봉고3 1톤 2WD 킹캡 초장축 디럭스 A/T</t>
  </si>
  <si>
    <t>봉고3 1톤 2WD 킹캡 초장축 럭셔리</t>
  </si>
  <si>
    <t>봉고3 1톤 2WD 킹캡 초장축 럭셔리 A/T</t>
  </si>
  <si>
    <t>봉고3 1톤 2WD 킹캡 초장축 럭셔리 M/T</t>
  </si>
  <si>
    <t>봉고3 1톤 2WD 킹캡 초장축 프레스티지</t>
  </si>
  <si>
    <t>봉고3 1톤 2WD 킹캡 초장축 프레스티지 A/T</t>
  </si>
  <si>
    <t>봉고3 1톤 2WD 표준캡 장축 프레스티지</t>
  </si>
  <si>
    <t>봉고3 1톤 2WD 표준캡 초장축 노블레스</t>
  </si>
  <si>
    <t>봉고3 1톤 2WD 표준캡 초장축 노블레스 A/T</t>
  </si>
  <si>
    <t>봉고3 1톤 2WD 표준캡 초장축 디럭스</t>
  </si>
  <si>
    <t>봉고3 1톤 2WD 표준캡 초장축 디럭스 A/T</t>
  </si>
  <si>
    <t>봉고3 1톤 2WD 표준캡 초장축 럭셔리</t>
  </si>
  <si>
    <t>봉고3 1톤 2WD 표준캡 초장축 럭셔리 A/T</t>
  </si>
  <si>
    <t>봉고3 1톤 2WD 표준캡 초장축 프레스티지</t>
  </si>
  <si>
    <t>봉고3 1톤 2WD 표준캡 초장축 프레스티지 A/T</t>
  </si>
  <si>
    <t>봉고3 1톤 4WD 더블캡 장축 노블레스</t>
  </si>
  <si>
    <t>봉고3 1톤 4WD 더블캡 장축 디럭스</t>
  </si>
  <si>
    <t>봉고3 1톤 4WD 더블캡 장축 럭셔리</t>
  </si>
  <si>
    <t>봉고3 1톤 4WD 킹캡 장축 노블레스</t>
  </si>
  <si>
    <t>봉고3 1톤 4WD 킹캡 장축 디럭스</t>
  </si>
  <si>
    <t>봉고3 1톤 4WD 킹캡 장축 럭셔리</t>
  </si>
  <si>
    <t>봉고3 1톤 4WD 표준캡 장축 노블레스</t>
  </si>
  <si>
    <t>봉고3 1톤 4WD 표준캡 장축 디럭스</t>
  </si>
  <si>
    <t>봉고3 1톤 4WD 표준캡 장축 럭셔리</t>
  </si>
  <si>
    <t>더 뉴 봉고3 트럭 1톤 더블캡 장축 4WD GLS M/T</t>
  </si>
  <si>
    <t>봉고3 1톤 2WD 킹캡 초장축 L라이트</t>
  </si>
  <si>
    <t>봉고3 1톤 카고 장축 표준캡 디젤 GL  4WD M/T 라이트</t>
  </si>
  <si>
    <t>봉고3 1.2톤 표준캡 초장축 GL M/T</t>
  </si>
  <si>
    <t>봉고3 1톤 2WD 더블캡 초장축 L A/T</t>
  </si>
  <si>
    <t>봉고3 1톤 2WD 초장축 킹캡  GLS A/T 플러스</t>
  </si>
  <si>
    <t>봉고3 1톤 카고 초장축 표준캡 디젤 L 라이트 2WD</t>
  </si>
  <si>
    <t>봉고3 1톤 초장축 카고 더블캡 디젤 L 라이트</t>
  </si>
  <si>
    <t>봉고3 1톤 카고 초장축 킹캡 디젤 L A/T</t>
  </si>
  <si>
    <t>봉고3 1톤 2WD 더블캡 초장축 L M/T</t>
  </si>
  <si>
    <t>봉고3 1톤 2WD 더블캡 초장축 GL M/T</t>
  </si>
  <si>
    <t>봉고3 1톤 카4WD 카고 장축 더블캡 GL 라이트 M/T</t>
  </si>
  <si>
    <t>봉고3 1톤 2WD 초장축 킹캡 GL M/T</t>
  </si>
  <si>
    <t>봉고3 1톤 2WD 초장축 킹캡 GL A/T</t>
  </si>
  <si>
    <t>봉고3 1톤 카고 장축 킹캡 GL 4WD</t>
  </si>
  <si>
    <t>1.2톤 내장탑차 표준형 PLUS 킹캡 초장축 프레스티지</t>
  </si>
  <si>
    <t>1.2톤 내장탑차 표준형 PLUS 표준캡 초장축 프레스티지</t>
  </si>
  <si>
    <t>1.2톤 내장탑차 표준형 킹캡 초장축 프레스티지</t>
  </si>
  <si>
    <t>1.2톤 내장탑차 표준형 표준캡 초장축 프레스티지</t>
  </si>
  <si>
    <t>1.2톤 냉동탑차 표준형  킹캡 초장축 프레스티지</t>
  </si>
  <si>
    <t>1.2톤 냉동탑차 표준형 표준캡 초장축 프레스티지</t>
  </si>
  <si>
    <t>1.2톤 윙바디 수동식 킹캡 초장축 프레스티지</t>
  </si>
  <si>
    <t>1.2톤 윙바디 전동식 킹캡 초장축 프레스티지</t>
  </si>
  <si>
    <t>1.2톤 파워게이트 1단 킹캡 초장축 프레스티지</t>
  </si>
  <si>
    <t>1.2톤 파워게이트 2단 킹캡 초장축 프레스티지</t>
  </si>
  <si>
    <t>1톤 고소작업트럭 (A/T)</t>
  </si>
  <si>
    <t>1톤 내장탑차 경제형 PLUS 킹캡 초장축 디럭스</t>
  </si>
  <si>
    <t>1톤 내장탑차 경제형 킹캡 초장축 디럭스</t>
  </si>
  <si>
    <t>1톤 내장탑차 미닫이 킹캡 초장축 럭셔리 2WD M/T</t>
  </si>
  <si>
    <t>1톤 내장탑차 표준형 PLUS 킹캡 초장축 럭셔리</t>
  </si>
  <si>
    <t>1톤 내장탑차 표준형 PLUS 킹캡 초장축 럭셔리 A/T</t>
  </si>
  <si>
    <t>1톤 내장탑차 표준형 PLUS 표준캡 초장축 럭셔리</t>
  </si>
  <si>
    <t>1톤 내장탑차 표준형 킹캡 초장축 럭셔리</t>
  </si>
  <si>
    <t>1톤 내장탑차 표준형 킹캡 초장축 럭셔리 A/T</t>
  </si>
  <si>
    <t>1톤 내장탑차 표준형 표준캡 초장축 럭셔리</t>
  </si>
  <si>
    <t>1톤 내장탑차Ⅱ 미닫이 킹캡 초장축 럭셔리</t>
  </si>
  <si>
    <t>1톤 내장탑차Ⅱ 미닫이 표준캡 초장축 럭셔리</t>
  </si>
  <si>
    <t>1톤 내장탑차Ⅱ 택배전용 킹캡 초장축 럭셔리</t>
  </si>
  <si>
    <t>1톤 냉동탑차 경제형 PLUS 킹캡 초장축 디럭스</t>
  </si>
  <si>
    <t>1톤 냉동탑차 경제형 킹캡 초장축 디럭스</t>
  </si>
  <si>
    <t>1톤 냉동탑차 표준형 PLUS 킹캡 초장축 럭셔리</t>
  </si>
  <si>
    <t>1톤 냉동탑차 표준형 PLUS 킹캡 초장축 럭셔리 A/T</t>
  </si>
  <si>
    <t>1톤 냉동탑차 표준형 킹캡 초장축 럭셔리</t>
  </si>
  <si>
    <t>1톤 냉동탑차 표준형 킹캡 초장축 럭셔리 A/T</t>
  </si>
  <si>
    <t>1톤 냉동탑차 표준형 표준캡 초장축 럭셔리</t>
  </si>
  <si>
    <t>1톤 냉장탑차 표준형 PLUS 킹캡 초장축 럭셔리</t>
  </si>
  <si>
    <t>1톤 냉장탑차 표준형 PLUS 킹캡 초장축 럭셔리 A/T</t>
  </si>
  <si>
    <t>1톤 냉장탑차 표준형 킵캡 초장축 럭셔리 A/T</t>
  </si>
  <si>
    <t>1톤 냉장탑차 표준형 킹캡 초장축 럭셔리</t>
  </si>
  <si>
    <t>1톤 덤프 4WD 일반덤프 표준캡 장축 럭셔리</t>
  </si>
  <si>
    <t>1톤 워크스루밴 킹캡 초장축 럭셔리</t>
  </si>
  <si>
    <t>1톤 워크스루밴 킹캡 초장축 럭셔리 A/T</t>
  </si>
  <si>
    <t>1톤 윙바디 수동식 킹캡 초장축 디럭스</t>
  </si>
  <si>
    <t>1톤 윙바디 전동식 킹캡 초장축 럭셔리 A/T</t>
  </si>
  <si>
    <t>1톤 파워게이트 1단 킹캡 초장축 럭셔리</t>
  </si>
  <si>
    <t>1톤 파워게이트 2단 킹캡 초장축 럭셔리</t>
  </si>
  <si>
    <t>1톤 파워케이트 1단 킹캡 초장축 프레스티지 M/T</t>
  </si>
  <si>
    <t>1톤 홈로리 2WD 킹캡 장축 프레스티지</t>
  </si>
  <si>
    <t>1톤 활어수송차 킹캡 초장축 럭셔리 A/T</t>
  </si>
  <si>
    <t>봉고3 1톤 2WD 베이스 내장탑차 플러스형 킹캡 초장축 디럭스A/T</t>
  </si>
  <si>
    <t>봉고3 1톤 4WD 일반덤프 킹캡 장축 럭셔리 M/T</t>
  </si>
  <si>
    <t>1톤 내장탑차 플러스형 킹캡 초장축 L</t>
  </si>
  <si>
    <t>1.2톤 윙바디 전동식 표준캡 초장축 GL (M/T)</t>
  </si>
  <si>
    <t>1톤 덤프 장축 킹캡 4WD 3WAY형 킹캡 장축 GL</t>
  </si>
  <si>
    <t>봉고3 1톤 냉동탑 초장축 킹캡 디젤 GL 2WD</t>
  </si>
  <si>
    <t>1톤 내장탑차 표준형 킹캡 초장축 L 2WD A/T</t>
  </si>
  <si>
    <t>1톤 일반덤프 장축 킹캡 4WD 일반형 GL</t>
  </si>
  <si>
    <t>1톤 윙바디 킹캡 초장축 L</t>
  </si>
  <si>
    <t>1.6 디젤 프레스티지</t>
  </si>
  <si>
    <t>1.6 디젤 그래비티</t>
  </si>
  <si>
    <t>1.6 디젤 트렌디</t>
  </si>
  <si>
    <t>1.6 디젤 시그니처</t>
  </si>
  <si>
    <t>1.6 가솔린 트렌디</t>
  </si>
  <si>
    <t>1.6 가솔린 그래비티</t>
  </si>
  <si>
    <t>1.4 프레스티지</t>
  </si>
  <si>
    <t>1.4 트렌디</t>
  </si>
  <si>
    <t>1.4 디럭스</t>
  </si>
  <si>
    <t>1.0 터보 프레스티지</t>
  </si>
  <si>
    <t>1.0 터보 트렌디</t>
  </si>
  <si>
    <t>2.0 가솔린 터보 프라임</t>
  </si>
  <si>
    <t>2.0 가솔린 터보 플래티넘</t>
  </si>
  <si>
    <t>3.3 가솔린 터보 GT</t>
  </si>
  <si>
    <t>2.0 디젤 트렌디</t>
  </si>
  <si>
    <t>2.0 디젤 시그니처</t>
  </si>
  <si>
    <t>2.0 디젤 프레스티지</t>
  </si>
  <si>
    <t>MQ4 디젤 2.2 프레스티지 (6인승)</t>
  </si>
  <si>
    <t>MQ4 디젤 2.2 트렌디 (7인승)</t>
  </si>
  <si>
    <t>MQ4 디젤 2.2 트렌디 (6인승)</t>
  </si>
  <si>
    <t>MQ4 디젤 2.2 시그니쳐 (5인승)</t>
  </si>
  <si>
    <t>MQ4 디젤 2.2 프레스티지 (5인승)</t>
  </si>
  <si>
    <t>MQ4 디젤 2.2 노블레스 (7인승)</t>
  </si>
  <si>
    <t>MQ4 디젤 2.2 시그니처 (7인승)</t>
  </si>
  <si>
    <t>MQ4 디젤 2.2 시그니처 (6인승)</t>
  </si>
  <si>
    <t>MQ4 디젤 2.2 노블레스 (6인승)</t>
  </si>
  <si>
    <t>MQ4 디젤 2.2 노블레스 (5인승)</t>
  </si>
  <si>
    <t>MQ4 디젤 2.2 프레스티지 (7인승)</t>
  </si>
  <si>
    <t>MQ4 디젤 2.2 트렌디 (5인승)</t>
  </si>
  <si>
    <t>1.6 노블레스</t>
  </si>
  <si>
    <t>1.6 프레스티지</t>
  </si>
  <si>
    <t>2.0 LPe RE</t>
  </si>
  <si>
    <t>2.0 LPe signature</t>
  </si>
  <si>
    <t>2.0 LPe LE</t>
  </si>
  <si>
    <t>2.0 LPe SE</t>
  </si>
  <si>
    <t>1.7 dCi RE 2WD</t>
  </si>
  <si>
    <t>1.7 dCi RE Signature  2WD</t>
  </si>
  <si>
    <t>1.7 dCi SE 2WD</t>
  </si>
  <si>
    <t>2.0 GDe LE</t>
  </si>
  <si>
    <t>2.0 GDe premiere</t>
  </si>
  <si>
    <t>2.0 GDe 2WD SE</t>
  </si>
  <si>
    <t>2.0 GDe 2WD RE</t>
  </si>
  <si>
    <t>2.0 GDe 2WD RE signature</t>
  </si>
  <si>
    <t>1.5 dCi LE</t>
  </si>
  <si>
    <t>2.0 GDe PREMIERE</t>
  </si>
  <si>
    <t>2.0 GDe RE</t>
  </si>
  <si>
    <t>2.0 GDe PE</t>
  </si>
  <si>
    <t>2.0 GDe SE</t>
  </si>
  <si>
    <t>TCe 260 LE A/T</t>
  </si>
  <si>
    <t>TCe 260 RE A/T</t>
  </si>
  <si>
    <t>TCe 260 RE Signature A/T</t>
  </si>
  <si>
    <t>1.6 GTe SE A/T</t>
  </si>
  <si>
    <t>1.6 GTe LE A/T</t>
  </si>
  <si>
    <t>1.6 GTe LE+ A/T</t>
  </si>
  <si>
    <t>2WD 5인승 헤리티지 (A/T)</t>
  </si>
  <si>
    <t>2WD 5인승 헤리티지 스페셜 (A/T)</t>
  </si>
  <si>
    <t>2WD 5인승 마제스티 (A/T)</t>
  </si>
  <si>
    <t>2WD 5인승 럭셔리 (A/T)</t>
  </si>
  <si>
    <t>4WD 7인승 마제스티 (A/T)</t>
  </si>
  <si>
    <t>4WD 7인승 헤리티지 (A/T)</t>
  </si>
  <si>
    <t>4WD 5인승 헤리티지 (A/T)</t>
  </si>
  <si>
    <t>2WD 7인승 럭셔리 (A/T)</t>
  </si>
  <si>
    <t>2.2 4WD 와일드 (M/T)</t>
  </si>
  <si>
    <t>2.2 4WD 와일드 (A/T)</t>
  </si>
  <si>
    <t>2.2 2WD 노블레스 (A/T)</t>
  </si>
  <si>
    <t>2.2 2WD 와일드 (M/T)</t>
  </si>
  <si>
    <t>2.2 4WD 프레스티지 (A/T)</t>
  </si>
  <si>
    <t>2.2 2WD 와일드 (A/T)</t>
  </si>
  <si>
    <t>2.2 2WD 프레스티지 (A/T)</t>
  </si>
  <si>
    <t>2.2 4WD 노블레스 (A/T)</t>
  </si>
  <si>
    <t>칸 2WD 노블레스 (다이내믹 5링크 서스펜션) (A/T)</t>
  </si>
  <si>
    <t>V1 디젤</t>
  </si>
  <si>
    <t>디젤 V3</t>
  </si>
  <si>
    <t>V7 디젤</t>
  </si>
  <si>
    <t>디젤 V5</t>
  </si>
  <si>
    <t>가솔린 V3</t>
  </si>
  <si>
    <t>V7 가솔린</t>
  </si>
  <si>
    <t>가솔린 V5</t>
  </si>
  <si>
    <t>가솔린 V1(A/T)</t>
  </si>
  <si>
    <t>가솔린 V1(M/T)</t>
  </si>
  <si>
    <t>가솔린 V:3 스페셜</t>
  </si>
  <si>
    <t>디젤 2WD C5 플러스 (A/T)</t>
  </si>
  <si>
    <t>가솔린 AWD C5 플러스 (A/T)</t>
  </si>
  <si>
    <t>가솔린 2WD C3 플러스 (A/T)</t>
  </si>
  <si>
    <t>가솔린 2WD C5 (A/T)</t>
  </si>
  <si>
    <t>가솔린 2WD C7 (A/T)</t>
  </si>
  <si>
    <t>가솔린 2WD C3 (A/T)</t>
  </si>
  <si>
    <t>가솔린 AWD C7 (A/T)</t>
  </si>
  <si>
    <t>가솔린 2WD C5 플러스 (A/T)</t>
  </si>
  <si>
    <t>뉴다마스 밴 2인승 판넬밴 DLX M/T</t>
  </si>
  <si>
    <t>뉴다마스 밴 2인승 판넬밴 SUPER M/T</t>
  </si>
  <si>
    <t>뉴다마스 코치 5인승 SUPER M/T</t>
  </si>
  <si>
    <t>뉴라보 일반형 STD M/T</t>
  </si>
  <si>
    <t>뉴라보 일반형 DLX M/T</t>
  </si>
  <si>
    <t>뉴라보 롱카고 DLX  M/T</t>
  </si>
  <si>
    <t>뉴라보 롱카고 SUPER M/T</t>
  </si>
  <si>
    <t>뉴라보 특장차 보냉탑차 일반형 M/T</t>
  </si>
  <si>
    <t>뉴라보 특장차 내장탑차 롱카고 M/T</t>
  </si>
  <si>
    <t>뉴라보 특장차 탑차 롱카고  M/T</t>
  </si>
  <si>
    <t>뉴라보 특장차 접이식탑차 롱카고 M/T</t>
  </si>
  <si>
    <t>1.6 디젤 LT</t>
  </si>
  <si>
    <t>1.6 디젤 LT 프리미엄</t>
  </si>
  <si>
    <t>1.5 E-TURBO LS</t>
  </si>
  <si>
    <t>2.0 TURBO[가솔린] LT 스페셜</t>
  </si>
  <si>
    <t>2.0 터보 퍼펙트블랙</t>
  </si>
  <si>
    <t>E-TURBO Premier</t>
  </si>
  <si>
    <t>1.5 E-TURBO LS 디럭스</t>
  </si>
  <si>
    <t>2.0 터보 LT 프리미엄</t>
  </si>
  <si>
    <t>1.5 E-TURBO LT 디럭스</t>
  </si>
  <si>
    <t>1.5 E-TURBO LTZ</t>
  </si>
  <si>
    <t>2.0 터보 LTZ 프리미엄</t>
  </si>
  <si>
    <t>1.5 E-TURBO LTZ 프리미엄 세이프티</t>
  </si>
  <si>
    <t>1.5 E-TURBO LT</t>
  </si>
  <si>
    <t>1.0 가솔린 승용밴 M/T</t>
  </si>
  <si>
    <t>LS Basic C-tech</t>
  </si>
  <si>
    <t>Premier C-Tech</t>
  </si>
  <si>
    <t>1.0L 승용밴 Basic M/T</t>
  </si>
  <si>
    <t>스페셜 에디션 퍼펙트 블랙 C-Tech</t>
  </si>
  <si>
    <t>LT C-tech</t>
  </si>
  <si>
    <t>1.0 가솔린 승용밴 C-TECH</t>
  </si>
  <si>
    <t>LS C-tech</t>
  </si>
  <si>
    <t>1.4 Turbo LS A/T</t>
  </si>
  <si>
    <t>4도어세단 스페셜에디션 스타일 A/T</t>
  </si>
  <si>
    <t>1.4 Turbo L M/T</t>
  </si>
  <si>
    <t>1.4 Turbo LS 스탠다드 M/T (5도어 해치백)</t>
  </si>
  <si>
    <t>1.4 Turbo LS 최고급형 A/T (5도어 해치백)</t>
  </si>
  <si>
    <t>1.4 Turbo LS M/T</t>
  </si>
  <si>
    <t>1.4 Turbo L A/T</t>
  </si>
  <si>
    <t>1.4 Turbo LT 최고급형 A/T</t>
  </si>
  <si>
    <t>1.4 Turbo RS A/T</t>
  </si>
  <si>
    <t>EL240 프리미엄</t>
  </si>
  <si>
    <t>LT 컨비니언스</t>
  </si>
  <si>
    <t>LT 세이프티</t>
  </si>
  <si>
    <t>1.6 스페셜 에디션 다이나믹</t>
  </si>
  <si>
    <t>LS 고급형</t>
  </si>
  <si>
    <t>LTZ 세이프티</t>
  </si>
  <si>
    <t>LT 프리미엄</t>
  </si>
  <si>
    <t>LTZ 프리미엄</t>
  </si>
  <si>
    <t>1.6 디젤 LT Plus</t>
  </si>
  <si>
    <t>1.6 디젤 LT Exclusive</t>
  </si>
  <si>
    <t>1.6 디젤 LT Plus Exclusive</t>
  </si>
  <si>
    <t>1.6 디젤 Premier Exclusive</t>
  </si>
  <si>
    <t>1.6 디젤 Premier</t>
  </si>
  <si>
    <t>1.6 디젤 LS</t>
  </si>
  <si>
    <t>2.5L 가솔린 LTZ A/T</t>
  </si>
  <si>
    <t>2.5L 가솔린 LT A/T</t>
  </si>
  <si>
    <t>3.6L 가솔린 LTZ A/T</t>
  </si>
  <si>
    <t>6.2 V8 가솔린 A/T</t>
  </si>
  <si>
    <t>3.6 가솔린 4WD 익스트림 X</t>
  </si>
  <si>
    <t>LT</t>
  </si>
  <si>
    <t>1.4 터보 4도어 LT디럭스(A/T)</t>
  </si>
  <si>
    <t>LT 디럭스</t>
  </si>
  <si>
    <t>LTZ 디럭스</t>
  </si>
  <si>
    <t>LTZ</t>
  </si>
  <si>
    <t>LT 래더</t>
  </si>
  <si>
    <t>RS</t>
  </si>
  <si>
    <t>3.6 프리미어</t>
  </si>
  <si>
    <t>Redline</t>
  </si>
  <si>
    <t>1.6 디젤 LTZ A/T</t>
  </si>
  <si>
    <t>1.6 디젤 LS A/T</t>
  </si>
  <si>
    <t>1.6 디젤 LT A/T</t>
  </si>
  <si>
    <t>1.6 디젤 LS 디럭스 팩 A/T</t>
  </si>
  <si>
    <t>1.6 디젤 LT Leather Package A/T</t>
  </si>
  <si>
    <t>1.6 디젤 프리미엄 A/T</t>
  </si>
  <si>
    <t>1.4 Turbo LT</t>
  </si>
  <si>
    <t>1.4 Turbo LT Leather package</t>
  </si>
  <si>
    <t>1.4 Turbo LS</t>
  </si>
  <si>
    <t>1.4 Turbo LS 디럭스팩</t>
  </si>
  <si>
    <t>1.4 Turbo LTZ</t>
  </si>
  <si>
    <t>1.4 turbo premier A/T</t>
  </si>
  <si>
    <t>1.35 가솔린 LT</t>
  </si>
  <si>
    <t>1.35 가솔린 PREMIER A/T</t>
  </si>
  <si>
    <t>1.35 가솔린 RS</t>
  </si>
  <si>
    <t>1.35 가솔린 ACTIV A/T</t>
  </si>
  <si>
    <t>2.2D Elite</t>
  </si>
  <si>
    <t>2.2D Advanced</t>
  </si>
  <si>
    <t>2.0T Advanced</t>
  </si>
  <si>
    <t>3.3T 스포츠 엘리트</t>
  </si>
  <si>
    <t>3.3T 스포츠 프레스티지</t>
  </si>
  <si>
    <t>2.0T Sport Package</t>
  </si>
  <si>
    <t>GV80 3.0 AWD(5인승)</t>
  </si>
  <si>
    <t>GV80 3.0 AWD(7인승)</t>
  </si>
  <si>
    <t>GV80 3.0 2WD(5인승)</t>
  </si>
  <si>
    <t>GV80 3.0 2WD(7인승)</t>
  </si>
  <si>
    <t>GV80 2.5 2WD (5인승)</t>
  </si>
  <si>
    <t>GV80 3.5 2WD (5인승)</t>
  </si>
  <si>
    <t>GV80 3.5 AWD (7인승)</t>
  </si>
  <si>
    <t>GV80 2.5 AWD (5인승)</t>
  </si>
  <si>
    <t>GV80 2.5 AWD (7인승)</t>
  </si>
  <si>
    <t>GV80 3.5 2WD (7인승)</t>
  </si>
  <si>
    <t>GV80 3.5 AWD (5인승)</t>
  </si>
  <si>
    <t>GV80 2.5 2WD (7인승)</t>
  </si>
  <si>
    <t>N 1.6 가솔린 (M/T)</t>
  </si>
  <si>
    <t>N Line A/T</t>
  </si>
  <si>
    <t>LPG 2.4 어린이보호차 (12인승)</t>
  </si>
  <si>
    <t>디젤 9인승 익스클루시브</t>
  </si>
  <si>
    <t>디젤 왜건 2WD 12인승 스타일 M/T</t>
  </si>
  <si>
    <t>디젤 왜건 2WD 12인승 스마트 A/T</t>
  </si>
  <si>
    <t>디젤 왜건 4WD 12인승 스마트 A/T</t>
  </si>
  <si>
    <t>디젤 왜건 4WD 11인승 모던</t>
  </si>
  <si>
    <t>디젤 왜건 2WD 12인승 모던</t>
  </si>
  <si>
    <t>디젤 왜건 4WD 12인승 모던</t>
  </si>
  <si>
    <t>디젤 왜건 2WD 12인승 스타일 A/T</t>
  </si>
  <si>
    <t>디젤 왜건 2WD 12인승 스마트 M/T</t>
  </si>
  <si>
    <t>디젤 왜건 2WD 11인승 스타일 A/T</t>
  </si>
  <si>
    <t>프리미엄</t>
  </si>
  <si>
    <t>프리미엄 스페셜 [4WD]</t>
  </si>
  <si>
    <t>익스클루시브 [4WD]</t>
  </si>
  <si>
    <t>프리미엄 스페셜</t>
  </si>
  <si>
    <t>프리미엄 [4WD]</t>
  </si>
  <si>
    <t>익스클루시브</t>
  </si>
  <si>
    <t>디젤 밴 2WD 3인승 모던 A/T</t>
  </si>
  <si>
    <t>디젤 밴 2WD 5인승 모던 A/T</t>
  </si>
  <si>
    <t>디젤 밴 2WD 5인승 모던 M/T</t>
  </si>
  <si>
    <t>디젤 밴 2WD 5인승 기본형 M/T</t>
  </si>
  <si>
    <t>디젤 밴 2WD 3인승 스마트 M/T</t>
  </si>
  <si>
    <t>디젤 밴 2WD 5인승 스마트 A/T</t>
  </si>
  <si>
    <t>디젤 밴 2WD 5인승 스마트 M/T</t>
  </si>
  <si>
    <t>디젤 밴 2WD 3인승 스마트 A/T</t>
  </si>
  <si>
    <t>디젤 밴 2WD 3인승 기본형 M/T</t>
  </si>
  <si>
    <t>디젤 밴 2WD 3인승 기본형 A/T</t>
  </si>
  <si>
    <t>디젤 밴 2WD 5인승 기본형 A/T</t>
  </si>
  <si>
    <t>디젤 밴 2WD 3인승 모던 M/T</t>
  </si>
  <si>
    <t>캠핑카 4인승 2WD 모던스페셜</t>
  </si>
  <si>
    <t>캠핑카 4인승 4WD 모던스페셜</t>
  </si>
  <si>
    <t>3밴냉동 디럭스 (3인승)</t>
  </si>
  <si>
    <t>휠체어리프트 2WD 모던 (7인승)</t>
  </si>
  <si>
    <t>2.5 디젤 리무진 2WD VIP 패키지</t>
  </si>
  <si>
    <t>모던</t>
  </si>
  <si>
    <t>FLUX</t>
  </si>
  <si>
    <t>베뉴 스마트</t>
  </si>
  <si>
    <t>N 2.0 Turbo M/T</t>
  </si>
  <si>
    <t>N 2.0 터보 퍼포먼스 패키지</t>
  </si>
  <si>
    <t>1.6 터보 스포츠 코어 M/T</t>
  </si>
  <si>
    <t>1.6 터보 스포츠 M/T</t>
  </si>
  <si>
    <t>1.6 터보 JBL 익스트림사운드 에디션</t>
  </si>
  <si>
    <t>1.4 터보 모던 코어</t>
  </si>
  <si>
    <t>1.4 터보 모던</t>
  </si>
  <si>
    <t>1.6 터보 스포츠 코어</t>
  </si>
  <si>
    <t>1.6 터보 스포츠</t>
  </si>
  <si>
    <t>LPI 2.0 프리미엄 밀레니얼</t>
  </si>
  <si>
    <t>LPI 2.0 인스퍼레이션</t>
  </si>
  <si>
    <t>LPI 2.0 프리미엄</t>
  </si>
  <si>
    <t>G2.0 프리미엄 밀레니얼</t>
  </si>
  <si>
    <t>G2.0 인스퍼레이션</t>
  </si>
  <si>
    <t>G2.0 프리미엄</t>
  </si>
  <si>
    <t>G2.0 스마트</t>
  </si>
  <si>
    <t>G2.0 프리미엄 패밀리</t>
  </si>
  <si>
    <t>1.6 GT 프리미엄</t>
  </si>
  <si>
    <t>1.6 GT 프리미엄 밀레니얼</t>
  </si>
  <si>
    <t>1.6 GT 프리미엄 패밀리</t>
  </si>
  <si>
    <t>1.6 GT 인스퍼레이션</t>
  </si>
  <si>
    <t>1.6 GT 스마트</t>
  </si>
  <si>
    <t>스마트</t>
  </si>
  <si>
    <t>프리미엄 패밀리</t>
  </si>
  <si>
    <t>프리미엄 밀레니얼</t>
  </si>
  <si>
    <t>인스퍼레이션</t>
  </si>
  <si>
    <t>투어 럭셔리 11인승</t>
  </si>
  <si>
    <t>리무진 럭셔리 11인승</t>
  </si>
  <si>
    <t>디럭스 14인승 (전중문)</t>
  </si>
  <si>
    <t>디럭스 15인승 (전중문)</t>
  </si>
  <si>
    <t>디럭스 16인승 (전중문)</t>
  </si>
  <si>
    <t>스탠다드 14인승 (전중문)</t>
  </si>
  <si>
    <t>럭셔리 15인승 (전중문)</t>
  </si>
  <si>
    <t>럭셔리 14인승 (전중문)</t>
  </si>
  <si>
    <t>스탠다드 15인승 (전중문)</t>
  </si>
  <si>
    <t>올뉴 아반떼 1.6 인스퍼레이션</t>
  </si>
  <si>
    <t>올뉴 아반떼 1.6 스마트</t>
  </si>
  <si>
    <t>올뉴 아반떼 1.6 모던</t>
  </si>
  <si>
    <t>Smart 2WD</t>
  </si>
  <si>
    <t>1.6 터보 모던 초이스</t>
  </si>
  <si>
    <t>Premium 4WD</t>
  </si>
  <si>
    <t>Premium 2WD</t>
  </si>
  <si>
    <t>Electric Modern (오토론)</t>
  </si>
  <si>
    <t>Electric Premium (오토론)</t>
  </si>
  <si>
    <t>하이브리드 스마트 스페셜</t>
  </si>
  <si>
    <t>하이브리드 모던 스페셜</t>
  </si>
  <si>
    <t>하이브리드 프리미엄 스페셜</t>
  </si>
  <si>
    <t>디젤 2.0 모던초이스</t>
  </si>
  <si>
    <t>디젤 2.0 인스퍼레이션</t>
  </si>
  <si>
    <t>디젤 2.0 스마트</t>
  </si>
  <si>
    <t>스마트스트림 디젤 1.6 모던</t>
  </si>
  <si>
    <t>스마트스트림 디젤 1.6 스마트</t>
  </si>
  <si>
    <t>디젤 2.0 모던</t>
  </si>
  <si>
    <t>가솔린 1.6 터보 인스퍼레이션</t>
  </si>
  <si>
    <t>가솔린 1.6 터보 모던</t>
  </si>
  <si>
    <t>2.2 디젤 캘리그래피 2WD (7인승)</t>
  </si>
  <si>
    <t>2.2 디젤 캘리그래피 4WD</t>
  </si>
  <si>
    <t>2.2 디젤 익스클루시브 2WD</t>
  </si>
  <si>
    <t>2.2 디젤 프레스티지 4WD</t>
  </si>
  <si>
    <t>2.2 디젤 프레스티지 2WD</t>
  </si>
  <si>
    <t>2.2 디젤 익스클루시브 4WD</t>
  </si>
  <si>
    <t>3.8 가솔린 익스클루시브 4WD</t>
  </si>
  <si>
    <t>3.8 가솔린 캘리그래피 2WD(7인승)</t>
  </si>
  <si>
    <t>3.8 가솔린 캘리그래피 4WD(7인승)</t>
  </si>
  <si>
    <t>3.8 가솔린 프레스티지 2WD</t>
  </si>
  <si>
    <t>3.8 가솔린 익스클루시브 2WD</t>
  </si>
  <si>
    <t>3.8 가솔린 프레스티지 4WD</t>
  </si>
  <si>
    <t>CRDi 133마력 2WD 더블캡 초장축 Premium A/T</t>
  </si>
  <si>
    <t>CRDi 133마력 2WD 일반캡 초장축 Modern M/T</t>
  </si>
  <si>
    <t>CRDi 133마력 4WD 더블캡 장축 Style M/T</t>
  </si>
  <si>
    <t>CRDi 133마력 4WD 일반캡 장축 Smart A/T</t>
  </si>
  <si>
    <t>CRDi 133마력 2WD 더블캡 초장축 Smart A/T</t>
  </si>
  <si>
    <t>CRDi 133마력 4WD 더블캡 장축 Smart A/T</t>
  </si>
  <si>
    <t>CRDi 133마력 2WD 슈퍼캡 초장축 Style A/T</t>
  </si>
  <si>
    <t>CRDi 133마력 2WD 슈퍼캡 장축 Modern A/T</t>
  </si>
  <si>
    <t>CRDi 133마력 2WD 일반캡 초장축 Premium A/T</t>
  </si>
  <si>
    <t>CRDi 133마력 4WD 슈퍼캡 장축 Smart A/T</t>
  </si>
  <si>
    <t>CRDi 133마력 4WD 슈퍼캡 장축 Modern A/T</t>
  </si>
  <si>
    <t>CRDi 133마력 2WD 더블캡 초장축 Premium M/T</t>
  </si>
  <si>
    <t>CRDi 133마력 2WD 슈퍼캡 초장축 Smart M/T</t>
  </si>
  <si>
    <t>CRDi 133마력 2WD 일반캡 초장축 Style A/T</t>
  </si>
  <si>
    <t>CRDi 133마력 2WD 일반캡 초장축 Modern A/T</t>
  </si>
  <si>
    <t>CRDi 133마력 2WD 슈퍼캡 초장축 Modern A/T</t>
  </si>
  <si>
    <t>CRDi 133마력 2WD 슈퍼캡 초장축 Premium M/T</t>
  </si>
  <si>
    <t>CRDi 133마력 2WD 더블캡 초장축 Modern M/T</t>
  </si>
  <si>
    <t>CRDi 133마력 4WD 슈퍼캡 장축 Premium A/T</t>
  </si>
  <si>
    <t>CRDi 133마력 2WD 일반캡 초장축 Style M/T</t>
  </si>
  <si>
    <t>CRDi 133마력 4WD 일반캡 장축 Style M/T</t>
  </si>
  <si>
    <t>CRDi 133마력 2WD 일반캡 초장축 Smart M/T</t>
  </si>
  <si>
    <t>CRDi 133마력 2WD 일반캡 초장축 Premium M/T</t>
  </si>
  <si>
    <t>CRDi 133마력 2WD 슈퍼캡 초장축 Style M/T</t>
  </si>
  <si>
    <t>CRDi 133마력 2WD 슈퍼캡 초장축 Modern M/T</t>
  </si>
  <si>
    <t>CRDi 133마력 2WD 더블캡 장축 Smart A/T</t>
  </si>
  <si>
    <t>CRDi 133마력 2WD 더블캡 초장축 Smart M/T</t>
  </si>
  <si>
    <t>CRDi 133마력 2WD 일반캡 초장축 Smart A/T</t>
  </si>
  <si>
    <t>CRDi 133마력 4WD 일반캡 장축 Modern A/T</t>
  </si>
  <si>
    <t>CRDi 133마력 2WD 더블캡 초장축 Style M/T</t>
  </si>
  <si>
    <t>CRDi 133마력 2WD 더블캡 초장축 Style A/T</t>
  </si>
  <si>
    <t>내장탑차 초장축 더블캡 스마트 A/T</t>
  </si>
  <si>
    <t>CRDi 133마력 2WD 슈퍼캡 초장축 Smart A/T</t>
  </si>
  <si>
    <t>CRDi 133마력 2WD 슈퍼캡 초장축 Premium A/T</t>
  </si>
  <si>
    <t>CRDi 133마력 4WD 더블캡 장축 Premium A/T</t>
  </si>
  <si>
    <t>CRDi 133마력 2WD 슈퍼캡 장축 Smart A/T</t>
  </si>
  <si>
    <t>CRDi 133마력 2WD 더블캡 초장축 Modern A/T</t>
  </si>
  <si>
    <t>CRDi 133마력 4WD 일반캡 장축 Premium A/T</t>
  </si>
  <si>
    <t>CRDi 133마력 4WD 슈퍼캡 장축 Style M/T</t>
  </si>
  <si>
    <t>CRDi 133마력 4WD 더블캡 장축 Modern A/T</t>
  </si>
  <si>
    <t>내장탑차 초장축 슈퍼캡 SUP</t>
  </si>
  <si>
    <t>초저온냉동탑차 초장축 슈퍼캡 SUP 트윈컴프</t>
  </si>
  <si>
    <t>하이냉동탑차 초장축 일반캡 SUP 싱글컴프 A/T</t>
  </si>
  <si>
    <t>하이냉장탑차 초장축 슈퍼캡 SUP 싱글컴프 A/T</t>
  </si>
  <si>
    <t>다용도탑차 초장축 슈퍼캡 SUP</t>
  </si>
  <si>
    <t>냉동탑차 초장축 슈퍼캡 스마트 싱글컴프</t>
  </si>
  <si>
    <t>내장탑차 초장축 슈퍼캡 PLUS A/T</t>
  </si>
  <si>
    <t>하이내장탑차 초장축 슈퍼캡 SUP</t>
  </si>
  <si>
    <t>냉동탑차 초장축 슈퍼캡 PLUS 트윈컴프 A/T</t>
  </si>
  <si>
    <t>냉동탑차 초장축 슈퍼캡 SUP 트윈컴프 A/T</t>
  </si>
  <si>
    <t>하이냉동탑차 초장축 슈퍼캡 SUP 싱글컴프</t>
  </si>
  <si>
    <t>파워게이트 초장축 슈퍼캡 SUP</t>
  </si>
  <si>
    <t>내장탑차 초장축 슈퍼캡 PLUS</t>
  </si>
  <si>
    <t>파워게이트 초장축 슈퍼캡 스마트 A/T</t>
  </si>
  <si>
    <t>파워게이트 초장축 더블캡 스마트 A/T</t>
  </si>
  <si>
    <t>전동식윙바디 초장축 슈퍼캡 PLUS A/T</t>
  </si>
  <si>
    <t>수동식윙바디 초장축 슈퍼캡 SUP</t>
  </si>
  <si>
    <t>수동식윙바디 초장축 슈퍼캡 PLUS</t>
  </si>
  <si>
    <t>냉동탑차 초장축 슈퍼캡 스마트 M/T</t>
  </si>
  <si>
    <t>전동식윙바디 초장축 슈퍼캡 SUP</t>
  </si>
  <si>
    <t>전동식윙바디 초장축 슈퍼캡 PLUS</t>
  </si>
  <si>
    <t>수동식윙바디 초장축 슈퍼캡 SUP A/T</t>
  </si>
  <si>
    <t>전동식윙바디 초장축 슈퍼캡 SUP A/T</t>
  </si>
  <si>
    <t>수동식윙바디 초장축 슈퍼캡 PLUS A/T</t>
  </si>
  <si>
    <t>하이내장탑차 초장축 일반캡 SUP A/T</t>
  </si>
  <si>
    <t>냉동탑차 초장축 슈퍼캡 PLUS 트윈컴프</t>
  </si>
  <si>
    <t>냉장탑차 초장축 슈퍼캡 SUP 싱글컴프</t>
  </si>
  <si>
    <t>시티밴 초장축 슈퍼캡 SUP A/T</t>
  </si>
  <si>
    <t>하이냉동탑차 초장축 슈퍼캡 PLUS 트윈컴프</t>
  </si>
  <si>
    <t>냉장탑차 초장축 슈퍼캡 PLUS 싱글컴프 A/T</t>
  </si>
  <si>
    <t>다용도탑차 초장축 슈퍼캡 SUP A/T</t>
  </si>
  <si>
    <t>하이냉장탑차 초장축 슈퍼캡 SUP 싱글컴프</t>
  </si>
  <si>
    <t>냉동탑차 초장축 슈퍼캡 PLUS 싱글컴프</t>
  </si>
  <si>
    <t>냉동탑차 초장축 슈퍼캡 SUP 싱글컴프 A/T</t>
  </si>
  <si>
    <t>하이냉동탑차 초장축 슈퍼캡 SUP 싱글컴프 A/T</t>
  </si>
  <si>
    <t>하이냉동탑차 초장축 슈퍼캡 SUP 트윈컴프</t>
  </si>
  <si>
    <t>하이냉동탑차 초장축 슈퍼캡 스마트 트윈컴프 A/T</t>
  </si>
  <si>
    <t>냉동탑차 초장축 슈퍼캡 SUP 트윈컴프</t>
  </si>
  <si>
    <t>하이냉동탑차 초장축 슈퍼캡 PLUS 트윈컴프 A/T</t>
  </si>
  <si>
    <t>냉장탑차 초장축 슈퍼캡 PLUS 싱글컴프</t>
  </si>
  <si>
    <t>파워게이트 초장축 슈퍼캡 PLUS A/T</t>
  </si>
  <si>
    <t>하이내장탑차 초장축 일반캡 SUP</t>
  </si>
  <si>
    <t>내장탑파워게이트 초장축 슈퍼캡 SUP</t>
  </si>
  <si>
    <t>내장탑파워게이트 초장축 슈퍼캡 SUP A/T</t>
  </si>
  <si>
    <t>하이냉동탑차 초장축 슈퍼캡 SUP 트윈컴프 A/T</t>
  </si>
  <si>
    <t>하이냉장탑차 초장축 슈퍼캡 PLUS 싱글컴프</t>
  </si>
  <si>
    <t>파워게이트 초장축 슈퍼캡 PLUS</t>
  </si>
  <si>
    <t>냉동탑차 초장축 일반캡 PLUS 싱글컴프 A/T</t>
  </si>
  <si>
    <t>하이냉동탑차 초장축 일반캡 SUP 싱글컴프</t>
  </si>
  <si>
    <t>냉장탑차 초장축 슈퍼캡 스타일</t>
  </si>
  <si>
    <t>냉동탑차 초장축 슈퍼캡 PLUS 싱글컴프 A/T</t>
  </si>
  <si>
    <t>냉동탑차 초장축 슈퍼캡 SUP 싱글컴프</t>
  </si>
  <si>
    <t>냉장탑차 초장축 슈퍼캡 SUP 싱글컴프 A/T</t>
  </si>
  <si>
    <t>하이냉장탑차 초장축 슈퍼캡 PLUS 싱글컴프 A/T</t>
  </si>
  <si>
    <t>내장탑차 초장축 슈퍼캡 SUP A/T</t>
  </si>
  <si>
    <t>냉동탑차 초장축 일반캡 PLUS 싱글컴프</t>
  </si>
  <si>
    <t>시티밴 초장축 슈퍼캡 SUP</t>
  </si>
  <si>
    <t>초저온냉동탑차 초장축 슈퍼캡 SUP 트윈컴프 A/T</t>
  </si>
  <si>
    <t>하이내장탑차 초장축 슈퍼캡 SUP A/T</t>
  </si>
  <si>
    <t>트랜스파워게이트 초장축 슈퍼캡 SUP</t>
  </si>
  <si>
    <t>트랜스파워게이트 초장축 슈퍼캡 SUP A/T</t>
  </si>
  <si>
    <t>파워게이트 초장축 슈퍼캡 SUP A/T</t>
  </si>
  <si>
    <t>K5</t>
  </si>
  <si>
    <t>K5하이브리드</t>
  </si>
  <si>
    <t>K7</t>
  </si>
  <si>
    <t>K7 하이브리드</t>
  </si>
  <si>
    <t>K9</t>
  </si>
  <si>
    <t>니로</t>
  </si>
  <si>
    <t>레이</t>
  </si>
  <si>
    <t>모닝</t>
  </si>
  <si>
    <t>모하비</t>
  </si>
  <si>
    <t>봉고3</t>
  </si>
  <si>
    <t>봉고3 특장</t>
  </si>
  <si>
    <t>셀토스</t>
  </si>
  <si>
    <t>스토닉</t>
  </si>
  <si>
    <t>스팅어</t>
  </si>
  <si>
    <t>스포티지</t>
  </si>
  <si>
    <t>쏘렌토</t>
  </si>
  <si>
    <t>쏘렌토 하이브리드</t>
  </si>
  <si>
    <t>쏘울</t>
  </si>
  <si>
    <t>카니발</t>
  </si>
  <si>
    <t>QM6</t>
  </si>
  <si>
    <t>SM6</t>
  </si>
  <si>
    <t>XM3</t>
  </si>
  <si>
    <t>G4 렉스턴</t>
  </si>
  <si>
    <t>렉스턴 스포츠</t>
  </si>
  <si>
    <t>리스펙 티볼리</t>
  </si>
  <si>
    <t>코란도</t>
  </si>
  <si>
    <t>다마스</t>
  </si>
  <si>
    <t>라보</t>
  </si>
  <si>
    <t>말리부</t>
  </si>
  <si>
    <t>스파크</t>
  </si>
  <si>
    <t>아베오</t>
  </si>
  <si>
    <t>올란도</t>
  </si>
  <si>
    <t>이쿼녹스</t>
  </si>
  <si>
    <t>임팔라</t>
  </si>
  <si>
    <t>콜로라도</t>
  </si>
  <si>
    <t>크루즈</t>
  </si>
  <si>
    <t>트래버스</t>
  </si>
  <si>
    <t>트랙스</t>
  </si>
  <si>
    <t>트레일블레이저</t>
  </si>
  <si>
    <t>G70</t>
  </si>
  <si>
    <t>G80</t>
  </si>
  <si>
    <t>G90</t>
  </si>
  <si>
    <t>GV80</t>
  </si>
  <si>
    <t>I30</t>
  </si>
  <si>
    <t>그랜드 스타렉스</t>
  </si>
  <si>
    <t>그랜드 스타렉스 Urban</t>
  </si>
  <si>
    <t>그랜드 스타렉스 밴</t>
  </si>
  <si>
    <t>그랜드 스타렉스 특장</t>
  </si>
  <si>
    <t>그랜저</t>
  </si>
  <si>
    <t>그랜저 하이브리드</t>
  </si>
  <si>
    <t>베뉴</t>
  </si>
  <si>
    <t>벨로스터</t>
  </si>
  <si>
    <t>싼타페</t>
  </si>
  <si>
    <t>쏘나타 smartstream</t>
  </si>
  <si>
    <t>쏘나타 하이브리드</t>
  </si>
  <si>
    <t>쏠라티</t>
  </si>
  <si>
    <t>아반떼</t>
  </si>
  <si>
    <t>코나</t>
  </si>
  <si>
    <t>투싼</t>
  </si>
  <si>
    <t>팰리세이드</t>
  </si>
  <si>
    <t>포터Ⅱ</t>
  </si>
  <si>
    <t>포터Ⅱ 특장</t>
  </si>
  <si>
    <t>A7</t>
  </si>
  <si>
    <t>X3 xDrive 20d M Sport Package</t>
    <phoneticPr fontId="2" type="noConversion"/>
  </si>
  <si>
    <t>X7</t>
    <phoneticPr fontId="2" type="noConversion"/>
  </si>
  <si>
    <t>cayenne</t>
    <phoneticPr fontId="2" type="noConversion"/>
  </si>
  <si>
    <t>Cayenne E-hybrid Coupe</t>
    <phoneticPr fontId="2" type="noConversion"/>
  </si>
  <si>
    <t>Aviator</t>
  </si>
  <si>
    <t>50 TDI Quattro Premium</t>
  </si>
  <si>
    <t>0691</t>
  </si>
  <si>
    <t>SQ5</t>
  </si>
  <si>
    <t>SQ5 TDI</t>
  </si>
  <si>
    <t>740i DPE</t>
    <phoneticPr fontId="2" type="noConversion"/>
  </si>
  <si>
    <t>740i M Sport Package</t>
    <phoneticPr fontId="2" type="noConversion"/>
  </si>
  <si>
    <t>L 50TDI Quattro</t>
  </si>
  <si>
    <t>50TDI Quattro</t>
  </si>
  <si>
    <t>xDrive 30d M Sport Package (6인승)</t>
  </si>
  <si>
    <t>A8</t>
    <phoneticPr fontId="2" type="noConversion"/>
  </si>
  <si>
    <t>G1.6 하이브리드 인스퍼레이션</t>
  </si>
  <si>
    <t>G1.6 하이브리드 모던</t>
  </si>
  <si>
    <t>G1.6 하이브리드 스마트</t>
  </si>
  <si>
    <t>봉고3 1톤 카고 초장축 더블캡 디젤 GLS 2WD A/T 기본형(오토론)</t>
  </si>
  <si>
    <t>Benz park 잔가상향 (기본잔가율 상향)</t>
    <phoneticPr fontId="2" type="noConversion"/>
  </si>
  <si>
    <t>3.8 가솔린 VIP 2WD (7인승)</t>
  </si>
  <si>
    <t>GLB-Class</t>
  </si>
  <si>
    <t>GLB 250 4Matic</t>
  </si>
  <si>
    <t>GLE400d 4Matic Coupe</t>
    <phoneticPr fontId="2" type="noConversion"/>
  </si>
  <si>
    <t>Gladiator</t>
  </si>
  <si>
    <t>B잔가최종▶</t>
    <phoneticPr fontId="2" type="noConversion"/>
  </si>
  <si>
    <t>Q2</t>
    <phoneticPr fontId="2" type="noConversion"/>
  </si>
  <si>
    <t>35TDI Premium</t>
  </si>
  <si>
    <t>35TDI</t>
  </si>
  <si>
    <t>M40i</t>
  </si>
  <si>
    <t>GLC 300e 4Matic</t>
    <phoneticPr fontId="2" type="noConversion"/>
  </si>
  <si>
    <t>E220d 4M AMG Line</t>
  </si>
  <si>
    <t>E350 4MATIC Avantgarde</t>
    <phoneticPr fontId="2" type="noConversion"/>
  </si>
  <si>
    <t>화물차</t>
    <phoneticPr fontId="2" type="noConversion"/>
  </si>
  <si>
    <t>2504M</t>
  </si>
  <si>
    <t>CLS-Clsass</t>
  </si>
  <si>
    <t>450 4M AMG LINE</t>
  </si>
  <si>
    <t>CLS53 4M</t>
  </si>
  <si>
    <t>250 4M</t>
  </si>
  <si>
    <t>300 4M Coupe</t>
  </si>
  <si>
    <t>300e 4M</t>
  </si>
  <si>
    <t>300e 4M Coupe</t>
  </si>
  <si>
    <t>300 4M Coupe Pre</t>
  </si>
  <si>
    <t>300d 4M</t>
  </si>
  <si>
    <t>400d 4M</t>
  </si>
  <si>
    <t>580 4M</t>
  </si>
  <si>
    <t>AMG 63</t>
  </si>
  <si>
    <t>63 S 4M 4door Coupe</t>
  </si>
  <si>
    <t>플릿잔가 상향 BENZ 차종</t>
    <phoneticPr fontId="2" type="noConversion"/>
  </si>
  <si>
    <t>GLS-Class</t>
    <phoneticPr fontId="2" type="noConversion"/>
  </si>
  <si>
    <t>벤츠플릿 여부</t>
    <phoneticPr fontId="2" type="noConversion"/>
  </si>
  <si>
    <t>플릿 해당차량여부</t>
    <phoneticPr fontId="2" type="noConversion"/>
  </si>
  <si>
    <t xml:space="preserve">할인가 9프로 이상 여부 </t>
    <phoneticPr fontId="2" type="noConversion"/>
  </si>
  <si>
    <t>523d Luxury</t>
  </si>
  <si>
    <t>523d M Sport Pack</t>
  </si>
  <si>
    <t>523d xDrive Luxury</t>
  </si>
  <si>
    <t>523d xDrive M Sport Pack</t>
  </si>
  <si>
    <t>43 4M 4door Coupe</t>
    <phoneticPr fontId="2" type="noConversion"/>
  </si>
  <si>
    <t>E-Class</t>
    <phoneticPr fontId="2" type="noConversion"/>
  </si>
  <si>
    <t>E220d 4M Ex</t>
    <phoneticPr fontId="2" type="noConversion"/>
  </si>
  <si>
    <t>E220d 4M AMGline</t>
    <phoneticPr fontId="2" type="noConversion"/>
  </si>
  <si>
    <t>E250 AV</t>
    <phoneticPr fontId="2" type="noConversion"/>
  </si>
  <si>
    <t>E250 EX</t>
    <phoneticPr fontId="2" type="noConversion"/>
  </si>
  <si>
    <t>E350 4M AV</t>
    <phoneticPr fontId="2" type="noConversion"/>
  </si>
  <si>
    <t>E350 4M AMG Line</t>
    <phoneticPr fontId="2" type="noConversion"/>
  </si>
  <si>
    <t xml:space="preserve">B 플릿잔가 제외차종 </t>
    <phoneticPr fontId="2" type="noConversion"/>
  </si>
  <si>
    <t>제외여부</t>
    <phoneticPr fontId="2" type="noConversion"/>
  </si>
  <si>
    <t>할인여부</t>
    <phoneticPr fontId="2" type="noConversion"/>
  </si>
  <si>
    <t>45 TDI Quattro premium</t>
    <phoneticPr fontId="2" type="noConversion"/>
  </si>
  <si>
    <t>Q7 50 TDI Quattro premium</t>
    <phoneticPr fontId="2" type="noConversion"/>
  </si>
  <si>
    <t>Q8 45 TDI Q</t>
    <phoneticPr fontId="2" type="noConversion"/>
  </si>
  <si>
    <t>Q8 50 TDI Q</t>
    <phoneticPr fontId="2" type="noConversion"/>
  </si>
  <si>
    <t>A7 55 TFSI Quattro Premium</t>
    <phoneticPr fontId="2" type="noConversion"/>
  </si>
  <si>
    <t>Z71-X</t>
  </si>
  <si>
    <t>Z71-X 미드나잇</t>
  </si>
  <si>
    <t>익스트림</t>
  </si>
  <si>
    <t>익스트림 4WD</t>
  </si>
  <si>
    <t>x7 40d DPE_6Seater</t>
  </si>
  <si>
    <t>x7 40d DPE_7Seater</t>
  </si>
  <si>
    <t>x7 40d M Sport</t>
  </si>
  <si>
    <t>Taycan</t>
    <phoneticPr fontId="2" type="noConversion"/>
  </si>
  <si>
    <t>cayenne Turbo</t>
    <phoneticPr fontId="2" type="noConversion"/>
  </si>
  <si>
    <t>cayenne coupe turbo</t>
    <phoneticPr fontId="2" type="noConversion"/>
  </si>
  <si>
    <t>Panamera</t>
    <phoneticPr fontId="2" type="noConversion"/>
  </si>
  <si>
    <t>Panamera 4</t>
    <phoneticPr fontId="2" type="noConversion"/>
  </si>
  <si>
    <t>Panamera 4 E-하이브리드</t>
    <phoneticPr fontId="2" type="noConversion"/>
  </si>
  <si>
    <t>Panamera 4S A/T</t>
    <phoneticPr fontId="2" type="noConversion"/>
  </si>
  <si>
    <t>Panamera GTS</t>
    <phoneticPr fontId="2" type="noConversion"/>
  </si>
  <si>
    <t>Panamera Turbo</t>
    <phoneticPr fontId="2" type="noConversion"/>
  </si>
  <si>
    <t>X6 xDrive 40d M Sport</t>
    <phoneticPr fontId="2" type="noConversion"/>
  </si>
  <si>
    <t>M550i xDrive</t>
  </si>
  <si>
    <t>투싼 하이브리드</t>
  </si>
  <si>
    <t>The all new 투싼 Hybrid 모던</t>
  </si>
  <si>
    <t>The all new 투싼 Hybrid 프리미엄</t>
  </si>
  <si>
    <t>The all new 투싼 Hybrid 인스퍼레이션</t>
  </si>
  <si>
    <t>GLE 53 4M</t>
  </si>
  <si>
    <t>Jetta</t>
  </si>
  <si>
    <t>GLC 43 AMG 4MATIC</t>
  </si>
  <si>
    <t>GLC 43 AMG 4MATIC</t>
    <phoneticPr fontId="2" type="noConversion"/>
  </si>
  <si>
    <t xml:space="preserve">GLE 63 AMG S 4MATIC </t>
    <phoneticPr fontId="2" type="noConversion"/>
  </si>
  <si>
    <t>B4 AWD Inscription</t>
    <phoneticPr fontId="2" type="noConversion"/>
  </si>
  <si>
    <t>B4 AWD Momentum</t>
    <phoneticPr fontId="2" type="noConversion"/>
  </si>
  <si>
    <t>B4 AWD R-Design</t>
    <phoneticPr fontId="2" type="noConversion"/>
  </si>
  <si>
    <t>GV70</t>
  </si>
  <si>
    <t>GV70</t>
    <phoneticPr fontId="2" type="noConversion"/>
  </si>
  <si>
    <t>가솔린 2.5 터보 2WD</t>
  </si>
  <si>
    <t>가솔린 2.5 터보 AWD</t>
  </si>
  <si>
    <t>가솔린 2.5 터보 스포츠 2WD</t>
  </si>
  <si>
    <t>가솔린 2.5 터보스포츠 AWD</t>
  </si>
  <si>
    <t>가솔린 3.5 터보 AWD</t>
  </si>
  <si>
    <t>가솔린 3.5 터보 스포츠 AWD</t>
  </si>
  <si>
    <t>디젤 2.2 2WD</t>
  </si>
  <si>
    <t>디젤 2.2 AWD</t>
  </si>
  <si>
    <t>디젤 2.2 스포츠 2WD</t>
  </si>
  <si>
    <t>디젤 2.2 스포츠 AWD</t>
  </si>
  <si>
    <t>GLB 35 4matic AMG</t>
  </si>
  <si>
    <t>GLB 200d</t>
  </si>
  <si>
    <t>G 400d</t>
  </si>
  <si>
    <t>승합차</t>
  </si>
  <si>
    <t>법인 플릿 할인시 잔가 상향 차종</t>
    <phoneticPr fontId="2" type="noConversion"/>
  </si>
  <si>
    <t>220 21년식</t>
    <phoneticPr fontId="2" type="noConversion"/>
  </si>
  <si>
    <t>450 4M AMG LINE 21년식</t>
    <phoneticPr fontId="2" type="noConversion"/>
  </si>
  <si>
    <t>300d 4M 21년식</t>
    <phoneticPr fontId="2" type="noConversion"/>
  </si>
  <si>
    <t>400d 4M 21년식</t>
    <phoneticPr fontId="2" type="noConversion"/>
  </si>
  <si>
    <t>580 4M 21년식</t>
    <phoneticPr fontId="2" type="noConversion"/>
  </si>
  <si>
    <t>43 4M 4door Coupe 21년식</t>
    <phoneticPr fontId="2" type="noConversion"/>
  </si>
  <si>
    <t>GLE 53 4M coupe AMG</t>
    <phoneticPr fontId="2" type="noConversion"/>
  </si>
  <si>
    <t>Turbo S</t>
  </si>
  <si>
    <t>Turbo S Cabriolet</t>
  </si>
  <si>
    <t>718 Cayman GTS 4.0</t>
    <phoneticPr fontId="2" type="noConversion"/>
  </si>
  <si>
    <t>3.0 가솔린 3.0 platinum</t>
  </si>
  <si>
    <t>C잔가</t>
    <phoneticPr fontId="2" type="noConversion"/>
  </si>
  <si>
    <t>임대잔가(A잔가)</t>
    <phoneticPr fontId="2" type="noConversion"/>
  </si>
  <si>
    <t>구매잔가(B)</t>
    <phoneticPr fontId="2" type="noConversion"/>
  </si>
  <si>
    <t>1.6터보(N라인) 스포츠 A/T</t>
    <phoneticPr fontId="2" type="noConversion"/>
  </si>
  <si>
    <t>all new 렉스턴 5인승 PRESTIGE 4WD</t>
  </si>
  <si>
    <t>렉스턴</t>
    <phoneticPr fontId="2" type="noConversion"/>
  </si>
  <si>
    <t>가솔린 터보 2.5 2WD 트렌디 (5인승) (A/T)</t>
    <phoneticPr fontId="2" type="noConversion"/>
  </si>
  <si>
    <t>가솔린 터보 2.5 4WD 트렌디 (5인승) (A/T)</t>
    <phoneticPr fontId="2" type="noConversion"/>
  </si>
  <si>
    <t>가솔린 터보 2.5 2WD트렌디 (6인승) (A/T)</t>
    <phoneticPr fontId="2" type="noConversion"/>
  </si>
  <si>
    <t>가솔린 터보 2.5 2WD트렌디 (7인승) (A/T)</t>
    <phoneticPr fontId="2" type="noConversion"/>
  </si>
  <si>
    <t>가솔린 터보 2.5 2WD프레스티지 (5인승) (A/T)</t>
    <phoneticPr fontId="2" type="noConversion"/>
  </si>
  <si>
    <t>가솔린 터보 2.5 2WD프레스티지 (6인승) (A/T)</t>
    <phoneticPr fontId="2" type="noConversion"/>
  </si>
  <si>
    <t>가솔린 터보 2.5 2WD프레스티지 (7인승) (A/T)</t>
    <phoneticPr fontId="2" type="noConversion"/>
  </si>
  <si>
    <t>가솔린 터보 2.5 2WD노블레스(5인승)</t>
    <phoneticPr fontId="2" type="noConversion"/>
  </si>
  <si>
    <t>가솔린 터보 2.5 2WD노블레스(6인승)</t>
    <phoneticPr fontId="2" type="noConversion"/>
  </si>
  <si>
    <t>가솔린 터보 2.5 2WD노블레스(7인승)</t>
    <phoneticPr fontId="2" type="noConversion"/>
  </si>
  <si>
    <t>가솔린 터보 2.5 2WD시그니처(5인승)</t>
    <phoneticPr fontId="2" type="noConversion"/>
  </si>
  <si>
    <t>가솔린 터보 2.5 2WD그래비티(5인승)</t>
    <phoneticPr fontId="2" type="noConversion"/>
  </si>
  <si>
    <t>가솔린 터보 2.5 2WD그래비티(6인승)</t>
    <phoneticPr fontId="2" type="noConversion"/>
  </si>
  <si>
    <t>가솔린 터보 2.5 2WD그래비티(7인승)</t>
    <phoneticPr fontId="2" type="noConversion"/>
  </si>
  <si>
    <t>가솔린 터보 2.5 4WD 트렌디 (6인승) (A/T)</t>
    <phoneticPr fontId="2" type="noConversion"/>
  </si>
  <si>
    <t>가솔린 터보 2.5 4WD 트렌디 (7인승) (A/T)</t>
    <phoneticPr fontId="2" type="noConversion"/>
  </si>
  <si>
    <t>가솔린 터보 2.5 4WD 프레스티지 (5인승) (A/T)</t>
    <phoneticPr fontId="2" type="noConversion"/>
  </si>
  <si>
    <t>가솔린 터보 2.5 4WD 프레스티지 (6인승) (A/T)</t>
    <phoneticPr fontId="2" type="noConversion"/>
  </si>
  <si>
    <t>가솔린 터보 2.5 4WD 프레스티지 (7인승) (A/T)</t>
    <phoneticPr fontId="2" type="noConversion"/>
  </si>
  <si>
    <t>가솔린 터보 2.5 4WD 노블레스(5인승)</t>
    <phoneticPr fontId="2" type="noConversion"/>
  </si>
  <si>
    <t>가솔린 터보 2.5 4WD 노블레스(6인승)</t>
    <phoneticPr fontId="2" type="noConversion"/>
  </si>
  <si>
    <t>가솔린 터보 2.5 4WD 노블레스(7인승)</t>
    <phoneticPr fontId="2" type="noConversion"/>
  </si>
  <si>
    <t>가솔린 터보 2.5 4WD 시그니처(5인승)</t>
    <phoneticPr fontId="2" type="noConversion"/>
  </si>
  <si>
    <t>가솔린 터보 2.5 4WD 그래비티(5인승)</t>
    <phoneticPr fontId="2" type="noConversion"/>
  </si>
  <si>
    <t>가솔린 터보 2.5 4WD 그래비티(6인승)</t>
    <phoneticPr fontId="2" type="noConversion"/>
  </si>
  <si>
    <t>가솔린 터보 2.5 4WD 그래비티(7인승)</t>
    <phoneticPr fontId="2" type="noConversion"/>
  </si>
  <si>
    <t>1.6 가솔린 터보 스마트 M/T</t>
    <phoneticPr fontId="2" type="noConversion"/>
  </si>
  <si>
    <t>1.6가솔린 터보 N스포츠 M/T</t>
    <phoneticPr fontId="2" type="noConversion"/>
  </si>
  <si>
    <t>1.6가솔린 터보 N 스포츠 A/T</t>
    <phoneticPr fontId="2" type="noConversion"/>
  </si>
  <si>
    <t>1.6가솔린 터보 N 인스퍼레이션 A/T</t>
    <phoneticPr fontId="2" type="noConversion"/>
  </si>
  <si>
    <t>가솔린 터보 2.5 2WD 프리미엄 (5인승) (A/T)</t>
    <phoneticPr fontId="2" type="noConversion"/>
  </si>
  <si>
    <t>가솔린 터보 2.5 2WD 프레스티지 (5인승) (A/T)</t>
    <phoneticPr fontId="2" type="noConversion"/>
  </si>
  <si>
    <t>가솔린 터보 2.5 2WD 프리미엄 초이스 (5인승) (A/T)</t>
    <phoneticPr fontId="2" type="noConversion"/>
  </si>
  <si>
    <t>가솔린 터보 2.5 2WD 캘리그래피 (5인승) (A/T)</t>
    <phoneticPr fontId="2" type="noConversion"/>
  </si>
  <si>
    <t>가솔린 터보 2.5 2WD 초이스 (7인승) (A/T)</t>
    <phoneticPr fontId="2" type="noConversion"/>
  </si>
  <si>
    <t>가솔린 터보 2.5 2WD 프레스티지 (7인승) (A/T)</t>
    <phoneticPr fontId="2" type="noConversion"/>
  </si>
  <si>
    <t>가솔린 터보 2.5 2WD 프리미엄 초이스 (7인승) (A/T)</t>
    <phoneticPr fontId="2" type="noConversion"/>
  </si>
  <si>
    <t>가솔린 터보 2.5 2WD 캘리그래피 (7인승) (A/T)</t>
    <phoneticPr fontId="2" type="noConversion"/>
  </si>
  <si>
    <t>가솔린 터보 2.5 4WD 프리미엄 (5인승) (A/T)</t>
    <phoneticPr fontId="2" type="noConversion"/>
  </si>
  <si>
    <t>가솔린 터보 2.5 4WD 프리미엄 초이스 (5인승) (A/T)</t>
    <phoneticPr fontId="2" type="noConversion"/>
  </si>
  <si>
    <t>가솔린 터보 2.5 4WD 캘리그래피 (5인승) (A/T)</t>
    <phoneticPr fontId="2" type="noConversion"/>
  </si>
  <si>
    <t>가솔린 터보 2.5 4WD 초이스 (7인승) (A/T)</t>
    <phoneticPr fontId="2" type="noConversion"/>
  </si>
  <si>
    <t>가솔린 터보 2.5 4WD 프리미엄 초이스 (7인승) (A/T)</t>
    <phoneticPr fontId="2" type="noConversion"/>
  </si>
  <si>
    <t>가솔린 터보 2.5 4WD 캘리그래피 (7인승) (A/T)</t>
    <phoneticPr fontId="2" type="noConversion"/>
  </si>
  <si>
    <t>가솔린 2.5 RWD 플래티넘</t>
    <phoneticPr fontId="2" type="noConversion"/>
  </si>
  <si>
    <t>가솔린 2.5 RWD 마스터즈</t>
    <phoneticPr fontId="2" type="noConversion"/>
  </si>
  <si>
    <t>가솔린 2.5 AWD 플래티넘</t>
    <phoneticPr fontId="2" type="noConversion"/>
  </si>
  <si>
    <t>가솔린 2.5 AWD 마스터즈</t>
    <phoneticPr fontId="2" type="noConversion"/>
  </si>
  <si>
    <t>가솔린 터보 3.3 RWD 마스터즈</t>
    <phoneticPr fontId="2" type="noConversion"/>
  </si>
  <si>
    <t>가솔린 터보 3.3 AWD 마스터즈</t>
    <phoneticPr fontId="2" type="noConversion"/>
  </si>
  <si>
    <t>가솔린 터보 1.6 모던 2wd a/t</t>
    <phoneticPr fontId="2" type="noConversion"/>
  </si>
  <si>
    <t>가솔린 터보 1.6 스마트 2wd a/t</t>
    <phoneticPr fontId="2" type="noConversion"/>
  </si>
  <si>
    <t>가솔린 터보 1.6 인스퍼레이션 2wd a/t</t>
    <phoneticPr fontId="2" type="noConversion"/>
  </si>
  <si>
    <t>가솔린 터보 1.6 스마트 4wd A/T</t>
    <phoneticPr fontId="2" type="noConversion"/>
  </si>
  <si>
    <t>가솔린 터보 1.6 모던 4WD A/T</t>
    <phoneticPr fontId="2" type="noConversion"/>
  </si>
  <si>
    <t>가솔린 터보 1.6 인스퍼레이션 4wd a/t</t>
    <phoneticPr fontId="2" type="noConversion"/>
  </si>
  <si>
    <t>가솔린 터보 1.6 N모던 2WD A/T</t>
    <phoneticPr fontId="2" type="noConversion"/>
  </si>
  <si>
    <t>가솔린 터보 1.6N 인스퍼레이션 2wD a/t</t>
    <phoneticPr fontId="2" type="noConversion"/>
  </si>
  <si>
    <t>가솔린 터보 1.6 N모던 4WD A/T</t>
    <phoneticPr fontId="2" type="noConversion"/>
  </si>
  <si>
    <t>가솔린 터보 1.6N 인스퍼레이션 4wd a/t</t>
    <phoneticPr fontId="2" type="noConversion"/>
  </si>
  <si>
    <t>가솔린 터보 2.0 모던 2wd a/t</t>
    <phoneticPr fontId="2" type="noConversion"/>
  </si>
  <si>
    <t>가솔린 터보 2.0 스마트 2wd a/t</t>
    <phoneticPr fontId="2" type="noConversion"/>
  </si>
  <si>
    <t>가솔린 터보 2.0 인스퍼레이션 2wd a/t</t>
    <phoneticPr fontId="2" type="noConversion"/>
  </si>
  <si>
    <t>가솔린 터보 2.0 스마트 4wd A/T</t>
    <phoneticPr fontId="2" type="noConversion"/>
  </si>
  <si>
    <t>가솔린 터보 2.0 모던 4WD A/T</t>
    <phoneticPr fontId="2" type="noConversion"/>
  </si>
  <si>
    <t>가솔린 터보 2.0 인스퍼레이션 4wd a/t</t>
    <phoneticPr fontId="2" type="noConversion"/>
  </si>
  <si>
    <t>디젤 올뉴 투싼 2WD 모던 A/T</t>
    <phoneticPr fontId="2" type="noConversion"/>
  </si>
  <si>
    <t>디젤 올뉴 투싼 2WD 프리미엄 A/T</t>
    <phoneticPr fontId="2" type="noConversion"/>
  </si>
  <si>
    <t>디젤 올뉴 투싼 2WD 인스퍼레이션 A/T</t>
    <phoneticPr fontId="2" type="noConversion"/>
  </si>
  <si>
    <t>디젤 올뉴 투싼 AWD 모던 A/T</t>
    <phoneticPr fontId="2" type="noConversion"/>
  </si>
  <si>
    <t>디젤 올뉴 투싼 AWD 프리미엄 A/T</t>
    <phoneticPr fontId="2" type="noConversion"/>
  </si>
  <si>
    <t>디젤 올뉴 투싼 AWD 인스퍼레이션 A/T</t>
    <phoneticPr fontId="2" type="noConversion"/>
  </si>
  <si>
    <t>가솔린 올뉴 투싼 2WD 모던 A/T</t>
    <phoneticPr fontId="2" type="noConversion"/>
  </si>
  <si>
    <t>가솔린 올뉴 투싼 2WD 프리미엄 A/T</t>
    <phoneticPr fontId="2" type="noConversion"/>
  </si>
  <si>
    <t>가솔린 올뉴 투싼 2WD 인스퍼레이션 A/T</t>
    <phoneticPr fontId="2" type="noConversion"/>
  </si>
  <si>
    <t>가솔린 올뉴 투싼 AWD 모던 A/T</t>
    <phoneticPr fontId="2" type="noConversion"/>
  </si>
  <si>
    <t>가솔린 올뉴 투싼 AWD 프리미엄 A/T</t>
    <phoneticPr fontId="2" type="noConversion"/>
  </si>
  <si>
    <t>가솔린 올뉴 투싼 AWD 인스퍼레이션 A/T</t>
    <phoneticPr fontId="2" type="noConversion"/>
  </si>
  <si>
    <t>가솔린 터보 1.2 LS A/T</t>
    <phoneticPr fontId="2" type="noConversion"/>
  </si>
  <si>
    <t>가솔린 터보 1.2  LT A/T</t>
    <phoneticPr fontId="2" type="noConversion"/>
  </si>
  <si>
    <t>디젤 2.2 5인승 2wd 럭셔리 A/T</t>
    <phoneticPr fontId="2" type="noConversion"/>
  </si>
  <si>
    <t>디젤 2.2 5인승 2wd 프레스티지 A/T</t>
    <phoneticPr fontId="2" type="noConversion"/>
  </si>
  <si>
    <t>디젤 2.2 5인승 4WD 럭셔리 A/t</t>
    <phoneticPr fontId="2" type="noConversion"/>
  </si>
  <si>
    <t>디젤 2.2 5인승 4WD 프레스티지 A/T</t>
    <phoneticPr fontId="2" type="noConversion"/>
  </si>
  <si>
    <t>디젤 2.2 5인승 4WD 더 블랙 A/T</t>
    <phoneticPr fontId="2" type="noConversion"/>
  </si>
  <si>
    <t>디젤 2.2 7인승 2wd 럭셔리 A/T</t>
    <phoneticPr fontId="2" type="noConversion"/>
  </si>
  <si>
    <t>디젤 2.2 7인승 2wd 프레스티지 A/T</t>
    <phoneticPr fontId="2" type="noConversion"/>
  </si>
  <si>
    <t>디젤 2.2 7인승 4WD 럭셔리 A/t</t>
    <phoneticPr fontId="2" type="noConversion"/>
  </si>
  <si>
    <t>디젤 2.2 7인승 4WD 프레스티지 A/T</t>
    <phoneticPr fontId="2" type="noConversion"/>
  </si>
  <si>
    <t>디젤 2.2 7인승 4WD 더 블랙 A/T</t>
    <phoneticPr fontId="2" type="noConversion"/>
  </si>
  <si>
    <t xml:space="preserve">Q8 55 TFSI Q Premium </t>
    <phoneticPr fontId="2" type="noConversion"/>
  </si>
  <si>
    <t>벤테이가</t>
    <phoneticPr fontId="2" type="noConversion"/>
  </si>
  <si>
    <t>벤테이가 V8</t>
    <phoneticPr fontId="2" type="noConversion"/>
  </si>
  <si>
    <t>S 400d 4matic (AMG LIne)</t>
  </si>
  <si>
    <t xml:space="preserve">S 580 4matic </t>
  </si>
  <si>
    <t>S 500 4matic (AMG LIne)</t>
    <phoneticPr fontId="2" type="noConversion"/>
  </si>
  <si>
    <t>S클래스</t>
    <phoneticPr fontId="2" type="noConversion"/>
  </si>
  <si>
    <t>X5</t>
    <phoneticPr fontId="2" type="noConversion"/>
  </si>
  <si>
    <t>X6</t>
    <phoneticPr fontId="2" type="noConversion"/>
  </si>
  <si>
    <t>Q7</t>
    <phoneticPr fontId="2" type="noConversion"/>
  </si>
  <si>
    <t>SQ5</t>
    <phoneticPr fontId="2" type="noConversion"/>
  </si>
  <si>
    <t>E350</t>
    <phoneticPr fontId="2" type="noConversion"/>
  </si>
  <si>
    <t>6GT</t>
    <phoneticPr fontId="2" type="noConversion"/>
  </si>
  <si>
    <t>GT</t>
    <phoneticPr fontId="2" type="noConversion"/>
  </si>
  <si>
    <t>CLS</t>
    <phoneticPr fontId="2" type="noConversion"/>
  </si>
  <si>
    <t>GLC</t>
    <phoneticPr fontId="2" type="noConversion"/>
  </si>
  <si>
    <t>a,b,c 최소값</t>
    <phoneticPr fontId="2" type="noConversion"/>
  </si>
  <si>
    <t>B잔가 순리스료 (벤츠 B잔가 잔가상향차량 전용)</t>
    <phoneticPr fontId="2" type="noConversion"/>
  </si>
  <si>
    <t>C개별잔가</t>
    <phoneticPr fontId="2" type="noConversion"/>
  </si>
  <si>
    <t>B개별잔가</t>
    <phoneticPr fontId="2" type="noConversion"/>
  </si>
  <si>
    <t>B잔가</t>
    <phoneticPr fontId="2" type="noConversion"/>
  </si>
  <si>
    <t>검증</t>
    <phoneticPr fontId="2" type="noConversion"/>
  </si>
  <si>
    <t>2.0 하이브리드 투어링</t>
    <phoneticPr fontId="2" type="noConversion"/>
  </si>
  <si>
    <t>K8</t>
    <phoneticPr fontId="2" type="noConversion"/>
  </si>
  <si>
    <t>가솔린 2.5</t>
    <phoneticPr fontId="2" type="noConversion"/>
  </si>
  <si>
    <t>가솔린 3.5</t>
    <phoneticPr fontId="2" type="noConversion"/>
  </si>
  <si>
    <t>EXPEDITON</t>
    <phoneticPr fontId="2" type="noConversion"/>
  </si>
  <si>
    <t>가솔린 터보 3.5</t>
    <phoneticPr fontId="2" type="noConversion"/>
  </si>
  <si>
    <t>ranger</t>
    <phoneticPr fontId="2" type="noConversion"/>
  </si>
  <si>
    <t>디젤</t>
    <phoneticPr fontId="2" type="noConversion"/>
  </si>
  <si>
    <t>B잔가군</t>
    <phoneticPr fontId="2" type="noConversion"/>
  </si>
  <si>
    <t>신규 등록일</t>
    <phoneticPr fontId="2" type="noConversion"/>
  </si>
  <si>
    <t>차량 삭제건</t>
    <phoneticPr fontId="2" type="noConversion"/>
  </si>
  <si>
    <t>금액 변경건</t>
    <phoneticPr fontId="2" type="noConversion"/>
  </si>
  <si>
    <t>신규등록</t>
    <phoneticPr fontId="2" type="noConversion"/>
  </si>
  <si>
    <t>V</t>
    <phoneticPr fontId="2" type="noConversion"/>
  </si>
  <si>
    <t>승용RV</t>
    <phoneticPr fontId="2" type="noConversion"/>
  </si>
  <si>
    <t>v</t>
    <phoneticPr fontId="2" type="noConversion"/>
  </si>
  <si>
    <t>모델코드</t>
    <phoneticPr fontId="2" type="noConversion"/>
  </si>
  <si>
    <t>중복X</t>
    <phoneticPr fontId="2" type="noConversion"/>
  </si>
  <si>
    <t>재규어 iRR상향</t>
    <phoneticPr fontId="2" type="noConversion"/>
  </si>
  <si>
    <t>MercedesBenz</t>
  </si>
  <si>
    <t>2만킬로 한정</t>
    <phoneticPr fontId="2" type="noConversion"/>
  </si>
  <si>
    <t>임대형 추가하향</t>
    <phoneticPr fontId="2" type="noConversion"/>
  </si>
  <si>
    <t>5월 운영조건</t>
    <phoneticPr fontId="2" type="noConversion"/>
  </si>
  <si>
    <t>벤츠 s-class 추가하향</t>
    <phoneticPr fontId="2" type="noConversion"/>
  </si>
  <si>
    <t>navigator</t>
    <phoneticPr fontId="2" type="noConversion"/>
  </si>
  <si>
    <t>V8</t>
    <phoneticPr fontId="2" type="noConversion"/>
  </si>
  <si>
    <t>잔가</t>
    <phoneticPr fontId="2" type="noConversion"/>
  </si>
  <si>
    <t>TRUE0</t>
    <phoneticPr fontId="2" type="noConversion"/>
  </si>
  <si>
    <t>할인금액</t>
    <phoneticPr fontId="2" type="noConversion"/>
  </si>
  <si>
    <t>4%이상 제외</t>
    <phoneticPr fontId="2" type="noConversion"/>
  </si>
  <si>
    <t>법인 플릿 할인시 잔가 상향 차종</t>
    <phoneticPr fontId="2" type="noConversion"/>
  </si>
  <si>
    <t>차종</t>
    <phoneticPr fontId="2" type="noConversion"/>
  </si>
  <si>
    <t>모델</t>
    <phoneticPr fontId="2" type="noConversion"/>
  </si>
  <si>
    <t>GLS-Class</t>
    <phoneticPr fontId="2" type="noConversion"/>
  </si>
  <si>
    <t>AMG GT</t>
    <phoneticPr fontId="2" type="noConversion"/>
  </si>
  <si>
    <t>GLE-Class</t>
    <phoneticPr fontId="2" type="noConversion"/>
  </si>
  <si>
    <t>580 4M 21년식</t>
    <phoneticPr fontId="2" type="noConversion"/>
  </si>
  <si>
    <t>43 4M 4door Coupe 21년식</t>
    <phoneticPr fontId="2" type="noConversion"/>
  </si>
  <si>
    <t>T</t>
    <phoneticPr fontId="2" type="noConversion"/>
  </si>
  <si>
    <t>B 잔가+1 추가상향</t>
    <phoneticPr fontId="2" type="noConversion"/>
  </si>
  <si>
    <t>C 잔가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</si>
  <si>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</si>
  <si>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</si>
  <si>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</si>
  <si>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</si>
  <si>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</si>
  <si>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</si>
  <si>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N</t>
    <phoneticPr fontId="2" type="noConversion"/>
  </si>
  <si>
    <t>U</t>
    <phoneticPr fontId="2" type="noConversion"/>
  </si>
  <si>
    <t>W</t>
    <phoneticPr fontId="2" type="noConversion"/>
  </si>
  <si>
    <t>X</t>
    <phoneticPr fontId="2" type="noConversion"/>
  </si>
  <si>
    <t>Z</t>
    <phoneticPr fontId="2" type="noConversion"/>
  </si>
  <si>
    <t>스타리아</t>
    <phoneticPr fontId="2" type="noConversion"/>
  </si>
  <si>
    <t>2.2 디젤 투어러 2WD 11인승 스마트</t>
    <phoneticPr fontId="2" type="noConversion"/>
  </si>
  <si>
    <t>2.2 디젤 투어러 2WD 11인승 모던</t>
    <phoneticPr fontId="2" type="noConversion"/>
  </si>
  <si>
    <t>2.2 디젤 투어러 2WD 9인승 모던</t>
    <phoneticPr fontId="2" type="noConversion"/>
  </si>
  <si>
    <t>2.2 디젤 라운지  2WD 9인승 프레스티지</t>
    <phoneticPr fontId="2" type="noConversion"/>
  </si>
  <si>
    <t>2.2 디젤 라운지  2WD 9인승 인스퍼레이션</t>
    <phoneticPr fontId="2" type="noConversion"/>
  </si>
  <si>
    <t>2.2 디젤 라운지  2WD 7인승 인스퍼레이션</t>
    <phoneticPr fontId="2" type="noConversion"/>
  </si>
  <si>
    <t>2.2 디젤 카고 2WD 3인승 스마트</t>
    <phoneticPr fontId="2" type="noConversion"/>
  </si>
  <si>
    <t>2.2 디젤 카고 2WD 5인승 스마트</t>
  </si>
  <si>
    <t>2.2 디젤 카고 2WD 3인승 모던</t>
    <phoneticPr fontId="2" type="noConversion"/>
  </si>
  <si>
    <t>2.2 디젤 카고 2WD 5인승 모던</t>
    <phoneticPr fontId="2" type="noConversion"/>
  </si>
  <si>
    <t>승합차</t>
    <phoneticPr fontId="2" type="noConversion"/>
  </si>
  <si>
    <t>21_05</t>
    <phoneticPr fontId="2" type="noConversion"/>
  </si>
  <si>
    <t>하이브리드</t>
    <phoneticPr fontId="2" type="noConversion"/>
  </si>
  <si>
    <t>화물차</t>
    <phoneticPr fontId="2" type="noConversion"/>
  </si>
  <si>
    <t>모델</t>
    <phoneticPr fontId="9" type="noConversion"/>
  </si>
  <si>
    <t>수입차 IRR추가하향</t>
    <phoneticPr fontId="2" type="noConversion"/>
  </si>
  <si>
    <t>K8 하이브리드</t>
    <phoneticPr fontId="2" type="noConversion"/>
  </si>
  <si>
    <t>터보 1.6 노블레스 라이트</t>
    <phoneticPr fontId="2" type="noConversion"/>
  </si>
  <si>
    <t>터보 1.6 노블레스</t>
    <phoneticPr fontId="2" type="noConversion"/>
  </si>
  <si>
    <t>터보 1.6 시그니처</t>
    <phoneticPr fontId="2" type="noConversion"/>
  </si>
  <si>
    <t>S580 4M 마이바흐</t>
    <phoneticPr fontId="2" type="noConversion"/>
  </si>
  <si>
    <t>마이바흐 GLS</t>
    <phoneticPr fontId="2" type="noConversion"/>
  </si>
  <si>
    <t>GLS 600 4matic</t>
    <phoneticPr fontId="2" type="noConversion"/>
  </si>
  <si>
    <t>▶ 전기차 자동차세는 이용자 부담 선택 필수</t>
    <phoneticPr fontId="2" type="noConversion"/>
  </si>
  <si>
    <t>Y</t>
    <phoneticPr fontId="2" type="noConversion"/>
  </si>
  <si>
    <t>7월</t>
    <phoneticPr fontId="2" type="noConversion"/>
  </si>
  <si>
    <t>D250 S A/T</t>
    <phoneticPr fontId="2" type="noConversion"/>
  </si>
  <si>
    <t>420i convertible M sport package</t>
    <phoneticPr fontId="2" type="noConversion"/>
  </si>
  <si>
    <t>S5</t>
    <phoneticPr fontId="2" type="noConversion"/>
  </si>
  <si>
    <t>GLC 300E 4MATIC Coupe A/T</t>
  </si>
  <si>
    <t>GLC 300E 4MATIC A/T</t>
  </si>
  <si>
    <t>N</t>
    <phoneticPr fontId="2" type="noConversion"/>
  </si>
  <si>
    <t>승용 RV여부</t>
    <phoneticPr fontId="2" type="noConversion"/>
  </si>
  <si>
    <t>대형 SUV</t>
    <phoneticPr fontId="2" type="noConversion"/>
  </si>
  <si>
    <t>중형 SUV</t>
    <phoneticPr fontId="2" type="noConversion"/>
  </si>
  <si>
    <t>RV판단기준</t>
    <phoneticPr fontId="2" type="noConversion"/>
  </si>
  <si>
    <t>승용RV</t>
    <phoneticPr fontId="2" type="noConversion"/>
  </si>
  <si>
    <t>KA4 3.5 가솔린 하이리무진 시그니처 (9인승)</t>
  </si>
  <si>
    <t>KA4 3.5 가솔린 하이리무진 시그니처 (7인승)</t>
  </si>
  <si>
    <t>KA4 3.5 가솔린 프레스티지 (11인승)</t>
  </si>
  <si>
    <t>KA4 3.5 가솔린 시그니처 (11인승)</t>
  </si>
  <si>
    <t>KA4 3.5 가솔린 노블레스 (9인승)</t>
  </si>
  <si>
    <t>KA4 3.5 가솔린 노블레스 (7인승)</t>
  </si>
  <si>
    <t>KA4 3.5 가솔린 노블레스 (11인승)</t>
  </si>
  <si>
    <t>KA4 2.2 디젤 하이리무진 시그니처 (9인승)</t>
  </si>
  <si>
    <t>KA4 2.2 디젤 하이리무진 시그니처 (7인승)</t>
  </si>
  <si>
    <t>KA4 2.2 디젤 시그니처 (11인승)</t>
  </si>
  <si>
    <t>KA4 2.2 디젤 노블레스 (9인승)</t>
  </si>
  <si>
    <t>KA4 2.2 디젤 노블레스 (7인승)</t>
  </si>
  <si>
    <t>KA4 2.2 디젤 노블레스 (11인승)</t>
  </si>
  <si>
    <t>MQ4 HEV 1.6 프레스티지 4WD (5인승)</t>
  </si>
  <si>
    <t>MQ4 HEV 1.6 노블레스 4WD (5인승)</t>
  </si>
  <si>
    <t>MQ4 HEV 1.6 시그니처 4WD (5인승)</t>
  </si>
  <si>
    <t>MQ4 HEV 1.6 시그니처 그래비티 4WD (5인승)</t>
  </si>
  <si>
    <t>MQ4 HEV 1.6 프레스티지 2WD (5인승)</t>
  </si>
  <si>
    <t>MQ4 HEV 1.6 노블레스 2WD (5인승)</t>
  </si>
  <si>
    <t>MQ4 HEV 1.6 시그니처 2WD (5인승)</t>
  </si>
  <si>
    <t>MQ4 HEV 1.6 시그니처 그래비티 2WD (5인승)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</si>
  <si>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</si>
  <si>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 xml:space="preserve">                                       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</si>
  <si>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</si>
  <si>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모델명</t>
    <phoneticPr fontId="2" type="noConversion"/>
  </si>
  <si>
    <t>A3</t>
    <phoneticPr fontId="2" type="noConversion"/>
  </si>
  <si>
    <t>DBS</t>
    <phoneticPr fontId="2" type="noConversion"/>
  </si>
  <si>
    <t>M Series M4</t>
    <phoneticPr fontId="2" type="noConversion"/>
  </si>
  <si>
    <t>M Series M5 Sedan</t>
    <phoneticPr fontId="2" type="noConversion"/>
  </si>
  <si>
    <t>ODYSSEY</t>
    <phoneticPr fontId="2" type="noConversion"/>
  </si>
  <si>
    <t>PILOT</t>
    <phoneticPr fontId="2" type="noConversion"/>
  </si>
  <si>
    <t>고스트</t>
    <phoneticPr fontId="2" type="noConversion"/>
  </si>
  <si>
    <t>밴티지</t>
    <phoneticPr fontId="2" type="noConversion"/>
  </si>
  <si>
    <t>알페온</t>
    <phoneticPr fontId="2" type="noConversion"/>
  </si>
  <si>
    <t>카마로</t>
    <phoneticPr fontId="2" type="noConversion"/>
  </si>
  <si>
    <t>포르토피노</t>
    <phoneticPr fontId="2" type="noConversion"/>
  </si>
  <si>
    <t>1701</t>
  </si>
  <si>
    <t>6월 운영조건(제거)</t>
    <phoneticPr fontId="2" type="noConversion"/>
  </si>
  <si>
    <t>스포티지 하이브리드</t>
    <phoneticPr fontId="2" type="noConversion"/>
  </si>
  <si>
    <t>1.6 하이브리드 시그니처</t>
    <phoneticPr fontId="2" type="noConversion"/>
  </si>
  <si>
    <t>8월</t>
    <phoneticPr fontId="2" type="noConversion"/>
  </si>
  <si>
    <t>1.6 하이브리드 프레스티지</t>
    <phoneticPr fontId="2" type="noConversion"/>
  </si>
  <si>
    <t>BMW</t>
    <phoneticPr fontId="2" type="noConversion"/>
  </si>
  <si>
    <t>X2 M35i</t>
    <phoneticPr fontId="2" type="noConversion"/>
  </si>
  <si>
    <t>SQ5 TFSI</t>
    <phoneticPr fontId="2" type="noConversion"/>
  </si>
  <si>
    <t>50Quattro</t>
    <phoneticPr fontId="2" type="noConversion"/>
  </si>
  <si>
    <t>21_10월</t>
    <phoneticPr fontId="2" type="noConversion"/>
  </si>
  <si>
    <t>M135i Xdrive</t>
    <phoneticPr fontId="2" type="noConversion"/>
  </si>
  <si>
    <t>MINI</t>
    <phoneticPr fontId="2" type="noConversion"/>
  </si>
  <si>
    <t>21_11월</t>
    <phoneticPr fontId="2" type="noConversion"/>
  </si>
  <si>
    <t>21_11월</t>
  </si>
  <si>
    <t>450 4M AMG LINE 22년식</t>
    <phoneticPr fontId="2" type="noConversion"/>
  </si>
  <si>
    <t>300d 4M 22년식</t>
    <phoneticPr fontId="2" type="noConversion"/>
  </si>
  <si>
    <t>400d 4M 22년식</t>
    <phoneticPr fontId="2" type="noConversion"/>
  </si>
  <si>
    <t>신규등록</t>
  </si>
  <si>
    <t>잔가율</t>
  </si>
  <si>
    <t>BENZ</t>
  </si>
  <si>
    <t>Audi</t>
  </si>
  <si>
    <t>BMW</t>
    <phoneticPr fontId="2" type="noConversion"/>
  </si>
  <si>
    <t>6</t>
    <phoneticPr fontId="2" type="noConversion"/>
  </si>
  <si>
    <t>업비트 2WD</t>
    <phoneticPr fontId="2" type="noConversion"/>
  </si>
  <si>
    <t>11월</t>
    <phoneticPr fontId="2" type="noConversion"/>
  </si>
  <si>
    <t>업비트 4WD</t>
    <phoneticPr fontId="2" type="noConversion"/>
  </si>
  <si>
    <t>E300d 4M Coupe</t>
  </si>
  <si>
    <t>EQS</t>
    <phoneticPr fontId="2" type="noConversion"/>
  </si>
  <si>
    <t>JEEP</t>
    <phoneticPr fontId="2" type="noConversion"/>
  </si>
  <si>
    <t>22_02월</t>
    <phoneticPr fontId="2" type="noConversion"/>
  </si>
  <si>
    <t>250 AMG Package</t>
    <phoneticPr fontId="2" type="noConversion"/>
  </si>
  <si>
    <t>250 AMG Package Plus</t>
    <phoneticPr fontId="2" type="noConversion"/>
  </si>
  <si>
    <t>22_2월</t>
    <phoneticPr fontId="2" type="noConversion"/>
  </si>
  <si>
    <t>Golf</t>
    <phoneticPr fontId="2" type="noConversion"/>
  </si>
  <si>
    <t>2.0 TDI Premium</t>
    <phoneticPr fontId="2" type="noConversion"/>
  </si>
  <si>
    <t>2.0 TDI Prestige</t>
    <phoneticPr fontId="2" type="noConversion"/>
  </si>
  <si>
    <t>Y</t>
    <phoneticPr fontId="2" type="noConversion"/>
  </si>
  <si>
    <t>22_2월</t>
    <phoneticPr fontId="2" type="noConversion"/>
  </si>
  <si>
    <t>x5 xDrive 40i xLine (7인승)</t>
    <phoneticPr fontId="2" type="noConversion"/>
  </si>
  <si>
    <t>GV80</t>
    <phoneticPr fontId="2" type="noConversion"/>
  </si>
  <si>
    <t>G90</t>
    <phoneticPr fontId="2" type="noConversion"/>
  </si>
  <si>
    <t>G70</t>
    <phoneticPr fontId="2" type="noConversion"/>
  </si>
  <si>
    <t>A</t>
  </si>
  <si>
    <t>S680 4M 마이바흐</t>
    <phoneticPr fontId="2" type="noConversion"/>
  </si>
  <si>
    <t>22_06</t>
    <phoneticPr fontId="2" type="noConversion"/>
  </si>
  <si>
    <t>Targa 4 GTS</t>
    <phoneticPr fontId="2" type="noConversion"/>
  </si>
  <si>
    <t>22_06</t>
    <phoneticPr fontId="2" type="noConversion"/>
  </si>
  <si>
    <t>1.6 가솔린 시그니처</t>
    <phoneticPr fontId="2" type="noConversion"/>
  </si>
  <si>
    <t>1.6 가솔린 프레스티지</t>
    <phoneticPr fontId="2" type="noConversion"/>
  </si>
  <si>
    <t>22_6월</t>
    <phoneticPr fontId="2" type="noConversion"/>
  </si>
  <si>
    <t>Urus</t>
    <phoneticPr fontId="2" type="noConversion"/>
  </si>
  <si>
    <t>22_06</t>
    <phoneticPr fontId="2" type="noConversion"/>
  </si>
  <si>
    <t>카니발</t>
    <phoneticPr fontId="2" type="noConversion"/>
  </si>
  <si>
    <t>EV6</t>
    <phoneticPr fontId="2" type="noConversion"/>
  </si>
  <si>
    <t>아이오닉5</t>
    <phoneticPr fontId="2" type="noConversion"/>
  </si>
  <si>
    <t>EQB</t>
    <phoneticPr fontId="2" type="noConversion"/>
  </si>
  <si>
    <t>300 4MATIC AMG Line(KRC)</t>
    <phoneticPr fontId="2" type="noConversion"/>
  </si>
  <si>
    <t>전기차</t>
    <phoneticPr fontId="2" type="noConversion"/>
  </si>
  <si>
    <t>P530 AB LWB(7seat)</t>
    <phoneticPr fontId="2" type="noConversion"/>
  </si>
  <si>
    <t>P530 AB SWB</t>
    <phoneticPr fontId="2" type="noConversion"/>
  </si>
  <si>
    <t>M850i xDrive GranCoupe</t>
  </si>
  <si>
    <t>D300 R-DYN HSE</t>
  </si>
  <si>
    <t>350h Luxury</t>
  </si>
  <si>
    <t>350h Premium</t>
  </si>
  <si>
    <t>450h+ Premium</t>
  </si>
  <si>
    <t>450h+ F SPORT</t>
  </si>
  <si>
    <t>22년_09월</t>
    <phoneticPr fontId="2" type="noConversion"/>
  </si>
  <si>
    <t>Q4</t>
    <phoneticPr fontId="2" type="noConversion"/>
  </si>
  <si>
    <t>전기차</t>
    <phoneticPr fontId="2" type="noConversion"/>
  </si>
  <si>
    <t>승용차</t>
    <phoneticPr fontId="2" type="noConversion"/>
  </si>
  <si>
    <t>오토</t>
    <phoneticPr fontId="2" type="noConversion"/>
  </si>
  <si>
    <t>GT3</t>
    <phoneticPr fontId="2" type="noConversion"/>
  </si>
  <si>
    <t>EQE</t>
    <phoneticPr fontId="2" type="noConversion"/>
  </si>
  <si>
    <t>350+</t>
    <phoneticPr fontId="2" type="noConversion"/>
  </si>
  <si>
    <t>22_10</t>
    <phoneticPr fontId="2" type="noConversion"/>
  </si>
  <si>
    <t>I</t>
  </si>
  <si>
    <t>B</t>
  </si>
  <si>
    <t>J</t>
  </si>
  <si>
    <t>U</t>
  </si>
  <si>
    <t>D</t>
  </si>
  <si>
    <t>M</t>
  </si>
  <si>
    <t>L</t>
  </si>
  <si>
    <t>G</t>
  </si>
  <si>
    <t>P</t>
  </si>
  <si>
    <t>H</t>
  </si>
  <si>
    <t>K</t>
  </si>
  <si>
    <t>O</t>
  </si>
  <si>
    <t>T</t>
  </si>
  <si>
    <t>R</t>
  </si>
  <si>
    <t>Q</t>
  </si>
  <si>
    <t>c</t>
  </si>
  <si>
    <t>c</t>
    <phoneticPr fontId="2" type="noConversion"/>
  </si>
  <si>
    <t>E</t>
    <phoneticPr fontId="2" type="noConversion"/>
  </si>
  <si>
    <t>320i Touring M sport</t>
    <phoneticPr fontId="2" type="noConversion"/>
  </si>
  <si>
    <t>X3 30e M sport pro xDrive</t>
  </si>
  <si>
    <t>I</t>
    <phoneticPr fontId="2" type="noConversion"/>
  </si>
  <si>
    <t>i7</t>
    <phoneticPr fontId="2" type="noConversion"/>
  </si>
  <si>
    <t>xDrive60 DPE EX</t>
    <phoneticPr fontId="2" type="noConversion"/>
  </si>
  <si>
    <t>xDrive60 DPE  M Sport</t>
    <phoneticPr fontId="2" type="noConversion"/>
  </si>
  <si>
    <t>S580 e 4m</t>
    <phoneticPr fontId="2" type="noConversion"/>
  </si>
  <si>
    <t>L</t>
    <phoneticPr fontId="2" type="noConversion"/>
  </si>
  <si>
    <t>EQS 53 AMG</t>
    <phoneticPr fontId="2" type="noConversion"/>
  </si>
  <si>
    <t>J</t>
    <phoneticPr fontId="2" type="noConversion"/>
  </si>
  <si>
    <t>D300 Dynamic D300 HSE</t>
  </si>
  <si>
    <t>P360 Dynamic HSE</t>
  </si>
  <si>
    <t>P360 AUTOBIOGRAPHY</t>
  </si>
  <si>
    <t>H</t>
    <phoneticPr fontId="2" type="noConversion"/>
  </si>
  <si>
    <t>Q</t>
    <phoneticPr fontId="2" type="noConversion"/>
  </si>
  <si>
    <t>X7 xDrive 40i M sport 7인승</t>
    <phoneticPr fontId="2" type="noConversion"/>
  </si>
  <si>
    <t>X7 M60i</t>
    <phoneticPr fontId="2" type="noConversion"/>
  </si>
  <si>
    <t>수입차 BENZ IRR 하향 + 전략 4사 임대운영 0.1%상향</t>
    <phoneticPr fontId="2" type="noConversion"/>
  </si>
  <si>
    <t>ROLLSROYCE</t>
    <phoneticPr fontId="2" type="noConversion"/>
  </si>
  <si>
    <t>PORSCHE</t>
    <phoneticPr fontId="2" type="noConversion"/>
  </si>
  <si>
    <t>Ferrari</t>
    <phoneticPr fontId="2" type="noConversion"/>
  </si>
  <si>
    <t>Lamborghini</t>
    <phoneticPr fontId="2" type="noConversion"/>
  </si>
  <si>
    <t>BENTLEY</t>
    <phoneticPr fontId="2" type="noConversion"/>
  </si>
  <si>
    <t>경기</t>
    <phoneticPr fontId="2" type="noConversion"/>
  </si>
  <si>
    <t>★경기 선택시 하이브리드,전기차 공채 면제 주의★</t>
    <phoneticPr fontId="2" type="noConversion"/>
  </si>
  <si>
    <t>S450 4M</t>
    <phoneticPr fontId="2" type="noConversion"/>
  </si>
  <si>
    <t>제작사</t>
  </si>
  <si>
    <t>차명</t>
  </si>
  <si>
    <t>형식</t>
  </si>
  <si>
    <t>ASTONMARTIN</t>
  </si>
  <si>
    <t>DB11 AMR V12 Coupe</t>
  </si>
  <si>
    <t>DBS Superleggera</t>
  </si>
  <si>
    <t>DBS Superleggera Volante</t>
  </si>
  <si>
    <t>Vanquish Coupe</t>
  </si>
  <si>
    <t>Vanquish Volante</t>
  </si>
  <si>
    <t>VANQUISH Zagato Shooting Brake</t>
  </si>
  <si>
    <t>Vantage Coupe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</si>
  <si>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</si>
  <si>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</si>
  <si>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</si>
  <si>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</si>
  <si>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</si>
  <si>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</si>
  <si>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</si>
  <si>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</si>
  <si>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</si>
  <si>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</si>
  <si>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</si>
  <si>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</si>
  <si>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</si>
  <si>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</si>
  <si>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</si>
  <si>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</si>
  <si>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</si>
  <si>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</si>
  <si>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</si>
  <si>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</si>
  <si>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</si>
  <si>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</si>
  <si>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</si>
  <si>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</si>
  <si>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</si>
  <si>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</si>
  <si>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</si>
  <si>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</si>
  <si>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</si>
  <si>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</si>
  <si>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</si>
  <si>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</si>
  <si>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</si>
  <si>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</si>
  <si>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</si>
  <si>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</si>
  <si>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</si>
  <si>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</si>
  <si>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</si>
  <si>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</si>
  <si>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</si>
  <si>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</si>
  <si>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</si>
  <si>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</si>
  <si>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</si>
  <si>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</si>
  <si>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</si>
  <si>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</si>
  <si>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</si>
  <si>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</si>
  <si>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</si>
  <si>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</si>
  <si>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</si>
  <si>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</si>
  <si>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</si>
  <si>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</si>
  <si>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</si>
  <si>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A3 Sportbacke-tron</t>
  </si>
  <si>
    <t>8V</t>
  </si>
  <si>
    <t>A7 55 TFSI quattro</t>
  </si>
  <si>
    <t>F2</t>
  </si>
  <si>
    <t>A8L 55 TFSI quattro</t>
  </si>
  <si>
    <t>F8</t>
  </si>
  <si>
    <t>Q7 45 TDI Quattro</t>
  </si>
  <si>
    <t>4M</t>
  </si>
  <si>
    <t>S4 4.2 Quattro</t>
  </si>
  <si>
    <t>8E</t>
  </si>
  <si>
    <t>A3 2.0 TDI</t>
  </si>
  <si>
    <t>A3 2.0 TFSI</t>
  </si>
  <si>
    <t>A3 25 TDI</t>
  </si>
  <si>
    <t>A4 1.8 Turbo</t>
  </si>
  <si>
    <t>A4 2.0 TDI</t>
  </si>
  <si>
    <t>A4 2.0 TDI Quattro</t>
  </si>
  <si>
    <t>A4 2.0 TFSI</t>
  </si>
  <si>
    <t>A4 2.0 TFSI Quattro</t>
  </si>
  <si>
    <t>A4 3.0 Quattro</t>
  </si>
  <si>
    <t>A4 30 TDI</t>
  </si>
  <si>
    <t>A4 35 TDI</t>
  </si>
  <si>
    <t>A4 35 TDI Quattro</t>
  </si>
  <si>
    <t>A4 40 TFSI</t>
  </si>
  <si>
    <t>A4 Cabriolet 2.4</t>
  </si>
  <si>
    <t>A5 2.0 TFSI Quattro</t>
  </si>
  <si>
    <t>A5 40 TFSI Quattro</t>
  </si>
  <si>
    <t>A5 Cabriolet 2.0 TFSI Quattro</t>
  </si>
  <si>
    <t>A5 Cabriolet 45 TFSI quattro</t>
  </si>
  <si>
    <t>A5 Coupe 45 TFSI quattro</t>
  </si>
  <si>
    <t>A5 Sportback 2.0 TDI Quattro</t>
  </si>
  <si>
    <t>A5 Sportback 45 TFSI quattro</t>
  </si>
  <si>
    <t>A6 2.0 TDI</t>
  </si>
  <si>
    <t>A6 2.0 TFSI</t>
  </si>
  <si>
    <t>A6 2.0 TFSI Quattro</t>
  </si>
  <si>
    <t>A6 2.4</t>
  </si>
  <si>
    <t>A6 2.4 Quattro</t>
  </si>
  <si>
    <t>A6 2.7 T Quattro</t>
  </si>
  <si>
    <t>A6 2.7 TDI</t>
  </si>
  <si>
    <t>A6 2.8</t>
  </si>
  <si>
    <t>A6 3.0 Quattro</t>
  </si>
  <si>
    <t>A6 3.0 TDI Quattro</t>
  </si>
  <si>
    <t>A6 3.0 TFSI Quattro</t>
  </si>
  <si>
    <t>A6 3.2</t>
  </si>
  <si>
    <t>A6 3.2 FSI</t>
  </si>
  <si>
    <t>A6 3.2 FSI Quattro</t>
  </si>
  <si>
    <t>A6 3.2 Quattro</t>
  </si>
  <si>
    <t>A6 35 TDI</t>
  </si>
  <si>
    <t>A6 4.2 FSI Quattro</t>
  </si>
  <si>
    <t>A6 4.2 Quattro</t>
  </si>
  <si>
    <t>A6 40 TDI</t>
  </si>
  <si>
    <t>A6 45 TDI Quattro</t>
  </si>
  <si>
    <t>A6 45 TFSI quattro</t>
  </si>
  <si>
    <t>A7 3.0 TDI Quattro</t>
  </si>
  <si>
    <t>A7 3.0 TFSI Quattro</t>
  </si>
  <si>
    <t>A7 45 TDI Quattro</t>
  </si>
  <si>
    <t>A8 3.0 LWB</t>
  </si>
  <si>
    <t>A8 3.0 TDI Quattro</t>
  </si>
  <si>
    <t>A8 3.2 FSI LWB</t>
  </si>
  <si>
    <t>A8 3.2 FSI NWB</t>
  </si>
  <si>
    <t>A8 3.7 Quattro</t>
  </si>
  <si>
    <t>A8 4.2 FSI Quattro LWB</t>
  </si>
  <si>
    <t>A8 4.2 Quattro LWB</t>
  </si>
  <si>
    <t>A8 4.2 TDI Quattro</t>
  </si>
  <si>
    <t>A8 50 TDI Quattro</t>
  </si>
  <si>
    <t>A8 6.0 Quattro LWB</t>
  </si>
  <si>
    <t>A8 60 TDI Quattro</t>
  </si>
  <si>
    <t>A8 L 50 TDI Quattro</t>
  </si>
  <si>
    <t>A8 L 50 TFSI Quattro</t>
  </si>
  <si>
    <t>Allroad Quattro 2.5 TDI</t>
  </si>
  <si>
    <t>Q3 2.0 TDI Quattro</t>
  </si>
  <si>
    <t>Q3 30 TDI Quattro</t>
  </si>
  <si>
    <t>Q3 35 TDI Quattro</t>
  </si>
  <si>
    <t>Q5 2.0 TDI Quattro</t>
  </si>
  <si>
    <t>Q5 3.0 TDI Quattro</t>
  </si>
  <si>
    <t>Q5 35 TDI Quattro</t>
  </si>
  <si>
    <t>Q5 45 TDI Quattro</t>
  </si>
  <si>
    <t>Q7 3.0 TDI Quattro</t>
  </si>
  <si>
    <t>Q7 3.6 FSI Quattro</t>
  </si>
  <si>
    <t>Q7 35 TDI Quattro</t>
  </si>
  <si>
    <t>Q7 4.2 FSI Quattro</t>
  </si>
  <si>
    <t>Q7 4.2 TDI Quattro</t>
  </si>
  <si>
    <t>R8 Spyder 5.2 FSI Quattro</t>
  </si>
  <si>
    <t>RS4 4.2 Quattro</t>
  </si>
  <si>
    <t>RS5 4.2 FSI Quattro</t>
  </si>
  <si>
    <t>RS7 4.0 TFSI Quattro</t>
  </si>
  <si>
    <t>S3</t>
  </si>
  <si>
    <t>S4</t>
  </si>
  <si>
    <t>S4 3.0 TFSI Quattro</t>
  </si>
  <si>
    <t>S5</t>
  </si>
  <si>
    <t>S6 4.0 TFSI Quattro</t>
  </si>
  <si>
    <t>S6 5.2 FSI Quattro</t>
  </si>
  <si>
    <t>S7 4.0 TFSI Quattro</t>
  </si>
  <si>
    <t>S8</t>
  </si>
  <si>
    <t>S8 4.0 TFSI Quattro</t>
  </si>
  <si>
    <t>S8 5.2 FSI Quattro</t>
  </si>
  <si>
    <t>TT 1.8 Turbo</t>
  </si>
  <si>
    <t>TT C 3.2 Quattro</t>
  </si>
  <si>
    <t>TT Coupe 2.0 TFSI</t>
  </si>
  <si>
    <t>TT Coupe 2.0 TFSI Quattro</t>
  </si>
  <si>
    <t>TT Roadster 2.0 TFSI</t>
  </si>
  <si>
    <t>TT Roadster 2.0 TFSI Quattro</t>
  </si>
  <si>
    <t>TT S Coupe Quattro</t>
  </si>
  <si>
    <t>TT S Roadster Quattro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</si>
  <si>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</si>
  <si>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</si>
  <si>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</si>
  <si>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</si>
  <si>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</si>
  <si>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</si>
  <si>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</si>
  <si>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</si>
  <si>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40 TFSI</t>
  </si>
  <si>
    <t>A3 Sportback 25 TDI</t>
  </si>
  <si>
    <t>A3 Sportback 35 TDI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</si>
  <si>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</si>
  <si>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</si>
  <si>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</si>
  <si>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</si>
  <si>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</si>
  <si>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</si>
  <si>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</si>
  <si>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</si>
  <si>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</si>
  <si>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</si>
  <si>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</si>
  <si>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</si>
  <si>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</si>
  <si>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</si>
  <si>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</si>
  <si>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</si>
  <si>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</si>
  <si>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</si>
  <si>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</si>
  <si>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</si>
  <si>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</si>
  <si>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</si>
  <si>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</si>
  <si>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</si>
  <si>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</si>
  <si>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</si>
  <si>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</si>
  <si>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</si>
  <si>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</si>
  <si>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</si>
  <si>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</si>
  <si>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</si>
  <si>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</si>
  <si>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</si>
  <si>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</si>
  <si>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</si>
  <si>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</si>
  <si>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</si>
  <si>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</si>
  <si>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</si>
  <si>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</si>
  <si>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</si>
  <si>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</si>
  <si>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</si>
  <si>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</si>
  <si>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</si>
  <si>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</si>
  <si>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</si>
  <si>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</si>
  <si>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</si>
  <si>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</si>
  <si>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</si>
  <si>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</si>
  <si>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</si>
  <si>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</si>
  <si>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</si>
  <si>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</si>
  <si>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</si>
  <si>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</si>
  <si>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</si>
  <si>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</si>
  <si>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</si>
  <si>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</si>
  <si>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</si>
  <si>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</si>
  <si>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</si>
  <si>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</si>
  <si>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</si>
  <si>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</si>
  <si>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</si>
  <si>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</si>
  <si>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</si>
  <si>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</si>
  <si>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</si>
  <si>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</si>
  <si>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</si>
  <si>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</si>
  <si>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</si>
  <si>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</si>
  <si>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</si>
  <si>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</si>
  <si>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</si>
  <si>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</si>
  <si>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</si>
  <si>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</si>
  <si>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</si>
  <si>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</si>
  <si>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</si>
  <si>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</si>
  <si>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</si>
  <si>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</si>
  <si>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</si>
  <si>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</si>
  <si>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Q3 35 TDI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</si>
  <si>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</si>
  <si>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</si>
  <si>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</si>
  <si>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</si>
  <si>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</si>
  <si>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</si>
  <si>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</si>
  <si>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Q5 40 TDI quattro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</si>
  <si>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</si>
  <si>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</si>
  <si>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</si>
  <si>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</si>
  <si>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</si>
  <si>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</si>
  <si>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</si>
  <si>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</si>
  <si>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</si>
  <si>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</si>
  <si>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</si>
  <si>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</si>
  <si>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</si>
  <si>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</si>
  <si>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</si>
  <si>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</si>
  <si>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</si>
  <si>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</si>
  <si>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</si>
  <si>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</si>
  <si>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</si>
  <si>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</si>
  <si>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</si>
  <si>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</si>
  <si>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</si>
  <si>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</si>
  <si>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</si>
  <si>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</si>
  <si>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</si>
  <si>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</si>
  <si>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</si>
  <si>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</si>
  <si>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</si>
  <si>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</si>
  <si>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</si>
  <si>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</si>
  <si>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</si>
  <si>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</si>
  <si>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</si>
  <si>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</si>
  <si>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</si>
  <si>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</si>
  <si>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</si>
  <si>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</si>
  <si>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</si>
  <si>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</si>
  <si>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Arnage RL</t>
  </si>
  <si>
    <t>Bentayga V8</t>
  </si>
  <si>
    <t>Continental FlyingSpur 6.0</t>
  </si>
  <si>
    <t>Continental GT 6.0</t>
  </si>
  <si>
    <t>Continental GT V8 S</t>
  </si>
  <si>
    <t>Continental Supersports</t>
  </si>
  <si>
    <t>FlyingSpur V8</t>
  </si>
  <si>
    <t>FlyingSpur W12</t>
  </si>
  <si>
    <t>Mulsanne</t>
  </si>
  <si>
    <t>Mulsanne Speed</t>
  </si>
  <si>
    <t>New Continental GT Speed</t>
  </si>
  <si>
    <t>Arnage Final Series</t>
  </si>
  <si>
    <t>LF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</si>
  <si>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</si>
  <si>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</si>
  <si>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</si>
  <si>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</si>
  <si>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</si>
  <si>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</si>
  <si>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</si>
  <si>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</si>
  <si>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</si>
  <si>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</si>
  <si>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</si>
  <si>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</si>
  <si>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</si>
  <si>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</si>
  <si>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</si>
  <si>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</si>
  <si>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</si>
  <si>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</si>
  <si>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</si>
  <si>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</si>
  <si>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</si>
  <si>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</si>
  <si>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</si>
  <si>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</si>
  <si>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</si>
  <si>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</si>
  <si>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</si>
  <si>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</si>
  <si>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</si>
  <si>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</si>
  <si>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</si>
  <si>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</si>
  <si>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</si>
  <si>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</si>
  <si>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</si>
  <si>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</si>
  <si>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</si>
  <si>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</si>
  <si>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</si>
  <si>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</si>
  <si>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</si>
  <si>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</si>
  <si>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</si>
  <si>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</si>
  <si>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</si>
  <si>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</si>
  <si>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</si>
  <si>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</si>
  <si>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</si>
  <si>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</si>
  <si>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</si>
  <si>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</si>
  <si>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</si>
  <si>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</si>
  <si>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</si>
  <si>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</si>
  <si>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</si>
  <si>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</si>
  <si>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</si>
  <si>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</si>
  <si>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</si>
  <si>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</si>
  <si>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</si>
  <si>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</si>
  <si>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</si>
  <si>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</si>
  <si>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</si>
  <si>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</si>
  <si>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</si>
  <si>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</si>
  <si>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</si>
  <si>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</si>
  <si>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</si>
  <si>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</si>
  <si>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</si>
  <si>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</si>
  <si>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</si>
  <si>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</si>
  <si>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</si>
  <si>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</si>
  <si>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</si>
  <si>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</si>
  <si>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</si>
  <si>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</si>
  <si>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</si>
  <si>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</si>
  <si>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</si>
  <si>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</si>
  <si>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</si>
  <si>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</si>
  <si>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</si>
  <si>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</si>
  <si>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</si>
  <si>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</si>
  <si>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530e iPerformance Luxury</t>
    <phoneticPr fontId="2" type="noConversion"/>
  </si>
  <si>
    <t>JS91</t>
  </si>
  <si>
    <t>530e iPerformance M Sport Package</t>
    <phoneticPr fontId="2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</si>
  <si>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</si>
  <si>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</si>
  <si>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</si>
  <si>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</si>
  <si>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</si>
  <si>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</si>
  <si>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</si>
  <si>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</si>
  <si>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</si>
  <si>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</si>
  <si>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</si>
  <si>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</si>
  <si>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</si>
  <si>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</si>
  <si>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2" type="noConversion"/>
  </si>
  <si>
    <t>7D61</t>
  </si>
  <si>
    <t>745e iPerformance M Sport Package(20)</t>
    <phoneticPr fontId="2" type="noConversion"/>
  </si>
  <si>
    <t>745Le iPerformance Design Pure Excellence</t>
    <phoneticPr fontId="2" type="noConversion"/>
  </si>
  <si>
    <t>7W21</t>
  </si>
  <si>
    <t>745Le iPerformance M Sport Package</t>
    <phoneticPr fontId="2" type="noConversion"/>
  </si>
  <si>
    <t>1Z21</t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</si>
  <si>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</si>
  <si>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</si>
  <si>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</si>
  <si>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</si>
  <si>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</si>
  <si>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</si>
  <si>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</si>
  <si>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</si>
  <si>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</si>
  <si>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</si>
  <si>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</si>
  <si>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</si>
  <si>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i8 Roadster</t>
  </si>
  <si>
    <t>2Z61</t>
  </si>
  <si>
    <t>iX3 M Sport</t>
  </si>
  <si>
    <t>41DU</t>
  </si>
  <si>
    <t xml:space="preserve">M550d xDrive 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</si>
  <si>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</si>
  <si>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</si>
  <si>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</si>
  <si>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</si>
  <si>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</si>
  <si>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</si>
  <si>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</si>
  <si>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</si>
  <si>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</si>
  <si>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</si>
  <si>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</si>
  <si>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</si>
  <si>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</si>
  <si>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</si>
  <si>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</si>
  <si>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</si>
  <si>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</si>
  <si>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</si>
  <si>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</si>
  <si>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Active Hybrid 7</t>
  </si>
  <si>
    <t>118d M Sport Package</t>
    <phoneticPr fontId="2" type="noConversion"/>
  </si>
  <si>
    <t>1M Coupe</t>
  </si>
  <si>
    <t>220d Coupe</t>
  </si>
  <si>
    <t>220d Gran Coupe Advantage(HEA)</t>
    <phoneticPr fontId="2" type="noConversion"/>
  </si>
  <si>
    <t>220d Gran Coupe Luxury</t>
    <phoneticPr fontId="2" type="noConversion"/>
  </si>
  <si>
    <t>320d Gran Turismo Luxury RDE2</t>
    <phoneticPr fontId="2" type="noConversion"/>
  </si>
  <si>
    <t>320d Gran Turismo RDE2</t>
    <phoneticPr fontId="2" type="noConversion"/>
  </si>
  <si>
    <t xml:space="preserve">320d M Sport Package </t>
  </si>
  <si>
    <t>320d Touring</t>
  </si>
  <si>
    <t xml:space="preserve">320d xDrive </t>
  </si>
  <si>
    <t xml:space="preserve">320d xDrive Gran Turismo </t>
  </si>
  <si>
    <t>320d xDrive Gran Turismo RDE2</t>
    <phoneticPr fontId="2" type="noConversion"/>
  </si>
  <si>
    <t>320d xDrive Gran Turismo Sport RDE2</t>
    <phoneticPr fontId="2" type="noConversion"/>
  </si>
  <si>
    <t>320d xDrive M Sport Package</t>
  </si>
  <si>
    <t>320d xDrive Touring</t>
  </si>
  <si>
    <t>320i A</t>
  </si>
  <si>
    <t>325C</t>
  </si>
  <si>
    <t>325d</t>
  </si>
  <si>
    <t>325i</t>
  </si>
  <si>
    <t>328i Convertible</t>
  </si>
  <si>
    <t xml:space="preserve">328i Gran Turismo </t>
  </si>
  <si>
    <t>330i</t>
  </si>
  <si>
    <t>335i</t>
  </si>
  <si>
    <t>335i Convertible</t>
  </si>
  <si>
    <t>420d Coupe</t>
  </si>
  <si>
    <t>420d Coupe M Sport Package RDE</t>
    <phoneticPr fontId="2" type="noConversion"/>
  </si>
  <si>
    <t xml:space="preserve">420d Gran Coupe </t>
  </si>
  <si>
    <t>420d xDrive Coupe</t>
  </si>
  <si>
    <t xml:space="preserve">420d xDrive Gran Coupe </t>
  </si>
  <si>
    <t>420d xDrive Gran Coupe Sport RDE</t>
    <phoneticPr fontId="2" type="noConversion"/>
  </si>
  <si>
    <t>420i Coupe</t>
  </si>
  <si>
    <t xml:space="preserve">420i Coupe M Sport Package </t>
  </si>
  <si>
    <t xml:space="preserve">420i Gran Coupe </t>
  </si>
  <si>
    <t>428i Convertible</t>
  </si>
  <si>
    <t>428i Coupe</t>
  </si>
  <si>
    <t>430i Convertible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</si>
  <si>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</si>
  <si>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</si>
  <si>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</si>
  <si>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</si>
  <si>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>520d</t>
  </si>
  <si>
    <t>520d Touring</t>
  </si>
  <si>
    <t xml:space="preserve">520d xDrive </t>
  </si>
  <si>
    <t>520i</t>
  </si>
  <si>
    <t>520i A</t>
  </si>
  <si>
    <t>520i Luxury</t>
    <phoneticPr fontId="2" type="noConversion"/>
  </si>
  <si>
    <t>523i A</t>
  </si>
  <si>
    <t>525d</t>
  </si>
  <si>
    <t xml:space="preserve">525d xDrive </t>
  </si>
  <si>
    <t>525d xDrive Touring</t>
  </si>
  <si>
    <t>525i</t>
  </si>
  <si>
    <t>528i A</t>
  </si>
  <si>
    <t xml:space="preserve">530d xDrive </t>
  </si>
  <si>
    <t>530i</t>
  </si>
  <si>
    <t>530i Luxury</t>
    <phoneticPr fontId="2" type="noConversion"/>
  </si>
  <si>
    <t>530i M Sport Package</t>
    <phoneticPr fontId="2" type="noConversion"/>
  </si>
  <si>
    <t>530i xDrive Luxury</t>
    <phoneticPr fontId="2" type="noConversion"/>
  </si>
  <si>
    <t>530i xDrive M Sport Package</t>
    <phoneticPr fontId="2" type="noConversion"/>
  </si>
  <si>
    <t>535d</t>
  </si>
  <si>
    <t>540i xDrive Luxury</t>
    <phoneticPr fontId="2" type="noConversion"/>
  </si>
  <si>
    <t>540i xDrive M Sport Package</t>
    <phoneticPr fontId="2" type="noConversion"/>
  </si>
  <si>
    <t>620d xDrive M Sport Package</t>
    <phoneticPr fontId="2" type="noConversion"/>
  </si>
  <si>
    <t>630i xDrive Luxury</t>
    <phoneticPr fontId="2" type="noConversion"/>
  </si>
  <si>
    <t>630i xDrive M Sport Package</t>
    <phoneticPr fontId="2" type="noConversion"/>
  </si>
  <si>
    <t xml:space="preserve">640d xDrive Gran Coupe </t>
  </si>
  <si>
    <t xml:space="preserve">640i Gran Coupe </t>
  </si>
  <si>
    <t>650i</t>
  </si>
  <si>
    <t>650i Convertible</t>
  </si>
  <si>
    <t>730d</t>
  </si>
  <si>
    <t xml:space="preserve">730d xDrive </t>
  </si>
  <si>
    <t>730d xDrive M Sport Package(19)</t>
    <phoneticPr fontId="2" type="noConversion"/>
  </si>
  <si>
    <t>730Ld</t>
  </si>
  <si>
    <t xml:space="preserve">730Ld xDrive </t>
  </si>
  <si>
    <t>730Ld xDrive Design Pure Excellence</t>
  </si>
  <si>
    <t>740d</t>
  </si>
  <si>
    <t xml:space="preserve">740d xDrive </t>
  </si>
  <si>
    <t>740d xDrive Design Pure Excellence(20)</t>
    <phoneticPr fontId="2" type="noConversion"/>
  </si>
  <si>
    <t>740d xDrive M Sport Package(19)</t>
    <phoneticPr fontId="2" type="noConversion"/>
  </si>
  <si>
    <t>740d xDrive M Sport Package(20)</t>
    <phoneticPr fontId="2" type="noConversion"/>
  </si>
  <si>
    <t>740i</t>
  </si>
  <si>
    <t xml:space="preserve">740Ld xDrive </t>
  </si>
  <si>
    <t>740Ld xDrive Design Pure Excellence</t>
    <phoneticPr fontId="2" type="noConversion"/>
  </si>
  <si>
    <t>740Ld xDrive M Sport Package</t>
    <phoneticPr fontId="2" type="noConversion"/>
  </si>
  <si>
    <t xml:space="preserve">740Li xDrive </t>
  </si>
  <si>
    <t>740Li xDrive Design Pure Excellence</t>
  </si>
  <si>
    <t>750i</t>
  </si>
  <si>
    <t xml:space="preserve">750Ld xDrive </t>
  </si>
  <si>
    <t xml:space="preserve">750Li xDrive </t>
  </si>
  <si>
    <t>750Li xDrive Design Pure Excellence</t>
    <phoneticPr fontId="2" type="noConversion"/>
  </si>
  <si>
    <t>840d xDrive Gran Coupe M Sport Package</t>
    <phoneticPr fontId="2" type="noConversion"/>
  </si>
  <si>
    <t>840i xDrive Gran Coupe M Sport Package</t>
    <phoneticPr fontId="2" type="noConversion"/>
  </si>
  <si>
    <t>Active Tourer</t>
  </si>
  <si>
    <t>Active Tourer Luxury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</si>
  <si>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</si>
  <si>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</si>
  <si>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</si>
  <si>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</si>
  <si>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</si>
  <si>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</si>
  <si>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</si>
  <si>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</si>
  <si>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</si>
  <si>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</si>
  <si>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</si>
  <si>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</si>
  <si>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</si>
  <si>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</si>
  <si>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</si>
  <si>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</si>
  <si>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</si>
  <si>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</si>
  <si>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2" type="noConversion"/>
  </si>
  <si>
    <t>BMW X2 xDrive20i M Sport Package</t>
  </si>
  <si>
    <t>BMW X4 xDrive20i M Sport X</t>
  </si>
  <si>
    <t>BMW X4 xDrive20i xLine</t>
  </si>
  <si>
    <t>BMW Z4 M40i</t>
  </si>
  <si>
    <t>M3</t>
  </si>
  <si>
    <t>M3 Convertible</t>
  </si>
  <si>
    <t>M340i</t>
    <phoneticPr fontId="2" type="noConversion"/>
  </si>
  <si>
    <t>M4 Convertible</t>
  </si>
  <si>
    <t>M4 Coupe</t>
  </si>
  <si>
    <t>M5</t>
  </si>
  <si>
    <t>M5 Competition Package</t>
    <phoneticPr fontId="2" type="noConversion"/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</si>
  <si>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</si>
  <si>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</si>
  <si>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</si>
  <si>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</si>
  <si>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</si>
  <si>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</si>
  <si>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</si>
  <si>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</si>
  <si>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</si>
  <si>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</si>
  <si>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</si>
  <si>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</si>
  <si>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</si>
  <si>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</si>
  <si>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</si>
  <si>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</si>
  <si>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</si>
  <si>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</si>
  <si>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</si>
  <si>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</si>
  <si>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</si>
  <si>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</si>
  <si>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</si>
  <si>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</si>
  <si>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>X1 xDrive 18d</t>
  </si>
  <si>
    <t>X1 xDrive 18d Premium</t>
  </si>
  <si>
    <t>X1 xDrive 20d</t>
  </si>
  <si>
    <t>X1 xDrive 20d xLine</t>
  </si>
  <si>
    <t>X2 xDrive 20d Advantage</t>
  </si>
  <si>
    <t>X2 xDrive18d M Sport Package</t>
    <phoneticPr fontId="2" type="noConversion"/>
  </si>
  <si>
    <t>X2 xDrive25i M Sport Package</t>
    <phoneticPr fontId="2" type="noConversion"/>
  </si>
  <si>
    <t>X3 2.5</t>
  </si>
  <si>
    <t>X3 3.0d</t>
  </si>
  <si>
    <t>X3 xDrive 20d</t>
  </si>
  <si>
    <t>X3 xDrive 30d</t>
  </si>
  <si>
    <t xml:space="preserve">X3 xDrive 30d M Sport Package </t>
  </si>
  <si>
    <t>X3 xDrive20d M Sport Package</t>
    <phoneticPr fontId="2" type="noConversion"/>
  </si>
  <si>
    <t>X3 xDrive20i Luxury</t>
    <phoneticPr fontId="2" type="noConversion"/>
  </si>
  <si>
    <t>X4 xDrive20d M Sport Package</t>
    <phoneticPr fontId="2" type="noConversion"/>
  </si>
  <si>
    <t>X4 xDrive20d M Sport X</t>
    <phoneticPr fontId="2" type="noConversion"/>
  </si>
  <si>
    <t>X5 3.0</t>
  </si>
  <si>
    <t>X5 3.0d</t>
  </si>
  <si>
    <t>X5 4.4</t>
  </si>
  <si>
    <t>X5 4.8i</t>
  </si>
  <si>
    <t>X5 M</t>
  </si>
  <si>
    <t>X5 M50d</t>
  </si>
  <si>
    <t>X5 xDrive 30d</t>
  </si>
  <si>
    <t xml:space="preserve">X5 xDrive 30d M Sport Package </t>
  </si>
  <si>
    <t>X5 xDrive 30d xLine</t>
  </si>
  <si>
    <t>X5 xDrive 30i</t>
  </si>
  <si>
    <t>X5 xDrive 40d</t>
  </si>
  <si>
    <t>X5 xDrive 48i</t>
  </si>
  <si>
    <t>X6 3.0d</t>
  </si>
  <si>
    <t>X6 M50d</t>
    <phoneticPr fontId="2" type="noConversion"/>
  </si>
  <si>
    <t>X6 xDrive 30d</t>
  </si>
  <si>
    <t>X6 xDrive 35i</t>
  </si>
  <si>
    <t>X6 xDrive 40d</t>
  </si>
  <si>
    <t>X6 xDrive 50i</t>
  </si>
  <si>
    <t>X6 xDrive30d M Sport Package</t>
    <phoneticPr fontId="2" type="noConversion"/>
  </si>
  <si>
    <t>X6 xDrive30d xLine</t>
    <phoneticPr fontId="2" type="noConversion"/>
  </si>
  <si>
    <t>X7 xDrive40i Design Pure Excellence</t>
    <phoneticPr fontId="2" type="noConversion"/>
  </si>
  <si>
    <t>X7 xDrive40i M Sport Package</t>
    <phoneticPr fontId="2" type="noConversion"/>
  </si>
  <si>
    <t>Z3 2.2</t>
  </si>
  <si>
    <t>Z4 2.5</t>
  </si>
  <si>
    <t>Z4 3.0</t>
  </si>
  <si>
    <t>Z4 3.0si Coupe</t>
  </si>
  <si>
    <t>Z4 sDrive 28i</t>
  </si>
  <si>
    <t>Z4 sDrive 30i</t>
  </si>
  <si>
    <t>Z4 sDrive 35i</t>
  </si>
  <si>
    <t xml:space="preserve"> 220i Gran Coupe</t>
  </si>
  <si>
    <t>31AL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</si>
  <si>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</si>
  <si>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</si>
  <si>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</si>
  <si>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</si>
  <si>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</si>
  <si>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</si>
  <si>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</si>
  <si>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</si>
  <si>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</si>
  <si>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</si>
  <si>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</si>
  <si>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</si>
  <si>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</si>
  <si>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</si>
  <si>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</si>
  <si>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</si>
  <si>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</si>
  <si>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</si>
  <si>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</si>
  <si>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</si>
  <si>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</si>
  <si>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</si>
  <si>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</si>
  <si>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</si>
  <si>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</si>
  <si>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</si>
  <si>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</si>
  <si>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</si>
  <si>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</si>
  <si>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</si>
  <si>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</si>
  <si>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</si>
  <si>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</si>
  <si>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</si>
  <si>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</si>
  <si>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</si>
  <si>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>Z4 3.0si</t>
  </si>
  <si>
    <t xml:space="preserve"> Z4 3.0si Coupe</t>
  </si>
  <si>
    <t>118d</t>
  </si>
  <si>
    <t>1C11</t>
  </si>
  <si>
    <t>1S51</t>
  </si>
  <si>
    <t>118d (17)</t>
    <phoneticPr fontId="2" type="noConversion"/>
  </si>
  <si>
    <t>7M91</t>
  </si>
  <si>
    <t>118d JOY WLTP</t>
  </si>
  <si>
    <t>118d Sport</t>
  </si>
  <si>
    <t>1C31</t>
  </si>
  <si>
    <t>118d Sport</t>
    <phoneticPr fontId="2" type="noConversion"/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</si>
  <si>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</si>
  <si>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</si>
  <si>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</si>
  <si>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</si>
  <si>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</si>
  <si>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</si>
  <si>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</si>
  <si>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</si>
  <si>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</si>
  <si>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</si>
  <si>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</si>
  <si>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</si>
  <si>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</si>
  <si>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</si>
  <si>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</si>
  <si>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</si>
  <si>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</si>
  <si>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</si>
  <si>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</si>
  <si>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</si>
  <si>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</si>
  <si>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</si>
  <si>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</si>
  <si>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</si>
  <si>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</si>
  <si>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2" type="noConversion"/>
  </si>
  <si>
    <t>320d Gran Turismo RDE</t>
  </si>
  <si>
    <t>320d Gran Turismo WLTP</t>
  </si>
  <si>
    <t xml:space="preserve">320d Gran Turismo xDrive </t>
  </si>
  <si>
    <t>8T51</t>
  </si>
  <si>
    <t>320d M Sport Package WLTP</t>
  </si>
  <si>
    <t>320d Sport</t>
    <phoneticPr fontId="2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</si>
  <si>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</si>
  <si>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</si>
  <si>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</si>
  <si>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</si>
  <si>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</si>
  <si>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</si>
  <si>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</si>
  <si>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</si>
  <si>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</si>
  <si>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</si>
  <si>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2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</si>
  <si>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</si>
  <si>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</si>
  <si>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</si>
  <si>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</si>
  <si>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</si>
  <si>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</si>
  <si>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</si>
  <si>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</si>
  <si>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</si>
  <si>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</si>
  <si>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</si>
  <si>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</si>
  <si>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</si>
  <si>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</si>
  <si>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</si>
  <si>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</si>
  <si>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</si>
  <si>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</si>
  <si>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</si>
  <si>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</si>
  <si>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</si>
  <si>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</si>
  <si>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</si>
  <si>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</si>
  <si>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</si>
  <si>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</si>
  <si>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</si>
  <si>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</si>
  <si>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</si>
  <si>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</si>
  <si>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</si>
  <si>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</si>
  <si>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</si>
  <si>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</si>
  <si>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</si>
  <si>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</si>
  <si>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</si>
  <si>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</si>
  <si>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</si>
  <si>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</si>
  <si>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</si>
  <si>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</si>
  <si>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</si>
  <si>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</si>
  <si>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</si>
  <si>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</si>
  <si>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</si>
  <si>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</si>
  <si>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</si>
  <si>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</si>
  <si>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</si>
  <si>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</si>
  <si>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</si>
  <si>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</si>
  <si>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</si>
  <si>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</si>
  <si>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</si>
  <si>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</si>
  <si>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</si>
  <si>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</si>
  <si>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</si>
  <si>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</si>
  <si>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</si>
  <si>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</si>
  <si>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</si>
  <si>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</si>
  <si>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</si>
  <si>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</si>
  <si>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</si>
  <si>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</si>
  <si>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</si>
  <si>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</si>
  <si>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</si>
  <si>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</si>
  <si>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</si>
  <si>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</si>
  <si>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</si>
  <si>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</si>
  <si>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</si>
  <si>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</si>
  <si>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</si>
  <si>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</si>
  <si>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</si>
  <si>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</si>
  <si>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</si>
  <si>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</si>
  <si>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</si>
  <si>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</si>
  <si>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</si>
  <si>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</si>
  <si>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</si>
  <si>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</si>
  <si>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</si>
  <si>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</si>
  <si>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</si>
  <si>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</si>
  <si>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</si>
  <si>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</si>
  <si>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</si>
  <si>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</si>
  <si>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</si>
  <si>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</si>
  <si>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</si>
  <si>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</si>
  <si>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</si>
  <si>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</si>
  <si>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</si>
  <si>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</si>
  <si>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</si>
  <si>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</si>
  <si>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</si>
  <si>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</si>
  <si>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</si>
  <si>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</si>
  <si>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</si>
  <si>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</si>
  <si>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</si>
  <si>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</si>
  <si>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</si>
  <si>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</si>
  <si>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</si>
  <si>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</si>
  <si>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</si>
  <si>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</si>
  <si>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</si>
  <si>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</si>
  <si>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</si>
  <si>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</si>
  <si>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</si>
  <si>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</si>
  <si>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</si>
  <si>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</si>
  <si>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</si>
  <si>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</si>
  <si>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</si>
  <si>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</si>
  <si>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</si>
  <si>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</si>
  <si>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</si>
  <si>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</si>
  <si>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</si>
  <si>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</si>
  <si>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</si>
  <si>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</si>
  <si>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</si>
  <si>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</si>
  <si>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</si>
  <si>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</si>
  <si>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</si>
  <si>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</si>
  <si>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</si>
  <si>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</si>
  <si>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</si>
  <si>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</si>
  <si>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</si>
  <si>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</si>
  <si>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</si>
  <si>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</si>
  <si>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</si>
  <si>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</si>
  <si>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</si>
  <si>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</si>
  <si>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</si>
  <si>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</si>
  <si>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</si>
  <si>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</si>
  <si>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</si>
  <si>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</si>
  <si>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</si>
  <si>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</si>
  <si>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</si>
  <si>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</si>
  <si>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</si>
  <si>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</si>
  <si>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</si>
  <si>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</si>
  <si>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</si>
  <si>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</si>
  <si>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</si>
  <si>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</si>
  <si>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</si>
  <si>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</si>
  <si>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</si>
  <si>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</si>
  <si>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</si>
  <si>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</si>
  <si>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</si>
  <si>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2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</si>
  <si>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</si>
  <si>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</si>
  <si>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</si>
  <si>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</si>
  <si>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</si>
  <si>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</si>
  <si>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</si>
  <si>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</si>
  <si>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</si>
  <si>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</si>
  <si>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</si>
  <si>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</si>
  <si>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</si>
  <si>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</si>
  <si>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</si>
  <si>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</si>
  <si>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</si>
  <si>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</si>
  <si>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</si>
  <si>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</si>
  <si>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</si>
  <si>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</si>
  <si>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</si>
  <si>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</si>
  <si>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</si>
  <si>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</si>
  <si>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</si>
  <si>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</si>
  <si>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</si>
  <si>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</si>
  <si>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</si>
  <si>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</si>
  <si>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</si>
  <si>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</si>
  <si>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</si>
  <si>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</si>
  <si>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</si>
  <si>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</si>
  <si>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</si>
  <si>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</si>
  <si>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</si>
  <si>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</si>
  <si>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</si>
  <si>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</si>
  <si>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</si>
  <si>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</si>
  <si>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</si>
  <si>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</si>
  <si>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</si>
  <si>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</si>
  <si>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</si>
  <si>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</si>
  <si>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</si>
  <si>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</si>
  <si>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</si>
  <si>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</si>
  <si>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</si>
  <si>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</si>
  <si>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</si>
  <si>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</si>
  <si>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</si>
  <si>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</si>
  <si>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</si>
  <si>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</si>
  <si>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</si>
  <si>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</si>
  <si>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</si>
  <si>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</si>
  <si>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</si>
  <si>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</si>
  <si>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</si>
  <si>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</si>
  <si>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</si>
  <si>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</si>
  <si>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</si>
  <si>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</si>
  <si>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</si>
  <si>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</si>
  <si>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</si>
  <si>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</si>
  <si>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</si>
  <si>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</si>
  <si>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</si>
  <si>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</si>
  <si>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</si>
  <si>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</si>
  <si>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</si>
  <si>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</si>
  <si>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</si>
  <si>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</si>
  <si>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</si>
  <si>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</si>
  <si>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</si>
  <si>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</si>
  <si>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</si>
  <si>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</si>
  <si>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</si>
  <si>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</si>
  <si>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</si>
  <si>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</si>
  <si>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</si>
  <si>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</si>
  <si>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</si>
  <si>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</si>
  <si>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</si>
  <si>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</si>
  <si>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</si>
  <si>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</si>
  <si>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</si>
  <si>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</si>
  <si>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</si>
  <si>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</si>
  <si>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</si>
  <si>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</si>
  <si>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</si>
  <si>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</si>
  <si>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</si>
  <si>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</si>
  <si>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</si>
  <si>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</si>
  <si>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</si>
  <si>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</si>
  <si>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</si>
  <si>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</si>
  <si>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</si>
  <si>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</si>
  <si>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</si>
  <si>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</si>
  <si>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</si>
  <si>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</si>
  <si>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</si>
  <si>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</si>
  <si>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</si>
  <si>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</si>
  <si>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</si>
  <si>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</si>
  <si>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</si>
  <si>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</si>
  <si>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</si>
  <si>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</si>
  <si>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</si>
  <si>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</si>
  <si>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</si>
  <si>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</si>
  <si>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</si>
  <si>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</si>
  <si>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</si>
  <si>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</si>
  <si>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</si>
  <si>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</si>
  <si>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</si>
  <si>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</si>
  <si>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</si>
  <si>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</si>
  <si>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</si>
  <si>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</si>
  <si>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</si>
  <si>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</si>
  <si>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</si>
  <si>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</si>
  <si>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</si>
  <si>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</si>
  <si>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</si>
  <si>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</si>
  <si>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</si>
  <si>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</si>
  <si>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</si>
  <si>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</si>
  <si>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</si>
  <si>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</si>
  <si>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</si>
  <si>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</si>
  <si>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</si>
  <si>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</si>
  <si>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</si>
  <si>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</si>
  <si>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</si>
  <si>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</si>
  <si>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</si>
  <si>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</si>
  <si>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</si>
  <si>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</si>
  <si>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</si>
  <si>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</si>
  <si>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</si>
  <si>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</si>
  <si>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</si>
  <si>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</si>
  <si>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</si>
  <si>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</si>
  <si>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</si>
  <si>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</si>
  <si>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</si>
  <si>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</si>
  <si>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</si>
  <si>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</si>
  <si>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</si>
  <si>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</si>
  <si>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</si>
  <si>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</si>
  <si>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</si>
  <si>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</si>
  <si>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</si>
  <si>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</si>
  <si>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</si>
  <si>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</si>
  <si>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</si>
  <si>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</si>
  <si>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</si>
  <si>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</si>
  <si>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</si>
  <si>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</si>
  <si>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</si>
  <si>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</si>
  <si>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</si>
  <si>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</si>
  <si>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</si>
  <si>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</si>
  <si>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</si>
  <si>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</si>
  <si>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</si>
  <si>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</si>
  <si>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</si>
  <si>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</si>
  <si>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</si>
  <si>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</si>
  <si>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</si>
  <si>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</si>
  <si>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</si>
  <si>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</si>
  <si>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</si>
  <si>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</si>
  <si>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</si>
  <si>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</si>
  <si>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</si>
  <si>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</si>
  <si>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</si>
  <si>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</si>
  <si>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</si>
  <si>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</si>
  <si>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</si>
  <si>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</si>
  <si>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</si>
  <si>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</si>
  <si>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</si>
  <si>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</si>
  <si>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</si>
  <si>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</si>
  <si>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</si>
  <si>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</si>
  <si>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</si>
  <si>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</si>
  <si>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</si>
  <si>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</si>
  <si>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</si>
  <si>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</si>
  <si>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</si>
  <si>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</si>
  <si>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</si>
  <si>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</si>
  <si>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</si>
  <si>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</si>
  <si>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</si>
  <si>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</si>
  <si>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</si>
  <si>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</si>
  <si>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</si>
  <si>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</si>
  <si>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</si>
  <si>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</si>
  <si>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</si>
  <si>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</si>
  <si>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</si>
  <si>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</si>
  <si>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</si>
  <si>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</si>
  <si>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</si>
  <si>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</si>
  <si>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</si>
  <si>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</si>
  <si>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</si>
  <si>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</si>
  <si>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</si>
  <si>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</si>
  <si>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</si>
  <si>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</si>
  <si>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</si>
  <si>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</si>
  <si>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</si>
  <si>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</si>
  <si>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</si>
  <si>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</si>
  <si>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</si>
  <si>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</si>
  <si>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</si>
  <si>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</si>
  <si>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</si>
  <si>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</si>
  <si>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</si>
  <si>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</si>
  <si>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</si>
  <si>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</si>
  <si>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</si>
  <si>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</si>
  <si>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</si>
  <si>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</si>
  <si>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</si>
  <si>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</si>
  <si>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</si>
  <si>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</si>
  <si>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</si>
  <si>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</si>
  <si>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</si>
  <si>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</si>
  <si>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</si>
  <si>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</si>
  <si>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</si>
  <si>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</si>
  <si>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</si>
  <si>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</si>
  <si>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</si>
  <si>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</si>
  <si>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</si>
  <si>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</si>
  <si>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</si>
  <si>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</si>
  <si>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</si>
  <si>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</si>
  <si>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</si>
  <si>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</si>
  <si>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</si>
  <si>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</si>
  <si>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</si>
  <si>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</si>
  <si>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</si>
  <si>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</si>
  <si>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</si>
  <si>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</si>
  <si>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</si>
  <si>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</si>
  <si>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</si>
  <si>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</si>
  <si>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</si>
  <si>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</si>
  <si>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</si>
  <si>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</si>
  <si>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</si>
  <si>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</si>
  <si>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</si>
  <si>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</si>
  <si>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</si>
  <si>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</si>
  <si>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</si>
  <si>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</si>
  <si>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</si>
  <si>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</si>
  <si>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</si>
  <si>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</si>
  <si>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</si>
  <si>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</si>
  <si>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</si>
  <si>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</si>
  <si>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</si>
  <si>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</si>
  <si>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</si>
  <si>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</si>
  <si>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</si>
  <si>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</si>
  <si>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</si>
  <si>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</si>
  <si>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</si>
  <si>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</si>
  <si>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</si>
  <si>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</si>
  <si>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</si>
  <si>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</si>
  <si>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</si>
  <si>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</si>
  <si>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</si>
  <si>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</si>
  <si>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</si>
  <si>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</si>
  <si>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</si>
  <si>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</si>
  <si>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</si>
  <si>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</si>
  <si>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</si>
  <si>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</si>
  <si>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</si>
  <si>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</si>
  <si>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</si>
  <si>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</si>
  <si>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</si>
  <si>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</si>
  <si>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</si>
  <si>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</si>
  <si>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</si>
  <si>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</si>
  <si>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</si>
  <si>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2" type="noConversion"/>
  </si>
  <si>
    <t>YL11</t>
  </si>
  <si>
    <t xml:space="preserve">X2 xDrive 20d M Sport Package </t>
  </si>
  <si>
    <t>X2 xDrive18d Advantage</t>
    <phoneticPr fontId="2" type="noConversion"/>
  </si>
  <si>
    <t>YK71</t>
  </si>
  <si>
    <t>X2 xDrive25i Advantage</t>
    <phoneticPr fontId="2" type="noConversion"/>
  </si>
  <si>
    <t>YJ11</t>
  </si>
  <si>
    <t>YJ51</t>
  </si>
  <si>
    <t xml:space="preserve">X2 xDrive25i M Sport Package </t>
    <phoneticPr fontId="2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</si>
  <si>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</si>
  <si>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</si>
  <si>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</si>
  <si>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</si>
  <si>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</si>
  <si>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</si>
  <si>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</si>
  <si>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</si>
  <si>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</si>
  <si>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</si>
  <si>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</si>
  <si>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</si>
  <si>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</si>
  <si>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</si>
  <si>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</si>
  <si>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</si>
  <si>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</si>
  <si>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</si>
  <si>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</si>
  <si>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</si>
  <si>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</si>
  <si>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</si>
  <si>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</si>
  <si>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</si>
  <si>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</si>
  <si>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</si>
  <si>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</si>
  <si>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</si>
  <si>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</si>
  <si>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</si>
  <si>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</si>
  <si>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2" type="noConversion"/>
  </si>
  <si>
    <t>51BG</t>
  </si>
  <si>
    <t>X3 xDrive20i M Sport Package</t>
    <phoneticPr fontId="2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</si>
  <si>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</si>
  <si>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</si>
  <si>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</si>
  <si>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</si>
  <si>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</si>
  <si>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</si>
  <si>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</si>
  <si>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</si>
  <si>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</si>
  <si>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</si>
  <si>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</si>
  <si>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</si>
  <si>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30d</t>
  </si>
  <si>
    <t>XX31</t>
  </si>
  <si>
    <t>VJ51</t>
  </si>
  <si>
    <t>X4 xDrive 30d xLine</t>
  </si>
  <si>
    <t>VJ91</t>
  </si>
  <si>
    <t>X4 xDrive20d xLine</t>
    <phoneticPr fontId="2" type="noConversion"/>
  </si>
  <si>
    <t>X4 xDrive30d M Sport Package</t>
    <phoneticPr fontId="2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</si>
  <si>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</si>
  <si>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</si>
  <si>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</si>
  <si>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</si>
  <si>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</si>
  <si>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</si>
  <si>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</si>
  <si>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</si>
  <si>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</si>
  <si>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</si>
  <si>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</si>
  <si>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</si>
  <si>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</si>
  <si>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</si>
  <si>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</si>
  <si>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</si>
  <si>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</si>
  <si>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</si>
  <si>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</si>
  <si>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</si>
  <si>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</si>
  <si>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</si>
  <si>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</si>
  <si>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</si>
  <si>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</si>
  <si>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</si>
  <si>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</si>
  <si>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</si>
  <si>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</si>
  <si>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</si>
  <si>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</si>
  <si>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</si>
  <si>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</si>
  <si>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</si>
  <si>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</si>
  <si>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</si>
  <si>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</si>
  <si>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</si>
  <si>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</si>
  <si>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</si>
  <si>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</si>
  <si>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</si>
  <si>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</si>
  <si>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</si>
  <si>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</si>
  <si>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</si>
  <si>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</si>
  <si>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</si>
  <si>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</si>
  <si>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</si>
  <si>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</si>
  <si>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</si>
  <si>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</si>
  <si>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</si>
  <si>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</si>
  <si>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</si>
  <si>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</si>
  <si>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</si>
  <si>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</si>
  <si>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</si>
  <si>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</si>
  <si>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</si>
  <si>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</si>
  <si>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</si>
  <si>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</si>
  <si>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</si>
  <si>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</si>
  <si>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2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</si>
  <si>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</si>
  <si>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</si>
  <si>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</si>
  <si>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</si>
  <si>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</si>
  <si>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</si>
  <si>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</si>
  <si>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</si>
  <si>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</si>
  <si>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2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</si>
  <si>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</si>
  <si>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</si>
  <si>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</si>
  <si>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</si>
  <si>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</si>
  <si>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</si>
  <si>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</si>
  <si>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</si>
  <si>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</si>
  <si>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</si>
  <si>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</si>
  <si>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</si>
  <si>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</si>
  <si>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</si>
  <si>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</si>
  <si>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</si>
  <si>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</si>
  <si>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</si>
  <si>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</si>
  <si>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</si>
  <si>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</si>
  <si>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</si>
  <si>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</si>
  <si>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300C SRT</t>
  </si>
  <si>
    <t>9-3Linear</t>
  </si>
  <si>
    <t>CTS</t>
  </si>
  <si>
    <t>CTS 2.8</t>
  </si>
  <si>
    <t>CTS 3.0</t>
  </si>
  <si>
    <t>CTS 3.2</t>
  </si>
  <si>
    <t>CTS Wagon 3.0</t>
  </si>
  <si>
    <t>CTS-V</t>
  </si>
  <si>
    <t>Hearse</t>
  </si>
  <si>
    <t>Limousine</t>
  </si>
  <si>
    <t>Seville</t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</si>
  <si>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</si>
  <si>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</si>
  <si>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</si>
  <si>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</si>
  <si>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</si>
  <si>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</si>
  <si>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</si>
  <si>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</si>
  <si>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</si>
  <si>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</si>
  <si>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</si>
  <si>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</si>
  <si>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</si>
  <si>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</si>
  <si>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</si>
  <si>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</si>
  <si>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</si>
  <si>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</si>
  <si>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</si>
  <si>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</si>
  <si>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</si>
  <si>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</si>
  <si>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</si>
  <si>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</si>
  <si>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</si>
  <si>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</si>
  <si>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</si>
  <si>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</si>
  <si>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</si>
  <si>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</si>
  <si>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</si>
  <si>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</si>
  <si>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</si>
  <si>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</si>
  <si>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</si>
  <si>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</si>
  <si>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</si>
  <si>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</si>
  <si>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</si>
  <si>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</si>
  <si>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</si>
  <si>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</si>
  <si>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</si>
  <si>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</si>
  <si>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</si>
  <si>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</si>
  <si>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</si>
  <si>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</si>
  <si>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</si>
  <si>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</si>
  <si>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</si>
  <si>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</si>
  <si>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</si>
  <si>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</si>
  <si>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</si>
  <si>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</si>
  <si>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</si>
  <si>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</si>
  <si>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</si>
  <si>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</si>
  <si>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</si>
  <si>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</si>
  <si>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</si>
  <si>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</si>
  <si>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</si>
  <si>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</si>
  <si>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</si>
  <si>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</si>
  <si>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</si>
  <si>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</si>
  <si>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</si>
  <si>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</si>
  <si>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</si>
  <si>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</si>
  <si>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</si>
  <si>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</si>
  <si>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</si>
  <si>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</si>
  <si>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</si>
  <si>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</si>
  <si>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</si>
  <si>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</si>
  <si>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</si>
  <si>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</si>
  <si>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C1UL</t>
  </si>
  <si>
    <t>CADILLAC</t>
    <phoneticPr fontId="2" type="noConversion"/>
  </si>
  <si>
    <t>FP9RS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</si>
  <si>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</si>
  <si>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</si>
  <si>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</si>
  <si>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</si>
  <si>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</si>
  <si>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</si>
  <si>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</si>
  <si>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</si>
  <si>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</si>
  <si>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</si>
  <si>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</si>
  <si>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</si>
  <si>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</si>
  <si>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</si>
  <si>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</si>
  <si>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</si>
  <si>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</si>
  <si>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</si>
  <si>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</si>
  <si>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</si>
  <si>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</si>
  <si>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</si>
  <si>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</si>
  <si>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</si>
  <si>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</si>
  <si>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</si>
  <si>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</si>
  <si>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</si>
  <si>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</si>
  <si>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</si>
  <si>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</si>
  <si>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</si>
  <si>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</si>
  <si>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</si>
  <si>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</si>
  <si>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</si>
  <si>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</si>
  <si>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</si>
  <si>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</si>
  <si>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</si>
  <si>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</si>
  <si>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</si>
  <si>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</si>
  <si>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</si>
  <si>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</si>
  <si>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</si>
  <si>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</si>
  <si>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</si>
  <si>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</si>
  <si>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</si>
  <si>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</si>
  <si>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</si>
  <si>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</si>
  <si>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</si>
  <si>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</si>
  <si>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</si>
  <si>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</si>
  <si>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</si>
  <si>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</si>
  <si>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</si>
  <si>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</si>
  <si>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</si>
  <si>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</si>
  <si>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</si>
  <si>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</si>
  <si>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</si>
  <si>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</si>
  <si>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</si>
  <si>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</si>
  <si>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</si>
  <si>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</si>
  <si>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</si>
  <si>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</si>
  <si>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</si>
  <si>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</si>
  <si>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</si>
  <si>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</si>
  <si>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</si>
  <si>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</si>
  <si>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</si>
  <si>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</si>
  <si>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</si>
  <si>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</si>
  <si>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</si>
  <si>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</si>
  <si>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</si>
  <si>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</si>
  <si>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</si>
  <si>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</si>
  <si>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</si>
  <si>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</si>
  <si>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</si>
  <si>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</si>
  <si>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</si>
  <si>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</si>
  <si>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</si>
  <si>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</si>
  <si>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</si>
  <si>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</si>
  <si>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</si>
  <si>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</si>
  <si>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</si>
  <si>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</si>
  <si>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</si>
  <si>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</si>
  <si>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</si>
  <si>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</si>
  <si>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</si>
  <si>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</si>
  <si>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</si>
  <si>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</si>
  <si>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200</t>
  </si>
  <si>
    <t>UF</t>
  </si>
  <si>
    <t>Dodge Caliber</t>
  </si>
  <si>
    <t>Dodge Nitro</t>
  </si>
  <si>
    <t>Eagle Talon</t>
  </si>
  <si>
    <t>PT Cruiser</t>
  </si>
  <si>
    <t>Sebring</t>
  </si>
  <si>
    <t>Sebring Convertible</t>
  </si>
  <si>
    <t>300 Limousine</t>
  </si>
  <si>
    <t>CA5CV</t>
  </si>
  <si>
    <t>300 M</t>
  </si>
  <si>
    <t>LR</t>
  </si>
  <si>
    <t>300 Touring</t>
  </si>
  <si>
    <t>HAB3G</t>
  </si>
  <si>
    <t>KA53G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</si>
  <si>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</si>
  <si>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</si>
  <si>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</si>
  <si>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</si>
  <si>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</si>
  <si>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</si>
  <si>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</si>
  <si>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</si>
  <si>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</si>
  <si>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</si>
  <si>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</si>
  <si>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</si>
  <si>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</si>
  <si>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</si>
  <si>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</si>
  <si>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</si>
  <si>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</si>
  <si>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</si>
  <si>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</si>
  <si>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</si>
  <si>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</si>
  <si>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</si>
  <si>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</si>
  <si>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</si>
  <si>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</si>
  <si>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</si>
  <si>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</si>
  <si>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</si>
  <si>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</si>
  <si>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</si>
  <si>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</si>
  <si>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</si>
  <si>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</si>
  <si>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</si>
  <si>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</si>
  <si>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</si>
  <si>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</si>
  <si>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</si>
  <si>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</si>
  <si>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</si>
  <si>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</si>
  <si>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</si>
  <si>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</si>
  <si>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</si>
  <si>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</si>
  <si>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</si>
  <si>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</si>
  <si>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</si>
  <si>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</si>
  <si>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</si>
  <si>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</si>
  <si>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</si>
  <si>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</si>
  <si>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</si>
  <si>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</si>
  <si>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</si>
  <si>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</si>
  <si>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</si>
  <si>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</si>
  <si>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CITROEN</t>
  </si>
  <si>
    <t>DS4 2.0 HDi</t>
  </si>
  <si>
    <t>DS5 2.0 HDi</t>
  </si>
  <si>
    <t>Xantia Estate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</si>
  <si>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</si>
  <si>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</si>
  <si>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</si>
  <si>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</si>
  <si>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</si>
  <si>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</si>
  <si>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</si>
  <si>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</si>
  <si>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</si>
  <si>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</si>
  <si>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</si>
  <si>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</si>
  <si>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</si>
  <si>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</si>
  <si>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</si>
  <si>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</si>
  <si>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</si>
  <si>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</si>
  <si>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</si>
  <si>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</si>
  <si>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</si>
  <si>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</si>
  <si>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</si>
  <si>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</si>
  <si>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</si>
  <si>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</si>
  <si>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</si>
  <si>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</si>
  <si>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</si>
  <si>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</si>
  <si>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</si>
  <si>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</si>
  <si>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</si>
  <si>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</si>
  <si>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</si>
  <si>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</si>
  <si>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</si>
  <si>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</si>
  <si>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</si>
  <si>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</si>
  <si>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</si>
  <si>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</si>
  <si>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</si>
  <si>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</si>
  <si>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</si>
  <si>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</si>
  <si>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</si>
  <si>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</si>
  <si>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</si>
  <si>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</si>
  <si>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</si>
  <si>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</si>
  <si>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</si>
  <si>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</si>
  <si>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</si>
  <si>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</si>
  <si>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</si>
  <si>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</si>
  <si>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</si>
  <si>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</si>
  <si>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</si>
  <si>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</si>
  <si>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</si>
  <si>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</si>
  <si>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</si>
  <si>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</si>
  <si>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</si>
  <si>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</si>
  <si>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</si>
  <si>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</si>
  <si>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</si>
  <si>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</si>
  <si>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</si>
  <si>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</si>
  <si>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</si>
  <si>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</si>
  <si>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</si>
  <si>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</si>
  <si>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</si>
  <si>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</si>
  <si>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</si>
  <si>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</si>
  <si>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</si>
  <si>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</si>
  <si>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458 Italia</t>
  </si>
  <si>
    <t>458 Speciale</t>
  </si>
  <si>
    <t>458 Spider</t>
  </si>
  <si>
    <t>612 Scaglietti</t>
  </si>
  <si>
    <t>FERRARI</t>
    <phoneticPr fontId="2" type="noConversion"/>
  </si>
  <si>
    <t>California</t>
  </si>
  <si>
    <t>F12 Berlinetta</t>
  </si>
  <si>
    <t>F355</t>
  </si>
  <si>
    <t>F430</t>
  </si>
  <si>
    <t>F430 Spider</t>
  </si>
  <si>
    <t>F8 Tributo</t>
    <phoneticPr fontId="2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</si>
  <si>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</si>
  <si>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</si>
  <si>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</si>
  <si>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</si>
  <si>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</si>
  <si>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</si>
  <si>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</si>
  <si>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</si>
  <si>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</si>
  <si>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</si>
  <si>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</si>
  <si>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</si>
  <si>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</si>
  <si>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</si>
  <si>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</si>
  <si>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</si>
  <si>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</si>
  <si>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</si>
  <si>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</si>
  <si>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</si>
  <si>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</si>
  <si>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</si>
  <si>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</si>
  <si>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</si>
  <si>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</si>
  <si>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</si>
  <si>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</si>
  <si>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</si>
  <si>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</si>
  <si>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</si>
  <si>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</si>
  <si>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</si>
  <si>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</si>
  <si>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</si>
  <si>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</si>
  <si>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</si>
  <si>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</si>
  <si>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</si>
  <si>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</si>
  <si>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</si>
  <si>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</si>
  <si>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</si>
  <si>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</si>
  <si>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</si>
  <si>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</si>
  <si>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</si>
  <si>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</si>
  <si>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</si>
  <si>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</si>
  <si>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</si>
  <si>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</si>
  <si>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</si>
  <si>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</si>
  <si>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</si>
  <si>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</si>
  <si>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</si>
  <si>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</si>
  <si>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</si>
  <si>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</si>
  <si>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</si>
  <si>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</si>
  <si>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</si>
  <si>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</si>
  <si>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</si>
  <si>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</si>
  <si>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</si>
  <si>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</si>
  <si>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</si>
  <si>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</si>
  <si>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</si>
  <si>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</si>
  <si>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</si>
  <si>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</si>
  <si>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</si>
  <si>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500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</si>
  <si>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</si>
  <si>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</si>
  <si>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</si>
  <si>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</si>
  <si>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</si>
  <si>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</si>
  <si>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</si>
  <si>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</si>
  <si>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</si>
  <si>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</si>
  <si>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</si>
  <si>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</si>
  <si>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</si>
  <si>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</si>
  <si>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</si>
  <si>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</si>
  <si>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</si>
  <si>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</si>
  <si>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</si>
  <si>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</si>
  <si>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</si>
  <si>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</si>
  <si>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</si>
  <si>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2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</si>
  <si>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</si>
  <si>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</si>
  <si>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</si>
  <si>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</si>
  <si>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</si>
  <si>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</si>
  <si>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</si>
  <si>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</si>
  <si>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Hybrid</t>
  </si>
  <si>
    <t>Lincoln MKZ Hybrid</t>
  </si>
  <si>
    <t>Explorer 2.3</t>
  </si>
  <si>
    <t>Five Hundred</t>
  </si>
  <si>
    <t>Focus 2.0 TDCi</t>
  </si>
  <si>
    <t>Lincoln Aviator 3.0</t>
  </si>
  <si>
    <t>Lincoln LS</t>
  </si>
  <si>
    <t>Lincoln MKS</t>
  </si>
  <si>
    <t>Lincoln MKX</t>
  </si>
  <si>
    <t>Lincoln MKZ</t>
  </si>
  <si>
    <t>Lincoln Nautilus 2.7 AWD</t>
  </si>
  <si>
    <t>Lincoln Town Car</t>
  </si>
  <si>
    <t>Mondeo</t>
  </si>
  <si>
    <t>Mondeo 2.0</t>
  </si>
  <si>
    <t>Mondeo GLX Wagon</t>
  </si>
  <si>
    <t>Mustang Convertible</t>
  </si>
  <si>
    <t>Taurus SHO</t>
  </si>
  <si>
    <t>Windstar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</si>
  <si>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</si>
  <si>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</si>
  <si>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</si>
  <si>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</si>
  <si>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</si>
  <si>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</si>
  <si>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</si>
  <si>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</si>
  <si>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</si>
  <si>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</si>
  <si>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</si>
  <si>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</si>
  <si>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</si>
  <si>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</si>
  <si>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</si>
  <si>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</si>
  <si>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</si>
  <si>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</si>
  <si>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</si>
  <si>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</si>
  <si>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</si>
  <si>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2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</si>
  <si>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</si>
  <si>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</si>
  <si>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</si>
  <si>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</si>
  <si>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</si>
  <si>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</si>
  <si>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</si>
  <si>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</si>
  <si>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</si>
  <si>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</si>
  <si>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</si>
  <si>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</si>
  <si>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</si>
  <si>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</si>
  <si>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</si>
  <si>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</si>
  <si>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</si>
  <si>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</si>
  <si>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</si>
  <si>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</si>
  <si>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</si>
  <si>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</si>
  <si>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</si>
  <si>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</si>
  <si>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</si>
  <si>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</si>
  <si>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</si>
  <si>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</si>
  <si>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</si>
  <si>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</si>
  <si>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</si>
  <si>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</si>
  <si>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</si>
  <si>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</si>
  <si>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</si>
  <si>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</si>
  <si>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</si>
  <si>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</si>
  <si>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</si>
  <si>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</si>
  <si>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</si>
  <si>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</si>
  <si>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</si>
  <si>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</si>
  <si>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</si>
  <si>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</si>
  <si>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</si>
  <si>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</si>
  <si>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</si>
  <si>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</si>
  <si>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</si>
  <si>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</si>
  <si>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</si>
  <si>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</si>
  <si>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</si>
  <si>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</si>
  <si>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</si>
  <si>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</si>
  <si>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</si>
  <si>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</si>
  <si>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</si>
  <si>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</si>
  <si>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</si>
  <si>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</si>
  <si>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</si>
  <si>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</si>
  <si>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</si>
  <si>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</si>
  <si>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</si>
  <si>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</si>
  <si>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</si>
  <si>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</si>
  <si>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</si>
  <si>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</si>
  <si>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</si>
  <si>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</si>
  <si>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</si>
  <si>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</si>
  <si>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</si>
  <si>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</si>
  <si>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</si>
  <si>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</si>
  <si>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</si>
  <si>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</si>
  <si>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</si>
  <si>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</si>
  <si>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</si>
  <si>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</si>
  <si>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</si>
  <si>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</si>
  <si>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</si>
  <si>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</si>
  <si>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</si>
  <si>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</si>
  <si>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</si>
  <si>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</si>
  <si>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</si>
  <si>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</si>
  <si>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</si>
  <si>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</si>
  <si>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</si>
  <si>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</si>
  <si>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</si>
  <si>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</si>
  <si>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</si>
  <si>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</si>
  <si>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</si>
  <si>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</si>
  <si>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</si>
  <si>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</si>
  <si>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</si>
  <si>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</si>
  <si>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</si>
  <si>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</si>
  <si>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</si>
  <si>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</si>
  <si>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</si>
  <si>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</si>
  <si>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</si>
  <si>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</si>
  <si>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</si>
  <si>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</si>
  <si>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</si>
  <si>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</si>
  <si>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</si>
  <si>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</si>
  <si>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</si>
  <si>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</si>
  <si>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</si>
  <si>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</si>
  <si>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</si>
  <si>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</si>
  <si>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</si>
  <si>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</si>
  <si>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</si>
  <si>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</si>
  <si>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</si>
  <si>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</si>
  <si>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</si>
  <si>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</si>
  <si>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</si>
  <si>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</si>
  <si>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</si>
  <si>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</si>
  <si>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</si>
  <si>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</si>
  <si>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</si>
  <si>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</si>
  <si>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</si>
  <si>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</si>
  <si>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</si>
  <si>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</si>
  <si>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</si>
  <si>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</si>
  <si>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</si>
  <si>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</si>
  <si>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</si>
  <si>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</si>
  <si>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</si>
  <si>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</si>
  <si>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</si>
  <si>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</si>
  <si>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</si>
  <si>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</si>
  <si>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</si>
  <si>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</si>
  <si>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</si>
  <si>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</si>
  <si>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</si>
  <si>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</si>
  <si>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</si>
  <si>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</si>
  <si>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</si>
  <si>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</si>
  <si>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</si>
  <si>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</si>
  <si>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</si>
  <si>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</si>
  <si>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</si>
  <si>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</si>
  <si>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</si>
  <si>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</si>
  <si>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</si>
  <si>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</si>
  <si>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</si>
  <si>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</si>
  <si>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</si>
  <si>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</si>
  <si>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</si>
  <si>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</si>
  <si>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</si>
  <si>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</si>
  <si>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</si>
  <si>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</si>
  <si>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</si>
  <si>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</si>
  <si>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</si>
  <si>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</si>
  <si>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</si>
  <si>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</si>
  <si>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</si>
  <si>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</si>
  <si>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</si>
  <si>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</si>
  <si>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</si>
  <si>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</si>
  <si>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</si>
  <si>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</si>
  <si>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</si>
  <si>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</si>
  <si>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</si>
  <si>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</si>
  <si>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G2X</t>
  </si>
  <si>
    <t>Pontiac Bonneville</t>
  </si>
  <si>
    <t>AstroVan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</si>
  <si>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</si>
  <si>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</si>
  <si>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</si>
  <si>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</si>
  <si>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</si>
  <si>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</si>
  <si>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</si>
  <si>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</si>
  <si>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</si>
  <si>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</si>
  <si>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</si>
  <si>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</si>
  <si>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</si>
  <si>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</si>
  <si>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</si>
  <si>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</si>
  <si>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</si>
  <si>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</si>
  <si>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</si>
  <si>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</si>
  <si>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</si>
  <si>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</si>
  <si>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</si>
  <si>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</si>
  <si>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</si>
  <si>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</si>
  <si>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</si>
  <si>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</si>
  <si>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</si>
  <si>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</si>
  <si>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</si>
  <si>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</si>
  <si>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</si>
  <si>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</si>
  <si>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</si>
  <si>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</si>
  <si>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</si>
  <si>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</si>
  <si>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</si>
  <si>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</si>
  <si>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</si>
  <si>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</si>
  <si>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</si>
  <si>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</si>
  <si>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2" type="noConversion"/>
  </si>
  <si>
    <t>CR-V HYBRID 4WD</t>
    <phoneticPr fontId="2" type="noConversion"/>
  </si>
  <si>
    <t>RT6</t>
  </si>
  <si>
    <t>Accord Hybrid</t>
  </si>
  <si>
    <t>Civic Hybrid</t>
  </si>
  <si>
    <t>Accord 2.4</t>
  </si>
  <si>
    <t>Accord 3.5</t>
  </si>
  <si>
    <t>Civic 1.8</t>
  </si>
  <si>
    <t>Civic 2.0</t>
  </si>
  <si>
    <t>Civic 4D</t>
  </si>
  <si>
    <t>Civic 5D</t>
  </si>
  <si>
    <t>Crosstour</t>
  </si>
  <si>
    <t>CR-V 2WD</t>
  </si>
  <si>
    <t>CR-V 4WD</t>
  </si>
  <si>
    <t>Insight</t>
  </si>
  <si>
    <t>Odyssey</t>
  </si>
  <si>
    <t>Pilot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</si>
  <si>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</si>
  <si>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</si>
  <si>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</si>
  <si>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</si>
  <si>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</si>
  <si>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</si>
  <si>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</si>
  <si>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</si>
  <si>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</si>
  <si>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</si>
  <si>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</si>
  <si>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</si>
  <si>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</si>
  <si>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</si>
  <si>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</si>
  <si>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</si>
  <si>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</si>
  <si>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</si>
  <si>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</si>
  <si>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</si>
  <si>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</si>
  <si>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</si>
  <si>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</si>
  <si>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</si>
  <si>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</si>
  <si>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</si>
  <si>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</si>
  <si>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</si>
  <si>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</si>
  <si>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</si>
  <si>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</si>
  <si>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</si>
  <si>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</si>
  <si>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</si>
  <si>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</si>
  <si>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</si>
  <si>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</si>
  <si>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</si>
  <si>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</si>
  <si>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</si>
  <si>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</si>
  <si>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</si>
  <si>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</si>
  <si>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</si>
  <si>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</si>
  <si>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</si>
  <si>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</si>
  <si>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2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</si>
  <si>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</si>
  <si>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</si>
  <si>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</si>
  <si>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</si>
  <si>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</si>
  <si>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</si>
  <si>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</si>
  <si>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</si>
  <si>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</si>
  <si>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</si>
  <si>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</si>
  <si>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</si>
  <si>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</si>
  <si>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</si>
  <si>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</si>
  <si>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</si>
  <si>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</si>
  <si>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</si>
  <si>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</si>
  <si>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</si>
  <si>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</si>
  <si>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</si>
  <si>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</si>
  <si>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</si>
  <si>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</si>
  <si>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</si>
  <si>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</si>
  <si>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</si>
  <si>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</si>
  <si>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</si>
  <si>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</si>
  <si>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</si>
  <si>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</si>
  <si>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</si>
  <si>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</si>
  <si>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</si>
  <si>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</si>
  <si>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</si>
  <si>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</si>
  <si>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</si>
  <si>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</si>
  <si>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</si>
  <si>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</si>
  <si>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</si>
  <si>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</si>
  <si>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</si>
  <si>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</si>
  <si>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</si>
  <si>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</si>
  <si>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</si>
  <si>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</si>
  <si>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</si>
  <si>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</si>
  <si>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</si>
  <si>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</si>
  <si>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</si>
  <si>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</si>
  <si>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</si>
  <si>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</si>
  <si>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</si>
  <si>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</si>
  <si>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</si>
  <si>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</si>
  <si>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</si>
  <si>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</si>
  <si>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</si>
  <si>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</si>
  <si>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</si>
  <si>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</si>
  <si>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</si>
  <si>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</si>
  <si>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</si>
  <si>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</si>
  <si>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</si>
  <si>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</si>
  <si>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</si>
  <si>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</si>
  <si>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</si>
  <si>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</si>
  <si>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</si>
  <si>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</si>
  <si>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</si>
  <si>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</si>
  <si>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</si>
  <si>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</si>
  <si>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JAGUAR</t>
  </si>
  <si>
    <t>F-TYPE</t>
  </si>
  <si>
    <t>3.0SCCOUPES</t>
  </si>
  <si>
    <t>I-PACE EV400</t>
  </si>
  <si>
    <t>DH</t>
  </si>
  <si>
    <t>4.2</t>
  </si>
  <si>
    <t>E-PACE D180</t>
    <phoneticPr fontId="2" type="noConversion"/>
  </si>
  <si>
    <t>E-PACE P250</t>
    <phoneticPr fontId="2" type="noConversion"/>
  </si>
  <si>
    <t>F-PACE 5.0SC SVR</t>
    <phoneticPr fontId="2" type="noConversion"/>
  </si>
  <si>
    <t>Sovereign</t>
  </si>
  <si>
    <t>XE 2.0D</t>
  </si>
  <si>
    <t>XE 2.0T</t>
  </si>
  <si>
    <t>XF 2.2D</t>
  </si>
  <si>
    <t>XF 2.7D</t>
  </si>
  <si>
    <t>XF 3.0 SC</t>
  </si>
  <si>
    <t>XF 3.0D</t>
  </si>
  <si>
    <t>XF 30t AWD</t>
    <phoneticPr fontId="2" type="noConversion"/>
  </si>
  <si>
    <t>XF 5.0</t>
  </si>
  <si>
    <t>XJ 8</t>
  </si>
  <si>
    <t>X-TYPE 2.5</t>
  </si>
  <si>
    <t>X-TYPE 3.0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</si>
  <si>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</si>
  <si>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</si>
  <si>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</si>
  <si>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</si>
  <si>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</si>
  <si>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</si>
  <si>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</si>
  <si>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</si>
  <si>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</si>
  <si>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</si>
  <si>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</si>
  <si>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</si>
  <si>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</si>
  <si>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</si>
  <si>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</si>
  <si>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</si>
  <si>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</si>
  <si>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</si>
  <si>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2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</si>
  <si>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</si>
  <si>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</si>
  <si>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</si>
  <si>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</si>
  <si>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</si>
  <si>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</si>
  <si>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</si>
  <si>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</si>
  <si>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</si>
  <si>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</si>
  <si>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</si>
  <si>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</si>
  <si>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</si>
  <si>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</si>
  <si>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</si>
  <si>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</si>
  <si>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</si>
  <si>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</si>
  <si>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</si>
  <si>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</si>
  <si>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</si>
  <si>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</si>
  <si>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</si>
  <si>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</si>
  <si>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</si>
  <si>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</si>
  <si>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</si>
  <si>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</si>
  <si>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</si>
  <si>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</si>
  <si>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</si>
  <si>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</si>
  <si>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</si>
  <si>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</si>
  <si>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</si>
  <si>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</si>
  <si>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</si>
  <si>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</si>
  <si>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</si>
  <si>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</si>
  <si>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</si>
  <si>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</si>
  <si>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</si>
  <si>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</si>
  <si>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</si>
  <si>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</si>
  <si>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</si>
  <si>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</si>
  <si>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</si>
  <si>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</si>
  <si>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</si>
  <si>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</si>
  <si>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</si>
  <si>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</si>
  <si>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</si>
  <si>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</si>
  <si>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</si>
  <si>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</si>
  <si>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</si>
  <si>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</si>
  <si>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</si>
  <si>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</si>
  <si>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</si>
  <si>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</si>
  <si>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</si>
  <si>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</si>
  <si>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</si>
  <si>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</si>
  <si>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</si>
  <si>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</si>
  <si>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</si>
  <si>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</si>
  <si>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</si>
  <si>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</si>
  <si>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</si>
  <si>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</si>
  <si>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</si>
  <si>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</si>
  <si>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</si>
  <si>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</si>
  <si>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</si>
  <si>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</si>
  <si>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</si>
  <si>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</si>
  <si>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</si>
  <si>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</si>
  <si>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</si>
  <si>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</si>
  <si>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</si>
  <si>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</si>
  <si>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</si>
  <si>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</si>
  <si>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</si>
  <si>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</si>
  <si>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</si>
  <si>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</si>
  <si>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</si>
  <si>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</si>
  <si>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</si>
  <si>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</si>
  <si>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</si>
  <si>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</si>
  <si>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</si>
  <si>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</si>
  <si>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</si>
  <si>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</si>
  <si>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</si>
  <si>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</si>
  <si>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</si>
  <si>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</si>
  <si>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</si>
  <si>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</si>
  <si>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</si>
  <si>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</si>
  <si>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</si>
  <si>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</si>
  <si>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</si>
  <si>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</si>
  <si>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2" type="noConversion"/>
  </si>
  <si>
    <t>BV</t>
  </si>
  <si>
    <t>Jeep Wrangler 3.6</t>
  </si>
  <si>
    <t>JK72</t>
  </si>
  <si>
    <t>Jeep Wrangler Rubicon</t>
  </si>
  <si>
    <t>JKJS74</t>
  </si>
  <si>
    <t>Jeep Cherokee</t>
  </si>
  <si>
    <t>Jeep Cherokee 2.4</t>
  </si>
  <si>
    <t>Jeep Cherokee 2.4 AWD</t>
    <phoneticPr fontId="2" type="noConversion"/>
  </si>
  <si>
    <t>Jeep Cherokee 2.4 FWD</t>
    <phoneticPr fontId="2" type="noConversion"/>
  </si>
  <si>
    <t>Jeep Cherokee 3.2</t>
    <phoneticPr fontId="2" type="noConversion"/>
  </si>
  <si>
    <t>Jeep Compass</t>
  </si>
  <si>
    <t>Jeep Renegade 1.6</t>
    <phoneticPr fontId="2" type="noConversion"/>
  </si>
  <si>
    <t>Jeep Wrangler Sahara</t>
  </si>
  <si>
    <t>Jeep Wrangler Sport</t>
  </si>
  <si>
    <t>KL</t>
  </si>
  <si>
    <t>Jeep Cherokee 2.2</t>
    <phoneticPr fontId="2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</si>
  <si>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</si>
  <si>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</si>
  <si>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</si>
  <si>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</si>
  <si>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</si>
  <si>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</si>
  <si>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</si>
  <si>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</si>
  <si>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</si>
  <si>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</si>
  <si>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</si>
  <si>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</si>
  <si>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</si>
  <si>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</si>
  <si>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2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</si>
  <si>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</si>
  <si>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</si>
  <si>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</si>
  <si>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</si>
  <si>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</si>
  <si>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</si>
  <si>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</si>
  <si>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</si>
  <si>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</si>
  <si>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</si>
  <si>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</si>
  <si>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</si>
  <si>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</si>
  <si>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</si>
  <si>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</si>
  <si>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</si>
  <si>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</si>
  <si>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LAMBORGHINI</t>
    <phoneticPr fontId="2" type="noConversion"/>
  </si>
  <si>
    <t>Aventador S Coupe</t>
  </si>
  <si>
    <t>Aventador S Roadster</t>
  </si>
  <si>
    <t>Aventador SVJ Coupe</t>
  </si>
  <si>
    <t>Aventador SVJ Roadster</t>
  </si>
  <si>
    <t>Huracan EVO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</si>
  <si>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</si>
  <si>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</si>
  <si>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</si>
  <si>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</si>
  <si>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</si>
  <si>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</si>
  <si>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</si>
  <si>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</si>
  <si>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</si>
  <si>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</si>
  <si>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</si>
  <si>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</si>
  <si>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</si>
  <si>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</si>
  <si>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</si>
  <si>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</si>
  <si>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</si>
  <si>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</si>
  <si>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</si>
  <si>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</si>
  <si>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</si>
  <si>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</si>
  <si>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</si>
  <si>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</si>
  <si>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</si>
  <si>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</si>
  <si>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</si>
  <si>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</si>
  <si>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</si>
  <si>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</si>
  <si>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</si>
  <si>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</si>
  <si>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</si>
  <si>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</si>
  <si>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</si>
  <si>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</si>
  <si>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</si>
  <si>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</si>
  <si>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</si>
  <si>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</si>
  <si>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</si>
  <si>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</si>
  <si>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</si>
  <si>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</si>
  <si>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</si>
  <si>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</si>
  <si>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</si>
  <si>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</si>
  <si>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</si>
  <si>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Discovery 42.7D</t>
  </si>
  <si>
    <t>LA</t>
  </si>
  <si>
    <t>Discovery Sports D150</t>
    <phoneticPr fontId="2" type="noConversion"/>
  </si>
  <si>
    <t>Discovery Sports D180</t>
    <phoneticPr fontId="2" type="noConversion"/>
  </si>
  <si>
    <t>RangeRover Evoque D150</t>
    <phoneticPr fontId="2" type="noConversion"/>
  </si>
  <si>
    <t>LZ</t>
  </si>
  <si>
    <t>RangeRover Evoque D180</t>
    <phoneticPr fontId="2" type="noConversion"/>
  </si>
  <si>
    <t>Discovery 3</t>
  </si>
  <si>
    <t>Discovery SD4</t>
    <phoneticPr fontId="2" type="noConversion"/>
  </si>
  <si>
    <t>Discovery SD6</t>
    <phoneticPr fontId="2" type="noConversion"/>
  </si>
  <si>
    <t>Freelander TD4</t>
  </si>
  <si>
    <t>RangeRover Evoque P250</t>
    <phoneticPr fontId="2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</si>
  <si>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</si>
  <si>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</si>
  <si>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</si>
  <si>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</si>
  <si>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</si>
  <si>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</si>
  <si>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</si>
  <si>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</si>
  <si>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</si>
  <si>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</si>
  <si>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</si>
  <si>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</si>
  <si>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</si>
  <si>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</si>
  <si>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</si>
  <si>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</si>
  <si>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2" type="noConversion"/>
  </si>
  <si>
    <t>Discovery Sports TD4 150PS</t>
  </si>
  <si>
    <t>Discovery Sports TD4 180PS</t>
    <phoneticPr fontId="2" type="noConversion"/>
  </si>
  <si>
    <t>Discovery TD6</t>
    <phoneticPr fontId="2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</si>
  <si>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</si>
  <si>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</si>
  <si>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</si>
  <si>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</si>
  <si>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</si>
  <si>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</si>
  <si>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</si>
  <si>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</si>
  <si>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</si>
  <si>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</si>
  <si>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</si>
  <si>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</si>
  <si>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</si>
  <si>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</si>
  <si>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</si>
  <si>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</si>
  <si>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</si>
  <si>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</si>
  <si>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</si>
  <si>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</si>
  <si>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</si>
  <si>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</si>
  <si>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</si>
  <si>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</si>
  <si>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</si>
  <si>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</si>
  <si>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</si>
  <si>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</si>
  <si>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</si>
  <si>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</si>
  <si>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</si>
  <si>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</si>
  <si>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</si>
  <si>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</si>
  <si>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</si>
  <si>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</si>
  <si>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</si>
  <si>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</si>
  <si>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</si>
  <si>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</si>
  <si>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</si>
  <si>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</si>
  <si>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</si>
  <si>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2" type="noConversion"/>
  </si>
  <si>
    <t>RangeRover Evoque Si4</t>
    <phoneticPr fontId="2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</si>
  <si>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</si>
  <si>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</si>
  <si>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</si>
  <si>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</si>
  <si>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</si>
  <si>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</si>
  <si>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</si>
  <si>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</si>
  <si>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</si>
  <si>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</si>
  <si>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</si>
  <si>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</si>
  <si>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</si>
  <si>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</si>
  <si>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</si>
  <si>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</si>
  <si>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</si>
  <si>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</si>
  <si>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</si>
  <si>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</si>
  <si>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</si>
  <si>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</si>
  <si>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</si>
  <si>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</si>
  <si>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</si>
  <si>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</si>
  <si>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</si>
  <si>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</si>
  <si>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2" type="noConversion"/>
  </si>
  <si>
    <t>RangeRover Velar P380</t>
    <phoneticPr fontId="2" type="noConversion"/>
  </si>
  <si>
    <t>RangeRover Velar SVAutobiography Dynamic</t>
    <phoneticPr fontId="2" type="noConversion"/>
  </si>
  <si>
    <t>GS450 h</t>
  </si>
  <si>
    <t>GWL10L</t>
  </si>
  <si>
    <t>400</t>
  </si>
  <si>
    <t>RC300</t>
    <phoneticPr fontId="2" type="noConversion"/>
  </si>
  <si>
    <t>RX450hL</t>
    <phoneticPr fontId="2" type="noConversion"/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</si>
  <si>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</si>
  <si>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</si>
  <si>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</si>
  <si>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</si>
  <si>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</si>
  <si>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</si>
  <si>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</si>
  <si>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</si>
  <si>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</si>
  <si>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</si>
  <si>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</si>
  <si>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</si>
  <si>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</si>
  <si>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</si>
  <si>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</si>
  <si>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</si>
  <si>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</si>
  <si>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</si>
  <si>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</si>
  <si>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</si>
  <si>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</si>
  <si>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</si>
  <si>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</si>
  <si>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</si>
  <si>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</si>
  <si>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</si>
  <si>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</si>
  <si>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</si>
  <si>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</si>
  <si>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</si>
  <si>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</si>
  <si>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</si>
  <si>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</si>
  <si>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</si>
  <si>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</si>
  <si>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</si>
  <si>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</si>
  <si>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</si>
  <si>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</si>
  <si>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</si>
  <si>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</si>
  <si>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</si>
  <si>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</si>
  <si>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</si>
  <si>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</si>
  <si>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</si>
  <si>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</si>
  <si>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</si>
  <si>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</si>
  <si>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</si>
  <si>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</si>
  <si>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</si>
  <si>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</si>
  <si>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</si>
  <si>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</si>
  <si>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</si>
  <si>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</si>
  <si>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</si>
  <si>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</si>
  <si>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</si>
  <si>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</si>
  <si>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</si>
  <si>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</si>
  <si>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</si>
  <si>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</si>
  <si>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</si>
  <si>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</si>
  <si>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</si>
  <si>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</si>
  <si>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</si>
  <si>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</si>
  <si>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</si>
  <si>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</si>
  <si>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</si>
  <si>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</si>
  <si>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</si>
  <si>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</si>
  <si>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</si>
  <si>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</si>
  <si>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</si>
  <si>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</si>
  <si>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</si>
  <si>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</si>
  <si>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</si>
  <si>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</si>
  <si>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</si>
  <si>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</si>
  <si>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</si>
  <si>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</si>
  <si>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</si>
  <si>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</si>
  <si>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</si>
  <si>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</si>
  <si>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</si>
  <si>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</si>
  <si>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</si>
  <si>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</si>
  <si>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</si>
  <si>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</si>
  <si>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</si>
  <si>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</si>
  <si>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</si>
  <si>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</si>
  <si>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</si>
  <si>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</si>
  <si>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</si>
  <si>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</si>
  <si>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</si>
  <si>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</si>
  <si>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</si>
  <si>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</si>
  <si>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</si>
  <si>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</si>
  <si>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</si>
  <si>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</si>
  <si>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</si>
  <si>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</si>
  <si>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</si>
  <si>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</si>
  <si>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</si>
  <si>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</si>
  <si>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</si>
  <si>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</si>
  <si>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</si>
  <si>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</si>
  <si>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</si>
  <si>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</si>
  <si>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</si>
  <si>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</si>
  <si>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</si>
  <si>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</si>
  <si>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</si>
  <si>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</si>
  <si>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</si>
  <si>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</si>
  <si>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</si>
  <si>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</si>
  <si>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</si>
  <si>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</si>
  <si>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</si>
  <si>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</si>
  <si>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</si>
  <si>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</si>
  <si>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</si>
  <si>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</si>
  <si>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</si>
  <si>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</si>
  <si>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S</t>
  </si>
  <si>
    <t>Evora</t>
  </si>
  <si>
    <t>Evora S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</si>
  <si>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</si>
  <si>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</si>
  <si>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</si>
  <si>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</si>
  <si>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</si>
  <si>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</si>
  <si>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</si>
  <si>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</si>
  <si>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</si>
  <si>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</si>
  <si>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</si>
  <si>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</si>
  <si>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</si>
  <si>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</si>
  <si>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</si>
  <si>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</si>
  <si>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</si>
  <si>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</si>
  <si>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</si>
  <si>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</si>
  <si>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</si>
  <si>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</si>
  <si>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</si>
  <si>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</si>
  <si>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</si>
  <si>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</si>
  <si>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</si>
  <si>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</si>
  <si>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</si>
  <si>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</si>
  <si>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</si>
  <si>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</si>
  <si>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</si>
  <si>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</si>
  <si>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</si>
  <si>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</si>
  <si>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Ghibli</t>
  </si>
  <si>
    <t>Ghibli Diesel</t>
    <phoneticPr fontId="2" type="noConversion"/>
  </si>
  <si>
    <t>Ghibli SQ4</t>
  </si>
  <si>
    <t>Gran Turismo MC</t>
  </si>
  <si>
    <t>Levante Diesel</t>
    <phoneticPr fontId="2" type="noConversion"/>
  </si>
  <si>
    <t>Levante Trofeo</t>
    <phoneticPr fontId="2" type="noConversion"/>
  </si>
  <si>
    <t>QuattroPorte Diesel</t>
    <phoneticPr fontId="2" type="noConversion"/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</si>
  <si>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</si>
  <si>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</si>
  <si>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</si>
  <si>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</si>
  <si>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</si>
  <si>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</si>
  <si>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</si>
  <si>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</si>
  <si>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</si>
  <si>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</si>
  <si>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</si>
  <si>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</si>
  <si>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</si>
  <si>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</si>
  <si>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</si>
  <si>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</si>
  <si>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</si>
  <si>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</si>
  <si>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</si>
  <si>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</si>
  <si>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</si>
  <si>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</si>
  <si>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</si>
  <si>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</si>
  <si>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</si>
  <si>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</si>
  <si>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</si>
  <si>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</si>
  <si>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</si>
  <si>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</si>
  <si>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</si>
  <si>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</si>
  <si>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</si>
  <si>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</si>
  <si>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</si>
  <si>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</si>
  <si>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</si>
  <si>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</si>
  <si>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</si>
  <si>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</si>
  <si>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</si>
  <si>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</si>
  <si>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</si>
  <si>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</si>
  <si>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</si>
  <si>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</si>
  <si>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</si>
  <si>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</si>
  <si>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</si>
  <si>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</si>
  <si>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</si>
  <si>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</si>
  <si>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</si>
  <si>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</si>
  <si>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</si>
  <si>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</si>
  <si>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</si>
  <si>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</si>
  <si>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</si>
  <si>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</si>
  <si>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</si>
  <si>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</si>
  <si>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</si>
  <si>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</si>
  <si>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</si>
  <si>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</si>
  <si>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</si>
  <si>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</si>
  <si>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</si>
  <si>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</si>
  <si>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</si>
  <si>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</si>
  <si>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</si>
  <si>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</si>
  <si>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</si>
  <si>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</si>
  <si>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</si>
  <si>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</si>
  <si>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</si>
  <si>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</si>
  <si>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</si>
  <si>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</si>
  <si>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</si>
  <si>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</si>
  <si>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</si>
  <si>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</si>
  <si>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</si>
  <si>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2" type="noConversion"/>
  </si>
  <si>
    <t>McLaren GT</t>
  </si>
  <si>
    <t>MCLAREN</t>
  </si>
  <si>
    <t>570 GT</t>
  </si>
  <si>
    <t>MA3</t>
  </si>
  <si>
    <t>570S Coupe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</si>
  <si>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</si>
  <si>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</si>
  <si>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</si>
  <si>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</si>
  <si>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</si>
  <si>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</si>
  <si>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</si>
  <si>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</si>
  <si>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</si>
  <si>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</si>
  <si>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</si>
  <si>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</si>
  <si>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2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</si>
  <si>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</si>
  <si>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</si>
  <si>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</si>
  <si>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</si>
  <si>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</si>
  <si>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2" type="noConversion"/>
  </si>
  <si>
    <t>206051</t>
  </si>
  <si>
    <t>C200 ML</t>
  </si>
  <si>
    <t>203042</t>
  </si>
  <si>
    <t>C300</t>
    <phoneticPr fontId="2" type="noConversion"/>
  </si>
  <si>
    <t>206046</t>
  </si>
  <si>
    <t>C300 e 4MATIC</t>
    <phoneticPr fontId="2" type="noConversion"/>
  </si>
  <si>
    <t>205054</t>
  </si>
  <si>
    <t>C350e</t>
    <phoneticPr fontId="2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</si>
  <si>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</si>
  <si>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</si>
  <si>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</si>
  <si>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</si>
  <si>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</si>
  <si>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</si>
  <si>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</si>
  <si>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</si>
  <si>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</si>
  <si>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</si>
  <si>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</si>
  <si>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</si>
  <si>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</si>
  <si>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</si>
  <si>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</si>
  <si>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2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</si>
  <si>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</si>
  <si>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</si>
  <si>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</si>
  <si>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</si>
  <si>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</si>
  <si>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</si>
  <si>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</si>
  <si>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</si>
  <si>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</si>
  <si>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</si>
  <si>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</si>
  <si>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</si>
  <si>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</si>
  <si>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</si>
  <si>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</si>
  <si>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</si>
  <si>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</si>
  <si>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</si>
  <si>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</si>
  <si>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</si>
  <si>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</si>
  <si>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</si>
  <si>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</si>
  <si>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</si>
  <si>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</si>
  <si>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</si>
  <si>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</si>
  <si>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</si>
  <si>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</si>
  <si>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</si>
  <si>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E300 e 4MATIC</t>
    <phoneticPr fontId="2" type="noConversion"/>
  </si>
  <si>
    <t>E300 EXCLUSIVE</t>
  </si>
  <si>
    <t>213048</t>
  </si>
  <si>
    <t>E450 4MATIC</t>
    <phoneticPr fontId="2" type="noConversion"/>
  </si>
  <si>
    <t>213059</t>
  </si>
  <si>
    <t>E450 4MATIC Cabriolet</t>
    <phoneticPr fontId="2" type="noConversion"/>
  </si>
  <si>
    <t>238459</t>
  </si>
  <si>
    <t>E450 4MATIC Coupe</t>
    <phoneticPr fontId="2" type="noConversion"/>
  </si>
  <si>
    <t>238359</t>
  </si>
  <si>
    <t>EQA250</t>
    <phoneticPr fontId="2" type="noConversion"/>
  </si>
  <si>
    <t>243701</t>
  </si>
  <si>
    <t>EQC 400 4MATIC</t>
    <phoneticPr fontId="2" type="noConversion"/>
  </si>
  <si>
    <t>GLC300 e 4MATIC</t>
    <phoneticPr fontId="2" type="noConversion"/>
  </si>
  <si>
    <t>253953</t>
  </si>
  <si>
    <t>GLC300 e 4MATIC Coupe</t>
    <phoneticPr fontId="2" type="noConversion"/>
  </si>
  <si>
    <t>253353</t>
  </si>
  <si>
    <t>GLC350 e 4Matic</t>
  </si>
  <si>
    <t>GLE 450 4MATIC</t>
    <phoneticPr fontId="2" type="noConversion"/>
  </si>
  <si>
    <t>167159</t>
  </si>
  <si>
    <t>GLE300 d 4MATIC</t>
    <phoneticPr fontId="2" type="noConversion"/>
  </si>
  <si>
    <t>167109</t>
  </si>
  <si>
    <t>GLE350 e 4MATIC</t>
    <phoneticPr fontId="2" type="noConversion"/>
  </si>
  <si>
    <t>167154</t>
  </si>
  <si>
    <t>GLE350 e 4MATIC Coupe</t>
    <phoneticPr fontId="2" type="noConversion"/>
  </si>
  <si>
    <t>167354</t>
  </si>
  <si>
    <t>GLS580 4MATIC</t>
    <phoneticPr fontId="2" type="noConversion"/>
  </si>
  <si>
    <t>167986</t>
  </si>
  <si>
    <t>GLS600</t>
    <phoneticPr fontId="2" type="noConversion"/>
  </si>
  <si>
    <t>167987</t>
  </si>
  <si>
    <t>S400L</t>
    <phoneticPr fontId="2" type="noConversion"/>
  </si>
  <si>
    <t>222 157</t>
  </si>
  <si>
    <t>S450 4MATIC</t>
    <phoneticPr fontId="2" type="noConversion"/>
  </si>
  <si>
    <t>223161</t>
  </si>
  <si>
    <t>S450L</t>
    <phoneticPr fontId="2" type="noConversion"/>
  </si>
  <si>
    <t>222 158</t>
  </si>
  <si>
    <t>S500 4MATIC</t>
    <phoneticPr fontId="2" type="noConversion"/>
  </si>
  <si>
    <t>223163</t>
  </si>
  <si>
    <t>S560e</t>
    <phoneticPr fontId="2" type="noConversion"/>
  </si>
  <si>
    <t>S580 4MATIC</t>
    <phoneticPr fontId="2" type="noConversion"/>
  </si>
  <si>
    <t>223176</t>
  </si>
  <si>
    <t>223976</t>
  </si>
  <si>
    <t>SLS AMG</t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</si>
  <si>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</si>
  <si>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</si>
  <si>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</si>
  <si>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</si>
  <si>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</si>
  <si>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</si>
  <si>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</si>
  <si>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</si>
  <si>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</si>
  <si>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</si>
  <si>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</si>
  <si>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</si>
  <si>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</si>
  <si>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</si>
  <si>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</si>
  <si>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</si>
  <si>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</si>
  <si>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</si>
  <si>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</si>
  <si>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</si>
  <si>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</si>
  <si>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</si>
  <si>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2" type="noConversion"/>
  </si>
  <si>
    <t>A220 Sedan</t>
    <phoneticPr fontId="2" type="noConversion"/>
  </si>
  <si>
    <t>A250 4MATIC</t>
    <phoneticPr fontId="2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</si>
  <si>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</si>
  <si>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</si>
  <si>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</si>
  <si>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</si>
  <si>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</si>
  <si>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</si>
  <si>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</si>
  <si>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</si>
  <si>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</si>
  <si>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</si>
  <si>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</si>
  <si>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</si>
  <si>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</si>
  <si>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</si>
  <si>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</si>
  <si>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</si>
  <si>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</si>
  <si>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</si>
  <si>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</si>
  <si>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</si>
  <si>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2" type="noConversion"/>
  </si>
  <si>
    <t>AMG GLC 63 S 4MATIC Coupe</t>
    <phoneticPr fontId="2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</si>
  <si>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</si>
  <si>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</si>
  <si>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</si>
  <si>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</si>
  <si>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190382</t>
  </si>
  <si>
    <t>AMG GT R</t>
  </si>
  <si>
    <t>190379</t>
  </si>
  <si>
    <t>AMG GT43 4Matic +</t>
    <phoneticPr fontId="2" type="noConversion"/>
  </si>
  <si>
    <t>AMG GT63 S 4Matic</t>
    <phoneticPr fontId="2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</si>
  <si>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</si>
  <si>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</si>
  <si>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</si>
  <si>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</si>
  <si>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2" type="noConversion"/>
  </si>
  <si>
    <t>AMG S63 4Matic + Coupe</t>
    <phoneticPr fontId="2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</si>
  <si>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</si>
  <si>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</si>
  <si>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</si>
  <si>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</si>
  <si>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</si>
  <si>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</si>
  <si>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</si>
  <si>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</si>
  <si>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</si>
  <si>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</si>
  <si>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</si>
  <si>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</si>
  <si>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</si>
  <si>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2" type="noConversion"/>
  </si>
  <si>
    <t>202020</t>
  </si>
  <si>
    <t>205042</t>
  </si>
  <si>
    <t>C200 4Matic</t>
  </si>
  <si>
    <t>205043</t>
  </si>
  <si>
    <t>C200 AVANTGARDE</t>
  </si>
  <si>
    <t>C200 Cabriolet</t>
    <phoneticPr fontId="2" type="noConversion"/>
  </si>
  <si>
    <t>205442</t>
  </si>
  <si>
    <t>C200 CGI</t>
  </si>
  <si>
    <t>204048</t>
  </si>
  <si>
    <t>C200 Compressor</t>
  </si>
  <si>
    <t>204041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</si>
  <si>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</si>
  <si>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</si>
  <si>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</si>
  <si>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</si>
  <si>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</si>
  <si>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</si>
  <si>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</si>
  <si>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</si>
  <si>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</si>
  <si>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</si>
  <si>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</si>
  <si>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</si>
  <si>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</si>
  <si>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</si>
  <si>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</si>
  <si>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</si>
  <si>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</si>
  <si>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</si>
  <si>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</si>
  <si>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</si>
  <si>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</si>
  <si>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</si>
  <si>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</si>
  <si>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</si>
  <si>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</si>
  <si>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</si>
  <si>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</si>
  <si>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</si>
  <si>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</si>
  <si>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</si>
  <si>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</si>
  <si>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</si>
  <si>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</si>
  <si>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</si>
  <si>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</si>
  <si>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</si>
  <si>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</si>
  <si>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</si>
  <si>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</si>
  <si>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</si>
  <si>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</si>
  <si>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</si>
  <si>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</si>
  <si>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</si>
  <si>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</si>
  <si>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</si>
  <si>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</si>
  <si>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</si>
  <si>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</si>
  <si>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</si>
  <si>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</si>
  <si>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</si>
  <si>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</si>
  <si>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</si>
  <si>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</si>
  <si>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</si>
  <si>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</si>
  <si>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</si>
  <si>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</si>
  <si>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</si>
  <si>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</si>
  <si>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</si>
  <si>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</si>
  <si>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</si>
  <si>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</si>
  <si>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</si>
  <si>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</si>
  <si>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</si>
  <si>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</si>
  <si>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</si>
  <si>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</si>
  <si>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</si>
  <si>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</si>
  <si>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</si>
  <si>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</si>
  <si>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</si>
  <si>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</si>
  <si>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</si>
  <si>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</si>
  <si>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</si>
  <si>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</si>
  <si>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</si>
  <si>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</si>
  <si>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</si>
  <si>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</si>
  <si>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</si>
  <si>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</si>
  <si>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</si>
  <si>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</si>
  <si>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</si>
  <si>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</si>
  <si>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</si>
  <si>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</si>
  <si>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</si>
  <si>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</si>
  <si>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</si>
  <si>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</si>
  <si>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2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</si>
  <si>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</si>
  <si>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</si>
  <si>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</si>
  <si>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</si>
  <si>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</si>
  <si>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</si>
  <si>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</si>
  <si>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</si>
  <si>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</si>
  <si>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</si>
  <si>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</si>
  <si>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</si>
  <si>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</si>
  <si>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</si>
  <si>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</si>
  <si>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</si>
  <si>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</si>
  <si>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</si>
  <si>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</si>
  <si>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</si>
  <si>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</si>
  <si>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</si>
  <si>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</si>
  <si>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</si>
  <si>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2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</si>
  <si>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</si>
  <si>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</si>
  <si>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</si>
  <si>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</si>
  <si>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</si>
  <si>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</si>
  <si>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</si>
  <si>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</si>
  <si>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</si>
  <si>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</si>
  <si>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</si>
  <si>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</si>
  <si>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</si>
  <si>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</si>
  <si>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</si>
  <si>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</si>
  <si>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</si>
  <si>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</si>
  <si>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</si>
  <si>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</si>
  <si>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</si>
  <si>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</si>
  <si>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</si>
  <si>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</si>
  <si>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</si>
  <si>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</si>
  <si>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</si>
  <si>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</si>
  <si>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</si>
  <si>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</si>
  <si>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</si>
  <si>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</si>
  <si>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</si>
  <si>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</si>
  <si>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</si>
  <si>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</si>
  <si>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</si>
  <si>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</si>
  <si>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</si>
  <si>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</si>
  <si>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</si>
  <si>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</si>
  <si>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</si>
  <si>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</si>
  <si>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</si>
  <si>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</si>
  <si>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</si>
  <si>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</si>
  <si>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</si>
  <si>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</si>
  <si>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</si>
  <si>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</si>
  <si>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</si>
  <si>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</si>
  <si>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</si>
  <si>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</si>
  <si>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</si>
  <si>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</si>
  <si>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</si>
  <si>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</si>
  <si>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</si>
  <si>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</si>
  <si>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</si>
  <si>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</si>
  <si>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</si>
  <si>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</si>
  <si>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</si>
  <si>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</si>
  <si>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</si>
  <si>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</si>
  <si>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</si>
  <si>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</si>
  <si>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</si>
  <si>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</si>
  <si>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</si>
  <si>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</si>
  <si>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</si>
  <si>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</si>
  <si>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</si>
  <si>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</si>
  <si>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</si>
  <si>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</si>
  <si>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</si>
  <si>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</si>
  <si>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</si>
  <si>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</si>
  <si>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</si>
  <si>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</si>
  <si>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</si>
  <si>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</si>
  <si>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</si>
  <si>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</si>
  <si>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</si>
  <si>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</si>
  <si>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</si>
  <si>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</si>
  <si>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</si>
  <si>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</si>
  <si>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</si>
  <si>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</si>
  <si>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</si>
  <si>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</si>
  <si>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213064</t>
  </si>
  <si>
    <t>E450 4Matic</t>
  </si>
  <si>
    <t xml:space="preserve">E450 4Matic Cabriolet </t>
  </si>
  <si>
    <t>238468</t>
  </si>
  <si>
    <t>E450 4Matic Coupe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</si>
  <si>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</si>
  <si>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</si>
  <si>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</si>
  <si>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</si>
  <si>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</si>
  <si>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</si>
  <si>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</si>
  <si>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</si>
  <si>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</si>
  <si>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</si>
  <si>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</si>
  <si>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</si>
  <si>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</si>
  <si>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</si>
  <si>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</si>
  <si>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</si>
  <si>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</si>
  <si>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</si>
  <si>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</si>
  <si>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</si>
  <si>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</si>
  <si>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</si>
  <si>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</si>
  <si>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</si>
  <si>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</si>
  <si>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</si>
  <si>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</si>
  <si>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</si>
  <si>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</si>
  <si>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</si>
  <si>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</si>
  <si>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</si>
  <si>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</si>
  <si>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</si>
  <si>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</si>
  <si>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</si>
  <si>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</si>
  <si>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</si>
  <si>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</si>
  <si>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</si>
  <si>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</si>
  <si>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</si>
  <si>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</si>
  <si>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</si>
  <si>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</si>
  <si>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</si>
  <si>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</si>
  <si>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</si>
  <si>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</si>
  <si>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</si>
  <si>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</si>
  <si>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</si>
  <si>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</si>
  <si>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</si>
  <si>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</si>
  <si>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</si>
  <si>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</si>
  <si>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</si>
  <si>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</si>
  <si>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</si>
  <si>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</si>
  <si>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</si>
  <si>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</si>
  <si>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</si>
  <si>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</si>
  <si>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</si>
  <si>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</si>
  <si>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</si>
  <si>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</si>
  <si>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</si>
  <si>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</si>
  <si>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</si>
  <si>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</si>
  <si>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</si>
  <si>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</si>
  <si>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</si>
  <si>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</si>
  <si>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</si>
  <si>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</si>
  <si>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</si>
  <si>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</si>
  <si>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</si>
  <si>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</si>
  <si>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</si>
  <si>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</si>
  <si>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</si>
  <si>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</si>
  <si>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2" type="noConversion"/>
  </si>
  <si>
    <t>GLC300 4Matic</t>
  </si>
  <si>
    <t>253949</t>
  </si>
  <si>
    <t>GLC300 4MATIC Coupe</t>
    <phoneticPr fontId="2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</si>
  <si>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</si>
  <si>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</si>
  <si>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</si>
  <si>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</si>
  <si>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</si>
  <si>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</si>
  <si>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</si>
  <si>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</si>
  <si>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</si>
  <si>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</si>
  <si>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</si>
  <si>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</si>
  <si>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</si>
  <si>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</si>
  <si>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</si>
  <si>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</si>
  <si>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</si>
  <si>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</si>
  <si>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</si>
  <si>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</si>
  <si>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</si>
  <si>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</si>
  <si>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</si>
  <si>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</si>
  <si>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</si>
  <si>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</si>
  <si>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</si>
  <si>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</si>
  <si>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</si>
  <si>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</si>
  <si>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</si>
  <si>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</si>
  <si>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</si>
  <si>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</si>
  <si>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</si>
  <si>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</si>
  <si>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</si>
  <si>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2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</si>
  <si>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</si>
  <si>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</si>
  <si>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</si>
  <si>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</si>
  <si>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</si>
  <si>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</si>
  <si>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</si>
  <si>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</si>
  <si>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</si>
  <si>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</si>
  <si>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</si>
  <si>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</si>
  <si>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</si>
  <si>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</si>
  <si>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</si>
  <si>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</si>
  <si>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</si>
  <si>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</si>
  <si>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</si>
  <si>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</si>
  <si>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</si>
  <si>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</si>
  <si>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</si>
  <si>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</si>
  <si>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</si>
  <si>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</si>
  <si>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</si>
  <si>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</si>
  <si>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</si>
  <si>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</si>
  <si>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</si>
  <si>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</si>
  <si>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</si>
  <si>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</si>
  <si>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</si>
  <si>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</si>
  <si>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</si>
  <si>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</si>
  <si>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</si>
  <si>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</si>
  <si>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</si>
  <si>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</si>
  <si>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</si>
  <si>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</si>
  <si>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</si>
  <si>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</si>
  <si>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</si>
  <si>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</si>
  <si>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</si>
  <si>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</si>
  <si>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</si>
  <si>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</si>
  <si>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</si>
  <si>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</si>
  <si>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</si>
  <si>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</si>
  <si>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</si>
  <si>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</si>
  <si>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</si>
  <si>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</si>
  <si>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</si>
  <si>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</si>
  <si>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</si>
  <si>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</si>
  <si>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</si>
  <si>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</si>
  <si>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</si>
  <si>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</si>
  <si>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</si>
  <si>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</si>
  <si>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</si>
  <si>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</si>
  <si>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</si>
  <si>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</si>
  <si>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</si>
  <si>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</si>
  <si>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</si>
  <si>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</si>
  <si>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</si>
  <si>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</si>
  <si>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</si>
  <si>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</si>
  <si>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</si>
  <si>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</si>
  <si>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</si>
  <si>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</si>
  <si>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</si>
  <si>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</si>
  <si>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</si>
  <si>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</si>
  <si>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</si>
  <si>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</si>
  <si>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</si>
  <si>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</si>
  <si>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</si>
  <si>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</si>
  <si>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</si>
  <si>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</si>
  <si>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</si>
  <si>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</si>
  <si>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</si>
  <si>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</si>
  <si>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</si>
  <si>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</si>
  <si>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</si>
  <si>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</si>
  <si>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2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</si>
  <si>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</si>
  <si>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</si>
  <si>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</si>
  <si>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</si>
  <si>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</si>
  <si>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</si>
  <si>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</si>
  <si>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</si>
  <si>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</si>
  <si>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</si>
  <si>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</si>
  <si>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</si>
  <si>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</si>
  <si>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</si>
  <si>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</si>
  <si>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</si>
  <si>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</si>
  <si>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</si>
  <si>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</si>
  <si>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</si>
  <si>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</si>
  <si>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</si>
  <si>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</si>
  <si>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</si>
  <si>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</si>
  <si>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</si>
  <si>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</si>
  <si>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</si>
  <si>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</si>
  <si>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</si>
  <si>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</si>
  <si>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2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</si>
  <si>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</si>
  <si>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</si>
  <si>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</si>
  <si>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</si>
  <si>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</si>
  <si>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</si>
  <si>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</si>
  <si>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</si>
  <si>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</si>
  <si>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</si>
  <si>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</si>
  <si>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</si>
  <si>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</si>
  <si>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</si>
  <si>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</si>
  <si>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</si>
  <si>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</si>
  <si>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</si>
  <si>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</si>
  <si>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</si>
  <si>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</si>
  <si>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</si>
  <si>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</si>
  <si>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</si>
  <si>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</si>
  <si>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</si>
  <si>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</si>
  <si>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</si>
  <si>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</si>
  <si>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</si>
  <si>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</si>
  <si>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</si>
  <si>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</si>
  <si>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</si>
  <si>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</si>
  <si>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</si>
  <si>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</si>
  <si>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</si>
  <si>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</si>
  <si>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</si>
  <si>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</si>
  <si>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</si>
  <si>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</si>
  <si>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</si>
  <si>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</si>
  <si>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</si>
  <si>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</si>
  <si>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</si>
  <si>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</si>
  <si>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</si>
  <si>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</si>
  <si>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</si>
  <si>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</si>
  <si>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</si>
  <si>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</si>
  <si>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</si>
  <si>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</si>
  <si>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</si>
  <si>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</si>
  <si>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</si>
  <si>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</si>
  <si>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</si>
  <si>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</si>
  <si>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</si>
  <si>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</si>
  <si>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</si>
  <si>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</si>
  <si>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</si>
  <si>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</si>
  <si>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</si>
  <si>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</si>
  <si>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</si>
  <si>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</si>
  <si>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</si>
  <si>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</si>
  <si>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</si>
  <si>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</si>
  <si>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</si>
  <si>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</si>
  <si>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</si>
  <si>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</si>
  <si>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</si>
  <si>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</si>
  <si>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</si>
  <si>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</si>
  <si>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</si>
  <si>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</si>
  <si>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</si>
  <si>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</si>
  <si>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</si>
  <si>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</si>
  <si>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</si>
  <si>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</si>
  <si>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</si>
  <si>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</si>
  <si>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</si>
  <si>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</si>
  <si>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</si>
  <si>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</si>
  <si>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</si>
  <si>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</si>
  <si>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</si>
  <si>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</si>
  <si>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</si>
  <si>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</si>
  <si>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</si>
  <si>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</si>
  <si>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</si>
  <si>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</si>
  <si>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</si>
  <si>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Lancer</t>
  </si>
  <si>
    <t>Lancer Evolution</t>
  </si>
  <si>
    <t>Outlander 2.4</t>
  </si>
  <si>
    <t>Outlander 3.0</t>
  </si>
  <si>
    <t>Pajero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</si>
  <si>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</si>
  <si>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</si>
  <si>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</si>
  <si>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</si>
  <si>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</si>
  <si>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</si>
  <si>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</si>
  <si>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</si>
  <si>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</si>
  <si>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</si>
  <si>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</si>
  <si>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</si>
  <si>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</si>
  <si>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</si>
  <si>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</si>
  <si>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</si>
  <si>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</si>
  <si>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</si>
  <si>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</si>
  <si>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</si>
  <si>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Himiko</t>
  </si>
  <si>
    <t>DBA-NCEC</t>
  </si>
  <si>
    <t>NCEC</t>
  </si>
  <si>
    <t>370Z</t>
  </si>
  <si>
    <t>Altima 2.5</t>
  </si>
  <si>
    <t>Altima 3.5</t>
  </si>
  <si>
    <t>Cube</t>
  </si>
  <si>
    <t>GT-R</t>
  </si>
  <si>
    <t>Juke</t>
  </si>
  <si>
    <t>Murano</t>
  </si>
  <si>
    <t>Pathfinder</t>
  </si>
  <si>
    <t>Qashqai</t>
  </si>
  <si>
    <t>Rogue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</si>
  <si>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</si>
  <si>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</si>
  <si>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</si>
  <si>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</si>
  <si>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</si>
  <si>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</si>
  <si>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</si>
  <si>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</si>
  <si>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</si>
  <si>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</si>
  <si>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</si>
  <si>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</si>
  <si>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</si>
  <si>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</si>
  <si>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</si>
  <si>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</si>
  <si>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</si>
  <si>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</si>
  <si>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</si>
  <si>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</si>
  <si>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</si>
  <si>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</si>
  <si>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</si>
  <si>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</si>
  <si>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</si>
  <si>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</si>
  <si>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</si>
  <si>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</si>
  <si>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</si>
  <si>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</si>
  <si>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</si>
  <si>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</si>
  <si>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</si>
  <si>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</si>
  <si>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</si>
  <si>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</si>
  <si>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</si>
  <si>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</si>
  <si>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</si>
  <si>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</si>
  <si>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</si>
  <si>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</si>
  <si>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</si>
  <si>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</si>
  <si>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</si>
  <si>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</si>
  <si>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</si>
  <si>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</si>
  <si>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</si>
  <si>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</si>
  <si>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</si>
  <si>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</si>
  <si>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</si>
  <si>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</si>
  <si>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</si>
  <si>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</si>
  <si>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</si>
  <si>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</si>
  <si>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</si>
  <si>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</si>
  <si>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</si>
  <si>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</si>
  <si>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</si>
  <si>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</si>
  <si>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</si>
  <si>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</si>
  <si>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</si>
  <si>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</si>
  <si>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</si>
  <si>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</si>
  <si>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</si>
  <si>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</si>
  <si>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</si>
  <si>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</si>
  <si>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</si>
  <si>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</si>
  <si>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</si>
  <si>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</si>
  <si>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</si>
  <si>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</si>
  <si>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</si>
  <si>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</si>
  <si>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</si>
  <si>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</si>
  <si>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</si>
  <si>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</si>
  <si>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</si>
  <si>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</si>
  <si>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</si>
  <si>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</si>
  <si>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</si>
  <si>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</si>
  <si>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</si>
  <si>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</si>
  <si>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</si>
  <si>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</si>
  <si>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</si>
  <si>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</si>
  <si>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</si>
  <si>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</si>
  <si>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</si>
  <si>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</si>
  <si>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</si>
  <si>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</si>
  <si>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</si>
  <si>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</si>
  <si>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</si>
  <si>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</si>
  <si>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</si>
  <si>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</si>
  <si>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</si>
  <si>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</si>
  <si>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</si>
  <si>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</si>
  <si>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</si>
  <si>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</si>
  <si>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</si>
  <si>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</si>
  <si>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</si>
  <si>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</si>
  <si>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</si>
  <si>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</si>
  <si>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</si>
  <si>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308 1.6 BlueHDi GT Line</t>
  </si>
  <si>
    <t>LBBH</t>
  </si>
  <si>
    <t>Peugeot e-2008 SUV</t>
  </si>
  <si>
    <t>UKZKXZ</t>
  </si>
  <si>
    <t>Peugeot e-208</t>
    <phoneticPr fontId="2" type="noConversion"/>
  </si>
  <si>
    <t>UHZKXZ</t>
  </si>
  <si>
    <t>3008 2.0 HDi</t>
  </si>
  <si>
    <t>307 CC 2.0</t>
  </si>
  <si>
    <t>405</t>
  </si>
  <si>
    <t>407 2.0 HDi E5</t>
  </si>
  <si>
    <t>407 SW 2.0</t>
  </si>
  <si>
    <t>505 V6</t>
  </si>
  <si>
    <t>508 2.0 HDi</t>
  </si>
  <si>
    <t>508 2.2 HDi</t>
  </si>
  <si>
    <t>508 SW 2.0 HDi</t>
  </si>
  <si>
    <t>607 2.2</t>
  </si>
  <si>
    <t>RCZ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</si>
  <si>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</si>
  <si>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</si>
  <si>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</si>
  <si>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</si>
  <si>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</si>
  <si>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</si>
  <si>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</si>
  <si>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</si>
  <si>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</si>
  <si>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</si>
  <si>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</si>
  <si>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</si>
  <si>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</si>
  <si>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</si>
  <si>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</si>
  <si>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</si>
  <si>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</si>
  <si>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</si>
  <si>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</si>
  <si>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</si>
  <si>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</si>
  <si>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</si>
  <si>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</si>
  <si>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</si>
  <si>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</si>
  <si>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</si>
  <si>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</si>
  <si>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</si>
  <si>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</si>
  <si>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</si>
  <si>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</si>
  <si>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</si>
  <si>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</si>
  <si>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</si>
  <si>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</si>
  <si>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</si>
  <si>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</si>
  <si>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</si>
  <si>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</si>
  <si>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</si>
  <si>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</si>
  <si>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</si>
  <si>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</si>
  <si>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</si>
  <si>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</si>
  <si>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</si>
  <si>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</si>
  <si>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</si>
  <si>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</si>
  <si>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</si>
  <si>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</si>
  <si>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</si>
  <si>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</si>
  <si>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</si>
  <si>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</si>
  <si>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</si>
  <si>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</si>
  <si>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</si>
  <si>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</si>
  <si>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</si>
  <si>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</si>
  <si>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</si>
  <si>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</si>
  <si>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</si>
  <si>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</si>
  <si>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</si>
  <si>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</si>
  <si>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</si>
  <si>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</si>
  <si>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</si>
  <si>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</si>
  <si>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</si>
  <si>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</si>
  <si>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</si>
  <si>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</si>
  <si>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</si>
  <si>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</si>
  <si>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</si>
  <si>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</si>
  <si>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</si>
  <si>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</si>
  <si>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</si>
  <si>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</si>
  <si>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</si>
  <si>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</si>
  <si>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</si>
  <si>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</si>
  <si>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</si>
  <si>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</si>
  <si>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</si>
  <si>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</si>
  <si>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</si>
  <si>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</si>
  <si>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</si>
  <si>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</si>
  <si>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</si>
  <si>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</si>
  <si>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</si>
  <si>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</si>
  <si>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</si>
  <si>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</si>
  <si>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</si>
  <si>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</si>
  <si>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</si>
  <si>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</si>
  <si>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</si>
  <si>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</si>
  <si>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</si>
  <si>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</si>
  <si>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</si>
  <si>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</si>
  <si>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</si>
  <si>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</si>
  <si>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</si>
  <si>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</si>
  <si>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</si>
  <si>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</si>
  <si>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</si>
  <si>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</si>
  <si>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</si>
  <si>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</si>
  <si>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</si>
  <si>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</si>
  <si>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</si>
  <si>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</si>
  <si>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</si>
  <si>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</si>
  <si>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</si>
  <si>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</si>
  <si>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</si>
  <si>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</si>
  <si>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</si>
  <si>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</si>
  <si>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</si>
  <si>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</si>
  <si>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</si>
  <si>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</si>
  <si>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</si>
  <si>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</si>
  <si>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</si>
  <si>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</si>
  <si>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</si>
  <si>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</si>
  <si>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</si>
  <si>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</si>
  <si>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</si>
  <si>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</si>
  <si>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</si>
  <si>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</si>
  <si>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</si>
  <si>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911 Carrera Cabriolet</t>
  </si>
  <si>
    <t>997</t>
  </si>
  <si>
    <t>911 Carrera Turbo</t>
  </si>
  <si>
    <t>996</t>
  </si>
  <si>
    <t>911 Targa 4</t>
  </si>
  <si>
    <t>991</t>
  </si>
  <si>
    <t>911 Targa 4 GTS</t>
  </si>
  <si>
    <t>95B</t>
  </si>
  <si>
    <t>911 Carrera</t>
  </si>
  <si>
    <t>911 Carrera 4S</t>
    <phoneticPr fontId="2" type="noConversion"/>
  </si>
  <si>
    <t>911 Carrera GTS</t>
  </si>
  <si>
    <t>911 Carrera GTS Cabriolet</t>
  </si>
  <si>
    <t>911 Carrera S</t>
    <phoneticPr fontId="2" type="noConversion"/>
  </si>
  <si>
    <t>911 Carrera S Cabriolet</t>
  </si>
  <si>
    <t>911 Targa 4 S</t>
  </si>
  <si>
    <t>911 Turbo</t>
  </si>
  <si>
    <t>911 Turbo Cabriolet</t>
  </si>
  <si>
    <t>911 Turbo S</t>
  </si>
  <si>
    <t>911 Turbo S Cabriolet</t>
  </si>
  <si>
    <t>Boxster</t>
  </si>
  <si>
    <t>Cayenne Diesel</t>
  </si>
  <si>
    <t>Cayenne S</t>
  </si>
  <si>
    <t>Cayenne S Diesel</t>
  </si>
  <si>
    <t>Cayenne Turbo</t>
  </si>
  <si>
    <t>Cayman GTS</t>
  </si>
  <si>
    <t>Cayman S</t>
  </si>
  <si>
    <t>Macan S</t>
  </si>
  <si>
    <t>Macan S Diesel</t>
  </si>
  <si>
    <t>Panamera 4</t>
  </si>
  <si>
    <t>Panamera Diesel</t>
  </si>
  <si>
    <t>Panamera GTS</t>
  </si>
  <si>
    <t>Panamera S</t>
  </si>
  <si>
    <t>Panamera Turbo</t>
  </si>
  <si>
    <t>718 Boxter</t>
  </si>
  <si>
    <t>982</t>
  </si>
  <si>
    <t>718 Boxter GTS</t>
  </si>
  <si>
    <t>718 Boxter S</t>
  </si>
  <si>
    <t>718 Cayman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</si>
  <si>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</si>
  <si>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</si>
  <si>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</si>
  <si>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</si>
  <si>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</si>
  <si>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</t>
  </si>
  <si>
    <t>911 Carrera 4 Cabriolet</t>
  </si>
  <si>
    <t>911 Carrera 4 GTS</t>
  </si>
  <si>
    <t>911 Carrera 4 GTS Cabriolet</t>
  </si>
  <si>
    <t>911 Carrera 4 S</t>
  </si>
  <si>
    <t>911 Carrera 4 S Cabriolet</t>
  </si>
  <si>
    <t>911 Carrera S</t>
  </si>
  <si>
    <t>911 Carrera S Cabriolet</t>
    <phoneticPr fontId="2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</si>
  <si>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</si>
  <si>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</si>
  <si>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</si>
  <si>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</si>
  <si>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</si>
  <si>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</si>
  <si>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</si>
  <si>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</si>
  <si>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</si>
  <si>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</si>
  <si>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</si>
  <si>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</si>
  <si>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</si>
  <si>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</si>
  <si>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</si>
  <si>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</si>
  <si>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</si>
  <si>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</si>
  <si>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</si>
  <si>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</si>
  <si>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</si>
  <si>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</si>
  <si>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</si>
  <si>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</si>
  <si>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</si>
  <si>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</si>
  <si>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</si>
  <si>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</si>
  <si>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</si>
  <si>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</si>
  <si>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</si>
  <si>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</si>
  <si>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</si>
  <si>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</si>
  <si>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</si>
  <si>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</si>
  <si>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</si>
  <si>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</si>
  <si>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</si>
  <si>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</si>
  <si>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</si>
  <si>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</si>
  <si>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</si>
  <si>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</si>
  <si>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</si>
  <si>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</si>
  <si>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</si>
  <si>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</si>
  <si>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</si>
  <si>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</si>
  <si>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</si>
  <si>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</si>
  <si>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</si>
  <si>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</si>
  <si>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</si>
  <si>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</si>
  <si>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</si>
  <si>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</si>
  <si>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</si>
  <si>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</si>
  <si>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</si>
  <si>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</si>
  <si>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</si>
  <si>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</si>
  <si>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</si>
  <si>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</si>
  <si>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</si>
  <si>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</si>
  <si>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</si>
  <si>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</si>
  <si>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</si>
  <si>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</si>
  <si>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</si>
  <si>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</si>
  <si>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Cullinan Black Badge</t>
    <phoneticPr fontId="2" type="noConversion"/>
  </si>
  <si>
    <t>TV81</t>
  </si>
  <si>
    <t>ROLLS-ROYCE</t>
  </si>
  <si>
    <t>Ghost</t>
  </si>
  <si>
    <t>Phantom</t>
  </si>
  <si>
    <t>Phantom EWB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</si>
  <si>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</si>
  <si>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</si>
  <si>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</si>
  <si>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</si>
  <si>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</si>
  <si>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</si>
  <si>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</si>
  <si>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</si>
  <si>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</si>
  <si>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</si>
  <si>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</si>
  <si>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</si>
  <si>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</si>
  <si>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</si>
  <si>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</si>
  <si>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</si>
  <si>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</si>
  <si>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</si>
  <si>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</si>
  <si>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</si>
  <si>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</si>
  <si>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</si>
  <si>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</si>
  <si>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</si>
  <si>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</si>
  <si>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</si>
  <si>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</si>
  <si>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</si>
  <si>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</si>
  <si>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</si>
  <si>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</si>
  <si>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</si>
  <si>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</si>
  <si>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</si>
  <si>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</si>
  <si>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</si>
  <si>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</si>
  <si>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</si>
  <si>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</si>
  <si>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</si>
  <si>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</si>
  <si>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</si>
  <si>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</si>
  <si>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</si>
  <si>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</si>
  <si>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</si>
  <si>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</si>
  <si>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</si>
  <si>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9-3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</si>
  <si>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</si>
  <si>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</si>
  <si>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</si>
  <si>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</si>
  <si>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</si>
  <si>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</si>
  <si>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</si>
  <si>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</si>
  <si>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</si>
  <si>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</si>
  <si>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</si>
  <si>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</si>
  <si>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</si>
  <si>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</si>
  <si>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</si>
  <si>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</si>
  <si>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</si>
  <si>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</si>
  <si>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</si>
  <si>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</si>
  <si>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</si>
  <si>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</si>
  <si>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</si>
  <si>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</si>
  <si>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</si>
  <si>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</si>
  <si>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</si>
  <si>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</si>
  <si>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</si>
  <si>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</si>
  <si>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</si>
  <si>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</si>
  <si>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</si>
  <si>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</si>
  <si>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</si>
  <si>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</si>
  <si>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</si>
  <si>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</si>
  <si>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</si>
  <si>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</si>
  <si>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</si>
  <si>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</si>
  <si>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</si>
  <si>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</si>
  <si>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</si>
  <si>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</si>
  <si>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</si>
  <si>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</si>
  <si>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</si>
  <si>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</si>
  <si>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</si>
  <si>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Forester</t>
  </si>
  <si>
    <t>SH</t>
  </si>
  <si>
    <t>Legacy</t>
  </si>
  <si>
    <t>BM</t>
  </si>
  <si>
    <t>Outback</t>
  </si>
  <si>
    <t>BR</t>
  </si>
  <si>
    <t>SUZUKI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</si>
  <si>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</si>
  <si>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</si>
  <si>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</si>
  <si>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</si>
  <si>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</si>
  <si>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</si>
  <si>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</si>
  <si>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</si>
  <si>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</si>
  <si>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</si>
  <si>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</si>
  <si>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</si>
  <si>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</si>
  <si>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</si>
  <si>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</si>
  <si>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</si>
  <si>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</si>
  <si>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</si>
  <si>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</si>
  <si>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</si>
  <si>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</si>
  <si>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</si>
  <si>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</si>
  <si>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</si>
  <si>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</si>
  <si>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</si>
  <si>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</si>
  <si>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2" type="noConversion"/>
  </si>
  <si>
    <t>Model 3 Long Range</t>
  </si>
  <si>
    <t>Model 3 Performance</t>
  </si>
  <si>
    <t>Model 3 Standard Range Plus RWD</t>
  </si>
  <si>
    <t>TESLA</t>
  </si>
  <si>
    <t>Model S 100D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</si>
  <si>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</si>
  <si>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</si>
  <si>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</si>
  <si>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</si>
  <si>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</si>
  <si>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</si>
  <si>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</si>
  <si>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</si>
  <si>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</si>
  <si>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</si>
  <si>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</si>
  <si>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</si>
  <si>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 xml:space="preserve"> Sienna Hybrid AWD</t>
    <phoneticPr fontId="2" type="noConversion"/>
  </si>
  <si>
    <t>AXLH45L</t>
  </si>
  <si>
    <t>TOYOTA</t>
    <phoneticPr fontId="2" type="noConversion"/>
  </si>
  <si>
    <t>86MT(2tone)</t>
    <phoneticPr fontId="2" type="noConversion"/>
  </si>
  <si>
    <t>ZN6-HYF8</t>
  </si>
  <si>
    <t>Avalon Hybrid</t>
    <phoneticPr fontId="2" type="noConversion"/>
  </si>
  <si>
    <t>AXXH51L</t>
  </si>
  <si>
    <t>GR Supra</t>
    <phoneticPr fontId="2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</si>
  <si>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</si>
  <si>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</si>
  <si>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</si>
  <si>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</si>
  <si>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</si>
  <si>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</si>
  <si>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</si>
  <si>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</si>
  <si>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</si>
  <si>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</si>
  <si>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</si>
  <si>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</si>
  <si>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</si>
  <si>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2" type="noConversion"/>
  </si>
  <si>
    <t>AXLH40L</t>
  </si>
  <si>
    <t>Toyota86</t>
  </si>
  <si>
    <t>ZN6-AYE7</t>
  </si>
  <si>
    <t>Venza</t>
  </si>
  <si>
    <t>AGV10L</t>
  </si>
  <si>
    <t>Camry Hybrid</t>
  </si>
  <si>
    <t>Prius</t>
  </si>
  <si>
    <t>Prius V</t>
  </si>
  <si>
    <t>86AT</t>
    <phoneticPr fontId="2" type="noConversion"/>
  </si>
  <si>
    <t>86MT</t>
    <phoneticPr fontId="2" type="noConversion"/>
  </si>
  <si>
    <t>Avalon</t>
  </si>
  <si>
    <t>Camry</t>
  </si>
  <si>
    <t>Camry 3.5</t>
  </si>
  <si>
    <t>Camry V6</t>
  </si>
  <si>
    <t>Corolla</t>
  </si>
  <si>
    <t>Crown</t>
  </si>
  <si>
    <t>FJCruiser</t>
  </si>
  <si>
    <t>MR-S</t>
  </si>
  <si>
    <t>Prius AWD</t>
    <phoneticPr fontId="2" type="noConversion"/>
  </si>
  <si>
    <t>Soara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</si>
  <si>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</si>
  <si>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</si>
  <si>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</si>
  <si>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</si>
  <si>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</si>
  <si>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</si>
  <si>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</si>
  <si>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</si>
  <si>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2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</si>
  <si>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</si>
  <si>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</si>
  <si>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</si>
  <si>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</si>
  <si>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</si>
  <si>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</si>
  <si>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</si>
  <si>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</si>
  <si>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</si>
  <si>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</si>
  <si>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</si>
  <si>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</si>
  <si>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</si>
  <si>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</si>
  <si>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</si>
  <si>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</si>
  <si>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</si>
  <si>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</si>
  <si>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</si>
  <si>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</si>
  <si>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</si>
  <si>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</si>
  <si>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</si>
  <si>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</si>
  <si>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</si>
  <si>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</si>
  <si>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</si>
  <si>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</si>
  <si>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</si>
  <si>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</si>
  <si>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</si>
  <si>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</si>
  <si>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</si>
  <si>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</si>
  <si>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</si>
  <si>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</si>
  <si>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</si>
  <si>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</si>
  <si>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</si>
  <si>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</si>
  <si>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</si>
  <si>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</si>
  <si>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</si>
  <si>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</si>
  <si>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</si>
  <si>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</si>
  <si>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</si>
  <si>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</si>
  <si>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</si>
  <si>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</si>
  <si>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</si>
  <si>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</si>
  <si>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</si>
  <si>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</si>
  <si>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</si>
  <si>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</si>
  <si>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</si>
  <si>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</si>
  <si>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</si>
  <si>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</si>
  <si>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</si>
  <si>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</si>
  <si>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</si>
  <si>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</si>
  <si>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</si>
  <si>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</si>
  <si>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</si>
  <si>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</si>
  <si>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</si>
  <si>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</si>
  <si>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</si>
  <si>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</si>
  <si>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</si>
  <si>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</si>
  <si>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</si>
  <si>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</si>
  <si>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</si>
  <si>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</si>
  <si>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</si>
  <si>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</si>
  <si>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</si>
  <si>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</si>
  <si>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</si>
  <si>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</si>
  <si>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</si>
  <si>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</si>
  <si>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</si>
  <si>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</si>
  <si>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</si>
  <si>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</si>
  <si>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</si>
  <si>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</si>
  <si>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</si>
  <si>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</si>
  <si>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</si>
  <si>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</si>
  <si>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</si>
  <si>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</si>
  <si>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</si>
  <si>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</si>
  <si>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</si>
  <si>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</si>
  <si>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</si>
  <si>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</si>
  <si>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</si>
  <si>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</si>
  <si>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</si>
  <si>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</si>
  <si>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</si>
  <si>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</si>
  <si>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</si>
  <si>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</si>
  <si>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</si>
  <si>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</si>
  <si>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</si>
  <si>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</si>
  <si>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</si>
  <si>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</si>
  <si>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</si>
  <si>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</si>
  <si>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</si>
  <si>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</si>
  <si>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</si>
  <si>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</si>
  <si>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</si>
  <si>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</si>
  <si>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</si>
  <si>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</si>
  <si>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</si>
  <si>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</si>
  <si>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</si>
  <si>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</si>
  <si>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</si>
  <si>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</si>
  <si>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</si>
  <si>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</si>
  <si>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</si>
  <si>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</si>
  <si>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</si>
  <si>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</si>
  <si>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</si>
  <si>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</si>
  <si>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</si>
  <si>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</si>
  <si>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</si>
  <si>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</si>
  <si>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</si>
  <si>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</si>
  <si>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</si>
  <si>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Q8 55 TFSI quattro</t>
  </si>
  <si>
    <t>F1</t>
  </si>
  <si>
    <t>CC 2.0 TDI</t>
  </si>
  <si>
    <t>CC 2.0 TDI Blue Motion</t>
  </si>
  <si>
    <t>CC 2.0 TDI BMT</t>
  </si>
  <si>
    <t>CC 2.0 TSI</t>
  </si>
  <si>
    <t>EOS 2.0 TFSI</t>
  </si>
  <si>
    <t>Golf 1.4 TSI</t>
  </si>
  <si>
    <t>Golf 1.6 TDI Blue Motion</t>
  </si>
  <si>
    <t>Golf 1.8 TGTI</t>
  </si>
  <si>
    <t>Golf 2.0</t>
  </si>
  <si>
    <t>Golf 2.0 GTI</t>
  </si>
  <si>
    <t>Golf 2.0 TDI</t>
  </si>
  <si>
    <t>Golf Cabriolet 2.0 TDI Blue Motion</t>
  </si>
  <si>
    <t>Golf GL</t>
  </si>
  <si>
    <t>Golf GTD</t>
  </si>
  <si>
    <t>Golf GTI</t>
  </si>
  <si>
    <t>Golf R32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</si>
  <si>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</si>
  <si>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</si>
  <si>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</si>
  <si>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</si>
  <si>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</si>
  <si>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</si>
  <si>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Newbeetle 2.0</t>
  </si>
  <si>
    <t>Newbeetle 2.0 Cabriolet</t>
  </si>
  <si>
    <t>Passat 1.8 TSI</t>
  </si>
  <si>
    <t>Passat 2.0 FSI</t>
  </si>
  <si>
    <t>Passat 2.0 TDI</t>
  </si>
  <si>
    <t>Passat 2.0 TFSI</t>
  </si>
  <si>
    <t>Passat 2.0 TSI</t>
  </si>
  <si>
    <t>Passat 2.5</t>
  </si>
  <si>
    <t>Passat Variant 2.0 TDI</t>
  </si>
  <si>
    <t>Passat Variant 2.0 TFSI</t>
  </si>
  <si>
    <t>Phaeton 3.0 TDI</t>
  </si>
  <si>
    <t>Phaeton 3.2</t>
  </si>
  <si>
    <t>Phaeton 4.2</t>
  </si>
  <si>
    <t>Phaeton 6.0</t>
  </si>
  <si>
    <t>VOLKSWAGEN</t>
    <phoneticPr fontId="2" type="noConversion"/>
  </si>
  <si>
    <t>Tiguan 2.0 TDI</t>
  </si>
  <si>
    <t>Tiguan 2.0 TDI Blue Motion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</si>
  <si>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</si>
  <si>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</si>
  <si>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</si>
  <si>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</si>
  <si>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</si>
  <si>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</si>
  <si>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</si>
  <si>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</si>
  <si>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</si>
  <si>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</si>
  <si>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</si>
  <si>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</si>
  <si>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</si>
  <si>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</si>
  <si>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</si>
  <si>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</si>
  <si>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</si>
  <si>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</si>
  <si>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</si>
  <si>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</si>
  <si>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</si>
  <si>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</si>
  <si>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</si>
  <si>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</si>
  <si>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</si>
  <si>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</si>
  <si>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</si>
  <si>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</si>
  <si>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</si>
  <si>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</si>
  <si>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</si>
  <si>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</si>
  <si>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</si>
  <si>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</si>
  <si>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</si>
  <si>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</si>
  <si>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</si>
  <si>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</si>
  <si>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</si>
  <si>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</si>
  <si>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</si>
  <si>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</si>
  <si>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</si>
  <si>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</si>
  <si>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</si>
  <si>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</si>
  <si>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</si>
  <si>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</si>
  <si>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</si>
  <si>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</si>
  <si>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</si>
  <si>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</si>
  <si>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</si>
  <si>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</si>
  <si>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</si>
  <si>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</si>
  <si>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</si>
  <si>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</si>
  <si>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</si>
  <si>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</si>
  <si>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</si>
  <si>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</si>
  <si>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</si>
  <si>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</si>
  <si>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</si>
  <si>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</si>
  <si>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</si>
  <si>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</si>
  <si>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</si>
  <si>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</si>
  <si>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</si>
  <si>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</si>
  <si>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</si>
  <si>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</si>
  <si>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</si>
  <si>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</si>
  <si>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</si>
  <si>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</si>
  <si>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</si>
  <si>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</si>
  <si>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</si>
  <si>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</si>
  <si>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</si>
  <si>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</si>
  <si>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</si>
  <si>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</si>
  <si>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</si>
  <si>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</si>
  <si>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</si>
  <si>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</si>
  <si>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</si>
  <si>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</si>
  <si>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</si>
  <si>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</si>
  <si>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</si>
  <si>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</si>
  <si>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</si>
  <si>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</si>
  <si>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</si>
  <si>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</si>
  <si>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C40 Recharge Twin</t>
  </si>
  <si>
    <t>XKED</t>
  </si>
  <si>
    <t>Polestar 2 Long Range Dual Motor</t>
    <phoneticPr fontId="2" type="noConversion"/>
  </si>
  <si>
    <t>VSED</t>
  </si>
  <si>
    <t>Polestar 2 Long Range Single Motor</t>
  </si>
  <si>
    <t>VSEG</t>
  </si>
  <si>
    <t>S40 T4</t>
  </si>
  <si>
    <t>S40T4</t>
  </si>
  <si>
    <t>S60 B5</t>
    <phoneticPr fontId="2" type="noConversion"/>
  </si>
  <si>
    <t>ZSL1</t>
  </si>
  <si>
    <t>S60 R</t>
  </si>
  <si>
    <t>RS52</t>
  </si>
  <si>
    <t>S90 B5</t>
    <phoneticPr fontId="2" type="noConversion"/>
  </si>
  <si>
    <t>PTL1</t>
  </si>
  <si>
    <t>S90 B6 AWD</t>
    <phoneticPr fontId="2" type="noConversion"/>
  </si>
  <si>
    <t>PT06</t>
  </si>
  <si>
    <t>S90 T8 AWD</t>
    <phoneticPr fontId="2" type="noConversion"/>
  </si>
  <si>
    <t>VOLVO</t>
    <phoneticPr fontId="2" type="noConversion"/>
  </si>
  <si>
    <t>PTBR</t>
  </si>
  <si>
    <t>V60CC B5 AWD</t>
    <phoneticPr fontId="2" type="noConversion"/>
  </si>
  <si>
    <t>ZZL1</t>
  </si>
  <si>
    <t>V90CC B5 AWD</t>
    <phoneticPr fontId="2" type="noConversion"/>
  </si>
  <si>
    <t>PZL1</t>
  </si>
  <si>
    <t>V90CC B6 AWD</t>
    <phoneticPr fontId="2" type="noConversion"/>
  </si>
  <si>
    <t>PZ06</t>
  </si>
  <si>
    <t>XC40 B4 AWD</t>
    <phoneticPr fontId="2" type="noConversion"/>
  </si>
  <si>
    <t>XZK9</t>
  </si>
  <si>
    <t>XC40 Recharge Twin</t>
  </si>
  <si>
    <t>XZED</t>
  </si>
  <si>
    <t>XC60 B5 AWD</t>
    <phoneticPr fontId="2" type="noConversion"/>
  </si>
  <si>
    <t>UZL1</t>
  </si>
  <si>
    <t>XC60 B6 AWD</t>
    <phoneticPr fontId="2" type="noConversion"/>
  </si>
  <si>
    <t>UZ06</t>
  </si>
  <si>
    <t>XC60 T8 AWD</t>
  </si>
  <si>
    <t>UZBR</t>
  </si>
  <si>
    <t>XC90 B5 AWD</t>
    <phoneticPr fontId="2" type="noConversion"/>
  </si>
  <si>
    <t>LFL1</t>
  </si>
  <si>
    <t>XC90 B6 AWD</t>
    <phoneticPr fontId="2" type="noConversion"/>
  </si>
  <si>
    <t>LF06</t>
  </si>
  <si>
    <t>XC90 T8 AWD</t>
  </si>
  <si>
    <t>LFBC</t>
  </si>
  <si>
    <t>LFBR</t>
  </si>
  <si>
    <t>LTBC</t>
  </si>
  <si>
    <t>LTBR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</si>
  <si>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</si>
  <si>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</si>
  <si>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</si>
  <si>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</si>
  <si>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</si>
  <si>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</si>
  <si>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</si>
  <si>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</si>
  <si>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</si>
  <si>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</si>
  <si>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</si>
  <si>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</si>
  <si>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</si>
  <si>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</si>
  <si>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</si>
  <si>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</si>
  <si>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</si>
  <si>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</si>
  <si>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</si>
  <si>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</si>
  <si>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</si>
  <si>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</si>
  <si>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</si>
  <si>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</si>
  <si>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</si>
  <si>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</si>
  <si>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</si>
  <si>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</si>
  <si>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</si>
  <si>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</si>
  <si>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</si>
  <si>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</si>
  <si>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</si>
  <si>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</si>
  <si>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</si>
  <si>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</si>
  <si>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</si>
  <si>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</si>
  <si>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</si>
  <si>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</si>
  <si>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</si>
  <si>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</si>
  <si>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</si>
  <si>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</si>
  <si>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</si>
  <si>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</si>
  <si>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</si>
  <si>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</si>
  <si>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</si>
  <si>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</si>
  <si>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</si>
  <si>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</si>
  <si>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</si>
  <si>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</si>
  <si>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</si>
  <si>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</si>
  <si>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</si>
  <si>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2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</si>
  <si>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</si>
  <si>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</si>
  <si>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</si>
  <si>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</si>
  <si>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</si>
  <si>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</si>
  <si>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</si>
  <si>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</si>
  <si>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</si>
  <si>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</si>
  <si>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</si>
  <si>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</si>
  <si>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</si>
  <si>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</si>
  <si>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</si>
  <si>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</si>
  <si>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</si>
  <si>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</si>
  <si>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</si>
  <si>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</si>
  <si>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</si>
  <si>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</si>
  <si>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</si>
  <si>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</si>
  <si>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</si>
  <si>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</si>
  <si>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</si>
  <si>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</si>
  <si>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</si>
  <si>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</si>
  <si>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</si>
  <si>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</si>
  <si>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</si>
  <si>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</si>
  <si>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</si>
  <si>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</si>
  <si>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</si>
  <si>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</si>
  <si>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</si>
  <si>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</si>
  <si>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</si>
  <si>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</si>
  <si>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</si>
  <si>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</si>
  <si>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</si>
  <si>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</si>
  <si>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</si>
  <si>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</si>
  <si>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</si>
  <si>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</si>
  <si>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</si>
  <si>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</si>
  <si>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</si>
  <si>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</si>
  <si>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</si>
  <si>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</si>
  <si>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</si>
  <si>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</si>
  <si>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</si>
  <si>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</si>
  <si>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</si>
  <si>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</si>
  <si>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</si>
  <si>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</si>
  <si>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</si>
  <si>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</si>
  <si>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</si>
  <si>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</si>
  <si>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</si>
  <si>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</si>
  <si>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</si>
  <si>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</si>
  <si>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</si>
  <si>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</si>
  <si>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</si>
  <si>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</si>
  <si>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</si>
  <si>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</si>
  <si>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</si>
  <si>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</si>
  <si>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</si>
  <si>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</si>
  <si>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</si>
  <si>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</si>
  <si>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</si>
  <si>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</si>
  <si>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</si>
  <si>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</si>
  <si>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</si>
  <si>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</si>
  <si>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</si>
  <si>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</si>
  <si>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</si>
  <si>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</si>
  <si>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</si>
  <si>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</si>
  <si>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</si>
  <si>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</si>
  <si>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</si>
  <si>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</si>
  <si>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</si>
  <si>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</si>
  <si>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</si>
  <si>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</si>
  <si>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</si>
  <si>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</si>
  <si>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</si>
  <si>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</si>
  <si>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</si>
  <si>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</si>
  <si>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</si>
  <si>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</si>
  <si>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</si>
  <si>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</si>
  <si>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</si>
  <si>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</si>
  <si>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</si>
  <si>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</si>
  <si>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</si>
  <si>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</si>
  <si>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</si>
  <si>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</si>
  <si>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</si>
  <si>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</si>
  <si>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</si>
  <si>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</si>
  <si>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</si>
  <si>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</si>
  <si>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</si>
  <si>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</si>
  <si>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</si>
  <si>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</si>
  <si>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</si>
  <si>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</si>
  <si>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</si>
  <si>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</si>
  <si>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</si>
  <si>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</si>
  <si>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</si>
  <si>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더밴</t>
  </si>
  <si>
    <t>더밴9인승스프린터</t>
  </si>
  <si>
    <t>319KB-A2H1-9P</t>
  </si>
  <si>
    <t>319KB-A3H2-2P</t>
  </si>
  <si>
    <t>르노삼성</t>
    <phoneticPr fontId="2" type="noConversion"/>
  </si>
  <si>
    <t>CLIO</t>
  </si>
  <si>
    <t>A2K15-5C</t>
  </si>
  <si>
    <t xml:space="preserve">알파로메오 </t>
  </si>
  <si>
    <t>96000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</si>
  <si>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</si>
  <si>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</si>
  <si>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</si>
  <si>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</si>
  <si>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</si>
  <si>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</si>
  <si>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</si>
  <si>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</si>
  <si>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</si>
  <si>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</si>
  <si>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외국산기타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</si>
  <si>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</si>
  <si>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</si>
  <si>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</si>
  <si>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</si>
  <si>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</si>
  <si>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</si>
  <si>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</si>
  <si>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</si>
  <si>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</si>
  <si>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</si>
  <si>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</si>
  <si>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</si>
  <si>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</si>
  <si>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</si>
  <si>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</si>
  <si>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</si>
  <si>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</si>
  <si>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</si>
  <si>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</si>
  <si>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</si>
  <si>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</si>
  <si>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</si>
  <si>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</si>
  <si>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</si>
  <si>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</si>
  <si>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</si>
  <si>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</si>
  <si>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</si>
  <si>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</si>
  <si>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</si>
  <si>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</si>
  <si>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</si>
  <si>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</si>
  <si>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</si>
  <si>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</si>
  <si>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</si>
  <si>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</si>
  <si>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</si>
  <si>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</si>
  <si>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</si>
  <si>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</si>
  <si>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</si>
  <si>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</si>
  <si>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</si>
  <si>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</si>
  <si>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</si>
  <si>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</si>
  <si>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</si>
  <si>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</si>
  <si>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</si>
  <si>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</si>
  <si>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</si>
  <si>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</si>
  <si>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</si>
  <si>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</si>
  <si>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</si>
  <si>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</si>
  <si>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</si>
  <si>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</si>
  <si>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</si>
  <si>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</si>
  <si>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</si>
  <si>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</si>
  <si>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</si>
  <si>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</si>
  <si>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</si>
  <si>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</si>
  <si>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</si>
  <si>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</si>
  <si>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</si>
  <si>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</si>
  <si>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</si>
  <si>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</si>
  <si>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</si>
  <si>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</si>
  <si>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</si>
  <si>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</si>
  <si>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</si>
  <si>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</si>
  <si>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</si>
  <si>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</si>
  <si>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>토르드라이브</t>
  </si>
  <si>
    <t>FORD TRANSIT CONNECT TITANIUM</t>
  </si>
  <si>
    <t>GE9G2</t>
  </si>
  <si>
    <t>한불모터스</t>
  </si>
  <si>
    <t>3AYHZ4</t>
  </si>
  <si>
    <t>한성자동차</t>
  </si>
  <si>
    <t>한성짚그랜드체로키장의차</t>
  </si>
  <si>
    <t>23년 3월 v3</t>
    <phoneticPr fontId="2" type="noConversion"/>
  </si>
  <si>
    <t>연번</t>
  </si>
  <si>
    <t>차종</t>
  </si>
  <si>
    <t>기준가격</t>
  </si>
  <si>
    <t>승용</t>
  </si>
  <si>
    <t>기아</t>
  </si>
  <si>
    <t>EV6</t>
  </si>
  <si>
    <t>CV1AFA-G2-G7A</t>
  </si>
  <si>
    <t>CV1AFA-G9DF-G7A</t>
  </si>
  <si>
    <t>CV1AFA-G9DO-G7A</t>
  </si>
  <si>
    <t>CV1AFA-S2-G7A</t>
  </si>
  <si>
    <t>CV1AFA-S9DF-G7A</t>
  </si>
  <si>
    <t>CV1AFA-S9DO-G7A</t>
  </si>
  <si>
    <t>CV1BFA-G9-G7A</t>
  </si>
  <si>
    <t>CV1BFA-J9-G7A</t>
  </si>
  <si>
    <t>CV1BFA-S9-G7A</t>
  </si>
  <si>
    <t>CV1CPA-G2-G7A</t>
  </si>
  <si>
    <t>CV1CPA-G9-G7A</t>
  </si>
  <si>
    <t>CV1CPA-S9-G7A</t>
  </si>
  <si>
    <t>CV1DPA-G9-G7A</t>
  </si>
  <si>
    <t>CV1DPA-S9-G7A</t>
  </si>
  <si>
    <t>BD47AB-P-8</t>
  </si>
  <si>
    <t>BD47AC-P-8</t>
  </si>
  <si>
    <t>BD47GB-H-8</t>
  </si>
  <si>
    <t>BD47GB-H-8S</t>
  </si>
  <si>
    <t>BD47GB-P-8</t>
  </si>
  <si>
    <t>BD47GC-H-8</t>
  </si>
  <si>
    <t>BD47GC-H-8S</t>
  </si>
  <si>
    <t>BD47GC-P-8</t>
  </si>
  <si>
    <t>BD4BEA-G-5</t>
  </si>
  <si>
    <t>BD4BEA-G-7</t>
  </si>
  <si>
    <t>BD4BEA-L-5</t>
  </si>
  <si>
    <t>BD4BEA-L-7</t>
  </si>
  <si>
    <t>BD4BEA-S-6</t>
  </si>
  <si>
    <t>BD4BEA-S-7</t>
  </si>
  <si>
    <t>BD4BEA-T-6</t>
  </si>
  <si>
    <t>BD4BEA-T-7</t>
  </si>
  <si>
    <t>BD4BEB-G-5</t>
  </si>
  <si>
    <t>BD4BEB-G-7</t>
  </si>
  <si>
    <t>BD4BEB-L-5</t>
  </si>
  <si>
    <t>BD4BEB-L-7</t>
  </si>
  <si>
    <t>BD4BEB-S-6</t>
  </si>
  <si>
    <t>BD4BEB-S-7</t>
  </si>
  <si>
    <t>BD4BEB-T-6</t>
  </si>
  <si>
    <t>BD4BEB-T-7</t>
  </si>
  <si>
    <t>BD4BEC-G-5</t>
  </si>
  <si>
    <t>BD4BEC-G-7</t>
  </si>
  <si>
    <t>BD4BEC-L-5</t>
  </si>
  <si>
    <t>BD4BEC-L-7</t>
  </si>
  <si>
    <t>BD4BEC-S-6</t>
  </si>
  <si>
    <t>BD4BEC-S-7</t>
  </si>
  <si>
    <t>BD4BEC-T-6</t>
  </si>
  <si>
    <t>BD4BEC-T-7</t>
  </si>
  <si>
    <t>BD4BED-L-5-G3A</t>
  </si>
  <si>
    <t>BD4BED-S-7-G3A</t>
  </si>
  <si>
    <t>BD4BEE-G-7-G3A</t>
  </si>
  <si>
    <t>BD4BEE-L-6-G3A</t>
  </si>
  <si>
    <t>BD4BEE-L-7-G3A</t>
  </si>
  <si>
    <t>BD4BEE-S-7-G3A</t>
  </si>
  <si>
    <t>BD57GB-H-8</t>
  </si>
  <si>
    <t>BD57GB-H-8S</t>
  </si>
  <si>
    <t>BD57GB-P-8</t>
  </si>
  <si>
    <t>BD57GC-H-8</t>
  </si>
  <si>
    <t>BD57GC-H-8S</t>
  </si>
  <si>
    <t>BD57GC-P-8</t>
  </si>
  <si>
    <t>BD57GD-H-8-G3A</t>
  </si>
  <si>
    <t>BD57GD-H-8S-G3A</t>
  </si>
  <si>
    <t>BD57GD-P-8-G3A</t>
  </si>
  <si>
    <t>BD57GE-H-8-G3A</t>
  </si>
  <si>
    <t>YD42AA-G-E-92</t>
  </si>
  <si>
    <t>YD42AA-L-92</t>
  </si>
  <si>
    <t>YD42AD-L</t>
  </si>
  <si>
    <t>YD42AF-L</t>
  </si>
  <si>
    <t>YD42AG-L</t>
  </si>
  <si>
    <t>YD42AI-L-5</t>
  </si>
  <si>
    <t>YD42AJ-L-5</t>
  </si>
  <si>
    <t>YD42AK-L-5</t>
  </si>
  <si>
    <t>YD42BA-G-92</t>
  </si>
  <si>
    <t>YD42BA-L-92</t>
  </si>
  <si>
    <t>YD42BA-S-92</t>
  </si>
  <si>
    <t>YD42BA-T-92</t>
  </si>
  <si>
    <t>YD42BD-G</t>
  </si>
  <si>
    <t>YD42BD-L</t>
  </si>
  <si>
    <t>YD42BD-S</t>
  </si>
  <si>
    <t>YD42BD-T</t>
  </si>
  <si>
    <t>YD42BF-G</t>
  </si>
  <si>
    <t>YD42BF-L</t>
  </si>
  <si>
    <t>YD42BF-S</t>
  </si>
  <si>
    <t>YD42BF-T</t>
  </si>
  <si>
    <t>YD42BG-G</t>
  </si>
  <si>
    <t>YD42BG-L</t>
  </si>
  <si>
    <t>YD42BG-S</t>
  </si>
  <si>
    <t>YD42BG-T</t>
  </si>
  <si>
    <t>YD42BI-G</t>
  </si>
  <si>
    <t>YD42BI-L-5</t>
  </si>
  <si>
    <t>YD42BI-L-6</t>
  </si>
  <si>
    <t>YD42BI-S</t>
  </si>
  <si>
    <t>YD42BI-T</t>
  </si>
  <si>
    <t>YD42BJ-G-6</t>
  </si>
  <si>
    <t>YD42BJ-G-7</t>
  </si>
  <si>
    <t>YD42BJ-L-5</t>
  </si>
  <si>
    <t>YD42BJ-L-6</t>
  </si>
  <si>
    <t>YD42BJ-L-7</t>
  </si>
  <si>
    <t>YD42BJ-S-7</t>
  </si>
  <si>
    <t>YD42BJ-T-7</t>
  </si>
  <si>
    <t>YD42BK-G-6</t>
  </si>
  <si>
    <t>YD42BK-G-7</t>
  </si>
  <si>
    <t>YD42BK-L-5</t>
  </si>
  <si>
    <t>YD42BK-L-6</t>
  </si>
  <si>
    <t>YD42BK-L-7</t>
  </si>
  <si>
    <t>YD42BK-S-7</t>
  </si>
  <si>
    <t>YD4BBE-G</t>
  </si>
  <si>
    <t>YD4BBE-L</t>
  </si>
  <si>
    <t>YD4BBE-S</t>
  </si>
  <si>
    <t>YD4BBF-G</t>
  </si>
  <si>
    <t>YD4BBF-L</t>
  </si>
  <si>
    <t>YD4BBF-S</t>
  </si>
  <si>
    <t>YD4BGI-G</t>
  </si>
  <si>
    <t>YD4BGI-L</t>
  </si>
  <si>
    <t>YD4BGI-S</t>
  </si>
  <si>
    <t>YD4BGI-T</t>
  </si>
  <si>
    <t>YD4BGJ-G</t>
  </si>
  <si>
    <t>YD4BGJ-G-7</t>
  </si>
  <si>
    <t>YD4BGJ-L</t>
  </si>
  <si>
    <t>YD4BGJ-L-7</t>
  </si>
  <si>
    <t>YD4BGJ-S-7</t>
  </si>
  <si>
    <t>YD4BGJ-T-7</t>
  </si>
  <si>
    <t>YD4BGK-G</t>
  </si>
  <si>
    <t>YD4BGK-G-7</t>
  </si>
  <si>
    <t>YD4BGK-L</t>
  </si>
  <si>
    <t>K3유로</t>
  </si>
  <si>
    <t>YD52BD-G</t>
  </si>
  <si>
    <t>YD52BD-S</t>
  </si>
  <si>
    <t>YD52BF-S</t>
  </si>
  <si>
    <t>YD52BF-T</t>
  </si>
  <si>
    <t>YD52BG-S</t>
  </si>
  <si>
    <t>YD52BI-S-7</t>
  </si>
  <si>
    <t>YD52BJ-T-7</t>
  </si>
  <si>
    <t>YD52BK-T-7</t>
  </si>
  <si>
    <t>K3쿱</t>
  </si>
  <si>
    <t>YD22BC-G</t>
  </si>
  <si>
    <t>YD22BF-G</t>
  </si>
  <si>
    <t>YD22BF-S</t>
  </si>
  <si>
    <t>YD22BG-G</t>
  </si>
  <si>
    <t>YD22BG-S</t>
  </si>
  <si>
    <t>YD22BI-G</t>
  </si>
  <si>
    <t>YD22BI-S</t>
  </si>
  <si>
    <t>YD22BJ-G</t>
  </si>
  <si>
    <t>YD22BJ-S</t>
  </si>
  <si>
    <t>YD23AC-G</t>
  </si>
  <si>
    <t>YD23AC-S</t>
  </si>
  <si>
    <t>YD23AC-T</t>
  </si>
  <si>
    <t>YD23AF-S</t>
  </si>
  <si>
    <t>YD23AF-T</t>
  </si>
  <si>
    <t>YD23AG-S</t>
  </si>
  <si>
    <t>YD23AG-T</t>
  </si>
  <si>
    <t>YD23AI-T-8</t>
  </si>
  <si>
    <t>YD23AJ-T-8</t>
  </si>
  <si>
    <t>YD23BC-G</t>
  </si>
  <si>
    <t>YD23BC-S</t>
  </si>
  <si>
    <t>YD23BC-T</t>
  </si>
  <si>
    <t>YD23BF-S</t>
  </si>
  <si>
    <t>YD23BF-T</t>
  </si>
  <si>
    <t>YD23BG-S</t>
  </si>
  <si>
    <t>YD23BG-T</t>
  </si>
  <si>
    <t>YD23GI-T-8</t>
  </si>
  <si>
    <t>YD23GJ-T-8</t>
  </si>
  <si>
    <t>DL32BA-A7</t>
  </si>
  <si>
    <t>DL32BA-A9</t>
  </si>
  <si>
    <t>DL32BA-AV7</t>
  </si>
  <si>
    <t>DL32BA-B8</t>
  </si>
  <si>
    <t>DL32BA-B9</t>
  </si>
  <si>
    <t>DL32BA-C8</t>
  </si>
  <si>
    <t>DL32BA-C9</t>
  </si>
  <si>
    <t>DL32BA-D8</t>
  </si>
  <si>
    <t>DL32BA-D9</t>
  </si>
  <si>
    <t>DL32BB-A9-G3A</t>
  </si>
  <si>
    <t>DL32BB-B8-G3A</t>
  </si>
  <si>
    <t>DL32BB-BV9-G3A</t>
  </si>
  <si>
    <t>DL32BB-CV9-G3A</t>
  </si>
  <si>
    <t>DL32BB-D8-G3A</t>
  </si>
  <si>
    <t>DL32BB-D9-G3A</t>
  </si>
  <si>
    <t>DL32BC-A7-G3A</t>
  </si>
  <si>
    <t>DL32BC-A9-G3A</t>
  </si>
  <si>
    <t>DL32BC-B8-G3A</t>
  </si>
  <si>
    <t>DL32BC-B9-G3A</t>
  </si>
  <si>
    <t>DL32BC-BV9-G3A</t>
  </si>
  <si>
    <t>DL32BC-C8-G3A</t>
  </si>
  <si>
    <t>DL32BC-C9-G3A</t>
  </si>
  <si>
    <t>DL32BC-CV9-G3A</t>
  </si>
  <si>
    <t>DL32BC-D8-G3A</t>
  </si>
  <si>
    <t>DL32BC-D9-G3A</t>
  </si>
  <si>
    <t>DL32BC-DV9-G3A</t>
  </si>
  <si>
    <t>DL3ABA-G7</t>
  </si>
  <si>
    <t>DL3ABA-G8</t>
  </si>
  <si>
    <t>DL3ABA-L7</t>
  </si>
  <si>
    <t>DL3ABA-L8</t>
  </si>
  <si>
    <t>DL3ABA-S7</t>
  </si>
  <si>
    <t>DL3ABA-S8</t>
  </si>
  <si>
    <t>DL3ABA-T8</t>
  </si>
  <si>
    <t>DL3ABB-GV7-G3A</t>
  </si>
  <si>
    <t>DL3ABB-GV8-G3A</t>
  </si>
  <si>
    <t>DL3ABB-L7-G3A</t>
  </si>
  <si>
    <t>DL3ABB-L8-G3A</t>
  </si>
  <si>
    <t>DL3ABB-SV7-G3A</t>
  </si>
  <si>
    <t>DL3ABB-SV8-G3A</t>
  </si>
  <si>
    <t>DL3ABB-TV8-G3A</t>
  </si>
  <si>
    <t>DL3ABC-GV7-G3A</t>
  </si>
  <si>
    <t>DL3ABC-GV8-G3A</t>
  </si>
  <si>
    <t>DL3ABC-L7-G3A</t>
  </si>
  <si>
    <t>DL3ABC-S8-G3A</t>
  </si>
  <si>
    <t>DL3ABC-SV7-G3A</t>
  </si>
  <si>
    <t>DL3ABC-SV8-G3A</t>
  </si>
  <si>
    <t>DL3ABC-T8-G3A</t>
  </si>
  <si>
    <t>DL3ABC-TV8-G3A</t>
  </si>
  <si>
    <t>DL3BBA-A7</t>
  </si>
  <si>
    <t>DL3BBA-B7</t>
  </si>
  <si>
    <t>DL3BBA-C8</t>
  </si>
  <si>
    <t>DL3BBA-CV8</t>
  </si>
  <si>
    <t>DL3BBA-F6</t>
  </si>
  <si>
    <t>DL3BBA-G7</t>
  </si>
  <si>
    <t>DL3BBB-A7-G5A</t>
  </si>
  <si>
    <t>DL3BBB-B7-G5A</t>
  </si>
  <si>
    <t>DL3BBB-C8-G5A</t>
  </si>
  <si>
    <t>DL3BBB-CV8-G5A</t>
  </si>
  <si>
    <t>DL3BBB-D7-G5A</t>
  </si>
  <si>
    <t>DL3BBB-E7-G5A</t>
  </si>
  <si>
    <t>DL3BBB-F28-G5A</t>
  </si>
  <si>
    <t>DL3BBB-F2V8-G5A</t>
  </si>
  <si>
    <t>DL3BBB-G7-G5A</t>
  </si>
  <si>
    <t>DL3BBC-A7-G5A</t>
  </si>
  <si>
    <t>DL3BBC-B7-G5A</t>
  </si>
  <si>
    <t>DL3BBC-C8-G5A</t>
  </si>
  <si>
    <t>DL3BBC-CV8-G5A</t>
  </si>
  <si>
    <t>DL3BBC-D7-G5A</t>
  </si>
  <si>
    <t>DL3BBC-E7-G5A</t>
  </si>
  <si>
    <t>DL3BBC-F28-G5A</t>
  </si>
  <si>
    <t>DL3BBC-F2V8-G5A</t>
  </si>
  <si>
    <t>DL3BBC-F6-G5A</t>
  </si>
  <si>
    <t>DL3BBC-G7-G5A</t>
  </si>
  <si>
    <t>JF1BA-G7</t>
  </si>
  <si>
    <t>JF1BA-G8</t>
  </si>
  <si>
    <t>JF1BA-L6</t>
  </si>
  <si>
    <t>JF1BA-L8</t>
  </si>
  <si>
    <t>JF1BA-P8</t>
  </si>
  <si>
    <t>JF1BA-S8</t>
  </si>
  <si>
    <t>JF1BA-T8</t>
  </si>
  <si>
    <t>JF1BH-G7</t>
  </si>
  <si>
    <t>JF1BH-G8</t>
  </si>
  <si>
    <t>JF1BH-L6</t>
  </si>
  <si>
    <t>JF1BH-L8</t>
  </si>
  <si>
    <t>JF1BH-S8</t>
  </si>
  <si>
    <t>JF1BH-T8</t>
  </si>
  <si>
    <t>JF5GA-G6</t>
  </si>
  <si>
    <t>JF5GA-G8</t>
  </si>
  <si>
    <t>JF5GA-T8</t>
  </si>
  <si>
    <t>JF5GG-G6</t>
  </si>
  <si>
    <t>JF5GG-G8</t>
  </si>
  <si>
    <t>JF5GG-T8</t>
  </si>
  <si>
    <t>JF5GH-G6</t>
  </si>
  <si>
    <t>JF5GH-G8</t>
  </si>
  <si>
    <t>JF5GH-T8</t>
  </si>
  <si>
    <t>JF6AA-L6</t>
  </si>
  <si>
    <t>JF6AA-X6</t>
  </si>
  <si>
    <t>JF6AH-L6</t>
  </si>
  <si>
    <t>JF6AH-X6</t>
  </si>
  <si>
    <t>JF6AI-L6</t>
  </si>
  <si>
    <t>JF6BA-G6</t>
  </si>
  <si>
    <t>JF6BA-J6</t>
  </si>
  <si>
    <t>JF6BA-L6</t>
  </si>
  <si>
    <t>JF6BA-S6</t>
  </si>
  <si>
    <t>JF6BA-T7</t>
  </si>
  <si>
    <t>JF6BA-X6</t>
  </si>
  <si>
    <t>JF6BG-X</t>
  </si>
  <si>
    <t>JF6BH-G6</t>
  </si>
  <si>
    <t>JF6BH-J6</t>
  </si>
  <si>
    <t>JF6BH-L6</t>
  </si>
  <si>
    <t>JF6BH-S6</t>
  </si>
  <si>
    <t>JF6BH-T7</t>
  </si>
  <si>
    <t>JF6BH-X6</t>
  </si>
  <si>
    <t>JF6BI-G6</t>
  </si>
  <si>
    <t>JF6BI-J6</t>
  </si>
  <si>
    <t>JF6BI-L6</t>
  </si>
  <si>
    <t>JF6BI-S6</t>
  </si>
  <si>
    <t>JF6BI-T7</t>
  </si>
  <si>
    <t>JF6BJ-X-G5A</t>
  </si>
  <si>
    <t>JF6BK-X-G5A</t>
  </si>
  <si>
    <t>JF6BL-X-G5A</t>
  </si>
  <si>
    <t>JF7GA-G6</t>
  </si>
  <si>
    <t>JF7GA-G7</t>
  </si>
  <si>
    <t>JF7GA-P7</t>
  </si>
  <si>
    <t>JF7GA-P8</t>
  </si>
  <si>
    <t>JF7GA-T8</t>
  </si>
  <si>
    <t>JF7GH-G6</t>
  </si>
  <si>
    <t>JF7GH-G7</t>
  </si>
  <si>
    <t>JF7GH-P7</t>
  </si>
  <si>
    <t>JF7GH-P8</t>
  </si>
  <si>
    <t>JF7GH-T8</t>
  </si>
  <si>
    <t>JFM1BA-G6</t>
  </si>
  <si>
    <t>JFM1BA-G8</t>
  </si>
  <si>
    <t>JFM1BA-L6</t>
  </si>
  <si>
    <t>JFM1BA-P7</t>
  </si>
  <si>
    <t>JFM1BA-P8</t>
  </si>
  <si>
    <t>JFM1BA-S7</t>
  </si>
  <si>
    <t>JFM1BA-S8</t>
  </si>
  <si>
    <t>JFM1BA-T8</t>
  </si>
  <si>
    <t>JFM1BB-G6</t>
  </si>
  <si>
    <t>JFM1BB-G8</t>
  </si>
  <si>
    <t>JFM1BB-L6</t>
  </si>
  <si>
    <t>JFM1BB-L8</t>
  </si>
  <si>
    <t>JFM1BB-P7</t>
  </si>
  <si>
    <t>JFM1BB-P8</t>
  </si>
  <si>
    <t>JFM1BB-S7</t>
  </si>
  <si>
    <t>JFM1BB-S8</t>
  </si>
  <si>
    <t>JFM1BB-T8</t>
  </si>
  <si>
    <t>JFM1BC-L6</t>
  </si>
  <si>
    <t>JFM1BC-L8</t>
  </si>
  <si>
    <t>JFM1BC-P7</t>
  </si>
  <si>
    <t>JFM1BC-P8</t>
  </si>
  <si>
    <t>JFM1BC-S7</t>
  </si>
  <si>
    <t>JFM1BC-S8</t>
  </si>
  <si>
    <t>JFM1BC-T8</t>
  </si>
  <si>
    <t>JFM1BE-V8</t>
  </si>
  <si>
    <t>JFM1BF-G7</t>
  </si>
  <si>
    <t>JFM1BF-G8</t>
  </si>
  <si>
    <t>JFM1BF-L6</t>
  </si>
  <si>
    <t>JFM1BF-L8</t>
  </si>
  <si>
    <t>JFM1BF-S7</t>
  </si>
  <si>
    <t>JFM1BF-S8</t>
  </si>
  <si>
    <t>JFM1BF-T8</t>
  </si>
  <si>
    <t>JFM5GA-G6</t>
  </si>
  <si>
    <t>JFM5GA-G8</t>
  </si>
  <si>
    <t>JFM5GA-L6</t>
  </si>
  <si>
    <t>JFM5GA-P7</t>
  </si>
  <si>
    <t>JFM5GA-P8</t>
  </si>
  <si>
    <t>JFM5GA-S7</t>
  </si>
  <si>
    <t>JFM5GA-S8</t>
  </si>
  <si>
    <t>JFM5GB-G6</t>
  </si>
  <si>
    <t>JFM5GB-G8</t>
  </si>
  <si>
    <t>JFM5GB-L6</t>
  </si>
  <si>
    <t>JFM5GB-L8</t>
  </si>
  <si>
    <t>JFM5GB-P7</t>
  </si>
  <si>
    <t>JFM5GB-P8</t>
  </si>
  <si>
    <t>JFM5GB-S7</t>
  </si>
  <si>
    <t>JFM5GB-S8</t>
  </si>
  <si>
    <t>JFM5GB-T8</t>
  </si>
  <si>
    <t>JFM5GC-L6</t>
  </si>
  <si>
    <t>JFM5GC-L8</t>
  </si>
  <si>
    <t>JFM5GC-P7</t>
  </si>
  <si>
    <t>JFM5GC-P8</t>
  </si>
  <si>
    <t>JFM5GC-S7</t>
  </si>
  <si>
    <t>JFM5GC-S8</t>
  </si>
  <si>
    <t>JFM5GC-T8</t>
  </si>
  <si>
    <t>JFM5GF-L6</t>
  </si>
  <si>
    <t>JFM5GF-L8</t>
  </si>
  <si>
    <t>JFM5GF-S8</t>
  </si>
  <si>
    <t>JFM6AA-L</t>
  </si>
  <si>
    <t>JFM6AA-X</t>
  </si>
  <si>
    <t>JFM6AB-L</t>
  </si>
  <si>
    <t>JFM6AB-X</t>
  </si>
  <si>
    <t>JFM6AC-L6</t>
  </si>
  <si>
    <t>JFM6AC-X6</t>
  </si>
  <si>
    <t>JFM6AF-L6</t>
  </si>
  <si>
    <t>JFM6AF-X6</t>
  </si>
  <si>
    <t>JFM6BA-G</t>
  </si>
  <si>
    <t>JFM6BA-J</t>
  </si>
  <si>
    <t>JFM6BA-L</t>
  </si>
  <si>
    <t>JFM6BA-S</t>
  </si>
  <si>
    <t>JFM6BA-X</t>
  </si>
  <si>
    <t>JFM6BA-XE</t>
  </si>
  <si>
    <t>JFM6BB-G</t>
  </si>
  <si>
    <t>JFM6BB-J</t>
  </si>
  <si>
    <t>JFM6BB-L</t>
  </si>
  <si>
    <t>JFM6BB-S</t>
  </si>
  <si>
    <t>JFM6BB-X</t>
  </si>
  <si>
    <t>JFM6BB-XE</t>
  </si>
  <si>
    <t>JFM6BC-G6</t>
  </si>
  <si>
    <t>JFM6BC-J7</t>
  </si>
  <si>
    <t>JFM6BC-L6</t>
  </si>
  <si>
    <t>JFM6BC-S7</t>
  </si>
  <si>
    <t>JFM6BC-T7</t>
  </si>
  <si>
    <t>JFM6BC-X6</t>
  </si>
  <si>
    <t>JFM6BF-G6</t>
  </si>
  <si>
    <t>JFM6BF-J7</t>
  </si>
  <si>
    <t>JFM6BF-L6</t>
  </si>
  <si>
    <t>JFM6BF-S7</t>
  </si>
  <si>
    <t>JFM6BF-T7</t>
  </si>
  <si>
    <t>JFM6BF-X6</t>
  </si>
  <si>
    <t>JFS1BA-G6</t>
  </si>
  <si>
    <t>JFS1BA-G8</t>
  </si>
  <si>
    <t>JFS1BA-L6</t>
  </si>
  <si>
    <t>JFS1BA-P7</t>
  </si>
  <si>
    <t>JFS1BA-P8</t>
  </si>
  <si>
    <t>JFS1BA-S7</t>
  </si>
  <si>
    <t>JFS1BA-S8</t>
  </si>
  <si>
    <t>JFS1BA-T8</t>
  </si>
  <si>
    <t>JFS1BB-G6</t>
  </si>
  <si>
    <t>JFS1BB-G8</t>
  </si>
  <si>
    <t>JFS1BB-L6</t>
  </si>
  <si>
    <t>JFS1BB-L8</t>
  </si>
  <si>
    <t>JFS1BB-P7</t>
  </si>
  <si>
    <t>JFS1BB-P8</t>
  </si>
  <si>
    <t>JFS1BB-S7</t>
  </si>
  <si>
    <t>JFS1BB-S8</t>
  </si>
  <si>
    <t>JFS1BB-T8</t>
  </si>
  <si>
    <t>JFS1BC-L6</t>
  </si>
  <si>
    <t>JFS1BC-L8</t>
  </si>
  <si>
    <t>JFS1BC-P7</t>
  </si>
  <si>
    <t>JFS1BC-P8</t>
  </si>
  <si>
    <t>JFS1BC-S7</t>
  </si>
  <si>
    <t>JFS1BC-S8</t>
  </si>
  <si>
    <t>JFS1BC-T8</t>
  </si>
  <si>
    <t>JFS1BE-V8</t>
  </si>
  <si>
    <t>JFS1BF-G7</t>
  </si>
  <si>
    <t>JFS1BF-G8</t>
  </si>
  <si>
    <t>JFS1BF-L6</t>
  </si>
  <si>
    <t>JFS1BF-L8</t>
  </si>
  <si>
    <t>JFS1BF-S7</t>
  </si>
  <si>
    <t>JFS1BF-S8</t>
  </si>
  <si>
    <t>JFS1BF-T8</t>
  </si>
  <si>
    <t>JFS2BA-T</t>
  </si>
  <si>
    <t>JFS2BB-T</t>
  </si>
  <si>
    <t>JFS2BC-T8</t>
  </si>
  <si>
    <t>JFS2BF-V8</t>
  </si>
  <si>
    <t>JFS2BF-VS</t>
  </si>
  <si>
    <t>JFS5GA-G6</t>
  </si>
  <si>
    <t>JFS5GA-G8</t>
  </si>
  <si>
    <t>JFS5GA-L6</t>
  </si>
  <si>
    <t>JFS5GA-P7</t>
  </si>
  <si>
    <t>JFS5GA-P8</t>
  </si>
  <si>
    <t>JFS5GA-S7</t>
  </si>
  <si>
    <t>JFS5GA-S8</t>
  </si>
  <si>
    <t>JFS5GB-G6</t>
  </si>
  <si>
    <t>JFS5GB-G8</t>
  </si>
  <si>
    <t>JFS5GB-L6</t>
  </si>
  <si>
    <t>JFS5GB-L8</t>
  </si>
  <si>
    <t>JFS5GB-P7</t>
  </si>
  <si>
    <t>JFS5GB-P8</t>
  </si>
  <si>
    <t>JFS5GB-S7</t>
  </si>
  <si>
    <t>JFS5GB-S8</t>
  </si>
  <si>
    <t>JFS5GB-T8</t>
  </si>
  <si>
    <t>JFS5GC-L6</t>
  </si>
  <si>
    <t>JFS5GC-L8</t>
  </si>
  <si>
    <t>JFS5GC-P7</t>
  </si>
  <si>
    <t>JFS5GC-P8</t>
  </si>
  <si>
    <t>JFS5GC-S7</t>
  </si>
  <si>
    <t>JFS5GC-S8</t>
  </si>
  <si>
    <t>JFS5GC-T8</t>
  </si>
  <si>
    <t>JFS5GF-L6</t>
  </si>
  <si>
    <t>JFS5GF-L8</t>
  </si>
  <si>
    <t>JFS5GF-S8</t>
  </si>
  <si>
    <t>JFS6AA-L</t>
  </si>
  <si>
    <t>JFS6AB-L</t>
  </si>
  <si>
    <t>JFS6AC-X6</t>
  </si>
  <si>
    <t>JFS6AF-X6</t>
  </si>
  <si>
    <t>JFS6BA-L</t>
  </si>
  <si>
    <t>JFS6BA-S</t>
  </si>
  <si>
    <t>JFS6BB-L</t>
  </si>
  <si>
    <t>JFS6BB-S</t>
  </si>
  <si>
    <t>JFS6BC-G6</t>
  </si>
  <si>
    <t>JFS6BC-L6</t>
  </si>
  <si>
    <t>JFS6BC-S7</t>
  </si>
  <si>
    <t>JFS6BC-T7</t>
  </si>
  <si>
    <t>JFS6BC-X6</t>
  </si>
  <si>
    <t>JFS6BF-G6</t>
  </si>
  <si>
    <t>JFS6BF-L6</t>
  </si>
  <si>
    <t>JFS6BF-S7</t>
  </si>
  <si>
    <t>JFS6BF-T7</t>
  </si>
  <si>
    <t>JFS6BF-X6</t>
  </si>
  <si>
    <t>JFS7GA-G6</t>
  </si>
  <si>
    <t>JFS7GA-G8</t>
  </si>
  <si>
    <t>JFS7GA-P7</t>
  </si>
  <si>
    <t>JFS7GA-P8</t>
  </si>
  <si>
    <t>JFS7GA-S7</t>
  </si>
  <si>
    <t>JFS7GA-S8</t>
  </si>
  <si>
    <t>JFS7GB-G6</t>
  </si>
  <si>
    <t>JFS7GB-G7</t>
  </si>
  <si>
    <t>JFS7GB-G8</t>
  </si>
  <si>
    <t>JFS7GB-P7</t>
  </si>
  <si>
    <t>JFS7GB-P8</t>
  </si>
  <si>
    <t>JFS7GB-S7</t>
  </si>
  <si>
    <t>JFS7GB-S8</t>
  </si>
  <si>
    <t>JFS7GC-L6</t>
  </si>
  <si>
    <t>JFS7GC-L7</t>
  </si>
  <si>
    <t>JFS7GC-L8</t>
  </si>
  <si>
    <t>JFS7GC-P7</t>
  </si>
  <si>
    <t>JFS7GC-P8</t>
  </si>
  <si>
    <t>JFS7GC-S7</t>
  </si>
  <si>
    <t>JFS7GC-S8</t>
  </si>
  <si>
    <t>JFS7GC-T8</t>
  </si>
  <si>
    <t>JFS7GE-Y8</t>
  </si>
  <si>
    <t>JFS7GF-P6</t>
  </si>
  <si>
    <t>JFS7GF-P8</t>
  </si>
  <si>
    <t>JFS7GF-T8</t>
  </si>
  <si>
    <t>JSS6BA-G</t>
  </si>
  <si>
    <t>JSS6BB-G</t>
  </si>
  <si>
    <t>TF-1A1-G</t>
  </si>
  <si>
    <t>TF-1A1-S</t>
  </si>
  <si>
    <t>TF-1B1-G</t>
  </si>
  <si>
    <t>TF-1B1-S</t>
  </si>
  <si>
    <t>TF-1M6AB-1</t>
  </si>
  <si>
    <t>TF-1M6MB-1</t>
  </si>
  <si>
    <t>TF-1N6AB-1</t>
  </si>
  <si>
    <t>TF-1N6MB-1</t>
  </si>
  <si>
    <t>TF46BA-S</t>
  </si>
  <si>
    <t>TF46BB-G</t>
  </si>
  <si>
    <t>TF46BB-S</t>
  </si>
  <si>
    <t>TF46BF-G</t>
  </si>
  <si>
    <t>TF46BF-S</t>
  </si>
  <si>
    <t>TF46BG-G</t>
  </si>
  <si>
    <t>TF46BG-S</t>
  </si>
  <si>
    <t>TF48AA-J</t>
  </si>
  <si>
    <t>TF48AA-X</t>
  </si>
  <si>
    <t>TF48AB-J</t>
  </si>
  <si>
    <t>TF48AB-X</t>
  </si>
  <si>
    <t>TF48AC-J</t>
  </si>
  <si>
    <t>TF48AC-X</t>
  </si>
  <si>
    <t>TF48AF-J</t>
  </si>
  <si>
    <t>TF48AF-X</t>
  </si>
  <si>
    <t>TF48AH-X</t>
  </si>
  <si>
    <t>TF48BA-J</t>
  </si>
  <si>
    <t>TF48BA-JE</t>
  </si>
  <si>
    <t>TF48BA-L</t>
  </si>
  <si>
    <t>TF48BA-X</t>
  </si>
  <si>
    <t>TF48BA-XE</t>
  </si>
  <si>
    <t>TF48BB-G</t>
  </si>
  <si>
    <t>TF48BB-J</t>
  </si>
  <si>
    <t>TF48BB-JE</t>
  </si>
  <si>
    <t>TF48BB-X</t>
  </si>
  <si>
    <t>TF48BF-G</t>
  </si>
  <si>
    <t>TF48BF-J</t>
  </si>
  <si>
    <t>TF48BF-JE</t>
  </si>
  <si>
    <t>TF48BF-X</t>
  </si>
  <si>
    <t>TF48BH-X</t>
  </si>
  <si>
    <t>TF48BH-XE</t>
  </si>
  <si>
    <t>TF49AA-G</t>
  </si>
  <si>
    <t>TF49AB-L</t>
  </si>
  <si>
    <t>TF49AF-L</t>
  </si>
  <si>
    <t>TF49AG-L</t>
  </si>
  <si>
    <t>TF49BA-G</t>
  </si>
  <si>
    <t>TF49BA-S</t>
  </si>
  <si>
    <t>TF49BA-SE</t>
  </si>
  <si>
    <t>TF49BB-G</t>
  </si>
  <si>
    <t>TF49BB-L</t>
  </si>
  <si>
    <t>TF49BB-S</t>
  </si>
  <si>
    <t>TF49BF-G</t>
  </si>
  <si>
    <t>TF49BF-L</t>
  </si>
  <si>
    <t>TF49BF-S</t>
  </si>
  <si>
    <t>TF49BG-G</t>
  </si>
  <si>
    <t>TF49BG-L</t>
  </si>
  <si>
    <t>TF49BG-S</t>
  </si>
  <si>
    <t>TF-5J5AB-1</t>
  </si>
  <si>
    <t>TF-5T5AB-1</t>
  </si>
  <si>
    <t>TF-5T5MB-1</t>
  </si>
  <si>
    <t>TF-5TI5AB-1</t>
  </si>
  <si>
    <t>TF-6B1G-92</t>
  </si>
  <si>
    <t>TF-6B1-S</t>
  </si>
  <si>
    <t>TF-7N6AB-1</t>
  </si>
  <si>
    <t>TF-8A1-J</t>
  </si>
  <si>
    <t>TF-8A1J-L93</t>
  </si>
  <si>
    <t>TF-8A1-X</t>
  </si>
  <si>
    <t>TF-8A1X-L93</t>
  </si>
  <si>
    <t>TF-8B1D-L93</t>
  </si>
  <si>
    <t>TF-8B1-G</t>
  </si>
  <si>
    <t>TF-8B1-J</t>
  </si>
  <si>
    <t>TF-8B1J-L93</t>
  </si>
  <si>
    <t>TF-8B1-X</t>
  </si>
  <si>
    <t>TF-8B1X-L93</t>
  </si>
  <si>
    <t>TF-8S1-J</t>
  </si>
  <si>
    <t>TF-8S1J-L93</t>
  </si>
  <si>
    <t>TF-8S1-X</t>
  </si>
  <si>
    <t>TF-8S1X-L93</t>
  </si>
  <si>
    <t>TF-9A1D-92</t>
  </si>
  <si>
    <t>TF-9B1D-92</t>
  </si>
  <si>
    <t>TF-9B1G-92</t>
  </si>
  <si>
    <t>TF-9S1G-92</t>
  </si>
  <si>
    <t>K5플러그인하이브리드</t>
  </si>
  <si>
    <t>JFPE4DBC-V</t>
  </si>
  <si>
    <t>JFPEDBF-V7</t>
  </si>
  <si>
    <t>DL3JBA-G7</t>
  </si>
  <si>
    <t>DL3JBA-GV7</t>
  </si>
  <si>
    <t>DL3JBA-L6</t>
  </si>
  <si>
    <t>DL3JBA-S7</t>
  </si>
  <si>
    <t>DL3JBA-SV7</t>
  </si>
  <si>
    <t>DL3JBA-T7</t>
  </si>
  <si>
    <t>DL3JBA-TV7</t>
  </si>
  <si>
    <t>DL3JBB-T8-G5A</t>
  </si>
  <si>
    <t>DL3JBC-G7-G5A</t>
  </si>
  <si>
    <t>DL3JBC-GV7-G5A</t>
  </si>
  <si>
    <t>DL3JBC-L6-G5A</t>
  </si>
  <si>
    <t>DL3JBC-SV7-G5A</t>
  </si>
  <si>
    <t>DL3JBC-T7-G5A</t>
  </si>
  <si>
    <t>DL3JBC-T8-G5A</t>
  </si>
  <si>
    <t>DL3JBC-TV7-G5A</t>
  </si>
  <si>
    <t>DL3JBC-TV8-G5A</t>
  </si>
  <si>
    <t>JF4CBC-G6</t>
  </si>
  <si>
    <t>JF4CBC-G7</t>
  </si>
  <si>
    <t>JF4CBC-S6</t>
  </si>
  <si>
    <t>JF4CBC-S7</t>
  </si>
  <si>
    <t>JF4CBC-T7</t>
  </si>
  <si>
    <t>JF4EBD-G6</t>
  </si>
  <si>
    <t>JF4EBD-G7</t>
  </si>
  <si>
    <t>JF4EBD-S6</t>
  </si>
  <si>
    <t>JF4EBD-S7</t>
  </si>
  <si>
    <t>JF4EBD-T7</t>
  </si>
  <si>
    <t>JFE4DBB-G</t>
  </si>
  <si>
    <t>JFE4DBB-G7</t>
  </si>
  <si>
    <t>JFE4DBB-S6</t>
  </si>
  <si>
    <t>JFE4DBB-S7</t>
  </si>
  <si>
    <t>JFE4DBB-T</t>
  </si>
  <si>
    <t>JFEBF-G6</t>
  </si>
  <si>
    <t>JFEBF-G7</t>
  </si>
  <si>
    <t>JFEBF-S6</t>
  </si>
  <si>
    <t>JFEBF-S7</t>
  </si>
  <si>
    <t>JFEBF-T7</t>
  </si>
  <si>
    <t>JFEBG-G6</t>
  </si>
  <si>
    <t>JFEBG-G7</t>
  </si>
  <si>
    <t>JFEBG-L6</t>
  </si>
  <si>
    <t>JFEBG-T7</t>
  </si>
  <si>
    <t>JFEBH-G6</t>
  </si>
  <si>
    <t>JFEBH-G7</t>
  </si>
  <si>
    <t>JFEBH-L6</t>
  </si>
  <si>
    <t>JFEBH-T7</t>
  </si>
  <si>
    <t>TFE4CBA-G</t>
  </si>
  <si>
    <t>TFE4CBA-S</t>
  </si>
  <si>
    <t>TFE4CBB-G</t>
  </si>
  <si>
    <t>TFE4CBB-S</t>
  </si>
  <si>
    <t>TFE4CBD-G</t>
  </si>
  <si>
    <t>TFE4CBD-S</t>
  </si>
  <si>
    <t>TFE4CBD-T</t>
  </si>
  <si>
    <t>TFE4CBF-G</t>
  </si>
  <si>
    <t>TFE4CBF-S</t>
  </si>
  <si>
    <t>TFE4CBF-T</t>
  </si>
  <si>
    <t>TFE4CBG-G</t>
  </si>
  <si>
    <t>TFE4CBG-S</t>
  </si>
  <si>
    <t>TFE4CBG-T</t>
  </si>
  <si>
    <t>TFE-CB1D-L92</t>
  </si>
  <si>
    <t>TFE-CB1G-L92</t>
  </si>
  <si>
    <t>TFE-CB1-S</t>
  </si>
  <si>
    <t>VG-1L6AA-1</t>
  </si>
  <si>
    <t>VG-1L6AB-1</t>
  </si>
  <si>
    <t>VG-2L6AA-1</t>
  </si>
  <si>
    <t>VG-2L6AB-1</t>
  </si>
  <si>
    <t>VG-2M6AA-1</t>
  </si>
  <si>
    <t>VG-2M6AB-1</t>
  </si>
  <si>
    <t>VG-2N6AA-1</t>
  </si>
  <si>
    <t>VG-2N6AB-1</t>
  </si>
  <si>
    <t>VG-3J6AA-1</t>
  </si>
  <si>
    <t>VG-3J6AB-1</t>
  </si>
  <si>
    <t>VG-3T6AA-1</t>
  </si>
  <si>
    <t>VG-3T6AB-1</t>
  </si>
  <si>
    <t>VG45BB-G</t>
  </si>
  <si>
    <t>VG45BB-L</t>
  </si>
  <si>
    <t>VG45BC-G</t>
  </si>
  <si>
    <t>VG45BC-L</t>
  </si>
  <si>
    <t>VG45BE-G</t>
  </si>
  <si>
    <t>VG45BF-G</t>
  </si>
  <si>
    <t>VG45BG-G</t>
  </si>
  <si>
    <t>VG46BB-G</t>
  </si>
  <si>
    <t>VG46BB-S</t>
  </si>
  <si>
    <t>VG46BC-G</t>
  </si>
  <si>
    <t>VG46BC-S</t>
  </si>
  <si>
    <t>VG46BE-G</t>
  </si>
  <si>
    <t>VG46BF-G</t>
  </si>
  <si>
    <t>VG46BG-G</t>
  </si>
  <si>
    <t>VG47BB-T</t>
  </si>
  <si>
    <t>VG47BC-T</t>
  </si>
  <si>
    <t>VG47BE-T</t>
  </si>
  <si>
    <t>VG47BF-T</t>
  </si>
  <si>
    <t>VG47BG-T</t>
  </si>
  <si>
    <t>VG48BB-L</t>
  </si>
  <si>
    <t>VG48BB-S</t>
  </si>
  <si>
    <t>VG48BB-X</t>
  </si>
  <si>
    <t>VG48BC-L</t>
  </si>
  <si>
    <t>VG48BC-S</t>
  </si>
  <si>
    <t>VG48BC-X</t>
  </si>
  <si>
    <t>VG48BE-L</t>
  </si>
  <si>
    <t>VG48BE-S</t>
  </si>
  <si>
    <t>VG48BE-X</t>
  </si>
  <si>
    <t>VG48BG-L</t>
  </si>
  <si>
    <t>VG48BG-S</t>
  </si>
  <si>
    <t>VG48BG-X</t>
  </si>
  <si>
    <t>VG-4N6AA-1</t>
  </si>
  <si>
    <t>VG-4N6AB-1</t>
  </si>
  <si>
    <t>VG55AA-G-92</t>
  </si>
  <si>
    <t>VG55AA-L-92</t>
  </si>
  <si>
    <t>VG56AA-G-92</t>
  </si>
  <si>
    <t>VG56AA-S-92</t>
  </si>
  <si>
    <t>VG57AA-S-92</t>
  </si>
  <si>
    <t>VG58AA-G-92</t>
  </si>
  <si>
    <t>VG58AA-L-92</t>
  </si>
  <si>
    <t>VG58AA-S-92</t>
  </si>
  <si>
    <t>VG58AA-T-92</t>
  </si>
  <si>
    <t>VG5B1-G</t>
  </si>
  <si>
    <t>VG5B1-L</t>
  </si>
  <si>
    <t>VG5BA-G</t>
  </si>
  <si>
    <t>VG5BA-L</t>
  </si>
  <si>
    <t>VG6B1-G</t>
  </si>
  <si>
    <t>VG6B1-S</t>
  </si>
  <si>
    <t>VG6BA-G</t>
  </si>
  <si>
    <t>VG6BA-L</t>
  </si>
  <si>
    <t>VG6BA-S</t>
  </si>
  <si>
    <t>VG7B1-S</t>
  </si>
  <si>
    <t>VG8B1-A</t>
  </si>
  <si>
    <t>VG8B1-G</t>
  </si>
  <si>
    <t>VG8B1-J</t>
  </si>
  <si>
    <t>VG8B1-L</t>
  </si>
  <si>
    <t>VG8B1-S</t>
  </si>
  <si>
    <t>VG8B2-A</t>
  </si>
  <si>
    <t>VG8B2-G</t>
  </si>
  <si>
    <t>VG8B2-L</t>
  </si>
  <si>
    <t>VG8B2-S</t>
  </si>
  <si>
    <t>YG1BA-S8</t>
  </si>
  <si>
    <t>YG1BA-S9</t>
  </si>
  <si>
    <t>YG1BB-S8</t>
  </si>
  <si>
    <t>YG1BB-S9</t>
  </si>
  <si>
    <t>YG1BC-S8</t>
  </si>
  <si>
    <t>YG1BC-S9</t>
  </si>
  <si>
    <t>YG1BD-S8</t>
  </si>
  <si>
    <t>YG1BD-S9</t>
  </si>
  <si>
    <t>YG1BE-S8</t>
  </si>
  <si>
    <t>YG1BE-S9</t>
  </si>
  <si>
    <t>YG5BA-G7</t>
  </si>
  <si>
    <t>YG5BA-G8</t>
  </si>
  <si>
    <t>YG5BB-G7</t>
  </si>
  <si>
    <t>YG5BB-G8</t>
  </si>
  <si>
    <t>YG5BC-G7</t>
  </si>
  <si>
    <t>YG5BC-G8</t>
  </si>
  <si>
    <t>YG5BC-G9</t>
  </si>
  <si>
    <t>YG5BD-G7</t>
  </si>
  <si>
    <t>YG5BD-G8</t>
  </si>
  <si>
    <t>YG5BD-G9</t>
  </si>
  <si>
    <t>YG5BE-G7</t>
  </si>
  <si>
    <t>YG5BE-G8</t>
  </si>
  <si>
    <t>YG5BE-G9</t>
  </si>
  <si>
    <t>YG6BD-G</t>
  </si>
  <si>
    <t>YG6BD-G8</t>
  </si>
  <si>
    <t>YG6BE-G8</t>
  </si>
  <si>
    <t>YG6BE-G9</t>
  </si>
  <si>
    <t>YG6BG-H8</t>
  </si>
  <si>
    <t>YG6BG-H9</t>
  </si>
  <si>
    <t>YG8BA-GA7</t>
  </si>
  <si>
    <t>YG8BA-GA8</t>
  </si>
  <si>
    <t>YG8BA-H8</t>
  </si>
  <si>
    <t>YG8BA-J7</t>
  </si>
  <si>
    <t>YG8BA-J8</t>
  </si>
  <si>
    <t>YG8BA-SH</t>
  </si>
  <si>
    <t>YG8BA-X</t>
  </si>
  <si>
    <t>YG8BB-GA7</t>
  </si>
  <si>
    <t>YG8BB-GA8</t>
  </si>
  <si>
    <t>YG8BB-H8</t>
  </si>
  <si>
    <t>YG8BB-J7</t>
  </si>
  <si>
    <t>YG8BB-J8</t>
  </si>
  <si>
    <t>YG8BB-SH</t>
  </si>
  <si>
    <t>YG8BB-X</t>
  </si>
  <si>
    <t>YG8BC-GA7</t>
  </si>
  <si>
    <t>YG8BC-GA8</t>
  </si>
  <si>
    <t>YG8BC-H8</t>
  </si>
  <si>
    <t>YG8BC-J7</t>
  </si>
  <si>
    <t>YG8BC-J8</t>
  </si>
  <si>
    <t>YG8BC-SH</t>
  </si>
  <si>
    <t>YG8BC-X</t>
  </si>
  <si>
    <t>YG8BD-GA7</t>
  </si>
  <si>
    <t>YG8BD-GA8</t>
  </si>
  <si>
    <t>YG8BD-H8</t>
  </si>
  <si>
    <t>YG8BD-J7</t>
  </si>
  <si>
    <t>YG8BD-J8</t>
  </si>
  <si>
    <t>YG8BD-SH</t>
  </si>
  <si>
    <t>YG8BD-X</t>
  </si>
  <si>
    <t>YG8BE-GA8</t>
  </si>
  <si>
    <t>YG8BE-H8</t>
  </si>
  <si>
    <t>YG8BE-J7</t>
  </si>
  <si>
    <t>YG8BE-J8</t>
  </si>
  <si>
    <t>YG8BE-SH</t>
  </si>
  <si>
    <t>YG8BE-X</t>
  </si>
  <si>
    <t>YG8BF-GA7</t>
  </si>
  <si>
    <t>YG8BF-GA8</t>
  </si>
  <si>
    <t>YG8BF-H8</t>
  </si>
  <si>
    <t>YG8BF-J7</t>
  </si>
  <si>
    <t>YG8BF-J8</t>
  </si>
  <si>
    <t>YG8BG-C8</t>
  </si>
  <si>
    <t>YG8BG-D7</t>
  </si>
  <si>
    <t>YG8BG-E8</t>
  </si>
  <si>
    <t>YG8BG-G7</t>
  </si>
  <si>
    <t>YG8BG-G8</t>
  </si>
  <si>
    <t>YG8BG-GG</t>
  </si>
  <si>
    <t>YG8BG-RL7</t>
  </si>
  <si>
    <t>YG8BG-S8</t>
  </si>
  <si>
    <t>YG8BG-TF</t>
  </si>
  <si>
    <t>YG8BH-C8-G3A</t>
  </si>
  <si>
    <t>YG8BH-D7-G3A</t>
  </si>
  <si>
    <t>YG8BH-D8-G3A</t>
  </si>
  <si>
    <t>YG8BH-E8-G3A</t>
  </si>
  <si>
    <t>YG8BH-G8-G3A</t>
  </si>
  <si>
    <t>YG8BH-GG-G3A</t>
  </si>
  <si>
    <t>YG8BH-RL7-G3A</t>
  </si>
  <si>
    <t>YGABA-G7</t>
  </si>
  <si>
    <t>YGABA-G8</t>
  </si>
  <si>
    <t>YGABB-G7</t>
  </si>
  <si>
    <t>YGABB-G8</t>
  </si>
  <si>
    <t>YGABC-G7</t>
  </si>
  <si>
    <t>YGABC-G8</t>
  </si>
  <si>
    <t>YGABC-G9</t>
  </si>
  <si>
    <t>YGABD-G7</t>
  </si>
  <si>
    <t>YGABD-G8</t>
  </si>
  <si>
    <t>YGABD-G9</t>
  </si>
  <si>
    <t>YGABE-G7</t>
  </si>
  <si>
    <t>YGABE-G8</t>
  </si>
  <si>
    <t>YGABE-G9</t>
  </si>
  <si>
    <t>YGABG-J7</t>
  </si>
  <si>
    <t>YGABG-J8</t>
  </si>
  <si>
    <t>YGABG-J9</t>
  </si>
  <si>
    <t>YGBBG-G7</t>
  </si>
  <si>
    <t>YGBBG-G8</t>
  </si>
  <si>
    <t>YGBBG-S8</t>
  </si>
  <si>
    <t>YGBBG-S9</t>
  </si>
  <si>
    <t>YGBBH-G7-G5A</t>
  </si>
  <si>
    <t>YGBBH-G8-G5A</t>
  </si>
  <si>
    <t>K7하이브리드</t>
  </si>
  <si>
    <t>VGE4EBD-L</t>
  </si>
  <si>
    <t>VGE4EBE-L</t>
  </si>
  <si>
    <t>VGE4EBG-L</t>
  </si>
  <si>
    <t>YGGBB-G7</t>
  </si>
  <si>
    <t>YGGBB-L7</t>
  </si>
  <si>
    <t>YGGBD-L7</t>
  </si>
  <si>
    <t>YGGBE-G7</t>
  </si>
  <si>
    <t>YGGBE-L7</t>
  </si>
  <si>
    <t>YGGBG-G7</t>
  </si>
  <si>
    <t>YGGBG-S7</t>
  </si>
  <si>
    <t>YGGBG-S8</t>
  </si>
  <si>
    <t>YGGBG-T7</t>
  </si>
  <si>
    <t>YGGBG-T8</t>
  </si>
  <si>
    <t>K8</t>
  </si>
  <si>
    <t>GL35BBA-B7DF-G5A</t>
  </si>
  <si>
    <t>GL35BBA-L7DF-G5A</t>
  </si>
  <si>
    <t>GL35BBA-L8-G5A</t>
  </si>
  <si>
    <t>GL35BBA-P9-G5A</t>
  </si>
  <si>
    <t>GL35DBA-H8DF-G3A</t>
  </si>
  <si>
    <t>GL35DBA-H8DO-G3A</t>
  </si>
  <si>
    <t>GL35DBA-H9-G3A</t>
  </si>
  <si>
    <t>GL35DBA-S8DF-G3A</t>
  </si>
  <si>
    <t>GL35DBA-S9-G3A</t>
  </si>
  <si>
    <t>GL35DBA-T8DO-G3A</t>
  </si>
  <si>
    <t>GL35DDA-H8DO-G3A</t>
  </si>
  <si>
    <t>GL35DDA-T8DF-G3A</t>
  </si>
  <si>
    <t>GL35DDA-T8DO-G3A</t>
  </si>
  <si>
    <t>GL35FBA-B7-G3A</t>
  </si>
  <si>
    <t>GL35FBA-G7-G3A</t>
  </si>
  <si>
    <t>GL35FBA-L7-G3A</t>
  </si>
  <si>
    <t>GL35FBA-S7-G3A</t>
  </si>
  <si>
    <t>GL351BA-B7DO-G5A</t>
  </si>
  <si>
    <t>GL351BA-B8DF-G5A</t>
  </si>
  <si>
    <t>GL351BA-L7DF-G5A</t>
  </si>
  <si>
    <t>GL351BA-L8DF-G5A</t>
  </si>
  <si>
    <t>KH41BA-G8</t>
  </si>
  <si>
    <t>KH41BA-G-92</t>
  </si>
  <si>
    <t>KH41BA-S</t>
  </si>
  <si>
    <t>KH41BA-S-92</t>
  </si>
  <si>
    <t>KH41BB-G</t>
  </si>
  <si>
    <t>KH41BB-S</t>
  </si>
  <si>
    <t>KH41BC-G</t>
  </si>
  <si>
    <t>KH41BC-S</t>
  </si>
  <si>
    <t>KH41BD-G</t>
  </si>
  <si>
    <t>KH41BD-S</t>
  </si>
  <si>
    <t>KH41BE-G</t>
  </si>
  <si>
    <t>KH41BE-S</t>
  </si>
  <si>
    <t>KH41BF-G</t>
  </si>
  <si>
    <t>KH41BF-S</t>
  </si>
  <si>
    <t>KH43BA-G</t>
  </si>
  <si>
    <t>KH43BA-G-92</t>
  </si>
  <si>
    <t>KH43BA-S</t>
  </si>
  <si>
    <t>KH43BA-S-92</t>
  </si>
  <si>
    <t>KH43BA-T</t>
  </si>
  <si>
    <t>KH43BA-T-92</t>
  </si>
  <si>
    <t>KH43BB-G</t>
  </si>
  <si>
    <t>KH43BB-S</t>
  </si>
  <si>
    <t>KH43BB-T</t>
  </si>
  <si>
    <t>KH43BC-G</t>
  </si>
  <si>
    <t>KH43BC-S</t>
  </si>
  <si>
    <t>KH43BC-T</t>
  </si>
  <si>
    <t>KH43BD-G</t>
  </si>
  <si>
    <t>KH43BD-S</t>
  </si>
  <si>
    <t>KH43BD-T</t>
  </si>
  <si>
    <t>KH43BE-G</t>
  </si>
  <si>
    <t>KH43BE-S</t>
  </si>
  <si>
    <t>KH43BE-T</t>
  </si>
  <si>
    <t>KH43BF-G</t>
  </si>
  <si>
    <t>KH43BF-S</t>
  </si>
  <si>
    <t>KH43BF-T</t>
  </si>
  <si>
    <t>KH44BC-T</t>
  </si>
  <si>
    <t>KH44BD-T</t>
  </si>
  <si>
    <t>KH44BE-T</t>
  </si>
  <si>
    <t>KH44BF-T</t>
  </si>
  <si>
    <t>RJ45BA-GA9</t>
  </si>
  <si>
    <t>RJ45BA-J8</t>
  </si>
  <si>
    <t>RJ45BA-J9</t>
  </si>
  <si>
    <t>RJ45BB-GA9</t>
  </si>
  <si>
    <t>RJ45BB-J8</t>
  </si>
  <si>
    <t>RJ45BB-J9</t>
  </si>
  <si>
    <t>RJ45BC-J8-G3P</t>
  </si>
  <si>
    <t>RJ45BC-J9-G3P</t>
  </si>
  <si>
    <t>RJ45BD-A8DF-G3P</t>
  </si>
  <si>
    <t>RJ45BD-A9DF-G3P</t>
  </si>
  <si>
    <t>RJ45DA-GA9</t>
  </si>
  <si>
    <t>RJ45DA-J8</t>
  </si>
  <si>
    <t>RJ45DA-J9</t>
  </si>
  <si>
    <t>RJ45DB-GA9</t>
  </si>
  <si>
    <t>RJ45DB-J8</t>
  </si>
  <si>
    <t>RJ45DB-J9</t>
  </si>
  <si>
    <t>RJ45DC-J8-G3P</t>
  </si>
  <si>
    <t>RJ45DC-J9-G3P</t>
  </si>
  <si>
    <t>RJ45DD-A9DO-G3P</t>
  </si>
  <si>
    <t>RJ45DD-D9DF-G3P</t>
  </si>
  <si>
    <t>RJ45DD-D9DO-G3P</t>
  </si>
  <si>
    <t>RJ46BA-P9</t>
  </si>
  <si>
    <t>RJ46BB-P9</t>
  </si>
  <si>
    <t>RJ46BC-P9-G2P</t>
  </si>
  <si>
    <t>RJ46BD-GA9DF-G2P</t>
  </si>
  <si>
    <t>RJ46DA-H9</t>
  </si>
  <si>
    <t>RJ46DA-P9</t>
  </si>
  <si>
    <t>RJ46DA-T9</t>
  </si>
  <si>
    <t>RJ46DB-H9</t>
  </si>
  <si>
    <t>RJ46DB-P9</t>
  </si>
  <si>
    <t>RJ46DB-T9</t>
  </si>
  <si>
    <t>RJ46DC-P9-G2P</t>
  </si>
  <si>
    <t>RJ46DD-GA9DF-G2P</t>
  </si>
  <si>
    <t>RJ46DD-GA9DO-G2P</t>
  </si>
  <si>
    <t>RJ46DD-GB9DF-G2P</t>
  </si>
  <si>
    <t>RJ46DD-GD9DF-G2P</t>
  </si>
  <si>
    <t>RJ46DD-GD9DO-G2P</t>
  </si>
  <si>
    <t>RJ48BA-G9</t>
  </si>
  <si>
    <t>RJ48BA-L8</t>
  </si>
  <si>
    <t>RJ48BA-L9</t>
  </si>
  <si>
    <t>RJ48BB-G9</t>
  </si>
  <si>
    <t>RJ48BB-L8</t>
  </si>
  <si>
    <t>RJ48BB-L9</t>
  </si>
  <si>
    <t>RJ48BC-L8-G3P</t>
  </si>
  <si>
    <t>RJ48BC-L9-G3P</t>
  </si>
  <si>
    <t>RJ48BDC-L9DO-G3P</t>
  </si>
  <si>
    <t>RJ48BD-L8DF-G3P</t>
  </si>
  <si>
    <t>RJ48BD-L8DO-G3P</t>
  </si>
  <si>
    <t>RJ48BD-L9DF-G3P</t>
  </si>
  <si>
    <t>RJ48DA-G9</t>
  </si>
  <si>
    <t>RJ48DA-GB9</t>
  </si>
  <si>
    <t>RJ48DA-L8</t>
  </si>
  <si>
    <t>RJ48DA-L9</t>
  </si>
  <si>
    <t>RJ48DA-S9</t>
  </si>
  <si>
    <t>RJ48DB-G9</t>
  </si>
  <si>
    <t>RJ48DB-GB9</t>
  </si>
  <si>
    <t>RJ48DB-L8</t>
  </si>
  <si>
    <t>RJ48DB-L9</t>
  </si>
  <si>
    <t>RJ48DB-S9</t>
  </si>
  <si>
    <t>RJ48DC-G9-G3P</t>
  </si>
  <si>
    <t>RJ48DC-L8-G3P</t>
  </si>
  <si>
    <t>RJ48DC-L9-G3P</t>
  </si>
  <si>
    <t>RJ48DC-S9-G3P</t>
  </si>
  <si>
    <t>RJ48DD-G9DO-G3P</t>
  </si>
  <si>
    <t>RJ48DD-L8DF-G3P</t>
  </si>
  <si>
    <t>RJ48DD-L8DO-G3P</t>
  </si>
  <si>
    <t>RJ48DD-L9DO-G3P</t>
  </si>
  <si>
    <t>RJ48DD-S9DF-G3P</t>
  </si>
  <si>
    <t>RJ48DD-S9DO-G3P</t>
  </si>
  <si>
    <t>RJ4ADA-7</t>
  </si>
  <si>
    <t>RJ4ADB-7</t>
  </si>
  <si>
    <t>그랜드카니발</t>
  </si>
  <si>
    <t>VQLB7BG-S</t>
  </si>
  <si>
    <t>니로EV</t>
  </si>
  <si>
    <t>DEEV5GFG-S-7-G7A</t>
  </si>
  <si>
    <t>DEEV5HFF-G-7</t>
  </si>
  <si>
    <t>DEEV5GFC-G-7</t>
  </si>
  <si>
    <t>DEEV5GFC-S-7</t>
  </si>
  <si>
    <t>DEEV5GFE-S-7</t>
  </si>
  <si>
    <t>DEEV5GFE-S-71</t>
  </si>
  <si>
    <t>DEEV5GFF-G-7</t>
  </si>
  <si>
    <t>DEEV5GFF-S-7</t>
  </si>
  <si>
    <t>DEEV5GFF-X-7</t>
  </si>
  <si>
    <t>DEEV5HFC-G-7</t>
  </si>
  <si>
    <t>DEEV5HFC-S-7</t>
  </si>
  <si>
    <t>DEEV5HFF-S-7</t>
  </si>
  <si>
    <t>니로하이브리드</t>
  </si>
  <si>
    <t>DE5CGA-G-6</t>
  </si>
  <si>
    <t>DE5CGA-G-8</t>
  </si>
  <si>
    <t>DE5CGA-L</t>
  </si>
  <si>
    <t>DE5CGA-S</t>
  </si>
  <si>
    <t>DE5CGA-S-6</t>
  </si>
  <si>
    <t>DE5CGB-G-6</t>
  </si>
  <si>
    <t>DE5CGB-G-8</t>
  </si>
  <si>
    <t>DE5CGB-L-6</t>
  </si>
  <si>
    <t>DE5CGB-S-6</t>
  </si>
  <si>
    <t>DE5CGB-S-8</t>
  </si>
  <si>
    <t>DE5CGC-G-6</t>
  </si>
  <si>
    <t>DE5CGC-G-8</t>
  </si>
  <si>
    <t>DE5CGC-L-6</t>
  </si>
  <si>
    <t>DE5CGC-S-6</t>
  </si>
  <si>
    <t>DE5CGC-S-8</t>
  </si>
  <si>
    <t>DE5CGD-G-6</t>
  </si>
  <si>
    <t>DE5CGD-L-6</t>
  </si>
  <si>
    <t>DE5CGD-S-6</t>
  </si>
  <si>
    <t>DE5CGD-S-8</t>
  </si>
  <si>
    <t>DE5CGD-T-6</t>
  </si>
  <si>
    <t>DE5CGD-T-8</t>
  </si>
  <si>
    <t>DE5CGG-T-8-G5A</t>
  </si>
  <si>
    <t>DE5CGH-G-6-G5A</t>
  </si>
  <si>
    <t>DE5CGH-L-6-G5A</t>
  </si>
  <si>
    <t>DE5CGH-S-6-G5A</t>
  </si>
  <si>
    <t>DE5CGH-T-8-G5A</t>
  </si>
  <si>
    <t>DEPH5DGB-G</t>
  </si>
  <si>
    <t>DEPH5DGB-S</t>
  </si>
  <si>
    <t>DEPH5DGC-G</t>
  </si>
  <si>
    <t>DEPH5DGC-S</t>
  </si>
  <si>
    <t>DEPH5DGD-G</t>
  </si>
  <si>
    <t>DEPH5DGD-S</t>
  </si>
  <si>
    <t>SG25CGA-G6DF-G5A</t>
  </si>
  <si>
    <t>SG25CGA-G8DF-G5A</t>
  </si>
  <si>
    <t>SG25CGA-L6DO-G5A</t>
  </si>
  <si>
    <t>SG25CGA-L8DF-G5A</t>
  </si>
  <si>
    <t>SG25CGA-L8DO-G5A</t>
  </si>
  <si>
    <t>TAM21BL-L-4</t>
  </si>
  <si>
    <t>TAM21BM-M-4</t>
  </si>
  <si>
    <t>TAM51BA-L</t>
  </si>
  <si>
    <t>TAM51BA-P</t>
  </si>
  <si>
    <t>TAM51BA-S</t>
  </si>
  <si>
    <t>TAM51BA-T</t>
  </si>
  <si>
    <t>TAM51BD-L-92</t>
  </si>
  <si>
    <t>TAM51BD-P-92</t>
  </si>
  <si>
    <t>TAM51BD-S-92</t>
  </si>
  <si>
    <t>TAM51BD-T-92</t>
  </si>
  <si>
    <t>TAM51BE-L-92</t>
  </si>
  <si>
    <t>TAM51BE-P-92</t>
  </si>
  <si>
    <t>TAM51BE-S-92</t>
  </si>
  <si>
    <t>TAM51BE-T-92</t>
  </si>
  <si>
    <t>TAM51BF-L</t>
  </si>
  <si>
    <t>TAM51BF-S</t>
  </si>
  <si>
    <t>TAM51BF-T</t>
  </si>
  <si>
    <t>TAM51BH-L</t>
  </si>
  <si>
    <t>TAM51BH-S</t>
  </si>
  <si>
    <t>TAM51BH-T</t>
  </si>
  <si>
    <t>TAM51BI-L</t>
  </si>
  <si>
    <t>TAM51BI-S</t>
  </si>
  <si>
    <t>TAM51BI-T</t>
  </si>
  <si>
    <t>TAM51BJ-L</t>
  </si>
  <si>
    <t>TAM51BJ-S</t>
  </si>
  <si>
    <t>TAM51BJ-T</t>
  </si>
  <si>
    <t>TAM51BK-L</t>
  </si>
  <si>
    <t>TAM51BK-S</t>
  </si>
  <si>
    <t>TAM51BK-T</t>
  </si>
  <si>
    <t>TAM51BL-G-4</t>
  </si>
  <si>
    <t>TAM51BL-G-5</t>
  </si>
  <si>
    <t>TAM51BL-P-4</t>
  </si>
  <si>
    <t>TAM51BL-P-5</t>
  </si>
  <si>
    <t>TAM51BL-S-4</t>
  </si>
  <si>
    <t>TAM51BL-S-5</t>
  </si>
  <si>
    <t>TAM51BL-T-5</t>
  </si>
  <si>
    <t>TAM51BM-G-4</t>
  </si>
  <si>
    <t>TAM51BM-G-5</t>
  </si>
  <si>
    <t>TAM51BM-P-4</t>
  </si>
  <si>
    <t>TAM51BM-P-5</t>
  </si>
  <si>
    <t>TAM51BM-S-4</t>
  </si>
  <si>
    <t>TAM51BM-S-5</t>
  </si>
  <si>
    <t>TAM51BM-T-5</t>
  </si>
  <si>
    <t>TAM51BN-G-4</t>
  </si>
  <si>
    <t>TAM51BN-G-5</t>
  </si>
  <si>
    <t>TAM51BN-S-4</t>
  </si>
  <si>
    <t>TAM51BN-S-5</t>
  </si>
  <si>
    <t>TAM51BN-T-5</t>
  </si>
  <si>
    <t>TAM51BO-G-5-G3A</t>
  </si>
  <si>
    <t>TAM51BO-S-4-G3A</t>
  </si>
  <si>
    <t>TAM51BO-T-5-G3A</t>
  </si>
  <si>
    <t>TAM51BP-S-4-G3A</t>
  </si>
  <si>
    <t>TAM51BP-S-5-G3A</t>
  </si>
  <si>
    <t>TAM51BP-T-5-G3A</t>
  </si>
  <si>
    <t>TAM51EE-S-92</t>
  </si>
  <si>
    <t>TAM51EE-T-92</t>
  </si>
  <si>
    <t>TAM51EF-T</t>
  </si>
  <si>
    <t>TAM51EH-T</t>
  </si>
  <si>
    <t>TAM52BA-L</t>
  </si>
  <si>
    <t>TAM52BA-P</t>
  </si>
  <si>
    <t>TAM52BA-S</t>
  </si>
  <si>
    <t>TAM52BA-T</t>
  </si>
  <si>
    <t>TAM52BD-L-92</t>
  </si>
  <si>
    <t>TAM52BD-P-92</t>
  </si>
  <si>
    <t>TAM52BD-S-92</t>
  </si>
  <si>
    <t>TAM52BD-T-92</t>
  </si>
  <si>
    <t>TAM52BE-S-92</t>
  </si>
  <si>
    <t>TAM52BE-T-92</t>
  </si>
  <si>
    <t>TAM52BF-T</t>
  </si>
  <si>
    <t>TAM52BG-T</t>
  </si>
  <si>
    <t>TAM52BH-T</t>
  </si>
  <si>
    <t>TAM52BI-T</t>
  </si>
  <si>
    <t>TAM52BJ-T</t>
  </si>
  <si>
    <t>TAM52BK-T</t>
  </si>
  <si>
    <t>TAM53EE-P-92</t>
  </si>
  <si>
    <t>TAM53EF-S</t>
  </si>
  <si>
    <t>TAM53EF-T</t>
  </si>
  <si>
    <t>TAM53EH-S</t>
  </si>
  <si>
    <t>TAM53EH-T</t>
  </si>
  <si>
    <t>TAM53EI-S</t>
  </si>
  <si>
    <t>TAM53EI-T</t>
  </si>
  <si>
    <t>TAM53EJ-S</t>
  </si>
  <si>
    <t>TAM53EJ-T</t>
  </si>
  <si>
    <t>TAM55BL-T-5</t>
  </si>
  <si>
    <t>TAM55BM-T-5</t>
  </si>
  <si>
    <t>TAMV1BC-92</t>
  </si>
  <si>
    <t>TAMV1BD-92</t>
  </si>
  <si>
    <t>TAMV1BE-92</t>
  </si>
  <si>
    <t>TAMV1BF</t>
  </si>
  <si>
    <t>TAMV1BH</t>
  </si>
  <si>
    <t>TAMV1BI</t>
  </si>
  <si>
    <t>TAMV1BJ</t>
  </si>
  <si>
    <t>TAMV1BK</t>
  </si>
  <si>
    <t>레이전기차</t>
  </si>
  <si>
    <t>TAMEV4A-L9</t>
  </si>
  <si>
    <t>TAMEV4D-L9</t>
  </si>
  <si>
    <t>TAMEV4E-L9</t>
  </si>
  <si>
    <t>TAMEV4F</t>
  </si>
  <si>
    <t>TAMEV4I</t>
  </si>
  <si>
    <t>TAMEV4J</t>
  </si>
  <si>
    <t>TAMEVVE-L9</t>
  </si>
  <si>
    <t>BAH42A</t>
  </si>
  <si>
    <t>BAH42B</t>
  </si>
  <si>
    <t>BAH42C</t>
  </si>
  <si>
    <t>BAH42C6</t>
  </si>
  <si>
    <t>BAH42C7</t>
  </si>
  <si>
    <t>BAH42D</t>
  </si>
  <si>
    <t>BAH42D6</t>
  </si>
  <si>
    <t>BAH42D7</t>
  </si>
  <si>
    <t>BAH42E8</t>
  </si>
  <si>
    <t>BAH42F8</t>
  </si>
  <si>
    <t>BAH42G</t>
  </si>
  <si>
    <t>BAH42G-VAN</t>
  </si>
  <si>
    <t>BAH42H</t>
  </si>
  <si>
    <t>BAH42H-SP</t>
  </si>
  <si>
    <t>BAH42J9</t>
  </si>
  <si>
    <t>BAH42J9B</t>
  </si>
  <si>
    <t>BAH42J9-VAN</t>
  </si>
  <si>
    <t>BAH42K9</t>
  </si>
  <si>
    <t>BAH42K9-SP</t>
  </si>
  <si>
    <t>BAH42L-VAN</t>
  </si>
  <si>
    <t>BAH42V6</t>
  </si>
  <si>
    <t>BAH42V7</t>
  </si>
  <si>
    <t>BAH42V8</t>
  </si>
  <si>
    <t>BAH43A</t>
  </si>
  <si>
    <t>BAH43B</t>
  </si>
  <si>
    <t>BAH43C</t>
  </si>
  <si>
    <t>BAH43C6</t>
  </si>
  <si>
    <t>BAH43C7</t>
  </si>
  <si>
    <t>BAH43D</t>
  </si>
  <si>
    <t>BAH43D6</t>
  </si>
  <si>
    <t>BAH43D7</t>
  </si>
  <si>
    <t>BAH43E8</t>
  </si>
  <si>
    <t>BAH43EB8</t>
  </si>
  <si>
    <t>BAH43F8</t>
  </si>
  <si>
    <t>BAH43G</t>
  </si>
  <si>
    <t>BAH43G-VAN</t>
  </si>
  <si>
    <t>BAH43H</t>
  </si>
  <si>
    <t>BAH43H-SP</t>
  </si>
  <si>
    <t>BAH43J9</t>
  </si>
  <si>
    <t>BAH43J9B</t>
  </si>
  <si>
    <t>BAH43J9-VAN</t>
  </si>
  <si>
    <t>BAH43K9</t>
  </si>
  <si>
    <t>BAH43K9-SP</t>
  </si>
  <si>
    <t>BAH43V6</t>
  </si>
  <si>
    <t>BAH43V7</t>
  </si>
  <si>
    <t>BAH43V8</t>
  </si>
  <si>
    <t>BAH82M9</t>
  </si>
  <si>
    <t>BAH82M9-SP</t>
  </si>
  <si>
    <t>BAH83M9</t>
  </si>
  <si>
    <t>BAH83M9-SP</t>
  </si>
  <si>
    <t>BAV42D</t>
  </si>
  <si>
    <t>BAV43D</t>
  </si>
  <si>
    <t>JA21AA-L</t>
  </si>
  <si>
    <t>JA21AB-L</t>
  </si>
  <si>
    <t>JA21AC-L</t>
  </si>
  <si>
    <t>JA21AD-L</t>
  </si>
  <si>
    <t>JA21BA-L</t>
  </si>
  <si>
    <t>JA21BB-L</t>
  </si>
  <si>
    <t>JA21BC-L</t>
  </si>
  <si>
    <t>JA21BD-L</t>
  </si>
  <si>
    <t>JA51AA-G</t>
  </si>
  <si>
    <t>JA51AA-P</t>
  </si>
  <si>
    <t>JA51AA-S</t>
  </si>
  <si>
    <t>JA51AA-S6</t>
  </si>
  <si>
    <t>JA51AA-S6-P</t>
  </si>
  <si>
    <t>JA51AA-S-P</t>
  </si>
  <si>
    <t>JA51AA-T6-P</t>
  </si>
  <si>
    <t>JA51AB-G</t>
  </si>
  <si>
    <t>JA51AB-P</t>
  </si>
  <si>
    <t>JA51AB-S</t>
  </si>
  <si>
    <t>JA51AB-S6</t>
  </si>
  <si>
    <t>JA51AB-S6-P</t>
  </si>
  <si>
    <t>JA51AB-S-P</t>
  </si>
  <si>
    <t>JA51AB-T6-P</t>
  </si>
  <si>
    <t>JA51AC-G</t>
  </si>
  <si>
    <t>JA51AC-P</t>
  </si>
  <si>
    <t>JA51AC-S</t>
  </si>
  <si>
    <t>JA51AC-S6</t>
  </si>
  <si>
    <t>JA51AC-S6-P</t>
  </si>
  <si>
    <t>JA51AC-S-P</t>
  </si>
  <si>
    <t>JA51AC-T6-P</t>
  </si>
  <si>
    <t>JA51AD-G</t>
  </si>
  <si>
    <t>JA51AD-P</t>
  </si>
  <si>
    <t>JA51AD-P6</t>
  </si>
  <si>
    <t>JA51AD-S</t>
  </si>
  <si>
    <t>JA51AD-S6</t>
  </si>
  <si>
    <t>JA51AD-S6-P</t>
  </si>
  <si>
    <t>JA51AD-S-P</t>
  </si>
  <si>
    <t>JA51AD-T6-P</t>
  </si>
  <si>
    <t>JA51BA-G</t>
  </si>
  <si>
    <t>JA51BA-P</t>
  </si>
  <si>
    <t>JA51BA-S</t>
  </si>
  <si>
    <t>JA51BA-S6</t>
  </si>
  <si>
    <t>JA51BA-S6-P</t>
  </si>
  <si>
    <t>JA51BA-S-P</t>
  </si>
  <si>
    <t>JA51BA-T6-P</t>
  </si>
  <si>
    <t>JA51BB-G</t>
  </si>
  <si>
    <t>JA51BB-P</t>
  </si>
  <si>
    <t>JA51BB-S</t>
  </si>
  <si>
    <t>JA51BB-S6</t>
  </si>
  <si>
    <t>JA51BB-S6-P</t>
  </si>
  <si>
    <t>JA51BB-S-P</t>
  </si>
  <si>
    <t>JA51BB-T6-P</t>
  </si>
  <si>
    <t>JA51BC-G</t>
  </si>
  <si>
    <t>JA51BC-P</t>
  </si>
  <si>
    <t>JA51BC-P6</t>
  </si>
  <si>
    <t>JA51BC-S</t>
  </si>
  <si>
    <t>JA51BC-S6</t>
  </si>
  <si>
    <t>JA51BC-S6-P</t>
  </si>
  <si>
    <t>JA51BC-S-P</t>
  </si>
  <si>
    <t>JA51BC-T6-P</t>
  </si>
  <si>
    <t>JA51BD-G</t>
  </si>
  <si>
    <t>JA51BD-P</t>
  </si>
  <si>
    <t>JA51BD-P6</t>
  </si>
  <si>
    <t>JA51BD-S</t>
  </si>
  <si>
    <t>JA51BD-S6</t>
  </si>
  <si>
    <t>JA51BD-S6-P</t>
  </si>
  <si>
    <t>JA51BD-S-P</t>
  </si>
  <si>
    <t>JA51BD-T6-P</t>
  </si>
  <si>
    <t>JA53AA-P</t>
  </si>
  <si>
    <t>JA53AA-S</t>
  </si>
  <si>
    <t>JA53AA-S6</t>
  </si>
  <si>
    <t>JA53AB-P</t>
  </si>
  <si>
    <t>JA53AB-S</t>
  </si>
  <si>
    <t>JA53AB-S6</t>
  </si>
  <si>
    <t>JA53BA-P</t>
  </si>
  <si>
    <t>JA53BA-S</t>
  </si>
  <si>
    <t>JA53BA-S6</t>
  </si>
  <si>
    <t>JA53BB-P</t>
  </si>
  <si>
    <t>JA53BB-S</t>
  </si>
  <si>
    <t>JA53BB-S6</t>
  </si>
  <si>
    <t>JA53BC-P</t>
  </si>
  <si>
    <t>JA53BC-S</t>
  </si>
  <si>
    <t>JA53BC-S6</t>
  </si>
  <si>
    <t>JA53BD-P</t>
  </si>
  <si>
    <t>JA53BD-S</t>
  </si>
  <si>
    <t>JA53BD-S6</t>
  </si>
  <si>
    <t>JA54BE-G4-G3A</t>
  </si>
  <si>
    <t>JA54BE-S4-G3A</t>
  </si>
  <si>
    <t>JA54BE-S6-G3A</t>
  </si>
  <si>
    <t>JA54BG-S4-G3A</t>
  </si>
  <si>
    <t>JA54BG-S6-G3A</t>
  </si>
  <si>
    <t>JA56BA-T</t>
  </si>
  <si>
    <t>JA56BA-T6</t>
  </si>
  <si>
    <t>JA56BB-T</t>
  </si>
  <si>
    <t>JA56BB-T6</t>
  </si>
  <si>
    <t>JA56BC-T6</t>
  </si>
  <si>
    <t>SA54A1</t>
  </si>
  <si>
    <t>SA54A1-SP</t>
  </si>
  <si>
    <t>SA54A1-T</t>
  </si>
  <si>
    <t>SA54A1-TSP</t>
  </si>
  <si>
    <t>SA54A2</t>
  </si>
  <si>
    <t>SA54A2-SP</t>
  </si>
  <si>
    <t>SA54A2-T</t>
  </si>
  <si>
    <t>SA54A2-TSP</t>
  </si>
  <si>
    <t>SA54M1</t>
  </si>
  <si>
    <t>SA54M1-SP</t>
  </si>
  <si>
    <t>SA54M1-T</t>
  </si>
  <si>
    <t>SA54M1-TSP</t>
  </si>
  <si>
    <t>SA54M2</t>
  </si>
  <si>
    <t>SA54M2-SP</t>
  </si>
  <si>
    <t>SA54M2-T</t>
  </si>
  <si>
    <t>SA54M2-TSP</t>
  </si>
  <si>
    <t>SA58A1</t>
  </si>
  <si>
    <t>SA58A1-T</t>
  </si>
  <si>
    <t>SA58A2</t>
  </si>
  <si>
    <t>SA58A2-T</t>
  </si>
  <si>
    <t>SA58M1</t>
  </si>
  <si>
    <t>SA58M1-T</t>
  </si>
  <si>
    <t>SA58M2</t>
  </si>
  <si>
    <t>SA58M2-T</t>
  </si>
  <si>
    <t>SAV4A1</t>
  </si>
  <si>
    <t>SAV4A2</t>
  </si>
  <si>
    <t>SAV4M1</t>
  </si>
  <si>
    <t>SAV4M2</t>
  </si>
  <si>
    <t>TA21AA-G</t>
  </si>
  <si>
    <t>TA21AB-G-92</t>
  </si>
  <si>
    <t>TA21AC-G</t>
  </si>
  <si>
    <t>TA21AE-G</t>
  </si>
  <si>
    <t>TA21AG-G</t>
  </si>
  <si>
    <t>TA21AG-L</t>
  </si>
  <si>
    <t>TA21BA-G</t>
  </si>
  <si>
    <t>TA21BB-G-92</t>
  </si>
  <si>
    <t>TA21BC-G</t>
  </si>
  <si>
    <t>TA21BE-G</t>
  </si>
  <si>
    <t>TA21BG-G</t>
  </si>
  <si>
    <t>TA21BG-L</t>
  </si>
  <si>
    <t>TA51AA-S-P</t>
  </si>
  <si>
    <t>TA51AA-T-P</t>
  </si>
  <si>
    <t>TA51AB-G-92</t>
  </si>
  <si>
    <t>TA51AB-S-92</t>
  </si>
  <si>
    <t>TA51AB-S-P-92</t>
  </si>
  <si>
    <t>TA51AB-T-92</t>
  </si>
  <si>
    <t>TA51AB-T-P-92</t>
  </si>
  <si>
    <t>TA51AC-G</t>
  </si>
  <si>
    <t>TA51AC-S</t>
  </si>
  <si>
    <t>TA51AC-T</t>
  </si>
  <si>
    <t>TA51AC-T-P</t>
  </si>
  <si>
    <t>TA51AE-G</t>
  </si>
  <si>
    <t>TA51AE-S</t>
  </si>
  <si>
    <t>TA51AE-S-P</t>
  </si>
  <si>
    <t>TA51AE-T</t>
  </si>
  <si>
    <t>TA51AE-T-P</t>
  </si>
  <si>
    <t>TA51AG-G</t>
  </si>
  <si>
    <t>TA51AG-L</t>
  </si>
  <si>
    <t>TA51AG-S</t>
  </si>
  <si>
    <t>TA51BA-S-P</t>
  </si>
  <si>
    <t>TA51BA-T-P</t>
  </si>
  <si>
    <t>TA51BB-G-92</t>
  </si>
  <si>
    <t>TA51BB-S-92</t>
  </si>
  <si>
    <t>TA51BB-S-P-92</t>
  </si>
  <si>
    <t>TA51BB-T-92</t>
  </si>
  <si>
    <t>TA51BB-T-P-92</t>
  </si>
  <si>
    <t>TA51BC-G</t>
  </si>
  <si>
    <t>TA51BC-S</t>
  </si>
  <si>
    <t>TA51BC-T</t>
  </si>
  <si>
    <t>TA51BC-T-P</t>
  </si>
  <si>
    <t>TA51BE-G</t>
  </si>
  <si>
    <t>TA51BE-S</t>
  </si>
  <si>
    <t>TA51BE-S-P</t>
  </si>
  <si>
    <t>TA51BE-T</t>
  </si>
  <si>
    <t>TA51BE-T-P</t>
  </si>
  <si>
    <t>TA51BG-G</t>
  </si>
  <si>
    <t>TA51BG-L</t>
  </si>
  <si>
    <t>TA51BG-S</t>
  </si>
  <si>
    <t>TA51BH-G-P</t>
  </si>
  <si>
    <t>TA51BH-S-P</t>
  </si>
  <si>
    <t>TA51EB-G-92</t>
  </si>
  <si>
    <t>TA51EB-S-92</t>
  </si>
  <si>
    <t>TA51EB-T-92</t>
  </si>
  <si>
    <t>TA51EC-G</t>
  </si>
  <si>
    <t>TA51EC-S</t>
  </si>
  <si>
    <t>TA51EE-G</t>
  </si>
  <si>
    <t>TA51EE-S</t>
  </si>
  <si>
    <t>TA55AA-G</t>
  </si>
  <si>
    <t>TA55AA-S</t>
  </si>
  <si>
    <t>TA55AA-T</t>
  </si>
  <si>
    <t>TA55AB-G-92</t>
  </si>
  <si>
    <t>TA55AB-S-92</t>
  </si>
  <si>
    <t>TA55AB-T-92</t>
  </si>
  <si>
    <t>TA55AC-G</t>
  </si>
  <si>
    <t>TA55AC-S</t>
  </si>
  <si>
    <t>TA55AD-G</t>
  </si>
  <si>
    <t>TA55AD-S</t>
  </si>
  <si>
    <t>TA55AE-G</t>
  </si>
  <si>
    <t>TA55AE-S</t>
  </si>
  <si>
    <t>TA55AG-L</t>
  </si>
  <si>
    <t>TA55AG-S</t>
  </si>
  <si>
    <t>TA55BA-G</t>
  </si>
  <si>
    <t>TA55BA-S</t>
  </si>
  <si>
    <t>TA55BA-T</t>
  </si>
  <si>
    <t>TA55BB-G-92</t>
  </si>
  <si>
    <t>TA55BB-S-92</t>
  </si>
  <si>
    <t>TA55BB-T-92</t>
  </si>
  <si>
    <t>TA55BC-G</t>
  </si>
  <si>
    <t>TA55BC-S</t>
  </si>
  <si>
    <t>TA55BD-G</t>
  </si>
  <si>
    <t>TA55BD-S</t>
  </si>
  <si>
    <t>TA55BE-G</t>
  </si>
  <si>
    <t>TA55BE-S</t>
  </si>
  <si>
    <t>TA55BG-L</t>
  </si>
  <si>
    <t>TA55BG-S</t>
  </si>
  <si>
    <t>TA56EG-S</t>
  </si>
  <si>
    <t>TA56EH-S-P</t>
  </si>
  <si>
    <t>TA-G10GL5-A1</t>
  </si>
  <si>
    <t>TA-G10GL5-M1</t>
  </si>
  <si>
    <t>TA-G10GLS5-A1</t>
  </si>
  <si>
    <t>TA-G10GLS5-M1</t>
  </si>
  <si>
    <t>TA-G10TOP5-A1</t>
  </si>
  <si>
    <t>TA-G10TOP5-M1</t>
  </si>
  <si>
    <t>HM54BO-L</t>
  </si>
  <si>
    <t>HM54BP-L</t>
  </si>
  <si>
    <t>HM54BQ-M</t>
  </si>
  <si>
    <t>HM54DFO-L</t>
  </si>
  <si>
    <t>HM54DFO-S</t>
  </si>
  <si>
    <t>HM54DFP-L</t>
  </si>
  <si>
    <t>HM54DFP-S</t>
  </si>
  <si>
    <t>HM54DPO-L</t>
  </si>
  <si>
    <t>HM54DPP-L</t>
  </si>
  <si>
    <t>HM54DQ-M</t>
  </si>
  <si>
    <t>HM54DQ-N</t>
  </si>
  <si>
    <t>HM54DR-M-82</t>
  </si>
  <si>
    <t>HM54DR-N-82</t>
  </si>
  <si>
    <t>HM54DS-M-82</t>
  </si>
  <si>
    <t>HM54DS-N-82</t>
  </si>
  <si>
    <t>HM54DS-R-82</t>
  </si>
  <si>
    <t>HM54DT-M-2-H1N</t>
  </si>
  <si>
    <t>HM54DT-M-8-H1N</t>
  </si>
  <si>
    <t>HM54DT-N-2-H1N</t>
  </si>
  <si>
    <t>HM54DT-R-2-H1N</t>
  </si>
  <si>
    <t>HM54DU-M-2-H1Y</t>
  </si>
  <si>
    <t>HM54DU-M-8-H1Y</t>
  </si>
  <si>
    <t>HM54DU-N-2-H1Y</t>
  </si>
  <si>
    <t>HM64DR-M-2</t>
  </si>
  <si>
    <t>HM64DR-M-8</t>
  </si>
  <si>
    <t>HM64DR-N-2</t>
  </si>
  <si>
    <t>HM64DR-R-2</t>
  </si>
  <si>
    <t>HM64DS-M-2</t>
  </si>
  <si>
    <t>HM64DS-M-8</t>
  </si>
  <si>
    <t>HM64DS-R-2</t>
  </si>
  <si>
    <t>HM64DT-M-2-H1N</t>
  </si>
  <si>
    <t>HM64DT-M-8-H1N</t>
  </si>
  <si>
    <t>HM64DU-M-2-H1Y</t>
  </si>
  <si>
    <t>HM71BF-H</t>
  </si>
  <si>
    <t>HM71BF-L</t>
  </si>
  <si>
    <t>HM71BG-H</t>
  </si>
  <si>
    <t>HM72DFF-H</t>
  </si>
  <si>
    <t>HM72DFG-H</t>
  </si>
  <si>
    <t>HM72DFG-H-6</t>
  </si>
  <si>
    <t>HM72DH-H</t>
  </si>
  <si>
    <t>HM73BF-H</t>
  </si>
  <si>
    <t>HM73BF-L</t>
  </si>
  <si>
    <t>HM73BG-H</t>
  </si>
  <si>
    <t>HM73BG-L</t>
  </si>
  <si>
    <t>HM73DFF-H</t>
  </si>
  <si>
    <t>HM73DF-H</t>
  </si>
  <si>
    <t>HM73DF-L</t>
  </si>
  <si>
    <t>HM73DG-H</t>
  </si>
  <si>
    <t>HM73DG-L</t>
  </si>
  <si>
    <t>HM74BG-H-L93</t>
  </si>
  <si>
    <t>HM74BG-L-L93</t>
  </si>
  <si>
    <t>HM74BH-H</t>
  </si>
  <si>
    <t>HM74BH-L</t>
  </si>
  <si>
    <t>HM74BH-S</t>
  </si>
  <si>
    <t>HM74BH-T</t>
  </si>
  <si>
    <t>HM74BJ-L</t>
  </si>
  <si>
    <t>HM74BK-L</t>
  </si>
  <si>
    <t>HM74BK-S</t>
  </si>
  <si>
    <t>HM74BK-T</t>
  </si>
  <si>
    <t>HM74BL-L</t>
  </si>
  <si>
    <t>HM74BL-T</t>
  </si>
  <si>
    <t>HM74BN-S</t>
  </si>
  <si>
    <t>HM74BN-T</t>
  </si>
  <si>
    <t>HM74BO-L</t>
  </si>
  <si>
    <t>HM74BP-L</t>
  </si>
  <si>
    <t>HM74BPL-S</t>
  </si>
  <si>
    <t>HM74BQ-M</t>
  </si>
  <si>
    <t>HM74DFG-H-L93</t>
  </si>
  <si>
    <t>HM74DFH-S</t>
  </si>
  <si>
    <t>HM74DFH-T</t>
  </si>
  <si>
    <t>HM74DFK-S</t>
  </si>
  <si>
    <t>HM74DFK-T</t>
  </si>
  <si>
    <t>HM74DFL-T</t>
  </si>
  <si>
    <t>HM74DFN-S</t>
  </si>
  <si>
    <t>HM74DFN-T</t>
  </si>
  <si>
    <t>HM74DFO-L</t>
  </si>
  <si>
    <t>HM74DFO-S</t>
  </si>
  <si>
    <t>HM74DFP-L</t>
  </si>
  <si>
    <t>HM74DFP-S</t>
  </si>
  <si>
    <t>HM74DH-H</t>
  </si>
  <si>
    <t>HM74DL-L</t>
  </si>
  <si>
    <t>HM74DL-S</t>
  </si>
  <si>
    <t>HM74DPG-H-L93</t>
  </si>
  <si>
    <t>HM74DPG-L-L93</t>
  </si>
  <si>
    <t>HM74DPH-H</t>
  </si>
  <si>
    <t>HM74DPH-L</t>
  </si>
  <si>
    <t>HM74DPH-S</t>
  </si>
  <si>
    <t>HM74DPJ-L</t>
  </si>
  <si>
    <t>HM74DPK-L</t>
  </si>
  <si>
    <t>HM74DPK-S</t>
  </si>
  <si>
    <t>HM74DPL-S</t>
  </si>
  <si>
    <t>HM74DPN-S</t>
  </si>
  <si>
    <t>HM74DPO-L</t>
  </si>
  <si>
    <t>HM74DPP-L</t>
  </si>
  <si>
    <t>HM74DQ-M</t>
  </si>
  <si>
    <t>HM74DQ-N</t>
  </si>
  <si>
    <t>HM74DR-M-2</t>
  </si>
  <si>
    <t>HM74DR-M-8</t>
  </si>
  <si>
    <t>HM74DR-N-2</t>
  </si>
  <si>
    <t>HM74DS-M-2</t>
  </si>
  <si>
    <t>HM74DS-M-8</t>
  </si>
  <si>
    <t>HM74DS-R-2</t>
  </si>
  <si>
    <t>HM74DT-M-2-H1N</t>
  </si>
  <si>
    <t>HM74DT-M-8-H1N</t>
  </si>
  <si>
    <t>HM74DT-N-2-H1N</t>
  </si>
  <si>
    <t>HM74DU-M-2-H1Y</t>
  </si>
  <si>
    <t>HM74DU-M-8-H1Y</t>
  </si>
  <si>
    <t>JH713D-H</t>
  </si>
  <si>
    <t>JH713D-L</t>
  </si>
  <si>
    <t>JH713E-H</t>
  </si>
  <si>
    <t>JH713E-L</t>
  </si>
  <si>
    <t>JH728FD-H</t>
  </si>
  <si>
    <t>JH728FE-H</t>
  </si>
  <si>
    <t>JH733A-B-H</t>
  </si>
  <si>
    <t>JH733A-B-L</t>
  </si>
  <si>
    <t>JH733A-H</t>
  </si>
  <si>
    <t>JH733A-L</t>
  </si>
  <si>
    <t>JH733A-RB-H</t>
  </si>
  <si>
    <t>JH733A-SB-H</t>
  </si>
  <si>
    <t>JH733A-S-H</t>
  </si>
  <si>
    <t>JH733A-SRB-H</t>
  </si>
  <si>
    <t>JH733AS-STB-L</t>
  </si>
  <si>
    <t>JH733AS-ST-L</t>
  </si>
  <si>
    <t>JH733B-B-H</t>
  </si>
  <si>
    <t>JH733B-B-L</t>
  </si>
  <si>
    <t>JH733B-H</t>
  </si>
  <si>
    <t>JH733B-RB-H</t>
  </si>
  <si>
    <t>JH733B-SB-H</t>
  </si>
  <si>
    <t>JH733B-S-H</t>
  </si>
  <si>
    <t>JH733B-SRB-H</t>
  </si>
  <si>
    <t>JH733BS-STB-L</t>
  </si>
  <si>
    <t>JH733BS-ST-L</t>
  </si>
  <si>
    <t>JH733B-ST-L</t>
  </si>
  <si>
    <t>JH733B-TB-L</t>
  </si>
  <si>
    <t>JH733B-T-L</t>
  </si>
  <si>
    <t>JH733C-B-L</t>
  </si>
  <si>
    <t>JH733C-L</t>
  </si>
  <si>
    <t>JH733C-SB-L</t>
  </si>
  <si>
    <t>JH733C-S-L</t>
  </si>
  <si>
    <t>JH733CS-STB-L</t>
  </si>
  <si>
    <t>JH733CS-ST-L</t>
  </si>
  <si>
    <t>JH733C-STB-L</t>
  </si>
  <si>
    <t>JH733C-ST-L</t>
  </si>
  <si>
    <t>JH733C-TB-L</t>
  </si>
  <si>
    <t>JH733C-T-L</t>
  </si>
  <si>
    <t>JH733D-L</t>
  </si>
  <si>
    <t>JH733D-SB-L</t>
  </si>
  <si>
    <t>JH733D-S-H</t>
  </si>
  <si>
    <t>JH733D-ST-L</t>
  </si>
  <si>
    <t>JH733D-TB-L</t>
  </si>
  <si>
    <t>JH733D-T-L</t>
  </si>
  <si>
    <t>JH733E-H</t>
  </si>
  <si>
    <t>JH733E-L</t>
  </si>
  <si>
    <t>JH738A-B-H</t>
  </si>
  <si>
    <t>JH738A-B-L</t>
  </si>
  <si>
    <t>JH738A-H</t>
  </si>
  <si>
    <t>JH738A-L</t>
  </si>
  <si>
    <t>JH738AS-STB-L</t>
  </si>
  <si>
    <t>JH738AS-ST-L</t>
  </si>
  <si>
    <t>JH738B-B-L</t>
  </si>
  <si>
    <t>JH738B-H</t>
  </si>
  <si>
    <t>JH738B-L</t>
  </si>
  <si>
    <t>JH738B-SB-H</t>
  </si>
  <si>
    <t>JH738B-S-H</t>
  </si>
  <si>
    <t>JH738B-S-L</t>
  </si>
  <si>
    <t>JH738BS-STB-L</t>
  </si>
  <si>
    <t>JH738BS-ST-L</t>
  </si>
  <si>
    <t>JH738B-STB-L</t>
  </si>
  <si>
    <t>JH738B-ST-L</t>
  </si>
  <si>
    <t>JH738B-TB-L</t>
  </si>
  <si>
    <t>JH738B-T-L</t>
  </si>
  <si>
    <t>JH738C-B-L</t>
  </si>
  <si>
    <t>JH738C-L</t>
  </si>
  <si>
    <t>JH738C-SB-L</t>
  </si>
  <si>
    <t>JH738C-S-L</t>
  </si>
  <si>
    <t>JH738CS-STB-L</t>
  </si>
  <si>
    <t>JH738CS-ST-L</t>
  </si>
  <si>
    <t>JH738C-STB-L</t>
  </si>
  <si>
    <t>JH738C-ST-L</t>
  </si>
  <si>
    <t>JH738C-TB-L</t>
  </si>
  <si>
    <t>JH738C-T-L</t>
  </si>
  <si>
    <t>JH738D-B-H</t>
  </si>
  <si>
    <t>JH738D-B-L</t>
  </si>
  <si>
    <t>JH738D-L</t>
  </si>
  <si>
    <t>JH738D-SB-L</t>
  </si>
  <si>
    <t>JH738D-S-L</t>
  </si>
  <si>
    <t>JH738DS-STB-L</t>
  </si>
  <si>
    <t>JH738D-STB-L</t>
  </si>
  <si>
    <t>JH738D-ST-L</t>
  </si>
  <si>
    <t>JH738D-TB-L</t>
  </si>
  <si>
    <t>JH738D-T-L</t>
  </si>
  <si>
    <t>JH738E-H</t>
  </si>
  <si>
    <t>JH738E-L</t>
  </si>
  <si>
    <t>JH738FA-B-H</t>
  </si>
  <si>
    <t>JH738FA-H</t>
  </si>
  <si>
    <t>JH738FA-RB-H</t>
  </si>
  <si>
    <t>JH738FA-SB-H</t>
  </si>
  <si>
    <t>JH738FA-S-H</t>
  </si>
  <si>
    <t>JH738FA-SRB-H</t>
  </si>
  <si>
    <t>JH738FB-B-H</t>
  </si>
  <si>
    <t>JH738FB-H</t>
  </si>
  <si>
    <t>JH738FB-RB-H</t>
  </si>
  <si>
    <t>JH738FB-SB-H</t>
  </si>
  <si>
    <t>JH738FB-S-H</t>
  </si>
  <si>
    <t>JH738FB-SRB-H</t>
  </si>
  <si>
    <t>JH738FD-B-H</t>
  </si>
  <si>
    <t>JH738FD-SB-H</t>
  </si>
  <si>
    <t>JH738FD-S-H</t>
  </si>
  <si>
    <t>JH738FD-SRB-H</t>
  </si>
  <si>
    <t>JH738FE-H</t>
  </si>
  <si>
    <t>SP52GA-G6</t>
  </si>
  <si>
    <t>SP52GA-L7</t>
  </si>
  <si>
    <t>SP52GA-L8</t>
  </si>
  <si>
    <t>SP52GA-T8</t>
  </si>
  <si>
    <t>SP52GB-L7-G3A</t>
  </si>
  <si>
    <t>SP52GB-L8-G3A</t>
  </si>
  <si>
    <t>SP52GB-T8-G3A</t>
  </si>
  <si>
    <t>SP52GC-L8-G3A</t>
  </si>
  <si>
    <t>SP52GC-T8-G3A</t>
  </si>
  <si>
    <t>SP52GD-L7-G3A</t>
  </si>
  <si>
    <t>SP52GD-L8-G3A</t>
  </si>
  <si>
    <t>SP52GD-T8-G3A</t>
  </si>
  <si>
    <t>SP52GE-G6-G3A</t>
  </si>
  <si>
    <t>SP52GE-L8-G3A</t>
  </si>
  <si>
    <t>SP52HA-G6</t>
  </si>
  <si>
    <t>SP52HA-L7</t>
  </si>
  <si>
    <t>SP52HA-L8</t>
  </si>
  <si>
    <t>SP52HA-T8</t>
  </si>
  <si>
    <t>SP52HB-G6-G3A</t>
  </si>
  <si>
    <t>SP52HB-L8-G3A</t>
  </si>
  <si>
    <t>SP52HC-L7-G3A</t>
  </si>
  <si>
    <t>SP52HC-L8-G3A</t>
  </si>
  <si>
    <t>SP52HC-T8-G3A</t>
  </si>
  <si>
    <t>SP52HD-L7-G3A</t>
  </si>
  <si>
    <t>SP52HD-L8-G3A</t>
  </si>
  <si>
    <t>SP52HD-T8-G3A</t>
  </si>
  <si>
    <t>SP52HE-L8-G3A</t>
  </si>
  <si>
    <t>SP52HE-T8-G3A</t>
  </si>
  <si>
    <t>SP55GA-G6</t>
  </si>
  <si>
    <t>SP55GA-L7</t>
  </si>
  <si>
    <t>SP55GA-L8</t>
  </si>
  <si>
    <t>SP55GA-T8</t>
  </si>
  <si>
    <t>SP55GB-G6-H0N</t>
  </si>
  <si>
    <t>SP55GB-L7-H0N</t>
  </si>
  <si>
    <t>SP55GB-L8-H0N</t>
  </si>
  <si>
    <t>SP55GB-T8-H0N</t>
  </si>
  <si>
    <t>SP55GC-G6-H1N</t>
  </si>
  <si>
    <t>SP55GC-L7-H1N</t>
  </si>
  <si>
    <t>SP55GC-L8-H1N</t>
  </si>
  <si>
    <t>SP55GC-T8-H1N</t>
  </si>
  <si>
    <t>SP55GD-G6-H1N</t>
  </si>
  <si>
    <t>SP55GD-L7-H1N</t>
  </si>
  <si>
    <t>SP55GD-L8-H1N</t>
  </si>
  <si>
    <t>SP55HA-L7</t>
  </si>
  <si>
    <t>SP55HA-L8</t>
  </si>
  <si>
    <t>SP55HA-T8</t>
  </si>
  <si>
    <t>SP55HB-G6-H0N</t>
  </si>
  <si>
    <t>SP55HB-L7-H0N</t>
  </si>
  <si>
    <t>SP55HB-L8-H0N</t>
  </si>
  <si>
    <t>SP55HB-T8-H0N</t>
  </si>
  <si>
    <t>SP55HC-G6-H1N</t>
  </si>
  <si>
    <t>SP55HC-L7-H1N</t>
  </si>
  <si>
    <t>SP55HC-L8-H1N</t>
  </si>
  <si>
    <t>SP55HC-T8-H1N</t>
  </si>
  <si>
    <t>SP55HD-L7-H1N</t>
  </si>
  <si>
    <t>SP55HD-L8-H1N</t>
  </si>
  <si>
    <t>CK5ABA-G8</t>
  </si>
  <si>
    <t>CK5ABA-S8</t>
  </si>
  <si>
    <t>CK5ABA-S9</t>
  </si>
  <si>
    <t>CK5ABB-G8</t>
  </si>
  <si>
    <t>CK5ABB-S8</t>
  </si>
  <si>
    <t>CK5ABB-S9</t>
  </si>
  <si>
    <t>CK5ABD-G8</t>
  </si>
  <si>
    <t>CK5ABD-S8</t>
  </si>
  <si>
    <t>CK5ABD-S9</t>
  </si>
  <si>
    <t>CK5ABD-SA9</t>
  </si>
  <si>
    <t>CK5ADA-G8</t>
  </si>
  <si>
    <t>CK5ADA-S8</t>
  </si>
  <si>
    <t>CK5ADA-S9</t>
  </si>
  <si>
    <t>CK5ADB-G8</t>
  </si>
  <si>
    <t>CK5ADB-S8</t>
  </si>
  <si>
    <t>CK5ADB-S9</t>
  </si>
  <si>
    <t>CK5ADD-G8</t>
  </si>
  <si>
    <t>CK5ADD-S8</t>
  </si>
  <si>
    <t>CK5ADD-S9</t>
  </si>
  <si>
    <t>CK5ADD-SA9</t>
  </si>
  <si>
    <t>CK5BBA-G7</t>
  </si>
  <si>
    <t>CK5BBA-G8</t>
  </si>
  <si>
    <t>CK5BBA-S8</t>
  </si>
  <si>
    <t>CK5BBB-L7</t>
  </si>
  <si>
    <t>CK5BBB-L8</t>
  </si>
  <si>
    <t>CK5BBB-P8</t>
  </si>
  <si>
    <t>CK5BBC-L8</t>
  </si>
  <si>
    <t>CK5BBC-P8</t>
  </si>
  <si>
    <t>CK5BBD-L8</t>
  </si>
  <si>
    <t>CK5BBD-P8</t>
  </si>
  <si>
    <t>CK5BDA-G7</t>
  </si>
  <si>
    <t>CK5BDA-G8</t>
  </si>
  <si>
    <t>CK5BDA-S8</t>
  </si>
  <si>
    <t>CK5BDB-L8</t>
  </si>
  <si>
    <t>CK5BDB-P8</t>
  </si>
  <si>
    <t>CK5BDC-L8</t>
  </si>
  <si>
    <t>CK5BDC-P8</t>
  </si>
  <si>
    <t>CK5BDD-L8</t>
  </si>
  <si>
    <t>CK5BDD-P8</t>
  </si>
  <si>
    <t>CK5CBA-SH9</t>
  </si>
  <si>
    <t>CK5CBA-T9</t>
  </si>
  <si>
    <t>CK5CBB-SH9</t>
  </si>
  <si>
    <t>CK5CBD-SH9</t>
  </si>
  <si>
    <t>CK5CBD-SH9A</t>
  </si>
  <si>
    <t>CK5CDA-SH9</t>
  </si>
  <si>
    <t>CK5CDA-T9</t>
  </si>
  <si>
    <t>CK5CDB-SH9</t>
  </si>
  <si>
    <t>CK5CDD-SH9</t>
  </si>
  <si>
    <t>CK5CDD-SH9A</t>
  </si>
  <si>
    <t>CKCBE-T9S-G2A</t>
  </si>
  <si>
    <t>CKCBF-T9A-G2A</t>
  </si>
  <si>
    <t>CKCBF-T9S-G2A</t>
  </si>
  <si>
    <t>CKCDE-T9A-G2A</t>
  </si>
  <si>
    <t>CKCDF-T9A-G2A</t>
  </si>
  <si>
    <t>CKCDF-T9S-G2A</t>
  </si>
  <si>
    <t>CKDBE-G8A-G2A</t>
  </si>
  <si>
    <t>CKDBE-S9A-G2A</t>
  </si>
  <si>
    <t>CKDBF-G9A-G2A</t>
  </si>
  <si>
    <t>CKDBF-S9A-G2A</t>
  </si>
  <si>
    <t>CKDDE-G8A-G2A</t>
  </si>
  <si>
    <t>CKDDF-G8A-G2A</t>
  </si>
  <si>
    <t>CKDDF-G9A-G2A</t>
  </si>
  <si>
    <t>FE-26HD</t>
  </si>
  <si>
    <t>FE-26HDA</t>
  </si>
  <si>
    <t>FE-26HT</t>
  </si>
  <si>
    <t>FE-26HTA</t>
  </si>
  <si>
    <t>HW-26HT</t>
  </si>
  <si>
    <t>JA4D65A</t>
  </si>
  <si>
    <t>JA4D65B</t>
  </si>
  <si>
    <t>JA4D78A</t>
  </si>
  <si>
    <t>JA4D78B</t>
  </si>
  <si>
    <t>JE512C</t>
  </si>
  <si>
    <t>JE512D</t>
  </si>
  <si>
    <t>JE512E6</t>
  </si>
  <si>
    <t>JE512F6</t>
  </si>
  <si>
    <t>JE513C</t>
  </si>
  <si>
    <t>JE513D</t>
  </si>
  <si>
    <t>JE513E6</t>
  </si>
  <si>
    <t>JE513F6</t>
  </si>
  <si>
    <t>JE515C2</t>
  </si>
  <si>
    <t>JE515D2</t>
  </si>
  <si>
    <t>JE515F6</t>
  </si>
  <si>
    <t>JE518D</t>
  </si>
  <si>
    <t>JE518E6</t>
  </si>
  <si>
    <t>JE518F6</t>
  </si>
  <si>
    <t>JE523C</t>
  </si>
  <si>
    <t>JE523E6</t>
  </si>
  <si>
    <t>JE523G-HG</t>
  </si>
  <si>
    <t>JE523G-LW</t>
  </si>
  <si>
    <t>JE523H-HG</t>
  </si>
  <si>
    <t>JE523H-LW</t>
  </si>
  <si>
    <t>JE523J-HG</t>
  </si>
  <si>
    <t>JE523J-LW</t>
  </si>
  <si>
    <t>JE523L</t>
  </si>
  <si>
    <t>JE552E</t>
  </si>
  <si>
    <t>JE552F</t>
  </si>
  <si>
    <t>JE552G-HG</t>
  </si>
  <si>
    <t>JE552G-LW</t>
  </si>
  <si>
    <t>JE552H-HG</t>
  </si>
  <si>
    <t>JE552H-LW</t>
  </si>
  <si>
    <t>JE552J-HG</t>
  </si>
  <si>
    <t>JE552J-LW</t>
  </si>
  <si>
    <t>JE552K-LW</t>
  </si>
  <si>
    <t>JE553E</t>
  </si>
  <si>
    <t>JE553F</t>
  </si>
  <si>
    <t>JE553G-HG</t>
  </si>
  <si>
    <t>JE553G-LW</t>
  </si>
  <si>
    <t>JE553H-HG</t>
  </si>
  <si>
    <t>JE553H-LW</t>
  </si>
  <si>
    <t>JE553J-HG</t>
  </si>
  <si>
    <t>JE553J-LW</t>
  </si>
  <si>
    <t>JE553K-LW</t>
  </si>
  <si>
    <t>JE555E</t>
  </si>
  <si>
    <t>JE555F</t>
  </si>
  <si>
    <t>JE555G-HG</t>
  </si>
  <si>
    <t>JE555G-LW</t>
  </si>
  <si>
    <t>JE555H-HG</t>
  </si>
  <si>
    <t>JE555H-LW</t>
  </si>
  <si>
    <t>JE555J-HG</t>
  </si>
  <si>
    <t>JE555J-LW</t>
  </si>
  <si>
    <t>JE555K-LW</t>
  </si>
  <si>
    <t>KM52BA</t>
  </si>
  <si>
    <t>KM55AA</t>
  </si>
  <si>
    <t>KM55BA</t>
  </si>
  <si>
    <t>KM55CA</t>
  </si>
  <si>
    <t>KR-DW5-16</t>
  </si>
  <si>
    <t>L53AE-L</t>
  </si>
  <si>
    <t>L53AF-L</t>
  </si>
  <si>
    <t>L53BF-L</t>
  </si>
  <si>
    <t>L53BF-S</t>
  </si>
  <si>
    <t>L53BF-T</t>
  </si>
  <si>
    <t>L53DD-S-E5</t>
  </si>
  <si>
    <t>L53DE-L</t>
  </si>
  <si>
    <t>L53DF-T</t>
  </si>
  <si>
    <t>L56BE-S</t>
  </si>
  <si>
    <t>L56BF-S</t>
  </si>
  <si>
    <t>L56DE-T</t>
  </si>
  <si>
    <t>NQ55BGA-A7-G3A</t>
  </si>
  <si>
    <t>NQ55BGA-A9DF-G3A</t>
  </si>
  <si>
    <t>NQ55BGA-B9DF-G3A</t>
  </si>
  <si>
    <t>NQ55BGA-C8DF-G3A</t>
  </si>
  <si>
    <t>NQ55BGA-D8DF-G3A</t>
  </si>
  <si>
    <t>NQ55BGA-D8DO-G3A</t>
  </si>
  <si>
    <t>NQ55BGA-D9DF-G3A</t>
  </si>
  <si>
    <t>NQ55BGA-D9DO-G3A</t>
  </si>
  <si>
    <t>NQ55BHA-B9DF-G3A</t>
  </si>
  <si>
    <t>NQ55BHA-C8DF-G3A</t>
  </si>
  <si>
    <t>NQ55BHA-C9DF-G3A</t>
  </si>
  <si>
    <t>NQ55BHA-D8DF-G3A</t>
  </si>
  <si>
    <t>NQ55BHA-D8DO-G3A</t>
  </si>
  <si>
    <t>NQ55BHA-D9DF-G3A</t>
  </si>
  <si>
    <t>NQ55CBA-G7-H1N</t>
  </si>
  <si>
    <t>NQ55CBA-G9DF-H1N</t>
  </si>
  <si>
    <t>NQ55CBA-H8DF-H1N</t>
  </si>
  <si>
    <t>NQ55CBA-H9DF-H1N</t>
  </si>
  <si>
    <t>NQ55CBA-T8DF-H1N</t>
  </si>
  <si>
    <t>NQ55CBA-T8DO-H1N</t>
  </si>
  <si>
    <t>NQ55CBA-T9DF-H1N</t>
  </si>
  <si>
    <t>NQ55CBB-H8DF-H1Y</t>
  </si>
  <si>
    <t>NQ55CBB-H9DF-H1Y</t>
  </si>
  <si>
    <t>NQ55CBB-L7-H1Y</t>
  </si>
  <si>
    <t>NQ55CBB-L9DF-H1Y</t>
  </si>
  <si>
    <t>NQ55CBB-T8DF-H1Y</t>
  </si>
  <si>
    <t>NQ55CBB-T9DO-H1Y</t>
  </si>
  <si>
    <t>NQ55CDA-G7-H1N</t>
  </si>
  <si>
    <t>NQ55CDA-H8DF-H1N</t>
  </si>
  <si>
    <t>NQ55CDA-L7-H1N</t>
  </si>
  <si>
    <t>NQ55CDA-L9DF-H1N</t>
  </si>
  <si>
    <t>NQ55CDA-T8DF-H1N</t>
  </si>
  <si>
    <t>NQ55CDA-T9DF-H1N</t>
  </si>
  <si>
    <t>NQ55CDB-G7-H1Y</t>
  </si>
  <si>
    <t>NQ55CDB-H9DF-H1Y</t>
  </si>
  <si>
    <t>NQ55CDB-L7-H1Y</t>
  </si>
  <si>
    <t>NQ55CDB-T9DF-H1Y</t>
  </si>
  <si>
    <t>NQ55CDB-T9DO-H1Y</t>
  </si>
  <si>
    <t>QL52GF-6-8</t>
  </si>
  <si>
    <t>QL52GF-6-9</t>
  </si>
  <si>
    <t>QL52GF-L-7</t>
  </si>
  <si>
    <t>QL52GF-L-8</t>
  </si>
  <si>
    <t>QL52GF-P-9</t>
  </si>
  <si>
    <t>QL52GH-6-8</t>
  </si>
  <si>
    <t>QL52GH-6-9</t>
  </si>
  <si>
    <t>QL52GH-L-7</t>
  </si>
  <si>
    <t>QL52GH-L-8</t>
  </si>
  <si>
    <t>QL52GH-P-8</t>
  </si>
  <si>
    <t>QL52GH-P-9</t>
  </si>
  <si>
    <t>QL52GI-6-8-H0N</t>
  </si>
  <si>
    <t>QL52GI-6-9-H0N</t>
  </si>
  <si>
    <t>QL52GI-L-7-H0N</t>
  </si>
  <si>
    <t>QL52GI-L-8-H0N</t>
  </si>
  <si>
    <t>QL52GI-P-8-H0N</t>
  </si>
  <si>
    <t>QL52GI-P-9-H0N</t>
  </si>
  <si>
    <t>QL52GJ-6-8-H1N</t>
  </si>
  <si>
    <t>QL52GJ-6-9-H1N</t>
  </si>
  <si>
    <t>QL52GJ-L-7-H1N</t>
  </si>
  <si>
    <t>QL52GJ-L-8-H1N</t>
  </si>
  <si>
    <t>QL52GJ-P-8-H1N</t>
  </si>
  <si>
    <t>QL52GJ-P-9-H1N</t>
  </si>
  <si>
    <t>QL52HF-6-8</t>
  </si>
  <si>
    <t>QL52HF-6-9</t>
  </si>
  <si>
    <t>QL52HF-L-7</t>
  </si>
  <si>
    <t>QL52HF-L-8</t>
  </si>
  <si>
    <t>QL52HF-P-9</t>
  </si>
  <si>
    <t>QL52HH-6-8</t>
  </si>
  <si>
    <t>QL52HH-6-9</t>
  </si>
  <si>
    <t>QL52HH-L-7</t>
  </si>
  <si>
    <t>QL52HH-L-8</t>
  </si>
  <si>
    <t>QL52HH-P-8</t>
  </si>
  <si>
    <t>QL52HH-P-9</t>
  </si>
  <si>
    <t>QL52HI-6-8-H0N</t>
  </si>
  <si>
    <t>QL52HI-6-9-H0N</t>
  </si>
  <si>
    <t>QL52HI-L-7-H0N</t>
  </si>
  <si>
    <t>QL52HI-P-8-H0N</t>
  </si>
  <si>
    <t>QL52HI-P-9-H0N</t>
  </si>
  <si>
    <t>QL52HJ-6-8-H1N</t>
  </si>
  <si>
    <t>QL52HJ-6-9-H1N</t>
  </si>
  <si>
    <t>QL52HJ-L-7-H1N</t>
  </si>
  <si>
    <t>QL52HJ-L-8-H1N</t>
  </si>
  <si>
    <t>QL52HJ-P-8-H1N</t>
  </si>
  <si>
    <t>QL52HJ-P-9-H1N</t>
  </si>
  <si>
    <t>QL53AA-L</t>
  </si>
  <si>
    <t>QL53AB-L</t>
  </si>
  <si>
    <t>QL53AC-L-7</t>
  </si>
  <si>
    <t>QL53AC-L-8</t>
  </si>
  <si>
    <t>QL53AD-L-7</t>
  </si>
  <si>
    <t>QL53AD-L-8</t>
  </si>
  <si>
    <t>QL53AE-L-7</t>
  </si>
  <si>
    <t>QL53AE-L-8</t>
  </si>
  <si>
    <t>QL53AF-M-7</t>
  </si>
  <si>
    <t>QL53AF-M-8</t>
  </si>
  <si>
    <t>QL53AI-N-9-H0N</t>
  </si>
  <si>
    <t>QL53AI-R-8-H0N</t>
  </si>
  <si>
    <t>QL53AI-R-9-H0N</t>
  </si>
  <si>
    <t>QL53BA-G-O</t>
  </si>
  <si>
    <t>QL53BA-G-S</t>
  </si>
  <si>
    <t>QL53BA-L-O</t>
  </si>
  <si>
    <t>QL53BA-L-S</t>
  </si>
  <si>
    <t>QL53BA-S-O</t>
  </si>
  <si>
    <t>QL53BA-S-S</t>
  </si>
  <si>
    <t>QL53BA-T-O</t>
  </si>
  <si>
    <t>QL53BB-G-O</t>
  </si>
  <si>
    <t>QL53BB-G-S</t>
  </si>
  <si>
    <t>QL53BB-L-O</t>
  </si>
  <si>
    <t>QL53BB-L-S</t>
  </si>
  <si>
    <t>QL53BB-S-O</t>
  </si>
  <si>
    <t>QL53BB-S-S</t>
  </si>
  <si>
    <t>QL53BB-T-O</t>
  </si>
  <si>
    <t>QL53BC-G-7</t>
  </si>
  <si>
    <t>QL53BC-G-8</t>
  </si>
  <si>
    <t>QL53BC-G-9</t>
  </si>
  <si>
    <t>QL53BC-L-7</t>
  </si>
  <si>
    <t>QL53BC-L-8</t>
  </si>
  <si>
    <t>QL53BC-L-9</t>
  </si>
  <si>
    <t>QL53BC-S-8</t>
  </si>
  <si>
    <t>QL53BC-S-9</t>
  </si>
  <si>
    <t>QL53BC-T-9</t>
  </si>
  <si>
    <t>QL53BD-G-7</t>
  </si>
  <si>
    <t>QL53BD-G-8</t>
  </si>
  <si>
    <t>QL53BD-G-9</t>
  </si>
  <si>
    <t>QL53BD-L-7</t>
  </si>
  <si>
    <t>QL53BD-L-8</t>
  </si>
  <si>
    <t>QL53BD-L-9</t>
  </si>
  <si>
    <t>QL53BD-S-9</t>
  </si>
  <si>
    <t>QL53BD-T-9</t>
  </si>
  <si>
    <t>QL53BE-G-7</t>
  </si>
  <si>
    <t>QL53BE-G-8</t>
  </si>
  <si>
    <t>QL53BE-G-9</t>
  </si>
  <si>
    <t>QL53BE-L-7</t>
  </si>
  <si>
    <t>QL53BE-L-8</t>
  </si>
  <si>
    <t>QL53BE-L-9</t>
  </si>
  <si>
    <t>QL53BE-S-9</t>
  </si>
  <si>
    <t>QL53BE-T-9</t>
  </si>
  <si>
    <t>QL53BF-M-7</t>
  </si>
  <si>
    <t>QL53BF-M-8</t>
  </si>
  <si>
    <t>QL53BF-N-8</t>
  </si>
  <si>
    <t>QL53BF-N-9</t>
  </si>
  <si>
    <t>QL53BF-R-9</t>
  </si>
  <si>
    <t>QL53BH-M-7</t>
  </si>
  <si>
    <t>QL53BH-M-8</t>
  </si>
  <si>
    <t>QL53BH-N-8</t>
  </si>
  <si>
    <t>QL53BH-N-9</t>
  </si>
  <si>
    <t>QL53BH-R-8</t>
  </si>
  <si>
    <t>QL53BH-R-9</t>
  </si>
  <si>
    <t>QL53BI-M-7-H0N</t>
  </si>
  <si>
    <t>QL53BI-M-8-H0N</t>
  </si>
  <si>
    <t>QL53BI-N-8-H0N</t>
  </si>
  <si>
    <t>QL53BI-R-8-H0N</t>
  </si>
  <si>
    <t>QL53BI-R-9-H0N</t>
  </si>
  <si>
    <t>QL53DA-G-O</t>
  </si>
  <si>
    <t>QL53DA-G-S</t>
  </si>
  <si>
    <t>QL53DA-L-O</t>
  </si>
  <si>
    <t>QL53DA-L-S</t>
  </si>
  <si>
    <t>QL53DA-S-O</t>
  </si>
  <si>
    <t>QL53DA-S-S</t>
  </si>
  <si>
    <t>QL53DA-T-O</t>
  </si>
  <si>
    <t>QL53DB-G-O</t>
  </si>
  <si>
    <t>QL53DB-G-S</t>
  </si>
  <si>
    <t>QL53DB-L-O</t>
  </si>
  <si>
    <t>QL53DB-L-S</t>
  </si>
  <si>
    <t>QL53DB-S-O</t>
  </si>
  <si>
    <t>QL53DB-S-S</t>
  </si>
  <si>
    <t>QL53DB-T-O</t>
  </si>
  <si>
    <t>QL53DC-G-7</t>
  </si>
  <si>
    <t>QL53DC-G-8</t>
  </si>
  <si>
    <t>QL53DC-G-9</t>
  </si>
  <si>
    <t>QL53DC-L-7</t>
  </si>
  <si>
    <t>QL53DC-L-8</t>
  </si>
  <si>
    <t>QL53DC-L-9</t>
  </si>
  <si>
    <t>QL53DC-S-8</t>
  </si>
  <si>
    <t>QL53DC-S-9</t>
  </si>
  <si>
    <t>QL53DC-T-9</t>
  </si>
  <si>
    <t>QL53DD-G-7</t>
  </si>
  <si>
    <t>QL53DD-G-8</t>
  </si>
  <si>
    <t>QL53DD-G-9</t>
  </si>
  <si>
    <t>QL53DD-L-7</t>
  </si>
  <si>
    <t>QL53DD-L-8</t>
  </si>
  <si>
    <t>QL53DD-L-9</t>
  </si>
  <si>
    <t>QL53DD-S-9</t>
  </si>
  <si>
    <t>QL53DD-T-9</t>
  </si>
  <si>
    <t>QL53DE-G-7</t>
  </si>
  <si>
    <t>QL53DE-G-8</t>
  </si>
  <si>
    <t>QL53DE-G-9</t>
  </si>
  <si>
    <t>QL53DE-L-7</t>
  </si>
  <si>
    <t>QL53DE-L-8</t>
  </si>
  <si>
    <t>QL53DE-L-9</t>
  </si>
  <si>
    <t>QL53DE-S-9</t>
  </si>
  <si>
    <t>QL53DE-T-9</t>
  </si>
  <si>
    <t>QL53DF-M-7</t>
  </si>
  <si>
    <t>QL53DF-M-8</t>
  </si>
  <si>
    <t>QL53DF-N-8</t>
  </si>
  <si>
    <t>QL53DF-N-9</t>
  </si>
  <si>
    <t>QL53DF-R-9</t>
  </si>
  <si>
    <t>QL53DH-M-7</t>
  </si>
  <si>
    <t>QL53DH-M-8</t>
  </si>
  <si>
    <t>QL53DH-N-8</t>
  </si>
  <si>
    <t>QL53DH-N-9</t>
  </si>
  <si>
    <t>QL53DH-R-8</t>
  </si>
  <si>
    <t>QL53DH-R-9</t>
  </si>
  <si>
    <t>QL53DI-M-7-H0N</t>
  </si>
  <si>
    <t>QL53DI-M-8-H0N</t>
  </si>
  <si>
    <t>QL53DI-N-8-H0N</t>
  </si>
  <si>
    <t>QL53DI-N-9-H0N</t>
  </si>
  <si>
    <t>QL53DI-R-8-H0N</t>
  </si>
  <si>
    <t>QL53DI-R-9-H0N</t>
  </si>
  <si>
    <t>QL55GB-J-O</t>
  </si>
  <si>
    <t>QL55GB-J-S</t>
  </si>
  <si>
    <t>QL55GB-P-O</t>
  </si>
  <si>
    <t>QL55GB-P-S</t>
  </si>
  <si>
    <t>QL55GD-J-7</t>
  </si>
  <si>
    <t>QL55GD-J-8</t>
  </si>
  <si>
    <t>QL55GD-P-8</t>
  </si>
  <si>
    <t>QL55GE-J-7</t>
  </si>
  <si>
    <t>QL55GE-J-8</t>
  </si>
  <si>
    <t>QL55GE-P-8</t>
  </si>
  <si>
    <t>QL5ABD-7-8</t>
  </si>
  <si>
    <t>QL5ABD-H-7</t>
  </si>
  <si>
    <t>QL5ABE-7-8</t>
  </si>
  <si>
    <t>QL5ABE-H-7</t>
  </si>
  <si>
    <t>QL5ABF-6-89</t>
  </si>
  <si>
    <t>QL5ABF-L-7</t>
  </si>
  <si>
    <t>QL5ABF-L-89</t>
  </si>
  <si>
    <t>QL5ABF-P-89</t>
  </si>
  <si>
    <t>QL5ABG-6-89</t>
  </si>
  <si>
    <t>QL5ABG-P-89</t>
  </si>
  <si>
    <t>QL5ABH-6-89</t>
  </si>
  <si>
    <t>QL5ABH-P-89</t>
  </si>
  <si>
    <t>QL5ABI-6-89-G2P</t>
  </si>
  <si>
    <t>QL5ABI-P-89G2P</t>
  </si>
  <si>
    <t>QL5ABJ-P-89-G2P</t>
  </si>
  <si>
    <t>RE26HTA</t>
  </si>
  <si>
    <t>RT-26HT</t>
  </si>
  <si>
    <t>SL51BA-L</t>
  </si>
  <si>
    <t>SL51BA-S</t>
  </si>
  <si>
    <t>SL51BA-T</t>
  </si>
  <si>
    <t>SL53AA-L</t>
  </si>
  <si>
    <t>SL53AA-S</t>
  </si>
  <si>
    <t>SL53AC-L</t>
  </si>
  <si>
    <t>SL53AC-S</t>
  </si>
  <si>
    <t>SL53AD-L-E5</t>
  </si>
  <si>
    <t>SL53AE-L</t>
  </si>
  <si>
    <t>SL53AF-L</t>
  </si>
  <si>
    <t>SL53AG-L</t>
  </si>
  <si>
    <t>SL53AI-L</t>
  </si>
  <si>
    <t>SL53BA-L</t>
  </si>
  <si>
    <t>SL53BA-S</t>
  </si>
  <si>
    <t>SL53BA-T</t>
  </si>
  <si>
    <t>SL53BC-L</t>
  </si>
  <si>
    <t>SL53BC-S</t>
  </si>
  <si>
    <t>SL53BC-T</t>
  </si>
  <si>
    <t>SL53BD-L-E5</t>
  </si>
  <si>
    <t>SL53BD-S-E5</t>
  </si>
  <si>
    <t>SL53BD-T-E5</t>
  </si>
  <si>
    <t>SL53BE-L</t>
  </si>
  <si>
    <t>SL53BE-S</t>
  </si>
  <si>
    <t>SL53BE-T</t>
  </si>
  <si>
    <t>SL53BF-L</t>
  </si>
  <si>
    <t>SL53BF-S</t>
  </si>
  <si>
    <t>SL53BF-T</t>
  </si>
  <si>
    <t>SL53BG-L</t>
  </si>
  <si>
    <t>SL53BG-S</t>
  </si>
  <si>
    <t>SL53BG-T</t>
  </si>
  <si>
    <t>SL53BI-L</t>
  </si>
  <si>
    <t>SL53BI-S</t>
  </si>
  <si>
    <t>SL53BI-T</t>
  </si>
  <si>
    <t>SL53CA-L</t>
  </si>
  <si>
    <t>SL53CC-L</t>
  </si>
  <si>
    <t>SL53CD-L-E5</t>
  </si>
  <si>
    <t>SL53CE-L</t>
  </si>
  <si>
    <t>SL53DA-L</t>
  </si>
  <si>
    <t>SL53DA-S</t>
  </si>
  <si>
    <t>SL53DA-T</t>
  </si>
  <si>
    <t>SL53DC-L</t>
  </si>
  <si>
    <t>SL53DC-S</t>
  </si>
  <si>
    <t>SL53DC-T</t>
  </si>
  <si>
    <t>SL53DD-L-E5</t>
  </si>
  <si>
    <t>SL53DD-S-E5</t>
  </si>
  <si>
    <t>SL53DD-T-E5</t>
  </si>
  <si>
    <t>SL53DE-L</t>
  </si>
  <si>
    <t>SL53DE-S</t>
  </si>
  <si>
    <t>SL53DE-T</t>
  </si>
  <si>
    <t>SL53DF-L</t>
  </si>
  <si>
    <t>SL53DF-S</t>
  </si>
  <si>
    <t>SL53DF-T</t>
  </si>
  <si>
    <t>SL53DG-L</t>
  </si>
  <si>
    <t>SL53DG-S</t>
  </si>
  <si>
    <t>SL53DG-T</t>
  </si>
  <si>
    <t>SL53DI-L</t>
  </si>
  <si>
    <t>SL53DI-S</t>
  </si>
  <si>
    <t>SL53DI-T</t>
  </si>
  <si>
    <t>SL56BC-L</t>
  </si>
  <si>
    <t>SL56BC-S</t>
  </si>
  <si>
    <t>SL56BC-T</t>
  </si>
  <si>
    <t>SL56BD-S-92</t>
  </si>
  <si>
    <t>SL56BD-T-92</t>
  </si>
  <si>
    <t>SL56BE-S</t>
  </si>
  <si>
    <t>SL56BE-T</t>
  </si>
  <si>
    <t>SL56BF-L</t>
  </si>
  <si>
    <t>SL56BF-S</t>
  </si>
  <si>
    <t>SL56BG-L</t>
  </si>
  <si>
    <t>SL56BG-S</t>
  </si>
  <si>
    <t>SL56BH-L</t>
  </si>
  <si>
    <t>SL56BH-S</t>
  </si>
  <si>
    <t>SL56BI-L</t>
  </si>
  <si>
    <t>SL56BI-S</t>
  </si>
  <si>
    <t>SL56DC-S</t>
  </si>
  <si>
    <t>SL56DC-T</t>
  </si>
  <si>
    <t>SL56DD-T-92</t>
  </si>
  <si>
    <t>SL56DE-T</t>
  </si>
  <si>
    <t>스포티지그랜드</t>
  </si>
  <si>
    <t>FE-26WDA</t>
  </si>
  <si>
    <t>JAW35A</t>
  </si>
  <si>
    <t>JAW65A</t>
  </si>
  <si>
    <t>JAW78A</t>
  </si>
  <si>
    <t>RE26WTA</t>
  </si>
  <si>
    <t>RT-26WT</t>
  </si>
  <si>
    <t>스포티지렌탈</t>
  </si>
  <si>
    <t>NQ5H5GBA-H8DF-G5A</t>
  </si>
  <si>
    <t>NQ5H5GBA-L7DF-G5A</t>
  </si>
  <si>
    <t>NQ5H5GBA-L8DF-G5A</t>
  </si>
  <si>
    <t>NQ5H5GBA-T8DF-G5A</t>
  </si>
  <si>
    <t>NQ5H5GDA-H8DF-G5A</t>
  </si>
  <si>
    <t>NQ5H5GDA-L7DF-G5A</t>
  </si>
  <si>
    <t>JC543N</t>
  </si>
  <si>
    <t>JC543N8</t>
  </si>
  <si>
    <t>JC543N8-ECO</t>
  </si>
  <si>
    <t>JC543N-HG</t>
  </si>
  <si>
    <t>JC543N-HG8</t>
  </si>
  <si>
    <t>JC543NR</t>
  </si>
  <si>
    <t>JC543NR-HG</t>
  </si>
  <si>
    <t>JC543P9</t>
  </si>
  <si>
    <t>JC543P-HG9</t>
  </si>
  <si>
    <t>JC545N</t>
  </si>
  <si>
    <t>JC545N8</t>
  </si>
  <si>
    <t>JC545P9</t>
  </si>
  <si>
    <t>JC548FN-HG8</t>
  </si>
  <si>
    <t>JC548N</t>
  </si>
  <si>
    <t>JC548N8</t>
  </si>
  <si>
    <t>JC548N-HG</t>
  </si>
  <si>
    <t>JC548N-HG8</t>
  </si>
  <si>
    <t>JC548NR</t>
  </si>
  <si>
    <t>JC548NR-HG</t>
  </si>
  <si>
    <t>JC548P9</t>
  </si>
  <si>
    <t>JC548P-HG9</t>
  </si>
  <si>
    <t>JC712M2</t>
  </si>
  <si>
    <t>JC712MR2</t>
  </si>
  <si>
    <t>JC713M2</t>
  </si>
  <si>
    <t>JC713MR2</t>
  </si>
  <si>
    <t>JC715M</t>
  </si>
  <si>
    <t>JC715MR</t>
  </si>
  <si>
    <t>JC718M</t>
  </si>
  <si>
    <t>JC718MR</t>
  </si>
  <si>
    <t>JC738FDA</t>
  </si>
  <si>
    <t>JC738FKA6</t>
  </si>
  <si>
    <t>JC743M-HG</t>
  </si>
  <si>
    <t>JC743MR-HG</t>
  </si>
  <si>
    <t>JC743MR-SL-HG</t>
  </si>
  <si>
    <t>JC743M-SL-HG</t>
  </si>
  <si>
    <t>JC743N</t>
  </si>
  <si>
    <t>JC743N8</t>
  </si>
  <si>
    <t>JC743N-HG</t>
  </si>
  <si>
    <t>JC743N-HG8</t>
  </si>
  <si>
    <t>JC743N-HG8A</t>
  </si>
  <si>
    <t>JC743NR</t>
  </si>
  <si>
    <t>JC743NR-HG</t>
  </si>
  <si>
    <t>JC743NR-HG8</t>
  </si>
  <si>
    <t>JC743NR-HG8A</t>
  </si>
  <si>
    <t>JC743P9</t>
  </si>
  <si>
    <t>JC743P-HG9</t>
  </si>
  <si>
    <t>JC743PR-HG9</t>
  </si>
  <si>
    <t>JC745FN-HG</t>
  </si>
  <si>
    <t>JC745N8</t>
  </si>
  <si>
    <t>JC745P9</t>
  </si>
  <si>
    <t>JC748FM-HG</t>
  </si>
  <si>
    <t>JC748FMR-HG</t>
  </si>
  <si>
    <t>JC748FN-HG</t>
  </si>
  <si>
    <t>JC748FN-HG8</t>
  </si>
  <si>
    <t>JC748FN-HG8A</t>
  </si>
  <si>
    <t>JC748FNR-HG</t>
  </si>
  <si>
    <t>JC748FP-HG9</t>
  </si>
  <si>
    <t>JC748M-HG</t>
  </si>
  <si>
    <t>JC748MR-HG</t>
  </si>
  <si>
    <t>JC748N</t>
  </si>
  <si>
    <t>JC748N8</t>
  </si>
  <si>
    <t>JC748N-HG</t>
  </si>
  <si>
    <t>JC748N-HG8</t>
  </si>
  <si>
    <t>JC748N-HG8A</t>
  </si>
  <si>
    <t>JC748NR</t>
  </si>
  <si>
    <t>JC748NR-HG</t>
  </si>
  <si>
    <t>JC748P9</t>
  </si>
  <si>
    <t>JC748P-HG9</t>
  </si>
  <si>
    <t>MQ45BBA-F2-H1N</t>
  </si>
  <si>
    <t>MQ45BBA-F8DF-H1N</t>
  </si>
  <si>
    <t>MQ45BBA-H2-H1N</t>
  </si>
  <si>
    <t>MQ45BBA-H8DF-H1N</t>
  </si>
  <si>
    <t>MQ45BBA-H8DO-H1N</t>
  </si>
  <si>
    <t>MQ45BBA-K2-H1N</t>
  </si>
  <si>
    <t>MQ45BBA-K8DF-H1N</t>
  </si>
  <si>
    <t>MQ45BBA-K8DO-H1N</t>
  </si>
  <si>
    <t>MQ45BBA-L2-H1N</t>
  </si>
  <si>
    <t>MQ45BBA-L8DF-H1N</t>
  </si>
  <si>
    <t>MQ45BBA-L8DO-H1N</t>
  </si>
  <si>
    <t>MQ45BBB-F2-H1N</t>
  </si>
  <si>
    <t>MQ45BBB-F8DF-H1N</t>
  </si>
  <si>
    <t>MQ45BBB-H2-H1N</t>
  </si>
  <si>
    <t>MQ45BBB-H8DF-H1N</t>
  </si>
  <si>
    <t>MQ45BBB-H8DO-H1N</t>
  </si>
  <si>
    <t>MQ45BBB-K2-H1N</t>
  </si>
  <si>
    <t>MQ45BBB-K8DF-H1N</t>
  </si>
  <si>
    <t>MQ45BBB-K8DO-H1N</t>
  </si>
  <si>
    <t>MQ45BBB-L8DF-H1N</t>
  </si>
  <si>
    <t>MQ45BBC-B2-H1Y</t>
  </si>
  <si>
    <t>MQ45BBC-F2-H1Y</t>
  </si>
  <si>
    <t>MQ45BBC-F8DF-H1Y</t>
  </si>
  <si>
    <t>MQ45BBC-H8DF-H1Y</t>
  </si>
  <si>
    <t>MQ45BBC-H8DO-H1Y</t>
  </si>
  <si>
    <t>MQ45BBC-K2-H1Y</t>
  </si>
  <si>
    <t>MQ45BBC-L2-H1Y</t>
  </si>
  <si>
    <t>MQ45BBC-L8DF-H1Y</t>
  </si>
  <si>
    <t>MQ45BBC-L8DO-H1Y</t>
  </si>
  <si>
    <t>MQ45BDA-F2-H1N</t>
  </si>
  <si>
    <t>MQ45BDA-F8DF-H1N</t>
  </si>
  <si>
    <t>MQ45BDA-H2-H1N</t>
  </si>
  <si>
    <t>MQ45BDA-H8DF-H1N</t>
  </si>
  <si>
    <t>MQ45BDA-H8DO-H1N</t>
  </si>
  <si>
    <t>MQ45BDA-K2-H1N</t>
  </si>
  <si>
    <t>MQ45BDA-K8DF-H1N</t>
  </si>
  <si>
    <t>MQ45BDA-K8DO-H1N</t>
  </si>
  <si>
    <t>MQ45BDA-L2-H1N</t>
  </si>
  <si>
    <t>MQ45BDA-L8DF-H1N</t>
  </si>
  <si>
    <t>MQ45BDA-L8DO-H1N</t>
  </si>
  <si>
    <t>MQ45BDB-B2-H1N</t>
  </si>
  <si>
    <t>MQ45BDB-F2-H1N</t>
  </si>
  <si>
    <t>MQ45BDB-F8DF-H1N</t>
  </si>
  <si>
    <t>MQ45BDB-H8DF-H1N</t>
  </si>
  <si>
    <t>MQ45BDB-H8DO-H1N</t>
  </si>
  <si>
    <t>MQ45BDB-K2-H1N</t>
  </si>
  <si>
    <t>MQ45BDB-K8DF-H1N</t>
  </si>
  <si>
    <t>MQ45BDB-K8DO-H1N</t>
  </si>
  <si>
    <t>MQ45BDB-L2-H1N</t>
  </si>
  <si>
    <t>MQ45BDB-L8DF-H1N</t>
  </si>
  <si>
    <t>MQ45BDB-L8DO-H1N</t>
  </si>
  <si>
    <t>MQ45BDC-B2-H1Y</t>
  </si>
  <si>
    <t>MQ45BDC-F8DF-H1Y</t>
  </si>
  <si>
    <t>MQ45BDC-H2-H1Y</t>
  </si>
  <si>
    <t>MQ45BDC-H8DF-H1Y</t>
  </si>
  <si>
    <t>MQ45BDC-K2-H1Y</t>
  </si>
  <si>
    <t>MQ45BDC-L8DF-H1Y</t>
  </si>
  <si>
    <t>MQ45BDC-L8DO-H1Y</t>
  </si>
  <si>
    <t>MQ45FBA-F2-G3A</t>
  </si>
  <si>
    <t>MQ45FBA-F8DO-G3A</t>
  </si>
  <si>
    <t>MQ45FBA-G2-G3A</t>
  </si>
  <si>
    <t>MQ45FBA-G8DF-G3A</t>
  </si>
  <si>
    <t>MQ45FBA-H8DF-G3A</t>
  </si>
  <si>
    <t>MQ45FBA-H8DO-G3A</t>
  </si>
  <si>
    <t>MQ45FBA-L2-G3A</t>
  </si>
  <si>
    <t>MQ45FBA-M8DF-G3A</t>
  </si>
  <si>
    <t>MQ45FBA-M8DO-G3A</t>
  </si>
  <si>
    <t>MQ45FBB-F2-G3A</t>
  </si>
  <si>
    <t>MQ45FBB-F8DF-G3A</t>
  </si>
  <si>
    <t>MQ45FBB-F8DO-G3A</t>
  </si>
  <si>
    <t>MQ45FBB-G2-G3A</t>
  </si>
  <si>
    <t>MQ45FBB-G8DF-G3A</t>
  </si>
  <si>
    <t>MQ45FBB-H8DO-G3A</t>
  </si>
  <si>
    <t>MQ45FBB-L2-G3A</t>
  </si>
  <si>
    <t>MQ45FBB-M2-G3A</t>
  </si>
  <si>
    <t>MQ45FBB-M8DF-G3A</t>
  </si>
  <si>
    <t>MQ45FBB-M8DO-G3A</t>
  </si>
  <si>
    <t>MQ45FDA-F2-G3A</t>
  </si>
  <si>
    <t>MQ45FDA-F8-G3A</t>
  </si>
  <si>
    <t>MQ45FDA-G2-G3A</t>
  </si>
  <si>
    <t>MQ45FDA-G8-G3A</t>
  </si>
  <si>
    <t>MQ45FDA-H2-G3A</t>
  </si>
  <si>
    <t>MQ45FDA-H8-G3A</t>
  </si>
  <si>
    <t>MQ45FDA-L2-G3A</t>
  </si>
  <si>
    <t>MQ45FDA-M2-G3A</t>
  </si>
  <si>
    <t>MQ45FDA-M8-G3A</t>
  </si>
  <si>
    <t>MQ45FDB-F2-G3A</t>
  </si>
  <si>
    <t>MQ45FDB-F8-G3A</t>
  </si>
  <si>
    <t>MQ45FDB-G2-G3A</t>
  </si>
  <si>
    <t>MQ45FDB-H2-G3A</t>
  </si>
  <si>
    <t>MQ45FDB-H8-G3A</t>
  </si>
  <si>
    <t>MQ45FDB-L2-G3A</t>
  </si>
  <si>
    <t>MQ45FDB-M2-G3A</t>
  </si>
  <si>
    <t>MQ45FDB-M8-G3A</t>
  </si>
  <si>
    <t>MQ46BBA-E2-H1N</t>
  </si>
  <si>
    <t>MQ46BBA-E8DF-H1N</t>
  </si>
  <si>
    <t>MQ46BBA-F2-H1N</t>
  </si>
  <si>
    <t>MQ46BBA-F8DF-H1N</t>
  </si>
  <si>
    <t>MQ46BBA-F8DO-H1N</t>
  </si>
  <si>
    <t>MQ46BBA-G2-H1N</t>
  </si>
  <si>
    <t>MQ46BBA-G8DF-H1N</t>
  </si>
  <si>
    <t>MQ46BBA-G8DO-H1N</t>
  </si>
  <si>
    <t>MQ46BBA-J2-H1N</t>
  </si>
  <si>
    <t>MQ46BBA-J8DF-H1N</t>
  </si>
  <si>
    <t>MQ46BBA-J8DO-H1N</t>
  </si>
  <si>
    <t>MQ46BBB-D2-H1N</t>
  </si>
  <si>
    <t>MQ46BBB-E2-H1N</t>
  </si>
  <si>
    <t>MQ46BBB-E8DF-H1N</t>
  </si>
  <si>
    <t>MQ46BBB-F2-H1N</t>
  </si>
  <si>
    <t>MQ46BBB-F8DF-H1N</t>
  </si>
  <si>
    <t>MQ46BBB-F8DO-H1N</t>
  </si>
  <si>
    <t>MQ46BBB-G8DO-H1N</t>
  </si>
  <si>
    <t>MQ46BBB-J2-H1N</t>
  </si>
  <si>
    <t>MQ46BBB-J8DF-H1N</t>
  </si>
  <si>
    <t>MQ46BBB-J8DO-H1N</t>
  </si>
  <si>
    <t>MQ46BBC-D2-H1Y</t>
  </si>
  <si>
    <t>MQ46BBC-E8DF-H1Y</t>
  </si>
  <si>
    <t>MQ46BBC-F2-H1Y</t>
  </si>
  <si>
    <t>MQ46BBC-G2-H1Y</t>
  </si>
  <si>
    <t>MQ46BBC-G8DF-H1Y</t>
  </si>
  <si>
    <t>MQ46BBC-J2-H1Y</t>
  </si>
  <si>
    <t>MQ46BBC-J8DF-H1Y</t>
  </si>
  <si>
    <t>MQ46BDA-E2-H1N</t>
  </si>
  <si>
    <t>MQ46BDA-E8-H1N</t>
  </si>
  <si>
    <t>MQ46BDA-F2-H1N</t>
  </si>
  <si>
    <t>MQ46BDA-F8-H1N</t>
  </si>
  <si>
    <t>MQ46BDA-G2-H1N</t>
  </si>
  <si>
    <t>MQ46BDA-G8-H1N</t>
  </si>
  <si>
    <t>MQ46BDA-J2-H1N</t>
  </si>
  <si>
    <t>MQ46BDA-J8-H1N</t>
  </si>
  <si>
    <t>MQ46BDB-D2-H1N</t>
  </si>
  <si>
    <t>MQ46BDB-F2-H1N</t>
  </si>
  <si>
    <t>MQ46BDB-G2-H1N</t>
  </si>
  <si>
    <t>MQ46BDB-J2-H1N</t>
  </si>
  <si>
    <t>MQ46BDB-J8-H1N</t>
  </si>
  <si>
    <t>MQ46BDC-D2-H1Y</t>
  </si>
  <si>
    <t>MQ46BDC-F2-H1Y</t>
  </si>
  <si>
    <t>MQ46BDC-G2-H1Y</t>
  </si>
  <si>
    <t>MQ46BDC-J2-H1Y</t>
  </si>
  <si>
    <t>MQ46FBA-G8-G3A</t>
  </si>
  <si>
    <t>MQ46FBA-J2-G3A</t>
  </si>
  <si>
    <t>MQ46FBA-K8-G3A</t>
  </si>
  <si>
    <t>MQ46FBA-L2-G3A</t>
  </si>
  <si>
    <t>MQ46FBB-G2-G3A</t>
  </si>
  <si>
    <t>MQ46FBB-G8-G3A</t>
  </si>
  <si>
    <t>MQ46FBB-J2-G3A</t>
  </si>
  <si>
    <t>MQ46FBB-K8-G3A</t>
  </si>
  <si>
    <t>MQ46FBB-L8-G3A</t>
  </si>
  <si>
    <t>MQ46FDA-G2-G3A</t>
  </si>
  <si>
    <t>MQ46FDA-G8-G3A</t>
  </si>
  <si>
    <t>MQ46FDA-J2-G3A</t>
  </si>
  <si>
    <t>MQ46FDA-K2-G3A</t>
  </si>
  <si>
    <t>MQ46FDA-L2-G3A</t>
  </si>
  <si>
    <t>MQ46FDA-L8-G3A</t>
  </si>
  <si>
    <t>MQ46FDB-G2-G3A</t>
  </si>
  <si>
    <t>MQ46FDB-G8-G3A</t>
  </si>
  <si>
    <t>MQ46FDB-J2-G3A</t>
  </si>
  <si>
    <t>MQ46FDB-K2-G3A</t>
  </si>
  <si>
    <t>MQ46FDB-K8-G3A</t>
  </si>
  <si>
    <t>MQ46FDB-L2-G3A</t>
  </si>
  <si>
    <t>MQ46FDB-L8-G3A</t>
  </si>
  <si>
    <t>MQ47BBA-H2-H1N</t>
  </si>
  <si>
    <t>MQ47BBA-H8DF-H1N</t>
  </si>
  <si>
    <t>MQ47BBA-H8DO-H1N</t>
  </si>
  <si>
    <t>MQ47BBA-L2-H1N</t>
  </si>
  <si>
    <t>MQ47BBA-L8DF-H1N</t>
  </si>
  <si>
    <t>MQ47BBA-L8DO-H1N</t>
  </si>
  <si>
    <t>MQ47BBA-M2-H1N</t>
  </si>
  <si>
    <t>MQ47BBA-M8DF-H1N</t>
  </si>
  <si>
    <t>MQ47BBA-M8DO-H1N</t>
  </si>
  <si>
    <t>MQ47BBA-N2-H1N</t>
  </si>
  <si>
    <t>MQ47BBA-N8DF-H1N</t>
  </si>
  <si>
    <t>MQ47BBB-F2-H1N</t>
  </si>
  <si>
    <t>MQ47BBB-H2-H1N</t>
  </si>
  <si>
    <t>MQ47BBB-H8DF-H1N</t>
  </si>
  <si>
    <t>MQ47BBB-H8DO-H1N</t>
  </si>
  <si>
    <t>MQ47BBB-L8DF-H1N</t>
  </si>
  <si>
    <t>MQ47BBB-M2-H1N</t>
  </si>
  <si>
    <t>MQ47BBB-M8DF-H1N</t>
  </si>
  <si>
    <t>MQ47BBB-M8DO-H1N</t>
  </si>
  <si>
    <t>MQ47BBB-N2-H1N</t>
  </si>
  <si>
    <t>MQ47BBB-N8DF-H1N</t>
  </si>
  <si>
    <t>MQ47BBC-F2-H1Y</t>
  </si>
  <si>
    <t>MQ47BBC-H8DF-H1Y</t>
  </si>
  <si>
    <t>MQ47BBC-L2-H1Y</t>
  </si>
  <si>
    <t>MQ47BBC-M2-H1Y</t>
  </si>
  <si>
    <t>MQ47BBC-M8DF-H1Y</t>
  </si>
  <si>
    <t>MQ47BBC-N8DF-H1Y</t>
  </si>
  <si>
    <t>MQ47BDA-H2-H1N</t>
  </si>
  <si>
    <t>MQ47BDA-H8-H1N</t>
  </si>
  <si>
    <t>MQ47BDA-L2-H1N</t>
  </si>
  <si>
    <t>MQ47BDA-L8-H1N</t>
  </si>
  <si>
    <t>MQ47BDA-M2-H1N</t>
  </si>
  <si>
    <t>MQ47BDA-M8-H1N</t>
  </si>
  <si>
    <t>MQ47BDA-N2-H1N</t>
  </si>
  <si>
    <t>MQ47BDA-N8-H1N</t>
  </si>
  <si>
    <t>MQ47BDB-F2-H1N</t>
  </si>
  <si>
    <t>MQ47BDB-H2-H1N</t>
  </si>
  <si>
    <t>MQ47BDB-H8-H1N</t>
  </si>
  <si>
    <t>MQ47BDB-L2-H1N</t>
  </si>
  <si>
    <t>MQ47BDB-L8-H1N</t>
  </si>
  <si>
    <t>MQ47BDB-M2-H1N</t>
  </si>
  <si>
    <t>MQ47BDB-M8-H1N</t>
  </si>
  <si>
    <t>MQ47BDC-H8-H1Y</t>
  </si>
  <si>
    <t>MQ47BDC-L8-H1Y</t>
  </si>
  <si>
    <t>MQ47BDC-M2-H1Y</t>
  </si>
  <si>
    <t>MQ47BDC-M8-H1Y</t>
  </si>
  <si>
    <t>MQ47FBA-F2-G3A</t>
  </si>
  <si>
    <t>MQ47FBA-F8-G3A</t>
  </si>
  <si>
    <t>MQ47FBA-H2-G3A</t>
  </si>
  <si>
    <t>MQ47FBA-H8-G3A</t>
  </si>
  <si>
    <t>MQ47FBA-J2-G3A</t>
  </si>
  <si>
    <t>MQ47FBA-J8-G3A</t>
  </si>
  <si>
    <t>MQ47FBA-M2-G3A</t>
  </si>
  <si>
    <t>MQ47FBB-F2-G3A</t>
  </si>
  <si>
    <t>MQ47FBB-F8-G3A</t>
  </si>
  <si>
    <t>MQ47FBB-H2-G3A</t>
  </si>
  <si>
    <t>MQ47FBB-H8-G3A</t>
  </si>
  <si>
    <t>MQ47FBB-J2-G3A</t>
  </si>
  <si>
    <t>MQ47FBB-J8-G3A</t>
  </si>
  <si>
    <t>MQ47FBB-M2-G3A</t>
  </si>
  <si>
    <t>MQ47FDA-F2-G3A</t>
  </si>
  <si>
    <t>MQ47FDA-H2-G3A</t>
  </si>
  <si>
    <t>MQ47FDA-H8-G3A</t>
  </si>
  <si>
    <t>MQ47FDA-J2-G3A</t>
  </si>
  <si>
    <t>MQ47FDA-J8-G3A</t>
  </si>
  <si>
    <t>MQ47FDA-M2-G3A</t>
  </si>
  <si>
    <t>MQ47FDB-F2-G3A</t>
  </si>
  <si>
    <t>MQ47FDB-H8-G3A</t>
  </si>
  <si>
    <t>MQ47FDB-J2-G3A</t>
  </si>
  <si>
    <t>MQ47FDB-J8-G3A</t>
  </si>
  <si>
    <t>MQ47FDB-M2-G3A</t>
  </si>
  <si>
    <t>UM51BD-P-89</t>
  </si>
  <si>
    <t>UM51BD-S-89</t>
  </si>
  <si>
    <t>UM51BF-G-8</t>
  </si>
  <si>
    <t>UM51BF-G-9</t>
  </si>
  <si>
    <t>UM51BF-P-9</t>
  </si>
  <si>
    <t>UM51BG-G-8</t>
  </si>
  <si>
    <t>UM51BG-G-9</t>
  </si>
  <si>
    <t>UM51BG-P-9</t>
  </si>
  <si>
    <t>UM51BH-G-8</t>
  </si>
  <si>
    <t>UM51BH-G-9</t>
  </si>
  <si>
    <t>UM51BH-P-8</t>
  </si>
  <si>
    <t>UM51BH-P-9</t>
  </si>
  <si>
    <t>UM51BH-S-9</t>
  </si>
  <si>
    <t>UM51DD-P-89</t>
  </si>
  <si>
    <t>UM51DD-S-89</t>
  </si>
  <si>
    <t>UM51DF-G-89</t>
  </si>
  <si>
    <t>UM51DF-P-89</t>
  </si>
  <si>
    <t>UM51DG-G-89</t>
  </si>
  <si>
    <t>UM51DG-P-89</t>
  </si>
  <si>
    <t>UM51DH-G-89</t>
  </si>
  <si>
    <t>UM51DH-P-89</t>
  </si>
  <si>
    <t>UM51DH-S-89</t>
  </si>
  <si>
    <t>UM5ABA-G</t>
  </si>
  <si>
    <t>UM5ABA-L</t>
  </si>
  <si>
    <t>UM5ABA-P</t>
  </si>
  <si>
    <t>UM5ABA-P-O</t>
  </si>
  <si>
    <t>UM5ABA-S-O</t>
  </si>
  <si>
    <t>UM5ABA-T-O</t>
  </si>
  <si>
    <t>UM5ABB-G</t>
  </si>
  <si>
    <t>UM5ABB-L</t>
  </si>
  <si>
    <t>UM5ABB-P</t>
  </si>
  <si>
    <t>UM5ABB-P-O</t>
  </si>
  <si>
    <t>UM5ABB-S-O</t>
  </si>
  <si>
    <t>UM5ABB-T-O</t>
  </si>
  <si>
    <t>UM5ABC-G</t>
  </si>
  <si>
    <t>UM5ABC-L</t>
  </si>
  <si>
    <t>UM5ABC-P</t>
  </si>
  <si>
    <t>UM5ABC-P-O</t>
  </si>
  <si>
    <t>UM5ABC-S-O</t>
  </si>
  <si>
    <t>UM5ABC-T-O</t>
  </si>
  <si>
    <t>UM5ABD-G-8</t>
  </si>
  <si>
    <t>UM5ABD-P-8</t>
  </si>
  <si>
    <t>UM5ABD-P-9</t>
  </si>
  <si>
    <t>UM5ABD-S-9</t>
  </si>
  <si>
    <t>UM5ABD-T-9</t>
  </si>
  <si>
    <t>UM5ABE-G-8</t>
  </si>
  <si>
    <t>UM5ABE-P-8</t>
  </si>
  <si>
    <t>UM5ABE-P-9</t>
  </si>
  <si>
    <t>UM5ABE-S-9</t>
  </si>
  <si>
    <t>UM5ABE-T-9</t>
  </si>
  <si>
    <t>UM5ABF-G-8</t>
  </si>
  <si>
    <t>UM5ABF-G-9</t>
  </si>
  <si>
    <t>UM5ABF-L-8</t>
  </si>
  <si>
    <t>UM5ABF-P-9</t>
  </si>
  <si>
    <t>UM5ABF-S-9</t>
  </si>
  <si>
    <t>UM5ABG-G-8</t>
  </si>
  <si>
    <t>UM5ABG-G-9</t>
  </si>
  <si>
    <t>UM5ABG-L-8</t>
  </si>
  <si>
    <t>UM5ABG-P-8</t>
  </si>
  <si>
    <t>UM5ABG-P-9</t>
  </si>
  <si>
    <t>UM5ABG-S-9</t>
  </si>
  <si>
    <t>UM5ABG-T-9</t>
  </si>
  <si>
    <t>UM5ABH-G-8</t>
  </si>
  <si>
    <t>UM5ABH-G-9</t>
  </si>
  <si>
    <t>UM5ABH-L-8</t>
  </si>
  <si>
    <t>UM5ABH-P-9</t>
  </si>
  <si>
    <t>UM5ABH-S-9</t>
  </si>
  <si>
    <t>UM5ABH-T-9</t>
  </si>
  <si>
    <t>UM5ADA-P</t>
  </si>
  <si>
    <t>UM5ADA-P-O</t>
  </si>
  <si>
    <t>UM5ADA-S-O</t>
  </si>
  <si>
    <t>UM5ADA-T-O</t>
  </si>
  <si>
    <t>UM5ADB-P</t>
  </si>
  <si>
    <t>UM5ADB-P-O</t>
  </si>
  <si>
    <t>UM5ADB-S-O</t>
  </si>
  <si>
    <t>UM5ADB-T-O</t>
  </si>
  <si>
    <t>UM5ADC-P</t>
  </si>
  <si>
    <t>UM5ADC-P-O</t>
  </si>
  <si>
    <t>UM5ADC-S-O</t>
  </si>
  <si>
    <t>UM5ADC-T-O</t>
  </si>
  <si>
    <t>UM5ADD-P-8</t>
  </si>
  <si>
    <t>UM5ADD-P-9</t>
  </si>
  <si>
    <t>UM5ADD-S-9</t>
  </si>
  <si>
    <t>UM5ADD-T-9</t>
  </si>
  <si>
    <t>UM5ADE-P-8</t>
  </si>
  <si>
    <t>UM5ADE-P-9</t>
  </si>
  <si>
    <t>UM5ADE-S-9</t>
  </si>
  <si>
    <t>UM5ADE-T-9</t>
  </si>
  <si>
    <t>UM5ADF-G-8</t>
  </si>
  <si>
    <t>UM5ADF-G-9</t>
  </si>
  <si>
    <t>UM5ADF-P-9</t>
  </si>
  <si>
    <t>UM5ADF-S-9</t>
  </si>
  <si>
    <t>UM5ADG-G-8</t>
  </si>
  <si>
    <t>UM5ADG-G-9</t>
  </si>
  <si>
    <t>UM5ADG-P-8</t>
  </si>
  <si>
    <t>UM5ADG-P-9</t>
  </si>
  <si>
    <t>UM5ADG-S-9</t>
  </si>
  <si>
    <t>UM5ADG-T-9</t>
  </si>
  <si>
    <t>UM5ADH-G-8</t>
  </si>
  <si>
    <t>UM5ADH-G-9</t>
  </si>
  <si>
    <t>UM5ADH-P-9</t>
  </si>
  <si>
    <t>UM5ADH-S-9</t>
  </si>
  <si>
    <t>UM5ADH-T-9</t>
  </si>
  <si>
    <t>UM5BBA-G</t>
  </si>
  <si>
    <t>UM5BBA-P</t>
  </si>
  <si>
    <t>UM5BBA-P-O</t>
  </si>
  <si>
    <t>UM5BBA-S-O</t>
  </si>
  <si>
    <t>UM5BBA-T-O</t>
  </si>
  <si>
    <t>UM5BBB-P</t>
  </si>
  <si>
    <t>UM5BBB-P-O</t>
  </si>
  <si>
    <t>UM5BBB-S-O</t>
  </si>
  <si>
    <t>UM5BBB-T-O</t>
  </si>
  <si>
    <t>UM5BBC-P</t>
  </si>
  <si>
    <t>UM5BBC-P-O</t>
  </si>
  <si>
    <t>UM5BBC-S-O</t>
  </si>
  <si>
    <t>UM5BBC-T-O</t>
  </si>
  <si>
    <t>UM5BBD-P-8</t>
  </si>
  <si>
    <t>UM5BBD-P-9</t>
  </si>
  <si>
    <t>UM5BBD-S-9</t>
  </si>
  <si>
    <t>UM5BBD-T-9</t>
  </si>
  <si>
    <t>UM5BBE-P-8</t>
  </si>
  <si>
    <t>UM5BBE-P-9</t>
  </si>
  <si>
    <t>UM5BBE-S-9</t>
  </si>
  <si>
    <t>UM5BBE-T-9</t>
  </si>
  <si>
    <t>UM5BBF-G-8</t>
  </si>
  <si>
    <t>UM5BBF-G-9</t>
  </si>
  <si>
    <t>UM5BBF-L-8</t>
  </si>
  <si>
    <t>UM5BBF-P-9</t>
  </si>
  <si>
    <t>UM5BBF-S-9</t>
  </si>
  <si>
    <t>UM5BBG-G-8</t>
  </si>
  <si>
    <t>UM5BBG-G-9</t>
  </si>
  <si>
    <t>UM5BBG-L-8</t>
  </si>
  <si>
    <t>UM5BBG-P-8</t>
  </si>
  <si>
    <t>UM5BBG-P-9</t>
  </si>
  <si>
    <t>UM5BBG-S-9</t>
  </si>
  <si>
    <t>UM5BBG-T-9</t>
  </si>
  <si>
    <t>UM5BBH-G-8</t>
  </si>
  <si>
    <t>UM5BBH-G-9</t>
  </si>
  <si>
    <t>UM5BBH-L-8</t>
  </si>
  <si>
    <t>UM5BBH-P-9</t>
  </si>
  <si>
    <t>UM5BBH-S-9</t>
  </si>
  <si>
    <t>UM5BBH-T-9</t>
  </si>
  <si>
    <t>UM5BDA-P</t>
  </si>
  <si>
    <t>UM5BDA-P-O</t>
  </si>
  <si>
    <t>UM5BDA-S-O</t>
  </si>
  <si>
    <t>UM5BDA-T-O</t>
  </si>
  <si>
    <t>UM5BDB-P</t>
  </si>
  <si>
    <t>UM5BDB-P-O</t>
  </si>
  <si>
    <t>UM5BDB-S-O</t>
  </si>
  <si>
    <t>UM5BDB-T-O</t>
  </si>
  <si>
    <t>UM5BDC-P</t>
  </si>
  <si>
    <t>UM5BDC-P-O</t>
  </si>
  <si>
    <t>UM5BDC-S-O</t>
  </si>
  <si>
    <t>UM5BDC-T-O</t>
  </si>
  <si>
    <t>UM5BDD-P-8</t>
  </si>
  <si>
    <t>UM5BDD-P-9</t>
  </si>
  <si>
    <t>UM5BDD-S-9</t>
  </si>
  <si>
    <t>UM5BDD-T-9</t>
  </si>
  <si>
    <t>UM5BDE-P-8</t>
  </si>
  <si>
    <t>UM5BDE-P-9</t>
  </si>
  <si>
    <t>UM5BDE-S-9</t>
  </si>
  <si>
    <t>UM5BDE-T-9</t>
  </si>
  <si>
    <t>UM5BDF-G-8</t>
  </si>
  <si>
    <t>UM5BDF-G-9</t>
  </si>
  <si>
    <t>UM5BDF-P-9</t>
  </si>
  <si>
    <t>UM5BDF-S-9</t>
  </si>
  <si>
    <t>UM5BDG-G-8</t>
  </si>
  <si>
    <t>UM5BDG-G-9</t>
  </si>
  <si>
    <t>UM5BDG-P-8</t>
  </si>
  <si>
    <t>UM5BDG-P-9</t>
  </si>
  <si>
    <t>UM5BDG-S-9</t>
  </si>
  <si>
    <t>UM5BDG-T-9</t>
  </si>
  <si>
    <t>UM5BDH-G-8</t>
  </si>
  <si>
    <t>UM5BDH-G-9</t>
  </si>
  <si>
    <t>UM5BDH-P-9</t>
  </si>
  <si>
    <t>UM5BDH-S-9</t>
  </si>
  <si>
    <t>UM5BDH-T-9</t>
  </si>
  <si>
    <t>UM71BD-P-89</t>
  </si>
  <si>
    <t>UM71BD-S-89</t>
  </si>
  <si>
    <t>UM71BF-G-8</t>
  </si>
  <si>
    <t>UM71BF-G-9</t>
  </si>
  <si>
    <t>UM71BF-P-9</t>
  </si>
  <si>
    <t>UM71BG-G-8</t>
  </si>
  <si>
    <t>UM71BG-G-9</t>
  </si>
  <si>
    <t>UM71BG-P-9</t>
  </si>
  <si>
    <t>UM71BH-G-8</t>
  </si>
  <si>
    <t>UM71BH-G-9</t>
  </si>
  <si>
    <t>UM71BH-P-8</t>
  </si>
  <si>
    <t>UM71BH-P-9</t>
  </si>
  <si>
    <t>UM71BH-S-9</t>
  </si>
  <si>
    <t>UM71DD-P-89</t>
  </si>
  <si>
    <t>UM71DD-S-89</t>
  </si>
  <si>
    <t>UM71DF-G-89</t>
  </si>
  <si>
    <t>UM71DF-P-89</t>
  </si>
  <si>
    <t>UM71DG-G-89</t>
  </si>
  <si>
    <t>UM71DG-P-89</t>
  </si>
  <si>
    <t>UM71DH-G-89</t>
  </si>
  <si>
    <t>UM71DH-P-89</t>
  </si>
  <si>
    <t>UM71DH-S-89</t>
  </si>
  <si>
    <t>UM7ABA-P</t>
  </si>
  <si>
    <t>UM7ABA-P-O</t>
  </si>
  <si>
    <t>UM7ABA-S-O</t>
  </si>
  <si>
    <t>UM7ABA-T-O</t>
  </si>
  <si>
    <t>UM7ABB-P</t>
  </si>
  <si>
    <t>UM7ABB-P-O</t>
  </si>
  <si>
    <t>UM7ABB-S-O</t>
  </si>
  <si>
    <t>UM7ABB-T-O</t>
  </si>
  <si>
    <t>UM7ABC-P</t>
  </si>
  <si>
    <t>UM7ABC-P-O</t>
  </si>
  <si>
    <t>UM7ABC-S-O</t>
  </si>
  <si>
    <t>UM7ABC-T-O</t>
  </si>
  <si>
    <t>UM7ABD-P-8</t>
  </si>
  <si>
    <t>UM7ABD-P-9</t>
  </si>
  <si>
    <t>UM7ABD-S-9</t>
  </si>
  <si>
    <t>UM7ABD-T-9</t>
  </si>
  <si>
    <t>UM7ABE-P-8</t>
  </si>
  <si>
    <t>UM7ABE-P-9</t>
  </si>
  <si>
    <t>UM7ABE-S-9</t>
  </si>
  <si>
    <t>UM7ABE-T-9</t>
  </si>
  <si>
    <t>UM7ABF-G-8</t>
  </si>
  <si>
    <t>UM7ABF-G-9</t>
  </si>
  <si>
    <t>UM7ABF-P-9</t>
  </si>
  <si>
    <t>UM7ABF-S-9</t>
  </si>
  <si>
    <t>UM7ABG-G-8</t>
  </si>
  <si>
    <t>UM7ABG-G-9</t>
  </si>
  <si>
    <t>UM7ABG-P-8</t>
  </si>
  <si>
    <t>UM7ABG-P-9</t>
  </si>
  <si>
    <t>UM7ABG-S-9</t>
  </si>
  <si>
    <t>UM7ABG-T-9</t>
  </si>
  <si>
    <t>UM7ABH-G-8</t>
  </si>
  <si>
    <t>UM7ABH-G-9</t>
  </si>
  <si>
    <t>UM7ABH-P-9</t>
  </si>
  <si>
    <t>UM7ABH-S-9</t>
  </si>
  <si>
    <t>UM7ABH-T-9</t>
  </si>
  <si>
    <t>UM7ADA-P</t>
  </si>
  <si>
    <t>UM7ADA-P-O</t>
  </si>
  <si>
    <t>UM7ADA-S-O</t>
  </si>
  <si>
    <t>UM7ADA-T-O</t>
  </si>
  <si>
    <t>UM7ADB-P</t>
  </si>
  <si>
    <t>UM7ADB-P-O</t>
  </si>
  <si>
    <t>UM7ADB-S-O</t>
  </si>
  <si>
    <t>UM7ADB-T-O</t>
  </si>
  <si>
    <t>UM7ADC-P</t>
  </si>
  <si>
    <t>UM7ADC-P-O</t>
  </si>
  <si>
    <t>UM7ADC-S-O</t>
  </si>
  <si>
    <t>UM7ADC-T-O</t>
  </si>
  <si>
    <t>UM7ADD-P-8</t>
  </si>
  <si>
    <t>UM7ADD-P-9</t>
  </si>
  <si>
    <t>UM7ADD-S-9</t>
  </si>
  <si>
    <t>UM7ADD-T-9</t>
  </si>
  <si>
    <t>UM7ADE-P-8</t>
  </si>
  <si>
    <t>UM7ADE-P-9</t>
  </si>
  <si>
    <t>UM7ADE-S-9</t>
  </si>
  <si>
    <t>UM7ADE-T-9</t>
  </si>
  <si>
    <t>UM7ADF-G-8</t>
  </si>
  <si>
    <t>UM7ADF-G-9</t>
  </si>
  <si>
    <t>UM7ADF-P-9</t>
  </si>
  <si>
    <t>UM7ADF-S-9</t>
  </si>
  <si>
    <t>UM7ADG-G-8</t>
  </si>
  <si>
    <t>UM7ADG-G-9</t>
  </si>
  <si>
    <t>UM7ADG-P-8</t>
  </si>
  <si>
    <t>UM7ADG-P-9</t>
  </si>
  <si>
    <t>UM7ADG-S-9</t>
  </si>
  <si>
    <t>UM7ADG-T-9</t>
  </si>
  <si>
    <t>UM7ADH-G-8</t>
  </si>
  <si>
    <t>UM7ADH-G-9</t>
  </si>
  <si>
    <t>UM7ADH-P-9</t>
  </si>
  <si>
    <t>UM7ADH-S-9</t>
  </si>
  <si>
    <t>UM7ADH-T-9</t>
  </si>
  <si>
    <t>UM7BBA-P</t>
  </si>
  <si>
    <t>UM7BBA-P-O</t>
  </si>
  <si>
    <t>UM7BBA-S-O</t>
  </si>
  <si>
    <t>UM7BBA-T-O</t>
  </si>
  <si>
    <t>UM7BBB-P</t>
  </si>
  <si>
    <t>UM7BBB-P-O</t>
  </si>
  <si>
    <t>UM7BBB-S-O</t>
  </si>
  <si>
    <t>UM7BBB-T-O</t>
  </si>
  <si>
    <t>UM7BBC-P</t>
  </si>
  <si>
    <t>UM7BBC-P-O</t>
  </si>
  <si>
    <t>UM7BBC-S-O</t>
  </si>
  <si>
    <t>UM7BBC-T-O</t>
  </si>
  <si>
    <t>UM7BBD-P-8</t>
  </si>
  <si>
    <t>UM7BBD-P-9</t>
  </si>
  <si>
    <t>UM7BBD-S-9</t>
  </si>
  <si>
    <t>UM7BBD-T-9</t>
  </si>
  <si>
    <t>UM7BBE-P-8</t>
  </si>
  <si>
    <t>UM7BBE-P-9</t>
  </si>
  <si>
    <t>UM7BBE-S-9</t>
  </si>
  <si>
    <t>UM7BBE-T-9</t>
  </si>
  <si>
    <t>UM7BBF-G-8</t>
  </si>
  <si>
    <t>UM7BBF-G-9</t>
  </si>
  <si>
    <t>UM7BBF-P-9</t>
  </si>
  <si>
    <t>UM7BBF-S-9</t>
  </si>
  <si>
    <t>UM7BBG-G-8</t>
  </si>
  <si>
    <t>UM7BBG-G-9</t>
  </si>
  <si>
    <t>UM7BBG-P-8</t>
  </si>
  <si>
    <t>UM7BBG-P-9</t>
  </si>
  <si>
    <t>UM7BBG-S-9</t>
  </si>
  <si>
    <t>UM7BBG-T-9</t>
  </si>
  <si>
    <t>UM7BBH-G-8</t>
  </si>
  <si>
    <t>UM7BBH-G-9</t>
  </si>
  <si>
    <t>UM7BBH-P-9</t>
  </si>
  <si>
    <t>UM7BBH-S-9</t>
  </si>
  <si>
    <t>UM7BBH-T-9</t>
  </si>
  <si>
    <t>UM7BDA-P</t>
  </si>
  <si>
    <t>UM7BDA-P-O</t>
  </si>
  <si>
    <t>UM7BDA-S-O</t>
  </si>
  <si>
    <t>UM7BDA-T-O</t>
  </si>
  <si>
    <t>UM7BDB-P</t>
  </si>
  <si>
    <t>UM7BDB-P-O</t>
  </si>
  <si>
    <t>UM7BDB-S-O</t>
  </si>
  <si>
    <t>UM7BDB-T-O</t>
  </si>
  <si>
    <t>UM7BDC-P</t>
  </si>
  <si>
    <t>UM7BDC-P-O</t>
  </si>
  <si>
    <t>UM7BDC-S-O</t>
  </si>
  <si>
    <t>UM7BDC-T-O</t>
  </si>
  <si>
    <t>UM7BDD-P-8</t>
  </si>
  <si>
    <t>UM7BDD-P-9</t>
  </si>
  <si>
    <t>UM7BDD-S-9</t>
  </si>
  <si>
    <t>UM7BDD-T-9</t>
  </si>
  <si>
    <t>UM7BDE-P-8</t>
  </si>
  <si>
    <t>UM7BDE-P-9</t>
  </si>
  <si>
    <t>UM7BDE-S-9</t>
  </si>
  <si>
    <t>UM7BDE-T-9</t>
  </si>
  <si>
    <t>UM7BDF-G-8</t>
  </si>
  <si>
    <t>UM7BDF-G-9</t>
  </si>
  <si>
    <t>UM7BDF-P-9</t>
  </si>
  <si>
    <t>UM7BDF-S-9</t>
  </si>
  <si>
    <t>UM7BDG-G-8</t>
  </si>
  <si>
    <t>UM7BDG-G-9</t>
  </si>
  <si>
    <t>UM7BDG-P-8</t>
  </si>
  <si>
    <t>UM7BDG-P-9</t>
  </si>
  <si>
    <t>UM7BDG-S-9</t>
  </si>
  <si>
    <t>UM7BDG-T-9</t>
  </si>
  <si>
    <t>UM7BDH-G-8</t>
  </si>
  <si>
    <t>UM7BDH-G-9</t>
  </si>
  <si>
    <t>UM7BDH-P-9</t>
  </si>
  <si>
    <t>UM7BDH-S-9</t>
  </si>
  <si>
    <t>UM7BDH-T-9</t>
  </si>
  <si>
    <t>XM71BA-L</t>
  </si>
  <si>
    <t>XM71BA-S</t>
  </si>
  <si>
    <t>XM71BB-S</t>
  </si>
  <si>
    <t>XM72BA-L</t>
  </si>
  <si>
    <t>XM72BA-S</t>
  </si>
  <si>
    <t>XM72BB-L</t>
  </si>
  <si>
    <t>XM72BB-S</t>
  </si>
  <si>
    <t>XM74BA-L</t>
  </si>
  <si>
    <t>XM74BA-S</t>
  </si>
  <si>
    <t>XM74BA-T</t>
  </si>
  <si>
    <t>XM74BB-L</t>
  </si>
  <si>
    <t>XM74BB-S</t>
  </si>
  <si>
    <t>XM74BB-T</t>
  </si>
  <si>
    <t>XM74BD-L</t>
  </si>
  <si>
    <t>XM74BD-S</t>
  </si>
  <si>
    <t>XM74BD-T</t>
  </si>
  <si>
    <t>XM74DA-L</t>
  </si>
  <si>
    <t>XM74DA-S</t>
  </si>
  <si>
    <t>XM74DA-T</t>
  </si>
  <si>
    <t>XM74DB-L</t>
  </si>
  <si>
    <t>XM74DB-S</t>
  </si>
  <si>
    <t>XM74DB-T</t>
  </si>
  <si>
    <t>XM74DD-L</t>
  </si>
  <si>
    <t>XM74DD-S</t>
  </si>
  <si>
    <t>XM74DD-T</t>
  </si>
  <si>
    <t>XM75BA-L</t>
  </si>
  <si>
    <t>XM75BA-S</t>
  </si>
  <si>
    <t>XM75BA-T</t>
  </si>
  <si>
    <t>XM75BB-L</t>
  </si>
  <si>
    <t>XM75BB-S</t>
  </si>
  <si>
    <t>XM75BB-T</t>
  </si>
  <si>
    <t>XM75BC-L</t>
  </si>
  <si>
    <t>XM75BC-S</t>
  </si>
  <si>
    <t>XM75BC-T</t>
  </si>
  <si>
    <t>XM75BD-L</t>
  </si>
  <si>
    <t>XM75BD-S</t>
  </si>
  <si>
    <t>XM75BD-T</t>
  </si>
  <si>
    <t>XMF55BA-L-E5</t>
  </si>
  <si>
    <t>XMF55BA-P-E5</t>
  </si>
  <si>
    <t>XMF55BA-S-E5</t>
  </si>
  <si>
    <t>XMF55BB-H</t>
  </si>
  <si>
    <t>XMF55BB-L</t>
  </si>
  <si>
    <t>XMF55BB-P</t>
  </si>
  <si>
    <t>XMF55BB-S</t>
  </si>
  <si>
    <t>XMF55BB-T</t>
  </si>
  <si>
    <t>XMF55BC-H</t>
  </si>
  <si>
    <t>XMF55BC-L</t>
  </si>
  <si>
    <t>XMF55BC-T</t>
  </si>
  <si>
    <t>XMF55DA-L-E5</t>
  </si>
  <si>
    <t>XMF55DA-P-E5</t>
  </si>
  <si>
    <t>XMF55DA-S-E5</t>
  </si>
  <si>
    <t>XMF55DB-H</t>
  </si>
  <si>
    <t>XMF55DB-L</t>
  </si>
  <si>
    <t>XMF55DB-P</t>
  </si>
  <si>
    <t>XMF55DB-S</t>
  </si>
  <si>
    <t>XMF55DB-T</t>
  </si>
  <si>
    <t>XMF55DC-H</t>
  </si>
  <si>
    <t>XMF55DC-S</t>
  </si>
  <si>
    <t>XMF55DC-T</t>
  </si>
  <si>
    <t>XMF74BA-H-E5</t>
  </si>
  <si>
    <t>XMF74BA-L-E5</t>
  </si>
  <si>
    <t>XMF74BA-P-E5</t>
  </si>
  <si>
    <t>XMF74BA-S-E5</t>
  </si>
  <si>
    <t>XMF74BA-T-E5</t>
  </si>
  <si>
    <t>XMF74BB-H</t>
  </si>
  <si>
    <t>XMF74BB-P</t>
  </si>
  <si>
    <t>XMF74BB-S</t>
  </si>
  <si>
    <t>XMF74BB-T</t>
  </si>
  <si>
    <t>XMF74BC-H</t>
  </si>
  <si>
    <t>XMF74BC-S</t>
  </si>
  <si>
    <t>XMF74BC-T</t>
  </si>
  <si>
    <t>XMF74DA-H-E5</t>
  </si>
  <si>
    <t>XMF74DA-L-E5</t>
  </si>
  <si>
    <t>XMF74DA-P-E5</t>
  </si>
  <si>
    <t>XMF74DA-S-E5</t>
  </si>
  <si>
    <t>XMF74DA-T-E5</t>
  </si>
  <si>
    <t>XMF74DB-H</t>
  </si>
  <si>
    <t>XMF74DB-L</t>
  </si>
  <si>
    <t>XMF74DB-P</t>
  </si>
  <si>
    <t>XMF74DB-S</t>
  </si>
  <si>
    <t>XMF74DB-T</t>
  </si>
  <si>
    <t>XMF74DC-H</t>
  </si>
  <si>
    <t>XMF74DC-L</t>
  </si>
  <si>
    <t>XMF74DC-S</t>
  </si>
  <si>
    <t>XMF74DC-T</t>
  </si>
  <si>
    <t>XMF75BA-H-E5</t>
  </si>
  <si>
    <t>XMF75BA-L-E5</t>
  </si>
  <si>
    <t>XMF75BA-P-E5</t>
  </si>
  <si>
    <t>XMF75BA-S-E5</t>
  </si>
  <si>
    <t>XMF75BA-T-E5</t>
  </si>
  <si>
    <t>XMF75BB-H</t>
  </si>
  <si>
    <t>XMF75BB-L</t>
  </si>
  <si>
    <t>XMF75BB-P</t>
  </si>
  <si>
    <t>XMF75BB-S</t>
  </si>
  <si>
    <t>XMF75BB-T</t>
  </si>
  <si>
    <t>XMF75BC-H</t>
  </si>
  <si>
    <t>XMF75BC-S</t>
  </si>
  <si>
    <t>XMF75BC-T</t>
  </si>
  <si>
    <t>XMF75DA-H-E5</t>
  </si>
  <si>
    <t>XMF75DA-L-E5</t>
  </si>
  <si>
    <t>XMF75DA-P-E5</t>
  </si>
  <si>
    <t>XMF75DA-S-E5</t>
  </si>
  <si>
    <t>XMF75DA-T-E5</t>
  </si>
  <si>
    <t>XMF75DB-H</t>
  </si>
  <si>
    <t>XMF75DB-L</t>
  </si>
  <si>
    <t>XMF75DB-P</t>
  </si>
  <si>
    <t>XMF75DB-S</t>
  </si>
  <si>
    <t>XMF75DB-T</t>
  </si>
  <si>
    <t>XMF75DC-H</t>
  </si>
  <si>
    <t>XMF75DC-S</t>
  </si>
  <si>
    <t>XMF75DC-T</t>
  </si>
  <si>
    <t>쏘렌토GL</t>
  </si>
  <si>
    <t>JC712C</t>
  </si>
  <si>
    <t>JC712E</t>
  </si>
  <si>
    <t>JC712G</t>
  </si>
  <si>
    <t>JC712J</t>
  </si>
  <si>
    <t>JC712J6</t>
  </si>
  <si>
    <t>JC712JA6</t>
  </si>
  <si>
    <t>JC713A</t>
  </si>
  <si>
    <t>JC713AB</t>
  </si>
  <si>
    <t>JC713C</t>
  </si>
  <si>
    <t>JC713CB</t>
  </si>
  <si>
    <t>JC713E</t>
  </si>
  <si>
    <t>JC713G</t>
  </si>
  <si>
    <t>JC713G2</t>
  </si>
  <si>
    <t>JC713GB</t>
  </si>
  <si>
    <t>JC713GB2</t>
  </si>
  <si>
    <t>JC713J</t>
  </si>
  <si>
    <t>JC713J6</t>
  </si>
  <si>
    <t>JC713JA</t>
  </si>
  <si>
    <t>JC713JA6</t>
  </si>
  <si>
    <t>JC713JB</t>
  </si>
  <si>
    <t>JC713JB6</t>
  </si>
  <si>
    <t>JC715A</t>
  </si>
  <si>
    <t>JC715AB</t>
  </si>
  <si>
    <t>JC715C</t>
  </si>
  <si>
    <t>JC715E</t>
  </si>
  <si>
    <t>JC715EB</t>
  </si>
  <si>
    <t>JC715FA</t>
  </si>
  <si>
    <t>JC715FAA</t>
  </si>
  <si>
    <t>JC715G</t>
  </si>
  <si>
    <t>JC715G2</t>
  </si>
  <si>
    <t>JC715J</t>
  </si>
  <si>
    <t>JC715J6</t>
  </si>
  <si>
    <t>JC718A</t>
  </si>
  <si>
    <t>JC718AB</t>
  </si>
  <si>
    <t>JC718AR</t>
  </si>
  <si>
    <t>JC718C</t>
  </si>
  <si>
    <t>JC718CB</t>
  </si>
  <si>
    <t>JC718E</t>
  </si>
  <si>
    <t>JC718EB</t>
  </si>
  <si>
    <t>JC718FAA</t>
  </si>
  <si>
    <t>JC718FAB</t>
  </si>
  <si>
    <t>JC718FAR</t>
  </si>
  <si>
    <t>JC718FCB</t>
  </si>
  <si>
    <t>JC718G</t>
  </si>
  <si>
    <t>JC718G2</t>
  </si>
  <si>
    <t>JC718GB</t>
  </si>
  <si>
    <t>JC718GB2</t>
  </si>
  <si>
    <t>JC718J</t>
  </si>
  <si>
    <t>JC718J6</t>
  </si>
  <si>
    <t>JC718JB</t>
  </si>
  <si>
    <t>JC718JB6</t>
  </si>
  <si>
    <t>쏘렌토GLS</t>
  </si>
  <si>
    <t>JC712B</t>
  </si>
  <si>
    <t>JC712BB</t>
  </si>
  <si>
    <t>JC712F</t>
  </si>
  <si>
    <t>JC712FB</t>
  </si>
  <si>
    <t>JC712H</t>
  </si>
  <si>
    <t>JC712K</t>
  </si>
  <si>
    <t>JC712K6</t>
  </si>
  <si>
    <t>JC713B</t>
  </si>
  <si>
    <t>JC713BA</t>
  </si>
  <si>
    <t>JC713BR</t>
  </si>
  <si>
    <t>JC713D</t>
  </si>
  <si>
    <t>JC713DA</t>
  </si>
  <si>
    <t>JC713DB</t>
  </si>
  <si>
    <t>JC713DR</t>
  </si>
  <si>
    <t>JC713F</t>
  </si>
  <si>
    <t>JC713FA</t>
  </si>
  <si>
    <t>JC713FB</t>
  </si>
  <si>
    <t>JC713FR</t>
  </si>
  <si>
    <t>JC713H</t>
  </si>
  <si>
    <t>JC713H2</t>
  </si>
  <si>
    <t>JC713HA</t>
  </si>
  <si>
    <t>JC713HB</t>
  </si>
  <si>
    <t>JC713HB2</t>
  </si>
  <si>
    <t>JC713HR2</t>
  </si>
  <si>
    <t>JC713K</t>
  </si>
  <si>
    <t>JC713K6</t>
  </si>
  <si>
    <t>JC713KA</t>
  </si>
  <si>
    <t>JC713KA6</t>
  </si>
  <si>
    <t>JC713KB</t>
  </si>
  <si>
    <t>JC713KB6</t>
  </si>
  <si>
    <t>JC713KR</t>
  </si>
  <si>
    <t>JC713KR6</t>
  </si>
  <si>
    <t>JC715D</t>
  </si>
  <si>
    <t>JC715FB</t>
  </si>
  <si>
    <t>JC715FFR</t>
  </si>
  <si>
    <t>JC715K</t>
  </si>
  <si>
    <t>JC718B</t>
  </si>
  <si>
    <t>JC718BA</t>
  </si>
  <si>
    <t>JC718BB</t>
  </si>
  <si>
    <t>JC718BR</t>
  </si>
  <si>
    <t>JC718D</t>
  </si>
  <si>
    <t>JC718DA</t>
  </si>
  <si>
    <t>JC718DB</t>
  </si>
  <si>
    <t>JC718DR</t>
  </si>
  <si>
    <t>JC718F</t>
  </si>
  <si>
    <t>JC718FA</t>
  </si>
  <si>
    <t>JC718FB</t>
  </si>
  <si>
    <t>JC718FBA</t>
  </si>
  <si>
    <t>JC718FBB</t>
  </si>
  <si>
    <t>JC718FD</t>
  </si>
  <si>
    <t>JC718FDA</t>
  </si>
  <si>
    <t>JC718FDB</t>
  </si>
  <si>
    <t>JC718FDR</t>
  </si>
  <si>
    <t>JC718FF</t>
  </si>
  <si>
    <t>JC718FFA</t>
  </si>
  <si>
    <t>JC718FFB</t>
  </si>
  <si>
    <t>JC718FFR</t>
  </si>
  <si>
    <t>JC718FH</t>
  </si>
  <si>
    <t>JC718FH2</t>
  </si>
  <si>
    <t>JC718FHA</t>
  </si>
  <si>
    <t>JC718FHB</t>
  </si>
  <si>
    <t>JC718FHB2</t>
  </si>
  <si>
    <t>JC718FHR</t>
  </si>
  <si>
    <t>JC718FHR2</t>
  </si>
  <si>
    <t>JC718FK</t>
  </si>
  <si>
    <t>JC718FKA</t>
  </si>
  <si>
    <t>JC718FKR</t>
  </si>
  <si>
    <t>JC718H</t>
  </si>
  <si>
    <t>JC718H2</t>
  </si>
  <si>
    <t>JC718HA</t>
  </si>
  <si>
    <t>JC718HB</t>
  </si>
  <si>
    <t>JC718HR</t>
  </si>
  <si>
    <t>JC718K</t>
  </si>
  <si>
    <t>JC718KB</t>
  </si>
  <si>
    <t>JC718KR</t>
  </si>
  <si>
    <t>JC738FKA</t>
  </si>
  <si>
    <t>JC748FL</t>
  </si>
  <si>
    <t>JC748FL6</t>
  </si>
  <si>
    <t>JC748FLA6</t>
  </si>
  <si>
    <t>JC748FLB</t>
  </si>
  <si>
    <t>JC748FLB6</t>
  </si>
  <si>
    <t>JC748FLR</t>
  </si>
  <si>
    <t>JC748FLR6</t>
  </si>
  <si>
    <t>JC748L</t>
  </si>
  <si>
    <t>JC748L6</t>
  </si>
  <si>
    <t>JC748LA</t>
  </si>
  <si>
    <t>JC748LA6</t>
  </si>
  <si>
    <t>JC748LB</t>
  </si>
  <si>
    <t>JC748LB6</t>
  </si>
  <si>
    <t>JC748LR6</t>
  </si>
  <si>
    <t>쏘렌토렌탈</t>
  </si>
  <si>
    <t>쏘렌토하이브리드</t>
  </si>
  <si>
    <t>MQ4H5GBA-H9-G5A</t>
  </si>
  <si>
    <t>MQ4H5GBA-K9-G5A</t>
  </si>
  <si>
    <t>MQ4H5GBB-H7DF-G5A</t>
  </si>
  <si>
    <t>MQ4H5GBB-H7DO-G5A</t>
  </si>
  <si>
    <t>MQ4H5GBB-H9-G5A</t>
  </si>
  <si>
    <t>MQ4H5GBB-K7DF-G5A</t>
  </si>
  <si>
    <t>MQ4H5GBB-K7DO-G5A</t>
  </si>
  <si>
    <t>MQ4H5GBB-K9-G5A</t>
  </si>
  <si>
    <t>MQ4H5GBB-L7DF-G5A</t>
  </si>
  <si>
    <t>MQ4H5GBB-L7DO-G5A</t>
  </si>
  <si>
    <t>MQ4H5GDA-H9-G5A</t>
  </si>
  <si>
    <t>MQ4H5GDA-K7-G5A</t>
  </si>
  <si>
    <t>MQ4H5GDA-K9-G5A</t>
  </si>
  <si>
    <t>MQ4H5GDB-H7-G5A</t>
  </si>
  <si>
    <t>MQ4H5GDB-H9-G5A</t>
  </si>
  <si>
    <t>MQ4H5GDB-K7-G5A</t>
  </si>
  <si>
    <t>MQ4H5GDB-K9-G5A</t>
  </si>
  <si>
    <t>MQ4H5GDB-L7-G5A</t>
  </si>
  <si>
    <t>MQ4H6GBA-F9-G5A</t>
  </si>
  <si>
    <t>MQ4H6GBA-M9-G5A</t>
  </si>
  <si>
    <t>MQ4H6GBB-F7DF-G5A</t>
  </si>
  <si>
    <t>MQ4H6GBB-F7DO-G5A</t>
  </si>
  <si>
    <t>MQ4H6GBB-F9-G5A</t>
  </si>
  <si>
    <t>MQ4H6GBB-H7DF-G5A</t>
  </si>
  <si>
    <t>MQ4H6GBB-H7DO-G5A</t>
  </si>
  <si>
    <t>MQ4H6GBB-H9-G5A</t>
  </si>
  <si>
    <t>MQ4H6GBB-M7DF-G5A</t>
  </si>
  <si>
    <t>MQ4H6GBB-M7DO-G5A</t>
  </si>
  <si>
    <t>MQ4H6GBB-M9-G5A</t>
  </si>
  <si>
    <t>MQ4H6GDA-F9-G5A</t>
  </si>
  <si>
    <t>MQ4H6GDA-M9-G5A</t>
  </si>
  <si>
    <t>MQ4H6GDB-F7-G5A</t>
  </si>
  <si>
    <t>MQ4H6GDB-F9-G5A</t>
  </si>
  <si>
    <t>MQ4H6GDB-H9-G5A</t>
  </si>
  <si>
    <t>MQ4H6GDB-M7-G5A</t>
  </si>
  <si>
    <t>MQ4H6GDB-M9-G5A</t>
  </si>
  <si>
    <t>MQ4H7GBA-H9-G5A</t>
  </si>
  <si>
    <t>MQ4H7GBB-G7DF-G5A</t>
  </si>
  <si>
    <t>MQ4H7GBB-G9-G5A</t>
  </si>
  <si>
    <t>MQ4H7GBB-H7DF-G5A</t>
  </si>
  <si>
    <t>MQ4H7GBB-H7DO-G5A</t>
  </si>
  <si>
    <t>MQ4H7GBB-H9-G5A</t>
  </si>
  <si>
    <t>MQ4H7GBB-J7DF-G5A</t>
  </si>
  <si>
    <t>MQ4H7GBB-J7DO-G5A</t>
  </si>
  <si>
    <t>MQ4H7GBB-J9-G5A</t>
  </si>
  <si>
    <t>MQ4H7GDA-G9-G5A</t>
  </si>
  <si>
    <t>MQ4H7GDB-G9-G5A</t>
  </si>
  <si>
    <t>MQ4H7GDB-H7-G5A</t>
  </si>
  <si>
    <t>MQ4H7GDB-H9-G5A</t>
  </si>
  <si>
    <t>MQ4H7GDB-J7-G5A</t>
  </si>
  <si>
    <t>MQ4H7GDB-J9-G5A</t>
  </si>
  <si>
    <t>AM12B-L</t>
  </si>
  <si>
    <t>AM12B-S</t>
  </si>
  <si>
    <t>AM12C-L</t>
  </si>
  <si>
    <t>AM12C-S</t>
  </si>
  <si>
    <t>AM12D-L</t>
  </si>
  <si>
    <t>AM13B-L</t>
  </si>
  <si>
    <t>AM13B-S</t>
  </si>
  <si>
    <t>AM13B-T</t>
  </si>
  <si>
    <t>AM13C-L</t>
  </si>
  <si>
    <t>AM13C-S</t>
  </si>
  <si>
    <t>AM13C-T</t>
  </si>
  <si>
    <t>AM13D-L</t>
  </si>
  <si>
    <t>AM13D-S</t>
  </si>
  <si>
    <t>AM13D-T</t>
  </si>
  <si>
    <t>AM23B-S</t>
  </si>
  <si>
    <t>AM23B-T</t>
  </si>
  <si>
    <t>AM23C-S</t>
  </si>
  <si>
    <t>AM23C-T</t>
  </si>
  <si>
    <t>AM23D-S</t>
  </si>
  <si>
    <t>AM23D-T</t>
  </si>
  <si>
    <t>AM32B-L</t>
  </si>
  <si>
    <t>AM32B-S</t>
  </si>
  <si>
    <t>AM32C-L</t>
  </si>
  <si>
    <t>AM32C-S</t>
  </si>
  <si>
    <t>AM32D-L</t>
  </si>
  <si>
    <t>AM33B-L</t>
  </si>
  <si>
    <t>AM33B-S</t>
  </si>
  <si>
    <t>AM33B-T</t>
  </si>
  <si>
    <t>AM33C-L</t>
  </si>
  <si>
    <t>AM33C-S</t>
  </si>
  <si>
    <t>AM33C-T</t>
  </si>
  <si>
    <t>AM33D-L</t>
  </si>
  <si>
    <t>AM33D-S</t>
  </si>
  <si>
    <t>AM33D-T</t>
  </si>
  <si>
    <t>AM33E-L</t>
  </si>
  <si>
    <t>AM33E-S</t>
  </si>
  <si>
    <t>AM33E-T</t>
  </si>
  <si>
    <t>AM3BF-L</t>
  </si>
  <si>
    <t>AM3BF-S</t>
  </si>
  <si>
    <t>AM3BF-T</t>
  </si>
  <si>
    <t>AM3BG-L-L93</t>
  </si>
  <si>
    <t>AM3BG-S-L93</t>
  </si>
  <si>
    <t>AM3BH-L</t>
  </si>
  <si>
    <t>AM3BH-S</t>
  </si>
  <si>
    <t>AM5AF-L</t>
  </si>
  <si>
    <t>AM5AG-L-92</t>
  </si>
  <si>
    <t>AM5AH-L</t>
  </si>
  <si>
    <t>AM5BF-L</t>
  </si>
  <si>
    <t>AM5BF-L-I</t>
  </si>
  <si>
    <t>AM5BF-S</t>
  </si>
  <si>
    <t>AM5BF-S-I</t>
  </si>
  <si>
    <t>AM5BF-T</t>
  </si>
  <si>
    <t>AM5BF-T-I</t>
  </si>
  <si>
    <t>AM5BG-L-92</t>
  </si>
  <si>
    <t>AM5BG-L-I-92</t>
  </si>
  <si>
    <t>AM5BG-S-92</t>
  </si>
  <si>
    <t>AM5BG-S-I-92</t>
  </si>
  <si>
    <t>AM5BG-T-92</t>
  </si>
  <si>
    <t>AM5BH-L</t>
  </si>
  <si>
    <t>AM5BH-L-I</t>
  </si>
  <si>
    <t>AM5BH-S</t>
  </si>
  <si>
    <t>AM5BH-S-I</t>
  </si>
  <si>
    <t>AM5BH-T</t>
  </si>
  <si>
    <t>JG12A</t>
  </si>
  <si>
    <t>JG13A</t>
  </si>
  <si>
    <t>JG23A</t>
  </si>
  <si>
    <t>JG32A</t>
  </si>
  <si>
    <t>JG33A</t>
  </si>
  <si>
    <t>PS52AA-G</t>
  </si>
  <si>
    <t>PS52AB-G</t>
  </si>
  <si>
    <t>PS52AC-G</t>
  </si>
  <si>
    <t>PS52AD-G</t>
  </si>
  <si>
    <t>PS52BA-G</t>
  </si>
  <si>
    <t>PS52BA-S-O</t>
  </si>
  <si>
    <t>PS52BA-T-O</t>
  </si>
  <si>
    <t>PS52BB-G</t>
  </si>
  <si>
    <t>PS52BB-S-O</t>
  </si>
  <si>
    <t>PS52BB-T-O</t>
  </si>
  <si>
    <t>PS52BC-G</t>
  </si>
  <si>
    <t>PS52BC-S-O</t>
  </si>
  <si>
    <t>PS52BC-T-O</t>
  </si>
  <si>
    <t>PS52BD-G</t>
  </si>
  <si>
    <t>PS52BD-P-O</t>
  </si>
  <si>
    <t>PS52BD-S-O</t>
  </si>
  <si>
    <t>PS52BD-T-O</t>
  </si>
  <si>
    <t>PS52BE-G-8</t>
  </si>
  <si>
    <t>PS52BE-L-6</t>
  </si>
  <si>
    <t>PS52BE-S-8</t>
  </si>
  <si>
    <t>PS52BF-G-8</t>
  </si>
  <si>
    <t>PS52BF-G-8-C</t>
  </si>
  <si>
    <t>PS52BF-L-6</t>
  </si>
  <si>
    <t>PS52BF-S-8</t>
  </si>
  <si>
    <t>PS56BA-S</t>
  </si>
  <si>
    <t>PS56BA-S-O</t>
  </si>
  <si>
    <t>PS56BB-S</t>
  </si>
  <si>
    <t>PS56BB-S-O</t>
  </si>
  <si>
    <t>PS56BB-T-O</t>
  </si>
  <si>
    <t>PS56BC-S</t>
  </si>
  <si>
    <t>PS56BC-S-O</t>
  </si>
  <si>
    <t>PS56BC-T-O</t>
  </si>
  <si>
    <t>PS56GD-H-O</t>
  </si>
  <si>
    <t>PS56GD-S</t>
  </si>
  <si>
    <t>PS56GD-S-O</t>
  </si>
  <si>
    <t>PS56GD-T-O</t>
  </si>
  <si>
    <t>PS56GE-S-8</t>
  </si>
  <si>
    <t>PS56GF-S-8</t>
  </si>
  <si>
    <t>SK35FGA-27</t>
  </si>
  <si>
    <t>SK35FGA-37</t>
  </si>
  <si>
    <t>SK35FGA-38</t>
  </si>
  <si>
    <t>SK35FGA-58</t>
  </si>
  <si>
    <t>SK35FGB-27</t>
  </si>
  <si>
    <t>SK35FGB-37</t>
  </si>
  <si>
    <t>SK35FGB-38</t>
  </si>
  <si>
    <t>SK35FGB-58</t>
  </si>
  <si>
    <t>SK35FGC-27-G3A</t>
  </si>
  <si>
    <t>SK35FGC-38-G3A</t>
  </si>
  <si>
    <t>쏘울EV</t>
  </si>
  <si>
    <t>PSEV5A-S</t>
  </si>
  <si>
    <t>PSEV5D-S</t>
  </si>
  <si>
    <t>PSEV5E-S</t>
  </si>
  <si>
    <t>PSEV5F-G</t>
  </si>
  <si>
    <t>PSEV5F-S</t>
  </si>
  <si>
    <t>쏘울전기차</t>
  </si>
  <si>
    <t>SK3E51FA-17</t>
  </si>
  <si>
    <t>SK3E51FA-27</t>
  </si>
  <si>
    <t>SK3E51FA-37</t>
  </si>
  <si>
    <t>SK3E51FB-17</t>
  </si>
  <si>
    <t>SK3E51FB-27</t>
  </si>
  <si>
    <t>SK3E51FB-37</t>
  </si>
  <si>
    <t>SK3E52FA-27</t>
  </si>
  <si>
    <t>SK3E52FA-37</t>
  </si>
  <si>
    <t>SK3E52FB-27</t>
  </si>
  <si>
    <t>KA493BA-B-8DF-G3A</t>
  </si>
  <si>
    <t>KA493BA-B-8DO-G3A</t>
  </si>
  <si>
    <t>KA493BA-B-9DF-G3A</t>
  </si>
  <si>
    <t>KA493BA-B-9DO-G3A</t>
  </si>
  <si>
    <t>KA493BA-C-8DF-G3A</t>
  </si>
  <si>
    <t>KA493BA-C-8DO-G3A</t>
  </si>
  <si>
    <t>KA493BA-C-9DF-G3A</t>
  </si>
  <si>
    <t>KA493BA-C-9DO-G3A</t>
  </si>
  <si>
    <t>KA493BA-E-8DF-G3A</t>
  </si>
  <si>
    <t>KA493BA-E-9DF-G3A</t>
  </si>
  <si>
    <t>KA493BA-E-9DO-G3A</t>
  </si>
  <si>
    <t>KA493BB-B-8DF-G3A</t>
  </si>
  <si>
    <t>KA493BB-B-9DF-G3A</t>
  </si>
  <si>
    <t>KA493BB-C-8DF-G3A</t>
  </si>
  <si>
    <t>KA493BB-C-8DO-G3A</t>
  </si>
  <si>
    <t>KA493BB-C-9DF-G3A</t>
  </si>
  <si>
    <t>KA493BB-C-9DO-G3A</t>
  </si>
  <si>
    <t>KA493BB-E-8DF-G3A</t>
  </si>
  <si>
    <t>KA493BB-E-8DO-G3A</t>
  </si>
  <si>
    <t>KA493BB-E-9DF-G3A</t>
  </si>
  <si>
    <t>KA49BBA-B-8DF-H1N</t>
  </si>
  <si>
    <t>KA49BBA-B-8DO-H1N</t>
  </si>
  <si>
    <t>KA49BBA-B-9DF-H1N</t>
  </si>
  <si>
    <t>KA49BBA-B-9DO-H1N</t>
  </si>
  <si>
    <t>KA49BBA-C-8DF-H1N</t>
  </si>
  <si>
    <t>KA49BBA-C-8DO-H1N</t>
  </si>
  <si>
    <t>KA49BBA-C-9DF-H1N</t>
  </si>
  <si>
    <t>KA49BBA-C-9DO-H1N</t>
  </si>
  <si>
    <t>KA49BBA-E-8DF-H1N</t>
  </si>
  <si>
    <t>KA49BBA-E-8DO-H1N</t>
  </si>
  <si>
    <t>KA49BBA-E-9DF-H1N</t>
  </si>
  <si>
    <t>KA49BBB-B-8DF-H1N</t>
  </si>
  <si>
    <t>KA49BBB-B-9DF-H1N</t>
  </si>
  <si>
    <t>KA49BBB-C-8DF-H1N</t>
  </si>
  <si>
    <t>KA49BBB-C-8DO-H1N</t>
  </si>
  <si>
    <t>KA49BBB-C-9DF-H1N</t>
  </si>
  <si>
    <t>KA49BBB-C-9DO-H1N</t>
  </si>
  <si>
    <t>KA49BBB-E-8DF-H1N</t>
  </si>
  <si>
    <t>KA49BBB-E-8DO-H1N</t>
  </si>
  <si>
    <t>KA49BBB-E-9DF-H1N</t>
  </si>
  <si>
    <t>KA49BBB-E-9DO-H1N</t>
  </si>
  <si>
    <t>KA49BBC-B-8DF-H1Y</t>
  </si>
  <si>
    <t>KA49BBC-B-9DF-H1Y</t>
  </si>
  <si>
    <t>KA49BBC-C-8DF-H1Y</t>
  </si>
  <si>
    <t>KA49BBC-C-8DO-H1Y</t>
  </si>
  <si>
    <t>KA49BBC-C-9DF-H1Y</t>
  </si>
  <si>
    <t>KA49BBC-C-9DO-H1Y</t>
  </si>
  <si>
    <t>KA49BBC-E-8DF-H1Y</t>
  </si>
  <si>
    <t>KA49BBC-E-8DO-H1Y</t>
  </si>
  <si>
    <t>KA49BBC-E-9DF-H1Y</t>
  </si>
  <si>
    <t>KA49BBC-E-9DO-H1Y</t>
  </si>
  <si>
    <t>MA723B</t>
  </si>
  <si>
    <t>MA912A</t>
  </si>
  <si>
    <t>MA912B</t>
  </si>
  <si>
    <t>MA912C</t>
  </si>
  <si>
    <t>MA913A</t>
  </si>
  <si>
    <t>MA913B</t>
  </si>
  <si>
    <t>MA913C</t>
  </si>
  <si>
    <t>MA942B</t>
  </si>
  <si>
    <t>MA943B</t>
  </si>
  <si>
    <t>MC912A7-GX</t>
  </si>
  <si>
    <t>MC912A-GX</t>
  </si>
  <si>
    <t>MC912AS-LX</t>
  </si>
  <si>
    <t>MC913A7-GX</t>
  </si>
  <si>
    <t>MC913A7-LTD</t>
  </si>
  <si>
    <t>MC913A7-LX</t>
  </si>
  <si>
    <t>MC913A7-LX-ALL</t>
  </si>
  <si>
    <t>MC913A7-LX-AS</t>
  </si>
  <si>
    <t>MC913A7-LX-SR</t>
  </si>
  <si>
    <t>MC913A-GX</t>
  </si>
  <si>
    <t>MC913A-LX</t>
  </si>
  <si>
    <t>MC913A-LX-HG</t>
  </si>
  <si>
    <t>MC913A-LX-LMT</t>
  </si>
  <si>
    <t>MC913AS-LX</t>
  </si>
  <si>
    <t>MC913B8-GX</t>
  </si>
  <si>
    <t>MC913B8-LX</t>
  </si>
  <si>
    <t>MC913B8-LX-ALL</t>
  </si>
  <si>
    <t>MC913B8-LX-AS</t>
  </si>
  <si>
    <t>MC913B8-LX-SR</t>
  </si>
  <si>
    <t>MC943E-GX</t>
  </si>
  <si>
    <t>MC943E-LX</t>
  </si>
  <si>
    <t>MC943E-LX-ALL</t>
  </si>
  <si>
    <t>MC943E-LX-AS</t>
  </si>
  <si>
    <t>MC943E-LX-SR</t>
  </si>
  <si>
    <t>MC943F-GX</t>
  </si>
  <si>
    <t>MC943F-LX</t>
  </si>
  <si>
    <t>MC943F-LX-ALL</t>
  </si>
  <si>
    <t>MC943F-LX-AS</t>
  </si>
  <si>
    <t>MC943F-LX-SR</t>
  </si>
  <si>
    <t>MC953C-GX</t>
  </si>
  <si>
    <t>MC953C-LX</t>
  </si>
  <si>
    <t>MC953C-LX-ALL</t>
  </si>
  <si>
    <t>MC953C-LX-AS</t>
  </si>
  <si>
    <t>MC953C-LX-SR</t>
  </si>
  <si>
    <t>MC953D-GX</t>
  </si>
  <si>
    <t>MC953D-LX</t>
  </si>
  <si>
    <t>MC953D-LX-ALL</t>
  </si>
  <si>
    <t>MC953D-LX-AS</t>
  </si>
  <si>
    <t>MC953D-LX-SR</t>
  </si>
  <si>
    <t>MC953F-GX</t>
  </si>
  <si>
    <t>MC953F-LX</t>
  </si>
  <si>
    <t>MC953F-LX-ALL</t>
  </si>
  <si>
    <t>MC953F-LX-AS</t>
  </si>
  <si>
    <t>MC953F-LX-SR</t>
  </si>
  <si>
    <t>MCL733F</t>
  </si>
  <si>
    <t>MCL943A7</t>
  </si>
  <si>
    <t>MCL943B8A</t>
  </si>
  <si>
    <t>MCL943D</t>
  </si>
  <si>
    <t>MCL943E</t>
  </si>
  <si>
    <t>MCL943F</t>
  </si>
  <si>
    <t>VQL77BA-S</t>
  </si>
  <si>
    <t>VQL94B-S</t>
  </si>
  <si>
    <t>VQL96BA-S</t>
  </si>
  <si>
    <t>VQL96BB-S</t>
  </si>
  <si>
    <t>VQL96BD-S</t>
  </si>
  <si>
    <t>VQL96BE-S-E5</t>
  </si>
  <si>
    <t>VQL96BF-S</t>
  </si>
  <si>
    <t>VQL96BG-S</t>
  </si>
  <si>
    <t>VQL96BH-S</t>
  </si>
  <si>
    <t>VQL97BB-S</t>
  </si>
  <si>
    <t>VQL97BD-S</t>
  </si>
  <si>
    <t>VQL97BE-S-92</t>
  </si>
  <si>
    <t>VQL97BF-S</t>
  </si>
  <si>
    <t>VQL97BG-S</t>
  </si>
  <si>
    <t>VQS94B-G</t>
  </si>
  <si>
    <t>VQS94B-S</t>
  </si>
  <si>
    <t>VQS95BA-G</t>
  </si>
  <si>
    <t>VQS95BA-S</t>
  </si>
  <si>
    <t>VQS95B-G</t>
  </si>
  <si>
    <t>VQS95B-S</t>
  </si>
  <si>
    <t>VQS96BA-G</t>
  </si>
  <si>
    <t>VQS96BA-S</t>
  </si>
  <si>
    <t>VQS96BB-G</t>
  </si>
  <si>
    <t>VQS96BB-S</t>
  </si>
  <si>
    <t>VQS96BC-G</t>
  </si>
  <si>
    <t>VQS96BC-S</t>
  </si>
  <si>
    <t>VQS96BD-G-E5</t>
  </si>
  <si>
    <t>VQS96BD-S-E5</t>
  </si>
  <si>
    <t>VQS96BE-G</t>
  </si>
  <si>
    <t>VQS96BE-S</t>
  </si>
  <si>
    <t>YP91BA-T</t>
  </si>
  <si>
    <t>YP91BB-T</t>
  </si>
  <si>
    <t>YP91BC-T</t>
  </si>
  <si>
    <t>YP91BD-T</t>
  </si>
  <si>
    <t>YP91BE-T-9</t>
  </si>
  <si>
    <t>YP91BF-T-9</t>
  </si>
  <si>
    <t>YP91BG-S-9</t>
  </si>
  <si>
    <t>YP9ABA-G</t>
  </si>
  <si>
    <t>YP9ABA-S</t>
  </si>
  <si>
    <t>YP9ABA-S-O</t>
  </si>
  <si>
    <t>YP9ABA-T-O</t>
  </si>
  <si>
    <t>YP9ABB-G</t>
  </si>
  <si>
    <t>YP9ABB-S-O</t>
  </si>
  <si>
    <t>YP9ABB-T-O</t>
  </si>
  <si>
    <t>YP9ABC-G</t>
  </si>
  <si>
    <t>YP9ABC-S-O</t>
  </si>
  <si>
    <t>YP9ABC-T-O</t>
  </si>
  <si>
    <t>YP9ABD-G</t>
  </si>
  <si>
    <t>YP9ABD-S-O</t>
  </si>
  <si>
    <t>YP9ABD-T-O</t>
  </si>
  <si>
    <t>YP9ABE-G-8</t>
  </si>
  <si>
    <t>YP9ABE-H-9</t>
  </si>
  <si>
    <t>YP9ABE-S-9</t>
  </si>
  <si>
    <t>YP9ABE-T-9</t>
  </si>
  <si>
    <t>YP9ABF-G-8</t>
  </si>
  <si>
    <t>YP9ABF-G-9</t>
  </si>
  <si>
    <t>YP9ABF-S-9</t>
  </si>
  <si>
    <t>YP9ABF-T-9</t>
  </si>
  <si>
    <t>YP9ABG-G-8</t>
  </si>
  <si>
    <t>YP9ABG-G-9</t>
  </si>
  <si>
    <t>YP9ABG-S-9</t>
  </si>
  <si>
    <t>YP9ABG-T-9</t>
  </si>
  <si>
    <t>YPBABC-G</t>
  </si>
  <si>
    <t>YPBABC-L</t>
  </si>
  <si>
    <t>YPBABC-S</t>
  </si>
  <si>
    <t>YPBABC-T</t>
  </si>
  <si>
    <t>카니발리무진</t>
  </si>
  <si>
    <t>KA473BA-C-9DF-G3A</t>
  </si>
  <si>
    <t>KA473BA-C-9DO-G3A</t>
  </si>
  <si>
    <t>KA473BA-E-9DF-G3A</t>
  </si>
  <si>
    <t>KA473BA-E-9DO-G3A</t>
  </si>
  <si>
    <t>KA473BB-C-9DF-G3A</t>
  </si>
  <si>
    <t>KA473BB-C-9DO-G3A</t>
  </si>
  <si>
    <t>KA473BB-E-9DF-G3A</t>
  </si>
  <si>
    <t>KA473BB-E-9DO-G3A</t>
  </si>
  <si>
    <t>KA47BBA-C-9DF-H1N</t>
  </si>
  <si>
    <t>KA47BBA-C-9DO-H1N</t>
  </si>
  <si>
    <t>KA47BBA-E-9DF-H1N</t>
  </si>
  <si>
    <t>KA47BBA-E-9DO-H1N</t>
  </si>
  <si>
    <t>KA47BBB-C-9DF-H1N</t>
  </si>
  <si>
    <t>KA47BBB-C-9DO-H1N</t>
  </si>
  <si>
    <t>KA47BBB-E-9DF-H1N</t>
  </si>
  <si>
    <t>KA47BBB-E-9DO-H1N</t>
  </si>
  <si>
    <t>KA47BBC-C-9DF-H1Y</t>
  </si>
  <si>
    <t>KA47BBC-C-9DO-H1Y</t>
  </si>
  <si>
    <t>KA47BBC-E-9DF-H1Y</t>
  </si>
  <si>
    <t>KA47BBC-E-9DO-H1Y</t>
  </si>
  <si>
    <t>MCL743B8A-LM</t>
  </si>
  <si>
    <t>MCL743B8A-LM2</t>
  </si>
  <si>
    <t>MCL743E-LM</t>
  </si>
  <si>
    <t>MCL743F-LM</t>
  </si>
  <si>
    <t>MCL743F-LM-NPS</t>
  </si>
  <si>
    <t>VQL74B-S-LM</t>
  </si>
  <si>
    <t>VQL76BA-S-LM</t>
  </si>
  <si>
    <t>YP71BB-T</t>
  </si>
  <si>
    <t>YP71BC-T</t>
  </si>
  <si>
    <t>YP71BD-T</t>
  </si>
  <si>
    <t>YP71BE-T-9</t>
  </si>
  <si>
    <t>YP71BF-T-9</t>
  </si>
  <si>
    <t>YP71BG-G-9</t>
  </si>
  <si>
    <t>YP71BG-T-9</t>
  </si>
  <si>
    <t>YP7ABB-G-O</t>
  </si>
  <si>
    <t>YP7ABB-T-O</t>
  </si>
  <si>
    <t>YP7ABC-G-O</t>
  </si>
  <si>
    <t>YP7ABC-T-O</t>
  </si>
  <si>
    <t>YP7ABD-G-O</t>
  </si>
  <si>
    <t>YP7ABD-T-O</t>
  </si>
  <si>
    <t>YP7ABE-G-9</t>
  </si>
  <si>
    <t>YP7ABE-S-9</t>
  </si>
  <si>
    <t>YP7ABE-T-9</t>
  </si>
  <si>
    <t>YP7ABF-G-9</t>
  </si>
  <si>
    <t>YP7ABF-G-9C</t>
  </si>
  <si>
    <t>YP7ABF-T-9</t>
  </si>
  <si>
    <t>YP7ABF-T-9C</t>
  </si>
  <si>
    <t>YP7ABG-G-9</t>
  </si>
  <si>
    <t>YP7ABG-T-9</t>
  </si>
  <si>
    <t>카니발아웃도어</t>
  </si>
  <si>
    <t>YPO7ABB-G-O</t>
  </si>
  <si>
    <t>YPO7ABC-G-O</t>
  </si>
  <si>
    <t>YPO7ABD-G-O</t>
  </si>
  <si>
    <t>YPO7ABF-G-9</t>
  </si>
  <si>
    <t>YPO9ABA-G</t>
  </si>
  <si>
    <t>YPO9ABB-G</t>
  </si>
  <si>
    <t>YPO9ABB-S-O</t>
  </si>
  <si>
    <t>YPO9ABD-S-O</t>
  </si>
  <si>
    <t>YPO9ABE-S-9</t>
  </si>
  <si>
    <t>YPO9ABF-S-9</t>
  </si>
  <si>
    <t>YPO9ABG-S-9</t>
  </si>
  <si>
    <t>YPO9ABH-9</t>
  </si>
  <si>
    <t>YPO9AC-S-O</t>
  </si>
  <si>
    <t>YPOBABB-S</t>
  </si>
  <si>
    <t>YPOBABC-S</t>
  </si>
  <si>
    <t>카니발택시렌탈</t>
  </si>
  <si>
    <t>카니발하이리무진</t>
  </si>
  <si>
    <t>KA4H43BB-E-9DO-G3A</t>
  </si>
  <si>
    <t>KA4H73BA-E-9DO-G3A</t>
  </si>
  <si>
    <t>KA4H73BB-E-9DF-G3A</t>
  </si>
  <si>
    <t>KA4H73BB-E-9DO-G3A</t>
  </si>
  <si>
    <t>KA4H7BBA-E-9DF-H1N</t>
  </si>
  <si>
    <t>KA4H7BBA-E-9DO-H1N</t>
  </si>
  <si>
    <t>KA4H7BBB-E-9DF-H1N</t>
  </si>
  <si>
    <t>KA4H7BBB-E-9DO-H1N</t>
  </si>
  <si>
    <t>KA4H7BBC-E-9DF-H1Y</t>
  </si>
  <si>
    <t>KA4H7BBC-E-9DO-H1Y</t>
  </si>
  <si>
    <t>KA4H93BA-E-9DF-G3A</t>
  </si>
  <si>
    <t>KA4H93BA-E-9DO-G3A</t>
  </si>
  <si>
    <t>KA4H93BB-E-9DF-G3A</t>
  </si>
  <si>
    <t>KA4H93BB-E-9DO-G3A</t>
  </si>
  <si>
    <t>KA4H9BBA-E-9DF-H1N</t>
  </si>
  <si>
    <t>KA4H9BBA-E-9DO-H1N</t>
  </si>
  <si>
    <t>KA4H9BBB-E-9DF-H1N</t>
  </si>
  <si>
    <t>KA4H9BBB-E-9DO-H1N</t>
  </si>
  <si>
    <t>KA4H9BBC-E-9DF-H1Y</t>
  </si>
  <si>
    <t>KA4H9BBC-E-9DO-H1Y</t>
  </si>
  <si>
    <t>YPH71BB-T</t>
  </si>
  <si>
    <t>YPH71BC-T</t>
  </si>
  <si>
    <t>YPH71BD-T-O</t>
  </si>
  <si>
    <t>YPH71BE-T-9</t>
  </si>
  <si>
    <t>YPH71BF-T-9</t>
  </si>
  <si>
    <t>YPH71BG-T-9-1</t>
  </si>
  <si>
    <t>YPH71BH-9</t>
  </si>
  <si>
    <t>YPH7ABB-G-O</t>
  </si>
  <si>
    <t>YPH7ABC-G-O</t>
  </si>
  <si>
    <t>YPH7ABC-T-O</t>
  </si>
  <si>
    <t>YPH7ABD-G-O</t>
  </si>
  <si>
    <t>YPH7ABD-T-O</t>
  </si>
  <si>
    <t>YPH7ABE-G-9</t>
  </si>
  <si>
    <t>YPH7ABE-T-9</t>
  </si>
  <si>
    <t>YPH7ABF-G-9</t>
  </si>
  <si>
    <t>YPH7ABF-T-9</t>
  </si>
  <si>
    <t>YPH7ABG-G-9</t>
  </si>
  <si>
    <t>YPH7ABG-T-9</t>
  </si>
  <si>
    <t>YPH7ABH-9</t>
  </si>
  <si>
    <t>YPH91BC-T-O</t>
  </si>
  <si>
    <t>YPH91BD-T-O</t>
  </si>
  <si>
    <t>YPH91BE-T-9</t>
  </si>
  <si>
    <t>YPH91BF-T-9</t>
  </si>
  <si>
    <t>YPH91BG-T-9-1</t>
  </si>
  <si>
    <t>YPH91BH-9</t>
  </si>
  <si>
    <t>YPH9ABA-G</t>
  </si>
  <si>
    <t>YPH9ABA-S-O</t>
  </si>
  <si>
    <t>YPH9ABB-G</t>
  </si>
  <si>
    <t>YPH9ABB-S-O</t>
  </si>
  <si>
    <t>YPH9ABC-G</t>
  </si>
  <si>
    <t>YPH9ABC-S-O</t>
  </si>
  <si>
    <t>YPH9ABC-T-O</t>
  </si>
  <si>
    <t>YPH9ABD-G</t>
  </si>
  <si>
    <t>YPH9ABD-S-O</t>
  </si>
  <si>
    <t>YPH9ABD-T-O</t>
  </si>
  <si>
    <t>YPH9ABE-G-8</t>
  </si>
  <si>
    <t>YPH9ABE-S-9</t>
  </si>
  <si>
    <t>YPH9ABE-T-9</t>
  </si>
  <si>
    <t>YPH9ABF-G-8</t>
  </si>
  <si>
    <t>YPH9ABF-S-9</t>
  </si>
  <si>
    <t>YPH9ABF-T-9</t>
  </si>
  <si>
    <t>YPH9ABG-G-8</t>
  </si>
  <si>
    <t>YPH9ABG-S-9</t>
  </si>
  <si>
    <t>YPH9ABG-T-9</t>
  </si>
  <si>
    <t>YPH9ABH-8</t>
  </si>
  <si>
    <t>YPH9ABH-9</t>
  </si>
  <si>
    <t>YPHBABA-G</t>
  </si>
  <si>
    <t>YPHBABB-S</t>
  </si>
  <si>
    <t>YPHBABC-S</t>
  </si>
  <si>
    <t>카스타</t>
  </si>
  <si>
    <t>DS-20SL72-A2</t>
  </si>
  <si>
    <t>DS-20SL72-A3</t>
  </si>
  <si>
    <t>DS-20SL72-M2</t>
  </si>
  <si>
    <t>DS-20SL72-M3</t>
  </si>
  <si>
    <t xml:space="preserve">기아 </t>
  </si>
  <si>
    <t>K5 하이브리드</t>
  </si>
  <si>
    <t>DL3JBA-LV6</t>
  </si>
  <si>
    <t>DL3JBB-G7-G5A</t>
  </si>
  <si>
    <t>DL3JBB-GV7-G5A</t>
  </si>
  <si>
    <t>DL3JBB-L6-G5A</t>
  </si>
  <si>
    <t>DL3JBB-LV6-G5A</t>
  </si>
  <si>
    <t>DL3JBB-S7-G5A</t>
  </si>
  <si>
    <t>DL3JBB-SV7-G5A</t>
  </si>
  <si>
    <t>DL3JBB-TV7-G5A</t>
  </si>
  <si>
    <t>DL3JBB-TV8-G5A</t>
  </si>
  <si>
    <t>YGGBH-G7-G5A</t>
  </si>
  <si>
    <t>YGGBH-S7-G5A</t>
  </si>
  <si>
    <t>YGGBH-S8-G5A</t>
  </si>
  <si>
    <t>YGGBH-T8-G5A</t>
  </si>
  <si>
    <t>니로 EV</t>
  </si>
  <si>
    <t>DEEV5GFG-G-7-G7A</t>
  </si>
  <si>
    <t>DEEV5GFG-X-7-G7A</t>
  </si>
  <si>
    <t>DEEV5GFH-G-7-G7A</t>
  </si>
  <si>
    <t>DEEV5GFH-X-7-G7A</t>
  </si>
  <si>
    <t>DEEV5HFG-G-7-G7A</t>
  </si>
  <si>
    <t>DEEV5HFG-S-7-G7A</t>
  </si>
  <si>
    <t>DE5CGG-G-6-G5A</t>
  </si>
  <si>
    <t>DE5CGG-L-6-G5A</t>
  </si>
  <si>
    <t>DE5CGG-S-6-G5A</t>
  </si>
  <si>
    <t>DE5CGG-S-8-G5A</t>
  </si>
  <si>
    <t>DE5CGG-T-6-G5A</t>
  </si>
  <si>
    <t>MQ4H5GBA-H7DF-G5A</t>
  </si>
  <si>
    <t>MQ4H5GBA-H7DO-G5A</t>
  </si>
  <si>
    <t>MQ4H5GBA-K7DO-G5A</t>
  </si>
  <si>
    <t>MQ4H5GBA-L7DF-G5A</t>
  </si>
  <si>
    <t>MQ4H5GBA-L7DO-G5A</t>
  </si>
  <si>
    <t>MQ4H5GBA-L9-G5A</t>
  </si>
  <si>
    <t>MQ4H5GDA-H7-G5A</t>
  </si>
  <si>
    <t>MQ4H5GDA-L7-G5A</t>
  </si>
  <si>
    <t>MQ4H5GDA-L9-G5A</t>
  </si>
  <si>
    <t>MQ4H6GBA-F7DF-G5A</t>
  </si>
  <si>
    <t>MQ4H6GBA-F7DO-G5A</t>
  </si>
  <si>
    <t>MQ4H6GBA-H7DF-G5A</t>
  </si>
  <si>
    <t>MQ4H6GBA-H7DO-G5A</t>
  </si>
  <si>
    <t>MQ4H6GBA-H9-G5A</t>
  </si>
  <si>
    <t>MQ4H6GBA-M7DF-G5A</t>
  </si>
  <si>
    <t>MQ4H6GBA-M7DO-G5A</t>
  </si>
  <si>
    <t>MQ4H6GDA-F7-G5A</t>
  </si>
  <si>
    <t>MQ4H6GDA-H7-G5A</t>
  </si>
  <si>
    <t>MQ4H6GDA-H9-G5A</t>
  </si>
  <si>
    <t>MQ4H6GDA-M7-G5A</t>
  </si>
  <si>
    <t>MQ4H7GBA-G7DF-G5A</t>
  </si>
  <si>
    <t>MQ4H7GBA-G7DO-G5A</t>
  </si>
  <si>
    <t>MQ4H7GBA-G9-G5A</t>
  </si>
  <si>
    <t>MQ4H7GBA-H7DF-G5A</t>
  </si>
  <si>
    <t>MQ4H7GBA-H7DO-G5A</t>
  </si>
  <si>
    <t>MQ4H7GBA-J7DF-G5A</t>
  </si>
  <si>
    <t>MQ4H7GBA-J7DO-G5A</t>
  </si>
  <si>
    <t>MQ4H7GBA-J9-G5A</t>
  </si>
  <si>
    <t>MQ4H7GDA-G7-G5A</t>
  </si>
  <si>
    <t>MQ4H7GDA-H7-G5A</t>
  </si>
  <si>
    <t>MQ4H7GDA-H9-G5A</t>
  </si>
  <si>
    <t>MQ4H7GDA-J7-G5A</t>
  </si>
  <si>
    <t>MQ4H7GDA-J9-G5A</t>
  </si>
  <si>
    <t>쏘울 전기차</t>
  </si>
  <si>
    <t>SK3E51FC-17-G7X</t>
  </si>
  <si>
    <t>SK3E51FC-37-G7X</t>
  </si>
  <si>
    <t>SK3E52FC-27-G7X</t>
  </si>
  <si>
    <t>르노삼성</t>
  </si>
  <si>
    <t>QM5</t>
  </si>
  <si>
    <t>H1D20-VC-0-11</t>
  </si>
  <si>
    <t>H1D20-VC-0-12</t>
  </si>
  <si>
    <t>H1D20-VC-0-21</t>
  </si>
  <si>
    <t>H1D20-VC-0-22</t>
  </si>
  <si>
    <t>H1D20-VC-0-31</t>
  </si>
  <si>
    <t>H1D20-VC-0-32</t>
  </si>
  <si>
    <t>H1D20-VC-1-11</t>
  </si>
  <si>
    <t>H1D20-VC-1-12</t>
  </si>
  <si>
    <t>H1D20-VC-1-21</t>
  </si>
  <si>
    <t>H1D20-VC-1-22</t>
  </si>
  <si>
    <t>H1D20-VC-1-32</t>
  </si>
  <si>
    <t>H1D20-VC-3</t>
  </si>
  <si>
    <t>H1D20-VC-4</t>
  </si>
  <si>
    <t>H1D20-VC-5</t>
  </si>
  <si>
    <t>H1D20-VN-0-11</t>
  </si>
  <si>
    <t>H1D20-VN-0-12</t>
  </si>
  <si>
    <t>H1D20-VN-1-11</t>
  </si>
  <si>
    <t>H1D20-VN-1-12</t>
  </si>
  <si>
    <t>H1D20-WC-0-21</t>
  </si>
  <si>
    <t>H1D20-WC-0-22</t>
  </si>
  <si>
    <t>H1D20-WC-0-31</t>
  </si>
  <si>
    <t>H1D20-WC-0-32</t>
  </si>
  <si>
    <t>H1D20-WC-1-21</t>
  </si>
  <si>
    <t>H1D20-WC-1-22</t>
  </si>
  <si>
    <t>H1D20-WC-1-32</t>
  </si>
  <si>
    <t>H1D20-WC-3</t>
  </si>
  <si>
    <t>H1D20-WC-4</t>
  </si>
  <si>
    <t>H1D20-WC-5</t>
  </si>
  <si>
    <t>H1D20-WC-6</t>
  </si>
  <si>
    <t>H1D20-WC-7</t>
  </si>
  <si>
    <t>H1D20-WC-8</t>
  </si>
  <si>
    <t>H1E20-VC</t>
  </si>
  <si>
    <t>H1E20-VC-10</t>
  </si>
  <si>
    <t>H1E20-VC-11</t>
  </si>
  <si>
    <t>H1E20-VC-6</t>
  </si>
  <si>
    <t>H1E20-VC-7</t>
  </si>
  <si>
    <t>H1E20-VC-8</t>
  </si>
  <si>
    <t>H1E20-WC</t>
  </si>
  <si>
    <t>H1E20-WC-10</t>
  </si>
  <si>
    <t>H1E20-WC-11</t>
  </si>
  <si>
    <t>H1E20-WN-1-21</t>
  </si>
  <si>
    <t>H1E20-WN-1-22</t>
  </si>
  <si>
    <t>H1M20-VZ</t>
  </si>
  <si>
    <t>H1M20-VZ-0</t>
  </si>
  <si>
    <t>H1M20-VZ-1</t>
  </si>
  <si>
    <t>H1T25-VZ-0-11</t>
  </si>
  <si>
    <t>H1T25-VZ-0-12</t>
  </si>
  <si>
    <t>H1T25-VZ-2-21</t>
  </si>
  <si>
    <t>H1T25-VZ-2-22</t>
  </si>
  <si>
    <t>H1T25-VZ-2-32</t>
  </si>
  <si>
    <t>H1T25-VZ-3</t>
  </si>
  <si>
    <t>H1T25-VZ-4</t>
  </si>
  <si>
    <t>H1T25-VZ-5</t>
  </si>
  <si>
    <t>H1T25-VZ-6</t>
  </si>
  <si>
    <t>H1T25-VZ-7</t>
  </si>
  <si>
    <t>H1T25-VZ-8</t>
  </si>
  <si>
    <t>J3E20-VZ</t>
  </si>
  <si>
    <t>J3E20-WZ</t>
  </si>
  <si>
    <t>J3I17-VZ</t>
  </si>
  <si>
    <t>J3M20-LZ</t>
  </si>
  <si>
    <t>J3N20-VZ</t>
  </si>
  <si>
    <t>SM3</t>
  </si>
  <si>
    <t>B2K15-4C</t>
  </si>
  <si>
    <t>B2M20-4Z-0</t>
  </si>
  <si>
    <t>B2M20-4Z-1</t>
  </si>
  <si>
    <t>B2R16-4M-0</t>
  </si>
  <si>
    <t>B2R16-4M-1</t>
  </si>
  <si>
    <t>B2R16-4M-2</t>
  </si>
  <si>
    <t>B2R16-4Z</t>
  </si>
  <si>
    <t>B2R16-4Z-0</t>
  </si>
  <si>
    <t>B2R16-4Z-1</t>
  </si>
  <si>
    <t>B2R16-4Z-2</t>
  </si>
  <si>
    <t>B2R16-4Z-3</t>
  </si>
  <si>
    <t>B2R16-4Z-4</t>
  </si>
  <si>
    <t>N1Q15-4A</t>
  </si>
  <si>
    <t>N1Q15-4A-0</t>
  </si>
  <si>
    <t>N1Q15-4A-1</t>
  </si>
  <si>
    <t>N1Q15-4A-2</t>
  </si>
  <si>
    <t>N1Q15-4A-3</t>
  </si>
  <si>
    <t>N1Q15-4A-4</t>
  </si>
  <si>
    <t>N1Q15-4M</t>
  </si>
  <si>
    <t>N1Q15-4M-0</t>
  </si>
  <si>
    <t>N1Q15-4M-1</t>
  </si>
  <si>
    <t>N1Q15-4M-2</t>
  </si>
  <si>
    <t>N1Q15-4M-3</t>
  </si>
  <si>
    <t>N1Q15-4M-4</t>
  </si>
  <si>
    <t>N1Q16-4A-0</t>
  </si>
  <si>
    <t>N1Q16-4A-1</t>
  </si>
  <si>
    <t>N1Q16-4A-2</t>
  </si>
  <si>
    <t>N1Q16-4A-3</t>
  </si>
  <si>
    <t>N1Q16-4A-4</t>
  </si>
  <si>
    <t>N1Q16-4A-5</t>
  </si>
  <si>
    <t>N1Q16-4A-6</t>
  </si>
  <si>
    <t>N1Q16-4M-1</t>
  </si>
  <si>
    <t>N1Q16-4M-2</t>
  </si>
  <si>
    <t>N1Q16-4M-3</t>
  </si>
  <si>
    <t>N1Q16-4M-4</t>
  </si>
  <si>
    <t>N1Q16-4M-5</t>
  </si>
  <si>
    <t>N1Q16-4M-6</t>
  </si>
  <si>
    <t>N1Q16-A4-5</t>
  </si>
  <si>
    <t>N1Q16-PA-0</t>
  </si>
  <si>
    <t>SM3Z.E.</t>
  </si>
  <si>
    <t>B2H35-4Z</t>
  </si>
  <si>
    <t>B2H36-4Z</t>
  </si>
  <si>
    <t>B2H36-4Z-0</t>
  </si>
  <si>
    <t>B2H36-4Z-1</t>
  </si>
  <si>
    <t>SM5</t>
  </si>
  <si>
    <t>E1M20-4A-0</t>
  </si>
  <si>
    <t>E1M20-4A-1</t>
  </si>
  <si>
    <t>E1M20-4A-2</t>
  </si>
  <si>
    <t>E1S20-4A-1</t>
  </si>
  <si>
    <t>E1S20-4A-2</t>
  </si>
  <si>
    <t>E1S20-4M-1</t>
  </si>
  <si>
    <t>E1S20-4M-2</t>
  </si>
  <si>
    <t>S3M20-4Z</t>
  </si>
  <si>
    <t>S3M20-4Z-0</t>
  </si>
  <si>
    <t>S3M20-4Z-1</t>
  </si>
  <si>
    <t>S3M20-4Z-2</t>
  </si>
  <si>
    <t>S3M20-4Z-3</t>
  </si>
  <si>
    <t>S3M20-4Z-4</t>
  </si>
  <si>
    <t>S3M20-4Z-5</t>
  </si>
  <si>
    <t>S3M20-4Z-6</t>
  </si>
  <si>
    <t>S3M20-4Z-7</t>
  </si>
  <si>
    <t>S3P16-4C</t>
  </si>
  <si>
    <t>S3P16-4C-0</t>
  </si>
  <si>
    <t>S3P16-4C-1</t>
  </si>
  <si>
    <t>S3V25-4C-0</t>
  </si>
  <si>
    <t>S3V25-4C-1</t>
  </si>
  <si>
    <t>T4K15-4C</t>
  </si>
  <si>
    <t>T4M20-4Z</t>
  </si>
  <si>
    <t>T4M20-LZ</t>
  </si>
  <si>
    <t>T4N20-4D</t>
  </si>
  <si>
    <t>T4O18-4D</t>
  </si>
  <si>
    <t>T4P16-4D</t>
  </si>
  <si>
    <t>T4W13-4D</t>
  </si>
  <si>
    <t>SM7</t>
  </si>
  <si>
    <t>D3M20-LZ</t>
  </si>
  <si>
    <t>D3V25-4C</t>
  </si>
  <si>
    <t>D3V25-4C-0</t>
  </si>
  <si>
    <t>D3V25-4C-1</t>
  </si>
  <si>
    <t>D3V25-4C-2</t>
  </si>
  <si>
    <t>D3V25-4C-3</t>
  </si>
  <si>
    <t>D3V25-4C-4</t>
  </si>
  <si>
    <t>D3V35-4C</t>
  </si>
  <si>
    <t>D3V35-4C-0</t>
  </si>
  <si>
    <t>D3V35-4C-1</t>
  </si>
  <si>
    <t>D3V35-4C-2</t>
  </si>
  <si>
    <t>D3V35-4C-3</t>
  </si>
  <si>
    <t>D3V35-4C-4</t>
  </si>
  <si>
    <t>E2V23-4A-0</t>
  </si>
  <si>
    <t>E2V23-4A-1</t>
  </si>
  <si>
    <t>E2V23-4B-0</t>
  </si>
  <si>
    <t>E2V23-4B-1</t>
  </si>
  <si>
    <t>E2V23-4B-2-41</t>
  </si>
  <si>
    <t>E2V23-4B-2-42</t>
  </si>
  <si>
    <t>E2V23-4B-3-41</t>
  </si>
  <si>
    <t>E2V23-4B-3-42</t>
  </si>
  <si>
    <t>E2V23-4B-4</t>
  </si>
  <si>
    <t>E2V23-4B-4-41</t>
  </si>
  <si>
    <t>E2V23-4B-5</t>
  </si>
  <si>
    <t>E2V35-4B-0</t>
  </si>
  <si>
    <t>E2V35-4B-1</t>
  </si>
  <si>
    <t>E2V35-4B-2</t>
  </si>
  <si>
    <t>E2V35-4B-3-41</t>
  </si>
  <si>
    <t>E2V35-4B-3-42</t>
  </si>
  <si>
    <t>E2V35-4B-4-41</t>
  </si>
  <si>
    <t>E2V35-4B-4-42</t>
  </si>
  <si>
    <t>E2V35-4B-5</t>
  </si>
  <si>
    <t>E2V35-4B-6</t>
  </si>
  <si>
    <t>TWIZY</t>
  </si>
  <si>
    <t>K1J05-2Z</t>
  </si>
  <si>
    <t>I3R16-5Z</t>
  </si>
  <si>
    <t>I3W13-5D</t>
  </si>
  <si>
    <t>쌍용</t>
  </si>
  <si>
    <t>G4렉스턴</t>
  </si>
  <si>
    <t>R5DL22A2-01H</t>
  </si>
  <si>
    <t>R5DL22A2-01I</t>
  </si>
  <si>
    <t>R5DL22A4-01H</t>
  </si>
  <si>
    <t>R5DL22A4-01I</t>
  </si>
  <si>
    <t>R5DL22A4T-01H</t>
  </si>
  <si>
    <t>R5DL22A4T-01I</t>
  </si>
  <si>
    <t>R5LS22A2-01I</t>
  </si>
  <si>
    <t>R5LS22A2-01J</t>
  </si>
  <si>
    <t>R5LS22A4-01I</t>
  </si>
  <si>
    <t>R5LS22A4-01J</t>
  </si>
  <si>
    <t>R5LS22A4R-01J</t>
  </si>
  <si>
    <t>R5LS22A4T-01I</t>
  </si>
  <si>
    <t>R5LS22A4T-01J</t>
  </si>
  <si>
    <t>R7DL22A2-01H</t>
  </si>
  <si>
    <t>R7DL22A2-01I</t>
  </si>
  <si>
    <t>R7DL22A4-01H</t>
  </si>
  <si>
    <t>R7DL22A4-01I</t>
  </si>
  <si>
    <t>R7DL22A4T-01H</t>
  </si>
  <si>
    <t>R7DL22A4T-01I</t>
  </si>
  <si>
    <t>R7LS22A2-01I</t>
  </si>
  <si>
    <t>R7LS22A2-01J</t>
  </si>
  <si>
    <t>R7LS22A4-01I</t>
  </si>
  <si>
    <t>R7LS22A4-01J</t>
  </si>
  <si>
    <t>R7LS22A4T-01I</t>
  </si>
  <si>
    <t>R7LS22A4T-01J</t>
  </si>
  <si>
    <t>티볼리</t>
  </si>
  <si>
    <t>X5D16A2S-00F</t>
  </si>
  <si>
    <t>X5D16A2S-00G</t>
  </si>
  <si>
    <t>X5D16A2S-00H</t>
  </si>
  <si>
    <t>X5D16A2SC-00I</t>
  </si>
  <si>
    <t>X5D16AAS-00F</t>
  </si>
  <si>
    <t>X5D16AAS-00G</t>
  </si>
  <si>
    <t>X5D16AAS-00H</t>
  </si>
  <si>
    <t>X5D16AASC-00I</t>
  </si>
  <si>
    <t>X5DLS16A2S-00J</t>
  </si>
  <si>
    <t>X5DLS16A2S-00K</t>
  </si>
  <si>
    <t>X5DLS16AAS-00J</t>
  </si>
  <si>
    <t>X5DLS16AAS-00K</t>
  </si>
  <si>
    <t>X5G15A2SL4-00J</t>
  </si>
  <si>
    <t>X5G15AASL4-00J</t>
  </si>
  <si>
    <t>X5G15M2SL4-00J</t>
  </si>
  <si>
    <t>X5G16A2S-00E</t>
  </si>
  <si>
    <t>X5G16A2S-00F</t>
  </si>
  <si>
    <t>X5G16A2S-00G</t>
  </si>
  <si>
    <t>X5G16A2S-00H</t>
  </si>
  <si>
    <t>X5G16A2SV3-00H</t>
  </si>
  <si>
    <t>X5G16A2SV3-00I</t>
  </si>
  <si>
    <t>X5G16AAS-00F</t>
  </si>
  <si>
    <t>X5G16AAS-00G</t>
  </si>
  <si>
    <t>X5G16AAS-00H</t>
  </si>
  <si>
    <t>X5G16AAS-00I</t>
  </si>
  <si>
    <t>X5G16M2S-00H</t>
  </si>
  <si>
    <t>X5G16M2S-00I</t>
  </si>
  <si>
    <t>티볼리에어</t>
  </si>
  <si>
    <t>X5D16A2L-00G</t>
  </si>
  <si>
    <t>X5D16A2L-00H</t>
  </si>
  <si>
    <t>X5D16A2LC-00I</t>
  </si>
  <si>
    <t>X5D16AAL-00G</t>
  </si>
  <si>
    <t>X5D16AAL-00H</t>
  </si>
  <si>
    <t>X5D16AALC-00I</t>
  </si>
  <si>
    <t>X5D16M2L-00G</t>
  </si>
  <si>
    <t>X5D16M2L-00H</t>
  </si>
  <si>
    <t>X5D16M2LC-00I</t>
  </si>
  <si>
    <t>X5G16A2L-00G</t>
  </si>
  <si>
    <t>X5G16A2L-00H</t>
  </si>
  <si>
    <t>X5G16A2L-00I</t>
  </si>
  <si>
    <t>X5G16AAL-00G</t>
  </si>
  <si>
    <t>X5G16AAL-00H</t>
  </si>
  <si>
    <t>X5G16AAL-00I</t>
  </si>
  <si>
    <t>X5G15AASL5-00K</t>
  </si>
  <si>
    <t>X5G15M2SL4-00K</t>
  </si>
  <si>
    <t>X5G15M2SL4-00L</t>
  </si>
  <si>
    <t>티볼리 에어</t>
  </si>
  <si>
    <t>X5G15A2LL5-00K</t>
  </si>
  <si>
    <t>한국지엠</t>
  </si>
  <si>
    <t>스파크1.0</t>
  </si>
  <si>
    <t>DA487</t>
  </si>
  <si>
    <t>DC487</t>
  </si>
  <si>
    <t>DC487S</t>
  </si>
  <si>
    <t>DF487</t>
  </si>
  <si>
    <t>스파크1.0DOHC</t>
  </si>
  <si>
    <t>MA481</t>
  </si>
  <si>
    <t>MC48V</t>
  </si>
  <si>
    <t>MF481</t>
  </si>
  <si>
    <t>스파크EV</t>
  </si>
  <si>
    <t>ME480</t>
  </si>
  <si>
    <t>스파크밴1.0</t>
  </si>
  <si>
    <t>DA487V</t>
  </si>
  <si>
    <t>DC487SV</t>
  </si>
  <si>
    <t>DC487V</t>
  </si>
  <si>
    <t>DF487V</t>
  </si>
  <si>
    <t>MC48VV</t>
  </si>
  <si>
    <t>스파크밴1.0DOHC</t>
  </si>
  <si>
    <t>MA481V</t>
  </si>
  <si>
    <t>MF481V</t>
  </si>
  <si>
    <t>트레일블레이저1.2TURBOFWD</t>
  </si>
  <si>
    <t>PC562</t>
  </si>
  <si>
    <t>트레일블레이저1.35TURBOAWD</t>
  </si>
  <si>
    <t>PD56L</t>
  </si>
  <si>
    <t>트레일블레이저1.35TURBOFWD</t>
  </si>
  <si>
    <t>PC56L</t>
  </si>
  <si>
    <t>현대</t>
  </si>
  <si>
    <t>1K4EDA-59</t>
  </si>
  <si>
    <t>IK4ABA-28</t>
  </si>
  <si>
    <t>IK4ABA-38</t>
  </si>
  <si>
    <t>IK4ABA-39D</t>
  </si>
  <si>
    <t>IK4ABC-28</t>
  </si>
  <si>
    <t>IK4ABC-38</t>
  </si>
  <si>
    <t>IK4ABC-39D</t>
  </si>
  <si>
    <t>IK4ABD-28</t>
  </si>
  <si>
    <t>IK4ABD-38</t>
  </si>
  <si>
    <t>IK4ABD-39D</t>
  </si>
  <si>
    <t>IK4ABD-3A</t>
  </si>
  <si>
    <t>IK4ABD-3AD</t>
  </si>
  <si>
    <t>IK4ADA-28</t>
  </si>
  <si>
    <t>IK4ADA-38</t>
  </si>
  <si>
    <t>IK4ADA-39D</t>
  </si>
  <si>
    <t>IK4ADC-28</t>
  </si>
  <si>
    <t>IK4ADC-38</t>
  </si>
  <si>
    <t>IK4ADC-39D</t>
  </si>
  <si>
    <t>IK4ADD-28</t>
  </si>
  <si>
    <t>IK4ADD-38</t>
  </si>
  <si>
    <t>IK4ADD-39D</t>
  </si>
  <si>
    <t>IK4ADD-3A</t>
  </si>
  <si>
    <t>IK4ADD-3AD</t>
  </si>
  <si>
    <t>IK4BBB-47</t>
  </si>
  <si>
    <t>IK4BBB-48</t>
  </si>
  <si>
    <t>IK4BBB-67</t>
  </si>
  <si>
    <t>IK4BBC-48</t>
  </si>
  <si>
    <t>IK4BBC-67</t>
  </si>
  <si>
    <t>IK4BBD-48</t>
  </si>
  <si>
    <t>IK4BBD-67</t>
  </si>
  <si>
    <t>IK4BDB-47</t>
  </si>
  <si>
    <t>IK4BDB-48</t>
  </si>
  <si>
    <t>IK4BDB-67</t>
  </si>
  <si>
    <t>IK4BDC-48</t>
  </si>
  <si>
    <t>IK4BDC-67</t>
  </si>
  <si>
    <t>IK4BDD-48</t>
  </si>
  <si>
    <t>IK4BDD-67</t>
  </si>
  <si>
    <t>IK4EBA-59</t>
  </si>
  <si>
    <t>IK4EBA-79</t>
  </si>
  <si>
    <t>IK4EBC-59</t>
  </si>
  <si>
    <t>IK4EBC-79</t>
  </si>
  <si>
    <t>IK4EBD-59</t>
  </si>
  <si>
    <t>IK4EBD-5A</t>
  </si>
  <si>
    <t>IK4EBD-5C9</t>
  </si>
  <si>
    <t>IK4EBD-79</t>
  </si>
  <si>
    <t>IK4EBD-7A</t>
  </si>
  <si>
    <t>IK4EBD-7C9</t>
  </si>
  <si>
    <t>IK4EDA-59</t>
  </si>
  <si>
    <t>IK4EDA-79</t>
  </si>
  <si>
    <t>IK4EDC-59</t>
  </si>
  <si>
    <t>IK4EDC-79</t>
  </si>
  <si>
    <t>IK4EDD-59</t>
  </si>
  <si>
    <t>IK4EDD-5A</t>
  </si>
  <si>
    <t>IK4EDD-5C9</t>
  </si>
  <si>
    <t>IK4EDD-79</t>
  </si>
  <si>
    <t>IK4EDD-7A</t>
  </si>
  <si>
    <t>IK4EDD-7C9</t>
  </si>
  <si>
    <t>IKABE-2A-G2A</t>
  </si>
  <si>
    <t>IKABE-38-G2A</t>
  </si>
  <si>
    <t>IKABE-38V-G2A</t>
  </si>
  <si>
    <t>IKABE-3A-G2A</t>
  </si>
  <si>
    <t>IKABF-2A-G2A</t>
  </si>
  <si>
    <t>IKABF-2S-G2A</t>
  </si>
  <si>
    <t>IKABF-38V-G2A</t>
  </si>
  <si>
    <t>IKADE-2S-G2A</t>
  </si>
  <si>
    <t>IKADE-38V-G2A</t>
  </si>
  <si>
    <t>IKADF-2A-G2A</t>
  </si>
  <si>
    <t>IKADF-2S-G2A</t>
  </si>
  <si>
    <t>IKADF-38V-G2A</t>
  </si>
  <si>
    <t>IKBBE-29-H1N</t>
  </si>
  <si>
    <t>IKBBE-47-H1N</t>
  </si>
  <si>
    <t>IKBBE-47V-H1N</t>
  </si>
  <si>
    <t>IKBBE-49-H1N</t>
  </si>
  <si>
    <t>IKBBF-29-H1N</t>
  </si>
  <si>
    <t>IKBBF-49-H1N</t>
  </si>
  <si>
    <t>IKBDE-29-H1N</t>
  </si>
  <si>
    <t>IKBDE-47-H1N</t>
  </si>
  <si>
    <t>IKBDE-49-H1N</t>
  </si>
  <si>
    <t>IKBDF-29-H1N</t>
  </si>
  <si>
    <t>IKBDF-49-H1N</t>
  </si>
  <si>
    <t>IKEBE-5A9-G2A</t>
  </si>
  <si>
    <t>IKEBF-5A9-G2A</t>
  </si>
  <si>
    <t>IKEDE-5A9-G2A</t>
  </si>
  <si>
    <t>IKEDF-5A9-G2A</t>
  </si>
  <si>
    <t>IKSEBE-6A9-G2A</t>
  </si>
  <si>
    <t>IKSEBF-6S9-G2A</t>
  </si>
  <si>
    <t>IKSEDE-6S9-G2A</t>
  </si>
  <si>
    <t>IKSEDF-6S9-G2A</t>
  </si>
  <si>
    <t>DH42BG-G</t>
  </si>
  <si>
    <t>DH42BG-L</t>
  </si>
  <si>
    <t>DH42BH-G</t>
  </si>
  <si>
    <t>DH42BH-L</t>
  </si>
  <si>
    <t>DH42BI-G</t>
  </si>
  <si>
    <t>DH42BI-L</t>
  </si>
  <si>
    <t>DH42DG-G</t>
  </si>
  <si>
    <t>DH42DG-L</t>
  </si>
  <si>
    <t>DH42DH-G</t>
  </si>
  <si>
    <t>DH42DH-L</t>
  </si>
  <si>
    <t>DH42DI-G</t>
  </si>
  <si>
    <t>DH42DI-L</t>
  </si>
  <si>
    <t>DH4BBE-S</t>
  </si>
  <si>
    <t>DH4BBF-S</t>
  </si>
  <si>
    <t>DH4BBH-T</t>
  </si>
  <si>
    <t>DH4BBI-T</t>
  </si>
  <si>
    <t>DH4BDE-S</t>
  </si>
  <si>
    <t>DH4BDF-S</t>
  </si>
  <si>
    <t>DH4BDF-T</t>
  </si>
  <si>
    <t>DH4BDI-T</t>
  </si>
  <si>
    <t>DH4DBE-G</t>
  </si>
  <si>
    <t>DH4DBE-L</t>
  </si>
  <si>
    <t>DH4DBF-G</t>
  </si>
  <si>
    <t>DH4DBF-L</t>
  </si>
  <si>
    <t>DH4DBG-G</t>
  </si>
  <si>
    <t>DH4DBG-GS</t>
  </si>
  <si>
    <t>DH4DBG-L</t>
  </si>
  <si>
    <t>DH4DBG-S</t>
  </si>
  <si>
    <t>DH4DBG-SS</t>
  </si>
  <si>
    <t>DH4DBH-G</t>
  </si>
  <si>
    <t>DH4DBH-L</t>
  </si>
  <si>
    <t>DH4DBH-S</t>
  </si>
  <si>
    <t>DH4DBH-SG</t>
  </si>
  <si>
    <t>DH4DBH-SL</t>
  </si>
  <si>
    <t>DH4DBH-SS</t>
  </si>
  <si>
    <t>DH4DBI-G</t>
  </si>
  <si>
    <t>DH4DBI-L</t>
  </si>
  <si>
    <t>DH4DBI-S</t>
  </si>
  <si>
    <t>DH4DBI-SG</t>
  </si>
  <si>
    <t>DH4DBI-SL</t>
  </si>
  <si>
    <t>DH4DBI-SS</t>
  </si>
  <si>
    <t>DH4DDE-G</t>
  </si>
  <si>
    <t>DH4DDE-L</t>
  </si>
  <si>
    <t>DH4DDF-G</t>
  </si>
  <si>
    <t>DH4DDF-L</t>
  </si>
  <si>
    <t>DH4DDG-G</t>
  </si>
  <si>
    <t>DH4DDG-GS</t>
  </si>
  <si>
    <t>DH4DDG-L</t>
  </si>
  <si>
    <t>DH4DDG-S</t>
  </si>
  <si>
    <t>DH4DDG-SS</t>
  </si>
  <si>
    <t>DH4DDH-G</t>
  </si>
  <si>
    <t>DH4DDH-L</t>
  </si>
  <si>
    <t>DH4DDH-S</t>
  </si>
  <si>
    <t>DH4DDH-SG</t>
  </si>
  <si>
    <t>DH4DDH-SL</t>
  </si>
  <si>
    <t>DH4DDH-SS</t>
  </si>
  <si>
    <t>DH4DDI-G</t>
  </si>
  <si>
    <t>DH4DDI-L</t>
  </si>
  <si>
    <t>DH4DDI-S</t>
  </si>
  <si>
    <t>DH4DDI-SG</t>
  </si>
  <si>
    <t>DH4DDI-SL</t>
  </si>
  <si>
    <t>DH4DDI-SS</t>
  </si>
  <si>
    <t>DH4EBE-S</t>
  </si>
  <si>
    <t>DH4EBE-T</t>
  </si>
  <si>
    <t>DH4EBF-S</t>
  </si>
  <si>
    <t>DH4EBF-T</t>
  </si>
  <si>
    <t>DH4EBG-G</t>
  </si>
  <si>
    <t>DH4EBG-T</t>
  </si>
  <si>
    <t>DH4EBH-G</t>
  </si>
  <si>
    <t>DH4EBH-L</t>
  </si>
  <si>
    <t>DH4EBH-S</t>
  </si>
  <si>
    <t>DH4EBH-T</t>
  </si>
  <si>
    <t>DH4EBI-G</t>
  </si>
  <si>
    <t>DH4EBI-L</t>
  </si>
  <si>
    <t>DH4EBI-S</t>
  </si>
  <si>
    <t>DH4EBI-T</t>
  </si>
  <si>
    <t>DH4EDE-S</t>
  </si>
  <si>
    <t>DH4EDE-T</t>
  </si>
  <si>
    <t>DH4EDF-S</t>
  </si>
  <si>
    <t>DH4EDF-T</t>
  </si>
  <si>
    <t>DH4EDG-S</t>
  </si>
  <si>
    <t>DH4EDG-T</t>
  </si>
  <si>
    <t>DH4EDH-G</t>
  </si>
  <si>
    <t>DH4EDH-L</t>
  </si>
  <si>
    <t>DH4EDH-S</t>
  </si>
  <si>
    <t>DH4EDH-T</t>
  </si>
  <si>
    <t>DH4EDI-G</t>
  </si>
  <si>
    <t>DH4EDI-L</t>
  </si>
  <si>
    <t>DH4EDI-S</t>
  </si>
  <si>
    <t>DH4EDI-T</t>
  </si>
  <si>
    <t>RGBBAC-9VH1N</t>
  </si>
  <si>
    <t>RGBBLA-8H1N</t>
  </si>
  <si>
    <t>RGBBLA-8VH1N</t>
  </si>
  <si>
    <t>RGBBLA-9H1N</t>
  </si>
  <si>
    <t>RGBBLC-8H1N</t>
  </si>
  <si>
    <t>RGBBLC-8VH1N</t>
  </si>
  <si>
    <t>RGBDLA-8H1N</t>
  </si>
  <si>
    <t>RGBDLA-8VH1N</t>
  </si>
  <si>
    <t>RGBDLC-8H1N</t>
  </si>
  <si>
    <t>RGBDLC-9H1N</t>
  </si>
  <si>
    <t>RGBDLC-9VH1N</t>
  </si>
  <si>
    <t>RGCBBC-0G3A</t>
  </si>
  <si>
    <t>RGCBBC-9G3A</t>
  </si>
  <si>
    <t>RGCBGA-0G3A</t>
  </si>
  <si>
    <t>RGCBGA-8VG3A</t>
  </si>
  <si>
    <t>RGCBGA-9G3A</t>
  </si>
  <si>
    <t>RGCBGC-0G3A</t>
  </si>
  <si>
    <t>RGCBGC-8VG3A</t>
  </si>
  <si>
    <t>RGCDBC-0G3A</t>
  </si>
  <si>
    <t>RGCDBC-9G3A</t>
  </si>
  <si>
    <t>RGCDGA-8G3A</t>
  </si>
  <si>
    <t>RGCDGC-0G3A</t>
  </si>
  <si>
    <t>RGDBCC-0G2A</t>
  </si>
  <si>
    <t>RGDBSA-0G2A</t>
  </si>
  <si>
    <t>RGDBSA-9G2A</t>
  </si>
  <si>
    <t>RGDBSC-0G2A</t>
  </si>
  <si>
    <t>RGDBSC-9G2A</t>
  </si>
  <si>
    <t>RGDDCC-0G2A</t>
  </si>
  <si>
    <t>RGDDSA-0G2A</t>
  </si>
  <si>
    <t>RGDDSA-9VG2A</t>
  </si>
  <si>
    <t>RGDDSC-0G2A</t>
  </si>
  <si>
    <t>RGDDSC-9VG2A</t>
  </si>
  <si>
    <t>RG1PEB-9G7A</t>
  </si>
  <si>
    <t>HI4ADE-S9</t>
  </si>
  <si>
    <t>HI4ADG-S9</t>
  </si>
  <si>
    <t>HI4ADI-S9-G2A</t>
  </si>
  <si>
    <t>HI4DDE-S9</t>
  </si>
  <si>
    <t>HI4DDG-S9</t>
  </si>
  <si>
    <t>HI4DDI-S9-G3A</t>
  </si>
  <si>
    <t>HI4HDE-T9</t>
  </si>
  <si>
    <t>HI4HDG-T9</t>
  </si>
  <si>
    <t>HI4HDH-S9-G3A</t>
  </si>
  <si>
    <t>HI5ABE-L8</t>
  </si>
  <si>
    <t>HI5ABG-L8</t>
  </si>
  <si>
    <t>HI5ABH-L8-G2A</t>
  </si>
  <si>
    <t>HI5ADE-G9</t>
  </si>
  <si>
    <t>HI5ADE-L8</t>
  </si>
  <si>
    <t>HI5ADE-S9</t>
  </si>
  <si>
    <t>HI5ADG-G9</t>
  </si>
  <si>
    <t>HI5ADG-L8</t>
  </si>
  <si>
    <t>HI5ADG-S9</t>
  </si>
  <si>
    <t>HI5ADH-L8-G2A</t>
  </si>
  <si>
    <t>HI5ADI-L8-G2A</t>
  </si>
  <si>
    <t>HI5ADI-S9-G2A</t>
  </si>
  <si>
    <t>HI5DBE-L8</t>
  </si>
  <si>
    <t>HI5DBG-L8</t>
  </si>
  <si>
    <t>HI5DBI-L8-G3A</t>
  </si>
  <si>
    <t>HI5DDE-G9</t>
  </si>
  <si>
    <t>HI5DDE-L8</t>
  </si>
  <si>
    <t>HI5DDE-S9</t>
  </si>
  <si>
    <t>HI5DDG-G9</t>
  </si>
  <si>
    <t>HI5DDG-L8</t>
  </si>
  <si>
    <t>HI5DDG-S9</t>
  </si>
  <si>
    <t>HI5DDH-G9-G3A</t>
  </si>
  <si>
    <t>HI5DDH-L8-G3A</t>
  </si>
  <si>
    <t>HI5DDH-S9-G3A</t>
  </si>
  <si>
    <t>HI5DDI-G9-G3A</t>
  </si>
  <si>
    <t>HI5DDI-L8-G3A</t>
  </si>
  <si>
    <t>HI5DDI-S9-G3A</t>
  </si>
  <si>
    <t>HI5HDE-T9</t>
  </si>
  <si>
    <t>HI5HDG-T9</t>
  </si>
  <si>
    <t>HI5HDH-S9-G3A</t>
  </si>
  <si>
    <t>HI5HDI-S9-G3A</t>
  </si>
  <si>
    <t>RS44ADA-L9-G3A</t>
  </si>
  <si>
    <t>RS45ABA-L2CF-G3A</t>
  </si>
  <si>
    <t>RS45ABA-L2CO-G3A</t>
  </si>
  <si>
    <t>RS45ABA-L9DFCF-G3A</t>
  </si>
  <si>
    <t>RS45ABA-L9DFCO-G3A</t>
  </si>
  <si>
    <t>RS45ABA-L9DOCF-G3A</t>
  </si>
  <si>
    <t>RS45ADA-L2CF-G3A</t>
  </si>
  <si>
    <t>RS45ADA-L2CO-G3A</t>
  </si>
  <si>
    <t>RS45ADA-L9CF-G3A</t>
  </si>
  <si>
    <t>G90 LIMOUSINE</t>
  </si>
  <si>
    <t>HIL5HDH-T-G3A</t>
  </si>
  <si>
    <t>G90LIMOUSINE</t>
  </si>
  <si>
    <t>HIL4HDE-T</t>
  </si>
  <si>
    <t>HIL4HDG-T</t>
  </si>
  <si>
    <t>HIL5HDE-T</t>
  </si>
  <si>
    <t>HIL5HDG-T</t>
  </si>
  <si>
    <t>GV60</t>
  </si>
  <si>
    <t>JW1AFA-G9WFDF-G7A</t>
  </si>
  <si>
    <t>JW1BPA-S2WFDF-G7A</t>
  </si>
  <si>
    <t>JW1BPA-S9WFDF-G7A</t>
  </si>
  <si>
    <t>JW1BPA-S9WFDO-G7A</t>
  </si>
  <si>
    <t>JW1CPA-T1WFDF-G7A</t>
  </si>
  <si>
    <t>JK1ABA-G1-H1N</t>
  </si>
  <si>
    <t>JK1ABA-G8V-H1N</t>
  </si>
  <si>
    <t>JK1ABA-G9-H1N</t>
  </si>
  <si>
    <t>JK1ABB-G1-H1N</t>
  </si>
  <si>
    <t>JK1ABB-G8-H1N</t>
  </si>
  <si>
    <t>JK1ABB-G9-H1N</t>
  </si>
  <si>
    <t>JK1ABC-G8-H1Y</t>
  </si>
  <si>
    <t>JK1ABC-G9-H1Y</t>
  </si>
  <si>
    <t>JK1ADA-G1-H1N</t>
  </si>
  <si>
    <t>JK1ADA-G8-H1N</t>
  </si>
  <si>
    <t>JK1ADA-G8V-H1N</t>
  </si>
  <si>
    <t>JK1ADA-G9-H1N</t>
  </si>
  <si>
    <t>JK1ADB-G1-H1N</t>
  </si>
  <si>
    <t>JK1ADB-G8-H1N</t>
  </si>
  <si>
    <t>JK1ADB-G8V-H1N</t>
  </si>
  <si>
    <t>JK1ADC-G1-H1Y</t>
  </si>
  <si>
    <t>JK1ADC-G8-H1Y</t>
  </si>
  <si>
    <t>JK1ADC-G8V-H1Y</t>
  </si>
  <si>
    <t>JK1ADC-G9-H1Y</t>
  </si>
  <si>
    <t>JK1BBA-L1-G3A</t>
  </si>
  <si>
    <t>JK1BBA-L8-G3A</t>
  </si>
  <si>
    <t>JK1BBA-L8V-G3A</t>
  </si>
  <si>
    <t>JK1BBA-L9-G3A</t>
  </si>
  <si>
    <t>JK1BBB-L1-G3A</t>
  </si>
  <si>
    <t>JK1BBB-L8-G3A</t>
  </si>
  <si>
    <t>JK1BBB-L8V-G3A</t>
  </si>
  <si>
    <t>JK1BBB-L9-G3A</t>
  </si>
  <si>
    <t>JK1BDA-L1-G3A</t>
  </si>
  <si>
    <t>JK1BDA-L8-G3A</t>
  </si>
  <si>
    <t>JK1BDA-L8V-G3A</t>
  </si>
  <si>
    <t>JK1BDA-L9-G3A</t>
  </si>
  <si>
    <t>JK1BDB-L8-G3A</t>
  </si>
  <si>
    <t>JK1BDB-L8V-G3A</t>
  </si>
  <si>
    <t>JK1BDB-L9-G3A</t>
  </si>
  <si>
    <t>JK1CDA-C1-G3A</t>
  </si>
  <si>
    <t>JK1CDA-C2-G3A</t>
  </si>
  <si>
    <t>JK1CDA-S9-G3A</t>
  </si>
  <si>
    <t>JK1CDB-C1-G3A</t>
  </si>
  <si>
    <t>JK1CDB-S1-G3A</t>
  </si>
  <si>
    <t>JK1CDB-S9V-G3A</t>
  </si>
  <si>
    <t>JK1SABA-B1-H1N</t>
  </si>
  <si>
    <t>JK1SABA-B9-H1N</t>
  </si>
  <si>
    <t>JK1SABB-B1-H1N</t>
  </si>
  <si>
    <t>JK1SABB-B9-H1N</t>
  </si>
  <si>
    <t>JK1SADA-B1-H1N</t>
  </si>
  <si>
    <t>JK1SADA-B9-H1N</t>
  </si>
  <si>
    <t>JK1SADB-B1-H1N</t>
  </si>
  <si>
    <t>JK1SADB-B9-H1N</t>
  </si>
  <si>
    <t>JK1SADC-B9-H1Y</t>
  </si>
  <si>
    <t>JK1SBBB-A1-G3A</t>
  </si>
  <si>
    <t>JK1SBBB-A9-G3A</t>
  </si>
  <si>
    <t>JK1SBDA-A9-G3A</t>
  </si>
  <si>
    <t>JK1SBDB-A1-G3A</t>
  </si>
  <si>
    <t>JK1EPA-L3DO-G7A</t>
  </si>
  <si>
    <t>JX155BD-D0-H1N</t>
  </si>
  <si>
    <t>JX155BD-D2-H1N</t>
  </si>
  <si>
    <t>JX155BD-D9-H1N</t>
  </si>
  <si>
    <t>JX155BD-G0-H1N</t>
  </si>
  <si>
    <t>JX155BD-G2-H1N</t>
  </si>
  <si>
    <t>JX155BD-G9-H1N</t>
  </si>
  <si>
    <t>JX155BE-G0-R1-H1N</t>
  </si>
  <si>
    <t>JX155BE-G0-R2-H1N</t>
  </si>
  <si>
    <t>JX155BE-G2-R1-H1N</t>
  </si>
  <si>
    <t>JX155BE-G2-R2-H1N</t>
  </si>
  <si>
    <t>JX155BE-G9-R2-H1N</t>
  </si>
  <si>
    <t>JX155BF-G0-R2-H1Y</t>
  </si>
  <si>
    <t>JX155BF-G2-R1-H1Y</t>
  </si>
  <si>
    <t>JX155BF-G2-R2-H1Y</t>
  </si>
  <si>
    <t>JX155BF-G9-R1-H1Y</t>
  </si>
  <si>
    <t>JX155DD-D0-H1N</t>
  </si>
  <si>
    <t>JX155DD-D2-H1N</t>
  </si>
  <si>
    <t>JX155DD-D9-H1N</t>
  </si>
  <si>
    <t>JX155DD-G0-H1N</t>
  </si>
  <si>
    <t>JX155DD-G2-H1N</t>
  </si>
  <si>
    <t>JX155DD-G9-H1N</t>
  </si>
  <si>
    <t>JX155DE-G0-R1-H1N</t>
  </si>
  <si>
    <t>JX155DE-G0-R2-H1N</t>
  </si>
  <si>
    <t>JX155DE-G2-R1-H1N</t>
  </si>
  <si>
    <t>JX155DE-G2-R2-H1N</t>
  </si>
  <si>
    <t>JX155DE-G9-R1-H1N</t>
  </si>
  <si>
    <t>JX155DE-G9-R2-H1N</t>
  </si>
  <si>
    <t>JX155DF-G0-R1-H1Y</t>
  </si>
  <si>
    <t>JX155DF-G0-R2-H1Y</t>
  </si>
  <si>
    <t>JX155DF-G2-R2-H1Y</t>
  </si>
  <si>
    <t>JX155DF-G9-R2-H1Y</t>
  </si>
  <si>
    <t>JX15BBD-L0V-G3A</t>
  </si>
  <si>
    <t>JX15BBD-L2-G3A</t>
  </si>
  <si>
    <t>JX15BBD-L9-G3A</t>
  </si>
  <si>
    <t>JX15BBD-L9V-G3A</t>
  </si>
  <si>
    <t>JX15BBE-L0-R1-G3A</t>
  </si>
  <si>
    <t>JX15BBE-L0-R2-G3A</t>
  </si>
  <si>
    <t>JX15BBE-L2-R1-G3A</t>
  </si>
  <si>
    <t>JX15BBE-L2-R2-G3A</t>
  </si>
  <si>
    <t>JX15BBE-L9-R1-G3A</t>
  </si>
  <si>
    <t>JX15BBE-L9-R2-G3A</t>
  </si>
  <si>
    <t>JX15BBE-L9V-R1-G3A</t>
  </si>
  <si>
    <t>JX15BBE-L9V-R2-G3A</t>
  </si>
  <si>
    <t>JX15BDD-L0-G3A</t>
  </si>
  <si>
    <t>JX15BDD-L9-G3A</t>
  </si>
  <si>
    <t>JX15BDD-L9V-G3A</t>
  </si>
  <si>
    <t>JX15BDE-L0-R2-G3A</t>
  </si>
  <si>
    <t>JX15BDE-L9-R1-G3A</t>
  </si>
  <si>
    <t>JX15BDE-L9-R2-G3A</t>
  </si>
  <si>
    <t>JX15BDE-L9V-R1-G3A</t>
  </si>
  <si>
    <t>JX15CBD-L0-G2A</t>
  </si>
  <si>
    <t>JX15CBD-L0V-G2A</t>
  </si>
  <si>
    <t>JX15CBD-L2V-G2A</t>
  </si>
  <si>
    <t>JX15CBE-S0-R1-G2A</t>
  </si>
  <si>
    <t>JX15CBE-S0-R2-G2A</t>
  </si>
  <si>
    <t>JX15CBE-S0V-R1-G2A</t>
  </si>
  <si>
    <t>JX15CBE-S0V-R2-G2A</t>
  </si>
  <si>
    <t>JX15CBE-S2-R1-G2A</t>
  </si>
  <si>
    <t>JX15CBE-S2-R2-G2A</t>
  </si>
  <si>
    <t>JX15CDD-L0-G2A</t>
  </si>
  <si>
    <t>JX15CDD-L0V-G2A</t>
  </si>
  <si>
    <t>JX15CDD-L2-G2A</t>
  </si>
  <si>
    <t>JX15CDE-S0-R2-G2A</t>
  </si>
  <si>
    <t>JX15CDE-S0V-R1-G2A</t>
  </si>
  <si>
    <t>JX15CDE-S2-R1-G2A</t>
  </si>
  <si>
    <t>JX15CDE-S2-R2-G2A</t>
  </si>
  <si>
    <t>JX165BF-G0-R2-H1Y</t>
  </si>
  <si>
    <t>JX165BF-G2-R2-H1Y</t>
  </si>
  <si>
    <t>JX165BF-G9-R1-H1Y</t>
  </si>
  <si>
    <t>JX165DE-G0-R1-H1N</t>
  </si>
  <si>
    <t>JX165DE-G0-R2-H1N</t>
  </si>
  <si>
    <t>JX165DE-G2-R1-H1N</t>
  </si>
  <si>
    <t>JX165DE-G9-R1-H1N</t>
  </si>
  <si>
    <t>JX165DF-G0-R1-H1Y</t>
  </si>
  <si>
    <t>JX165DF-G0-R2-H1Y</t>
  </si>
  <si>
    <t>JX165DF-G2-R1-H1Y</t>
  </si>
  <si>
    <t>JX165DF-G2-R2-H1Y</t>
  </si>
  <si>
    <t>JX165DF-G9-R1-H1Y</t>
  </si>
  <si>
    <t>JX165DF-G9-R2-H1Y</t>
  </si>
  <si>
    <t>JX16BBE-L0-R1-G3A</t>
  </si>
  <si>
    <t>JX16BBE-L0-R2-G3A</t>
  </si>
  <si>
    <t>JX16BBE-L2-R2-G3A</t>
  </si>
  <si>
    <t>JX16BBE-L9-R2-G3A</t>
  </si>
  <si>
    <t>JX16BDE-L0-R1-G3A</t>
  </si>
  <si>
    <t>JX16BDE-L0-R2-G3A</t>
  </si>
  <si>
    <t>JX16BDE-L2-R2-G3A</t>
  </si>
  <si>
    <t>JX16BDE-L9-R2-G3A</t>
  </si>
  <si>
    <t>JX16BDE-L9V-R1-G3A</t>
  </si>
  <si>
    <t>JX16CBE-S0-R1-G2A</t>
  </si>
  <si>
    <t>JX16CBE-S0-R2-G2A</t>
  </si>
  <si>
    <t>JX16CBE-S2-R1-G2A</t>
  </si>
  <si>
    <t>JX16CDE-S0-R1-G2A</t>
  </si>
  <si>
    <t>JX16CDE-S0-R2-G2A</t>
  </si>
  <si>
    <t>JX175BD-D0-H1N</t>
  </si>
  <si>
    <t>JX175BD-D2-H1N</t>
  </si>
  <si>
    <t>JX175BD-D9-H1N</t>
  </si>
  <si>
    <t>JX175BD-G0-H1N</t>
  </si>
  <si>
    <t>JX175BD-G2-H1N</t>
  </si>
  <si>
    <t>JX175BD-G9-H1N</t>
  </si>
  <si>
    <t>JX175BE-G0-R1-H1N</t>
  </si>
  <si>
    <t>JX175BE-G2-R2-H1N</t>
  </si>
  <si>
    <t>JX175BE-G9-R1-H1N</t>
  </si>
  <si>
    <t>JX175BF-G0-R1-H1Y</t>
  </si>
  <si>
    <t>JX175BF-G9-R1-H1Y</t>
  </si>
  <si>
    <t>JX175DD-D0-H1N</t>
  </si>
  <si>
    <t>JX175DD-D2-H1N</t>
  </si>
  <si>
    <t>JX175DD-D9-H1N</t>
  </si>
  <si>
    <t>JX175DD-G0-H1N</t>
  </si>
  <si>
    <t>JX175DD-G2-H1N</t>
  </si>
  <si>
    <t>JX175DD-G9-H1N</t>
  </si>
  <si>
    <t>JX175DE-G0-R1-H1N</t>
  </si>
  <si>
    <t>JX175DE-G0-R2-H1N</t>
  </si>
  <si>
    <t>JX175DE-G2-R1-H1N</t>
  </si>
  <si>
    <t>JX175DF-G0-R1-H1Y</t>
  </si>
  <si>
    <t>JX175DF-G0-R2-H1Y</t>
  </si>
  <si>
    <t>JX175DF-G2-R1-H1Y</t>
  </si>
  <si>
    <t>JX175DF-G2-R2-H1Y</t>
  </si>
  <si>
    <t>JX175DF-G9-R2-H1Y</t>
  </si>
  <si>
    <t>JX17BBD-L0-G3A</t>
  </si>
  <si>
    <t>JX17BBD-L2V-G3A</t>
  </si>
  <si>
    <t>JX17BBD-L9-G3A</t>
  </si>
  <si>
    <t>JX17BBD-L9V-G3A</t>
  </si>
  <si>
    <t>JX17BBE-L0-R1-G3A</t>
  </si>
  <si>
    <t>JX17BBE-L0-R2-G3A</t>
  </si>
  <si>
    <t>JX17BBE-L2-R1-G3A</t>
  </si>
  <si>
    <t>JX17BBE-L2-R2-G3A</t>
  </si>
  <si>
    <t>JX17BBE-L9-R1-G3A</t>
  </si>
  <si>
    <t>JX17BBE-L9-R2-G3A</t>
  </si>
  <si>
    <t>JX17BDD-L0V-G3A</t>
  </si>
  <si>
    <t>JX17BDD-L2-G3A</t>
  </si>
  <si>
    <t>JX17BDD-L2V-G3A</t>
  </si>
  <si>
    <t>JX17BDD-L9-G3A</t>
  </si>
  <si>
    <t>JX17BDD-L9V-G3A</t>
  </si>
  <si>
    <t>JX17BDE-L0-R1-G3A</t>
  </si>
  <si>
    <t>JX17BDE-L0-R2-G3A</t>
  </si>
  <si>
    <t>JX17BDE-L2-R1-G3A</t>
  </si>
  <si>
    <t>JX17BDE-L9-R1-G3A</t>
  </si>
  <si>
    <t>JX17BDE-L9V-R1-G3A</t>
  </si>
  <si>
    <t>JX17BDE-L9V-R2-G3A</t>
  </si>
  <si>
    <t>JX17CBD-L0V-G2A</t>
  </si>
  <si>
    <t>JX17CBD-L2-G2A</t>
  </si>
  <si>
    <t>JX17CBD-L2V-G2A</t>
  </si>
  <si>
    <t>JX17CBE-S0-R1-G2A</t>
  </si>
  <si>
    <t>JX17CBE-S0-R2-G2A</t>
  </si>
  <si>
    <t>JX17CBE-S2-R2-G2A</t>
  </si>
  <si>
    <t>JX17CDD-L2-G2A</t>
  </si>
  <si>
    <t>JX17CDE-S0-R1-G2A</t>
  </si>
  <si>
    <t>JX17CDE-S0-R2-G2A</t>
  </si>
  <si>
    <t>JX17CDE-S2-R1-G2A</t>
  </si>
  <si>
    <t>JX17CDE-S2-R2-G2A</t>
  </si>
  <si>
    <t>JX55BC-D0</t>
  </si>
  <si>
    <t>JX55BC-D2</t>
  </si>
  <si>
    <t>JX55BC-D9</t>
  </si>
  <si>
    <t>JX55BC-G0</t>
  </si>
  <si>
    <t>JX55BC-G2</t>
  </si>
  <si>
    <t>JX55BC-G9</t>
  </si>
  <si>
    <t>JX55DC-D0</t>
  </si>
  <si>
    <t>JX55DC-D2</t>
  </si>
  <si>
    <t>JX55DC-D9</t>
  </si>
  <si>
    <t>JX55DC-G0</t>
  </si>
  <si>
    <t>JX55DC-G2</t>
  </si>
  <si>
    <t>JX55DC-G9</t>
  </si>
  <si>
    <t>JX5BBLC-0G3A</t>
  </si>
  <si>
    <t>JX5BBLC-0VG3A</t>
  </si>
  <si>
    <t>JX5BBLC-2VG3A</t>
  </si>
  <si>
    <t>JX5BBLC-9G3A</t>
  </si>
  <si>
    <t>JX5BBLC-9VG3A</t>
  </si>
  <si>
    <t>JX5BDLC-0G3A</t>
  </si>
  <si>
    <t>JX5BDLC-0VG3A</t>
  </si>
  <si>
    <t>JX5BDLC-2G3A</t>
  </si>
  <si>
    <t>JX5BDLC-2VG3A</t>
  </si>
  <si>
    <t>JX5BDLC-9G3A</t>
  </si>
  <si>
    <t>JX5BDLC-9VG3A</t>
  </si>
  <si>
    <t>JX5CBLC-0G2A</t>
  </si>
  <si>
    <t>JX5CBLC-0VG2A</t>
  </si>
  <si>
    <t>JX5CBLC-2G2A</t>
  </si>
  <si>
    <t>JX5CDLC-0G2A</t>
  </si>
  <si>
    <t>JX5CDLC-2G2A</t>
  </si>
  <si>
    <t>JX5CDLC-2VG2A</t>
  </si>
  <si>
    <t>JX75BC-D0</t>
  </si>
  <si>
    <t>JX75BC-D2</t>
  </si>
  <si>
    <t>JX75BC-D9</t>
  </si>
  <si>
    <t>JX75BC-G0</t>
  </si>
  <si>
    <t>JX75BC-G2</t>
  </si>
  <si>
    <t>JX75BC-G9</t>
  </si>
  <si>
    <t>JX75DC-D0</t>
  </si>
  <si>
    <t>JX75DC-D2</t>
  </si>
  <si>
    <t>JX75DC-D9</t>
  </si>
  <si>
    <t>JX75DC-G0</t>
  </si>
  <si>
    <t>JX75DC-G2</t>
  </si>
  <si>
    <t>JX75DC-G9</t>
  </si>
  <si>
    <t>JX7BBLC-0G3A</t>
  </si>
  <si>
    <t>JX7BBLC-0VG3A</t>
  </si>
  <si>
    <t>JX7BBLC-2G3A</t>
  </si>
  <si>
    <t>JX7BBLC-2VG3A</t>
  </si>
  <si>
    <t>JX7BBLC-9G3A</t>
  </si>
  <si>
    <t>JX7BBLC-9VG3A</t>
  </si>
  <si>
    <t>JX7BDLC-0G3A</t>
  </si>
  <si>
    <t>JX7BDLC-2G3A</t>
  </si>
  <si>
    <t>JX7BDLC-2VG3A</t>
  </si>
  <si>
    <t>JX7BDLC-9G3A</t>
  </si>
  <si>
    <t>JX7BDLC-9VG3A</t>
  </si>
  <si>
    <t>JX7CBLC-0G2A</t>
  </si>
  <si>
    <t>JX7CBLC-2G2A</t>
  </si>
  <si>
    <t>JX7CBLC-2VG2A</t>
  </si>
  <si>
    <t>JX7CDLC-0G2A</t>
  </si>
  <si>
    <t>JX7CDLC-0VG2A</t>
  </si>
  <si>
    <t>JX7CDLC-2G2A</t>
  </si>
  <si>
    <t>JX7CDLC-2VG2A</t>
  </si>
  <si>
    <t>i30</t>
  </si>
  <si>
    <t>FD-16-A1</t>
  </si>
  <si>
    <t>FD-16-A2</t>
  </si>
  <si>
    <t>FD-16-A3</t>
  </si>
  <si>
    <t>FD-16-A4</t>
  </si>
  <si>
    <t>FD-16-A5</t>
  </si>
  <si>
    <t>FD-16GS-A1</t>
  </si>
  <si>
    <t>FD-16GS-A2</t>
  </si>
  <si>
    <t>FD-16GS-A3</t>
  </si>
  <si>
    <t>FD-16GS-A4</t>
  </si>
  <si>
    <t>FD-16GS-A6</t>
  </si>
  <si>
    <t>FD-16GS-M1</t>
  </si>
  <si>
    <t>FD-16GS-M2</t>
  </si>
  <si>
    <t>FD-16GS-M3</t>
  </si>
  <si>
    <t>FD-16GS-M4</t>
  </si>
  <si>
    <t>FD-16GS-M6</t>
  </si>
  <si>
    <t>FD-16-M1</t>
  </si>
  <si>
    <t>FD-16-M2</t>
  </si>
  <si>
    <t>FD-16-M3</t>
  </si>
  <si>
    <t>FD-16-M4</t>
  </si>
  <si>
    <t>FD-20GS-A1</t>
  </si>
  <si>
    <t>FD-20GS-A2</t>
  </si>
  <si>
    <t>FD-20GS-A3</t>
  </si>
  <si>
    <t>FD-20GS-A4</t>
  </si>
  <si>
    <t>FD-20GS-A6</t>
  </si>
  <si>
    <t>FD-20GS-M1</t>
  </si>
  <si>
    <t>FD-20GS-M2</t>
  </si>
  <si>
    <t>FD-20GS-M3</t>
  </si>
  <si>
    <t>FD-20GS-M4</t>
  </si>
  <si>
    <t>FD-20GS-M6</t>
  </si>
  <si>
    <t>FD-D16-A1</t>
  </si>
  <si>
    <t>FD-D16-A2</t>
  </si>
  <si>
    <t>FD-D16GS-A1</t>
  </si>
  <si>
    <t>FD-D16GS-A2</t>
  </si>
  <si>
    <t>FD-D16GS-A3</t>
  </si>
  <si>
    <t>FD-D16GS-A4</t>
  </si>
  <si>
    <t>FD-D16GS-A6</t>
  </si>
  <si>
    <t>FD-D16GS-A8</t>
  </si>
  <si>
    <t>FD-D16GS-M1</t>
  </si>
  <si>
    <t>FD-D16GS-M2</t>
  </si>
  <si>
    <t>FD-D16GS-M3</t>
  </si>
  <si>
    <t>FD-D16GS-M4</t>
  </si>
  <si>
    <t>FD-D16GS-M6</t>
  </si>
  <si>
    <t>FD-D16GS-M8</t>
  </si>
  <si>
    <t>FD-D16-M1</t>
  </si>
  <si>
    <t>FD-D16-M2</t>
  </si>
  <si>
    <t>GD5CBA-G</t>
  </si>
  <si>
    <t>GD5CBA-G-E</t>
  </si>
  <si>
    <t>GD5CBA-S</t>
  </si>
  <si>
    <t>GD5CBB-G</t>
  </si>
  <si>
    <t>GD5CBB-S</t>
  </si>
  <si>
    <t>GD5CBC-G</t>
  </si>
  <si>
    <t>GD5CBE-G</t>
  </si>
  <si>
    <t>GD5HAE-S</t>
  </si>
  <si>
    <t>GD5HAF-S</t>
  </si>
  <si>
    <t>GD5HAG-S</t>
  </si>
  <si>
    <t>GD5HBE-S</t>
  </si>
  <si>
    <t>GD5HBF-G</t>
  </si>
  <si>
    <t>GD5HBF-S</t>
  </si>
  <si>
    <t>GD5HBG-G</t>
  </si>
  <si>
    <t>GD5HBG-S</t>
  </si>
  <si>
    <t>GD5UAA-G</t>
  </si>
  <si>
    <t>GD5UAB-G</t>
  </si>
  <si>
    <t>GD5UAC-G</t>
  </si>
  <si>
    <t>GD5UAD-G</t>
  </si>
  <si>
    <t>GD5UAE-G</t>
  </si>
  <si>
    <t>GD5UBA-G</t>
  </si>
  <si>
    <t>GD5UBA-S</t>
  </si>
  <si>
    <t>GD5UBB-G</t>
  </si>
  <si>
    <t>GD5UBB-S</t>
  </si>
  <si>
    <t>GD5UBC-G</t>
  </si>
  <si>
    <t>GD5UBD-G</t>
  </si>
  <si>
    <t>GD5UBE-G</t>
  </si>
  <si>
    <t>GD5UGF-G-I</t>
  </si>
  <si>
    <t>GD5UGF-G-I-2</t>
  </si>
  <si>
    <t>GD5UGF-S-I</t>
  </si>
  <si>
    <t>GD5UGG-G-I</t>
  </si>
  <si>
    <t>GD5UGG-S-I</t>
  </si>
  <si>
    <t>PD5AGA-G</t>
  </si>
  <si>
    <t>PD5AGA-L</t>
  </si>
  <si>
    <t>PD5AGA-S</t>
  </si>
  <si>
    <t>PD5AGB-L</t>
  </si>
  <si>
    <t>PD5AGC-L-6</t>
  </si>
  <si>
    <t>PD5AGD-L-6</t>
  </si>
  <si>
    <t>PD5CAC-T-8</t>
  </si>
  <si>
    <t>PD5CAD-T-8</t>
  </si>
  <si>
    <t>PD5CGA-T8</t>
  </si>
  <si>
    <t>PD5CGB-T8</t>
  </si>
  <si>
    <t>PD5CGC-T-8</t>
  </si>
  <si>
    <t>PD5CGD-T-8</t>
  </si>
  <si>
    <t>PD5DGA-G</t>
  </si>
  <si>
    <t>PD5DGA-S</t>
  </si>
  <si>
    <t>PD5DGB-G</t>
  </si>
  <si>
    <t>PD5DGB-S</t>
  </si>
  <si>
    <t>i40</t>
  </si>
  <si>
    <t>VF8DBA-G</t>
  </si>
  <si>
    <t>VF8DBA-S</t>
  </si>
  <si>
    <t>VF8DBA-T</t>
  </si>
  <si>
    <t>VF8DBB-G</t>
  </si>
  <si>
    <t>VF8DBB-S</t>
  </si>
  <si>
    <t>VF8DBC-S</t>
  </si>
  <si>
    <t>VF8DBE-G</t>
  </si>
  <si>
    <t>VF8DBE-S</t>
  </si>
  <si>
    <t>VF8DBG-G</t>
  </si>
  <si>
    <t>VF8DBG-L</t>
  </si>
  <si>
    <t>VF8DBG-S</t>
  </si>
  <si>
    <t>VF8DBH-G</t>
  </si>
  <si>
    <t>VF8DBH-L</t>
  </si>
  <si>
    <t>VF8DBH-S</t>
  </si>
  <si>
    <t>VF8DBI-G-78</t>
  </si>
  <si>
    <t>VF8DBI-L-6</t>
  </si>
  <si>
    <t>VF8DBI-L-78</t>
  </si>
  <si>
    <t>VF8DBJ-G7</t>
  </si>
  <si>
    <t>VF8DBJ-L6</t>
  </si>
  <si>
    <t>VF8DBJ-L7</t>
  </si>
  <si>
    <t>VF8UBA-G</t>
  </si>
  <si>
    <t>VF8UBA-S</t>
  </si>
  <si>
    <t>VF8UBA-T</t>
  </si>
  <si>
    <t>VF8UBB-G</t>
  </si>
  <si>
    <t>VF8UBB-S</t>
  </si>
  <si>
    <t>VF8UBC-G</t>
  </si>
  <si>
    <t>VF8UBC-S</t>
  </si>
  <si>
    <t>VF8UBD-S</t>
  </si>
  <si>
    <t>VF8UBE-G</t>
  </si>
  <si>
    <t>VF8UBE-S</t>
  </si>
  <si>
    <t>VF8UBG-G</t>
  </si>
  <si>
    <t>VF8UBG-L</t>
  </si>
  <si>
    <t>VF8UBG-S</t>
  </si>
  <si>
    <t>VF8UBH-G</t>
  </si>
  <si>
    <t>VF8UBH-L</t>
  </si>
  <si>
    <t>VF8UBH-S</t>
  </si>
  <si>
    <t>VF8UBI-G-78</t>
  </si>
  <si>
    <t>VF8UBI-L-6</t>
  </si>
  <si>
    <t>VF8UBI-L-78</t>
  </si>
  <si>
    <t>VFW-DB1-D</t>
  </si>
  <si>
    <t>VFW-DB1-G</t>
  </si>
  <si>
    <t>VFW-DB1-H</t>
  </si>
  <si>
    <t>VFW-UB1-D</t>
  </si>
  <si>
    <t>VFW-UB1-G</t>
  </si>
  <si>
    <t>VFW-UB1-H</t>
  </si>
  <si>
    <t>i40Saloon</t>
  </si>
  <si>
    <t>VF4DBA-G</t>
  </si>
  <si>
    <t>VF4DBA-S</t>
  </si>
  <si>
    <t>VF4DBA-T</t>
  </si>
  <si>
    <t>VF4DBB-G</t>
  </si>
  <si>
    <t>VF4DBB-S</t>
  </si>
  <si>
    <t>VF4DBC-G</t>
  </si>
  <si>
    <t>VF4DBC-S</t>
  </si>
  <si>
    <t>VF4DBE-G</t>
  </si>
  <si>
    <t>VF4DBE-S</t>
  </si>
  <si>
    <t>VF4DBG-G</t>
  </si>
  <si>
    <t>VF4DBG-L</t>
  </si>
  <si>
    <t>VF4DBG-S</t>
  </si>
  <si>
    <t>VF4DBH-G</t>
  </si>
  <si>
    <t>VF4DBH-L</t>
  </si>
  <si>
    <t>VF4DBH-S</t>
  </si>
  <si>
    <t>VF4DBI-G-78</t>
  </si>
  <si>
    <t>VF4DBI-L-6</t>
  </si>
  <si>
    <t>VF4DBI-L-78</t>
  </si>
  <si>
    <t>VF4DBJ-G7</t>
  </si>
  <si>
    <t>VF4DBJ-L6</t>
  </si>
  <si>
    <t>VF4DBJ-L7</t>
  </si>
  <si>
    <t>VF4UBA-G</t>
  </si>
  <si>
    <t>VF4UBA-S</t>
  </si>
  <si>
    <t>VF4UBA-T</t>
  </si>
  <si>
    <t>VF4UBB-G</t>
  </si>
  <si>
    <t>VF4UBB-S</t>
  </si>
  <si>
    <t>VF4UBC-G</t>
  </si>
  <si>
    <t>VF4UBC-S</t>
  </si>
  <si>
    <t>VF4UBD-G</t>
  </si>
  <si>
    <t>VF4UBD-S</t>
  </si>
  <si>
    <t>VF4UBE-G</t>
  </si>
  <si>
    <t>VF4UBE-S</t>
  </si>
  <si>
    <t>VF4UBG-G</t>
  </si>
  <si>
    <t>VF4UBG-L</t>
  </si>
  <si>
    <t>VF4UBG-S</t>
  </si>
  <si>
    <t>VF4UBH-G</t>
  </si>
  <si>
    <t>VF4UBH-S</t>
  </si>
  <si>
    <t>VF4UBI-G-78</t>
  </si>
  <si>
    <t>VF4UBI-L-78</t>
  </si>
  <si>
    <t>VF8UBD-G</t>
  </si>
  <si>
    <t>VF-DB1D</t>
  </si>
  <si>
    <t>VF-DB1G</t>
  </si>
  <si>
    <t>VF-DB1H</t>
  </si>
  <si>
    <t>VF-UB1D-L9</t>
  </si>
  <si>
    <t>VF-UB1G-L9</t>
  </si>
  <si>
    <t>VF-UB1H-L9</t>
  </si>
  <si>
    <t>NEW EF쏘나타</t>
  </si>
  <si>
    <t>YS-20DI-M5</t>
  </si>
  <si>
    <t>NEW 그랜저XG</t>
  </si>
  <si>
    <t>XG-20D-M6</t>
  </si>
  <si>
    <t>XG-20D-M7</t>
  </si>
  <si>
    <t>NEW아반떼엑스디</t>
  </si>
  <si>
    <t>XD-20DC5-M3</t>
  </si>
  <si>
    <t>NF쏘나타</t>
  </si>
  <si>
    <t>20DSL-A1</t>
  </si>
  <si>
    <t>20GL-M3</t>
  </si>
  <si>
    <t>20GS-H1</t>
  </si>
  <si>
    <t>20GS-H1S</t>
  </si>
  <si>
    <t>24GS-A1</t>
  </si>
  <si>
    <t>24GS-A50SNA</t>
  </si>
  <si>
    <t>G20B2-A3</t>
  </si>
  <si>
    <t>G20B2-A4</t>
  </si>
  <si>
    <t>L20J10-A3</t>
  </si>
  <si>
    <t>GR</t>
  </si>
  <si>
    <t>GR3-P-AS</t>
  </si>
  <si>
    <t>GR4</t>
  </si>
  <si>
    <t>GR4-P</t>
  </si>
  <si>
    <t>GR4-P-AS</t>
  </si>
  <si>
    <t>GR-A-P</t>
  </si>
  <si>
    <t>GR-A-P-AS</t>
  </si>
  <si>
    <t>HG4CBA-L</t>
  </si>
  <si>
    <t>HG4CBA-T</t>
  </si>
  <si>
    <t>HG4CBB-L</t>
  </si>
  <si>
    <t>HG4CBB-T</t>
  </si>
  <si>
    <t>HG4CBF-L</t>
  </si>
  <si>
    <t>HG4CBF-T</t>
  </si>
  <si>
    <t>HG4CBH-L7</t>
  </si>
  <si>
    <t>HG4CBH-L8</t>
  </si>
  <si>
    <t>HG4CBH-T8</t>
  </si>
  <si>
    <t>HG4CBI-L7</t>
  </si>
  <si>
    <t>HG4CBI-L8</t>
  </si>
  <si>
    <t>HG4CBI-T8</t>
  </si>
  <si>
    <t>HG4CBK-L7</t>
  </si>
  <si>
    <t>HG4CBK-L8</t>
  </si>
  <si>
    <t>HG4CBK-T8</t>
  </si>
  <si>
    <t>HG4EBA-L</t>
  </si>
  <si>
    <t>HG4EBB-L</t>
  </si>
  <si>
    <t>HG4EBF-L</t>
  </si>
  <si>
    <t>HG4EBG-G</t>
  </si>
  <si>
    <t>HG4EBG-L</t>
  </si>
  <si>
    <t>HG4EBG-S</t>
  </si>
  <si>
    <t>HG4EBH-G</t>
  </si>
  <si>
    <t>HG4EBH-L</t>
  </si>
  <si>
    <t>HG4EBH-S</t>
  </si>
  <si>
    <t>HG4EBI-G</t>
  </si>
  <si>
    <t>HG4EBI-L</t>
  </si>
  <si>
    <t>HG4EBI-S</t>
  </si>
  <si>
    <t>HG4EBK-G</t>
  </si>
  <si>
    <t>HG4EBK-L</t>
  </si>
  <si>
    <t>HG4EBK-S</t>
  </si>
  <si>
    <t>HG4EBK-SPC</t>
  </si>
  <si>
    <t>HG4GBA-T</t>
  </si>
  <si>
    <t>HG4GBB-T</t>
  </si>
  <si>
    <t>HG4GBF-T</t>
  </si>
  <si>
    <t>HG4NBA-J</t>
  </si>
  <si>
    <t>HG4NBA-P</t>
  </si>
  <si>
    <t>HG4NBA-T</t>
  </si>
  <si>
    <t>HG4NBB-J</t>
  </si>
  <si>
    <t>HG4NBB-P</t>
  </si>
  <si>
    <t>HG4NBB-X</t>
  </si>
  <si>
    <t>HG4NBC-J</t>
  </si>
  <si>
    <t>HG4NBC-P</t>
  </si>
  <si>
    <t>HG4NBC-X</t>
  </si>
  <si>
    <t>HG4NBF-J</t>
  </si>
  <si>
    <t>HG4NBF-P</t>
  </si>
  <si>
    <t>HG4NBF-X</t>
  </si>
  <si>
    <t>HG4NBH-J</t>
  </si>
  <si>
    <t>HG4NBH-P</t>
  </si>
  <si>
    <t>HG4NBH-X</t>
  </si>
  <si>
    <t>HG4NBI-J</t>
  </si>
  <si>
    <t>HG4NBI-P</t>
  </si>
  <si>
    <t>HG4NBI-X</t>
  </si>
  <si>
    <t>HG4NBK-J</t>
  </si>
  <si>
    <t>HG4NBK-P</t>
  </si>
  <si>
    <t>HG4NBK-X</t>
  </si>
  <si>
    <t>HG4RBH-L7</t>
  </si>
  <si>
    <t>HG4RBH-L8</t>
  </si>
  <si>
    <t>HG4RBI-L7</t>
  </si>
  <si>
    <t>HG4RBI-L8</t>
  </si>
  <si>
    <t>HG4RBJ-L7</t>
  </si>
  <si>
    <t>HG4RBJ-L8</t>
  </si>
  <si>
    <t>HG4RBK-L7</t>
  </si>
  <si>
    <t>HG4RBK-L8</t>
  </si>
  <si>
    <t>HGCB1-L</t>
  </si>
  <si>
    <t>HGCB1-T</t>
  </si>
  <si>
    <t>HGCB2-G</t>
  </si>
  <si>
    <t>HGCBA-L</t>
  </si>
  <si>
    <t>HGEB1-G</t>
  </si>
  <si>
    <t>HGEB1-L</t>
  </si>
  <si>
    <t>HGEB1-S</t>
  </si>
  <si>
    <t>HGEBA-G</t>
  </si>
  <si>
    <t>HGEBA-L</t>
  </si>
  <si>
    <t>HGEBA-S</t>
  </si>
  <si>
    <t>HGGB1-T</t>
  </si>
  <si>
    <t>HGNB1-A</t>
  </si>
  <si>
    <t>HGNB1-J</t>
  </si>
  <si>
    <t>HGNB1-P</t>
  </si>
  <si>
    <t>HGNB2-A</t>
  </si>
  <si>
    <t>HGNB2-J</t>
  </si>
  <si>
    <t>HGNB2-P</t>
  </si>
  <si>
    <t>IG1DBB-G9-G5A</t>
  </si>
  <si>
    <t>IG1DBB-L8-G5A</t>
  </si>
  <si>
    <t>IG1DBB-T9-G5A</t>
  </si>
  <si>
    <t>IG1DBC-G9-G5A</t>
  </si>
  <si>
    <t>IG1DBC-L7-G5A</t>
  </si>
  <si>
    <t>IG1DBC-S9-G5A</t>
  </si>
  <si>
    <t>IG1DBC-T9-G5A</t>
  </si>
  <si>
    <t>IG1GBB-L9-G3A</t>
  </si>
  <si>
    <t>IG1GBB-S9-G3A</t>
  </si>
  <si>
    <t>IG1GBC-L9-G3A</t>
  </si>
  <si>
    <t>IG1GBC-S9-G3A</t>
  </si>
  <si>
    <t>IG1NBB-B8-G3A</t>
  </si>
  <si>
    <t>IG1NBB-G8-G3A</t>
  </si>
  <si>
    <t>IG1NBB-G9-G3A</t>
  </si>
  <si>
    <t>IG1NBB-J7-G3A</t>
  </si>
  <si>
    <t>IG1NBB-J8-G3A</t>
  </si>
  <si>
    <t>IG1NBB-L7-G3A</t>
  </si>
  <si>
    <t>IG1NBB-L8-G3A</t>
  </si>
  <si>
    <t>IG1NBB-T7-G3A</t>
  </si>
  <si>
    <t>IG1NBC-B8-G3A</t>
  </si>
  <si>
    <t>IG1NBC-G8-G3A</t>
  </si>
  <si>
    <t>IG1NBC-J7-G3A</t>
  </si>
  <si>
    <t>IG1NBC-J8-G3A</t>
  </si>
  <si>
    <t>IG1NBC-L8-G3A</t>
  </si>
  <si>
    <t>IG1NBC-T7-G3A</t>
  </si>
  <si>
    <t>IG4CBAG</t>
  </si>
  <si>
    <t>IG4CBAH-8</t>
  </si>
  <si>
    <t>IG4CBAH-9</t>
  </si>
  <si>
    <t>IG4CBAL-7</t>
  </si>
  <si>
    <t>IG4CBAL-8</t>
  </si>
  <si>
    <t>IG4CBAT</t>
  </si>
  <si>
    <t>IG4CBBG</t>
  </si>
  <si>
    <t>IG4CBBH-8</t>
  </si>
  <si>
    <t>IG4CBBH-9</t>
  </si>
  <si>
    <t>IG4CBBL-7</t>
  </si>
  <si>
    <t>IG4CBBL-8</t>
  </si>
  <si>
    <t>IG4CBBT</t>
  </si>
  <si>
    <t>IG4CBCG</t>
  </si>
  <si>
    <t>IG4CBCH-8</t>
  </si>
  <si>
    <t>IG4CBCH-9</t>
  </si>
  <si>
    <t>IG4CBCL-7</t>
  </si>
  <si>
    <t>IG4CBCL-8</t>
  </si>
  <si>
    <t>IG4CBEG</t>
  </si>
  <si>
    <t>IG4CBEH-8</t>
  </si>
  <si>
    <t>IG4CBEH-9</t>
  </si>
  <si>
    <t>IG4CBEL-7</t>
  </si>
  <si>
    <t>IG4CBEL-8</t>
  </si>
  <si>
    <t>IG4CBEL-9</t>
  </si>
  <si>
    <t>IG4CBET</t>
  </si>
  <si>
    <t>IG4EBAG-8</t>
  </si>
  <si>
    <t>IG4EBAG-8R</t>
  </si>
  <si>
    <t>IG4EBAG-9</t>
  </si>
  <si>
    <t>IG4EBAG-9R</t>
  </si>
  <si>
    <t>IG4EBAS</t>
  </si>
  <si>
    <t>IG4EBBG-8</t>
  </si>
  <si>
    <t>IG4EBBG-8R</t>
  </si>
  <si>
    <t>IG4EBBG-9</t>
  </si>
  <si>
    <t>IG4EBBG-9R</t>
  </si>
  <si>
    <t>IG4EBBS</t>
  </si>
  <si>
    <t>IG4EBCG-8</t>
  </si>
  <si>
    <t>IG4EBCG-8R</t>
  </si>
  <si>
    <t>IG4EBCG-9</t>
  </si>
  <si>
    <t>IG4EBCG-9R</t>
  </si>
  <si>
    <t>IG4EBCS</t>
  </si>
  <si>
    <t>IG4EBEG-8</t>
  </si>
  <si>
    <t>IG4EBEG-8R</t>
  </si>
  <si>
    <t>IG4EBEG-9</t>
  </si>
  <si>
    <t>IG4EBEG-9R</t>
  </si>
  <si>
    <t>IG4EBES</t>
  </si>
  <si>
    <t>IG4GBBS-9</t>
  </si>
  <si>
    <t>IG4GBCS-9</t>
  </si>
  <si>
    <t>IG4GBES-9</t>
  </si>
  <si>
    <t>IG4NBAG</t>
  </si>
  <si>
    <t>IG4NBAP-7</t>
  </si>
  <si>
    <t>IG4NBAP-8</t>
  </si>
  <si>
    <t>IG4NBAS-7</t>
  </si>
  <si>
    <t>IG4NBAS-7X</t>
  </si>
  <si>
    <t>IG4NBAS-8</t>
  </si>
  <si>
    <t>IG4NBBG</t>
  </si>
  <si>
    <t>IG4NBBP-7</t>
  </si>
  <si>
    <t>IG4NBBP-8</t>
  </si>
  <si>
    <t>IG4NBBS-7</t>
  </si>
  <si>
    <t>IG4NBBS-7X</t>
  </si>
  <si>
    <t>IG4NBBS-8</t>
  </si>
  <si>
    <t>IG4NBCBG</t>
  </si>
  <si>
    <t>IG4NBCBS-7X</t>
  </si>
  <si>
    <t>IG4NBCP-7</t>
  </si>
  <si>
    <t>IG4NBCP-8</t>
  </si>
  <si>
    <t>IG4NBCS-7</t>
  </si>
  <si>
    <t>IG4NBCS-8</t>
  </si>
  <si>
    <t>IG4NBEG</t>
  </si>
  <si>
    <t>IG4NBEP-7</t>
  </si>
  <si>
    <t>IG4NBEP-8</t>
  </si>
  <si>
    <t>IG4NBES-7</t>
  </si>
  <si>
    <t>IG4NBES-7X</t>
  </si>
  <si>
    <t>IG4NBES-8</t>
  </si>
  <si>
    <t>IG4NBFG</t>
  </si>
  <si>
    <t>IG4NBFJ-8</t>
  </si>
  <si>
    <t>IG4NBFP-7</t>
  </si>
  <si>
    <t>IG4NBFP-8</t>
  </si>
  <si>
    <t>IG4NBFS-7</t>
  </si>
  <si>
    <t>IG4RBAH-8</t>
  </si>
  <si>
    <t>IG4RBAH-9</t>
  </si>
  <si>
    <t>IG4RBAL-7</t>
  </si>
  <si>
    <t>IG4RBAL-8</t>
  </si>
  <si>
    <t>IG4RBBH-8</t>
  </si>
  <si>
    <t>IG4RBBH-9</t>
  </si>
  <si>
    <t>IG4RBBL-7</t>
  </si>
  <si>
    <t>IG4RBBL-8</t>
  </si>
  <si>
    <t>IG4RBCBH-9</t>
  </si>
  <si>
    <t>IG4RBCH-8</t>
  </si>
  <si>
    <t>IG4RBCL-7</t>
  </si>
  <si>
    <t>IG4RBCL-8</t>
  </si>
  <si>
    <t>IG4RBEH-8</t>
  </si>
  <si>
    <t>IG4RBEH-9</t>
  </si>
  <si>
    <t>IG4RBEL-7</t>
  </si>
  <si>
    <t>IG4RBEL-8</t>
  </si>
  <si>
    <t>LX25D</t>
  </si>
  <si>
    <t>LX25D-1</t>
  </si>
  <si>
    <t>LX25D-3</t>
  </si>
  <si>
    <t>LX2DL-A</t>
  </si>
  <si>
    <t>LX2DL-A-P</t>
  </si>
  <si>
    <t>LX2DL-A-P1</t>
  </si>
  <si>
    <t>LX2DL-M</t>
  </si>
  <si>
    <t>LX2DL-M-P</t>
  </si>
  <si>
    <t>LX2DL-M-P-C</t>
  </si>
  <si>
    <t>LX2DM-A</t>
  </si>
  <si>
    <t>LX2DM-A-P</t>
  </si>
  <si>
    <t>LX2DM-A-P1</t>
  </si>
  <si>
    <t>LX2DM-M-P-C</t>
  </si>
  <si>
    <t>LX-30SJ-A1</t>
  </si>
  <si>
    <t>LX3D</t>
  </si>
  <si>
    <t>LX3D-2</t>
  </si>
  <si>
    <t>LX3D-4</t>
  </si>
  <si>
    <t>LX3S</t>
  </si>
  <si>
    <t>LX4S</t>
  </si>
  <si>
    <t>LX5D-1</t>
  </si>
  <si>
    <t>LX-M</t>
  </si>
  <si>
    <t>LXTX24-1</t>
  </si>
  <si>
    <t>LXTX24-2</t>
  </si>
  <si>
    <t>LXTX24A-1</t>
  </si>
  <si>
    <t>LXTX30-1</t>
  </si>
  <si>
    <t>LXTX30-2</t>
  </si>
  <si>
    <t>LX-TX30-A1</t>
  </si>
  <si>
    <t>TG-27GL-A1</t>
  </si>
  <si>
    <t>TG-27GL-A1S</t>
  </si>
  <si>
    <t>TG-27GL-A2</t>
  </si>
  <si>
    <t>TG-27GL-A2S</t>
  </si>
  <si>
    <t>TG-27GS-A1</t>
  </si>
  <si>
    <t>TG-27GS-A1S</t>
  </si>
  <si>
    <t>TG-27GS-A2</t>
  </si>
  <si>
    <t>TG-27GS-A2S</t>
  </si>
  <si>
    <t>TG-27L-A1</t>
  </si>
  <si>
    <t>TG-27L-A2</t>
  </si>
  <si>
    <t>TG-27LPJSL-A2</t>
  </si>
  <si>
    <t>TG-27LPJSL-A2S</t>
  </si>
  <si>
    <t>TG-27LPTXL-A2</t>
  </si>
  <si>
    <t>TG-33GS-A1</t>
  </si>
  <si>
    <t>TG-33GS-A2</t>
  </si>
  <si>
    <t>TG-G24A-0804</t>
  </si>
  <si>
    <t>TG-G24A-0901</t>
  </si>
  <si>
    <t>TG-G24A-0902</t>
  </si>
  <si>
    <t>TG-G24A0-A1</t>
  </si>
  <si>
    <t>TG-G24A0-A2</t>
  </si>
  <si>
    <t>TG-G24A-1001</t>
  </si>
  <si>
    <t>TG-G24L0A-0801</t>
  </si>
  <si>
    <t>TG-G27A-0804</t>
  </si>
  <si>
    <t>TG-G27A-0901</t>
  </si>
  <si>
    <t>TG-G27A-0902</t>
  </si>
  <si>
    <t>TG-G27A-1001</t>
  </si>
  <si>
    <t>TG-G27A-1002</t>
  </si>
  <si>
    <t>TG-G27A-A4</t>
  </si>
  <si>
    <t>TG-G27A-A5</t>
  </si>
  <si>
    <t>TG-G27B-A4</t>
  </si>
  <si>
    <t>TG-G27B-A5</t>
  </si>
  <si>
    <t>TG-G27C-A4</t>
  </si>
  <si>
    <t>TG-G27C-A5</t>
  </si>
  <si>
    <t>TG-G27G0A-0801</t>
  </si>
  <si>
    <t>TG-G27G0A-0803</t>
  </si>
  <si>
    <t>TG-G27L0A-0801</t>
  </si>
  <si>
    <t>TG-G27L0A-0803</t>
  </si>
  <si>
    <t>TG-G27S0A-0801</t>
  </si>
  <si>
    <t>TG-G27S0A-0803</t>
  </si>
  <si>
    <t>TG-G33A</t>
  </si>
  <si>
    <t>TG-G33A-0804</t>
  </si>
  <si>
    <t>TG-G33A-0901</t>
  </si>
  <si>
    <t>TG-G33A-0902</t>
  </si>
  <si>
    <t>TG-G33A-1001</t>
  </si>
  <si>
    <t>TG-G33C-A4</t>
  </si>
  <si>
    <t>TG-G33C-A5</t>
  </si>
  <si>
    <t>TG-G33T1A-0801</t>
  </si>
  <si>
    <t>TG-G33T2A-0801</t>
  </si>
  <si>
    <t>TG-G38C-A2</t>
  </si>
  <si>
    <t>TG-G38C-A3</t>
  </si>
  <si>
    <t>TG-H27G0A-0803</t>
  </si>
  <si>
    <t>TG-L27J1A-0801</t>
  </si>
  <si>
    <t>TG-L27J2A-0801</t>
  </si>
  <si>
    <t>TG-L27JA-0804</t>
  </si>
  <si>
    <t>TG-L27JA-0901</t>
  </si>
  <si>
    <t>TG-L27JA-0902</t>
  </si>
  <si>
    <t>TG-L27JA-1001</t>
  </si>
  <si>
    <t>TG-L27J-A4</t>
  </si>
  <si>
    <t>TG-L27J-A5</t>
  </si>
  <si>
    <t>TG-L27J-A6</t>
  </si>
  <si>
    <t>TG-L27JIA-0801</t>
  </si>
  <si>
    <t>TG-L27TA-0804</t>
  </si>
  <si>
    <t>TG-L27TA-0901</t>
  </si>
  <si>
    <t>TG-L27TA-0902</t>
  </si>
  <si>
    <t>TG-L27TA-1001</t>
  </si>
  <si>
    <t>TG-L27X1A-0801</t>
  </si>
  <si>
    <t>TG-L27X-A4</t>
  </si>
  <si>
    <t>TG-L27X-A5</t>
  </si>
  <si>
    <t>TG-L27X-A6</t>
  </si>
  <si>
    <t>TG-LG27TA-0901</t>
  </si>
  <si>
    <t>IG13BB-G7-G5A</t>
  </si>
  <si>
    <t>IG13BB-GB7-G5A</t>
  </si>
  <si>
    <t>IG13BB-L7-G5A</t>
  </si>
  <si>
    <t>IG13BB-LB7-G5A</t>
  </si>
  <si>
    <t>IG13BB-S8-G5A</t>
  </si>
  <si>
    <t>IG13BC-GB7-G5A</t>
  </si>
  <si>
    <t>IG13BC-LB7-G5A</t>
  </si>
  <si>
    <t>IG13BC-S8-G5A</t>
  </si>
  <si>
    <t>그랜저(GRANDEUR)</t>
  </si>
  <si>
    <t>IG1DBA-G8</t>
  </si>
  <si>
    <t>IG1DBA-G9</t>
  </si>
  <si>
    <t>IG1DBA-L7</t>
  </si>
  <si>
    <t>IG1DBA-L8</t>
  </si>
  <si>
    <t>IG1DBA-S9</t>
  </si>
  <si>
    <t>IG1DBA-T9</t>
  </si>
  <si>
    <t>IG1GBA-G8</t>
  </si>
  <si>
    <t>IG1GBA-G9</t>
  </si>
  <si>
    <t>IG1GBA-L8</t>
  </si>
  <si>
    <t>IG1GBA-L9</t>
  </si>
  <si>
    <t>IG1GBA-S9</t>
  </si>
  <si>
    <t>IG1NBA-B7</t>
  </si>
  <si>
    <t>IG1NBA-B8</t>
  </si>
  <si>
    <t>IG1NBA-G8</t>
  </si>
  <si>
    <t>IG1NBA-G9</t>
  </si>
  <si>
    <t>IG1NBA-J7</t>
  </si>
  <si>
    <t>IG1NBA-J8</t>
  </si>
  <si>
    <t>IG1NBA-L7</t>
  </si>
  <si>
    <t>IG1NBA-L8</t>
  </si>
  <si>
    <t>IG1NBA-P8</t>
  </si>
  <si>
    <t>IG1NBA-T7</t>
  </si>
  <si>
    <t>그랜저하이브리드</t>
  </si>
  <si>
    <t>HGE43BD-G</t>
  </si>
  <si>
    <t>HGE43BE-G</t>
  </si>
  <si>
    <t>HGE43BF-G</t>
  </si>
  <si>
    <t>HGE43BG-G</t>
  </si>
  <si>
    <t>HGE43BH-G</t>
  </si>
  <si>
    <t>HGE43BI-G</t>
  </si>
  <si>
    <t>HGE43BK-G</t>
  </si>
  <si>
    <t>IG13BA-G7</t>
  </si>
  <si>
    <t>IG13BA-GB7</t>
  </si>
  <si>
    <t>IG13BA-L7</t>
  </si>
  <si>
    <t>IG13BA-LB7</t>
  </si>
  <si>
    <t>IG13BA-S8</t>
  </si>
  <si>
    <t>IG13BA-SB8</t>
  </si>
  <si>
    <t>IG43BBG-7</t>
  </si>
  <si>
    <t>IG43BBL-7</t>
  </si>
  <si>
    <t>IG43BCG-7</t>
  </si>
  <si>
    <t>IG43BCL-7</t>
  </si>
  <si>
    <t>IG43BEG-7</t>
  </si>
  <si>
    <t>IG43BEL-7</t>
  </si>
  <si>
    <t>넥쏘수소전기차</t>
  </si>
  <si>
    <t>FE86FA-9-S</t>
  </si>
  <si>
    <t>FE86FB-7-G</t>
  </si>
  <si>
    <t>FE86FB-9-S</t>
  </si>
  <si>
    <t>FE86FC-7-G</t>
  </si>
  <si>
    <t>FE86FC-9-S</t>
  </si>
  <si>
    <t>FE86FD-7-G-G7A</t>
  </si>
  <si>
    <t>FE86FD-9-S-G7A</t>
  </si>
  <si>
    <t>FE86FE-7-G-G7A</t>
  </si>
  <si>
    <t>FE86FE-9-S-G7A</t>
  </si>
  <si>
    <t>FE86FF-7-G-G7A</t>
  </si>
  <si>
    <t>FE86FF-9-S-G7A</t>
  </si>
  <si>
    <t>QX53AL-A5</t>
  </si>
  <si>
    <t>QX53EG-A5</t>
  </si>
  <si>
    <t>QX53EG-A7</t>
  </si>
  <si>
    <t>QX53EG-B5-G3A</t>
  </si>
  <si>
    <t>QX53EG-B7-G3A</t>
  </si>
  <si>
    <t>QX53EG-C5-G3A</t>
  </si>
  <si>
    <t>QX53EG-C7-G3A</t>
  </si>
  <si>
    <t>QX53EL-A5</t>
  </si>
  <si>
    <t>QX53EL-B5-G3A</t>
  </si>
  <si>
    <t>QX53ES-A7</t>
  </si>
  <si>
    <t>QX53ES-C7-G3A</t>
  </si>
  <si>
    <t>QX53ET-B5-G3A</t>
  </si>
  <si>
    <t>QX53ET-C5-G3A</t>
  </si>
  <si>
    <t>FS4DAA-S</t>
  </si>
  <si>
    <t>FS4DAA-T</t>
  </si>
  <si>
    <t>FS4DAB-S-92</t>
  </si>
  <si>
    <t>FS4DAC-S</t>
  </si>
  <si>
    <t>FS4DAD-S</t>
  </si>
  <si>
    <t>FS4DAE-S</t>
  </si>
  <si>
    <t>FS4DAI-S</t>
  </si>
  <si>
    <t>FS4DBA-S</t>
  </si>
  <si>
    <t>FS4DBA-T</t>
  </si>
  <si>
    <t>FS4DBB-S-92</t>
  </si>
  <si>
    <t>FS4DBB-T-92</t>
  </si>
  <si>
    <t>FS4DBC-S</t>
  </si>
  <si>
    <t>FS4DBC-T</t>
  </si>
  <si>
    <t>FS4DBD-S</t>
  </si>
  <si>
    <t>FS4DBE-S</t>
  </si>
  <si>
    <t>FS4DBG-S</t>
  </si>
  <si>
    <t>FS4DBH-S</t>
  </si>
  <si>
    <t>FS4DBI-S</t>
  </si>
  <si>
    <t>FS4DBJ-S</t>
  </si>
  <si>
    <t>FS4DBL-S</t>
  </si>
  <si>
    <t>FS4DGA-T</t>
  </si>
  <si>
    <t>FS4DGB-T-92</t>
  </si>
  <si>
    <t>FS4DGC-T</t>
  </si>
  <si>
    <t>FS4DGD-S</t>
  </si>
  <si>
    <t>FS4DGE-S</t>
  </si>
  <si>
    <t>FS4DGG-S</t>
  </si>
  <si>
    <t>FS4DGH-S</t>
  </si>
  <si>
    <t>FS4DGI-S</t>
  </si>
  <si>
    <t>FS4DGJ-S</t>
  </si>
  <si>
    <t>FS4DGL-S</t>
  </si>
  <si>
    <t>FS4EAA-T-92</t>
  </si>
  <si>
    <t>FS4EAD-T</t>
  </si>
  <si>
    <t>FS4EAE-T</t>
  </si>
  <si>
    <t>FS4EAF-T</t>
  </si>
  <si>
    <t>FS4EAG-T</t>
  </si>
  <si>
    <t>FS4EAH-T</t>
  </si>
  <si>
    <t>FS4EAI-T</t>
  </si>
  <si>
    <t>FS4EAJ-T</t>
  </si>
  <si>
    <t>FS4EBA-T-92</t>
  </si>
  <si>
    <t>FS4EBD-T</t>
  </si>
  <si>
    <t>FS4EBE-T</t>
  </si>
  <si>
    <t>FS4EBF-T</t>
  </si>
  <si>
    <t>FS4EBG-T</t>
  </si>
  <si>
    <t>FS4EGH-T</t>
  </si>
  <si>
    <t>FS4EGI-T</t>
  </si>
  <si>
    <t>FS4EGJ-T</t>
  </si>
  <si>
    <t>FS4EGL-T</t>
  </si>
  <si>
    <t>FS-G16TOP-A1</t>
  </si>
  <si>
    <t>JS6AGA-F</t>
  </si>
  <si>
    <t>JS6AGA-H</t>
  </si>
  <si>
    <t>JS6AGB-F</t>
  </si>
  <si>
    <t>JS6AGB-H</t>
  </si>
  <si>
    <t>JS6AGC-F</t>
  </si>
  <si>
    <t>JS6AGC-H</t>
  </si>
  <si>
    <t>JS6BAA-GA</t>
  </si>
  <si>
    <t>JS6BAA-KA</t>
  </si>
  <si>
    <t>JS6BAA-KS</t>
  </si>
  <si>
    <t>JS6BAB-GA</t>
  </si>
  <si>
    <t>JS6BAB-KA</t>
  </si>
  <si>
    <t>JS6BAB-KS</t>
  </si>
  <si>
    <t>JS6BAC-GA</t>
  </si>
  <si>
    <t>JS6BAC-KS</t>
  </si>
  <si>
    <t>JS6BGA-GA</t>
  </si>
  <si>
    <t>JS6BGA-KA</t>
  </si>
  <si>
    <t>JS6BGA-KS</t>
  </si>
  <si>
    <t>JS6BGB-GA</t>
  </si>
  <si>
    <t>JS6BGB-KA</t>
  </si>
  <si>
    <t>JS6BGB-KS</t>
  </si>
  <si>
    <t>JS6BGC-KA</t>
  </si>
  <si>
    <t>JS6BGC-KS</t>
  </si>
  <si>
    <t>벨로스터 N</t>
  </si>
  <si>
    <t>JSN6HAF-H9-G2A</t>
  </si>
  <si>
    <t>JSN6HGF-H9-G2A</t>
  </si>
  <si>
    <t>벨로스터N</t>
  </si>
  <si>
    <t>JSN6HAB-H8</t>
  </si>
  <si>
    <t>JSN6HAB-H9</t>
  </si>
  <si>
    <t>JSN6HAC-H9</t>
  </si>
  <si>
    <t xml:space="preserve">스타리아 </t>
  </si>
  <si>
    <t>US491BA-L7DF-H1Y</t>
  </si>
  <si>
    <t>US491BA-L7DO-H1Y</t>
  </si>
  <si>
    <t>US491BA-L8-H1Y</t>
  </si>
  <si>
    <t>US491DA-L7-H1Y</t>
  </si>
  <si>
    <t>US491DA-L8-H1Y</t>
  </si>
  <si>
    <t>US493BA-L7DF-G3A</t>
  </si>
  <si>
    <t>US493BA-L7DO-G3A</t>
  </si>
  <si>
    <t>US493BA-L8DF-G3A</t>
  </si>
  <si>
    <t>US493BA-L8DO-G3A</t>
  </si>
  <si>
    <t>US471DA-H8-H1Y</t>
  </si>
  <si>
    <t>US491BA-P8DO-H1Y</t>
  </si>
  <si>
    <t xml:space="preserve">스타리아 라운지 </t>
  </si>
  <si>
    <t>US453BB-F9-G3A</t>
  </si>
  <si>
    <t>US471BA-H8DF-H1Y</t>
  </si>
  <si>
    <t>US473BA-H8DF-G3A</t>
  </si>
  <si>
    <t>US473BA-H8DO-G3A</t>
  </si>
  <si>
    <t>US491BA-G8DF-H1Y</t>
  </si>
  <si>
    <t>US491BA-P8DF-H1Y</t>
  </si>
  <si>
    <t>US491DA-P8-H1Y</t>
  </si>
  <si>
    <t>US493BA-G8-G3A</t>
  </si>
  <si>
    <t>US493BA-P8-G3A</t>
  </si>
  <si>
    <t>7SM20DA-2</t>
  </si>
  <si>
    <t>7SM27DA-03</t>
  </si>
  <si>
    <t>7SM27DA-1</t>
  </si>
  <si>
    <t>7SM27LA-1</t>
  </si>
  <si>
    <t>7SM27LA-2</t>
  </si>
  <si>
    <t>7SM27LM-2</t>
  </si>
  <si>
    <t>7SM2WDA-03</t>
  </si>
  <si>
    <t>7SM2WDA-04</t>
  </si>
  <si>
    <t>7SM2WDA-05</t>
  </si>
  <si>
    <t>7SM2WDA-06</t>
  </si>
  <si>
    <t>7SM2WDA-1</t>
  </si>
  <si>
    <t>7SM2WDM-04</t>
  </si>
  <si>
    <t>7SM2WDM-05</t>
  </si>
  <si>
    <t>7SM2WDM-06</t>
  </si>
  <si>
    <t>7SM2WDM-1</t>
  </si>
  <si>
    <t>7SM2WVA-03</t>
  </si>
  <si>
    <t>7SM2WVA-04</t>
  </si>
  <si>
    <t>7SM2WVA-05</t>
  </si>
  <si>
    <t>7SM2WVA-06</t>
  </si>
  <si>
    <t>7SM2WVM-04</t>
  </si>
  <si>
    <t>7SM2WVM-05</t>
  </si>
  <si>
    <t>7SM2WVM-06</t>
  </si>
  <si>
    <t>7SM4WDA-03</t>
  </si>
  <si>
    <t>7SM4WDA-1</t>
  </si>
  <si>
    <t>7SM4WDM-1</t>
  </si>
  <si>
    <t>7SM4WVA-03</t>
  </si>
  <si>
    <t>7SM4WVA-04</t>
  </si>
  <si>
    <t>7SM4WVA-05</t>
  </si>
  <si>
    <t>7SM4WVA-06</t>
  </si>
  <si>
    <t>7SM4WVM-03</t>
  </si>
  <si>
    <t>7SM4WVM-04</t>
  </si>
  <si>
    <t>7SM4WVM-06</t>
  </si>
  <si>
    <t>CM7BBA</t>
  </si>
  <si>
    <t>CM7BBB</t>
  </si>
  <si>
    <t>CM7NBA</t>
  </si>
  <si>
    <t>CM7NBB</t>
  </si>
  <si>
    <t>CM7UBA</t>
  </si>
  <si>
    <t>CM7UBB</t>
  </si>
  <si>
    <t>CM7UBC</t>
  </si>
  <si>
    <t>CM7UBD</t>
  </si>
  <si>
    <t>CM7XAA</t>
  </si>
  <si>
    <t>CM7XBA</t>
  </si>
  <si>
    <t>CM7XBB</t>
  </si>
  <si>
    <t>CM7XBC</t>
  </si>
  <si>
    <t>CM7XBD</t>
  </si>
  <si>
    <t>CM7XCA</t>
  </si>
  <si>
    <t>CM7XCB</t>
  </si>
  <si>
    <t>CM7XCC</t>
  </si>
  <si>
    <t>CM7XCD</t>
  </si>
  <si>
    <t>CM7XDA</t>
  </si>
  <si>
    <t>CM7XDB</t>
  </si>
  <si>
    <t>CM7XDD</t>
  </si>
  <si>
    <t>CM-BMB7LR1WBA6-1</t>
  </si>
  <si>
    <t>CM-BMB7LR1WBF6-1</t>
  </si>
  <si>
    <t>CM-BMB7LR2WBA6-1</t>
  </si>
  <si>
    <t>CM-BMB7LR2WBF6-1</t>
  </si>
  <si>
    <t>CM-BMB7LR2WMA6-1</t>
  </si>
  <si>
    <t>CM-BMB7LR2WMF6-1</t>
  </si>
  <si>
    <t>CM-BMB7LR3WBA6-1</t>
  </si>
  <si>
    <t>CM-BMB7LR3WBF6-1</t>
  </si>
  <si>
    <t>CM-BMB7LR3WMA6-1</t>
  </si>
  <si>
    <t>CM-BMB7LR3WMF6-1</t>
  </si>
  <si>
    <t>CM-BMB7LS2WBA6-1</t>
  </si>
  <si>
    <t>CM-BMB7LS2WBF6-1</t>
  </si>
  <si>
    <t>CM-BMB7LS2WMF6-1</t>
  </si>
  <si>
    <t>CM-BMB7LS3WBA6-1</t>
  </si>
  <si>
    <t>CM-BMB7LS3WBF6-1</t>
  </si>
  <si>
    <t>CM-BMB7LS3WMF6-1</t>
  </si>
  <si>
    <t>CM-R1DBF8-2</t>
  </si>
  <si>
    <t>CM-R1DBF9-1</t>
  </si>
  <si>
    <t>CM-R1DBF9-2</t>
  </si>
  <si>
    <t>CM-R1WBA7-1</t>
  </si>
  <si>
    <t>CM-R1WBA7-2</t>
  </si>
  <si>
    <t>CM-R1WBA8-1</t>
  </si>
  <si>
    <t>CM-R1WBA8-2</t>
  </si>
  <si>
    <t>CM-R1WBA9-1</t>
  </si>
  <si>
    <t>CM-R1WBA9-2</t>
  </si>
  <si>
    <t>CM-R1WBF7-1</t>
  </si>
  <si>
    <t>CM-R1WBF7-2</t>
  </si>
  <si>
    <t>CM-R1WBF8-1</t>
  </si>
  <si>
    <t>CM-R1WBF8-2</t>
  </si>
  <si>
    <t>CM-R1WBF9-1</t>
  </si>
  <si>
    <t>CM-R1WBF9-2</t>
  </si>
  <si>
    <t>CM-R2DBF8-1</t>
  </si>
  <si>
    <t>CM-R2DBF8-2</t>
  </si>
  <si>
    <t>CM-R2DBF9-1</t>
  </si>
  <si>
    <t>CM-R2DBF9-2</t>
  </si>
  <si>
    <t>CM-R2WBA7-1</t>
  </si>
  <si>
    <t>CM-R2WBA7-2</t>
  </si>
  <si>
    <t>CM-R2WBA8-1</t>
  </si>
  <si>
    <t>CM-R2WBA8-2</t>
  </si>
  <si>
    <t>CM-R2WBA9-1</t>
  </si>
  <si>
    <t>CM-R2WBA9-2</t>
  </si>
  <si>
    <t>CM-R2WBF7-1</t>
  </si>
  <si>
    <t>CM-R2WBF7-2</t>
  </si>
  <si>
    <t>CM-R2WBF8-1</t>
  </si>
  <si>
    <t>CM-R2WBF8-2</t>
  </si>
  <si>
    <t>CM-R2WBF9-1</t>
  </si>
  <si>
    <t>CM-R2WBF9-2</t>
  </si>
  <si>
    <t>CM-R2WMA7-1</t>
  </si>
  <si>
    <t>CM-R2WMA8-1</t>
  </si>
  <si>
    <t>CM-R2WMA8-2</t>
  </si>
  <si>
    <t>CM-R2WMA9-1</t>
  </si>
  <si>
    <t>CM-R2WMA9-2</t>
  </si>
  <si>
    <t>CM-R2WMF7-1</t>
  </si>
  <si>
    <t>CM-R2WMF8-1</t>
  </si>
  <si>
    <t>CM-R2WMF8-2</t>
  </si>
  <si>
    <t>CM-R2WMF9-2</t>
  </si>
  <si>
    <t>CM-R3DBF8-1</t>
  </si>
  <si>
    <t>CM-R3DBF8-2</t>
  </si>
  <si>
    <t>CM-R3DBF9-1</t>
  </si>
  <si>
    <t>CM-R3DBF9-2</t>
  </si>
  <si>
    <t>CM-R3WBA7-1</t>
  </si>
  <si>
    <t>CM-R3WBA7-2</t>
  </si>
  <si>
    <t>CM-R3WBA8-1</t>
  </si>
  <si>
    <t>CM-R3WBA8-2</t>
  </si>
  <si>
    <t>CM-R3WBA9-1</t>
  </si>
  <si>
    <t>CM-R3WBA9-2</t>
  </si>
  <si>
    <t>CM-R3WBF7-1</t>
  </si>
  <si>
    <t>CM-R3WBF7-2</t>
  </si>
  <si>
    <t>CM-R3WBF8-1</t>
  </si>
  <si>
    <t>CM-R3WBF8-2</t>
  </si>
  <si>
    <t>CM-R3WBF9-1</t>
  </si>
  <si>
    <t>CM-R3WBF9-2</t>
  </si>
  <si>
    <t>CM-R3WMA7-1</t>
  </si>
  <si>
    <t>CM-R3WMA7-2</t>
  </si>
  <si>
    <t>CM-R3WMA8-1</t>
  </si>
  <si>
    <t>CM-R3WMF7-1</t>
  </si>
  <si>
    <t>CM-R3WMF7-2</t>
  </si>
  <si>
    <t>CM-S2DBF8-1</t>
  </si>
  <si>
    <t>CM-S2DBF8-2</t>
  </si>
  <si>
    <t>CM-S2DBF9-1</t>
  </si>
  <si>
    <t>CM-S2WBA7-1</t>
  </si>
  <si>
    <t>CM-S2WBA7-2</t>
  </si>
  <si>
    <t>CM-S2WBA8-1</t>
  </si>
  <si>
    <t>CM-S2WBA8-2</t>
  </si>
  <si>
    <t>CM-S2WBA9-1</t>
  </si>
  <si>
    <t>CM-S2WBF7-1</t>
  </si>
  <si>
    <t>CM-S2WBF7-2</t>
  </si>
  <si>
    <t>CM-S2WBF8-1</t>
  </si>
  <si>
    <t>CM-S2WBF8-2</t>
  </si>
  <si>
    <t>CM-S2WBF9-1</t>
  </si>
  <si>
    <t>CM-S2WMA8-1</t>
  </si>
  <si>
    <t>CM-S2WMA8-2</t>
  </si>
  <si>
    <t>CM-S2WMA9-1</t>
  </si>
  <si>
    <t>CM-S2WMF7-1</t>
  </si>
  <si>
    <t>CM-S2WMF7-2</t>
  </si>
  <si>
    <t>CM-S2WMF8-1</t>
  </si>
  <si>
    <t>CM-S2WMF8-2</t>
  </si>
  <si>
    <t>CM-S2WMF9-1</t>
  </si>
  <si>
    <t>CM-S3DBF8-1</t>
  </si>
  <si>
    <t>CM-S3DBF8-2</t>
  </si>
  <si>
    <t>CM-S3DBF9-1</t>
  </si>
  <si>
    <t>CM-S3WBA7-1</t>
  </si>
  <si>
    <t>CM-S3WBA7-2</t>
  </si>
  <si>
    <t>CM-S3WBA8-1</t>
  </si>
  <si>
    <t>CM-S3WBA8-2</t>
  </si>
  <si>
    <t>CM-S3WBA9-1</t>
  </si>
  <si>
    <t>CM-S3WBF7-1</t>
  </si>
  <si>
    <t>CM-S3WBF7-2</t>
  </si>
  <si>
    <t>CM-S3WMA8-1</t>
  </si>
  <si>
    <t>CM-S3WMA8-2</t>
  </si>
  <si>
    <t>CM-S3WMA9-1</t>
  </si>
  <si>
    <t>DM5ABJ-S</t>
  </si>
  <si>
    <t>DM5ABJ-T</t>
  </si>
  <si>
    <t>DM5ADJ-T</t>
  </si>
  <si>
    <t>DM5UBA-S-L93</t>
  </si>
  <si>
    <t>DM5UBA-T-L93</t>
  </si>
  <si>
    <t>DM5UBB-S</t>
  </si>
  <si>
    <t>DM5UBB-T</t>
  </si>
  <si>
    <t>DM5UBC-S</t>
  </si>
  <si>
    <t>DM5UBC-T</t>
  </si>
  <si>
    <t>DM5UBD-S</t>
  </si>
  <si>
    <t>DM5UBD-T</t>
  </si>
  <si>
    <t>DM5UBF-S</t>
  </si>
  <si>
    <t>DM5UBF-T</t>
  </si>
  <si>
    <t>DM5UBF-T-O</t>
  </si>
  <si>
    <t>DM5UBG-S</t>
  </si>
  <si>
    <t>DM5UBG-T</t>
  </si>
  <si>
    <t>DM5UBG-T-O</t>
  </si>
  <si>
    <t>DM5UBI-S</t>
  </si>
  <si>
    <t>DM5UBI-T</t>
  </si>
  <si>
    <t>DM5UBI-T-O</t>
  </si>
  <si>
    <t>DM5UBJ-S</t>
  </si>
  <si>
    <t>DM5UBJ-T</t>
  </si>
  <si>
    <t>DM5UBJ-T-O</t>
  </si>
  <si>
    <t>DM5UBK-S</t>
  </si>
  <si>
    <t>DM5UBK-T</t>
  </si>
  <si>
    <t>DM5UBK-T-O</t>
  </si>
  <si>
    <t>DM5UDD-T</t>
  </si>
  <si>
    <t>DM5UDF-T</t>
  </si>
  <si>
    <t>DM5UDF-T-O</t>
  </si>
  <si>
    <t>DM5UDG-S</t>
  </si>
  <si>
    <t>DM5UDG-T</t>
  </si>
  <si>
    <t>DM5UDG-T-O</t>
  </si>
  <si>
    <t>DM5UDI-T</t>
  </si>
  <si>
    <t>DM5UDI-T-O</t>
  </si>
  <si>
    <t>DM5UDJ-T</t>
  </si>
  <si>
    <t>DM5UDJ-T-O</t>
  </si>
  <si>
    <t>DM5UDK-T</t>
  </si>
  <si>
    <t>DM5UDK-T-O</t>
  </si>
  <si>
    <t>DM5XAE-T</t>
  </si>
  <si>
    <t>DM5XBE-T</t>
  </si>
  <si>
    <t>DM5XBF-T</t>
  </si>
  <si>
    <t>DM5XBF-T-O</t>
  </si>
  <si>
    <t>DM5XBG-T</t>
  </si>
  <si>
    <t>DM5XBG-T-O</t>
  </si>
  <si>
    <t>DM5XBI-T-O</t>
  </si>
  <si>
    <t>DM5XBJ-T-O</t>
  </si>
  <si>
    <t>DM5XBK-T-O</t>
  </si>
  <si>
    <t>DM5XCE-T</t>
  </si>
  <si>
    <t>DM5XDE-T</t>
  </si>
  <si>
    <t>DM5XDF-T</t>
  </si>
  <si>
    <t>DM5XDF-T-O</t>
  </si>
  <si>
    <t>DM5XDG-T</t>
  </si>
  <si>
    <t>DM5XDG-T-O</t>
  </si>
  <si>
    <t>DM5XDI-T-O</t>
  </si>
  <si>
    <t>DM5XDJ-T-O</t>
  </si>
  <si>
    <t>DM5XDK-T-O</t>
  </si>
  <si>
    <t>DM7ABJ-T</t>
  </si>
  <si>
    <t>DM7ADJ-T</t>
  </si>
  <si>
    <t>DM7UBA-S-L93</t>
  </si>
  <si>
    <t>DM7UBA-T-L93</t>
  </si>
  <si>
    <t>DM7UBB-S</t>
  </si>
  <si>
    <t>DM7UBB-T</t>
  </si>
  <si>
    <t>DM7UBC-S</t>
  </si>
  <si>
    <t>DM7UBC-T</t>
  </si>
  <si>
    <t>DM7UBD-S</t>
  </si>
  <si>
    <t>DM7UBD-T</t>
  </si>
  <si>
    <t>DM7UBF-T</t>
  </si>
  <si>
    <t>DM7UBF-T-O</t>
  </si>
  <si>
    <t>DM7UBG-T</t>
  </si>
  <si>
    <t>DM7UBG-T-O</t>
  </si>
  <si>
    <t>DM7UBI-T</t>
  </si>
  <si>
    <t>DM7UBI-T-O</t>
  </si>
  <si>
    <t>DM7UBJ-T</t>
  </si>
  <si>
    <t>DM7UBJ-T-O</t>
  </si>
  <si>
    <t>DM7UBK-T</t>
  </si>
  <si>
    <t>DM7UBK-T-O</t>
  </si>
  <si>
    <t>DM7UDA-S-L93</t>
  </si>
  <si>
    <t>DM7UDA-T-L93</t>
  </si>
  <si>
    <t>DM7UDB-S</t>
  </si>
  <si>
    <t>DM7UDB-T</t>
  </si>
  <si>
    <t>DM7UDC-S</t>
  </si>
  <si>
    <t>DM7UDC-T</t>
  </si>
  <si>
    <t>DM7UDD-S</t>
  </si>
  <si>
    <t>DM7UDD-T</t>
  </si>
  <si>
    <t>DM7UDF-T</t>
  </si>
  <si>
    <t>DM7UDF-T-O</t>
  </si>
  <si>
    <t>DM7UDG-T</t>
  </si>
  <si>
    <t>DM7UDG-T-O</t>
  </si>
  <si>
    <t>DM7UDI-T</t>
  </si>
  <si>
    <t>DM7UDI-T-O</t>
  </si>
  <si>
    <t>DM7UDJ-T</t>
  </si>
  <si>
    <t>DM7UDJ-T-O</t>
  </si>
  <si>
    <t>DM7UDK-T</t>
  </si>
  <si>
    <t>DM7UDK-T-O</t>
  </si>
  <si>
    <t>DM7XAA-S-L93</t>
  </si>
  <si>
    <t>DM7XAB-S</t>
  </si>
  <si>
    <t>DM7XAC-S</t>
  </si>
  <si>
    <t>DM7XAD-S</t>
  </si>
  <si>
    <t>DM7XAD-T</t>
  </si>
  <si>
    <t>DM7XBA-S-L93</t>
  </si>
  <si>
    <t>DM7XBA-T-L93</t>
  </si>
  <si>
    <t>DM7XBB-S</t>
  </si>
  <si>
    <t>DM7XBB-T</t>
  </si>
  <si>
    <t>DM7XBC-S</t>
  </si>
  <si>
    <t>DM7XBC-T</t>
  </si>
  <si>
    <t>DM7XBD-T</t>
  </si>
  <si>
    <t>DM7XBF-T</t>
  </si>
  <si>
    <t>DM7XBF-T-O</t>
  </si>
  <si>
    <t>DM7XBG-T</t>
  </si>
  <si>
    <t>DM7XBG-T-O</t>
  </si>
  <si>
    <t>DM7XBI-T-O</t>
  </si>
  <si>
    <t>DM7XBJ-T-O</t>
  </si>
  <si>
    <t>DM7XBK-T-O</t>
  </si>
  <si>
    <t>DM7XCA-S-L93</t>
  </si>
  <si>
    <t>DM7XCB-S</t>
  </si>
  <si>
    <t>DM7XCC-S</t>
  </si>
  <si>
    <t>DM7XCD-T</t>
  </si>
  <si>
    <t>DM7XDA-S-L93</t>
  </si>
  <si>
    <t>DM7XDA-T-L93</t>
  </si>
  <si>
    <t>DM7XDB-S</t>
  </si>
  <si>
    <t>DM7XDB-T</t>
  </si>
  <si>
    <t>DM7XDC-S</t>
  </si>
  <si>
    <t>DM7XDC-T</t>
  </si>
  <si>
    <t>DM7XDD-S</t>
  </si>
  <si>
    <t>DM7XDD-T</t>
  </si>
  <si>
    <t>DM7XDF-T</t>
  </si>
  <si>
    <t>DM7XDF-T-O</t>
  </si>
  <si>
    <t>DM7XDG-T</t>
  </si>
  <si>
    <t>DM7XDG-T-O</t>
  </si>
  <si>
    <t>DM7XDI-T-O</t>
  </si>
  <si>
    <t>DM7XDJ-T-O</t>
  </si>
  <si>
    <t>DM7XDK-T-O</t>
  </si>
  <si>
    <t>SM-BMB7MSSRFCAA5-1</t>
  </si>
  <si>
    <t>SM-BMB7MSSRFCAF5-1</t>
  </si>
  <si>
    <t>SM-BMB7MSSRFCMA5-1</t>
  </si>
  <si>
    <t>SM-BMB7MSSRFCMF5-1</t>
  </si>
  <si>
    <t>TM5ABA-G-8</t>
  </si>
  <si>
    <t>TM5ABA-S-9</t>
  </si>
  <si>
    <t>TM5ABA-T-9</t>
  </si>
  <si>
    <t>TM5ABB-G-8</t>
  </si>
  <si>
    <t>TM5ABB-G-9</t>
  </si>
  <si>
    <t>TM5ABB-S-9</t>
  </si>
  <si>
    <t>TM5ABB-T-9</t>
  </si>
  <si>
    <t>TM5ADA-G-8</t>
  </si>
  <si>
    <t>TM5ADA-S-9</t>
  </si>
  <si>
    <t>TM5ADA-T-9</t>
  </si>
  <si>
    <t>TM5ADB-G-8</t>
  </si>
  <si>
    <t>TM5ADB-G-9</t>
  </si>
  <si>
    <t>TM5ADB-S-9</t>
  </si>
  <si>
    <t>TM5ADB-T-9</t>
  </si>
  <si>
    <t>TM5BBA-G-8</t>
  </si>
  <si>
    <t>TM5BBA-G-9</t>
  </si>
  <si>
    <t>TM5BBA-S-9</t>
  </si>
  <si>
    <t>TM5BBA-T-9</t>
  </si>
  <si>
    <t>TM5BBB-G-8</t>
  </si>
  <si>
    <t>TM5BBB-G-9</t>
  </si>
  <si>
    <t>TM5BBB-S-9</t>
  </si>
  <si>
    <t>TM5BBB-T-9</t>
  </si>
  <si>
    <t>TM5BDA-G-8</t>
  </si>
  <si>
    <t>TM5BDA-G-9</t>
  </si>
  <si>
    <t>TM5BDA-S-9</t>
  </si>
  <si>
    <t>TM5BDA-T-9</t>
  </si>
  <si>
    <t>TM5BDB-G-8</t>
  </si>
  <si>
    <t>TM5BDB-G-9</t>
  </si>
  <si>
    <t>TM5BDB-S-9</t>
  </si>
  <si>
    <t>TM5BDB-T-9</t>
  </si>
  <si>
    <t>TM5CBA-G-8</t>
  </si>
  <si>
    <t>TM5CBA-G-9</t>
  </si>
  <si>
    <t>TM5CBA-S-9</t>
  </si>
  <si>
    <t>TM5CBA-T-9</t>
  </si>
  <si>
    <t>TM5CBB-G-8</t>
  </si>
  <si>
    <t>TM5CBB-G-9</t>
  </si>
  <si>
    <t>TM5CBB-S-9</t>
  </si>
  <si>
    <t>TM5CBB-T-9</t>
  </si>
  <si>
    <t>TM5CDA-G-8</t>
  </si>
  <si>
    <t>TM5CDA-G-9</t>
  </si>
  <si>
    <t>TM5CDA-S-9</t>
  </si>
  <si>
    <t>TM5CDA-T-9</t>
  </si>
  <si>
    <t>TM5CDB-G-8</t>
  </si>
  <si>
    <t>TM5CDB-G-9</t>
  </si>
  <si>
    <t>TM5CDB-S-9</t>
  </si>
  <si>
    <t>TM5CDB-T-9</t>
  </si>
  <si>
    <t>TM5DGC-G-8DF-H1N</t>
  </si>
  <si>
    <t>TM5DGC-S-8DO-H1N</t>
  </si>
  <si>
    <t>TM5DGE-G-8DF-H1Y</t>
  </si>
  <si>
    <t>TM5DGE-G-8DO-H1Y</t>
  </si>
  <si>
    <t>TM5DGE-S-2-H1Y</t>
  </si>
  <si>
    <t>TM5DGE-S-8DF-H1Y</t>
  </si>
  <si>
    <t>TM5DGE-S-8DO-H1Y</t>
  </si>
  <si>
    <t>TM5DGE-T-2-H1Y</t>
  </si>
  <si>
    <t>TM5DHC-G-8DF-H1N</t>
  </si>
  <si>
    <t>TM5DHC-G-8DO-H1N</t>
  </si>
  <si>
    <t>TM5DHC-S-2-H1N</t>
  </si>
  <si>
    <t>TM5DHC-S-8DO-H1N</t>
  </si>
  <si>
    <t>TM5DHC-T-2-H1N</t>
  </si>
  <si>
    <t>TM5DHE-G-8DF-H1Y</t>
  </si>
  <si>
    <t>TM5DHE-G-8DO-H1Y</t>
  </si>
  <si>
    <t>TM5DHE-S-8DF-H1Y</t>
  </si>
  <si>
    <t>TM5DHE-T-2-H1Y</t>
  </si>
  <si>
    <t>TM5GGC-G-8DF-G3A</t>
  </si>
  <si>
    <t>TM5GGC-G-8DO-G3A</t>
  </si>
  <si>
    <t>TM5GGC-S-2-G3A</t>
  </si>
  <si>
    <t>TM5GGC-S-8DF-G3A</t>
  </si>
  <si>
    <t>TM5GGC-S-8DO-G3A</t>
  </si>
  <si>
    <t>TM5GGE-G-8DF-G3A</t>
  </si>
  <si>
    <t>TM5GGE-G-8DO-G3A</t>
  </si>
  <si>
    <t>TM5GGE-S-2-G3A</t>
  </si>
  <si>
    <t>TM5GGE-S-8DF-G3A</t>
  </si>
  <si>
    <t>TM5GGE-S-8DO-G3A</t>
  </si>
  <si>
    <t>TM5GHC-G-8-G3A</t>
  </si>
  <si>
    <t>TM5GHC-S-2-G3A</t>
  </si>
  <si>
    <t>TM5GHC-S-8-G3A</t>
  </si>
  <si>
    <t>TM5GHC-T-2-G3A</t>
  </si>
  <si>
    <t>TM5GHE-G-8-G3A</t>
  </si>
  <si>
    <t>TM5GHE-S-2-G3A</t>
  </si>
  <si>
    <t>TM5GHE-S-8-G3A</t>
  </si>
  <si>
    <t>TM5GHE-T-2-G3A</t>
  </si>
  <si>
    <t>TM6DGE-G-8DF-H1Y</t>
  </si>
  <si>
    <t>TM6DGE-S-8DF-H1Y</t>
  </si>
  <si>
    <t>TM6GGE-G-8DF-G3A</t>
  </si>
  <si>
    <t>TM6GGE-S-2-G3A</t>
  </si>
  <si>
    <t>TM6GGE-S-8DF-G3A</t>
  </si>
  <si>
    <t>TM6GGE-S-8DO-G3A</t>
  </si>
  <si>
    <t>TM6GGE-T-2-G3A</t>
  </si>
  <si>
    <t>TM6GHE-S-8-G3A</t>
  </si>
  <si>
    <t>TM7ABA-G-8</t>
  </si>
  <si>
    <t>TM7ABA-S-9</t>
  </si>
  <si>
    <t>TM7ABA-T-9</t>
  </si>
  <si>
    <t>TM7ABB-G-8</t>
  </si>
  <si>
    <t>TM7ABB-G-9</t>
  </si>
  <si>
    <t>TM7ABB-S-9</t>
  </si>
  <si>
    <t>TM7ABB-T-9</t>
  </si>
  <si>
    <t>TM7ADA-G-8</t>
  </si>
  <si>
    <t>TM7ADA-S-9</t>
  </si>
  <si>
    <t>TM7ADA-T-9</t>
  </si>
  <si>
    <t>TM7ADB-G-8</t>
  </si>
  <si>
    <t>TM7ADB-G-9</t>
  </si>
  <si>
    <t>TM7ADB-S-9</t>
  </si>
  <si>
    <t>TM7ADB-T-9</t>
  </si>
  <si>
    <t>TM7BBA-G-8</t>
  </si>
  <si>
    <t>TM7BBA-G-9</t>
  </si>
  <si>
    <t>TM7BBA-S-9</t>
  </si>
  <si>
    <t>TM7BBA-T-9</t>
  </si>
  <si>
    <t>TM7BBB-G-8</t>
  </si>
  <si>
    <t>TM7BBB-G-9</t>
  </si>
  <si>
    <t>TM7BBB-S-9</t>
  </si>
  <si>
    <t>TM7BBB-T-9</t>
  </si>
  <si>
    <t>TM7BDA-G-8</t>
  </si>
  <si>
    <t>TM7BDA-G-9</t>
  </si>
  <si>
    <t>TM7BDA-S-9</t>
  </si>
  <si>
    <t>TM7BDA-T-9</t>
  </si>
  <si>
    <t>TM7BDB-G-8</t>
  </si>
  <si>
    <t>TM7BDB-G-9</t>
  </si>
  <si>
    <t>TM7BDB-S-9</t>
  </si>
  <si>
    <t>TM7BDB-T-9</t>
  </si>
  <si>
    <t>TM7CBA-G-8</t>
  </si>
  <si>
    <t>TM7CBA-G-9</t>
  </si>
  <si>
    <t>TM7CBA-S-9</t>
  </si>
  <si>
    <t>TM7CBA-T-9</t>
  </si>
  <si>
    <t>TM7CBB-G-8</t>
  </si>
  <si>
    <t>TM7CBB-G-9</t>
  </si>
  <si>
    <t>TM7CBB-S-9</t>
  </si>
  <si>
    <t>TM7CBB-T-9</t>
  </si>
  <si>
    <t>TM7CDA-G-8</t>
  </si>
  <si>
    <t>TM7CDA-G-9</t>
  </si>
  <si>
    <t>TM7CDA-S-9</t>
  </si>
  <si>
    <t>TM7CDA-T-9</t>
  </si>
  <si>
    <t>TM7CDB-G-8</t>
  </si>
  <si>
    <t>TM7CDB-G-9</t>
  </si>
  <si>
    <t>TM7CDB-S-9</t>
  </si>
  <si>
    <t>TM7CDB-T-9</t>
  </si>
  <si>
    <t>TM7DGC-G-8DF-H1N</t>
  </si>
  <si>
    <t>TM7DGC-G-8DO-H1N</t>
  </si>
  <si>
    <t>TM7DGC-S-2-H1N</t>
  </si>
  <si>
    <t>TM7DGC-S-8DF-H1N</t>
  </si>
  <si>
    <t>TM7DGC-S-8DO-H1N</t>
  </si>
  <si>
    <t>TM7DGC-T-2-H1N</t>
  </si>
  <si>
    <t>TM7DGE-G-8DF-H1Y</t>
  </si>
  <si>
    <t>TM7DGE-S-2-H1Y</t>
  </si>
  <si>
    <t>TM7DGE-S-8DF-H1Y</t>
  </si>
  <si>
    <t>TM7DGE-S-8DO-H1Y</t>
  </si>
  <si>
    <t>TM7DHC-G-8-H1N</t>
  </si>
  <si>
    <t>TM7DHC-S-2-H1N</t>
  </si>
  <si>
    <t>TM7DHE-G-8-H1Y</t>
  </si>
  <si>
    <t>TM7DHE-S-8-H1Y</t>
  </si>
  <si>
    <t>TM7DHE-T-2-H1Y</t>
  </si>
  <si>
    <t>TM7GGC-G-8DF-G3A</t>
  </si>
  <si>
    <t>TM7GGC-G-8DO-G3A</t>
  </si>
  <si>
    <t>TM7GGC-S-2-G3A</t>
  </si>
  <si>
    <t>TM7GGC-S-8DO-G3A</t>
  </si>
  <si>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</si>
  <si>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</si>
  <si>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</si>
  <si>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</si>
  <si>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</si>
  <si>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</si>
  <si>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t>
  </si>
  <si>
    <t>TM7GHE-S-2-G3A</t>
  </si>
  <si>
    <t>TM7GHE-S-8-G3A</t>
  </si>
  <si>
    <t>TN5BBA-S-9</t>
  </si>
  <si>
    <t>싼타페하이브리드</t>
  </si>
  <si>
    <t>TM54AD-G-7DF-G5A</t>
  </si>
  <si>
    <t>TM54AD-G-7DO-G5A</t>
  </si>
  <si>
    <t>TM54AD-S-7DF-G5A</t>
  </si>
  <si>
    <t>TM54AD-S-7DO-G5A</t>
  </si>
  <si>
    <t>TM54AE-G-7DO-G5A</t>
  </si>
  <si>
    <t>TM54AE-S-7DO-G5A</t>
  </si>
  <si>
    <t>TM54AE-S-9-G5A</t>
  </si>
  <si>
    <t>TM54AE-T-9-G5A</t>
  </si>
  <si>
    <t>TM54BD-S-9-G5A</t>
  </si>
  <si>
    <t>TM54BD-T-9-G5A</t>
  </si>
  <si>
    <t>TM54BE-S-7-G5A</t>
  </si>
  <si>
    <t>TM54BE-S-9-G5A</t>
  </si>
  <si>
    <t>TM64AE-G-7DF-G5A</t>
  </si>
  <si>
    <t>TM64AE-G-7DO-G5A</t>
  </si>
  <si>
    <t>TM64AE-S-7DF-G5A</t>
  </si>
  <si>
    <t>TM64AE-S-7DO-G5A</t>
  </si>
  <si>
    <t>TM64AE-S-9-G5A</t>
  </si>
  <si>
    <t>TM64BE-T-9-G5A</t>
  </si>
  <si>
    <t>TM74AD-G-7DF-G5A</t>
  </si>
  <si>
    <t>TM74AD-G-7DO-G5A</t>
  </si>
  <si>
    <t>TM74AD-S-7DF-G5A</t>
  </si>
  <si>
    <t>TM74AD-S-7DO-G5A</t>
  </si>
  <si>
    <t>TM74AE-G-7DF-G5A</t>
  </si>
  <si>
    <t>TM74AE-S-7DF-G5A</t>
  </si>
  <si>
    <t>TM74AE-S-7DO-G5A</t>
  </si>
  <si>
    <t>TM74AE-S-9-G5A</t>
  </si>
  <si>
    <t>TM74AE-T-9-G5A</t>
  </si>
  <si>
    <t>TM74BD-G-7-G5A</t>
  </si>
  <si>
    <t>TM74BD-S-9-G5A</t>
  </si>
  <si>
    <t>TM74BD-T-9-G5A</t>
  </si>
  <si>
    <t>TM74BE-S-7-G5A</t>
  </si>
  <si>
    <t>TM74BE-T-9-G5A</t>
  </si>
  <si>
    <t>쏘나타</t>
  </si>
  <si>
    <t>DN1AB-J6</t>
  </si>
  <si>
    <t>DN1AB-J7</t>
  </si>
  <si>
    <t>DN1AB-J8</t>
  </si>
  <si>
    <t>DN1AB-X6</t>
  </si>
  <si>
    <t>DN1AB-X7</t>
  </si>
  <si>
    <t>DN1AC-J6-G5A</t>
  </si>
  <si>
    <t>DN1AC-J8-G5A</t>
  </si>
  <si>
    <t>DN1AD-J6-G5A</t>
  </si>
  <si>
    <t>DN1AD-J7-G5A</t>
  </si>
  <si>
    <t>DN1AD-X7-G5A</t>
  </si>
  <si>
    <t>DN2AA-G8</t>
  </si>
  <si>
    <t>DN2AA-L6</t>
  </si>
  <si>
    <t>DN2AA-L7</t>
  </si>
  <si>
    <t>DN2AA-L8</t>
  </si>
  <si>
    <t>DN2AA-P</t>
  </si>
  <si>
    <t>DN2AC-BP-G3A</t>
  </si>
  <si>
    <t>DN2AC-G8-G3A</t>
  </si>
  <si>
    <t>DN2AC-L8-G3A</t>
  </si>
  <si>
    <t>DN2AC-VL7-G3A</t>
  </si>
  <si>
    <t>DN2AD-BP-G3A</t>
  </si>
  <si>
    <t>DN2AD-L8-G3A</t>
  </si>
  <si>
    <t>DN2AD-VL7-G3A</t>
  </si>
  <si>
    <t>DN2AD-VL8-G3A</t>
  </si>
  <si>
    <t>DN3BB-P7</t>
  </si>
  <si>
    <t>DN3BB-P8</t>
  </si>
  <si>
    <t>DN3BB-S8</t>
  </si>
  <si>
    <t>DN3BB-S9</t>
  </si>
  <si>
    <t>DN3BB-SV9</t>
  </si>
  <si>
    <t>DN3BC-P7-G3A</t>
  </si>
  <si>
    <t>DN3BC-P8-G3A</t>
  </si>
  <si>
    <t>DN3BC-S8-G3A</t>
  </si>
  <si>
    <t>DN3BC-S9-G3A</t>
  </si>
  <si>
    <t>DN3BC-VP7-G3A</t>
  </si>
  <si>
    <t>DN3BC-VS9-G3A</t>
  </si>
  <si>
    <t>DN3BD-S8-G3A</t>
  </si>
  <si>
    <t>DN3BD-VP7-G3A</t>
  </si>
  <si>
    <t>EF-24D-A1</t>
  </si>
  <si>
    <t>EF-27DG-A1</t>
  </si>
  <si>
    <t>F2-27DXA</t>
  </si>
  <si>
    <t>F2L-27DT</t>
  </si>
  <si>
    <t>LF46GC-G6</t>
  </si>
  <si>
    <t>LF46GC-G7</t>
  </si>
  <si>
    <t>LF46GC-S7</t>
  </si>
  <si>
    <t>LF46GC-S8</t>
  </si>
  <si>
    <t>LF46GC-SPC</t>
  </si>
  <si>
    <t>LF46GD-G6</t>
  </si>
  <si>
    <t>LF46GD-G8</t>
  </si>
  <si>
    <t>LF46GD-S7</t>
  </si>
  <si>
    <t>LF46GD-S8</t>
  </si>
  <si>
    <t>LF46GF-G6</t>
  </si>
  <si>
    <t>LF46GF-G7</t>
  </si>
  <si>
    <t>LF46GF-G8</t>
  </si>
  <si>
    <t>LF46GF-S7</t>
  </si>
  <si>
    <t>LF46GF-S8</t>
  </si>
  <si>
    <t>LF46GG-G6</t>
  </si>
  <si>
    <t>LF46GG-G7</t>
  </si>
  <si>
    <t>LF46GG-G8</t>
  </si>
  <si>
    <t>LF46GG-S7</t>
  </si>
  <si>
    <t>LF46GG-S8</t>
  </si>
  <si>
    <t>LF4AGC-G6</t>
  </si>
  <si>
    <t>LF4AGC-G7</t>
  </si>
  <si>
    <t>LF4AGC-S7</t>
  </si>
  <si>
    <t>LF4AGC-S8</t>
  </si>
  <si>
    <t>LF4AGD-G6</t>
  </si>
  <si>
    <t>LF4AGD-G7</t>
  </si>
  <si>
    <t>LF4AGD-S7</t>
  </si>
  <si>
    <t>LF4AGD-S8</t>
  </si>
  <si>
    <t>LF4AGF-G6</t>
  </si>
  <si>
    <t>LF4AGF-G7</t>
  </si>
  <si>
    <t>LF4AGF-G8</t>
  </si>
  <si>
    <t>LF4AGF-S7</t>
  </si>
  <si>
    <t>LF4AGF-S8</t>
  </si>
  <si>
    <t>LF4AGG-G6</t>
  </si>
  <si>
    <t>LF4AGG-G7</t>
  </si>
  <si>
    <t>LF4AGG-G8</t>
  </si>
  <si>
    <t>LF4AGG-S7</t>
  </si>
  <si>
    <t>LF4AGG-S8</t>
  </si>
  <si>
    <t>LF4BBA-G</t>
  </si>
  <si>
    <t>LF4BBA-S</t>
  </si>
  <si>
    <t>LF4BBC-G</t>
  </si>
  <si>
    <t>LF4BBC-S</t>
  </si>
  <si>
    <t>LF4BBD-G</t>
  </si>
  <si>
    <t>LF4BBD-S</t>
  </si>
  <si>
    <t>LF4BBF-G8</t>
  </si>
  <si>
    <t>LF4BBF-S8</t>
  </si>
  <si>
    <t>LF4BBG-G8</t>
  </si>
  <si>
    <t>LF4BBG-S8</t>
  </si>
  <si>
    <t>LF4CBA-G</t>
  </si>
  <si>
    <t>LF4CBA-S</t>
  </si>
  <si>
    <t>LF4CBA-S8</t>
  </si>
  <si>
    <t>LF4CBB-PH</t>
  </si>
  <si>
    <t>LF4CBB-PT</t>
  </si>
  <si>
    <t>LF4CBC-G</t>
  </si>
  <si>
    <t>LF4CBC-PH</t>
  </si>
  <si>
    <t>LF4CBC-PT</t>
  </si>
  <si>
    <t>LF4CBC-S</t>
  </si>
  <si>
    <t>LF4CBC-S8</t>
  </si>
  <si>
    <t>LF4CBD-G</t>
  </si>
  <si>
    <t>LF4CBD-PH</t>
  </si>
  <si>
    <t>LF4CBD-PT</t>
  </si>
  <si>
    <t>LF4CBD-S</t>
  </si>
  <si>
    <t>LF4CBD-S8</t>
  </si>
  <si>
    <t>LF4CBF-G6</t>
  </si>
  <si>
    <t>LF4CBF-G7</t>
  </si>
  <si>
    <t>LF4CBF-G8</t>
  </si>
  <si>
    <t>LF4CBF-S7</t>
  </si>
  <si>
    <t>LF4CBF-S8</t>
  </si>
  <si>
    <t>LF4CBG-G6</t>
  </si>
  <si>
    <t>LF4CBG-G7</t>
  </si>
  <si>
    <t>LF4CBG-G8</t>
  </si>
  <si>
    <t>LF4CBG-S7</t>
  </si>
  <si>
    <t>LF4CBG-S8</t>
  </si>
  <si>
    <t>LF4CBH-G8</t>
  </si>
  <si>
    <t>LF4DAA-R</t>
  </si>
  <si>
    <t>LF4DAB-T</t>
  </si>
  <si>
    <t>LF4DAC-R</t>
  </si>
  <si>
    <t>LF4DAC-T</t>
  </si>
  <si>
    <t>LF4DAD-R</t>
  </si>
  <si>
    <t>LF4DAD-T</t>
  </si>
  <si>
    <t>LF4DAF-S6</t>
  </si>
  <si>
    <t>LF4DAF-X</t>
  </si>
  <si>
    <t>LF4DAF-X6</t>
  </si>
  <si>
    <t>LF4DAG-S6</t>
  </si>
  <si>
    <t>LF4DAH-X6</t>
  </si>
  <si>
    <t>LF4DAI-X6</t>
  </si>
  <si>
    <t>LF4DAJ-X6</t>
  </si>
  <si>
    <t>LF4DBA-J</t>
  </si>
  <si>
    <t>LF4DBA-R</t>
  </si>
  <si>
    <t>LF4DBB-T</t>
  </si>
  <si>
    <t>LF4DBB-TE</t>
  </si>
  <si>
    <t>LF4DBC-J</t>
  </si>
  <si>
    <t>LF4DBC-R</t>
  </si>
  <si>
    <t>LF4DBC-T</t>
  </si>
  <si>
    <t>LF4DBC-TE</t>
  </si>
  <si>
    <t>LF4DBD-J</t>
  </si>
  <si>
    <t>LF4DBD-R</t>
  </si>
  <si>
    <t>LF4DBD-T</t>
  </si>
  <si>
    <t>LF4DBF-J6</t>
  </si>
  <si>
    <t>LF4DBF-S6</t>
  </si>
  <si>
    <t>LF4DBF-X</t>
  </si>
  <si>
    <t>LF4DBF-X6</t>
  </si>
  <si>
    <t>LF4DBF-XE</t>
  </si>
  <si>
    <t>LF4DBG-J6</t>
  </si>
  <si>
    <t>LF4DBG-S6</t>
  </si>
  <si>
    <t>LF4DBH-X6</t>
  </si>
  <si>
    <t>LF4DBI-X6</t>
  </si>
  <si>
    <t>LF4DBJ-X6</t>
  </si>
  <si>
    <t>LF4DBK-X6-G5A</t>
  </si>
  <si>
    <t>LF4DBL-X6-G5A</t>
  </si>
  <si>
    <t>LF4FBA-G</t>
  </si>
  <si>
    <t>LF4FBA-S</t>
  </si>
  <si>
    <t>NF-20DSL-A1</t>
  </si>
  <si>
    <t>NF-20DSL-M1</t>
  </si>
  <si>
    <t>NF-20GL-A1</t>
  </si>
  <si>
    <t>NF-20GL-A2</t>
  </si>
  <si>
    <t>NF-20GL-A3</t>
  </si>
  <si>
    <t>NF-20GL-M1</t>
  </si>
  <si>
    <t>NF-20GL-M2</t>
  </si>
  <si>
    <t>NF-20GL-M3</t>
  </si>
  <si>
    <t>NF-20GS-A1</t>
  </si>
  <si>
    <t>NF-20GS-A1S</t>
  </si>
  <si>
    <t>NF-20GS-A2</t>
  </si>
  <si>
    <t>NF-20GS-A2S</t>
  </si>
  <si>
    <t>NF-20GS-A3</t>
  </si>
  <si>
    <t>NF-20GS-A3S</t>
  </si>
  <si>
    <t>NF-20GS-M1</t>
  </si>
  <si>
    <t>NF-20GS-M1S</t>
  </si>
  <si>
    <t>NF-20GS-M3</t>
  </si>
  <si>
    <t>NF-20LGV-A1</t>
  </si>
  <si>
    <t>NF-20LJNS-A1</t>
  </si>
  <si>
    <t>NF-20LJNS-A2</t>
  </si>
  <si>
    <t>NF-20LJS-A1</t>
  </si>
  <si>
    <t>NF-20LJS-A2</t>
  </si>
  <si>
    <t>NF-20LTX-A1B</t>
  </si>
  <si>
    <t>NF-20LTX-A1NB</t>
  </si>
  <si>
    <t>NF-20LTX-A2B</t>
  </si>
  <si>
    <t>NF-20LTX-A2NB</t>
  </si>
  <si>
    <t>NF-20LTX-M1B</t>
  </si>
  <si>
    <t>NF-20LTX-M2B</t>
  </si>
  <si>
    <t>NF-20LTX-M2NB</t>
  </si>
  <si>
    <t>NF-24D-A1</t>
  </si>
  <si>
    <t>NF-24GS-A1</t>
  </si>
  <si>
    <t>NF-24GS-A2</t>
  </si>
  <si>
    <t>NF-24GS-A3</t>
  </si>
  <si>
    <t>NF-24GS-A50NSNA</t>
  </si>
  <si>
    <t>NF-24GS-A50SNA</t>
  </si>
  <si>
    <t>NF2-D20B211-A1</t>
  </si>
  <si>
    <t>NF2-D20B221-A1</t>
  </si>
  <si>
    <t>NF2-D20B221-A2</t>
  </si>
  <si>
    <t>NF2-D20B221-M1</t>
  </si>
  <si>
    <t>NF2-D20B222-A1</t>
  </si>
  <si>
    <t>NF2-D20B222-A2</t>
  </si>
  <si>
    <t>NF2-D20B222-M1</t>
  </si>
  <si>
    <t>NF2-D20B222-M2</t>
  </si>
  <si>
    <t>NF2-D20GA-0804</t>
  </si>
  <si>
    <t>NF2-D20GA-0901</t>
  </si>
  <si>
    <t>NF2-D20GM-0804</t>
  </si>
  <si>
    <t>NF2-D20GM-0901</t>
  </si>
  <si>
    <t>NF2-G20B233-A1</t>
  </si>
  <si>
    <t>NF2-G20B233-A2</t>
  </si>
  <si>
    <t>NF2-G20B233-M1</t>
  </si>
  <si>
    <t>NF2-G20B233-M2</t>
  </si>
  <si>
    <t>NF2-G20BP-M1</t>
  </si>
  <si>
    <t>NF2-G20C211-A1</t>
  </si>
  <si>
    <t>NF2-G20C211-A2</t>
  </si>
  <si>
    <t>NF2-G20C211-M1</t>
  </si>
  <si>
    <t>NF2-G20C212-A1</t>
  </si>
  <si>
    <t>NF2-G20C212-A2</t>
  </si>
  <si>
    <t>NF2-G20C212-M1</t>
  </si>
  <si>
    <t>NF2-G20C221-A1</t>
  </si>
  <si>
    <t>NF2-G20C221-A2</t>
  </si>
  <si>
    <t>NF2-G20C221-M1</t>
  </si>
  <si>
    <t>NF2-G20C221-M2</t>
  </si>
  <si>
    <t>NF2-G20C222-A1</t>
  </si>
  <si>
    <t>NF2-G20C222-A2</t>
  </si>
  <si>
    <t>NF2-G20C222-M1</t>
  </si>
  <si>
    <t>NF2-G20C222-M2</t>
  </si>
  <si>
    <t>NF2-G20GA-0804</t>
  </si>
  <si>
    <t>NF2-G20GA-0901</t>
  </si>
  <si>
    <t>NF2-G20GM-0804</t>
  </si>
  <si>
    <t>NF2-G20GM-0901</t>
  </si>
  <si>
    <t>NF2-G20SA-0804</t>
  </si>
  <si>
    <t>NF2-G20SA-0805</t>
  </si>
  <si>
    <t>NF2-G20SA-0901</t>
  </si>
  <si>
    <t>NF2-G20SM-0804</t>
  </si>
  <si>
    <t>NF2-G20SM-0901</t>
  </si>
  <si>
    <t>NF2-G24C111-A1</t>
  </si>
  <si>
    <t>NF2-G24C111-A2</t>
  </si>
  <si>
    <t>NF2-G24C112-A1</t>
  </si>
  <si>
    <t>NF2-G24C112-A2</t>
  </si>
  <si>
    <t>NF2-G24C121-A1</t>
  </si>
  <si>
    <t>NF2-G24C121-A2</t>
  </si>
  <si>
    <t>NF2-G24C122-A1</t>
  </si>
  <si>
    <t>NF2-G24C122-A2</t>
  </si>
  <si>
    <t>NF2-G24SA-0804</t>
  </si>
  <si>
    <t>NF2-G24SA-0901</t>
  </si>
  <si>
    <t>NF2-L20J213-A1</t>
  </si>
  <si>
    <t>NF2-L20J213-A2</t>
  </si>
  <si>
    <t>NF2-L20JA-0804</t>
  </si>
  <si>
    <t>NF2-L20JA-0901</t>
  </si>
  <si>
    <t>NF2-L20JE213-A1</t>
  </si>
  <si>
    <t>NF2-L20JE213-A2</t>
  </si>
  <si>
    <t>NF2-L20T213-A1</t>
  </si>
  <si>
    <t>NF2-L20T213-A2</t>
  </si>
  <si>
    <t>NF2-L20T213-M1</t>
  </si>
  <si>
    <t>NF2-L20T213-M2</t>
  </si>
  <si>
    <t>NF2-L20TA-0804</t>
  </si>
  <si>
    <t>NF2-L20TA-0901</t>
  </si>
  <si>
    <t>NF2-L20TA-1001</t>
  </si>
  <si>
    <t>NF2-L20TA-1101</t>
  </si>
  <si>
    <t>NF2-L20TM-0804</t>
  </si>
  <si>
    <t>NF2-L20TM-0901</t>
  </si>
  <si>
    <t>NF2-L20TM-1001</t>
  </si>
  <si>
    <t>NF2-L20TM-1101</t>
  </si>
  <si>
    <t>NF2-S20T213-A2</t>
  </si>
  <si>
    <t>NF4MAB-U</t>
  </si>
  <si>
    <t>NF4MAC-U</t>
  </si>
  <si>
    <t>NF4MBB-U</t>
  </si>
  <si>
    <t>NF4MBC-U</t>
  </si>
  <si>
    <t>NF5MAA-U-92</t>
  </si>
  <si>
    <t>NF5MBA-U-92</t>
  </si>
  <si>
    <t>NF-D20B29-A1</t>
  </si>
  <si>
    <t>NF-D20B29-A2</t>
  </si>
  <si>
    <t>NF-D20B29-M1</t>
  </si>
  <si>
    <t>NF-D20B29-M2</t>
  </si>
  <si>
    <t>NF-D20B2-A2</t>
  </si>
  <si>
    <t>NF-D20B2-M2</t>
  </si>
  <si>
    <t>NF-G20B21-A1</t>
  </si>
  <si>
    <t>NF-G20B21-A2</t>
  </si>
  <si>
    <t>NF-G20B21-M1</t>
  </si>
  <si>
    <t>NF-G20B21-M2</t>
  </si>
  <si>
    <t>NF-G20B2-A3</t>
  </si>
  <si>
    <t>NF-G20B2-A4</t>
  </si>
  <si>
    <t>NF-G20B2-M4</t>
  </si>
  <si>
    <t>NF-G20B2-M5</t>
  </si>
  <si>
    <t>NF-G20C1-A4</t>
  </si>
  <si>
    <t>NF-G20C1-M4</t>
  </si>
  <si>
    <t>NF-G20C22-A1</t>
  </si>
  <si>
    <t>NF-G20C22-A2</t>
  </si>
  <si>
    <t>NF-G20C22-M1</t>
  </si>
  <si>
    <t>NF-G20C22-M2</t>
  </si>
  <si>
    <t>NF-G20C23-A1</t>
  </si>
  <si>
    <t>NF-G20C23-A2</t>
  </si>
  <si>
    <t>NF-G20C24-A1</t>
  </si>
  <si>
    <t>NF-G20C24-A2</t>
  </si>
  <si>
    <t>NF-G20C25-A1</t>
  </si>
  <si>
    <t>NF-G20C25-A2</t>
  </si>
  <si>
    <t>NF-G20C3-A4</t>
  </si>
  <si>
    <t>NF-G24</t>
  </si>
  <si>
    <t>NF-G24C1-A6</t>
  </si>
  <si>
    <t>NF-G24C22-A1</t>
  </si>
  <si>
    <t>NF-G24C23-A2</t>
  </si>
  <si>
    <t>NF-G24C24-A2</t>
  </si>
  <si>
    <t>NF-G24C25-A1</t>
  </si>
  <si>
    <t>NF-G24C25-A2</t>
  </si>
  <si>
    <t>NF-G24C3-A6</t>
  </si>
  <si>
    <t>NF-L20J10-A3</t>
  </si>
  <si>
    <t>NF-L20J10-A4</t>
  </si>
  <si>
    <t>NF-L20J26-A1</t>
  </si>
  <si>
    <t>NF-L20J26-A2</t>
  </si>
  <si>
    <t>NF-L20X12-A1</t>
  </si>
  <si>
    <t>NF-L20X12-M1</t>
  </si>
  <si>
    <t>NF-L20X22-A1</t>
  </si>
  <si>
    <t>NF-L20X22-M1</t>
  </si>
  <si>
    <t>NF-L20X4-A3</t>
  </si>
  <si>
    <t>NF-L20X4-A4</t>
  </si>
  <si>
    <t>NF-L20X4-M3</t>
  </si>
  <si>
    <t>NF-L20X4-M4</t>
  </si>
  <si>
    <t>NF-L20X5-A3</t>
  </si>
  <si>
    <t>NF-L20X5-A4</t>
  </si>
  <si>
    <t>NF-L20X5-M3</t>
  </si>
  <si>
    <t>NF-L20X5-M4</t>
  </si>
  <si>
    <t>NFP-G20B-A2</t>
  </si>
  <si>
    <t>PM69P</t>
  </si>
  <si>
    <t>SN-1</t>
  </si>
  <si>
    <t>SN-5</t>
  </si>
  <si>
    <t>ST-38</t>
  </si>
  <si>
    <t>ST-40</t>
  </si>
  <si>
    <t>TF19EL</t>
  </si>
  <si>
    <t>TLNMC00</t>
  </si>
  <si>
    <t>Y3-TLX-A-2</t>
  </si>
  <si>
    <t>Y3-TLX-A-3</t>
  </si>
  <si>
    <t>Y3-TLX-M-2</t>
  </si>
  <si>
    <t>Y3-TLX-M-3</t>
  </si>
  <si>
    <t>Y3-TXL-A-1</t>
  </si>
  <si>
    <t>Y3-TXL-M-1</t>
  </si>
  <si>
    <t>Y3-TX-M-1</t>
  </si>
  <si>
    <t>Y3-TX-M-2</t>
  </si>
  <si>
    <t>YD-S-A-1</t>
  </si>
  <si>
    <t>YD-S-A-2</t>
  </si>
  <si>
    <t>YD-S-M-1</t>
  </si>
  <si>
    <t>YF4AAB-G</t>
  </si>
  <si>
    <t>YF4AAC-G</t>
  </si>
  <si>
    <t>YF4ABB-G</t>
  </si>
  <si>
    <t>YF4ABB-GE</t>
  </si>
  <si>
    <t>YF4ABB-H-P</t>
  </si>
  <si>
    <t>YF4ABB-L-P</t>
  </si>
  <si>
    <t>YF4ABB-S</t>
  </si>
  <si>
    <t>YF4ABC-G</t>
  </si>
  <si>
    <t>YF4ABC-GE</t>
  </si>
  <si>
    <t>YF4ABC-S</t>
  </si>
  <si>
    <t>YF4ABF-G</t>
  </si>
  <si>
    <t>YF4ABF-GE</t>
  </si>
  <si>
    <t>YF4ABF-S</t>
  </si>
  <si>
    <t>YF4EBB-S</t>
  </si>
  <si>
    <t>YF4EBC-S</t>
  </si>
  <si>
    <t>YF4EBF-S</t>
  </si>
  <si>
    <t>YF4LAB-X</t>
  </si>
  <si>
    <t>YF4LAC-R</t>
  </si>
  <si>
    <t>YF4LAC-X</t>
  </si>
  <si>
    <t>YF4LAD-R</t>
  </si>
  <si>
    <t>YF4LAD-X</t>
  </si>
  <si>
    <t>YF4LAF-X</t>
  </si>
  <si>
    <t>YF4LAH-X</t>
  </si>
  <si>
    <t>YF4LAI-X</t>
  </si>
  <si>
    <t>YF4LBB-J</t>
  </si>
  <si>
    <t>YF4LBB-X</t>
  </si>
  <si>
    <t>YF4LBB-XE</t>
  </si>
  <si>
    <t>YF4LBC-J</t>
  </si>
  <si>
    <t>YF4LBC-R</t>
  </si>
  <si>
    <t>YF4LBC-RE</t>
  </si>
  <si>
    <t>YF4LBC-X</t>
  </si>
  <si>
    <t>YF4LBC-XE</t>
  </si>
  <si>
    <t>YF4LBD-J</t>
  </si>
  <si>
    <t>YF4LBD-X</t>
  </si>
  <si>
    <t>YF4LBD-XE</t>
  </si>
  <si>
    <t>YF4LBF-J</t>
  </si>
  <si>
    <t>YF4LBF-R</t>
  </si>
  <si>
    <t>YF4LBF-RE</t>
  </si>
  <si>
    <t>YF4LBF-X</t>
  </si>
  <si>
    <t>YF4LBF-XE</t>
  </si>
  <si>
    <t>YF4LBH-R</t>
  </si>
  <si>
    <t>YF4LBH-X</t>
  </si>
  <si>
    <t>YF4LBH-XE</t>
  </si>
  <si>
    <t>YF4LBI-R</t>
  </si>
  <si>
    <t>YF4LBI-X</t>
  </si>
  <si>
    <t>YF4LBI-XE</t>
  </si>
  <si>
    <t>YF5AAA-L-92</t>
  </si>
  <si>
    <t>YF5ABA-H-P-92</t>
  </si>
  <si>
    <t>YF5ABA-L-92</t>
  </si>
  <si>
    <t>YF5ABA-L-E-92</t>
  </si>
  <si>
    <t>YF5ABA-L-P-92</t>
  </si>
  <si>
    <t>YF5ABA-S-92</t>
  </si>
  <si>
    <t>YF5EBA-S-92</t>
  </si>
  <si>
    <t>YF5LAA-T-92</t>
  </si>
  <si>
    <t>YF5LBA-J-92</t>
  </si>
  <si>
    <t>YF5LBA-T-92</t>
  </si>
  <si>
    <t>YF5LBA-T-E-92</t>
  </si>
  <si>
    <t>YF-BB6AA-1</t>
  </si>
  <si>
    <t>YF-BB6MA-1</t>
  </si>
  <si>
    <t>YF-BC6AA-1</t>
  </si>
  <si>
    <t>YF-BC6MA-1</t>
  </si>
  <si>
    <t>YF-BC6MB-1</t>
  </si>
  <si>
    <t>YF-BCGAA-1</t>
  </si>
  <si>
    <t>YF-G20GAS0-1101</t>
  </si>
  <si>
    <t>YF-G20GASC-1101</t>
  </si>
  <si>
    <t>YF-G20MAG0-1101</t>
  </si>
  <si>
    <t>YF-G20MAS0-1101</t>
  </si>
  <si>
    <t>YF-G20MASC-1101</t>
  </si>
  <si>
    <t>YF-G20MMG0-1101</t>
  </si>
  <si>
    <t>YF-G20NAG1-1201-92</t>
  </si>
  <si>
    <t>YF-G20NAG3-1201-92</t>
  </si>
  <si>
    <t>YF-G20NAS2-1201-92</t>
  </si>
  <si>
    <t>YF-G20NMG0-1201-92</t>
  </si>
  <si>
    <t>YF-L20LAJ2-1101</t>
  </si>
  <si>
    <t>YF-L20LAT2-1101</t>
  </si>
  <si>
    <t>YF-L20LAT4-1101</t>
  </si>
  <si>
    <t>YF-L20LMT2-1101</t>
  </si>
  <si>
    <t>YF-MB5AA-1</t>
  </si>
  <si>
    <t>YF-MBA5MB-1</t>
  </si>
  <si>
    <t>YF-MC5MA-1</t>
  </si>
  <si>
    <t>YF-MCB5AB-1</t>
  </si>
  <si>
    <t>YF-MCC5AA-1</t>
  </si>
  <si>
    <t>YF-MCD5AA-1</t>
  </si>
  <si>
    <t>YF-MJD5AA-1</t>
  </si>
  <si>
    <t>YF-MJD5AB-1</t>
  </si>
  <si>
    <t>YF-PBB6AB-1</t>
  </si>
  <si>
    <t>YFPH-G20MAG0-1101</t>
  </si>
  <si>
    <t>YFPV-G20MAG0-1101</t>
  </si>
  <si>
    <t>YL-S-A-1</t>
  </si>
  <si>
    <t>YL-S-M-1</t>
  </si>
  <si>
    <t>YR</t>
  </si>
  <si>
    <t>YR-4-A-1</t>
  </si>
  <si>
    <t>YR-4-A-S</t>
  </si>
  <si>
    <t>YR-A</t>
  </si>
  <si>
    <t>YR-A-S-1</t>
  </si>
  <si>
    <t>YR-L</t>
  </si>
  <si>
    <t>YR-L-A</t>
  </si>
  <si>
    <t>YR-L-A-S-1</t>
  </si>
  <si>
    <t>YS-18D-A1</t>
  </si>
  <si>
    <t>YS-18D-A2</t>
  </si>
  <si>
    <t>YS-18D-M1</t>
  </si>
  <si>
    <t>YS-18D-M2</t>
  </si>
  <si>
    <t>YS-20D-A1</t>
  </si>
  <si>
    <t>YS-20D-A2</t>
  </si>
  <si>
    <t>YS-20D-A4</t>
  </si>
  <si>
    <t>YS-20D-A5</t>
  </si>
  <si>
    <t>YS-20D-M1</t>
  </si>
  <si>
    <t>YS-20D-M2</t>
  </si>
  <si>
    <t>YS-20D-M3</t>
  </si>
  <si>
    <t>YS-20D-M4</t>
  </si>
  <si>
    <t>YS-20TF-A1</t>
  </si>
  <si>
    <t>YS-20TF-A2</t>
  </si>
  <si>
    <t>YS-20TF-A3</t>
  </si>
  <si>
    <t>YS-20TF-A4</t>
  </si>
  <si>
    <t>YS-20TF-A5</t>
  </si>
  <si>
    <t>YS-20TF-A6</t>
  </si>
  <si>
    <t>YS-20TF-A7</t>
  </si>
  <si>
    <t>YS-20TF-M1</t>
  </si>
  <si>
    <t>YS-20TF-M2</t>
  </si>
  <si>
    <t>YS-20TF-M3</t>
  </si>
  <si>
    <t>YS-20TF-M4</t>
  </si>
  <si>
    <t>YS-20TF-M5</t>
  </si>
  <si>
    <t>YS-20TF-M6</t>
  </si>
  <si>
    <t>YS-20TF-M7</t>
  </si>
  <si>
    <t>YS-20TS-A1</t>
  </si>
  <si>
    <t>YS-20TS-M1</t>
  </si>
  <si>
    <t>YS-20TX-A1</t>
  </si>
  <si>
    <t>YS-20TX-A2</t>
  </si>
  <si>
    <t>YS-20TX-M1</t>
  </si>
  <si>
    <t>YS-20TX-M2</t>
  </si>
  <si>
    <t>YS-25D-A1</t>
  </si>
  <si>
    <t>YS-S-A-3</t>
  </si>
  <si>
    <t>YS-S-M-3</t>
  </si>
  <si>
    <t>Y-TX-M-2</t>
  </si>
  <si>
    <t>DNCGC-A9-G3A</t>
  </si>
  <si>
    <t>DNCGC-S9-G3A</t>
  </si>
  <si>
    <t>DNCGC-VS9-G3A</t>
  </si>
  <si>
    <t>DNCGD-A9-G3A</t>
  </si>
  <si>
    <t>DNCGD-S9-G3A</t>
  </si>
  <si>
    <t>DNCGD-VA9-G3A</t>
  </si>
  <si>
    <t>DNCGD-VS9-G3A</t>
  </si>
  <si>
    <t>쏘나타플러그인하이브리드</t>
  </si>
  <si>
    <t>LFE24BA-S</t>
  </si>
  <si>
    <t>LFE24BA-T</t>
  </si>
  <si>
    <t>LFE24BD-S</t>
  </si>
  <si>
    <t>LFE24BD-T</t>
  </si>
  <si>
    <t>LFE24BF-S</t>
  </si>
  <si>
    <t>LFE24BF-T</t>
  </si>
  <si>
    <t>LFE24BG-S</t>
  </si>
  <si>
    <t>LFE24BG-T</t>
  </si>
  <si>
    <t>쏘나타하이브리드</t>
  </si>
  <si>
    <t>DNJBB-G6</t>
  </si>
  <si>
    <t>DNJBB-G7</t>
  </si>
  <si>
    <t>DNJBB-GD6</t>
  </si>
  <si>
    <t>DNJBB-GD7</t>
  </si>
  <si>
    <t>DNJBB-S7</t>
  </si>
  <si>
    <t>DNJBB-SD7</t>
  </si>
  <si>
    <t>DNJBC-G6-G5A</t>
  </si>
  <si>
    <t>DNJBC-G7-G5A</t>
  </si>
  <si>
    <t>DNJBC-G8-G5A</t>
  </si>
  <si>
    <t>DNJBC-S7-G5A</t>
  </si>
  <si>
    <t>DNJBC-S8-G5A</t>
  </si>
  <si>
    <t>DNJBC-VG6-G5A</t>
  </si>
  <si>
    <t>DNJBC-VG7-G5A</t>
  </si>
  <si>
    <t>DNJBC-VG8-G5A</t>
  </si>
  <si>
    <t>DNJBC-VS8-G5A</t>
  </si>
  <si>
    <t>DNJBD-G6-G5A</t>
  </si>
  <si>
    <t>DNJBD-G7-G5A</t>
  </si>
  <si>
    <t>DNJBD-G8-G5A</t>
  </si>
  <si>
    <t>DNJBD-S7-G5A</t>
  </si>
  <si>
    <t>DNJBD-S8-G5A</t>
  </si>
  <si>
    <t>DNJBD-VG7-G5A</t>
  </si>
  <si>
    <t>DNJBD-VG8-G5A</t>
  </si>
  <si>
    <t>DNJBD-VS8-G5A</t>
  </si>
  <si>
    <t>LFE43BE-G</t>
  </si>
  <si>
    <t>LFE43BE-S</t>
  </si>
  <si>
    <t>LFE43BE-S7</t>
  </si>
  <si>
    <t>LFE43BE-T7</t>
  </si>
  <si>
    <t>LFE43BG-G</t>
  </si>
  <si>
    <t>LFE43BG-G7</t>
  </si>
  <si>
    <t>LFE43BG-S</t>
  </si>
  <si>
    <t>LFE43BG-S7</t>
  </si>
  <si>
    <t>LFE43BG-T</t>
  </si>
  <si>
    <t>LFE4DBA-G</t>
  </si>
  <si>
    <t>LFE4DBA-S</t>
  </si>
  <si>
    <t>LFE4DBA-S7</t>
  </si>
  <si>
    <t>LFE4DBA-T</t>
  </si>
  <si>
    <t>LFE4DBB-G</t>
  </si>
  <si>
    <t>LFE4DBB-S</t>
  </si>
  <si>
    <t>LFE4DBB-S7</t>
  </si>
  <si>
    <t>LFE4DBB-T</t>
  </si>
  <si>
    <t>LFE4DBD-G</t>
  </si>
  <si>
    <t>LFE4DBD-S</t>
  </si>
  <si>
    <t>LFE4DBD-S7</t>
  </si>
  <si>
    <t>LFE4DBD-T</t>
  </si>
  <si>
    <t>LFE4DBF-G</t>
  </si>
  <si>
    <t>LFE4DBF-G7</t>
  </si>
  <si>
    <t>LFE4DBF-S6</t>
  </si>
  <si>
    <t>LFE4DBF-S7</t>
  </si>
  <si>
    <t>LFE4DBF-T</t>
  </si>
  <si>
    <t>YFE45BA-G</t>
  </si>
  <si>
    <t>YFE45BA-L</t>
  </si>
  <si>
    <t>YFE45BA-S</t>
  </si>
  <si>
    <t>YFE45BB-G</t>
  </si>
  <si>
    <t>YFE45BB-L</t>
  </si>
  <si>
    <t>YFE45BB-S</t>
  </si>
  <si>
    <t>YFE45BE-G</t>
  </si>
  <si>
    <t>YFE45BE-L</t>
  </si>
  <si>
    <t>YFE45BE-S</t>
  </si>
  <si>
    <t>YFE45BF-G</t>
  </si>
  <si>
    <t>YFE45BF-L</t>
  </si>
  <si>
    <t>YFE45BF-S</t>
  </si>
  <si>
    <t>YFE45BG-G</t>
  </si>
  <si>
    <t>YFE45BG-L</t>
  </si>
  <si>
    <t>YFE45BG-S</t>
  </si>
  <si>
    <t>YFHEV-ELA-1201</t>
  </si>
  <si>
    <t>YFHEV-LA-1101</t>
  </si>
  <si>
    <t>YFHEV-SA-1101</t>
  </si>
  <si>
    <t>YFHEV-SA-4150</t>
  </si>
  <si>
    <t>AD4DA6-A</t>
  </si>
  <si>
    <t>AD4DA6-B</t>
  </si>
  <si>
    <t>AD4DA6-C</t>
  </si>
  <si>
    <t>AD4DB0-A-O</t>
  </si>
  <si>
    <t>AD4DB0-B-O</t>
  </si>
  <si>
    <t>AD4DB0-C-O</t>
  </si>
  <si>
    <t>AD4DB0-C-S</t>
  </si>
  <si>
    <t>AD4DB6-A-S</t>
  </si>
  <si>
    <t>AD4DB6-B-O</t>
  </si>
  <si>
    <t>AD4DB6-B-S</t>
  </si>
  <si>
    <t>AD4DB6-C-O</t>
  </si>
  <si>
    <t>AD4DB6-C-S</t>
  </si>
  <si>
    <t>AD4DB7-A-S</t>
  </si>
  <si>
    <t>AD4DB7-B-S</t>
  </si>
  <si>
    <t>AD4DB7-C-O</t>
  </si>
  <si>
    <t>AD4DB7-C-S</t>
  </si>
  <si>
    <t>AD4DB8-A-O</t>
  </si>
  <si>
    <t>AD4DB8-A-S</t>
  </si>
  <si>
    <t>AD4DB8-B-O</t>
  </si>
  <si>
    <t>AD4DB8-B-S</t>
  </si>
  <si>
    <t>AD4DB8-C-O</t>
  </si>
  <si>
    <t>AD4DB8-C-S</t>
  </si>
  <si>
    <t>AD4EA6-D5</t>
  </si>
  <si>
    <t>AD4EA6-E5</t>
  </si>
  <si>
    <t>AD4EE0-D6</t>
  </si>
  <si>
    <t>AD4EE0-D7</t>
  </si>
  <si>
    <t>AD4EE0-E6</t>
  </si>
  <si>
    <t>AD4EE0-E7</t>
  </si>
  <si>
    <t>AD4EE6-D5</t>
  </si>
  <si>
    <t>AD4EE6-D7</t>
  </si>
  <si>
    <t>AD4EE6-E5</t>
  </si>
  <si>
    <t>AD4EE6-E7</t>
  </si>
  <si>
    <t>AD4EE7-D5</t>
  </si>
  <si>
    <t>AD4EE7-D7</t>
  </si>
  <si>
    <t>AD4EE7-E5</t>
  </si>
  <si>
    <t>AD4EE7-E7</t>
  </si>
  <si>
    <t>AD4FB0-B-O</t>
  </si>
  <si>
    <t>AD4FB7-B-S</t>
  </si>
  <si>
    <t>AD4FBA0-A-O</t>
  </si>
  <si>
    <t>AD4FBA7-A-S</t>
  </si>
  <si>
    <t>AD4LB6-A-S</t>
  </si>
  <si>
    <t>AD4LB6-B-S</t>
  </si>
  <si>
    <t>AD4LB6-C-S</t>
  </si>
  <si>
    <t>AD4LB6-D5</t>
  </si>
  <si>
    <t>AD4LB6-E5</t>
  </si>
  <si>
    <t>AD4LB7-A-S</t>
  </si>
  <si>
    <t>AD4LB7-B-S</t>
  </si>
  <si>
    <t>AD4LB7-C-S</t>
  </si>
  <si>
    <t>AD4LB7-D5</t>
  </si>
  <si>
    <t>AD4LB7-E5</t>
  </si>
  <si>
    <t>AD4LB8-D5</t>
  </si>
  <si>
    <t>AD4LB8-E5</t>
  </si>
  <si>
    <t>AD4UA6-A</t>
  </si>
  <si>
    <t>AD4UA6-B</t>
  </si>
  <si>
    <t>AD4UA6-C</t>
  </si>
  <si>
    <t>AD4UG0-D5</t>
  </si>
  <si>
    <t>AD4UG0-D7</t>
  </si>
  <si>
    <t>AD4UG0-E5</t>
  </si>
  <si>
    <t>AD4UG0-E7</t>
  </si>
  <si>
    <t>AD4UG6-A-S</t>
  </si>
  <si>
    <t>AD4UG6-B-S</t>
  </si>
  <si>
    <t>AD4UG6-C-S</t>
  </si>
  <si>
    <t>AD4UG6-D5</t>
  </si>
  <si>
    <t>AD4UG6-E5</t>
  </si>
  <si>
    <t>AD4UG7-D5</t>
  </si>
  <si>
    <t>AD4UG7-D7</t>
  </si>
  <si>
    <t>AD4UG7-E5</t>
  </si>
  <si>
    <t>AD4UG7-E7</t>
  </si>
  <si>
    <t>AD4UG8-A-O</t>
  </si>
  <si>
    <t>AD4UG8-A-S</t>
  </si>
  <si>
    <t>AD4UG8-B-O</t>
  </si>
  <si>
    <t>AD4UG8-B-S</t>
  </si>
  <si>
    <t>AD4UG8-C-O</t>
  </si>
  <si>
    <t>AD4UG8-C-S</t>
  </si>
  <si>
    <t>CN74ABA-L5-G3A</t>
  </si>
  <si>
    <t>CN74ABA-N6-G3A</t>
  </si>
  <si>
    <t>CN74ABA-N7-G3A</t>
  </si>
  <si>
    <t>CN74ABB-L5-G3A</t>
  </si>
  <si>
    <t>CN74ABB-M7-G3A</t>
  </si>
  <si>
    <t>CN74ABB-N6-G3A</t>
  </si>
  <si>
    <t>CN74ABB-N7-G3A</t>
  </si>
  <si>
    <t>CN74EAA-L5-G3A</t>
  </si>
  <si>
    <t>CN74EAB-L5-G3A</t>
  </si>
  <si>
    <t>CN74EEA-M7-G3A</t>
  </si>
  <si>
    <t>CN74EEA-R6-G3A</t>
  </si>
  <si>
    <t>CN74EEB-R6-G3A</t>
  </si>
  <si>
    <t>CN74EEB-R7-G3A</t>
  </si>
  <si>
    <t>CN74EEC-L5-G3A</t>
  </si>
  <si>
    <t>CN74EEC-M6-G3A</t>
  </si>
  <si>
    <t>CN74EEC-M7-G3A</t>
  </si>
  <si>
    <t>CN74EEC-R6-G3A</t>
  </si>
  <si>
    <t>HD-16-A1</t>
  </si>
  <si>
    <t>HD-16-A2</t>
  </si>
  <si>
    <t>HD-16-A3</t>
  </si>
  <si>
    <t>HD-16-A4</t>
  </si>
  <si>
    <t>HD-16-A5</t>
  </si>
  <si>
    <t>HD-16-A6</t>
  </si>
  <si>
    <t>HD-16GS-A1</t>
  </si>
  <si>
    <t>HD-16GS-A2</t>
  </si>
  <si>
    <t>HD-16GS-A2S</t>
  </si>
  <si>
    <t>HD-16GS-A3</t>
  </si>
  <si>
    <t>HD-16GS-A3S</t>
  </si>
  <si>
    <t>HD-16GS-A4</t>
  </si>
  <si>
    <t>HD-16GS-A4S</t>
  </si>
  <si>
    <t>HD-16GS-A5</t>
  </si>
  <si>
    <t>HD-16GS-M1</t>
  </si>
  <si>
    <t>HD-16GS-M2</t>
  </si>
  <si>
    <t>HD-16GS-M2S</t>
  </si>
  <si>
    <t>HD-16GS-M3</t>
  </si>
  <si>
    <t>HD-16GS-M3S</t>
  </si>
  <si>
    <t>HD-16GS-M4</t>
  </si>
  <si>
    <t>HD-16HGS-A2</t>
  </si>
  <si>
    <t>HD-16HGS-A3</t>
  </si>
  <si>
    <t>HD-16HGS-A4</t>
  </si>
  <si>
    <t>HD-16HGS-A5</t>
  </si>
  <si>
    <t>HD-16HGS-A6</t>
  </si>
  <si>
    <t>HD-16-M1</t>
  </si>
  <si>
    <t>HD-16-M2</t>
  </si>
  <si>
    <t>HD-16-M3</t>
  </si>
  <si>
    <t>HD-16-M4</t>
  </si>
  <si>
    <t>HD-16P-A1</t>
  </si>
  <si>
    <t>HD-20GS-A1</t>
  </si>
  <si>
    <t>HD-20GS-A2</t>
  </si>
  <si>
    <t>HD-20GS-M1</t>
  </si>
  <si>
    <t>HD-20GS-M2</t>
  </si>
  <si>
    <t>HD-D16-A1</t>
  </si>
  <si>
    <t>HD-D16-A2</t>
  </si>
  <si>
    <t>HD-D16-A3</t>
  </si>
  <si>
    <t>HD-D16GS-A1</t>
  </si>
  <si>
    <t>HD-D16GS-A2</t>
  </si>
  <si>
    <t>HD-D16GS-A2S</t>
  </si>
  <si>
    <t>HD-D16GS-A3</t>
  </si>
  <si>
    <t>HD-D16GS-A3S</t>
  </si>
  <si>
    <t>HD-D16GS-A4</t>
  </si>
  <si>
    <t>HD-D16GS-M1</t>
  </si>
  <si>
    <t>HD-D16GS-M2</t>
  </si>
  <si>
    <t>HD-D16GS-M2S</t>
  </si>
  <si>
    <t>HD-D16GS-M3</t>
  </si>
  <si>
    <t>HD-D16GS-M3S</t>
  </si>
  <si>
    <t>HD-D16GS-M4</t>
  </si>
  <si>
    <t>HD-D16-M1</t>
  </si>
  <si>
    <t>HD-D16-M2</t>
  </si>
  <si>
    <t>HD-D16-M3</t>
  </si>
  <si>
    <t>HD-D16-M4</t>
  </si>
  <si>
    <t>JS-D15-A1</t>
  </si>
  <si>
    <t>JS-D15-A13</t>
  </si>
  <si>
    <t>JS-D15-A2</t>
  </si>
  <si>
    <t>JS-D15-A3</t>
  </si>
  <si>
    <t>JS-D15-M1</t>
  </si>
  <si>
    <t>JS-D15-M2</t>
  </si>
  <si>
    <t>JS-D15-M3</t>
  </si>
  <si>
    <t>JS-D15-M8</t>
  </si>
  <si>
    <t>JS-D18-A1</t>
  </si>
  <si>
    <t>JS-D18-A2</t>
  </si>
  <si>
    <t>JS-D18-A4</t>
  </si>
  <si>
    <t>JS-D18-A6</t>
  </si>
  <si>
    <t>JS-D18-M1</t>
  </si>
  <si>
    <t>JS-DL15-M1</t>
  </si>
  <si>
    <t>MD4DAD-G</t>
  </si>
  <si>
    <t>MD4DAE-G</t>
  </si>
  <si>
    <t>MD4DAG-G</t>
  </si>
  <si>
    <t>MD4DAH-G</t>
  </si>
  <si>
    <t>MD4DAI-G</t>
  </si>
  <si>
    <t>MD4DAJ-G</t>
  </si>
  <si>
    <t>MD4DBD-G</t>
  </si>
  <si>
    <t>MD4DBD-S</t>
  </si>
  <si>
    <t>MD4DBE-G</t>
  </si>
  <si>
    <t>MD4DBE-S</t>
  </si>
  <si>
    <t>MD4DBG-G</t>
  </si>
  <si>
    <t>MD4DBG-S</t>
  </si>
  <si>
    <t>MD4DBH-G</t>
  </si>
  <si>
    <t>MD4DBH-S</t>
  </si>
  <si>
    <t>MD4DBI-G</t>
  </si>
  <si>
    <t>MD4DBI-S</t>
  </si>
  <si>
    <t>MD4DBJ-G</t>
  </si>
  <si>
    <t>MD4DBJ-S</t>
  </si>
  <si>
    <t>MD4LAD-G</t>
  </si>
  <si>
    <t>MD4LAF-G</t>
  </si>
  <si>
    <t>MD4LAH-G</t>
  </si>
  <si>
    <t>MD4LAI-G</t>
  </si>
  <si>
    <t>MD4LAJ-G</t>
  </si>
  <si>
    <t>MD4LBD-G</t>
  </si>
  <si>
    <t>MD4LBD-S</t>
  </si>
  <si>
    <t>MD4LBE-G</t>
  </si>
  <si>
    <t>MD4LBE-S</t>
  </si>
  <si>
    <t>MD4LBF-G</t>
  </si>
  <si>
    <t>MD4LBF-S</t>
  </si>
  <si>
    <t>MD4LBH-G</t>
  </si>
  <si>
    <t>MD4LBH-S</t>
  </si>
  <si>
    <t>MD4LBI-G</t>
  </si>
  <si>
    <t>MD4LBI-S</t>
  </si>
  <si>
    <t>MD4LBJ-G</t>
  </si>
  <si>
    <t>MD4LBJ-S</t>
  </si>
  <si>
    <t>MD4UAE-G</t>
  </si>
  <si>
    <t>MD4UAG-G</t>
  </si>
  <si>
    <t>MD4UAH-G</t>
  </si>
  <si>
    <t>MD4UAI-G</t>
  </si>
  <si>
    <t>MD4UAJ-G</t>
  </si>
  <si>
    <t>MD4UBE-G</t>
  </si>
  <si>
    <t>MD4UBE-S</t>
  </si>
  <si>
    <t>MD4UBG-G</t>
  </si>
  <si>
    <t>MD4UBH-G</t>
  </si>
  <si>
    <t>MD4UBH-S</t>
  </si>
  <si>
    <t>MD4UBI-G</t>
  </si>
  <si>
    <t>MD4UBI-S</t>
  </si>
  <si>
    <t>MD4UBJ-G</t>
  </si>
  <si>
    <t>MD4UBJ-S</t>
  </si>
  <si>
    <t>MDDAA-G</t>
  </si>
  <si>
    <t>MDDAB-G-92</t>
  </si>
  <si>
    <t>MDDAC-G</t>
  </si>
  <si>
    <t>MDDBA-G</t>
  </si>
  <si>
    <t>MDDBA-G-E</t>
  </si>
  <si>
    <t>MDDBA-G-P</t>
  </si>
  <si>
    <t>MDDBA-S</t>
  </si>
  <si>
    <t>MDDBB-G-92</t>
  </si>
  <si>
    <t>MDDBB-G-E-92</t>
  </si>
  <si>
    <t>MDDBB-G-P</t>
  </si>
  <si>
    <t>MDDBB-S-92</t>
  </si>
  <si>
    <t>MDDBC-G</t>
  </si>
  <si>
    <t>MDDBC-S</t>
  </si>
  <si>
    <t>MDDBD-G-P</t>
  </si>
  <si>
    <t>MD-G16GL-A1</t>
  </si>
  <si>
    <t>MD-G16GL-A2</t>
  </si>
  <si>
    <t>MD-G16GL-M1</t>
  </si>
  <si>
    <t>MD-G16GL-M2</t>
  </si>
  <si>
    <t>MD-G16GS-A1</t>
  </si>
  <si>
    <t>MD-G16GS-A2</t>
  </si>
  <si>
    <t>MD-G16GS-M2</t>
  </si>
  <si>
    <t>MD-L16GL-A1</t>
  </si>
  <si>
    <t>MD-L16GL-M1</t>
  </si>
  <si>
    <t>MD-L16GS-A1</t>
  </si>
  <si>
    <t>MDLAA-G</t>
  </si>
  <si>
    <t>MDLAB-G-92</t>
  </si>
  <si>
    <t>MDLAC-G</t>
  </si>
  <si>
    <t>MDLBA-G</t>
  </si>
  <si>
    <t>MDLBA-S</t>
  </si>
  <si>
    <t>MDLBB-G-92</t>
  </si>
  <si>
    <t>MDLBB-S-92</t>
  </si>
  <si>
    <t>MDLBC-G</t>
  </si>
  <si>
    <t>MDLBC-S</t>
  </si>
  <si>
    <t>아반떼 N</t>
  </si>
  <si>
    <t>CN7N4KAA-N9-G2A</t>
  </si>
  <si>
    <t>아반떼 N 라인</t>
  </si>
  <si>
    <t>CN74FAA-T8-G3A</t>
  </si>
  <si>
    <t xml:space="preserve">아반떼 N 라인 </t>
  </si>
  <si>
    <t>CN74FAB-T8-G3A</t>
  </si>
  <si>
    <t>CN74FGB-T8-G3A</t>
  </si>
  <si>
    <t>아반떼하이브리드</t>
  </si>
  <si>
    <t>CN74JGA-L6-G5A</t>
  </si>
  <si>
    <t>CN74JGA-L7-G5A</t>
  </si>
  <si>
    <t>CN74JGA-M6-G5A</t>
  </si>
  <si>
    <t>CN74JGA-M7-G5A</t>
  </si>
  <si>
    <t>CN74JGA-R6-G5A</t>
  </si>
  <si>
    <t>CN74JGB-L6-G5A</t>
  </si>
  <si>
    <t>CN74JGB-L7-G5A</t>
  </si>
  <si>
    <t>CN74JGB-M6-G5A</t>
  </si>
  <si>
    <t>CN74JGB-M7-G5A</t>
  </si>
  <si>
    <t>CN74JGB-R6-G5A</t>
  </si>
  <si>
    <t>CN74JGB-R7-G5A</t>
  </si>
  <si>
    <t>CN74JGC-M6-G5A</t>
  </si>
  <si>
    <t>CN74JGC-R6-G5A</t>
  </si>
  <si>
    <t>HD43EC-G</t>
  </si>
  <si>
    <t>HD43EC-S</t>
  </si>
  <si>
    <t>HD43ED-G</t>
  </si>
  <si>
    <t>HD43ED-S</t>
  </si>
  <si>
    <t>HD53EA</t>
  </si>
  <si>
    <t>HD53EB-G</t>
  </si>
  <si>
    <t>HD53EB-S</t>
  </si>
  <si>
    <t>HDE-16-C1</t>
  </si>
  <si>
    <t>HDE-16-C2</t>
  </si>
  <si>
    <t>아이오닉5</t>
  </si>
  <si>
    <t>NE15AFA-G1DF-G7A</t>
  </si>
  <si>
    <t>NE15AFA-G1DO-G7A</t>
  </si>
  <si>
    <t>NE15AFA-T2-G7A</t>
  </si>
  <si>
    <t>NE15AFB-CL1-G7A</t>
  </si>
  <si>
    <t>NE15BFB-CL1-G7A</t>
  </si>
  <si>
    <t>NE15BFB-G1-G7A</t>
  </si>
  <si>
    <t>NE15BFB-T1-G7A</t>
  </si>
  <si>
    <t>NE15CPA-G1-G7A</t>
  </si>
  <si>
    <t>NE15CPA-T2-G7A</t>
  </si>
  <si>
    <t>NE15DPB-G1-G7A</t>
  </si>
  <si>
    <t>아이오닉일렉트릭</t>
  </si>
  <si>
    <t>AEEV5HF0-A</t>
  </si>
  <si>
    <t>AEEV5HF0-E</t>
  </si>
  <si>
    <t>AEEV5HF0-F</t>
  </si>
  <si>
    <t>AEEV5HF0-G</t>
  </si>
  <si>
    <t>AEEV5HF7-F</t>
  </si>
  <si>
    <t>AEEV5HF7-G</t>
  </si>
  <si>
    <t>AEEV5HF8-A</t>
  </si>
  <si>
    <t>AEEV5HF8-E</t>
  </si>
  <si>
    <t>AEEV5HF8-F</t>
  </si>
  <si>
    <t>AEEV5HF8-G</t>
  </si>
  <si>
    <t>AEEV5JF0-H</t>
  </si>
  <si>
    <t>AEEV5JF0-HH</t>
  </si>
  <si>
    <t>AEEV5JF8-H</t>
  </si>
  <si>
    <t>AEEV5JF8-HH</t>
  </si>
  <si>
    <t>아이오닉플러그인</t>
  </si>
  <si>
    <t>AEPH5DG9-C</t>
  </si>
  <si>
    <t>AEPH5DG9-D</t>
  </si>
  <si>
    <t>AEPH5DG9-F</t>
  </si>
  <si>
    <t>AEPH5DG9-G</t>
  </si>
  <si>
    <t>AEPH5DGX-C</t>
  </si>
  <si>
    <t>AEPH5DGX-D</t>
  </si>
  <si>
    <t>AEPH5DGX-F</t>
  </si>
  <si>
    <t>AEPH5DGX-G</t>
  </si>
  <si>
    <t>아이오닉하이브리드</t>
  </si>
  <si>
    <t>AE5CF0-A</t>
  </si>
  <si>
    <t>AE5CF0-B</t>
  </si>
  <si>
    <t>AE5CF7-A</t>
  </si>
  <si>
    <t>AE5CF7-B</t>
  </si>
  <si>
    <t>AE5CF7-B-O</t>
  </si>
  <si>
    <t>AE5CF8-A-O</t>
  </si>
  <si>
    <t>AE5CF8-A-S</t>
  </si>
  <si>
    <t>AE5CF8-B-O</t>
  </si>
  <si>
    <t>AE5CF8-B-S</t>
  </si>
  <si>
    <t>AE5CG0-C</t>
  </si>
  <si>
    <t>AE5CG0-C-7</t>
  </si>
  <si>
    <t>AE5CG0-D</t>
  </si>
  <si>
    <t>AE5CG0-D-7</t>
  </si>
  <si>
    <t>AE5CG0-E</t>
  </si>
  <si>
    <t>AE5CG0-F</t>
  </si>
  <si>
    <t>AE5CG0-F-7</t>
  </si>
  <si>
    <t>AE5CG0-G</t>
  </si>
  <si>
    <t>AE5CG0-G-7</t>
  </si>
  <si>
    <t>AE5CG7-C</t>
  </si>
  <si>
    <t>AE5CG7-D</t>
  </si>
  <si>
    <t>AE5CG7-E</t>
  </si>
  <si>
    <t>AE5CG7-F</t>
  </si>
  <si>
    <t>AE5CG7-G</t>
  </si>
  <si>
    <t>AE5CG8-C</t>
  </si>
  <si>
    <t>AE5CG8-C-7</t>
  </si>
  <si>
    <t>AE5CG8-D</t>
  </si>
  <si>
    <t>AE5CG8-D-7</t>
  </si>
  <si>
    <t>AE5CG8-E</t>
  </si>
  <si>
    <t>AE5CG8-F</t>
  </si>
  <si>
    <t>AE5CG8-F-7</t>
  </si>
  <si>
    <t>AE5CG8-G</t>
  </si>
  <si>
    <t>AE5CG8-G-7</t>
  </si>
  <si>
    <t>제네시스</t>
  </si>
  <si>
    <t>BH-38G-6A</t>
  </si>
  <si>
    <t>BH5BBA-EU</t>
  </si>
  <si>
    <t>BH5BBB-EU</t>
  </si>
  <si>
    <t>BH5BBB-L</t>
  </si>
  <si>
    <t>BH5BBB-T</t>
  </si>
  <si>
    <t>BH5BBC-DN</t>
  </si>
  <si>
    <t>BH5DBA-EU</t>
  </si>
  <si>
    <t>BH5DBA-PT-92</t>
  </si>
  <si>
    <t>BH5DBB-EU</t>
  </si>
  <si>
    <t>BH5DBB-G</t>
  </si>
  <si>
    <t>BH5DBB-PT</t>
  </si>
  <si>
    <t>BH5DBB-S</t>
  </si>
  <si>
    <t>BH5DBB-T</t>
  </si>
  <si>
    <t>BH-G33GA-0901</t>
  </si>
  <si>
    <t>BH-G33GA-1001</t>
  </si>
  <si>
    <t>BH-G33G-A2</t>
  </si>
  <si>
    <t>BH-G33G-A3</t>
  </si>
  <si>
    <t>BH-G33LA-0901</t>
  </si>
  <si>
    <t>BH-G33LA-1001</t>
  </si>
  <si>
    <t>BH-G33L-A2</t>
  </si>
  <si>
    <t>BH-G33L-A3</t>
  </si>
  <si>
    <t>BH-G33L-A4</t>
  </si>
  <si>
    <t>BH-G33T1A-0901</t>
  </si>
  <si>
    <t>BH-G33T1-A2</t>
  </si>
  <si>
    <t>BH-G33T1-A3</t>
  </si>
  <si>
    <t>BH-G33T1-A4</t>
  </si>
  <si>
    <t>BH-G33T2A-0901</t>
  </si>
  <si>
    <t>BH-G33T2-A2</t>
  </si>
  <si>
    <t>BH-G33T2-A3</t>
  </si>
  <si>
    <t>BH-G33TA-1001</t>
  </si>
  <si>
    <t>BH-G38-A6</t>
  </si>
  <si>
    <t>BH-G38GA-0901</t>
  </si>
  <si>
    <t>BH-G38G-A1</t>
  </si>
  <si>
    <t>BH-G38GA-1001</t>
  </si>
  <si>
    <t>BH-G38S2A-0901</t>
  </si>
  <si>
    <t>BH-G38S2-A1</t>
  </si>
  <si>
    <t>BH-G38S2A-1001</t>
  </si>
  <si>
    <t>BH-G38S2-A2</t>
  </si>
  <si>
    <t>BH-G38S2-A3</t>
  </si>
  <si>
    <t>BH-G38S-A1</t>
  </si>
  <si>
    <t>BH-G38TA-0901</t>
  </si>
  <si>
    <t>BH-G38T-A1</t>
  </si>
  <si>
    <t>BH-G38TA-1001</t>
  </si>
  <si>
    <t>BH-G38T-A2</t>
  </si>
  <si>
    <t>BH-G38T-A3</t>
  </si>
  <si>
    <t>BH-G38T-A4</t>
  </si>
  <si>
    <t>BH-GD33GA-1101</t>
  </si>
  <si>
    <t>BH-GD33LA-1101</t>
  </si>
  <si>
    <t>BH-GD33LA-1201</t>
  </si>
  <si>
    <t>BH-GD33TA-1101</t>
  </si>
  <si>
    <t>BH-GD33TA-1201</t>
  </si>
  <si>
    <t>BH-GD38GA-1101</t>
  </si>
  <si>
    <t>BH-GD38GA-1201</t>
  </si>
  <si>
    <t>BH-GD38SA-1101</t>
  </si>
  <si>
    <t>BH-GD38SA-1201</t>
  </si>
  <si>
    <t>BH-GD38TA-1101</t>
  </si>
  <si>
    <t>BH-GD38TA-1201</t>
  </si>
  <si>
    <t>BH-GD50SA-1101</t>
  </si>
  <si>
    <t>BH-GD50SA-1201</t>
  </si>
  <si>
    <t>DH4DBA-G8</t>
  </si>
  <si>
    <t>DH4DBA-L7</t>
  </si>
  <si>
    <t>DH4DBA-L8</t>
  </si>
  <si>
    <t>DH4DBA-L8P</t>
  </si>
  <si>
    <t>DH4DBB-G8</t>
  </si>
  <si>
    <t>DH4DBB-G8P</t>
  </si>
  <si>
    <t>DH4DBB-L7</t>
  </si>
  <si>
    <t>DH4DBB-L7P</t>
  </si>
  <si>
    <t>DH4DBB-L8</t>
  </si>
  <si>
    <t>DH4DBB-L8P</t>
  </si>
  <si>
    <t>DH4DBC-G8</t>
  </si>
  <si>
    <t>DH4DBC-G8P</t>
  </si>
  <si>
    <t>DH4DBC-L8</t>
  </si>
  <si>
    <t>DH4DBC-L8P</t>
  </si>
  <si>
    <t>DH4DBD-G9</t>
  </si>
  <si>
    <t>DH4DBD-G9P</t>
  </si>
  <si>
    <t>DH4DBD-L8</t>
  </si>
  <si>
    <t>DH4DBD-L8P</t>
  </si>
  <si>
    <t>DH4DDA-G8</t>
  </si>
  <si>
    <t>DH4DDA-G8P</t>
  </si>
  <si>
    <t>DH4DDA-L8</t>
  </si>
  <si>
    <t>DH4DDA-L8P</t>
  </si>
  <si>
    <t>DH4DDB-G8</t>
  </si>
  <si>
    <t>DH4DDB-G8P</t>
  </si>
  <si>
    <t>DH4DDB-L7</t>
  </si>
  <si>
    <t>DH4DDB-L8</t>
  </si>
  <si>
    <t>DH4DDB-L8P</t>
  </si>
  <si>
    <t>DH4DDC-G8</t>
  </si>
  <si>
    <t>DH4DDC-G8P</t>
  </si>
  <si>
    <t>DH4DDC-L8</t>
  </si>
  <si>
    <t>DH4DDC-L8P</t>
  </si>
  <si>
    <t>DH4DDD-G9</t>
  </si>
  <si>
    <t>DH4DDD-G9P</t>
  </si>
  <si>
    <t>DH4DDD-L8</t>
  </si>
  <si>
    <t>DH4DDD-L8P</t>
  </si>
  <si>
    <t>DH4EBA-G9</t>
  </si>
  <si>
    <t>DH4EBA-G9P</t>
  </si>
  <si>
    <t>DH4EBA-S9</t>
  </si>
  <si>
    <t>DH4EBA-S9P</t>
  </si>
  <si>
    <t>DH4EBA-T9</t>
  </si>
  <si>
    <t>DH4EBA-T9P</t>
  </si>
  <si>
    <t>DH4EBB-G9</t>
  </si>
  <si>
    <t>DH4EBB-G9P</t>
  </si>
  <si>
    <t>DH4EBB-S9</t>
  </si>
  <si>
    <t>DH4EBB-S9P</t>
  </si>
  <si>
    <t>DH4EBB-T9</t>
  </si>
  <si>
    <t>DH4EBB-T9P</t>
  </si>
  <si>
    <t>DH4EBC-G9</t>
  </si>
  <si>
    <t>DH4EBC-G9P</t>
  </si>
  <si>
    <t>DH4EBC-S9</t>
  </si>
  <si>
    <t>DH4EBC-S9P</t>
  </si>
  <si>
    <t>DH4EBC-T9</t>
  </si>
  <si>
    <t>DH4EBC-T9P</t>
  </si>
  <si>
    <t>DH4EBD-G9</t>
  </si>
  <si>
    <t>DH4EBD-G9P</t>
  </si>
  <si>
    <t>DH4EBD-S9</t>
  </si>
  <si>
    <t>DH4EBD-S9P</t>
  </si>
  <si>
    <t>DH4EBD-T9</t>
  </si>
  <si>
    <t>DH4EBD-T9P</t>
  </si>
  <si>
    <t>DH4EDA-G9</t>
  </si>
  <si>
    <t>DH4EDA-G9P</t>
  </si>
  <si>
    <t>DH4EDA-S9</t>
  </si>
  <si>
    <t>DH4EDA-S9P</t>
  </si>
  <si>
    <t>DH4EDA-T8P</t>
  </si>
  <si>
    <t>DH4EDA-T9</t>
  </si>
  <si>
    <t>DH4EDA-T9P</t>
  </si>
  <si>
    <t>DH4EDB-G9</t>
  </si>
  <si>
    <t>DH4EDB-G9P</t>
  </si>
  <si>
    <t>DH4EDB-S9</t>
  </si>
  <si>
    <t>DH4EDB-S9P</t>
  </si>
  <si>
    <t>DH4EDB-T9</t>
  </si>
  <si>
    <t>DH4EDB-T9P</t>
  </si>
  <si>
    <t>DH4EDC-G9</t>
  </si>
  <si>
    <t>DH4EDC-G9P</t>
  </si>
  <si>
    <t>DH4EDC-S9</t>
  </si>
  <si>
    <t>DH4EDC-S9P</t>
  </si>
  <si>
    <t>DH4EDC-T9</t>
  </si>
  <si>
    <t>DH4EDC-T9P</t>
  </si>
  <si>
    <t>DH4EDD-G9</t>
  </si>
  <si>
    <t>DH4EDD-G9P</t>
  </si>
  <si>
    <t>DH4EDD-S9</t>
  </si>
  <si>
    <t>DH4EDD-S9P</t>
  </si>
  <si>
    <t>DH4EDD-T9</t>
  </si>
  <si>
    <t>DH4EDD-T9P</t>
  </si>
  <si>
    <t>FN4JE</t>
  </si>
  <si>
    <t>GC46E</t>
  </si>
  <si>
    <t>GC4DD</t>
  </si>
  <si>
    <t>GC4DE</t>
  </si>
  <si>
    <t>GC4DO</t>
  </si>
  <si>
    <t>GN4DJ</t>
  </si>
  <si>
    <t>GN4JE</t>
  </si>
  <si>
    <t>GN4JF</t>
  </si>
  <si>
    <t>캐스퍼</t>
  </si>
  <si>
    <t>AX12DAA-X5-G3A</t>
  </si>
  <si>
    <t>AX15CAA-L5-G3A</t>
  </si>
  <si>
    <t>AX15CAA-S5-G3A</t>
  </si>
  <si>
    <t>AX15CAA-S7-G3A</t>
  </si>
  <si>
    <t>AX15CAA-T7-G3A</t>
  </si>
  <si>
    <t>AX15CAB-L5-G3A</t>
  </si>
  <si>
    <t>AX15CAB-S5-G3A</t>
  </si>
  <si>
    <t>AX15CAB-S7-G3A</t>
  </si>
  <si>
    <t>AX15CAB-T7-G3A</t>
  </si>
  <si>
    <t>AX15DAA-L5-G3A</t>
  </si>
  <si>
    <t>AX15DAA-S5-G3A</t>
  </si>
  <si>
    <t>AX15DAA-S7-G3A</t>
  </si>
  <si>
    <t>AX15DAA-T7-G3A</t>
  </si>
  <si>
    <t>AX15DAB-L5-G3A</t>
  </si>
  <si>
    <t>AX15DAB-S5-G3A</t>
  </si>
  <si>
    <t>AX15DAB-S7-G3A</t>
  </si>
  <si>
    <t>AX15DAB-T7-G3A</t>
  </si>
  <si>
    <t>OS55GA-H6</t>
  </si>
  <si>
    <t>OS55GA-H7</t>
  </si>
  <si>
    <t>OS55GA-H8</t>
  </si>
  <si>
    <t>OS55GA-P6</t>
  </si>
  <si>
    <t>OS55GA-P7</t>
  </si>
  <si>
    <t>OS55GA-S8</t>
  </si>
  <si>
    <t>OS55GB-H6</t>
  </si>
  <si>
    <t>OS55GB-H7</t>
  </si>
  <si>
    <t>OS55GB-H8</t>
  </si>
  <si>
    <t>OS55GB-P6</t>
  </si>
  <si>
    <t>OS55GB-P7</t>
  </si>
  <si>
    <t>OS55GB-S8</t>
  </si>
  <si>
    <t>OS55GD-H6</t>
  </si>
  <si>
    <t>OS55GD-H7</t>
  </si>
  <si>
    <t>OS55GD-H8</t>
  </si>
  <si>
    <t>OS55GD-P6</t>
  </si>
  <si>
    <t>OS55GD-P7</t>
  </si>
  <si>
    <t>OS55HA-H6</t>
  </si>
  <si>
    <t>OS55HA-H8</t>
  </si>
  <si>
    <t>OS55HA-P6</t>
  </si>
  <si>
    <t>OS55HA-P7</t>
  </si>
  <si>
    <t>OS55HA-S8</t>
  </si>
  <si>
    <t>OS55HB-H6</t>
  </si>
  <si>
    <t>OS55HB-H7</t>
  </si>
  <si>
    <t>OS55HB-H8</t>
  </si>
  <si>
    <t>OS55HB-P6</t>
  </si>
  <si>
    <t>OS55HB-P7</t>
  </si>
  <si>
    <t>OS55HB-S8</t>
  </si>
  <si>
    <t>OS55HD-H6</t>
  </si>
  <si>
    <t>OS55HD-H7</t>
  </si>
  <si>
    <t>OS55HD-H8</t>
  </si>
  <si>
    <t>OS55HD-P6</t>
  </si>
  <si>
    <t>OS55HD-P7</t>
  </si>
  <si>
    <t>OS56GA-G6</t>
  </si>
  <si>
    <t>OS56GA-G7</t>
  </si>
  <si>
    <t>OS56GA-L6</t>
  </si>
  <si>
    <t>OS56GA-L7</t>
  </si>
  <si>
    <t>OS56GA-L8</t>
  </si>
  <si>
    <t>OS56GA-T8</t>
  </si>
  <si>
    <t>OS56GB-G6</t>
  </si>
  <si>
    <t>OS56GB-G7</t>
  </si>
  <si>
    <t>OS56GB-L6</t>
  </si>
  <si>
    <t>OS56GB-L7</t>
  </si>
  <si>
    <t>OS56GB-L8</t>
  </si>
  <si>
    <t>OS56GB-T8</t>
  </si>
  <si>
    <t>OS56GC-G6</t>
  </si>
  <si>
    <t>OS56GC-G7</t>
  </si>
  <si>
    <t>OS56GC-L6</t>
  </si>
  <si>
    <t>OS56GC-L7</t>
  </si>
  <si>
    <t>OS56GC-L8</t>
  </si>
  <si>
    <t>OS56GC-T8</t>
  </si>
  <si>
    <t>OS57GD-G6</t>
  </si>
  <si>
    <t>OS57GD-G7</t>
  </si>
  <si>
    <t>OS57GD-L6</t>
  </si>
  <si>
    <t>OS57GD-L7</t>
  </si>
  <si>
    <t>OS57GD-L8</t>
  </si>
  <si>
    <t>OS57HD-G6</t>
  </si>
  <si>
    <t>OS57HD-G7</t>
  </si>
  <si>
    <t>OS57HD-L6</t>
  </si>
  <si>
    <t>OS57HD-L7</t>
  </si>
  <si>
    <t>OS57HD-L8</t>
  </si>
  <si>
    <t>OS5GGE-G-7-G3A</t>
  </si>
  <si>
    <t>OS5GGE-L-6-G3A</t>
  </si>
  <si>
    <t>OS5GGE-L-8-G3A</t>
  </si>
  <si>
    <t>OS5GGE-T-8-G3A</t>
  </si>
  <si>
    <t>OS5GGG-G-6-G3A</t>
  </si>
  <si>
    <t>OS5GGG-G-7-G3A</t>
  </si>
  <si>
    <t>OS5GGG-L-6-G3A</t>
  </si>
  <si>
    <t>OS5GGG-L-8-G3A</t>
  </si>
  <si>
    <t>OS5GGG-T-8-G3A</t>
  </si>
  <si>
    <t>OS5GHE-L-8-G3A</t>
  </si>
  <si>
    <t>OS5GHG-G-6-G3A</t>
  </si>
  <si>
    <t>OS5GHG-L-6-G3A</t>
  </si>
  <si>
    <t>OS5GHG-L-8-G3A</t>
  </si>
  <si>
    <t>OS5GHG-T-8-G3A</t>
  </si>
  <si>
    <t>OS5NEE-G-6-G7A</t>
  </si>
  <si>
    <t>OS5NEE-G-7-G7A</t>
  </si>
  <si>
    <t>OS5NEE-L-6-G7A</t>
  </si>
  <si>
    <t>OS5NEE-L-8-G7A</t>
  </si>
  <si>
    <t>OS5NEE-T-8-G7A</t>
  </si>
  <si>
    <t>OS5NEG-G-6-G7A</t>
  </si>
  <si>
    <t>OS5NEG-G-7-G7A</t>
  </si>
  <si>
    <t>OS5NEG-L-6-G7A</t>
  </si>
  <si>
    <t>OS5NEG-L-8-G7A</t>
  </si>
  <si>
    <t>OS5NEG-T-8-G7A</t>
  </si>
  <si>
    <t>OS5NKE-G-67-G7A</t>
  </si>
  <si>
    <t>OS5NKE-L-67-G7A</t>
  </si>
  <si>
    <t>OS5NKE-T-8-G7A</t>
  </si>
  <si>
    <t>OS5NKG-G-67-G7A</t>
  </si>
  <si>
    <t>OS5NKG-L-67-G7A</t>
  </si>
  <si>
    <t>OS5NKG-L-8-G7A</t>
  </si>
  <si>
    <t>OS5NKG-T-8-G7A</t>
  </si>
  <si>
    <t>OSI55GC-H8</t>
  </si>
  <si>
    <t>OSI55HC-H8</t>
  </si>
  <si>
    <t>코나일렉트릭</t>
  </si>
  <si>
    <t>OS55HA-H7</t>
  </si>
  <si>
    <t>OSEV5GFA-1</t>
  </si>
  <si>
    <t>OSEV5GFA-2</t>
  </si>
  <si>
    <t>OSEV5GFA-3</t>
  </si>
  <si>
    <t>OSEV5GFB-1</t>
  </si>
  <si>
    <t>OSEV5GFB-1-H</t>
  </si>
  <si>
    <t>OSEV5GFB-2</t>
  </si>
  <si>
    <t>OSEV5GFB-2-H</t>
  </si>
  <si>
    <t>OSEV5GFB-3</t>
  </si>
  <si>
    <t>OSEV5GFB-3-H</t>
  </si>
  <si>
    <t>OSEV5GFC-1-G7X</t>
  </si>
  <si>
    <t>OSEV5GFC-1-H-G7X</t>
  </si>
  <si>
    <t>OSEV5GFC-2-G7X</t>
  </si>
  <si>
    <t>OSEV5GFC-2-H-G7X</t>
  </si>
  <si>
    <t>OSEV5GFC-3-G7X</t>
  </si>
  <si>
    <t>OSEV5GFC-3-H-G7X</t>
  </si>
  <si>
    <t>OSEV5HFA-2</t>
  </si>
  <si>
    <t>OSEV5HFA-3</t>
  </si>
  <si>
    <t>OSEV5HFB-2</t>
  </si>
  <si>
    <t>OSEV5HFB-3</t>
  </si>
  <si>
    <t>OSEV5HFC-2-G7X</t>
  </si>
  <si>
    <t>OSEV5HFC-3-G7X</t>
  </si>
  <si>
    <t>코나하이브리드</t>
  </si>
  <si>
    <t>OSH5EGD-G6</t>
  </si>
  <si>
    <t>OSH5EGD-G8</t>
  </si>
  <si>
    <t>OSH5EGD-L6</t>
  </si>
  <si>
    <t>OSH5EGD-L8</t>
  </si>
  <si>
    <t>OSH5EGE-G-6-G5A</t>
  </si>
  <si>
    <t>OSH5EGE-G-8-G5A</t>
  </si>
  <si>
    <t>OSH5EGE-L-8-G5A</t>
  </si>
  <si>
    <t>OSH5EGE-T-8-G5A</t>
  </si>
  <si>
    <t>OSH5EGG-L-8-G5A</t>
  </si>
  <si>
    <t>OSH5EGG-T-8-G5A</t>
  </si>
  <si>
    <t>JM-0GAF7-1</t>
  </si>
  <si>
    <t>JM-0GAF8-1</t>
  </si>
  <si>
    <t>JM-0GAF8-2</t>
  </si>
  <si>
    <t>JM-0GAF9-1</t>
  </si>
  <si>
    <t>JM-0GAF9-2</t>
  </si>
  <si>
    <t>JM-0VAF7-1</t>
  </si>
  <si>
    <t>JM-0VAF8-1</t>
  </si>
  <si>
    <t>JM-0VAF8-2</t>
  </si>
  <si>
    <t>JM-0VAF9-1</t>
  </si>
  <si>
    <t>JM-0VAF9-2</t>
  </si>
  <si>
    <t>JM-0VAFA-1</t>
  </si>
  <si>
    <t>JM-1GAF7-1</t>
  </si>
  <si>
    <t>JM-1GAF8-1</t>
  </si>
  <si>
    <t>JM-1GAF8-2</t>
  </si>
  <si>
    <t>JM-1GAF9-1</t>
  </si>
  <si>
    <t>JM-1GAF9-2</t>
  </si>
  <si>
    <t>JM-1GAFA-1</t>
  </si>
  <si>
    <t>JM-1VAF7-1</t>
  </si>
  <si>
    <t>JM-1VAF8-1</t>
  </si>
  <si>
    <t>JM-1VAF8-2</t>
  </si>
  <si>
    <t>JM-1VAF9-1</t>
  </si>
  <si>
    <t>JM-1VAF9-2</t>
  </si>
  <si>
    <t>JM-1VAFA-1</t>
  </si>
  <si>
    <t>JM-1VNA7-1</t>
  </si>
  <si>
    <t>JM-1VNA8-1</t>
  </si>
  <si>
    <t>JM-1VNA8-2</t>
  </si>
  <si>
    <t>JM-1VNA9-1</t>
  </si>
  <si>
    <t>JM-1VNA9-2</t>
  </si>
  <si>
    <t>JM-1VNAA-1</t>
  </si>
  <si>
    <t>JM-1VNF8-2</t>
  </si>
  <si>
    <t>JM-2GAF7-1</t>
  </si>
  <si>
    <t>JM-2GAF8-1</t>
  </si>
  <si>
    <t>JM-2GAF8-2</t>
  </si>
  <si>
    <t>JM-2GAF9-1</t>
  </si>
  <si>
    <t>JM-2GAF9-2</t>
  </si>
  <si>
    <t>JM-2GAFA-1</t>
  </si>
  <si>
    <t>JM-2GMF8-2</t>
  </si>
  <si>
    <t>JM-2VAF7-1</t>
  </si>
  <si>
    <t>JM-2VAF8-1</t>
  </si>
  <si>
    <t>JM-2VAF8-2</t>
  </si>
  <si>
    <t>JM-2VAF9-1</t>
  </si>
  <si>
    <t>JM-2VAF9-2</t>
  </si>
  <si>
    <t>JM-2VAFA-1</t>
  </si>
  <si>
    <t>JM-2VNA7-1</t>
  </si>
  <si>
    <t>JM-2VNA8-1</t>
  </si>
  <si>
    <t>JM-2VNA8-2</t>
  </si>
  <si>
    <t>JM-2VNA9-1</t>
  </si>
  <si>
    <t>JM-2VNA9-2</t>
  </si>
  <si>
    <t>JM-2VNF7-1</t>
  </si>
  <si>
    <t>JM-2VNF8-1</t>
  </si>
  <si>
    <t>JM-2VNF8-2</t>
  </si>
  <si>
    <t>JM-2VNF9-1</t>
  </si>
  <si>
    <t>JM-2VNF9-2</t>
  </si>
  <si>
    <t>JM-2VNFA-1</t>
  </si>
  <si>
    <t>JM-3VAF7-1</t>
  </si>
  <si>
    <t>JM-3VAF8-1</t>
  </si>
  <si>
    <t>JM-3VAF8-2</t>
  </si>
  <si>
    <t>JM-3VAF9-1</t>
  </si>
  <si>
    <t>JM-3VAF9-2</t>
  </si>
  <si>
    <t>JM-3VAFA-1</t>
  </si>
  <si>
    <t>JM-3VNA7-1</t>
  </si>
  <si>
    <t>JM-3VNA8-1</t>
  </si>
  <si>
    <t>JM-3VNA8-2</t>
  </si>
  <si>
    <t>JM-3VNA9-1</t>
  </si>
  <si>
    <t>JM-3VNA9-2</t>
  </si>
  <si>
    <t>JM-3VNAA-1</t>
  </si>
  <si>
    <t>JM-3VNF7-1</t>
  </si>
  <si>
    <t>JM-3VNF8-1</t>
  </si>
  <si>
    <t>JM-3VNF8-2</t>
  </si>
  <si>
    <t>JM-3VNF9-1</t>
  </si>
  <si>
    <t>JM-3VNF9-2</t>
  </si>
  <si>
    <t>JM-3VNFA-1</t>
  </si>
  <si>
    <t>JM-4GAF9-1</t>
  </si>
  <si>
    <t>JM-4GAF9-2</t>
  </si>
  <si>
    <t>JM-4GAFA-1</t>
  </si>
  <si>
    <t>JM-4GMF9-2</t>
  </si>
  <si>
    <t>JM-4GMFA-1</t>
  </si>
  <si>
    <t>JM-4VAF7-1</t>
  </si>
  <si>
    <t>JM-4VAF8-1</t>
  </si>
  <si>
    <t>JM-4VAF8-2</t>
  </si>
  <si>
    <t>JM-4VAF9-1</t>
  </si>
  <si>
    <t>JM-4VAF9-2</t>
  </si>
  <si>
    <t>JM-4VAFA-1</t>
  </si>
  <si>
    <t>JM-4VAFA-2</t>
  </si>
  <si>
    <t>JM-4VNA7-1</t>
  </si>
  <si>
    <t>JM-4VNA8-1</t>
  </si>
  <si>
    <t>JM-4VNA8-2</t>
  </si>
  <si>
    <t>JM-4VNA9-1</t>
  </si>
  <si>
    <t>JM-4VNA9-2</t>
  </si>
  <si>
    <t>JM-4VNA9-2-POL</t>
  </si>
  <si>
    <t>JM-4VNAA-1</t>
  </si>
  <si>
    <t>JM-4VNF7-1</t>
  </si>
  <si>
    <t>JM-4VNF8-1</t>
  </si>
  <si>
    <t>JM-4VNF8-2</t>
  </si>
  <si>
    <t>JM-4VNF9-1</t>
  </si>
  <si>
    <t>JM-4VNF9-2</t>
  </si>
  <si>
    <t>JM-4VNFA-1</t>
  </si>
  <si>
    <t>JM-5VAF8-5</t>
  </si>
  <si>
    <t>JM-5VAF9-5</t>
  </si>
  <si>
    <t>JM-BB5MSFR0FJAA5-2</t>
  </si>
  <si>
    <t>JM-BB5MSFR0FJAA6-1</t>
  </si>
  <si>
    <t>JM-BB5MSFR0FJAF5-2</t>
  </si>
  <si>
    <t>JM-BB5MSFR0FJAF6-1</t>
  </si>
  <si>
    <t>JM-BB5MSFR0FVAF6-3</t>
  </si>
  <si>
    <t>JM-BB5MSFR1FGAF5-1</t>
  </si>
  <si>
    <t>JM-BB5MSFR1FGAF6-3</t>
  </si>
  <si>
    <t>JM-BB5MSFR1FJAA4-1</t>
  </si>
  <si>
    <t>JM-BB5MSFR1FJAA5-1</t>
  </si>
  <si>
    <t>JM-BB5MSFR1FJAA5-2</t>
  </si>
  <si>
    <t>JM-BB5MSFR1FJAA6-1</t>
  </si>
  <si>
    <t>JM-BB5MSFR1FJAF4-1</t>
  </si>
  <si>
    <t>JM-BB5MSFR1FJAF5-1</t>
  </si>
  <si>
    <t>JM-BB5MSFR1FJAF5-2</t>
  </si>
  <si>
    <t>JM-BB5MSFR1FJAF6-1</t>
  </si>
  <si>
    <t>JM-BB5MSFR1FVAF6-3</t>
  </si>
  <si>
    <t>JM-BB5MSFR1FVNA6-3</t>
  </si>
  <si>
    <t>JM-BB5MSFR2FGAF5-1</t>
  </si>
  <si>
    <t>JM-BB5MSFR2FGAF6-1</t>
  </si>
  <si>
    <t>JM-BB5MSFR2FGAF6-3</t>
  </si>
  <si>
    <t>JM-BB5MSFR2FJAA4-1</t>
  </si>
  <si>
    <t>JM-BB5MSFR2FJAA5-1</t>
  </si>
  <si>
    <t>JM-BB5MSFR2FJAA5-2</t>
  </si>
  <si>
    <t>JM-BB5MSFR2FJAA6-1</t>
  </si>
  <si>
    <t>JM-BB5MSFR2FJAF4-1</t>
  </si>
  <si>
    <t>JM-BB5MSFR2FJAF5-1</t>
  </si>
  <si>
    <t>JM-BB5MSFR2FJAF5-2</t>
  </si>
  <si>
    <t>JM-BB5MSFR2FJAF6-1</t>
  </si>
  <si>
    <t>JM-BB5MSFR2FJMA5-1</t>
  </si>
  <si>
    <t>JM-BB5MSFR2FJMF4-1</t>
  </si>
  <si>
    <t>JM-BB5MSFR2FJMF5-1</t>
  </si>
  <si>
    <t>JM-BB5MSFR2FJMF5-2</t>
  </si>
  <si>
    <t>JM-BB5MSFR2FJMF6-1</t>
  </si>
  <si>
    <t>JM-BB5MSFR2FVAF6-3</t>
  </si>
  <si>
    <t>JM-BB5MSFR2FVNA6-3</t>
  </si>
  <si>
    <t>JM-BB5MSFR2FVNF6-3</t>
  </si>
  <si>
    <t>JM-BB5MSFR3FGMF6-1</t>
  </si>
  <si>
    <t>JM-BB5MSFR3FJAA5-2</t>
  </si>
  <si>
    <t>JM-BB5MSFR3FJAA6-1</t>
  </si>
  <si>
    <t>JM-BB5MSFR3FJAF5-2</t>
  </si>
  <si>
    <t>JM-BB5MSFR3FJAF6-1</t>
  </si>
  <si>
    <t>JM-BB5MSFR3FJMF5-2</t>
  </si>
  <si>
    <t>JM-BB5MSFR3FJMF6-1</t>
  </si>
  <si>
    <t>JM-BB5MSFR3FVAF6-3</t>
  </si>
  <si>
    <t>JM-BB5MSFR3FVNA6-3</t>
  </si>
  <si>
    <t>JM-BB5MSFR3FVNF6-3</t>
  </si>
  <si>
    <t>JM-BB5MSFR4FJAA4-1</t>
  </si>
  <si>
    <t>JM-BB5MSFR4FJAA5-1</t>
  </si>
  <si>
    <t>JM-BB5MSFR4FJAA5-2</t>
  </si>
  <si>
    <t>JM-BB5MSFR4FJAA6-1</t>
  </si>
  <si>
    <t>JM-BB5MSFR4FJAF4-1</t>
  </si>
  <si>
    <t>JM-BB5MSFR4FJAF5-1</t>
  </si>
  <si>
    <t>JM-BB5MSFR4FJAF5-2</t>
  </si>
  <si>
    <t>JM-BB5MSFR4FJAF6-1</t>
  </si>
  <si>
    <t>JM-BB5MSFR4FJMF4-1</t>
  </si>
  <si>
    <t>JM-BB5MSFR4FJMF5-1</t>
  </si>
  <si>
    <t>JM-BB5MSFR4FJMF6-1</t>
  </si>
  <si>
    <t>JM-BB5MSFR4FVAF6-3</t>
  </si>
  <si>
    <t>JM-BB5MSFR4FVNA6-1</t>
  </si>
  <si>
    <t>JM-BB5MSFR4FVNA6-3</t>
  </si>
  <si>
    <t>JM-BB5MSFR4FVNF6-3</t>
  </si>
  <si>
    <t>JM-BB5MSFS5FJAF6-5</t>
  </si>
  <si>
    <t>LM5BBA-L</t>
  </si>
  <si>
    <t>LM5BBA-S</t>
  </si>
  <si>
    <t>LM5BBA-T</t>
  </si>
  <si>
    <t>LM5BBB-L</t>
  </si>
  <si>
    <t>LM5BBB-S</t>
  </si>
  <si>
    <t>LM5BBC-L</t>
  </si>
  <si>
    <t>LM5BBC-S</t>
  </si>
  <si>
    <t>LM5BBD-L</t>
  </si>
  <si>
    <t>LM5BBD-S</t>
  </si>
  <si>
    <t>LM5BBE-L-92</t>
  </si>
  <si>
    <t>LM5BBE-S-92</t>
  </si>
  <si>
    <t>LM5FBG-L</t>
  </si>
  <si>
    <t>LM5FBG-S</t>
  </si>
  <si>
    <t>LM5FBH-L</t>
  </si>
  <si>
    <t>LM5VAA-L</t>
  </si>
  <si>
    <t>LM5VAB-L</t>
  </si>
  <si>
    <t>LM5VAC-L</t>
  </si>
  <si>
    <t>LM5VAD-L</t>
  </si>
  <si>
    <t>LM5VAE-L-L93</t>
  </si>
  <si>
    <t>LM5VAF-L</t>
  </si>
  <si>
    <t>LM5VAG-L</t>
  </si>
  <si>
    <t>LM5VAH-L</t>
  </si>
  <si>
    <t>LM5VBA-L</t>
  </si>
  <si>
    <t>LM5VBA-S</t>
  </si>
  <si>
    <t>LM5VBA-T</t>
  </si>
  <si>
    <t>LM5VBB-L</t>
  </si>
  <si>
    <t>LM5VBB-S</t>
  </si>
  <si>
    <t>LM5VBB-T</t>
  </si>
  <si>
    <t>LM5VBC-L</t>
  </si>
  <si>
    <t>LM5VBC-S</t>
  </si>
  <si>
    <t>LM5VBC-T</t>
  </si>
  <si>
    <t>LM5VBD-L</t>
  </si>
  <si>
    <t>LM5VBD-S</t>
  </si>
  <si>
    <t>LM5VBD-T</t>
  </si>
  <si>
    <t>LM5VBE-L-L93</t>
  </si>
  <si>
    <t>LM5VBE-S-L93</t>
  </si>
  <si>
    <t>LM5VBE-T-L93</t>
  </si>
  <si>
    <t>LM5VBF-L</t>
  </si>
  <si>
    <t>LM5VBF-S</t>
  </si>
  <si>
    <t>LM5VBF-T</t>
  </si>
  <si>
    <t>LM5VBG-L</t>
  </si>
  <si>
    <t>LM5VBG-S</t>
  </si>
  <si>
    <t>LM5VBG-T</t>
  </si>
  <si>
    <t>LM5VBH-L</t>
  </si>
  <si>
    <t>LM5VBH-S</t>
  </si>
  <si>
    <t>LM5VCB-L</t>
  </si>
  <si>
    <t>LM5VCC-L</t>
  </si>
  <si>
    <t>LM5VCD-L</t>
  </si>
  <si>
    <t>LM5VCE-L-L93</t>
  </si>
  <si>
    <t>LM5VCF-L</t>
  </si>
  <si>
    <t>LM5VCG-L</t>
  </si>
  <si>
    <t>LM5VDA-L</t>
  </si>
  <si>
    <t>LM5VDA-S</t>
  </si>
  <si>
    <t>LM5VDA-T</t>
  </si>
  <si>
    <t>LM5VDB-L</t>
  </si>
  <si>
    <t>LM5VDB-S</t>
  </si>
  <si>
    <t>LM5VDB-T</t>
  </si>
  <si>
    <t>LM5VDC-L</t>
  </si>
  <si>
    <t>LM5VDC-S</t>
  </si>
  <si>
    <t>LM5VDC-T</t>
  </si>
  <si>
    <t>LM5VDD-L</t>
  </si>
  <si>
    <t>LM5VDD-S</t>
  </si>
  <si>
    <t>LM5VDD-T</t>
  </si>
  <si>
    <t>LM5VDE-L-L93</t>
  </si>
  <si>
    <t>LM5VDE-S-L93</t>
  </si>
  <si>
    <t>LM5VDE-T-L93</t>
  </si>
  <si>
    <t>LM5VDF-L</t>
  </si>
  <si>
    <t>LM5VDF-S</t>
  </si>
  <si>
    <t>LM5VDF-T</t>
  </si>
  <si>
    <t>LM5VDG-L</t>
  </si>
  <si>
    <t>LM5VDG-S</t>
  </si>
  <si>
    <t>LM5VDG-T</t>
  </si>
  <si>
    <t>LM5VDH-L</t>
  </si>
  <si>
    <t>LM5VDH-S</t>
  </si>
  <si>
    <t>NX45BGA-B7-G3A</t>
  </si>
  <si>
    <t>NX45BGA-B8DF-G3A</t>
  </si>
  <si>
    <t>NX45BGA-C8DO-G3A</t>
  </si>
  <si>
    <t>NX45BGA-C9-G3A</t>
  </si>
  <si>
    <t>NX45BGA-E9-G3A</t>
  </si>
  <si>
    <t>NX45BGB-B8DF-G3A</t>
  </si>
  <si>
    <t>NX45BGB-C8DO-G3A</t>
  </si>
  <si>
    <t>NX45BGB-C9-G3A</t>
  </si>
  <si>
    <t>NX45BGB-E9-G3A</t>
  </si>
  <si>
    <t>NX45BHA-B7-G3A</t>
  </si>
  <si>
    <t>NX45BHA-B8DF-G3A</t>
  </si>
  <si>
    <t>NX45BHA-C8DO-G3A</t>
  </si>
  <si>
    <t>NX45BHA-C9-G3A</t>
  </si>
  <si>
    <t>NX45BHB-B7-G3A</t>
  </si>
  <si>
    <t>NX45BHB-B8DF-G3A</t>
  </si>
  <si>
    <t>NX45BHB-C8DF-G3A</t>
  </si>
  <si>
    <t>NX45CBA-B7-H1N</t>
  </si>
  <si>
    <t>NX45CBA-B8DF-H1N</t>
  </si>
  <si>
    <t>NX45CBA-C8DF-H1N</t>
  </si>
  <si>
    <t>NX45CBA-C8DO-H1N</t>
  </si>
  <si>
    <t>NX45CBA-C9-H1N</t>
  </si>
  <si>
    <t>NX45CBA-E9-H1N</t>
  </si>
  <si>
    <t>NX45CBB-B7-H1N</t>
  </si>
  <si>
    <t>NX45CBB-C8DO-H1N</t>
  </si>
  <si>
    <t>NX45CBB-C9-H1N</t>
  </si>
  <si>
    <t>NX45CBB-E9-H1N</t>
  </si>
  <si>
    <t>NX45CBC-B7-H1Y</t>
  </si>
  <si>
    <t>NX45CBC-C8DF-H1Y</t>
  </si>
  <si>
    <t>NX45CBC-C8DO-H1Y</t>
  </si>
  <si>
    <t>NX45CBC-C9-H1Y</t>
  </si>
  <si>
    <t>NX45CBC-E9-H1Y</t>
  </si>
  <si>
    <t>NX45CDA-B7-H1N</t>
  </si>
  <si>
    <t>NX45CDA-B8DF-H1N</t>
  </si>
  <si>
    <t>NX45CDA-C8DF-H1N</t>
  </si>
  <si>
    <t>NX45CDA-C8DO-H1N</t>
  </si>
  <si>
    <t>NX45CDA-C9-H1N</t>
  </si>
  <si>
    <t>NX45CDB-B7-H1N</t>
  </si>
  <si>
    <t>NX45CDB-C8DF-H1N</t>
  </si>
  <si>
    <t>NX45CDC-B7-H1Y</t>
  </si>
  <si>
    <t>NX45CDC-C8DF-H1Y</t>
  </si>
  <si>
    <t>NX45CDC-C9-H1Y</t>
  </si>
  <si>
    <t>NX45CDC-E9-H1Y</t>
  </si>
  <si>
    <t>TL52GD-L-7</t>
  </si>
  <si>
    <t>TL52GD-L-8</t>
  </si>
  <si>
    <t>TL52GD-S-7</t>
  </si>
  <si>
    <t>TL52GD-S-8</t>
  </si>
  <si>
    <t>TL52GE-L-7</t>
  </si>
  <si>
    <t>TL52GE-L-8</t>
  </si>
  <si>
    <t>TL52GE-S-7</t>
  </si>
  <si>
    <t>TL52GE-S-8</t>
  </si>
  <si>
    <t>TL52GE-T-8</t>
  </si>
  <si>
    <t>TL52GF-3-7</t>
  </si>
  <si>
    <t>TL52GF-3-8</t>
  </si>
  <si>
    <t>TL52GF-5-8</t>
  </si>
  <si>
    <t>TL52GF-5-9</t>
  </si>
  <si>
    <t>TL52GG-2-7</t>
  </si>
  <si>
    <t>TL52GG-2-8</t>
  </si>
  <si>
    <t>TL52GG-3-7</t>
  </si>
  <si>
    <t>TL52GG-3-9</t>
  </si>
  <si>
    <t>TL52GG-5-9</t>
  </si>
  <si>
    <t>TL52HF-3-7</t>
  </si>
  <si>
    <t>TL52HF-3-8</t>
  </si>
  <si>
    <t>TL52HF-5-8</t>
  </si>
  <si>
    <t>TL52HF-5-9</t>
  </si>
  <si>
    <t>TL52HG-2-7</t>
  </si>
  <si>
    <t>TL52HG-2-8</t>
  </si>
  <si>
    <t>TL52HG-3-7</t>
  </si>
  <si>
    <t>TL52HG-3-9</t>
  </si>
  <si>
    <t>TL52HG-5-9</t>
  </si>
  <si>
    <t>TL55GA-L</t>
  </si>
  <si>
    <t>TL55GA-S</t>
  </si>
  <si>
    <t>TL55GB-L</t>
  </si>
  <si>
    <t>TL55GB-S</t>
  </si>
  <si>
    <t>TL55GC-L-7</t>
  </si>
  <si>
    <t>TL55GC-S-7</t>
  </si>
  <si>
    <t>TL55GD-L-7</t>
  </si>
  <si>
    <t>TL55GD-L-8</t>
  </si>
  <si>
    <t>TL55GD-S-8</t>
  </si>
  <si>
    <t>TL55GD-T-8</t>
  </si>
  <si>
    <t>TL55GE-L-7</t>
  </si>
  <si>
    <t>TL55GE-L-8</t>
  </si>
  <si>
    <t>TL55GE-S-7</t>
  </si>
  <si>
    <t>TL55GE-S-8</t>
  </si>
  <si>
    <t>TL55GE-T-8</t>
  </si>
  <si>
    <t>TL57GF-2-7</t>
  </si>
  <si>
    <t>TL57GF-3-7</t>
  </si>
  <si>
    <t>TL57GF-3-8</t>
  </si>
  <si>
    <t>TL57GF-5-8</t>
  </si>
  <si>
    <t>TL57GF-5-9</t>
  </si>
  <si>
    <t>TL57GG-2-7</t>
  </si>
  <si>
    <t>TL57GG-2-8</t>
  </si>
  <si>
    <t>TL57GG-3-7</t>
  </si>
  <si>
    <t>TL57GG-3-9</t>
  </si>
  <si>
    <t>TL57GG-5-9</t>
  </si>
  <si>
    <t>TL57HF-2-7</t>
  </si>
  <si>
    <t>TL57HF-3-7</t>
  </si>
  <si>
    <t>TL57HF-3-8</t>
  </si>
  <si>
    <t>TL57HF-5-8</t>
  </si>
  <si>
    <t>TL57HF-5-9</t>
  </si>
  <si>
    <t>TL57HG-2-7</t>
  </si>
  <si>
    <t>TL57HG-2-8</t>
  </si>
  <si>
    <t>TL57HG-3-7</t>
  </si>
  <si>
    <t>TL57HG-3-9</t>
  </si>
  <si>
    <t>TL57HG-5-9</t>
  </si>
  <si>
    <t>TL5AAA-L-SI</t>
  </si>
  <si>
    <t>TL5AAB-L-SI</t>
  </si>
  <si>
    <t>TL5AAC-L-7</t>
  </si>
  <si>
    <t>TL5AAC-L-8</t>
  </si>
  <si>
    <t>TL5AAD-L-7</t>
  </si>
  <si>
    <t>TL5AAD-L-8</t>
  </si>
  <si>
    <t>TL5AAE-L-7</t>
  </si>
  <si>
    <t>TL5AAE-L-8</t>
  </si>
  <si>
    <t>TL5ABA-L-SI</t>
  </si>
  <si>
    <t>TL5ABA-S-SI</t>
  </si>
  <si>
    <t>TL5ABA-T-OI</t>
  </si>
  <si>
    <t>TL5ABA-T-SI</t>
  </si>
  <si>
    <t>TL5ABB-L-SI</t>
  </si>
  <si>
    <t>TL5ABB-S-SI</t>
  </si>
  <si>
    <t>TL5ABB-T-OI</t>
  </si>
  <si>
    <t>TL5ABB-T-SI</t>
  </si>
  <si>
    <t>TL5ABC-L-7</t>
  </si>
  <si>
    <t>TL5ABC-L-8</t>
  </si>
  <si>
    <t>TL5ABC-S-7</t>
  </si>
  <si>
    <t>TL5ABC-S-8</t>
  </si>
  <si>
    <t>TL5ABC-S-9</t>
  </si>
  <si>
    <t>TL5ABC-T-9</t>
  </si>
  <si>
    <t>TL5ABD-L-7</t>
  </si>
  <si>
    <t>TL5ABD-L-8</t>
  </si>
  <si>
    <t>TL5ABD-S-8</t>
  </si>
  <si>
    <t>TL5ABD-S-9</t>
  </si>
  <si>
    <t>TL5ABD-T-9</t>
  </si>
  <si>
    <t>TL5ABE-L-7</t>
  </si>
  <si>
    <t>TL5ABE-L-8</t>
  </si>
  <si>
    <t>TL5ABE-S-8</t>
  </si>
  <si>
    <t>TL5ABE-T-8</t>
  </si>
  <si>
    <t>TL5ABE-T-9</t>
  </si>
  <si>
    <t>TL5ABF-2-7</t>
  </si>
  <si>
    <t>TL5ABF-2-8</t>
  </si>
  <si>
    <t>TL5ABF-3-7</t>
  </si>
  <si>
    <t>TL5ABF-3-8</t>
  </si>
  <si>
    <t>TL5ABF-5-8</t>
  </si>
  <si>
    <t>TL5ABF-5-9</t>
  </si>
  <si>
    <t>TL5ABG-2-7</t>
  </si>
  <si>
    <t>TL5ABG-2-8</t>
  </si>
  <si>
    <t>TL5ABG-3-7</t>
  </si>
  <si>
    <t>TL5ABG-3-9</t>
  </si>
  <si>
    <t>TL5ABG-5-9</t>
  </si>
  <si>
    <t>TL5ACA-L</t>
  </si>
  <si>
    <t>TL5ACB-L</t>
  </si>
  <si>
    <t>TL5ACC-L-7</t>
  </si>
  <si>
    <t>TL5ACC-L-8</t>
  </si>
  <si>
    <t>TL5ACD-L-7</t>
  </si>
  <si>
    <t>TL5ACD-L-8</t>
  </si>
  <si>
    <t>TL5ACE-L-7</t>
  </si>
  <si>
    <t>TL5ACE-L-8</t>
  </si>
  <si>
    <t>TL5ADA-L-S</t>
  </si>
  <si>
    <t>TL5ADA-S-S</t>
  </si>
  <si>
    <t>TL5ADA-T-O</t>
  </si>
  <si>
    <t>TL5ADA-T-S</t>
  </si>
  <si>
    <t>TL5ADB-L-S</t>
  </si>
  <si>
    <t>TL5ADB-S-S</t>
  </si>
  <si>
    <t>TL5ADB-T-O</t>
  </si>
  <si>
    <t>TL5ADB-T-S</t>
  </si>
  <si>
    <t>TL5ADC-L-7</t>
  </si>
  <si>
    <t>TL5ADC-L-8</t>
  </si>
  <si>
    <t>TL5ADC-S-9</t>
  </si>
  <si>
    <t>TL5ADC-T-8</t>
  </si>
  <si>
    <t>TL5ADC-T-9</t>
  </si>
  <si>
    <t>TL5ADD-L-7</t>
  </si>
  <si>
    <t>TL5ADD-S-9</t>
  </si>
  <si>
    <t>TL5ADD-T-9</t>
  </si>
  <si>
    <t>TL5ADE-L-7</t>
  </si>
  <si>
    <t>TL5ADE-L-8</t>
  </si>
  <si>
    <t>TL5ADE-S-8</t>
  </si>
  <si>
    <t>TL5ADE-T-8</t>
  </si>
  <si>
    <t>TL5ADE-T-9</t>
  </si>
  <si>
    <t>TL5ADF-2-7</t>
  </si>
  <si>
    <t>TL5ADF-2-8</t>
  </si>
  <si>
    <t>TL5ADF-3-7</t>
  </si>
  <si>
    <t>TL5ADF-3-8</t>
  </si>
  <si>
    <t>TL5ADF-5-8</t>
  </si>
  <si>
    <t>TL5ADF-5-9</t>
  </si>
  <si>
    <t>TL5ADG-2-7</t>
  </si>
  <si>
    <t>TL5ADG-2-8</t>
  </si>
  <si>
    <t>TL5ADG-3-7</t>
  </si>
  <si>
    <t>TL5ADG-3-9</t>
  </si>
  <si>
    <t>TL5ADG-5-9</t>
  </si>
  <si>
    <t>투싼수소연료전지</t>
  </si>
  <si>
    <t>LMFC5H-S</t>
  </si>
  <si>
    <t>LMFC5J-S</t>
  </si>
  <si>
    <t>LMFC5L-S</t>
  </si>
  <si>
    <t>LMFC5M-S</t>
  </si>
  <si>
    <t>투싼하이브리드</t>
  </si>
  <si>
    <t>NX4H51BA-B7DF-G5A</t>
  </si>
  <si>
    <t>NX4H51BA-B8DF-G5A</t>
  </si>
  <si>
    <t>NX4H51BA-C8DF-G5A</t>
  </si>
  <si>
    <t>NX4H51BA-C8DO-G5A</t>
  </si>
  <si>
    <t>NX4H51BA-E8DF-G5A</t>
  </si>
  <si>
    <t>NX4H51BB-B7DF-G5A</t>
  </si>
  <si>
    <t>NX4H51BB-B8DF-G5A</t>
  </si>
  <si>
    <t>NX4H51BB-C8DO-G5A</t>
  </si>
  <si>
    <t>NX4H51BB-C9DF-G5A</t>
  </si>
  <si>
    <t>NX4H51BB-C9DO-G5A</t>
  </si>
  <si>
    <t>NX4H51BB-E8DF-G5A</t>
  </si>
  <si>
    <t>NX4H51BB-E9DF-G5A</t>
  </si>
  <si>
    <t>LX7ABA-22</t>
  </si>
  <si>
    <t>LX7ABA-28</t>
  </si>
  <si>
    <t>LX7ABA-32</t>
  </si>
  <si>
    <t>LX7ABB-22</t>
  </si>
  <si>
    <t>LX7ABB-28</t>
  </si>
  <si>
    <t>LX7ABB-32</t>
  </si>
  <si>
    <t>LX7ABC-22-H0N</t>
  </si>
  <si>
    <t>LX7ABC-32-H0N</t>
  </si>
  <si>
    <t>LX7ABC-32T-H0N</t>
  </si>
  <si>
    <t>LX7ABC-52-H0N</t>
  </si>
  <si>
    <t>LX7ABC-52T-H0N</t>
  </si>
  <si>
    <t>LX7ABD-22X-H1Y</t>
  </si>
  <si>
    <t>LX7ABD-28X-H1Y</t>
  </si>
  <si>
    <t>LX7ABD-32-H1Y</t>
  </si>
  <si>
    <t>LX7ABD-32X-H1Y</t>
  </si>
  <si>
    <t>LX7ABD-52-H1Y</t>
  </si>
  <si>
    <t>LX7ABD-52X-H1Y</t>
  </si>
  <si>
    <t>LX7ABE-22X-H1Y</t>
  </si>
  <si>
    <t>LX7ABE-28X-H1Y</t>
  </si>
  <si>
    <t>LX7ABE-32T-H1Y</t>
  </si>
  <si>
    <t>LX7ABE-32X-H1Y</t>
  </si>
  <si>
    <t>LX7ABE-52T-H1Y</t>
  </si>
  <si>
    <t>LX7ABE-52X-H1Y</t>
  </si>
  <si>
    <t>LX7ADA-22</t>
  </si>
  <si>
    <t>LX7ADA-28</t>
  </si>
  <si>
    <t>LX7ADA-32</t>
  </si>
  <si>
    <t>LX7ADB-22</t>
  </si>
  <si>
    <t>LX7ADB-28</t>
  </si>
  <si>
    <t>LX7ADB-32</t>
  </si>
  <si>
    <t>LX7ADC-22-H0N</t>
  </si>
  <si>
    <t>LX7ADC-28-H0N</t>
  </si>
  <si>
    <t>LX7ADC-32-H0N</t>
  </si>
  <si>
    <t>LX7ADC-32T-H0N</t>
  </si>
  <si>
    <t>LX7ADC-52-H0N</t>
  </si>
  <si>
    <t>LX7ADC-52T-H0N</t>
  </si>
  <si>
    <t>LX7ADD-22X-H1Y</t>
  </si>
  <si>
    <t>LX7ADD-28X-H1Y</t>
  </si>
  <si>
    <t>LX7ADD-32-H1Y</t>
  </si>
  <si>
    <t>LX7ADD-32X-H1Y</t>
  </si>
  <si>
    <t>LX7ADD-52-H1Y</t>
  </si>
  <si>
    <t>LX7ADD-52X-H1Y</t>
  </si>
  <si>
    <t>LX7ADE-22X-H1Y</t>
  </si>
  <si>
    <t>LX7ADE-28X-H1Y</t>
  </si>
  <si>
    <t>LX7ADE-32T-H1Y</t>
  </si>
  <si>
    <t>LX7ADE-32X-H1Y</t>
  </si>
  <si>
    <t>LX7ADE-52T-H1Y</t>
  </si>
  <si>
    <t>LX7ADE-52X-H1Y</t>
  </si>
  <si>
    <t>LX7EBA-22</t>
  </si>
  <si>
    <t>LX7EBA-28</t>
  </si>
  <si>
    <t>LX7EBA-32</t>
  </si>
  <si>
    <t>LX7EBB-22</t>
  </si>
  <si>
    <t>LX7EBB-28</t>
  </si>
  <si>
    <t>LX7EBB-32</t>
  </si>
  <si>
    <t>LX7EBC-28-G3A</t>
  </si>
  <si>
    <t>LX7EBC-32-G3A</t>
  </si>
  <si>
    <t>LX7EBC-32T-G3A</t>
  </si>
  <si>
    <t>LX7EBC-52-G3A</t>
  </si>
  <si>
    <t>LX7EBC-52T-G3A</t>
  </si>
  <si>
    <t>LX7EBE-22X-G3A</t>
  </si>
  <si>
    <t>LX7EBE-28X-G3A</t>
  </si>
  <si>
    <t>LX7EBE-32T-G3A</t>
  </si>
  <si>
    <t>LX7EBE-32X-G3A</t>
  </si>
  <si>
    <t>LX7EBE-52T-G3A</t>
  </si>
  <si>
    <t>LX7EBE-52X-G3A</t>
  </si>
  <si>
    <t>LX7EDA-22</t>
  </si>
  <si>
    <t>LX7EDA-28</t>
  </si>
  <si>
    <t>LX7EDA-32</t>
  </si>
  <si>
    <t>LX7EDB-22</t>
  </si>
  <si>
    <t>LX7EDB-28</t>
  </si>
  <si>
    <t>LX7EDB-32</t>
  </si>
  <si>
    <t>LX7EDC-22-G3A</t>
  </si>
  <si>
    <t>LX7EDC-28-G3A</t>
  </si>
  <si>
    <t>LX7EDC-32-G3A</t>
  </si>
  <si>
    <t>LX7EDC-52-G3A</t>
  </si>
  <si>
    <t>LX7EDC-52T-G3A</t>
  </si>
  <si>
    <t>LX7EDE-22X-G3A</t>
  </si>
  <si>
    <t>LX7EDE-28X-G3A</t>
  </si>
  <si>
    <t>LX7EDE-32T-G3A</t>
  </si>
  <si>
    <t>LX7EDE-32X-G3A</t>
  </si>
  <si>
    <t>LX7EDE-52T-G3A</t>
  </si>
  <si>
    <t>LX7EDE-52X-G3A</t>
  </si>
  <si>
    <t>LX8ABA-22</t>
  </si>
  <si>
    <t>LX8ABA-28</t>
  </si>
  <si>
    <t>LX8ABA-32</t>
  </si>
  <si>
    <t>LX8ABB-22</t>
  </si>
  <si>
    <t>LX8ABB-28</t>
  </si>
  <si>
    <t>LX8ABB-32</t>
  </si>
  <si>
    <t>LX8ABC-22-H0N</t>
  </si>
  <si>
    <t>LX8ABC-28-H0N</t>
  </si>
  <si>
    <t>LX8ABC-32-H0N</t>
  </si>
  <si>
    <t>LX8ABC-32T-H0N</t>
  </si>
  <si>
    <t>LX8ABD-22X-H1Y</t>
  </si>
  <si>
    <t>LX8ABD-28X-H1Y</t>
  </si>
  <si>
    <t>LX8ABD-32-H1Y</t>
  </si>
  <si>
    <t>LX8ABD-32X-H1Y</t>
  </si>
  <si>
    <t>LX8ABE-22X-H1Y</t>
  </si>
  <si>
    <t>LX8ABE-28X-H1Y</t>
  </si>
  <si>
    <t>LX8ABE-32T-H1Y</t>
  </si>
  <si>
    <t>LX8ABE-32X-H1Y</t>
  </si>
  <si>
    <t>LX8ADA-22</t>
  </si>
  <si>
    <t>LX8ADA-28</t>
  </si>
  <si>
    <t>LX8ADA-32</t>
  </si>
  <si>
    <t>LX8ADB-22</t>
  </si>
  <si>
    <t>LX8ADB-28</t>
  </si>
  <si>
    <t>LX8ADB-32</t>
  </si>
  <si>
    <t>LX8ADC-22-H0N</t>
  </si>
  <si>
    <t>LX8ADC-28-H0N</t>
  </si>
  <si>
    <t>LX8ADC-32-H0N</t>
  </si>
  <si>
    <t>LX8ADC-32T-H0N</t>
  </si>
  <si>
    <t>LX8ADD-22X-H1Y</t>
  </si>
  <si>
    <t>LX8ADD-28X-H1Y</t>
  </si>
  <si>
    <t>LX8ADD-32-H1Y</t>
  </si>
  <si>
    <t>LX8ADD-32X-H1Y</t>
  </si>
  <si>
    <t>LX8ADE-22X-H1Y</t>
  </si>
  <si>
    <t>LX8ADE-28X-H1Y</t>
  </si>
  <si>
    <t>LX8ADE-32T-H1Y</t>
  </si>
  <si>
    <t>LX8ADE-32X-H1Y</t>
  </si>
  <si>
    <t>LX8EBA-22</t>
  </si>
  <si>
    <t>LX8EBA-28</t>
  </si>
  <si>
    <t>LX8EBA-32</t>
  </si>
  <si>
    <t>LX8EBB-22</t>
  </si>
  <si>
    <t>LX8EBB-28</t>
  </si>
  <si>
    <t>LX8EBB-32</t>
  </si>
  <si>
    <t>LX8EBC-22-G3A</t>
  </si>
  <si>
    <t>LX8EBC-28-G3A</t>
  </si>
  <si>
    <t>LX8EBC-32-G3A</t>
  </si>
  <si>
    <t>LX8EBC-32T-G3A</t>
  </si>
  <si>
    <t>LX8EBE-22X-G3A</t>
  </si>
  <si>
    <t>LX8EBE-32X-G3A</t>
  </si>
  <si>
    <t>LX8EDA-22</t>
  </si>
  <si>
    <t>LX8EDA-28</t>
  </si>
  <si>
    <t>LX8EDA-32</t>
  </si>
  <si>
    <t>LX8EDB-22</t>
  </si>
  <si>
    <t>LX8EDB-28</t>
  </si>
  <si>
    <t>LX8EDB-32</t>
  </si>
  <si>
    <t>LX8EDC-22-G3A</t>
  </si>
  <si>
    <t>LX8EDC-28-G3A</t>
  </si>
  <si>
    <t>LX8EDC-32-G3A</t>
  </si>
  <si>
    <t>LX8EDC-32T-G3A</t>
  </si>
  <si>
    <t>LX8EDE-22X-G3A</t>
  </si>
  <si>
    <t>LX8EDE-28X-G3A</t>
  </si>
  <si>
    <t>LX8EDE-32T-G3A</t>
  </si>
  <si>
    <t>LX8EDE-32X-G3A</t>
  </si>
  <si>
    <t>승합</t>
  </si>
  <si>
    <t>3500</t>
  </si>
  <si>
    <t>CG23705</t>
  </si>
  <si>
    <t>G2500</t>
  </si>
  <si>
    <t>WGGCG</t>
  </si>
  <si>
    <t>WGGFG</t>
  </si>
  <si>
    <t>WGLCG</t>
  </si>
  <si>
    <t>ZGNBG-G2500형</t>
  </si>
  <si>
    <t>ExpressCUTAWAY</t>
  </si>
  <si>
    <t>6G3BG</t>
  </si>
  <si>
    <t>ExpressG2500</t>
  </si>
  <si>
    <t>ExpressVAN</t>
  </si>
  <si>
    <t>Express캠핑카</t>
  </si>
  <si>
    <t>2GUBG</t>
  </si>
  <si>
    <t>Activa566LS</t>
  </si>
  <si>
    <t>566LS1</t>
  </si>
  <si>
    <t>566LS2</t>
  </si>
  <si>
    <t>Activa636LS</t>
  </si>
  <si>
    <t>636LS1</t>
  </si>
  <si>
    <t>636LS2</t>
  </si>
  <si>
    <t>636LS3</t>
  </si>
  <si>
    <t>DodgeSprinter2500Ambulance</t>
  </si>
  <si>
    <t>LNS2500A</t>
  </si>
  <si>
    <t>Integra566LS</t>
  </si>
  <si>
    <t>566LS</t>
  </si>
  <si>
    <t>orion23cb</t>
  </si>
  <si>
    <t>ORION24RB</t>
  </si>
  <si>
    <t>Coachman캠핑카</t>
  </si>
  <si>
    <t>WS8PM</t>
  </si>
  <si>
    <t>E350ClubWagon</t>
  </si>
  <si>
    <t>SS3</t>
  </si>
  <si>
    <t>E350Econoline</t>
  </si>
  <si>
    <t>NE31</t>
  </si>
  <si>
    <t>E450</t>
  </si>
  <si>
    <t>E45CONV</t>
  </si>
  <si>
    <t>XE45S</t>
  </si>
  <si>
    <t>Explorer캠핑트레일러</t>
  </si>
  <si>
    <t>51G018</t>
  </si>
  <si>
    <t>554</t>
  </si>
  <si>
    <t>566</t>
  </si>
  <si>
    <t>COMPASSCORONA524</t>
  </si>
  <si>
    <t>S000E</t>
  </si>
  <si>
    <t>T000E</t>
  </si>
  <si>
    <t>Majestic캠핑카</t>
  </si>
  <si>
    <t>19G</t>
  </si>
  <si>
    <t>AX2CG</t>
  </si>
  <si>
    <t>AX2CM</t>
  </si>
  <si>
    <t>VU4XG</t>
  </si>
  <si>
    <t>VU4XM</t>
  </si>
  <si>
    <t>ZX2CG</t>
  </si>
  <si>
    <t>ZX2YG</t>
  </si>
  <si>
    <t>ZX2YM</t>
  </si>
  <si>
    <t>TransitT350HD</t>
  </si>
  <si>
    <t>Transit장의차</t>
  </si>
  <si>
    <t>포드위네바고퓨즈(FUSE)캠핑카</t>
  </si>
  <si>
    <t>포드트랜짓코치맨(COACHMAN)캠핑카</t>
  </si>
  <si>
    <t>Savana</t>
  </si>
  <si>
    <t>Z7NFG</t>
  </si>
  <si>
    <t>319KB-A2H1-11P</t>
  </si>
  <si>
    <t>519CDI-KB-14PH</t>
  </si>
  <si>
    <t>906655</t>
  </si>
  <si>
    <t>906735</t>
  </si>
  <si>
    <t>L11</t>
  </si>
  <si>
    <t>L11S</t>
  </si>
  <si>
    <t>L11V</t>
  </si>
  <si>
    <t>L13</t>
  </si>
  <si>
    <t>L13C2</t>
  </si>
  <si>
    <t>L13ETE2</t>
  </si>
  <si>
    <t>L13ETS</t>
  </si>
  <si>
    <t>L13NP</t>
  </si>
  <si>
    <t>L13STVP</t>
  </si>
  <si>
    <t>L15</t>
  </si>
  <si>
    <t>L15ET</t>
  </si>
  <si>
    <t>L16</t>
  </si>
  <si>
    <t>L16ET</t>
  </si>
  <si>
    <t>L17</t>
  </si>
  <si>
    <t>L17ET</t>
  </si>
  <si>
    <t>L17ETA</t>
  </si>
  <si>
    <t>L18ETA</t>
  </si>
  <si>
    <t>L21</t>
  </si>
  <si>
    <t>Sprinter419CDI</t>
  </si>
  <si>
    <t>906653</t>
  </si>
  <si>
    <t>SprinterWINNEBAGO캠핑카</t>
  </si>
  <si>
    <t>TF4A6</t>
  </si>
  <si>
    <t>YF4A6</t>
  </si>
  <si>
    <t>Sprinter어린이승합차</t>
  </si>
  <si>
    <t>L18CA</t>
  </si>
  <si>
    <t>L21CA</t>
  </si>
  <si>
    <t>L27C</t>
  </si>
  <si>
    <t>Viano</t>
  </si>
  <si>
    <t>639815</t>
  </si>
  <si>
    <t>VITO</t>
  </si>
  <si>
    <t>639703</t>
  </si>
  <si>
    <t>NV3500PASSENGER</t>
  </si>
  <si>
    <t>BF0AA</t>
  </si>
  <si>
    <t>STARCRAFT</t>
  </si>
  <si>
    <t>STARCRAFT1701캠핑트레일러</t>
  </si>
  <si>
    <t>STARCRAFT캠핑트레일러</t>
  </si>
  <si>
    <t>AR-ONE16</t>
  </si>
  <si>
    <t>AR-ONE17RD</t>
  </si>
  <si>
    <t>BSHAG</t>
  </si>
  <si>
    <t>TRAISER16RB</t>
  </si>
  <si>
    <t>TRH223L</t>
  </si>
  <si>
    <t>Starett370</t>
  </si>
  <si>
    <t>N3703</t>
  </si>
  <si>
    <t>MBB12A</t>
  </si>
  <si>
    <t>MBB12A-2</t>
  </si>
  <si>
    <t>MBB12A-4</t>
  </si>
  <si>
    <t>MBB12A-HG</t>
  </si>
  <si>
    <t>MBB12A-SR-HG</t>
  </si>
  <si>
    <t>MBB12B</t>
  </si>
  <si>
    <t>MBB12B7-GL</t>
  </si>
  <si>
    <t>MBB12B7-LS</t>
  </si>
  <si>
    <t>MBB12B7-LS-SR</t>
  </si>
  <si>
    <t>MBB12BR</t>
  </si>
  <si>
    <t>MBB12C8-GL</t>
  </si>
  <si>
    <t>MBB12C8-LS</t>
  </si>
  <si>
    <t>MBB12C8-LS-SR</t>
  </si>
  <si>
    <t>MBB13A</t>
  </si>
  <si>
    <t>MBB13A-2</t>
  </si>
  <si>
    <t>MBB13A-4</t>
  </si>
  <si>
    <t>MBB13A-HG</t>
  </si>
  <si>
    <t>MBB13A-LM</t>
  </si>
  <si>
    <t>MBB13A-SR-HG</t>
  </si>
  <si>
    <t>MBB13B</t>
  </si>
  <si>
    <t>MBB13B7-GL</t>
  </si>
  <si>
    <t>MBB13B7-LM</t>
  </si>
  <si>
    <t>MBB13B7-LS</t>
  </si>
  <si>
    <t>MBB13B7-LS-SR</t>
  </si>
  <si>
    <t>MBB13BR</t>
  </si>
  <si>
    <t>MBB13C8-ECO</t>
  </si>
  <si>
    <t>MBB13C8-GL</t>
  </si>
  <si>
    <t>MBB13C8-LS</t>
  </si>
  <si>
    <t>MBB13C8-LS-SR</t>
  </si>
  <si>
    <t>MBB42B7-LS</t>
  </si>
  <si>
    <t>MBB42E-GL</t>
  </si>
  <si>
    <t>MBB42E-LS</t>
  </si>
  <si>
    <t>MBB42E-LS-SR</t>
  </si>
  <si>
    <t>MBB42F-GL</t>
  </si>
  <si>
    <t>MBB42F-LS</t>
  </si>
  <si>
    <t>MBB42F-LS-SR</t>
  </si>
  <si>
    <t>MBB43B7-LS</t>
  </si>
  <si>
    <t>MBB43B7-LS-SR</t>
  </si>
  <si>
    <t>MBB43C8-LS</t>
  </si>
  <si>
    <t>MBB43C8-LS-SR</t>
  </si>
  <si>
    <t>MBB43E-GL</t>
  </si>
  <si>
    <t>MBB43E-LS</t>
  </si>
  <si>
    <t>MBB43E-LS-SR</t>
  </si>
  <si>
    <t>MBB43F-GL</t>
  </si>
  <si>
    <t>MBB43F-LS</t>
  </si>
  <si>
    <t>MBB43F-LS-SR</t>
  </si>
  <si>
    <t>MBB53D-GL</t>
  </si>
  <si>
    <t>MBB53D-LS</t>
  </si>
  <si>
    <t>MBB53F-GL</t>
  </si>
  <si>
    <t>MBB53F-LS</t>
  </si>
  <si>
    <t>VQLB4A-G</t>
  </si>
  <si>
    <t>VQLB4A-S</t>
  </si>
  <si>
    <t>VQLB4B-G</t>
  </si>
  <si>
    <t>VQLB4B-S</t>
  </si>
  <si>
    <t>VQLB5BA-G</t>
  </si>
  <si>
    <t>VQLB5BA-S</t>
  </si>
  <si>
    <t>VQLB5BB-G</t>
  </si>
  <si>
    <t>VQLB5BB-S</t>
  </si>
  <si>
    <t>VQLB5B-G</t>
  </si>
  <si>
    <t>VQLB5B-L</t>
  </si>
  <si>
    <t>VQLB6AA-G</t>
  </si>
  <si>
    <t>VQLB6AA-S</t>
  </si>
  <si>
    <t>VQLB6AB-G</t>
  </si>
  <si>
    <t>VQLB6AB-S</t>
  </si>
  <si>
    <t>VQLB6AD-G</t>
  </si>
  <si>
    <t>VQLB6AD-S</t>
  </si>
  <si>
    <t>VQLB6AE-G-E5</t>
  </si>
  <si>
    <t>VQLB6AE-S-E5</t>
  </si>
  <si>
    <t>VQLB6AF-G</t>
  </si>
  <si>
    <t>VQLB6AF-S</t>
  </si>
  <si>
    <t>VQLB6AG-G</t>
  </si>
  <si>
    <t>VQLB6AH-G</t>
  </si>
  <si>
    <t>VQLB6BA-G</t>
  </si>
  <si>
    <t>VQLB6BA-S</t>
  </si>
  <si>
    <t>VQLB6BB-G</t>
  </si>
  <si>
    <t>VQLB6BB-S</t>
  </si>
  <si>
    <t>VQLB6BD-G</t>
  </si>
  <si>
    <t>VQLB6BD-S</t>
  </si>
  <si>
    <t>VQLB6BE-G-E5</t>
  </si>
  <si>
    <t>VQLB6BE-S-E5</t>
  </si>
  <si>
    <t>VQLB6BF-G</t>
  </si>
  <si>
    <t>VQLB6BF-S</t>
  </si>
  <si>
    <t>VQLB6BG-G</t>
  </si>
  <si>
    <t>VQLB6BG-S</t>
  </si>
  <si>
    <t>VQLB6BH-G</t>
  </si>
  <si>
    <t>VQLB6BH-S</t>
  </si>
  <si>
    <t>VQLB7BC-S</t>
  </si>
  <si>
    <t>VQLB7BD-S</t>
  </si>
  <si>
    <t>VQLB7BE-S-92</t>
  </si>
  <si>
    <t>VQLB7BF-S</t>
  </si>
  <si>
    <t>그랜드카니발리무진</t>
  </si>
  <si>
    <t>MBB13C8-LM-LS</t>
  </si>
  <si>
    <t>MBB43E-LM-LS</t>
  </si>
  <si>
    <t>MBB43F-LM-GL</t>
  </si>
  <si>
    <t>MBB43F-LM-LS</t>
  </si>
  <si>
    <t>VQLB4B-G-LM</t>
  </si>
  <si>
    <t>VQLB4B-S-LM</t>
  </si>
  <si>
    <t>VQLB6BA-G-LM</t>
  </si>
  <si>
    <t>VQLB6BA-S-LM</t>
  </si>
  <si>
    <t>VQLB6BB-G-LM</t>
  </si>
  <si>
    <t>VQLB6BB-S-LM</t>
  </si>
  <si>
    <t>VQLB6BD-S-LM</t>
  </si>
  <si>
    <t>VQLB6BE-S-E5-LM</t>
  </si>
  <si>
    <t>VQLB6BF-S-LM</t>
  </si>
  <si>
    <t>VQLB6BG-S-LM</t>
  </si>
  <si>
    <t>VQLB6BH-S-LM</t>
  </si>
  <si>
    <t>VQLB7BD-S-LM</t>
  </si>
  <si>
    <t>VQLB7BE-S-92-LM</t>
  </si>
  <si>
    <t>VQLB7BF-S-LM</t>
  </si>
  <si>
    <t>VQLB7BG-S-LM</t>
  </si>
  <si>
    <t>그랜드카니발이지무브</t>
  </si>
  <si>
    <t>MB813C8-EZM-LS</t>
  </si>
  <si>
    <t>MB843E-EZM-LS</t>
  </si>
  <si>
    <t>MB843F-EZM-LS</t>
  </si>
  <si>
    <t>MBB13B7-EM11-GL</t>
  </si>
  <si>
    <t>MBB13B7-EZM-LS</t>
  </si>
  <si>
    <t>MBB43E-EZM-LS</t>
  </si>
  <si>
    <t>MBB43F-EZM-LS</t>
  </si>
  <si>
    <t>VQL84B-S-EZM</t>
  </si>
  <si>
    <t>VQL86BA-S-EZM</t>
  </si>
  <si>
    <t>VQL86BB-S-EZM</t>
  </si>
  <si>
    <t>VQL86BD-S-EZM</t>
  </si>
  <si>
    <t>VQL86BE-S-E5-EZM</t>
  </si>
  <si>
    <t>VQL86BF-S-EZM</t>
  </si>
  <si>
    <t>VQL86BG-S-EZM</t>
  </si>
  <si>
    <t>VQL86BH-S-EZM</t>
  </si>
  <si>
    <t>VQLB6BA-S-EZM</t>
  </si>
  <si>
    <t>VQLB6BB-S-EZM</t>
  </si>
  <si>
    <t>VQLB6BD-S-EZM</t>
  </si>
  <si>
    <t>VQLB6BE-S-E5-EZM</t>
  </si>
  <si>
    <t>VQLB6BF-S-EZM</t>
  </si>
  <si>
    <t>VQLB6BG-S-EZM</t>
  </si>
  <si>
    <t>VQLB6BH-S-EZM</t>
  </si>
  <si>
    <t>뉴코스모스</t>
  </si>
  <si>
    <t>KM828-A1</t>
  </si>
  <si>
    <t>KM828-DA3</t>
  </si>
  <si>
    <t>봉고Ⅲ유치인호송차</t>
  </si>
  <si>
    <t>TRC22-SCTS</t>
  </si>
  <si>
    <t>봉고Ⅲ일반형구급차</t>
  </si>
  <si>
    <t>TRC22-SGA</t>
  </si>
  <si>
    <t>봉고Ⅲ코치</t>
  </si>
  <si>
    <t>TRC22K</t>
  </si>
  <si>
    <t>TRC22M</t>
  </si>
  <si>
    <t>TRC23K</t>
  </si>
  <si>
    <t>TRC23M</t>
  </si>
  <si>
    <t>TRF22J</t>
  </si>
  <si>
    <t>TRF22L</t>
  </si>
  <si>
    <t>KA4B3BA-B-8DF-G3A</t>
  </si>
  <si>
    <t>KA4B3BA-B-8DO-G3A</t>
  </si>
  <si>
    <t>KA4B3BA-C-8DF-G3A</t>
  </si>
  <si>
    <t>KA4B3BA-C-8DO-G3A</t>
  </si>
  <si>
    <t>KA4B3BA-E-8DF-G3A</t>
  </si>
  <si>
    <t>KA4B3BA-E-8DO-G3A</t>
  </si>
  <si>
    <t>KA4B3BB-B-8DF-G3A</t>
  </si>
  <si>
    <t>KA4B3BB-C-8DF-G3A</t>
  </si>
  <si>
    <t>KA4B3BB-C-8DO-G3A</t>
  </si>
  <si>
    <t>KA4B3BB-E-8DF-G3A</t>
  </si>
  <si>
    <t>KA4B3BB-E-8DO-G3A</t>
  </si>
  <si>
    <t>KA4BBBA-B-8DO-H1N</t>
  </si>
  <si>
    <t>KA4BBBA-C-8DF-H1N</t>
  </si>
  <si>
    <t>KA4BBBA-C-8DO-H1N</t>
  </si>
  <si>
    <t>KA4BBBA-E-8DF-H1N</t>
  </si>
  <si>
    <t>KA4BBBA-E-8DO-H1N</t>
  </si>
  <si>
    <t>KA4BBBB-B-8DF-H1N</t>
  </si>
  <si>
    <t>KA4BBBB-C-8DF-H1N</t>
  </si>
  <si>
    <t>KA4BBBB-C-8DO-H1N</t>
  </si>
  <si>
    <t>KA4BBBB-E-8DF-H1N</t>
  </si>
  <si>
    <t>KA4BBBB-E-8DO-H1N</t>
  </si>
  <si>
    <t>KA4BBBC-B-8DF-H1Y</t>
  </si>
  <si>
    <t>KA4BBBC-C-8DO-H1Y</t>
  </si>
  <si>
    <t>KA4BBBC-E-8DO-H1Y</t>
  </si>
  <si>
    <t>YPB1BG-S-8</t>
  </si>
  <si>
    <t>YPBABA-G</t>
  </si>
  <si>
    <t>YPBABA-L</t>
  </si>
  <si>
    <t>YPBABA-S</t>
  </si>
  <si>
    <t>YPBABA-T</t>
  </si>
  <si>
    <t>YPBABB-G</t>
  </si>
  <si>
    <t>YPBABB-L</t>
  </si>
  <si>
    <t>YPBABB-S</t>
  </si>
  <si>
    <t>YPBABB-T</t>
  </si>
  <si>
    <t>YPBABD-G</t>
  </si>
  <si>
    <t>YPBABD-L</t>
  </si>
  <si>
    <t>YPBABD-S</t>
  </si>
  <si>
    <t>YPBABD-T</t>
  </si>
  <si>
    <t>YPBABE-G-78</t>
  </si>
  <si>
    <t>YPBABE-L-78</t>
  </si>
  <si>
    <t>YPBABE-S-78</t>
  </si>
  <si>
    <t>YPBABE-T-78</t>
  </si>
  <si>
    <t>YPBABF-L-7</t>
  </si>
  <si>
    <t>YPBABF-L-8</t>
  </si>
  <si>
    <t>YPBABF-S-8</t>
  </si>
  <si>
    <t>YPBABG-L-7</t>
  </si>
  <si>
    <t>YPBABG-L-8</t>
  </si>
  <si>
    <t>YPBABG-S-8</t>
  </si>
  <si>
    <t>YPOBABA-G</t>
  </si>
  <si>
    <t>YPOBABD-S</t>
  </si>
  <si>
    <t>YPOBABE-S-8</t>
  </si>
  <si>
    <t>YPOBABF-S-8</t>
  </si>
  <si>
    <t>YPHBABA-S</t>
  </si>
  <si>
    <t>YPHBABB-G</t>
  </si>
  <si>
    <t>YPHBABC-G</t>
  </si>
  <si>
    <t>YPHBABD-S</t>
  </si>
  <si>
    <t>YPHBABF-S-8</t>
  </si>
  <si>
    <t>YPHBABG-S-8</t>
  </si>
  <si>
    <t>YPHBABH-8</t>
  </si>
  <si>
    <t>대우</t>
  </si>
  <si>
    <t>Y2B11S</t>
  </si>
  <si>
    <t>Y7B11</t>
  </si>
  <si>
    <t>Y7B11S</t>
  </si>
  <si>
    <t>Y7B11S1</t>
  </si>
  <si>
    <t>Y7B11S2</t>
  </si>
  <si>
    <t>Y7B11Y</t>
  </si>
  <si>
    <t>Y7B11Y1</t>
  </si>
  <si>
    <t>Y7B11Y2</t>
  </si>
  <si>
    <t>Y7T11</t>
  </si>
  <si>
    <t>다마스5인승</t>
  </si>
  <si>
    <t>다마스6인승</t>
  </si>
  <si>
    <t>다마스7인승</t>
  </si>
  <si>
    <t>Y2B11Y</t>
  </si>
  <si>
    <t>락락모터스</t>
  </si>
  <si>
    <t>GMC사바나</t>
  </si>
  <si>
    <t>Z7PFG</t>
  </si>
  <si>
    <t>MASTER</t>
  </si>
  <si>
    <t>LAF23-CN</t>
  </si>
  <si>
    <t>LAF23-DN</t>
  </si>
  <si>
    <t>르노삼성자동차</t>
  </si>
  <si>
    <t>와이즈오토스프린터319KB</t>
  </si>
  <si>
    <t>906733</t>
  </si>
  <si>
    <t>뉴-카운티</t>
  </si>
  <si>
    <t>HCS101-14LFc5-LB</t>
  </si>
  <si>
    <t>HCS101-14LFcA-LB</t>
  </si>
  <si>
    <t>HCS101-16LFaA6-LB</t>
  </si>
  <si>
    <t>HCS101-16LFaT5-LB</t>
  </si>
  <si>
    <t>HCS101-17LFaA6-LB</t>
  </si>
  <si>
    <t>HCS101-18LFaA6-LB</t>
  </si>
  <si>
    <t>HCS101-18LFaT5-LB</t>
  </si>
  <si>
    <t>HCS101-20LFaA6-BS</t>
  </si>
  <si>
    <t>HCS111-14LFc5-CE</t>
  </si>
  <si>
    <t>HCS111-15LFa5-CE</t>
  </si>
  <si>
    <t>HCS111-16LFaT5E-C</t>
  </si>
  <si>
    <t>HCS111-17LFaT5E-C</t>
  </si>
  <si>
    <t>HCS111-18LFaT5E-C</t>
  </si>
  <si>
    <t>HCS111-19LFaT5E-C</t>
  </si>
  <si>
    <t>HCS111-20LFaT5E-C</t>
  </si>
  <si>
    <t>HCS111-21LFaT5E-C</t>
  </si>
  <si>
    <t>HCS12-13LFc5-CE</t>
  </si>
  <si>
    <t>HCS12-13LFc5-LB</t>
  </si>
  <si>
    <t>HCS141-14LFc5-CE</t>
  </si>
  <si>
    <t>HCS141-14LFc5-LB</t>
  </si>
  <si>
    <t>HCS141-14LFcA-LB</t>
  </si>
  <si>
    <t>HCS141-14LFcA-RB</t>
  </si>
  <si>
    <t>HCS141-14SFc5-CE</t>
  </si>
  <si>
    <t>HCS141-14SFc5-RB</t>
  </si>
  <si>
    <t>HCS141-15LFa5-CE</t>
  </si>
  <si>
    <t>HCS141-15LFa5-LB</t>
  </si>
  <si>
    <t>HCS141-15LFa5-RB</t>
  </si>
  <si>
    <t>HCS141-15LFaA-LB</t>
  </si>
  <si>
    <t>HCS141-15LFaA-RB</t>
  </si>
  <si>
    <t>HCS141-15SFa5-CE</t>
  </si>
  <si>
    <t>HCS141-15SFa5-RB</t>
  </si>
  <si>
    <t>HCS141-16LFaA6-LB</t>
  </si>
  <si>
    <t>HCS141-16LFaA6-RB</t>
  </si>
  <si>
    <t>HCS141-16LFaT5E-C</t>
  </si>
  <si>
    <t>HCS141-16LFaT5-LB</t>
  </si>
  <si>
    <t>HCS141-16LFaT5-RB</t>
  </si>
  <si>
    <t>HCS141-16SFaT5E-C</t>
  </si>
  <si>
    <t>HCS141-16SFaT5-RB</t>
  </si>
  <si>
    <t>HCS141-17LFaA6-LB</t>
  </si>
  <si>
    <t>HCS141-17LFaA6-RB</t>
  </si>
  <si>
    <t>HCS141-17LFaT5E-C</t>
  </si>
  <si>
    <t>HCS141-17LFaT5-LB</t>
  </si>
  <si>
    <t>HCS141-17SFaT5E-C</t>
  </si>
  <si>
    <t>HCS141-17SFaT5-RB</t>
  </si>
  <si>
    <t>HCS141-18LFaA6-LB</t>
  </si>
  <si>
    <t>HCS141-18LFaA6-RB</t>
  </si>
  <si>
    <t>HCS141-18LFaT5E-C</t>
  </si>
  <si>
    <t>HCS141-18LFaT5-LB</t>
  </si>
  <si>
    <t>HCS141-18LFaT5-RB</t>
  </si>
  <si>
    <t>HCS141-18SFaT5E-C</t>
  </si>
  <si>
    <t>HCS141-18SFaT5-RB</t>
  </si>
  <si>
    <t>HCS141-19LFaA6-LB</t>
  </si>
  <si>
    <t>HCS141-19LFaA6-RB</t>
  </si>
  <si>
    <t>HCS141-19LFaT5E-C</t>
  </si>
  <si>
    <t>HCS141-19SFaT5E-C</t>
  </si>
  <si>
    <t>HCS141-20LFaA6-LB</t>
  </si>
  <si>
    <t>HCS141-20LFaA6-RB</t>
  </si>
  <si>
    <t>HCS141-20LFaT5E-C</t>
  </si>
  <si>
    <t>HCS141-20SFaT5E-C</t>
  </si>
  <si>
    <t>HCS141-21EFaT5E-C</t>
  </si>
  <si>
    <t>HCS141-21LFaA6-LB</t>
  </si>
  <si>
    <t>HCS141-21LFaA6-RB</t>
  </si>
  <si>
    <t>HCS141-21LFaT5E-C</t>
  </si>
  <si>
    <t>HCS141-21SFaT5E-C</t>
  </si>
  <si>
    <t>HCS141-22LFaA6-RB</t>
  </si>
  <si>
    <t>HCS151-14LFc5-CE</t>
  </si>
  <si>
    <t>HCS151-14LFc5-TB</t>
  </si>
  <si>
    <t>HCS151-15LFa5-CE</t>
  </si>
  <si>
    <t>HCS151-15LFa5-TB</t>
  </si>
  <si>
    <t>HCS151-16LFaT5E-C</t>
  </si>
  <si>
    <t>HCS151-16LFaT5-TB</t>
  </si>
  <si>
    <t>HCS151-17LFaT5E-C</t>
  </si>
  <si>
    <t>HCS151-17LFaT5-TB</t>
  </si>
  <si>
    <t>HCS151-18LFaT5E-C</t>
  </si>
  <si>
    <t>HCS151-19LFaT5E-C</t>
  </si>
  <si>
    <t>HCS151-20LFaT5E-C</t>
  </si>
  <si>
    <t>HCS15-13LFc5-CE</t>
  </si>
  <si>
    <t>HCS15-13LFc5-CE1</t>
  </si>
  <si>
    <t>HCS15-13LFc5-LB</t>
  </si>
  <si>
    <t>HCS15-13LFc5-RB</t>
  </si>
  <si>
    <t>HCS15-13LFcA-LB</t>
  </si>
  <si>
    <t>HCS15-13SFc5-RB</t>
  </si>
  <si>
    <t>HCS161-15LFa5-TB</t>
  </si>
  <si>
    <t>HCS161-16LFaT5-TB</t>
  </si>
  <si>
    <t>HCS161-17LFaT5-TB</t>
  </si>
  <si>
    <t>HCS16-13LFc5-CE</t>
  </si>
  <si>
    <t>HCS16-13LFc5-TB</t>
  </si>
  <si>
    <t>HCS191-15LFa5-TB</t>
  </si>
  <si>
    <t>HCS191-15LFaA-TB</t>
  </si>
  <si>
    <t>HCS191-16LFaA6-TB</t>
  </si>
  <si>
    <t>HCS191-16LFaT5-TB</t>
  </si>
  <si>
    <t>HCS191-17LFaA6-TB</t>
  </si>
  <si>
    <t>HCS191-17LFaT5-TB</t>
  </si>
  <si>
    <t>HCS191-18LFaA6-TB</t>
  </si>
  <si>
    <t>HCS191-18LFaT5-TB</t>
  </si>
  <si>
    <t>HCS201-18LFaA6-TB1</t>
  </si>
  <si>
    <t>HCS201-18LFaT5-TB</t>
  </si>
  <si>
    <t>HCS2113-22LFaA6-C</t>
  </si>
  <si>
    <t>HCS2113-22LFaT5E-C</t>
  </si>
  <si>
    <t>HCS2311-22LFaT5E-C</t>
  </si>
  <si>
    <t>HCS231-18LFaA6-TB</t>
  </si>
  <si>
    <t>HCS231-18LFaT5-TB</t>
  </si>
  <si>
    <t>HCS2313-22EFaT5E-C</t>
  </si>
  <si>
    <t>HCS241-14LFc5-TB</t>
  </si>
  <si>
    <t>HCS241-14LFcA-TB</t>
  </si>
  <si>
    <t>HCS241-14SFc5-TB</t>
  </si>
  <si>
    <t>HCS241-15LFa5-TB</t>
  </si>
  <si>
    <t>HCS241-15LFaA-TB</t>
  </si>
  <si>
    <t>HCS241-15SFa5-TB</t>
  </si>
  <si>
    <t>HCS241-16LFaA6-TB</t>
  </si>
  <si>
    <t>HCS241-16LFaT5-TB</t>
  </si>
  <si>
    <t>HCS241-16SFaT5-TB</t>
  </si>
  <si>
    <t>HCS241-17LFaA6-TB</t>
  </si>
  <si>
    <t>HCS241-17LFaT5-TB</t>
  </si>
  <si>
    <t>HCS241-17SFaT5-TB</t>
  </si>
  <si>
    <t>HCS241-18LFaA6-TB</t>
  </si>
  <si>
    <t>HCS241-18LFaT5-TB</t>
  </si>
  <si>
    <t>HCS241-18SFaT5-TB</t>
  </si>
  <si>
    <t>HCS241-19LFaA6-TB</t>
  </si>
  <si>
    <t>HCS241-19LFaT5-TB</t>
  </si>
  <si>
    <t>HCS241-19SFaT5-TB</t>
  </si>
  <si>
    <t>HCS241-20LFaA6-TB</t>
  </si>
  <si>
    <t>HCS241-20LFaT5-TB</t>
  </si>
  <si>
    <t>HCS241-20SFaT5-TB</t>
  </si>
  <si>
    <t>HCS241-21LFaA6-TB</t>
  </si>
  <si>
    <t>HCS241-21LFaT5-TB</t>
  </si>
  <si>
    <t>HCS241-21SFaT5-TB</t>
  </si>
  <si>
    <t>HCS241-22LFaA6-TB</t>
  </si>
  <si>
    <t>HCS25-13LFc5-TB</t>
  </si>
  <si>
    <t>HCS25-13LFc5-TB1</t>
  </si>
  <si>
    <t>HCS25-13LFcA-TB</t>
  </si>
  <si>
    <t>HCS25-13SFc5-TB</t>
  </si>
  <si>
    <t>HCS25-13SFc5-TB1</t>
  </si>
  <si>
    <t>HCS281-14LFc5-TB</t>
  </si>
  <si>
    <t>HCS281-15LFa5-TB</t>
  </si>
  <si>
    <t>HCS281-16LFaT5-TB</t>
  </si>
  <si>
    <t>HCS281-17LFaT5-TB</t>
  </si>
  <si>
    <t>HCS281-18LFaT5-TB</t>
  </si>
  <si>
    <t>HCS281-19LFaT5-TB</t>
  </si>
  <si>
    <t>HCS281-20LFaT5-TB</t>
  </si>
  <si>
    <t>HCS281-21EFaA6-TB</t>
  </si>
  <si>
    <t>HCS281-21EFaT5-TB</t>
  </si>
  <si>
    <t>HCS281-21LFaT5-TB</t>
  </si>
  <si>
    <t>HCS281-22EFaA6-TB</t>
  </si>
  <si>
    <t>HCS281-22EFaT5-TB</t>
  </si>
  <si>
    <t>HCS281-22LFaT5-TB</t>
  </si>
  <si>
    <t>HCS29-13LFc5-TB</t>
  </si>
  <si>
    <t>HCS29-13LFc5-TB1</t>
  </si>
  <si>
    <t>뉴-카운티 어린이운송차</t>
  </si>
  <si>
    <t>HCS272-22LFaA6-CH</t>
  </si>
  <si>
    <t>HCS272-22LFaT5-CH</t>
  </si>
  <si>
    <t>HCS312-21EFaA6-CH</t>
  </si>
  <si>
    <t>HCS312-22EFaA6-CH</t>
  </si>
  <si>
    <t>HCS312-22EFaT5-CH</t>
  </si>
  <si>
    <t>뉴-카운티어린이운송차</t>
  </si>
  <si>
    <t>HCS272-20LFaA6-CH1</t>
  </si>
  <si>
    <t>HCS272-20LFaT5-CH1</t>
  </si>
  <si>
    <t>HCS272-21LFaA6-CH</t>
  </si>
  <si>
    <t>HCS272-21LFaT5-CH</t>
  </si>
  <si>
    <t>HCS312-21EFaT5-CH</t>
  </si>
  <si>
    <t>HCS322-14SFc5-CH</t>
  </si>
  <si>
    <t>HCS322-15SFa5-CH</t>
  </si>
  <si>
    <t>HCS322-15SFa5-CHS</t>
  </si>
  <si>
    <t>HCS322-16SFaT5-CH</t>
  </si>
  <si>
    <t>HCS322-17SFaT5-CH</t>
  </si>
  <si>
    <t>HCS322-18SFaT5-CH</t>
  </si>
  <si>
    <t>HCS322-19SFaT5-CH</t>
  </si>
  <si>
    <t>HCS322-20SFaT5-CH</t>
  </si>
  <si>
    <t>HCS34-13SFc5-CH</t>
  </si>
  <si>
    <t>HCS34-13SFc5-CH1</t>
  </si>
  <si>
    <t>HCS372-14LFc5-CH</t>
  </si>
  <si>
    <t>HCS372-14LFcA-CH</t>
  </si>
  <si>
    <t>HCS372-15LFa5-CH</t>
  </si>
  <si>
    <t>HCS372-15LFaA-CH</t>
  </si>
  <si>
    <t>HCS372-16LFaA6-CH</t>
  </si>
  <si>
    <t>HCS372-16LFaT5-CH</t>
  </si>
  <si>
    <t>HCS372-17LFaA6-CH</t>
  </si>
  <si>
    <t>HCS372-17LFaT5-CH</t>
  </si>
  <si>
    <t>HCS372-18LFaA6-CH</t>
  </si>
  <si>
    <t>HCS372-18LFaT5-CH</t>
  </si>
  <si>
    <t>HCS372-19LFaA6-CH</t>
  </si>
  <si>
    <t>HCS372-19LFaT5-CH</t>
  </si>
  <si>
    <t>HCS372-20LFaA6-CH</t>
  </si>
  <si>
    <t>HCS372-20LFaT5-CH</t>
  </si>
  <si>
    <t>HCS39-13LFc5-CH</t>
  </si>
  <si>
    <t>HCS39-13LFc5-CH1</t>
  </si>
  <si>
    <t>HCS39-8LFb-CH</t>
  </si>
  <si>
    <t>HCS39-E11LFb5-CH</t>
  </si>
  <si>
    <t>US4B1BA-G7DF-H1Y</t>
  </si>
  <si>
    <t>US4B1AA-L7-H1Y</t>
  </si>
  <si>
    <t>US4B1BA-G7DO-H1Y</t>
  </si>
  <si>
    <t>US4B1BA-G8-H1Y</t>
  </si>
  <si>
    <t>US4B1BA-L7DF-H1Y</t>
  </si>
  <si>
    <t>US4B1DA-G7-H1Y</t>
  </si>
  <si>
    <t>US4B1DA-L7-H1Y</t>
  </si>
  <si>
    <t>US4B3BA-G7-G3A</t>
  </si>
  <si>
    <t>US4B3BA-G8-G3A</t>
  </si>
  <si>
    <t>스타리아어린이통학차</t>
  </si>
  <si>
    <t>US4SB3BA-G7DF-G3A</t>
  </si>
  <si>
    <t>US4SB3BA-G8DF-G3A</t>
  </si>
  <si>
    <t>US4SF3BA-G7DF-G3A</t>
  </si>
  <si>
    <t>US4SF3BA-G8DF-G3A</t>
  </si>
  <si>
    <t>EU121-16MAb-T6P-PB</t>
  </si>
  <si>
    <t>EU121-18MAb-A8E-PB</t>
  </si>
  <si>
    <t>EU131-15MAb-T6P-RB</t>
  </si>
  <si>
    <t>EU131-16MAb-T6P-RB</t>
  </si>
  <si>
    <t>EU131-17MAb-A8E-RB</t>
  </si>
  <si>
    <t>EU131-18MAb-A8E-RB</t>
  </si>
  <si>
    <t>EU131-18MAb-T6P-RB</t>
  </si>
  <si>
    <t>EU141J-15MAb-T6P-RB</t>
  </si>
  <si>
    <t>EU141J-16MAb-T6P-RB</t>
  </si>
  <si>
    <t>EU141J-17MAb-A8E-RB</t>
  </si>
  <si>
    <t>EU141J-17MAb-T6P-RB</t>
  </si>
  <si>
    <t>EU141J-18MAb-A8E-RB</t>
  </si>
  <si>
    <t>EU141J-18MAb-T6P-RB</t>
  </si>
  <si>
    <t>EU141J-19MAb-A8E-RB</t>
  </si>
  <si>
    <t>EU141J-19MAb-A8E-RB1</t>
  </si>
  <si>
    <t>EU141J-20MAb-A8E-RB</t>
  </si>
  <si>
    <t>EU141J-22MAb-A8E-RB</t>
  </si>
  <si>
    <t>EU151-15MAb-T6P-TB1</t>
  </si>
  <si>
    <t>EU151-16MAb-T6P-TB</t>
  </si>
  <si>
    <t>EU151-17MAb-A8E-TB</t>
  </si>
  <si>
    <t>EU151-17MAb-T6P-TB</t>
  </si>
  <si>
    <t>EU151-18MAb-A8E-TB</t>
  </si>
  <si>
    <t>EU151-18MAb-T6P-TB</t>
  </si>
  <si>
    <t>EU151-19MAb-A8E-TB</t>
  </si>
  <si>
    <t>EU151-20MAb-A8E-TB</t>
  </si>
  <si>
    <t>EU151-22MAb-A8E-TB</t>
  </si>
  <si>
    <t>EU151-21MAb-A8E-TB</t>
  </si>
  <si>
    <t>쏠라티리무진</t>
  </si>
  <si>
    <t>EU101-18MAb-A8E-LIM</t>
  </si>
  <si>
    <t>쏠라티어린이버스</t>
  </si>
  <si>
    <t>EU221-16MAb-T6-CH</t>
  </si>
  <si>
    <t>EU221-18MAb-A8E-CH</t>
  </si>
  <si>
    <t>쏠라티어린이버스15인승</t>
  </si>
  <si>
    <t>EU141-16MAb-T6-CH</t>
  </si>
  <si>
    <t>쏠라티장애우버스</t>
  </si>
  <si>
    <t>EU081-18MAb-A8E-WC4</t>
  </si>
  <si>
    <t>EU091-18MAb-A8E-WC2</t>
  </si>
  <si>
    <t>쏠라티캠핑카</t>
  </si>
  <si>
    <t>EU031-16MAb-T6E-CP</t>
  </si>
  <si>
    <t>EU031-18MAb-A8E-CP</t>
  </si>
  <si>
    <t>쏠라티투어</t>
  </si>
  <si>
    <t>EU101-18MAb-A8E-TOUR</t>
  </si>
  <si>
    <t>쏠라티특수구급차</t>
  </si>
  <si>
    <t>EU041-18MAb-A8E-SAB</t>
  </si>
  <si>
    <t>EU101-18MAb-A8E-PRM</t>
  </si>
  <si>
    <t>EU101-20MAb-A8E-PRM</t>
  </si>
  <si>
    <t>EU101J-21MAb-A8E-PRM</t>
  </si>
  <si>
    <t>이-카운티</t>
  </si>
  <si>
    <t>HCS12-10LFB5-CE</t>
  </si>
  <si>
    <t>HCS12-10LFB5-LB</t>
  </si>
  <si>
    <t>HCS12-12LFB5-CE</t>
  </si>
  <si>
    <t>HCS12-12LFB5-LB</t>
  </si>
  <si>
    <t>HCS12-5LW-LTB</t>
  </si>
  <si>
    <t>HCS12-8LFb-LB</t>
  </si>
  <si>
    <t>HCS12-8LFb-LB1</t>
  </si>
  <si>
    <t>HCS12-E11LFB5-CE</t>
  </si>
  <si>
    <t>HCS12-E11LFB5-LB</t>
  </si>
  <si>
    <t>HCS14-10SFB5-RB</t>
  </si>
  <si>
    <t>HCS15-10LFB5-C</t>
  </si>
  <si>
    <t>HCS15-10LFB5-LB</t>
  </si>
  <si>
    <t>HCS15-10LFb5-LB1</t>
  </si>
  <si>
    <t>HCS15-10LFB5-RB</t>
  </si>
  <si>
    <t>HCS15-10SFB5-C</t>
  </si>
  <si>
    <t>HCS15-10SFB5-CS</t>
  </si>
  <si>
    <t>HCS15-10SFB5-RB</t>
  </si>
  <si>
    <t>HCS15-12LFB5-CE</t>
  </si>
  <si>
    <t>HCS15-12LFB5-LB1</t>
  </si>
  <si>
    <t>HCS15-12LFB5-LB2</t>
  </si>
  <si>
    <t>HCS15-12LFB5-RB1</t>
  </si>
  <si>
    <t>HCS15-12SFB5-CE</t>
  </si>
  <si>
    <t>HCS15-12SFB5-RB</t>
  </si>
  <si>
    <t>HCS15-5LW-TB</t>
  </si>
  <si>
    <t>HCS15-5SW-RB</t>
  </si>
  <si>
    <t>HCS15-6LW-C21</t>
  </si>
  <si>
    <t>HCS15-6LW-RB1</t>
  </si>
  <si>
    <t>HCS15-6LW-TB1</t>
  </si>
  <si>
    <t>HCS15-6SW-RB1</t>
  </si>
  <si>
    <t>HCS15-7LW-C2</t>
  </si>
  <si>
    <t>HCS15-7LW-C7</t>
  </si>
  <si>
    <t>HCS15-7LW-LB</t>
  </si>
  <si>
    <t>HCS15-7LW-RB</t>
  </si>
  <si>
    <t>HCS15-7LW-RB1</t>
  </si>
  <si>
    <t>HCS15-7SW-C7</t>
  </si>
  <si>
    <t>HCS15-7SW-RB</t>
  </si>
  <si>
    <t>HCS15-8LFb-C2</t>
  </si>
  <si>
    <t>HCS15-8LFb-C7</t>
  </si>
  <si>
    <t>HCS15-8LFb-LB1</t>
  </si>
  <si>
    <t>HCS15-8LFb-RB1</t>
  </si>
  <si>
    <t>HCS15-8SFb-C2</t>
  </si>
  <si>
    <t>HCS15-8SFb-C7</t>
  </si>
  <si>
    <t>HCS15-8SFb-RB</t>
  </si>
  <si>
    <t>HCS15-9LFb-C</t>
  </si>
  <si>
    <t>HCS15-9LFb-LB</t>
  </si>
  <si>
    <t>HCS15-9LFb-RB</t>
  </si>
  <si>
    <t>HCS15-9SFb-C</t>
  </si>
  <si>
    <t>HCS15-9SFb-RB</t>
  </si>
  <si>
    <t>HCS15-E11LFB5-CE</t>
  </si>
  <si>
    <t>HCS15-E11LFB5-CS</t>
  </si>
  <si>
    <t>HCS15-E11LFB5-LB</t>
  </si>
  <si>
    <t>HCS15-E11LFB5-RB</t>
  </si>
  <si>
    <t>HCS15-E11SFB5-CE</t>
  </si>
  <si>
    <t>HCS15-E11SFb5-CE1</t>
  </si>
  <si>
    <t>HCS15-E11SFB5-RB</t>
  </si>
  <si>
    <t>HCS16-10LFB5-TB</t>
  </si>
  <si>
    <t>HCS16-12LFB5-CE</t>
  </si>
  <si>
    <t>HCS16-12LFB5-CES</t>
  </si>
  <si>
    <t>HCS16-12LFB5-TB</t>
  </si>
  <si>
    <t>HCS16-5SW-TB</t>
  </si>
  <si>
    <t>HCS16-7LW-TB1</t>
  </si>
  <si>
    <t>HCS16-8LFb-C2S</t>
  </si>
  <si>
    <t>HCS16-8LFb-TB</t>
  </si>
  <si>
    <t>HCS16-9LFb-CS</t>
  </si>
  <si>
    <t>HCS16-9LFb-TB</t>
  </si>
  <si>
    <t>HCS16-E11LFB5-CE</t>
  </si>
  <si>
    <t>HCS16-E11LFb5-CS</t>
  </si>
  <si>
    <t>HCS16-E11LFB5-TB</t>
  </si>
  <si>
    <t>HCS16-LAC</t>
  </si>
  <si>
    <t>HCS17-E11LFb5-LBS</t>
  </si>
  <si>
    <t>HCS25-10LFb5-TB</t>
  </si>
  <si>
    <t>HCS25-10LFb6-TB</t>
  </si>
  <si>
    <t>HCS25-10SFB5-TB</t>
  </si>
  <si>
    <t>HCS25-12LFB5-TB</t>
  </si>
  <si>
    <t>HCS25-12SFB5-TB</t>
  </si>
  <si>
    <t>HCS25-5LW-TB</t>
  </si>
  <si>
    <t>HCS25-5SW-TB</t>
  </si>
  <si>
    <t>HCS25-6LW-TB1</t>
  </si>
  <si>
    <t>HCS25-6SW-TB1</t>
  </si>
  <si>
    <t>HCS25-7LW-TB</t>
  </si>
  <si>
    <t>HCS25-7SW-TB</t>
  </si>
  <si>
    <t>HCS25-8LFb-TB</t>
  </si>
  <si>
    <t>HCS25-8SFb-TB</t>
  </si>
  <si>
    <t>HCS25-9LFb-TB</t>
  </si>
  <si>
    <t>HCS25-9LFb-TB1</t>
  </si>
  <si>
    <t>HCS25-9SFb-TB</t>
  </si>
  <si>
    <t>HCS25-9SFb-TB1</t>
  </si>
  <si>
    <t>HCS25-E11LFB5-TB</t>
  </si>
  <si>
    <t>HCS25-E11LFB5-TB1</t>
  </si>
  <si>
    <t>HCS25-E11SFB5-TB</t>
  </si>
  <si>
    <t>HCS25-G8LFb-TB</t>
  </si>
  <si>
    <t>HCS29-10LFB5-TB</t>
  </si>
  <si>
    <t>HCS29-12LFB5-TB</t>
  </si>
  <si>
    <t>HCS29-4LA-TB</t>
  </si>
  <si>
    <t>HCS29-5LW-TB</t>
  </si>
  <si>
    <t>HCS29-6LW-TB1</t>
  </si>
  <si>
    <t>HCS29-7LW-TB</t>
  </si>
  <si>
    <t>HCS29-8LFb-TB</t>
  </si>
  <si>
    <t>HCS29-9LFb-TB</t>
  </si>
  <si>
    <t>HCS29-9LFb-TB1</t>
  </si>
  <si>
    <t>HCS29-E11LFB5-TB</t>
  </si>
  <si>
    <t>HCS29-E11LFB5-TB1</t>
  </si>
  <si>
    <t>HCS29-LLT</t>
  </si>
  <si>
    <t>HCS34-5SW-CH</t>
  </si>
  <si>
    <t>HCS34-6SW-CH1</t>
  </si>
  <si>
    <t>HCS34-7SW-CH</t>
  </si>
  <si>
    <t>HCS39-5LW-CH</t>
  </si>
  <si>
    <t>HCS39-6LW-CH1</t>
  </si>
  <si>
    <t>HCS39-7LW-CH</t>
  </si>
  <si>
    <t>이-카운티어린이운송차</t>
  </si>
  <si>
    <t>HCS34-10SFB5-CH</t>
  </si>
  <si>
    <t>HCS34-12SFB5-CH</t>
  </si>
  <si>
    <t>HCS34-8SFb-CH</t>
  </si>
  <si>
    <t>HCS34-9SFb-CH</t>
  </si>
  <si>
    <t>HCS34-E11SFb5-CH</t>
  </si>
  <si>
    <t>HCS39-10LFB5-CH</t>
  </si>
  <si>
    <t>HCS39-12LFB5-CH</t>
  </si>
  <si>
    <t>HCS39-9LFb-CH</t>
  </si>
  <si>
    <t>카운티</t>
  </si>
  <si>
    <t>HCS12-4LA-LTB</t>
  </si>
  <si>
    <t>HCS15-4LA-LTB</t>
  </si>
  <si>
    <t>HCS15-4SA-RB-T</t>
  </si>
  <si>
    <t>HCS15-SA</t>
  </si>
  <si>
    <t>HCS15-SL</t>
  </si>
  <si>
    <t>HCS16-4SA-TB</t>
  </si>
  <si>
    <t>HCS16-SA</t>
  </si>
  <si>
    <t>HCS25-4LA-TB</t>
  </si>
  <si>
    <t>HCS25-4LL-TB</t>
  </si>
  <si>
    <t>HCS25-4SA-B</t>
  </si>
  <si>
    <t>HCS25-4SA-TB</t>
  </si>
  <si>
    <t>HCS25-4SL-B</t>
  </si>
  <si>
    <t>HCS25-LA</t>
  </si>
  <si>
    <t>HCS25-LAT</t>
  </si>
  <si>
    <t>HCS25-LL</t>
  </si>
  <si>
    <t>HCS25-SL</t>
  </si>
  <si>
    <t>HCS25-SLT</t>
  </si>
  <si>
    <t>HCS29-4LL-TB</t>
  </si>
  <si>
    <t>HCS29-LA</t>
  </si>
  <si>
    <t>HCS29-LL</t>
  </si>
  <si>
    <t>HCS39-4LL-CHLD</t>
  </si>
  <si>
    <t>HCS-LA-1</t>
  </si>
  <si>
    <t>HCS-LA-2</t>
  </si>
  <si>
    <t>HCS-LL-1</t>
  </si>
  <si>
    <t>HCS-SA-1</t>
  </si>
  <si>
    <t>HCS-SF-1</t>
  </si>
  <si>
    <t>HCS-SL</t>
  </si>
  <si>
    <t>HCS-SL-1</t>
  </si>
  <si>
    <t>카운티이동도서관차</t>
  </si>
  <si>
    <t>HCS25-E11SFB5-TB-LB0</t>
  </si>
  <si>
    <t>HCS-7LB0-SW</t>
  </si>
  <si>
    <t>카운티일렉트릭</t>
  </si>
  <si>
    <t>ECS141-21E6P-C</t>
  </si>
  <si>
    <t>ECS2313-22E6P-C</t>
  </si>
  <si>
    <t>카운티장애우버스</t>
  </si>
  <si>
    <t>HCS171-17LFa5-TB-WC0</t>
  </si>
  <si>
    <t>카운티장애우차</t>
  </si>
  <si>
    <t>HCS18-6WC0-LW</t>
  </si>
  <si>
    <t>HCS18-7WC0-LW</t>
  </si>
  <si>
    <t>카운티장애인차</t>
  </si>
  <si>
    <t>HCS18-4LA2-WH</t>
  </si>
  <si>
    <t>HCS241-15LFa5-TB-WC0</t>
  </si>
  <si>
    <t>HCS241-16LFa5-TB-WC0</t>
  </si>
  <si>
    <t>HCS25-10LFB-TB-WC0</t>
  </si>
  <si>
    <t>HCS25-12LFB5-TB-WC0</t>
  </si>
  <si>
    <t>HCS25-13LFc5-TB-WC0</t>
  </si>
  <si>
    <t>HCS25-14LFc5-TB-WC0</t>
  </si>
  <si>
    <t>HCS25-8LFb-TB-WC0</t>
  </si>
  <si>
    <t>HCS25-9LFb-TB-WC0</t>
  </si>
  <si>
    <t>HCS25-E11LFB5-TB-WC0</t>
  </si>
  <si>
    <t>봉고Ⅲ 1톤 EV</t>
  </si>
  <si>
    <t>PUEVJZNFC-G7A</t>
  </si>
  <si>
    <t>봉고Ⅲ EV 내장차</t>
  </si>
  <si>
    <t>PUEVJZNFB-DVSS-G7A</t>
  </si>
  <si>
    <t>PUEVJZNFC-DVSS-G7A</t>
  </si>
  <si>
    <t>봉고Ⅲ EV 윙바디</t>
  </si>
  <si>
    <t>PUEVJZNFB-WBP-G7A</t>
  </si>
  <si>
    <t>PUEVJZNFC-WBP-G7A</t>
  </si>
  <si>
    <t>봉고Ⅲ EV 저상형내장차</t>
  </si>
  <si>
    <t>PUEVJZNFB-LDVSS-G7A</t>
  </si>
  <si>
    <t>PUEVJZNFC-LDVSS-G7A</t>
  </si>
  <si>
    <t>봉고Ⅲ EV 파워게이트</t>
  </si>
  <si>
    <t>PUEVJZNFB-APGT-2-BC-G7A</t>
  </si>
  <si>
    <t>PUEVJZNFC-APGT-2-BC-G7A</t>
  </si>
  <si>
    <t>봉고Ⅲ EV 플러스내장차</t>
  </si>
  <si>
    <t>PUEVJZNFB-PDVSS-G7A</t>
  </si>
  <si>
    <t>봉고Ⅲ1톤EV</t>
  </si>
  <si>
    <t>PUEVJZNFA</t>
  </si>
  <si>
    <t>마스타전기차</t>
  </si>
  <si>
    <t>마스타(MASTA)HIM</t>
  </si>
  <si>
    <t>MEV-PU3</t>
  </si>
  <si>
    <t>마스타(MASTA)VAN</t>
  </si>
  <si>
    <t>M-EV-V</t>
  </si>
  <si>
    <t>PUEVJZNFB-G7A</t>
  </si>
  <si>
    <t>HREVCZNFB-G7A</t>
  </si>
  <si>
    <t xml:space="preserve">포터Ⅱ 일렉트릭 </t>
  </si>
  <si>
    <t>HREVCZNFC-G7A</t>
  </si>
  <si>
    <t>포터Ⅱ 일렉트릭 내장탑</t>
  </si>
  <si>
    <t>HREV-HDZNFC-G7A</t>
  </si>
  <si>
    <t>HREV-LDZNFC-G7A</t>
  </si>
  <si>
    <t>HREV-NDZNFC-G7A</t>
  </si>
  <si>
    <t>HREV-3HDSKKA-201</t>
  </si>
  <si>
    <t>HREV-3LDSKKA-201</t>
  </si>
  <si>
    <t>HREV-3NDSKKA-201</t>
  </si>
  <si>
    <t>HREV-3NWSKKA-201</t>
  </si>
  <si>
    <t>포터Ⅱ 일렉트릭 윙바디</t>
  </si>
  <si>
    <t>HREV-NWZNFC-G7A</t>
  </si>
  <si>
    <t>포터Ⅱ 일렉트릭 파워게이트</t>
  </si>
  <si>
    <t>HREV-3NPSKKA-201</t>
  </si>
  <si>
    <t>HREV-NPZNFC-G7A</t>
  </si>
  <si>
    <t>HREVCZNFA</t>
  </si>
  <si>
    <t>연식</t>
    <phoneticPr fontId="136" type="noConversion"/>
  </si>
  <si>
    <t>잔가율</t>
    <phoneticPr fontId="136" type="noConversion"/>
  </si>
  <si>
    <t>시가표준액</t>
    <phoneticPr fontId="136" type="noConversion"/>
  </si>
  <si>
    <t>승용</t>
    <phoneticPr fontId="2" type="noConversion"/>
  </si>
  <si>
    <t>YGGBD-G7</t>
    <phoneticPr fontId="2" type="noConversion"/>
  </si>
  <si>
    <t>기아</t>
    <phoneticPr fontId="2" type="noConversion"/>
  </si>
  <si>
    <t>K8하이브리드</t>
    <phoneticPr fontId="2" type="noConversion"/>
  </si>
  <si>
    <t>그랜드카니발</t>
    <phoneticPr fontId="0" type="noConversion"/>
  </si>
  <si>
    <t>니로하이브리드</t>
    <phoneticPr fontId="2" type="noConversion"/>
  </si>
  <si>
    <t>레이</t>
    <phoneticPr fontId="2" type="noConversion"/>
  </si>
  <si>
    <t>TAM21BN-L-4</t>
    <phoneticPr fontId="2" type="noConversion"/>
  </si>
  <si>
    <t>셀토스</t>
    <phoneticPr fontId="2" type="noConversion"/>
  </si>
  <si>
    <t>SP55HA-G6</t>
    <phoneticPr fontId="2" type="noConversion"/>
  </si>
  <si>
    <t>스포티지</t>
    <phoneticPr fontId="2" type="noConversion"/>
  </si>
  <si>
    <t>스포티지하이브리드</t>
    <phoneticPr fontId="2" type="noConversion"/>
  </si>
  <si>
    <t>쏘렌토하이브리드</t>
    <phoneticPr fontId="2" type="noConversion"/>
  </si>
  <si>
    <t>YP91BG-T-9</t>
    <phoneticPr fontId="2" type="noConversion"/>
  </si>
  <si>
    <t>카니발리무진</t>
    <phoneticPr fontId="0" type="noConversion"/>
  </si>
  <si>
    <t>카니발리무진</t>
    <phoneticPr fontId="2" type="noConversion"/>
  </si>
  <si>
    <t>카니발하이리무진</t>
    <phoneticPr fontId="0" type="noConversion"/>
  </si>
  <si>
    <t>카니발하이리무진</t>
    <phoneticPr fontId="2" type="noConversion"/>
  </si>
  <si>
    <t>르노삼성</t>
    <phoneticPr fontId="0" type="noConversion"/>
  </si>
  <si>
    <t>쌍용</t>
    <phoneticPr fontId="2" type="noConversion"/>
  </si>
  <si>
    <t>G4렉스턴</t>
    <phoneticPr fontId="2" type="noConversion"/>
  </si>
  <si>
    <t>현대</t>
    <phoneticPr fontId="2" type="noConversion"/>
  </si>
  <si>
    <t>IG4CBCT</t>
    <phoneticPr fontId="2" type="noConversion"/>
  </si>
  <si>
    <t>그랜저(GRANDEUR)</t>
    <phoneticPr fontId="2" type="noConversion"/>
  </si>
  <si>
    <t>그랜저하이브리드</t>
    <phoneticPr fontId="2" type="noConversion"/>
  </si>
  <si>
    <t>넥쏘수소전기차</t>
    <phoneticPr fontId="2" type="noConversion"/>
  </si>
  <si>
    <t>벨로스터</t>
    <phoneticPr fontId="2" type="noConversion"/>
  </si>
  <si>
    <t>스타리아 라운지</t>
    <phoneticPr fontId="0" type="noConversion"/>
  </si>
  <si>
    <t>싼타페하이브리드</t>
    <phoneticPr fontId="2" type="noConversion"/>
  </si>
  <si>
    <t>쏘나타</t>
    <phoneticPr fontId="2" type="noConversion"/>
  </si>
  <si>
    <t xml:space="preserve">쏘나타 N라인 </t>
    <phoneticPr fontId="0" type="noConversion"/>
  </si>
  <si>
    <t>쏘나타하이브리드</t>
    <phoneticPr fontId="2" type="noConversion"/>
  </si>
  <si>
    <t>DH-38GD-92-8A</t>
    <phoneticPr fontId="2" type="noConversion"/>
  </si>
  <si>
    <t>현대</t>
    <phoneticPr fontId="0" type="noConversion"/>
  </si>
  <si>
    <t>제네시스</t>
    <phoneticPr fontId="0" type="noConversion"/>
  </si>
  <si>
    <t>코나</t>
    <phoneticPr fontId="2" type="noConversion"/>
  </si>
  <si>
    <t>코나일렉트릭</t>
    <phoneticPr fontId="2" type="noConversion"/>
  </si>
  <si>
    <t>코나하이브리드</t>
    <phoneticPr fontId="2" type="noConversion"/>
  </si>
  <si>
    <t>투싼</t>
    <phoneticPr fontId="2" type="noConversion"/>
  </si>
  <si>
    <t>투싼하이브리드</t>
    <phoneticPr fontId="2" type="noConversion"/>
  </si>
  <si>
    <t>Coachman</t>
    <phoneticPr fontId="0" type="noConversion"/>
  </si>
  <si>
    <t>E450</t>
    <phoneticPr fontId="0" type="noConversion"/>
  </si>
  <si>
    <t>GMC</t>
    <phoneticPr fontId="0" type="noConversion"/>
  </si>
  <si>
    <t>Savana</t>
    <phoneticPr fontId="0" type="noConversion"/>
  </si>
  <si>
    <t>Hiace</t>
    <phoneticPr fontId="0" type="noConversion"/>
  </si>
  <si>
    <t>뉴-카운티어린이운송차</t>
    <phoneticPr fontId="0" type="noConversion"/>
  </si>
  <si>
    <t>스타리아</t>
    <phoneticPr fontId="0" type="noConversion"/>
  </si>
  <si>
    <t>쏠라티</t>
    <phoneticPr fontId="0" type="noConversion"/>
  </si>
  <si>
    <t>쏠라티프리미엄</t>
    <phoneticPr fontId="0" type="noConversion"/>
  </si>
  <si>
    <t>승합</t>
    <phoneticPr fontId="2" type="noConversion"/>
  </si>
  <si>
    <t>화물</t>
    <phoneticPr fontId="2" type="noConversion"/>
  </si>
  <si>
    <t>포터Ⅱ 일렉트릭</t>
    <phoneticPr fontId="2" type="noConversion"/>
  </si>
  <si>
    <t>포터Ⅱ 일렉트릭 내장탑차</t>
    <phoneticPr fontId="2" type="noConversion"/>
  </si>
  <si>
    <t>포터Ⅱ 일렉트릭 파워게이트</t>
    <phoneticPr fontId="2" type="noConversion"/>
  </si>
  <si>
    <t>포터Ⅱ일렉트릭</t>
    <phoneticPr fontId="2" type="noConversion"/>
  </si>
  <si>
    <t>★ 할인가 정확한 금액입력 필수</t>
    <phoneticPr fontId="2" type="noConversion"/>
  </si>
  <si>
    <t>iX</t>
    <phoneticPr fontId="2" type="noConversion"/>
  </si>
  <si>
    <t>iX xDrive 50 Sport Plus</t>
  </si>
  <si>
    <t>iX3</t>
    <phoneticPr fontId="2" type="noConversion"/>
  </si>
  <si>
    <t>BMW</t>
    <phoneticPr fontId="2" type="noConversion"/>
  </si>
  <si>
    <t>iX M60</t>
    <phoneticPr fontId="2" type="noConversion"/>
  </si>
  <si>
    <t>350+ 4m</t>
    <phoneticPr fontId="2" type="noConversion"/>
  </si>
  <si>
    <t>EQS 580 4Matic</t>
  </si>
  <si>
    <t>EQS 450 4Matic</t>
  </si>
  <si>
    <t>H</t>
    <phoneticPr fontId="2" type="noConversion"/>
  </si>
  <si>
    <t>D</t>
    <phoneticPr fontId="2" type="noConversion"/>
  </si>
  <si>
    <t>O</t>
    <phoneticPr fontId="2" type="noConversion"/>
  </si>
  <si>
    <t>EQA</t>
    <phoneticPr fontId="2" type="noConversion"/>
  </si>
  <si>
    <t>○ 수입신차(비제휴사) / 국산신차</t>
  </si>
  <si>
    <t>[단위:IRR,%]</t>
  </si>
  <si>
    <t>NICE점수</t>
  </si>
  <si>
    <t>12개월</t>
  </si>
  <si>
    <t>24개월</t>
  </si>
  <si>
    <t>36개월</t>
  </si>
  <si>
    <t>48개월</t>
  </si>
  <si>
    <t>60개월</t>
  </si>
  <si>
    <t>※ 수수료 2.0%고정(미포함)</t>
  </si>
  <si>
    <t>□ 오토론 금리</t>
  </si>
  <si>
    <t>○ 수입차_간접(비제휴사,인증중고(1년 이내))</t>
  </si>
  <si>
    <t>보증인미입보</t>
  </si>
  <si>
    <t>689-607</t>
  </si>
  <si>
    <t>836-791</t>
  </si>
  <si>
    <t>1000-926</t>
  </si>
  <si>
    <t>925-877</t>
  </si>
  <si>
    <t>876-837</t>
  </si>
  <si>
    <t>745-690</t>
  </si>
  <si>
    <t>790-746</t>
  </si>
  <si>
    <t>SL-Class</t>
    <phoneticPr fontId="2" type="noConversion"/>
  </si>
  <si>
    <t>SL 63 AMG 4Matic+</t>
  </si>
  <si>
    <t>K</t>
    <phoneticPr fontId="2" type="noConversion"/>
  </si>
  <si>
    <t>X Series XM</t>
    <phoneticPr fontId="2" type="noConversion"/>
  </si>
  <si>
    <t>Q</t>
    <phoneticPr fontId="2" type="noConversion"/>
  </si>
  <si>
    <t>Grecale</t>
  </si>
  <si>
    <t xml:space="preserve"> Bronco</t>
  </si>
  <si>
    <t>4 Door Outer Banks</t>
  </si>
  <si>
    <t>750e xDrive M Spt</t>
    <phoneticPr fontId="2" type="noConversion"/>
  </si>
  <si>
    <t>750e xDrive DPE</t>
    <phoneticPr fontId="2" type="noConversion"/>
  </si>
  <si>
    <t>O</t>
    <phoneticPr fontId="2" type="noConversion"/>
  </si>
  <si>
    <t>xDrive 20i Xline</t>
    <phoneticPr fontId="2" type="noConversion"/>
  </si>
  <si>
    <t>xDrive 18d X Line</t>
    <phoneticPr fontId="2" type="noConversion"/>
  </si>
  <si>
    <t xml:space="preserve"> M60i</t>
    <phoneticPr fontId="2" type="noConversion"/>
  </si>
  <si>
    <t>Q</t>
    <phoneticPr fontId="2" type="noConversion"/>
  </si>
  <si>
    <t>X6 M60i</t>
    <phoneticPr fontId="2" type="noConversion"/>
  </si>
  <si>
    <t>M4 Competition M xDrive Convertible</t>
    <phoneticPr fontId="2" type="noConversion"/>
  </si>
  <si>
    <t>M</t>
    <phoneticPr fontId="2" type="noConversion"/>
  </si>
  <si>
    <t>X Series X1</t>
    <phoneticPr fontId="2" type="noConversion"/>
  </si>
  <si>
    <t xml:space="preserve">Q8 50 TDI Q Premium </t>
    <phoneticPr fontId="2" type="noConversion"/>
  </si>
  <si>
    <t>A7 55 TFSI e Quattro Premium</t>
    <phoneticPr fontId="2" type="noConversion"/>
  </si>
  <si>
    <t>G</t>
    <phoneticPr fontId="2" type="noConversion"/>
  </si>
  <si>
    <t>EQS SUV</t>
    <phoneticPr fontId="2" type="noConversion"/>
  </si>
  <si>
    <t>S 450d 4matic (AMG LIne)</t>
    <phoneticPr fontId="2" type="noConversion"/>
  </si>
  <si>
    <t>EQE SUV</t>
    <phoneticPr fontId="2" type="noConversion"/>
  </si>
  <si>
    <t>350 4m</t>
    <phoneticPr fontId="2" type="noConversion"/>
  </si>
  <si>
    <t>500 4m</t>
    <phoneticPr fontId="2" type="noConversion"/>
  </si>
  <si>
    <t>450d 4Matic Coupe</t>
    <phoneticPr fontId="2" type="noConversion"/>
  </si>
  <si>
    <t>N</t>
    <phoneticPr fontId="2" type="noConversion"/>
  </si>
  <si>
    <t>승용차</t>
    <phoneticPr fontId="2" type="noConversion"/>
  </si>
  <si>
    <t>N</t>
    <phoneticPr fontId="2" type="noConversion"/>
  </si>
  <si>
    <t>승용차</t>
    <phoneticPr fontId="2" type="noConversion"/>
  </si>
  <si>
    <t>승용RV</t>
    <phoneticPr fontId="2" type="noConversion"/>
  </si>
  <si>
    <t>eDrive50 M Sport</t>
    <phoneticPr fontId="2" type="noConversion"/>
  </si>
  <si>
    <t>GLS 450d 4matic</t>
    <phoneticPr fontId="2" type="noConversion"/>
  </si>
  <si>
    <t>53 4m</t>
    <phoneticPr fontId="2" type="noConversion"/>
  </si>
  <si>
    <t>I</t>
    <phoneticPr fontId="2" type="noConversion"/>
  </si>
  <si>
    <t>iX1</t>
    <phoneticPr fontId="2" type="noConversion"/>
  </si>
  <si>
    <t>Q</t>
    <phoneticPr fontId="2" type="noConversion"/>
  </si>
  <si>
    <t>SQ7</t>
    <phoneticPr fontId="2" type="noConversion"/>
  </si>
  <si>
    <t>SQ7 TFSI</t>
    <phoneticPr fontId="2" type="noConversion"/>
  </si>
  <si>
    <t>N</t>
    <phoneticPr fontId="2" type="noConversion"/>
  </si>
  <si>
    <t>40 TFSI</t>
    <phoneticPr fontId="2" type="noConversion"/>
  </si>
  <si>
    <t>i5</t>
    <phoneticPr fontId="2" type="noConversion"/>
  </si>
  <si>
    <t>eDrive40</t>
    <phoneticPr fontId="2" type="noConversion"/>
  </si>
  <si>
    <t>화물차</t>
    <phoneticPr fontId="2" type="noConversion"/>
  </si>
  <si>
    <t>xDrive30</t>
    <phoneticPr fontId="2" type="noConversion"/>
  </si>
  <si>
    <t>1.2 turbo RS</t>
    <phoneticPr fontId="2" type="noConversion"/>
  </si>
  <si>
    <t>T</t>
    <phoneticPr fontId="2" type="noConversion"/>
  </si>
  <si>
    <t>1톤 더블캡 2WD</t>
    <phoneticPr fontId="2" type="noConversion"/>
  </si>
  <si>
    <t>LPG</t>
    <phoneticPr fontId="2" type="noConversion"/>
  </si>
  <si>
    <t>N</t>
    <phoneticPr fontId="2" type="noConversion"/>
  </si>
  <si>
    <t>T</t>
    <phoneticPr fontId="2" type="noConversion"/>
  </si>
  <si>
    <t>2024.02 삭제</t>
    <phoneticPr fontId="2" type="noConversion"/>
  </si>
  <si>
    <t>J</t>
    <phoneticPr fontId="2" type="noConversion"/>
  </si>
  <si>
    <t>잔가수정(한국자동차)</t>
    <phoneticPr fontId="2" type="noConversion"/>
  </si>
  <si>
    <t>잔가수정(카루스)</t>
    <phoneticPr fontId="2" type="noConversion"/>
  </si>
  <si>
    <t>잔가업(수정)</t>
    <phoneticPr fontId="2" type="noConversion"/>
  </si>
  <si>
    <t>O&gt;J</t>
    <phoneticPr fontId="2" type="noConversion"/>
  </si>
  <si>
    <t>H&gt;I</t>
    <phoneticPr fontId="2" type="noConversion"/>
  </si>
  <si>
    <t>표준차종</t>
    <phoneticPr fontId="2" type="noConversion"/>
  </si>
  <si>
    <t>기어방식</t>
    <phoneticPr fontId="2" type="noConversion"/>
  </si>
  <si>
    <t>-</t>
    <phoneticPr fontId="2" type="noConversion"/>
  </si>
  <si>
    <t>G</t>
    <phoneticPr fontId="2" type="noConversion"/>
  </si>
  <si>
    <t>F&gt;L</t>
    <phoneticPr fontId="2" type="noConversion"/>
  </si>
  <si>
    <t>하이브리드</t>
    <phoneticPr fontId="2" type="noConversion"/>
  </si>
  <si>
    <t>G&gt;C</t>
    <phoneticPr fontId="2" type="noConversion"/>
  </si>
  <si>
    <t>Q</t>
    <phoneticPr fontId="2" type="noConversion"/>
  </si>
  <si>
    <t>C&gt;D</t>
    <phoneticPr fontId="2" type="noConversion"/>
  </si>
  <si>
    <t>X6 xDrive 30d LCI M Sport</t>
    <phoneticPr fontId="2" type="noConversion"/>
  </si>
  <si>
    <t>30d xDrive M Sport Package</t>
    <phoneticPr fontId="2" type="noConversion"/>
  </si>
  <si>
    <t>B</t>
    <phoneticPr fontId="2" type="noConversion"/>
  </si>
  <si>
    <t xml:space="preserve">M70 xDrive </t>
    <phoneticPr fontId="2" type="noConversion"/>
  </si>
  <si>
    <t>M50</t>
    <phoneticPr fontId="2" type="noConversion"/>
  </si>
  <si>
    <t>토레스</t>
    <phoneticPr fontId="2" type="noConversion"/>
  </si>
  <si>
    <t>T7 4WD</t>
    <phoneticPr fontId="2" type="noConversion"/>
  </si>
  <si>
    <t>Z</t>
    <phoneticPr fontId="2" type="noConversion"/>
  </si>
  <si>
    <t>T7 2WD</t>
    <phoneticPr fontId="2" type="noConversion"/>
  </si>
  <si>
    <t>T5 4WD</t>
    <phoneticPr fontId="2" type="noConversion"/>
  </si>
  <si>
    <t>T5 2WD</t>
    <phoneticPr fontId="2" type="noConversion"/>
  </si>
  <si>
    <t>하이리무진 가솔린 3.5 시그니처 (7인승)</t>
    <phoneticPr fontId="2" type="noConversion"/>
  </si>
  <si>
    <t>O&gt;B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</si>
  <si>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</si>
  <si>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(11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</si>
  <si>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KA4 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</si>
  <si>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</si>
  <si>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O&gt;L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</si>
  <si>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</si>
  <si>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</si>
  <si>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</si>
  <si>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1.0 밴프레스티지</t>
    <phoneticPr fontId="2" type="noConversion"/>
  </si>
  <si>
    <t>I</t>
    <phoneticPr fontId="2" type="noConversion"/>
  </si>
  <si>
    <t>C</t>
    <phoneticPr fontId="2" type="noConversion"/>
  </si>
  <si>
    <t>G</t>
    <phoneticPr fontId="2" type="noConversion"/>
  </si>
  <si>
    <t>I&gt;G</t>
    <phoneticPr fontId="2" type="noConversion"/>
  </si>
  <si>
    <t>G&gt;I</t>
    <phoneticPr fontId="2" type="noConversion"/>
  </si>
  <si>
    <t>G &gt; I</t>
    <phoneticPr fontId="2" type="noConversion"/>
  </si>
  <si>
    <t>F &gt; L</t>
    <phoneticPr fontId="2" type="noConversion"/>
  </si>
  <si>
    <t>T &gt; M</t>
    <phoneticPr fontId="2" type="noConversion"/>
  </si>
  <si>
    <t>I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</si>
  <si>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</si>
  <si>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</si>
  <si>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R</t>
    <phoneticPr fontId="2" type="noConversion"/>
  </si>
  <si>
    <t>Z</t>
    <phoneticPr fontId="2" type="noConversion"/>
  </si>
  <si>
    <t>O&gt;R</t>
    <phoneticPr fontId="2" type="noConversion"/>
  </si>
  <si>
    <t xml:space="preserve"> </t>
    <phoneticPr fontId="2" type="noConversion"/>
  </si>
  <si>
    <t>가솔린 2.5T 익스클루시브</t>
    <phoneticPr fontId="2" type="noConversion"/>
  </si>
  <si>
    <t xml:space="preserve"> 2.2 디젤 캘리그래피 5인</t>
  </si>
  <si>
    <t xml:space="preserve"> 2.2 디젤 프리미엄 초이스 7인</t>
  </si>
  <si>
    <t xml:space="preserve"> 2.2 디젤 프리미엄 7인</t>
  </si>
  <si>
    <t xml:space="preserve"> 2.2 디젤 프레스티지 7인</t>
  </si>
  <si>
    <t xml:space="preserve"> 2.2 디젤 프리미엄 초이스 5인</t>
  </si>
  <si>
    <t xml:space="preserve"> 2.2 디젤 캘리그래피 7인</t>
  </si>
  <si>
    <t xml:space="preserve"> 2.2 디젤 프레스트지 5인</t>
  </si>
  <si>
    <t xml:space="preserve"> 2.2 디젤 프리미엄 5인</t>
  </si>
  <si>
    <t xml:space="preserve"> 2.2 디젤 익스클루시브 (5인승)</t>
  </si>
  <si>
    <t>N</t>
    <phoneticPr fontId="2" type="noConversion"/>
  </si>
  <si>
    <t>렉스턴 스포츠 칸 쿨멘</t>
    <phoneticPr fontId="2" type="noConversion"/>
  </si>
  <si>
    <t>디젤2.2 4WD 와일드</t>
    <phoneticPr fontId="2" type="noConversion"/>
  </si>
  <si>
    <t>디젤2.2 4WD 노블레스</t>
    <phoneticPr fontId="2" type="noConversion"/>
  </si>
  <si>
    <t>디젤2.2 4WD 프레스티지</t>
    <phoneticPr fontId="2" type="noConversion"/>
  </si>
  <si>
    <t>디젤2.2 4WD 와일드 플러스</t>
    <phoneticPr fontId="2" type="noConversion"/>
  </si>
  <si>
    <t>디젤2.2 2WD 와일드</t>
    <phoneticPr fontId="2" type="noConversion"/>
  </si>
  <si>
    <t>디젤2.2 2WD 노블레스</t>
    <phoneticPr fontId="2" type="noConversion"/>
  </si>
  <si>
    <t>디젤2.2 2WD 프레스티지</t>
    <phoneticPr fontId="2" type="noConversion"/>
  </si>
  <si>
    <t>디젤2.2 2WD 와일드 플러스</t>
    <phoneticPr fontId="2" type="noConversion"/>
  </si>
  <si>
    <t>렉스턴 스포츠 쿨멘</t>
    <phoneticPr fontId="2" type="noConversion"/>
  </si>
  <si>
    <t>H&gt;P</t>
    <phoneticPr fontId="2" type="noConversion"/>
  </si>
  <si>
    <t>E200 Avantgarde</t>
    <phoneticPr fontId="2" type="noConversion"/>
  </si>
  <si>
    <t>E220d 4MATIC Exclusive</t>
    <phoneticPr fontId="2" type="noConversion"/>
  </si>
  <si>
    <t>A&gt;C</t>
    <phoneticPr fontId="2" type="noConversion"/>
  </si>
  <si>
    <t>F&gt;E</t>
    <phoneticPr fontId="2" type="noConversion"/>
  </si>
  <si>
    <t>i4 그란쿠페</t>
    <phoneticPr fontId="2" type="noConversion"/>
  </si>
  <si>
    <t>M50 Pro</t>
    <phoneticPr fontId="2" type="noConversion"/>
  </si>
  <si>
    <t>M60</t>
    <phoneticPr fontId="2" type="noConversion"/>
  </si>
  <si>
    <t>M60 Pro</t>
    <phoneticPr fontId="2" type="noConversion"/>
  </si>
  <si>
    <t>50e</t>
    <phoneticPr fontId="2" type="noConversion"/>
  </si>
  <si>
    <t>E&gt;J</t>
    <phoneticPr fontId="2" type="noConversion"/>
  </si>
  <si>
    <t>J&gt;E</t>
    <phoneticPr fontId="2" type="noConversion"/>
  </si>
  <si>
    <t>E&gt;U</t>
    <phoneticPr fontId="2" type="noConversion"/>
  </si>
  <si>
    <t>O</t>
    <phoneticPr fontId="2" type="noConversion"/>
  </si>
  <si>
    <t>스포트백 S Quattro</t>
    <phoneticPr fontId="2" type="noConversion"/>
  </si>
  <si>
    <t>S Quattro</t>
    <phoneticPr fontId="2" type="noConversion"/>
  </si>
  <si>
    <t>35 TDI Sportback</t>
    <phoneticPr fontId="2" type="noConversion"/>
  </si>
  <si>
    <t>35 TDI premium Sportback</t>
    <phoneticPr fontId="2" type="noConversion"/>
  </si>
  <si>
    <t>40 TFSI Sportback</t>
    <phoneticPr fontId="2" type="noConversion"/>
  </si>
  <si>
    <t>e-tron 40 스포트백</t>
    <phoneticPr fontId="2" type="noConversion"/>
  </si>
  <si>
    <t>e-tron 40 Premium 스포트백</t>
    <phoneticPr fontId="2" type="noConversion"/>
  </si>
  <si>
    <t>e-tron 40</t>
    <phoneticPr fontId="2" type="noConversion"/>
  </si>
  <si>
    <t>e-tron 40 Premium</t>
    <phoneticPr fontId="2" type="noConversion"/>
  </si>
  <si>
    <t>40 TDI Quattro 스포트백</t>
    <phoneticPr fontId="2" type="noConversion"/>
  </si>
  <si>
    <t>40 TDI Quattro Premium 스포트백</t>
    <phoneticPr fontId="2" type="noConversion"/>
  </si>
  <si>
    <t xml:space="preserve"> 45 TFSI Q</t>
  </si>
  <si>
    <t xml:space="preserve"> 45 TFSI Q premium</t>
  </si>
  <si>
    <t xml:space="preserve"> 45 TFSI Q 스포트백</t>
    <phoneticPr fontId="2" type="noConversion"/>
  </si>
  <si>
    <t xml:space="preserve"> 45 TFSI Q premium 스포트백</t>
    <phoneticPr fontId="2" type="noConversion"/>
  </si>
  <si>
    <t>M</t>
    <phoneticPr fontId="2" type="noConversion"/>
  </si>
  <si>
    <t>SQ5 TFSI</t>
    <phoneticPr fontId="2" type="noConversion"/>
  </si>
  <si>
    <t>SQ5 TFSI 스포트백</t>
    <phoneticPr fontId="2" type="noConversion"/>
  </si>
  <si>
    <t>Y</t>
    <phoneticPr fontId="2" type="noConversion"/>
  </si>
  <si>
    <t>배기량2359&gt;1598</t>
    <phoneticPr fontId="2" type="noConversion"/>
  </si>
  <si>
    <t>I</t>
    <phoneticPr fontId="2" type="noConversion"/>
  </si>
  <si>
    <t>O&gt;I</t>
    <phoneticPr fontId="2" type="noConversion"/>
  </si>
  <si>
    <t>O&gt;I</t>
    <phoneticPr fontId="2" type="noConversion"/>
  </si>
  <si>
    <t>O</t>
    <phoneticPr fontId="2" type="noConversion"/>
  </si>
  <si>
    <t>T&gt;O</t>
    <phoneticPr fontId="2" type="noConversion"/>
  </si>
  <si>
    <t>G90 3.5T 48V 2WD</t>
    <phoneticPr fontId="2" type="noConversion"/>
  </si>
  <si>
    <t>G90 3.5T 48V 2WD+프레스티지 컬렉션</t>
    <phoneticPr fontId="2" type="noConversion"/>
  </si>
  <si>
    <t>Z</t>
    <phoneticPr fontId="2" type="noConversion"/>
  </si>
  <si>
    <t>K</t>
    <phoneticPr fontId="2" type="noConversion"/>
  </si>
  <si>
    <t>G90 3.5T 48V  AWD</t>
    <phoneticPr fontId="2" type="noConversion"/>
  </si>
  <si>
    <t>G90 3.5T 48V AWD+프레스티지 컬렉션</t>
    <phoneticPr fontId="2" type="noConversion"/>
  </si>
  <si>
    <t>P</t>
    <phoneticPr fontId="2" type="noConversion"/>
  </si>
  <si>
    <t>1.6 2WD 익스클루시브 HEV</t>
    <phoneticPr fontId="2" type="noConversion"/>
  </si>
  <si>
    <t>1.6 2WD 캘리그래피 HEV</t>
    <phoneticPr fontId="2" type="noConversion"/>
  </si>
  <si>
    <t>1.6 2WD 프레스티지 HEV</t>
    <phoneticPr fontId="2" type="noConversion"/>
  </si>
  <si>
    <t>1.6 2WD 프레스티지 초이스 HEV</t>
    <phoneticPr fontId="2" type="noConversion"/>
  </si>
  <si>
    <t>1.6 AWD 익스클루시브 HEV</t>
    <phoneticPr fontId="2" type="noConversion"/>
  </si>
  <si>
    <t>1.6 AWD 캘리그래피 HEV</t>
    <phoneticPr fontId="2" type="noConversion"/>
  </si>
  <si>
    <t>1.6 AWD 프레스티지 HEV</t>
    <phoneticPr fontId="2" type="noConversion"/>
  </si>
  <si>
    <t>1.6 AWD 프레스티지 초이스 HEV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</si>
  <si>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하이리무진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(4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 HEV</t>
    </r>
    <phoneticPr fontId="2" type="noConversion"/>
  </si>
  <si>
    <t>하이리무진 1.6터보 시그니처 (9인승) HEV</t>
    <phoneticPr fontId="2" type="noConversion"/>
  </si>
  <si>
    <t>하이리무진 1.6터보 시그니처 (7인승) HEV</t>
    <phoneticPr fontId="2" type="noConversion"/>
  </si>
  <si>
    <t>하이브리드 1.6터보 시그니처 (9인승) HEV</t>
    <phoneticPr fontId="2" type="noConversion"/>
  </si>
  <si>
    <t>감면조건</t>
    <phoneticPr fontId="2" type="noConversion"/>
  </si>
  <si>
    <t>카루스</t>
    <phoneticPr fontId="2" type="noConversion"/>
  </si>
  <si>
    <t>xDrive50e LCI xLine</t>
    <phoneticPr fontId="2" type="noConversion"/>
  </si>
  <si>
    <t>45e&gt;50e 변경</t>
    <phoneticPr fontId="2" type="noConversion"/>
  </si>
  <si>
    <t>xDrive50e LCI M Sport Package Pro</t>
    <phoneticPr fontId="2" type="noConversion"/>
  </si>
  <si>
    <t>50e xDrive xLine LCI (P1)</t>
    <phoneticPr fontId="2" type="noConversion"/>
  </si>
  <si>
    <t>GLE 400e 4matic Coupe</t>
    <phoneticPr fontId="2" type="noConversion"/>
  </si>
  <si>
    <t>450d 4Matic</t>
    <phoneticPr fontId="2" type="noConversion"/>
  </si>
  <si>
    <t>GLS 600 4Matic Manufaktur</t>
    <phoneticPr fontId="2" type="noConversion"/>
  </si>
  <si>
    <t>0001</t>
    <phoneticPr fontId="2" type="noConversion"/>
  </si>
  <si>
    <t>63 S 4matic+쿠페</t>
    <phoneticPr fontId="2" type="noConversion"/>
  </si>
  <si>
    <t>43 4matic+쿠페</t>
    <phoneticPr fontId="2" type="noConversion"/>
  </si>
  <si>
    <t xml:space="preserve">sDrive 20i M Sport </t>
    <phoneticPr fontId="2" type="noConversion"/>
  </si>
  <si>
    <t>sDrive 20i Xline</t>
    <phoneticPr fontId="2" type="noConversion"/>
  </si>
  <si>
    <t>base</t>
    <phoneticPr fontId="2" type="noConversion"/>
  </si>
  <si>
    <t>4S</t>
    <phoneticPr fontId="2" type="noConversion"/>
  </si>
  <si>
    <t>Turbo</t>
    <phoneticPr fontId="2" type="noConversion"/>
  </si>
  <si>
    <t>Turbo S</t>
    <phoneticPr fontId="2" type="noConversion"/>
  </si>
  <si>
    <t>크로스 투리스모 Turbo</t>
    <phoneticPr fontId="2" type="noConversion"/>
  </si>
  <si>
    <t>크로스 투리스모 4</t>
    <phoneticPr fontId="2" type="noConversion"/>
  </si>
  <si>
    <t>크로스 투리스모 4S</t>
    <phoneticPr fontId="2" type="noConversion"/>
  </si>
  <si>
    <t>Turbo S E-Hybrid</t>
    <phoneticPr fontId="2" type="noConversion"/>
  </si>
  <si>
    <t>P550e Dynamic HSE</t>
    <phoneticPr fontId="2" type="noConversion"/>
  </si>
  <si>
    <t xml:space="preserve">Discovery </t>
  </si>
  <si>
    <t>S3 2.0 TFSI</t>
    <phoneticPr fontId="2" type="noConversion"/>
  </si>
  <si>
    <t>S4 3.0 TFSI</t>
    <phoneticPr fontId="2" type="noConversion"/>
  </si>
  <si>
    <t>S</t>
    <phoneticPr fontId="2" type="noConversion"/>
  </si>
  <si>
    <t>2.2 디젤 AWD</t>
    <phoneticPr fontId="2" type="noConversion"/>
  </si>
  <si>
    <t xml:space="preserve">2.2 디젤 2WD </t>
    <phoneticPr fontId="2" type="noConversion"/>
  </si>
  <si>
    <t>가솔린 터보 2.5 AWD</t>
    <phoneticPr fontId="2" type="noConversion"/>
  </si>
  <si>
    <t>가솔린 터보 3.5 2WD</t>
    <phoneticPr fontId="2" type="noConversion"/>
  </si>
  <si>
    <t>가솔린 터보 2.5 2WD</t>
    <phoneticPr fontId="2" type="noConversion"/>
  </si>
  <si>
    <t>가솔린 터보 3.5 AWD</t>
    <phoneticPr fontId="2" type="noConversion"/>
  </si>
  <si>
    <t>E300 4MATIC Exclusive</t>
    <phoneticPr fontId="2" type="noConversion"/>
  </si>
  <si>
    <t>대상</t>
    <phoneticPr fontId="2" type="noConversion"/>
  </si>
  <si>
    <t>마이너스</t>
    <phoneticPr fontId="2" type="noConversion"/>
  </si>
  <si>
    <t>13대상</t>
    <phoneticPr fontId="2" type="noConversion"/>
  </si>
  <si>
    <t>2023년</t>
    <phoneticPr fontId="2" type="noConversion"/>
  </si>
  <si>
    <t>" 선택</t>
    <phoneticPr fontId="2" type="noConversion"/>
  </si>
  <si>
    <t>▲ '23년식 차량의 경우 "2023년" 선택 必</t>
    <phoneticPr fontId="2" type="noConversion"/>
  </si>
  <si>
    <t>A200d 세단</t>
    <phoneticPr fontId="2" type="noConversion"/>
  </si>
  <si>
    <t>A250 4matic  세단</t>
    <phoneticPr fontId="2" type="noConversion"/>
  </si>
  <si>
    <t>AMG A 35 4매틱 세단</t>
    <phoneticPr fontId="2" type="noConversion"/>
  </si>
  <si>
    <t>AMG A 45 4매틱+</t>
  </si>
  <si>
    <t>AMG CLA 45 S 4매틱+</t>
  </si>
  <si>
    <t>CLA 250 4매틱</t>
  </si>
  <si>
    <t>AMG CLS 53 4매틱+</t>
  </si>
  <si>
    <t>CLS 300 d 4매틱</t>
  </si>
  <si>
    <t>CLS 450 4매틱</t>
  </si>
  <si>
    <t>AMG C 43 4매틱 쿠페</t>
  </si>
  <si>
    <t>EQA 250 일렉트릭 아트</t>
  </si>
  <si>
    <t>320d</t>
    <phoneticPr fontId="2" type="noConversion"/>
  </si>
  <si>
    <t>잔가군</t>
    <phoneticPr fontId="2" type="noConversion"/>
  </si>
  <si>
    <t>모터원</t>
    <phoneticPr fontId="9" type="noConversion"/>
  </si>
  <si>
    <t>※ 필요한 항목_은지</t>
    <phoneticPr fontId="2" type="noConversion"/>
  </si>
  <si>
    <t>※ 추후 필요한 항목_은지</t>
    <phoneticPr fontId="2" type="noConversion"/>
  </si>
  <si>
    <t>※ 삭제</t>
    <phoneticPr fontId="2" type="noConversion"/>
  </si>
  <si>
    <t>2024년</t>
    <phoneticPr fontId="2" type="noConversion"/>
  </si>
  <si>
    <t xml:space="preserve">S 580 4matic </t>
    <phoneticPr fontId="2" type="noConversion"/>
  </si>
  <si>
    <t>프로모션여부</t>
    <phoneticPr fontId="2" type="noConversion"/>
  </si>
  <si>
    <t>Panamera 4 Executive</t>
    <phoneticPr fontId="2" type="noConversion"/>
  </si>
  <si>
    <t>Cayenne coupe turbo GT</t>
    <phoneticPr fontId="2" type="noConversion"/>
  </si>
  <si>
    <t>Carrera 4 GTS 카브리올레</t>
    <phoneticPr fontId="2" type="noConversion"/>
  </si>
  <si>
    <t>Carrera 4 카브리올레</t>
    <phoneticPr fontId="2" type="noConversion"/>
  </si>
  <si>
    <t>carrera 4s 카브리올레</t>
    <phoneticPr fontId="2" type="noConversion"/>
  </si>
  <si>
    <t>Marcan Turbo</t>
    <phoneticPr fontId="2" type="noConversion"/>
  </si>
  <si>
    <t>718 Boxster GTS 4.0</t>
    <phoneticPr fontId="2" type="noConversion"/>
  </si>
  <si>
    <t>BOXSTER</t>
    <phoneticPr fontId="2" type="noConversion"/>
  </si>
  <si>
    <t>GTS</t>
    <phoneticPr fontId="2" type="noConversion"/>
  </si>
  <si>
    <t>B4 AWD 플러스 브라이트</t>
    <phoneticPr fontId="2" type="noConversion"/>
  </si>
  <si>
    <t>B4 AWD 얼티메이트 브라이트</t>
    <phoneticPr fontId="2" type="noConversion"/>
  </si>
  <si>
    <t>B4 AWD 다크에디션</t>
    <phoneticPr fontId="2" type="noConversion"/>
  </si>
  <si>
    <t>B5 AWD 플러스 브라이트</t>
    <phoneticPr fontId="2" type="noConversion"/>
  </si>
  <si>
    <t>B5 AWD 얼티메이트 브라이트</t>
    <phoneticPr fontId="2" type="noConversion"/>
  </si>
  <si>
    <t>B6 AWD 얼티메이트 브라이트</t>
    <phoneticPr fontId="2" type="noConversion"/>
  </si>
  <si>
    <t>T8 AWD 얼티메이트 브라이트</t>
    <phoneticPr fontId="2" type="noConversion"/>
  </si>
  <si>
    <t>B6 AWD 플러스 브라이트</t>
    <phoneticPr fontId="2" type="noConversion"/>
  </si>
  <si>
    <t>B5 얼티메이트 브라이트</t>
    <phoneticPr fontId="2" type="noConversion"/>
  </si>
  <si>
    <t>C40 리차지</t>
    <phoneticPr fontId="2" type="noConversion"/>
  </si>
  <si>
    <t>트윈 얼티메이트</t>
    <phoneticPr fontId="2" type="noConversion"/>
  </si>
  <si>
    <t>350h</t>
    <phoneticPr fontId="2" type="noConversion"/>
  </si>
  <si>
    <t>450h</t>
    <phoneticPr fontId="2" type="noConversion"/>
  </si>
  <si>
    <t>500h</t>
    <phoneticPr fontId="2" type="noConversion"/>
  </si>
  <si>
    <t>XSE</t>
    <phoneticPr fontId="2" type="noConversion"/>
  </si>
  <si>
    <t>하이브리드 2WD</t>
    <phoneticPr fontId="2" type="noConversion"/>
  </si>
  <si>
    <t>하이브리드 AWD</t>
    <phoneticPr fontId="2" type="noConversion"/>
  </si>
  <si>
    <t>HIGHLAND</t>
  </si>
  <si>
    <t>리미티드</t>
    <phoneticPr fontId="2" type="noConversion"/>
  </si>
  <si>
    <t>플래티넘</t>
    <phoneticPr fontId="2" type="noConversion"/>
  </si>
  <si>
    <t>4.0 S</t>
    <phoneticPr fontId="2" type="noConversion"/>
  </si>
  <si>
    <t>테크니카</t>
    <phoneticPr fontId="2" type="noConversion"/>
  </si>
  <si>
    <t>로마</t>
    <phoneticPr fontId="2" type="noConversion"/>
  </si>
  <si>
    <t>컨버터블 GT</t>
    <phoneticPr fontId="2" type="noConversion"/>
  </si>
  <si>
    <t>SF90 스트라달레</t>
    <phoneticPr fontId="2" type="noConversion"/>
  </si>
  <si>
    <t>V12</t>
    <phoneticPr fontId="2" type="noConversion"/>
  </si>
  <si>
    <t>F8 스파이더</t>
    <phoneticPr fontId="2" type="noConversion"/>
  </si>
  <si>
    <t>EWB</t>
    <phoneticPr fontId="2" type="noConversion"/>
  </si>
  <si>
    <t>팬텀</t>
    <phoneticPr fontId="2" type="noConversion"/>
  </si>
  <si>
    <t>SWB</t>
    <phoneticPr fontId="2" type="noConversion"/>
  </si>
  <si>
    <t>스펙터</t>
    <phoneticPr fontId="2" type="noConversion"/>
  </si>
  <si>
    <t>쿠페</t>
    <phoneticPr fontId="2" type="noConversion"/>
  </si>
  <si>
    <t>아투라</t>
    <phoneticPr fontId="2" type="noConversion"/>
  </si>
  <si>
    <t>V6</t>
    <phoneticPr fontId="2" type="noConversion"/>
  </si>
  <si>
    <t>DBX</t>
    <phoneticPr fontId="2" type="noConversion"/>
  </si>
  <si>
    <t>V8 DBX 707</t>
    <phoneticPr fontId="2" type="noConversion"/>
  </si>
  <si>
    <t>V12 볼란테</t>
    <phoneticPr fontId="2" type="noConversion"/>
  </si>
  <si>
    <t>볼란테 4.0 V8</t>
    <phoneticPr fontId="2" type="noConversion"/>
  </si>
  <si>
    <t>A6 45 TDI</t>
    <phoneticPr fontId="2" type="noConversion"/>
  </si>
  <si>
    <t>A6 45 TFSI</t>
    <phoneticPr fontId="2" type="noConversion"/>
  </si>
  <si>
    <t>A6 50 TDI</t>
    <phoneticPr fontId="2" type="noConversion"/>
  </si>
  <si>
    <t>RS6</t>
    <phoneticPr fontId="2" type="noConversion"/>
  </si>
  <si>
    <t>35 TDI</t>
    <phoneticPr fontId="2" type="noConversion"/>
  </si>
  <si>
    <t>40 TDI</t>
    <phoneticPr fontId="2" type="noConversion"/>
  </si>
  <si>
    <t>S4</t>
    <phoneticPr fontId="2" type="noConversion"/>
  </si>
  <si>
    <t>Coupe 45 TFSI</t>
    <phoneticPr fontId="2" type="noConversion"/>
  </si>
  <si>
    <t>RS5</t>
    <phoneticPr fontId="2" type="noConversion"/>
  </si>
  <si>
    <t>RS7</t>
    <phoneticPr fontId="2" type="noConversion"/>
  </si>
  <si>
    <t>S3</t>
    <phoneticPr fontId="2" type="noConversion"/>
  </si>
  <si>
    <t>40 TFSI 프리미엄</t>
    <phoneticPr fontId="2" type="noConversion"/>
  </si>
  <si>
    <t>Q7 45 TDI</t>
    <phoneticPr fontId="2" type="noConversion"/>
  </si>
  <si>
    <t>Q7 50 TDI</t>
    <phoneticPr fontId="2" type="noConversion"/>
  </si>
  <si>
    <t>Q7 55 TFSI</t>
    <phoneticPr fontId="2" type="noConversion"/>
  </si>
  <si>
    <t>Coupe S5 3.0 TFSI</t>
    <phoneticPr fontId="2" type="noConversion"/>
  </si>
  <si>
    <t>L 60 TFSI Quattro (5인승)</t>
    <phoneticPr fontId="2" type="noConversion"/>
  </si>
  <si>
    <t>L 60 TFSI Quattro (4인승)</t>
    <phoneticPr fontId="2" type="noConversion"/>
  </si>
  <si>
    <t>RS3</t>
    <phoneticPr fontId="2" type="noConversion"/>
  </si>
  <si>
    <t>TFSI</t>
    <phoneticPr fontId="2" type="noConversion"/>
  </si>
  <si>
    <t>스포트백 TFSI</t>
    <phoneticPr fontId="2" type="noConversion"/>
  </si>
  <si>
    <t>아반트 TFSI 콰트로</t>
    <phoneticPr fontId="2" type="noConversion"/>
  </si>
  <si>
    <t>아반트 퍼포먼스</t>
    <phoneticPr fontId="2" type="noConversion"/>
  </si>
  <si>
    <t>퍼포먼스</t>
    <phoneticPr fontId="2" type="noConversion"/>
  </si>
  <si>
    <t>TFSI 콰트로</t>
    <phoneticPr fontId="2" type="noConversion"/>
  </si>
  <si>
    <t>RSQ8</t>
    <phoneticPr fontId="2" type="noConversion"/>
  </si>
  <si>
    <t>4.0 TFSI 콰트로</t>
    <phoneticPr fontId="2" type="noConversion"/>
  </si>
  <si>
    <t>90 D250 XS 에디션</t>
    <phoneticPr fontId="2" type="noConversion"/>
  </si>
  <si>
    <t>110 D250 SE</t>
    <phoneticPr fontId="2" type="noConversion"/>
  </si>
  <si>
    <t>110 D300 X-다이나믹 HSE</t>
    <phoneticPr fontId="2" type="noConversion"/>
  </si>
  <si>
    <t>130 D300 X-다이나믹 HSE</t>
    <phoneticPr fontId="2" type="noConversion"/>
  </si>
  <si>
    <t>90 P400 X</t>
    <phoneticPr fontId="2" type="noConversion"/>
  </si>
  <si>
    <t>110 P400 X</t>
    <phoneticPr fontId="2" type="noConversion"/>
  </si>
  <si>
    <t>130 P400 X-다이나믹 HSE</t>
    <phoneticPr fontId="2" type="noConversion"/>
  </si>
  <si>
    <t>110 P300 X-다이나믹 SE</t>
    <phoneticPr fontId="2" type="noConversion"/>
  </si>
  <si>
    <t>P250 S</t>
    <phoneticPr fontId="2" type="noConversion"/>
  </si>
  <si>
    <t>P250 Dynamic SE</t>
    <phoneticPr fontId="2" type="noConversion"/>
  </si>
  <si>
    <t>P400e Dynamic SE</t>
    <phoneticPr fontId="2" type="noConversion"/>
  </si>
  <si>
    <t>P400 Dynamic HSE</t>
    <phoneticPr fontId="2" type="noConversion"/>
  </si>
  <si>
    <t>P250 다이나믹 SE</t>
    <phoneticPr fontId="2" type="noConversion"/>
  </si>
  <si>
    <t>AB P615 SV</t>
    <phoneticPr fontId="2" type="noConversion"/>
  </si>
  <si>
    <t>D350 LWB</t>
    <phoneticPr fontId="2" type="noConversion"/>
  </si>
  <si>
    <t>P530 AB LWB(5seat)</t>
    <phoneticPr fontId="2" type="noConversion"/>
  </si>
  <si>
    <t>0976</t>
  </si>
  <si>
    <t>0977</t>
  </si>
  <si>
    <t>0981</t>
  </si>
  <si>
    <t>0982</t>
  </si>
  <si>
    <t>0983</t>
  </si>
  <si>
    <t>0984</t>
  </si>
  <si>
    <t>0990</t>
  </si>
  <si>
    <t>1000</t>
  </si>
  <si>
    <t>Range Rover Evoque</t>
    <phoneticPr fontId="2" type="noConversion"/>
  </si>
  <si>
    <t>검토용1</t>
    <phoneticPr fontId="2" type="noConversion"/>
  </si>
  <si>
    <t>검토용2</t>
  </si>
  <si>
    <t>검토용3</t>
  </si>
  <si>
    <t>0002</t>
    <phoneticPr fontId="2" type="noConversion"/>
  </si>
  <si>
    <t>P550e SWB</t>
    <phoneticPr fontId="2" type="noConversion"/>
  </si>
  <si>
    <t>1군</t>
  </si>
  <si>
    <t>2군</t>
  </si>
  <si>
    <t>3군</t>
  </si>
  <si>
    <t>4군</t>
  </si>
  <si>
    <t>5군</t>
  </si>
  <si>
    <t>6군</t>
  </si>
  <si>
    <t>7군</t>
  </si>
  <si>
    <t>8군</t>
  </si>
  <si>
    <t>9군</t>
  </si>
  <si>
    <t>10군</t>
  </si>
  <si>
    <t>11군</t>
  </si>
  <si>
    <t>12군</t>
  </si>
  <si>
    <t>13군</t>
  </si>
  <si>
    <t>14군</t>
  </si>
  <si>
    <t>15군</t>
  </si>
  <si>
    <t>16군</t>
  </si>
  <si>
    <t>17군</t>
  </si>
  <si>
    <t>18군</t>
  </si>
  <si>
    <t>19군</t>
  </si>
  <si>
    <t>20군</t>
  </si>
  <si>
    <t>21군</t>
  </si>
  <si>
    <t>22군</t>
  </si>
  <si>
    <t>23군</t>
  </si>
  <si>
    <t>24군</t>
  </si>
  <si>
    <t>25군</t>
  </si>
  <si>
    <t>Cayenne turbo GT</t>
    <phoneticPr fontId="2" type="noConversion"/>
  </si>
  <si>
    <t>하이브리드</t>
    <phoneticPr fontId="2" type="noConversion"/>
  </si>
  <si>
    <t>630i xDrive GT</t>
    <phoneticPr fontId="2" type="noConversion"/>
  </si>
  <si>
    <t>640i xDrive GT</t>
    <phoneticPr fontId="2" type="noConversion"/>
  </si>
  <si>
    <t>620d GT</t>
    <phoneticPr fontId="2" type="noConversion"/>
  </si>
  <si>
    <t>GLE 53 AMG 4Matic+</t>
    <phoneticPr fontId="2" type="noConversion"/>
  </si>
  <si>
    <t>Z</t>
    <phoneticPr fontId="2" type="noConversion"/>
  </si>
  <si>
    <t>승용RV</t>
    <phoneticPr fontId="2" type="noConversion"/>
  </si>
  <si>
    <t>승용차</t>
    <phoneticPr fontId="2" type="noConversion"/>
  </si>
  <si>
    <t>검토©</t>
    <phoneticPr fontId="2" type="noConversion"/>
  </si>
  <si>
    <t>19</t>
  </si>
  <si>
    <t>20</t>
  </si>
  <si>
    <t>18</t>
  </si>
  <si>
    <t>아우토슈타트/스투트가르트</t>
    <phoneticPr fontId="9" type="noConversion"/>
  </si>
  <si>
    <t>경남자동차</t>
    <phoneticPr fontId="2" type="noConversion"/>
  </si>
  <si>
    <t>16군</t>
    <phoneticPr fontId="2" type="noConversion"/>
  </si>
  <si>
    <t>중앙 / 한성모터스</t>
    <phoneticPr fontId="9" type="noConversion"/>
  </si>
  <si>
    <t>아이언오토 / KCC오토(벤츠)</t>
    <phoneticPr fontId="9" type="noConversion"/>
  </si>
  <si>
    <t>디올뉴 프리미엄</t>
    <phoneticPr fontId="2" type="noConversion"/>
  </si>
  <si>
    <t>디올뉴 익스클루시브</t>
    <phoneticPr fontId="2" type="noConversion"/>
  </si>
  <si>
    <t>디올뉴 캘리그래피</t>
    <phoneticPr fontId="2" type="noConversion"/>
  </si>
  <si>
    <t>디올뉴 2.5 2WD</t>
    <phoneticPr fontId="2" type="noConversion"/>
  </si>
  <si>
    <t>디올뉴 3.5 2WD</t>
    <phoneticPr fontId="2" type="noConversion"/>
  </si>
  <si>
    <t>디올뉴 3.5 4WD</t>
    <phoneticPr fontId="2" type="noConversion"/>
  </si>
  <si>
    <t>삼천리모터스</t>
    <phoneticPr fontId="2" type="noConversion"/>
  </si>
  <si>
    <t>16군</t>
    <phoneticPr fontId="2" type="noConversion"/>
  </si>
  <si>
    <t>7군</t>
    <phoneticPr fontId="2" type="noConversion"/>
  </si>
  <si>
    <t>EQS450+ AMG Line</t>
    <phoneticPr fontId="2" type="noConversion"/>
  </si>
  <si>
    <t>EQS580+ AMG Line</t>
    <phoneticPr fontId="2" type="noConversion"/>
  </si>
  <si>
    <t>EQS350</t>
    <phoneticPr fontId="2" type="noConversion"/>
  </si>
  <si>
    <t>120i M Sport Package</t>
  </si>
  <si>
    <t>M440i xDrive Coupe</t>
  </si>
  <si>
    <t>M440i xDrive Convertible</t>
  </si>
  <si>
    <t>M850i xDrive Coupe</t>
  </si>
  <si>
    <t>xDrive 20i xLine</t>
  </si>
  <si>
    <t>xDrive 20i M Sport Package</t>
  </si>
  <si>
    <t>xDrive 20d xline</t>
  </si>
  <si>
    <t>xDrive 20d M Sport Package</t>
  </si>
  <si>
    <t>xDrive 30d M Sport Package</t>
  </si>
  <si>
    <t>xDrive 30e xline</t>
  </si>
  <si>
    <t>xDrive 30e M Sport Package</t>
  </si>
  <si>
    <t>Cabriolet 45 TFSI Quattro Premium</t>
  </si>
  <si>
    <t>420i Coupe M Sport Package</t>
    <phoneticPr fontId="2" type="noConversion"/>
  </si>
  <si>
    <t>C잔가</t>
    <phoneticPr fontId="9" type="noConversion"/>
  </si>
  <si>
    <t>17군</t>
    <phoneticPr fontId="2" type="noConversion"/>
  </si>
  <si>
    <t>2.0 GTI</t>
    <phoneticPr fontId="2" type="noConversion"/>
  </si>
  <si>
    <t>무연</t>
    <phoneticPr fontId="2" type="noConversion"/>
  </si>
  <si>
    <t>13군</t>
    <phoneticPr fontId="2" type="noConversion"/>
  </si>
  <si>
    <t>1.5 TSI Premium</t>
    <phoneticPr fontId="2" type="noConversion"/>
  </si>
  <si>
    <t>1.5 TSI Prestige</t>
    <phoneticPr fontId="2" type="noConversion"/>
  </si>
  <si>
    <t>15군</t>
    <phoneticPr fontId="2" type="noConversion"/>
  </si>
  <si>
    <t>2.0 TSI</t>
    <phoneticPr fontId="2" type="noConversion"/>
  </si>
  <si>
    <t>10군</t>
    <phoneticPr fontId="2" type="noConversion"/>
  </si>
  <si>
    <t>14군</t>
    <phoneticPr fontId="2" type="noConversion"/>
  </si>
  <si>
    <t>C 300 4매틱 AMG 라인</t>
    <phoneticPr fontId="2" type="noConversion"/>
  </si>
  <si>
    <t>C 300 4매틱 아방가르드</t>
    <phoneticPr fontId="2" type="noConversion"/>
  </si>
  <si>
    <t>9군</t>
    <phoneticPr fontId="2" type="noConversion"/>
  </si>
  <si>
    <t>22군</t>
    <phoneticPr fontId="2" type="noConversion"/>
  </si>
  <si>
    <t>11군</t>
    <phoneticPr fontId="2" type="noConversion"/>
  </si>
  <si>
    <t>43 4MATIC Coupe</t>
    <phoneticPr fontId="2" type="noConversion"/>
  </si>
  <si>
    <t xml:space="preserve"> 300e 4MATIC Coupe</t>
  </si>
  <si>
    <t>GLE 53 AMG 4Matic+ 쿠페</t>
    <phoneticPr fontId="2" type="noConversion"/>
  </si>
  <si>
    <t>S 450d 4matic</t>
    <phoneticPr fontId="2" type="noConversion"/>
  </si>
  <si>
    <t>S 500 4matic</t>
    <phoneticPr fontId="2" type="noConversion"/>
  </si>
  <si>
    <t>S63 E 퍼포먼스</t>
    <phoneticPr fontId="2" type="noConversion"/>
  </si>
  <si>
    <t>x5 xDrive 40i m sport</t>
    <phoneticPr fontId="2" type="noConversion"/>
  </si>
  <si>
    <t>x5 xDrive 40d M스포츠 프로</t>
    <phoneticPr fontId="2" type="noConversion"/>
  </si>
  <si>
    <t>x5 xDrive 40d M스포츠 프로 LCI</t>
    <phoneticPr fontId="2" type="noConversion"/>
  </si>
  <si>
    <t>8군</t>
    <phoneticPr fontId="2" type="noConversion"/>
  </si>
  <si>
    <t>3 Series</t>
    <phoneticPr fontId="2" type="noConversion"/>
  </si>
  <si>
    <t>320i Touring</t>
    <phoneticPr fontId="2" type="noConversion"/>
  </si>
  <si>
    <t>320d Touring M Sport package</t>
    <phoneticPr fontId="2" type="noConversion"/>
  </si>
  <si>
    <t>320d Touring</t>
    <phoneticPr fontId="2" type="noConversion"/>
  </si>
  <si>
    <t>420i Gran Coupe M sport</t>
    <phoneticPr fontId="2" type="noConversion"/>
  </si>
  <si>
    <t>420i Gran Coupe M sport 퍼포먼스 패키지</t>
    <phoneticPr fontId="2" type="noConversion"/>
  </si>
  <si>
    <t>4 Series</t>
    <phoneticPr fontId="2" type="noConversion"/>
  </si>
  <si>
    <t>420d Gran Coupe M 스포츠</t>
    <phoneticPr fontId="2" type="noConversion"/>
  </si>
  <si>
    <t>420d Gran Coupe M 스포츠 퍼포먼스 패키지</t>
    <phoneticPr fontId="2" type="noConversion"/>
  </si>
  <si>
    <t>120i Sport</t>
    <phoneticPr fontId="2" type="noConversion"/>
  </si>
  <si>
    <t>M35i x드라이브</t>
    <phoneticPr fontId="2" type="noConversion"/>
  </si>
  <si>
    <t>12군</t>
    <phoneticPr fontId="2" type="noConversion"/>
  </si>
  <si>
    <t>M2 Coupe</t>
    <phoneticPr fontId="2" type="noConversion"/>
  </si>
  <si>
    <t>M Series M3</t>
    <phoneticPr fontId="2" type="noConversion"/>
  </si>
  <si>
    <t>M Series M2</t>
    <phoneticPr fontId="2" type="noConversion"/>
  </si>
  <si>
    <t xml:space="preserve">M3 Competition M xDrive </t>
    <phoneticPr fontId="2" type="noConversion"/>
  </si>
  <si>
    <t xml:space="preserve">M3 투어링 Competition M xDrive </t>
    <phoneticPr fontId="2" type="noConversion"/>
  </si>
  <si>
    <t>M4 Competition M xDrive</t>
    <phoneticPr fontId="2" type="noConversion"/>
  </si>
  <si>
    <t>M5 Competition</t>
    <phoneticPr fontId="2" type="noConversion"/>
  </si>
  <si>
    <t>8 Series</t>
    <phoneticPr fontId="2" type="noConversion"/>
  </si>
  <si>
    <t>20군</t>
    <phoneticPr fontId="2" type="noConversion"/>
  </si>
  <si>
    <t>16군</t>
    <phoneticPr fontId="2" type="noConversion"/>
  </si>
  <si>
    <t>AMG E 53 4M Coupe</t>
    <phoneticPr fontId="2" type="noConversion"/>
  </si>
  <si>
    <t>AMG E 53 4M</t>
    <phoneticPr fontId="2" type="noConversion"/>
  </si>
  <si>
    <t>랩터</t>
    <phoneticPr fontId="2" type="noConversion"/>
  </si>
  <si>
    <t>와일드트랙</t>
    <phoneticPr fontId="2" type="noConversion"/>
  </si>
  <si>
    <t>18군</t>
    <phoneticPr fontId="2" type="noConversion"/>
  </si>
  <si>
    <t>14군</t>
    <phoneticPr fontId="2" type="noConversion"/>
  </si>
  <si>
    <t>승용차</t>
    <phoneticPr fontId="2" type="noConversion"/>
  </si>
  <si>
    <t>ExPlorer FHEV</t>
    <phoneticPr fontId="2" type="noConversion"/>
  </si>
  <si>
    <t>3.3 FHEV</t>
    <phoneticPr fontId="2" type="noConversion"/>
  </si>
  <si>
    <t>CT5</t>
    <phoneticPr fontId="2" type="noConversion"/>
  </si>
  <si>
    <t>스포츠</t>
    <phoneticPr fontId="2" type="noConversion"/>
  </si>
  <si>
    <t>프리미엄 럭셔리</t>
    <phoneticPr fontId="2" type="noConversion"/>
  </si>
  <si>
    <t>XT4</t>
    <phoneticPr fontId="2" type="noConversion"/>
  </si>
  <si>
    <t xml:space="preserve"> </t>
    <phoneticPr fontId="2" type="noConversion"/>
  </si>
  <si>
    <t>13군</t>
    <phoneticPr fontId="2" type="noConversion"/>
  </si>
  <si>
    <t>승용RV</t>
    <phoneticPr fontId="2" type="noConversion"/>
  </si>
  <si>
    <t>2WD 하이브리드 투어링</t>
    <phoneticPr fontId="2" type="noConversion"/>
  </si>
  <si>
    <t>4WD 하이브리드 투어링</t>
    <phoneticPr fontId="2" type="noConversion"/>
  </si>
  <si>
    <t>CR-V</t>
    <phoneticPr fontId="2" type="noConversion"/>
  </si>
  <si>
    <t>10군</t>
    <phoneticPr fontId="2" type="noConversion"/>
  </si>
  <si>
    <t>1.5 터보</t>
    <phoneticPr fontId="2" type="noConversion"/>
  </si>
  <si>
    <t>17군</t>
    <phoneticPr fontId="2" type="noConversion"/>
  </si>
  <si>
    <t>엘리트</t>
    <phoneticPr fontId="2" type="noConversion"/>
  </si>
  <si>
    <t>블랙라벨</t>
    <phoneticPr fontId="2" type="noConversion"/>
  </si>
  <si>
    <t>리저브</t>
    <phoneticPr fontId="2" type="noConversion"/>
  </si>
  <si>
    <t>블랙라벨</t>
    <phoneticPr fontId="2" type="noConversion"/>
  </si>
  <si>
    <t>제트 패키지</t>
    <phoneticPr fontId="2" type="noConversion"/>
  </si>
  <si>
    <t>루비콘</t>
    <phoneticPr fontId="2" type="noConversion"/>
  </si>
  <si>
    <t xml:space="preserve"> L 써밋 리저브 3.6</t>
  </si>
  <si>
    <t xml:space="preserve"> L 오버랜드 3.6</t>
  </si>
  <si>
    <t xml:space="preserve"> 리미티드 4xe</t>
  </si>
  <si>
    <t xml:space="preserve"> 써밋 리저브 4xe</t>
  </si>
  <si>
    <t xml:space="preserve"> 오버랜드</t>
  </si>
  <si>
    <t>리미티드 1.3 FWD</t>
    <phoneticPr fontId="2" type="noConversion"/>
  </si>
  <si>
    <t>무연</t>
    <phoneticPr fontId="2" type="noConversion"/>
  </si>
  <si>
    <t>하이브리드</t>
    <phoneticPr fontId="2" type="noConversion"/>
  </si>
  <si>
    <t xml:space="preserve"> 리미티드 3.6</t>
    <phoneticPr fontId="2" type="noConversion"/>
  </si>
  <si>
    <t>루비콘 2도어</t>
    <phoneticPr fontId="2" type="noConversion"/>
  </si>
  <si>
    <t>사하라 4도어 파워탑</t>
    <phoneticPr fontId="2" type="noConversion"/>
  </si>
  <si>
    <t>사하라 4도어 하드탑</t>
    <phoneticPr fontId="2" type="noConversion"/>
  </si>
  <si>
    <t>루비콘 4도어 파워탑</t>
    <phoneticPr fontId="2" type="noConversion"/>
  </si>
  <si>
    <t>루비콘 4도어 하드탑</t>
    <phoneticPr fontId="2" type="noConversion"/>
  </si>
  <si>
    <t>사하라 4도어 하드탑 4xe</t>
    <phoneticPr fontId="2" type="noConversion"/>
  </si>
  <si>
    <t>사하라 4도어 파워탑 4xe</t>
    <phoneticPr fontId="2" type="noConversion"/>
  </si>
  <si>
    <t>스포츠 S 4도어 하드탑</t>
    <phoneticPr fontId="2" type="noConversion"/>
  </si>
  <si>
    <t>모데나</t>
  </si>
  <si>
    <t>트로페오</t>
  </si>
  <si>
    <t>GT 하이브리드</t>
  </si>
  <si>
    <t>모데나 S Q4</t>
  </si>
  <si>
    <t>모데나 S</t>
  </si>
  <si>
    <t>모데나 Q4</t>
    <phoneticPr fontId="2" type="noConversion"/>
  </si>
  <si>
    <t>MC20</t>
    <phoneticPr fontId="2" type="noConversion"/>
  </si>
  <si>
    <t>V6</t>
    <phoneticPr fontId="2" type="noConversion"/>
  </si>
  <si>
    <t>첼로 V6</t>
    <phoneticPr fontId="2" type="noConversion"/>
  </si>
  <si>
    <t>GT 라인 1.5 블루Hdi</t>
    <phoneticPr fontId="2" type="noConversion"/>
  </si>
  <si>
    <t>알뤼르 1.5 블루Hdi</t>
    <phoneticPr fontId="2" type="noConversion"/>
  </si>
  <si>
    <t>GT</t>
    <phoneticPr fontId="2" type="noConversion"/>
  </si>
  <si>
    <t>알뤼르</t>
    <phoneticPr fontId="2" type="noConversion"/>
  </si>
  <si>
    <t>GT 라인 일렉트릭</t>
    <phoneticPr fontId="2" type="noConversion"/>
  </si>
  <si>
    <t>알뤼르 일렉트릭</t>
    <phoneticPr fontId="2" type="noConversion"/>
  </si>
  <si>
    <t>전기차</t>
    <phoneticPr fontId="2" type="noConversion"/>
  </si>
  <si>
    <t>승용차</t>
    <phoneticPr fontId="2" type="noConversion"/>
  </si>
  <si>
    <t>18군</t>
    <phoneticPr fontId="2" type="noConversion"/>
  </si>
  <si>
    <t>22군</t>
    <phoneticPr fontId="2" type="noConversion"/>
  </si>
  <si>
    <t>1.5 블루HDi 알뤼르</t>
  </si>
  <si>
    <t>디젤</t>
    <phoneticPr fontId="2" type="noConversion"/>
  </si>
  <si>
    <t>1.2 퓨어테크 GT</t>
  </si>
  <si>
    <t>1.2 퓨어테크 알뤼르</t>
  </si>
  <si>
    <t>1.5 블루HDi 알뤼르</t>
    <phoneticPr fontId="2" type="noConversion"/>
  </si>
  <si>
    <t>1.2 알뤼르</t>
    <phoneticPr fontId="2" type="noConversion"/>
  </si>
  <si>
    <t>1.2 GT</t>
    <phoneticPr fontId="2" type="noConversion"/>
  </si>
  <si>
    <t>쿠퍼 S 클래식</t>
  </si>
  <si>
    <t>쿠퍼 클래식</t>
  </si>
  <si>
    <t>JCW 언톨드 에디션</t>
    <phoneticPr fontId="2" type="noConversion"/>
  </si>
  <si>
    <t>쿠퍼 S 언톨드 에디션</t>
    <phoneticPr fontId="2" type="noConversion"/>
  </si>
  <si>
    <t>15군</t>
    <phoneticPr fontId="2" type="noConversion"/>
  </si>
  <si>
    <t>쿠퍼 클래식</t>
    <phoneticPr fontId="2" type="noConversion"/>
  </si>
  <si>
    <t>레졸루트 에디션 쿠퍼 S 컨버터블</t>
    <phoneticPr fontId="2" type="noConversion"/>
  </si>
  <si>
    <t>JCW</t>
    <phoneticPr fontId="2" type="noConversion"/>
  </si>
  <si>
    <t>JCW 올포</t>
    <phoneticPr fontId="2" type="noConversion"/>
  </si>
  <si>
    <t xml:space="preserve"> CLUBMAN</t>
  </si>
  <si>
    <t xml:space="preserve"> CONVERTIBLE</t>
  </si>
  <si>
    <t xml:space="preserve"> COUNTRYMAN</t>
  </si>
  <si>
    <t>JCW 올포 (2세대)</t>
    <phoneticPr fontId="2" type="noConversion"/>
  </si>
  <si>
    <t>쿠퍼 S 언차티드 에디션 (2세대)</t>
    <phoneticPr fontId="2" type="noConversion"/>
  </si>
  <si>
    <t>쿠퍼 S 올포 클래식 (2세대)</t>
    <phoneticPr fontId="2" type="noConversion"/>
  </si>
  <si>
    <t>쿠퍼 S 하이랜드 에디션 (2세대)</t>
    <phoneticPr fontId="2" type="noConversion"/>
  </si>
  <si>
    <t>쿠퍼 하이랜드 에디션 (2세대)</t>
    <phoneticPr fontId="2" type="noConversion"/>
  </si>
  <si>
    <t>쿠퍼 언차티드 에디션 (2세대)</t>
    <phoneticPr fontId="2" type="noConversion"/>
  </si>
  <si>
    <t>쿠퍼 클래식 (2세대)</t>
    <phoneticPr fontId="2" type="noConversion"/>
  </si>
  <si>
    <t>S 올포 클래식 (3세대)</t>
    <phoneticPr fontId="2" type="noConversion"/>
  </si>
  <si>
    <t>S 올포 페이버드 (3세대)</t>
    <phoneticPr fontId="2" type="noConversion"/>
  </si>
  <si>
    <t>JCW 올포 (3세대)</t>
    <phoneticPr fontId="2" type="noConversion"/>
  </si>
  <si>
    <t>쿠퍼 S 클래식</t>
    <phoneticPr fontId="2" type="noConversion"/>
  </si>
  <si>
    <t>HATCH</t>
    <phoneticPr fontId="2" type="noConversion"/>
  </si>
  <si>
    <t>SE</t>
    <phoneticPr fontId="2" type="noConversion"/>
  </si>
  <si>
    <t>일렉트릭 쿠퍼 SE T1 (1세대)</t>
    <phoneticPr fontId="2" type="noConversion"/>
  </si>
  <si>
    <t>일렉트릭 쿠퍼 SE  (1세대)</t>
    <phoneticPr fontId="2" type="noConversion"/>
  </si>
  <si>
    <t>일렉트릭 쿠퍼 레졸루트 에디션 (1세대)</t>
    <phoneticPr fontId="2" type="noConversion"/>
  </si>
  <si>
    <t>3도어 쿠퍼 클래식 (3세대)</t>
    <phoneticPr fontId="2" type="noConversion"/>
  </si>
  <si>
    <t>3도어 쿠퍼 클래식 플러스 (3세대)</t>
    <phoneticPr fontId="2" type="noConversion"/>
  </si>
  <si>
    <t>3도어 쿠퍼 S 클래식 (3세대)</t>
    <phoneticPr fontId="2" type="noConversion"/>
  </si>
  <si>
    <t>3도어 메이필드 에디션 (3세대)</t>
    <phoneticPr fontId="2" type="noConversion"/>
  </si>
  <si>
    <t>3도어 쿠퍼 JCW (3세대)</t>
    <phoneticPr fontId="2" type="noConversion"/>
  </si>
  <si>
    <t>5도어 쿠퍼 클래식 (3세대)</t>
    <phoneticPr fontId="2" type="noConversion"/>
  </si>
  <si>
    <t>5도어 쿠퍼 S 클래식 (3세대)</t>
    <phoneticPr fontId="2" type="noConversion"/>
  </si>
  <si>
    <t>5도어 메이필드 에디션 (3세대)</t>
    <phoneticPr fontId="2" type="noConversion"/>
  </si>
  <si>
    <t>플러그인 하이브리드 SE</t>
  </si>
  <si>
    <t>플러그인 하이브리드 XSE</t>
  </si>
  <si>
    <t>하이브리드 LE</t>
  </si>
  <si>
    <t>하이브리드 XLE</t>
  </si>
  <si>
    <t xml:space="preserve"> 2.4 듀얼 부스트 하이브리드</t>
  </si>
  <si>
    <t xml:space="preserve"> 2.5 하이브리드</t>
  </si>
  <si>
    <t>하이브리드 2WD XLE</t>
  </si>
  <si>
    <t>하이브리드 4WD LTD</t>
  </si>
  <si>
    <t>GR</t>
    <phoneticPr fontId="2" type="noConversion"/>
  </si>
  <si>
    <t>GR 수프라 3.0</t>
    <phoneticPr fontId="2" type="noConversion"/>
  </si>
  <si>
    <t>86 스탠다드</t>
    <phoneticPr fontId="2" type="noConversion"/>
  </si>
  <si>
    <t>86 프리미엄</t>
    <phoneticPr fontId="2" type="noConversion"/>
  </si>
  <si>
    <t>24군</t>
    <phoneticPr fontId="2" type="noConversion"/>
  </si>
  <si>
    <t>알파드</t>
    <phoneticPr fontId="2" type="noConversion"/>
  </si>
  <si>
    <t>2.5 하이브리드</t>
    <phoneticPr fontId="2" type="noConversion"/>
  </si>
  <si>
    <t>19군</t>
    <phoneticPr fontId="2" type="noConversion"/>
  </si>
  <si>
    <t>11군</t>
    <phoneticPr fontId="2" type="noConversion"/>
  </si>
  <si>
    <t>RZ</t>
    <phoneticPr fontId="2" type="noConversion"/>
  </si>
  <si>
    <t>450e 수프림</t>
    <phoneticPr fontId="2" type="noConversion"/>
  </si>
  <si>
    <t>450e 럭셔리</t>
    <phoneticPr fontId="2" type="noConversion"/>
  </si>
  <si>
    <t>500 컨버터블</t>
    <phoneticPr fontId="2" type="noConversion"/>
  </si>
  <si>
    <t>300h F 스포츠</t>
  </si>
  <si>
    <t>300h F 스포츠 디자인 패키지</t>
  </si>
  <si>
    <t>300h 럭셔리 플러스</t>
  </si>
  <si>
    <t>300h 이그제큐티브</t>
  </si>
  <si>
    <t>LS 500h Supreme AWD</t>
    <phoneticPr fontId="2" type="noConversion"/>
  </si>
  <si>
    <t>500 Supreme AWD</t>
    <phoneticPr fontId="2" type="noConversion"/>
  </si>
  <si>
    <t>250h</t>
    <phoneticPr fontId="2" type="noConversion"/>
  </si>
  <si>
    <t>250h F Sports</t>
    <phoneticPr fontId="2" type="noConversion"/>
  </si>
  <si>
    <t>250h AWD</t>
    <phoneticPr fontId="2" type="noConversion"/>
  </si>
  <si>
    <t>V60</t>
    <phoneticPr fontId="2" type="noConversion"/>
  </si>
  <si>
    <t>크로스컨트리 B5 플러스</t>
    <phoneticPr fontId="2" type="noConversion"/>
  </si>
  <si>
    <t>크로스컨트리 B5 얼티메이트</t>
    <phoneticPr fontId="2" type="noConversion"/>
  </si>
  <si>
    <t>V90</t>
    <phoneticPr fontId="2" type="noConversion"/>
  </si>
  <si>
    <t>크로스컨트리 B5 AWD 얼티메이트</t>
    <phoneticPr fontId="2" type="noConversion"/>
  </si>
  <si>
    <t>클로스컨트리 B5 AWD 플러스</t>
    <phoneticPr fontId="2" type="noConversion"/>
  </si>
  <si>
    <t>0857</t>
  </si>
  <si>
    <t>0858</t>
  </si>
  <si>
    <t>0859</t>
  </si>
  <si>
    <t>0860</t>
  </si>
  <si>
    <t>0865</t>
  </si>
  <si>
    <t>0866</t>
  </si>
  <si>
    <t>0867</t>
  </si>
  <si>
    <t>0868</t>
  </si>
  <si>
    <t>0872</t>
  </si>
  <si>
    <t>0873</t>
  </si>
  <si>
    <t>0980</t>
  </si>
  <si>
    <t>0986</t>
  </si>
  <si>
    <t>0987</t>
  </si>
  <si>
    <t>0989</t>
  </si>
  <si>
    <t>1001</t>
  </si>
  <si>
    <t>1020</t>
  </si>
  <si>
    <t>1044</t>
  </si>
  <si>
    <t>1051</t>
  </si>
  <si>
    <t>1052</t>
  </si>
  <si>
    <t>1058</t>
  </si>
  <si>
    <t>1059</t>
  </si>
  <si>
    <t>1075</t>
  </si>
  <si>
    <t>1271</t>
  </si>
  <si>
    <t>1272</t>
  </si>
  <si>
    <t>1273</t>
  </si>
  <si>
    <t>1274</t>
  </si>
  <si>
    <t>1275</t>
  </si>
  <si>
    <t>1276</t>
  </si>
  <si>
    <t>1319</t>
  </si>
  <si>
    <t>1321</t>
  </si>
  <si>
    <t>1322</t>
  </si>
  <si>
    <t>1323</t>
  </si>
  <si>
    <t>1324</t>
  </si>
  <si>
    <t>1348</t>
  </si>
  <si>
    <t>1365</t>
  </si>
  <si>
    <t>1369</t>
  </si>
  <si>
    <t>1371</t>
  </si>
  <si>
    <t>1379</t>
  </si>
  <si>
    <t>1380</t>
  </si>
  <si>
    <t>1382</t>
  </si>
  <si>
    <t>1383</t>
  </si>
  <si>
    <t>1385</t>
  </si>
  <si>
    <t>1386</t>
  </si>
  <si>
    <t>1388</t>
  </si>
  <si>
    <t>1391</t>
  </si>
  <si>
    <t>1393</t>
  </si>
  <si>
    <t>1394</t>
  </si>
  <si>
    <t>1395</t>
  </si>
  <si>
    <t>4군</t>
    <phoneticPr fontId="2" type="noConversion"/>
  </si>
  <si>
    <t>프로모션 -2</t>
    <phoneticPr fontId="2" type="noConversion"/>
  </si>
  <si>
    <t>프로모션 -1</t>
    <phoneticPr fontId="2" type="noConversion"/>
  </si>
  <si>
    <t>5군</t>
    <phoneticPr fontId="2" type="noConversion"/>
  </si>
  <si>
    <t>프로모션 -2</t>
    <phoneticPr fontId="2" type="noConversion"/>
  </si>
  <si>
    <t>9군</t>
    <phoneticPr fontId="2" type="noConversion"/>
  </si>
  <si>
    <t>프로모션 -3</t>
    <phoneticPr fontId="2" type="noConversion"/>
  </si>
  <si>
    <t>6군</t>
    <phoneticPr fontId="2" type="noConversion"/>
  </si>
  <si>
    <t>11군</t>
    <phoneticPr fontId="2" type="noConversion"/>
  </si>
  <si>
    <t>리릭</t>
    <phoneticPr fontId="2" type="noConversion"/>
  </si>
  <si>
    <t>스포츠</t>
    <phoneticPr fontId="2" type="noConversion"/>
  </si>
  <si>
    <t>전기차</t>
    <phoneticPr fontId="2" type="noConversion"/>
  </si>
  <si>
    <t>16군</t>
    <phoneticPr fontId="2" type="noConversion"/>
  </si>
  <si>
    <t>13군</t>
    <phoneticPr fontId="2" type="noConversion"/>
  </si>
  <si>
    <t>8군</t>
    <phoneticPr fontId="2" type="noConversion"/>
  </si>
  <si>
    <t>10군</t>
    <phoneticPr fontId="2" type="noConversion"/>
  </si>
  <si>
    <t>프로모션 -6</t>
    <phoneticPr fontId="2" type="noConversion"/>
  </si>
  <si>
    <t>14군</t>
    <phoneticPr fontId="2" type="noConversion"/>
  </si>
  <si>
    <t>프로모션 -1</t>
    <phoneticPr fontId="2" type="noConversion"/>
  </si>
  <si>
    <t>18군</t>
    <phoneticPr fontId="2" type="noConversion"/>
  </si>
  <si>
    <t>6군</t>
    <phoneticPr fontId="2" type="noConversion"/>
  </si>
  <si>
    <t>7군</t>
    <phoneticPr fontId="2" type="noConversion"/>
  </si>
  <si>
    <t>프로모션 -4</t>
    <phoneticPr fontId="2" type="noConversion"/>
  </si>
  <si>
    <t>20군</t>
    <phoneticPr fontId="2" type="noConversion"/>
  </si>
  <si>
    <t>15군</t>
    <phoneticPr fontId="2" type="noConversion"/>
  </si>
  <si>
    <t>프로모션 -7</t>
    <phoneticPr fontId="2" type="noConversion"/>
  </si>
  <si>
    <t>스타 / 한성자동차</t>
    <phoneticPr fontId="9" type="noConversion"/>
  </si>
  <si>
    <t>218d 어드밴티지 액티브투어러</t>
    <phoneticPr fontId="2" type="noConversion"/>
  </si>
  <si>
    <t>218d 럭셔리 액티브투어러</t>
    <phoneticPr fontId="2" type="noConversion"/>
  </si>
  <si>
    <t>220i 어드밴티지 액티브투어러</t>
    <phoneticPr fontId="2" type="noConversion"/>
  </si>
  <si>
    <t>220i 럭셔리 액티브투어러</t>
    <phoneticPr fontId="2" type="noConversion"/>
  </si>
  <si>
    <t>220i M Sport Package 그란쿠페</t>
    <phoneticPr fontId="2" type="noConversion"/>
  </si>
  <si>
    <t>220i sport  그란쿠페</t>
    <phoneticPr fontId="2" type="noConversion"/>
  </si>
  <si>
    <t>M235i xDrive 그란쿠페</t>
    <phoneticPr fontId="2" type="noConversion"/>
  </si>
  <si>
    <t> M240i xDrive  쿠페</t>
    <phoneticPr fontId="2" type="noConversion"/>
  </si>
  <si>
    <t>2 Series</t>
    <phoneticPr fontId="2" type="noConversion"/>
  </si>
  <si>
    <t>N</t>
    <phoneticPr fontId="2" type="noConversion"/>
  </si>
  <si>
    <t>10군</t>
    <phoneticPr fontId="2" type="noConversion"/>
  </si>
  <si>
    <t>P360 R-Dynamic SE</t>
    <phoneticPr fontId="2" type="noConversion"/>
  </si>
  <si>
    <t>P300 SE</t>
    <phoneticPr fontId="2" type="noConversion"/>
  </si>
  <si>
    <t>CLE</t>
    <phoneticPr fontId="2" type="noConversion"/>
  </si>
  <si>
    <t>CLE 450 4Matic 쿠페</t>
    <phoneticPr fontId="2" type="noConversion"/>
  </si>
  <si>
    <t>CLE 200 쿠페</t>
    <phoneticPr fontId="2" type="noConversion"/>
  </si>
  <si>
    <t>CLE 450 4Matic 카브리올레</t>
    <phoneticPr fontId="2" type="noConversion"/>
  </si>
  <si>
    <t>CLE 200 카브리올레</t>
    <phoneticPr fontId="2" type="noConversion"/>
  </si>
  <si>
    <t>C 200 아방가르드</t>
    <phoneticPr fontId="2" type="noConversion"/>
  </si>
  <si>
    <t>C 200 AMG 라인</t>
    <phoneticPr fontId="2" type="noConversion"/>
  </si>
  <si>
    <t>A 220 세단</t>
    <phoneticPr fontId="2" type="noConversion"/>
  </si>
  <si>
    <t>A 220 해치백</t>
    <phoneticPr fontId="2" type="noConversion"/>
  </si>
  <si>
    <t>24년 7월 v1</t>
    <phoneticPr fontId="2" type="noConversion"/>
  </si>
  <si>
    <t>최종견적진행시 담당자확인 필수
이한빛 010-8300-8686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</si>
</sst>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6" formatCode="&quot;₩&quot;#,##0;[Red]\-&quot;₩&quot;#,##0"/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###\c\c"/>
    <numFmt numFmtId="177" formatCode="#,##0_);[Red]\(#,##0\)"/>
    <numFmt numFmtId="178" formatCode="##&quot;개&quot;&quot;월&quot;"/>
    <numFmt numFmtId="179" formatCode="0.0%"/>
    <numFmt numFmtId="180" formatCode="000#"/>
    <numFmt numFmtId="181" formatCode="_(* #,##0_);_(* \(#,##0\);_(* &quot;-&quot;_);_(@_)"/>
    <numFmt numFmtId="182" formatCode="_(* #,##0.00_);_(* \(#,##0.00\);_(* &quot;-&quot;??_);_(@_)"/>
    <numFmt numFmtId="183" formatCode="#,##0_ "/>
    <numFmt numFmtId="184" formatCode="00#"/>
    <numFmt numFmtId="185" formatCode="0.0000000%"/>
    <numFmt numFmtId="186" formatCode="_-* #,##0_-;\-* #,##0_-;_-* &quot;-&quot;??_-;_-@_-"/>
    <numFmt numFmtId="187" formatCode="0.0000%"/>
    <numFmt numFmtId="188" formatCode="0.000%"/>
    <numFmt numFmtId="189" formatCode="_-* #,##0.0_-;\-* #,##0.0_-;_-* &quot;-&quot;_-;_-@_-"/>
    <numFmt numFmtId="190" formatCode="[$-F800]dddd\,\ mmmm\ dd\,\ yyyy"/>
    <numFmt numFmtId="191" formatCode="0_);\(0\)"/>
    <numFmt numFmtId="192" formatCode="_-[$€-2]* #,##0.00_-;\-[$€-2]* #,##0.00_-;_-[$€-2]* &quot;-&quot;??_-"/>
    <numFmt numFmtId="193" formatCode="&quot;₩&quot;#,##0_);[Red]\(&quot;₩&quot;#,##0\)"/>
    <numFmt numFmtId="194" formatCode="0_);[Red]\(0\)"/>
    <numFmt numFmtId="195" formatCode="mm&quot;월&quot;\ dd&quot;일&quot;"/>
    <numFmt numFmtId="196" formatCode="###,###,###,###,###,##0"/>
    <numFmt numFmtId="197" formatCode="#,###,###,###,##0"/>
  </numFmts>
  <fonts count="14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.5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.5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±¼¸²A¼"/>
      <family val="3"/>
      <charset val="129"/>
    </font>
    <font>
      <sz val="12"/>
      <name val="¹UAAA¼"/>
      <family val="3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Tahoma"/>
      <family val="2"/>
    </font>
    <font>
      <b/>
      <sz val="11"/>
      <name val="Helv"/>
      <family val="2"/>
    </font>
    <font>
      <sz val="12"/>
      <name val="바탕체"/>
      <family val="1"/>
      <charset val="129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신한세빛 L"/>
      <family val="3"/>
      <charset val="129"/>
    </font>
    <font>
      <sz val="11"/>
      <name val="굴림"/>
      <family val="3"/>
      <charset val="129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2"/>
      <name val="뼻뮝"/>
      <family val="1"/>
      <charset val="129"/>
    </font>
    <font>
      <sz val="10"/>
      <color theme="1"/>
      <name val="Tahoma"/>
      <family val="2"/>
    </font>
    <font>
      <sz val="11"/>
      <color theme="1"/>
      <name val="맑은 고딕"/>
      <family val="2"/>
      <scheme val="minor"/>
    </font>
    <font>
      <sz val="10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1"/>
      <color theme="1"/>
      <name val="굴림"/>
      <family val="3"/>
      <charset val="129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theme="1"/>
      <name val="돋움"/>
      <family val="3"/>
      <charset val="129"/>
    </font>
    <font>
      <sz val="14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name val="Calibri"/>
      <family val="2"/>
    </font>
    <font>
      <b/>
      <sz val="11.5"/>
      <color rgb="FFFF0000"/>
      <name val="맑은 고딕"/>
      <family val="3"/>
      <charset val="129"/>
      <scheme val="minor"/>
    </font>
    <font>
      <sz val="9"/>
      <name val="굴림"/>
      <family val="3"/>
      <charset val="129"/>
    </font>
    <font>
      <sz val="8"/>
      <name val="맑은 고딕"/>
      <family val="2"/>
      <charset val="129"/>
    </font>
    <font>
      <sz val="11"/>
      <color theme="1"/>
      <name val="굴림체"/>
      <family val="3"/>
      <charset val="129"/>
    </font>
    <font>
      <b/>
      <sz val="12"/>
      <color theme="1"/>
      <name val="굴림체"/>
      <family val="3"/>
      <charset val="129"/>
    </font>
    <font>
      <b/>
      <sz val="11"/>
      <color theme="1"/>
      <name val="굴림체"/>
      <family val="3"/>
      <charset val="129"/>
    </font>
    <font>
      <b/>
      <sz val="11"/>
      <color theme="0"/>
      <name val="굴림체"/>
      <family val="3"/>
      <charset val="129"/>
    </font>
    <font>
      <b/>
      <sz val="12"/>
      <color rgb="FFFF0000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2"/>
      <name val="굴림체"/>
      <family val="3"/>
      <charset val="129"/>
    </font>
    <font>
      <sz val="10"/>
      <color theme="1"/>
      <name val="굴림체"/>
      <family val="3"/>
      <charset val="129"/>
    </font>
    <font>
      <sz val="14"/>
      <color theme="1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0"/>
      <name val="굴림체"/>
      <family val="3"/>
      <charset val="129"/>
    </font>
    <font>
      <b/>
      <sz val="10"/>
      <color theme="1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14"/>
      <color rgb="FFFF0000"/>
      <name val="굴림체"/>
      <family val="3"/>
      <charset val="129"/>
    </font>
    <font>
      <sz val="8"/>
      <color theme="1"/>
      <name val="굴림체"/>
      <family val="3"/>
      <charset val="129"/>
    </font>
    <font>
      <b/>
      <sz val="11"/>
      <color indexed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b/>
      <sz val="10"/>
      <color rgb="FF002060"/>
      <name val="맑은 고딕"/>
      <family val="3"/>
      <charset val="129"/>
      <scheme val="minor"/>
    </font>
    <font>
      <sz val="8"/>
      <color theme="1"/>
      <name val="HY견고딕"/>
      <family val="1"/>
      <charset val="129"/>
    </font>
    <font>
      <b/>
      <sz val="10"/>
      <color rgb="FF0070C0"/>
      <name val="맑은 고딕"/>
      <family val="3"/>
      <charset val="129"/>
      <scheme val="minor"/>
    </font>
    <font>
      <sz val="11"/>
      <color rgb="FFFF0000"/>
      <name val="굴림체"/>
      <family val="3"/>
      <charset val="129"/>
    </font>
    <font>
      <sz val="10"/>
      <color rgb="FF000000"/>
      <name val="돋움"/>
      <family val="3"/>
      <charset val="129"/>
    </font>
    <font>
      <b/>
      <sz val="12"/>
      <name val="굴림"/>
      <family val="3"/>
      <charset val="129"/>
    </font>
    <font>
      <b/>
      <sz val="11"/>
      <color rgb="FFFF0000"/>
      <name val="맑은 고딕"/>
      <family val="3"/>
      <charset val="129"/>
      <scheme val="major"/>
    </font>
    <font>
      <b/>
      <sz val="10"/>
      <color theme="0"/>
      <name val="굴림체"/>
      <family val="3"/>
      <charset val="129"/>
    </font>
    <font>
      <b/>
      <u/>
      <sz val="12"/>
      <color rgb="FFFF0000"/>
      <name val="굴림체"/>
      <family val="3"/>
      <charset val="129"/>
    </font>
    <font>
      <b/>
      <sz val="10"/>
      <color rgb="FFFFFF00"/>
      <name val="굴림체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1.5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FFFFFF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sz val="11.5"/>
      <color theme="1"/>
      <name val="맑은 고딕"/>
      <family val="3"/>
      <charset val="129"/>
      <scheme val="minor"/>
    </font>
    <font>
      <b/>
      <sz val="10"/>
      <color rgb="FFFF0000"/>
      <name val="굴림체"/>
      <family val="3"/>
      <charset val="129"/>
    </font>
    <font>
      <sz val="11"/>
      <color indexed="8"/>
      <name val="맑은 고딕"/>
      <family val="2"/>
      <scheme val="minor"/>
    </font>
    <font>
      <sz val="11"/>
      <color rgb="FF222222"/>
      <name val="Calibri"/>
      <family val="2"/>
    </font>
    <font>
      <b/>
      <sz val="15"/>
      <color theme="1"/>
      <name val="굴림체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70C0"/>
      <name val="굴림체"/>
      <family val="3"/>
      <charset val="129"/>
    </font>
    <font>
      <sz val="12"/>
      <name val="맑은 고딕"/>
      <family val="3"/>
      <charset val="129"/>
      <scheme val="minor"/>
    </font>
    <font>
      <sz val="8"/>
      <name val="HY강B"/>
      <family val="1"/>
      <charset val="129"/>
    </font>
    <font>
      <sz val="12"/>
      <name val="굴림"/>
      <family val="3"/>
      <charset val="129"/>
    </font>
    <font>
      <sz val="10"/>
      <color rgb="FF000000"/>
      <name val="나눔고딕"/>
      <family val="3"/>
      <charset val="129"/>
    </font>
    <font>
      <sz val="12"/>
      <color rgb="FF000000"/>
      <name val="나눔고딕"/>
      <family val="3"/>
      <charset val="129"/>
    </font>
    <font>
      <sz val="9"/>
      <color rgb="FF000000"/>
      <name val="나눔고딕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222222"/>
      <name val="맑은 고딕"/>
      <family val="3"/>
      <charset val="129"/>
    </font>
    <font>
      <sz val="11"/>
      <color rgb="FF222222"/>
      <name val="맑은 고딕"/>
      <family val="2"/>
      <charset val="129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b/>
      <sz val="16"/>
      <color rgb="FFFF0000"/>
      <name val="굴림체"/>
      <family val="3"/>
      <charset val="129"/>
    </font>
  </fonts>
  <fills count="7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A3B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</patternFill>
    </fill>
    <fill>
      <patternFill patternType="solid">
        <fgColor rgb="FFF4F0EB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FEA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167">
    <border>
      <left/>
      <right/>
      <top/>
      <bottom/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/>
      <right/>
      <top style="thin">
        <color theme="4" tint="-0.24994659260841701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3" tint="0.59996337778862885"/>
      </bottom>
      <diagonal/>
    </border>
    <border>
      <left/>
      <right/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4" tint="0.39991454817346722"/>
      </right>
      <top style="thin">
        <color theme="4" tint="-0.24994659260841701"/>
      </top>
      <bottom style="thin">
        <color theme="4" tint="0.399945066682943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4" tint="-0.24994659260841701"/>
      </top>
      <bottom style="hair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hair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thin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thin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thin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 style="thin">
        <color theme="3" tint="-0.24994659260841701"/>
      </bottom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59996337778862885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59996337778862885"/>
      </right>
      <top/>
      <bottom style="thin">
        <color theme="3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-0.24994659260841701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-0.24994659260841701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0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/>
      <diagonal/>
    </border>
    <border>
      <left/>
      <right style="thin">
        <color theme="4" tint="-0.24994659260841701"/>
      </right>
      <top/>
      <bottom style="thin">
        <color theme="3" tint="0.5999633777886288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4" tint="-0.499984740745262"/>
      </bottom>
      <diagonal/>
    </border>
    <border>
      <left/>
      <right/>
      <top style="thin">
        <color indexed="64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3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double">
        <color indexed="64"/>
      </bottom>
      <diagonal/>
    </border>
  </borders>
  <cellStyleXfs count="4280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0" borderId="45" applyNumberForma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1" borderId="48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0" fontId="18" fillId="9" borderId="45" applyNumberFormat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10" borderId="46" applyNumberFormat="0" applyAlignment="0" applyProtection="0">
      <alignment vertical="center"/>
    </xf>
    <xf numFmtId="181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42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42" applyNumberFormat="0" applyFill="0" applyAlignment="0" applyProtection="0">
      <alignment vertical="center"/>
    </xf>
    <xf numFmtId="0" fontId="31" fillId="0" borderId="43" applyNumberFormat="0" applyFill="0" applyAlignment="0" applyProtection="0">
      <alignment vertical="center"/>
    </xf>
    <xf numFmtId="0" fontId="32" fillId="0" borderId="44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6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9" borderId="45" applyNumberFormat="0" applyAlignment="0" applyProtection="0">
      <alignment vertical="center"/>
    </xf>
    <xf numFmtId="0" fontId="37" fillId="10" borderId="46" applyNumberFormat="0" applyAlignment="0" applyProtection="0">
      <alignment vertical="center"/>
    </xf>
    <xf numFmtId="0" fontId="38" fillId="10" borderId="45" applyNumberFormat="0" applyAlignment="0" applyProtection="0">
      <alignment vertical="center"/>
    </xf>
    <xf numFmtId="0" fontId="39" fillId="0" borderId="47" applyNumberFormat="0" applyFill="0" applyAlignment="0" applyProtection="0">
      <alignment vertical="center"/>
    </xf>
    <xf numFmtId="0" fontId="40" fillId="11" borderId="48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50" applyNumberFormat="0" applyFill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9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19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190" fontId="10" fillId="32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190" fontId="10" fillId="36" borderId="0" applyNumberFormat="0" applyBorder="0" applyAlignment="0" applyProtection="0">
      <alignment vertical="center"/>
    </xf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8" fillId="0" borderId="0"/>
    <xf numFmtId="0" fontId="50" fillId="0" borderId="0"/>
    <xf numFmtId="0" fontId="51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38" fontId="53" fillId="48" borderId="0" applyNumberFormat="0" applyBorder="0" applyAlignment="0" applyProtection="0"/>
    <xf numFmtId="0" fontId="54" fillId="0" borderId="0">
      <alignment horizontal="left"/>
    </xf>
    <xf numFmtId="0" fontId="55" fillId="0" borderId="85" applyNumberFormat="0" applyAlignment="0" applyProtection="0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6" fillId="49" borderId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10" fontId="53" fillId="48" borderId="62" applyNumberFormat="0" applyBorder="0" applyAlignment="0" applyProtection="0"/>
    <xf numFmtId="0" fontId="57" fillId="0" borderId="73"/>
    <xf numFmtId="191" fontId="58" fillId="0" borderId="0"/>
    <xf numFmtId="0" fontId="59" fillId="0" borderId="0"/>
    <xf numFmtId="0" fontId="52" fillId="0" borderId="0"/>
    <xf numFmtId="10" fontId="52" fillId="0" borderId="0" applyFont="0" applyFill="0" applyBorder="0" applyAlignment="0" applyProtection="0"/>
    <xf numFmtId="0" fontId="57" fillId="0" borderId="0"/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19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9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19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19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190" fontId="10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190" fontId="10" fillId="3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90" fontId="11" fillId="0" borderId="0" applyNumberFormat="0" applyFill="0" applyBorder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2" fillId="10" borderId="45" applyNumberFormat="0" applyAlignment="0" applyProtection="0">
      <alignment vertical="center"/>
    </xf>
    <xf numFmtId="190" fontId="12" fillId="10" borderId="45" applyNumberForma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90" fontId="13" fillId="7" borderId="0" applyNumberFormat="0" applyBorder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190" fontId="5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61" fillId="0" borderId="0"/>
    <xf numFmtId="190" fontId="5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61" fillId="0" borderId="0"/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190" fontId="5" fillId="12" borderId="49" applyNumberFormat="0" applyFont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0" fontId="61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5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0" fontId="61" fillId="0" borderId="0"/>
    <xf numFmtId="9" fontId="64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61" fillId="0" borderId="0"/>
    <xf numFmtId="9" fontId="61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61" fillId="0" borderId="0"/>
    <xf numFmtId="0" fontId="3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90" fontId="15" fillId="8" borderId="0" applyNumberFormat="0" applyBorder="0" applyAlignment="0" applyProtection="0">
      <alignment vertical="center"/>
    </xf>
    <xf numFmtId="0" fontId="67" fillId="0" borderId="0"/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61" fillId="0" borderId="0"/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90" fontId="16" fillId="0" borderId="0" applyNumberFormat="0" applyFill="0" applyBorder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61" fillId="0" borderId="0"/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0" fontId="7" fillId="11" borderId="48" applyNumberFormat="0" applyAlignment="0" applyProtection="0">
      <alignment vertical="center"/>
    </xf>
    <xf numFmtId="190" fontId="7" fillId="11" borderId="48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18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0" fontId="61" fillId="0" borderId="0"/>
    <xf numFmtId="41" fontId="6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8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0" fontId="61" fillId="0" borderId="0"/>
    <xf numFmtId="41" fontId="5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60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0" fontId="61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61" fillId="0" borderId="0"/>
    <xf numFmtId="182" fontId="61" fillId="0" borderId="0"/>
    <xf numFmtId="182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81" fontId="5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1" fillId="0" borderId="0"/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6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82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182" fontId="61" fillId="0" borderId="0"/>
    <xf numFmtId="182" fontId="61" fillId="0" borderId="0"/>
    <xf numFmtId="0" fontId="61" fillId="0" borderId="0"/>
    <xf numFmtId="41" fontId="5" fillId="0" borderId="0" applyFont="0" applyFill="0" applyBorder="0" applyAlignment="0" applyProtection="0">
      <alignment vertical="center"/>
    </xf>
    <xf numFmtId="0" fontId="61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61" fillId="0" borderId="0"/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190" fontId="17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59" fillId="0" borderId="0"/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0" fontId="3" fillId="0" borderId="50" applyNumberFormat="0" applyFill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61" fillId="0" borderId="0"/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8" fillId="9" borderId="45" applyNumberFormat="0" applyAlignment="0" applyProtection="0">
      <alignment vertical="center"/>
    </xf>
    <xf numFmtId="190" fontId="18" fillId="9" borderId="45" applyNumberFormat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61" fillId="0" borderId="0"/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19" fillId="0" borderId="42" applyNumberFormat="0" applyFill="0" applyAlignment="0" applyProtection="0">
      <alignment vertical="center"/>
    </xf>
    <xf numFmtId="190" fontId="19" fillId="0" borderId="4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61" fillId="0" borderId="0"/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0" fillId="0" borderId="43" applyNumberFormat="0" applyFill="0" applyAlignment="0" applyProtection="0">
      <alignment vertical="center"/>
    </xf>
    <xf numFmtId="190" fontId="20" fillId="0" borderId="43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61" fillId="0" borderId="0"/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190" fontId="21" fillId="0" borderId="4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61" fillId="0" borderId="0"/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61" fillId="0" borderId="0"/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0" fontId="22" fillId="0" borderId="0" applyNumberForma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61" fillId="0" borderId="0"/>
    <xf numFmtId="0" fontId="3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90" fontId="23" fillId="6" borderId="0" applyNumberFormat="0" applyBorder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61" fillId="0" borderId="0"/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24" fillId="10" borderId="46" applyNumberFormat="0" applyAlignment="0" applyProtection="0">
      <alignment vertical="center"/>
    </xf>
    <xf numFmtId="190" fontId="24" fillId="10" borderId="46" applyNumberFormat="0" applyAlignment="0" applyProtection="0">
      <alignment vertical="center"/>
    </xf>
    <xf numFmtId="0" fontId="61" fillId="0" borderId="0"/>
    <xf numFmtId="42" fontId="8" fillId="0" borderId="0" applyFont="0" applyFill="0" applyBorder="0" applyAlignment="0" applyProtection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70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7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7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1" fillId="0" borderId="0">
      <alignment vertical="center"/>
    </xf>
    <xf numFmtId="192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0" fontId="8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1" fillId="0" borderId="0">
      <alignment vertical="center"/>
    </xf>
    <xf numFmtId="0" fontId="73" fillId="0" borderId="0" applyBorder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1" fillId="0" borderId="0">
      <alignment vertical="center"/>
    </xf>
    <xf numFmtId="0" fontId="6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8" fillId="0" borderId="0">
      <alignment vertical="center"/>
    </xf>
    <xf numFmtId="0" fontId="5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8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" fillId="0" borderId="0">
      <alignment vertical="center"/>
    </xf>
    <xf numFmtId="0" fontId="59" fillId="0" borderId="0"/>
    <xf numFmtId="0" fontId="62" fillId="0" borderId="0">
      <alignment vertical="center"/>
    </xf>
    <xf numFmtId="0" fontId="5" fillId="0" borderId="0">
      <alignment vertical="center"/>
    </xf>
    <xf numFmtId="0" fontId="61" fillId="0" borderId="0"/>
    <xf numFmtId="0" fontId="5" fillId="0" borderId="0"/>
    <xf numFmtId="0" fontId="5" fillId="0" borderId="0">
      <alignment vertical="center"/>
    </xf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8" fillId="0" borderId="0">
      <alignment vertical="center"/>
    </xf>
    <xf numFmtId="190" fontId="5" fillId="0" borderId="0">
      <alignment vertical="center"/>
    </xf>
    <xf numFmtId="0" fontId="5" fillId="0" borderId="0"/>
    <xf numFmtId="19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8" fillId="0" borderId="0">
      <alignment vertical="center"/>
    </xf>
    <xf numFmtId="0" fontId="72" fillId="0" borderId="0">
      <alignment vertical="center"/>
    </xf>
    <xf numFmtId="0" fontId="61" fillId="0" borderId="0"/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90" fontId="70" fillId="0" borderId="0">
      <alignment vertical="center"/>
    </xf>
    <xf numFmtId="0" fontId="61" fillId="0" borderId="0"/>
    <xf numFmtId="0" fontId="61" fillId="0" borderId="0"/>
    <xf numFmtId="0" fontId="68" fillId="0" borderId="0"/>
    <xf numFmtId="0" fontId="68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8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8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8" fillId="0" borderId="0">
      <alignment vertical="center"/>
    </xf>
    <xf numFmtId="0" fontId="8" fillId="0" borderId="0">
      <alignment vertical="center"/>
    </xf>
    <xf numFmtId="0" fontId="59" fillId="0" borderId="0"/>
    <xf numFmtId="0" fontId="5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5" fillId="0" borderId="0"/>
    <xf numFmtId="190" fontId="5" fillId="0" borderId="0">
      <alignment vertical="center"/>
    </xf>
    <xf numFmtId="190" fontId="5" fillId="0" borderId="0">
      <alignment vertical="center"/>
    </xf>
    <xf numFmtId="0" fontId="5" fillId="0" borderId="0"/>
    <xf numFmtId="0" fontId="59" fillId="0" borderId="0"/>
    <xf numFmtId="0" fontId="5" fillId="0" borderId="0"/>
    <xf numFmtId="0" fontId="8" fillId="0" borderId="0">
      <alignment vertical="center"/>
    </xf>
    <xf numFmtId="0" fontId="59" fillId="0" borderId="0"/>
    <xf numFmtId="0" fontId="8" fillId="0" borderId="0">
      <alignment vertical="center"/>
    </xf>
    <xf numFmtId="0" fontId="69" fillId="0" borderId="0"/>
    <xf numFmtId="0" fontId="5" fillId="0" borderId="0">
      <alignment vertical="center"/>
    </xf>
    <xf numFmtId="0" fontId="5" fillId="0" borderId="0">
      <alignment vertical="center"/>
    </xf>
    <xf numFmtId="190" fontId="70" fillId="0" borderId="0">
      <alignment vertical="center"/>
    </xf>
    <xf numFmtId="190" fontId="70" fillId="0" borderId="0">
      <alignment vertical="center"/>
    </xf>
    <xf numFmtId="0" fontId="5" fillId="0" borderId="0">
      <alignment vertical="center"/>
    </xf>
    <xf numFmtId="0" fontId="59" fillId="0" borderId="0"/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8" fillId="0" borderId="0">
      <alignment vertical="center"/>
    </xf>
    <xf numFmtId="0" fontId="59" fillId="0" borderId="0"/>
    <xf numFmtId="0" fontId="5" fillId="0" borderId="0">
      <alignment vertical="center"/>
    </xf>
    <xf numFmtId="0" fontId="74" fillId="0" borderId="0">
      <alignment vertical="center"/>
    </xf>
    <xf numFmtId="0" fontId="59" fillId="0" borderId="0"/>
    <xf numFmtId="0" fontId="8" fillId="0" borderId="0">
      <alignment vertical="center"/>
    </xf>
    <xf numFmtId="0" fontId="59" fillId="0" borderId="0"/>
    <xf numFmtId="0" fontId="5" fillId="0" borderId="0">
      <alignment vertical="center"/>
    </xf>
    <xf numFmtId="0" fontId="8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9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8" fillId="0" borderId="0">
      <alignment vertical="center"/>
    </xf>
    <xf numFmtId="0" fontId="59" fillId="0" borderId="0"/>
    <xf numFmtId="190" fontId="8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190" fontId="8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5" fillId="0" borderId="0">
      <alignment vertical="center"/>
    </xf>
    <xf numFmtId="0" fontId="59" fillId="0" borderId="0"/>
    <xf numFmtId="0" fontId="66" fillId="0" borderId="0">
      <alignment vertical="center"/>
    </xf>
    <xf numFmtId="0" fontId="59" fillId="0" borderId="0"/>
    <xf numFmtId="0" fontId="66" fillId="0" borderId="0">
      <alignment vertical="center"/>
    </xf>
    <xf numFmtId="0" fontId="61" fillId="0" borderId="0"/>
    <xf numFmtId="190" fontId="5" fillId="0" borderId="0">
      <alignment vertical="center"/>
    </xf>
    <xf numFmtId="190" fontId="5" fillId="0" borderId="0">
      <alignment vertical="center"/>
    </xf>
    <xf numFmtId="0" fontId="65" fillId="0" borderId="0">
      <alignment vertical="center"/>
    </xf>
    <xf numFmtId="0" fontId="5" fillId="0" borderId="0">
      <alignment vertical="center"/>
    </xf>
    <xf numFmtId="0" fontId="59" fillId="0" borderId="0"/>
    <xf numFmtId="0" fontId="5" fillId="0" borderId="0">
      <alignment vertical="center"/>
    </xf>
    <xf numFmtId="0" fontId="6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65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1" fillId="0" borderId="0">
      <alignment vertical="center"/>
    </xf>
    <xf numFmtId="0" fontId="59" fillId="0" borderId="0"/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19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0" fontId="5" fillId="0" borderId="0">
      <alignment vertical="center"/>
    </xf>
    <xf numFmtId="0" fontId="5" fillId="0" borderId="0"/>
    <xf numFmtId="0" fontId="5" fillId="0" borderId="0"/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19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0" fontId="5" fillId="0" borderId="0">
      <alignment vertical="center"/>
    </xf>
    <xf numFmtId="0" fontId="5" fillId="0" borderId="0"/>
    <xf numFmtId="0" fontId="5" fillId="0" borderId="0"/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69" fillId="0" borderId="0"/>
    <xf numFmtId="0" fontId="59" fillId="0" borderId="0"/>
    <xf numFmtId="190" fontId="5" fillId="0" borderId="0">
      <alignment vertical="center"/>
    </xf>
    <xf numFmtId="0" fontId="5" fillId="0" borderId="0"/>
    <xf numFmtId="0" fontId="5" fillId="0" borderId="0"/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0" fontId="59" fillId="0" borderId="0"/>
    <xf numFmtId="190" fontId="5" fillId="0" borderId="0">
      <alignment vertical="center"/>
    </xf>
    <xf numFmtId="0" fontId="59" fillId="0" borderId="0"/>
    <xf numFmtId="0" fontId="5" fillId="0" borderId="0"/>
    <xf numFmtId="0" fontId="5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190" fontId="70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0" fontId="5" fillId="0" borderId="0">
      <alignment vertical="center"/>
    </xf>
    <xf numFmtId="190" fontId="5" fillId="0" borderId="0">
      <alignment vertical="center"/>
    </xf>
    <xf numFmtId="190" fontId="5" fillId="0" borderId="0">
      <alignment vertical="center"/>
    </xf>
    <xf numFmtId="0" fontId="61" fillId="0" borderId="0"/>
    <xf numFmtId="0" fontId="61" fillId="0" borderId="0"/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93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0" fontId="82" fillId="0" borderId="0"/>
    <xf numFmtId="41" fontId="1" fillId="0" borderId="0" applyFont="0" applyFill="0" applyBorder="0" applyAlignment="0" applyProtection="0">
      <alignment vertical="center"/>
    </xf>
    <xf numFmtId="0" fontId="126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41" fontId="6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2" fontId="8" fillId="0" borderId="0" applyFont="0" applyFill="0" applyBorder="0" applyAlignment="0" applyProtection="0"/>
    <xf numFmtId="0" fontId="64" fillId="0" borderId="0">
      <alignment vertical="center"/>
    </xf>
    <xf numFmtId="0" fontId="8" fillId="0" borderId="0"/>
    <xf numFmtId="42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</cellStyleXfs>
  <cellXfs count="9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 applyProtection="1">
      <alignment horizontal="center"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0" fontId="0" fillId="0" borderId="53" xfId="0" applyBorder="1">
      <alignment vertical="center"/>
    </xf>
    <xf numFmtId="184" fontId="0" fillId="0" borderId="0" xfId="0" applyNumberFormat="1">
      <alignment vertical="center"/>
    </xf>
    <xf numFmtId="0" fontId="0" fillId="0" borderId="54" xfId="0" applyBorder="1">
      <alignment vertical="center"/>
    </xf>
    <xf numFmtId="0" fontId="27" fillId="0" borderId="38" xfId="0" applyFont="1" applyBorder="1" applyAlignment="1">
      <alignment horizontal="center" vertical="center"/>
    </xf>
    <xf numFmtId="0" fontId="27" fillId="0" borderId="39" xfId="0" applyFont="1" applyBorder="1" applyAlignment="1">
      <alignment horizontal="center" vertical="center"/>
    </xf>
    <xf numFmtId="0" fontId="27" fillId="0" borderId="40" xfId="0" applyFont="1" applyBorder="1" applyAlignment="1">
      <alignment horizontal="center" vertical="center"/>
    </xf>
    <xf numFmtId="41" fontId="0" fillId="0" borderId="38" xfId="1" applyFont="1" applyBorder="1" applyAlignment="1">
      <alignment horizontal="center" vertical="center"/>
    </xf>
    <xf numFmtId="41" fontId="0" fillId="0" borderId="39" xfId="1" applyFont="1" applyBorder="1" applyAlignment="1">
      <alignment horizontal="center" vertical="center"/>
    </xf>
    <xf numFmtId="179" fontId="0" fillId="0" borderId="38" xfId="2" applyNumberFormat="1" applyFont="1" applyBorder="1" applyAlignment="1">
      <alignment horizontal="center" vertical="center"/>
    </xf>
    <xf numFmtId="179" fontId="0" fillId="0" borderId="39" xfId="2" applyNumberFormat="1" applyFont="1" applyBorder="1" applyAlignment="1">
      <alignment horizontal="center" vertical="center"/>
    </xf>
    <xf numFmtId="0" fontId="0" fillId="0" borderId="38" xfId="2" applyNumberFormat="1" applyFont="1" applyBorder="1" applyAlignment="1">
      <alignment horizontal="center" vertical="center"/>
    </xf>
    <xf numFmtId="0" fontId="0" fillId="0" borderId="39" xfId="2" applyNumberFormat="1" applyFont="1" applyBorder="1" applyAlignment="1">
      <alignment horizontal="center" vertical="center"/>
    </xf>
    <xf numFmtId="9" fontId="0" fillId="0" borderId="38" xfId="2" applyFont="1" applyBorder="1" applyAlignment="1">
      <alignment horizontal="center" vertical="center"/>
    </xf>
    <xf numFmtId="10" fontId="0" fillId="0" borderId="38" xfId="2" applyNumberFormat="1" applyFont="1" applyBorder="1" applyAlignment="1">
      <alignment horizontal="center" vertical="center"/>
    </xf>
    <xf numFmtId="10" fontId="0" fillId="0" borderId="39" xfId="2" applyNumberFormat="1" applyFont="1" applyBorder="1" applyAlignment="1">
      <alignment horizontal="center" vertical="center"/>
    </xf>
    <xf numFmtId="0" fontId="27" fillId="0" borderId="61" xfId="0" applyFont="1" applyBorder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Protection="1">
      <alignment vertical="center"/>
      <protection hidden="1"/>
    </xf>
    <xf numFmtId="41" fontId="28" fillId="42" borderId="62" xfId="1" applyFont="1" applyFill="1" applyBorder="1" applyAlignment="1" applyProtection="1">
      <alignment horizontal="center" vertical="center"/>
      <protection locked="0"/>
    </xf>
    <xf numFmtId="0" fontId="26" fillId="0" borderId="0" xfId="0" applyFont="1" applyProtection="1">
      <alignment vertical="center"/>
      <protection locked="0"/>
    </xf>
    <xf numFmtId="0" fontId="26" fillId="0" borderId="0" xfId="0" applyFont="1">
      <alignment vertical="center"/>
    </xf>
    <xf numFmtId="41" fontId="26" fillId="42" borderId="62" xfId="1" applyFont="1" applyFill="1" applyBorder="1" applyAlignment="1" applyProtection="1">
      <alignment horizontal="right" vertical="center"/>
      <protection locked="0"/>
    </xf>
    <xf numFmtId="0" fontId="26" fillId="0" borderId="0" xfId="0" applyFont="1" applyAlignment="1" applyProtection="1">
      <alignment horizontal="right" vertical="center"/>
      <protection hidden="1"/>
    </xf>
    <xf numFmtId="10" fontId="26" fillId="0" borderId="0" xfId="0" applyNumberFormat="1" applyFont="1" applyAlignment="1" applyProtection="1">
      <alignment horizontal="right" vertical="center"/>
      <protection locked="0"/>
    </xf>
    <xf numFmtId="0" fontId="26" fillId="3" borderId="0" xfId="0" applyFont="1" applyFill="1" applyProtection="1">
      <alignment vertical="center"/>
      <protection locked="0"/>
    </xf>
    <xf numFmtId="0" fontId="26" fillId="3" borderId="0" xfId="0" applyFont="1" applyFill="1" applyAlignment="1" applyProtection="1">
      <alignment horizontal="right" vertical="center"/>
      <protection locked="0"/>
    </xf>
    <xf numFmtId="10" fontId="26" fillId="3" borderId="0" xfId="0" applyNumberFormat="1" applyFont="1" applyFill="1" applyAlignment="1" applyProtection="1">
      <alignment horizontal="right" vertical="center"/>
      <protection locked="0"/>
    </xf>
    <xf numFmtId="41" fontId="28" fillId="42" borderId="62" xfId="1" applyFont="1" applyFill="1" applyBorder="1" applyAlignment="1" applyProtection="1">
      <alignment horizontal="center" vertical="center" shrinkToFit="1"/>
      <protection locked="0"/>
    </xf>
    <xf numFmtId="9" fontId="26" fillId="38" borderId="62" xfId="0" applyNumberFormat="1" applyFont="1" applyFill="1" applyBorder="1" applyProtection="1">
      <alignment vertical="center"/>
      <protection locked="0"/>
    </xf>
    <xf numFmtId="10" fontId="26" fillId="38" borderId="62" xfId="0" applyNumberFormat="1" applyFont="1" applyFill="1" applyBorder="1" applyProtection="1">
      <alignment vertical="center"/>
      <protection locked="0"/>
    </xf>
    <xf numFmtId="10" fontId="26" fillId="3" borderId="0" xfId="0" applyNumberFormat="1" applyFont="1" applyFill="1" applyProtection="1">
      <alignment vertical="center"/>
      <protection locked="0"/>
    </xf>
    <xf numFmtId="9" fontId="26" fillId="3" borderId="0" xfId="0" applyNumberFormat="1" applyFont="1" applyFill="1" applyProtection="1">
      <alignment vertical="center"/>
      <protection locked="0"/>
    </xf>
    <xf numFmtId="0" fontId="3" fillId="0" borderId="0" xfId="0" applyFont="1">
      <alignment vertical="center"/>
    </xf>
    <xf numFmtId="0" fontId="26" fillId="0" borderId="0" xfId="0" applyFont="1" applyAlignment="1" applyProtection="1">
      <alignment horizontal="right" vertical="center"/>
      <protection locked="0"/>
    </xf>
    <xf numFmtId="0" fontId="26" fillId="38" borderId="0" xfId="0" applyFont="1" applyFill="1" applyProtection="1">
      <alignment vertical="center"/>
      <protection locked="0"/>
    </xf>
    <xf numFmtId="0" fontId="26" fillId="38" borderId="0" xfId="0" applyFont="1" applyFill="1" applyAlignment="1" applyProtection="1">
      <alignment horizontal="right" vertical="center"/>
      <protection locked="0"/>
    </xf>
    <xf numFmtId="10" fontId="26" fillId="38" borderId="0" xfId="0" applyNumberFormat="1" applyFont="1" applyFill="1" applyAlignment="1" applyProtection="1">
      <alignment horizontal="right" vertical="center"/>
      <protection locked="0"/>
    </xf>
    <xf numFmtId="0" fontId="0" fillId="0" borderId="0" xfId="0" applyProtection="1">
      <alignment vertical="center"/>
      <protection locked="0"/>
    </xf>
    <xf numFmtId="0" fontId="7" fillId="5" borderId="38" xfId="0" applyFont="1" applyFill="1" applyBorder="1" applyAlignment="1" applyProtection="1">
      <alignment horizontal="center" vertical="center"/>
      <protection locked="0"/>
    </xf>
    <xf numFmtId="0" fontId="26" fillId="0" borderId="62" xfId="0" applyFont="1" applyBorder="1" applyProtection="1">
      <alignment vertical="center"/>
      <protection locked="0"/>
    </xf>
    <xf numFmtId="0" fontId="26" fillId="0" borderId="62" xfId="0" applyFont="1" applyBorder="1" applyAlignment="1" applyProtection="1">
      <alignment vertical="center" wrapText="1"/>
      <protection locked="0"/>
    </xf>
    <xf numFmtId="9" fontId="26" fillId="0" borderId="0" xfId="2" applyFont="1" applyProtection="1">
      <alignment vertical="center"/>
      <protection locked="0"/>
    </xf>
    <xf numFmtId="41" fontId="26" fillId="0" borderId="62" xfId="1" applyFont="1" applyBorder="1" applyProtection="1">
      <alignment vertical="center"/>
      <protection locked="0"/>
    </xf>
    <xf numFmtId="185" fontId="26" fillId="0" borderId="0" xfId="2" applyNumberFormat="1" applyFont="1" applyProtection="1">
      <alignment vertical="center"/>
      <protection locked="0"/>
    </xf>
    <xf numFmtId="179" fontId="26" fillId="0" borderId="0" xfId="2" applyNumberFormat="1" applyFont="1" applyProtection="1">
      <alignment vertical="center"/>
      <protection locked="0"/>
    </xf>
    <xf numFmtId="0" fontId="26" fillId="0" borderId="0" xfId="2" applyNumberFormat="1" applyFont="1" applyProtection="1">
      <alignment vertical="center"/>
      <protection locked="0"/>
    </xf>
    <xf numFmtId="0" fontId="80" fillId="38" borderId="0" xfId="0" applyFont="1" applyFill="1" applyAlignment="1" applyProtection="1">
      <alignment horizontal="center" vertical="center"/>
      <protection locked="0"/>
    </xf>
    <xf numFmtId="9" fontId="26" fillId="41" borderId="0" xfId="0" applyNumberFormat="1" applyFont="1" applyFill="1" applyProtection="1">
      <alignment vertical="center"/>
      <protection locked="0"/>
    </xf>
    <xf numFmtId="179" fontId="81" fillId="38" borderId="62" xfId="0" applyNumberFormat="1" applyFont="1" applyFill="1" applyBorder="1" applyAlignment="1">
      <alignment horizontal="center" vertical="center"/>
    </xf>
    <xf numFmtId="179" fontId="6" fillId="43" borderId="0" xfId="0" applyNumberFormat="1" applyFont="1" applyFill="1" applyAlignment="1">
      <alignment horizontal="center" vertical="center"/>
    </xf>
    <xf numFmtId="0" fontId="5" fillId="0" borderId="0" xfId="0" applyFont="1" applyProtection="1">
      <alignment vertical="center"/>
      <protection locked="0"/>
    </xf>
    <xf numFmtId="179" fontId="81" fillId="38" borderId="62" xfId="2" applyNumberFormat="1" applyFont="1" applyFill="1" applyBorder="1" applyAlignment="1">
      <alignment horizontal="center" vertical="center"/>
    </xf>
    <xf numFmtId="179" fontId="81" fillId="41" borderId="0" xfId="0" applyNumberFormat="1" applyFont="1" applyFill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179" fontId="5" fillId="38" borderId="0" xfId="2" applyNumberFormat="1" applyFont="1" applyFill="1" applyBorder="1" applyAlignment="1" applyProtection="1">
      <alignment vertical="center"/>
      <protection hidden="1"/>
    </xf>
    <xf numFmtId="179" fontId="5" fillId="38" borderId="0" xfId="0" applyNumberFormat="1" applyFont="1" applyFill="1" applyProtection="1">
      <alignment vertical="center"/>
      <protection hidden="1"/>
    </xf>
    <xf numFmtId="179" fontId="3" fillId="38" borderId="0" xfId="2" applyNumberFormat="1" applyFont="1" applyFill="1" applyBorder="1" applyAlignment="1" applyProtection="1">
      <alignment vertical="center"/>
      <protection hidden="1"/>
    </xf>
    <xf numFmtId="179" fontId="3" fillId="38" borderId="0" xfId="0" applyNumberFormat="1" applyFont="1" applyFill="1" applyProtection="1">
      <alignment vertical="center"/>
      <protection hidden="1"/>
    </xf>
    <xf numFmtId="0" fontId="28" fillId="3" borderId="0" xfId="0" applyFont="1" applyFill="1" applyProtection="1">
      <alignment vertical="center"/>
      <protection locked="0"/>
    </xf>
    <xf numFmtId="9" fontId="26" fillId="3" borderId="0" xfId="2" applyFont="1" applyFill="1" applyBorder="1" applyProtection="1">
      <alignment vertical="center"/>
      <protection locked="0"/>
    </xf>
    <xf numFmtId="0" fontId="26" fillId="3" borderId="0" xfId="0" applyFont="1" applyFill="1" applyAlignment="1" applyProtection="1">
      <alignment horizontal="center" vertical="center"/>
      <protection locked="0"/>
    </xf>
    <xf numFmtId="0" fontId="84" fillId="53" borderId="62" xfId="0" applyFont="1" applyFill="1" applyBorder="1" applyAlignment="1">
      <alignment horizontal="left" vertical="center" wrapText="1"/>
    </xf>
    <xf numFmtId="0" fontId="84" fillId="54" borderId="62" xfId="0" applyFont="1" applyFill="1" applyBorder="1" applyAlignment="1">
      <alignment horizontal="left" vertical="center" wrapText="1"/>
    </xf>
    <xf numFmtId="0" fontId="5" fillId="38" borderId="62" xfId="0" applyFont="1" applyFill="1" applyBorder="1" applyAlignment="1" applyProtection="1">
      <alignment horizontal="center" vertical="center"/>
      <protection locked="0"/>
    </xf>
    <xf numFmtId="0" fontId="26" fillId="0" borderId="62" xfId="0" applyFont="1" applyBorder="1" applyProtection="1">
      <alignment vertical="center"/>
      <protection hidden="1"/>
    </xf>
    <xf numFmtId="0" fontId="26" fillId="0" borderId="62" xfId="0" applyFont="1" applyBorder="1" applyAlignment="1" applyProtection="1">
      <alignment horizontal="left" vertical="center"/>
      <protection locked="0"/>
    </xf>
    <xf numFmtId="0" fontId="86" fillId="0" borderId="0" xfId="0" applyFont="1">
      <alignment vertical="center"/>
    </xf>
    <xf numFmtId="0" fontId="86" fillId="0" borderId="0" xfId="0" applyFont="1" applyAlignment="1">
      <alignment horizontal="center" vertical="center"/>
    </xf>
    <xf numFmtId="0" fontId="86" fillId="0" borderId="0" xfId="0" applyFont="1" applyProtection="1">
      <alignment vertical="center"/>
      <protection locked="0"/>
    </xf>
    <xf numFmtId="0" fontId="86" fillId="0" borderId="0" xfId="0" applyFont="1" applyProtection="1">
      <alignment vertical="center"/>
      <protection hidden="1"/>
    </xf>
    <xf numFmtId="0" fontId="87" fillId="2" borderId="0" xfId="0" applyFont="1" applyFill="1" applyProtection="1">
      <alignment vertical="center"/>
      <protection hidden="1"/>
    </xf>
    <xf numFmtId="0" fontId="88" fillId="2" borderId="0" xfId="0" applyFont="1" applyFill="1" applyProtection="1">
      <alignment vertical="center"/>
      <protection hidden="1"/>
    </xf>
    <xf numFmtId="14" fontId="88" fillId="2" borderId="0" xfId="0" applyNumberFormat="1" applyFont="1" applyFill="1" applyAlignment="1" applyProtection="1">
      <alignment horizontal="center" vertical="center"/>
      <protection hidden="1"/>
    </xf>
    <xf numFmtId="0" fontId="88" fillId="2" borderId="0" xfId="0" applyFont="1" applyFill="1" applyAlignment="1" applyProtection="1">
      <alignment horizontal="center" vertical="center"/>
      <protection hidden="1"/>
    </xf>
    <xf numFmtId="0" fontId="86" fillId="2" borderId="0" xfId="0" applyFont="1" applyFill="1" applyProtection="1">
      <alignment vertical="center"/>
      <protection hidden="1"/>
    </xf>
    <xf numFmtId="0" fontId="86" fillId="2" borderId="0" xfId="0" applyFont="1" applyFill="1" applyAlignment="1" applyProtection="1">
      <alignment horizontal="center" vertical="center"/>
      <protection hidden="1"/>
    </xf>
    <xf numFmtId="0" fontId="88" fillId="2" borderId="0" xfId="0" applyFont="1" applyFill="1" applyAlignment="1" applyProtection="1">
      <alignment horizontal="right" vertical="center"/>
      <protection hidden="1"/>
    </xf>
    <xf numFmtId="0" fontId="89" fillId="45" borderId="97" xfId="0" applyFont="1" applyFill="1" applyBorder="1" applyAlignment="1">
      <alignment horizontal="center" vertical="center"/>
    </xf>
    <xf numFmtId="0" fontId="90" fillId="41" borderId="120" xfId="0" applyFont="1" applyFill="1" applyBorder="1" applyAlignment="1">
      <alignment horizontal="center" vertical="center"/>
    </xf>
    <xf numFmtId="0" fontId="90" fillId="0" borderId="0" xfId="0" applyFont="1">
      <alignment vertical="center"/>
    </xf>
    <xf numFmtId="0" fontId="88" fillId="3" borderId="0" xfId="0" applyFont="1" applyFill="1" applyAlignment="1" applyProtection="1">
      <alignment horizontal="center" vertical="center" wrapText="1"/>
      <protection hidden="1"/>
    </xf>
    <xf numFmtId="0" fontId="88" fillId="3" borderId="0" xfId="0" applyFont="1" applyFill="1" applyAlignment="1" applyProtection="1">
      <alignment horizontal="center" vertical="center"/>
      <protection hidden="1"/>
    </xf>
    <xf numFmtId="0" fontId="89" fillId="45" borderId="98" xfId="0" applyFont="1" applyFill="1" applyBorder="1" applyAlignment="1">
      <alignment horizontal="center" vertical="center"/>
    </xf>
    <xf numFmtId="0" fontId="89" fillId="45" borderId="80" xfId="0" applyFont="1" applyFill="1" applyBorder="1" applyAlignment="1">
      <alignment horizontal="center" vertical="center"/>
    </xf>
    <xf numFmtId="0" fontId="86" fillId="38" borderId="0" xfId="0" applyFont="1" applyFill="1" applyAlignment="1" applyProtection="1">
      <alignment horizontal="center" vertical="center"/>
      <protection locked="0"/>
    </xf>
    <xf numFmtId="0" fontId="86" fillId="3" borderId="0" xfId="0" applyFont="1" applyFill="1" applyProtection="1">
      <alignment vertical="center"/>
      <protection hidden="1"/>
    </xf>
    <xf numFmtId="176" fontId="88" fillId="3" borderId="0" xfId="0" applyNumberFormat="1" applyFont="1" applyFill="1" applyAlignment="1" applyProtection="1">
      <alignment horizontal="center" vertical="center"/>
      <protection hidden="1"/>
    </xf>
    <xf numFmtId="0" fontId="89" fillId="45" borderId="80" xfId="0" applyFont="1" applyFill="1" applyBorder="1" applyAlignment="1" applyProtection="1">
      <alignment horizontal="center" vertical="center"/>
      <protection hidden="1"/>
    </xf>
    <xf numFmtId="9" fontId="88" fillId="46" borderId="80" xfId="0" applyNumberFormat="1" applyFont="1" applyFill="1" applyBorder="1" applyAlignment="1" applyProtection="1">
      <alignment horizontal="center" vertical="center"/>
      <protection locked="0"/>
    </xf>
    <xf numFmtId="0" fontId="89" fillId="45" borderId="97" xfId="0" applyFont="1" applyFill="1" applyBorder="1" applyAlignment="1" applyProtection="1">
      <alignment horizontal="center" vertical="center"/>
      <protection hidden="1"/>
    </xf>
    <xf numFmtId="0" fontId="91" fillId="0" borderId="0" xfId="0" applyFont="1">
      <alignment vertical="center"/>
    </xf>
    <xf numFmtId="0" fontId="89" fillId="0" borderId="80" xfId="0" applyFont="1" applyBorder="1" applyAlignment="1" applyProtection="1">
      <alignment horizontal="center" vertical="center"/>
      <protection hidden="1"/>
    </xf>
    <xf numFmtId="0" fontId="89" fillId="3" borderId="118" xfId="0" applyFont="1" applyFill="1" applyBorder="1" applyAlignment="1">
      <alignment horizontal="center" vertical="center"/>
    </xf>
    <xf numFmtId="0" fontId="91" fillId="0" borderId="118" xfId="0" applyFont="1" applyBorder="1">
      <alignment vertical="center"/>
    </xf>
    <xf numFmtId="0" fontId="89" fillId="45" borderId="98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Alignment="1" applyProtection="1">
      <alignment horizontal="center" vertical="center"/>
      <protection hidden="1"/>
    </xf>
    <xf numFmtId="41" fontId="92" fillId="3" borderId="0" xfId="0" applyNumberFormat="1" applyFont="1" applyFill="1" applyAlignment="1" applyProtection="1">
      <alignment horizontal="center" vertical="center"/>
      <protection hidden="1"/>
    </xf>
    <xf numFmtId="0" fontId="88" fillId="3" borderId="0" xfId="0" applyFont="1" applyFill="1" applyProtection="1">
      <alignment vertical="center"/>
      <protection hidden="1"/>
    </xf>
    <xf numFmtId="0" fontId="89" fillId="3" borderId="109" xfId="0" applyFont="1" applyFill="1" applyBorder="1" applyProtection="1">
      <alignment vertical="center"/>
      <protection hidden="1"/>
    </xf>
    <xf numFmtId="0" fontId="89" fillId="3" borderId="0" xfId="0" applyFont="1" applyFill="1" applyProtection="1">
      <alignment vertical="center"/>
      <protection hidden="1"/>
    </xf>
    <xf numFmtId="9" fontId="88" fillId="46" borderId="94" xfId="2" applyFont="1" applyFill="1" applyBorder="1" applyAlignment="1" applyProtection="1">
      <alignment horizontal="center" vertical="center"/>
      <protection locked="0"/>
    </xf>
    <xf numFmtId="0" fontId="86" fillId="0" borderId="112" xfId="0" applyFont="1" applyBorder="1">
      <alignment vertical="center"/>
    </xf>
    <xf numFmtId="0" fontId="89" fillId="45" borderId="117" xfId="0" applyFont="1" applyFill="1" applyBorder="1" applyProtection="1">
      <alignment vertical="center"/>
      <protection hidden="1"/>
    </xf>
    <xf numFmtId="0" fontId="86" fillId="2" borderId="19" xfId="0" applyFont="1" applyFill="1" applyBorder="1" applyAlignment="1" applyProtection="1">
      <alignment horizontal="left" vertical="center"/>
      <protection hidden="1"/>
    </xf>
    <xf numFmtId="9" fontId="88" fillId="46" borderId="0" xfId="0" applyNumberFormat="1" applyFont="1" applyFill="1" applyAlignment="1" applyProtection="1">
      <alignment horizontal="center" vertical="center"/>
      <protection locked="0"/>
    </xf>
    <xf numFmtId="0" fontId="86" fillId="2" borderId="0" xfId="0" applyFont="1" applyFill="1" applyAlignment="1" applyProtection="1">
      <alignment horizontal="left" vertical="center"/>
      <protection hidden="1"/>
    </xf>
    <xf numFmtId="0" fontId="86" fillId="2" borderId="30" xfId="0" applyFont="1" applyFill="1" applyBorder="1" applyAlignment="1" applyProtection="1">
      <alignment horizontal="left" vertical="center"/>
      <protection hidden="1"/>
    </xf>
    <xf numFmtId="10" fontId="97" fillId="46" borderId="80" xfId="0" applyNumberFormat="1" applyFont="1" applyFill="1" applyBorder="1" applyAlignment="1" applyProtection="1">
      <alignment horizontal="center" vertical="center"/>
      <protection locked="0"/>
    </xf>
    <xf numFmtId="0" fontId="86" fillId="3" borderId="0" xfId="0" applyFont="1" applyFill="1" applyAlignment="1" applyProtection="1">
      <alignment horizontal="center" vertical="center" wrapText="1"/>
      <protection hidden="1"/>
    </xf>
    <xf numFmtId="0" fontId="86" fillId="0" borderId="0" xfId="0" applyFont="1" applyAlignment="1" applyProtection="1">
      <alignment horizontal="center" vertical="center"/>
      <protection hidden="1"/>
    </xf>
    <xf numFmtId="0" fontId="86" fillId="44" borderId="80" xfId="0" applyFont="1" applyFill="1" applyBorder="1" applyAlignment="1" applyProtection="1">
      <alignment horizontal="center" vertical="center"/>
      <protection hidden="1"/>
    </xf>
    <xf numFmtId="0" fontId="98" fillId="2" borderId="0" xfId="0" applyFont="1" applyFill="1" applyProtection="1">
      <alignment vertical="center"/>
      <protection hidden="1"/>
    </xf>
    <xf numFmtId="0" fontId="86" fillId="2" borderId="32" xfId="0" applyFont="1" applyFill="1" applyBorder="1" applyProtection="1">
      <alignment vertical="center"/>
      <protection hidden="1"/>
    </xf>
    <xf numFmtId="10" fontId="96" fillId="45" borderId="0" xfId="2" applyNumberFormat="1" applyFont="1" applyFill="1" applyAlignment="1">
      <alignment horizontal="center" vertical="center"/>
    </xf>
    <xf numFmtId="0" fontId="86" fillId="2" borderId="30" xfId="0" applyFont="1" applyFill="1" applyBorder="1" applyProtection="1">
      <alignment vertical="center"/>
      <protection hidden="1"/>
    </xf>
    <xf numFmtId="0" fontId="86" fillId="3" borderId="30" xfId="0" applyFont="1" applyFill="1" applyBorder="1" applyProtection="1">
      <alignment vertical="center"/>
      <protection hidden="1"/>
    </xf>
    <xf numFmtId="0" fontId="86" fillId="2" borderId="33" xfId="0" applyFont="1" applyFill="1" applyBorder="1" applyProtection="1">
      <alignment vertical="center"/>
      <protection hidden="1"/>
    </xf>
    <xf numFmtId="0" fontId="100" fillId="2" borderId="30" xfId="0" applyFont="1" applyFill="1" applyBorder="1" applyProtection="1">
      <alignment vertical="center"/>
      <protection hidden="1"/>
    </xf>
    <xf numFmtId="6" fontId="86" fillId="0" borderId="0" xfId="0" applyNumberFormat="1" applyFont="1">
      <alignment vertical="center"/>
    </xf>
    <xf numFmtId="193" fontId="86" fillId="0" borderId="0" xfId="0" applyNumberFormat="1" applyFont="1">
      <alignment vertical="center"/>
    </xf>
    <xf numFmtId="41" fontId="86" fillId="0" borderId="0" xfId="1" applyFont="1">
      <alignment vertical="center"/>
    </xf>
    <xf numFmtId="179" fontId="86" fillId="0" borderId="0" xfId="0" applyNumberFormat="1" applyFont="1" applyProtection="1">
      <alignment vertical="center"/>
      <protection locked="0"/>
    </xf>
    <xf numFmtId="0" fontId="5" fillId="0" borderId="0" xfId="0" applyFont="1">
      <alignment vertical="center"/>
    </xf>
    <xf numFmtId="41" fontId="5" fillId="3" borderId="0" xfId="0" applyNumberFormat="1" applyFont="1" applyFill="1" applyAlignment="1" applyProtection="1">
      <alignment horizontal="center" vertical="center"/>
      <protection locked="0"/>
    </xf>
    <xf numFmtId="176" fontId="5" fillId="3" borderId="0" xfId="0" applyNumberFormat="1" applyFont="1" applyFill="1" applyAlignment="1" applyProtection="1">
      <alignment horizontal="center" vertical="center"/>
      <protection locked="0"/>
    </xf>
    <xf numFmtId="0" fontId="5" fillId="3" borderId="0" xfId="0" applyFont="1" applyFill="1" applyProtection="1">
      <alignment vertical="center"/>
      <protection locked="0"/>
    </xf>
    <xf numFmtId="10" fontId="5" fillId="0" borderId="0" xfId="2" applyNumberFormat="1" applyFont="1">
      <alignment vertical="center"/>
    </xf>
    <xf numFmtId="41" fontId="75" fillId="0" borderId="52" xfId="1" applyFont="1" applyBorder="1" applyProtection="1">
      <alignment vertical="center"/>
      <protection locked="0"/>
    </xf>
    <xf numFmtId="0" fontId="75" fillId="0" borderId="52" xfId="0" applyFont="1" applyBorder="1" applyAlignment="1" applyProtection="1">
      <alignment horizontal="center" vertical="center"/>
      <protection locked="0"/>
    </xf>
    <xf numFmtId="41" fontId="5" fillId="3" borderId="0" xfId="1" applyFont="1" applyFill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horizontal="right" vertical="center"/>
      <protection locked="0"/>
    </xf>
    <xf numFmtId="0" fontId="5" fillId="38" borderId="0" xfId="0" applyFont="1" applyFill="1" applyProtection="1">
      <alignment vertical="center"/>
      <protection locked="0"/>
    </xf>
    <xf numFmtId="9" fontId="5" fillId="38" borderId="0" xfId="2" applyFont="1" applyFill="1" applyProtection="1">
      <alignment vertical="center"/>
      <protection locked="0"/>
    </xf>
    <xf numFmtId="9" fontId="5" fillId="38" borderId="0" xfId="2" applyFont="1" applyFill="1" applyAlignment="1" applyProtection="1">
      <alignment vertical="center"/>
      <protection locked="0"/>
    </xf>
    <xf numFmtId="9" fontId="5" fillId="3" borderId="0" xfId="2" applyFont="1" applyFill="1" applyAlignment="1" applyProtection="1">
      <alignment vertical="center"/>
      <protection locked="0"/>
    </xf>
    <xf numFmtId="10" fontId="5" fillId="38" borderId="62" xfId="2" applyNumberFormat="1" applyFont="1" applyFill="1" applyBorder="1" applyProtection="1">
      <alignment vertical="center"/>
      <protection locked="0"/>
    </xf>
    <xf numFmtId="0" fontId="5" fillId="0" borderId="62" xfId="0" applyFont="1" applyBorder="1" applyAlignment="1" applyProtection="1">
      <alignment horizontal="center" vertical="center"/>
      <protection locked="0"/>
    </xf>
    <xf numFmtId="0" fontId="5" fillId="38" borderId="62" xfId="0" applyFont="1" applyFill="1" applyBorder="1" applyProtection="1">
      <alignment vertical="center"/>
      <protection locked="0"/>
    </xf>
    <xf numFmtId="0" fontId="5" fillId="52" borderId="62" xfId="0" applyFont="1" applyFill="1" applyBorder="1" applyAlignment="1" applyProtection="1">
      <alignment horizontal="center" vertical="center"/>
      <protection locked="0"/>
    </xf>
    <xf numFmtId="10" fontId="5" fillId="41" borderId="0" xfId="0" applyNumberFormat="1" applyFont="1" applyFill="1">
      <alignment vertical="center"/>
    </xf>
    <xf numFmtId="9" fontId="5" fillId="41" borderId="0" xfId="0" applyNumberFormat="1" applyFont="1" applyFill="1">
      <alignment vertical="center"/>
    </xf>
    <xf numFmtId="188" fontId="5" fillId="0" borderId="0" xfId="0" applyNumberFormat="1" applyFont="1" applyProtection="1">
      <alignment vertical="center"/>
      <protection locked="0"/>
    </xf>
    <xf numFmtId="10" fontId="5" fillId="38" borderId="62" xfId="0" applyNumberFormat="1" applyFont="1" applyFill="1" applyBorder="1" applyProtection="1">
      <alignment vertical="center"/>
      <protection locked="0"/>
    </xf>
    <xf numFmtId="186" fontId="5" fillId="38" borderId="62" xfId="0" applyNumberFormat="1" applyFont="1" applyFill="1" applyBorder="1" applyAlignment="1" applyProtection="1">
      <alignment horizontal="center" vertical="center"/>
      <protection locked="0"/>
    </xf>
    <xf numFmtId="41" fontId="5" fillId="38" borderId="62" xfId="1" applyFont="1" applyFill="1" applyBorder="1" applyAlignment="1" applyProtection="1">
      <alignment horizontal="center" vertical="center"/>
      <protection locked="0"/>
    </xf>
    <xf numFmtId="0" fontId="5" fillId="43" borderId="62" xfId="0" applyFont="1" applyFill="1" applyBorder="1" applyAlignment="1" applyProtection="1">
      <alignment horizontal="center" vertical="center"/>
      <protection locked="0"/>
    </xf>
    <xf numFmtId="188" fontId="5" fillId="43" borderId="62" xfId="0" applyNumberFormat="1" applyFont="1" applyFill="1" applyBorder="1" applyAlignment="1" applyProtection="1">
      <alignment horizontal="center" vertical="center"/>
      <protection locked="0"/>
    </xf>
    <xf numFmtId="10" fontId="5" fillId="43" borderId="62" xfId="2" applyNumberFormat="1" applyFont="1" applyFill="1" applyBorder="1" applyAlignment="1" applyProtection="1">
      <alignment horizontal="center" vertical="center"/>
      <protection locked="0"/>
    </xf>
    <xf numFmtId="0" fontId="5" fillId="43" borderId="62" xfId="0" applyFont="1" applyFill="1" applyBorder="1" applyProtection="1">
      <alignment vertical="center"/>
      <protection locked="0"/>
    </xf>
    <xf numFmtId="187" fontId="5" fillId="0" borderId="62" xfId="0" applyNumberFormat="1" applyFont="1" applyBorder="1" applyAlignment="1" applyProtection="1">
      <alignment horizontal="center" vertical="center"/>
      <protection locked="0"/>
    </xf>
    <xf numFmtId="6" fontId="5" fillId="0" borderId="62" xfId="0" applyNumberFormat="1" applyFont="1" applyBorder="1" applyAlignment="1" applyProtection="1">
      <alignment horizontal="center" vertical="center"/>
      <protection locked="0"/>
    </xf>
    <xf numFmtId="0" fontId="5" fillId="3" borderId="0" xfId="15" applyFont="1" applyFill="1" applyProtection="1">
      <alignment vertical="center"/>
      <protection locked="0"/>
    </xf>
    <xf numFmtId="6" fontId="5" fillId="0" borderId="0" xfId="0" applyNumberFormat="1" applyFont="1" applyProtection="1">
      <alignment vertical="center"/>
      <protection locked="0"/>
    </xf>
    <xf numFmtId="10" fontId="5" fillId="0" borderId="0" xfId="2" applyNumberFormat="1" applyFont="1" applyProtection="1">
      <alignment vertical="center"/>
      <protection locked="0"/>
    </xf>
    <xf numFmtId="43" fontId="5" fillId="0" borderId="0" xfId="0" applyNumberFormat="1" applyFont="1" applyProtection="1">
      <alignment vertical="center"/>
      <protection locked="0"/>
    </xf>
    <xf numFmtId="179" fontId="5" fillId="38" borderId="0" xfId="0" applyNumberFormat="1" applyFont="1" applyFill="1">
      <alignment vertical="center"/>
    </xf>
    <xf numFmtId="179" fontId="5" fillId="3" borderId="0" xfId="0" applyNumberFormat="1" applyFont="1" applyFill="1" applyProtection="1">
      <alignment vertical="center"/>
      <protection locked="0"/>
    </xf>
    <xf numFmtId="9" fontId="5" fillId="41" borderId="0" xfId="0" applyNumberFormat="1" applyFont="1" applyFill="1" applyProtection="1">
      <alignment vertical="center"/>
      <protection locked="0"/>
    </xf>
    <xf numFmtId="9" fontId="5" fillId="38" borderId="0" xfId="0" applyNumberFormat="1" applyFont="1" applyFill="1" applyProtection="1">
      <alignment vertical="center"/>
      <protection locked="0"/>
    </xf>
    <xf numFmtId="179" fontId="5" fillId="38" borderId="0" xfId="0" applyNumberFormat="1" applyFont="1" applyFill="1" applyProtection="1">
      <alignment vertical="center"/>
      <protection locked="0"/>
    </xf>
    <xf numFmtId="6" fontId="5" fillId="41" borderId="0" xfId="0" applyNumberFormat="1" applyFont="1" applyFill="1">
      <alignment vertical="center"/>
    </xf>
    <xf numFmtId="6" fontId="5" fillId="0" borderId="0" xfId="0" applyNumberFormat="1" applyFont="1">
      <alignment vertical="center"/>
    </xf>
    <xf numFmtId="0" fontId="5" fillId="38" borderId="0" xfId="15" applyFont="1" applyFill="1" applyProtection="1">
      <alignment vertical="center"/>
      <protection locked="0"/>
    </xf>
    <xf numFmtId="0" fontId="5" fillId="0" borderId="67" xfId="0" applyFont="1" applyBorder="1" applyProtection="1">
      <alignment vertical="center"/>
      <protection locked="0"/>
    </xf>
    <xf numFmtId="0" fontId="5" fillId="0" borderId="68" xfId="0" applyFont="1" applyBorder="1" applyProtection="1">
      <alignment vertical="center"/>
      <protection locked="0"/>
    </xf>
    <xf numFmtId="0" fontId="5" fillId="0" borderId="69" xfId="0" applyFont="1" applyBorder="1" applyProtection="1">
      <alignment vertical="center"/>
      <protection locked="0"/>
    </xf>
    <xf numFmtId="9" fontId="5" fillId="0" borderId="0" xfId="2" applyFont="1" applyBorder="1" applyProtection="1">
      <alignment vertical="center"/>
      <protection locked="0"/>
    </xf>
    <xf numFmtId="10" fontId="5" fillId="0" borderId="0" xfId="2" applyNumberFormat="1" applyFont="1" applyBorder="1" applyProtection="1">
      <alignment vertical="center"/>
      <protection locked="0"/>
    </xf>
    <xf numFmtId="0" fontId="5" fillId="0" borderId="71" xfId="0" applyFont="1" applyBorder="1" applyProtection="1">
      <alignment vertical="center"/>
      <protection locked="0"/>
    </xf>
    <xf numFmtId="0" fontId="5" fillId="0" borderId="70" xfId="0" applyFont="1" applyBorder="1" applyProtection="1">
      <alignment vertical="center"/>
      <protection locked="0"/>
    </xf>
    <xf numFmtId="10" fontId="5" fillId="0" borderId="70" xfId="0" applyNumberFormat="1" applyFont="1" applyBorder="1" applyProtection="1">
      <alignment vertical="center"/>
      <protection locked="0"/>
    </xf>
    <xf numFmtId="10" fontId="5" fillId="0" borderId="0" xfId="0" applyNumberFormat="1" applyFont="1" applyProtection="1">
      <alignment vertical="center"/>
      <protection locked="0"/>
    </xf>
    <xf numFmtId="41" fontId="5" fillId="0" borderId="0" xfId="0" applyNumberFormat="1" applyFont="1">
      <alignment vertical="center"/>
    </xf>
    <xf numFmtId="6" fontId="77" fillId="0" borderId="0" xfId="0" applyNumberFormat="1" applyFont="1">
      <alignment vertical="center"/>
    </xf>
    <xf numFmtId="179" fontId="5" fillId="0" borderId="70" xfId="0" applyNumberFormat="1" applyFont="1" applyBorder="1" applyProtection="1">
      <alignment vertical="center"/>
      <protection locked="0"/>
    </xf>
    <xf numFmtId="179" fontId="5" fillId="0" borderId="0" xfId="0" applyNumberFormat="1" applyFont="1" applyProtection="1">
      <alignment vertical="center"/>
      <protection locked="0"/>
    </xf>
    <xf numFmtId="1" fontId="5" fillId="0" borderId="0" xfId="0" applyNumberFormat="1" applyFont="1" applyProtection="1">
      <alignment vertical="center"/>
      <protection locked="0"/>
    </xf>
    <xf numFmtId="0" fontId="5" fillId="0" borderId="62" xfId="0" applyFont="1" applyBorder="1" applyProtection="1">
      <alignment vertical="center"/>
      <protection locked="0"/>
    </xf>
    <xf numFmtId="10" fontId="5" fillId="0" borderId="62" xfId="2" applyNumberFormat="1" applyFont="1" applyBorder="1" applyProtection="1">
      <alignment vertical="center"/>
      <protection locked="0"/>
    </xf>
    <xf numFmtId="41" fontId="5" fillId="0" borderId="62" xfId="1" applyFont="1" applyBorder="1" applyProtection="1">
      <alignment vertical="center"/>
      <protection locked="0"/>
    </xf>
    <xf numFmtId="0" fontId="5" fillId="0" borderId="72" xfId="0" applyFont="1" applyBorder="1" applyProtection="1">
      <alignment vertical="center"/>
      <protection locked="0"/>
    </xf>
    <xf numFmtId="0" fontId="5" fillId="0" borderId="73" xfId="0" applyFont="1" applyBorder="1" applyProtection="1">
      <alignment vertical="center"/>
      <protection locked="0"/>
    </xf>
    <xf numFmtId="0" fontId="5" fillId="0" borderId="74" xfId="0" applyFont="1" applyBorder="1" applyProtection="1">
      <alignment vertical="center"/>
      <protection locked="0"/>
    </xf>
    <xf numFmtId="0" fontId="5" fillId="3" borderId="0" xfId="0" applyFont="1" applyFill="1">
      <alignment vertical="center"/>
    </xf>
    <xf numFmtId="194" fontId="5" fillId="0" borderId="0" xfId="1" applyNumberFormat="1" applyFont="1" applyBorder="1" applyProtection="1">
      <alignment vertical="center"/>
      <protection locked="0"/>
    </xf>
    <xf numFmtId="0" fontId="5" fillId="51" borderId="62" xfId="0" applyFont="1" applyFill="1" applyBorder="1" applyProtection="1">
      <alignment vertical="center"/>
      <protection locked="0"/>
    </xf>
    <xf numFmtId="0" fontId="5" fillId="41" borderId="62" xfId="0" applyFont="1" applyFill="1" applyBorder="1">
      <alignment vertical="center"/>
    </xf>
    <xf numFmtId="10" fontId="5" fillId="3" borderId="0" xfId="0" applyNumberFormat="1" applyFont="1" applyFill="1" applyProtection="1">
      <alignment vertical="center"/>
      <protection locked="0"/>
    </xf>
    <xf numFmtId="0" fontId="5" fillId="41" borderId="62" xfId="0" applyFont="1" applyFill="1" applyBorder="1" applyProtection="1">
      <alignment vertical="center"/>
      <protection locked="0"/>
    </xf>
    <xf numFmtId="0" fontId="5" fillId="51" borderId="0" xfId="0" applyFont="1" applyFill="1" applyProtection="1">
      <alignment vertical="center"/>
      <protection locked="0"/>
    </xf>
    <xf numFmtId="0" fontId="5" fillId="41" borderId="108" xfId="0" applyFont="1" applyFill="1" applyBorder="1" applyProtection="1">
      <alignment vertical="center"/>
      <protection locked="0"/>
    </xf>
    <xf numFmtId="0" fontId="5" fillId="0" borderId="62" xfId="0" applyFont="1" applyBorder="1" applyAlignment="1">
      <alignment horizontal="left" vertical="center"/>
    </xf>
    <xf numFmtId="0" fontId="26" fillId="41" borderId="62" xfId="0" applyFont="1" applyFill="1" applyBorder="1" applyProtection="1">
      <alignment vertical="center"/>
      <protection locked="0"/>
    </xf>
    <xf numFmtId="0" fontId="103" fillId="44" borderId="98" xfId="0" applyFont="1" applyFill="1" applyBorder="1" applyAlignment="1" applyProtection="1">
      <alignment horizontal="center" vertical="center"/>
      <protection hidden="1"/>
    </xf>
    <xf numFmtId="9" fontId="102" fillId="0" borderId="98" xfId="2" applyFont="1" applyBorder="1" applyAlignment="1" applyProtection="1">
      <alignment horizontal="center" vertical="center"/>
      <protection hidden="1"/>
    </xf>
    <xf numFmtId="0" fontId="89" fillId="45" borderId="95" xfId="0" applyFont="1" applyFill="1" applyBorder="1" applyAlignment="1" applyProtection="1">
      <alignment horizontal="center" vertical="center"/>
      <protection hidden="1"/>
    </xf>
    <xf numFmtId="41" fontId="5" fillId="3" borderId="56" xfId="0" applyNumberFormat="1" applyFont="1" applyFill="1" applyBorder="1" applyAlignment="1" applyProtection="1">
      <alignment horizontal="center" vertical="center"/>
      <protection locked="0"/>
    </xf>
    <xf numFmtId="41" fontId="5" fillId="3" borderId="56" xfId="0" applyNumberFormat="1" applyFont="1" applyFill="1" applyBorder="1" applyProtection="1">
      <alignment vertical="center"/>
      <protection locked="0"/>
    </xf>
    <xf numFmtId="0" fontId="8" fillId="0" borderId="0" xfId="3">
      <alignment vertical="center"/>
    </xf>
    <xf numFmtId="0" fontId="8" fillId="0" borderId="0" xfId="3" applyProtection="1">
      <alignment vertical="center"/>
      <protection locked="0"/>
    </xf>
    <xf numFmtId="0" fontId="84" fillId="53" borderId="0" xfId="0" applyFont="1" applyFill="1" applyAlignment="1">
      <alignment horizontal="left" vertical="center" wrapText="1"/>
    </xf>
    <xf numFmtId="0" fontId="84" fillId="54" borderId="0" xfId="0" applyFont="1" applyFill="1" applyAlignment="1">
      <alignment horizontal="left" vertical="center" wrapText="1"/>
    </xf>
    <xf numFmtId="0" fontId="0" fillId="41" borderId="0" xfId="0" applyFill="1" applyProtection="1">
      <alignment vertical="center"/>
      <protection locked="0"/>
    </xf>
    <xf numFmtId="0" fontId="8" fillId="41" borderId="0" xfId="3" applyFill="1">
      <alignment vertical="center"/>
    </xf>
    <xf numFmtId="0" fontId="0" fillId="41" borderId="0" xfId="0" applyFill="1">
      <alignment vertical="center"/>
    </xf>
    <xf numFmtId="0" fontId="8" fillId="3" borderId="0" xfId="3" applyFill="1">
      <alignment vertical="center"/>
    </xf>
    <xf numFmtId="0" fontId="41" fillId="44" borderId="0" xfId="0" applyFont="1" applyFill="1" applyProtection="1">
      <alignment vertical="center"/>
      <protection locked="0"/>
    </xf>
    <xf numFmtId="0" fontId="0" fillId="44" borderId="0" xfId="0" applyFill="1">
      <alignment vertical="center"/>
    </xf>
    <xf numFmtId="0" fontId="0" fillId="44" borderId="0" xfId="0" applyFill="1" applyProtection="1">
      <alignment vertical="center"/>
      <protection locked="0"/>
    </xf>
    <xf numFmtId="0" fontId="41" fillId="41" borderId="0" xfId="0" applyFont="1" applyFill="1" applyProtection="1">
      <alignment vertical="center"/>
      <protection locked="0"/>
    </xf>
    <xf numFmtId="0" fontId="79" fillId="3" borderId="0" xfId="3" applyFont="1" applyFill="1">
      <alignment vertical="center"/>
    </xf>
    <xf numFmtId="0" fontId="0" fillId="41" borderId="62" xfId="0" applyFill="1" applyBorder="1" applyProtection="1">
      <alignment vertical="center"/>
      <protection locked="0"/>
    </xf>
    <xf numFmtId="0" fontId="91" fillId="0" borderId="0" xfId="0" applyFont="1" applyAlignment="1">
      <alignment vertical="center" wrapText="1"/>
    </xf>
    <xf numFmtId="10" fontId="105" fillId="3" borderId="62" xfId="11638" applyNumberFormat="1" applyFont="1" applyFill="1" applyBorder="1" applyAlignment="1">
      <alignment horizontal="center" vertical="center"/>
    </xf>
    <xf numFmtId="0" fontId="41" fillId="44" borderId="0" xfId="0" applyFont="1" applyFill="1">
      <alignment vertical="center"/>
    </xf>
    <xf numFmtId="194" fontId="26" fillId="0" borderId="0" xfId="2" applyNumberFormat="1" applyFont="1" applyProtection="1">
      <alignment vertical="center"/>
      <protection locked="0"/>
    </xf>
    <xf numFmtId="41" fontId="5" fillId="0" borderId="0" xfId="1" applyFont="1" applyBorder="1" applyProtection="1">
      <alignment vertical="center"/>
      <protection locked="0"/>
    </xf>
    <xf numFmtId="6" fontId="98" fillId="0" borderId="0" xfId="0" applyNumberFormat="1" applyFont="1">
      <alignment vertical="center"/>
    </xf>
    <xf numFmtId="0" fontId="98" fillId="0" borderId="0" xfId="0" applyFont="1">
      <alignment vertical="center"/>
    </xf>
    <xf numFmtId="41" fontId="98" fillId="41" borderId="0" xfId="1" applyFont="1" applyFill="1">
      <alignment vertical="center"/>
    </xf>
    <xf numFmtId="179" fontId="11" fillId="0" borderId="70" xfId="0" applyNumberFormat="1" applyFont="1" applyBorder="1" applyProtection="1">
      <alignment vertical="center"/>
      <protection locked="0"/>
    </xf>
    <xf numFmtId="0" fontId="108" fillId="0" borderId="0" xfId="0" applyFont="1" applyAlignment="1">
      <alignment horizontal="center" vertical="center"/>
    </xf>
    <xf numFmtId="0" fontId="104" fillId="0" borderId="0" xfId="0" applyFont="1">
      <alignment vertical="center"/>
    </xf>
    <xf numFmtId="0" fontId="26" fillId="0" borderId="0" xfId="0" applyFont="1" applyAlignment="1" applyProtection="1">
      <alignment vertical="center" wrapText="1"/>
      <protection hidden="1"/>
    </xf>
    <xf numFmtId="0" fontId="86" fillId="41" borderId="0" xfId="0" applyFont="1" applyFill="1">
      <alignment vertical="center"/>
    </xf>
    <xf numFmtId="0" fontId="11" fillId="0" borderId="0" xfId="0" applyFont="1">
      <alignment vertical="center"/>
    </xf>
    <xf numFmtId="0" fontId="26" fillId="0" borderId="62" xfId="0" applyFont="1" applyBorder="1" applyAlignment="1" applyProtection="1">
      <alignment horizontal="right" vertical="center"/>
      <protection locked="0"/>
    </xf>
    <xf numFmtId="0" fontId="86" fillId="0" borderId="62" xfId="0" applyFont="1" applyBorder="1">
      <alignment vertical="center"/>
    </xf>
    <xf numFmtId="41" fontId="86" fillId="0" borderId="62" xfId="1" applyFont="1" applyBorder="1">
      <alignment vertical="center"/>
    </xf>
    <xf numFmtId="0" fontId="86" fillId="47" borderId="62" xfId="0" applyFont="1" applyFill="1" applyBorder="1" applyAlignment="1">
      <alignment horizontal="center" vertical="center"/>
    </xf>
    <xf numFmtId="0" fontId="86" fillId="47" borderId="62" xfId="0" applyFont="1" applyFill="1" applyBorder="1">
      <alignment vertical="center"/>
    </xf>
    <xf numFmtId="0" fontId="114" fillId="45" borderId="95" xfId="0" applyFont="1" applyFill="1" applyBorder="1" applyAlignment="1" applyProtection="1">
      <alignment horizontal="center" vertical="center" wrapText="1"/>
      <protection hidden="1"/>
    </xf>
    <xf numFmtId="0" fontId="5" fillId="0" borderId="62" xfId="0" applyFont="1" applyBorder="1" applyAlignment="1">
      <alignment horizontal="center" vertical="center"/>
    </xf>
    <xf numFmtId="10" fontId="102" fillId="46" borderId="0" xfId="0" applyNumberFormat="1" applyFont="1" applyFill="1" applyAlignment="1" applyProtection="1">
      <alignment horizontal="center" vertical="center"/>
      <protection locked="0"/>
    </xf>
    <xf numFmtId="187" fontId="97" fillId="0" borderId="80" xfId="0" applyNumberFormat="1" applyFont="1" applyBorder="1" applyProtection="1">
      <alignment vertical="center"/>
      <protection hidden="1"/>
    </xf>
    <xf numFmtId="0" fontId="11" fillId="38" borderId="62" xfId="0" applyFont="1" applyFill="1" applyBorder="1" applyAlignment="1" applyProtection="1">
      <alignment horizontal="center" vertical="center"/>
      <protection locked="0"/>
    </xf>
    <xf numFmtId="9" fontId="116" fillId="0" borderId="62" xfId="0" applyNumberFormat="1" applyFont="1" applyBorder="1" applyProtection="1">
      <alignment vertical="center"/>
      <protection locked="0"/>
    </xf>
    <xf numFmtId="0" fontId="116" fillId="0" borderId="62" xfId="0" applyFont="1" applyBorder="1" applyProtection="1">
      <alignment vertical="center"/>
      <protection locked="0"/>
    </xf>
    <xf numFmtId="0" fontId="11" fillId="38" borderId="90" xfId="0" applyFont="1" applyFill="1" applyBorder="1" applyAlignment="1" applyProtection="1">
      <alignment horizontal="center" vertical="center"/>
      <protection locked="0"/>
    </xf>
    <xf numFmtId="9" fontId="116" fillId="0" borderId="91" xfId="0" applyNumberFormat="1" applyFont="1" applyBorder="1" applyProtection="1">
      <alignment vertical="center"/>
      <protection locked="0"/>
    </xf>
    <xf numFmtId="0" fontId="11" fillId="38" borderId="88" xfId="0" applyFont="1" applyFill="1" applyBorder="1" applyAlignment="1" applyProtection="1">
      <alignment horizontal="center" vertical="center"/>
      <protection locked="0"/>
    </xf>
    <xf numFmtId="9" fontId="116" fillId="0" borderId="147" xfId="0" applyNumberFormat="1" applyFont="1" applyBorder="1" applyProtection="1">
      <alignment vertical="center"/>
      <protection locked="0"/>
    </xf>
    <xf numFmtId="0" fontId="116" fillId="0" borderId="147" xfId="0" applyFont="1" applyBorder="1" applyProtection="1">
      <alignment vertical="center"/>
      <protection locked="0"/>
    </xf>
    <xf numFmtId="0" fontId="11" fillId="38" borderId="147" xfId="0" applyFont="1" applyFill="1" applyBorder="1" applyAlignment="1" applyProtection="1">
      <alignment horizontal="center" vertical="center"/>
      <protection locked="0"/>
    </xf>
    <xf numFmtId="9" fontId="116" fillId="0" borderId="89" xfId="0" applyNumberFormat="1" applyFont="1" applyBorder="1" applyProtection="1">
      <alignment vertical="center"/>
      <protection locked="0"/>
    </xf>
    <xf numFmtId="0" fontId="8" fillId="3" borderId="0" xfId="3" applyFill="1" applyAlignment="1" applyProtection="1">
      <alignment horizontal="center" vertical="center"/>
      <protection locked="0"/>
    </xf>
    <xf numFmtId="0" fontId="8" fillId="3" borderId="0" xfId="3" applyFill="1" applyAlignment="1">
      <alignment horizontal="center" vertical="center"/>
    </xf>
    <xf numFmtId="0" fontId="79" fillId="0" borderId="0" xfId="3" applyFont="1">
      <alignment vertical="center"/>
    </xf>
    <xf numFmtId="188" fontId="86" fillId="0" borderId="0" xfId="0" applyNumberFormat="1" applyFont="1">
      <alignment vertical="center"/>
    </xf>
    <xf numFmtId="0" fontId="5" fillId="41" borderId="64" xfId="0" applyFont="1" applyFill="1" applyBorder="1" applyAlignment="1" applyProtection="1">
      <alignment horizontal="center" vertical="center"/>
      <protection locked="0"/>
    </xf>
    <xf numFmtId="0" fontId="5" fillId="41" borderId="108" xfId="0" applyFont="1" applyFill="1" applyBorder="1" applyAlignment="1" applyProtection="1">
      <alignment horizontal="center" vertical="center"/>
      <protection locked="0"/>
    </xf>
    <xf numFmtId="0" fontId="10" fillId="3" borderId="0" xfId="0" applyFont="1" applyFill="1" applyAlignment="1">
      <alignment horizontal="center" vertical="center"/>
    </xf>
    <xf numFmtId="0" fontId="120" fillId="3" borderId="0" xfId="0" applyFont="1" applyFill="1" applyAlignment="1">
      <alignment horizontal="center" vertical="center"/>
    </xf>
    <xf numFmtId="0" fontId="117" fillId="0" borderId="0" xfId="3" applyFont="1" applyAlignment="1" applyProtection="1">
      <alignment horizontal="center" vertical="center"/>
      <protection locked="0"/>
    </xf>
    <xf numFmtId="0" fontId="103" fillId="3" borderId="62" xfId="0" applyFont="1" applyFill="1" applyBorder="1" applyAlignment="1" applyProtection="1">
      <alignment horizontal="center" vertical="center"/>
      <protection locked="0"/>
    </xf>
    <xf numFmtId="0" fontId="117" fillId="3" borderId="62" xfId="3" applyFont="1" applyFill="1" applyBorder="1" applyAlignment="1">
      <alignment horizontal="center" vertical="center"/>
    </xf>
    <xf numFmtId="0" fontId="103" fillId="3" borderId="62" xfId="0" applyFont="1" applyFill="1" applyBorder="1" applyAlignment="1">
      <alignment horizontal="center" vertical="center"/>
    </xf>
    <xf numFmtId="0" fontId="117" fillId="3" borderId="62" xfId="3" applyFont="1" applyFill="1" applyBorder="1" applyAlignment="1" applyProtection="1">
      <alignment horizontal="center" vertical="center"/>
      <protection locked="0"/>
    </xf>
    <xf numFmtId="0" fontId="118" fillId="3" borderId="62" xfId="0" applyFont="1" applyFill="1" applyBorder="1" applyAlignment="1">
      <alignment horizontal="center" vertical="center"/>
    </xf>
    <xf numFmtId="0" fontId="117" fillId="0" borderId="0" xfId="3" applyFont="1" applyAlignment="1">
      <alignment horizontal="center" vertical="center"/>
    </xf>
    <xf numFmtId="0" fontId="103" fillId="3" borderId="62" xfId="3" applyFont="1" applyFill="1" applyBorder="1" applyAlignment="1">
      <alignment horizontal="center" vertical="center"/>
    </xf>
    <xf numFmtId="0" fontId="121" fillId="0" borderId="62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/>
    </xf>
    <xf numFmtId="0" fontId="103" fillId="41" borderId="62" xfId="0" applyFont="1" applyFill="1" applyBorder="1" applyAlignment="1" applyProtection="1">
      <alignment horizontal="center" vertical="center"/>
      <protection locked="0"/>
    </xf>
    <xf numFmtId="41" fontId="77" fillId="41" borderId="62" xfId="1" applyFont="1" applyFill="1" applyBorder="1" applyAlignment="1">
      <alignment horizontal="center" vertical="center"/>
    </xf>
    <xf numFmtId="0" fontId="77" fillId="41" borderId="62" xfId="0" applyFont="1" applyFill="1" applyBorder="1" applyAlignment="1">
      <alignment horizontal="center" vertical="center"/>
    </xf>
    <xf numFmtId="0" fontId="117" fillId="41" borderId="62" xfId="3" applyFont="1" applyFill="1" applyBorder="1" applyAlignment="1">
      <alignment horizontal="center" vertical="center"/>
    </xf>
    <xf numFmtId="0" fontId="121" fillId="41" borderId="62" xfId="0" applyFont="1" applyFill="1" applyBorder="1" applyAlignment="1">
      <alignment horizontal="center" vertical="center"/>
    </xf>
    <xf numFmtId="0" fontId="81" fillId="3" borderId="62" xfId="0" applyFont="1" applyFill="1" applyBorder="1" applyAlignment="1">
      <alignment horizontal="center" vertical="center"/>
    </xf>
    <xf numFmtId="0" fontId="26" fillId="0" borderId="62" xfId="0" applyFont="1" applyBorder="1" applyAlignment="1" applyProtection="1">
      <alignment horizontal="center" vertical="center"/>
      <protection locked="0"/>
    </xf>
    <xf numFmtId="0" fontId="75" fillId="0" borderId="62" xfId="0" applyFont="1" applyBorder="1" applyProtection="1">
      <alignment vertical="center"/>
      <protection locked="0"/>
    </xf>
    <xf numFmtId="0" fontId="75" fillId="53" borderId="62" xfId="0" applyFont="1" applyFill="1" applyBorder="1" applyAlignment="1">
      <alignment horizontal="left" vertical="center" wrapText="1"/>
    </xf>
    <xf numFmtId="189" fontId="3" fillId="3" borderId="62" xfId="0" applyNumberFormat="1" applyFont="1" applyFill="1" applyBorder="1" applyAlignment="1" applyProtection="1">
      <alignment vertical="center" shrinkToFit="1"/>
      <protection hidden="1"/>
    </xf>
    <xf numFmtId="0" fontId="0" fillId="0" borderId="62" xfId="0" applyBorder="1" applyProtection="1">
      <alignment vertical="center"/>
      <protection locked="0"/>
    </xf>
    <xf numFmtId="0" fontId="0" fillId="3" borderId="62" xfId="0" applyFill="1" applyBorder="1" applyProtection="1">
      <alignment vertical="center"/>
      <protection locked="0"/>
    </xf>
    <xf numFmtId="0" fontId="0" fillId="3" borderId="62" xfId="0" applyFill="1" applyBorder="1" applyAlignment="1" applyProtection="1">
      <alignment horizontal="left" vertical="center"/>
      <protection locked="0"/>
    </xf>
    <xf numFmtId="0" fontId="8" fillId="0" borderId="62" xfId="3" applyBorder="1" applyProtection="1">
      <alignment vertical="center"/>
      <protection locked="0"/>
    </xf>
    <xf numFmtId="0" fontId="0" fillId="0" borderId="62" xfId="0" applyBorder="1">
      <alignment vertical="center"/>
    </xf>
    <xf numFmtId="0" fontId="115" fillId="0" borderId="62" xfId="0" applyFont="1" applyBorder="1">
      <alignment vertical="center"/>
    </xf>
    <xf numFmtId="0" fontId="104" fillId="3" borderId="62" xfId="12933" applyNumberFormat="1" applyFont="1" applyFill="1" applyBorder="1" applyAlignment="1" applyProtection="1">
      <alignment horizontal="center" vertical="center"/>
      <protection locked="0"/>
    </xf>
    <xf numFmtId="49" fontId="59" fillId="3" borderId="62" xfId="0" applyNumberFormat="1" applyFont="1" applyFill="1" applyBorder="1" applyAlignment="1">
      <alignment horizontal="left" vertical="center" shrinkToFit="1"/>
    </xf>
    <xf numFmtId="0" fontId="6" fillId="3" borderId="62" xfId="12933" applyNumberFormat="1" applyFont="1" applyFill="1" applyBorder="1" applyAlignment="1" applyProtection="1">
      <alignment horizontal="center" vertical="center"/>
      <protection locked="0"/>
    </xf>
    <xf numFmtId="0" fontId="124" fillId="3" borderId="62" xfId="0" applyFont="1" applyFill="1" applyBorder="1" applyProtection="1">
      <alignment vertical="center"/>
      <protection locked="0"/>
    </xf>
    <xf numFmtId="190" fontId="6" fillId="3" borderId="62" xfId="12933" applyFont="1" applyFill="1" applyBorder="1">
      <alignment vertical="center"/>
    </xf>
    <xf numFmtId="0" fontId="0" fillId="3" borderId="62" xfId="0" applyFill="1" applyBorder="1" applyAlignment="1">
      <alignment horizontal="center" vertical="center"/>
    </xf>
    <xf numFmtId="189" fontId="3" fillId="3" borderId="0" xfId="0" applyNumberFormat="1" applyFont="1" applyFill="1" applyAlignment="1" applyProtection="1">
      <alignment vertical="center" shrinkToFit="1"/>
      <protection hidden="1"/>
    </xf>
    <xf numFmtId="0" fontId="103" fillId="3" borderId="0" xfId="0" applyFont="1" applyFill="1" applyAlignment="1" applyProtection="1">
      <alignment horizontal="center" vertical="center"/>
      <protection locked="0"/>
    </xf>
    <xf numFmtId="0" fontId="103" fillId="3" borderId="0" xfId="0" applyFont="1" applyFill="1" applyAlignment="1">
      <alignment horizontal="center" vertical="center"/>
    </xf>
    <xf numFmtId="49" fontId="86" fillId="41" borderId="62" xfId="0" applyNumberFormat="1" applyFont="1" applyFill="1" applyBorder="1" applyAlignment="1">
      <alignment horizontal="center" vertical="center"/>
    </xf>
    <xf numFmtId="0" fontId="84" fillId="3" borderId="62" xfId="0" applyFont="1" applyFill="1" applyBorder="1" applyAlignment="1">
      <alignment horizontal="left" vertical="center" wrapText="1"/>
    </xf>
    <xf numFmtId="0" fontId="86" fillId="0" borderId="62" xfId="0" applyFont="1" applyBorder="1" applyAlignment="1">
      <alignment horizontal="center" vertical="center"/>
    </xf>
    <xf numFmtId="6" fontId="95" fillId="0" borderId="62" xfId="0" applyNumberFormat="1" applyFont="1" applyBorder="1">
      <alignment vertical="center"/>
    </xf>
    <xf numFmtId="6" fontId="95" fillId="0" borderId="62" xfId="0" applyNumberFormat="1" applyFont="1" applyBorder="1" applyAlignment="1">
      <alignment horizontal="center" vertical="center"/>
    </xf>
    <xf numFmtId="6" fontId="95" fillId="41" borderId="62" xfId="0" applyNumberFormat="1" applyFont="1" applyFill="1" applyBorder="1">
      <alignment vertical="center"/>
    </xf>
    <xf numFmtId="0" fontId="26" fillId="4" borderId="62" xfId="0" applyFont="1" applyFill="1" applyBorder="1" applyAlignment="1" applyProtection="1">
      <alignment horizontal="center" vertical="center"/>
      <protection locked="0"/>
    </xf>
    <xf numFmtId="41" fontId="26" fillId="4" borderId="62" xfId="1" applyFont="1" applyFill="1" applyBorder="1" applyAlignment="1" applyProtection="1">
      <alignment horizontal="center" vertical="center"/>
      <protection locked="0"/>
    </xf>
    <xf numFmtId="0" fontId="86" fillId="3" borderId="0" xfId="0" applyFont="1" applyFill="1" applyAlignment="1">
      <alignment horizontal="center" vertical="center"/>
    </xf>
    <xf numFmtId="0" fontId="86" fillId="3" borderId="0" xfId="0" applyFont="1" applyFill="1">
      <alignment vertical="center"/>
    </xf>
    <xf numFmtId="0" fontId="86" fillId="41" borderId="62" xfId="0" applyFont="1" applyFill="1" applyBorder="1">
      <alignment vertical="center"/>
    </xf>
    <xf numFmtId="0" fontId="86" fillId="0" borderId="148" xfId="0" applyFont="1" applyBorder="1" applyAlignment="1">
      <alignment horizontal="center" vertical="center"/>
    </xf>
    <xf numFmtId="0" fontId="86" fillId="0" borderId="59" xfId="0" applyFont="1" applyBorder="1">
      <alignment vertical="center"/>
    </xf>
    <xf numFmtId="0" fontId="5" fillId="41" borderId="62" xfId="0" applyFont="1" applyFill="1" applyBorder="1" applyAlignment="1" applyProtection="1">
      <alignment horizontal="center" vertical="center"/>
      <protection locked="0"/>
    </xf>
    <xf numFmtId="0" fontId="5" fillId="57" borderId="62" xfId="0" applyFont="1" applyFill="1" applyBorder="1" applyAlignment="1">
      <alignment horizontal="center" vertical="center"/>
    </xf>
    <xf numFmtId="0" fontId="103" fillId="41" borderId="62" xfId="0" applyFont="1" applyFill="1" applyBorder="1" applyAlignment="1">
      <alignment horizontal="center" vertical="center"/>
    </xf>
    <xf numFmtId="0" fontId="122" fillId="41" borderId="62" xfId="0" applyFont="1" applyFill="1" applyBorder="1" applyAlignment="1">
      <alignment horizontal="left" vertical="center"/>
    </xf>
    <xf numFmtId="0" fontId="123" fillId="41" borderId="62" xfId="0" applyFont="1" applyFill="1" applyBorder="1" applyAlignment="1">
      <alignment horizontal="left" vertical="center"/>
    </xf>
    <xf numFmtId="0" fontId="8" fillId="59" borderId="149" xfId="3" applyFill="1" applyBorder="1" applyAlignment="1">
      <alignment horizontal="center" vertical="center"/>
    </xf>
    <xf numFmtId="0" fontId="8" fillId="41" borderId="122" xfId="3" applyFill="1" applyBorder="1" applyAlignment="1">
      <alignment horizontal="center" vertical="center"/>
    </xf>
    <xf numFmtId="0" fontId="8" fillId="60" borderId="0" xfId="3" applyFill="1" applyAlignment="1">
      <alignment horizontal="center" vertical="center"/>
    </xf>
    <xf numFmtId="0" fontId="8" fillId="58" borderId="149" xfId="3" applyFill="1" applyBorder="1" applyAlignment="1">
      <alignment horizontal="center" vertical="center"/>
    </xf>
    <xf numFmtId="0" fontId="8" fillId="41" borderId="149" xfId="3" applyFill="1" applyBorder="1" applyAlignment="1">
      <alignment horizontal="center" vertical="center"/>
    </xf>
    <xf numFmtId="0" fontId="25" fillId="58" borderId="0" xfId="3" applyFont="1" applyFill="1" applyAlignment="1">
      <alignment horizontal="center" vertical="center"/>
    </xf>
    <xf numFmtId="41" fontId="6" fillId="41" borderId="62" xfId="1" applyFont="1" applyFill="1" applyBorder="1" applyAlignment="1">
      <alignment horizontal="center" vertical="center"/>
    </xf>
    <xf numFmtId="41" fontId="5" fillId="41" borderId="62" xfId="1" applyFont="1" applyFill="1" applyBorder="1" applyAlignment="1">
      <alignment horizontal="center" vertical="center"/>
    </xf>
    <xf numFmtId="41" fontId="6" fillId="41" borderId="62" xfId="0" applyNumberFormat="1" applyFont="1" applyFill="1" applyBorder="1" applyAlignment="1">
      <alignment horizontal="center" vertical="center"/>
    </xf>
    <xf numFmtId="0" fontId="103" fillId="61" borderId="62" xfId="0" applyFont="1" applyFill="1" applyBorder="1" applyProtection="1">
      <alignment vertical="center"/>
      <protection locked="0"/>
    </xf>
    <xf numFmtId="0" fontId="28" fillId="51" borderId="62" xfId="0" applyFont="1" applyFill="1" applyBorder="1" applyAlignment="1" applyProtection="1">
      <alignment horizontal="left" vertical="center"/>
      <protection locked="0"/>
    </xf>
    <xf numFmtId="41" fontId="5" fillId="3" borderId="62" xfId="0" applyNumberFormat="1" applyFont="1" applyFill="1" applyBorder="1" applyAlignment="1" applyProtection="1">
      <alignment horizontal="center" vertical="center"/>
      <protection locked="0"/>
    </xf>
    <xf numFmtId="0" fontId="5" fillId="41" borderId="76" xfId="0" applyFont="1" applyFill="1" applyBorder="1" applyProtection="1">
      <alignment vertical="center"/>
      <protection locked="0"/>
    </xf>
    <xf numFmtId="0" fontId="5" fillId="0" borderId="139" xfId="0" applyFont="1" applyBorder="1" applyAlignment="1">
      <alignment horizontal="center" vertical="center"/>
    </xf>
    <xf numFmtId="0" fontId="5" fillId="41" borderId="0" xfId="0" applyFont="1" applyFill="1" applyProtection="1">
      <alignment vertical="center"/>
      <protection locked="0"/>
    </xf>
    <xf numFmtId="0" fontId="26" fillId="0" borderId="0" xfId="1" applyNumberFormat="1" applyFont="1" applyProtection="1">
      <alignment vertical="center"/>
      <protection locked="0"/>
    </xf>
    <xf numFmtId="0" fontId="5" fillId="50" borderId="0" xfId="0" applyFont="1" applyFill="1" applyProtection="1">
      <alignment vertical="center"/>
      <protection locked="0"/>
    </xf>
    <xf numFmtId="0" fontId="76" fillId="0" borderId="0" xfId="0" applyFont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0" fontId="3" fillId="50" borderId="86" xfId="0" applyFont="1" applyFill="1" applyBorder="1" applyAlignment="1" applyProtection="1">
      <alignment horizontal="center" vertical="center"/>
      <protection locked="0"/>
    </xf>
    <xf numFmtId="0" fontId="3" fillId="50" borderId="87" xfId="0" applyFont="1" applyFill="1" applyBorder="1" applyAlignment="1" applyProtection="1">
      <alignment horizontal="center" vertical="center"/>
      <protection locked="0"/>
    </xf>
    <xf numFmtId="0" fontId="5" fillId="50" borderId="90" xfId="0" applyFont="1" applyFill="1" applyBorder="1" applyProtection="1">
      <alignment vertical="center"/>
      <protection locked="0"/>
    </xf>
    <xf numFmtId="0" fontId="5" fillId="50" borderId="91" xfId="0" applyFont="1" applyFill="1" applyBorder="1" applyAlignment="1">
      <alignment horizontal="center" vertical="center"/>
    </xf>
    <xf numFmtId="0" fontId="5" fillId="50" borderId="91" xfId="0" applyFont="1" applyFill="1" applyBorder="1" applyAlignment="1" applyProtection="1">
      <alignment horizontal="center" vertical="center"/>
      <protection locked="0"/>
    </xf>
    <xf numFmtId="0" fontId="4" fillId="41" borderId="106" xfId="0" applyFont="1" applyFill="1" applyBorder="1" applyAlignment="1" applyProtection="1">
      <alignment horizontal="center" vertical="center"/>
      <protection locked="0"/>
    </xf>
    <xf numFmtId="0" fontId="4" fillId="3" borderId="0" xfId="0" applyFont="1" applyFill="1" applyAlignment="1" applyProtection="1">
      <alignment horizontal="center" vertical="center"/>
      <protection locked="0"/>
    </xf>
    <xf numFmtId="0" fontId="4" fillId="41" borderId="107" xfId="0" applyFont="1" applyFill="1" applyBorder="1" applyAlignment="1" applyProtection="1">
      <alignment horizontal="center" vertical="center"/>
      <protection locked="0"/>
    </xf>
    <xf numFmtId="0" fontId="5" fillId="50" borderId="88" xfId="0" applyFont="1" applyFill="1" applyBorder="1" applyProtection="1">
      <alignment vertical="center"/>
      <protection locked="0"/>
    </xf>
    <xf numFmtId="0" fontId="5" fillId="50" borderId="89" xfId="0" applyFont="1" applyFill="1" applyBorder="1" applyAlignment="1" applyProtection="1">
      <alignment horizontal="center" vertical="center"/>
      <protection locked="0"/>
    </xf>
    <xf numFmtId="0" fontId="5" fillId="3" borderId="0" xfId="2" applyNumberFormat="1" applyFont="1" applyFill="1" applyProtection="1">
      <alignment vertical="center"/>
      <protection locked="0"/>
    </xf>
    <xf numFmtId="0" fontId="5" fillId="38" borderId="0" xfId="2" applyNumberFormat="1" applyFont="1" applyFill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6" fillId="3" borderId="0" xfId="0" applyFont="1" applyFill="1" applyProtection="1">
      <alignment vertical="center"/>
      <protection hidden="1"/>
    </xf>
    <xf numFmtId="0" fontId="28" fillId="3" borderId="0" xfId="0" applyFont="1" applyFill="1" applyAlignment="1" applyProtection="1">
      <alignment horizontal="center" vertical="center"/>
      <protection locked="0"/>
    </xf>
    <xf numFmtId="0" fontId="26" fillId="3" borderId="0" xfId="1" applyNumberFormat="1" applyFont="1" applyFill="1" applyBorder="1" applyProtection="1">
      <alignment vertical="center"/>
      <protection locked="0"/>
    </xf>
    <xf numFmtId="0" fontId="83" fillId="3" borderId="0" xfId="0" applyFont="1" applyFill="1" applyProtection="1">
      <alignment vertical="center"/>
      <protection locked="0"/>
    </xf>
    <xf numFmtId="0" fontId="28" fillId="51" borderId="60" xfId="0" applyFont="1" applyFill="1" applyBorder="1" applyAlignment="1" applyProtection="1">
      <alignment horizontal="center" vertical="center"/>
      <protection locked="0"/>
    </xf>
    <xf numFmtId="0" fontId="28" fillId="51" borderId="62" xfId="0" applyFont="1" applyFill="1" applyBorder="1" applyProtection="1">
      <alignment vertical="center"/>
      <protection locked="0"/>
    </xf>
    <xf numFmtId="0" fontId="28" fillId="51" borderId="58" xfId="0" applyFont="1" applyFill="1" applyBorder="1" applyProtection="1">
      <alignment vertical="center"/>
      <protection locked="0"/>
    </xf>
    <xf numFmtId="0" fontId="28" fillId="51" borderId="59" xfId="0" applyFont="1" applyFill="1" applyBorder="1" applyProtection="1">
      <alignment vertical="center"/>
      <protection locked="0"/>
    </xf>
    <xf numFmtId="0" fontId="26" fillId="0" borderId="62" xfId="1" applyNumberFormat="1" applyFont="1" applyBorder="1" applyProtection="1">
      <alignment vertical="center"/>
      <protection locked="0"/>
    </xf>
    <xf numFmtId="0" fontId="26" fillId="41" borderId="62" xfId="0" applyFont="1" applyFill="1" applyBorder="1" applyAlignment="1" applyProtection="1">
      <alignment vertical="center" wrapText="1"/>
      <protection locked="0"/>
    </xf>
    <xf numFmtId="0" fontId="26" fillId="0" borderId="0" xfId="0" applyFont="1" applyAlignment="1" applyProtection="1">
      <alignment vertical="center" wrapText="1"/>
      <protection locked="0"/>
    </xf>
    <xf numFmtId="0" fontId="6" fillId="3" borderId="62" xfId="1" applyNumberFormat="1" applyFont="1" applyFill="1" applyBorder="1" applyAlignment="1">
      <alignment horizontal="center" vertical="center"/>
    </xf>
    <xf numFmtId="0" fontId="52" fillId="3" borderId="62" xfId="0" applyFont="1" applyFill="1" applyBorder="1" applyAlignment="1">
      <alignment horizontal="center" vertical="center" wrapText="1" shrinkToFit="1"/>
    </xf>
    <xf numFmtId="0" fontId="104" fillId="3" borderId="62" xfId="1" applyNumberFormat="1" applyFont="1" applyFill="1" applyBorder="1" applyAlignment="1" applyProtection="1">
      <alignment horizontal="center" vertical="center"/>
      <protection locked="0"/>
    </xf>
    <xf numFmtId="0" fontId="26" fillId="3" borderId="62" xfId="0" applyFont="1" applyFill="1" applyBorder="1" applyAlignment="1" applyProtection="1">
      <alignment horizontal="center" vertical="center"/>
      <protection locked="0"/>
    </xf>
    <xf numFmtId="0" fontId="104" fillId="3" borderId="62" xfId="12933" applyNumberFormat="1" applyFont="1" applyFill="1" applyBorder="1" applyAlignment="1">
      <alignment horizontal="center" vertical="center" wrapText="1"/>
    </xf>
    <xf numFmtId="0" fontId="124" fillId="3" borderId="62" xfId="1" applyNumberFormat="1" applyFont="1" applyFill="1" applyBorder="1" applyAlignment="1" applyProtection="1">
      <alignment horizontal="center" vertical="center"/>
      <protection locked="0"/>
    </xf>
    <xf numFmtId="0" fontId="5" fillId="3" borderId="62" xfId="0" applyFont="1" applyFill="1" applyBorder="1" applyProtection="1">
      <alignment vertical="center"/>
      <protection locked="0"/>
    </xf>
    <xf numFmtId="0" fontId="26" fillId="3" borderId="62" xfId="1" applyNumberFormat="1" applyFont="1" applyFill="1" applyBorder="1" applyAlignment="1" applyProtection="1">
      <alignment horizontal="center" vertical="center"/>
      <protection locked="0"/>
    </xf>
    <xf numFmtId="0" fontId="5" fillId="3" borderId="62" xfId="0" applyFont="1" applyFill="1" applyBorder="1" applyAlignment="1">
      <alignment horizontal="center" vertical="center"/>
    </xf>
    <xf numFmtId="0" fontId="124" fillId="3" borderId="62" xfId="0" applyFont="1" applyFill="1" applyBorder="1" applyAlignment="1" applyProtection="1">
      <alignment horizontal="center" vertical="center"/>
      <protection locked="0"/>
    </xf>
    <xf numFmtId="0" fontId="0" fillId="3" borderId="62" xfId="0" applyFill="1" applyBorder="1" applyAlignment="1" applyProtection="1">
      <alignment horizontal="center" vertical="center"/>
      <protection locked="0"/>
    </xf>
    <xf numFmtId="0" fontId="72" fillId="0" borderId="62" xfId="0" applyFont="1" applyBorder="1">
      <alignment vertical="center"/>
    </xf>
    <xf numFmtId="0" fontId="105" fillId="3" borderId="0" xfId="11638" applyNumberFormat="1" applyFont="1" applyFill="1" applyBorder="1" applyAlignment="1">
      <alignment horizontal="center" vertical="center"/>
    </xf>
    <xf numFmtId="0" fontId="72" fillId="0" borderId="0" xfId="0" applyFont="1">
      <alignment vertical="center"/>
    </xf>
    <xf numFmtId="0" fontId="107" fillId="3" borderId="123" xfId="11638" applyNumberFormat="1" applyFont="1" applyFill="1" applyBorder="1" applyAlignment="1">
      <alignment horizontal="center" vertical="center"/>
    </xf>
    <xf numFmtId="0" fontId="105" fillId="56" borderId="62" xfId="11638" applyNumberFormat="1" applyFont="1" applyFill="1" applyBorder="1" applyAlignment="1">
      <alignment vertical="center"/>
    </xf>
    <xf numFmtId="0" fontId="109" fillId="0" borderId="0" xfId="0" applyFont="1">
      <alignment vertical="center"/>
    </xf>
    <xf numFmtId="10" fontId="5" fillId="50" borderId="70" xfId="0" applyNumberFormat="1" applyFont="1" applyFill="1" applyBorder="1" applyProtection="1">
      <alignment vertical="center"/>
      <protection locked="0"/>
    </xf>
    <xf numFmtId="10" fontId="5" fillId="50" borderId="70" xfId="2" applyNumberFormat="1" applyFont="1" applyFill="1" applyBorder="1" applyProtection="1">
      <alignment vertical="center"/>
      <protection locked="0"/>
    </xf>
    <xf numFmtId="41" fontId="5" fillId="0" borderId="62" xfId="1" applyFont="1" applyBorder="1">
      <alignment vertical="center"/>
    </xf>
    <xf numFmtId="0" fontId="5" fillId="50" borderId="62" xfId="0" applyFont="1" applyFill="1" applyBorder="1" applyAlignment="1">
      <alignment horizontal="center" vertical="center"/>
    </xf>
    <xf numFmtId="10" fontId="86" fillId="0" borderId="62" xfId="1" applyNumberFormat="1" applyFont="1" applyBorder="1">
      <alignment vertical="center"/>
    </xf>
    <xf numFmtId="0" fontId="86" fillId="0" borderId="123" xfId="0" applyFont="1" applyBorder="1">
      <alignment vertical="center"/>
    </xf>
    <xf numFmtId="41" fontId="5" fillId="0" borderId="139" xfId="1" applyFont="1" applyBorder="1">
      <alignment vertical="center"/>
    </xf>
    <xf numFmtId="0" fontId="3" fillId="47" borderId="149" xfId="0" applyFont="1" applyFill="1" applyBorder="1" applyAlignment="1">
      <alignment horizontal="center" vertical="center"/>
    </xf>
    <xf numFmtId="10" fontId="86" fillId="0" borderId="139" xfId="1" applyNumberFormat="1" applyFont="1" applyBorder="1">
      <alignment vertical="center"/>
    </xf>
    <xf numFmtId="0" fontId="76" fillId="47" borderId="149" xfId="0" applyFont="1" applyFill="1" applyBorder="1" applyAlignment="1">
      <alignment horizontal="center" vertical="center"/>
    </xf>
    <xf numFmtId="0" fontId="125" fillId="0" borderId="0" xfId="0" applyFont="1" applyAlignment="1">
      <alignment vertical="center" wrapText="1"/>
    </xf>
    <xf numFmtId="0" fontId="91" fillId="0" borderId="0" xfId="0" applyFont="1" applyAlignment="1">
      <alignment horizontal="center" vertical="center"/>
    </xf>
    <xf numFmtId="0" fontId="26" fillId="58" borderId="62" xfId="0" applyFont="1" applyFill="1" applyBorder="1" applyProtection="1">
      <alignment vertical="center"/>
      <protection locked="0"/>
    </xf>
    <xf numFmtId="0" fontId="26" fillId="58" borderId="64" xfId="0" applyFont="1" applyFill="1" applyBorder="1" applyProtection="1">
      <alignment vertical="center"/>
      <protection locked="0"/>
    </xf>
    <xf numFmtId="0" fontId="26" fillId="62" borderId="64" xfId="0" applyFont="1" applyFill="1" applyBorder="1" applyProtection="1">
      <alignment vertical="center"/>
      <protection locked="0"/>
    </xf>
    <xf numFmtId="0" fontId="26" fillId="62" borderId="62" xfId="0" applyFont="1" applyFill="1" applyBorder="1" applyProtection="1">
      <alignment vertical="center"/>
      <protection locked="0"/>
    </xf>
    <xf numFmtId="9" fontId="26" fillId="58" borderId="62" xfId="2" applyFont="1" applyFill="1" applyBorder="1" applyProtection="1">
      <alignment vertical="center"/>
      <protection locked="0"/>
    </xf>
    <xf numFmtId="0" fontId="26" fillId="41" borderId="76" xfId="0" applyFont="1" applyFill="1" applyBorder="1" applyProtection="1">
      <alignment vertical="center"/>
      <protection locked="0"/>
    </xf>
    <xf numFmtId="0" fontId="5" fillId="41" borderId="76" xfId="0" applyFont="1" applyFill="1" applyBorder="1" applyAlignment="1" applyProtection="1">
      <alignment horizontal="center" vertical="center"/>
      <protection locked="0"/>
    </xf>
    <xf numFmtId="0" fontId="26" fillId="50" borderId="106" xfId="0" applyFont="1" applyFill="1" applyBorder="1" applyAlignment="1" applyProtection="1">
      <alignment horizontal="center" vertical="center"/>
      <protection locked="0"/>
    </xf>
    <xf numFmtId="179" fontId="0" fillId="41" borderId="62" xfId="0" applyNumberFormat="1" applyFill="1" applyBorder="1">
      <alignment vertical="center"/>
    </xf>
    <xf numFmtId="0" fontId="117" fillId="41" borderId="0" xfId="3" applyFont="1" applyFill="1" applyAlignment="1">
      <alignment horizontal="center" vertical="center"/>
    </xf>
    <xf numFmtId="0" fontId="8" fillId="0" borderId="0" xfId="3" applyAlignment="1">
      <alignment horizontal="center" vertical="center"/>
    </xf>
    <xf numFmtId="0" fontId="127" fillId="53" borderId="62" xfId="42788" applyFont="1" applyFill="1" applyBorder="1" applyAlignment="1">
      <alignment horizontal="center" vertical="center"/>
    </xf>
    <xf numFmtId="197" fontId="127" fillId="53" borderId="62" xfId="42788" applyNumberFormat="1" applyFont="1" applyFill="1" applyBorder="1" applyAlignment="1">
      <alignment horizontal="center" vertical="center"/>
    </xf>
    <xf numFmtId="1" fontId="127" fillId="53" borderId="62" xfId="42788" applyNumberFormat="1" applyFont="1" applyFill="1" applyBorder="1" applyAlignment="1">
      <alignment horizontal="center" vertical="center"/>
    </xf>
    <xf numFmtId="197" fontId="127" fillId="41" borderId="62" xfId="42788" applyNumberFormat="1" applyFont="1" applyFill="1" applyBorder="1" applyAlignment="1">
      <alignment horizontal="center" vertical="center"/>
    </xf>
    <xf numFmtId="0" fontId="127" fillId="41" borderId="62" xfId="42788" applyFont="1" applyFill="1" applyBorder="1" applyAlignment="1">
      <alignment horizontal="center" vertical="center"/>
    </xf>
    <xf numFmtId="1" fontId="127" fillId="41" borderId="62" xfId="42788" applyNumberFormat="1" applyFont="1" applyFill="1" applyBorder="1" applyAlignment="1">
      <alignment horizontal="center" vertical="center"/>
    </xf>
    <xf numFmtId="49" fontId="8" fillId="60" borderId="0" xfId="3" applyNumberFormat="1" applyFill="1" applyAlignment="1">
      <alignment horizontal="center" vertical="center"/>
    </xf>
    <xf numFmtId="0" fontId="117" fillId="57" borderId="0" xfId="3" applyFont="1" applyFill="1" applyAlignment="1">
      <alignment horizontal="center" vertical="center"/>
    </xf>
    <xf numFmtId="49" fontId="119" fillId="37" borderId="0" xfId="3" applyNumberFormat="1" applyFont="1" applyFill="1" applyAlignment="1" applyProtection="1">
      <alignment horizontal="center" vertical="center"/>
      <protection locked="0"/>
    </xf>
    <xf numFmtId="49" fontId="118" fillId="37" borderId="0" xfId="3" applyNumberFormat="1" applyFont="1" applyFill="1" applyAlignment="1" applyProtection="1">
      <alignment horizontal="center" vertical="center"/>
      <protection locked="0"/>
    </xf>
    <xf numFmtId="0" fontId="117" fillId="58" borderId="0" xfId="3" applyFont="1" applyFill="1" applyAlignment="1" applyProtection="1">
      <alignment horizontal="center" vertical="center"/>
      <protection locked="0"/>
    </xf>
    <xf numFmtId="0" fontId="111" fillId="58" borderId="0" xfId="3" applyFont="1" applyFill="1" applyAlignment="1" applyProtection="1">
      <alignment horizontal="center" vertical="center"/>
      <protection locked="0"/>
    </xf>
    <xf numFmtId="49" fontId="8" fillId="0" borderId="62" xfId="3" applyNumberFormat="1" applyBorder="1" applyAlignment="1">
      <alignment horizontal="center" vertical="center"/>
    </xf>
    <xf numFmtId="0" fontId="117" fillId="58" borderId="62" xfId="0" applyFont="1" applyFill="1" applyBorder="1" applyAlignment="1">
      <alignment horizontal="center" vertical="center" wrapText="1"/>
    </xf>
    <xf numFmtId="49" fontId="117" fillId="3" borderId="62" xfId="3" applyNumberFormat="1" applyFont="1" applyFill="1" applyBorder="1" applyAlignment="1" applyProtection="1">
      <alignment horizontal="center" vertical="center"/>
      <protection locked="0"/>
    </xf>
    <xf numFmtId="180" fontId="117" fillId="3" borderId="62" xfId="3" applyNumberFormat="1" applyFont="1" applyFill="1" applyBorder="1" applyAlignment="1" applyProtection="1">
      <alignment horizontal="center" vertical="center"/>
      <protection locked="0"/>
    </xf>
    <xf numFmtId="41" fontId="103" fillId="41" borderId="62" xfId="1" applyFont="1" applyFill="1" applyBorder="1" applyAlignment="1" applyProtection="1">
      <alignment horizontal="center" vertical="center"/>
      <protection locked="0"/>
    </xf>
    <xf numFmtId="0" fontId="118" fillId="3" borderId="62" xfId="0" applyFont="1" applyFill="1" applyBorder="1" applyAlignment="1" applyProtection="1">
      <alignment horizontal="center" vertical="center"/>
      <protection locked="0"/>
    </xf>
    <xf numFmtId="0" fontId="103" fillId="58" borderId="62" xfId="0" applyFont="1" applyFill="1" applyBorder="1" applyAlignment="1" applyProtection="1">
      <alignment horizontal="center" vertical="center"/>
      <protection locked="0"/>
    </xf>
    <xf numFmtId="0" fontId="6" fillId="3" borderId="62" xfId="0" applyFont="1" applyFill="1" applyBorder="1" applyAlignment="1">
      <alignment horizontal="center" vertical="center"/>
    </xf>
    <xf numFmtId="0" fontId="117" fillId="3" borderId="62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3" fontId="117" fillId="41" borderId="62" xfId="0" applyNumberFormat="1" applyFont="1" applyFill="1" applyBorder="1" applyAlignment="1">
      <alignment horizontal="center" vertical="center" wrapText="1"/>
    </xf>
    <xf numFmtId="3" fontId="117" fillId="3" borderId="62" xfId="0" applyNumberFormat="1" applyFont="1" applyFill="1" applyBorder="1" applyAlignment="1">
      <alignment horizontal="center" vertical="center" wrapText="1"/>
    </xf>
    <xf numFmtId="0" fontId="117" fillId="3" borderId="62" xfId="42786" applyFont="1" applyFill="1" applyBorder="1" applyAlignment="1">
      <alignment horizontal="center" vertical="center" wrapText="1"/>
    </xf>
    <xf numFmtId="3" fontId="117" fillId="41" borderId="62" xfId="42786" applyNumberFormat="1" applyFont="1" applyFill="1" applyBorder="1" applyAlignment="1">
      <alignment horizontal="center" vertical="center" wrapText="1"/>
    </xf>
    <xf numFmtId="3" fontId="117" fillId="3" borderId="62" xfId="42786" applyNumberFormat="1" applyFont="1" applyFill="1" applyBorder="1" applyAlignment="1">
      <alignment horizontal="center" vertical="center" wrapText="1"/>
    </xf>
    <xf numFmtId="0" fontId="103" fillId="57" borderId="62" xfId="0" applyFont="1" applyFill="1" applyBorder="1" applyAlignment="1" applyProtection="1">
      <alignment horizontal="center" vertical="center"/>
      <protection locked="0"/>
    </xf>
    <xf numFmtId="0" fontId="6" fillId="57" borderId="62" xfId="0" applyFont="1" applyFill="1" applyBorder="1" applyAlignment="1">
      <alignment horizontal="center" vertical="center"/>
    </xf>
    <xf numFmtId="0" fontId="117" fillId="41" borderId="62" xfId="0" applyFont="1" applyFill="1" applyBorder="1" applyAlignment="1">
      <alignment horizontal="center" vertical="center" wrapText="1"/>
    </xf>
    <xf numFmtId="196" fontId="127" fillId="41" borderId="62" xfId="42788" applyNumberFormat="1" applyFont="1" applyFill="1" applyBorder="1" applyAlignment="1">
      <alignment horizontal="center" vertical="center"/>
    </xf>
    <xf numFmtId="0" fontId="118" fillId="41" borderId="62" xfId="0" applyFont="1" applyFill="1" applyBorder="1" applyAlignment="1" applyProtection="1">
      <alignment horizontal="center" vertical="center"/>
      <protection locked="0"/>
    </xf>
    <xf numFmtId="196" fontId="127" fillId="53" borderId="62" xfId="42788" applyNumberFormat="1" applyFont="1" applyFill="1" applyBorder="1" applyAlignment="1">
      <alignment horizontal="center" vertical="center"/>
    </xf>
    <xf numFmtId="0" fontId="103" fillId="60" borderId="62" xfId="0" applyFont="1" applyFill="1" applyBorder="1" applyAlignment="1" applyProtection="1">
      <alignment horizontal="center" vertical="center"/>
      <protection locked="0"/>
    </xf>
    <xf numFmtId="0" fontId="118" fillId="60" borderId="62" xfId="0" applyFont="1" applyFill="1" applyBorder="1" applyAlignment="1" applyProtection="1">
      <alignment horizontal="center" vertical="center"/>
      <protection locked="0"/>
    </xf>
    <xf numFmtId="41" fontId="117" fillId="41" borderId="62" xfId="1" applyFont="1" applyFill="1" applyBorder="1" applyAlignment="1">
      <alignment horizontal="center" vertical="center" wrapText="1"/>
    </xf>
    <xf numFmtId="41" fontId="8" fillId="0" borderId="62" xfId="1" applyFont="1" applyBorder="1" applyAlignment="1">
      <alignment horizontal="center" vertical="center"/>
    </xf>
    <xf numFmtId="41" fontId="117" fillId="41" borderId="62" xfId="1" applyFont="1" applyFill="1" applyBorder="1" applyAlignment="1">
      <alignment horizontal="center" vertical="center"/>
    </xf>
    <xf numFmtId="0" fontId="103" fillId="60" borderId="62" xfId="0" applyFont="1" applyFill="1" applyBorder="1" applyAlignment="1">
      <alignment horizontal="center" vertical="center"/>
    </xf>
    <xf numFmtId="0" fontId="122" fillId="41" borderId="62" xfId="0" applyFont="1" applyFill="1" applyBorder="1" applyAlignment="1">
      <alignment horizontal="center" vertical="center"/>
    </xf>
    <xf numFmtId="0" fontId="123" fillId="41" borderId="62" xfId="0" applyFont="1" applyFill="1" applyBorder="1" applyAlignment="1">
      <alignment horizontal="center" vertical="center"/>
    </xf>
    <xf numFmtId="0" fontId="118" fillId="3" borderId="62" xfId="3" applyFont="1" applyFill="1" applyBorder="1" applyAlignment="1">
      <alignment horizontal="center" vertical="center"/>
    </xf>
    <xf numFmtId="3" fontId="117" fillId="60" borderId="62" xfId="0" applyNumberFormat="1" applyFont="1" applyFill="1" applyBorder="1" applyAlignment="1">
      <alignment horizontal="center" vertical="center" wrapText="1"/>
    </xf>
    <xf numFmtId="0" fontId="117" fillId="60" borderId="62" xfId="0" applyFont="1" applyFill="1" applyBorder="1" applyAlignment="1">
      <alignment horizontal="center" vertical="center" wrapText="1"/>
    </xf>
    <xf numFmtId="49" fontId="8" fillId="0" borderId="0" xfId="3" applyNumberFormat="1" applyAlignment="1">
      <alignment horizontal="center" vertical="center"/>
    </xf>
    <xf numFmtId="0" fontId="8" fillId="58" borderId="0" xfId="3" applyFill="1" applyAlignment="1">
      <alignment horizontal="center" vertical="center"/>
    </xf>
    <xf numFmtId="41" fontId="8" fillId="41" borderId="0" xfId="1" applyFont="1" applyFill="1" applyBorder="1" applyAlignment="1" applyProtection="1">
      <alignment horizontal="center" vertical="center"/>
      <protection locked="0"/>
    </xf>
    <xf numFmtId="0" fontId="78" fillId="3" borderId="0" xfId="3" applyFont="1" applyFill="1" applyAlignment="1" applyProtection="1">
      <alignment horizontal="center" vertical="center"/>
      <protection locked="0"/>
    </xf>
    <xf numFmtId="0" fontId="8" fillId="58" borderId="0" xfId="3" applyFill="1" applyAlignment="1" applyProtection="1">
      <alignment horizontal="center" vertical="center"/>
      <protection locked="0"/>
    </xf>
    <xf numFmtId="197" fontId="127" fillId="41" borderId="62" xfId="0" applyNumberFormat="1" applyFont="1" applyFill="1" applyBorder="1" applyAlignment="1">
      <alignment horizontal="center" vertical="center"/>
    </xf>
    <xf numFmtId="0" fontId="127" fillId="41" borderId="62" xfId="0" applyFont="1" applyFill="1" applyBorder="1" applyAlignment="1">
      <alignment horizontal="center" vertical="center"/>
    </xf>
    <xf numFmtId="1" fontId="127" fillId="41" borderId="62" xfId="0" applyNumberFormat="1" applyFont="1" applyFill="1" applyBorder="1" applyAlignment="1">
      <alignment horizontal="center" vertical="center"/>
    </xf>
    <xf numFmtId="197" fontId="127" fillId="63" borderId="62" xfId="0" applyNumberFormat="1" applyFont="1" applyFill="1" applyBorder="1" applyAlignment="1">
      <alignment horizontal="center" vertical="center"/>
    </xf>
    <xf numFmtId="0" fontId="127" fillId="63" borderId="62" xfId="0" applyFont="1" applyFill="1" applyBorder="1" applyAlignment="1">
      <alignment horizontal="center" vertical="center"/>
    </xf>
    <xf numFmtId="1" fontId="127" fillId="63" borderId="62" xfId="0" applyNumberFormat="1" applyFont="1" applyFill="1" applyBorder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17" fillId="3" borderId="0" xfId="3" applyFont="1" applyFill="1" applyAlignment="1">
      <alignment horizontal="center" vertical="center"/>
    </xf>
    <xf numFmtId="0" fontId="8" fillId="41" borderId="0" xfId="3" applyFill="1" applyAlignment="1">
      <alignment horizontal="center" vertical="center"/>
    </xf>
    <xf numFmtId="195" fontId="8" fillId="0" borderId="0" xfId="3" applyNumberFormat="1" applyAlignment="1">
      <alignment horizontal="center" vertical="center"/>
    </xf>
    <xf numFmtId="196" fontId="127" fillId="41" borderId="62" xfId="0" applyNumberFormat="1" applyFont="1" applyFill="1" applyBorder="1" applyAlignment="1">
      <alignment horizontal="center" vertical="center"/>
    </xf>
    <xf numFmtId="196" fontId="127" fillId="63" borderId="62" xfId="0" applyNumberFormat="1" applyFont="1" applyFill="1" applyBorder="1" applyAlignment="1">
      <alignment horizontal="center" vertical="center"/>
    </xf>
    <xf numFmtId="0" fontId="103" fillId="3" borderId="0" xfId="3" applyFont="1" applyFill="1" applyAlignment="1">
      <alignment horizontal="center" vertical="center"/>
    </xf>
    <xf numFmtId="0" fontId="79" fillId="0" borderId="0" xfId="3" applyFont="1" applyAlignment="1">
      <alignment horizontal="center" vertical="center"/>
    </xf>
    <xf numFmtId="10" fontId="103" fillId="3" borderId="62" xfId="0" applyNumberFormat="1" applyFont="1" applyFill="1" applyBorder="1" applyAlignment="1">
      <alignment horizontal="center" vertical="center"/>
    </xf>
    <xf numFmtId="0" fontId="8" fillId="44" borderId="0" xfId="3" applyFill="1" applyAlignment="1">
      <alignment horizontal="center" vertical="center"/>
    </xf>
    <xf numFmtId="9" fontId="103" fillId="3" borderId="62" xfId="0" applyNumberFormat="1" applyFont="1" applyFill="1" applyBorder="1" applyAlignment="1" applyProtection="1">
      <alignment horizontal="center" vertical="center"/>
      <protection locked="0"/>
    </xf>
    <xf numFmtId="9" fontId="117" fillId="3" borderId="62" xfId="3" applyNumberFormat="1" applyFont="1" applyFill="1" applyBorder="1" applyAlignment="1">
      <alignment horizontal="center" vertical="center"/>
    </xf>
    <xf numFmtId="0" fontId="103" fillId="50" borderId="62" xfId="0" applyFont="1" applyFill="1" applyBorder="1" applyAlignment="1">
      <alignment horizontal="center" vertical="center"/>
    </xf>
    <xf numFmtId="0" fontId="103" fillId="50" borderId="62" xfId="0" applyFont="1" applyFill="1" applyBorder="1" applyAlignment="1" applyProtection="1">
      <alignment horizontal="center" vertical="center"/>
      <protection locked="0"/>
    </xf>
    <xf numFmtId="41" fontId="103" fillId="50" borderId="62" xfId="1" applyFont="1" applyFill="1" applyBorder="1" applyAlignment="1" applyProtection="1">
      <alignment horizontal="center" vertical="center"/>
      <protection locked="0"/>
    </xf>
    <xf numFmtId="0" fontId="118" fillId="50" borderId="62" xfId="0" applyFont="1" applyFill="1" applyBorder="1" applyAlignment="1" applyProtection="1">
      <alignment horizontal="center" vertical="center"/>
      <protection locked="0"/>
    </xf>
    <xf numFmtId="0" fontId="117" fillId="50" borderId="62" xfId="3" applyFont="1" applyFill="1" applyBorder="1" applyAlignment="1">
      <alignment horizontal="center" vertical="center"/>
    </xf>
    <xf numFmtId="9" fontId="117" fillId="50" borderId="62" xfId="3" applyNumberFormat="1" applyFont="1" applyFill="1" applyBorder="1" applyAlignment="1">
      <alignment horizontal="center" vertical="center"/>
    </xf>
    <xf numFmtId="0" fontId="117" fillId="50" borderId="0" xfId="3" applyFont="1" applyFill="1" applyAlignment="1">
      <alignment horizontal="center" vertical="center"/>
    </xf>
    <xf numFmtId="0" fontId="8" fillId="50" borderId="0" xfId="3" applyFill="1" applyAlignment="1">
      <alignment horizontal="center" vertical="center"/>
    </xf>
    <xf numFmtId="0" fontId="5" fillId="64" borderId="0" xfId="0" applyFont="1" applyFill="1" applyProtection="1">
      <alignment vertical="center"/>
      <protection locked="0"/>
    </xf>
    <xf numFmtId="183" fontId="89" fillId="45" borderId="152" xfId="0" applyNumberFormat="1" applyFont="1" applyFill="1" applyBorder="1" applyProtection="1">
      <alignment vertical="center"/>
      <protection hidden="1"/>
    </xf>
    <xf numFmtId="183" fontId="89" fillId="45" borderId="153" xfId="0" applyNumberFormat="1" applyFont="1" applyFill="1" applyBorder="1" applyProtection="1">
      <alignment vertical="center"/>
      <protection hidden="1"/>
    </xf>
    <xf numFmtId="183" fontId="89" fillId="45" borderId="2" xfId="0" applyNumberFormat="1" applyFont="1" applyFill="1" applyBorder="1" applyProtection="1">
      <alignment vertical="center"/>
      <protection hidden="1"/>
    </xf>
    <xf numFmtId="183" fontId="89" fillId="45" borderId="140" xfId="0" applyNumberFormat="1" applyFont="1" applyFill="1" applyBorder="1" applyProtection="1">
      <alignment vertical="center"/>
      <protection hidden="1"/>
    </xf>
    <xf numFmtId="0" fontId="75" fillId="3" borderId="62" xfId="3" applyFont="1" applyFill="1" applyBorder="1" applyAlignment="1" applyProtection="1">
      <alignment horizontal="center" vertical="center"/>
      <protection locked="0"/>
    </xf>
    <xf numFmtId="41" fontId="75" fillId="41" borderId="62" xfId="1" applyFont="1" applyFill="1" applyBorder="1" applyAlignment="1" applyProtection="1">
      <alignment horizontal="center" vertical="center"/>
      <protection locked="0"/>
    </xf>
    <xf numFmtId="0" fontId="11" fillId="3" borderId="62" xfId="3" applyFont="1" applyFill="1" applyBorder="1" applyAlignment="1" applyProtection="1">
      <alignment horizontal="center" vertical="center"/>
      <protection locked="0"/>
    </xf>
    <xf numFmtId="0" fontId="75" fillId="3" borderId="62" xfId="3" applyFont="1" applyFill="1" applyBorder="1" applyAlignment="1">
      <alignment horizontal="center" vertical="center"/>
    </xf>
    <xf numFmtId="0" fontId="75" fillId="3" borderId="0" xfId="3" applyFont="1" applyFill="1" applyAlignment="1">
      <alignment horizontal="center" vertical="center"/>
    </xf>
    <xf numFmtId="0" fontId="75" fillId="0" borderId="0" xfId="3" applyFont="1" applyAlignment="1">
      <alignment horizontal="center" vertical="center"/>
    </xf>
    <xf numFmtId="0" fontId="75" fillId="0" borderId="0" xfId="3" applyFont="1">
      <alignment vertical="center"/>
    </xf>
    <xf numFmtId="0" fontId="5" fillId="3" borderId="62" xfId="0" applyFont="1" applyFill="1" applyBorder="1" applyAlignment="1" applyProtection="1">
      <alignment horizontal="center" vertical="center"/>
      <protection locked="0"/>
    </xf>
    <xf numFmtId="0" fontId="75" fillId="60" borderId="0" xfId="3" applyFont="1" applyFill="1">
      <alignment vertical="center"/>
    </xf>
    <xf numFmtId="0" fontId="75" fillId="3" borderId="123" xfId="3" applyFont="1" applyFill="1" applyBorder="1" applyAlignment="1" applyProtection="1">
      <alignment horizontal="center" vertical="center"/>
      <protection locked="0"/>
    </xf>
    <xf numFmtId="41" fontId="75" fillId="41" borderId="123" xfId="1" applyFont="1" applyFill="1" applyBorder="1" applyAlignment="1" applyProtection="1">
      <alignment horizontal="center" vertical="center"/>
      <protection locked="0"/>
    </xf>
    <xf numFmtId="0" fontId="103" fillId="3" borderId="123" xfId="0" applyFont="1" applyFill="1" applyBorder="1" applyAlignment="1" applyProtection="1">
      <alignment horizontal="center" vertical="center"/>
      <protection locked="0"/>
    </xf>
    <xf numFmtId="0" fontId="118" fillId="3" borderId="123" xfId="0" applyFont="1" applyFill="1" applyBorder="1" applyAlignment="1" applyProtection="1">
      <alignment horizontal="center" vertical="center"/>
      <protection locked="0"/>
    </xf>
    <xf numFmtId="17" fontId="8" fillId="0" borderId="0" xfId="3" applyNumberFormat="1" applyAlignment="1">
      <alignment horizontal="center" vertical="center"/>
    </xf>
    <xf numFmtId="188" fontId="5" fillId="0" borderId="0" xfId="0" applyNumberFormat="1" applyFont="1">
      <alignment vertical="center"/>
    </xf>
    <xf numFmtId="0" fontId="5" fillId="41" borderId="64" xfId="0" applyFont="1" applyFill="1" applyBorder="1" applyAlignment="1">
      <alignment horizontal="center" vertical="center"/>
    </xf>
    <xf numFmtId="10" fontId="5" fillId="50" borderId="0" xfId="0" applyNumberFormat="1" applyFont="1" applyFill="1" applyProtection="1">
      <alignment vertical="center"/>
      <protection locked="0"/>
    </xf>
    <xf numFmtId="0" fontId="5" fillId="41" borderId="62" xfId="0" applyFont="1" applyFill="1" applyBorder="1" applyAlignment="1">
      <alignment horizontal="center" vertical="center"/>
    </xf>
    <xf numFmtId="0" fontId="8" fillId="61" borderId="0" xfId="3" applyFill="1">
      <alignment vertical="center"/>
    </xf>
    <xf numFmtId="49" fontId="8" fillId="0" borderId="0" xfId="3" applyNumberFormat="1">
      <alignment vertical="center"/>
    </xf>
    <xf numFmtId="0" fontId="8" fillId="50" borderId="0" xfId="3" applyFill="1">
      <alignment vertical="center"/>
    </xf>
    <xf numFmtId="0" fontId="27" fillId="58" borderId="123" xfId="3" applyFont="1" applyFill="1" applyBorder="1" applyAlignment="1">
      <alignment horizontal="center" vertical="center"/>
    </xf>
    <xf numFmtId="9" fontId="27" fillId="58" borderId="123" xfId="2" applyFont="1" applyFill="1" applyBorder="1" applyAlignment="1">
      <alignment horizontal="center" vertical="center"/>
    </xf>
    <xf numFmtId="9" fontId="27" fillId="58" borderId="156" xfId="2" applyFont="1" applyFill="1" applyBorder="1" applyAlignment="1">
      <alignment horizontal="center" vertical="center"/>
    </xf>
    <xf numFmtId="9" fontId="8" fillId="0" borderId="0" xfId="3" applyNumberFormat="1">
      <alignment vertical="center"/>
    </xf>
    <xf numFmtId="10" fontId="5" fillId="50" borderId="0" xfId="2" applyNumberFormat="1" applyFont="1" applyFill="1" applyBorder="1" applyProtection="1">
      <alignment vertical="center"/>
      <protection locked="0"/>
    </xf>
    <xf numFmtId="10" fontId="5" fillId="3" borderId="62" xfId="0" applyNumberFormat="1" applyFont="1" applyFill="1" applyBorder="1" applyAlignment="1" applyProtection="1">
      <alignment horizontal="center" vertical="center"/>
      <protection locked="0"/>
    </xf>
    <xf numFmtId="10" fontId="5" fillId="0" borderId="62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Alignment="1">
      <alignment horizontal="center" vertical="center"/>
    </xf>
    <xf numFmtId="49" fontId="8" fillId="41" borderId="0" xfId="3" applyNumberFormat="1" applyFill="1">
      <alignment vertical="center"/>
    </xf>
    <xf numFmtId="9" fontId="5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3" fillId="41" borderId="0" xfId="0" applyNumberFormat="1" applyFont="1" applyFill="1">
      <alignment vertical="center"/>
    </xf>
    <xf numFmtId="3" fontId="117" fillId="41" borderId="62" xfId="0" applyNumberFormat="1" applyFont="1" applyFill="1" applyBorder="1" applyAlignment="1">
      <alignment horizontal="right" vertical="center" wrapText="1"/>
    </xf>
    <xf numFmtId="0" fontId="26" fillId="42" borderId="0" xfId="1" applyNumberFormat="1" applyFont="1" applyFill="1" applyBorder="1" applyAlignment="1" applyProtection="1">
      <alignment horizontal="right" vertical="center"/>
      <protection locked="0"/>
    </xf>
    <xf numFmtId="49" fontId="8" fillId="0" borderId="62" xfId="3" applyNumberFormat="1" applyBorder="1">
      <alignment vertical="center"/>
    </xf>
    <xf numFmtId="179" fontId="5" fillId="0" borderId="0" xfId="0" applyNumberFormat="1" applyFont="1">
      <alignment vertical="center"/>
    </xf>
    <xf numFmtId="41" fontId="8" fillId="41" borderId="62" xfId="1" applyFont="1" applyFill="1" applyBorder="1" applyAlignment="1">
      <alignment horizontal="center" vertical="center"/>
    </xf>
    <xf numFmtId="10" fontId="26" fillId="41" borderId="0" xfId="0" applyNumberFormat="1" applyFont="1" applyFill="1" applyAlignment="1" applyProtection="1">
      <alignment horizontal="right" vertical="center"/>
      <protection locked="0"/>
    </xf>
    <xf numFmtId="0" fontId="11" fillId="3" borderId="86" xfId="0" applyFont="1" applyFill="1" applyBorder="1" applyAlignment="1" applyProtection="1">
      <alignment horizontal="center" vertical="center"/>
      <protection locked="0"/>
    </xf>
    <xf numFmtId="0" fontId="11" fillId="3" borderId="146" xfId="0" applyFont="1" applyFill="1" applyBorder="1" applyAlignment="1" applyProtection="1">
      <alignment horizontal="center" vertical="center"/>
      <protection locked="0"/>
    </xf>
    <xf numFmtId="0" fontId="11" fillId="0" borderId="146" xfId="0" applyFont="1" applyBorder="1" applyAlignment="1">
      <alignment horizontal="center" vertical="center"/>
    </xf>
    <xf numFmtId="0" fontId="11" fillId="3" borderId="87" xfId="0" applyFont="1" applyFill="1" applyBorder="1" applyAlignment="1" applyProtection="1">
      <alignment horizontal="center" vertical="center"/>
      <protection locked="0"/>
    </xf>
    <xf numFmtId="0" fontId="117" fillId="57" borderId="62" xfId="3" applyFont="1" applyFill="1" applyBorder="1" applyAlignment="1">
      <alignment horizontal="center" vertical="center"/>
    </xf>
    <xf numFmtId="0" fontId="116" fillId="65" borderId="62" xfId="0" applyFont="1" applyFill="1" applyBorder="1" applyProtection="1">
      <alignment vertical="center"/>
      <protection locked="0"/>
    </xf>
    <xf numFmtId="0" fontId="113" fillId="0" borderId="0" xfId="0" applyFont="1" applyAlignment="1">
      <alignment vertical="center" wrapText="1"/>
    </xf>
    <xf numFmtId="0" fontId="5" fillId="41" borderId="123" xfId="0" applyFont="1" applyFill="1" applyBorder="1" applyProtection="1">
      <alignment vertical="center"/>
      <protection locked="0"/>
    </xf>
    <xf numFmtId="41" fontId="117" fillId="0" borderId="62" xfId="1" applyFont="1" applyBorder="1" applyAlignment="1">
      <alignment horizontal="center" vertical="center"/>
    </xf>
    <xf numFmtId="0" fontId="129" fillId="0" borderId="62" xfId="0" applyFont="1" applyBorder="1" applyAlignment="1">
      <alignment horizontal="center" vertical="center"/>
    </xf>
    <xf numFmtId="41" fontId="117" fillId="41" borderId="62" xfId="1" applyFont="1" applyFill="1" applyBorder="1" applyAlignment="1" applyProtection="1">
      <alignment horizontal="center" vertical="center"/>
      <protection locked="0"/>
    </xf>
    <xf numFmtId="0" fontId="103" fillId="0" borderId="62" xfId="0" applyFont="1" applyBorder="1" applyAlignment="1">
      <alignment horizontal="center" vertical="center"/>
    </xf>
    <xf numFmtId="9" fontId="81" fillId="38" borderId="62" xfId="2" applyFont="1" applyFill="1" applyBorder="1" applyAlignment="1">
      <alignment horizontal="center" vertical="center"/>
    </xf>
    <xf numFmtId="179" fontId="6" fillId="43" borderId="0" xfId="2" applyNumberFormat="1" applyFont="1" applyFill="1" applyAlignment="1">
      <alignment horizontal="center" vertical="center"/>
    </xf>
    <xf numFmtId="0" fontId="99" fillId="3" borderId="0" xfId="0" applyFont="1" applyFill="1" applyAlignment="1">
      <alignment horizontal="center" vertical="center" wrapText="1"/>
    </xf>
    <xf numFmtId="0" fontId="99" fillId="3" borderId="0" xfId="0" applyFont="1" applyFill="1" applyAlignment="1">
      <alignment horizontal="center" vertical="center"/>
    </xf>
    <xf numFmtId="0" fontId="86" fillId="41" borderId="0" xfId="0" applyFont="1" applyFill="1" applyAlignment="1">
      <alignment horizontal="center" vertical="center"/>
    </xf>
    <xf numFmtId="6" fontId="98" fillId="41" borderId="0" xfId="0" applyNumberFormat="1" applyFont="1" applyFill="1" applyAlignment="1">
      <alignment horizontal="center" vertical="center"/>
    </xf>
    <xf numFmtId="6" fontId="95" fillId="0" borderId="0" xfId="0" applyNumberFormat="1" applyFont="1" applyAlignment="1">
      <alignment horizontal="center" vertical="center"/>
    </xf>
    <xf numFmtId="41" fontId="130" fillId="3" borderId="0" xfId="1" applyFont="1" applyFill="1" applyBorder="1" applyAlignment="1" applyProtection="1">
      <alignment vertical="center"/>
      <protection hidden="1"/>
    </xf>
    <xf numFmtId="41" fontId="131" fillId="0" borderId="0" xfId="1" applyFont="1" applyFill="1" applyBorder="1" applyAlignment="1" applyProtection="1">
      <alignment vertical="center"/>
      <protection locked="0" hidden="1"/>
    </xf>
    <xf numFmtId="0" fontId="86" fillId="0" borderId="148" xfId="0" applyFont="1" applyBorder="1">
      <alignment vertical="center"/>
    </xf>
    <xf numFmtId="0" fontId="88" fillId="0" borderId="148" xfId="0" applyFont="1" applyBorder="1" applyAlignment="1">
      <alignment horizontal="right" vertical="center"/>
    </xf>
    <xf numFmtId="0" fontId="3" fillId="0" borderId="86" xfId="0" applyFont="1" applyBorder="1" applyAlignment="1">
      <alignment horizontal="center" vertical="center" shrinkToFit="1"/>
    </xf>
    <xf numFmtId="0" fontId="3" fillId="0" borderId="146" xfId="0" applyFont="1" applyBorder="1" applyAlignment="1">
      <alignment horizontal="center" vertical="center" shrinkToFit="1"/>
    </xf>
    <xf numFmtId="0" fontId="92" fillId="66" borderId="146" xfId="0" applyFont="1" applyFill="1" applyBorder="1" applyAlignment="1">
      <alignment horizontal="center" vertical="center" shrinkToFit="1"/>
    </xf>
    <xf numFmtId="0" fontId="92" fillId="66" borderId="87" xfId="0" applyFont="1" applyFill="1" applyBorder="1" applyAlignment="1">
      <alignment horizontal="center" vertical="center" shrinkToFit="1"/>
    </xf>
    <xf numFmtId="0" fontId="0" fillId="0" borderId="90" xfId="0" applyBorder="1" applyAlignment="1">
      <alignment horizontal="center" vertical="center" shrinkToFit="1"/>
    </xf>
    <xf numFmtId="0" fontId="0" fillId="0" borderId="62" xfId="0" applyBorder="1" applyAlignment="1">
      <alignment horizontal="center" vertical="center" shrinkToFit="1"/>
    </xf>
    <xf numFmtId="0" fontId="110" fillId="67" borderId="62" xfId="0" applyFont="1" applyFill="1" applyBorder="1" applyAlignment="1">
      <alignment horizontal="center" vertical="center"/>
    </xf>
    <xf numFmtId="0" fontId="137" fillId="3" borderId="62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/>
    </xf>
    <xf numFmtId="0" fontId="75" fillId="0" borderId="62" xfId="0" applyFont="1" applyBorder="1" applyAlignment="1">
      <alignment horizontal="center" vertical="center" shrinkToFit="1"/>
    </xf>
    <xf numFmtId="0" fontId="75" fillId="0" borderId="146" xfId="0" applyFont="1" applyBorder="1" applyAlignment="1">
      <alignment horizontal="center" vertical="center" shrinkToFit="1"/>
    </xf>
    <xf numFmtId="0" fontId="110" fillId="67" borderId="146" xfId="0" applyFont="1" applyFill="1" applyBorder="1" applyAlignment="1">
      <alignment horizontal="center" vertical="center"/>
    </xf>
    <xf numFmtId="0" fontId="137" fillId="3" borderId="146" xfId="0" applyFont="1" applyFill="1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0" fontId="0" fillId="0" borderId="147" xfId="0" applyBorder="1" applyAlignment="1">
      <alignment horizontal="center" vertical="center" shrinkToFit="1"/>
    </xf>
    <xf numFmtId="0" fontId="110" fillId="67" borderId="147" xfId="0" applyFont="1" applyFill="1" applyBorder="1" applyAlignment="1">
      <alignment horizontal="center" vertical="center"/>
    </xf>
    <xf numFmtId="0" fontId="137" fillId="3" borderId="147" xfId="0" applyFont="1" applyFill="1" applyBorder="1" applyAlignment="1">
      <alignment horizontal="center" vertical="center"/>
    </xf>
    <xf numFmtId="41" fontId="110" fillId="3" borderId="91" xfId="0" applyNumberFormat="1" applyFont="1" applyFill="1" applyBorder="1" applyAlignment="1">
      <alignment horizontal="right" vertical="center"/>
    </xf>
    <xf numFmtId="41" fontId="110" fillId="3" borderId="87" xfId="0" applyNumberFormat="1" applyFont="1" applyFill="1" applyBorder="1" applyAlignment="1">
      <alignment horizontal="right" vertical="center"/>
    </xf>
    <xf numFmtId="41" fontId="110" fillId="3" borderId="89" xfId="0" applyNumberFormat="1" applyFont="1" applyFill="1" applyBorder="1" applyAlignment="1">
      <alignment horizontal="right" vertical="center"/>
    </xf>
    <xf numFmtId="41" fontId="76" fillId="41" borderId="146" xfId="1" applyFont="1" applyFill="1" applyBorder="1" applyAlignment="1">
      <alignment horizontal="center" vertical="center" shrinkToFit="1"/>
    </xf>
    <xf numFmtId="41" fontId="76" fillId="41" borderId="62" xfId="1" applyFont="1" applyFill="1" applyBorder="1" applyAlignment="1">
      <alignment horizontal="right" vertical="center"/>
    </xf>
    <xf numFmtId="41" fontId="76" fillId="41" borderId="62" xfId="1" applyFont="1" applyFill="1" applyBorder="1" applyAlignment="1">
      <alignment horizontal="right"/>
    </xf>
    <xf numFmtId="41" fontId="76" fillId="41" borderId="62" xfId="1" applyFont="1" applyFill="1" applyBorder="1" applyAlignment="1">
      <alignment vertical="center"/>
    </xf>
    <xf numFmtId="186" fontId="76" fillId="41" borderId="62" xfId="0" applyNumberFormat="1" applyFont="1" applyFill="1" applyBorder="1" applyAlignment="1">
      <alignment horizontal="right" vertical="center" shrinkToFit="1"/>
    </xf>
    <xf numFmtId="186" fontId="76" fillId="41" borderId="62" xfId="0" applyNumberFormat="1" applyFont="1" applyFill="1" applyBorder="1" applyAlignment="1">
      <alignment vertical="center" shrinkToFit="1"/>
    </xf>
    <xf numFmtId="186" fontId="76" fillId="41" borderId="62" xfId="1" applyNumberFormat="1" applyFont="1" applyFill="1" applyBorder="1" applyAlignment="1">
      <alignment horizontal="right"/>
    </xf>
    <xf numFmtId="41" fontId="76" fillId="41" borderId="62" xfId="1" applyFont="1" applyFill="1" applyBorder="1" applyAlignment="1"/>
    <xf numFmtId="186" fontId="76" fillId="41" borderId="146" xfId="0" applyNumberFormat="1" applyFont="1" applyFill="1" applyBorder="1" applyAlignment="1">
      <alignment horizontal="right" vertical="center" shrinkToFit="1"/>
    </xf>
    <xf numFmtId="186" fontId="76" fillId="41" borderId="62" xfId="1" applyNumberFormat="1" applyFont="1" applyFill="1" applyBorder="1" applyAlignment="1">
      <alignment horizontal="right" vertical="center"/>
    </xf>
    <xf numFmtId="41" fontId="76" fillId="41" borderId="147" xfId="1" applyFont="1" applyFill="1" applyBorder="1" applyAlignment="1">
      <alignment vertical="center"/>
    </xf>
    <xf numFmtId="0" fontId="139" fillId="0" borderId="0" xfId="0" applyFont="1" applyAlignment="1">
      <alignment horizontal="left" indent="1"/>
    </xf>
    <xf numFmtId="0" fontId="140" fillId="0" borderId="0" xfId="0" applyFont="1" applyAlignment="1">
      <alignment horizontal="right" indent="1"/>
    </xf>
    <xf numFmtId="0" fontId="104" fillId="68" borderId="158" xfId="0" applyFont="1" applyFill="1" applyBorder="1" applyAlignment="1">
      <alignment horizontal="center" vertical="center" wrapText="1"/>
    </xf>
    <xf numFmtId="0" fontId="104" fillId="68" borderId="159" xfId="0" applyFont="1" applyFill="1" applyBorder="1" applyAlignment="1">
      <alignment horizontal="center" vertical="center" wrapText="1"/>
    </xf>
    <xf numFmtId="0" fontId="104" fillId="68" borderId="160" xfId="0" applyFont="1" applyFill="1" applyBorder="1" applyAlignment="1">
      <alignment horizontal="center" vertical="center" wrapText="1"/>
    </xf>
    <xf numFmtId="0" fontId="138" fillId="0" borderId="0" xfId="0" applyFont="1" applyAlignment="1">
      <alignment horizontal="left" indent="1"/>
    </xf>
    <xf numFmtId="0" fontId="0" fillId="0" borderId="161" xfId="0" applyBorder="1" applyAlignment="1">
      <alignment horizontal="center" vertical="center"/>
    </xf>
    <xf numFmtId="10" fontId="115" fillId="0" borderId="159" xfId="0" applyNumberFormat="1" applyFont="1" applyBorder="1" applyAlignment="1">
      <alignment horizontal="right" vertical="center" wrapText="1"/>
    </xf>
    <xf numFmtId="10" fontId="115" fillId="0" borderId="160" xfId="0" applyNumberFormat="1" applyFont="1" applyBorder="1" applyAlignment="1">
      <alignment horizontal="right" vertical="center" wrapText="1"/>
    </xf>
    <xf numFmtId="41" fontId="132" fillId="3" borderId="0" xfId="1" applyFont="1" applyFill="1" applyBorder="1" applyAlignment="1" applyProtection="1">
      <alignment vertical="center"/>
      <protection hidden="1"/>
    </xf>
    <xf numFmtId="41" fontId="87" fillId="3" borderId="0" xfId="1" applyFont="1" applyFill="1" applyBorder="1" applyAlignment="1">
      <alignment vertical="center" wrapText="1"/>
    </xf>
    <xf numFmtId="41" fontId="135" fillId="3" borderId="0" xfId="1" applyFont="1" applyFill="1" applyBorder="1" applyAlignment="1" applyProtection="1">
      <alignment vertical="center"/>
      <protection locked="0" hidden="1"/>
    </xf>
    <xf numFmtId="41" fontId="78" fillId="0" borderId="62" xfId="1" applyFont="1" applyBorder="1" applyAlignment="1">
      <alignment horizontal="center" vertical="center"/>
    </xf>
    <xf numFmtId="0" fontId="118" fillId="3" borderId="0" xfId="3" applyFont="1" applyFill="1" applyAlignment="1">
      <alignment horizontal="center" vertical="center"/>
    </xf>
    <xf numFmtId="0" fontId="78" fillId="0" borderId="0" xfId="3" applyFont="1" applyAlignment="1">
      <alignment horizontal="center" vertical="center"/>
    </xf>
    <xf numFmtId="0" fontId="78" fillId="0" borderId="0" xfId="3" applyFont="1">
      <alignment vertical="center"/>
    </xf>
    <xf numFmtId="0" fontId="86" fillId="41" borderId="76" xfId="0" applyFont="1" applyFill="1" applyBorder="1" applyAlignment="1">
      <alignment horizontal="center" vertical="center"/>
    </xf>
    <xf numFmtId="41" fontId="117" fillId="41" borderId="62" xfId="1" applyFont="1" applyFill="1" applyBorder="1" applyAlignment="1">
      <alignment horizontal="right" vertical="center"/>
    </xf>
    <xf numFmtId="183" fontId="88" fillId="46" borderId="163" xfId="0" applyNumberFormat="1" applyFont="1" applyFill="1" applyBorder="1" applyProtection="1">
      <alignment vertical="center"/>
      <protection locked="0"/>
    </xf>
    <xf numFmtId="6" fontId="98" fillId="41" borderId="76" xfId="0" applyNumberFormat="1" applyFont="1" applyFill="1" applyBorder="1" applyAlignment="1">
      <alignment horizontal="center" vertical="center"/>
    </xf>
    <xf numFmtId="0" fontId="86" fillId="0" borderId="76" xfId="0" applyFont="1" applyBorder="1" applyAlignment="1">
      <alignment horizontal="center" vertical="center"/>
    </xf>
    <xf numFmtId="6" fontId="95" fillId="0" borderId="76" xfId="0" applyNumberFormat="1" applyFont="1" applyBorder="1" applyAlignment="1">
      <alignment horizontal="center" vertical="center"/>
    </xf>
    <xf numFmtId="0" fontId="86" fillId="0" borderId="162" xfId="0" applyFont="1" applyBorder="1">
      <alignment vertical="center"/>
    </xf>
    <xf numFmtId="0" fontId="90" fillId="0" borderId="162" xfId="0" applyFont="1" applyBorder="1">
      <alignment vertical="center"/>
    </xf>
    <xf numFmtId="0" fontId="113" fillId="0" borderId="162" xfId="0" applyFont="1" applyBorder="1" applyAlignment="1">
      <alignment vertical="center" wrapText="1"/>
    </xf>
    <xf numFmtId="0" fontId="134" fillId="3" borderId="162" xfId="0" applyFont="1" applyFill="1" applyBorder="1" applyAlignment="1">
      <alignment horizontal="center" vertical="center" wrapText="1"/>
    </xf>
    <xf numFmtId="0" fontId="133" fillId="3" borderId="162" xfId="0" applyFont="1" applyFill="1" applyBorder="1" applyAlignment="1" applyProtection="1">
      <alignment horizontal="center" vertical="center"/>
      <protection hidden="1"/>
    </xf>
    <xf numFmtId="0" fontId="91" fillId="0" borderId="162" xfId="0" applyFont="1" applyBorder="1" applyAlignment="1">
      <alignment vertical="center" wrapText="1"/>
    </xf>
    <xf numFmtId="183" fontId="88" fillId="3" borderId="162" xfId="0" applyNumberFormat="1" applyFont="1" applyFill="1" applyBorder="1" applyProtection="1">
      <alignment vertical="center"/>
      <protection locked="0"/>
    </xf>
    <xf numFmtId="0" fontId="91" fillId="0" borderId="162" xfId="0" applyFont="1" applyBorder="1">
      <alignment vertical="center"/>
    </xf>
    <xf numFmtId="0" fontId="91" fillId="0" borderId="162" xfId="0" applyFont="1" applyBorder="1" applyAlignment="1">
      <alignment horizontal="center" vertical="center"/>
    </xf>
    <xf numFmtId="0" fontId="99" fillId="3" borderId="162" xfId="0" applyFont="1" applyFill="1" applyBorder="1" applyAlignment="1">
      <alignment horizontal="center" vertical="center" wrapText="1"/>
    </xf>
    <xf numFmtId="0" fontId="99" fillId="3" borderId="162" xfId="0" applyFont="1" applyFill="1" applyBorder="1" applyAlignment="1">
      <alignment horizontal="center" vertical="center"/>
    </xf>
    <xf numFmtId="6" fontId="86" fillId="0" borderId="162" xfId="0" applyNumberFormat="1" applyFont="1" applyBorder="1">
      <alignment vertical="center"/>
    </xf>
    <xf numFmtId="193" fontId="86" fillId="0" borderId="162" xfId="0" applyNumberFormat="1" applyFont="1" applyBorder="1">
      <alignment vertical="center"/>
    </xf>
    <xf numFmtId="41" fontId="86" fillId="0" borderId="162" xfId="1" applyFont="1" applyBorder="1">
      <alignment vertical="center"/>
    </xf>
    <xf numFmtId="0" fontId="11" fillId="0" borderId="162" xfId="0" applyFont="1" applyBorder="1">
      <alignment vertical="center"/>
    </xf>
    <xf numFmtId="6" fontId="98" fillId="0" borderId="162" xfId="0" applyNumberFormat="1" applyFont="1" applyBorder="1">
      <alignment vertical="center"/>
    </xf>
    <xf numFmtId="41" fontId="98" fillId="41" borderId="162" xfId="1" applyFont="1" applyFill="1" applyBorder="1">
      <alignment vertical="center"/>
    </xf>
    <xf numFmtId="0" fontId="98" fillId="0" borderId="162" xfId="0" applyFont="1" applyBorder="1">
      <alignment vertical="center"/>
    </xf>
    <xf numFmtId="0" fontId="86" fillId="41" borderId="162" xfId="0" applyFont="1" applyFill="1" applyBorder="1" applyAlignment="1">
      <alignment horizontal="center" vertical="center"/>
    </xf>
    <xf numFmtId="6" fontId="98" fillId="41" borderId="162" xfId="0" applyNumberFormat="1" applyFont="1" applyFill="1" applyBorder="1" applyAlignment="1">
      <alignment horizontal="center" vertical="center"/>
    </xf>
    <xf numFmtId="0" fontId="86" fillId="0" borderId="162" xfId="0" applyFont="1" applyBorder="1" applyAlignment="1">
      <alignment horizontal="center" vertical="center"/>
    </xf>
    <xf numFmtId="6" fontId="95" fillId="0" borderId="162" xfId="0" applyNumberFormat="1" applyFont="1" applyBorder="1" applyAlignment="1">
      <alignment horizontal="center" vertical="center"/>
    </xf>
    <xf numFmtId="179" fontId="86" fillId="0" borderId="162" xfId="0" applyNumberFormat="1" applyFont="1" applyBorder="1" applyProtection="1">
      <alignment vertical="center"/>
      <protection locked="0"/>
    </xf>
    <xf numFmtId="0" fontId="86" fillId="0" borderId="162" xfId="0" applyFont="1" applyBorder="1" applyProtection="1">
      <alignment vertical="center"/>
      <protection locked="0"/>
    </xf>
    <xf numFmtId="0" fontId="26" fillId="0" borderId="123" xfId="0" applyFont="1" applyBorder="1" applyAlignment="1" applyProtection="1">
      <alignment vertical="center" wrapText="1"/>
      <protection locked="0"/>
    </xf>
    <xf numFmtId="0" fontId="26" fillId="0" borderId="123" xfId="0" applyFont="1" applyBorder="1" applyProtection="1">
      <alignment vertical="center"/>
      <protection locked="0"/>
    </xf>
    <xf numFmtId="0" fontId="86" fillId="0" borderId="164" xfId="0" applyFont="1" applyBorder="1">
      <alignment vertical="center"/>
    </xf>
    <xf numFmtId="0" fontId="5" fillId="0" borderId="148" xfId="0" applyFont="1" applyBorder="1">
      <alignment vertical="center"/>
    </xf>
    <xf numFmtId="0" fontId="5" fillId="0" borderId="148" xfId="0" applyFont="1" applyBorder="1" applyProtection="1">
      <alignment vertical="center"/>
      <protection locked="0"/>
    </xf>
    <xf numFmtId="6" fontId="5" fillId="0" borderId="148" xfId="0" applyNumberFormat="1" applyFont="1" applyBorder="1" applyProtection="1">
      <alignment vertical="center"/>
      <protection locked="0"/>
    </xf>
    <xf numFmtId="10" fontId="5" fillId="0" borderId="148" xfId="2" applyNumberFormat="1" applyFont="1" applyBorder="1" applyProtection="1">
      <alignment vertical="center"/>
      <protection locked="0"/>
    </xf>
    <xf numFmtId="0" fontId="5" fillId="3" borderId="148" xfId="15" applyFont="1" applyFill="1" applyBorder="1" applyProtection="1">
      <alignment vertical="center"/>
      <protection locked="0"/>
    </xf>
    <xf numFmtId="0" fontId="26" fillId="3" borderId="148" xfId="0" applyFont="1" applyFill="1" applyBorder="1" applyAlignment="1" applyProtection="1">
      <alignment horizontal="right" vertical="center"/>
      <protection locked="0"/>
    </xf>
    <xf numFmtId="0" fontId="26" fillId="0" borderId="148" xfId="0" applyFont="1" applyBorder="1" applyProtection="1">
      <alignment vertical="center"/>
      <protection locked="0"/>
    </xf>
    <xf numFmtId="0" fontId="26" fillId="0" borderId="148" xfId="1" applyNumberFormat="1" applyFont="1" applyBorder="1" applyProtection="1">
      <alignment vertical="center"/>
      <protection locked="0"/>
    </xf>
    <xf numFmtId="0" fontId="86" fillId="0" borderId="148" xfId="0" applyFont="1" applyBorder="1" applyProtection="1">
      <alignment vertical="center"/>
      <protection locked="0"/>
    </xf>
    <xf numFmtId="41" fontId="103" fillId="0" borderId="62" xfId="1" applyFont="1" applyFill="1" applyBorder="1" applyAlignment="1" applyProtection="1">
      <alignment horizontal="center" vertical="center"/>
      <protection locked="0"/>
    </xf>
    <xf numFmtId="0" fontId="26" fillId="42" borderId="62" xfId="1" applyNumberFormat="1" applyFont="1" applyFill="1" applyBorder="1" applyAlignment="1" applyProtection="1">
      <alignment horizontal="right" vertical="center"/>
      <protection locked="0"/>
    </xf>
    <xf numFmtId="41" fontId="75" fillId="41" borderId="62" xfId="1" applyFont="1" applyFill="1" applyBorder="1" applyAlignment="1" applyProtection="1">
      <alignment horizontal="right" vertical="center"/>
      <protection locked="0"/>
    </xf>
    <xf numFmtId="0" fontId="1" fillId="14" borderId="62" xfId="13" applyBorder="1" applyAlignment="1" applyProtection="1">
      <alignment horizontal="center" vertical="center"/>
      <protection locked="0"/>
    </xf>
    <xf numFmtId="0" fontId="141" fillId="60" borderId="0" xfId="3" applyFont="1" applyFill="1">
      <alignment vertical="center"/>
    </xf>
    <xf numFmtId="0" fontId="141" fillId="60" borderId="0" xfId="3" applyFont="1" applyFill="1" applyAlignment="1">
      <alignment horizontal="center" vertical="center"/>
    </xf>
    <xf numFmtId="49" fontId="111" fillId="69" borderId="0" xfId="3" applyNumberFormat="1" applyFont="1" applyFill="1" applyAlignment="1" applyProtection="1">
      <alignment horizontal="center" vertical="center"/>
      <protection locked="0"/>
    </xf>
    <xf numFmtId="0" fontId="143" fillId="41" borderId="62" xfId="42788" applyFont="1" applyFill="1" applyBorder="1" applyAlignment="1">
      <alignment horizontal="center" vertical="center"/>
    </xf>
    <xf numFmtId="0" fontId="142" fillId="53" borderId="62" xfId="42788" applyFont="1" applyFill="1" applyBorder="1" applyAlignment="1">
      <alignment horizontal="center" vertical="center"/>
    </xf>
    <xf numFmtId="0" fontId="96" fillId="0" borderId="0" xfId="0" applyFont="1" applyProtection="1">
      <alignment vertical="center"/>
      <protection hidden="1"/>
    </xf>
    <xf numFmtId="0" fontId="11" fillId="3" borderId="0" xfId="0" applyFont="1" applyFill="1">
      <alignment vertical="center"/>
    </xf>
    <xf numFmtId="0" fontId="78" fillId="58" borderId="0" xfId="3" applyFont="1" applyFill="1" applyAlignment="1">
      <alignment horizontal="center" vertical="center"/>
    </xf>
    <xf numFmtId="49" fontId="26" fillId="42" borderId="62" xfId="1" applyNumberFormat="1" applyFont="1" applyFill="1" applyBorder="1" applyAlignment="1" applyProtection="1">
      <alignment horizontal="right" vertical="center"/>
      <protection locked="0"/>
    </xf>
    <xf numFmtId="10" fontId="5" fillId="55" borderId="70" xfId="0" applyNumberFormat="1" applyFont="1" applyFill="1" applyBorder="1" applyProtection="1">
      <alignment vertical="center"/>
      <protection locked="0"/>
    </xf>
    <xf numFmtId="0" fontId="117" fillId="41" borderId="62" xfId="3" applyFont="1" applyFill="1" applyBorder="1" applyAlignment="1" applyProtection="1">
      <alignment horizontal="center" vertical="center"/>
      <protection locked="0"/>
    </xf>
    <xf numFmtId="0" fontId="118" fillId="3" borderId="123" xfId="3" applyFont="1" applyFill="1" applyBorder="1" applyAlignment="1" applyProtection="1">
      <alignment horizontal="center" vertical="center"/>
      <protection locked="0"/>
    </xf>
    <xf numFmtId="9" fontId="118" fillId="3" borderId="123" xfId="2" applyFont="1" applyFill="1" applyBorder="1" applyAlignment="1" applyProtection="1">
      <alignment horizontal="center" vertical="center"/>
      <protection locked="0"/>
    </xf>
    <xf numFmtId="0" fontId="118" fillId="3" borderId="138" xfId="3" applyFont="1" applyFill="1" applyBorder="1" applyAlignment="1" applyProtection="1">
      <alignment horizontal="center" vertical="center"/>
      <protection locked="0"/>
    </xf>
    <xf numFmtId="0" fontId="5" fillId="0" borderId="0" xfId="0" quotePrefix="1" applyFont="1" applyProtection="1">
      <alignment vertical="center"/>
      <protection locked="0"/>
    </xf>
    <xf numFmtId="9" fontId="74" fillId="0" borderId="62" xfId="2" applyFont="1" applyBorder="1" applyAlignment="1">
      <alignment horizontal="center" vertical="center"/>
    </xf>
    <xf numFmtId="9" fontId="74" fillId="0" borderId="91" xfId="2" applyFont="1" applyBorder="1" applyAlignment="1">
      <alignment horizontal="center" vertical="center"/>
    </xf>
    <xf numFmtId="9" fontId="74" fillId="0" borderId="165" xfId="2" applyFont="1" applyBorder="1" applyAlignment="1">
      <alignment horizontal="center" vertical="center"/>
    </xf>
    <xf numFmtId="9" fontId="74" fillId="0" borderId="166" xfId="2" applyFont="1" applyBorder="1" applyAlignment="1">
      <alignment horizontal="center" vertical="center"/>
    </xf>
    <xf numFmtId="0" fontId="91" fillId="0" borderId="62" xfId="0" applyFont="1" applyBorder="1" applyAlignment="1">
      <alignment vertical="center" wrapText="1"/>
    </xf>
    <xf numFmtId="183" fontId="88" fillId="3" borderId="62" xfId="0" applyNumberFormat="1" applyFont="1" applyFill="1" applyBorder="1" applyProtection="1">
      <alignment vertical="center"/>
      <protection locked="0"/>
    </xf>
    <xf numFmtId="189" fontId="144" fillId="3" borderId="162" xfId="1" applyNumberFormat="1" applyFont="1" applyFill="1" applyBorder="1" applyAlignment="1" applyProtection="1">
      <alignment horizontal="center" vertical="center"/>
      <protection hidden="1"/>
    </xf>
    <xf numFmtId="49" fontId="145" fillId="70" borderId="0" xfId="3" applyNumberFormat="1" applyFont="1" applyFill="1" applyAlignment="1" applyProtection="1">
      <alignment horizontal="center" vertical="center"/>
      <protection locked="0"/>
    </xf>
    <xf numFmtId="0" fontId="146" fillId="70" borderId="0" xfId="3" applyFont="1" applyFill="1" applyAlignment="1">
      <alignment horizontal="center" vertical="center"/>
    </xf>
    <xf numFmtId="0" fontId="8" fillId="3" borderId="0" xfId="3" quotePrefix="1" applyFill="1" applyAlignment="1">
      <alignment horizontal="center" vertical="center"/>
    </xf>
    <xf numFmtId="0" fontId="89" fillId="3" borderId="80" xfId="0" applyFont="1" applyFill="1" applyBorder="1" applyAlignment="1" applyProtection="1">
      <alignment horizontal="center" vertical="center"/>
      <protection hidden="1"/>
    </xf>
    <xf numFmtId="0" fontId="5" fillId="41" borderId="62" xfId="0" applyFont="1" applyFill="1" applyBorder="1" applyAlignment="1" applyProtection="1">
      <alignment horizontal="center" vertical="center"/>
      <protection locked="0"/>
    </xf>
    <xf numFmtId="0" fontId="5" fillId="0" borderId="123" xfId="0" applyFont="1" applyBorder="1" applyAlignment="1">
      <alignment horizontal="center" vertical="center"/>
    </xf>
    <xf numFmtId="0" fontId="5" fillId="0" borderId="138" xfId="0" applyFont="1" applyBorder="1" applyAlignment="1">
      <alignment horizontal="center" vertical="center"/>
    </xf>
    <xf numFmtId="0" fontId="5" fillId="0" borderId="139" xfId="0" applyFont="1" applyBorder="1" applyAlignment="1">
      <alignment horizontal="center" vertical="center"/>
    </xf>
    <xf numFmtId="0" fontId="86" fillId="58" borderId="90" xfId="0" applyFont="1" applyFill="1" applyBorder="1" applyAlignment="1">
      <alignment horizontal="center" vertical="center"/>
    </xf>
    <xf numFmtId="0" fontId="86" fillId="58" borderId="62" xfId="0" applyFont="1" applyFill="1" applyBorder="1" applyAlignment="1">
      <alignment horizontal="center" vertical="center"/>
    </xf>
    <xf numFmtId="0" fontId="86" fillId="58" borderId="91" xfId="0" applyFont="1" applyFill="1" applyBorder="1" applyAlignment="1">
      <alignment horizontal="center" vertical="center"/>
    </xf>
    <xf numFmtId="0" fontId="91" fillId="0" borderId="90" xfId="0" applyFont="1" applyBorder="1" applyAlignment="1">
      <alignment horizontal="center" vertical="center"/>
    </xf>
    <xf numFmtId="0" fontId="91" fillId="0" borderId="62" xfId="0" applyFont="1" applyBorder="1" applyAlignment="1">
      <alignment horizontal="center" vertical="center"/>
    </xf>
    <xf numFmtId="0" fontId="91" fillId="0" borderId="88" xfId="0" applyFont="1" applyBorder="1" applyAlignment="1">
      <alignment horizontal="center" vertical="center"/>
    </xf>
    <xf numFmtId="0" fontId="91" fillId="0" borderId="147" xfId="0" applyFont="1" applyBorder="1" applyAlignment="1">
      <alignment horizontal="center" vertical="center"/>
    </xf>
    <xf numFmtId="0" fontId="91" fillId="0" borderId="91" xfId="0" applyFont="1" applyBorder="1" applyAlignment="1">
      <alignment horizontal="center" vertical="center"/>
    </xf>
    <xf numFmtId="0" fontId="91" fillId="0" borderId="89" xfId="0" applyFont="1" applyBorder="1" applyAlignment="1">
      <alignment horizontal="center" vertical="center"/>
    </xf>
    <xf numFmtId="0" fontId="86" fillId="41" borderId="67" xfId="0" applyFont="1" applyFill="1" applyBorder="1" applyAlignment="1">
      <alignment horizontal="center" vertical="center"/>
    </xf>
    <xf numFmtId="0" fontId="86" fillId="41" borderId="68" xfId="0" applyFont="1" applyFill="1" applyBorder="1" applyAlignment="1">
      <alignment horizontal="center" vertical="center"/>
    </xf>
    <xf numFmtId="0" fontId="86" fillId="41" borderId="69" xfId="0" applyFont="1" applyFill="1" applyBorder="1" applyAlignment="1">
      <alignment horizontal="center" vertical="center"/>
    </xf>
    <xf numFmtId="0" fontId="91" fillId="0" borderId="76" xfId="0" applyFont="1" applyBorder="1" applyAlignment="1">
      <alignment horizontal="center" vertical="center"/>
    </xf>
    <xf numFmtId="0" fontId="91" fillId="0" borderId="150" xfId="0" applyFont="1" applyBorder="1" applyAlignment="1">
      <alignment horizontal="center" vertical="center"/>
    </xf>
    <xf numFmtId="0" fontId="26" fillId="3" borderId="0" xfId="0" applyFont="1" applyFill="1" applyAlignment="1" applyProtection="1">
      <alignment horizontal="left" vertical="center"/>
      <protection locked="0"/>
    </xf>
    <xf numFmtId="0" fontId="3" fillId="47" borderId="144" xfId="0" applyFont="1" applyFill="1" applyBorder="1" applyAlignment="1">
      <alignment horizontal="center" vertical="center"/>
    </xf>
    <xf numFmtId="0" fontId="3" fillId="47" borderId="85" xfId="0" applyFont="1" applyFill="1" applyBorder="1" applyAlignment="1">
      <alignment horizontal="center" vertical="center"/>
    </xf>
    <xf numFmtId="0" fontId="3" fillId="47" borderId="122" xfId="0" applyFont="1" applyFill="1" applyBorder="1" applyAlignment="1">
      <alignment horizontal="center" vertical="center"/>
    </xf>
    <xf numFmtId="0" fontId="120" fillId="3" borderId="0" xfId="0" applyFont="1" applyFill="1" applyAlignment="1">
      <alignment horizontal="center" vertical="center"/>
    </xf>
    <xf numFmtId="0" fontId="26" fillId="38" borderId="76" xfId="0" applyFont="1" applyFill="1" applyBorder="1" applyAlignment="1" applyProtection="1">
      <alignment horizontal="center" vertical="center"/>
      <protection locked="0"/>
    </xf>
    <xf numFmtId="0" fontId="26" fillId="38" borderId="64" xfId="0" applyFont="1" applyFill="1" applyBorder="1" applyAlignment="1" applyProtection="1">
      <alignment horizontal="center" vertical="center"/>
      <protection locked="0"/>
    </xf>
    <xf numFmtId="0" fontId="5" fillId="0" borderId="62" xfId="0" applyFont="1" applyBorder="1" applyAlignment="1">
      <alignment horizontal="center" vertical="center"/>
    </xf>
    <xf numFmtId="0" fontId="26" fillId="3" borderId="0" xfId="0" applyFont="1" applyFill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26" fillId="0" borderId="62" xfId="0" applyFont="1" applyBorder="1" applyAlignment="1" applyProtection="1">
      <alignment horizontal="center" vertical="center"/>
      <protection hidden="1"/>
    </xf>
    <xf numFmtId="0" fontId="26" fillId="0" borderId="145" xfId="0" applyFont="1" applyBorder="1" applyAlignment="1" applyProtection="1">
      <alignment horizontal="center" vertical="center"/>
      <protection locked="0"/>
    </xf>
    <xf numFmtId="0" fontId="26" fillId="0" borderId="60" xfId="0" applyFont="1" applyBorder="1" applyAlignment="1" applyProtection="1">
      <alignment horizontal="center" vertical="center"/>
      <protection locked="0"/>
    </xf>
    <xf numFmtId="0" fontId="89" fillId="45" borderId="119" xfId="0" applyFont="1" applyFill="1" applyBorder="1" applyAlignment="1" applyProtection="1">
      <alignment horizontal="center" vertical="center"/>
      <protection hidden="1"/>
    </xf>
    <xf numFmtId="0" fontId="89" fillId="45" borderId="118" xfId="0" applyFont="1" applyFill="1" applyBorder="1" applyAlignment="1" applyProtection="1">
      <alignment horizontal="center" vertical="center"/>
      <protection hidden="1"/>
    </xf>
    <xf numFmtId="0" fontId="83" fillId="41" borderId="76" xfId="0" applyFont="1" applyFill="1" applyBorder="1" applyAlignment="1" applyProtection="1">
      <alignment horizontal="center" vertical="center"/>
      <protection locked="0"/>
    </xf>
    <xf numFmtId="0" fontId="83" fillId="41" borderId="108" xfId="0" applyFont="1" applyFill="1" applyBorder="1" applyAlignment="1" applyProtection="1">
      <alignment horizontal="center" vertical="center"/>
      <protection locked="0"/>
    </xf>
    <xf numFmtId="0" fontId="83" fillId="41" borderId="64" xfId="0" applyFont="1" applyFill="1" applyBorder="1" applyAlignment="1" applyProtection="1">
      <alignment horizontal="center" vertical="center"/>
      <protection locked="0"/>
    </xf>
    <xf numFmtId="0" fontId="26" fillId="38" borderId="62" xfId="0" applyFont="1" applyFill="1" applyBorder="1" applyAlignment="1" applyProtection="1">
      <alignment horizontal="center" vertical="center"/>
      <protection locked="0"/>
    </xf>
    <xf numFmtId="0" fontId="88" fillId="3" borderId="0" xfId="0" applyFont="1" applyFill="1" applyAlignment="1" applyProtection="1">
      <alignment horizontal="center" vertical="center"/>
      <protection hidden="1"/>
    </xf>
    <xf numFmtId="0" fontId="5" fillId="38" borderId="76" xfId="0" applyFont="1" applyFill="1" applyBorder="1" applyAlignment="1" applyProtection="1">
      <alignment horizontal="center" vertical="center"/>
      <protection locked="0"/>
    </xf>
    <xf numFmtId="0" fontId="5" fillId="38" borderId="64" xfId="0" applyFont="1" applyFill="1" applyBorder="1" applyAlignment="1" applyProtection="1">
      <alignment horizontal="center" vertical="center"/>
      <protection locked="0"/>
    </xf>
    <xf numFmtId="177" fontId="111" fillId="0" borderId="0" xfId="0" applyNumberFormat="1" applyFont="1" applyAlignment="1" applyProtection="1">
      <alignment horizontal="center" vertical="center"/>
      <protection locked="0"/>
    </xf>
    <xf numFmtId="0" fontId="26" fillId="0" borderId="61" xfId="0" applyFont="1" applyBorder="1" applyAlignment="1" applyProtection="1">
      <alignment horizontal="center" vertical="center"/>
      <protection locked="0"/>
    </xf>
    <xf numFmtId="6" fontId="86" fillId="0" borderId="0" xfId="0" applyNumberFormat="1" applyFont="1" applyAlignment="1">
      <alignment horizontal="center" vertical="center"/>
    </xf>
    <xf numFmtId="0" fontId="88" fillId="0" borderId="19" xfId="0" applyFont="1" applyBorder="1" applyAlignment="1">
      <alignment horizontal="center" vertical="center"/>
    </xf>
    <xf numFmtId="0" fontId="147" fillId="41" borderId="67" xfId="0" applyFont="1" applyFill="1" applyBorder="1" applyAlignment="1">
      <alignment horizontal="center" vertical="center" wrapText="1"/>
    </xf>
    <xf numFmtId="0" fontId="147" fillId="41" borderId="68" xfId="0" applyFont="1" applyFill="1" applyBorder="1" applyAlignment="1">
      <alignment horizontal="center" vertical="center"/>
    </xf>
    <xf numFmtId="0" fontId="147" fillId="41" borderId="69" xfId="0" applyFont="1" applyFill="1" applyBorder="1" applyAlignment="1">
      <alignment horizontal="center" vertical="center"/>
    </xf>
    <xf numFmtId="0" fontId="147" fillId="41" borderId="70" xfId="0" applyFont="1" applyFill="1" applyBorder="1" applyAlignment="1">
      <alignment horizontal="center" vertical="center"/>
    </xf>
    <xf numFmtId="0" fontId="147" fillId="41" borderId="0" xfId="0" applyFont="1" applyFill="1" applyAlignment="1">
      <alignment horizontal="center" vertical="center"/>
    </xf>
    <xf numFmtId="0" fontId="147" fillId="41" borderId="71" xfId="0" applyFont="1" applyFill="1" applyBorder="1" applyAlignment="1">
      <alignment horizontal="center" vertical="center"/>
    </xf>
    <xf numFmtId="0" fontId="147" fillId="41" borderId="72" xfId="0" applyFont="1" applyFill="1" applyBorder="1" applyAlignment="1">
      <alignment horizontal="center" vertical="center"/>
    </xf>
    <xf numFmtId="0" fontId="147" fillId="41" borderId="73" xfId="0" applyFont="1" applyFill="1" applyBorder="1" applyAlignment="1">
      <alignment horizontal="center" vertical="center"/>
    </xf>
    <xf numFmtId="0" fontId="147" fillId="41" borderId="74" xfId="0" applyFont="1" applyFill="1" applyBorder="1" applyAlignment="1">
      <alignment horizontal="center" vertical="center"/>
    </xf>
    <xf numFmtId="0" fontId="26" fillId="0" borderId="123" xfId="0" applyFont="1" applyBorder="1" applyAlignment="1" applyProtection="1">
      <alignment horizontal="center" vertical="center"/>
      <protection locked="0"/>
    </xf>
    <xf numFmtId="0" fontId="26" fillId="0" borderId="138" xfId="0" applyFont="1" applyBorder="1" applyAlignment="1" applyProtection="1">
      <alignment horizontal="center" vertical="center"/>
      <protection locked="0"/>
    </xf>
    <xf numFmtId="0" fontId="26" fillId="0" borderId="62" xfId="0" applyFont="1" applyBorder="1" applyAlignment="1" applyProtection="1">
      <alignment horizontal="center" vertical="center"/>
      <protection locked="0"/>
    </xf>
    <xf numFmtId="0" fontId="26" fillId="0" borderId="139" xfId="0" applyFont="1" applyBorder="1" applyAlignment="1" applyProtection="1">
      <alignment horizontal="center" vertical="center"/>
      <protection locked="0"/>
    </xf>
    <xf numFmtId="0" fontId="11" fillId="50" borderId="62" xfId="0" applyFont="1" applyFill="1" applyBorder="1" applyAlignment="1">
      <alignment horizontal="center" vertical="center"/>
    </xf>
    <xf numFmtId="0" fontId="5" fillId="50" borderId="62" xfId="0" applyFont="1" applyFill="1" applyBorder="1" applyAlignment="1">
      <alignment horizontal="center" vertical="center"/>
    </xf>
    <xf numFmtId="0" fontId="28" fillId="51" borderId="58" xfId="0" applyFont="1" applyFill="1" applyBorder="1" applyAlignment="1" applyProtection="1">
      <alignment horizontal="center" vertical="center"/>
      <protection locked="0"/>
    </xf>
    <xf numFmtId="0" fontId="28" fillId="51" borderId="59" xfId="0" applyFont="1" applyFill="1" applyBorder="1" applyAlignment="1" applyProtection="1">
      <alignment horizontal="center" vertical="center"/>
      <protection locked="0"/>
    </xf>
    <xf numFmtId="0" fontId="28" fillId="51" borderId="60" xfId="0" applyFont="1" applyFill="1" applyBorder="1" applyAlignment="1" applyProtection="1">
      <alignment horizontal="center" vertical="center"/>
      <protection locked="0"/>
    </xf>
    <xf numFmtId="183" fontId="88" fillId="46" borderId="80" xfId="0" applyNumberFormat="1" applyFont="1" applyFill="1" applyBorder="1" applyAlignment="1" applyProtection="1">
      <alignment horizontal="center" vertical="center"/>
      <protection locked="0"/>
    </xf>
    <xf numFmtId="183" fontId="88" fillId="46" borderId="97" xfId="0" applyNumberFormat="1" applyFont="1" applyFill="1" applyBorder="1" applyAlignment="1" applyProtection="1">
      <alignment horizontal="center" vertical="center"/>
      <protection locked="0"/>
    </xf>
    <xf numFmtId="0" fontId="10" fillId="3" borderId="0" xfId="0" applyFont="1" applyFill="1" applyAlignment="1">
      <alignment horizontal="center" vertical="center"/>
    </xf>
    <xf numFmtId="10" fontId="86" fillId="0" borderId="0" xfId="0" applyNumberFormat="1" applyFont="1" applyAlignment="1">
      <alignment horizontal="center" vertical="center"/>
    </xf>
    <xf numFmtId="186" fontId="88" fillId="46" borderId="80" xfId="0" applyNumberFormat="1" applyFont="1" applyFill="1" applyBorder="1" applyAlignment="1">
      <alignment horizontal="center" vertical="center"/>
    </xf>
    <xf numFmtId="0" fontId="5" fillId="38" borderId="62" xfId="0" applyFont="1" applyFill="1" applyBorder="1" applyAlignment="1" applyProtection="1">
      <alignment horizontal="center" vertical="center"/>
      <protection locked="0"/>
    </xf>
    <xf numFmtId="0" fontId="86" fillId="41" borderId="76" xfId="0" applyFont="1" applyFill="1" applyBorder="1" applyAlignment="1">
      <alignment horizontal="center" vertical="center"/>
    </xf>
    <xf numFmtId="0" fontId="86" fillId="41" borderId="64" xfId="0" applyFont="1" applyFill="1" applyBorder="1" applyAlignment="1">
      <alignment horizontal="center" vertical="center"/>
    </xf>
    <xf numFmtId="0" fontId="5" fillId="58" borderId="144" xfId="0" applyFont="1" applyFill="1" applyBorder="1" applyAlignment="1" applyProtection="1">
      <alignment horizontal="center" vertical="center"/>
      <protection locked="0"/>
    </xf>
    <xf numFmtId="0" fontId="5" fillId="58" borderId="85" xfId="0" applyFont="1" applyFill="1" applyBorder="1" applyAlignment="1" applyProtection="1">
      <alignment horizontal="center" vertical="center"/>
      <protection locked="0"/>
    </xf>
    <xf numFmtId="0" fontId="5" fillId="58" borderId="122" xfId="0" applyFont="1" applyFill="1" applyBorder="1" applyAlignment="1" applyProtection="1">
      <alignment horizontal="center" vertical="center"/>
      <protection locked="0"/>
    </xf>
    <xf numFmtId="9" fontId="88" fillId="46" borderId="80" xfId="0" applyNumberFormat="1" applyFont="1" applyFill="1" applyBorder="1" applyAlignment="1">
      <alignment horizontal="center" vertical="center"/>
    </xf>
    <xf numFmtId="186" fontId="88" fillId="46" borderId="80" xfId="0" applyNumberFormat="1" applyFont="1" applyFill="1" applyBorder="1" applyAlignment="1" applyProtection="1">
      <alignment horizontal="center" vertical="center"/>
      <protection hidden="1"/>
    </xf>
    <xf numFmtId="177" fontId="88" fillId="46" borderId="0" xfId="0" applyNumberFormat="1" applyFont="1" applyFill="1" applyAlignment="1" applyProtection="1">
      <alignment horizontal="center" vertical="center"/>
      <protection hidden="1"/>
    </xf>
    <xf numFmtId="9" fontId="86" fillId="0" borderId="80" xfId="0" applyNumberFormat="1" applyFont="1" applyBorder="1" applyAlignment="1">
      <alignment horizontal="center" vertical="center"/>
    </xf>
    <xf numFmtId="9" fontId="86" fillId="0" borderId="94" xfId="0" applyNumberFormat="1" applyFont="1" applyBorder="1" applyAlignment="1">
      <alignment horizontal="center" vertical="center"/>
    </xf>
    <xf numFmtId="0" fontId="99" fillId="3" borderId="0" xfId="0" applyFont="1" applyFill="1" applyAlignment="1">
      <alignment horizontal="center" vertical="center" wrapText="1"/>
    </xf>
    <xf numFmtId="0" fontId="99" fillId="3" borderId="0" xfId="0" applyFont="1" applyFill="1" applyAlignment="1">
      <alignment horizontal="center" vertical="center"/>
    </xf>
    <xf numFmtId="0" fontId="86" fillId="0" borderId="97" xfId="0" applyFont="1" applyBorder="1" applyAlignment="1">
      <alignment horizontal="center" vertical="center"/>
    </xf>
    <xf numFmtId="177" fontId="102" fillId="46" borderId="0" xfId="0" applyNumberFormat="1" applyFont="1" applyFill="1" applyAlignment="1" applyProtection="1">
      <alignment horizontal="center" vertical="center"/>
      <protection hidden="1"/>
    </xf>
    <xf numFmtId="0" fontId="91" fillId="3" borderId="157" xfId="0" applyFont="1" applyFill="1" applyBorder="1" applyAlignment="1">
      <alignment horizontal="left" vertical="center" wrapText="1"/>
    </xf>
    <xf numFmtId="0" fontId="91" fillId="3" borderId="157" xfId="0" applyFont="1" applyFill="1" applyBorder="1" applyAlignment="1">
      <alignment horizontal="left" vertical="center"/>
    </xf>
    <xf numFmtId="0" fontId="87" fillId="3" borderId="126" xfId="0" applyFont="1" applyFill="1" applyBorder="1" applyAlignment="1" applyProtection="1">
      <alignment horizontal="center" vertical="center"/>
      <protection hidden="1"/>
    </xf>
    <xf numFmtId="0" fontId="87" fillId="3" borderId="82" xfId="0" applyFont="1" applyFill="1" applyBorder="1" applyAlignment="1" applyProtection="1">
      <alignment horizontal="center" vertical="center"/>
      <protection hidden="1"/>
    </xf>
    <xf numFmtId="0" fontId="86" fillId="46" borderId="16" xfId="0" applyFont="1" applyFill="1" applyBorder="1" applyAlignment="1" applyProtection="1">
      <alignment horizontal="center" vertical="center"/>
      <protection hidden="1"/>
    </xf>
    <xf numFmtId="183" fontId="88" fillId="2" borderId="17" xfId="0" applyNumberFormat="1" applyFont="1" applyFill="1" applyBorder="1" applyAlignment="1" applyProtection="1">
      <alignment horizontal="center" vertical="center"/>
      <protection hidden="1"/>
    </xf>
    <xf numFmtId="183" fontId="88" fillId="2" borderId="18" xfId="0" applyNumberFormat="1" applyFont="1" applyFill="1" applyBorder="1" applyAlignment="1" applyProtection="1">
      <alignment horizontal="center" vertical="center"/>
      <protection hidden="1"/>
    </xf>
    <xf numFmtId="41" fontId="88" fillId="2" borderId="4" xfId="0" applyNumberFormat="1" applyFont="1" applyFill="1" applyBorder="1" applyAlignment="1" applyProtection="1">
      <alignment horizontal="center" vertical="center"/>
      <protection hidden="1"/>
    </xf>
    <xf numFmtId="183" fontId="88" fillId="2" borderId="5" xfId="0" applyNumberFormat="1" applyFont="1" applyFill="1" applyBorder="1" applyAlignment="1" applyProtection="1">
      <alignment horizontal="center" vertical="center"/>
      <protection hidden="1"/>
    </xf>
    <xf numFmtId="183" fontId="88" fillId="2" borderId="6" xfId="0" applyNumberFormat="1" applyFont="1" applyFill="1" applyBorder="1" applyAlignment="1" applyProtection="1">
      <alignment horizontal="center" vertical="center"/>
      <protection hidden="1"/>
    </xf>
    <xf numFmtId="0" fontId="86" fillId="46" borderId="17" xfId="0" applyFont="1" applyFill="1" applyBorder="1" applyAlignment="1" applyProtection="1">
      <alignment horizontal="center" vertical="center"/>
      <protection hidden="1"/>
    </xf>
    <xf numFmtId="0" fontId="86" fillId="46" borderId="18" xfId="0" applyFont="1" applyFill="1" applyBorder="1" applyAlignment="1" applyProtection="1">
      <alignment horizontal="center" vertical="center"/>
      <protection hidden="1"/>
    </xf>
    <xf numFmtId="0" fontId="86" fillId="46" borderId="15" xfId="0" applyFont="1" applyFill="1" applyBorder="1" applyAlignment="1" applyProtection="1">
      <alignment horizontal="center" vertical="center"/>
      <protection hidden="1"/>
    </xf>
    <xf numFmtId="0" fontId="86" fillId="46" borderId="78" xfId="0" applyFont="1" applyFill="1" applyBorder="1" applyAlignment="1" applyProtection="1">
      <alignment horizontal="center" vertical="center"/>
      <protection hidden="1"/>
    </xf>
    <xf numFmtId="0" fontId="86" fillId="46" borderId="79" xfId="0" applyFont="1" applyFill="1" applyBorder="1" applyAlignment="1" applyProtection="1">
      <alignment horizontal="center" vertical="center"/>
      <protection hidden="1"/>
    </xf>
    <xf numFmtId="0" fontId="86" fillId="46" borderId="7" xfId="0" applyFont="1" applyFill="1" applyBorder="1" applyAlignment="1" applyProtection="1">
      <alignment horizontal="center" vertical="center"/>
      <protection hidden="1"/>
    </xf>
    <xf numFmtId="183" fontId="89" fillId="45" borderId="2" xfId="0" applyNumberFormat="1" applyFont="1" applyFill="1" applyBorder="1" applyAlignment="1" applyProtection="1">
      <alignment horizontal="center" vertical="center" wrapText="1"/>
      <protection hidden="1"/>
    </xf>
    <xf numFmtId="183" fontId="89" fillId="45" borderId="140" xfId="0" applyNumberFormat="1" applyFont="1" applyFill="1" applyBorder="1" applyAlignment="1" applyProtection="1">
      <alignment horizontal="center" vertical="center"/>
      <protection hidden="1"/>
    </xf>
    <xf numFmtId="183" fontId="89" fillId="45" borderId="1" xfId="0" applyNumberFormat="1" applyFont="1" applyFill="1" applyBorder="1" applyAlignment="1" applyProtection="1">
      <alignment horizontal="center" vertical="center"/>
      <protection hidden="1"/>
    </xf>
    <xf numFmtId="183" fontId="89" fillId="45" borderId="2" xfId="0" applyNumberFormat="1" applyFont="1" applyFill="1" applyBorder="1" applyAlignment="1" applyProtection="1">
      <alignment horizontal="center" vertical="center"/>
      <protection hidden="1"/>
    </xf>
    <xf numFmtId="183" fontId="128" fillId="3" borderId="2" xfId="0" applyNumberFormat="1" applyFont="1" applyFill="1" applyBorder="1" applyAlignment="1" applyProtection="1">
      <alignment horizontal="center" vertical="center"/>
      <protection hidden="1"/>
    </xf>
    <xf numFmtId="0" fontId="128" fillId="3" borderId="140" xfId="0" applyFont="1" applyFill="1" applyBorder="1" applyAlignment="1" applyProtection="1">
      <alignment horizontal="center" vertical="center"/>
      <protection hidden="1"/>
    </xf>
    <xf numFmtId="0" fontId="128" fillId="3" borderId="1" xfId="0" applyFont="1" applyFill="1" applyBorder="1" applyAlignment="1" applyProtection="1">
      <alignment horizontal="center" vertical="center"/>
      <protection hidden="1"/>
    </xf>
    <xf numFmtId="179" fontId="86" fillId="2" borderId="11" xfId="0" applyNumberFormat="1" applyFont="1" applyFill="1" applyBorder="1" applyAlignment="1" applyProtection="1">
      <alignment horizontal="center" vertical="center"/>
      <protection hidden="1"/>
    </xf>
    <xf numFmtId="0" fontId="86" fillId="2" borderId="11" xfId="0" applyFont="1" applyFill="1" applyBorder="1" applyAlignment="1" applyProtection="1">
      <alignment horizontal="center" vertical="center"/>
      <protection hidden="1"/>
    </xf>
    <xf numFmtId="0" fontId="86" fillId="2" borderId="12" xfId="0" applyFont="1" applyFill="1" applyBorder="1" applyAlignment="1" applyProtection="1">
      <alignment horizontal="center" vertical="center"/>
      <protection hidden="1"/>
    </xf>
    <xf numFmtId="0" fontId="86" fillId="46" borderId="4" xfId="0" applyFont="1" applyFill="1" applyBorder="1" applyAlignment="1" applyProtection="1">
      <alignment horizontal="center" vertical="center"/>
      <protection hidden="1"/>
    </xf>
    <xf numFmtId="0" fontId="86" fillId="46" borderId="35" xfId="0" applyFont="1" applyFill="1" applyBorder="1" applyAlignment="1" applyProtection="1">
      <alignment horizontal="center" vertical="center"/>
      <protection hidden="1"/>
    </xf>
    <xf numFmtId="0" fontId="86" fillId="46" borderId="11" xfId="0" applyFont="1" applyFill="1" applyBorder="1" applyAlignment="1" applyProtection="1">
      <alignment horizontal="center" vertical="center"/>
      <protection hidden="1"/>
    </xf>
    <xf numFmtId="178" fontId="86" fillId="2" borderId="11" xfId="0" applyNumberFormat="1" applyFont="1" applyFill="1" applyBorder="1" applyAlignment="1" applyProtection="1">
      <alignment horizontal="center" vertical="center"/>
      <protection hidden="1"/>
    </xf>
    <xf numFmtId="0" fontId="89" fillId="45" borderId="140" xfId="0" applyFont="1" applyFill="1" applyBorder="1" applyAlignment="1" applyProtection="1">
      <alignment horizontal="center" vertical="center"/>
      <protection hidden="1"/>
    </xf>
    <xf numFmtId="41" fontId="88" fillId="2" borderId="17" xfId="1" applyFont="1" applyFill="1" applyBorder="1" applyAlignment="1" applyProtection="1">
      <alignment horizontal="center" vertical="center"/>
      <protection hidden="1"/>
    </xf>
    <xf numFmtId="41" fontId="88" fillId="2" borderId="18" xfId="1" applyFont="1" applyFill="1" applyBorder="1" applyAlignment="1" applyProtection="1">
      <alignment horizontal="center" vertical="center"/>
      <protection hidden="1"/>
    </xf>
    <xf numFmtId="41" fontId="88" fillId="2" borderId="15" xfId="1" applyFont="1" applyFill="1" applyBorder="1" applyAlignment="1" applyProtection="1">
      <alignment horizontal="center" vertical="center"/>
      <protection hidden="1"/>
    </xf>
    <xf numFmtId="41" fontId="88" fillId="2" borderId="78" xfId="1" applyFont="1" applyFill="1" applyBorder="1" applyAlignment="1" applyProtection="1">
      <alignment horizontal="center" vertical="center"/>
      <protection hidden="1"/>
    </xf>
    <xf numFmtId="41" fontId="88" fillId="2" borderId="79" xfId="1" applyFont="1" applyFill="1" applyBorder="1" applyAlignment="1" applyProtection="1">
      <alignment horizontal="center" vertical="center"/>
      <protection hidden="1"/>
    </xf>
    <xf numFmtId="41" fontId="88" fillId="2" borderId="7" xfId="1" applyFont="1" applyFill="1" applyBorder="1" applyAlignment="1" applyProtection="1">
      <alignment horizontal="center" vertical="center"/>
      <protection hidden="1"/>
    </xf>
    <xf numFmtId="183" fontId="88" fillId="2" borderId="142" xfId="0" applyNumberFormat="1" applyFont="1" applyFill="1" applyBorder="1" applyAlignment="1" applyProtection="1">
      <alignment horizontal="center" vertical="center"/>
      <protection hidden="1"/>
    </xf>
    <xf numFmtId="183" fontId="88" fillId="2" borderId="78" xfId="0" applyNumberFormat="1" applyFont="1" applyFill="1" applyBorder="1" applyAlignment="1" applyProtection="1">
      <alignment horizontal="center" vertical="center"/>
      <protection hidden="1"/>
    </xf>
    <xf numFmtId="183" fontId="88" fillId="2" borderId="79" xfId="0" applyNumberFormat="1" applyFont="1" applyFill="1" applyBorder="1" applyAlignment="1" applyProtection="1">
      <alignment horizontal="center" vertical="center"/>
      <protection hidden="1"/>
    </xf>
    <xf numFmtId="183" fontId="88" fillId="2" borderId="143" xfId="0" applyNumberFormat="1" applyFont="1" applyFill="1" applyBorder="1" applyAlignment="1" applyProtection="1">
      <alignment horizontal="center" vertical="center"/>
      <protection hidden="1"/>
    </xf>
    <xf numFmtId="0" fontId="86" fillId="46" borderId="36" xfId="0" applyFont="1" applyFill="1" applyBorder="1" applyAlignment="1" applyProtection="1">
      <alignment horizontal="center" vertical="center"/>
      <protection hidden="1"/>
    </xf>
    <xf numFmtId="0" fontId="86" fillId="46" borderId="13" xfId="0" applyFont="1" applyFill="1" applyBorder="1" applyAlignment="1" applyProtection="1">
      <alignment horizontal="center" vertical="center"/>
      <protection hidden="1"/>
    </xf>
    <xf numFmtId="0" fontId="86" fillId="2" borderId="13" xfId="0" applyFont="1" applyFill="1" applyBorder="1" applyAlignment="1" applyProtection="1">
      <alignment horizontal="center" vertical="center"/>
      <protection hidden="1"/>
    </xf>
    <xf numFmtId="0" fontId="86" fillId="2" borderId="14" xfId="0" applyFont="1" applyFill="1" applyBorder="1" applyAlignment="1" applyProtection="1">
      <alignment horizontal="center" vertical="center"/>
      <protection hidden="1"/>
    </xf>
    <xf numFmtId="41" fontId="88" fillId="2" borderId="16" xfId="1" applyFont="1" applyFill="1" applyBorder="1" applyAlignment="1" applyProtection="1">
      <alignment horizontal="center" vertical="center"/>
      <protection hidden="1"/>
    </xf>
    <xf numFmtId="0" fontId="86" fillId="46" borderId="20" xfId="0" applyFont="1" applyFill="1" applyBorder="1" applyAlignment="1" applyProtection="1">
      <alignment horizontal="center" vertical="center"/>
      <protection hidden="1"/>
    </xf>
    <xf numFmtId="0" fontId="86" fillId="2" borderId="9" xfId="0" applyFont="1" applyFill="1" applyBorder="1" applyAlignment="1" applyProtection="1">
      <alignment horizontal="center" vertical="center"/>
      <protection hidden="1"/>
    </xf>
    <xf numFmtId="0" fontId="86" fillId="2" borderId="10" xfId="0" applyFont="1" applyFill="1" applyBorder="1" applyAlignment="1" applyProtection="1">
      <alignment horizontal="center" vertical="center"/>
      <protection hidden="1"/>
    </xf>
    <xf numFmtId="177" fontId="87" fillId="2" borderId="21" xfId="0" applyNumberFormat="1" applyFont="1" applyFill="1" applyBorder="1" applyAlignment="1" applyProtection="1">
      <alignment horizontal="center" vertical="center"/>
      <protection hidden="1"/>
    </xf>
    <xf numFmtId="177" fontId="87" fillId="2" borderId="22" xfId="0" applyNumberFormat="1" applyFont="1" applyFill="1" applyBorder="1" applyAlignment="1" applyProtection="1">
      <alignment horizontal="center" vertical="center"/>
      <protection hidden="1"/>
    </xf>
    <xf numFmtId="41" fontId="87" fillId="3" borderId="83" xfId="0" applyNumberFormat="1" applyFont="1" applyFill="1" applyBorder="1" applyAlignment="1" applyProtection="1">
      <alignment horizontal="center" vertical="center"/>
      <protection hidden="1"/>
    </xf>
    <xf numFmtId="0" fontId="86" fillId="46" borderId="77" xfId="0" applyFont="1" applyFill="1" applyBorder="1" applyAlignment="1" applyProtection="1">
      <alignment horizontal="center" vertical="center"/>
      <protection hidden="1"/>
    </xf>
    <xf numFmtId="0" fontId="86" fillId="46" borderId="29" xfId="0" applyFont="1" applyFill="1" applyBorder="1" applyAlignment="1" applyProtection="1">
      <alignment horizontal="center" vertical="center"/>
      <protection hidden="1"/>
    </xf>
    <xf numFmtId="41" fontId="86" fillId="2" borderId="78" xfId="1" applyFont="1" applyFill="1" applyBorder="1" applyAlignment="1" applyProtection="1">
      <alignment horizontal="center" vertical="center"/>
      <protection hidden="1"/>
    </xf>
    <xf numFmtId="41" fontId="86" fillId="2" borderId="79" xfId="1" applyFont="1" applyFill="1" applyBorder="1" applyAlignment="1" applyProtection="1">
      <alignment horizontal="center" vertical="center"/>
      <protection hidden="1"/>
    </xf>
    <xf numFmtId="41" fontId="88" fillId="2" borderId="11" xfId="0" applyNumberFormat="1" applyFont="1" applyFill="1" applyBorder="1" applyAlignment="1" applyProtection="1">
      <alignment horizontal="center" vertical="center"/>
      <protection hidden="1"/>
    </xf>
    <xf numFmtId="41" fontId="88" fillId="2" borderId="12" xfId="0" applyNumberFormat="1" applyFont="1" applyFill="1" applyBorder="1" applyAlignment="1" applyProtection="1">
      <alignment horizontal="center" vertical="center"/>
      <protection hidden="1"/>
    </xf>
    <xf numFmtId="0" fontId="100" fillId="46" borderId="115" xfId="0" applyFont="1" applyFill="1" applyBorder="1" applyAlignment="1" applyProtection="1">
      <alignment horizontal="center" vertical="center"/>
      <protection hidden="1"/>
    </xf>
    <xf numFmtId="0" fontId="100" fillId="46" borderId="109" xfId="0" applyFont="1" applyFill="1" applyBorder="1" applyAlignment="1" applyProtection="1">
      <alignment horizontal="center" vertical="center"/>
      <protection hidden="1"/>
    </xf>
    <xf numFmtId="0" fontId="100" fillId="46" borderId="110" xfId="0" applyFont="1" applyFill="1" applyBorder="1" applyAlignment="1" applyProtection="1">
      <alignment horizontal="center" vertical="center"/>
      <protection hidden="1"/>
    </xf>
    <xf numFmtId="10" fontId="73" fillId="0" borderId="112" xfId="0" applyNumberFormat="1" applyFont="1" applyBorder="1" applyAlignment="1">
      <alignment horizontal="center" vertical="center"/>
    </xf>
    <xf numFmtId="10" fontId="73" fillId="0" borderId="114" xfId="0" applyNumberFormat="1" applyFont="1" applyBorder="1" applyAlignment="1">
      <alignment horizontal="center" vertical="center"/>
    </xf>
    <xf numFmtId="0" fontId="86" fillId="0" borderId="98" xfId="0" applyFont="1" applyBorder="1" applyAlignment="1">
      <alignment horizontal="center" vertical="center"/>
    </xf>
    <xf numFmtId="179" fontId="88" fillId="2" borderId="11" xfId="0" applyNumberFormat="1" applyFont="1" applyFill="1" applyBorder="1" applyAlignment="1" applyProtection="1">
      <alignment horizontal="center" vertical="center"/>
      <protection hidden="1"/>
    </xf>
    <xf numFmtId="177" fontId="91" fillId="3" borderId="96" xfId="0" applyNumberFormat="1" applyFont="1" applyFill="1" applyBorder="1" applyAlignment="1" applyProtection="1">
      <alignment horizontal="center" vertical="center"/>
      <protection locked="0"/>
    </xf>
    <xf numFmtId="177" fontId="91" fillId="3" borderId="95" xfId="0" applyNumberFormat="1" applyFont="1" applyFill="1" applyBorder="1" applyAlignment="1" applyProtection="1">
      <alignment horizontal="center" vertical="center"/>
      <protection locked="0"/>
    </xf>
    <xf numFmtId="0" fontId="87" fillId="3" borderId="19" xfId="0" applyFont="1" applyFill="1" applyBorder="1" applyAlignment="1" applyProtection="1">
      <alignment horizontal="center" vertical="center"/>
      <protection hidden="1"/>
    </xf>
    <xf numFmtId="0" fontId="91" fillId="45" borderId="36" xfId="0" applyFont="1" applyFill="1" applyBorder="1" applyAlignment="1" applyProtection="1">
      <alignment horizontal="center" vertical="center"/>
      <protection hidden="1"/>
    </xf>
    <xf numFmtId="0" fontId="91" fillId="45" borderId="13" xfId="0" applyFont="1" applyFill="1" applyBorder="1" applyAlignment="1" applyProtection="1">
      <alignment horizontal="center" vertical="center"/>
      <protection hidden="1"/>
    </xf>
    <xf numFmtId="6" fontId="92" fillId="3" borderId="14" xfId="1" applyNumberFormat="1" applyFont="1" applyFill="1" applyBorder="1" applyAlignment="1" applyProtection="1">
      <alignment horizontal="center" vertical="center"/>
      <protection hidden="1"/>
    </xf>
    <xf numFmtId="41" fontId="92" fillId="3" borderId="66" xfId="1" applyFont="1" applyFill="1" applyBorder="1" applyAlignment="1" applyProtection="1">
      <alignment horizontal="center" vertical="center"/>
      <protection hidden="1"/>
    </xf>
    <xf numFmtId="6" fontId="92" fillId="3" borderId="12" xfId="1" applyNumberFormat="1" applyFont="1" applyFill="1" applyBorder="1" applyAlignment="1" applyProtection="1">
      <alignment horizontal="center" vertical="center"/>
      <protection hidden="1"/>
    </xf>
    <xf numFmtId="6" fontId="92" fillId="3" borderId="65" xfId="1" applyNumberFormat="1" applyFont="1" applyFill="1" applyBorder="1" applyAlignment="1" applyProtection="1">
      <alignment horizontal="center" vertical="center"/>
      <protection hidden="1"/>
    </xf>
    <xf numFmtId="6" fontId="73" fillId="3" borderId="109" xfId="0" applyNumberFormat="1" applyFont="1" applyFill="1" applyBorder="1" applyAlignment="1" applyProtection="1">
      <alignment horizontal="center" vertical="center"/>
      <protection hidden="1"/>
    </xf>
    <xf numFmtId="0" fontId="73" fillId="3" borderId="109" xfId="0" applyFont="1" applyFill="1" applyBorder="1" applyAlignment="1" applyProtection="1">
      <alignment horizontal="center" vertical="center"/>
      <protection hidden="1"/>
    </xf>
    <xf numFmtId="0" fontId="73" fillId="3" borderId="111" xfId="0" applyFont="1" applyFill="1" applyBorder="1" applyAlignment="1" applyProtection="1">
      <alignment horizontal="center" vertical="center"/>
      <protection hidden="1"/>
    </xf>
    <xf numFmtId="6" fontId="73" fillId="0" borderId="112" xfId="0" applyNumberFormat="1" applyFont="1" applyBorder="1" applyAlignment="1">
      <alignment horizontal="center" vertical="center"/>
    </xf>
    <xf numFmtId="0" fontId="73" fillId="0" borderId="112" xfId="0" applyFont="1" applyBorder="1" applyAlignment="1">
      <alignment horizontal="center" vertical="center"/>
    </xf>
    <xf numFmtId="0" fontId="73" fillId="0" borderId="114" xfId="0" applyFont="1" applyBorder="1" applyAlignment="1">
      <alignment horizontal="center" vertical="center"/>
    </xf>
    <xf numFmtId="10" fontId="73" fillId="3" borderId="109" xfId="0" applyNumberFormat="1" applyFont="1" applyFill="1" applyBorder="1" applyAlignment="1" applyProtection="1">
      <alignment horizontal="center" vertical="center"/>
      <protection hidden="1"/>
    </xf>
    <xf numFmtId="10" fontId="73" fillId="3" borderId="111" xfId="0" applyNumberFormat="1" applyFont="1" applyFill="1" applyBorder="1" applyAlignment="1" applyProtection="1">
      <alignment horizontal="center" vertical="center"/>
      <protection hidden="1"/>
    </xf>
    <xf numFmtId="41" fontId="88" fillId="2" borderId="11" xfId="1" applyFont="1" applyFill="1" applyBorder="1" applyAlignment="1" applyProtection="1">
      <alignment horizontal="center" vertical="center"/>
      <protection hidden="1"/>
    </xf>
    <xf numFmtId="176" fontId="128" fillId="3" borderId="155" xfId="0" applyNumberFormat="1" applyFont="1" applyFill="1" applyBorder="1" applyAlignment="1" applyProtection="1">
      <alignment horizontal="center" vertical="center"/>
      <protection hidden="1"/>
    </xf>
    <xf numFmtId="176" fontId="128" fillId="3" borderId="151" xfId="0" applyNumberFormat="1" applyFont="1" applyFill="1" applyBorder="1" applyAlignment="1" applyProtection="1">
      <alignment horizontal="center" vertical="center"/>
      <protection hidden="1"/>
    </xf>
    <xf numFmtId="0" fontId="89" fillId="45" borderId="151" xfId="0" applyFont="1" applyFill="1" applyBorder="1" applyAlignment="1" applyProtection="1">
      <alignment horizontal="center" vertical="center" wrapText="1"/>
      <protection hidden="1"/>
    </xf>
    <xf numFmtId="183" fontId="87" fillId="3" borderId="18" xfId="0" applyNumberFormat="1" applyFont="1" applyFill="1" applyBorder="1" applyAlignment="1" applyProtection="1">
      <alignment horizontal="center" vertical="center"/>
      <protection hidden="1"/>
    </xf>
    <xf numFmtId="183" fontId="87" fillId="3" borderId="15" xfId="0" applyNumberFormat="1" applyFont="1" applyFill="1" applyBorder="1" applyAlignment="1" applyProtection="1">
      <alignment horizontal="center" vertical="center"/>
      <protection hidden="1"/>
    </xf>
    <xf numFmtId="183" fontId="128" fillId="3" borderId="18" xfId="0" applyNumberFormat="1" applyFont="1" applyFill="1" applyBorder="1" applyAlignment="1" applyProtection="1">
      <alignment horizontal="center" vertical="center"/>
      <protection hidden="1"/>
    </xf>
    <xf numFmtId="183" fontId="128" fillId="3" borderId="15" xfId="0" applyNumberFormat="1" applyFont="1" applyFill="1" applyBorder="1" applyAlignment="1" applyProtection="1">
      <alignment horizontal="center" vertical="center"/>
      <protection hidden="1"/>
    </xf>
    <xf numFmtId="183" fontId="97" fillId="3" borderId="6" xfId="0" applyNumberFormat="1" applyFont="1" applyFill="1" applyBorder="1" applyAlignment="1" applyProtection="1">
      <alignment horizontal="center" vertical="center"/>
      <protection hidden="1"/>
    </xf>
    <xf numFmtId="183" fontId="87" fillId="3" borderId="6" xfId="0" applyNumberFormat="1" applyFont="1" applyFill="1" applyBorder="1" applyAlignment="1" applyProtection="1">
      <alignment horizontal="center" vertical="center"/>
      <protection hidden="1"/>
    </xf>
    <xf numFmtId="183" fontId="87" fillId="3" borderId="3" xfId="0" applyNumberFormat="1" applyFont="1" applyFill="1" applyBorder="1" applyAlignment="1" applyProtection="1">
      <alignment horizontal="center" vertical="center"/>
      <protection hidden="1"/>
    </xf>
    <xf numFmtId="183" fontId="88" fillId="3" borderId="140" xfId="0" applyNumberFormat="1" applyFont="1" applyFill="1" applyBorder="1" applyAlignment="1" applyProtection="1">
      <alignment horizontal="center" vertical="center"/>
      <protection hidden="1"/>
    </xf>
    <xf numFmtId="183" fontId="88" fillId="3" borderId="1" xfId="0" applyNumberFormat="1" applyFont="1" applyFill="1" applyBorder="1" applyAlignment="1" applyProtection="1">
      <alignment horizontal="center" vertical="center"/>
      <protection hidden="1"/>
    </xf>
    <xf numFmtId="14" fontId="88" fillId="46" borderId="30" xfId="0" applyNumberFormat="1" applyFont="1" applyFill="1" applyBorder="1" applyAlignment="1">
      <alignment horizontal="center" vertical="center"/>
    </xf>
    <xf numFmtId="183" fontId="128" fillId="3" borderId="140" xfId="0" applyNumberFormat="1" applyFont="1" applyFill="1" applyBorder="1" applyAlignment="1" applyProtection="1">
      <alignment horizontal="center" vertical="center"/>
      <protection hidden="1"/>
    </xf>
    <xf numFmtId="183" fontId="128" fillId="3" borderId="141" xfId="0" applyNumberFormat="1" applyFont="1" applyFill="1" applyBorder="1" applyAlignment="1" applyProtection="1">
      <alignment horizontal="center" vertical="center"/>
      <protection hidden="1"/>
    </xf>
    <xf numFmtId="0" fontId="112" fillId="45" borderId="140" xfId="0" applyFont="1" applyFill="1" applyBorder="1" applyAlignment="1" applyProtection="1">
      <alignment horizontal="center" vertical="center"/>
      <protection hidden="1"/>
    </xf>
    <xf numFmtId="0" fontId="86" fillId="46" borderId="34" xfId="0" applyFont="1" applyFill="1" applyBorder="1" applyAlignment="1" applyProtection="1">
      <alignment horizontal="center" vertical="center"/>
      <protection hidden="1"/>
    </xf>
    <xf numFmtId="0" fontId="86" fillId="46" borderId="9" xfId="0" applyFont="1" applyFill="1" applyBorder="1" applyAlignment="1" applyProtection="1">
      <alignment horizontal="center" vertical="center"/>
      <protection hidden="1"/>
    </xf>
    <xf numFmtId="0" fontId="89" fillId="45" borderId="26" xfId="0" applyFont="1" applyFill="1" applyBorder="1" applyAlignment="1" applyProtection="1">
      <alignment horizontal="center" vertical="center" wrapText="1"/>
      <protection hidden="1"/>
    </xf>
    <xf numFmtId="0" fontId="89" fillId="45" borderId="27" xfId="0" applyFont="1" applyFill="1" applyBorder="1" applyAlignment="1" applyProtection="1">
      <alignment horizontal="center" vertical="center" wrapText="1"/>
      <protection hidden="1"/>
    </xf>
    <xf numFmtId="49" fontId="88" fillId="3" borderId="28" xfId="0" applyNumberFormat="1" applyFont="1" applyFill="1" applyBorder="1" applyAlignment="1" applyProtection="1">
      <alignment horizontal="center" vertical="center"/>
      <protection hidden="1"/>
    </xf>
    <xf numFmtId="49" fontId="88" fillId="3" borderId="25" xfId="0" applyNumberFormat="1" applyFont="1" applyFill="1" applyBorder="1" applyAlignment="1" applyProtection="1">
      <alignment horizontal="center" vertical="center"/>
      <protection hidden="1"/>
    </xf>
    <xf numFmtId="49" fontId="88" fillId="3" borderId="26" xfId="0" applyNumberFormat="1" applyFont="1" applyFill="1" applyBorder="1" applyAlignment="1" applyProtection="1">
      <alignment horizontal="center" vertical="center"/>
      <protection hidden="1"/>
    </xf>
    <xf numFmtId="0" fontId="89" fillId="45" borderId="28" xfId="0" applyFont="1" applyFill="1" applyBorder="1" applyAlignment="1" applyProtection="1">
      <alignment horizontal="center" vertical="center"/>
      <protection hidden="1"/>
    </xf>
    <xf numFmtId="0" fontId="89" fillId="45" borderId="25" xfId="0" applyFont="1" applyFill="1" applyBorder="1" applyAlignment="1" applyProtection="1">
      <alignment horizontal="center" vertical="center"/>
      <protection hidden="1"/>
    </xf>
    <xf numFmtId="14" fontId="88" fillId="3" borderId="25" xfId="0" applyNumberFormat="1" applyFont="1" applyFill="1" applyBorder="1" applyAlignment="1" applyProtection="1">
      <alignment horizontal="center"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41" fontId="5" fillId="3" borderId="56" xfId="0" applyNumberFormat="1" applyFont="1" applyFill="1" applyBorder="1" applyAlignment="1" applyProtection="1">
      <alignment horizontal="center" vertical="center"/>
      <protection locked="0"/>
    </xf>
    <xf numFmtId="0" fontId="88" fillId="3" borderId="37" xfId="0" applyFont="1" applyFill="1" applyBorder="1" applyAlignment="1" applyProtection="1">
      <alignment horizontal="right" vertical="center"/>
      <protection hidden="1"/>
    </xf>
    <xf numFmtId="0" fontId="86" fillId="0" borderId="80" xfId="0" applyFont="1" applyBorder="1" applyAlignment="1">
      <alignment horizontal="center" vertical="center"/>
    </xf>
    <xf numFmtId="0" fontId="88" fillId="41" borderId="121" xfId="0" applyFont="1" applyFill="1" applyBorder="1" applyAlignment="1" applyProtection="1">
      <alignment horizontal="center" vertical="center"/>
      <protection locked="0"/>
    </xf>
    <xf numFmtId="0" fontId="88" fillId="41" borderId="85" xfId="0" applyFont="1" applyFill="1" applyBorder="1" applyAlignment="1" applyProtection="1">
      <alignment horizontal="center" vertical="center"/>
      <protection locked="0"/>
    </xf>
    <xf numFmtId="0" fontId="88" fillId="41" borderId="12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 vertical="center"/>
    </xf>
    <xf numFmtId="9" fontId="88" fillId="2" borderId="10" xfId="1" applyNumberFormat="1" applyFont="1" applyFill="1" applyBorder="1" applyAlignment="1" applyProtection="1">
      <alignment horizontal="center" vertical="center"/>
      <protection hidden="1"/>
    </xf>
    <xf numFmtId="9" fontId="88" fillId="2" borderId="81" xfId="1" applyNumberFormat="1" applyFont="1" applyFill="1" applyBorder="1" applyAlignment="1" applyProtection="1">
      <alignment horizontal="center" vertical="center"/>
      <protection hidden="1"/>
    </xf>
    <xf numFmtId="9" fontId="88" fillId="2" borderId="84" xfId="1" applyNumberFormat="1" applyFont="1" applyFill="1" applyBorder="1" applyAlignment="1" applyProtection="1">
      <alignment horizontal="center" vertical="center"/>
      <protection hidden="1"/>
    </xf>
    <xf numFmtId="41" fontId="88" fillId="2" borderId="81" xfId="1" applyFont="1" applyFill="1" applyBorder="1" applyAlignment="1" applyProtection="1">
      <alignment horizontal="center" vertical="center"/>
      <protection hidden="1"/>
    </xf>
    <xf numFmtId="0" fontId="89" fillId="45" borderId="80" xfId="0" applyFont="1" applyFill="1" applyBorder="1" applyAlignment="1" applyProtection="1">
      <alignment horizontal="center" vertical="center"/>
      <protection hidden="1"/>
    </xf>
    <xf numFmtId="0" fontId="88" fillId="3" borderId="80" xfId="0" applyFont="1" applyFill="1" applyBorder="1" applyAlignment="1">
      <alignment horizontal="center" vertical="center"/>
    </xf>
    <xf numFmtId="183" fontId="88" fillId="46" borderId="94" xfId="0" applyNumberFormat="1" applyFont="1" applyFill="1" applyBorder="1" applyAlignment="1" applyProtection="1">
      <alignment horizontal="center" vertical="center"/>
      <protection locked="0"/>
    </xf>
    <xf numFmtId="183" fontId="88" fillId="46" borderId="80" xfId="0" applyNumberFormat="1" applyFont="1" applyFill="1" applyBorder="1" applyAlignment="1" applyProtection="1">
      <alignment horizontal="center" vertical="center"/>
      <protection hidden="1"/>
    </xf>
    <xf numFmtId="0" fontId="86" fillId="2" borderId="131" xfId="0" applyFont="1" applyFill="1" applyBorder="1" applyAlignment="1" applyProtection="1">
      <alignment horizontal="center" vertical="center"/>
      <protection hidden="1"/>
    </xf>
    <xf numFmtId="0" fontId="86" fillId="2" borderId="133" xfId="0" applyFont="1" applyFill="1" applyBorder="1" applyAlignment="1" applyProtection="1">
      <alignment horizontal="center" vertical="center"/>
      <protection hidden="1"/>
    </xf>
    <xf numFmtId="0" fontId="86" fillId="2" borderId="137" xfId="0" applyFont="1" applyFill="1" applyBorder="1" applyAlignment="1" applyProtection="1">
      <alignment horizontal="center" vertical="center"/>
      <protection hidden="1"/>
    </xf>
    <xf numFmtId="0" fontId="86" fillId="2" borderId="136" xfId="0" applyFont="1" applyFill="1" applyBorder="1" applyAlignment="1" applyProtection="1">
      <alignment horizontal="center" vertical="center"/>
      <protection hidden="1"/>
    </xf>
    <xf numFmtId="0" fontId="89" fillId="45" borderId="19" xfId="0" applyFont="1" applyFill="1" applyBorder="1" applyAlignment="1" applyProtection="1">
      <alignment horizontal="center" vertical="center" wrapText="1"/>
      <protection hidden="1"/>
    </xf>
    <xf numFmtId="0" fontId="89" fillId="45" borderId="127" xfId="0" applyFont="1" applyFill="1" applyBorder="1" applyAlignment="1" applyProtection="1">
      <alignment horizontal="center" vertical="center" wrapText="1"/>
      <protection hidden="1"/>
    </xf>
    <xf numFmtId="0" fontId="89" fillId="45" borderId="0" xfId="0" applyFont="1" applyFill="1" applyAlignment="1" applyProtection="1">
      <alignment horizontal="center" vertical="center" wrapText="1"/>
      <protection hidden="1"/>
    </xf>
    <xf numFmtId="0" fontId="89" fillId="45" borderId="128" xfId="0" applyFont="1" applyFill="1" applyBorder="1" applyAlignment="1" applyProtection="1">
      <alignment horizontal="center" vertical="center" wrapText="1"/>
      <protection hidden="1"/>
    </xf>
    <xf numFmtId="0" fontId="89" fillId="45" borderId="129" xfId="0" applyFont="1" applyFill="1" applyBorder="1" applyAlignment="1" applyProtection="1">
      <alignment horizontal="center" vertical="center" wrapText="1"/>
      <protection hidden="1"/>
    </xf>
    <xf numFmtId="0" fontId="89" fillId="45" borderId="130" xfId="0" applyFont="1" applyFill="1" applyBorder="1" applyAlignment="1" applyProtection="1">
      <alignment horizontal="center" vertical="center" wrapText="1"/>
      <protection hidden="1"/>
    </xf>
    <xf numFmtId="0" fontId="89" fillId="45" borderId="155" xfId="0" applyFont="1" applyFill="1" applyBorder="1" applyAlignment="1" applyProtection="1">
      <alignment horizontal="center" vertical="center"/>
      <protection hidden="1"/>
    </xf>
    <xf numFmtId="0" fontId="89" fillId="45" borderId="151" xfId="0" applyFont="1" applyFill="1" applyBorder="1" applyAlignment="1" applyProtection="1">
      <alignment horizontal="center" vertical="center"/>
      <protection hidden="1"/>
    </xf>
    <xf numFmtId="0" fontId="89" fillId="45" borderId="154" xfId="0" applyFont="1" applyFill="1" applyBorder="1" applyAlignment="1" applyProtection="1">
      <alignment horizontal="center" vertical="center"/>
      <protection hidden="1"/>
    </xf>
    <xf numFmtId="41" fontId="90" fillId="3" borderId="0" xfId="0" applyNumberFormat="1" applyFont="1" applyFill="1" applyAlignment="1" applyProtection="1">
      <alignment horizontal="center" vertical="center"/>
      <protection hidden="1"/>
    </xf>
    <xf numFmtId="0" fontId="7" fillId="5" borderId="63" xfId="0" applyFont="1" applyFill="1" applyBorder="1" applyAlignment="1" applyProtection="1">
      <alignment horizontal="center" vertical="center"/>
      <protection locked="0"/>
    </xf>
    <xf numFmtId="0" fontId="7" fillId="5" borderId="64" xfId="0" applyFont="1" applyFill="1" applyBorder="1" applyAlignment="1" applyProtection="1">
      <alignment horizontal="center" vertical="center"/>
      <protection locked="0"/>
    </xf>
    <xf numFmtId="0" fontId="88" fillId="46" borderId="97" xfId="0" applyFont="1" applyFill="1" applyBorder="1" applyAlignment="1" applyProtection="1">
      <alignment horizontal="center" vertical="center"/>
      <protection locked="0"/>
    </xf>
    <xf numFmtId="0" fontId="86" fillId="46" borderId="132" xfId="0" applyFont="1" applyFill="1" applyBorder="1" applyAlignment="1" applyProtection="1">
      <alignment horizontal="center" vertical="center"/>
      <protection hidden="1"/>
    </xf>
    <xf numFmtId="0" fontId="86" fillId="46" borderId="133" xfId="0" applyFont="1" applyFill="1" applyBorder="1" applyAlignment="1" applyProtection="1">
      <alignment horizontal="center" vertical="center"/>
      <protection hidden="1"/>
    </xf>
    <xf numFmtId="0" fontId="86" fillId="46" borderId="134" xfId="0" applyFont="1" applyFill="1" applyBorder="1" applyAlignment="1" applyProtection="1">
      <alignment horizontal="center" vertical="center"/>
      <protection hidden="1"/>
    </xf>
    <xf numFmtId="0" fontId="86" fillId="46" borderId="135" xfId="0" applyFont="1" applyFill="1" applyBorder="1" applyAlignment="1" applyProtection="1">
      <alignment horizontal="center" vertical="center"/>
      <protection hidden="1"/>
    </xf>
    <xf numFmtId="0" fontId="86" fillId="46" borderId="136" xfId="0" applyFont="1" applyFill="1" applyBorder="1" applyAlignment="1" applyProtection="1">
      <alignment horizontal="center" vertical="center"/>
      <protection hidden="1"/>
    </xf>
    <xf numFmtId="0" fontId="101" fillId="39" borderId="51" xfId="0" applyFont="1" applyFill="1" applyBorder="1" applyAlignment="1" applyProtection="1">
      <alignment horizontal="center" vertical="center"/>
      <protection locked="0"/>
    </xf>
    <xf numFmtId="0" fontId="101" fillId="39" borderId="0" xfId="0" applyFont="1" applyFill="1" applyAlignment="1" applyProtection="1">
      <alignment horizontal="center" vertical="center"/>
      <protection locked="0"/>
    </xf>
    <xf numFmtId="183" fontId="88" fillId="46" borderId="96" xfId="0" applyNumberFormat="1" applyFont="1" applyFill="1" applyBorder="1" applyAlignment="1" applyProtection="1">
      <alignment horizontal="center" vertical="center"/>
      <protection locked="0"/>
    </xf>
    <xf numFmtId="183" fontId="88" fillId="46" borderId="95" xfId="0" applyNumberFormat="1" applyFont="1" applyFill="1" applyBorder="1" applyAlignment="1" applyProtection="1">
      <alignment horizontal="center" vertical="center"/>
      <protection locked="0"/>
    </xf>
    <xf numFmtId="41" fontId="94" fillId="3" borderId="19" xfId="1" applyFont="1" applyFill="1" applyBorder="1" applyAlignment="1" applyProtection="1">
      <alignment horizontal="center" vertical="center"/>
      <protection hidden="1"/>
    </xf>
    <xf numFmtId="0" fontId="88" fillId="3" borderId="19" xfId="0" applyFont="1" applyFill="1" applyBorder="1" applyAlignment="1" applyProtection="1">
      <alignment horizontal="center" vertical="center"/>
      <protection hidden="1"/>
    </xf>
    <xf numFmtId="41" fontId="88" fillId="2" borderId="12" xfId="1" applyFont="1" applyFill="1" applyBorder="1" applyAlignment="1" applyProtection="1">
      <alignment horizontal="center" vertical="center"/>
      <protection hidden="1"/>
    </xf>
    <xf numFmtId="183" fontId="88" fillId="46" borderId="98" xfId="0" applyNumberFormat="1" applyFont="1" applyFill="1" applyBorder="1" applyAlignment="1" applyProtection="1">
      <alignment horizontal="center" vertical="center"/>
      <protection locked="0"/>
    </xf>
    <xf numFmtId="0" fontId="86" fillId="46" borderId="80" xfId="0" applyFont="1" applyFill="1" applyBorder="1" applyAlignment="1" applyProtection="1">
      <alignment horizontal="center" vertical="center"/>
      <protection locked="0"/>
    </xf>
    <xf numFmtId="0" fontId="88" fillId="0" borderId="80" xfId="0" applyFont="1" applyBorder="1" applyAlignment="1">
      <alignment horizontal="center" vertical="center"/>
    </xf>
    <xf numFmtId="0" fontId="96" fillId="45" borderId="19" xfId="0" applyFont="1" applyFill="1" applyBorder="1" applyAlignment="1" applyProtection="1">
      <alignment horizontal="center" vertical="center"/>
      <protection hidden="1"/>
    </xf>
    <xf numFmtId="0" fontId="96" fillId="45" borderId="124" xfId="0" applyFont="1" applyFill="1" applyBorder="1" applyAlignment="1" applyProtection="1">
      <alignment horizontal="center" vertical="center"/>
      <protection hidden="1"/>
    </xf>
    <xf numFmtId="0" fontId="96" fillId="45" borderId="19" xfId="0" applyFont="1" applyFill="1" applyBorder="1" applyAlignment="1" applyProtection="1">
      <alignment horizontal="center" vertical="center" wrapText="1"/>
      <protection hidden="1"/>
    </xf>
    <xf numFmtId="0" fontId="96" fillId="45" borderId="0" xfId="0" applyFont="1" applyFill="1" applyAlignment="1" applyProtection="1">
      <alignment horizontal="center" vertical="center" wrapText="1"/>
      <protection hidden="1"/>
    </xf>
    <xf numFmtId="0" fontId="96" fillId="45" borderId="30" xfId="0" applyFont="1" applyFill="1" applyBorder="1" applyAlignment="1" applyProtection="1">
      <alignment horizontal="center" vertical="center" wrapText="1"/>
      <protection hidden="1"/>
    </xf>
    <xf numFmtId="10" fontId="86" fillId="46" borderId="119" xfId="2" applyNumberFormat="1" applyFont="1" applyFill="1" applyBorder="1" applyAlignment="1">
      <alignment horizontal="center" vertical="center"/>
    </xf>
    <xf numFmtId="186" fontId="88" fillId="46" borderId="94" xfId="0" applyNumberFormat="1" applyFont="1" applyFill="1" applyBorder="1" applyAlignment="1" applyProtection="1">
      <alignment horizontal="center" vertical="center"/>
      <protection hidden="1"/>
    </xf>
    <xf numFmtId="41" fontId="86" fillId="3" borderId="80" xfId="1" applyFont="1" applyFill="1" applyBorder="1" applyAlignment="1" applyProtection="1">
      <alignment horizontal="center" vertical="center"/>
      <protection locked="0"/>
    </xf>
    <xf numFmtId="41" fontId="86" fillId="3" borderId="94" xfId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 applyProtection="1">
      <alignment horizontal="center" vertical="center"/>
      <protection locked="0"/>
    </xf>
    <xf numFmtId="177" fontId="88" fillId="46" borderId="97" xfId="0" applyNumberFormat="1" applyFont="1" applyFill="1" applyBorder="1" applyAlignment="1">
      <alignment horizontal="center" vertical="center"/>
    </xf>
    <xf numFmtId="0" fontId="96" fillId="45" borderId="31" xfId="0" applyFont="1" applyFill="1" applyBorder="1" applyAlignment="1" applyProtection="1">
      <alignment horizontal="center" vertical="center"/>
      <protection hidden="1"/>
    </xf>
    <xf numFmtId="0" fontId="26" fillId="0" borderId="62" xfId="0" applyFont="1" applyBorder="1" applyAlignment="1">
      <alignment horizontal="center" vertical="center"/>
    </xf>
    <xf numFmtId="0" fontId="0" fillId="3" borderId="62" xfId="0" applyFill="1" applyBorder="1" applyAlignment="1" applyProtection="1">
      <alignment horizontal="center" vertical="center"/>
      <protection locked="0"/>
    </xf>
    <xf numFmtId="0" fontId="100" fillId="46" borderId="116" xfId="0" applyFont="1" applyFill="1" applyBorder="1" applyAlignment="1" applyProtection="1">
      <alignment horizontal="center" vertical="center"/>
      <protection hidden="1"/>
    </xf>
    <xf numFmtId="0" fontId="100" fillId="46" borderId="112" xfId="0" applyFont="1" applyFill="1" applyBorder="1" applyAlignment="1" applyProtection="1">
      <alignment horizontal="center" vertical="center"/>
      <protection hidden="1"/>
    </xf>
    <xf numFmtId="0" fontId="100" fillId="46" borderId="113" xfId="0" applyFont="1" applyFill="1" applyBorder="1" applyAlignment="1" applyProtection="1">
      <alignment horizontal="center" vertical="center"/>
      <protection hidden="1"/>
    </xf>
    <xf numFmtId="0" fontId="106" fillId="2" borderId="30" xfId="0" applyFont="1" applyFill="1" applyBorder="1" applyAlignment="1" applyProtection="1">
      <alignment horizontal="center" vertical="center"/>
      <protection hidden="1"/>
    </xf>
    <xf numFmtId="0" fontId="87" fillId="3" borderId="18" xfId="0" applyFont="1" applyFill="1" applyBorder="1" applyAlignment="1" applyProtection="1">
      <alignment horizontal="center" vertical="center" wrapText="1"/>
      <protection hidden="1"/>
    </xf>
    <xf numFmtId="0" fontId="87" fillId="3" borderId="15" xfId="0" applyFont="1" applyFill="1" applyBorder="1" applyAlignment="1" applyProtection="1">
      <alignment horizontal="center" vertical="center" wrapText="1"/>
      <protection hidden="1"/>
    </xf>
    <xf numFmtId="0" fontId="87" fillId="3" borderId="24" xfId="0" applyFont="1" applyFill="1" applyBorder="1" applyAlignment="1" applyProtection="1">
      <alignment horizontal="center" vertical="center" wrapText="1"/>
      <protection hidden="1"/>
    </xf>
    <xf numFmtId="0" fontId="87" fillId="3" borderId="125" xfId="0" applyFont="1" applyFill="1" applyBorder="1" applyAlignment="1" applyProtection="1">
      <alignment horizontal="center" vertical="center" wrapText="1"/>
      <protection hidden="1"/>
    </xf>
    <xf numFmtId="41" fontId="92" fillId="3" borderId="17" xfId="0" applyNumberFormat="1" applyFont="1" applyFill="1" applyBorder="1" applyAlignment="1" applyProtection="1">
      <alignment horizontal="center" vertical="center"/>
      <protection hidden="1"/>
    </xf>
    <xf numFmtId="41" fontId="92" fillId="3" borderId="18" xfId="0" applyNumberFormat="1" applyFont="1" applyFill="1" applyBorder="1" applyAlignment="1" applyProtection="1">
      <alignment horizontal="center" vertical="center"/>
      <protection hidden="1"/>
    </xf>
    <xf numFmtId="41" fontId="92" fillId="3" borderId="23" xfId="0" applyNumberFormat="1" applyFont="1" applyFill="1" applyBorder="1" applyAlignment="1" applyProtection="1">
      <alignment horizontal="center" vertical="center"/>
      <protection hidden="1"/>
    </xf>
    <xf numFmtId="41" fontId="92" fillId="3" borderId="24" xfId="0" applyNumberFormat="1" applyFont="1" applyFill="1" applyBorder="1" applyAlignment="1" applyProtection="1">
      <alignment horizontal="center" vertical="center"/>
      <protection hidden="1"/>
    </xf>
    <xf numFmtId="0" fontId="89" fillId="45" borderId="7" xfId="0" applyFont="1" applyFill="1" applyBorder="1" applyAlignment="1" applyProtection="1">
      <alignment horizontal="center" vertical="center" wrapText="1"/>
      <protection hidden="1"/>
    </xf>
    <xf numFmtId="0" fontId="89" fillId="45" borderId="8" xfId="0" applyFont="1" applyFill="1" applyBorder="1" applyAlignment="1" applyProtection="1">
      <alignment horizontal="center" vertical="center" wrapText="1"/>
      <protection hidden="1"/>
    </xf>
    <xf numFmtId="0" fontId="89" fillId="45" borderId="3" xfId="0" applyFont="1" applyFill="1" applyBorder="1" applyAlignment="1" applyProtection="1">
      <alignment horizontal="center" vertical="center" wrapText="1"/>
      <protection hidden="1"/>
    </xf>
    <xf numFmtId="0" fontId="89" fillId="45" borderId="4" xfId="0" applyFont="1" applyFill="1" applyBorder="1" applyAlignment="1" applyProtection="1">
      <alignment horizontal="center" vertical="center" wrapText="1"/>
      <protection hidden="1"/>
    </xf>
    <xf numFmtId="0" fontId="86" fillId="46" borderId="8" xfId="0" applyFont="1" applyFill="1" applyBorder="1" applyAlignment="1" applyProtection="1">
      <alignment horizontal="center" vertical="center"/>
      <protection hidden="1"/>
    </xf>
    <xf numFmtId="41" fontId="86" fillId="2" borderId="5" xfId="0" applyNumberFormat="1" applyFont="1" applyFill="1" applyBorder="1" applyAlignment="1" applyProtection="1">
      <alignment horizontal="center" vertical="center"/>
      <protection locked="0"/>
    </xf>
    <xf numFmtId="41" fontId="86" fillId="2" borderId="6" xfId="0" applyNumberFormat="1" applyFont="1" applyFill="1" applyBorder="1" applyAlignment="1" applyProtection="1">
      <alignment horizontal="center" vertical="center"/>
      <protection locked="0"/>
    </xf>
    <xf numFmtId="41" fontId="86" fillId="2" borderId="5" xfId="0" applyNumberFormat="1" applyFont="1" applyFill="1" applyBorder="1" applyAlignment="1" applyProtection="1">
      <alignment horizontal="center" vertical="center"/>
      <protection hidden="1"/>
    </xf>
    <xf numFmtId="41" fontId="86" fillId="2" borderId="6" xfId="0" applyNumberFormat="1" applyFont="1" applyFill="1" applyBorder="1" applyAlignment="1" applyProtection="1">
      <alignment horizontal="center" vertical="center"/>
      <protection hidden="1"/>
    </xf>
    <xf numFmtId="0" fontId="118" fillId="58" borderId="59" xfId="3" applyFont="1" applyFill="1" applyBorder="1" applyAlignment="1">
      <alignment horizontal="center" vertical="center"/>
    </xf>
    <xf numFmtId="0" fontId="117" fillId="58" borderId="59" xfId="3" applyFont="1" applyFill="1" applyBorder="1" applyAlignment="1">
      <alignment horizontal="center" vertical="center"/>
    </xf>
    <xf numFmtId="0" fontId="27" fillId="0" borderId="39" xfId="0" applyFont="1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7" fillId="4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7" fillId="0" borderId="55" xfId="0" applyFont="1" applyBorder="1" applyAlignment="1">
      <alignment horizontal="center" vertical="center"/>
    </xf>
    <xf numFmtId="0" fontId="27" fillId="0" borderId="56" xfId="0" applyFont="1" applyBorder="1" applyAlignment="1">
      <alignment horizontal="center" vertical="center"/>
    </xf>
    <xf numFmtId="0" fontId="27" fillId="0" borderId="57" xfId="0" applyFont="1" applyBorder="1" applyAlignment="1">
      <alignment horizontal="center" vertical="center"/>
    </xf>
    <xf numFmtId="0" fontId="27" fillId="0" borderId="58" xfId="0" applyFont="1" applyBorder="1" applyAlignment="1">
      <alignment horizontal="center" vertical="center"/>
    </xf>
    <xf numFmtId="0" fontId="27" fillId="0" borderId="59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7" fillId="0" borderId="40" xfId="0" applyFont="1" applyBorder="1" applyAlignment="1">
      <alignment horizontal="center" vertical="center"/>
    </xf>
  </cellXfs>
  <cellStyles count="42804">
    <cellStyle name="20% - 강조색1" xfId="4314" builtinId="30" customBuiltin="1"/>
    <cellStyle name="20% - 강조색1 10" xfId="13" xr:uid="{00000000-0005-0000-0000-000001000000}"/>
    <cellStyle name="20% - 강조색1 10 10" xfId="4340" xr:uid="{00000000-0005-0000-0000-000002000000}"/>
    <cellStyle name="20% - 강조색1 10 11" xfId="4341" xr:uid="{00000000-0005-0000-0000-000003000000}"/>
    <cellStyle name="20% - 강조색1 10 12" xfId="4342" xr:uid="{00000000-0005-0000-0000-000004000000}"/>
    <cellStyle name="20% - 강조색1 10 13" xfId="4343" xr:uid="{00000000-0005-0000-0000-000005000000}"/>
    <cellStyle name="20% - 강조색1 10 14" xfId="4344" xr:uid="{00000000-0005-0000-0000-000006000000}"/>
    <cellStyle name="20% - 강조색1 10 2" xfId="14" xr:uid="{00000000-0005-0000-0000-000007000000}"/>
    <cellStyle name="20% - 강조색1 10 2 2" xfId="15" xr:uid="{00000000-0005-0000-0000-000008000000}"/>
    <cellStyle name="20% - 강조색1 10 2 2 2" xfId="4345" xr:uid="{00000000-0005-0000-0000-000009000000}"/>
    <cellStyle name="20% - 강조색1 10 2 3" xfId="16" xr:uid="{00000000-0005-0000-0000-00000A000000}"/>
    <cellStyle name="20% - 강조색1 10 2 4" xfId="4346" xr:uid="{00000000-0005-0000-0000-00000B000000}"/>
    <cellStyle name="20% - 강조색1 10 3" xfId="17" xr:uid="{00000000-0005-0000-0000-00000C000000}"/>
    <cellStyle name="20% - 강조색1 10 3 2" xfId="18" xr:uid="{00000000-0005-0000-0000-00000D000000}"/>
    <cellStyle name="20% - 강조색1 10 3 3" xfId="19" xr:uid="{00000000-0005-0000-0000-00000E000000}"/>
    <cellStyle name="20% - 강조색1 10 3 4" xfId="4347" xr:uid="{00000000-0005-0000-0000-00000F000000}"/>
    <cellStyle name="20% - 강조색1 10 4" xfId="20" xr:uid="{00000000-0005-0000-0000-000010000000}"/>
    <cellStyle name="20% - 강조색1 10 4 2" xfId="4348" xr:uid="{00000000-0005-0000-0000-000011000000}"/>
    <cellStyle name="20% - 강조색1 10 5" xfId="21" xr:uid="{00000000-0005-0000-0000-000012000000}"/>
    <cellStyle name="20% - 강조색1 10 5 2" xfId="4349" xr:uid="{00000000-0005-0000-0000-000013000000}"/>
    <cellStyle name="20% - 강조색1 10 6" xfId="4350" xr:uid="{00000000-0005-0000-0000-000014000000}"/>
    <cellStyle name="20% - 강조색1 10 7" xfId="4351" xr:uid="{00000000-0005-0000-0000-000015000000}"/>
    <cellStyle name="20% - 강조색1 10 8" xfId="4352" xr:uid="{00000000-0005-0000-0000-000016000000}"/>
    <cellStyle name="20% - 강조색1 10 9" xfId="4353" xr:uid="{00000000-0005-0000-0000-000017000000}"/>
    <cellStyle name="20% - 강조색1 11" xfId="22" xr:uid="{00000000-0005-0000-0000-000018000000}"/>
    <cellStyle name="20% - 강조색1 11 10" xfId="4354" xr:uid="{00000000-0005-0000-0000-000019000000}"/>
    <cellStyle name="20% - 강조색1 11 11" xfId="4355" xr:uid="{00000000-0005-0000-0000-00001A000000}"/>
    <cellStyle name="20% - 강조색1 11 12" xfId="4356" xr:uid="{00000000-0005-0000-0000-00001B000000}"/>
    <cellStyle name="20% - 강조색1 11 13" xfId="4357" xr:uid="{00000000-0005-0000-0000-00001C000000}"/>
    <cellStyle name="20% - 강조색1 11 14" xfId="4358" xr:uid="{00000000-0005-0000-0000-00001D000000}"/>
    <cellStyle name="20% - 강조색1 11 2" xfId="23" xr:uid="{00000000-0005-0000-0000-00001E000000}"/>
    <cellStyle name="20% - 강조색1 11 2 2" xfId="24" xr:uid="{00000000-0005-0000-0000-00001F000000}"/>
    <cellStyle name="20% - 강조색1 11 2 2 2" xfId="4359" xr:uid="{00000000-0005-0000-0000-000020000000}"/>
    <cellStyle name="20% - 강조색1 11 2 3" xfId="25" xr:uid="{00000000-0005-0000-0000-000021000000}"/>
    <cellStyle name="20% - 강조색1 11 2 4" xfId="4360" xr:uid="{00000000-0005-0000-0000-000022000000}"/>
    <cellStyle name="20% - 강조색1 11 3" xfId="26" xr:uid="{00000000-0005-0000-0000-000023000000}"/>
    <cellStyle name="20% - 강조색1 11 3 2" xfId="27" xr:uid="{00000000-0005-0000-0000-000024000000}"/>
    <cellStyle name="20% - 강조색1 11 3 3" xfId="28" xr:uid="{00000000-0005-0000-0000-000025000000}"/>
    <cellStyle name="20% - 강조색1 11 3 4" xfId="4361" xr:uid="{00000000-0005-0000-0000-000026000000}"/>
    <cellStyle name="20% - 강조색1 11 4" xfId="29" xr:uid="{00000000-0005-0000-0000-000027000000}"/>
    <cellStyle name="20% - 강조색1 11 4 2" xfId="4362" xr:uid="{00000000-0005-0000-0000-000028000000}"/>
    <cellStyle name="20% - 강조색1 11 5" xfId="30" xr:uid="{00000000-0005-0000-0000-000029000000}"/>
    <cellStyle name="20% - 강조색1 11 5 2" xfId="4363" xr:uid="{00000000-0005-0000-0000-00002A000000}"/>
    <cellStyle name="20% - 강조색1 11 6" xfId="4364" xr:uid="{00000000-0005-0000-0000-00002B000000}"/>
    <cellStyle name="20% - 강조색1 11 7" xfId="4365" xr:uid="{00000000-0005-0000-0000-00002C000000}"/>
    <cellStyle name="20% - 강조색1 11 8" xfId="4366" xr:uid="{00000000-0005-0000-0000-00002D000000}"/>
    <cellStyle name="20% - 강조색1 11 9" xfId="4367" xr:uid="{00000000-0005-0000-0000-00002E000000}"/>
    <cellStyle name="20% - 강조색1 12" xfId="31" xr:uid="{00000000-0005-0000-0000-00002F000000}"/>
    <cellStyle name="20% - 강조색1 12 10" xfId="4368" xr:uid="{00000000-0005-0000-0000-000030000000}"/>
    <cellStyle name="20% - 강조색1 12 11" xfId="4369" xr:uid="{00000000-0005-0000-0000-000031000000}"/>
    <cellStyle name="20% - 강조색1 12 12" xfId="4370" xr:uid="{00000000-0005-0000-0000-000032000000}"/>
    <cellStyle name="20% - 강조색1 12 13" xfId="4371" xr:uid="{00000000-0005-0000-0000-000033000000}"/>
    <cellStyle name="20% - 강조색1 12 14" xfId="4372" xr:uid="{00000000-0005-0000-0000-000034000000}"/>
    <cellStyle name="20% - 강조색1 12 2" xfId="32" xr:uid="{00000000-0005-0000-0000-000035000000}"/>
    <cellStyle name="20% - 강조색1 12 2 2" xfId="33" xr:uid="{00000000-0005-0000-0000-000036000000}"/>
    <cellStyle name="20% - 강조색1 12 2 2 2" xfId="4373" xr:uid="{00000000-0005-0000-0000-000037000000}"/>
    <cellStyle name="20% - 강조색1 12 2 3" xfId="34" xr:uid="{00000000-0005-0000-0000-000038000000}"/>
    <cellStyle name="20% - 강조색1 12 2 4" xfId="4374" xr:uid="{00000000-0005-0000-0000-000039000000}"/>
    <cellStyle name="20% - 강조색1 12 3" xfId="35" xr:uid="{00000000-0005-0000-0000-00003A000000}"/>
    <cellStyle name="20% - 강조색1 12 3 2" xfId="36" xr:uid="{00000000-0005-0000-0000-00003B000000}"/>
    <cellStyle name="20% - 강조색1 12 3 3" xfId="37" xr:uid="{00000000-0005-0000-0000-00003C000000}"/>
    <cellStyle name="20% - 강조색1 12 3 4" xfId="4375" xr:uid="{00000000-0005-0000-0000-00003D000000}"/>
    <cellStyle name="20% - 강조색1 12 4" xfId="38" xr:uid="{00000000-0005-0000-0000-00003E000000}"/>
    <cellStyle name="20% - 강조색1 12 4 2" xfId="4376" xr:uid="{00000000-0005-0000-0000-00003F000000}"/>
    <cellStyle name="20% - 강조색1 12 5" xfId="39" xr:uid="{00000000-0005-0000-0000-000040000000}"/>
    <cellStyle name="20% - 강조색1 12 5 2" xfId="4377" xr:uid="{00000000-0005-0000-0000-000041000000}"/>
    <cellStyle name="20% - 강조색1 12 6" xfId="4378" xr:uid="{00000000-0005-0000-0000-000042000000}"/>
    <cellStyle name="20% - 강조색1 12 7" xfId="4379" xr:uid="{00000000-0005-0000-0000-000043000000}"/>
    <cellStyle name="20% - 강조색1 12 8" xfId="4380" xr:uid="{00000000-0005-0000-0000-000044000000}"/>
    <cellStyle name="20% - 강조색1 12 9" xfId="4381" xr:uid="{00000000-0005-0000-0000-000045000000}"/>
    <cellStyle name="20% - 강조색1 13" xfId="40" xr:uid="{00000000-0005-0000-0000-000046000000}"/>
    <cellStyle name="20% - 강조색1 13 10" xfId="4382" xr:uid="{00000000-0005-0000-0000-000047000000}"/>
    <cellStyle name="20% - 강조색1 13 11" xfId="4383" xr:uid="{00000000-0005-0000-0000-000048000000}"/>
    <cellStyle name="20% - 강조색1 13 12" xfId="4384" xr:uid="{00000000-0005-0000-0000-000049000000}"/>
    <cellStyle name="20% - 강조색1 13 13" xfId="4385" xr:uid="{00000000-0005-0000-0000-00004A000000}"/>
    <cellStyle name="20% - 강조색1 13 14" xfId="4386" xr:uid="{00000000-0005-0000-0000-00004B000000}"/>
    <cellStyle name="20% - 강조색1 13 2" xfId="41" xr:uid="{00000000-0005-0000-0000-00004C000000}"/>
    <cellStyle name="20% - 강조색1 13 2 2" xfId="42" xr:uid="{00000000-0005-0000-0000-00004D000000}"/>
    <cellStyle name="20% - 강조색1 13 2 2 2" xfId="4387" xr:uid="{00000000-0005-0000-0000-00004E000000}"/>
    <cellStyle name="20% - 강조색1 13 2 3" xfId="43" xr:uid="{00000000-0005-0000-0000-00004F000000}"/>
    <cellStyle name="20% - 강조색1 13 2 4" xfId="4388" xr:uid="{00000000-0005-0000-0000-000050000000}"/>
    <cellStyle name="20% - 강조색1 13 3" xfId="44" xr:uid="{00000000-0005-0000-0000-000051000000}"/>
    <cellStyle name="20% - 강조색1 13 3 2" xfId="45" xr:uid="{00000000-0005-0000-0000-000052000000}"/>
    <cellStyle name="20% - 강조색1 13 3 3" xfId="46" xr:uid="{00000000-0005-0000-0000-000053000000}"/>
    <cellStyle name="20% - 강조색1 13 3 4" xfId="4389" xr:uid="{00000000-0005-0000-0000-000054000000}"/>
    <cellStyle name="20% - 강조색1 13 4" xfId="47" xr:uid="{00000000-0005-0000-0000-000055000000}"/>
    <cellStyle name="20% - 강조색1 13 4 2" xfId="4390" xr:uid="{00000000-0005-0000-0000-000056000000}"/>
    <cellStyle name="20% - 강조색1 13 5" xfId="48" xr:uid="{00000000-0005-0000-0000-000057000000}"/>
    <cellStyle name="20% - 강조색1 13 5 2" xfId="4391" xr:uid="{00000000-0005-0000-0000-000058000000}"/>
    <cellStyle name="20% - 강조색1 13 6" xfId="4392" xr:uid="{00000000-0005-0000-0000-000059000000}"/>
    <cellStyle name="20% - 강조색1 13 7" xfId="4393" xr:uid="{00000000-0005-0000-0000-00005A000000}"/>
    <cellStyle name="20% - 강조색1 13 8" xfId="4394" xr:uid="{00000000-0005-0000-0000-00005B000000}"/>
    <cellStyle name="20% - 강조색1 13 9" xfId="4395" xr:uid="{00000000-0005-0000-0000-00005C000000}"/>
    <cellStyle name="20% - 강조색1 14" xfId="49" xr:uid="{00000000-0005-0000-0000-00005D000000}"/>
    <cellStyle name="20% - 강조색1 14 10" xfId="4396" xr:uid="{00000000-0005-0000-0000-00005E000000}"/>
    <cellStyle name="20% - 강조색1 14 11" xfId="4397" xr:uid="{00000000-0005-0000-0000-00005F000000}"/>
    <cellStyle name="20% - 강조색1 14 12" xfId="4398" xr:uid="{00000000-0005-0000-0000-000060000000}"/>
    <cellStyle name="20% - 강조색1 14 13" xfId="4399" xr:uid="{00000000-0005-0000-0000-000061000000}"/>
    <cellStyle name="20% - 강조색1 14 14" xfId="4400" xr:uid="{00000000-0005-0000-0000-000062000000}"/>
    <cellStyle name="20% - 강조색1 14 2" xfId="50" xr:uid="{00000000-0005-0000-0000-000063000000}"/>
    <cellStyle name="20% - 강조색1 14 2 2" xfId="51" xr:uid="{00000000-0005-0000-0000-000064000000}"/>
    <cellStyle name="20% - 강조색1 14 2 2 2" xfId="4401" xr:uid="{00000000-0005-0000-0000-000065000000}"/>
    <cellStyle name="20% - 강조색1 14 2 3" xfId="52" xr:uid="{00000000-0005-0000-0000-000066000000}"/>
    <cellStyle name="20% - 강조색1 14 2 4" xfId="4402" xr:uid="{00000000-0005-0000-0000-000067000000}"/>
    <cellStyle name="20% - 강조색1 14 3" xfId="53" xr:uid="{00000000-0005-0000-0000-000068000000}"/>
    <cellStyle name="20% - 강조색1 14 3 2" xfId="54" xr:uid="{00000000-0005-0000-0000-000069000000}"/>
    <cellStyle name="20% - 강조색1 14 3 3" xfId="55" xr:uid="{00000000-0005-0000-0000-00006A000000}"/>
    <cellStyle name="20% - 강조색1 14 3 4" xfId="4403" xr:uid="{00000000-0005-0000-0000-00006B000000}"/>
    <cellStyle name="20% - 강조색1 14 4" xfId="56" xr:uid="{00000000-0005-0000-0000-00006C000000}"/>
    <cellStyle name="20% - 강조색1 14 4 2" xfId="4404" xr:uid="{00000000-0005-0000-0000-00006D000000}"/>
    <cellStyle name="20% - 강조색1 14 5" xfId="57" xr:uid="{00000000-0005-0000-0000-00006E000000}"/>
    <cellStyle name="20% - 강조색1 14 5 2" xfId="4405" xr:uid="{00000000-0005-0000-0000-00006F000000}"/>
    <cellStyle name="20% - 강조색1 14 6" xfId="4406" xr:uid="{00000000-0005-0000-0000-000070000000}"/>
    <cellStyle name="20% - 강조색1 14 7" xfId="4407" xr:uid="{00000000-0005-0000-0000-000071000000}"/>
    <cellStyle name="20% - 강조색1 14 8" xfId="4408" xr:uid="{00000000-0005-0000-0000-000072000000}"/>
    <cellStyle name="20% - 강조색1 14 9" xfId="4409" xr:uid="{00000000-0005-0000-0000-000073000000}"/>
    <cellStyle name="20% - 강조색1 15" xfId="58" xr:uid="{00000000-0005-0000-0000-000074000000}"/>
    <cellStyle name="20% - 강조색1 15 10" xfId="4410" xr:uid="{00000000-0005-0000-0000-000075000000}"/>
    <cellStyle name="20% - 강조색1 15 11" xfId="4411" xr:uid="{00000000-0005-0000-0000-000076000000}"/>
    <cellStyle name="20% - 강조색1 15 12" xfId="4412" xr:uid="{00000000-0005-0000-0000-000077000000}"/>
    <cellStyle name="20% - 강조색1 15 13" xfId="4413" xr:uid="{00000000-0005-0000-0000-000078000000}"/>
    <cellStyle name="20% - 강조색1 15 14" xfId="4414" xr:uid="{00000000-0005-0000-0000-000079000000}"/>
    <cellStyle name="20% - 강조색1 15 2" xfId="59" xr:uid="{00000000-0005-0000-0000-00007A000000}"/>
    <cellStyle name="20% - 강조색1 15 2 2" xfId="60" xr:uid="{00000000-0005-0000-0000-00007B000000}"/>
    <cellStyle name="20% - 강조색1 15 2 2 2" xfId="4415" xr:uid="{00000000-0005-0000-0000-00007C000000}"/>
    <cellStyle name="20% - 강조색1 15 2 3" xfId="61" xr:uid="{00000000-0005-0000-0000-00007D000000}"/>
    <cellStyle name="20% - 강조색1 15 2 4" xfId="4416" xr:uid="{00000000-0005-0000-0000-00007E000000}"/>
    <cellStyle name="20% - 강조색1 15 3" xfId="62" xr:uid="{00000000-0005-0000-0000-00007F000000}"/>
    <cellStyle name="20% - 강조색1 15 3 2" xfId="63" xr:uid="{00000000-0005-0000-0000-000080000000}"/>
    <cellStyle name="20% - 강조색1 15 3 3" xfId="64" xr:uid="{00000000-0005-0000-0000-000081000000}"/>
    <cellStyle name="20% - 강조색1 15 3 4" xfId="4417" xr:uid="{00000000-0005-0000-0000-000082000000}"/>
    <cellStyle name="20% - 강조색1 15 4" xfId="65" xr:uid="{00000000-0005-0000-0000-000083000000}"/>
    <cellStyle name="20% - 강조색1 15 4 2" xfId="4418" xr:uid="{00000000-0005-0000-0000-000084000000}"/>
    <cellStyle name="20% - 강조색1 15 5" xfId="66" xr:uid="{00000000-0005-0000-0000-000085000000}"/>
    <cellStyle name="20% - 강조색1 15 5 2" xfId="4419" xr:uid="{00000000-0005-0000-0000-000086000000}"/>
    <cellStyle name="20% - 강조색1 15 6" xfId="4420" xr:uid="{00000000-0005-0000-0000-000087000000}"/>
    <cellStyle name="20% - 강조색1 15 7" xfId="4421" xr:uid="{00000000-0005-0000-0000-000088000000}"/>
    <cellStyle name="20% - 강조색1 15 8" xfId="4422" xr:uid="{00000000-0005-0000-0000-000089000000}"/>
    <cellStyle name="20% - 강조색1 15 9" xfId="4423" xr:uid="{00000000-0005-0000-0000-00008A000000}"/>
    <cellStyle name="20% - 강조색1 16" xfId="67" xr:uid="{00000000-0005-0000-0000-00008B000000}"/>
    <cellStyle name="20% - 강조색1 16 10" xfId="4424" xr:uid="{00000000-0005-0000-0000-00008C000000}"/>
    <cellStyle name="20% - 강조색1 16 11" xfId="4425" xr:uid="{00000000-0005-0000-0000-00008D000000}"/>
    <cellStyle name="20% - 강조색1 16 12" xfId="4426" xr:uid="{00000000-0005-0000-0000-00008E000000}"/>
    <cellStyle name="20% - 강조색1 16 13" xfId="4427" xr:uid="{00000000-0005-0000-0000-00008F000000}"/>
    <cellStyle name="20% - 강조색1 16 14" xfId="4428" xr:uid="{00000000-0005-0000-0000-000090000000}"/>
    <cellStyle name="20% - 강조색1 16 2" xfId="68" xr:uid="{00000000-0005-0000-0000-000091000000}"/>
    <cellStyle name="20% - 강조색1 16 2 2" xfId="69" xr:uid="{00000000-0005-0000-0000-000092000000}"/>
    <cellStyle name="20% - 강조색1 16 2 2 2" xfId="4429" xr:uid="{00000000-0005-0000-0000-000093000000}"/>
    <cellStyle name="20% - 강조색1 16 2 3" xfId="70" xr:uid="{00000000-0005-0000-0000-000094000000}"/>
    <cellStyle name="20% - 강조색1 16 2 4" xfId="4430" xr:uid="{00000000-0005-0000-0000-000095000000}"/>
    <cellStyle name="20% - 강조색1 16 3" xfId="71" xr:uid="{00000000-0005-0000-0000-000096000000}"/>
    <cellStyle name="20% - 강조색1 16 3 2" xfId="72" xr:uid="{00000000-0005-0000-0000-000097000000}"/>
    <cellStyle name="20% - 강조색1 16 3 3" xfId="73" xr:uid="{00000000-0005-0000-0000-000098000000}"/>
    <cellStyle name="20% - 강조색1 16 3 4" xfId="4431" xr:uid="{00000000-0005-0000-0000-000099000000}"/>
    <cellStyle name="20% - 강조색1 16 4" xfId="74" xr:uid="{00000000-0005-0000-0000-00009A000000}"/>
    <cellStyle name="20% - 강조색1 16 4 2" xfId="4432" xr:uid="{00000000-0005-0000-0000-00009B000000}"/>
    <cellStyle name="20% - 강조색1 16 5" xfId="75" xr:uid="{00000000-0005-0000-0000-00009C000000}"/>
    <cellStyle name="20% - 강조색1 16 5 2" xfId="4433" xr:uid="{00000000-0005-0000-0000-00009D000000}"/>
    <cellStyle name="20% - 강조색1 16 6" xfId="4434" xr:uid="{00000000-0005-0000-0000-00009E000000}"/>
    <cellStyle name="20% - 강조색1 16 7" xfId="4435" xr:uid="{00000000-0005-0000-0000-00009F000000}"/>
    <cellStyle name="20% - 강조색1 16 8" xfId="4436" xr:uid="{00000000-0005-0000-0000-0000A0000000}"/>
    <cellStyle name="20% - 강조색1 16 9" xfId="4437" xr:uid="{00000000-0005-0000-0000-0000A1000000}"/>
    <cellStyle name="20% - 강조색1 17" xfId="76" xr:uid="{00000000-0005-0000-0000-0000A2000000}"/>
    <cellStyle name="20% - 강조색1 17 10" xfId="4438" xr:uid="{00000000-0005-0000-0000-0000A3000000}"/>
    <cellStyle name="20% - 강조색1 17 11" xfId="4439" xr:uid="{00000000-0005-0000-0000-0000A4000000}"/>
    <cellStyle name="20% - 강조색1 17 12" xfId="4440" xr:uid="{00000000-0005-0000-0000-0000A5000000}"/>
    <cellStyle name="20% - 강조색1 17 13" xfId="4441" xr:uid="{00000000-0005-0000-0000-0000A6000000}"/>
    <cellStyle name="20% - 강조색1 17 14" xfId="4442" xr:uid="{00000000-0005-0000-0000-0000A7000000}"/>
    <cellStyle name="20% - 강조색1 17 2" xfId="77" xr:uid="{00000000-0005-0000-0000-0000A8000000}"/>
    <cellStyle name="20% - 강조색1 17 2 2" xfId="78" xr:uid="{00000000-0005-0000-0000-0000A9000000}"/>
    <cellStyle name="20% - 강조색1 17 2 3" xfId="79" xr:uid="{00000000-0005-0000-0000-0000AA000000}"/>
    <cellStyle name="20% - 강조색1 17 2 4" xfId="4443" xr:uid="{00000000-0005-0000-0000-0000AB000000}"/>
    <cellStyle name="20% - 강조색1 17 3" xfId="80" xr:uid="{00000000-0005-0000-0000-0000AC000000}"/>
    <cellStyle name="20% - 강조색1 17 3 2" xfId="4444" xr:uid="{00000000-0005-0000-0000-0000AD000000}"/>
    <cellStyle name="20% - 강조색1 17 4" xfId="81" xr:uid="{00000000-0005-0000-0000-0000AE000000}"/>
    <cellStyle name="20% - 강조색1 17 4 2" xfId="4445" xr:uid="{00000000-0005-0000-0000-0000AF000000}"/>
    <cellStyle name="20% - 강조색1 17 5" xfId="4446" xr:uid="{00000000-0005-0000-0000-0000B0000000}"/>
    <cellStyle name="20% - 강조색1 17 6" xfId="4447" xr:uid="{00000000-0005-0000-0000-0000B1000000}"/>
    <cellStyle name="20% - 강조색1 17 7" xfId="4448" xr:uid="{00000000-0005-0000-0000-0000B2000000}"/>
    <cellStyle name="20% - 강조색1 17 8" xfId="4449" xr:uid="{00000000-0005-0000-0000-0000B3000000}"/>
    <cellStyle name="20% - 강조색1 17 9" xfId="4450" xr:uid="{00000000-0005-0000-0000-0000B4000000}"/>
    <cellStyle name="20% - 강조색1 18" xfId="82" xr:uid="{00000000-0005-0000-0000-0000B5000000}"/>
    <cellStyle name="20% - 강조색1 18 10" xfId="4451" xr:uid="{00000000-0005-0000-0000-0000B6000000}"/>
    <cellStyle name="20% - 강조색1 18 11" xfId="4452" xr:uid="{00000000-0005-0000-0000-0000B7000000}"/>
    <cellStyle name="20% - 강조색1 18 12" xfId="4453" xr:uid="{00000000-0005-0000-0000-0000B8000000}"/>
    <cellStyle name="20% - 강조색1 18 13" xfId="4454" xr:uid="{00000000-0005-0000-0000-0000B9000000}"/>
    <cellStyle name="20% - 강조색1 18 14" xfId="4455" xr:uid="{00000000-0005-0000-0000-0000BA000000}"/>
    <cellStyle name="20% - 강조색1 18 2" xfId="83" xr:uid="{00000000-0005-0000-0000-0000BB000000}"/>
    <cellStyle name="20% - 강조색1 18 2 2" xfId="84" xr:uid="{00000000-0005-0000-0000-0000BC000000}"/>
    <cellStyle name="20% - 강조색1 18 2 3" xfId="85" xr:uid="{00000000-0005-0000-0000-0000BD000000}"/>
    <cellStyle name="20% - 강조색1 18 2 4" xfId="4456" xr:uid="{00000000-0005-0000-0000-0000BE000000}"/>
    <cellStyle name="20% - 강조색1 18 3" xfId="86" xr:uid="{00000000-0005-0000-0000-0000BF000000}"/>
    <cellStyle name="20% - 강조색1 18 3 2" xfId="4457" xr:uid="{00000000-0005-0000-0000-0000C0000000}"/>
    <cellStyle name="20% - 강조색1 18 4" xfId="87" xr:uid="{00000000-0005-0000-0000-0000C1000000}"/>
    <cellStyle name="20% - 강조색1 18 4 2" xfId="4458" xr:uid="{00000000-0005-0000-0000-0000C2000000}"/>
    <cellStyle name="20% - 강조색1 18 5" xfId="4459" xr:uid="{00000000-0005-0000-0000-0000C3000000}"/>
    <cellStyle name="20% - 강조색1 18 6" xfId="4460" xr:uid="{00000000-0005-0000-0000-0000C4000000}"/>
    <cellStyle name="20% - 강조색1 18 7" xfId="4461" xr:uid="{00000000-0005-0000-0000-0000C5000000}"/>
    <cellStyle name="20% - 강조색1 18 8" xfId="4462" xr:uid="{00000000-0005-0000-0000-0000C6000000}"/>
    <cellStyle name="20% - 강조색1 18 9" xfId="4463" xr:uid="{00000000-0005-0000-0000-0000C7000000}"/>
    <cellStyle name="20% - 강조색1 19" xfId="88" xr:uid="{00000000-0005-0000-0000-0000C8000000}"/>
    <cellStyle name="20% - 강조색1 19 10" xfId="4464" xr:uid="{00000000-0005-0000-0000-0000C9000000}"/>
    <cellStyle name="20% - 강조색1 19 11" xfId="4465" xr:uid="{00000000-0005-0000-0000-0000CA000000}"/>
    <cellStyle name="20% - 강조색1 19 12" xfId="4466" xr:uid="{00000000-0005-0000-0000-0000CB000000}"/>
    <cellStyle name="20% - 강조색1 19 13" xfId="4467" xr:uid="{00000000-0005-0000-0000-0000CC000000}"/>
    <cellStyle name="20% - 강조색1 19 14" xfId="4468" xr:uid="{00000000-0005-0000-0000-0000CD000000}"/>
    <cellStyle name="20% - 강조색1 19 2" xfId="89" xr:uid="{00000000-0005-0000-0000-0000CE000000}"/>
    <cellStyle name="20% - 강조색1 19 2 2" xfId="90" xr:uid="{00000000-0005-0000-0000-0000CF000000}"/>
    <cellStyle name="20% - 강조색1 19 2 3" xfId="91" xr:uid="{00000000-0005-0000-0000-0000D0000000}"/>
    <cellStyle name="20% - 강조색1 19 2 4" xfId="4469" xr:uid="{00000000-0005-0000-0000-0000D1000000}"/>
    <cellStyle name="20% - 강조색1 19 3" xfId="92" xr:uid="{00000000-0005-0000-0000-0000D2000000}"/>
    <cellStyle name="20% - 강조색1 19 3 2" xfId="4470" xr:uid="{00000000-0005-0000-0000-0000D3000000}"/>
    <cellStyle name="20% - 강조색1 19 4" xfId="93" xr:uid="{00000000-0005-0000-0000-0000D4000000}"/>
    <cellStyle name="20% - 강조색1 19 4 2" xfId="4471" xr:uid="{00000000-0005-0000-0000-0000D5000000}"/>
    <cellStyle name="20% - 강조색1 19 5" xfId="4472" xr:uid="{00000000-0005-0000-0000-0000D6000000}"/>
    <cellStyle name="20% - 강조색1 19 6" xfId="4473" xr:uid="{00000000-0005-0000-0000-0000D7000000}"/>
    <cellStyle name="20% - 강조색1 19 7" xfId="4474" xr:uid="{00000000-0005-0000-0000-0000D8000000}"/>
    <cellStyle name="20% - 강조색1 19 8" xfId="4475" xr:uid="{00000000-0005-0000-0000-0000D9000000}"/>
    <cellStyle name="20% - 강조색1 19 9" xfId="4476" xr:uid="{00000000-0005-0000-0000-0000DA000000}"/>
    <cellStyle name="20% - 강조색1 2" xfId="94" xr:uid="{00000000-0005-0000-0000-0000DB000000}"/>
    <cellStyle name="20% - 강조색1 2 10" xfId="4477" xr:uid="{00000000-0005-0000-0000-0000DC000000}"/>
    <cellStyle name="20% - 강조색1 2 11" xfId="4478" xr:uid="{00000000-0005-0000-0000-0000DD000000}"/>
    <cellStyle name="20% - 강조색1 2 12" xfId="4479" xr:uid="{00000000-0005-0000-0000-0000DE000000}"/>
    <cellStyle name="20% - 강조색1 2 13" xfId="4480" xr:uid="{00000000-0005-0000-0000-0000DF000000}"/>
    <cellStyle name="20% - 강조색1 2 2" xfId="4481" xr:uid="{00000000-0005-0000-0000-0000E0000000}"/>
    <cellStyle name="20% - 강조색1 2 2 2" xfId="4482" xr:uid="{00000000-0005-0000-0000-0000E1000000}"/>
    <cellStyle name="20% - 강조색1 2 3" xfId="4483" xr:uid="{00000000-0005-0000-0000-0000E2000000}"/>
    <cellStyle name="20% - 강조색1 2 3 2" xfId="4484" xr:uid="{00000000-0005-0000-0000-0000E3000000}"/>
    <cellStyle name="20% - 강조색1 2 4" xfId="4485" xr:uid="{00000000-0005-0000-0000-0000E4000000}"/>
    <cellStyle name="20% - 강조색1 2 4 2" xfId="4486" xr:uid="{00000000-0005-0000-0000-0000E5000000}"/>
    <cellStyle name="20% - 강조색1 2 5" xfId="4487" xr:uid="{00000000-0005-0000-0000-0000E6000000}"/>
    <cellStyle name="20% - 강조색1 2 6" xfId="4488" xr:uid="{00000000-0005-0000-0000-0000E7000000}"/>
    <cellStyle name="20% - 강조색1 2 7" xfId="4489" xr:uid="{00000000-0005-0000-0000-0000E8000000}"/>
    <cellStyle name="20% - 강조색1 2 8" xfId="4490" xr:uid="{00000000-0005-0000-0000-0000E9000000}"/>
    <cellStyle name="20% - 강조색1 2 9" xfId="4491" xr:uid="{00000000-0005-0000-0000-0000EA000000}"/>
    <cellStyle name="20% - 강조색1 20" xfId="95" xr:uid="{00000000-0005-0000-0000-0000EB000000}"/>
    <cellStyle name="20% - 강조색1 20 2" xfId="96" xr:uid="{00000000-0005-0000-0000-0000EC000000}"/>
    <cellStyle name="20% - 강조색1 20 3" xfId="97" xr:uid="{00000000-0005-0000-0000-0000ED000000}"/>
    <cellStyle name="20% - 강조색1 20 4" xfId="4492" xr:uid="{00000000-0005-0000-0000-0000EE000000}"/>
    <cellStyle name="20% - 강조색1 21" xfId="98" xr:uid="{00000000-0005-0000-0000-0000EF000000}"/>
    <cellStyle name="20% - 강조색1 21 2" xfId="99" xr:uid="{00000000-0005-0000-0000-0000F0000000}"/>
    <cellStyle name="20% - 강조색1 21 3" xfId="100" xr:uid="{00000000-0005-0000-0000-0000F1000000}"/>
    <cellStyle name="20% - 강조색1 21 4" xfId="4493" xr:uid="{00000000-0005-0000-0000-0000F2000000}"/>
    <cellStyle name="20% - 강조색1 22" xfId="101" xr:uid="{00000000-0005-0000-0000-0000F3000000}"/>
    <cellStyle name="20% - 강조색1 22 2" xfId="102" xr:uid="{00000000-0005-0000-0000-0000F4000000}"/>
    <cellStyle name="20% - 강조색1 22 3" xfId="103" xr:uid="{00000000-0005-0000-0000-0000F5000000}"/>
    <cellStyle name="20% - 강조색1 22 4" xfId="4494" xr:uid="{00000000-0005-0000-0000-0000F6000000}"/>
    <cellStyle name="20% - 강조색1 23" xfId="104" xr:uid="{00000000-0005-0000-0000-0000F7000000}"/>
    <cellStyle name="20% - 강조색1 23 2" xfId="105" xr:uid="{00000000-0005-0000-0000-0000F8000000}"/>
    <cellStyle name="20% - 강조색1 23 3" xfId="106" xr:uid="{00000000-0005-0000-0000-0000F9000000}"/>
    <cellStyle name="20% - 강조색1 23 4" xfId="4495" xr:uid="{00000000-0005-0000-0000-0000FA000000}"/>
    <cellStyle name="20% - 강조색1 24" xfId="107" xr:uid="{00000000-0005-0000-0000-0000FB000000}"/>
    <cellStyle name="20% - 강조색1 24 2" xfId="108" xr:uid="{00000000-0005-0000-0000-0000FC000000}"/>
    <cellStyle name="20% - 강조색1 24 3" xfId="109" xr:uid="{00000000-0005-0000-0000-0000FD000000}"/>
    <cellStyle name="20% - 강조색1 24 4" xfId="4496" xr:uid="{00000000-0005-0000-0000-0000FE000000}"/>
    <cellStyle name="20% - 강조색1 25" xfId="110" xr:uid="{00000000-0005-0000-0000-0000FF000000}"/>
    <cellStyle name="20% - 강조색1 25 2" xfId="111" xr:uid="{00000000-0005-0000-0000-000000010000}"/>
    <cellStyle name="20% - 강조색1 25 3" xfId="112" xr:uid="{00000000-0005-0000-0000-000001010000}"/>
    <cellStyle name="20% - 강조색1 25 4" xfId="4497" xr:uid="{00000000-0005-0000-0000-000002010000}"/>
    <cellStyle name="20% - 강조색1 26" xfId="113" xr:uid="{00000000-0005-0000-0000-000003010000}"/>
    <cellStyle name="20% - 강조색1 26 2" xfId="114" xr:uid="{00000000-0005-0000-0000-000004010000}"/>
    <cellStyle name="20% - 강조색1 26 3" xfId="115" xr:uid="{00000000-0005-0000-0000-000005010000}"/>
    <cellStyle name="20% - 강조색1 26 4" xfId="4498" xr:uid="{00000000-0005-0000-0000-000006010000}"/>
    <cellStyle name="20% - 강조색1 27" xfId="116" xr:uid="{00000000-0005-0000-0000-000007010000}"/>
    <cellStyle name="20% - 강조색1 27 2" xfId="117" xr:uid="{00000000-0005-0000-0000-000008010000}"/>
    <cellStyle name="20% - 강조색1 27 3" xfId="118" xr:uid="{00000000-0005-0000-0000-000009010000}"/>
    <cellStyle name="20% - 강조색1 27 4" xfId="4499" xr:uid="{00000000-0005-0000-0000-00000A010000}"/>
    <cellStyle name="20% - 강조색1 28" xfId="119" xr:uid="{00000000-0005-0000-0000-00000B010000}"/>
    <cellStyle name="20% - 강조색1 28 2" xfId="120" xr:uid="{00000000-0005-0000-0000-00000C010000}"/>
    <cellStyle name="20% - 강조색1 28 3" xfId="121" xr:uid="{00000000-0005-0000-0000-00000D010000}"/>
    <cellStyle name="20% - 강조색1 28 4" xfId="4500" xr:uid="{00000000-0005-0000-0000-00000E010000}"/>
    <cellStyle name="20% - 강조색1 29" xfId="122" xr:uid="{00000000-0005-0000-0000-00000F010000}"/>
    <cellStyle name="20% - 강조색1 29 2" xfId="123" xr:uid="{00000000-0005-0000-0000-000010010000}"/>
    <cellStyle name="20% - 강조색1 29 3" xfId="124" xr:uid="{00000000-0005-0000-0000-000011010000}"/>
    <cellStyle name="20% - 강조색1 29 4" xfId="4501" xr:uid="{00000000-0005-0000-0000-000012010000}"/>
    <cellStyle name="20% - 강조색1 3" xfId="125" xr:uid="{00000000-0005-0000-0000-000013010000}"/>
    <cellStyle name="20% - 강조색1 3 10" xfId="4502" xr:uid="{00000000-0005-0000-0000-000014010000}"/>
    <cellStyle name="20% - 강조색1 3 11" xfId="4503" xr:uid="{00000000-0005-0000-0000-000015010000}"/>
    <cellStyle name="20% - 강조색1 3 12" xfId="4504" xr:uid="{00000000-0005-0000-0000-000016010000}"/>
    <cellStyle name="20% - 강조색1 3 13" xfId="4505" xr:uid="{00000000-0005-0000-0000-000017010000}"/>
    <cellStyle name="20% - 강조색1 3 14" xfId="4506" xr:uid="{00000000-0005-0000-0000-000018010000}"/>
    <cellStyle name="20% - 강조색1 3 2" xfId="126" xr:uid="{00000000-0005-0000-0000-000019010000}"/>
    <cellStyle name="20% - 강조색1 3 2 2" xfId="127" xr:uid="{00000000-0005-0000-0000-00001A010000}"/>
    <cellStyle name="20% - 강조색1 3 2 2 2" xfId="128" xr:uid="{00000000-0005-0000-0000-00001B010000}"/>
    <cellStyle name="20% - 강조색1 3 2 2 3" xfId="129" xr:uid="{00000000-0005-0000-0000-00001C010000}"/>
    <cellStyle name="20% - 강조색1 3 2 2 4" xfId="4507" xr:uid="{00000000-0005-0000-0000-00001D010000}"/>
    <cellStyle name="20% - 강조색1 3 2 3" xfId="130" xr:uid="{00000000-0005-0000-0000-00001E010000}"/>
    <cellStyle name="20% - 강조색1 3 2 3 2" xfId="131" xr:uid="{00000000-0005-0000-0000-00001F010000}"/>
    <cellStyle name="20% - 강조색1 3 2 3 3" xfId="132" xr:uid="{00000000-0005-0000-0000-000020010000}"/>
    <cellStyle name="20% - 강조색1 3 2 4" xfId="133" xr:uid="{00000000-0005-0000-0000-000021010000}"/>
    <cellStyle name="20% - 강조색1 3 2 5" xfId="134" xr:uid="{00000000-0005-0000-0000-000022010000}"/>
    <cellStyle name="20% - 강조색1 3 2 6" xfId="4508" xr:uid="{00000000-0005-0000-0000-000023010000}"/>
    <cellStyle name="20% - 강조색1 3 3" xfId="135" xr:uid="{00000000-0005-0000-0000-000024010000}"/>
    <cellStyle name="20% - 강조색1 3 3 2" xfId="136" xr:uid="{00000000-0005-0000-0000-000025010000}"/>
    <cellStyle name="20% - 강조색1 3 3 2 2" xfId="137" xr:uid="{00000000-0005-0000-0000-000026010000}"/>
    <cellStyle name="20% - 강조색1 3 3 2 3" xfId="138" xr:uid="{00000000-0005-0000-0000-000027010000}"/>
    <cellStyle name="20% - 강조색1 3 3 3" xfId="139" xr:uid="{00000000-0005-0000-0000-000028010000}"/>
    <cellStyle name="20% - 강조색1 3 3 3 2" xfId="140" xr:uid="{00000000-0005-0000-0000-000029010000}"/>
    <cellStyle name="20% - 강조색1 3 3 3 3" xfId="141" xr:uid="{00000000-0005-0000-0000-00002A010000}"/>
    <cellStyle name="20% - 강조색1 3 3 4" xfId="142" xr:uid="{00000000-0005-0000-0000-00002B010000}"/>
    <cellStyle name="20% - 강조색1 3 3 5" xfId="143" xr:uid="{00000000-0005-0000-0000-00002C010000}"/>
    <cellStyle name="20% - 강조색1 3 3 6" xfId="4509" xr:uid="{00000000-0005-0000-0000-00002D010000}"/>
    <cellStyle name="20% - 강조색1 3 4" xfId="144" xr:uid="{00000000-0005-0000-0000-00002E010000}"/>
    <cellStyle name="20% - 강조색1 3 4 2" xfId="145" xr:uid="{00000000-0005-0000-0000-00002F010000}"/>
    <cellStyle name="20% - 강조색1 3 4 3" xfId="146" xr:uid="{00000000-0005-0000-0000-000030010000}"/>
    <cellStyle name="20% - 강조색1 3 4 4" xfId="4510" xr:uid="{00000000-0005-0000-0000-000031010000}"/>
    <cellStyle name="20% - 강조색1 3 5" xfId="147" xr:uid="{00000000-0005-0000-0000-000032010000}"/>
    <cellStyle name="20% - 강조색1 3 5 2" xfId="148" xr:uid="{00000000-0005-0000-0000-000033010000}"/>
    <cellStyle name="20% - 강조색1 3 5 3" xfId="149" xr:uid="{00000000-0005-0000-0000-000034010000}"/>
    <cellStyle name="20% - 강조색1 3 5 4" xfId="4511" xr:uid="{00000000-0005-0000-0000-000035010000}"/>
    <cellStyle name="20% - 강조색1 3 6" xfId="150" xr:uid="{00000000-0005-0000-0000-000036010000}"/>
    <cellStyle name="20% - 강조색1 3 6 2" xfId="4512" xr:uid="{00000000-0005-0000-0000-000037010000}"/>
    <cellStyle name="20% - 강조색1 3 7" xfId="151" xr:uid="{00000000-0005-0000-0000-000038010000}"/>
    <cellStyle name="20% - 강조색1 3 7 2" xfId="4513" xr:uid="{00000000-0005-0000-0000-000039010000}"/>
    <cellStyle name="20% - 강조색1 3 8" xfId="4514" xr:uid="{00000000-0005-0000-0000-00003A010000}"/>
    <cellStyle name="20% - 강조색1 3 9" xfId="4515" xr:uid="{00000000-0005-0000-0000-00003B010000}"/>
    <cellStyle name="20% - 강조색1 30" xfId="152" xr:uid="{00000000-0005-0000-0000-00003C010000}"/>
    <cellStyle name="20% - 강조색1 30 2" xfId="153" xr:uid="{00000000-0005-0000-0000-00003D010000}"/>
    <cellStyle name="20% - 강조색1 30 3" xfId="4516" xr:uid="{00000000-0005-0000-0000-00003E010000}"/>
    <cellStyle name="20% - 강조색1 31" xfId="154" xr:uid="{00000000-0005-0000-0000-00003F010000}"/>
    <cellStyle name="20% - 강조색1 31 2" xfId="4517" xr:uid="{00000000-0005-0000-0000-000040010000}"/>
    <cellStyle name="20% - 강조색1 32" xfId="155" xr:uid="{00000000-0005-0000-0000-000041010000}"/>
    <cellStyle name="20% - 강조색1 32 2" xfId="4518" xr:uid="{00000000-0005-0000-0000-000042010000}"/>
    <cellStyle name="20% - 강조색1 33" xfId="156" xr:uid="{00000000-0005-0000-0000-000043010000}"/>
    <cellStyle name="20% - 강조색1 34" xfId="157" xr:uid="{00000000-0005-0000-0000-000044010000}"/>
    <cellStyle name="20% - 강조색1 35" xfId="158" xr:uid="{00000000-0005-0000-0000-000045010000}"/>
    <cellStyle name="20% - 강조색1 36" xfId="159" xr:uid="{00000000-0005-0000-0000-000046010000}"/>
    <cellStyle name="20% - 강조색1 37" xfId="160" xr:uid="{00000000-0005-0000-0000-000047010000}"/>
    <cellStyle name="20% - 강조색1 38" xfId="161" xr:uid="{00000000-0005-0000-0000-000048010000}"/>
    <cellStyle name="20% - 강조색1 4" xfId="162" xr:uid="{00000000-0005-0000-0000-000049010000}"/>
    <cellStyle name="20% - 강조색1 4 10" xfId="4519" xr:uid="{00000000-0005-0000-0000-00004A010000}"/>
    <cellStyle name="20% - 강조색1 4 11" xfId="4520" xr:uid="{00000000-0005-0000-0000-00004B010000}"/>
    <cellStyle name="20% - 강조색1 4 12" xfId="4521" xr:uid="{00000000-0005-0000-0000-00004C010000}"/>
    <cellStyle name="20% - 강조색1 4 13" xfId="4522" xr:uid="{00000000-0005-0000-0000-00004D010000}"/>
    <cellStyle name="20% - 강조색1 4 14" xfId="4523" xr:uid="{00000000-0005-0000-0000-00004E010000}"/>
    <cellStyle name="20% - 강조색1 4 2" xfId="163" xr:uid="{00000000-0005-0000-0000-00004F010000}"/>
    <cellStyle name="20% - 강조색1 4 2 2" xfId="164" xr:uid="{00000000-0005-0000-0000-000050010000}"/>
    <cellStyle name="20% - 강조색1 4 2 2 2" xfId="165" xr:uid="{00000000-0005-0000-0000-000051010000}"/>
    <cellStyle name="20% - 강조색1 4 2 2 3" xfId="166" xr:uid="{00000000-0005-0000-0000-000052010000}"/>
    <cellStyle name="20% - 강조색1 4 2 2 4" xfId="4524" xr:uid="{00000000-0005-0000-0000-000053010000}"/>
    <cellStyle name="20% - 강조색1 4 2 3" xfId="167" xr:uid="{00000000-0005-0000-0000-000054010000}"/>
    <cellStyle name="20% - 강조색1 4 2 3 2" xfId="168" xr:uid="{00000000-0005-0000-0000-000055010000}"/>
    <cellStyle name="20% - 강조색1 4 2 3 3" xfId="169" xr:uid="{00000000-0005-0000-0000-000056010000}"/>
    <cellStyle name="20% - 강조색1 4 2 4" xfId="170" xr:uid="{00000000-0005-0000-0000-000057010000}"/>
    <cellStyle name="20% - 강조색1 4 2 5" xfId="171" xr:uid="{00000000-0005-0000-0000-000058010000}"/>
    <cellStyle name="20% - 강조색1 4 2 6" xfId="4525" xr:uid="{00000000-0005-0000-0000-000059010000}"/>
    <cellStyle name="20% - 강조색1 4 3" xfId="172" xr:uid="{00000000-0005-0000-0000-00005A010000}"/>
    <cellStyle name="20% - 강조색1 4 3 2" xfId="173" xr:uid="{00000000-0005-0000-0000-00005B010000}"/>
    <cellStyle name="20% - 강조색1 4 3 2 2" xfId="174" xr:uid="{00000000-0005-0000-0000-00005C010000}"/>
    <cellStyle name="20% - 강조색1 4 3 2 3" xfId="175" xr:uid="{00000000-0005-0000-0000-00005D010000}"/>
    <cellStyle name="20% - 강조색1 4 3 3" xfId="176" xr:uid="{00000000-0005-0000-0000-00005E010000}"/>
    <cellStyle name="20% - 강조색1 4 3 3 2" xfId="177" xr:uid="{00000000-0005-0000-0000-00005F010000}"/>
    <cellStyle name="20% - 강조색1 4 3 3 3" xfId="178" xr:uid="{00000000-0005-0000-0000-000060010000}"/>
    <cellStyle name="20% - 강조색1 4 3 4" xfId="179" xr:uid="{00000000-0005-0000-0000-000061010000}"/>
    <cellStyle name="20% - 강조색1 4 3 5" xfId="180" xr:uid="{00000000-0005-0000-0000-000062010000}"/>
    <cellStyle name="20% - 강조색1 4 3 6" xfId="4526" xr:uid="{00000000-0005-0000-0000-000063010000}"/>
    <cellStyle name="20% - 강조색1 4 4" xfId="181" xr:uid="{00000000-0005-0000-0000-000064010000}"/>
    <cellStyle name="20% - 강조색1 4 4 2" xfId="182" xr:uid="{00000000-0005-0000-0000-000065010000}"/>
    <cellStyle name="20% - 강조색1 4 4 3" xfId="183" xr:uid="{00000000-0005-0000-0000-000066010000}"/>
    <cellStyle name="20% - 강조색1 4 4 4" xfId="4527" xr:uid="{00000000-0005-0000-0000-000067010000}"/>
    <cellStyle name="20% - 강조색1 4 5" xfId="184" xr:uid="{00000000-0005-0000-0000-000068010000}"/>
    <cellStyle name="20% - 강조색1 4 5 2" xfId="185" xr:uid="{00000000-0005-0000-0000-000069010000}"/>
    <cellStyle name="20% - 강조색1 4 5 3" xfId="186" xr:uid="{00000000-0005-0000-0000-00006A010000}"/>
    <cellStyle name="20% - 강조색1 4 5 4" xfId="4528" xr:uid="{00000000-0005-0000-0000-00006B010000}"/>
    <cellStyle name="20% - 강조색1 4 6" xfId="187" xr:uid="{00000000-0005-0000-0000-00006C010000}"/>
    <cellStyle name="20% - 강조색1 4 6 2" xfId="4529" xr:uid="{00000000-0005-0000-0000-00006D010000}"/>
    <cellStyle name="20% - 강조색1 4 7" xfId="188" xr:uid="{00000000-0005-0000-0000-00006E010000}"/>
    <cellStyle name="20% - 강조색1 4 7 2" xfId="4530" xr:uid="{00000000-0005-0000-0000-00006F010000}"/>
    <cellStyle name="20% - 강조색1 4 8" xfId="4531" xr:uid="{00000000-0005-0000-0000-000070010000}"/>
    <cellStyle name="20% - 강조색1 4 9" xfId="4532" xr:uid="{00000000-0005-0000-0000-000071010000}"/>
    <cellStyle name="20% - 강조색1 5" xfId="189" xr:uid="{00000000-0005-0000-0000-000072010000}"/>
    <cellStyle name="20% - 강조색1 5 10" xfId="4533" xr:uid="{00000000-0005-0000-0000-000073010000}"/>
    <cellStyle name="20% - 강조색1 5 11" xfId="4534" xr:uid="{00000000-0005-0000-0000-000074010000}"/>
    <cellStyle name="20% - 강조색1 5 12" xfId="4535" xr:uid="{00000000-0005-0000-0000-000075010000}"/>
    <cellStyle name="20% - 강조색1 5 13" xfId="4536" xr:uid="{00000000-0005-0000-0000-000076010000}"/>
    <cellStyle name="20% - 강조색1 5 14" xfId="4537" xr:uid="{00000000-0005-0000-0000-000077010000}"/>
    <cellStyle name="20% - 강조색1 5 2" xfId="190" xr:uid="{00000000-0005-0000-0000-000078010000}"/>
    <cellStyle name="20% - 강조색1 5 2 2" xfId="191" xr:uid="{00000000-0005-0000-0000-000079010000}"/>
    <cellStyle name="20% - 강조색1 5 2 2 2" xfId="192" xr:uid="{00000000-0005-0000-0000-00007A010000}"/>
    <cellStyle name="20% - 강조색1 5 2 2 3" xfId="193" xr:uid="{00000000-0005-0000-0000-00007B010000}"/>
    <cellStyle name="20% - 강조색1 5 2 2 4" xfId="4538" xr:uid="{00000000-0005-0000-0000-00007C010000}"/>
    <cellStyle name="20% - 강조색1 5 2 3" xfId="194" xr:uid="{00000000-0005-0000-0000-00007D010000}"/>
    <cellStyle name="20% - 강조색1 5 2 3 2" xfId="195" xr:uid="{00000000-0005-0000-0000-00007E010000}"/>
    <cellStyle name="20% - 강조색1 5 2 3 3" xfId="196" xr:uid="{00000000-0005-0000-0000-00007F010000}"/>
    <cellStyle name="20% - 강조색1 5 2 4" xfId="197" xr:uid="{00000000-0005-0000-0000-000080010000}"/>
    <cellStyle name="20% - 강조색1 5 2 5" xfId="198" xr:uid="{00000000-0005-0000-0000-000081010000}"/>
    <cellStyle name="20% - 강조색1 5 2 6" xfId="4539" xr:uid="{00000000-0005-0000-0000-000082010000}"/>
    <cellStyle name="20% - 강조색1 5 3" xfId="199" xr:uid="{00000000-0005-0000-0000-000083010000}"/>
    <cellStyle name="20% - 강조색1 5 3 2" xfId="200" xr:uid="{00000000-0005-0000-0000-000084010000}"/>
    <cellStyle name="20% - 강조색1 5 3 2 2" xfId="201" xr:uid="{00000000-0005-0000-0000-000085010000}"/>
    <cellStyle name="20% - 강조색1 5 3 2 3" xfId="202" xr:uid="{00000000-0005-0000-0000-000086010000}"/>
    <cellStyle name="20% - 강조색1 5 3 3" xfId="203" xr:uid="{00000000-0005-0000-0000-000087010000}"/>
    <cellStyle name="20% - 강조색1 5 3 3 2" xfId="204" xr:uid="{00000000-0005-0000-0000-000088010000}"/>
    <cellStyle name="20% - 강조색1 5 3 3 3" xfId="205" xr:uid="{00000000-0005-0000-0000-000089010000}"/>
    <cellStyle name="20% - 강조색1 5 3 4" xfId="206" xr:uid="{00000000-0005-0000-0000-00008A010000}"/>
    <cellStyle name="20% - 강조색1 5 3 5" xfId="207" xr:uid="{00000000-0005-0000-0000-00008B010000}"/>
    <cellStyle name="20% - 강조색1 5 3 6" xfId="4540" xr:uid="{00000000-0005-0000-0000-00008C010000}"/>
    <cellStyle name="20% - 강조색1 5 4" xfId="208" xr:uid="{00000000-0005-0000-0000-00008D010000}"/>
    <cellStyle name="20% - 강조색1 5 4 2" xfId="209" xr:uid="{00000000-0005-0000-0000-00008E010000}"/>
    <cellStyle name="20% - 강조색1 5 4 3" xfId="210" xr:uid="{00000000-0005-0000-0000-00008F010000}"/>
    <cellStyle name="20% - 강조색1 5 4 4" xfId="4541" xr:uid="{00000000-0005-0000-0000-000090010000}"/>
    <cellStyle name="20% - 강조색1 5 5" xfId="211" xr:uid="{00000000-0005-0000-0000-000091010000}"/>
    <cellStyle name="20% - 강조색1 5 5 2" xfId="212" xr:uid="{00000000-0005-0000-0000-000092010000}"/>
    <cellStyle name="20% - 강조색1 5 5 3" xfId="213" xr:uid="{00000000-0005-0000-0000-000093010000}"/>
    <cellStyle name="20% - 강조색1 5 5 4" xfId="4542" xr:uid="{00000000-0005-0000-0000-000094010000}"/>
    <cellStyle name="20% - 강조색1 5 6" xfId="214" xr:uid="{00000000-0005-0000-0000-000095010000}"/>
    <cellStyle name="20% - 강조색1 5 6 2" xfId="4543" xr:uid="{00000000-0005-0000-0000-000096010000}"/>
    <cellStyle name="20% - 강조색1 5 7" xfId="215" xr:uid="{00000000-0005-0000-0000-000097010000}"/>
    <cellStyle name="20% - 강조색1 5 7 2" xfId="4544" xr:uid="{00000000-0005-0000-0000-000098010000}"/>
    <cellStyle name="20% - 강조색1 5 8" xfId="4545" xr:uid="{00000000-0005-0000-0000-000099010000}"/>
    <cellStyle name="20% - 강조색1 5 9" xfId="4546" xr:uid="{00000000-0005-0000-0000-00009A010000}"/>
    <cellStyle name="20% - 강조색1 6" xfId="216" xr:uid="{00000000-0005-0000-0000-00009B010000}"/>
    <cellStyle name="20% - 강조색1 6 10" xfId="4547" xr:uid="{00000000-0005-0000-0000-00009C010000}"/>
    <cellStyle name="20% - 강조색1 6 11" xfId="4548" xr:uid="{00000000-0005-0000-0000-00009D010000}"/>
    <cellStyle name="20% - 강조색1 6 12" xfId="4549" xr:uid="{00000000-0005-0000-0000-00009E010000}"/>
    <cellStyle name="20% - 강조색1 6 13" xfId="4550" xr:uid="{00000000-0005-0000-0000-00009F010000}"/>
    <cellStyle name="20% - 강조색1 6 14" xfId="4551" xr:uid="{00000000-0005-0000-0000-0000A0010000}"/>
    <cellStyle name="20% - 강조색1 6 2" xfId="217" xr:uid="{00000000-0005-0000-0000-0000A1010000}"/>
    <cellStyle name="20% - 강조색1 6 2 2" xfId="218" xr:uid="{00000000-0005-0000-0000-0000A2010000}"/>
    <cellStyle name="20% - 강조색1 6 2 2 2" xfId="219" xr:uid="{00000000-0005-0000-0000-0000A3010000}"/>
    <cellStyle name="20% - 강조색1 6 2 2 3" xfId="220" xr:uid="{00000000-0005-0000-0000-0000A4010000}"/>
    <cellStyle name="20% - 강조색1 6 2 2 4" xfId="4552" xr:uid="{00000000-0005-0000-0000-0000A5010000}"/>
    <cellStyle name="20% - 강조색1 6 2 3" xfId="221" xr:uid="{00000000-0005-0000-0000-0000A6010000}"/>
    <cellStyle name="20% - 강조색1 6 2 3 2" xfId="222" xr:uid="{00000000-0005-0000-0000-0000A7010000}"/>
    <cellStyle name="20% - 강조색1 6 2 3 3" xfId="223" xr:uid="{00000000-0005-0000-0000-0000A8010000}"/>
    <cellStyle name="20% - 강조색1 6 2 4" xfId="224" xr:uid="{00000000-0005-0000-0000-0000A9010000}"/>
    <cellStyle name="20% - 강조색1 6 2 5" xfId="225" xr:uid="{00000000-0005-0000-0000-0000AA010000}"/>
    <cellStyle name="20% - 강조색1 6 2 6" xfId="4553" xr:uid="{00000000-0005-0000-0000-0000AB010000}"/>
    <cellStyle name="20% - 강조색1 6 3" xfId="226" xr:uid="{00000000-0005-0000-0000-0000AC010000}"/>
    <cellStyle name="20% - 강조색1 6 3 2" xfId="227" xr:uid="{00000000-0005-0000-0000-0000AD010000}"/>
    <cellStyle name="20% - 강조색1 6 3 2 2" xfId="228" xr:uid="{00000000-0005-0000-0000-0000AE010000}"/>
    <cellStyle name="20% - 강조색1 6 3 2 3" xfId="229" xr:uid="{00000000-0005-0000-0000-0000AF010000}"/>
    <cellStyle name="20% - 강조색1 6 3 3" xfId="230" xr:uid="{00000000-0005-0000-0000-0000B0010000}"/>
    <cellStyle name="20% - 강조색1 6 3 3 2" xfId="231" xr:uid="{00000000-0005-0000-0000-0000B1010000}"/>
    <cellStyle name="20% - 강조색1 6 3 3 3" xfId="232" xr:uid="{00000000-0005-0000-0000-0000B2010000}"/>
    <cellStyle name="20% - 강조색1 6 3 4" xfId="233" xr:uid="{00000000-0005-0000-0000-0000B3010000}"/>
    <cellStyle name="20% - 강조색1 6 3 5" xfId="234" xr:uid="{00000000-0005-0000-0000-0000B4010000}"/>
    <cellStyle name="20% - 강조색1 6 3 6" xfId="4554" xr:uid="{00000000-0005-0000-0000-0000B5010000}"/>
    <cellStyle name="20% - 강조색1 6 4" xfId="235" xr:uid="{00000000-0005-0000-0000-0000B6010000}"/>
    <cellStyle name="20% - 강조색1 6 4 2" xfId="236" xr:uid="{00000000-0005-0000-0000-0000B7010000}"/>
    <cellStyle name="20% - 강조색1 6 4 3" xfId="237" xr:uid="{00000000-0005-0000-0000-0000B8010000}"/>
    <cellStyle name="20% - 강조색1 6 4 4" xfId="4555" xr:uid="{00000000-0005-0000-0000-0000B9010000}"/>
    <cellStyle name="20% - 강조색1 6 5" xfId="238" xr:uid="{00000000-0005-0000-0000-0000BA010000}"/>
    <cellStyle name="20% - 강조색1 6 5 2" xfId="239" xr:uid="{00000000-0005-0000-0000-0000BB010000}"/>
    <cellStyle name="20% - 강조색1 6 5 3" xfId="240" xr:uid="{00000000-0005-0000-0000-0000BC010000}"/>
    <cellStyle name="20% - 강조색1 6 5 4" xfId="4556" xr:uid="{00000000-0005-0000-0000-0000BD010000}"/>
    <cellStyle name="20% - 강조색1 6 6" xfId="241" xr:uid="{00000000-0005-0000-0000-0000BE010000}"/>
    <cellStyle name="20% - 강조색1 6 6 2" xfId="4557" xr:uid="{00000000-0005-0000-0000-0000BF010000}"/>
    <cellStyle name="20% - 강조색1 6 7" xfId="242" xr:uid="{00000000-0005-0000-0000-0000C0010000}"/>
    <cellStyle name="20% - 강조색1 6 7 2" xfId="4558" xr:uid="{00000000-0005-0000-0000-0000C1010000}"/>
    <cellStyle name="20% - 강조색1 6 8" xfId="4559" xr:uid="{00000000-0005-0000-0000-0000C2010000}"/>
    <cellStyle name="20% - 강조색1 6 9" xfId="4560" xr:uid="{00000000-0005-0000-0000-0000C3010000}"/>
    <cellStyle name="20% - 강조색1 7" xfId="243" xr:uid="{00000000-0005-0000-0000-0000C4010000}"/>
    <cellStyle name="20% - 강조색1 7 10" xfId="4561" xr:uid="{00000000-0005-0000-0000-0000C5010000}"/>
    <cellStyle name="20% - 강조색1 7 11" xfId="4562" xr:uid="{00000000-0005-0000-0000-0000C6010000}"/>
    <cellStyle name="20% - 강조색1 7 12" xfId="4563" xr:uid="{00000000-0005-0000-0000-0000C7010000}"/>
    <cellStyle name="20% - 강조색1 7 13" xfId="4564" xr:uid="{00000000-0005-0000-0000-0000C8010000}"/>
    <cellStyle name="20% - 강조색1 7 14" xfId="4565" xr:uid="{00000000-0005-0000-0000-0000C9010000}"/>
    <cellStyle name="20% - 강조색1 7 2" xfId="244" xr:uid="{00000000-0005-0000-0000-0000CA010000}"/>
    <cellStyle name="20% - 강조색1 7 2 2" xfId="245" xr:uid="{00000000-0005-0000-0000-0000CB010000}"/>
    <cellStyle name="20% - 강조색1 7 2 2 2" xfId="246" xr:uid="{00000000-0005-0000-0000-0000CC010000}"/>
    <cellStyle name="20% - 강조색1 7 2 2 3" xfId="247" xr:uid="{00000000-0005-0000-0000-0000CD010000}"/>
    <cellStyle name="20% - 강조색1 7 2 2 4" xfId="4566" xr:uid="{00000000-0005-0000-0000-0000CE010000}"/>
    <cellStyle name="20% - 강조색1 7 2 3" xfId="248" xr:uid="{00000000-0005-0000-0000-0000CF010000}"/>
    <cellStyle name="20% - 강조색1 7 2 3 2" xfId="249" xr:uid="{00000000-0005-0000-0000-0000D0010000}"/>
    <cellStyle name="20% - 강조색1 7 2 3 3" xfId="250" xr:uid="{00000000-0005-0000-0000-0000D1010000}"/>
    <cellStyle name="20% - 강조색1 7 2 4" xfId="251" xr:uid="{00000000-0005-0000-0000-0000D2010000}"/>
    <cellStyle name="20% - 강조색1 7 2 5" xfId="252" xr:uid="{00000000-0005-0000-0000-0000D3010000}"/>
    <cellStyle name="20% - 강조색1 7 2 6" xfId="4567" xr:uid="{00000000-0005-0000-0000-0000D4010000}"/>
    <cellStyle name="20% - 강조색1 7 3" xfId="253" xr:uid="{00000000-0005-0000-0000-0000D5010000}"/>
    <cellStyle name="20% - 강조색1 7 3 2" xfId="254" xr:uid="{00000000-0005-0000-0000-0000D6010000}"/>
    <cellStyle name="20% - 강조색1 7 3 2 2" xfId="255" xr:uid="{00000000-0005-0000-0000-0000D7010000}"/>
    <cellStyle name="20% - 강조색1 7 3 2 3" xfId="256" xr:uid="{00000000-0005-0000-0000-0000D8010000}"/>
    <cellStyle name="20% - 강조색1 7 3 3" xfId="257" xr:uid="{00000000-0005-0000-0000-0000D9010000}"/>
    <cellStyle name="20% - 강조색1 7 3 3 2" xfId="258" xr:uid="{00000000-0005-0000-0000-0000DA010000}"/>
    <cellStyle name="20% - 강조색1 7 3 3 3" xfId="259" xr:uid="{00000000-0005-0000-0000-0000DB010000}"/>
    <cellStyle name="20% - 강조색1 7 3 4" xfId="260" xr:uid="{00000000-0005-0000-0000-0000DC010000}"/>
    <cellStyle name="20% - 강조색1 7 3 5" xfId="261" xr:uid="{00000000-0005-0000-0000-0000DD010000}"/>
    <cellStyle name="20% - 강조색1 7 3 6" xfId="4568" xr:uid="{00000000-0005-0000-0000-0000DE010000}"/>
    <cellStyle name="20% - 강조색1 7 4" xfId="262" xr:uid="{00000000-0005-0000-0000-0000DF010000}"/>
    <cellStyle name="20% - 강조색1 7 4 2" xfId="263" xr:uid="{00000000-0005-0000-0000-0000E0010000}"/>
    <cellStyle name="20% - 강조색1 7 4 3" xfId="264" xr:uid="{00000000-0005-0000-0000-0000E1010000}"/>
    <cellStyle name="20% - 강조색1 7 4 4" xfId="4569" xr:uid="{00000000-0005-0000-0000-0000E2010000}"/>
    <cellStyle name="20% - 강조색1 7 5" xfId="265" xr:uid="{00000000-0005-0000-0000-0000E3010000}"/>
    <cellStyle name="20% - 강조색1 7 5 2" xfId="266" xr:uid="{00000000-0005-0000-0000-0000E4010000}"/>
    <cellStyle name="20% - 강조색1 7 5 3" xfId="267" xr:uid="{00000000-0005-0000-0000-0000E5010000}"/>
    <cellStyle name="20% - 강조색1 7 5 4" xfId="4570" xr:uid="{00000000-0005-0000-0000-0000E6010000}"/>
    <cellStyle name="20% - 강조색1 7 6" xfId="268" xr:uid="{00000000-0005-0000-0000-0000E7010000}"/>
    <cellStyle name="20% - 강조색1 7 6 2" xfId="4571" xr:uid="{00000000-0005-0000-0000-0000E8010000}"/>
    <cellStyle name="20% - 강조색1 7 7" xfId="269" xr:uid="{00000000-0005-0000-0000-0000E9010000}"/>
    <cellStyle name="20% - 강조색1 7 7 2" xfId="4572" xr:uid="{00000000-0005-0000-0000-0000EA010000}"/>
    <cellStyle name="20% - 강조색1 7 8" xfId="4573" xr:uid="{00000000-0005-0000-0000-0000EB010000}"/>
    <cellStyle name="20% - 강조색1 7 9" xfId="4574" xr:uid="{00000000-0005-0000-0000-0000EC010000}"/>
    <cellStyle name="20% - 강조색1 8" xfId="270" xr:uid="{00000000-0005-0000-0000-0000ED010000}"/>
    <cellStyle name="20% - 강조색1 8 10" xfId="4575" xr:uid="{00000000-0005-0000-0000-0000EE010000}"/>
    <cellStyle name="20% - 강조색1 8 11" xfId="4576" xr:uid="{00000000-0005-0000-0000-0000EF010000}"/>
    <cellStyle name="20% - 강조색1 8 12" xfId="4577" xr:uid="{00000000-0005-0000-0000-0000F0010000}"/>
    <cellStyle name="20% - 강조색1 8 13" xfId="4578" xr:uid="{00000000-0005-0000-0000-0000F1010000}"/>
    <cellStyle name="20% - 강조색1 8 14" xfId="4579" xr:uid="{00000000-0005-0000-0000-0000F2010000}"/>
    <cellStyle name="20% - 강조색1 8 2" xfId="271" xr:uid="{00000000-0005-0000-0000-0000F3010000}"/>
    <cellStyle name="20% - 강조색1 8 2 2" xfId="272" xr:uid="{00000000-0005-0000-0000-0000F4010000}"/>
    <cellStyle name="20% - 강조색1 8 2 2 2" xfId="273" xr:uid="{00000000-0005-0000-0000-0000F5010000}"/>
    <cellStyle name="20% - 강조색1 8 2 2 3" xfId="274" xr:uid="{00000000-0005-0000-0000-0000F6010000}"/>
    <cellStyle name="20% - 강조색1 8 2 2 4" xfId="4580" xr:uid="{00000000-0005-0000-0000-0000F7010000}"/>
    <cellStyle name="20% - 강조색1 8 2 3" xfId="275" xr:uid="{00000000-0005-0000-0000-0000F8010000}"/>
    <cellStyle name="20% - 강조색1 8 2 3 2" xfId="276" xr:uid="{00000000-0005-0000-0000-0000F9010000}"/>
    <cellStyle name="20% - 강조색1 8 2 3 3" xfId="277" xr:uid="{00000000-0005-0000-0000-0000FA010000}"/>
    <cellStyle name="20% - 강조색1 8 2 4" xfId="278" xr:uid="{00000000-0005-0000-0000-0000FB010000}"/>
    <cellStyle name="20% - 강조색1 8 2 5" xfId="279" xr:uid="{00000000-0005-0000-0000-0000FC010000}"/>
    <cellStyle name="20% - 강조색1 8 2 6" xfId="4581" xr:uid="{00000000-0005-0000-0000-0000FD010000}"/>
    <cellStyle name="20% - 강조색1 8 3" xfId="280" xr:uid="{00000000-0005-0000-0000-0000FE010000}"/>
    <cellStyle name="20% - 강조색1 8 3 2" xfId="281" xr:uid="{00000000-0005-0000-0000-0000FF010000}"/>
    <cellStyle name="20% - 강조색1 8 3 2 2" xfId="282" xr:uid="{00000000-0005-0000-0000-000000020000}"/>
    <cellStyle name="20% - 강조색1 8 3 2 3" xfId="283" xr:uid="{00000000-0005-0000-0000-000001020000}"/>
    <cellStyle name="20% - 강조색1 8 3 3" xfId="284" xr:uid="{00000000-0005-0000-0000-000002020000}"/>
    <cellStyle name="20% - 강조색1 8 3 3 2" xfId="285" xr:uid="{00000000-0005-0000-0000-000003020000}"/>
    <cellStyle name="20% - 강조색1 8 3 3 3" xfId="286" xr:uid="{00000000-0005-0000-0000-000004020000}"/>
    <cellStyle name="20% - 강조색1 8 3 4" xfId="287" xr:uid="{00000000-0005-0000-0000-000005020000}"/>
    <cellStyle name="20% - 강조색1 8 3 5" xfId="288" xr:uid="{00000000-0005-0000-0000-000006020000}"/>
    <cellStyle name="20% - 강조색1 8 3 6" xfId="4582" xr:uid="{00000000-0005-0000-0000-000007020000}"/>
    <cellStyle name="20% - 강조색1 8 4" xfId="289" xr:uid="{00000000-0005-0000-0000-000008020000}"/>
    <cellStyle name="20% - 강조색1 8 4 2" xfId="290" xr:uid="{00000000-0005-0000-0000-000009020000}"/>
    <cellStyle name="20% - 강조색1 8 4 3" xfId="291" xr:uid="{00000000-0005-0000-0000-00000A020000}"/>
    <cellStyle name="20% - 강조색1 8 4 4" xfId="4583" xr:uid="{00000000-0005-0000-0000-00000B020000}"/>
    <cellStyle name="20% - 강조색1 8 5" xfId="292" xr:uid="{00000000-0005-0000-0000-00000C020000}"/>
    <cellStyle name="20% - 강조색1 8 5 2" xfId="293" xr:uid="{00000000-0005-0000-0000-00000D020000}"/>
    <cellStyle name="20% - 강조색1 8 5 3" xfId="294" xr:uid="{00000000-0005-0000-0000-00000E020000}"/>
    <cellStyle name="20% - 강조색1 8 5 4" xfId="4584" xr:uid="{00000000-0005-0000-0000-00000F020000}"/>
    <cellStyle name="20% - 강조색1 8 6" xfId="295" xr:uid="{00000000-0005-0000-0000-000010020000}"/>
    <cellStyle name="20% - 강조색1 8 6 2" xfId="4585" xr:uid="{00000000-0005-0000-0000-000011020000}"/>
    <cellStyle name="20% - 강조색1 8 7" xfId="296" xr:uid="{00000000-0005-0000-0000-000012020000}"/>
    <cellStyle name="20% - 강조색1 8 7 2" xfId="4586" xr:uid="{00000000-0005-0000-0000-000013020000}"/>
    <cellStyle name="20% - 강조색1 8 8" xfId="4587" xr:uid="{00000000-0005-0000-0000-000014020000}"/>
    <cellStyle name="20% - 강조색1 8 9" xfId="4588" xr:uid="{00000000-0005-0000-0000-000015020000}"/>
    <cellStyle name="20% - 강조색1 9" xfId="297" xr:uid="{00000000-0005-0000-0000-000016020000}"/>
    <cellStyle name="20% - 강조색1 9 10" xfId="4589" xr:uid="{00000000-0005-0000-0000-000017020000}"/>
    <cellStyle name="20% - 강조색1 9 11" xfId="4590" xr:uid="{00000000-0005-0000-0000-000018020000}"/>
    <cellStyle name="20% - 강조색1 9 12" xfId="4591" xr:uid="{00000000-0005-0000-0000-000019020000}"/>
    <cellStyle name="20% - 강조색1 9 13" xfId="4592" xr:uid="{00000000-0005-0000-0000-00001A020000}"/>
    <cellStyle name="20% - 강조색1 9 14" xfId="4593" xr:uid="{00000000-0005-0000-0000-00001B020000}"/>
    <cellStyle name="20% - 강조색1 9 2" xfId="298" xr:uid="{00000000-0005-0000-0000-00001C020000}"/>
    <cellStyle name="20% - 강조색1 9 2 2" xfId="299" xr:uid="{00000000-0005-0000-0000-00001D020000}"/>
    <cellStyle name="20% - 강조색1 9 2 2 2" xfId="4594" xr:uid="{00000000-0005-0000-0000-00001E020000}"/>
    <cellStyle name="20% - 강조색1 9 2 3" xfId="300" xr:uid="{00000000-0005-0000-0000-00001F020000}"/>
    <cellStyle name="20% - 강조색1 9 2 4" xfId="4595" xr:uid="{00000000-0005-0000-0000-000020020000}"/>
    <cellStyle name="20% - 강조색1 9 3" xfId="301" xr:uid="{00000000-0005-0000-0000-000021020000}"/>
    <cellStyle name="20% - 강조색1 9 3 2" xfId="302" xr:uid="{00000000-0005-0000-0000-000022020000}"/>
    <cellStyle name="20% - 강조색1 9 3 3" xfId="303" xr:uid="{00000000-0005-0000-0000-000023020000}"/>
    <cellStyle name="20% - 강조색1 9 3 4" xfId="4596" xr:uid="{00000000-0005-0000-0000-000024020000}"/>
    <cellStyle name="20% - 강조색1 9 4" xfId="304" xr:uid="{00000000-0005-0000-0000-000025020000}"/>
    <cellStyle name="20% - 강조색1 9 4 2" xfId="4597" xr:uid="{00000000-0005-0000-0000-000026020000}"/>
    <cellStyle name="20% - 강조색1 9 5" xfId="305" xr:uid="{00000000-0005-0000-0000-000027020000}"/>
    <cellStyle name="20% - 강조색1 9 5 2" xfId="4598" xr:uid="{00000000-0005-0000-0000-000028020000}"/>
    <cellStyle name="20% - 강조색1 9 6" xfId="4599" xr:uid="{00000000-0005-0000-0000-000029020000}"/>
    <cellStyle name="20% - 강조색1 9 7" xfId="4600" xr:uid="{00000000-0005-0000-0000-00002A020000}"/>
    <cellStyle name="20% - 강조색1 9 8" xfId="4601" xr:uid="{00000000-0005-0000-0000-00002B020000}"/>
    <cellStyle name="20% - 강조색1 9 9" xfId="4602" xr:uid="{00000000-0005-0000-0000-00002C020000}"/>
    <cellStyle name="20% - 강조색2" xfId="4318" builtinId="34" customBuiltin="1"/>
    <cellStyle name="20% - 강조색2 10" xfId="306" xr:uid="{00000000-0005-0000-0000-00002E020000}"/>
    <cellStyle name="20% - 강조색2 10 10" xfId="4603" xr:uid="{00000000-0005-0000-0000-00002F020000}"/>
    <cellStyle name="20% - 강조색2 10 11" xfId="4604" xr:uid="{00000000-0005-0000-0000-000030020000}"/>
    <cellStyle name="20% - 강조색2 10 12" xfId="4605" xr:uid="{00000000-0005-0000-0000-000031020000}"/>
    <cellStyle name="20% - 강조색2 10 13" xfId="4606" xr:uid="{00000000-0005-0000-0000-000032020000}"/>
    <cellStyle name="20% - 강조색2 10 14" xfId="4607" xr:uid="{00000000-0005-0000-0000-000033020000}"/>
    <cellStyle name="20% - 강조색2 10 2" xfId="307" xr:uid="{00000000-0005-0000-0000-000034020000}"/>
    <cellStyle name="20% - 강조색2 10 2 2" xfId="308" xr:uid="{00000000-0005-0000-0000-000035020000}"/>
    <cellStyle name="20% - 강조색2 10 2 2 2" xfId="4608" xr:uid="{00000000-0005-0000-0000-000036020000}"/>
    <cellStyle name="20% - 강조색2 10 2 3" xfId="309" xr:uid="{00000000-0005-0000-0000-000037020000}"/>
    <cellStyle name="20% - 강조색2 10 2 4" xfId="4609" xr:uid="{00000000-0005-0000-0000-000038020000}"/>
    <cellStyle name="20% - 강조색2 10 3" xfId="310" xr:uid="{00000000-0005-0000-0000-000039020000}"/>
    <cellStyle name="20% - 강조색2 10 3 2" xfId="311" xr:uid="{00000000-0005-0000-0000-00003A020000}"/>
    <cellStyle name="20% - 강조색2 10 3 3" xfId="312" xr:uid="{00000000-0005-0000-0000-00003B020000}"/>
    <cellStyle name="20% - 강조색2 10 3 4" xfId="4610" xr:uid="{00000000-0005-0000-0000-00003C020000}"/>
    <cellStyle name="20% - 강조색2 10 4" xfId="313" xr:uid="{00000000-0005-0000-0000-00003D020000}"/>
    <cellStyle name="20% - 강조색2 10 4 2" xfId="4611" xr:uid="{00000000-0005-0000-0000-00003E020000}"/>
    <cellStyle name="20% - 강조색2 10 5" xfId="314" xr:uid="{00000000-0005-0000-0000-00003F020000}"/>
    <cellStyle name="20% - 강조색2 10 5 2" xfId="4612" xr:uid="{00000000-0005-0000-0000-000040020000}"/>
    <cellStyle name="20% - 강조색2 10 6" xfId="4613" xr:uid="{00000000-0005-0000-0000-000041020000}"/>
    <cellStyle name="20% - 강조색2 10 7" xfId="4614" xr:uid="{00000000-0005-0000-0000-000042020000}"/>
    <cellStyle name="20% - 강조색2 10 8" xfId="4615" xr:uid="{00000000-0005-0000-0000-000043020000}"/>
    <cellStyle name="20% - 강조색2 10 9" xfId="4616" xr:uid="{00000000-0005-0000-0000-000044020000}"/>
    <cellStyle name="20% - 강조색2 11" xfId="315" xr:uid="{00000000-0005-0000-0000-000045020000}"/>
    <cellStyle name="20% - 강조색2 11 10" xfId="4617" xr:uid="{00000000-0005-0000-0000-000046020000}"/>
    <cellStyle name="20% - 강조색2 11 11" xfId="4618" xr:uid="{00000000-0005-0000-0000-000047020000}"/>
    <cellStyle name="20% - 강조색2 11 12" xfId="4619" xr:uid="{00000000-0005-0000-0000-000048020000}"/>
    <cellStyle name="20% - 강조색2 11 13" xfId="4620" xr:uid="{00000000-0005-0000-0000-000049020000}"/>
    <cellStyle name="20% - 강조색2 11 14" xfId="4621" xr:uid="{00000000-0005-0000-0000-00004A020000}"/>
    <cellStyle name="20% - 강조색2 11 2" xfId="316" xr:uid="{00000000-0005-0000-0000-00004B020000}"/>
    <cellStyle name="20% - 강조색2 11 2 2" xfId="317" xr:uid="{00000000-0005-0000-0000-00004C020000}"/>
    <cellStyle name="20% - 강조색2 11 2 2 2" xfId="4622" xr:uid="{00000000-0005-0000-0000-00004D020000}"/>
    <cellStyle name="20% - 강조색2 11 2 3" xfId="318" xr:uid="{00000000-0005-0000-0000-00004E020000}"/>
    <cellStyle name="20% - 강조색2 11 2 4" xfId="4623" xr:uid="{00000000-0005-0000-0000-00004F020000}"/>
    <cellStyle name="20% - 강조색2 11 3" xfId="319" xr:uid="{00000000-0005-0000-0000-000050020000}"/>
    <cellStyle name="20% - 강조색2 11 3 2" xfId="320" xr:uid="{00000000-0005-0000-0000-000051020000}"/>
    <cellStyle name="20% - 강조색2 11 3 3" xfId="321" xr:uid="{00000000-0005-0000-0000-000052020000}"/>
    <cellStyle name="20% - 강조색2 11 3 4" xfId="4624" xr:uid="{00000000-0005-0000-0000-000053020000}"/>
    <cellStyle name="20% - 강조색2 11 4" xfId="322" xr:uid="{00000000-0005-0000-0000-000054020000}"/>
    <cellStyle name="20% - 강조색2 11 4 2" xfId="4625" xr:uid="{00000000-0005-0000-0000-000055020000}"/>
    <cellStyle name="20% - 강조색2 11 5" xfId="323" xr:uid="{00000000-0005-0000-0000-000056020000}"/>
    <cellStyle name="20% - 강조색2 11 5 2" xfId="4626" xr:uid="{00000000-0005-0000-0000-000057020000}"/>
    <cellStyle name="20% - 강조색2 11 6" xfId="4627" xr:uid="{00000000-0005-0000-0000-000058020000}"/>
    <cellStyle name="20% - 강조색2 11 7" xfId="4628" xr:uid="{00000000-0005-0000-0000-000059020000}"/>
    <cellStyle name="20% - 강조색2 11 8" xfId="4629" xr:uid="{00000000-0005-0000-0000-00005A020000}"/>
    <cellStyle name="20% - 강조색2 11 9" xfId="4630" xr:uid="{00000000-0005-0000-0000-00005B020000}"/>
    <cellStyle name="20% - 강조색2 12" xfId="324" xr:uid="{00000000-0005-0000-0000-00005C020000}"/>
    <cellStyle name="20% - 강조색2 12 10" xfId="4631" xr:uid="{00000000-0005-0000-0000-00005D020000}"/>
    <cellStyle name="20% - 강조색2 12 11" xfId="4632" xr:uid="{00000000-0005-0000-0000-00005E020000}"/>
    <cellStyle name="20% - 강조색2 12 12" xfId="4633" xr:uid="{00000000-0005-0000-0000-00005F020000}"/>
    <cellStyle name="20% - 강조색2 12 13" xfId="4634" xr:uid="{00000000-0005-0000-0000-000060020000}"/>
    <cellStyle name="20% - 강조색2 12 14" xfId="4635" xr:uid="{00000000-0005-0000-0000-000061020000}"/>
    <cellStyle name="20% - 강조색2 12 2" xfId="325" xr:uid="{00000000-0005-0000-0000-000062020000}"/>
    <cellStyle name="20% - 강조색2 12 2 2" xfId="326" xr:uid="{00000000-0005-0000-0000-000063020000}"/>
    <cellStyle name="20% - 강조색2 12 2 2 2" xfId="4636" xr:uid="{00000000-0005-0000-0000-000064020000}"/>
    <cellStyle name="20% - 강조색2 12 2 3" xfId="327" xr:uid="{00000000-0005-0000-0000-000065020000}"/>
    <cellStyle name="20% - 강조색2 12 2 4" xfId="4637" xr:uid="{00000000-0005-0000-0000-000066020000}"/>
    <cellStyle name="20% - 강조색2 12 3" xfId="328" xr:uid="{00000000-0005-0000-0000-000067020000}"/>
    <cellStyle name="20% - 강조색2 12 3 2" xfId="329" xr:uid="{00000000-0005-0000-0000-000068020000}"/>
    <cellStyle name="20% - 강조색2 12 3 3" xfId="330" xr:uid="{00000000-0005-0000-0000-000069020000}"/>
    <cellStyle name="20% - 강조색2 12 3 4" xfId="4638" xr:uid="{00000000-0005-0000-0000-00006A020000}"/>
    <cellStyle name="20% - 강조색2 12 4" xfId="331" xr:uid="{00000000-0005-0000-0000-00006B020000}"/>
    <cellStyle name="20% - 강조색2 12 4 2" xfId="4639" xr:uid="{00000000-0005-0000-0000-00006C020000}"/>
    <cellStyle name="20% - 강조색2 12 5" xfId="332" xr:uid="{00000000-0005-0000-0000-00006D020000}"/>
    <cellStyle name="20% - 강조색2 12 5 2" xfId="4640" xr:uid="{00000000-0005-0000-0000-00006E020000}"/>
    <cellStyle name="20% - 강조색2 12 6" xfId="4641" xr:uid="{00000000-0005-0000-0000-00006F020000}"/>
    <cellStyle name="20% - 강조색2 12 7" xfId="4642" xr:uid="{00000000-0005-0000-0000-000070020000}"/>
    <cellStyle name="20% - 강조색2 12 8" xfId="4643" xr:uid="{00000000-0005-0000-0000-000071020000}"/>
    <cellStyle name="20% - 강조색2 12 9" xfId="4644" xr:uid="{00000000-0005-0000-0000-000072020000}"/>
    <cellStyle name="20% - 강조색2 13" xfId="333" xr:uid="{00000000-0005-0000-0000-000073020000}"/>
    <cellStyle name="20% - 강조색2 13 10" xfId="4645" xr:uid="{00000000-0005-0000-0000-000074020000}"/>
    <cellStyle name="20% - 강조색2 13 11" xfId="4646" xr:uid="{00000000-0005-0000-0000-000075020000}"/>
    <cellStyle name="20% - 강조색2 13 12" xfId="4647" xr:uid="{00000000-0005-0000-0000-000076020000}"/>
    <cellStyle name="20% - 강조색2 13 13" xfId="4648" xr:uid="{00000000-0005-0000-0000-000077020000}"/>
    <cellStyle name="20% - 강조색2 13 14" xfId="4649" xr:uid="{00000000-0005-0000-0000-000078020000}"/>
    <cellStyle name="20% - 강조색2 13 2" xfId="334" xr:uid="{00000000-0005-0000-0000-000079020000}"/>
    <cellStyle name="20% - 강조색2 13 2 2" xfId="335" xr:uid="{00000000-0005-0000-0000-00007A020000}"/>
    <cellStyle name="20% - 강조색2 13 2 2 2" xfId="4650" xr:uid="{00000000-0005-0000-0000-00007B020000}"/>
    <cellStyle name="20% - 강조색2 13 2 3" xfId="336" xr:uid="{00000000-0005-0000-0000-00007C020000}"/>
    <cellStyle name="20% - 강조색2 13 2 4" xfId="4651" xr:uid="{00000000-0005-0000-0000-00007D020000}"/>
    <cellStyle name="20% - 강조색2 13 3" xfId="337" xr:uid="{00000000-0005-0000-0000-00007E020000}"/>
    <cellStyle name="20% - 강조색2 13 3 2" xfId="338" xr:uid="{00000000-0005-0000-0000-00007F020000}"/>
    <cellStyle name="20% - 강조색2 13 3 3" xfId="339" xr:uid="{00000000-0005-0000-0000-000080020000}"/>
    <cellStyle name="20% - 강조색2 13 3 4" xfId="4652" xr:uid="{00000000-0005-0000-0000-000081020000}"/>
    <cellStyle name="20% - 강조색2 13 4" xfId="340" xr:uid="{00000000-0005-0000-0000-000082020000}"/>
    <cellStyle name="20% - 강조색2 13 4 2" xfId="4653" xr:uid="{00000000-0005-0000-0000-000083020000}"/>
    <cellStyle name="20% - 강조색2 13 5" xfId="341" xr:uid="{00000000-0005-0000-0000-000084020000}"/>
    <cellStyle name="20% - 강조색2 13 5 2" xfId="4654" xr:uid="{00000000-0005-0000-0000-000085020000}"/>
    <cellStyle name="20% - 강조색2 13 6" xfId="4655" xr:uid="{00000000-0005-0000-0000-000086020000}"/>
    <cellStyle name="20% - 강조색2 13 7" xfId="4656" xr:uid="{00000000-0005-0000-0000-000087020000}"/>
    <cellStyle name="20% - 강조색2 13 8" xfId="4657" xr:uid="{00000000-0005-0000-0000-000088020000}"/>
    <cellStyle name="20% - 강조색2 13 9" xfId="4658" xr:uid="{00000000-0005-0000-0000-000089020000}"/>
    <cellStyle name="20% - 강조색2 14" xfId="342" xr:uid="{00000000-0005-0000-0000-00008A020000}"/>
    <cellStyle name="20% - 강조색2 14 10" xfId="4659" xr:uid="{00000000-0005-0000-0000-00008B020000}"/>
    <cellStyle name="20% - 강조색2 14 11" xfId="4660" xr:uid="{00000000-0005-0000-0000-00008C020000}"/>
    <cellStyle name="20% - 강조색2 14 12" xfId="4661" xr:uid="{00000000-0005-0000-0000-00008D020000}"/>
    <cellStyle name="20% - 강조색2 14 13" xfId="4662" xr:uid="{00000000-0005-0000-0000-00008E020000}"/>
    <cellStyle name="20% - 강조색2 14 14" xfId="4663" xr:uid="{00000000-0005-0000-0000-00008F020000}"/>
    <cellStyle name="20% - 강조색2 14 2" xfId="343" xr:uid="{00000000-0005-0000-0000-000090020000}"/>
    <cellStyle name="20% - 강조색2 14 2 2" xfId="344" xr:uid="{00000000-0005-0000-0000-000091020000}"/>
    <cellStyle name="20% - 강조색2 14 2 2 2" xfId="4664" xr:uid="{00000000-0005-0000-0000-000092020000}"/>
    <cellStyle name="20% - 강조색2 14 2 3" xfId="345" xr:uid="{00000000-0005-0000-0000-000093020000}"/>
    <cellStyle name="20% - 강조색2 14 2 4" xfId="4665" xr:uid="{00000000-0005-0000-0000-000094020000}"/>
    <cellStyle name="20% - 강조색2 14 3" xfId="346" xr:uid="{00000000-0005-0000-0000-000095020000}"/>
    <cellStyle name="20% - 강조색2 14 3 2" xfId="347" xr:uid="{00000000-0005-0000-0000-000096020000}"/>
    <cellStyle name="20% - 강조색2 14 3 3" xfId="348" xr:uid="{00000000-0005-0000-0000-000097020000}"/>
    <cellStyle name="20% - 강조색2 14 3 4" xfId="4666" xr:uid="{00000000-0005-0000-0000-000098020000}"/>
    <cellStyle name="20% - 강조색2 14 4" xfId="349" xr:uid="{00000000-0005-0000-0000-000099020000}"/>
    <cellStyle name="20% - 강조색2 14 4 2" xfId="4667" xr:uid="{00000000-0005-0000-0000-00009A020000}"/>
    <cellStyle name="20% - 강조색2 14 5" xfId="350" xr:uid="{00000000-0005-0000-0000-00009B020000}"/>
    <cellStyle name="20% - 강조색2 14 5 2" xfId="4668" xr:uid="{00000000-0005-0000-0000-00009C020000}"/>
    <cellStyle name="20% - 강조색2 14 6" xfId="4669" xr:uid="{00000000-0005-0000-0000-00009D020000}"/>
    <cellStyle name="20% - 강조색2 14 7" xfId="4670" xr:uid="{00000000-0005-0000-0000-00009E020000}"/>
    <cellStyle name="20% - 강조색2 14 8" xfId="4671" xr:uid="{00000000-0005-0000-0000-00009F020000}"/>
    <cellStyle name="20% - 강조색2 14 9" xfId="4672" xr:uid="{00000000-0005-0000-0000-0000A0020000}"/>
    <cellStyle name="20% - 강조색2 15" xfId="351" xr:uid="{00000000-0005-0000-0000-0000A1020000}"/>
    <cellStyle name="20% - 강조색2 15 10" xfId="4673" xr:uid="{00000000-0005-0000-0000-0000A2020000}"/>
    <cellStyle name="20% - 강조색2 15 11" xfId="4674" xr:uid="{00000000-0005-0000-0000-0000A3020000}"/>
    <cellStyle name="20% - 강조색2 15 12" xfId="4675" xr:uid="{00000000-0005-0000-0000-0000A4020000}"/>
    <cellStyle name="20% - 강조색2 15 13" xfId="4676" xr:uid="{00000000-0005-0000-0000-0000A5020000}"/>
    <cellStyle name="20% - 강조색2 15 14" xfId="4677" xr:uid="{00000000-0005-0000-0000-0000A6020000}"/>
    <cellStyle name="20% - 강조색2 15 2" xfId="352" xr:uid="{00000000-0005-0000-0000-0000A7020000}"/>
    <cellStyle name="20% - 강조색2 15 2 2" xfId="353" xr:uid="{00000000-0005-0000-0000-0000A8020000}"/>
    <cellStyle name="20% - 강조색2 15 2 2 2" xfId="4678" xr:uid="{00000000-0005-0000-0000-0000A9020000}"/>
    <cellStyle name="20% - 강조색2 15 2 3" xfId="354" xr:uid="{00000000-0005-0000-0000-0000AA020000}"/>
    <cellStyle name="20% - 강조색2 15 2 4" xfId="4679" xr:uid="{00000000-0005-0000-0000-0000AB020000}"/>
    <cellStyle name="20% - 강조색2 15 3" xfId="355" xr:uid="{00000000-0005-0000-0000-0000AC020000}"/>
    <cellStyle name="20% - 강조색2 15 3 2" xfId="356" xr:uid="{00000000-0005-0000-0000-0000AD020000}"/>
    <cellStyle name="20% - 강조색2 15 3 3" xfId="357" xr:uid="{00000000-0005-0000-0000-0000AE020000}"/>
    <cellStyle name="20% - 강조색2 15 3 4" xfId="4680" xr:uid="{00000000-0005-0000-0000-0000AF020000}"/>
    <cellStyle name="20% - 강조색2 15 4" xfId="358" xr:uid="{00000000-0005-0000-0000-0000B0020000}"/>
    <cellStyle name="20% - 강조색2 15 4 2" xfId="4681" xr:uid="{00000000-0005-0000-0000-0000B1020000}"/>
    <cellStyle name="20% - 강조색2 15 5" xfId="359" xr:uid="{00000000-0005-0000-0000-0000B2020000}"/>
    <cellStyle name="20% - 강조색2 15 5 2" xfId="4682" xr:uid="{00000000-0005-0000-0000-0000B3020000}"/>
    <cellStyle name="20% - 강조색2 15 6" xfId="4683" xr:uid="{00000000-0005-0000-0000-0000B4020000}"/>
    <cellStyle name="20% - 강조색2 15 7" xfId="4684" xr:uid="{00000000-0005-0000-0000-0000B5020000}"/>
    <cellStyle name="20% - 강조색2 15 8" xfId="4685" xr:uid="{00000000-0005-0000-0000-0000B6020000}"/>
    <cellStyle name="20% - 강조색2 15 9" xfId="4686" xr:uid="{00000000-0005-0000-0000-0000B7020000}"/>
    <cellStyle name="20% - 강조색2 16" xfId="360" xr:uid="{00000000-0005-0000-0000-0000B8020000}"/>
    <cellStyle name="20% - 강조색2 16 10" xfId="4687" xr:uid="{00000000-0005-0000-0000-0000B9020000}"/>
    <cellStyle name="20% - 강조색2 16 11" xfId="4688" xr:uid="{00000000-0005-0000-0000-0000BA020000}"/>
    <cellStyle name="20% - 강조색2 16 12" xfId="4689" xr:uid="{00000000-0005-0000-0000-0000BB020000}"/>
    <cellStyle name="20% - 강조색2 16 13" xfId="4690" xr:uid="{00000000-0005-0000-0000-0000BC020000}"/>
    <cellStyle name="20% - 강조색2 16 14" xfId="4691" xr:uid="{00000000-0005-0000-0000-0000BD020000}"/>
    <cellStyle name="20% - 강조색2 16 2" xfId="361" xr:uid="{00000000-0005-0000-0000-0000BE020000}"/>
    <cellStyle name="20% - 강조색2 16 2 2" xfId="362" xr:uid="{00000000-0005-0000-0000-0000BF020000}"/>
    <cellStyle name="20% - 강조색2 16 2 2 2" xfId="4692" xr:uid="{00000000-0005-0000-0000-0000C0020000}"/>
    <cellStyle name="20% - 강조색2 16 2 3" xfId="363" xr:uid="{00000000-0005-0000-0000-0000C1020000}"/>
    <cellStyle name="20% - 강조색2 16 2 4" xfId="4693" xr:uid="{00000000-0005-0000-0000-0000C2020000}"/>
    <cellStyle name="20% - 강조색2 16 3" xfId="364" xr:uid="{00000000-0005-0000-0000-0000C3020000}"/>
    <cellStyle name="20% - 강조색2 16 3 2" xfId="365" xr:uid="{00000000-0005-0000-0000-0000C4020000}"/>
    <cellStyle name="20% - 강조색2 16 3 3" xfId="366" xr:uid="{00000000-0005-0000-0000-0000C5020000}"/>
    <cellStyle name="20% - 강조색2 16 3 4" xfId="4694" xr:uid="{00000000-0005-0000-0000-0000C6020000}"/>
    <cellStyle name="20% - 강조색2 16 4" xfId="367" xr:uid="{00000000-0005-0000-0000-0000C7020000}"/>
    <cellStyle name="20% - 강조색2 16 4 2" xfId="4695" xr:uid="{00000000-0005-0000-0000-0000C8020000}"/>
    <cellStyle name="20% - 강조색2 16 5" xfId="368" xr:uid="{00000000-0005-0000-0000-0000C9020000}"/>
    <cellStyle name="20% - 강조색2 16 5 2" xfId="4696" xr:uid="{00000000-0005-0000-0000-0000CA020000}"/>
    <cellStyle name="20% - 강조색2 16 6" xfId="4697" xr:uid="{00000000-0005-0000-0000-0000CB020000}"/>
    <cellStyle name="20% - 강조색2 16 7" xfId="4698" xr:uid="{00000000-0005-0000-0000-0000CC020000}"/>
    <cellStyle name="20% - 강조색2 16 8" xfId="4699" xr:uid="{00000000-0005-0000-0000-0000CD020000}"/>
    <cellStyle name="20% - 강조색2 16 9" xfId="4700" xr:uid="{00000000-0005-0000-0000-0000CE020000}"/>
    <cellStyle name="20% - 강조색2 17" xfId="369" xr:uid="{00000000-0005-0000-0000-0000CF020000}"/>
    <cellStyle name="20% - 강조색2 17 10" xfId="4701" xr:uid="{00000000-0005-0000-0000-0000D0020000}"/>
    <cellStyle name="20% - 강조색2 17 11" xfId="4702" xr:uid="{00000000-0005-0000-0000-0000D1020000}"/>
    <cellStyle name="20% - 강조색2 17 12" xfId="4703" xr:uid="{00000000-0005-0000-0000-0000D2020000}"/>
    <cellStyle name="20% - 강조색2 17 13" xfId="4704" xr:uid="{00000000-0005-0000-0000-0000D3020000}"/>
    <cellStyle name="20% - 강조색2 17 14" xfId="4705" xr:uid="{00000000-0005-0000-0000-0000D4020000}"/>
    <cellStyle name="20% - 강조색2 17 2" xfId="370" xr:uid="{00000000-0005-0000-0000-0000D5020000}"/>
    <cellStyle name="20% - 강조색2 17 2 2" xfId="371" xr:uid="{00000000-0005-0000-0000-0000D6020000}"/>
    <cellStyle name="20% - 강조색2 17 2 3" xfId="372" xr:uid="{00000000-0005-0000-0000-0000D7020000}"/>
    <cellStyle name="20% - 강조색2 17 2 4" xfId="4706" xr:uid="{00000000-0005-0000-0000-0000D8020000}"/>
    <cellStyle name="20% - 강조색2 17 3" xfId="373" xr:uid="{00000000-0005-0000-0000-0000D9020000}"/>
    <cellStyle name="20% - 강조색2 17 3 2" xfId="4707" xr:uid="{00000000-0005-0000-0000-0000DA020000}"/>
    <cellStyle name="20% - 강조색2 17 4" xfId="374" xr:uid="{00000000-0005-0000-0000-0000DB020000}"/>
    <cellStyle name="20% - 강조색2 17 4 2" xfId="4708" xr:uid="{00000000-0005-0000-0000-0000DC020000}"/>
    <cellStyle name="20% - 강조색2 17 5" xfId="4709" xr:uid="{00000000-0005-0000-0000-0000DD020000}"/>
    <cellStyle name="20% - 강조색2 17 6" xfId="4710" xr:uid="{00000000-0005-0000-0000-0000DE020000}"/>
    <cellStyle name="20% - 강조색2 17 7" xfId="4711" xr:uid="{00000000-0005-0000-0000-0000DF020000}"/>
    <cellStyle name="20% - 강조색2 17 8" xfId="4712" xr:uid="{00000000-0005-0000-0000-0000E0020000}"/>
    <cellStyle name="20% - 강조색2 17 9" xfId="4713" xr:uid="{00000000-0005-0000-0000-0000E1020000}"/>
    <cellStyle name="20% - 강조색2 18" xfId="375" xr:uid="{00000000-0005-0000-0000-0000E2020000}"/>
    <cellStyle name="20% - 강조색2 18 10" xfId="4714" xr:uid="{00000000-0005-0000-0000-0000E3020000}"/>
    <cellStyle name="20% - 강조색2 18 11" xfId="4715" xr:uid="{00000000-0005-0000-0000-0000E4020000}"/>
    <cellStyle name="20% - 강조색2 18 12" xfId="4716" xr:uid="{00000000-0005-0000-0000-0000E5020000}"/>
    <cellStyle name="20% - 강조색2 18 13" xfId="4717" xr:uid="{00000000-0005-0000-0000-0000E6020000}"/>
    <cellStyle name="20% - 강조색2 18 14" xfId="4718" xr:uid="{00000000-0005-0000-0000-0000E7020000}"/>
    <cellStyle name="20% - 강조색2 18 2" xfId="376" xr:uid="{00000000-0005-0000-0000-0000E8020000}"/>
    <cellStyle name="20% - 강조색2 18 2 2" xfId="377" xr:uid="{00000000-0005-0000-0000-0000E9020000}"/>
    <cellStyle name="20% - 강조색2 18 2 3" xfId="378" xr:uid="{00000000-0005-0000-0000-0000EA020000}"/>
    <cellStyle name="20% - 강조색2 18 2 4" xfId="4719" xr:uid="{00000000-0005-0000-0000-0000EB020000}"/>
    <cellStyle name="20% - 강조색2 18 3" xfId="379" xr:uid="{00000000-0005-0000-0000-0000EC020000}"/>
    <cellStyle name="20% - 강조색2 18 3 2" xfId="4720" xr:uid="{00000000-0005-0000-0000-0000ED020000}"/>
    <cellStyle name="20% - 강조색2 18 4" xfId="380" xr:uid="{00000000-0005-0000-0000-0000EE020000}"/>
    <cellStyle name="20% - 강조색2 18 4 2" xfId="4721" xr:uid="{00000000-0005-0000-0000-0000EF020000}"/>
    <cellStyle name="20% - 강조색2 18 5" xfId="4722" xr:uid="{00000000-0005-0000-0000-0000F0020000}"/>
    <cellStyle name="20% - 강조색2 18 6" xfId="4723" xr:uid="{00000000-0005-0000-0000-0000F1020000}"/>
    <cellStyle name="20% - 강조색2 18 7" xfId="4724" xr:uid="{00000000-0005-0000-0000-0000F2020000}"/>
    <cellStyle name="20% - 강조색2 18 8" xfId="4725" xr:uid="{00000000-0005-0000-0000-0000F3020000}"/>
    <cellStyle name="20% - 강조색2 18 9" xfId="4726" xr:uid="{00000000-0005-0000-0000-0000F4020000}"/>
    <cellStyle name="20% - 강조색2 19" xfId="381" xr:uid="{00000000-0005-0000-0000-0000F5020000}"/>
    <cellStyle name="20% - 강조색2 19 10" xfId="4727" xr:uid="{00000000-0005-0000-0000-0000F6020000}"/>
    <cellStyle name="20% - 강조색2 19 11" xfId="4728" xr:uid="{00000000-0005-0000-0000-0000F7020000}"/>
    <cellStyle name="20% - 강조색2 19 12" xfId="4729" xr:uid="{00000000-0005-0000-0000-0000F8020000}"/>
    <cellStyle name="20% - 강조색2 19 13" xfId="4730" xr:uid="{00000000-0005-0000-0000-0000F9020000}"/>
    <cellStyle name="20% - 강조색2 19 14" xfId="4731" xr:uid="{00000000-0005-0000-0000-0000FA020000}"/>
    <cellStyle name="20% - 강조색2 19 2" xfId="382" xr:uid="{00000000-0005-0000-0000-0000FB020000}"/>
    <cellStyle name="20% - 강조색2 19 2 2" xfId="383" xr:uid="{00000000-0005-0000-0000-0000FC020000}"/>
    <cellStyle name="20% - 강조색2 19 2 3" xfId="384" xr:uid="{00000000-0005-0000-0000-0000FD020000}"/>
    <cellStyle name="20% - 강조색2 19 2 4" xfId="4732" xr:uid="{00000000-0005-0000-0000-0000FE020000}"/>
    <cellStyle name="20% - 강조색2 19 3" xfId="385" xr:uid="{00000000-0005-0000-0000-0000FF020000}"/>
    <cellStyle name="20% - 강조색2 19 3 2" xfId="4733" xr:uid="{00000000-0005-0000-0000-000000030000}"/>
    <cellStyle name="20% - 강조색2 19 4" xfId="386" xr:uid="{00000000-0005-0000-0000-000001030000}"/>
    <cellStyle name="20% - 강조색2 19 4 2" xfId="4734" xr:uid="{00000000-0005-0000-0000-000002030000}"/>
    <cellStyle name="20% - 강조색2 19 5" xfId="4735" xr:uid="{00000000-0005-0000-0000-000003030000}"/>
    <cellStyle name="20% - 강조색2 19 6" xfId="4736" xr:uid="{00000000-0005-0000-0000-000004030000}"/>
    <cellStyle name="20% - 강조색2 19 7" xfId="4737" xr:uid="{00000000-0005-0000-0000-000005030000}"/>
    <cellStyle name="20% - 강조색2 19 8" xfId="4738" xr:uid="{00000000-0005-0000-0000-000006030000}"/>
    <cellStyle name="20% - 강조색2 19 9" xfId="4739" xr:uid="{00000000-0005-0000-0000-000007030000}"/>
    <cellStyle name="20% - 강조색2 2" xfId="387" xr:uid="{00000000-0005-0000-0000-000008030000}"/>
    <cellStyle name="20% - 강조색2 2 10" xfId="4740" xr:uid="{00000000-0005-0000-0000-000009030000}"/>
    <cellStyle name="20% - 강조색2 2 11" xfId="4741" xr:uid="{00000000-0005-0000-0000-00000A030000}"/>
    <cellStyle name="20% - 강조색2 2 12" xfId="4742" xr:uid="{00000000-0005-0000-0000-00000B030000}"/>
    <cellStyle name="20% - 강조색2 2 13" xfId="4743" xr:uid="{00000000-0005-0000-0000-00000C030000}"/>
    <cellStyle name="20% - 강조색2 2 2" xfId="4744" xr:uid="{00000000-0005-0000-0000-00000D030000}"/>
    <cellStyle name="20% - 강조색2 2 2 2" xfId="4745" xr:uid="{00000000-0005-0000-0000-00000E030000}"/>
    <cellStyle name="20% - 강조색2 2 3" xfId="4746" xr:uid="{00000000-0005-0000-0000-00000F030000}"/>
    <cellStyle name="20% - 강조색2 2 3 2" xfId="4747" xr:uid="{00000000-0005-0000-0000-000010030000}"/>
    <cellStyle name="20% - 강조색2 2 4" xfId="4748" xr:uid="{00000000-0005-0000-0000-000011030000}"/>
    <cellStyle name="20% - 강조색2 2 4 2" xfId="4749" xr:uid="{00000000-0005-0000-0000-000012030000}"/>
    <cellStyle name="20% - 강조색2 2 5" xfId="4750" xr:uid="{00000000-0005-0000-0000-000013030000}"/>
    <cellStyle name="20% - 강조색2 2 6" xfId="4751" xr:uid="{00000000-0005-0000-0000-000014030000}"/>
    <cellStyle name="20% - 강조색2 2 7" xfId="4752" xr:uid="{00000000-0005-0000-0000-000015030000}"/>
    <cellStyle name="20% - 강조색2 2 8" xfId="4753" xr:uid="{00000000-0005-0000-0000-000016030000}"/>
    <cellStyle name="20% - 강조색2 2 9" xfId="4754" xr:uid="{00000000-0005-0000-0000-000017030000}"/>
    <cellStyle name="20% - 강조색2 20" xfId="388" xr:uid="{00000000-0005-0000-0000-000018030000}"/>
    <cellStyle name="20% - 강조색2 20 2" xfId="389" xr:uid="{00000000-0005-0000-0000-000019030000}"/>
    <cellStyle name="20% - 강조색2 20 3" xfId="390" xr:uid="{00000000-0005-0000-0000-00001A030000}"/>
    <cellStyle name="20% - 강조색2 20 4" xfId="4755" xr:uid="{00000000-0005-0000-0000-00001B030000}"/>
    <cellStyle name="20% - 강조색2 21" xfId="391" xr:uid="{00000000-0005-0000-0000-00001C030000}"/>
    <cellStyle name="20% - 강조색2 21 2" xfId="392" xr:uid="{00000000-0005-0000-0000-00001D030000}"/>
    <cellStyle name="20% - 강조색2 21 3" xfId="393" xr:uid="{00000000-0005-0000-0000-00001E030000}"/>
    <cellStyle name="20% - 강조색2 21 4" xfId="4756" xr:uid="{00000000-0005-0000-0000-00001F030000}"/>
    <cellStyle name="20% - 강조색2 22" xfId="394" xr:uid="{00000000-0005-0000-0000-000020030000}"/>
    <cellStyle name="20% - 강조색2 22 2" xfId="395" xr:uid="{00000000-0005-0000-0000-000021030000}"/>
    <cellStyle name="20% - 강조색2 22 3" xfId="396" xr:uid="{00000000-0005-0000-0000-000022030000}"/>
    <cellStyle name="20% - 강조색2 22 4" xfId="4757" xr:uid="{00000000-0005-0000-0000-000023030000}"/>
    <cellStyle name="20% - 강조색2 23" xfId="397" xr:uid="{00000000-0005-0000-0000-000024030000}"/>
    <cellStyle name="20% - 강조색2 23 2" xfId="398" xr:uid="{00000000-0005-0000-0000-000025030000}"/>
    <cellStyle name="20% - 강조색2 23 3" xfId="399" xr:uid="{00000000-0005-0000-0000-000026030000}"/>
    <cellStyle name="20% - 강조색2 23 4" xfId="4758" xr:uid="{00000000-0005-0000-0000-000027030000}"/>
    <cellStyle name="20% - 강조색2 24" xfId="400" xr:uid="{00000000-0005-0000-0000-000028030000}"/>
    <cellStyle name="20% - 강조색2 24 2" xfId="401" xr:uid="{00000000-0005-0000-0000-000029030000}"/>
    <cellStyle name="20% - 강조색2 24 3" xfId="402" xr:uid="{00000000-0005-0000-0000-00002A030000}"/>
    <cellStyle name="20% - 강조색2 24 4" xfId="4759" xr:uid="{00000000-0005-0000-0000-00002B030000}"/>
    <cellStyle name="20% - 강조색2 25" xfId="403" xr:uid="{00000000-0005-0000-0000-00002C030000}"/>
    <cellStyle name="20% - 강조색2 25 2" xfId="404" xr:uid="{00000000-0005-0000-0000-00002D030000}"/>
    <cellStyle name="20% - 강조색2 25 3" xfId="405" xr:uid="{00000000-0005-0000-0000-00002E030000}"/>
    <cellStyle name="20% - 강조색2 25 4" xfId="4760" xr:uid="{00000000-0005-0000-0000-00002F030000}"/>
    <cellStyle name="20% - 강조색2 26" xfId="406" xr:uid="{00000000-0005-0000-0000-000030030000}"/>
    <cellStyle name="20% - 강조색2 26 2" xfId="407" xr:uid="{00000000-0005-0000-0000-000031030000}"/>
    <cellStyle name="20% - 강조색2 26 3" xfId="408" xr:uid="{00000000-0005-0000-0000-000032030000}"/>
    <cellStyle name="20% - 강조색2 26 4" xfId="4761" xr:uid="{00000000-0005-0000-0000-000033030000}"/>
    <cellStyle name="20% - 강조색2 27" xfId="409" xr:uid="{00000000-0005-0000-0000-000034030000}"/>
    <cellStyle name="20% - 강조색2 27 2" xfId="410" xr:uid="{00000000-0005-0000-0000-000035030000}"/>
    <cellStyle name="20% - 강조색2 27 3" xfId="411" xr:uid="{00000000-0005-0000-0000-000036030000}"/>
    <cellStyle name="20% - 강조색2 27 4" xfId="4762" xr:uid="{00000000-0005-0000-0000-000037030000}"/>
    <cellStyle name="20% - 강조색2 28" xfId="412" xr:uid="{00000000-0005-0000-0000-000038030000}"/>
    <cellStyle name="20% - 강조색2 28 2" xfId="413" xr:uid="{00000000-0005-0000-0000-000039030000}"/>
    <cellStyle name="20% - 강조색2 28 3" xfId="414" xr:uid="{00000000-0005-0000-0000-00003A030000}"/>
    <cellStyle name="20% - 강조색2 28 4" xfId="4763" xr:uid="{00000000-0005-0000-0000-00003B030000}"/>
    <cellStyle name="20% - 강조색2 29" xfId="415" xr:uid="{00000000-0005-0000-0000-00003C030000}"/>
    <cellStyle name="20% - 강조색2 29 2" xfId="416" xr:uid="{00000000-0005-0000-0000-00003D030000}"/>
    <cellStyle name="20% - 강조색2 29 3" xfId="417" xr:uid="{00000000-0005-0000-0000-00003E030000}"/>
    <cellStyle name="20% - 강조색2 29 4" xfId="4764" xr:uid="{00000000-0005-0000-0000-00003F030000}"/>
    <cellStyle name="20% - 강조색2 3" xfId="418" xr:uid="{00000000-0005-0000-0000-000040030000}"/>
    <cellStyle name="20% - 강조색2 3 10" xfId="4765" xr:uid="{00000000-0005-0000-0000-000041030000}"/>
    <cellStyle name="20% - 강조색2 3 11" xfId="4766" xr:uid="{00000000-0005-0000-0000-000042030000}"/>
    <cellStyle name="20% - 강조색2 3 12" xfId="4767" xr:uid="{00000000-0005-0000-0000-000043030000}"/>
    <cellStyle name="20% - 강조색2 3 13" xfId="4768" xr:uid="{00000000-0005-0000-0000-000044030000}"/>
    <cellStyle name="20% - 강조색2 3 14" xfId="4769" xr:uid="{00000000-0005-0000-0000-000045030000}"/>
    <cellStyle name="20% - 강조색2 3 2" xfId="419" xr:uid="{00000000-0005-0000-0000-000046030000}"/>
    <cellStyle name="20% - 강조색2 3 2 2" xfId="420" xr:uid="{00000000-0005-0000-0000-000047030000}"/>
    <cellStyle name="20% - 강조색2 3 2 2 2" xfId="421" xr:uid="{00000000-0005-0000-0000-000048030000}"/>
    <cellStyle name="20% - 강조색2 3 2 2 3" xfId="422" xr:uid="{00000000-0005-0000-0000-000049030000}"/>
    <cellStyle name="20% - 강조색2 3 2 2 4" xfId="4770" xr:uid="{00000000-0005-0000-0000-00004A030000}"/>
    <cellStyle name="20% - 강조색2 3 2 3" xfId="423" xr:uid="{00000000-0005-0000-0000-00004B030000}"/>
    <cellStyle name="20% - 강조색2 3 2 3 2" xfId="424" xr:uid="{00000000-0005-0000-0000-00004C030000}"/>
    <cellStyle name="20% - 강조색2 3 2 3 3" xfId="425" xr:uid="{00000000-0005-0000-0000-00004D030000}"/>
    <cellStyle name="20% - 강조색2 3 2 4" xfId="426" xr:uid="{00000000-0005-0000-0000-00004E030000}"/>
    <cellStyle name="20% - 강조색2 3 2 5" xfId="427" xr:uid="{00000000-0005-0000-0000-00004F030000}"/>
    <cellStyle name="20% - 강조색2 3 2 6" xfId="4771" xr:uid="{00000000-0005-0000-0000-000050030000}"/>
    <cellStyle name="20% - 강조색2 3 3" xfId="428" xr:uid="{00000000-0005-0000-0000-000051030000}"/>
    <cellStyle name="20% - 강조색2 3 3 2" xfId="429" xr:uid="{00000000-0005-0000-0000-000052030000}"/>
    <cellStyle name="20% - 강조색2 3 3 2 2" xfId="430" xr:uid="{00000000-0005-0000-0000-000053030000}"/>
    <cellStyle name="20% - 강조색2 3 3 2 3" xfId="431" xr:uid="{00000000-0005-0000-0000-000054030000}"/>
    <cellStyle name="20% - 강조색2 3 3 3" xfId="432" xr:uid="{00000000-0005-0000-0000-000055030000}"/>
    <cellStyle name="20% - 강조색2 3 3 3 2" xfId="433" xr:uid="{00000000-0005-0000-0000-000056030000}"/>
    <cellStyle name="20% - 강조색2 3 3 3 3" xfId="434" xr:uid="{00000000-0005-0000-0000-000057030000}"/>
    <cellStyle name="20% - 강조색2 3 3 4" xfId="435" xr:uid="{00000000-0005-0000-0000-000058030000}"/>
    <cellStyle name="20% - 강조색2 3 3 5" xfId="436" xr:uid="{00000000-0005-0000-0000-000059030000}"/>
    <cellStyle name="20% - 강조색2 3 3 6" xfId="4772" xr:uid="{00000000-0005-0000-0000-00005A030000}"/>
    <cellStyle name="20% - 강조색2 3 4" xfId="437" xr:uid="{00000000-0005-0000-0000-00005B030000}"/>
    <cellStyle name="20% - 강조색2 3 4 2" xfId="438" xr:uid="{00000000-0005-0000-0000-00005C030000}"/>
    <cellStyle name="20% - 강조색2 3 4 3" xfId="439" xr:uid="{00000000-0005-0000-0000-00005D030000}"/>
    <cellStyle name="20% - 강조색2 3 4 4" xfId="4773" xr:uid="{00000000-0005-0000-0000-00005E030000}"/>
    <cellStyle name="20% - 강조색2 3 5" xfId="440" xr:uid="{00000000-0005-0000-0000-00005F030000}"/>
    <cellStyle name="20% - 강조색2 3 5 2" xfId="441" xr:uid="{00000000-0005-0000-0000-000060030000}"/>
    <cellStyle name="20% - 강조색2 3 5 3" xfId="442" xr:uid="{00000000-0005-0000-0000-000061030000}"/>
    <cellStyle name="20% - 강조색2 3 5 4" xfId="4774" xr:uid="{00000000-0005-0000-0000-000062030000}"/>
    <cellStyle name="20% - 강조색2 3 6" xfId="443" xr:uid="{00000000-0005-0000-0000-000063030000}"/>
    <cellStyle name="20% - 강조색2 3 6 2" xfId="4775" xr:uid="{00000000-0005-0000-0000-000064030000}"/>
    <cellStyle name="20% - 강조색2 3 7" xfId="444" xr:uid="{00000000-0005-0000-0000-000065030000}"/>
    <cellStyle name="20% - 강조색2 3 7 2" xfId="4776" xr:uid="{00000000-0005-0000-0000-000066030000}"/>
    <cellStyle name="20% - 강조색2 3 8" xfId="4777" xr:uid="{00000000-0005-0000-0000-000067030000}"/>
    <cellStyle name="20% - 강조색2 3 9" xfId="4778" xr:uid="{00000000-0005-0000-0000-000068030000}"/>
    <cellStyle name="20% - 강조색2 30" xfId="445" xr:uid="{00000000-0005-0000-0000-000069030000}"/>
    <cellStyle name="20% - 강조색2 30 2" xfId="446" xr:uid="{00000000-0005-0000-0000-00006A030000}"/>
    <cellStyle name="20% - 강조색2 30 3" xfId="4779" xr:uid="{00000000-0005-0000-0000-00006B030000}"/>
    <cellStyle name="20% - 강조색2 31" xfId="447" xr:uid="{00000000-0005-0000-0000-00006C030000}"/>
    <cellStyle name="20% - 강조색2 31 2" xfId="4780" xr:uid="{00000000-0005-0000-0000-00006D030000}"/>
    <cellStyle name="20% - 강조색2 32" xfId="448" xr:uid="{00000000-0005-0000-0000-00006E030000}"/>
    <cellStyle name="20% - 강조색2 32 2" xfId="4781" xr:uid="{00000000-0005-0000-0000-00006F030000}"/>
    <cellStyle name="20% - 강조색2 33" xfId="449" xr:uid="{00000000-0005-0000-0000-000070030000}"/>
    <cellStyle name="20% - 강조색2 34" xfId="450" xr:uid="{00000000-0005-0000-0000-000071030000}"/>
    <cellStyle name="20% - 강조색2 35" xfId="451" xr:uid="{00000000-0005-0000-0000-000072030000}"/>
    <cellStyle name="20% - 강조색2 36" xfId="452" xr:uid="{00000000-0005-0000-0000-000073030000}"/>
    <cellStyle name="20% - 강조색2 37" xfId="453" xr:uid="{00000000-0005-0000-0000-000074030000}"/>
    <cellStyle name="20% - 강조색2 38" xfId="454" xr:uid="{00000000-0005-0000-0000-000075030000}"/>
    <cellStyle name="20% - 강조색2 4" xfId="455" xr:uid="{00000000-0005-0000-0000-000076030000}"/>
    <cellStyle name="20% - 강조색2 4 10" xfId="4782" xr:uid="{00000000-0005-0000-0000-000077030000}"/>
    <cellStyle name="20% - 강조색2 4 11" xfId="4783" xr:uid="{00000000-0005-0000-0000-000078030000}"/>
    <cellStyle name="20% - 강조색2 4 12" xfId="4784" xr:uid="{00000000-0005-0000-0000-000079030000}"/>
    <cellStyle name="20% - 강조색2 4 13" xfId="4785" xr:uid="{00000000-0005-0000-0000-00007A030000}"/>
    <cellStyle name="20% - 강조색2 4 14" xfId="4786" xr:uid="{00000000-0005-0000-0000-00007B030000}"/>
    <cellStyle name="20% - 강조색2 4 2" xfId="456" xr:uid="{00000000-0005-0000-0000-00007C030000}"/>
    <cellStyle name="20% - 강조색2 4 2 2" xfId="457" xr:uid="{00000000-0005-0000-0000-00007D030000}"/>
    <cellStyle name="20% - 강조색2 4 2 2 2" xfId="458" xr:uid="{00000000-0005-0000-0000-00007E030000}"/>
    <cellStyle name="20% - 강조색2 4 2 2 3" xfId="459" xr:uid="{00000000-0005-0000-0000-00007F030000}"/>
    <cellStyle name="20% - 강조색2 4 2 2 4" xfId="4787" xr:uid="{00000000-0005-0000-0000-000080030000}"/>
    <cellStyle name="20% - 강조색2 4 2 3" xfId="460" xr:uid="{00000000-0005-0000-0000-000081030000}"/>
    <cellStyle name="20% - 강조색2 4 2 3 2" xfId="461" xr:uid="{00000000-0005-0000-0000-000082030000}"/>
    <cellStyle name="20% - 강조색2 4 2 3 3" xfId="462" xr:uid="{00000000-0005-0000-0000-000083030000}"/>
    <cellStyle name="20% - 강조색2 4 2 4" xfId="463" xr:uid="{00000000-0005-0000-0000-000084030000}"/>
    <cellStyle name="20% - 강조색2 4 2 5" xfId="464" xr:uid="{00000000-0005-0000-0000-000085030000}"/>
    <cellStyle name="20% - 강조색2 4 2 6" xfId="4788" xr:uid="{00000000-0005-0000-0000-000086030000}"/>
    <cellStyle name="20% - 강조색2 4 3" xfId="465" xr:uid="{00000000-0005-0000-0000-000087030000}"/>
    <cellStyle name="20% - 강조색2 4 3 2" xfId="466" xr:uid="{00000000-0005-0000-0000-000088030000}"/>
    <cellStyle name="20% - 강조색2 4 3 2 2" xfId="467" xr:uid="{00000000-0005-0000-0000-000089030000}"/>
    <cellStyle name="20% - 강조색2 4 3 2 3" xfId="468" xr:uid="{00000000-0005-0000-0000-00008A030000}"/>
    <cellStyle name="20% - 강조색2 4 3 3" xfId="469" xr:uid="{00000000-0005-0000-0000-00008B030000}"/>
    <cellStyle name="20% - 강조색2 4 3 3 2" xfId="470" xr:uid="{00000000-0005-0000-0000-00008C030000}"/>
    <cellStyle name="20% - 강조색2 4 3 3 3" xfId="471" xr:uid="{00000000-0005-0000-0000-00008D030000}"/>
    <cellStyle name="20% - 강조색2 4 3 4" xfId="472" xr:uid="{00000000-0005-0000-0000-00008E030000}"/>
    <cellStyle name="20% - 강조색2 4 3 5" xfId="473" xr:uid="{00000000-0005-0000-0000-00008F030000}"/>
    <cellStyle name="20% - 강조색2 4 3 6" xfId="4789" xr:uid="{00000000-0005-0000-0000-000090030000}"/>
    <cellStyle name="20% - 강조색2 4 4" xfId="474" xr:uid="{00000000-0005-0000-0000-000091030000}"/>
    <cellStyle name="20% - 강조색2 4 4 2" xfId="475" xr:uid="{00000000-0005-0000-0000-000092030000}"/>
    <cellStyle name="20% - 강조색2 4 4 3" xfId="476" xr:uid="{00000000-0005-0000-0000-000093030000}"/>
    <cellStyle name="20% - 강조색2 4 4 4" xfId="4790" xr:uid="{00000000-0005-0000-0000-000094030000}"/>
    <cellStyle name="20% - 강조색2 4 5" xfId="477" xr:uid="{00000000-0005-0000-0000-000095030000}"/>
    <cellStyle name="20% - 강조색2 4 5 2" xfId="478" xr:uid="{00000000-0005-0000-0000-000096030000}"/>
    <cellStyle name="20% - 강조색2 4 5 3" xfId="479" xr:uid="{00000000-0005-0000-0000-000097030000}"/>
    <cellStyle name="20% - 강조색2 4 5 4" xfId="4791" xr:uid="{00000000-0005-0000-0000-000098030000}"/>
    <cellStyle name="20% - 강조색2 4 6" xfId="480" xr:uid="{00000000-0005-0000-0000-000099030000}"/>
    <cellStyle name="20% - 강조색2 4 6 2" xfId="4792" xr:uid="{00000000-0005-0000-0000-00009A030000}"/>
    <cellStyle name="20% - 강조색2 4 7" xfId="481" xr:uid="{00000000-0005-0000-0000-00009B030000}"/>
    <cellStyle name="20% - 강조색2 4 7 2" xfId="4793" xr:uid="{00000000-0005-0000-0000-00009C030000}"/>
    <cellStyle name="20% - 강조색2 4 8" xfId="4794" xr:uid="{00000000-0005-0000-0000-00009D030000}"/>
    <cellStyle name="20% - 강조색2 4 9" xfId="4795" xr:uid="{00000000-0005-0000-0000-00009E030000}"/>
    <cellStyle name="20% - 강조색2 5" xfId="482" xr:uid="{00000000-0005-0000-0000-00009F030000}"/>
    <cellStyle name="20% - 강조색2 5 10" xfId="4796" xr:uid="{00000000-0005-0000-0000-0000A0030000}"/>
    <cellStyle name="20% - 강조색2 5 11" xfId="4797" xr:uid="{00000000-0005-0000-0000-0000A1030000}"/>
    <cellStyle name="20% - 강조색2 5 12" xfId="4798" xr:uid="{00000000-0005-0000-0000-0000A2030000}"/>
    <cellStyle name="20% - 강조색2 5 13" xfId="4799" xr:uid="{00000000-0005-0000-0000-0000A3030000}"/>
    <cellStyle name="20% - 강조색2 5 14" xfId="4800" xr:uid="{00000000-0005-0000-0000-0000A4030000}"/>
    <cellStyle name="20% - 강조색2 5 2" xfId="483" xr:uid="{00000000-0005-0000-0000-0000A5030000}"/>
    <cellStyle name="20% - 강조색2 5 2 2" xfId="484" xr:uid="{00000000-0005-0000-0000-0000A6030000}"/>
    <cellStyle name="20% - 강조색2 5 2 2 2" xfId="485" xr:uid="{00000000-0005-0000-0000-0000A7030000}"/>
    <cellStyle name="20% - 강조색2 5 2 2 3" xfId="486" xr:uid="{00000000-0005-0000-0000-0000A8030000}"/>
    <cellStyle name="20% - 강조색2 5 2 2 4" xfId="4801" xr:uid="{00000000-0005-0000-0000-0000A9030000}"/>
    <cellStyle name="20% - 강조색2 5 2 3" xfId="487" xr:uid="{00000000-0005-0000-0000-0000AA030000}"/>
    <cellStyle name="20% - 강조색2 5 2 3 2" xfId="488" xr:uid="{00000000-0005-0000-0000-0000AB030000}"/>
    <cellStyle name="20% - 강조색2 5 2 3 3" xfId="489" xr:uid="{00000000-0005-0000-0000-0000AC030000}"/>
    <cellStyle name="20% - 강조색2 5 2 4" xfId="490" xr:uid="{00000000-0005-0000-0000-0000AD030000}"/>
    <cellStyle name="20% - 강조색2 5 2 5" xfId="491" xr:uid="{00000000-0005-0000-0000-0000AE030000}"/>
    <cellStyle name="20% - 강조색2 5 2 6" xfId="4802" xr:uid="{00000000-0005-0000-0000-0000AF030000}"/>
    <cellStyle name="20% - 강조색2 5 3" xfId="492" xr:uid="{00000000-0005-0000-0000-0000B0030000}"/>
    <cellStyle name="20% - 강조색2 5 3 2" xfId="493" xr:uid="{00000000-0005-0000-0000-0000B1030000}"/>
    <cellStyle name="20% - 강조색2 5 3 2 2" xfId="494" xr:uid="{00000000-0005-0000-0000-0000B2030000}"/>
    <cellStyle name="20% - 강조색2 5 3 2 3" xfId="495" xr:uid="{00000000-0005-0000-0000-0000B3030000}"/>
    <cellStyle name="20% - 강조색2 5 3 3" xfId="496" xr:uid="{00000000-0005-0000-0000-0000B4030000}"/>
    <cellStyle name="20% - 강조색2 5 3 3 2" xfId="497" xr:uid="{00000000-0005-0000-0000-0000B5030000}"/>
    <cellStyle name="20% - 강조색2 5 3 3 3" xfId="498" xr:uid="{00000000-0005-0000-0000-0000B6030000}"/>
    <cellStyle name="20% - 강조색2 5 3 4" xfId="499" xr:uid="{00000000-0005-0000-0000-0000B7030000}"/>
    <cellStyle name="20% - 강조색2 5 3 5" xfId="500" xr:uid="{00000000-0005-0000-0000-0000B8030000}"/>
    <cellStyle name="20% - 강조색2 5 3 6" xfId="4803" xr:uid="{00000000-0005-0000-0000-0000B9030000}"/>
    <cellStyle name="20% - 강조색2 5 4" xfId="501" xr:uid="{00000000-0005-0000-0000-0000BA030000}"/>
    <cellStyle name="20% - 강조색2 5 4 2" xfId="502" xr:uid="{00000000-0005-0000-0000-0000BB030000}"/>
    <cellStyle name="20% - 강조색2 5 4 3" xfId="503" xr:uid="{00000000-0005-0000-0000-0000BC030000}"/>
    <cellStyle name="20% - 강조색2 5 4 4" xfId="4804" xr:uid="{00000000-0005-0000-0000-0000BD030000}"/>
    <cellStyle name="20% - 강조색2 5 5" xfId="504" xr:uid="{00000000-0005-0000-0000-0000BE030000}"/>
    <cellStyle name="20% - 강조색2 5 5 2" xfId="505" xr:uid="{00000000-0005-0000-0000-0000BF030000}"/>
    <cellStyle name="20% - 강조색2 5 5 3" xfId="506" xr:uid="{00000000-0005-0000-0000-0000C0030000}"/>
    <cellStyle name="20% - 강조색2 5 5 4" xfId="4805" xr:uid="{00000000-0005-0000-0000-0000C1030000}"/>
    <cellStyle name="20% - 강조색2 5 6" xfId="507" xr:uid="{00000000-0005-0000-0000-0000C2030000}"/>
    <cellStyle name="20% - 강조색2 5 6 2" xfId="4806" xr:uid="{00000000-0005-0000-0000-0000C3030000}"/>
    <cellStyle name="20% - 강조색2 5 7" xfId="508" xr:uid="{00000000-0005-0000-0000-0000C4030000}"/>
    <cellStyle name="20% - 강조색2 5 7 2" xfId="4807" xr:uid="{00000000-0005-0000-0000-0000C5030000}"/>
    <cellStyle name="20% - 강조색2 5 8" xfId="4808" xr:uid="{00000000-0005-0000-0000-0000C6030000}"/>
    <cellStyle name="20% - 강조색2 5 9" xfId="4809" xr:uid="{00000000-0005-0000-0000-0000C7030000}"/>
    <cellStyle name="20% - 강조색2 6" xfId="509" xr:uid="{00000000-0005-0000-0000-0000C8030000}"/>
    <cellStyle name="20% - 강조색2 6 10" xfId="4810" xr:uid="{00000000-0005-0000-0000-0000C9030000}"/>
    <cellStyle name="20% - 강조색2 6 11" xfId="4811" xr:uid="{00000000-0005-0000-0000-0000CA030000}"/>
    <cellStyle name="20% - 강조색2 6 12" xfId="4812" xr:uid="{00000000-0005-0000-0000-0000CB030000}"/>
    <cellStyle name="20% - 강조색2 6 13" xfId="4813" xr:uid="{00000000-0005-0000-0000-0000CC030000}"/>
    <cellStyle name="20% - 강조색2 6 14" xfId="4814" xr:uid="{00000000-0005-0000-0000-0000CD030000}"/>
    <cellStyle name="20% - 강조색2 6 2" xfId="510" xr:uid="{00000000-0005-0000-0000-0000CE030000}"/>
    <cellStyle name="20% - 강조색2 6 2 2" xfId="511" xr:uid="{00000000-0005-0000-0000-0000CF030000}"/>
    <cellStyle name="20% - 강조색2 6 2 2 2" xfId="512" xr:uid="{00000000-0005-0000-0000-0000D0030000}"/>
    <cellStyle name="20% - 강조색2 6 2 2 3" xfId="513" xr:uid="{00000000-0005-0000-0000-0000D1030000}"/>
    <cellStyle name="20% - 강조색2 6 2 2 4" xfId="4815" xr:uid="{00000000-0005-0000-0000-0000D2030000}"/>
    <cellStyle name="20% - 강조색2 6 2 3" xfId="514" xr:uid="{00000000-0005-0000-0000-0000D3030000}"/>
    <cellStyle name="20% - 강조색2 6 2 3 2" xfId="515" xr:uid="{00000000-0005-0000-0000-0000D4030000}"/>
    <cellStyle name="20% - 강조색2 6 2 3 3" xfId="516" xr:uid="{00000000-0005-0000-0000-0000D5030000}"/>
    <cellStyle name="20% - 강조색2 6 2 4" xfId="517" xr:uid="{00000000-0005-0000-0000-0000D6030000}"/>
    <cellStyle name="20% - 강조색2 6 2 5" xfId="518" xr:uid="{00000000-0005-0000-0000-0000D7030000}"/>
    <cellStyle name="20% - 강조색2 6 2 6" xfId="4816" xr:uid="{00000000-0005-0000-0000-0000D8030000}"/>
    <cellStyle name="20% - 강조색2 6 3" xfId="519" xr:uid="{00000000-0005-0000-0000-0000D9030000}"/>
    <cellStyle name="20% - 강조색2 6 3 2" xfId="520" xr:uid="{00000000-0005-0000-0000-0000DA030000}"/>
    <cellStyle name="20% - 강조색2 6 3 2 2" xfId="521" xr:uid="{00000000-0005-0000-0000-0000DB030000}"/>
    <cellStyle name="20% - 강조색2 6 3 2 3" xfId="522" xr:uid="{00000000-0005-0000-0000-0000DC030000}"/>
    <cellStyle name="20% - 강조색2 6 3 3" xfId="523" xr:uid="{00000000-0005-0000-0000-0000DD030000}"/>
    <cellStyle name="20% - 강조색2 6 3 3 2" xfId="524" xr:uid="{00000000-0005-0000-0000-0000DE030000}"/>
    <cellStyle name="20% - 강조색2 6 3 3 3" xfId="525" xr:uid="{00000000-0005-0000-0000-0000DF030000}"/>
    <cellStyle name="20% - 강조색2 6 3 4" xfId="526" xr:uid="{00000000-0005-0000-0000-0000E0030000}"/>
    <cellStyle name="20% - 강조색2 6 3 5" xfId="527" xr:uid="{00000000-0005-0000-0000-0000E1030000}"/>
    <cellStyle name="20% - 강조색2 6 3 6" xfId="4817" xr:uid="{00000000-0005-0000-0000-0000E2030000}"/>
    <cellStyle name="20% - 강조색2 6 4" xfId="528" xr:uid="{00000000-0005-0000-0000-0000E3030000}"/>
    <cellStyle name="20% - 강조색2 6 4 2" xfId="529" xr:uid="{00000000-0005-0000-0000-0000E4030000}"/>
    <cellStyle name="20% - 강조색2 6 4 3" xfId="530" xr:uid="{00000000-0005-0000-0000-0000E5030000}"/>
    <cellStyle name="20% - 강조색2 6 4 4" xfId="4818" xr:uid="{00000000-0005-0000-0000-0000E6030000}"/>
    <cellStyle name="20% - 강조색2 6 5" xfId="531" xr:uid="{00000000-0005-0000-0000-0000E7030000}"/>
    <cellStyle name="20% - 강조색2 6 5 2" xfId="532" xr:uid="{00000000-0005-0000-0000-0000E8030000}"/>
    <cellStyle name="20% - 강조색2 6 5 3" xfId="533" xr:uid="{00000000-0005-0000-0000-0000E9030000}"/>
    <cellStyle name="20% - 강조색2 6 5 4" xfId="4819" xr:uid="{00000000-0005-0000-0000-0000EA030000}"/>
    <cellStyle name="20% - 강조색2 6 6" xfId="534" xr:uid="{00000000-0005-0000-0000-0000EB030000}"/>
    <cellStyle name="20% - 강조색2 6 6 2" xfId="4820" xr:uid="{00000000-0005-0000-0000-0000EC030000}"/>
    <cellStyle name="20% - 강조색2 6 7" xfId="535" xr:uid="{00000000-0005-0000-0000-0000ED030000}"/>
    <cellStyle name="20% - 강조색2 6 7 2" xfId="4821" xr:uid="{00000000-0005-0000-0000-0000EE030000}"/>
    <cellStyle name="20% - 강조색2 6 8" xfId="4822" xr:uid="{00000000-0005-0000-0000-0000EF030000}"/>
    <cellStyle name="20% - 강조색2 6 9" xfId="4823" xr:uid="{00000000-0005-0000-0000-0000F0030000}"/>
    <cellStyle name="20% - 강조색2 7" xfId="536" xr:uid="{00000000-0005-0000-0000-0000F1030000}"/>
    <cellStyle name="20% - 강조색2 7 10" xfId="4824" xr:uid="{00000000-0005-0000-0000-0000F2030000}"/>
    <cellStyle name="20% - 강조색2 7 11" xfId="4825" xr:uid="{00000000-0005-0000-0000-0000F3030000}"/>
    <cellStyle name="20% - 강조색2 7 12" xfId="4826" xr:uid="{00000000-0005-0000-0000-0000F4030000}"/>
    <cellStyle name="20% - 강조색2 7 13" xfId="4827" xr:uid="{00000000-0005-0000-0000-0000F5030000}"/>
    <cellStyle name="20% - 강조색2 7 14" xfId="4828" xr:uid="{00000000-0005-0000-0000-0000F6030000}"/>
    <cellStyle name="20% - 강조색2 7 2" xfId="537" xr:uid="{00000000-0005-0000-0000-0000F7030000}"/>
    <cellStyle name="20% - 강조색2 7 2 2" xfId="538" xr:uid="{00000000-0005-0000-0000-0000F8030000}"/>
    <cellStyle name="20% - 강조색2 7 2 2 2" xfId="539" xr:uid="{00000000-0005-0000-0000-0000F9030000}"/>
    <cellStyle name="20% - 강조색2 7 2 2 3" xfId="540" xr:uid="{00000000-0005-0000-0000-0000FA030000}"/>
    <cellStyle name="20% - 강조색2 7 2 2 4" xfId="4829" xr:uid="{00000000-0005-0000-0000-0000FB030000}"/>
    <cellStyle name="20% - 강조색2 7 2 3" xfId="541" xr:uid="{00000000-0005-0000-0000-0000FC030000}"/>
    <cellStyle name="20% - 강조색2 7 2 3 2" xfId="542" xr:uid="{00000000-0005-0000-0000-0000FD030000}"/>
    <cellStyle name="20% - 강조색2 7 2 3 3" xfId="543" xr:uid="{00000000-0005-0000-0000-0000FE030000}"/>
    <cellStyle name="20% - 강조색2 7 2 4" xfId="544" xr:uid="{00000000-0005-0000-0000-0000FF030000}"/>
    <cellStyle name="20% - 강조색2 7 2 5" xfId="545" xr:uid="{00000000-0005-0000-0000-000000040000}"/>
    <cellStyle name="20% - 강조색2 7 2 6" xfId="4830" xr:uid="{00000000-0005-0000-0000-000001040000}"/>
    <cellStyle name="20% - 강조색2 7 3" xfId="546" xr:uid="{00000000-0005-0000-0000-000002040000}"/>
    <cellStyle name="20% - 강조색2 7 3 2" xfId="547" xr:uid="{00000000-0005-0000-0000-000003040000}"/>
    <cellStyle name="20% - 강조색2 7 3 2 2" xfId="548" xr:uid="{00000000-0005-0000-0000-000004040000}"/>
    <cellStyle name="20% - 강조색2 7 3 2 3" xfId="549" xr:uid="{00000000-0005-0000-0000-000005040000}"/>
    <cellStyle name="20% - 강조색2 7 3 3" xfId="550" xr:uid="{00000000-0005-0000-0000-000006040000}"/>
    <cellStyle name="20% - 강조색2 7 3 3 2" xfId="551" xr:uid="{00000000-0005-0000-0000-000007040000}"/>
    <cellStyle name="20% - 강조색2 7 3 3 3" xfId="552" xr:uid="{00000000-0005-0000-0000-000008040000}"/>
    <cellStyle name="20% - 강조색2 7 3 4" xfId="553" xr:uid="{00000000-0005-0000-0000-000009040000}"/>
    <cellStyle name="20% - 강조색2 7 3 5" xfId="554" xr:uid="{00000000-0005-0000-0000-00000A040000}"/>
    <cellStyle name="20% - 강조색2 7 3 6" xfId="4831" xr:uid="{00000000-0005-0000-0000-00000B040000}"/>
    <cellStyle name="20% - 강조색2 7 4" xfId="555" xr:uid="{00000000-0005-0000-0000-00000C040000}"/>
    <cellStyle name="20% - 강조색2 7 4 2" xfId="556" xr:uid="{00000000-0005-0000-0000-00000D040000}"/>
    <cellStyle name="20% - 강조색2 7 4 3" xfId="557" xr:uid="{00000000-0005-0000-0000-00000E040000}"/>
    <cellStyle name="20% - 강조색2 7 4 4" xfId="4832" xr:uid="{00000000-0005-0000-0000-00000F040000}"/>
    <cellStyle name="20% - 강조색2 7 5" xfId="558" xr:uid="{00000000-0005-0000-0000-000010040000}"/>
    <cellStyle name="20% - 강조색2 7 5 2" xfId="559" xr:uid="{00000000-0005-0000-0000-000011040000}"/>
    <cellStyle name="20% - 강조색2 7 5 3" xfId="560" xr:uid="{00000000-0005-0000-0000-000012040000}"/>
    <cellStyle name="20% - 강조색2 7 5 4" xfId="4833" xr:uid="{00000000-0005-0000-0000-000013040000}"/>
    <cellStyle name="20% - 강조색2 7 6" xfId="561" xr:uid="{00000000-0005-0000-0000-000014040000}"/>
    <cellStyle name="20% - 강조색2 7 6 2" xfId="4834" xr:uid="{00000000-0005-0000-0000-000015040000}"/>
    <cellStyle name="20% - 강조색2 7 7" xfId="562" xr:uid="{00000000-0005-0000-0000-000016040000}"/>
    <cellStyle name="20% - 강조색2 7 7 2" xfId="4835" xr:uid="{00000000-0005-0000-0000-000017040000}"/>
    <cellStyle name="20% - 강조색2 7 8" xfId="4836" xr:uid="{00000000-0005-0000-0000-000018040000}"/>
    <cellStyle name="20% - 강조색2 7 9" xfId="4837" xr:uid="{00000000-0005-0000-0000-000019040000}"/>
    <cellStyle name="20% - 강조색2 8" xfId="563" xr:uid="{00000000-0005-0000-0000-00001A040000}"/>
    <cellStyle name="20% - 강조색2 8 10" xfId="4838" xr:uid="{00000000-0005-0000-0000-00001B040000}"/>
    <cellStyle name="20% - 강조색2 8 11" xfId="4839" xr:uid="{00000000-0005-0000-0000-00001C040000}"/>
    <cellStyle name="20% - 강조색2 8 12" xfId="4840" xr:uid="{00000000-0005-0000-0000-00001D040000}"/>
    <cellStyle name="20% - 강조색2 8 13" xfId="4841" xr:uid="{00000000-0005-0000-0000-00001E040000}"/>
    <cellStyle name="20% - 강조색2 8 14" xfId="4842" xr:uid="{00000000-0005-0000-0000-00001F040000}"/>
    <cellStyle name="20% - 강조색2 8 2" xfId="564" xr:uid="{00000000-0005-0000-0000-000020040000}"/>
    <cellStyle name="20% - 강조색2 8 2 2" xfId="565" xr:uid="{00000000-0005-0000-0000-000021040000}"/>
    <cellStyle name="20% - 강조색2 8 2 2 2" xfId="566" xr:uid="{00000000-0005-0000-0000-000022040000}"/>
    <cellStyle name="20% - 강조색2 8 2 2 3" xfId="567" xr:uid="{00000000-0005-0000-0000-000023040000}"/>
    <cellStyle name="20% - 강조색2 8 2 2 4" xfId="4843" xr:uid="{00000000-0005-0000-0000-000024040000}"/>
    <cellStyle name="20% - 강조색2 8 2 3" xfId="568" xr:uid="{00000000-0005-0000-0000-000025040000}"/>
    <cellStyle name="20% - 강조색2 8 2 3 2" xfId="569" xr:uid="{00000000-0005-0000-0000-000026040000}"/>
    <cellStyle name="20% - 강조색2 8 2 3 3" xfId="570" xr:uid="{00000000-0005-0000-0000-000027040000}"/>
    <cellStyle name="20% - 강조색2 8 2 4" xfId="571" xr:uid="{00000000-0005-0000-0000-000028040000}"/>
    <cellStyle name="20% - 강조색2 8 2 5" xfId="572" xr:uid="{00000000-0005-0000-0000-000029040000}"/>
    <cellStyle name="20% - 강조색2 8 2 6" xfId="4844" xr:uid="{00000000-0005-0000-0000-00002A040000}"/>
    <cellStyle name="20% - 강조색2 8 3" xfId="573" xr:uid="{00000000-0005-0000-0000-00002B040000}"/>
    <cellStyle name="20% - 강조색2 8 3 2" xfId="574" xr:uid="{00000000-0005-0000-0000-00002C040000}"/>
    <cellStyle name="20% - 강조색2 8 3 2 2" xfId="575" xr:uid="{00000000-0005-0000-0000-00002D040000}"/>
    <cellStyle name="20% - 강조색2 8 3 2 3" xfId="576" xr:uid="{00000000-0005-0000-0000-00002E040000}"/>
    <cellStyle name="20% - 강조색2 8 3 3" xfId="577" xr:uid="{00000000-0005-0000-0000-00002F040000}"/>
    <cellStyle name="20% - 강조색2 8 3 3 2" xfId="578" xr:uid="{00000000-0005-0000-0000-000030040000}"/>
    <cellStyle name="20% - 강조색2 8 3 3 3" xfId="579" xr:uid="{00000000-0005-0000-0000-000031040000}"/>
    <cellStyle name="20% - 강조색2 8 3 4" xfId="580" xr:uid="{00000000-0005-0000-0000-000032040000}"/>
    <cellStyle name="20% - 강조색2 8 3 5" xfId="581" xr:uid="{00000000-0005-0000-0000-000033040000}"/>
    <cellStyle name="20% - 강조색2 8 3 6" xfId="4845" xr:uid="{00000000-0005-0000-0000-000034040000}"/>
    <cellStyle name="20% - 강조색2 8 4" xfId="582" xr:uid="{00000000-0005-0000-0000-000035040000}"/>
    <cellStyle name="20% - 강조색2 8 4 2" xfId="583" xr:uid="{00000000-0005-0000-0000-000036040000}"/>
    <cellStyle name="20% - 강조색2 8 4 3" xfId="584" xr:uid="{00000000-0005-0000-0000-000037040000}"/>
    <cellStyle name="20% - 강조색2 8 4 4" xfId="4846" xr:uid="{00000000-0005-0000-0000-000038040000}"/>
    <cellStyle name="20% - 강조색2 8 5" xfId="585" xr:uid="{00000000-0005-0000-0000-000039040000}"/>
    <cellStyle name="20% - 강조색2 8 5 2" xfId="586" xr:uid="{00000000-0005-0000-0000-00003A040000}"/>
    <cellStyle name="20% - 강조색2 8 5 3" xfId="587" xr:uid="{00000000-0005-0000-0000-00003B040000}"/>
    <cellStyle name="20% - 강조색2 8 5 4" xfId="4847" xr:uid="{00000000-0005-0000-0000-00003C040000}"/>
    <cellStyle name="20% - 강조색2 8 6" xfId="588" xr:uid="{00000000-0005-0000-0000-00003D040000}"/>
    <cellStyle name="20% - 강조색2 8 6 2" xfId="4848" xr:uid="{00000000-0005-0000-0000-00003E040000}"/>
    <cellStyle name="20% - 강조색2 8 7" xfId="589" xr:uid="{00000000-0005-0000-0000-00003F040000}"/>
    <cellStyle name="20% - 강조색2 8 7 2" xfId="4849" xr:uid="{00000000-0005-0000-0000-000040040000}"/>
    <cellStyle name="20% - 강조색2 8 8" xfId="4850" xr:uid="{00000000-0005-0000-0000-000041040000}"/>
    <cellStyle name="20% - 강조색2 8 9" xfId="4851" xr:uid="{00000000-0005-0000-0000-000042040000}"/>
    <cellStyle name="20% - 강조색2 9" xfId="590" xr:uid="{00000000-0005-0000-0000-000043040000}"/>
    <cellStyle name="20% - 강조색2 9 10" xfId="4852" xr:uid="{00000000-0005-0000-0000-000044040000}"/>
    <cellStyle name="20% - 강조색2 9 11" xfId="4853" xr:uid="{00000000-0005-0000-0000-000045040000}"/>
    <cellStyle name="20% - 강조색2 9 12" xfId="4854" xr:uid="{00000000-0005-0000-0000-000046040000}"/>
    <cellStyle name="20% - 강조색2 9 13" xfId="4855" xr:uid="{00000000-0005-0000-0000-000047040000}"/>
    <cellStyle name="20% - 강조색2 9 14" xfId="4856" xr:uid="{00000000-0005-0000-0000-000048040000}"/>
    <cellStyle name="20% - 강조색2 9 2" xfId="591" xr:uid="{00000000-0005-0000-0000-000049040000}"/>
    <cellStyle name="20% - 강조색2 9 2 2" xfId="592" xr:uid="{00000000-0005-0000-0000-00004A040000}"/>
    <cellStyle name="20% - 강조색2 9 2 2 2" xfId="4857" xr:uid="{00000000-0005-0000-0000-00004B040000}"/>
    <cellStyle name="20% - 강조색2 9 2 3" xfId="593" xr:uid="{00000000-0005-0000-0000-00004C040000}"/>
    <cellStyle name="20% - 강조색2 9 2 4" xfId="4858" xr:uid="{00000000-0005-0000-0000-00004D040000}"/>
    <cellStyle name="20% - 강조색2 9 3" xfId="594" xr:uid="{00000000-0005-0000-0000-00004E040000}"/>
    <cellStyle name="20% - 강조색2 9 3 2" xfId="595" xr:uid="{00000000-0005-0000-0000-00004F040000}"/>
    <cellStyle name="20% - 강조색2 9 3 3" xfId="596" xr:uid="{00000000-0005-0000-0000-000050040000}"/>
    <cellStyle name="20% - 강조색2 9 3 4" xfId="4859" xr:uid="{00000000-0005-0000-0000-000051040000}"/>
    <cellStyle name="20% - 강조색2 9 4" xfId="597" xr:uid="{00000000-0005-0000-0000-000052040000}"/>
    <cellStyle name="20% - 강조색2 9 4 2" xfId="4860" xr:uid="{00000000-0005-0000-0000-000053040000}"/>
    <cellStyle name="20% - 강조색2 9 5" xfId="598" xr:uid="{00000000-0005-0000-0000-000054040000}"/>
    <cellStyle name="20% - 강조색2 9 5 2" xfId="4861" xr:uid="{00000000-0005-0000-0000-000055040000}"/>
    <cellStyle name="20% - 강조색2 9 6" xfId="4862" xr:uid="{00000000-0005-0000-0000-000056040000}"/>
    <cellStyle name="20% - 강조색2 9 7" xfId="4863" xr:uid="{00000000-0005-0000-0000-000057040000}"/>
    <cellStyle name="20% - 강조색2 9 8" xfId="4864" xr:uid="{00000000-0005-0000-0000-000058040000}"/>
    <cellStyle name="20% - 강조색2 9 9" xfId="4865" xr:uid="{00000000-0005-0000-0000-000059040000}"/>
    <cellStyle name="20% - 강조색3" xfId="4322" builtinId="38" customBuiltin="1"/>
    <cellStyle name="20% - 강조색3 10" xfId="599" xr:uid="{00000000-0005-0000-0000-00005B040000}"/>
    <cellStyle name="20% - 강조색3 10 10" xfId="4866" xr:uid="{00000000-0005-0000-0000-00005C040000}"/>
    <cellStyle name="20% - 강조색3 10 11" xfId="4867" xr:uid="{00000000-0005-0000-0000-00005D040000}"/>
    <cellStyle name="20% - 강조색3 10 12" xfId="4868" xr:uid="{00000000-0005-0000-0000-00005E040000}"/>
    <cellStyle name="20% - 강조색3 10 13" xfId="4869" xr:uid="{00000000-0005-0000-0000-00005F040000}"/>
    <cellStyle name="20% - 강조색3 10 14" xfId="4870" xr:uid="{00000000-0005-0000-0000-000060040000}"/>
    <cellStyle name="20% - 강조색3 10 2" xfId="600" xr:uid="{00000000-0005-0000-0000-000061040000}"/>
    <cellStyle name="20% - 강조색3 10 2 2" xfId="601" xr:uid="{00000000-0005-0000-0000-000062040000}"/>
    <cellStyle name="20% - 강조색3 10 2 2 2" xfId="4871" xr:uid="{00000000-0005-0000-0000-000063040000}"/>
    <cellStyle name="20% - 강조색3 10 2 3" xfId="602" xr:uid="{00000000-0005-0000-0000-000064040000}"/>
    <cellStyle name="20% - 강조색3 10 2 4" xfId="4872" xr:uid="{00000000-0005-0000-0000-000065040000}"/>
    <cellStyle name="20% - 강조색3 10 3" xfId="603" xr:uid="{00000000-0005-0000-0000-000066040000}"/>
    <cellStyle name="20% - 강조색3 10 3 2" xfId="604" xr:uid="{00000000-0005-0000-0000-000067040000}"/>
    <cellStyle name="20% - 강조색3 10 3 3" xfId="605" xr:uid="{00000000-0005-0000-0000-000068040000}"/>
    <cellStyle name="20% - 강조색3 10 3 4" xfId="4873" xr:uid="{00000000-0005-0000-0000-000069040000}"/>
    <cellStyle name="20% - 강조색3 10 4" xfId="606" xr:uid="{00000000-0005-0000-0000-00006A040000}"/>
    <cellStyle name="20% - 강조색3 10 4 2" xfId="4874" xr:uid="{00000000-0005-0000-0000-00006B040000}"/>
    <cellStyle name="20% - 강조색3 10 5" xfId="607" xr:uid="{00000000-0005-0000-0000-00006C040000}"/>
    <cellStyle name="20% - 강조색3 10 5 2" xfId="4875" xr:uid="{00000000-0005-0000-0000-00006D040000}"/>
    <cellStyle name="20% - 강조색3 10 6" xfId="4876" xr:uid="{00000000-0005-0000-0000-00006E040000}"/>
    <cellStyle name="20% - 강조색3 10 7" xfId="4877" xr:uid="{00000000-0005-0000-0000-00006F040000}"/>
    <cellStyle name="20% - 강조색3 10 8" xfId="4878" xr:uid="{00000000-0005-0000-0000-000070040000}"/>
    <cellStyle name="20% - 강조색3 10 9" xfId="4879" xr:uid="{00000000-0005-0000-0000-000071040000}"/>
    <cellStyle name="20% - 강조색3 11" xfId="608" xr:uid="{00000000-0005-0000-0000-000072040000}"/>
    <cellStyle name="20% - 강조색3 11 10" xfId="4880" xr:uid="{00000000-0005-0000-0000-000073040000}"/>
    <cellStyle name="20% - 강조색3 11 11" xfId="4881" xr:uid="{00000000-0005-0000-0000-000074040000}"/>
    <cellStyle name="20% - 강조색3 11 12" xfId="4882" xr:uid="{00000000-0005-0000-0000-000075040000}"/>
    <cellStyle name="20% - 강조색3 11 13" xfId="4883" xr:uid="{00000000-0005-0000-0000-000076040000}"/>
    <cellStyle name="20% - 강조색3 11 14" xfId="4884" xr:uid="{00000000-0005-0000-0000-000077040000}"/>
    <cellStyle name="20% - 강조색3 11 2" xfId="609" xr:uid="{00000000-0005-0000-0000-000078040000}"/>
    <cellStyle name="20% - 강조색3 11 2 2" xfId="610" xr:uid="{00000000-0005-0000-0000-000079040000}"/>
    <cellStyle name="20% - 강조색3 11 2 2 2" xfId="4885" xr:uid="{00000000-0005-0000-0000-00007A040000}"/>
    <cellStyle name="20% - 강조색3 11 2 3" xfId="611" xr:uid="{00000000-0005-0000-0000-00007B040000}"/>
    <cellStyle name="20% - 강조색3 11 2 4" xfId="4886" xr:uid="{00000000-0005-0000-0000-00007C040000}"/>
    <cellStyle name="20% - 강조색3 11 3" xfId="612" xr:uid="{00000000-0005-0000-0000-00007D040000}"/>
    <cellStyle name="20% - 강조색3 11 3 2" xfId="613" xr:uid="{00000000-0005-0000-0000-00007E040000}"/>
    <cellStyle name="20% - 강조색3 11 3 3" xfId="614" xr:uid="{00000000-0005-0000-0000-00007F040000}"/>
    <cellStyle name="20% - 강조색3 11 3 4" xfId="4887" xr:uid="{00000000-0005-0000-0000-000080040000}"/>
    <cellStyle name="20% - 강조색3 11 4" xfId="615" xr:uid="{00000000-0005-0000-0000-000081040000}"/>
    <cellStyle name="20% - 강조색3 11 4 2" xfId="4888" xr:uid="{00000000-0005-0000-0000-000082040000}"/>
    <cellStyle name="20% - 강조색3 11 5" xfId="616" xr:uid="{00000000-0005-0000-0000-000083040000}"/>
    <cellStyle name="20% - 강조색3 11 5 2" xfId="4889" xr:uid="{00000000-0005-0000-0000-000084040000}"/>
    <cellStyle name="20% - 강조색3 11 6" xfId="4890" xr:uid="{00000000-0005-0000-0000-000085040000}"/>
    <cellStyle name="20% - 강조색3 11 7" xfId="4891" xr:uid="{00000000-0005-0000-0000-000086040000}"/>
    <cellStyle name="20% - 강조색3 11 8" xfId="4892" xr:uid="{00000000-0005-0000-0000-000087040000}"/>
    <cellStyle name="20% - 강조색3 11 9" xfId="4893" xr:uid="{00000000-0005-0000-0000-000088040000}"/>
    <cellStyle name="20% - 강조색3 12" xfId="617" xr:uid="{00000000-0005-0000-0000-000089040000}"/>
    <cellStyle name="20% - 강조색3 12 10" xfId="4894" xr:uid="{00000000-0005-0000-0000-00008A040000}"/>
    <cellStyle name="20% - 강조색3 12 11" xfId="4895" xr:uid="{00000000-0005-0000-0000-00008B040000}"/>
    <cellStyle name="20% - 강조색3 12 12" xfId="4896" xr:uid="{00000000-0005-0000-0000-00008C040000}"/>
    <cellStyle name="20% - 강조색3 12 13" xfId="4897" xr:uid="{00000000-0005-0000-0000-00008D040000}"/>
    <cellStyle name="20% - 강조색3 12 14" xfId="4898" xr:uid="{00000000-0005-0000-0000-00008E040000}"/>
    <cellStyle name="20% - 강조색3 12 2" xfId="618" xr:uid="{00000000-0005-0000-0000-00008F040000}"/>
    <cellStyle name="20% - 강조색3 12 2 2" xfId="619" xr:uid="{00000000-0005-0000-0000-000090040000}"/>
    <cellStyle name="20% - 강조색3 12 2 2 2" xfId="4899" xr:uid="{00000000-0005-0000-0000-000091040000}"/>
    <cellStyle name="20% - 강조색3 12 2 3" xfId="620" xr:uid="{00000000-0005-0000-0000-000092040000}"/>
    <cellStyle name="20% - 강조색3 12 2 4" xfId="4900" xr:uid="{00000000-0005-0000-0000-000093040000}"/>
    <cellStyle name="20% - 강조색3 12 3" xfId="621" xr:uid="{00000000-0005-0000-0000-000094040000}"/>
    <cellStyle name="20% - 강조색3 12 3 2" xfId="622" xr:uid="{00000000-0005-0000-0000-000095040000}"/>
    <cellStyle name="20% - 강조색3 12 3 3" xfId="623" xr:uid="{00000000-0005-0000-0000-000096040000}"/>
    <cellStyle name="20% - 강조색3 12 3 4" xfId="4901" xr:uid="{00000000-0005-0000-0000-000097040000}"/>
    <cellStyle name="20% - 강조색3 12 4" xfId="624" xr:uid="{00000000-0005-0000-0000-000098040000}"/>
    <cellStyle name="20% - 강조색3 12 4 2" xfId="4902" xr:uid="{00000000-0005-0000-0000-000099040000}"/>
    <cellStyle name="20% - 강조색3 12 5" xfId="625" xr:uid="{00000000-0005-0000-0000-00009A040000}"/>
    <cellStyle name="20% - 강조색3 12 5 2" xfId="4903" xr:uid="{00000000-0005-0000-0000-00009B040000}"/>
    <cellStyle name="20% - 강조색3 12 6" xfId="4904" xr:uid="{00000000-0005-0000-0000-00009C040000}"/>
    <cellStyle name="20% - 강조색3 12 7" xfId="4905" xr:uid="{00000000-0005-0000-0000-00009D040000}"/>
    <cellStyle name="20% - 강조색3 12 8" xfId="4906" xr:uid="{00000000-0005-0000-0000-00009E040000}"/>
    <cellStyle name="20% - 강조색3 12 9" xfId="4907" xr:uid="{00000000-0005-0000-0000-00009F040000}"/>
    <cellStyle name="20% - 강조색3 13" xfId="626" xr:uid="{00000000-0005-0000-0000-0000A0040000}"/>
    <cellStyle name="20% - 강조색3 13 10" xfId="4908" xr:uid="{00000000-0005-0000-0000-0000A1040000}"/>
    <cellStyle name="20% - 강조색3 13 11" xfId="4909" xr:uid="{00000000-0005-0000-0000-0000A2040000}"/>
    <cellStyle name="20% - 강조색3 13 12" xfId="4910" xr:uid="{00000000-0005-0000-0000-0000A3040000}"/>
    <cellStyle name="20% - 강조색3 13 13" xfId="4911" xr:uid="{00000000-0005-0000-0000-0000A4040000}"/>
    <cellStyle name="20% - 강조색3 13 14" xfId="4912" xr:uid="{00000000-0005-0000-0000-0000A5040000}"/>
    <cellStyle name="20% - 강조색3 13 2" xfId="627" xr:uid="{00000000-0005-0000-0000-0000A6040000}"/>
    <cellStyle name="20% - 강조색3 13 2 2" xfId="628" xr:uid="{00000000-0005-0000-0000-0000A7040000}"/>
    <cellStyle name="20% - 강조색3 13 2 2 2" xfId="4913" xr:uid="{00000000-0005-0000-0000-0000A8040000}"/>
    <cellStyle name="20% - 강조색3 13 2 3" xfId="629" xr:uid="{00000000-0005-0000-0000-0000A9040000}"/>
    <cellStyle name="20% - 강조색3 13 2 4" xfId="4914" xr:uid="{00000000-0005-0000-0000-0000AA040000}"/>
    <cellStyle name="20% - 강조색3 13 3" xfId="630" xr:uid="{00000000-0005-0000-0000-0000AB040000}"/>
    <cellStyle name="20% - 강조색3 13 3 2" xfId="631" xr:uid="{00000000-0005-0000-0000-0000AC040000}"/>
    <cellStyle name="20% - 강조색3 13 3 3" xfId="632" xr:uid="{00000000-0005-0000-0000-0000AD040000}"/>
    <cellStyle name="20% - 강조색3 13 3 4" xfId="4915" xr:uid="{00000000-0005-0000-0000-0000AE040000}"/>
    <cellStyle name="20% - 강조색3 13 4" xfId="633" xr:uid="{00000000-0005-0000-0000-0000AF040000}"/>
    <cellStyle name="20% - 강조색3 13 4 2" xfId="4916" xr:uid="{00000000-0005-0000-0000-0000B0040000}"/>
    <cellStyle name="20% - 강조색3 13 5" xfId="634" xr:uid="{00000000-0005-0000-0000-0000B1040000}"/>
    <cellStyle name="20% - 강조색3 13 5 2" xfId="4917" xr:uid="{00000000-0005-0000-0000-0000B2040000}"/>
    <cellStyle name="20% - 강조색3 13 6" xfId="4918" xr:uid="{00000000-0005-0000-0000-0000B3040000}"/>
    <cellStyle name="20% - 강조색3 13 7" xfId="4919" xr:uid="{00000000-0005-0000-0000-0000B4040000}"/>
    <cellStyle name="20% - 강조색3 13 8" xfId="4920" xr:uid="{00000000-0005-0000-0000-0000B5040000}"/>
    <cellStyle name="20% - 강조색3 13 9" xfId="4921" xr:uid="{00000000-0005-0000-0000-0000B6040000}"/>
    <cellStyle name="20% - 강조색3 14" xfId="635" xr:uid="{00000000-0005-0000-0000-0000B7040000}"/>
    <cellStyle name="20% - 강조색3 14 10" xfId="4922" xr:uid="{00000000-0005-0000-0000-0000B8040000}"/>
    <cellStyle name="20% - 강조색3 14 11" xfId="4923" xr:uid="{00000000-0005-0000-0000-0000B9040000}"/>
    <cellStyle name="20% - 강조색3 14 12" xfId="4924" xr:uid="{00000000-0005-0000-0000-0000BA040000}"/>
    <cellStyle name="20% - 강조색3 14 13" xfId="4925" xr:uid="{00000000-0005-0000-0000-0000BB040000}"/>
    <cellStyle name="20% - 강조색3 14 14" xfId="4926" xr:uid="{00000000-0005-0000-0000-0000BC040000}"/>
    <cellStyle name="20% - 강조색3 14 2" xfId="636" xr:uid="{00000000-0005-0000-0000-0000BD040000}"/>
    <cellStyle name="20% - 강조색3 14 2 2" xfId="637" xr:uid="{00000000-0005-0000-0000-0000BE040000}"/>
    <cellStyle name="20% - 강조색3 14 2 2 2" xfId="4927" xr:uid="{00000000-0005-0000-0000-0000BF040000}"/>
    <cellStyle name="20% - 강조색3 14 2 3" xfId="638" xr:uid="{00000000-0005-0000-0000-0000C0040000}"/>
    <cellStyle name="20% - 강조색3 14 2 4" xfId="4928" xr:uid="{00000000-0005-0000-0000-0000C1040000}"/>
    <cellStyle name="20% - 강조색3 14 3" xfId="639" xr:uid="{00000000-0005-0000-0000-0000C2040000}"/>
    <cellStyle name="20% - 강조색3 14 3 2" xfId="640" xr:uid="{00000000-0005-0000-0000-0000C3040000}"/>
    <cellStyle name="20% - 강조색3 14 3 3" xfId="641" xr:uid="{00000000-0005-0000-0000-0000C4040000}"/>
    <cellStyle name="20% - 강조색3 14 3 4" xfId="4929" xr:uid="{00000000-0005-0000-0000-0000C5040000}"/>
    <cellStyle name="20% - 강조색3 14 4" xfId="642" xr:uid="{00000000-0005-0000-0000-0000C6040000}"/>
    <cellStyle name="20% - 강조색3 14 4 2" xfId="4930" xr:uid="{00000000-0005-0000-0000-0000C7040000}"/>
    <cellStyle name="20% - 강조색3 14 5" xfId="643" xr:uid="{00000000-0005-0000-0000-0000C8040000}"/>
    <cellStyle name="20% - 강조색3 14 5 2" xfId="4931" xr:uid="{00000000-0005-0000-0000-0000C9040000}"/>
    <cellStyle name="20% - 강조색3 14 6" xfId="4932" xr:uid="{00000000-0005-0000-0000-0000CA040000}"/>
    <cellStyle name="20% - 강조색3 14 7" xfId="4933" xr:uid="{00000000-0005-0000-0000-0000CB040000}"/>
    <cellStyle name="20% - 강조색3 14 8" xfId="4934" xr:uid="{00000000-0005-0000-0000-0000CC040000}"/>
    <cellStyle name="20% - 강조색3 14 9" xfId="4935" xr:uid="{00000000-0005-0000-0000-0000CD040000}"/>
    <cellStyle name="20% - 강조색3 15" xfId="644" xr:uid="{00000000-0005-0000-0000-0000CE040000}"/>
    <cellStyle name="20% - 강조색3 15 10" xfId="4936" xr:uid="{00000000-0005-0000-0000-0000CF040000}"/>
    <cellStyle name="20% - 강조색3 15 11" xfId="4937" xr:uid="{00000000-0005-0000-0000-0000D0040000}"/>
    <cellStyle name="20% - 강조색3 15 12" xfId="4938" xr:uid="{00000000-0005-0000-0000-0000D1040000}"/>
    <cellStyle name="20% - 강조색3 15 13" xfId="4939" xr:uid="{00000000-0005-0000-0000-0000D2040000}"/>
    <cellStyle name="20% - 강조색3 15 14" xfId="4940" xr:uid="{00000000-0005-0000-0000-0000D3040000}"/>
    <cellStyle name="20% - 강조색3 15 2" xfId="645" xr:uid="{00000000-0005-0000-0000-0000D4040000}"/>
    <cellStyle name="20% - 강조색3 15 2 2" xfId="646" xr:uid="{00000000-0005-0000-0000-0000D5040000}"/>
    <cellStyle name="20% - 강조색3 15 2 2 2" xfId="4941" xr:uid="{00000000-0005-0000-0000-0000D6040000}"/>
    <cellStyle name="20% - 강조색3 15 2 3" xfId="647" xr:uid="{00000000-0005-0000-0000-0000D7040000}"/>
    <cellStyle name="20% - 강조색3 15 2 4" xfId="4942" xr:uid="{00000000-0005-0000-0000-0000D8040000}"/>
    <cellStyle name="20% - 강조색3 15 3" xfId="648" xr:uid="{00000000-0005-0000-0000-0000D9040000}"/>
    <cellStyle name="20% - 강조색3 15 3 2" xfId="649" xr:uid="{00000000-0005-0000-0000-0000DA040000}"/>
    <cellStyle name="20% - 강조색3 15 3 3" xfId="650" xr:uid="{00000000-0005-0000-0000-0000DB040000}"/>
    <cellStyle name="20% - 강조색3 15 3 4" xfId="4943" xr:uid="{00000000-0005-0000-0000-0000DC040000}"/>
    <cellStyle name="20% - 강조색3 15 4" xfId="651" xr:uid="{00000000-0005-0000-0000-0000DD040000}"/>
    <cellStyle name="20% - 강조색3 15 4 2" xfId="4944" xr:uid="{00000000-0005-0000-0000-0000DE040000}"/>
    <cellStyle name="20% - 강조색3 15 5" xfId="652" xr:uid="{00000000-0005-0000-0000-0000DF040000}"/>
    <cellStyle name="20% - 강조색3 15 5 2" xfId="4945" xr:uid="{00000000-0005-0000-0000-0000E0040000}"/>
    <cellStyle name="20% - 강조색3 15 6" xfId="4946" xr:uid="{00000000-0005-0000-0000-0000E1040000}"/>
    <cellStyle name="20% - 강조색3 15 7" xfId="4947" xr:uid="{00000000-0005-0000-0000-0000E2040000}"/>
    <cellStyle name="20% - 강조색3 15 8" xfId="4948" xr:uid="{00000000-0005-0000-0000-0000E3040000}"/>
    <cellStyle name="20% - 강조색3 15 9" xfId="4949" xr:uid="{00000000-0005-0000-0000-0000E4040000}"/>
    <cellStyle name="20% - 강조색3 16" xfId="653" xr:uid="{00000000-0005-0000-0000-0000E5040000}"/>
    <cellStyle name="20% - 강조색3 16 10" xfId="4950" xr:uid="{00000000-0005-0000-0000-0000E6040000}"/>
    <cellStyle name="20% - 강조색3 16 11" xfId="4951" xr:uid="{00000000-0005-0000-0000-0000E7040000}"/>
    <cellStyle name="20% - 강조색3 16 12" xfId="4952" xr:uid="{00000000-0005-0000-0000-0000E8040000}"/>
    <cellStyle name="20% - 강조색3 16 13" xfId="4953" xr:uid="{00000000-0005-0000-0000-0000E9040000}"/>
    <cellStyle name="20% - 강조색3 16 14" xfId="4954" xr:uid="{00000000-0005-0000-0000-0000EA040000}"/>
    <cellStyle name="20% - 강조색3 16 2" xfId="654" xr:uid="{00000000-0005-0000-0000-0000EB040000}"/>
    <cellStyle name="20% - 강조색3 16 2 2" xfId="655" xr:uid="{00000000-0005-0000-0000-0000EC040000}"/>
    <cellStyle name="20% - 강조색3 16 2 2 2" xfId="4955" xr:uid="{00000000-0005-0000-0000-0000ED040000}"/>
    <cellStyle name="20% - 강조색3 16 2 3" xfId="656" xr:uid="{00000000-0005-0000-0000-0000EE040000}"/>
    <cellStyle name="20% - 강조색3 16 2 4" xfId="4956" xr:uid="{00000000-0005-0000-0000-0000EF040000}"/>
    <cellStyle name="20% - 강조색3 16 3" xfId="657" xr:uid="{00000000-0005-0000-0000-0000F0040000}"/>
    <cellStyle name="20% - 강조색3 16 3 2" xfId="658" xr:uid="{00000000-0005-0000-0000-0000F1040000}"/>
    <cellStyle name="20% - 강조색3 16 3 3" xfId="659" xr:uid="{00000000-0005-0000-0000-0000F2040000}"/>
    <cellStyle name="20% - 강조색3 16 3 4" xfId="4957" xr:uid="{00000000-0005-0000-0000-0000F3040000}"/>
    <cellStyle name="20% - 강조색3 16 4" xfId="660" xr:uid="{00000000-0005-0000-0000-0000F4040000}"/>
    <cellStyle name="20% - 강조색3 16 4 2" xfId="4958" xr:uid="{00000000-0005-0000-0000-0000F5040000}"/>
    <cellStyle name="20% - 강조색3 16 5" xfId="661" xr:uid="{00000000-0005-0000-0000-0000F6040000}"/>
    <cellStyle name="20% - 강조색3 16 5 2" xfId="4959" xr:uid="{00000000-0005-0000-0000-0000F7040000}"/>
    <cellStyle name="20% - 강조색3 16 6" xfId="4960" xr:uid="{00000000-0005-0000-0000-0000F8040000}"/>
    <cellStyle name="20% - 강조색3 16 7" xfId="4961" xr:uid="{00000000-0005-0000-0000-0000F9040000}"/>
    <cellStyle name="20% - 강조색3 16 8" xfId="4962" xr:uid="{00000000-0005-0000-0000-0000FA040000}"/>
    <cellStyle name="20% - 강조색3 16 9" xfId="4963" xr:uid="{00000000-0005-0000-0000-0000FB040000}"/>
    <cellStyle name="20% - 강조색3 17" xfId="662" xr:uid="{00000000-0005-0000-0000-0000FC040000}"/>
    <cellStyle name="20% - 강조색3 17 10" xfId="4964" xr:uid="{00000000-0005-0000-0000-0000FD040000}"/>
    <cellStyle name="20% - 강조색3 17 11" xfId="4965" xr:uid="{00000000-0005-0000-0000-0000FE040000}"/>
    <cellStyle name="20% - 강조색3 17 12" xfId="4966" xr:uid="{00000000-0005-0000-0000-0000FF040000}"/>
    <cellStyle name="20% - 강조색3 17 13" xfId="4967" xr:uid="{00000000-0005-0000-0000-000000050000}"/>
    <cellStyle name="20% - 강조색3 17 14" xfId="4968" xr:uid="{00000000-0005-0000-0000-000001050000}"/>
    <cellStyle name="20% - 강조색3 17 2" xfId="663" xr:uid="{00000000-0005-0000-0000-000002050000}"/>
    <cellStyle name="20% - 강조색3 17 2 2" xfId="664" xr:uid="{00000000-0005-0000-0000-000003050000}"/>
    <cellStyle name="20% - 강조색3 17 2 3" xfId="665" xr:uid="{00000000-0005-0000-0000-000004050000}"/>
    <cellStyle name="20% - 강조색3 17 2 4" xfId="4969" xr:uid="{00000000-0005-0000-0000-000005050000}"/>
    <cellStyle name="20% - 강조색3 17 3" xfId="666" xr:uid="{00000000-0005-0000-0000-000006050000}"/>
    <cellStyle name="20% - 강조색3 17 3 2" xfId="4970" xr:uid="{00000000-0005-0000-0000-000007050000}"/>
    <cellStyle name="20% - 강조색3 17 4" xfId="667" xr:uid="{00000000-0005-0000-0000-000008050000}"/>
    <cellStyle name="20% - 강조색3 17 4 2" xfId="4971" xr:uid="{00000000-0005-0000-0000-000009050000}"/>
    <cellStyle name="20% - 강조색3 17 5" xfId="4972" xr:uid="{00000000-0005-0000-0000-00000A050000}"/>
    <cellStyle name="20% - 강조색3 17 6" xfId="4973" xr:uid="{00000000-0005-0000-0000-00000B050000}"/>
    <cellStyle name="20% - 강조색3 17 7" xfId="4974" xr:uid="{00000000-0005-0000-0000-00000C050000}"/>
    <cellStyle name="20% - 강조색3 17 8" xfId="4975" xr:uid="{00000000-0005-0000-0000-00000D050000}"/>
    <cellStyle name="20% - 강조색3 17 9" xfId="4976" xr:uid="{00000000-0005-0000-0000-00000E050000}"/>
    <cellStyle name="20% - 강조색3 18" xfId="668" xr:uid="{00000000-0005-0000-0000-00000F050000}"/>
    <cellStyle name="20% - 강조색3 18 10" xfId="4977" xr:uid="{00000000-0005-0000-0000-000010050000}"/>
    <cellStyle name="20% - 강조색3 18 11" xfId="4978" xr:uid="{00000000-0005-0000-0000-000011050000}"/>
    <cellStyle name="20% - 강조색3 18 12" xfId="4979" xr:uid="{00000000-0005-0000-0000-000012050000}"/>
    <cellStyle name="20% - 강조색3 18 13" xfId="4980" xr:uid="{00000000-0005-0000-0000-000013050000}"/>
    <cellStyle name="20% - 강조색3 18 14" xfId="4981" xr:uid="{00000000-0005-0000-0000-000014050000}"/>
    <cellStyle name="20% - 강조색3 18 2" xfId="669" xr:uid="{00000000-0005-0000-0000-000015050000}"/>
    <cellStyle name="20% - 강조색3 18 2 2" xfId="670" xr:uid="{00000000-0005-0000-0000-000016050000}"/>
    <cellStyle name="20% - 강조색3 18 2 3" xfId="671" xr:uid="{00000000-0005-0000-0000-000017050000}"/>
    <cellStyle name="20% - 강조색3 18 2 4" xfId="4982" xr:uid="{00000000-0005-0000-0000-000018050000}"/>
    <cellStyle name="20% - 강조색3 18 3" xfId="672" xr:uid="{00000000-0005-0000-0000-000019050000}"/>
    <cellStyle name="20% - 강조색3 18 3 2" xfId="4983" xr:uid="{00000000-0005-0000-0000-00001A050000}"/>
    <cellStyle name="20% - 강조색3 18 4" xfId="673" xr:uid="{00000000-0005-0000-0000-00001B050000}"/>
    <cellStyle name="20% - 강조색3 18 4 2" xfId="4984" xr:uid="{00000000-0005-0000-0000-00001C050000}"/>
    <cellStyle name="20% - 강조색3 18 5" xfId="4985" xr:uid="{00000000-0005-0000-0000-00001D050000}"/>
    <cellStyle name="20% - 강조색3 18 6" xfId="4986" xr:uid="{00000000-0005-0000-0000-00001E050000}"/>
    <cellStyle name="20% - 강조색3 18 7" xfId="4987" xr:uid="{00000000-0005-0000-0000-00001F050000}"/>
    <cellStyle name="20% - 강조색3 18 8" xfId="4988" xr:uid="{00000000-0005-0000-0000-000020050000}"/>
    <cellStyle name="20% - 강조색3 18 9" xfId="4989" xr:uid="{00000000-0005-0000-0000-000021050000}"/>
    <cellStyle name="20% - 강조색3 19" xfId="674" xr:uid="{00000000-0005-0000-0000-000022050000}"/>
    <cellStyle name="20% - 강조색3 19 10" xfId="4990" xr:uid="{00000000-0005-0000-0000-000023050000}"/>
    <cellStyle name="20% - 강조색3 19 11" xfId="4991" xr:uid="{00000000-0005-0000-0000-000024050000}"/>
    <cellStyle name="20% - 강조색3 19 12" xfId="4992" xr:uid="{00000000-0005-0000-0000-000025050000}"/>
    <cellStyle name="20% - 강조색3 19 13" xfId="4993" xr:uid="{00000000-0005-0000-0000-000026050000}"/>
    <cellStyle name="20% - 강조색3 19 14" xfId="4994" xr:uid="{00000000-0005-0000-0000-000027050000}"/>
    <cellStyle name="20% - 강조색3 19 2" xfId="675" xr:uid="{00000000-0005-0000-0000-000028050000}"/>
    <cellStyle name="20% - 강조색3 19 2 2" xfId="676" xr:uid="{00000000-0005-0000-0000-000029050000}"/>
    <cellStyle name="20% - 강조색3 19 2 3" xfId="677" xr:uid="{00000000-0005-0000-0000-00002A050000}"/>
    <cellStyle name="20% - 강조색3 19 2 4" xfId="4995" xr:uid="{00000000-0005-0000-0000-00002B050000}"/>
    <cellStyle name="20% - 강조색3 19 3" xfId="678" xr:uid="{00000000-0005-0000-0000-00002C050000}"/>
    <cellStyle name="20% - 강조색3 19 3 2" xfId="4996" xr:uid="{00000000-0005-0000-0000-00002D050000}"/>
    <cellStyle name="20% - 강조색3 19 4" xfId="679" xr:uid="{00000000-0005-0000-0000-00002E050000}"/>
    <cellStyle name="20% - 강조색3 19 4 2" xfId="4997" xr:uid="{00000000-0005-0000-0000-00002F050000}"/>
    <cellStyle name="20% - 강조색3 19 5" xfId="4998" xr:uid="{00000000-0005-0000-0000-000030050000}"/>
    <cellStyle name="20% - 강조색3 19 6" xfId="4999" xr:uid="{00000000-0005-0000-0000-000031050000}"/>
    <cellStyle name="20% - 강조색3 19 7" xfId="5000" xr:uid="{00000000-0005-0000-0000-000032050000}"/>
    <cellStyle name="20% - 강조색3 19 8" xfId="5001" xr:uid="{00000000-0005-0000-0000-000033050000}"/>
    <cellStyle name="20% - 강조색3 19 9" xfId="5002" xr:uid="{00000000-0005-0000-0000-000034050000}"/>
    <cellStyle name="20% - 강조색3 2" xfId="680" xr:uid="{00000000-0005-0000-0000-000035050000}"/>
    <cellStyle name="20% - 강조색3 2 10" xfId="5003" xr:uid="{00000000-0005-0000-0000-000036050000}"/>
    <cellStyle name="20% - 강조색3 2 11" xfId="5004" xr:uid="{00000000-0005-0000-0000-000037050000}"/>
    <cellStyle name="20% - 강조색3 2 12" xfId="5005" xr:uid="{00000000-0005-0000-0000-000038050000}"/>
    <cellStyle name="20% - 강조색3 2 13" xfId="5006" xr:uid="{00000000-0005-0000-0000-000039050000}"/>
    <cellStyle name="20% - 강조색3 2 2" xfId="5007" xr:uid="{00000000-0005-0000-0000-00003A050000}"/>
    <cellStyle name="20% - 강조색3 2 2 2" xfId="5008" xr:uid="{00000000-0005-0000-0000-00003B050000}"/>
    <cellStyle name="20% - 강조색3 2 3" xfId="5009" xr:uid="{00000000-0005-0000-0000-00003C050000}"/>
    <cellStyle name="20% - 강조색3 2 3 2" xfId="5010" xr:uid="{00000000-0005-0000-0000-00003D050000}"/>
    <cellStyle name="20% - 강조색3 2 4" xfId="5011" xr:uid="{00000000-0005-0000-0000-00003E050000}"/>
    <cellStyle name="20% - 강조색3 2 4 2" xfId="5012" xr:uid="{00000000-0005-0000-0000-00003F050000}"/>
    <cellStyle name="20% - 강조색3 2 5" xfId="5013" xr:uid="{00000000-0005-0000-0000-000040050000}"/>
    <cellStyle name="20% - 강조색3 2 6" xfId="5014" xr:uid="{00000000-0005-0000-0000-000041050000}"/>
    <cellStyle name="20% - 강조색3 2 7" xfId="5015" xr:uid="{00000000-0005-0000-0000-000042050000}"/>
    <cellStyle name="20% - 강조색3 2 8" xfId="5016" xr:uid="{00000000-0005-0000-0000-000043050000}"/>
    <cellStyle name="20% - 강조색3 2 9" xfId="5017" xr:uid="{00000000-0005-0000-0000-000044050000}"/>
    <cellStyle name="20% - 강조색3 20" xfId="681" xr:uid="{00000000-0005-0000-0000-000045050000}"/>
    <cellStyle name="20% - 강조색3 20 2" xfId="682" xr:uid="{00000000-0005-0000-0000-000046050000}"/>
    <cellStyle name="20% - 강조색3 20 3" xfId="683" xr:uid="{00000000-0005-0000-0000-000047050000}"/>
    <cellStyle name="20% - 강조색3 20 4" xfId="5018" xr:uid="{00000000-0005-0000-0000-000048050000}"/>
    <cellStyle name="20% - 강조색3 21" xfId="684" xr:uid="{00000000-0005-0000-0000-000049050000}"/>
    <cellStyle name="20% - 강조색3 21 2" xfId="685" xr:uid="{00000000-0005-0000-0000-00004A050000}"/>
    <cellStyle name="20% - 강조색3 21 3" xfId="686" xr:uid="{00000000-0005-0000-0000-00004B050000}"/>
    <cellStyle name="20% - 강조색3 21 4" xfId="5019" xr:uid="{00000000-0005-0000-0000-00004C050000}"/>
    <cellStyle name="20% - 강조색3 22" xfId="687" xr:uid="{00000000-0005-0000-0000-00004D050000}"/>
    <cellStyle name="20% - 강조색3 22 2" xfId="688" xr:uid="{00000000-0005-0000-0000-00004E050000}"/>
    <cellStyle name="20% - 강조색3 22 3" xfId="689" xr:uid="{00000000-0005-0000-0000-00004F050000}"/>
    <cellStyle name="20% - 강조색3 22 4" xfId="5020" xr:uid="{00000000-0005-0000-0000-000050050000}"/>
    <cellStyle name="20% - 강조색3 23" xfId="690" xr:uid="{00000000-0005-0000-0000-000051050000}"/>
    <cellStyle name="20% - 강조색3 23 2" xfId="691" xr:uid="{00000000-0005-0000-0000-000052050000}"/>
    <cellStyle name="20% - 강조색3 23 3" xfId="692" xr:uid="{00000000-0005-0000-0000-000053050000}"/>
    <cellStyle name="20% - 강조색3 23 4" xfId="5021" xr:uid="{00000000-0005-0000-0000-000054050000}"/>
    <cellStyle name="20% - 강조색3 24" xfId="693" xr:uid="{00000000-0005-0000-0000-000055050000}"/>
    <cellStyle name="20% - 강조색3 24 2" xfId="694" xr:uid="{00000000-0005-0000-0000-000056050000}"/>
    <cellStyle name="20% - 강조색3 24 3" xfId="695" xr:uid="{00000000-0005-0000-0000-000057050000}"/>
    <cellStyle name="20% - 강조색3 24 4" xfId="5022" xr:uid="{00000000-0005-0000-0000-000058050000}"/>
    <cellStyle name="20% - 강조색3 25" xfId="696" xr:uid="{00000000-0005-0000-0000-000059050000}"/>
    <cellStyle name="20% - 강조색3 25 2" xfId="697" xr:uid="{00000000-0005-0000-0000-00005A050000}"/>
    <cellStyle name="20% - 강조색3 25 3" xfId="698" xr:uid="{00000000-0005-0000-0000-00005B050000}"/>
    <cellStyle name="20% - 강조색3 25 4" xfId="5023" xr:uid="{00000000-0005-0000-0000-00005C050000}"/>
    <cellStyle name="20% - 강조색3 26" xfId="699" xr:uid="{00000000-0005-0000-0000-00005D050000}"/>
    <cellStyle name="20% - 강조색3 26 2" xfId="700" xr:uid="{00000000-0005-0000-0000-00005E050000}"/>
    <cellStyle name="20% - 강조색3 26 3" xfId="701" xr:uid="{00000000-0005-0000-0000-00005F050000}"/>
    <cellStyle name="20% - 강조색3 26 4" xfId="5024" xr:uid="{00000000-0005-0000-0000-000060050000}"/>
    <cellStyle name="20% - 강조색3 27" xfId="702" xr:uid="{00000000-0005-0000-0000-000061050000}"/>
    <cellStyle name="20% - 강조색3 27 2" xfId="703" xr:uid="{00000000-0005-0000-0000-000062050000}"/>
    <cellStyle name="20% - 강조색3 27 3" xfId="704" xr:uid="{00000000-0005-0000-0000-000063050000}"/>
    <cellStyle name="20% - 강조색3 27 4" xfId="5025" xr:uid="{00000000-0005-0000-0000-000064050000}"/>
    <cellStyle name="20% - 강조색3 28" xfId="705" xr:uid="{00000000-0005-0000-0000-000065050000}"/>
    <cellStyle name="20% - 강조색3 28 2" xfId="706" xr:uid="{00000000-0005-0000-0000-000066050000}"/>
    <cellStyle name="20% - 강조색3 28 3" xfId="707" xr:uid="{00000000-0005-0000-0000-000067050000}"/>
    <cellStyle name="20% - 강조색3 28 4" xfId="5026" xr:uid="{00000000-0005-0000-0000-000068050000}"/>
    <cellStyle name="20% - 강조색3 29" xfId="708" xr:uid="{00000000-0005-0000-0000-000069050000}"/>
    <cellStyle name="20% - 강조색3 29 2" xfId="709" xr:uid="{00000000-0005-0000-0000-00006A050000}"/>
    <cellStyle name="20% - 강조색3 29 3" xfId="710" xr:uid="{00000000-0005-0000-0000-00006B050000}"/>
    <cellStyle name="20% - 강조색3 29 4" xfId="5027" xr:uid="{00000000-0005-0000-0000-00006C050000}"/>
    <cellStyle name="20% - 강조색3 3" xfId="711" xr:uid="{00000000-0005-0000-0000-00006D050000}"/>
    <cellStyle name="20% - 강조색3 3 10" xfId="5028" xr:uid="{00000000-0005-0000-0000-00006E050000}"/>
    <cellStyle name="20% - 강조색3 3 11" xfId="5029" xr:uid="{00000000-0005-0000-0000-00006F050000}"/>
    <cellStyle name="20% - 강조색3 3 12" xfId="5030" xr:uid="{00000000-0005-0000-0000-000070050000}"/>
    <cellStyle name="20% - 강조색3 3 13" xfId="5031" xr:uid="{00000000-0005-0000-0000-000071050000}"/>
    <cellStyle name="20% - 강조색3 3 14" xfId="5032" xr:uid="{00000000-0005-0000-0000-000072050000}"/>
    <cellStyle name="20% - 강조색3 3 2" xfId="712" xr:uid="{00000000-0005-0000-0000-000073050000}"/>
    <cellStyle name="20% - 강조색3 3 2 2" xfId="713" xr:uid="{00000000-0005-0000-0000-000074050000}"/>
    <cellStyle name="20% - 강조색3 3 2 2 2" xfId="714" xr:uid="{00000000-0005-0000-0000-000075050000}"/>
    <cellStyle name="20% - 강조색3 3 2 2 3" xfId="715" xr:uid="{00000000-0005-0000-0000-000076050000}"/>
    <cellStyle name="20% - 강조색3 3 2 2 4" xfId="5033" xr:uid="{00000000-0005-0000-0000-000077050000}"/>
    <cellStyle name="20% - 강조색3 3 2 3" xfId="716" xr:uid="{00000000-0005-0000-0000-000078050000}"/>
    <cellStyle name="20% - 강조색3 3 2 3 2" xfId="717" xr:uid="{00000000-0005-0000-0000-000079050000}"/>
    <cellStyle name="20% - 강조색3 3 2 3 3" xfId="718" xr:uid="{00000000-0005-0000-0000-00007A050000}"/>
    <cellStyle name="20% - 강조색3 3 2 4" xfId="719" xr:uid="{00000000-0005-0000-0000-00007B050000}"/>
    <cellStyle name="20% - 강조색3 3 2 5" xfId="720" xr:uid="{00000000-0005-0000-0000-00007C050000}"/>
    <cellStyle name="20% - 강조색3 3 2 6" xfId="5034" xr:uid="{00000000-0005-0000-0000-00007D050000}"/>
    <cellStyle name="20% - 강조색3 3 3" xfId="721" xr:uid="{00000000-0005-0000-0000-00007E050000}"/>
    <cellStyle name="20% - 강조색3 3 3 2" xfId="722" xr:uid="{00000000-0005-0000-0000-00007F050000}"/>
    <cellStyle name="20% - 강조색3 3 3 2 2" xfId="723" xr:uid="{00000000-0005-0000-0000-000080050000}"/>
    <cellStyle name="20% - 강조색3 3 3 2 3" xfId="724" xr:uid="{00000000-0005-0000-0000-000081050000}"/>
    <cellStyle name="20% - 강조색3 3 3 3" xfId="725" xr:uid="{00000000-0005-0000-0000-000082050000}"/>
    <cellStyle name="20% - 강조색3 3 3 3 2" xfId="726" xr:uid="{00000000-0005-0000-0000-000083050000}"/>
    <cellStyle name="20% - 강조색3 3 3 3 3" xfId="727" xr:uid="{00000000-0005-0000-0000-000084050000}"/>
    <cellStyle name="20% - 강조색3 3 3 4" xfId="728" xr:uid="{00000000-0005-0000-0000-000085050000}"/>
    <cellStyle name="20% - 강조색3 3 3 5" xfId="729" xr:uid="{00000000-0005-0000-0000-000086050000}"/>
    <cellStyle name="20% - 강조색3 3 3 6" xfId="5035" xr:uid="{00000000-0005-0000-0000-000087050000}"/>
    <cellStyle name="20% - 강조색3 3 4" xfId="730" xr:uid="{00000000-0005-0000-0000-000088050000}"/>
    <cellStyle name="20% - 강조색3 3 4 2" xfId="731" xr:uid="{00000000-0005-0000-0000-000089050000}"/>
    <cellStyle name="20% - 강조색3 3 4 3" xfId="732" xr:uid="{00000000-0005-0000-0000-00008A050000}"/>
    <cellStyle name="20% - 강조색3 3 4 4" xfId="5036" xr:uid="{00000000-0005-0000-0000-00008B050000}"/>
    <cellStyle name="20% - 강조색3 3 5" xfId="733" xr:uid="{00000000-0005-0000-0000-00008C050000}"/>
    <cellStyle name="20% - 강조색3 3 5 2" xfId="734" xr:uid="{00000000-0005-0000-0000-00008D050000}"/>
    <cellStyle name="20% - 강조색3 3 5 3" xfId="735" xr:uid="{00000000-0005-0000-0000-00008E050000}"/>
    <cellStyle name="20% - 강조색3 3 5 4" xfId="5037" xr:uid="{00000000-0005-0000-0000-00008F050000}"/>
    <cellStyle name="20% - 강조색3 3 6" xfId="736" xr:uid="{00000000-0005-0000-0000-000090050000}"/>
    <cellStyle name="20% - 강조색3 3 6 2" xfId="5038" xr:uid="{00000000-0005-0000-0000-000091050000}"/>
    <cellStyle name="20% - 강조색3 3 7" xfId="737" xr:uid="{00000000-0005-0000-0000-000092050000}"/>
    <cellStyle name="20% - 강조색3 3 7 2" xfId="5039" xr:uid="{00000000-0005-0000-0000-000093050000}"/>
    <cellStyle name="20% - 강조색3 3 8" xfId="5040" xr:uid="{00000000-0005-0000-0000-000094050000}"/>
    <cellStyle name="20% - 강조색3 3 9" xfId="5041" xr:uid="{00000000-0005-0000-0000-000095050000}"/>
    <cellStyle name="20% - 강조색3 30" xfId="738" xr:uid="{00000000-0005-0000-0000-000096050000}"/>
    <cellStyle name="20% - 강조색3 30 2" xfId="739" xr:uid="{00000000-0005-0000-0000-000097050000}"/>
    <cellStyle name="20% - 강조색3 30 3" xfId="5042" xr:uid="{00000000-0005-0000-0000-000098050000}"/>
    <cellStyle name="20% - 강조색3 31" xfId="740" xr:uid="{00000000-0005-0000-0000-000099050000}"/>
    <cellStyle name="20% - 강조색3 31 2" xfId="5043" xr:uid="{00000000-0005-0000-0000-00009A050000}"/>
    <cellStyle name="20% - 강조색3 32" xfId="741" xr:uid="{00000000-0005-0000-0000-00009B050000}"/>
    <cellStyle name="20% - 강조색3 32 2" xfId="5044" xr:uid="{00000000-0005-0000-0000-00009C050000}"/>
    <cellStyle name="20% - 강조색3 33" xfId="742" xr:uid="{00000000-0005-0000-0000-00009D050000}"/>
    <cellStyle name="20% - 강조색3 34" xfId="743" xr:uid="{00000000-0005-0000-0000-00009E050000}"/>
    <cellStyle name="20% - 강조색3 35" xfId="744" xr:uid="{00000000-0005-0000-0000-00009F050000}"/>
    <cellStyle name="20% - 강조색3 36" xfId="745" xr:uid="{00000000-0005-0000-0000-0000A0050000}"/>
    <cellStyle name="20% - 강조색3 37" xfId="746" xr:uid="{00000000-0005-0000-0000-0000A1050000}"/>
    <cellStyle name="20% - 강조색3 38" xfId="747" xr:uid="{00000000-0005-0000-0000-0000A2050000}"/>
    <cellStyle name="20% - 강조색3 4" xfId="748" xr:uid="{00000000-0005-0000-0000-0000A3050000}"/>
    <cellStyle name="20% - 강조색3 4 10" xfId="5045" xr:uid="{00000000-0005-0000-0000-0000A4050000}"/>
    <cellStyle name="20% - 강조색3 4 11" xfId="5046" xr:uid="{00000000-0005-0000-0000-0000A5050000}"/>
    <cellStyle name="20% - 강조색3 4 12" xfId="5047" xr:uid="{00000000-0005-0000-0000-0000A6050000}"/>
    <cellStyle name="20% - 강조색3 4 13" xfId="5048" xr:uid="{00000000-0005-0000-0000-0000A7050000}"/>
    <cellStyle name="20% - 강조색3 4 14" xfId="5049" xr:uid="{00000000-0005-0000-0000-0000A8050000}"/>
    <cellStyle name="20% - 강조색3 4 2" xfId="749" xr:uid="{00000000-0005-0000-0000-0000A9050000}"/>
    <cellStyle name="20% - 강조색3 4 2 2" xfId="750" xr:uid="{00000000-0005-0000-0000-0000AA050000}"/>
    <cellStyle name="20% - 강조색3 4 2 2 2" xfId="751" xr:uid="{00000000-0005-0000-0000-0000AB050000}"/>
    <cellStyle name="20% - 강조색3 4 2 2 3" xfId="752" xr:uid="{00000000-0005-0000-0000-0000AC050000}"/>
    <cellStyle name="20% - 강조색3 4 2 2 4" xfId="5050" xr:uid="{00000000-0005-0000-0000-0000AD050000}"/>
    <cellStyle name="20% - 강조색3 4 2 3" xfId="753" xr:uid="{00000000-0005-0000-0000-0000AE050000}"/>
    <cellStyle name="20% - 강조색3 4 2 3 2" xfId="754" xr:uid="{00000000-0005-0000-0000-0000AF050000}"/>
    <cellStyle name="20% - 강조색3 4 2 3 3" xfId="755" xr:uid="{00000000-0005-0000-0000-0000B0050000}"/>
    <cellStyle name="20% - 강조색3 4 2 4" xfId="756" xr:uid="{00000000-0005-0000-0000-0000B1050000}"/>
    <cellStyle name="20% - 강조색3 4 2 5" xfId="757" xr:uid="{00000000-0005-0000-0000-0000B2050000}"/>
    <cellStyle name="20% - 강조색3 4 2 6" xfId="5051" xr:uid="{00000000-0005-0000-0000-0000B3050000}"/>
    <cellStyle name="20% - 강조색3 4 3" xfId="758" xr:uid="{00000000-0005-0000-0000-0000B4050000}"/>
    <cellStyle name="20% - 강조색3 4 3 2" xfId="759" xr:uid="{00000000-0005-0000-0000-0000B5050000}"/>
    <cellStyle name="20% - 강조색3 4 3 2 2" xfId="760" xr:uid="{00000000-0005-0000-0000-0000B6050000}"/>
    <cellStyle name="20% - 강조색3 4 3 2 3" xfId="761" xr:uid="{00000000-0005-0000-0000-0000B7050000}"/>
    <cellStyle name="20% - 강조색3 4 3 3" xfId="762" xr:uid="{00000000-0005-0000-0000-0000B8050000}"/>
    <cellStyle name="20% - 강조색3 4 3 3 2" xfId="763" xr:uid="{00000000-0005-0000-0000-0000B9050000}"/>
    <cellStyle name="20% - 강조색3 4 3 3 3" xfId="764" xr:uid="{00000000-0005-0000-0000-0000BA050000}"/>
    <cellStyle name="20% - 강조색3 4 3 4" xfId="765" xr:uid="{00000000-0005-0000-0000-0000BB050000}"/>
    <cellStyle name="20% - 강조색3 4 3 5" xfId="766" xr:uid="{00000000-0005-0000-0000-0000BC050000}"/>
    <cellStyle name="20% - 강조색3 4 3 6" xfId="5052" xr:uid="{00000000-0005-0000-0000-0000BD050000}"/>
    <cellStyle name="20% - 강조색3 4 4" xfId="767" xr:uid="{00000000-0005-0000-0000-0000BE050000}"/>
    <cellStyle name="20% - 강조색3 4 4 2" xfId="768" xr:uid="{00000000-0005-0000-0000-0000BF050000}"/>
    <cellStyle name="20% - 강조색3 4 4 3" xfId="769" xr:uid="{00000000-0005-0000-0000-0000C0050000}"/>
    <cellStyle name="20% - 강조색3 4 4 4" xfId="5053" xr:uid="{00000000-0005-0000-0000-0000C1050000}"/>
    <cellStyle name="20% - 강조색3 4 5" xfId="770" xr:uid="{00000000-0005-0000-0000-0000C2050000}"/>
    <cellStyle name="20% - 강조색3 4 5 2" xfId="771" xr:uid="{00000000-0005-0000-0000-0000C3050000}"/>
    <cellStyle name="20% - 강조색3 4 5 3" xfId="772" xr:uid="{00000000-0005-0000-0000-0000C4050000}"/>
    <cellStyle name="20% - 강조색3 4 5 4" xfId="5054" xr:uid="{00000000-0005-0000-0000-0000C5050000}"/>
    <cellStyle name="20% - 강조색3 4 6" xfId="773" xr:uid="{00000000-0005-0000-0000-0000C6050000}"/>
    <cellStyle name="20% - 강조색3 4 6 2" xfId="5055" xr:uid="{00000000-0005-0000-0000-0000C7050000}"/>
    <cellStyle name="20% - 강조색3 4 7" xfId="774" xr:uid="{00000000-0005-0000-0000-0000C8050000}"/>
    <cellStyle name="20% - 강조색3 4 7 2" xfId="5056" xr:uid="{00000000-0005-0000-0000-0000C9050000}"/>
    <cellStyle name="20% - 강조색3 4 8" xfId="5057" xr:uid="{00000000-0005-0000-0000-0000CA050000}"/>
    <cellStyle name="20% - 강조색3 4 9" xfId="5058" xr:uid="{00000000-0005-0000-0000-0000CB050000}"/>
    <cellStyle name="20% - 강조색3 5" xfId="775" xr:uid="{00000000-0005-0000-0000-0000CC050000}"/>
    <cellStyle name="20% - 강조색3 5 10" xfId="5059" xr:uid="{00000000-0005-0000-0000-0000CD050000}"/>
    <cellStyle name="20% - 강조색3 5 11" xfId="5060" xr:uid="{00000000-0005-0000-0000-0000CE050000}"/>
    <cellStyle name="20% - 강조색3 5 12" xfId="5061" xr:uid="{00000000-0005-0000-0000-0000CF050000}"/>
    <cellStyle name="20% - 강조색3 5 13" xfId="5062" xr:uid="{00000000-0005-0000-0000-0000D0050000}"/>
    <cellStyle name="20% - 강조색3 5 14" xfId="5063" xr:uid="{00000000-0005-0000-0000-0000D1050000}"/>
    <cellStyle name="20% - 강조색3 5 2" xfId="776" xr:uid="{00000000-0005-0000-0000-0000D2050000}"/>
    <cellStyle name="20% - 강조색3 5 2 2" xfId="777" xr:uid="{00000000-0005-0000-0000-0000D3050000}"/>
    <cellStyle name="20% - 강조색3 5 2 2 2" xfId="778" xr:uid="{00000000-0005-0000-0000-0000D4050000}"/>
    <cellStyle name="20% - 강조색3 5 2 2 3" xfId="779" xr:uid="{00000000-0005-0000-0000-0000D5050000}"/>
    <cellStyle name="20% - 강조색3 5 2 2 4" xfId="5064" xr:uid="{00000000-0005-0000-0000-0000D6050000}"/>
    <cellStyle name="20% - 강조색3 5 2 3" xfId="780" xr:uid="{00000000-0005-0000-0000-0000D7050000}"/>
    <cellStyle name="20% - 강조색3 5 2 3 2" xfId="781" xr:uid="{00000000-0005-0000-0000-0000D8050000}"/>
    <cellStyle name="20% - 강조색3 5 2 3 3" xfId="782" xr:uid="{00000000-0005-0000-0000-0000D9050000}"/>
    <cellStyle name="20% - 강조색3 5 2 4" xfId="783" xr:uid="{00000000-0005-0000-0000-0000DA050000}"/>
    <cellStyle name="20% - 강조색3 5 2 5" xfId="784" xr:uid="{00000000-0005-0000-0000-0000DB050000}"/>
    <cellStyle name="20% - 강조색3 5 2 6" xfId="5065" xr:uid="{00000000-0005-0000-0000-0000DC050000}"/>
    <cellStyle name="20% - 강조색3 5 3" xfId="785" xr:uid="{00000000-0005-0000-0000-0000DD050000}"/>
    <cellStyle name="20% - 강조색3 5 3 2" xfId="786" xr:uid="{00000000-0005-0000-0000-0000DE050000}"/>
    <cellStyle name="20% - 강조색3 5 3 2 2" xfId="787" xr:uid="{00000000-0005-0000-0000-0000DF050000}"/>
    <cellStyle name="20% - 강조색3 5 3 2 3" xfId="788" xr:uid="{00000000-0005-0000-0000-0000E0050000}"/>
    <cellStyle name="20% - 강조색3 5 3 3" xfId="789" xr:uid="{00000000-0005-0000-0000-0000E1050000}"/>
    <cellStyle name="20% - 강조색3 5 3 3 2" xfId="790" xr:uid="{00000000-0005-0000-0000-0000E2050000}"/>
    <cellStyle name="20% - 강조색3 5 3 3 3" xfId="791" xr:uid="{00000000-0005-0000-0000-0000E3050000}"/>
    <cellStyle name="20% - 강조색3 5 3 4" xfId="792" xr:uid="{00000000-0005-0000-0000-0000E4050000}"/>
    <cellStyle name="20% - 강조색3 5 3 5" xfId="793" xr:uid="{00000000-0005-0000-0000-0000E5050000}"/>
    <cellStyle name="20% - 강조색3 5 3 6" xfId="5066" xr:uid="{00000000-0005-0000-0000-0000E6050000}"/>
    <cellStyle name="20% - 강조색3 5 4" xfId="794" xr:uid="{00000000-0005-0000-0000-0000E7050000}"/>
    <cellStyle name="20% - 강조색3 5 4 2" xfId="795" xr:uid="{00000000-0005-0000-0000-0000E8050000}"/>
    <cellStyle name="20% - 강조색3 5 4 3" xfId="796" xr:uid="{00000000-0005-0000-0000-0000E9050000}"/>
    <cellStyle name="20% - 강조색3 5 4 4" xfId="5067" xr:uid="{00000000-0005-0000-0000-0000EA050000}"/>
    <cellStyle name="20% - 강조색3 5 5" xfId="797" xr:uid="{00000000-0005-0000-0000-0000EB050000}"/>
    <cellStyle name="20% - 강조색3 5 5 2" xfId="798" xr:uid="{00000000-0005-0000-0000-0000EC050000}"/>
    <cellStyle name="20% - 강조색3 5 5 3" xfId="799" xr:uid="{00000000-0005-0000-0000-0000ED050000}"/>
    <cellStyle name="20% - 강조색3 5 5 4" xfId="5068" xr:uid="{00000000-0005-0000-0000-0000EE050000}"/>
    <cellStyle name="20% - 강조색3 5 6" xfId="800" xr:uid="{00000000-0005-0000-0000-0000EF050000}"/>
    <cellStyle name="20% - 강조색3 5 6 2" xfId="5069" xr:uid="{00000000-0005-0000-0000-0000F0050000}"/>
    <cellStyle name="20% - 강조색3 5 7" xfId="801" xr:uid="{00000000-0005-0000-0000-0000F1050000}"/>
    <cellStyle name="20% - 강조색3 5 7 2" xfId="5070" xr:uid="{00000000-0005-0000-0000-0000F2050000}"/>
    <cellStyle name="20% - 강조색3 5 8" xfId="5071" xr:uid="{00000000-0005-0000-0000-0000F3050000}"/>
    <cellStyle name="20% - 강조색3 5 9" xfId="5072" xr:uid="{00000000-0005-0000-0000-0000F4050000}"/>
    <cellStyle name="20% - 강조색3 6" xfId="802" xr:uid="{00000000-0005-0000-0000-0000F5050000}"/>
    <cellStyle name="20% - 강조색3 6 10" xfId="5073" xr:uid="{00000000-0005-0000-0000-0000F6050000}"/>
    <cellStyle name="20% - 강조색3 6 11" xfId="5074" xr:uid="{00000000-0005-0000-0000-0000F7050000}"/>
    <cellStyle name="20% - 강조색3 6 12" xfId="5075" xr:uid="{00000000-0005-0000-0000-0000F8050000}"/>
    <cellStyle name="20% - 강조색3 6 13" xfId="5076" xr:uid="{00000000-0005-0000-0000-0000F9050000}"/>
    <cellStyle name="20% - 강조색3 6 14" xfId="5077" xr:uid="{00000000-0005-0000-0000-0000FA050000}"/>
    <cellStyle name="20% - 강조색3 6 2" xfId="803" xr:uid="{00000000-0005-0000-0000-0000FB050000}"/>
    <cellStyle name="20% - 강조색3 6 2 2" xfId="804" xr:uid="{00000000-0005-0000-0000-0000FC050000}"/>
    <cellStyle name="20% - 강조색3 6 2 2 2" xfId="805" xr:uid="{00000000-0005-0000-0000-0000FD050000}"/>
    <cellStyle name="20% - 강조색3 6 2 2 3" xfId="806" xr:uid="{00000000-0005-0000-0000-0000FE050000}"/>
    <cellStyle name="20% - 강조색3 6 2 2 4" xfId="5078" xr:uid="{00000000-0005-0000-0000-0000FF050000}"/>
    <cellStyle name="20% - 강조색3 6 2 3" xfId="807" xr:uid="{00000000-0005-0000-0000-000000060000}"/>
    <cellStyle name="20% - 강조색3 6 2 3 2" xfId="808" xr:uid="{00000000-0005-0000-0000-000001060000}"/>
    <cellStyle name="20% - 강조색3 6 2 3 3" xfId="809" xr:uid="{00000000-0005-0000-0000-000002060000}"/>
    <cellStyle name="20% - 강조색3 6 2 4" xfId="810" xr:uid="{00000000-0005-0000-0000-000003060000}"/>
    <cellStyle name="20% - 강조색3 6 2 5" xfId="811" xr:uid="{00000000-0005-0000-0000-000004060000}"/>
    <cellStyle name="20% - 강조색3 6 2 6" xfId="5079" xr:uid="{00000000-0005-0000-0000-000005060000}"/>
    <cellStyle name="20% - 강조색3 6 3" xfId="812" xr:uid="{00000000-0005-0000-0000-000006060000}"/>
    <cellStyle name="20% - 강조색3 6 3 2" xfId="813" xr:uid="{00000000-0005-0000-0000-000007060000}"/>
    <cellStyle name="20% - 강조색3 6 3 2 2" xfId="814" xr:uid="{00000000-0005-0000-0000-000008060000}"/>
    <cellStyle name="20% - 강조색3 6 3 2 3" xfId="815" xr:uid="{00000000-0005-0000-0000-000009060000}"/>
    <cellStyle name="20% - 강조색3 6 3 3" xfId="816" xr:uid="{00000000-0005-0000-0000-00000A060000}"/>
    <cellStyle name="20% - 강조색3 6 3 3 2" xfId="817" xr:uid="{00000000-0005-0000-0000-00000B060000}"/>
    <cellStyle name="20% - 강조색3 6 3 3 3" xfId="818" xr:uid="{00000000-0005-0000-0000-00000C060000}"/>
    <cellStyle name="20% - 강조색3 6 3 4" xfId="819" xr:uid="{00000000-0005-0000-0000-00000D060000}"/>
    <cellStyle name="20% - 강조색3 6 3 5" xfId="820" xr:uid="{00000000-0005-0000-0000-00000E060000}"/>
    <cellStyle name="20% - 강조색3 6 3 6" xfId="5080" xr:uid="{00000000-0005-0000-0000-00000F060000}"/>
    <cellStyle name="20% - 강조색3 6 4" xfId="821" xr:uid="{00000000-0005-0000-0000-000010060000}"/>
    <cellStyle name="20% - 강조색3 6 4 2" xfId="822" xr:uid="{00000000-0005-0000-0000-000011060000}"/>
    <cellStyle name="20% - 강조색3 6 4 3" xfId="823" xr:uid="{00000000-0005-0000-0000-000012060000}"/>
    <cellStyle name="20% - 강조색3 6 4 4" xfId="5081" xr:uid="{00000000-0005-0000-0000-000013060000}"/>
    <cellStyle name="20% - 강조색3 6 5" xfId="824" xr:uid="{00000000-0005-0000-0000-000014060000}"/>
    <cellStyle name="20% - 강조색3 6 5 2" xfId="825" xr:uid="{00000000-0005-0000-0000-000015060000}"/>
    <cellStyle name="20% - 강조색3 6 5 3" xfId="826" xr:uid="{00000000-0005-0000-0000-000016060000}"/>
    <cellStyle name="20% - 강조색3 6 5 4" xfId="5082" xr:uid="{00000000-0005-0000-0000-000017060000}"/>
    <cellStyle name="20% - 강조색3 6 6" xfId="827" xr:uid="{00000000-0005-0000-0000-000018060000}"/>
    <cellStyle name="20% - 강조색3 6 6 2" xfId="5083" xr:uid="{00000000-0005-0000-0000-000019060000}"/>
    <cellStyle name="20% - 강조색3 6 7" xfId="828" xr:uid="{00000000-0005-0000-0000-00001A060000}"/>
    <cellStyle name="20% - 강조색3 6 7 2" xfId="5084" xr:uid="{00000000-0005-0000-0000-00001B060000}"/>
    <cellStyle name="20% - 강조색3 6 8" xfId="5085" xr:uid="{00000000-0005-0000-0000-00001C060000}"/>
    <cellStyle name="20% - 강조색3 6 9" xfId="5086" xr:uid="{00000000-0005-0000-0000-00001D060000}"/>
    <cellStyle name="20% - 강조색3 7" xfId="829" xr:uid="{00000000-0005-0000-0000-00001E060000}"/>
    <cellStyle name="20% - 강조색3 7 10" xfId="5087" xr:uid="{00000000-0005-0000-0000-00001F060000}"/>
    <cellStyle name="20% - 강조색3 7 11" xfId="5088" xr:uid="{00000000-0005-0000-0000-000020060000}"/>
    <cellStyle name="20% - 강조색3 7 12" xfId="5089" xr:uid="{00000000-0005-0000-0000-000021060000}"/>
    <cellStyle name="20% - 강조색3 7 13" xfId="5090" xr:uid="{00000000-0005-0000-0000-000022060000}"/>
    <cellStyle name="20% - 강조색3 7 14" xfId="5091" xr:uid="{00000000-0005-0000-0000-000023060000}"/>
    <cellStyle name="20% - 강조색3 7 2" xfId="830" xr:uid="{00000000-0005-0000-0000-000024060000}"/>
    <cellStyle name="20% - 강조색3 7 2 2" xfId="831" xr:uid="{00000000-0005-0000-0000-000025060000}"/>
    <cellStyle name="20% - 강조색3 7 2 2 2" xfId="832" xr:uid="{00000000-0005-0000-0000-000026060000}"/>
    <cellStyle name="20% - 강조색3 7 2 2 3" xfId="833" xr:uid="{00000000-0005-0000-0000-000027060000}"/>
    <cellStyle name="20% - 강조색3 7 2 2 4" xfId="5092" xr:uid="{00000000-0005-0000-0000-000028060000}"/>
    <cellStyle name="20% - 강조색3 7 2 3" xfId="834" xr:uid="{00000000-0005-0000-0000-000029060000}"/>
    <cellStyle name="20% - 강조색3 7 2 3 2" xfId="835" xr:uid="{00000000-0005-0000-0000-00002A060000}"/>
    <cellStyle name="20% - 강조색3 7 2 3 3" xfId="836" xr:uid="{00000000-0005-0000-0000-00002B060000}"/>
    <cellStyle name="20% - 강조색3 7 2 4" xfId="837" xr:uid="{00000000-0005-0000-0000-00002C060000}"/>
    <cellStyle name="20% - 강조색3 7 2 5" xfId="838" xr:uid="{00000000-0005-0000-0000-00002D060000}"/>
    <cellStyle name="20% - 강조색3 7 2 6" xfId="5093" xr:uid="{00000000-0005-0000-0000-00002E060000}"/>
    <cellStyle name="20% - 강조색3 7 3" xfId="839" xr:uid="{00000000-0005-0000-0000-00002F060000}"/>
    <cellStyle name="20% - 강조색3 7 3 2" xfId="840" xr:uid="{00000000-0005-0000-0000-000030060000}"/>
    <cellStyle name="20% - 강조색3 7 3 2 2" xfId="841" xr:uid="{00000000-0005-0000-0000-000031060000}"/>
    <cellStyle name="20% - 강조색3 7 3 2 3" xfId="842" xr:uid="{00000000-0005-0000-0000-000032060000}"/>
    <cellStyle name="20% - 강조색3 7 3 3" xfId="843" xr:uid="{00000000-0005-0000-0000-000033060000}"/>
    <cellStyle name="20% - 강조색3 7 3 3 2" xfId="844" xr:uid="{00000000-0005-0000-0000-000034060000}"/>
    <cellStyle name="20% - 강조색3 7 3 3 3" xfId="845" xr:uid="{00000000-0005-0000-0000-000035060000}"/>
    <cellStyle name="20% - 강조색3 7 3 4" xfId="846" xr:uid="{00000000-0005-0000-0000-000036060000}"/>
    <cellStyle name="20% - 강조색3 7 3 5" xfId="847" xr:uid="{00000000-0005-0000-0000-000037060000}"/>
    <cellStyle name="20% - 강조색3 7 3 6" xfId="5094" xr:uid="{00000000-0005-0000-0000-000038060000}"/>
    <cellStyle name="20% - 강조색3 7 4" xfId="848" xr:uid="{00000000-0005-0000-0000-000039060000}"/>
    <cellStyle name="20% - 강조색3 7 4 2" xfId="849" xr:uid="{00000000-0005-0000-0000-00003A060000}"/>
    <cellStyle name="20% - 강조색3 7 4 3" xfId="850" xr:uid="{00000000-0005-0000-0000-00003B060000}"/>
    <cellStyle name="20% - 강조색3 7 4 4" xfId="5095" xr:uid="{00000000-0005-0000-0000-00003C060000}"/>
    <cellStyle name="20% - 강조색3 7 5" xfId="851" xr:uid="{00000000-0005-0000-0000-00003D060000}"/>
    <cellStyle name="20% - 강조색3 7 5 2" xfId="852" xr:uid="{00000000-0005-0000-0000-00003E060000}"/>
    <cellStyle name="20% - 강조색3 7 5 3" xfId="853" xr:uid="{00000000-0005-0000-0000-00003F060000}"/>
    <cellStyle name="20% - 강조색3 7 5 4" xfId="5096" xr:uid="{00000000-0005-0000-0000-000040060000}"/>
    <cellStyle name="20% - 강조색3 7 6" xfId="854" xr:uid="{00000000-0005-0000-0000-000041060000}"/>
    <cellStyle name="20% - 강조색3 7 6 2" xfId="5097" xr:uid="{00000000-0005-0000-0000-000042060000}"/>
    <cellStyle name="20% - 강조색3 7 7" xfId="855" xr:uid="{00000000-0005-0000-0000-000043060000}"/>
    <cellStyle name="20% - 강조색3 7 7 2" xfId="5098" xr:uid="{00000000-0005-0000-0000-000044060000}"/>
    <cellStyle name="20% - 강조색3 7 8" xfId="5099" xr:uid="{00000000-0005-0000-0000-000045060000}"/>
    <cellStyle name="20% - 강조색3 7 9" xfId="5100" xr:uid="{00000000-0005-0000-0000-000046060000}"/>
    <cellStyle name="20% - 강조색3 8" xfId="856" xr:uid="{00000000-0005-0000-0000-000047060000}"/>
    <cellStyle name="20% - 강조색3 8 10" xfId="5101" xr:uid="{00000000-0005-0000-0000-000048060000}"/>
    <cellStyle name="20% - 강조색3 8 11" xfId="5102" xr:uid="{00000000-0005-0000-0000-000049060000}"/>
    <cellStyle name="20% - 강조색3 8 12" xfId="5103" xr:uid="{00000000-0005-0000-0000-00004A060000}"/>
    <cellStyle name="20% - 강조색3 8 13" xfId="5104" xr:uid="{00000000-0005-0000-0000-00004B060000}"/>
    <cellStyle name="20% - 강조색3 8 14" xfId="5105" xr:uid="{00000000-0005-0000-0000-00004C060000}"/>
    <cellStyle name="20% - 강조색3 8 2" xfId="857" xr:uid="{00000000-0005-0000-0000-00004D060000}"/>
    <cellStyle name="20% - 강조색3 8 2 2" xfId="858" xr:uid="{00000000-0005-0000-0000-00004E060000}"/>
    <cellStyle name="20% - 강조색3 8 2 2 2" xfId="859" xr:uid="{00000000-0005-0000-0000-00004F060000}"/>
    <cellStyle name="20% - 강조색3 8 2 2 3" xfId="860" xr:uid="{00000000-0005-0000-0000-000050060000}"/>
    <cellStyle name="20% - 강조색3 8 2 2 4" xfId="5106" xr:uid="{00000000-0005-0000-0000-000051060000}"/>
    <cellStyle name="20% - 강조색3 8 2 3" xfId="861" xr:uid="{00000000-0005-0000-0000-000052060000}"/>
    <cellStyle name="20% - 강조색3 8 2 3 2" xfId="862" xr:uid="{00000000-0005-0000-0000-000053060000}"/>
    <cellStyle name="20% - 강조색3 8 2 3 3" xfId="863" xr:uid="{00000000-0005-0000-0000-000054060000}"/>
    <cellStyle name="20% - 강조색3 8 2 4" xfId="864" xr:uid="{00000000-0005-0000-0000-000055060000}"/>
    <cellStyle name="20% - 강조색3 8 2 5" xfId="865" xr:uid="{00000000-0005-0000-0000-000056060000}"/>
    <cellStyle name="20% - 강조색3 8 2 6" xfId="5107" xr:uid="{00000000-0005-0000-0000-000057060000}"/>
    <cellStyle name="20% - 강조색3 8 3" xfId="866" xr:uid="{00000000-0005-0000-0000-000058060000}"/>
    <cellStyle name="20% - 강조색3 8 3 2" xfId="867" xr:uid="{00000000-0005-0000-0000-000059060000}"/>
    <cellStyle name="20% - 강조색3 8 3 2 2" xfId="868" xr:uid="{00000000-0005-0000-0000-00005A060000}"/>
    <cellStyle name="20% - 강조색3 8 3 2 3" xfId="869" xr:uid="{00000000-0005-0000-0000-00005B060000}"/>
    <cellStyle name="20% - 강조색3 8 3 3" xfId="870" xr:uid="{00000000-0005-0000-0000-00005C060000}"/>
    <cellStyle name="20% - 강조색3 8 3 3 2" xfId="871" xr:uid="{00000000-0005-0000-0000-00005D060000}"/>
    <cellStyle name="20% - 강조색3 8 3 3 3" xfId="872" xr:uid="{00000000-0005-0000-0000-00005E060000}"/>
    <cellStyle name="20% - 강조색3 8 3 4" xfId="873" xr:uid="{00000000-0005-0000-0000-00005F060000}"/>
    <cellStyle name="20% - 강조색3 8 3 5" xfId="874" xr:uid="{00000000-0005-0000-0000-000060060000}"/>
    <cellStyle name="20% - 강조색3 8 3 6" xfId="5108" xr:uid="{00000000-0005-0000-0000-000061060000}"/>
    <cellStyle name="20% - 강조색3 8 4" xfId="875" xr:uid="{00000000-0005-0000-0000-000062060000}"/>
    <cellStyle name="20% - 강조색3 8 4 2" xfId="876" xr:uid="{00000000-0005-0000-0000-000063060000}"/>
    <cellStyle name="20% - 강조색3 8 4 3" xfId="877" xr:uid="{00000000-0005-0000-0000-000064060000}"/>
    <cellStyle name="20% - 강조색3 8 4 4" xfId="5109" xr:uid="{00000000-0005-0000-0000-000065060000}"/>
    <cellStyle name="20% - 강조색3 8 5" xfId="878" xr:uid="{00000000-0005-0000-0000-000066060000}"/>
    <cellStyle name="20% - 강조색3 8 5 2" xfId="879" xr:uid="{00000000-0005-0000-0000-000067060000}"/>
    <cellStyle name="20% - 강조색3 8 5 3" xfId="880" xr:uid="{00000000-0005-0000-0000-000068060000}"/>
    <cellStyle name="20% - 강조색3 8 5 4" xfId="5110" xr:uid="{00000000-0005-0000-0000-000069060000}"/>
    <cellStyle name="20% - 강조색3 8 6" xfId="881" xr:uid="{00000000-0005-0000-0000-00006A060000}"/>
    <cellStyle name="20% - 강조색3 8 6 2" xfId="5111" xr:uid="{00000000-0005-0000-0000-00006B060000}"/>
    <cellStyle name="20% - 강조색3 8 7" xfId="882" xr:uid="{00000000-0005-0000-0000-00006C060000}"/>
    <cellStyle name="20% - 강조색3 8 7 2" xfId="5112" xr:uid="{00000000-0005-0000-0000-00006D060000}"/>
    <cellStyle name="20% - 강조색3 8 8" xfId="5113" xr:uid="{00000000-0005-0000-0000-00006E060000}"/>
    <cellStyle name="20% - 강조색3 8 9" xfId="5114" xr:uid="{00000000-0005-0000-0000-00006F060000}"/>
    <cellStyle name="20% - 강조색3 9" xfId="883" xr:uid="{00000000-0005-0000-0000-000070060000}"/>
    <cellStyle name="20% - 강조색3 9 10" xfId="5115" xr:uid="{00000000-0005-0000-0000-000071060000}"/>
    <cellStyle name="20% - 강조색3 9 11" xfId="5116" xr:uid="{00000000-0005-0000-0000-000072060000}"/>
    <cellStyle name="20% - 강조색3 9 12" xfId="5117" xr:uid="{00000000-0005-0000-0000-000073060000}"/>
    <cellStyle name="20% - 강조색3 9 13" xfId="5118" xr:uid="{00000000-0005-0000-0000-000074060000}"/>
    <cellStyle name="20% - 강조색3 9 14" xfId="5119" xr:uid="{00000000-0005-0000-0000-000075060000}"/>
    <cellStyle name="20% - 강조색3 9 2" xfId="884" xr:uid="{00000000-0005-0000-0000-000076060000}"/>
    <cellStyle name="20% - 강조색3 9 2 2" xfId="885" xr:uid="{00000000-0005-0000-0000-000077060000}"/>
    <cellStyle name="20% - 강조색3 9 2 2 2" xfId="5120" xr:uid="{00000000-0005-0000-0000-000078060000}"/>
    <cellStyle name="20% - 강조색3 9 2 3" xfId="886" xr:uid="{00000000-0005-0000-0000-000079060000}"/>
    <cellStyle name="20% - 강조색3 9 2 4" xfId="5121" xr:uid="{00000000-0005-0000-0000-00007A060000}"/>
    <cellStyle name="20% - 강조색3 9 3" xfId="887" xr:uid="{00000000-0005-0000-0000-00007B060000}"/>
    <cellStyle name="20% - 강조색3 9 3 2" xfId="888" xr:uid="{00000000-0005-0000-0000-00007C060000}"/>
    <cellStyle name="20% - 강조색3 9 3 3" xfId="889" xr:uid="{00000000-0005-0000-0000-00007D060000}"/>
    <cellStyle name="20% - 강조색3 9 3 4" xfId="5122" xr:uid="{00000000-0005-0000-0000-00007E060000}"/>
    <cellStyle name="20% - 강조색3 9 4" xfId="890" xr:uid="{00000000-0005-0000-0000-00007F060000}"/>
    <cellStyle name="20% - 강조색3 9 4 2" xfId="5123" xr:uid="{00000000-0005-0000-0000-000080060000}"/>
    <cellStyle name="20% - 강조색3 9 5" xfId="891" xr:uid="{00000000-0005-0000-0000-000081060000}"/>
    <cellStyle name="20% - 강조색3 9 5 2" xfId="5124" xr:uid="{00000000-0005-0000-0000-000082060000}"/>
    <cellStyle name="20% - 강조색3 9 6" xfId="5125" xr:uid="{00000000-0005-0000-0000-000083060000}"/>
    <cellStyle name="20% - 강조색3 9 7" xfId="5126" xr:uid="{00000000-0005-0000-0000-000084060000}"/>
    <cellStyle name="20% - 강조색3 9 8" xfId="5127" xr:uid="{00000000-0005-0000-0000-000085060000}"/>
    <cellStyle name="20% - 강조색3 9 9" xfId="5128" xr:uid="{00000000-0005-0000-0000-000086060000}"/>
    <cellStyle name="20% - 강조색4" xfId="4326" builtinId="42" customBuiltin="1"/>
    <cellStyle name="20% - 강조색4 10" xfId="892" xr:uid="{00000000-0005-0000-0000-000088060000}"/>
    <cellStyle name="20% - 강조색4 10 10" xfId="5129" xr:uid="{00000000-0005-0000-0000-000089060000}"/>
    <cellStyle name="20% - 강조색4 10 11" xfId="5130" xr:uid="{00000000-0005-0000-0000-00008A060000}"/>
    <cellStyle name="20% - 강조색4 10 12" xfId="5131" xr:uid="{00000000-0005-0000-0000-00008B060000}"/>
    <cellStyle name="20% - 강조색4 10 13" xfId="5132" xr:uid="{00000000-0005-0000-0000-00008C060000}"/>
    <cellStyle name="20% - 강조색4 10 14" xfId="5133" xr:uid="{00000000-0005-0000-0000-00008D060000}"/>
    <cellStyle name="20% - 강조색4 10 2" xfId="893" xr:uid="{00000000-0005-0000-0000-00008E060000}"/>
    <cellStyle name="20% - 강조색4 10 2 2" xfId="894" xr:uid="{00000000-0005-0000-0000-00008F060000}"/>
    <cellStyle name="20% - 강조색4 10 2 2 2" xfId="5134" xr:uid="{00000000-0005-0000-0000-000090060000}"/>
    <cellStyle name="20% - 강조색4 10 2 3" xfId="895" xr:uid="{00000000-0005-0000-0000-000091060000}"/>
    <cellStyle name="20% - 강조색4 10 2 4" xfId="5135" xr:uid="{00000000-0005-0000-0000-000092060000}"/>
    <cellStyle name="20% - 강조색4 10 3" xfId="896" xr:uid="{00000000-0005-0000-0000-000093060000}"/>
    <cellStyle name="20% - 강조색4 10 3 2" xfId="897" xr:uid="{00000000-0005-0000-0000-000094060000}"/>
    <cellStyle name="20% - 강조색4 10 3 3" xfId="898" xr:uid="{00000000-0005-0000-0000-000095060000}"/>
    <cellStyle name="20% - 강조색4 10 3 4" xfId="5136" xr:uid="{00000000-0005-0000-0000-000096060000}"/>
    <cellStyle name="20% - 강조색4 10 4" xfId="899" xr:uid="{00000000-0005-0000-0000-000097060000}"/>
    <cellStyle name="20% - 강조색4 10 4 2" xfId="5137" xr:uid="{00000000-0005-0000-0000-000098060000}"/>
    <cellStyle name="20% - 강조색4 10 5" xfId="900" xr:uid="{00000000-0005-0000-0000-000099060000}"/>
    <cellStyle name="20% - 강조색4 10 5 2" xfId="5138" xr:uid="{00000000-0005-0000-0000-00009A060000}"/>
    <cellStyle name="20% - 강조색4 10 6" xfId="5139" xr:uid="{00000000-0005-0000-0000-00009B060000}"/>
    <cellStyle name="20% - 강조색4 10 7" xfId="5140" xr:uid="{00000000-0005-0000-0000-00009C060000}"/>
    <cellStyle name="20% - 강조색4 10 8" xfId="5141" xr:uid="{00000000-0005-0000-0000-00009D060000}"/>
    <cellStyle name="20% - 강조색4 10 9" xfId="5142" xr:uid="{00000000-0005-0000-0000-00009E060000}"/>
    <cellStyle name="20% - 강조색4 11" xfId="901" xr:uid="{00000000-0005-0000-0000-00009F060000}"/>
    <cellStyle name="20% - 강조색4 11 10" xfId="5143" xr:uid="{00000000-0005-0000-0000-0000A0060000}"/>
    <cellStyle name="20% - 강조색4 11 11" xfId="5144" xr:uid="{00000000-0005-0000-0000-0000A1060000}"/>
    <cellStyle name="20% - 강조색4 11 12" xfId="5145" xr:uid="{00000000-0005-0000-0000-0000A2060000}"/>
    <cellStyle name="20% - 강조색4 11 13" xfId="5146" xr:uid="{00000000-0005-0000-0000-0000A3060000}"/>
    <cellStyle name="20% - 강조색4 11 14" xfId="5147" xr:uid="{00000000-0005-0000-0000-0000A4060000}"/>
    <cellStyle name="20% - 강조색4 11 2" xfId="902" xr:uid="{00000000-0005-0000-0000-0000A5060000}"/>
    <cellStyle name="20% - 강조색4 11 2 2" xfId="903" xr:uid="{00000000-0005-0000-0000-0000A6060000}"/>
    <cellStyle name="20% - 강조색4 11 2 2 2" xfId="5148" xr:uid="{00000000-0005-0000-0000-0000A7060000}"/>
    <cellStyle name="20% - 강조색4 11 2 3" xfId="904" xr:uid="{00000000-0005-0000-0000-0000A8060000}"/>
    <cellStyle name="20% - 강조색4 11 2 4" xfId="5149" xr:uid="{00000000-0005-0000-0000-0000A9060000}"/>
    <cellStyle name="20% - 강조색4 11 3" xfId="905" xr:uid="{00000000-0005-0000-0000-0000AA060000}"/>
    <cellStyle name="20% - 강조색4 11 3 2" xfId="906" xr:uid="{00000000-0005-0000-0000-0000AB060000}"/>
    <cellStyle name="20% - 강조색4 11 3 3" xfId="907" xr:uid="{00000000-0005-0000-0000-0000AC060000}"/>
    <cellStyle name="20% - 강조색4 11 3 4" xfId="5150" xr:uid="{00000000-0005-0000-0000-0000AD060000}"/>
    <cellStyle name="20% - 강조색4 11 4" xfId="908" xr:uid="{00000000-0005-0000-0000-0000AE060000}"/>
    <cellStyle name="20% - 강조색4 11 4 2" xfId="5151" xr:uid="{00000000-0005-0000-0000-0000AF060000}"/>
    <cellStyle name="20% - 강조색4 11 5" xfId="909" xr:uid="{00000000-0005-0000-0000-0000B0060000}"/>
    <cellStyle name="20% - 강조색4 11 5 2" xfId="5152" xr:uid="{00000000-0005-0000-0000-0000B1060000}"/>
    <cellStyle name="20% - 강조색4 11 6" xfId="5153" xr:uid="{00000000-0005-0000-0000-0000B2060000}"/>
    <cellStyle name="20% - 강조색4 11 7" xfId="5154" xr:uid="{00000000-0005-0000-0000-0000B3060000}"/>
    <cellStyle name="20% - 강조색4 11 8" xfId="5155" xr:uid="{00000000-0005-0000-0000-0000B4060000}"/>
    <cellStyle name="20% - 강조색4 11 9" xfId="5156" xr:uid="{00000000-0005-0000-0000-0000B5060000}"/>
    <cellStyle name="20% - 강조색4 12" xfId="910" xr:uid="{00000000-0005-0000-0000-0000B6060000}"/>
    <cellStyle name="20% - 강조색4 12 10" xfId="5157" xr:uid="{00000000-0005-0000-0000-0000B7060000}"/>
    <cellStyle name="20% - 강조색4 12 11" xfId="5158" xr:uid="{00000000-0005-0000-0000-0000B8060000}"/>
    <cellStyle name="20% - 강조색4 12 12" xfId="5159" xr:uid="{00000000-0005-0000-0000-0000B9060000}"/>
    <cellStyle name="20% - 강조색4 12 13" xfId="5160" xr:uid="{00000000-0005-0000-0000-0000BA060000}"/>
    <cellStyle name="20% - 강조색4 12 14" xfId="5161" xr:uid="{00000000-0005-0000-0000-0000BB060000}"/>
    <cellStyle name="20% - 강조색4 12 2" xfId="911" xr:uid="{00000000-0005-0000-0000-0000BC060000}"/>
    <cellStyle name="20% - 강조색4 12 2 2" xfId="912" xr:uid="{00000000-0005-0000-0000-0000BD060000}"/>
    <cellStyle name="20% - 강조색4 12 2 2 2" xfId="5162" xr:uid="{00000000-0005-0000-0000-0000BE060000}"/>
    <cellStyle name="20% - 강조색4 12 2 3" xfId="913" xr:uid="{00000000-0005-0000-0000-0000BF060000}"/>
    <cellStyle name="20% - 강조색4 12 2 4" xfId="5163" xr:uid="{00000000-0005-0000-0000-0000C0060000}"/>
    <cellStyle name="20% - 강조색4 12 3" xfId="914" xr:uid="{00000000-0005-0000-0000-0000C1060000}"/>
    <cellStyle name="20% - 강조색4 12 3 2" xfId="915" xr:uid="{00000000-0005-0000-0000-0000C2060000}"/>
    <cellStyle name="20% - 강조색4 12 3 3" xfId="916" xr:uid="{00000000-0005-0000-0000-0000C3060000}"/>
    <cellStyle name="20% - 강조색4 12 3 4" xfId="5164" xr:uid="{00000000-0005-0000-0000-0000C4060000}"/>
    <cellStyle name="20% - 강조색4 12 4" xfId="917" xr:uid="{00000000-0005-0000-0000-0000C5060000}"/>
    <cellStyle name="20% - 강조색4 12 4 2" xfId="5165" xr:uid="{00000000-0005-0000-0000-0000C6060000}"/>
    <cellStyle name="20% - 강조색4 12 5" xfId="918" xr:uid="{00000000-0005-0000-0000-0000C7060000}"/>
    <cellStyle name="20% - 강조색4 12 5 2" xfId="5166" xr:uid="{00000000-0005-0000-0000-0000C8060000}"/>
    <cellStyle name="20% - 강조색4 12 6" xfId="5167" xr:uid="{00000000-0005-0000-0000-0000C9060000}"/>
    <cellStyle name="20% - 강조색4 12 7" xfId="5168" xr:uid="{00000000-0005-0000-0000-0000CA060000}"/>
    <cellStyle name="20% - 강조색4 12 8" xfId="5169" xr:uid="{00000000-0005-0000-0000-0000CB060000}"/>
    <cellStyle name="20% - 강조색4 12 9" xfId="5170" xr:uid="{00000000-0005-0000-0000-0000CC060000}"/>
    <cellStyle name="20% - 강조색4 13" xfId="919" xr:uid="{00000000-0005-0000-0000-0000CD060000}"/>
    <cellStyle name="20% - 강조색4 13 10" xfId="5171" xr:uid="{00000000-0005-0000-0000-0000CE060000}"/>
    <cellStyle name="20% - 강조색4 13 11" xfId="5172" xr:uid="{00000000-0005-0000-0000-0000CF060000}"/>
    <cellStyle name="20% - 강조색4 13 12" xfId="5173" xr:uid="{00000000-0005-0000-0000-0000D0060000}"/>
    <cellStyle name="20% - 강조색4 13 13" xfId="5174" xr:uid="{00000000-0005-0000-0000-0000D1060000}"/>
    <cellStyle name="20% - 강조색4 13 14" xfId="5175" xr:uid="{00000000-0005-0000-0000-0000D2060000}"/>
    <cellStyle name="20% - 강조색4 13 2" xfId="920" xr:uid="{00000000-0005-0000-0000-0000D3060000}"/>
    <cellStyle name="20% - 강조색4 13 2 2" xfId="921" xr:uid="{00000000-0005-0000-0000-0000D4060000}"/>
    <cellStyle name="20% - 강조색4 13 2 2 2" xfId="5176" xr:uid="{00000000-0005-0000-0000-0000D5060000}"/>
    <cellStyle name="20% - 강조색4 13 2 3" xfId="922" xr:uid="{00000000-0005-0000-0000-0000D6060000}"/>
    <cellStyle name="20% - 강조색4 13 2 4" xfId="5177" xr:uid="{00000000-0005-0000-0000-0000D7060000}"/>
    <cellStyle name="20% - 강조색4 13 3" xfId="923" xr:uid="{00000000-0005-0000-0000-0000D8060000}"/>
    <cellStyle name="20% - 강조색4 13 3 2" xfId="924" xr:uid="{00000000-0005-0000-0000-0000D9060000}"/>
    <cellStyle name="20% - 강조색4 13 3 3" xfId="925" xr:uid="{00000000-0005-0000-0000-0000DA060000}"/>
    <cellStyle name="20% - 강조색4 13 3 4" xfId="5178" xr:uid="{00000000-0005-0000-0000-0000DB060000}"/>
    <cellStyle name="20% - 강조색4 13 4" xfId="926" xr:uid="{00000000-0005-0000-0000-0000DC060000}"/>
    <cellStyle name="20% - 강조색4 13 4 2" xfId="5179" xr:uid="{00000000-0005-0000-0000-0000DD060000}"/>
    <cellStyle name="20% - 강조색4 13 5" xfId="927" xr:uid="{00000000-0005-0000-0000-0000DE060000}"/>
    <cellStyle name="20% - 강조색4 13 5 2" xfId="5180" xr:uid="{00000000-0005-0000-0000-0000DF060000}"/>
    <cellStyle name="20% - 강조색4 13 6" xfId="5181" xr:uid="{00000000-0005-0000-0000-0000E0060000}"/>
    <cellStyle name="20% - 강조색4 13 7" xfId="5182" xr:uid="{00000000-0005-0000-0000-0000E1060000}"/>
    <cellStyle name="20% - 강조색4 13 8" xfId="5183" xr:uid="{00000000-0005-0000-0000-0000E2060000}"/>
    <cellStyle name="20% - 강조색4 13 9" xfId="5184" xr:uid="{00000000-0005-0000-0000-0000E3060000}"/>
    <cellStyle name="20% - 강조색4 14" xfId="928" xr:uid="{00000000-0005-0000-0000-0000E4060000}"/>
    <cellStyle name="20% - 강조색4 14 10" xfId="5185" xr:uid="{00000000-0005-0000-0000-0000E5060000}"/>
    <cellStyle name="20% - 강조색4 14 11" xfId="5186" xr:uid="{00000000-0005-0000-0000-0000E6060000}"/>
    <cellStyle name="20% - 강조색4 14 12" xfId="5187" xr:uid="{00000000-0005-0000-0000-0000E7060000}"/>
    <cellStyle name="20% - 강조색4 14 13" xfId="5188" xr:uid="{00000000-0005-0000-0000-0000E8060000}"/>
    <cellStyle name="20% - 강조색4 14 14" xfId="5189" xr:uid="{00000000-0005-0000-0000-0000E9060000}"/>
    <cellStyle name="20% - 강조색4 14 2" xfId="929" xr:uid="{00000000-0005-0000-0000-0000EA060000}"/>
    <cellStyle name="20% - 강조색4 14 2 2" xfId="930" xr:uid="{00000000-0005-0000-0000-0000EB060000}"/>
    <cellStyle name="20% - 강조색4 14 2 2 2" xfId="5190" xr:uid="{00000000-0005-0000-0000-0000EC060000}"/>
    <cellStyle name="20% - 강조색4 14 2 3" xfId="931" xr:uid="{00000000-0005-0000-0000-0000ED060000}"/>
    <cellStyle name="20% - 강조색4 14 2 4" xfId="5191" xr:uid="{00000000-0005-0000-0000-0000EE060000}"/>
    <cellStyle name="20% - 강조색4 14 3" xfId="932" xr:uid="{00000000-0005-0000-0000-0000EF060000}"/>
    <cellStyle name="20% - 강조색4 14 3 2" xfId="933" xr:uid="{00000000-0005-0000-0000-0000F0060000}"/>
    <cellStyle name="20% - 강조색4 14 3 3" xfId="934" xr:uid="{00000000-0005-0000-0000-0000F1060000}"/>
    <cellStyle name="20% - 강조색4 14 3 4" xfId="5192" xr:uid="{00000000-0005-0000-0000-0000F2060000}"/>
    <cellStyle name="20% - 강조색4 14 4" xfId="935" xr:uid="{00000000-0005-0000-0000-0000F3060000}"/>
    <cellStyle name="20% - 강조색4 14 4 2" xfId="5193" xr:uid="{00000000-0005-0000-0000-0000F4060000}"/>
    <cellStyle name="20% - 강조색4 14 5" xfId="936" xr:uid="{00000000-0005-0000-0000-0000F5060000}"/>
    <cellStyle name="20% - 강조색4 14 5 2" xfId="5194" xr:uid="{00000000-0005-0000-0000-0000F6060000}"/>
    <cellStyle name="20% - 강조색4 14 6" xfId="5195" xr:uid="{00000000-0005-0000-0000-0000F7060000}"/>
    <cellStyle name="20% - 강조색4 14 7" xfId="5196" xr:uid="{00000000-0005-0000-0000-0000F8060000}"/>
    <cellStyle name="20% - 강조색4 14 8" xfId="5197" xr:uid="{00000000-0005-0000-0000-0000F9060000}"/>
    <cellStyle name="20% - 강조색4 14 9" xfId="5198" xr:uid="{00000000-0005-0000-0000-0000FA060000}"/>
    <cellStyle name="20% - 강조색4 15" xfId="937" xr:uid="{00000000-0005-0000-0000-0000FB060000}"/>
    <cellStyle name="20% - 강조색4 15 10" xfId="5199" xr:uid="{00000000-0005-0000-0000-0000FC060000}"/>
    <cellStyle name="20% - 강조색4 15 11" xfId="5200" xr:uid="{00000000-0005-0000-0000-0000FD060000}"/>
    <cellStyle name="20% - 강조색4 15 12" xfId="5201" xr:uid="{00000000-0005-0000-0000-0000FE060000}"/>
    <cellStyle name="20% - 강조색4 15 13" xfId="5202" xr:uid="{00000000-0005-0000-0000-0000FF060000}"/>
    <cellStyle name="20% - 강조색4 15 14" xfId="5203" xr:uid="{00000000-0005-0000-0000-000000070000}"/>
    <cellStyle name="20% - 강조색4 15 2" xfId="938" xr:uid="{00000000-0005-0000-0000-000001070000}"/>
    <cellStyle name="20% - 강조색4 15 2 2" xfId="939" xr:uid="{00000000-0005-0000-0000-000002070000}"/>
    <cellStyle name="20% - 강조색4 15 2 2 2" xfId="5204" xr:uid="{00000000-0005-0000-0000-000003070000}"/>
    <cellStyle name="20% - 강조색4 15 2 3" xfId="940" xr:uid="{00000000-0005-0000-0000-000004070000}"/>
    <cellStyle name="20% - 강조색4 15 2 4" xfId="5205" xr:uid="{00000000-0005-0000-0000-000005070000}"/>
    <cellStyle name="20% - 강조색4 15 3" xfId="941" xr:uid="{00000000-0005-0000-0000-000006070000}"/>
    <cellStyle name="20% - 강조색4 15 3 2" xfId="942" xr:uid="{00000000-0005-0000-0000-000007070000}"/>
    <cellStyle name="20% - 강조색4 15 3 3" xfId="943" xr:uid="{00000000-0005-0000-0000-000008070000}"/>
    <cellStyle name="20% - 강조색4 15 3 4" xfId="5206" xr:uid="{00000000-0005-0000-0000-000009070000}"/>
    <cellStyle name="20% - 강조색4 15 4" xfId="944" xr:uid="{00000000-0005-0000-0000-00000A070000}"/>
    <cellStyle name="20% - 강조색4 15 4 2" xfId="5207" xr:uid="{00000000-0005-0000-0000-00000B070000}"/>
    <cellStyle name="20% - 강조색4 15 5" xfId="945" xr:uid="{00000000-0005-0000-0000-00000C070000}"/>
    <cellStyle name="20% - 강조색4 15 5 2" xfId="5208" xr:uid="{00000000-0005-0000-0000-00000D070000}"/>
    <cellStyle name="20% - 강조색4 15 6" xfId="5209" xr:uid="{00000000-0005-0000-0000-00000E070000}"/>
    <cellStyle name="20% - 강조색4 15 7" xfId="5210" xr:uid="{00000000-0005-0000-0000-00000F070000}"/>
    <cellStyle name="20% - 강조색4 15 8" xfId="5211" xr:uid="{00000000-0005-0000-0000-000010070000}"/>
    <cellStyle name="20% - 강조색4 15 9" xfId="5212" xr:uid="{00000000-0005-0000-0000-000011070000}"/>
    <cellStyle name="20% - 강조색4 16" xfId="946" xr:uid="{00000000-0005-0000-0000-000012070000}"/>
    <cellStyle name="20% - 강조색4 16 10" xfId="5213" xr:uid="{00000000-0005-0000-0000-000013070000}"/>
    <cellStyle name="20% - 강조색4 16 11" xfId="5214" xr:uid="{00000000-0005-0000-0000-000014070000}"/>
    <cellStyle name="20% - 강조색4 16 12" xfId="5215" xr:uid="{00000000-0005-0000-0000-000015070000}"/>
    <cellStyle name="20% - 강조색4 16 13" xfId="5216" xr:uid="{00000000-0005-0000-0000-000016070000}"/>
    <cellStyle name="20% - 강조색4 16 14" xfId="5217" xr:uid="{00000000-0005-0000-0000-000017070000}"/>
    <cellStyle name="20% - 강조색4 16 2" xfId="947" xr:uid="{00000000-0005-0000-0000-000018070000}"/>
    <cellStyle name="20% - 강조색4 16 2 2" xfId="948" xr:uid="{00000000-0005-0000-0000-000019070000}"/>
    <cellStyle name="20% - 강조색4 16 2 2 2" xfId="5218" xr:uid="{00000000-0005-0000-0000-00001A070000}"/>
    <cellStyle name="20% - 강조색4 16 2 3" xfId="949" xr:uid="{00000000-0005-0000-0000-00001B070000}"/>
    <cellStyle name="20% - 강조색4 16 2 4" xfId="5219" xr:uid="{00000000-0005-0000-0000-00001C070000}"/>
    <cellStyle name="20% - 강조색4 16 3" xfId="950" xr:uid="{00000000-0005-0000-0000-00001D070000}"/>
    <cellStyle name="20% - 강조색4 16 3 2" xfId="951" xr:uid="{00000000-0005-0000-0000-00001E070000}"/>
    <cellStyle name="20% - 강조색4 16 3 3" xfId="952" xr:uid="{00000000-0005-0000-0000-00001F070000}"/>
    <cellStyle name="20% - 강조색4 16 3 4" xfId="5220" xr:uid="{00000000-0005-0000-0000-000020070000}"/>
    <cellStyle name="20% - 강조색4 16 4" xfId="953" xr:uid="{00000000-0005-0000-0000-000021070000}"/>
    <cellStyle name="20% - 강조색4 16 4 2" xfId="5221" xr:uid="{00000000-0005-0000-0000-000022070000}"/>
    <cellStyle name="20% - 강조색4 16 5" xfId="954" xr:uid="{00000000-0005-0000-0000-000023070000}"/>
    <cellStyle name="20% - 강조색4 16 5 2" xfId="5222" xr:uid="{00000000-0005-0000-0000-000024070000}"/>
    <cellStyle name="20% - 강조색4 16 6" xfId="5223" xr:uid="{00000000-0005-0000-0000-000025070000}"/>
    <cellStyle name="20% - 강조색4 16 7" xfId="5224" xr:uid="{00000000-0005-0000-0000-000026070000}"/>
    <cellStyle name="20% - 강조색4 16 8" xfId="5225" xr:uid="{00000000-0005-0000-0000-000027070000}"/>
    <cellStyle name="20% - 강조색4 16 9" xfId="5226" xr:uid="{00000000-0005-0000-0000-000028070000}"/>
    <cellStyle name="20% - 강조색4 17" xfId="955" xr:uid="{00000000-0005-0000-0000-000029070000}"/>
    <cellStyle name="20% - 강조색4 17 10" xfId="5227" xr:uid="{00000000-0005-0000-0000-00002A070000}"/>
    <cellStyle name="20% - 강조색4 17 11" xfId="5228" xr:uid="{00000000-0005-0000-0000-00002B070000}"/>
    <cellStyle name="20% - 강조색4 17 12" xfId="5229" xr:uid="{00000000-0005-0000-0000-00002C070000}"/>
    <cellStyle name="20% - 강조색4 17 13" xfId="5230" xr:uid="{00000000-0005-0000-0000-00002D070000}"/>
    <cellStyle name="20% - 강조색4 17 14" xfId="5231" xr:uid="{00000000-0005-0000-0000-00002E070000}"/>
    <cellStyle name="20% - 강조색4 17 2" xfId="956" xr:uid="{00000000-0005-0000-0000-00002F070000}"/>
    <cellStyle name="20% - 강조색4 17 2 2" xfId="957" xr:uid="{00000000-0005-0000-0000-000030070000}"/>
    <cellStyle name="20% - 강조색4 17 2 3" xfId="958" xr:uid="{00000000-0005-0000-0000-000031070000}"/>
    <cellStyle name="20% - 강조색4 17 2 4" xfId="5232" xr:uid="{00000000-0005-0000-0000-000032070000}"/>
    <cellStyle name="20% - 강조색4 17 3" xfId="959" xr:uid="{00000000-0005-0000-0000-000033070000}"/>
    <cellStyle name="20% - 강조색4 17 3 2" xfId="5233" xr:uid="{00000000-0005-0000-0000-000034070000}"/>
    <cellStyle name="20% - 강조색4 17 4" xfId="960" xr:uid="{00000000-0005-0000-0000-000035070000}"/>
    <cellStyle name="20% - 강조색4 17 4 2" xfId="5234" xr:uid="{00000000-0005-0000-0000-000036070000}"/>
    <cellStyle name="20% - 강조색4 17 5" xfId="5235" xr:uid="{00000000-0005-0000-0000-000037070000}"/>
    <cellStyle name="20% - 강조색4 17 6" xfId="5236" xr:uid="{00000000-0005-0000-0000-000038070000}"/>
    <cellStyle name="20% - 강조색4 17 7" xfId="5237" xr:uid="{00000000-0005-0000-0000-000039070000}"/>
    <cellStyle name="20% - 강조색4 17 8" xfId="5238" xr:uid="{00000000-0005-0000-0000-00003A070000}"/>
    <cellStyle name="20% - 강조색4 17 9" xfId="5239" xr:uid="{00000000-0005-0000-0000-00003B070000}"/>
    <cellStyle name="20% - 강조색4 18" xfId="961" xr:uid="{00000000-0005-0000-0000-00003C070000}"/>
    <cellStyle name="20% - 강조색4 18 10" xfId="5240" xr:uid="{00000000-0005-0000-0000-00003D070000}"/>
    <cellStyle name="20% - 강조색4 18 11" xfId="5241" xr:uid="{00000000-0005-0000-0000-00003E070000}"/>
    <cellStyle name="20% - 강조색4 18 12" xfId="5242" xr:uid="{00000000-0005-0000-0000-00003F070000}"/>
    <cellStyle name="20% - 강조색4 18 13" xfId="5243" xr:uid="{00000000-0005-0000-0000-000040070000}"/>
    <cellStyle name="20% - 강조색4 18 14" xfId="5244" xr:uid="{00000000-0005-0000-0000-000041070000}"/>
    <cellStyle name="20% - 강조색4 18 2" xfId="962" xr:uid="{00000000-0005-0000-0000-000042070000}"/>
    <cellStyle name="20% - 강조색4 18 2 2" xfId="963" xr:uid="{00000000-0005-0000-0000-000043070000}"/>
    <cellStyle name="20% - 강조색4 18 2 3" xfId="964" xr:uid="{00000000-0005-0000-0000-000044070000}"/>
    <cellStyle name="20% - 강조색4 18 2 4" xfId="5245" xr:uid="{00000000-0005-0000-0000-000045070000}"/>
    <cellStyle name="20% - 강조색4 18 3" xfId="965" xr:uid="{00000000-0005-0000-0000-000046070000}"/>
    <cellStyle name="20% - 강조색4 18 3 2" xfId="5246" xr:uid="{00000000-0005-0000-0000-000047070000}"/>
    <cellStyle name="20% - 강조색4 18 4" xfId="966" xr:uid="{00000000-0005-0000-0000-000048070000}"/>
    <cellStyle name="20% - 강조색4 18 4 2" xfId="5247" xr:uid="{00000000-0005-0000-0000-000049070000}"/>
    <cellStyle name="20% - 강조색4 18 5" xfId="5248" xr:uid="{00000000-0005-0000-0000-00004A070000}"/>
    <cellStyle name="20% - 강조색4 18 6" xfId="5249" xr:uid="{00000000-0005-0000-0000-00004B070000}"/>
    <cellStyle name="20% - 강조색4 18 7" xfId="5250" xr:uid="{00000000-0005-0000-0000-00004C070000}"/>
    <cellStyle name="20% - 강조색4 18 8" xfId="5251" xr:uid="{00000000-0005-0000-0000-00004D070000}"/>
    <cellStyle name="20% - 강조색4 18 9" xfId="5252" xr:uid="{00000000-0005-0000-0000-00004E070000}"/>
    <cellStyle name="20% - 강조색4 19" xfId="967" xr:uid="{00000000-0005-0000-0000-00004F070000}"/>
    <cellStyle name="20% - 강조색4 19 10" xfId="5253" xr:uid="{00000000-0005-0000-0000-000050070000}"/>
    <cellStyle name="20% - 강조색4 19 11" xfId="5254" xr:uid="{00000000-0005-0000-0000-000051070000}"/>
    <cellStyle name="20% - 강조색4 19 12" xfId="5255" xr:uid="{00000000-0005-0000-0000-000052070000}"/>
    <cellStyle name="20% - 강조색4 19 13" xfId="5256" xr:uid="{00000000-0005-0000-0000-000053070000}"/>
    <cellStyle name="20% - 강조색4 19 14" xfId="5257" xr:uid="{00000000-0005-0000-0000-000054070000}"/>
    <cellStyle name="20% - 강조색4 19 2" xfId="968" xr:uid="{00000000-0005-0000-0000-000055070000}"/>
    <cellStyle name="20% - 강조색4 19 2 2" xfId="969" xr:uid="{00000000-0005-0000-0000-000056070000}"/>
    <cellStyle name="20% - 강조색4 19 2 3" xfId="970" xr:uid="{00000000-0005-0000-0000-000057070000}"/>
    <cellStyle name="20% - 강조색4 19 2 4" xfId="5258" xr:uid="{00000000-0005-0000-0000-000058070000}"/>
    <cellStyle name="20% - 강조색4 19 3" xfId="971" xr:uid="{00000000-0005-0000-0000-000059070000}"/>
    <cellStyle name="20% - 강조색4 19 3 2" xfId="5259" xr:uid="{00000000-0005-0000-0000-00005A070000}"/>
    <cellStyle name="20% - 강조색4 19 4" xfId="972" xr:uid="{00000000-0005-0000-0000-00005B070000}"/>
    <cellStyle name="20% - 강조색4 19 4 2" xfId="5260" xr:uid="{00000000-0005-0000-0000-00005C070000}"/>
    <cellStyle name="20% - 강조색4 19 5" xfId="5261" xr:uid="{00000000-0005-0000-0000-00005D070000}"/>
    <cellStyle name="20% - 강조색4 19 6" xfId="5262" xr:uid="{00000000-0005-0000-0000-00005E070000}"/>
    <cellStyle name="20% - 강조색4 19 7" xfId="5263" xr:uid="{00000000-0005-0000-0000-00005F070000}"/>
    <cellStyle name="20% - 강조색4 19 8" xfId="5264" xr:uid="{00000000-0005-0000-0000-000060070000}"/>
    <cellStyle name="20% - 강조색4 19 9" xfId="5265" xr:uid="{00000000-0005-0000-0000-000061070000}"/>
    <cellStyle name="20% - 강조색4 2" xfId="973" xr:uid="{00000000-0005-0000-0000-000062070000}"/>
    <cellStyle name="20% - 강조색4 2 10" xfId="5266" xr:uid="{00000000-0005-0000-0000-000063070000}"/>
    <cellStyle name="20% - 강조색4 2 11" xfId="5267" xr:uid="{00000000-0005-0000-0000-000064070000}"/>
    <cellStyle name="20% - 강조색4 2 12" xfId="5268" xr:uid="{00000000-0005-0000-0000-000065070000}"/>
    <cellStyle name="20% - 강조색4 2 13" xfId="5269" xr:uid="{00000000-0005-0000-0000-000066070000}"/>
    <cellStyle name="20% - 강조색4 2 2" xfId="5270" xr:uid="{00000000-0005-0000-0000-000067070000}"/>
    <cellStyle name="20% - 강조색4 2 2 2" xfId="5271" xr:uid="{00000000-0005-0000-0000-000068070000}"/>
    <cellStyle name="20% - 강조색4 2 3" xfId="5272" xr:uid="{00000000-0005-0000-0000-000069070000}"/>
    <cellStyle name="20% - 강조색4 2 3 2" xfId="5273" xr:uid="{00000000-0005-0000-0000-00006A070000}"/>
    <cellStyle name="20% - 강조색4 2 4" xfId="5274" xr:uid="{00000000-0005-0000-0000-00006B070000}"/>
    <cellStyle name="20% - 강조색4 2 4 2" xfId="5275" xr:uid="{00000000-0005-0000-0000-00006C070000}"/>
    <cellStyle name="20% - 강조색4 2 5" xfId="5276" xr:uid="{00000000-0005-0000-0000-00006D070000}"/>
    <cellStyle name="20% - 강조색4 2 6" xfId="5277" xr:uid="{00000000-0005-0000-0000-00006E070000}"/>
    <cellStyle name="20% - 강조색4 2 7" xfId="5278" xr:uid="{00000000-0005-0000-0000-00006F070000}"/>
    <cellStyle name="20% - 강조색4 2 8" xfId="5279" xr:uid="{00000000-0005-0000-0000-000070070000}"/>
    <cellStyle name="20% - 강조색4 2 9" xfId="5280" xr:uid="{00000000-0005-0000-0000-000071070000}"/>
    <cellStyle name="20% - 강조색4 20" xfId="974" xr:uid="{00000000-0005-0000-0000-000072070000}"/>
    <cellStyle name="20% - 강조색4 20 2" xfId="975" xr:uid="{00000000-0005-0000-0000-000073070000}"/>
    <cellStyle name="20% - 강조색4 20 3" xfId="976" xr:uid="{00000000-0005-0000-0000-000074070000}"/>
    <cellStyle name="20% - 강조색4 20 4" xfId="5281" xr:uid="{00000000-0005-0000-0000-000075070000}"/>
    <cellStyle name="20% - 강조색4 21" xfId="977" xr:uid="{00000000-0005-0000-0000-000076070000}"/>
    <cellStyle name="20% - 강조색4 21 2" xfId="978" xr:uid="{00000000-0005-0000-0000-000077070000}"/>
    <cellStyle name="20% - 강조색4 21 3" xfId="979" xr:uid="{00000000-0005-0000-0000-000078070000}"/>
    <cellStyle name="20% - 강조색4 21 4" xfId="5282" xr:uid="{00000000-0005-0000-0000-000079070000}"/>
    <cellStyle name="20% - 강조색4 22" xfId="980" xr:uid="{00000000-0005-0000-0000-00007A070000}"/>
    <cellStyle name="20% - 강조색4 22 2" xfId="981" xr:uid="{00000000-0005-0000-0000-00007B070000}"/>
    <cellStyle name="20% - 강조색4 22 3" xfId="982" xr:uid="{00000000-0005-0000-0000-00007C070000}"/>
    <cellStyle name="20% - 강조색4 22 4" xfId="5283" xr:uid="{00000000-0005-0000-0000-00007D070000}"/>
    <cellStyle name="20% - 강조색4 23" xfId="983" xr:uid="{00000000-0005-0000-0000-00007E070000}"/>
    <cellStyle name="20% - 강조색4 23 2" xfId="984" xr:uid="{00000000-0005-0000-0000-00007F070000}"/>
    <cellStyle name="20% - 강조색4 23 3" xfId="985" xr:uid="{00000000-0005-0000-0000-000080070000}"/>
    <cellStyle name="20% - 강조색4 23 4" xfId="5284" xr:uid="{00000000-0005-0000-0000-000081070000}"/>
    <cellStyle name="20% - 강조색4 24" xfId="986" xr:uid="{00000000-0005-0000-0000-000082070000}"/>
    <cellStyle name="20% - 강조색4 24 2" xfId="987" xr:uid="{00000000-0005-0000-0000-000083070000}"/>
    <cellStyle name="20% - 강조색4 24 3" xfId="988" xr:uid="{00000000-0005-0000-0000-000084070000}"/>
    <cellStyle name="20% - 강조색4 24 4" xfId="5285" xr:uid="{00000000-0005-0000-0000-000085070000}"/>
    <cellStyle name="20% - 강조색4 25" xfId="989" xr:uid="{00000000-0005-0000-0000-000086070000}"/>
    <cellStyle name="20% - 강조색4 25 2" xfId="990" xr:uid="{00000000-0005-0000-0000-000087070000}"/>
    <cellStyle name="20% - 강조색4 25 3" xfId="991" xr:uid="{00000000-0005-0000-0000-000088070000}"/>
    <cellStyle name="20% - 강조색4 25 4" xfId="5286" xr:uid="{00000000-0005-0000-0000-000089070000}"/>
    <cellStyle name="20% - 강조색4 26" xfId="992" xr:uid="{00000000-0005-0000-0000-00008A070000}"/>
    <cellStyle name="20% - 강조색4 26 2" xfId="993" xr:uid="{00000000-0005-0000-0000-00008B070000}"/>
    <cellStyle name="20% - 강조색4 26 3" xfId="994" xr:uid="{00000000-0005-0000-0000-00008C070000}"/>
    <cellStyle name="20% - 강조색4 26 4" xfId="5287" xr:uid="{00000000-0005-0000-0000-00008D070000}"/>
    <cellStyle name="20% - 강조색4 27" xfId="995" xr:uid="{00000000-0005-0000-0000-00008E070000}"/>
    <cellStyle name="20% - 강조색4 27 2" xfId="996" xr:uid="{00000000-0005-0000-0000-00008F070000}"/>
    <cellStyle name="20% - 강조색4 27 3" xfId="997" xr:uid="{00000000-0005-0000-0000-000090070000}"/>
    <cellStyle name="20% - 강조색4 27 4" xfId="5288" xr:uid="{00000000-0005-0000-0000-000091070000}"/>
    <cellStyle name="20% - 강조색4 28" xfId="998" xr:uid="{00000000-0005-0000-0000-000092070000}"/>
    <cellStyle name="20% - 강조색4 28 2" xfId="999" xr:uid="{00000000-0005-0000-0000-000093070000}"/>
    <cellStyle name="20% - 강조색4 28 3" xfId="1000" xr:uid="{00000000-0005-0000-0000-000094070000}"/>
    <cellStyle name="20% - 강조색4 28 4" xfId="5289" xr:uid="{00000000-0005-0000-0000-000095070000}"/>
    <cellStyle name="20% - 강조색4 29" xfId="1001" xr:uid="{00000000-0005-0000-0000-000096070000}"/>
    <cellStyle name="20% - 강조색4 29 2" xfId="1002" xr:uid="{00000000-0005-0000-0000-000097070000}"/>
    <cellStyle name="20% - 강조색4 29 3" xfId="1003" xr:uid="{00000000-0005-0000-0000-000098070000}"/>
    <cellStyle name="20% - 강조색4 29 4" xfId="5290" xr:uid="{00000000-0005-0000-0000-000099070000}"/>
    <cellStyle name="20% - 강조색4 3" xfId="1004" xr:uid="{00000000-0005-0000-0000-00009A070000}"/>
    <cellStyle name="20% - 강조색4 3 10" xfId="5291" xr:uid="{00000000-0005-0000-0000-00009B070000}"/>
    <cellStyle name="20% - 강조색4 3 11" xfId="5292" xr:uid="{00000000-0005-0000-0000-00009C070000}"/>
    <cellStyle name="20% - 강조색4 3 12" xfId="5293" xr:uid="{00000000-0005-0000-0000-00009D070000}"/>
    <cellStyle name="20% - 강조색4 3 13" xfId="5294" xr:uid="{00000000-0005-0000-0000-00009E070000}"/>
    <cellStyle name="20% - 강조색4 3 14" xfId="5295" xr:uid="{00000000-0005-0000-0000-00009F070000}"/>
    <cellStyle name="20% - 강조색4 3 2" xfId="1005" xr:uid="{00000000-0005-0000-0000-0000A0070000}"/>
    <cellStyle name="20% - 강조색4 3 2 2" xfId="1006" xr:uid="{00000000-0005-0000-0000-0000A1070000}"/>
    <cellStyle name="20% - 강조색4 3 2 2 2" xfId="1007" xr:uid="{00000000-0005-0000-0000-0000A2070000}"/>
    <cellStyle name="20% - 강조색4 3 2 2 3" xfId="1008" xr:uid="{00000000-0005-0000-0000-0000A3070000}"/>
    <cellStyle name="20% - 강조색4 3 2 2 4" xfId="5296" xr:uid="{00000000-0005-0000-0000-0000A4070000}"/>
    <cellStyle name="20% - 강조색4 3 2 3" xfId="1009" xr:uid="{00000000-0005-0000-0000-0000A5070000}"/>
    <cellStyle name="20% - 강조색4 3 2 3 2" xfId="1010" xr:uid="{00000000-0005-0000-0000-0000A6070000}"/>
    <cellStyle name="20% - 강조색4 3 2 3 3" xfId="1011" xr:uid="{00000000-0005-0000-0000-0000A7070000}"/>
    <cellStyle name="20% - 강조색4 3 2 4" xfId="1012" xr:uid="{00000000-0005-0000-0000-0000A8070000}"/>
    <cellStyle name="20% - 강조색4 3 2 5" xfId="1013" xr:uid="{00000000-0005-0000-0000-0000A9070000}"/>
    <cellStyle name="20% - 강조색4 3 2 6" xfId="5297" xr:uid="{00000000-0005-0000-0000-0000AA070000}"/>
    <cellStyle name="20% - 강조색4 3 3" xfId="1014" xr:uid="{00000000-0005-0000-0000-0000AB070000}"/>
    <cellStyle name="20% - 강조색4 3 3 2" xfId="1015" xr:uid="{00000000-0005-0000-0000-0000AC070000}"/>
    <cellStyle name="20% - 강조색4 3 3 2 2" xfId="1016" xr:uid="{00000000-0005-0000-0000-0000AD070000}"/>
    <cellStyle name="20% - 강조색4 3 3 2 3" xfId="1017" xr:uid="{00000000-0005-0000-0000-0000AE070000}"/>
    <cellStyle name="20% - 강조색4 3 3 3" xfId="1018" xr:uid="{00000000-0005-0000-0000-0000AF070000}"/>
    <cellStyle name="20% - 강조색4 3 3 3 2" xfId="1019" xr:uid="{00000000-0005-0000-0000-0000B0070000}"/>
    <cellStyle name="20% - 강조색4 3 3 3 3" xfId="1020" xr:uid="{00000000-0005-0000-0000-0000B1070000}"/>
    <cellStyle name="20% - 강조색4 3 3 4" xfId="1021" xr:uid="{00000000-0005-0000-0000-0000B2070000}"/>
    <cellStyle name="20% - 강조색4 3 3 5" xfId="1022" xr:uid="{00000000-0005-0000-0000-0000B3070000}"/>
    <cellStyle name="20% - 강조색4 3 3 6" xfId="5298" xr:uid="{00000000-0005-0000-0000-0000B4070000}"/>
    <cellStyle name="20% - 강조색4 3 4" xfId="1023" xr:uid="{00000000-0005-0000-0000-0000B5070000}"/>
    <cellStyle name="20% - 강조색4 3 4 2" xfId="1024" xr:uid="{00000000-0005-0000-0000-0000B6070000}"/>
    <cellStyle name="20% - 강조색4 3 4 3" xfId="1025" xr:uid="{00000000-0005-0000-0000-0000B7070000}"/>
    <cellStyle name="20% - 강조색4 3 4 4" xfId="5299" xr:uid="{00000000-0005-0000-0000-0000B8070000}"/>
    <cellStyle name="20% - 강조색4 3 5" xfId="1026" xr:uid="{00000000-0005-0000-0000-0000B9070000}"/>
    <cellStyle name="20% - 강조색4 3 5 2" xfId="1027" xr:uid="{00000000-0005-0000-0000-0000BA070000}"/>
    <cellStyle name="20% - 강조색4 3 5 3" xfId="1028" xr:uid="{00000000-0005-0000-0000-0000BB070000}"/>
    <cellStyle name="20% - 강조색4 3 5 4" xfId="5300" xr:uid="{00000000-0005-0000-0000-0000BC070000}"/>
    <cellStyle name="20% - 강조색4 3 6" xfId="1029" xr:uid="{00000000-0005-0000-0000-0000BD070000}"/>
    <cellStyle name="20% - 강조색4 3 6 2" xfId="5301" xr:uid="{00000000-0005-0000-0000-0000BE070000}"/>
    <cellStyle name="20% - 강조색4 3 7" xfId="1030" xr:uid="{00000000-0005-0000-0000-0000BF070000}"/>
    <cellStyle name="20% - 강조색4 3 7 2" xfId="5302" xr:uid="{00000000-0005-0000-0000-0000C0070000}"/>
    <cellStyle name="20% - 강조색4 3 8" xfId="5303" xr:uid="{00000000-0005-0000-0000-0000C1070000}"/>
    <cellStyle name="20% - 강조색4 3 9" xfId="5304" xr:uid="{00000000-0005-0000-0000-0000C2070000}"/>
    <cellStyle name="20% - 강조색4 30" xfId="1031" xr:uid="{00000000-0005-0000-0000-0000C3070000}"/>
    <cellStyle name="20% - 강조색4 30 2" xfId="1032" xr:uid="{00000000-0005-0000-0000-0000C4070000}"/>
    <cellStyle name="20% - 강조색4 30 3" xfId="5305" xr:uid="{00000000-0005-0000-0000-0000C5070000}"/>
    <cellStyle name="20% - 강조색4 31" xfId="1033" xr:uid="{00000000-0005-0000-0000-0000C6070000}"/>
    <cellStyle name="20% - 강조색4 31 2" xfId="5306" xr:uid="{00000000-0005-0000-0000-0000C7070000}"/>
    <cellStyle name="20% - 강조색4 32" xfId="1034" xr:uid="{00000000-0005-0000-0000-0000C8070000}"/>
    <cellStyle name="20% - 강조색4 32 2" xfId="5307" xr:uid="{00000000-0005-0000-0000-0000C9070000}"/>
    <cellStyle name="20% - 강조색4 33" xfId="1035" xr:uid="{00000000-0005-0000-0000-0000CA070000}"/>
    <cellStyle name="20% - 강조색4 34" xfId="1036" xr:uid="{00000000-0005-0000-0000-0000CB070000}"/>
    <cellStyle name="20% - 강조색4 35" xfId="1037" xr:uid="{00000000-0005-0000-0000-0000CC070000}"/>
    <cellStyle name="20% - 강조색4 36" xfId="1038" xr:uid="{00000000-0005-0000-0000-0000CD070000}"/>
    <cellStyle name="20% - 강조색4 37" xfId="1039" xr:uid="{00000000-0005-0000-0000-0000CE070000}"/>
    <cellStyle name="20% - 강조색4 38" xfId="1040" xr:uid="{00000000-0005-0000-0000-0000CF070000}"/>
    <cellStyle name="20% - 강조색4 4" xfId="1041" xr:uid="{00000000-0005-0000-0000-0000D0070000}"/>
    <cellStyle name="20% - 강조색4 4 10" xfId="5308" xr:uid="{00000000-0005-0000-0000-0000D1070000}"/>
    <cellStyle name="20% - 강조색4 4 11" xfId="5309" xr:uid="{00000000-0005-0000-0000-0000D2070000}"/>
    <cellStyle name="20% - 강조색4 4 12" xfId="5310" xr:uid="{00000000-0005-0000-0000-0000D3070000}"/>
    <cellStyle name="20% - 강조색4 4 13" xfId="5311" xr:uid="{00000000-0005-0000-0000-0000D4070000}"/>
    <cellStyle name="20% - 강조색4 4 14" xfId="5312" xr:uid="{00000000-0005-0000-0000-0000D5070000}"/>
    <cellStyle name="20% - 강조색4 4 2" xfId="1042" xr:uid="{00000000-0005-0000-0000-0000D6070000}"/>
    <cellStyle name="20% - 강조색4 4 2 2" xfId="1043" xr:uid="{00000000-0005-0000-0000-0000D7070000}"/>
    <cellStyle name="20% - 강조색4 4 2 2 2" xfId="1044" xr:uid="{00000000-0005-0000-0000-0000D8070000}"/>
    <cellStyle name="20% - 강조색4 4 2 2 3" xfId="1045" xr:uid="{00000000-0005-0000-0000-0000D9070000}"/>
    <cellStyle name="20% - 강조색4 4 2 2 4" xfId="5313" xr:uid="{00000000-0005-0000-0000-0000DA070000}"/>
    <cellStyle name="20% - 강조색4 4 2 3" xfId="1046" xr:uid="{00000000-0005-0000-0000-0000DB070000}"/>
    <cellStyle name="20% - 강조색4 4 2 3 2" xfId="1047" xr:uid="{00000000-0005-0000-0000-0000DC070000}"/>
    <cellStyle name="20% - 강조색4 4 2 3 3" xfId="1048" xr:uid="{00000000-0005-0000-0000-0000DD070000}"/>
    <cellStyle name="20% - 강조색4 4 2 4" xfId="1049" xr:uid="{00000000-0005-0000-0000-0000DE070000}"/>
    <cellStyle name="20% - 강조색4 4 2 5" xfId="1050" xr:uid="{00000000-0005-0000-0000-0000DF070000}"/>
    <cellStyle name="20% - 강조색4 4 2 6" xfId="5314" xr:uid="{00000000-0005-0000-0000-0000E0070000}"/>
    <cellStyle name="20% - 강조색4 4 3" xfId="1051" xr:uid="{00000000-0005-0000-0000-0000E1070000}"/>
    <cellStyle name="20% - 강조색4 4 3 2" xfId="1052" xr:uid="{00000000-0005-0000-0000-0000E2070000}"/>
    <cellStyle name="20% - 강조색4 4 3 2 2" xfId="1053" xr:uid="{00000000-0005-0000-0000-0000E3070000}"/>
    <cellStyle name="20% - 강조색4 4 3 2 3" xfId="1054" xr:uid="{00000000-0005-0000-0000-0000E4070000}"/>
    <cellStyle name="20% - 강조색4 4 3 3" xfId="1055" xr:uid="{00000000-0005-0000-0000-0000E5070000}"/>
    <cellStyle name="20% - 강조색4 4 3 3 2" xfId="1056" xr:uid="{00000000-0005-0000-0000-0000E6070000}"/>
    <cellStyle name="20% - 강조색4 4 3 3 3" xfId="1057" xr:uid="{00000000-0005-0000-0000-0000E7070000}"/>
    <cellStyle name="20% - 강조색4 4 3 4" xfId="1058" xr:uid="{00000000-0005-0000-0000-0000E8070000}"/>
    <cellStyle name="20% - 강조색4 4 3 5" xfId="1059" xr:uid="{00000000-0005-0000-0000-0000E9070000}"/>
    <cellStyle name="20% - 강조색4 4 3 6" xfId="5315" xr:uid="{00000000-0005-0000-0000-0000EA070000}"/>
    <cellStyle name="20% - 강조색4 4 4" xfId="1060" xr:uid="{00000000-0005-0000-0000-0000EB070000}"/>
    <cellStyle name="20% - 강조색4 4 4 2" xfId="1061" xr:uid="{00000000-0005-0000-0000-0000EC070000}"/>
    <cellStyle name="20% - 강조색4 4 4 3" xfId="1062" xr:uid="{00000000-0005-0000-0000-0000ED070000}"/>
    <cellStyle name="20% - 강조색4 4 4 4" xfId="5316" xr:uid="{00000000-0005-0000-0000-0000EE070000}"/>
    <cellStyle name="20% - 강조색4 4 5" xfId="1063" xr:uid="{00000000-0005-0000-0000-0000EF070000}"/>
    <cellStyle name="20% - 강조색4 4 5 2" xfId="1064" xr:uid="{00000000-0005-0000-0000-0000F0070000}"/>
    <cellStyle name="20% - 강조색4 4 5 3" xfId="1065" xr:uid="{00000000-0005-0000-0000-0000F1070000}"/>
    <cellStyle name="20% - 강조색4 4 5 4" xfId="5317" xr:uid="{00000000-0005-0000-0000-0000F2070000}"/>
    <cellStyle name="20% - 강조색4 4 6" xfId="1066" xr:uid="{00000000-0005-0000-0000-0000F3070000}"/>
    <cellStyle name="20% - 강조색4 4 6 2" xfId="5318" xr:uid="{00000000-0005-0000-0000-0000F4070000}"/>
    <cellStyle name="20% - 강조색4 4 7" xfId="1067" xr:uid="{00000000-0005-0000-0000-0000F5070000}"/>
    <cellStyle name="20% - 강조색4 4 7 2" xfId="5319" xr:uid="{00000000-0005-0000-0000-0000F6070000}"/>
    <cellStyle name="20% - 강조색4 4 8" xfId="5320" xr:uid="{00000000-0005-0000-0000-0000F7070000}"/>
    <cellStyle name="20% - 강조색4 4 9" xfId="5321" xr:uid="{00000000-0005-0000-0000-0000F8070000}"/>
    <cellStyle name="20% - 강조색4 5" xfId="1068" xr:uid="{00000000-0005-0000-0000-0000F9070000}"/>
    <cellStyle name="20% - 강조색4 5 10" xfId="5322" xr:uid="{00000000-0005-0000-0000-0000FA070000}"/>
    <cellStyle name="20% - 강조색4 5 11" xfId="5323" xr:uid="{00000000-0005-0000-0000-0000FB070000}"/>
    <cellStyle name="20% - 강조색4 5 12" xfId="5324" xr:uid="{00000000-0005-0000-0000-0000FC070000}"/>
    <cellStyle name="20% - 강조색4 5 13" xfId="5325" xr:uid="{00000000-0005-0000-0000-0000FD070000}"/>
    <cellStyle name="20% - 강조색4 5 14" xfId="5326" xr:uid="{00000000-0005-0000-0000-0000FE070000}"/>
    <cellStyle name="20% - 강조색4 5 2" xfId="1069" xr:uid="{00000000-0005-0000-0000-0000FF070000}"/>
    <cellStyle name="20% - 강조색4 5 2 2" xfId="1070" xr:uid="{00000000-0005-0000-0000-000000080000}"/>
    <cellStyle name="20% - 강조색4 5 2 2 2" xfId="1071" xr:uid="{00000000-0005-0000-0000-000001080000}"/>
    <cellStyle name="20% - 강조색4 5 2 2 3" xfId="1072" xr:uid="{00000000-0005-0000-0000-000002080000}"/>
    <cellStyle name="20% - 강조색4 5 2 2 4" xfId="5327" xr:uid="{00000000-0005-0000-0000-000003080000}"/>
    <cellStyle name="20% - 강조색4 5 2 3" xfId="1073" xr:uid="{00000000-0005-0000-0000-000004080000}"/>
    <cellStyle name="20% - 강조색4 5 2 3 2" xfId="1074" xr:uid="{00000000-0005-0000-0000-000005080000}"/>
    <cellStyle name="20% - 강조색4 5 2 3 3" xfId="1075" xr:uid="{00000000-0005-0000-0000-000006080000}"/>
    <cellStyle name="20% - 강조색4 5 2 4" xfId="1076" xr:uid="{00000000-0005-0000-0000-000007080000}"/>
    <cellStyle name="20% - 강조색4 5 2 5" xfId="1077" xr:uid="{00000000-0005-0000-0000-000008080000}"/>
    <cellStyle name="20% - 강조색4 5 2 6" xfId="5328" xr:uid="{00000000-0005-0000-0000-000009080000}"/>
    <cellStyle name="20% - 강조색4 5 3" xfId="1078" xr:uid="{00000000-0005-0000-0000-00000A080000}"/>
    <cellStyle name="20% - 강조색4 5 3 2" xfId="1079" xr:uid="{00000000-0005-0000-0000-00000B080000}"/>
    <cellStyle name="20% - 강조색4 5 3 2 2" xfId="1080" xr:uid="{00000000-0005-0000-0000-00000C080000}"/>
    <cellStyle name="20% - 강조색4 5 3 2 3" xfId="1081" xr:uid="{00000000-0005-0000-0000-00000D080000}"/>
    <cellStyle name="20% - 강조색4 5 3 3" xfId="1082" xr:uid="{00000000-0005-0000-0000-00000E080000}"/>
    <cellStyle name="20% - 강조색4 5 3 3 2" xfId="1083" xr:uid="{00000000-0005-0000-0000-00000F080000}"/>
    <cellStyle name="20% - 강조색4 5 3 3 3" xfId="1084" xr:uid="{00000000-0005-0000-0000-000010080000}"/>
    <cellStyle name="20% - 강조색4 5 3 4" xfId="1085" xr:uid="{00000000-0005-0000-0000-000011080000}"/>
    <cellStyle name="20% - 강조색4 5 3 5" xfId="1086" xr:uid="{00000000-0005-0000-0000-000012080000}"/>
    <cellStyle name="20% - 강조색4 5 3 6" xfId="5329" xr:uid="{00000000-0005-0000-0000-000013080000}"/>
    <cellStyle name="20% - 강조색4 5 4" xfId="1087" xr:uid="{00000000-0005-0000-0000-000014080000}"/>
    <cellStyle name="20% - 강조색4 5 4 2" xfId="1088" xr:uid="{00000000-0005-0000-0000-000015080000}"/>
    <cellStyle name="20% - 강조색4 5 4 3" xfId="1089" xr:uid="{00000000-0005-0000-0000-000016080000}"/>
    <cellStyle name="20% - 강조색4 5 4 4" xfId="5330" xr:uid="{00000000-0005-0000-0000-000017080000}"/>
    <cellStyle name="20% - 강조색4 5 5" xfId="1090" xr:uid="{00000000-0005-0000-0000-000018080000}"/>
    <cellStyle name="20% - 강조색4 5 5 2" xfId="1091" xr:uid="{00000000-0005-0000-0000-000019080000}"/>
    <cellStyle name="20% - 강조색4 5 5 3" xfId="1092" xr:uid="{00000000-0005-0000-0000-00001A080000}"/>
    <cellStyle name="20% - 강조색4 5 5 4" xfId="5331" xr:uid="{00000000-0005-0000-0000-00001B080000}"/>
    <cellStyle name="20% - 강조색4 5 6" xfId="1093" xr:uid="{00000000-0005-0000-0000-00001C080000}"/>
    <cellStyle name="20% - 강조색4 5 6 2" xfId="5332" xr:uid="{00000000-0005-0000-0000-00001D080000}"/>
    <cellStyle name="20% - 강조색4 5 7" xfId="1094" xr:uid="{00000000-0005-0000-0000-00001E080000}"/>
    <cellStyle name="20% - 강조색4 5 7 2" xfId="5333" xr:uid="{00000000-0005-0000-0000-00001F080000}"/>
    <cellStyle name="20% - 강조색4 5 8" xfId="5334" xr:uid="{00000000-0005-0000-0000-000020080000}"/>
    <cellStyle name="20% - 강조색4 5 9" xfId="5335" xr:uid="{00000000-0005-0000-0000-000021080000}"/>
    <cellStyle name="20% - 강조색4 6" xfId="1095" xr:uid="{00000000-0005-0000-0000-000022080000}"/>
    <cellStyle name="20% - 강조색4 6 10" xfId="5336" xr:uid="{00000000-0005-0000-0000-000023080000}"/>
    <cellStyle name="20% - 강조색4 6 11" xfId="5337" xr:uid="{00000000-0005-0000-0000-000024080000}"/>
    <cellStyle name="20% - 강조색4 6 12" xfId="5338" xr:uid="{00000000-0005-0000-0000-000025080000}"/>
    <cellStyle name="20% - 강조색4 6 13" xfId="5339" xr:uid="{00000000-0005-0000-0000-000026080000}"/>
    <cellStyle name="20% - 강조색4 6 14" xfId="5340" xr:uid="{00000000-0005-0000-0000-000027080000}"/>
    <cellStyle name="20% - 강조색4 6 2" xfId="1096" xr:uid="{00000000-0005-0000-0000-000028080000}"/>
    <cellStyle name="20% - 강조색4 6 2 2" xfId="1097" xr:uid="{00000000-0005-0000-0000-000029080000}"/>
    <cellStyle name="20% - 강조색4 6 2 2 2" xfId="1098" xr:uid="{00000000-0005-0000-0000-00002A080000}"/>
    <cellStyle name="20% - 강조색4 6 2 2 3" xfId="1099" xr:uid="{00000000-0005-0000-0000-00002B080000}"/>
    <cellStyle name="20% - 강조색4 6 2 2 4" xfId="5341" xr:uid="{00000000-0005-0000-0000-00002C080000}"/>
    <cellStyle name="20% - 강조색4 6 2 3" xfId="1100" xr:uid="{00000000-0005-0000-0000-00002D080000}"/>
    <cellStyle name="20% - 강조색4 6 2 3 2" xfId="1101" xr:uid="{00000000-0005-0000-0000-00002E080000}"/>
    <cellStyle name="20% - 강조색4 6 2 3 3" xfId="1102" xr:uid="{00000000-0005-0000-0000-00002F080000}"/>
    <cellStyle name="20% - 강조색4 6 2 4" xfId="1103" xr:uid="{00000000-0005-0000-0000-000030080000}"/>
    <cellStyle name="20% - 강조색4 6 2 5" xfId="1104" xr:uid="{00000000-0005-0000-0000-000031080000}"/>
    <cellStyle name="20% - 강조색4 6 2 6" xfId="5342" xr:uid="{00000000-0005-0000-0000-000032080000}"/>
    <cellStyle name="20% - 강조색4 6 3" xfId="1105" xr:uid="{00000000-0005-0000-0000-000033080000}"/>
    <cellStyle name="20% - 강조색4 6 3 2" xfId="1106" xr:uid="{00000000-0005-0000-0000-000034080000}"/>
    <cellStyle name="20% - 강조색4 6 3 2 2" xfId="1107" xr:uid="{00000000-0005-0000-0000-000035080000}"/>
    <cellStyle name="20% - 강조색4 6 3 2 3" xfId="1108" xr:uid="{00000000-0005-0000-0000-000036080000}"/>
    <cellStyle name="20% - 강조색4 6 3 3" xfId="1109" xr:uid="{00000000-0005-0000-0000-000037080000}"/>
    <cellStyle name="20% - 강조색4 6 3 3 2" xfId="1110" xr:uid="{00000000-0005-0000-0000-000038080000}"/>
    <cellStyle name="20% - 강조색4 6 3 3 3" xfId="1111" xr:uid="{00000000-0005-0000-0000-000039080000}"/>
    <cellStyle name="20% - 강조색4 6 3 4" xfId="1112" xr:uid="{00000000-0005-0000-0000-00003A080000}"/>
    <cellStyle name="20% - 강조색4 6 3 5" xfId="1113" xr:uid="{00000000-0005-0000-0000-00003B080000}"/>
    <cellStyle name="20% - 강조색4 6 3 6" xfId="5343" xr:uid="{00000000-0005-0000-0000-00003C080000}"/>
    <cellStyle name="20% - 강조색4 6 4" xfId="1114" xr:uid="{00000000-0005-0000-0000-00003D080000}"/>
    <cellStyle name="20% - 강조색4 6 4 2" xfId="1115" xr:uid="{00000000-0005-0000-0000-00003E080000}"/>
    <cellStyle name="20% - 강조색4 6 4 3" xfId="1116" xr:uid="{00000000-0005-0000-0000-00003F080000}"/>
    <cellStyle name="20% - 강조색4 6 4 4" xfId="5344" xr:uid="{00000000-0005-0000-0000-000040080000}"/>
    <cellStyle name="20% - 강조색4 6 5" xfId="1117" xr:uid="{00000000-0005-0000-0000-000041080000}"/>
    <cellStyle name="20% - 강조색4 6 5 2" xfId="1118" xr:uid="{00000000-0005-0000-0000-000042080000}"/>
    <cellStyle name="20% - 강조색4 6 5 3" xfId="1119" xr:uid="{00000000-0005-0000-0000-000043080000}"/>
    <cellStyle name="20% - 강조색4 6 5 4" xfId="5345" xr:uid="{00000000-0005-0000-0000-000044080000}"/>
    <cellStyle name="20% - 강조색4 6 6" xfId="1120" xr:uid="{00000000-0005-0000-0000-000045080000}"/>
    <cellStyle name="20% - 강조색4 6 6 2" xfId="5346" xr:uid="{00000000-0005-0000-0000-000046080000}"/>
    <cellStyle name="20% - 강조색4 6 7" xfId="1121" xr:uid="{00000000-0005-0000-0000-000047080000}"/>
    <cellStyle name="20% - 강조색4 6 7 2" xfId="5347" xr:uid="{00000000-0005-0000-0000-000048080000}"/>
    <cellStyle name="20% - 강조색4 6 8" xfId="5348" xr:uid="{00000000-0005-0000-0000-000049080000}"/>
    <cellStyle name="20% - 강조색4 6 9" xfId="5349" xr:uid="{00000000-0005-0000-0000-00004A080000}"/>
    <cellStyle name="20% - 강조색4 7" xfId="1122" xr:uid="{00000000-0005-0000-0000-00004B080000}"/>
    <cellStyle name="20% - 강조색4 7 10" xfId="5350" xr:uid="{00000000-0005-0000-0000-00004C080000}"/>
    <cellStyle name="20% - 강조색4 7 11" xfId="5351" xr:uid="{00000000-0005-0000-0000-00004D080000}"/>
    <cellStyle name="20% - 강조색4 7 12" xfId="5352" xr:uid="{00000000-0005-0000-0000-00004E080000}"/>
    <cellStyle name="20% - 강조색4 7 13" xfId="5353" xr:uid="{00000000-0005-0000-0000-00004F080000}"/>
    <cellStyle name="20% - 강조색4 7 14" xfId="5354" xr:uid="{00000000-0005-0000-0000-000050080000}"/>
    <cellStyle name="20% - 강조색4 7 2" xfId="1123" xr:uid="{00000000-0005-0000-0000-000051080000}"/>
    <cellStyle name="20% - 강조색4 7 2 2" xfId="1124" xr:uid="{00000000-0005-0000-0000-000052080000}"/>
    <cellStyle name="20% - 강조색4 7 2 2 2" xfId="1125" xr:uid="{00000000-0005-0000-0000-000053080000}"/>
    <cellStyle name="20% - 강조색4 7 2 2 3" xfId="1126" xr:uid="{00000000-0005-0000-0000-000054080000}"/>
    <cellStyle name="20% - 강조색4 7 2 2 4" xfId="5355" xr:uid="{00000000-0005-0000-0000-000055080000}"/>
    <cellStyle name="20% - 강조색4 7 2 3" xfId="1127" xr:uid="{00000000-0005-0000-0000-000056080000}"/>
    <cellStyle name="20% - 강조색4 7 2 3 2" xfId="1128" xr:uid="{00000000-0005-0000-0000-000057080000}"/>
    <cellStyle name="20% - 강조색4 7 2 3 3" xfId="1129" xr:uid="{00000000-0005-0000-0000-000058080000}"/>
    <cellStyle name="20% - 강조색4 7 2 4" xfId="1130" xr:uid="{00000000-0005-0000-0000-000059080000}"/>
    <cellStyle name="20% - 강조색4 7 2 5" xfId="1131" xr:uid="{00000000-0005-0000-0000-00005A080000}"/>
    <cellStyle name="20% - 강조색4 7 2 6" xfId="5356" xr:uid="{00000000-0005-0000-0000-00005B080000}"/>
    <cellStyle name="20% - 강조색4 7 3" xfId="1132" xr:uid="{00000000-0005-0000-0000-00005C080000}"/>
    <cellStyle name="20% - 강조색4 7 3 2" xfId="1133" xr:uid="{00000000-0005-0000-0000-00005D080000}"/>
    <cellStyle name="20% - 강조색4 7 3 2 2" xfId="1134" xr:uid="{00000000-0005-0000-0000-00005E080000}"/>
    <cellStyle name="20% - 강조색4 7 3 2 3" xfId="1135" xr:uid="{00000000-0005-0000-0000-00005F080000}"/>
    <cellStyle name="20% - 강조색4 7 3 3" xfId="1136" xr:uid="{00000000-0005-0000-0000-000060080000}"/>
    <cellStyle name="20% - 강조색4 7 3 3 2" xfId="1137" xr:uid="{00000000-0005-0000-0000-000061080000}"/>
    <cellStyle name="20% - 강조색4 7 3 3 3" xfId="1138" xr:uid="{00000000-0005-0000-0000-000062080000}"/>
    <cellStyle name="20% - 강조색4 7 3 4" xfId="1139" xr:uid="{00000000-0005-0000-0000-000063080000}"/>
    <cellStyle name="20% - 강조색4 7 3 5" xfId="1140" xr:uid="{00000000-0005-0000-0000-000064080000}"/>
    <cellStyle name="20% - 강조색4 7 3 6" xfId="5357" xr:uid="{00000000-0005-0000-0000-000065080000}"/>
    <cellStyle name="20% - 강조색4 7 4" xfId="1141" xr:uid="{00000000-0005-0000-0000-000066080000}"/>
    <cellStyle name="20% - 강조색4 7 4 2" xfId="1142" xr:uid="{00000000-0005-0000-0000-000067080000}"/>
    <cellStyle name="20% - 강조색4 7 4 3" xfId="1143" xr:uid="{00000000-0005-0000-0000-000068080000}"/>
    <cellStyle name="20% - 강조색4 7 4 4" xfId="5358" xr:uid="{00000000-0005-0000-0000-000069080000}"/>
    <cellStyle name="20% - 강조색4 7 5" xfId="1144" xr:uid="{00000000-0005-0000-0000-00006A080000}"/>
    <cellStyle name="20% - 강조색4 7 5 2" xfId="1145" xr:uid="{00000000-0005-0000-0000-00006B080000}"/>
    <cellStyle name="20% - 강조색4 7 5 3" xfId="1146" xr:uid="{00000000-0005-0000-0000-00006C080000}"/>
    <cellStyle name="20% - 강조색4 7 5 4" xfId="5359" xr:uid="{00000000-0005-0000-0000-00006D080000}"/>
    <cellStyle name="20% - 강조색4 7 6" xfId="1147" xr:uid="{00000000-0005-0000-0000-00006E080000}"/>
    <cellStyle name="20% - 강조색4 7 6 2" xfId="5360" xr:uid="{00000000-0005-0000-0000-00006F080000}"/>
    <cellStyle name="20% - 강조색4 7 7" xfId="1148" xr:uid="{00000000-0005-0000-0000-000070080000}"/>
    <cellStyle name="20% - 강조색4 7 7 2" xfId="5361" xr:uid="{00000000-0005-0000-0000-000071080000}"/>
    <cellStyle name="20% - 강조색4 7 8" xfId="5362" xr:uid="{00000000-0005-0000-0000-000072080000}"/>
    <cellStyle name="20% - 강조색4 7 9" xfId="5363" xr:uid="{00000000-0005-0000-0000-000073080000}"/>
    <cellStyle name="20% - 강조색4 8" xfId="1149" xr:uid="{00000000-0005-0000-0000-000074080000}"/>
    <cellStyle name="20% - 강조색4 8 10" xfId="5364" xr:uid="{00000000-0005-0000-0000-000075080000}"/>
    <cellStyle name="20% - 강조색4 8 11" xfId="5365" xr:uid="{00000000-0005-0000-0000-000076080000}"/>
    <cellStyle name="20% - 강조색4 8 12" xfId="5366" xr:uid="{00000000-0005-0000-0000-000077080000}"/>
    <cellStyle name="20% - 강조색4 8 13" xfId="5367" xr:uid="{00000000-0005-0000-0000-000078080000}"/>
    <cellStyle name="20% - 강조색4 8 14" xfId="5368" xr:uid="{00000000-0005-0000-0000-000079080000}"/>
    <cellStyle name="20% - 강조색4 8 2" xfId="1150" xr:uid="{00000000-0005-0000-0000-00007A080000}"/>
    <cellStyle name="20% - 강조색4 8 2 2" xfId="1151" xr:uid="{00000000-0005-0000-0000-00007B080000}"/>
    <cellStyle name="20% - 강조색4 8 2 2 2" xfId="1152" xr:uid="{00000000-0005-0000-0000-00007C080000}"/>
    <cellStyle name="20% - 강조색4 8 2 2 3" xfId="1153" xr:uid="{00000000-0005-0000-0000-00007D080000}"/>
    <cellStyle name="20% - 강조색4 8 2 2 4" xfId="5369" xr:uid="{00000000-0005-0000-0000-00007E080000}"/>
    <cellStyle name="20% - 강조색4 8 2 3" xfId="1154" xr:uid="{00000000-0005-0000-0000-00007F080000}"/>
    <cellStyle name="20% - 강조색4 8 2 3 2" xfId="1155" xr:uid="{00000000-0005-0000-0000-000080080000}"/>
    <cellStyle name="20% - 강조색4 8 2 3 3" xfId="1156" xr:uid="{00000000-0005-0000-0000-000081080000}"/>
    <cellStyle name="20% - 강조색4 8 2 4" xfId="1157" xr:uid="{00000000-0005-0000-0000-000082080000}"/>
    <cellStyle name="20% - 강조색4 8 2 5" xfId="1158" xr:uid="{00000000-0005-0000-0000-000083080000}"/>
    <cellStyle name="20% - 강조색4 8 2 6" xfId="5370" xr:uid="{00000000-0005-0000-0000-000084080000}"/>
    <cellStyle name="20% - 강조색4 8 3" xfId="1159" xr:uid="{00000000-0005-0000-0000-000085080000}"/>
    <cellStyle name="20% - 강조색4 8 3 2" xfId="1160" xr:uid="{00000000-0005-0000-0000-000086080000}"/>
    <cellStyle name="20% - 강조색4 8 3 2 2" xfId="1161" xr:uid="{00000000-0005-0000-0000-000087080000}"/>
    <cellStyle name="20% - 강조색4 8 3 2 3" xfId="1162" xr:uid="{00000000-0005-0000-0000-000088080000}"/>
    <cellStyle name="20% - 강조색4 8 3 3" xfId="1163" xr:uid="{00000000-0005-0000-0000-000089080000}"/>
    <cellStyle name="20% - 강조색4 8 3 3 2" xfId="1164" xr:uid="{00000000-0005-0000-0000-00008A080000}"/>
    <cellStyle name="20% - 강조색4 8 3 3 3" xfId="1165" xr:uid="{00000000-0005-0000-0000-00008B080000}"/>
    <cellStyle name="20% - 강조색4 8 3 4" xfId="1166" xr:uid="{00000000-0005-0000-0000-00008C080000}"/>
    <cellStyle name="20% - 강조색4 8 3 5" xfId="1167" xr:uid="{00000000-0005-0000-0000-00008D080000}"/>
    <cellStyle name="20% - 강조색4 8 3 6" xfId="5371" xr:uid="{00000000-0005-0000-0000-00008E080000}"/>
    <cellStyle name="20% - 강조색4 8 4" xfId="1168" xr:uid="{00000000-0005-0000-0000-00008F080000}"/>
    <cellStyle name="20% - 강조색4 8 4 2" xfId="1169" xr:uid="{00000000-0005-0000-0000-000090080000}"/>
    <cellStyle name="20% - 강조색4 8 4 3" xfId="1170" xr:uid="{00000000-0005-0000-0000-000091080000}"/>
    <cellStyle name="20% - 강조색4 8 4 4" xfId="5372" xr:uid="{00000000-0005-0000-0000-000092080000}"/>
    <cellStyle name="20% - 강조색4 8 5" xfId="1171" xr:uid="{00000000-0005-0000-0000-000093080000}"/>
    <cellStyle name="20% - 강조색4 8 5 2" xfId="1172" xr:uid="{00000000-0005-0000-0000-000094080000}"/>
    <cellStyle name="20% - 강조색4 8 5 3" xfId="1173" xr:uid="{00000000-0005-0000-0000-000095080000}"/>
    <cellStyle name="20% - 강조색4 8 5 4" xfId="5373" xr:uid="{00000000-0005-0000-0000-000096080000}"/>
    <cellStyle name="20% - 강조색4 8 6" xfId="1174" xr:uid="{00000000-0005-0000-0000-000097080000}"/>
    <cellStyle name="20% - 강조색4 8 6 2" xfId="5374" xr:uid="{00000000-0005-0000-0000-000098080000}"/>
    <cellStyle name="20% - 강조색4 8 7" xfId="1175" xr:uid="{00000000-0005-0000-0000-000099080000}"/>
    <cellStyle name="20% - 강조색4 8 7 2" xfId="5375" xr:uid="{00000000-0005-0000-0000-00009A080000}"/>
    <cellStyle name="20% - 강조색4 8 8" xfId="5376" xr:uid="{00000000-0005-0000-0000-00009B080000}"/>
    <cellStyle name="20% - 강조색4 8 9" xfId="5377" xr:uid="{00000000-0005-0000-0000-00009C080000}"/>
    <cellStyle name="20% - 강조색4 9" xfId="1176" xr:uid="{00000000-0005-0000-0000-00009D080000}"/>
    <cellStyle name="20% - 강조색4 9 10" xfId="5378" xr:uid="{00000000-0005-0000-0000-00009E080000}"/>
    <cellStyle name="20% - 강조색4 9 11" xfId="5379" xr:uid="{00000000-0005-0000-0000-00009F080000}"/>
    <cellStyle name="20% - 강조색4 9 12" xfId="5380" xr:uid="{00000000-0005-0000-0000-0000A0080000}"/>
    <cellStyle name="20% - 강조색4 9 13" xfId="5381" xr:uid="{00000000-0005-0000-0000-0000A1080000}"/>
    <cellStyle name="20% - 강조색4 9 14" xfId="5382" xr:uid="{00000000-0005-0000-0000-0000A2080000}"/>
    <cellStyle name="20% - 강조색4 9 2" xfId="1177" xr:uid="{00000000-0005-0000-0000-0000A3080000}"/>
    <cellStyle name="20% - 강조색4 9 2 2" xfId="1178" xr:uid="{00000000-0005-0000-0000-0000A4080000}"/>
    <cellStyle name="20% - 강조색4 9 2 2 2" xfId="5383" xr:uid="{00000000-0005-0000-0000-0000A5080000}"/>
    <cellStyle name="20% - 강조색4 9 2 3" xfId="1179" xr:uid="{00000000-0005-0000-0000-0000A6080000}"/>
    <cellStyle name="20% - 강조색4 9 2 4" xfId="5384" xr:uid="{00000000-0005-0000-0000-0000A7080000}"/>
    <cellStyle name="20% - 강조색4 9 3" xfId="1180" xr:uid="{00000000-0005-0000-0000-0000A8080000}"/>
    <cellStyle name="20% - 강조색4 9 3 2" xfId="1181" xr:uid="{00000000-0005-0000-0000-0000A9080000}"/>
    <cellStyle name="20% - 강조색4 9 3 3" xfId="1182" xr:uid="{00000000-0005-0000-0000-0000AA080000}"/>
    <cellStyle name="20% - 강조색4 9 3 4" xfId="5385" xr:uid="{00000000-0005-0000-0000-0000AB080000}"/>
    <cellStyle name="20% - 강조색4 9 4" xfId="1183" xr:uid="{00000000-0005-0000-0000-0000AC080000}"/>
    <cellStyle name="20% - 강조색4 9 4 2" xfId="5386" xr:uid="{00000000-0005-0000-0000-0000AD080000}"/>
    <cellStyle name="20% - 강조색4 9 5" xfId="1184" xr:uid="{00000000-0005-0000-0000-0000AE080000}"/>
    <cellStyle name="20% - 강조색4 9 5 2" xfId="5387" xr:uid="{00000000-0005-0000-0000-0000AF080000}"/>
    <cellStyle name="20% - 강조색4 9 6" xfId="5388" xr:uid="{00000000-0005-0000-0000-0000B0080000}"/>
    <cellStyle name="20% - 강조색4 9 7" xfId="5389" xr:uid="{00000000-0005-0000-0000-0000B1080000}"/>
    <cellStyle name="20% - 강조색4 9 8" xfId="5390" xr:uid="{00000000-0005-0000-0000-0000B2080000}"/>
    <cellStyle name="20% - 강조색4 9 9" xfId="5391" xr:uid="{00000000-0005-0000-0000-0000B3080000}"/>
    <cellStyle name="20% - 강조색5" xfId="4330" builtinId="46" customBuiltin="1"/>
    <cellStyle name="20% - 강조색5 10" xfId="1185" xr:uid="{00000000-0005-0000-0000-0000B5080000}"/>
    <cellStyle name="20% - 강조색5 10 10" xfId="5392" xr:uid="{00000000-0005-0000-0000-0000B6080000}"/>
    <cellStyle name="20% - 강조색5 10 11" xfId="5393" xr:uid="{00000000-0005-0000-0000-0000B7080000}"/>
    <cellStyle name="20% - 강조색5 10 12" xfId="5394" xr:uid="{00000000-0005-0000-0000-0000B8080000}"/>
    <cellStyle name="20% - 강조색5 10 13" xfId="5395" xr:uid="{00000000-0005-0000-0000-0000B9080000}"/>
    <cellStyle name="20% - 강조색5 10 14" xfId="5396" xr:uid="{00000000-0005-0000-0000-0000BA080000}"/>
    <cellStyle name="20% - 강조색5 10 2" xfId="1186" xr:uid="{00000000-0005-0000-0000-0000BB080000}"/>
    <cellStyle name="20% - 강조색5 10 2 2" xfId="1187" xr:uid="{00000000-0005-0000-0000-0000BC080000}"/>
    <cellStyle name="20% - 강조색5 10 2 2 2" xfId="5397" xr:uid="{00000000-0005-0000-0000-0000BD080000}"/>
    <cellStyle name="20% - 강조색5 10 2 3" xfId="1188" xr:uid="{00000000-0005-0000-0000-0000BE080000}"/>
    <cellStyle name="20% - 강조색5 10 2 4" xfId="5398" xr:uid="{00000000-0005-0000-0000-0000BF080000}"/>
    <cellStyle name="20% - 강조색5 10 3" xfId="1189" xr:uid="{00000000-0005-0000-0000-0000C0080000}"/>
    <cellStyle name="20% - 강조색5 10 3 2" xfId="1190" xr:uid="{00000000-0005-0000-0000-0000C1080000}"/>
    <cellStyle name="20% - 강조색5 10 3 3" xfId="1191" xr:uid="{00000000-0005-0000-0000-0000C2080000}"/>
    <cellStyle name="20% - 강조색5 10 3 4" xfId="5399" xr:uid="{00000000-0005-0000-0000-0000C3080000}"/>
    <cellStyle name="20% - 강조색5 10 4" xfId="1192" xr:uid="{00000000-0005-0000-0000-0000C4080000}"/>
    <cellStyle name="20% - 강조색5 10 4 2" xfId="5400" xr:uid="{00000000-0005-0000-0000-0000C5080000}"/>
    <cellStyle name="20% - 강조색5 10 5" xfId="1193" xr:uid="{00000000-0005-0000-0000-0000C6080000}"/>
    <cellStyle name="20% - 강조색5 10 5 2" xfId="5401" xr:uid="{00000000-0005-0000-0000-0000C7080000}"/>
    <cellStyle name="20% - 강조색5 10 6" xfId="5402" xr:uid="{00000000-0005-0000-0000-0000C8080000}"/>
    <cellStyle name="20% - 강조색5 10 7" xfId="5403" xr:uid="{00000000-0005-0000-0000-0000C9080000}"/>
    <cellStyle name="20% - 강조색5 10 8" xfId="5404" xr:uid="{00000000-0005-0000-0000-0000CA080000}"/>
    <cellStyle name="20% - 강조색5 10 9" xfId="5405" xr:uid="{00000000-0005-0000-0000-0000CB080000}"/>
    <cellStyle name="20% - 강조색5 11" xfId="1194" xr:uid="{00000000-0005-0000-0000-0000CC080000}"/>
    <cellStyle name="20% - 강조색5 11 10" xfId="5406" xr:uid="{00000000-0005-0000-0000-0000CD080000}"/>
    <cellStyle name="20% - 강조색5 11 11" xfId="5407" xr:uid="{00000000-0005-0000-0000-0000CE080000}"/>
    <cellStyle name="20% - 강조색5 11 12" xfId="5408" xr:uid="{00000000-0005-0000-0000-0000CF080000}"/>
    <cellStyle name="20% - 강조색5 11 13" xfId="5409" xr:uid="{00000000-0005-0000-0000-0000D0080000}"/>
    <cellStyle name="20% - 강조색5 11 14" xfId="5410" xr:uid="{00000000-0005-0000-0000-0000D1080000}"/>
    <cellStyle name="20% - 강조색5 11 2" xfId="1195" xr:uid="{00000000-0005-0000-0000-0000D2080000}"/>
    <cellStyle name="20% - 강조색5 11 2 2" xfId="1196" xr:uid="{00000000-0005-0000-0000-0000D3080000}"/>
    <cellStyle name="20% - 강조색5 11 2 2 2" xfId="5411" xr:uid="{00000000-0005-0000-0000-0000D4080000}"/>
    <cellStyle name="20% - 강조색5 11 2 3" xfId="1197" xr:uid="{00000000-0005-0000-0000-0000D5080000}"/>
    <cellStyle name="20% - 강조색5 11 2 4" xfId="5412" xr:uid="{00000000-0005-0000-0000-0000D6080000}"/>
    <cellStyle name="20% - 강조색5 11 3" xfId="1198" xr:uid="{00000000-0005-0000-0000-0000D7080000}"/>
    <cellStyle name="20% - 강조색5 11 3 2" xfId="1199" xr:uid="{00000000-0005-0000-0000-0000D8080000}"/>
    <cellStyle name="20% - 강조색5 11 3 3" xfId="1200" xr:uid="{00000000-0005-0000-0000-0000D9080000}"/>
    <cellStyle name="20% - 강조색5 11 3 4" xfId="5413" xr:uid="{00000000-0005-0000-0000-0000DA080000}"/>
    <cellStyle name="20% - 강조색5 11 4" xfId="1201" xr:uid="{00000000-0005-0000-0000-0000DB080000}"/>
    <cellStyle name="20% - 강조색5 11 4 2" xfId="5414" xr:uid="{00000000-0005-0000-0000-0000DC080000}"/>
    <cellStyle name="20% - 강조색5 11 5" xfId="1202" xr:uid="{00000000-0005-0000-0000-0000DD080000}"/>
    <cellStyle name="20% - 강조색5 11 5 2" xfId="5415" xr:uid="{00000000-0005-0000-0000-0000DE080000}"/>
    <cellStyle name="20% - 강조색5 11 6" xfId="5416" xr:uid="{00000000-0005-0000-0000-0000DF080000}"/>
    <cellStyle name="20% - 강조색5 11 7" xfId="5417" xr:uid="{00000000-0005-0000-0000-0000E0080000}"/>
    <cellStyle name="20% - 강조색5 11 8" xfId="5418" xr:uid="{00000000-0005-0000-0000-0000E1080000}"/>
    <cellStyle name="20% - 강조색5 11 9" xfId="5419" xr:uid="{00000000-0005-0000-0000-0000E2080000}"/>
    <cellStyle name="20% - 강조색5 12" xfId="1203" xr:uid="{00000000-0005-0000-0000-0000E3080000}"/>
    <cellStyle name="20% - 강조색5 12 10" xfId="5420" xr:uid="{00000000-0005-0000-0000-0000E4080000}"/>
    <cellStyle name="20% - 강조색5 12 11" xfId="5421" xr:uid="{00000000-0005-0000-0000-0000E5080000}"/>
    <cellStyle name="20% - 강조색5 12 12" xfId="5422" xr:uid="{00000000-0005-0000-0000-0000E6080000}"/>
    <cellStyle name="20% - 강조색5 12 13" xfId="5423" xr:uid="{00000000-0005-0000-0000-0000E7080000}"/>
    <cellStyle name="20% - 강조색5 12 14" xfId="5424" xr:uid="{00000000-0005-0000-0000-0000E8080000}"/>
    <cellStyle name="20% - 강조색5 12 2" xfId="1204" xr:uid="{00000000-0005-0000-0000-0000E9080000}"/>
    <cellStyle name="20% - 강조색5 12 2 2" xfId="1205" xr:uid="{00000000-0005-0000-0000-0000EA080000}"/>
    <cellStyle name="20% - 강조색5 12 2 2 2" xfId="5425" xr:uid="{00000000-0005-0000-0000-0000EB080000}"/>
    <cellStyle name="20% - 강조색5 12 2 3" xfId="1206" xr:uid="{00000000-0005-0000-0000-0000EC080000}"/>
    <cellStyle name="20% - 강조색5 12 2 4" xfId="5426" xr:uid="{00000000-0005-0000-0000-0000ED080000}"/>
    <cellStyle name="20% - 강조색5 12 3" xfId="1207" xr:uid="{00000000-0005-0000-0000-0000EE080000}"/>
    <cellStyle name="20% - 강조색5 12 3 2" xfId="1208" xr:uid="{00000000-0005-0000-0000-0000EF080000}"/>
    <cellStyle name="20% - 강조색5 12 3 3" xfId="1209" xr:uid="{00000000-0005-0000-0000-0000F0080000}"/>
    <cellStyle name="20% - 강조색5 12 3 4" xfId="5427" xr:uid="{00000000-0005-0000-0000-0000F1080000}"/>
    <cellStyle name="20% - 강조색5 12 4" xfId="1210" xr:uid="{00000000-0005-0000-0000-0000F2080000}"/>
    <cellStyle name="20% - 강조색5 12 4 2" xfId="5428" xr:uid="{00000000-0005-0000-0000-0000F3080000}"/>
    <cellStyle name="20% - 강조색5 12 5" xfId="1211" xr:uid="{00000000-0005-0000-0000-0000F4080000}"/>
    <cellStyle name="20% - 강조색5 12 5 2" xfId="5429" xr:uid="{00000000-0005-0000-0000-0000F5080000}"/>
    <cellStyle name="20% - 강조색5 12 6" xfId="5430" xr:uid="{00000000-0005-0000-0000-0000F6080000}"/>
    <cellStyle name="20% - 강조색5 12 7" xfId="5431" xr:uid="{00000000-0005-0000-0000-0000F7080000}"/>
    <cellStyle name="20% - 강조색5 12 8" xfId="5432" xr:uid="{00000000-0005-0000-0000-0000F8080000}"/>
    <cellStyle name="20% - 강조색5 12 9" xfId="5433" xr:uid="{00000000-0005-0000-0000-0000F9080000}"/>
    <cellStyle name="20% - 강조색5 13" xfId="1212" xr:uid="{00000000-0005-0000-0000-0000FA080000}"/>
    <cellStyle name="20% - 강조색5 13 10" xfId="5434" xr:uid="{00000000-0005-0000-0000-0000FB080000}"/>
    <cellStyle name="20% - 강조색5 13 11" xfId="5435" xr:uid="{00000000-0005-0000-0000-0000FC080000}"/>
    <cellStyle name="20% - 강조색5 13 12" xfId="5436" xr:uid="{00000000-0005-0000-0000-0000FD080000}"/>
    <cellStyle name="20% - 강조색5 13 13" xfId="5437" xr:uid="{00000000-0005-0000-0000-0000FE080000}"/>
    <cellStyle name="20% - 강조색5 13 14" xfId="5438" xr:uid="{00000000-0005-0000-0000-0000FF080000}"/>
    <cellStyle name="20% - 강조색5 13 2" xfId="1213" xr:uid="{00000000-0005-0000-0000-000000090000}"/>
    <cellStyle name="20% - 강조색5 13 2 2" xfId="1214" xr:uid="{00000000-0005-0000-0000-000001090000}"/>
    <cellStyle name="20% - 강조색5 13 2 2 2" xfId="5439" xr:uid="{00000000-0005-0000-0000-000002090000}"/>
    <cellStyle name="20% - 강조색5 13 2 3" xfId="1215" xr:uid="{00000000-0005-0000-0000-000003090000}"/>
    <cellStyle name="20% - 강조색5 13 2 4" xfId="5440" xr:uid="{00000000-0005-0000-0000-000004090000}"/>
    <cellStyle name="20% - 강조색5 13 3" xfId="1216" xr:uid="{00000000-0005-0000-0000-000005090000}"/>
    <cellStyle name="20% - 강조색5 13 3 2" xfId="1217" xr:uid="{00000000-0005-0000-0000-000006090000}"/>
    <cellStyle name="20% - 강조색5 13 3 3" xfId="1218" xr:uid="{00000000-0005-0000-0000-000007090000}"/>
    <cellStyle name="20% - 강조색5 13 3 4" xfId="5441" xr:uid="{00000000-0005-0000-0000-000008090000}"/>
    <cellStyle name="20% - 강조색5 13 4" xfId="1219" xr:uid="{00000000-0005-0000-0000-000009090000}"/>
    <cellStyle name="20% - 강조색5 13 4 2" xfId="5442" xr:uid="{00000000-0005-0000-0000-00000A090000}"/>
    <cellStyle name="20% - 강조색5 13 5" xfId="1220" xr:uid="{00000000-0005-0000-0000-00000B090000}"/>
    <cellStyle name="20% - 강조색5 13 5 2" xfId="5443" xr:uid="{00000000-0005-0000-0000-00000C090000}"/>
    <cellStyle name="20% - 강조색5 13 6" xfId="5444" xr:uid="{00000000-0005-0000-0000-00000D090000}"/>
    <cellStyle name="20% - 강조색5 13 7" xfId="5445" xr:uid="{00000000-0005-0000-0000-00000E090000}"/>
    <cellStyle name="20% - 강조색5 13 8" xfId="5446" xr:uid="{00000000-0005-0000-0000-00000F090000}"/>
    <cellStyle name="20% - 강조색5 13 9" xfId="5447" xr:uid="{00000000-0005-0000-0000-000010090000}"/>
    <cellStyle name="20% - 강조색5 14" xfId="1221" xr:uid="{00000000-0005-0000-0000-000011090000}"/>
    <cellStyle name="20% - 강조색5 14 10" xfId="5448" xr:uid="{00000000-0005-0000-0000-000012090000}"/>
    <cellStyle name="20% - 강조색5 14 11" xfId="5449" xr:uid="{00000000-0005-0000-0000-000013090000}"/>
    <cellStyle name="20% - 강조색5 14 12" xfId="5450" xr:uid="{00000000-0005-0000-0000-000014090000}"/>
    <cellStyle name="20% - 강조색5 14 13" xfId="5451" xr:uid="{00000000-0005-0000-0000-000015090000}"/>
    <cellStyle name="20% - 강조색5 14 14" xfId="5452" xr:uid="{00000000-0005-0000-0000-000016090000}"/>
    <cellStyle name="20% - 강조색5 14 2" xfId="1222" xr:uid="{00000000-0005-0000-0000-000017090000}"/>
    <cellStyle name="20% - 강조색5 14 2 2" xfId="1223" xr:uid="{00000000-0005-0000-0000-000018090000}"/>
    <cellStyle name="20% - 강조색5 14 2 2 2" xfId="5453" xr:uid="{00000000-0005-0000-0000-000019090000}"/>
    <cellStyle name="20% - 강조색5 14 2 3" xfId="1224" xr:uid="{00000000-0005-0000-0000-00001A090000}"/>
    <cellStyle name="20% - 강조색5 14 2 4" xfId="5454" xr:uid="{00000000-0005-0000-0000-00001B090000}"/>
    <cellStyle name="20% - 강조색5 14 3" xfId="1225" xr:uid="{00000000-0005-0000-0000-00001C090000}"/>
    <cellStyle name="20% - 강조색5 14 3 2" xfId="1226" xr:uid="{00000000-0005-0000-0000-00001D090000}"/>
    <cellStyle name="20% - 강조색5 14 3 3" xfId="1227" xr:uid="{00000000-0005-0000-0000-00001E090000}"/>
    <cellStyle name="20% - 강조색5 14 3 4" xfId="5455" xr:uid="{00000000-0005-0000-0000-00001F090000}"/>
    <cellStyle name="20% - 강조색5 14 4" xfId="1228" xr:uid="{00000000-0005-0000-0000-000020090000}"/>
    <cellStyle name="20% - 강조색5 14 4 2" xfId="5456" xr:uid="{00000000-0005-0000-0000-000021090000}"/>
    <cellStyle name="20% - 강조색5 14 5" xfId="1229" xr:uid="{00000000-0005-0000-0000-000022090000}"/>
    <cellStyle name="20% - 강조색5 14 5 2" xfId="5457" xr:uid="{00000000-0005-0000-0000-000023090000}"/>
    <cellStyle name="20% - 강조색5 14 6" xfId="5458" xr:uid="{00000000-0005-0000-0000-000024090000}"/>
    <cellStyle name="20% - 강조색5 14 7" xfId="5459" xr:uid="{00000000-0005-0000-0000-000025090000}"/>
    <cellStyle name="20% - 강조색5 14 8" xfId="5460" xr:uid="{00000000-0005-0000-0000-000026090000}"/>
    <cellStyle name="20% - 강조색5 14 9" xfId="5461" xr:uid="{00000000-0005-0000-0000-000027090000}"/>
    <cellStyle name="20% - 강조색5 15" xfId="1230" xr:uid="{00000000-0005-0000-0000-000028090000}"/>
    <cellStyle name="20% - 강조색5 15 10" xfId="5462" xr:uid="{00000000-0005-0000-0000-000029090000}"/>
    <cellStyle name="20% - 강조색5 15 11" xfId="5463" xr:uid="{00000000-0005-0000-0000-00002A090000}"/>
    <cellStyle name="20% - 강조색5 15 12" xfId="5464" xr:uid="{00000000-0005-0000-0000-00002B090000}"/>
    <cellStyle name="20% - 강조색5 15 13" xfId="5465" xr:uid="{00000000-0005-0000-0000-00002C090000}"/>
    <cellStyle name="20% - 강조색5 15 14" xfId="5466" xr:uid="{00000000-0005-0000-0000-00002D090000}"/>
    <cellStyle name="20% - 강조색5 15 2" xfId="1231" xr:uid="{00000000-0005-0000-0000-00002E090000}"/>
    <cellStyle name="20% - 강조색5 15 2 2" xfId="1232" xr:uid="{00000000-0005-0000-0000-00002F090000}"/>
    <cellStyle name="20% - 강조색5 15 2 2 2" xfId="5467" xr:uid="{00000000-0005-0000-0000-000030090000}"/>
    <cellStyle name="20% - 강조색5 15 2 3" xfId="1233" xr:uid="{00000000-0005-0000-0000-000031090000}"/>
    <cellStyle name="20% - 강조색5 15 2 4" xfId="5468" xr:uid="{00000000-0005-0000-0000-000032090000}"/>
    <cellStyle name="20% - 강조색5 15 3" xfId="1234" xr:uid="{00000000-0005-0000-0000-000033090000}"/>
    <cellStyle name="20% - 강조색5 15 3 2" xfId="1235" xr:uid="{00000000-0005-0000-0000-000034090000}"/>
    <cellStyle name="20% - 강조색5 15 3 3" xfId="1236" xr:uid="{00000000-0005-0000-0000-000035090000}"/>
    <cellStyle name="20% - 강조색5 15 3 4" xfId="5469" xr:uid="{00000000-0005-0000-0000-000036090000}"/>
    <cellStyle name="20% - 강조색5 15 4" xfId="1237" xr:uid="{00000000-0005-0000-0000-000037090000}"/>
    <cellStyle name="20% - 강조색5 15 4 2" xfId="5470" xr:uid="{00000000-0005-0000-0000-000038090000}"/>
    <cellStyle name="20% - 강조색5 15 5" xfId="1238" xr:uid="{00000000-0005-0000-0000-000039090000}"/>
    <cellStyle name="20% - 강조색5 15 5 2" xfId="5471" xr:uid="{00000000-0005-0000-0000-00003A090000}"/>
    <cellStyle name="20% - 강조색5 15 6" xfId="5472" xr:uid="{00000000-0005-0000-0000-00003B090000}"/>
    <cellStyle name="20% - 강조색5 15 7" xfId="5473" xr:uid="{00000000-0005-0000-0000-00003C090000}"/>
    <cellStyle name="20% - 강조색5 15 8" xfId="5474" xr:uid="{00000000-0005-0000-0000-00003D090000}"/>
    <cellStyle name="20% - 강조색5 15 9" xfId="5475" xr:uid="{00000000-0005-0000-0000-00003E090000}"/>
    <cellStyle name="20% - 강조색5 16" xfId="1239" xr:uid="{00000000-0005-0000-0000-00003F090000}"/>
    <cellStyle name="20% - 강조색5 16 10" xfId="5476" xr:uid="{00000000-0005-0000-0000-000040090000}"/>
    <cellStyle name="20% - 강조색5 16 11" xfId="5477" xr:uid="{00000000-0005-0000-0000-000041090000}"/>
    <cellStyle name="20% - 강조색5 16 12" xfId="5478" xr:uid="{00000000-0005-0000-0000-000042090000}"/>
    <cellStyle name="20% - 강조색5 16 13" xfId="5479" xr:uid="{00000000-0005-0000-0000-000043090000}"/>
    <cellStyle name="20% - 강조색5 16 14" xfId="5480" xr:uid="{00000000-0005-0000-0000-000044090000}"/>
    <cellStyle name="20% - 강조색5 16 2" xfId="1240" xr:uid="{00000000-0005-0000-0000-000045090000}"/>
    <cellStyle name="20% - 강조색5 16 2 2" xfId="1241" xr:uid="{00000000-0005-0000-0000-000046090000}"/>
    <cellStyle name="20% - 강조색5 16 2 2 2" xfId="5481" xr:uid="{00000000-0005-0000-0000-000047090000}"/>
    <cellStyle name="20% - 강조색5 16 2 3" xfId="1242" xr:uid="{00000000-0005-0000-0000-000048090000}"/>
    <cellStyle name="20% - 강조색5 16 2 4" xfId="5482" xr:uid="{00000000-0005-0000-0000-000049090000}"/>
    <cellStyle name="20% - 강조색5 16 3" xfId="1243" xr:uid="{00000000-0005-0000-0000-00004A090000}"/>
    <cellStyle name="20% - 강조색5 16 3 2" xfId="1244" xr:uid="{00000000-0005-0000-0000-00004B090000}"/>
    <cellStyle name="20% - 강조색5 16 3 3" xfId="1245" xr:uid="{00000000-0005-0000-0000-00004C090000}"/>
    <cellStyle name="20% - 강조색5 16 3 4" xfId="5483" xr:uid="{00000000-0005-0000-0000-00004D090000}"/>
    <cellStyle name="20% - 강조색5 16 4" xfId="1246" xr:uid="{00000000-0005-0000-0000-00004E090000}"/>
    <cellStyle name="20% - 강조색5 16 4 2" xfId="5484" xr:uid="{00000000-0005-0000-0000-00004F090000}"/>
    <cellStyle name="20% - 강조색5 16 5" xfId="1247" xr:uid="{00000000-0005-0000-0000-000050090000}"/>
    <cellStyle name="20% - 강조색5 16 5 2" xfId="5485" xr:uid="{00000000-0005-0000-0000-000051090000}"/>
    <cellStyle name="20% - 강조색5 16 6" xfId="5486" xr:uid="{00000000-0005-0000-0000-000052090000}"/>
    <cellStyle name="20% - 강조색5 16 7" xfId="5487" xr:uid="{00000000-0005-0000-0000-000053090000}"/>
    <cellStyle name="20% - 강조색5 16 8" xfId="5488" xr:uid="{00000000-0005-0000-0000-000054090000}"/>
    <cellStyle name="20% - 강조색5 16 9" xfId="5489" xr:uid="{00000000-0005-0000-0000-000055090000}"/>
    <cellStyle name="20% - 강조색5 17" xfId="1248" xr:uid="{00000000-0005-0000-0000-000056090000}"/>
    <cellStyle name="20% - 강조색5 17 10" xfId="5490" xr:uid="{00000000-0005-0000-0000-000057090000}"/>
    <cellStyle name="20% - 강조색5 17 11" xfId="5491" xr:uid="{00000000-0005-0000-0000-000058090000}"/>
    <cellStyle name="20% - 강조색5 17 12" xfId="5492" xr:uid="{00000000-0005-0000-0000-000059090000}"/>
    <cellStyle name="20% - 강조색5 17 13" xfId="5493" xr:uid="{00000000-0005-0000-0000-00005A090000}"/>
    <cellStyle name="20% - 강조색5 17 14" xfId="5494" xr:uid="{00000000-0005-0000-0000-00005B090000}"/>
    <cellStyle name="20% - 강조색5 17 2" xfId="1249" xr:uid="{00000000-0005-0000-0000-00005C090000}"/>
    <cellStyle name="20% - 강조색5 17 2 2" xfId="1250" xr:uid="{00000000-0005-0000-0000-00005D090000}"/>
    <cellStyle name="20% - 강조색5 17 2 3" xfId="1251" xr:uid="{00000000-0005-0000-0000-00005E090000}"/>
    <cellStyle name="20% - 강조색5 17 2 4" xfId="5495" xr:uid="{00000000-0005-0000-0000-00005F090000}"/>
    <cellStyle name="20% - 강조색5 17 3" xfId="1252" xr:uid="{00000000-0005-0000-0000-000060090000}"/>
    <cellStyle name="20% - 강조색5 17 3 2" xfId="5496" xr:uid="{00000000-0005-0000-0000-000061090000}"/>
    <cellStyle name="20% - 강조색5 17 4" xfId="1253" xr:uid="{00000000-0005-0000-0000-000062090000}"/>
    <cellStyle name="20% - 강조색5 17 4 2" xfId="5497" xr:uid="{00000000-0005-0000-0000-000063090000}"/>
    <cellStyle name="20% - 강조색5 17 5" xfId="5498" xr:uid="{00000000-0005-0000-0000-000064090000}"/>
    <cellStyle name="20% - 강조색5 17 6" xfId="5499" xr:uid="{00000000-0005-0000-0000-000065090000}"/>
    <cellStyle name="20% - 강조색5 17 7" xfId="5500" xr:uid="{00000000-0005-0000-0000-000066090000}"/>
    <cellStyle name="20% - 강조색5 17 8" xfId="5501" xr:uid="{00000000-0005-0000-0000-000067090000}"/>
    <cellStyle name="20% - 강조색5 17 9" xfId="5502" xr:uid="{00000000-0005-0000-0000-000068090000}"/>
    <cellStyle name="20% - 강조색5 18" xfId="1254" xr:uid="{00000000-0005-0000-0000-000069090000}"/>
    <cellStyle name="20% - 강조색5 18 10" xfId="5503" xr:uid="{00000000-0005-0000-0000-00006A090000}"/>
    <cellStyle name="20% - 강조색5 18 11" xfId="5504" xr:uid="{00000000-0005-0000-0000-00006B090000}"/>
    <cellStyle name="20% - 강조색5 18 12" xfId="5505" xr:uid="{00000000-0005-0000-0000-00006C090000}"/>
    <cellStyle name="20% - 강조색5 18 13" xfId="5506" xr:uid="{00000000-0005-0000-0000-00006D090000}"/>
    <cellStyle name="20% - 강조색5 18 14" xfId="5507" xr:uid="{00000000-0005-0000-0000-00006E090000}"/>
    <cellStyle name="20% - 강조색5 18 2" xfId="1255" xr:uid="{00000000-0005-0000-0000-00006F090000}"/>
    <cellStyle name="20% - 강조색5 18 2 2" xfId="1256" xr:uid="{00000000-0005-0000-0000-000070090000}"/>
    <cellStyle name="20% - 강조색5 18 2 3" xfId="1257" xr:uid="{00000000-0005-0000-0000-000071090000}"/>
    <cellStyle name="20% - 강조색5 18 2 4" xfId="5508" xr:uid="{00000000-0005-0000-0000-000072090000}"/>
    <cellStyle name="20% - 강조색5 18 3" xfId="1258" xr:uid="{00000000-0005-0000-0000-000073090000}"/>
    <cellStyle name="20% - 강조색5 18 3 2" xfId="5509" xr:uid="{00000000-0005-0000-0000-000074090000}"/>
    <cellStyle name="20% - 강조색5 18 4" xfId="1259" xr:uid="{00000000-0005-0000-0000-000075090000}"/>
    <cellStyle name="20% - 강조색5 18 4 2" xfId="5510" xr:uid="{00000000-0005-0000-0000-000076090000}"/>
    <cellStyle name="20% - 강조색5 18 5" xfId="5511" xr:uid="{00000000-0005-0000-0000-000077090000}"/>
    <cellStyle name="20% - 강조색5 18 6" xfId="5512" xr:uid="{00000000-0005-0000-0000-000078090000}"/>
    <cellStyle name="20% - 강조색5 18 7" xfId="5513" xr:uid="{00000000-0005-0000-0000-000079090000}"/>
    <cellStyle name="20% - 강조색5 18 8" xfId="5514" xr:uid="{00000000-0005-0000-0000-00007A090000}"/>
    <cellStyle name="20% - 강조색5 18 9" xfId="5515" xr:uid="{00000000-0005-0000-0000-00007B090000}"/>
    <cellStyle name="20% - 강조색5 19" xfId="1260" xr:uid="{00000000-0005-0000-0000-00007C090000}"/>
    <cellStyle name="20% - 강조색5 19 10" xfId="5516" xr:uid="{00000000-0005-0000-0000-00007D090000}"/>
    <cellStyle name="20% - 강조색5 19 11" xfId="5517" xr:uid="{00000000-0005-0000-0000-00007E090000}"/>
    <cellStyle name="20% - 강조색5 19 12" xfId="5518" xr:uid="{00000000-0005-0000-0000-00007F090000}"/>
    <cellStyle name="20% - 강조색5 19 13" xfId="5519" xr:uid="{00000000-0005-0000-0000-000080090000}"/>
    <cellStyle name="20% - 강조색5 19 14" xfId="5520" xr:uid="{00000000-0005-0000-0000-000081090000}"/>
    <cellStyle name="20% - 강조색5 19 2" xfId="1261" xr:uid="{00000000-0005-0000-0000-000082090000}"/>
    <cellStyle name="20% - 강조색5 19 2 2" xfId="1262" xr:uid="{00000000-0005-0000-0000-000083090000}"/>
    <cellStyle name="20% - 강조색5 19 2 3" xfId="1263" xr:uid="{00000000-0005-0000-0000-000084090000}"/>
    <cellStyle name="20% - 강조색5 19 2 4" xfId="5521" xr:uid="{00000000-0005-0000-0000-000085090000}"/>
    <cellStyle name="20% - 강조색5 19 3" xfId="1264" xr:uid="{00000000-0005-0000-0000-000086090000}"/>
    <cellStyle name="20% - 강조색5 19 3 2" xfId="5522" xr:uid="{00000000-0005-0000-0000-000087090000}"/>
    <cellStyle name="20% - 강조색5 19 4" xfId="1265" xr:uid="{00000000-0005-0000-0000-000088090000}"/>
    <cellStyle name="20% - 강조색5 19 4 2" xfId="5523" xr:uid="{00000000-0005-0000-0000-000089090000}"/>
    <cellStyle name="20% - 강조색5 19 5" xfId="5524" xr:uid="{00000000-0005-0000-0000-00008A090000}"/>
    <cellStyle name="20% - 강조색5 19 6" xfId="5525" xr:uid="{00000000-0005-0000-0000-00008B090000}"/>
    <cellStyle name="20% - 강조색5 19 7" xfId="5526" xr:uid="{00000000-0005-0000-0000-00008C090000}"/>
    <cellStyle name="20% - 강조색5 19 8" xfId="5527" xr:uid="{00000000-0005-0000-0000-00008D090000}"/>
    <cellStyle name="20% - 강조색5 19 9" xfId="5528" xr:uid="{00000000-0005-0000-0000-00008E090000}"/>
    <cellStyle name="20% - 강조색5 2" xfId="1266" xr:uid="{00000000-0005-0000-0000-00008F090000}"/>
    <cellStyle name="20% - 강조색5 2 10" xfId="5529" xr:uid="{00000000-0005-0000-0000-000090090000}"/>
    <cellStyle name="20% - 강조색5 2 11" xfId="5530" xr:uid="{00000000-0005-0000-0000-000091090000}"/>
    <cellStyle name="20% - 강조색5 2 12" xfId="5531" xr:uid="{00000000-0005-0000-0000-000092090000}"/>
    <cellStyle name="20% - 강조색5 2 13" xfId="5532" xr:uid="{00000000-0005-0000-0000-000093090000}"/>
    <cellStyle name="20% - 강조색5 2 14" xfId="5533" xr:uid="{00000000-0005-0000-0000-000094090000}"/>
    <cellStyle name="20% - 강조색5 2 2" xfId="5534" xr:uid="{00000000-0005-0000-0000-000095090000}"/>
    <cellStyle name="20% - 강조색5 2 2 2" xfId="5535" xr:uid="{00000000-0005-0000-0000-000096090000}"/>
    <cellStyle name="20% - 강조색5 2 3" xfId="5536" xr:uid="{00000000-0005-0000-0000-000097090000}"/>
    <cellStyle name="20% - 강조색5 2 3 2" xfId="5537" xr:uid="{00000000-0005-0000-0000-000098090000}"/>
    <cellStyle name="20% - 강조색5 2 4" xfId="5538" xr:uid="{00000000-0005-0000-0000-000099090000}"/>
    <cellStyle name="20% - 강조색5 2 4 2" xfId="5539" xr:uid="{00000000-0005-0000-0000-00009A090000}"/>
    <cellStyle name="20% - 강조색5 2 5" xfId="5540" xr:uid="{00000000-0005-0000-0000-00009B090000}"/>
    <cellStyle name="20% - 강조색5 2 6" xfId="5541" xr:uid="{00000000-0005-0000-0000-00009C090000}"/>
    <cellStyle name="20% - 강조색5 2 7" xfId="5542" xr:uid="{00000000-0005-0000-0000-00009D090000}"/>
    <cellStyle name="20% - 강조색5 2 8" xfId="5543" xr:uid="{00000000-0005-0000-0000-00009E090000}"/>
    <cellStyle name="20% - 강조색5 2 9" xfId="5544" xr:uid="{00000000-0005-0000-0000-00009F090000}"/>
    <cellStyle name="20% - 강조색5 20" xfId="1267" xr:uid="{00000000-0005-0000-0000-0000A0090000}"/>
    <cellStyle name="20% - 강조색5 20 2" xfId="1268" xr:uid="{00000000-0005-0000-0000-0000A1090000}"/>
    <cellStyle name="20% - 강조색5 20 3" xfId="1269" xr:uid="{00000000-0005-0000-0000-0000A2090000}"/>
    <cellStyle name="20% - 강조색5 20 4" xfId="5545" xr:uid="{00000000-0005-0000-0000-0000A3090000}"/>
    <cellStyle name="20% - 강조색5 21" xfId="1270" xr:uid="{00000000-0005-0000-0000-0000A4090000}"/>
    <cellStyle name="20% - 강조색5 21 2" xfId="1271" xr:uid="{00000000-0005-0000-0000-0000A5090000}"/>
    <cellStyle name="20% - 강조색5 21 3" xfId="1272" xr:uid="{00000000-0005-0000-0000-0000A6090000}"/>
    <cellStyle name="20% - 강조색5 21 4" xfId="5546" xr:uid="{00000000-0005-0000-0000-0000A7090000}"/>
    <cellStyle name="20% - 강조색5 22" xfId="1273" xr:uid="{00000000-0005-0000-0000-0000A8090000}"/>
    <cellStyle name="20% - 강조색5 22 2" xfId="1274" xr:uid="{00000000-0005-0000-0000-0000A9090000}"/>
    <cellStyle name="20% - 강조색5 22 3" xfId="1275" xr:uid="{00000000-0005-0000-0000-0000AA090000}"/>
    <cellStyle name="20% - 강조색5 22 4" xfId="5547" xr:uid="{00000000-0005-0000-0000-0000AB090000}"/>
    <cellStyle name="20% - 강조색5 23" xfId="1276" xr:uid="{00000000-0005-0000-0000-0000AC090000}"/>
    <cellStyle name="20% - 강조색5 23 2" xfId="1277" xr:uid="{00000000-0005-0000-0000-0000AD090000}"/>
    <cellStyle name="20% - 강조색5 23 3" xfId="1278" xr:uid="{00000000-0005-0000-0000-0000AE090000}"/>
    <cellStyle name="20% - 강조색5 23 4" xfId="5548" xr:uid="{00000000-0005-0000-0000-0000AF090000}"/>
    <cellStyle name="20% - 강조색5 24" xfId="1279" xr:uid="{00000000-0005-0000-0000-0000B0090000}"/>
    <cellStyle name="20% - 강조색5 24 2" xfId="1280" xr:uid="{00000000-0005-0000-0000-0000B1090000}"/>
    <cellStyle name="20% - 강조색5 24 3" xfId="1281" xr:uid="{00000000-0005-0000-0000-0000B2090000}"/>
    <cellStyle name="20% - 강조색5 24 4" xfId="5549" xr:uid="{00000000-0005-0000-0000-0000B3090000}"/>
    <cellStyle name="20% - 강조색5 25" xfId="1282" xr:uid="{00000000-0005-0000-0000-0000B4090000}"/>
    <cellStyle name="20% - 강조색5 25 2" xfId="1283" xr:uid="{00000000-0005-0000-0000-0000B5090000}"/>
    <cellStyle name="20% - 강조색5 25 3" xfId="1284" xr:uid="{00000000-0005-0000-0000-0000B6090000}"/>
    <cellStyle name="20% - 강조색5 25 4" xfId="5550" xr:uid="{00000000-0005-0000-0000-0000B7090000}"/>
    <cellStyle name="20% - 강조색5 26" xfId="1285" xr:uid="{00000000-0005-0000-0000-0000B8090000}"/>
    <cellStyle name="20% - 강조색5 26 2" xfId="1286" xr:uid="{00000000-0005-0000-0000-0000B9090000}"/>
    <cellStyle name="20% - 강조색5 26 3" xfId="1287" xr:uid="{00000000-0005-0000-0000-0000BA090000}"/>
    <cellStyle name="20% - 강조색5 26 4" xfId="5551" xr:uid="{00000000-0005-0000-0000-0000BB090000}"/>
    <cellStyle name="20% - 강조색5 27" xfId="1288" xr:uid="{00000000-0005-0000-0000-0000BC090000}"/>
    <cellStyle name="20% - 강조색5 27 2" xfId="1289" xr:uid="{00000000-0005-0000-0000-0000BD090000}"/>
    <cellStyle name="20% - 강조색5 27 3" xfId="1290" xr:uid="{00000000-0005-0000-0000-0000BE090000}"/>
    <cellStyle name="20% - 강조색5 27 4" xfId="5552" xr:uid="{00000000-0005-0000-0000-0000BF090000}"/>
    <cellStyle name="20% - 강조색5 28" xfId="1291" xr:uid="{00000000-0005-0000-0000-0000C0090000}"/>
    <cellStyle name="20% - 강조색5 28 2" xfId="1292" xr:uid="{00000000-0005-0000-0000-0000C1090000}"/>
    <cellStyle name="20% - 강조색5 28 3" xfId="1293" xr:uid="{00000000-0005-0000-0000-0000C2090000}"/>
    <cellStyle name="20% - 강조색5 28 4" xfId="5553" xr:uid="{00000000-0005-0000-0000-0000C3090000}"/>
    <cellStyle name="20% - 강조색5 29" xfId="1294" xr:uid="{00000000-0005-0000-0000-0000C4090000}"/>
    <cellStyle name="20% - 강조색5 29 2" xfId="1295" xr:uid="{00000000-0005-0000-0000-0000C5090000}"/>
    <cellStyle name="20% - 강조색5 29 3" xfId="1296" xr:uid="{00000000-0005-0000-0000-0000C6090000}"/>
    <cellStyle name="20% - 강조색5 29 4" xfId="5554" xr:uid="{00000000-0005-0000-0000-0000C7090000}"/>
    <cellStyle name="20% - 강조색5 3" xfId="1297" xr:uid="{00000000-0005-0000-0000-0000C8090000}"/>
    <cellStyle name="20% - 강조색5 3 10" xfId="5555" xr:uid="{00000000-0005-0000-0000-0000C9090000}"/>
    <cellStyle name="20% - 강조색5 3 11" xfId="5556" xr:uid="{00000000-0005-0000-0000-0000CA090000}"/>
    <cellStyle name="20% - 강조색5 3 12" xfId="5557" xr:uid="{00000000-0005-0000-0000-0000CB090000}"/>
    <cellStyle name="20% - 강조색5 3 13" xfId="5558" xr:uid="{00000000-0005-0000-0000-0000CC090000}"/>
    <cellStyle name="20% - 강조색5 3 14" xfId="5559" xr:uid="{00000000-0005-0000-0000-0000CD090000}"/>
    <cellStyle name="20% - 강조색5 3 2" xfId="1298" xr:uid="{00000000-0005-0000-0000-0000CE090000}"/>
    <cellStyle name="20% - 강조색5 3 2 2" xfId="1299" xr:uid="{00000000-0005-0000-0000-0000CF090000}"/>
    <cellStyle name="20% - 강조색5 3 2 2 2" xfId="1300" xr:uid="{00000000-0005-0000-0000-0000D0090000}"/>
    <cellStyle name="20% - 강조색5 3 2 2 3" xfId="1301" xr:uid="{00000000-0005-0000-0000-0000D1090000}"/>
    <cellStyle name="20% - 강조색5 3 2 2 4" xfId="5560" xr:uid="{00000000-0005-0000-0000-0000D2090000}"/>
    <cellStyle name="20% - 강조색5 3 2 3" xfId="1302" xr:uid="{00000000-0005-0000-0000-0000D3090000}"/>
    <cellStyle name="20% - 강조색5 3 2 3 2" xfId="1303" xr:uid="{00000000-0005-0000-0000-0000D4090000}"/>
    <cellStyle name="20% - 강조색5 3 2 3 3" xfId="1304" xr:uid="{00000000-0005-0000-0000-0000D5090000}"/>
    <cellStyle name="20% - 강조색5 3 2 4" xfId="1305" xr:uid="{00000000-0005-0000-0000-0000D6090000}"/>
    <cellStyle name="20% - 강조색5 3 2 5" xfId="1306" xr:uid="{00000000-0005-0000-0000-0000D7090000}"/>
    <cellStyle name="20% - 강조색5 3 2 6" xfId="5561" xr:uid="{00000000-0005-0000-0000-0000D8090000}"/>
    <cellStyle name="20% - 강조색5 3 3" xfId="1307" xr:uid="{00000000-0005-0000-0000-0000D9090000}"/>
    <cellStyle name="20% - 강조색5 3 3 2" xfId="1308" xr:uid="{00000000-0005-0000-0000-0000DA090000}"/>
    <cellStyle name="20% - 강조색5 3 3 2 2" xfId="1309" xr:uid="{00000000-0005-0000-0000-0000DB090000}"/>
    <cellStyle name="20% - 강조색5 3 3 2 3" xfId="1310" xr:uid="{00000000-0005-0000-0000-0000DC090000}"/>
    <cellStyle name="20% - 강조색5 3 3 3" xfId="1311" xr:uid="{00000000-0005-0000-0000-0000DD090000}"/>
    <cellStyle name="20% - 강조색5 3 3 3 2" xfId="1312" xr:uid="{00000000-0005-0000-0000-0000DE090000}"/>
    <cellStyle name="20% - 강조색5 3 3 3 3" xfId="1313" xr:uid="{00000000-0005-0000-0000-0000DF090000}"/>
    <cellStyle name="20% - 강조색5 3 3 4" xfId="1314" xr:uid="{00000000-0005-0000-0000-0000E0090000}"/>
    <cellStyle name="20% - 강조색5 3 3 5" xfId="1315" xr:uid="{00000000-0005-0000-0000-0000E1090000}"/>
    <cellStyle name="20% - 강조색5 3 3 6" xfId="5562" xr:uid="{00000000-0005-0000-0000-0000E2090000}"/>
    <cellStyle name="20% - 강조색5 3 4" xfId="1316" xr:uid="{00000000-0005-0000-0000-0000E3090000}"/>
    <cellStyle name="20% - 강조색5 3 4 2" xfId="1317" xr:uid="{00000000-0005-0000-0000-0000E4090000}"/>
    <cellStyle name="20% - 강조색5 3 4 3" xfId="1318" xr:uid="{00000000-0005-0000-0000-0000E5090000}"/>
    <cellStyle name="20% - 강조색5 3 4 4" xfId="5563" xr:uid="{00000000-0005-0000-0000-0000E6090000}"/>
    <cellStyle name="20% - 강조색5 3 5" xfId="1319" xr:uid="{00000000-0005-0000-0000-0000E7090000}"/>
    <cellStyle name="20% - 강조색5 3 5 2" xfId="1320" xr:uid="{00000000-0005-0000-0000-0000E8090000}"/>
    <cellStyle name="20% - 강조색5 3 5 3" xfId="1321" xr:uid="{00000000-0005-0000-0000-0000E9090000}"/>
    <cellStyle name="20% - 강조색5 3 5 4" xfId="5564" xr:uid="{00000000-0005-0000-0000-0000EA090000}"/>
    <cellStyle name="20% - 강조색5 3 6" xfId="1322" xr:uid="{00000000-0005-0000-0000-0000EB090000}"/>
    <cellStyle name="20% - 강조색5 3 6 2" xfId="5565" xr:uid="{00000000-0005-0000-0000-0000EC090000}"/>
    <cellStyle name="20% - 강조색5 3 7" xfId="1323" xr:uid="{00000000-0005-0000-0000-0000ED090000}"/>
    <cellStyle name="20% - 강조색5 3 7 2" xfId="5566" xr:uid="{00000000-0005-0000-0000-0000EE090000}"/>
    <cellStyle name="20% - 강조색5 3 8" xfId="5567" xr:uid="{00000000-0005-0000-0000-0000EF090000}"/>
    <cellStyle name="20% - 강조색5 3 9" xfId="5568" xr:uid="{00000000-0005-0000-0000-0000F0090000}"/>
    <cellStyle name="20% - 강조색5 30" xfId="1324" xr:uid="{00000000-0005-0000-0000-0000F1090000}"/>
    <cellStyle name="20% - 강조색5 30 2" xfId="1325" xr:uid="{00000000-0005-0000-0000-0000F2090000}"/>
    <cellStyle name="20% - 강조색5 30 3" xfId="5569" xr:uid="{00000000-0005-0000-0000-0000F3090000}"/>
    <cellStyle name="20% - 강조색5 31" xfId="1326" xr:uid="{00000000-0005-0000-0000-0000F4090000}"/>
    <cellStyle name="20% - 강조색5 31 2" xfId="5570" xr:uid="{00000000-0005-0000-0000-0000F5090000}"/>
    <cellStyle name="20% - 강조색5 32" xfId="1327" xr:uid="{00000000-0005-0000-0000-0000F6090000}"/>
    <cellStyle name="20% - 강조색5 32 2" xfId="5571" xr:uid="{00000000-0005-0000-0000-0000F7090000}"/>
    <cellStyle name="20% - 강조색5 33" xfId="1328" xr:uid="{00000000-0005-0000-0000-0000F8090000}"/>
    <cellStyle name="20% - 강조색5 34" xfId="1329" xr:uid="{00000000-0005-0000-0000-0000F9090000}"/>
    <cellStyle name="20% - 강조색5 35" xfId="1330" xr:uid="{00000000-0005-0000-0000-0000FA090000}"/>
    <cellStyle name="20% - 강조색5 36" xfId="1331" xr:uid="{00000000-0005-0000-0000-0000FB090000}"/>
    <cellStyle name="20% - 강조색5 37" xfId="1332" xr:uid="{00000000-0005-0000-0000-0000FC090000}"/>
    <cellStyle name="20% - 강조색5 38" xfId="1333" xr:uid="{00000000-0005-0000-0000-0000FD090000}"/>
    <cellStyle name="20% - 강조색5 4" xfId="1334" xr:uid="{00000000-0005-0000-0000-0000FE090000}"/>
    <cellStyle name="20% - 강조색5 4 10" xfId="5572" xr:uid="{00000000-0005-0000-0000-0000FF090000}"/>
    <cellStyle name="20% - 강조색5 4 11" xfId="5573" xr:uid="{00000000-0005-0000-0000-0000000A0000}"/>
    <cellStyle name="20% - 강조색5 4 12" xfId="5574" xr:uid="{00000000-0005-0000-0000-0000010A0000}"/>
    <cellStyle name="20% - 강조색5 4 13" xfId="5575" xr:uid="{00000000-0005-0000-0000-0000020A0000}"/>
    <cellStyle name="20% - 강조색5 4 14" xfId="5576" xr:uid="{00000000-0005-0000-0000-0000030A0000}"/>
    <cellStyle name="20% - 강조색5 4 2" xfId="1335" xr:uid="{00000000-0005-0000-0000-0000040A0000}"/>
    <cellStyle name="20% - 강조색5 4 2 2" xfId="1336" xr:uid="{00000000-0005-0000-0000-0000050A0000}"/>
    <cellStyle name="20% - 강조색5 4 2 2 2" xfId="1337" xr:uid="{00000000-0005-0000-0000-0000060A0000}"/>
    <cellStyle name="20% - 강조색5 4 2 2 3" xfId="1338" xr:uid="{00000000-0005-0000-0000-0000070A0000}"/>
    <cellStyle name="20% - 강조색5 4 2 2 4" xfId="5577" xr:uid="{00000000-0005-0000-0000-0000080A0000}"/>
    <cellStyle name="20% - 강조색5 4 2 3" xfId="1339" xr:uid="{00000000-0005-0000-0000-0000090A0000}"/>
    <cellStyle name="20% - 강조색5 4 2 3 2" xfId="1340" xr:uid="{00000000-0005-0000-0000-00000A0A0000}"/>
    <cellStyle name="20% - 강조색5 4 2 3 3" xfId="1341" xr:uid="{00000000-0005-0000-0000-00000B0A0000}"/>
    <cellStyle name="20% - 강조색5 4 2 4" xfId="1342" xr:uid="{00000000-0005-0000-0000-00000C0A0000}"/>
    <cellStyle name="20% - 강조색5 4 2 5" xfId="1343" xr:uid="{00000000-0005-0000-0000-00000D0A0000}"/>
    <cellStyle name="20% - 강조색5 4 2 6" xfId="5578" xr:uid="{00000000-0005-0000-0000-00000E0A0000}"/>
    <cellStyle name="20% - 강조색5 4 3" xfId="1344" xr:uid="{00000000-0005-0000-0000-00000F0A0000}"/>
    <cellStyle name="20% - 강조색5 4 3 2" xfId="1345" xr:uid="{00000000-0005-0000-0000-0000100A0000}"/>
    <cellStyle name="20% - 강조색5 4 3 2 2" xfId="1346" xr:uid="{00000000-0005-0000-0000-0000110A0000}"/>
    <cellStyle name="20% - 강조색5 4 3 2 3" xfId="1347" xr:uid="{00000000-0005-0000-0000-0000120A0000}"/>
    <cellStyle name="20% - 강조색5 4 3 3" xfId="1348" xr:uid="{00000000-0005-0000-0000-0000130A0000}"/>
    <cellStyle name="20% - 강조색5 4 3 3 2" xfId="1349" xr:uid="{00000000-0005-0000-0000-0000140A0000}"/>
    <cellStyle name="20% - 강조색5 4 3 3 3" xfId="1350" xr:uid="{00000000-0005-0000-0000-0000150A0000}"/>
    <cellStyle name="20% - 강조색5 4 3 4" xfId="1351" xr:uid="{00000000-0005-0000-0000-0000160A0000}"/>
    <cellStyle name="20% - 강조색5 4 3 5" xfId="1352" xr:uid="{00000000-0005-0000-0000-0000170A0000}"/>
    <cellStyle name="20% - 강조색5 4 3 6" xfId="5579" xr:uid="{00000000-0005-0000-0000-0000180A0000}"/>
    <cellStyle name="20% - 강조색5 4 4" xfId="1353" xr:uid="{00000000-0005-0000-0000-0000190A0000}"/>
    <cellStyle name="20% - 강조색5 4 4 2" xfId="1354" xr:uid="{00000000-0005-0000-0000-00001A0A0000}"/>
    <cellStyle name="20% - 강조색5 4 4 3" xfId="1355" xr:uid="{00000000-0005-0000-0000-00001B0A0000}"/>
    <cellStyle name="20% - 강조색5 4 4 4" xfId="5580" xr:uid="{00000000-0005-0000-0000-00001C0A0000}"/>
    <cellStyle name="20% - 강조색5 4 5" xfId="1356" xr:uid="{00000000-0005-0000-0000-00001D0A0000}"/>
    <cellStyle name="20% - 강조색5 4 5 2" xfId="1357" xr:uid="{00000000-0005-0000-0000-00001E0A0000}"/>
    <cellStyle name="20% - 강조색5 4 5 3" xfId="1358" xr:uid="{00000000-0005-0000-0000-00001F0A0000}"/>
    <cellStyle name="20% - 강조색5 4 5 4" xfId="5581" xr:uid="{00000000-0005-0000-0000-0000200A0000}"/>
    <cellStyle name="20% - 강조색5 4 6" xfId="1359" xr:uid="{00000000-0005-0000-0000-0000210A0000}"/>
    <cellStyle name="20% - 강조색5 4 6 2" xfId="5582" xr:uid="{00000000-0005-0000-0000-0000220A0000}"/>
    <cellStyle name="20% - 강조색5 4 7" xfId="1360" xr:uid="{00000000-0005-0000-0000-0000230A0000}"/>
    <cellStyle name="20% - 강조색5 4 7 2" xfId="5583" xr:uid="{00000000-0005-0000-0000-0000240A0000}"/>
    <cellStyle name="20% - 강조색5 4 8" xfId="5584" xr:uid="{00000000-0005-0000-0000-0000250A0000}"/>
    <cellStyle name="20% - 강조색5 4 9" xfId="5585" xr:uid="{00000000-0005-0000-0000-0000260A0000}"/>
    <cellStyle name="20% - 강조색5 5" xfId="1361" xr:uid="{00000000-0005-0000-0000-0000270A0000}"/>
    <cellStyle name="20% - 강조색5 5 10" xfId="5586" xr:uid="{00000000-0005-0000-0000-0000280A0000}"/>
    <cellStyle name="20% - 강조색5 5 11" xfId="5587" xr:uid="{00000000-0005-0000-0000-0000290A0000}"/>
    <cellStyle name="20% - 강조색5 5 12" xfId="5588" xr:uid="{00000000-0005-0000-0000-00002A0A0000}"/>
    <cellStyle name="20% - 강조색5 5 13" xfId="5589" xr:uid="{00000000-0005-0000-0000-00002B0A0000}"/>
    <cellStyle name="20% - 강조색5 5 14" xfId="5590" xr:uid="{00000000-0005-0000-0000-00002C0A0000}"/>
    <cellStyle name="20% - 강조색5 5 2" xfId="1362" xr:uid="{00000000-0005-0000-0000-00002D0A0000}"/>
    <cellStyle name="20% - 강조색5 5 2 2" xfId="1363" xr:uid="{00000000-0005-0000-0000-00002E0A0000}"/>
    <cellStyle name="20% - 강조색5 5 2 2 2" xfId="1364" xr:uid="{00000000-0005-0000-0000-00002F0A0000}"/>
    <cellStyle name="20% - 강조색5 5 2 2 3" xfId="1365" xr:uid="{00000000-0005-0000-0000-0000300A0000}"/>
    <cellStyle name="20% - 강조색5 5 2 2 4" xfId="5591" xr:uid="{00000000-0005-0000-0000-0000310A0000}"/>
    <cellStyle name="20% - 강조색5 5 2 3" xfId="1366" xr:uid="{00000000-0005-0000-0000-0000320A0000}"/>
    <cellStyle name="20% - 강조색5 5 2 3 2" xfId="1367" xr:uid="{00000000-0005-0000-0000-0000330A0000}"/>
    <cellStyle name="20% - 강조색5 5 2 3 3" xfId="1368" xr:uid="{00000000-0005-0000-0000-0000340A0000}"/>
    <cellStyle name="20% - 강조색5 5 2 4" xfId="1369" xr:uid="{00000000-0005-0000-0000-0000350A0000}"/>
    <cellStyle name="20% - 강조색5 5 2 5" xfId="1370" xr:uid="{00000000-0005-0000-0000-0000360A0000}"/>
    <cellStyle name="20% - 강조색5 5 2 6" xfId="5592" xr:uid="{00000000-0005-0000-0000-0000370A0000}"/>
    <cellStyle name="20% - 강조색5 5 3" xfId="1371" xr:uid="{00000000-0005-0000-0000-0000380A0000}"/>
    <cellStyle name="20% - 강조색5 5 3 2" xfId="1372" xr:uid="{00000000-0005-0000-0000-0000390A0000}"/>
    <cellStyle name="20% - 강조색5 5 3 2 2" xfId="1373" xr:uid="{00000000-0005-0000-0000-00003A0A0000}"/>
    <cellStyle name="20% - 강조색5 5 3 2 3" xfId="1374" xr:uid="{00000000-0005-0000-0000-00003B0A0000}"/>
    <cellStyle name="20% - 강조색5 5 3 3" xfId="1375" xr:uid="{00000000-0005-0000-0000-00003C0A0000}"/>
    <cellStyle name="20% - 강조색5 5 3 3 2" xfId="1376" xr:uid="{00000000-0005-0000-0000-00003D0A0000}"/>
    <cellStyle name="20% - 강조색5 5 3 3 3" xfId="1377" xr:uid="{00000000-0005-0000-0000-00003E0A0000}"/>
    <cellStyle name="20% - 강조색5 5 3 4" xfId="1378" xr:uid="{00000000-0005-0000-0000-00003F0A0000}"/>
    <cellStyle name="20% - 강조색5 5 3 5" xfId="1379" xr:uid="{00000000-0005-0000-0000-0000400A0000}"/>
    <cellStyle name="20% - 강조색5 5 3 6" xfId="5593" xr:uid="{00000000-0005-0000-0000-0000410A0000}"/>
    <cellStyle name="20% - 강조색5 5 4" xfId="1380" xr:uid="{00000000-0005-0000-0000-0000420A0000}"/>
    <cellStyle name="20% - 강조색5 5 4 2" xfId="1381" xr:uid="{00000000-0005-0000-0000-0000430A0000}"/>
    <cellStyle name="20% - 강조색5 5 4 3" xfId="1382" xr:uid="{00000000-0005-0000-0000-0000440A0000}"/>
    <cellStyle name="20% - 강조색5 5 4 4" xfId="5594" xr:uid="{00000000-0005-0000-0000-0000450A0000}"/>
    <cellStyle name="20% - 강조색5 5 5" xfId="1383" xr:uid="{00000000-0005-0000-0000-0000460A0000}"/>
    <cellStyle name="20% - 강조색5 5 5 2" xfId="1384" xr:uid="{00000000-0005-0000-0000-0000470A0000}"/>
    <cellStyle name="20% - 강조색5 5 5 3" xfId="1385" xr:uid="{00000000-0005-0000-0000-0000480A0000}"/>
    <cellStyle name="20% - 강조색5 5 5 4" xfId="5595" xr:uid="{00000000-0005-0000-0000-0000490A0000}"/>
    <cellStyle name="20% - 강조색5 5 6" xfId="1386" xr:uid="{00000000-0005-0000-0000-00004A0A0000}"/>
    <cellStyle name="20% - 강조색5 5 6 2" xfId="5596" xr:uid="{00000000-0005-0000-0000-00004B0A0000}"/>
    <cellStyle name="20% - 강조색5 5 7" xfId="1387" xr:uid="{00000000-0005-0000-0000-00004C0A0000}"/>
    <cellStyle name="20% - 강조색5 5 7 2" xfId="5597" xr:uid="{00000000-0005-0000-0000-00004D0A0000}"/>
    <cellStyle name="20% - 강조색5 5 8" xfId="5598" xr:uid="{00000000-0005-0000-0000-00004E0A0000}"/>
    <cellStyle name="20% - 강조색5 5 9" xfId="5599" xr:uid="{00000000-0005-0000-0000-00004F0A0000}"/>
    <cellStyle name="20% - 강조색5 6" xfId="1388" xr:uid="{00000000-0005-0000-0000-0000500A0000}"/>
    <cellStyle name="20% - 강조색5 6 10" xfId="5600" xr:uid="{00000000-0005-0000-0000-0000510A0000}"/>
    <cellStyle name="20% - 강조색5 6 11" xfId="5601" xr:uid="{00000000-0005-0000-0000-0000520A0000}"/>
    <cellStyle name="20% - 강조색5 6 12" xfId="5602" xr:uid="{00000000-0005-0000-0000-0000530A0000}"/>
    <cellStyle name="20% - 강조색5 6 13" xfId="5603" xr:uid="{00000000-0005-0000-0000-0000540A0000}"/>
    <cellStyle name="20% - 강조색5 6 14" xfId="5604" xr:uid="{00000000-0005-0000-0000-0000550A0000}"/>
    <cellStyle name="20% - 강조색5 6 2" xfId="1389" xr:uid="{00000000-0005-0000-0000-0000560A0000}"/>
    <cellStyle name="20% - 강조색5 6 2 2" xfId="1390" xr:uid="{00000000-0005-0000-0000-0000570A0000}"/>
    <cellStyle name="20% - 강조색5 6 2 2 2" xfId="1391" xr:uid="{00000000-0005-0000-0000-0000580A0000}"/>
    <cellStyle name="20% - 강조색5 6 2 2 3" xfId="1392" xr:uid="{00000000-0005-0000-0000-0000590A0000}"/>
    <cellStyle name="20% - 강조색5 6 2 2 4" xfId="5605" xr:uid="{00000000-0005-0000-0000-00005A0A0000}"/>
    <cellStyle name="20% - 강조색5 6 2 3" xfId="1393" xr:uid="{00000000-0005-0000-0000-00005B0A0000}"/>
    <cellStyle name="20% - 강조색5 6 2 3 2" xfId="1394" xr:uid="{00000000-0005-0000-0000-00005C0A0000}"/>
    <cellStyle name="20% - 강조색5 6 2 3 3" xfId="1395" xr:uid="{00000000-0005-0000-0000-00005D0A0000}"/>
    <cellStyle name="20% - 강조색5 6 2 4" xfId="1396" xr:uid="{00000000-0005-0000-0000-00005E0A0000}"/>
    <cellStyle name="20% - 강조색5 6 2 5" xfId="1397" xr:uid="{00000000-0005-0000-0000-00005F0A0000}"/>
    <cellStyle name="20% - 강조색5 6 2 6" xfId="5606" xr:uid="{00000000-0005-0000-0000-0000600A0000}"/>
    <cellStyle name="20% - 강조색5 6 3" xfId="1398" xr:uid="{00000000-0005-0000-0000-0000610A0000}"/>
    <cellStyle name="20% - 강조색5 6 3 2" xfId="1399" xr:uid="{00000000-0005-0000-0000-0000620A0000}"/>
    <cellStyle name="20% - 강조색5 6 3 2 2" xfId="1400" xr:uid="{00000000-0005-0000-0000-0000630A0000}"/>
    <cellStyle name="20% - 강조색5 6 3 2 3" xfId="1401" xr:uid="{00000000-0005-0000-0000-0000640A0000}"/>
    <cellStyle name="20% - 강조색5 6 3 3" xfId="1402" xr:uid="{00000000-0005-0000-0000-0000650A0000}"/>
    <cellStyle name="20% - 강조색5 6 3 3 2" xfId="1403" xr:uid="{00000000-0005-0000-0000-0000660A0000}"/>
    <cellStyle name="20% - 강조색5 6 3 3 3" xfId="1404" xr:uid="{00000000-0005-0000-0000-0000670A0000}"/>
    <cellStyle name="20% - 강조색5 6 3 4" xfId="1405" xr:uid="{00000000-0005-0000-0000-0000680A0000}"/>
    <cellStyle name="20% - 강조색5 6 3 5" xfId="1406" xr:uid="{00000000-0005-0000-0000-0000690A0000}"/>
    <cellStyle name="20% - 강조색5 6 3 6" xfId="5607" xr:uid="{00000000-0005-0000-0000-00006A0A0000}"/>
    <cellStyle name="20% - 강조색5 6 4" xfId="1407" xr:uid="{00000000-0005-0000-0000-00006B0A0000}"/>
    <cellStyle name="20% - 강조색5 6 4 2" xfId="1408" xr:uid="{00000000-0005-0000-0000-00006C0A0000}"/>
    <cellStyle name="20% - 강조색5 6 4 3" xfId="1409" xr:uid="{00000000-0005-0000-0000-00006D0A0000}"/>
    <cellStyle name="20% - 강조색5 6 4 4" xfId="5608" xr:uid="{00000000-0005-0000-0000-00006E0A0000}"/>
    <cellStyle name="20% - 강조색5 6 5" xfId="1410" xr:uid="{00000000-0005-0000-0000-00006F0A0000}"/>
    <cellStyle name="20% - 강조색5 6 5 2" xfId="1411" xr:uid="{00000000-0005-0000-0000-0000700A0000}"/>
    <cellStyle name="20% - 강조색5 6 5 3" xfId="1412" xr:uid="{00000000-0005-0000-0000-0000710A0000}"/>
    <cellStyle name="20% - 강조색5 6 5 4" xfId="5609" xr:uid="{00000000-0005-0000-0000-0000720A0000}"/>
    <cellStyle name="20% - 강조색5 6 6" xfId="1413" xr:uid="{00000000-0005-0000-0000-0000730A0000}"/>
    <cellStyle name="20% - 강조색5 6 6 2" xfId="5610" xr:uid="{00000000-0005-0000-0000-0000740A0000}"/>
    <cellStyle name="20% - 강조색5 6 7" xfId="1414" xr:uid="{00000000-0005-0000-0000-0000750A0000}"/>
    <cellStyle name="20% - 강조색5 6 7 2" xfId="5611" xr:uid="{00000000-0005-0000-0000-0000760A0000}"/>
    <cellStyle name="20% - 강조색5 6 8" xfId="5612" xr:uid="{00000000-0005-0000-0000-0000770A0000}"/>
    <cellStyle name="20% - 강조색5 6 9" xfId="5613" xr:uid="{00000000-0005-0000-0000-0000780A0000}"/>
    <cellStyle name="20% - 강조색5 7" xfId="1415" xr:uid="{00000000-0005-0000-0000-0000790A0000}"/>
    <cellStyle name="20% - 강조색5 7 10" xfId="5614" xr:uid="{00000000-0005-0000-0000-00007A0A0000}"/>
    <cellStyle name="20% - 강조색5 7 11" xfId="5615" xr:uid="{00000000-0005-0000-0000-00007B0A0000}"/>
    <cellStyle name="20% - 강조색5 7 12" xfId="5616" xr:uid="{00000000-0005-0000-0000-00007C0A0000}"/>
    <cellStyle name="20% - 강조색5 7 13" xfId="5617" xr:uid="{00000000-0005-0000-0000-00007D0A0000}"/>
    <cellStyle name="20% - 강조색5 7 14" xfId="5618" xr:uid="{00000000-0005-0000-0000-00007E0A0000}"/>
    <cellStyle name="20% - 강조색5 7 2" xfId="1416" xr:uid="{00000000-0005-0000-0000-00007F0A0000}"/>
    <cellStyle name="20% - 강조색5 7 2 2" xfId="1417" xr:uid="{00000000-0005-0000-0000-0000800A0000}"/>
    <cellStyle name="20% - 강조색5 7 2 2 2" xfId="1418" xr:uid="{00000000-0005-0000-0000-0000810A0000}"/>
    <cellStyle name="20% - 강조색5 7 2 2 3" xfId="1419" xr:uid="{00000000-0005-0000-0000-0000820A0000}"/>
    <cellStyle name="20% - 강조색5 7 2 2 4" xfId="5619" xr:uid="{00000000-0005-0000-0000-0000830A0000}"/>
    <cellStyle name="20% - 강조색5 7 2 3" xfId="1420" xr:uid="{00000000-0005-0000-0000-0000840A0000}"/>
    <cellStyle name="20% - 강조색5 7 2 3 2" xfId="1421" xr:uid="{00000000-0005-0000-0000-0000850A0000}"/>
    <cellStyle name="20% - 강조색5 7 2 3 3" xfId="1422" xr:uid="{00000000-0005-0000-0000-0000860A0000}"/>
    <cellStyle name="20% - 강조색5 7 2 4" xfId="1423" xr:uid="{00000000-0005-0000-0000-0000870A0000}"/>
    <cellStyle name="20% - 강조색5 7 2 5" xfId="1424" xr:uid="{00000000-0005-0000-0000-0000880A0000}"/>
    <cellStyle name="20% - 강조색5 7 2 6" xfId="5620" xr:uid="{00000000-0005-0000-0000-0000890A0000}"/>
    <cellStyle name="20% - 강조색5 7 3" xfId="1425" xr:uid="{00000000-0005-0000-0000-00008A0A0000}"/>
    <cellStyle name="20% - 강조색5 7 3 2" xfId="1426" xr:uid="{00000000-0005-0000-0000-00008B0A0000}"/>
    <cellStyle name="20% - 강조색5 7 3 2 2" xfId="1427" xr:uid="{00000000-0005-0000-0000-00008C0A0000}"/>
    <cellStyle name="20% - 강조색5 7 3 2 3" xfId="1428" xr:uid="{00000000-0005-0000-0000-00008D0A0000}"/>
    <cellStyle name="20% - 강조색5 7 3 3" xfId="1429" xr:uid="{00000000-0005-0000-0000-00008E0A0000}"/>
    <cellStyle name="20% - 강조색5 7 3 3 2" xfId="1430" xr:uid="{00000000-0005-0000-0000-00008F0A0000}"/>
    <cellStyle name="20% - 강조색5 7 3 3 3" xfId="1431" xr:uid="{00000000-0005-0000-0000-0000900A0000}"/>
    <cellStyle name="20% - 강조색5 7 3 4" xfId="1432" xr:uid="{00000000-0005-0000-0000-0000910A0000}"/>
    <cellStyle name="20% - 강조색5 7 3 5" xfId="1433" xr:uid="{00000000-0005-0000-0000-0000920A0000}"/>
    <cellStyle name="20% - 강조색5 7 3 6" xfId="5621" xr:uid="{00000000-0005-0000-0000-0000930A0000}"/>
    <cellStyle name="20% - 강조색5 7 4" xfId="1434" xr:uid="{00000000-0005-0000-0000-0000940A0000}"/>
    <cellStyle name="20% - 강조색5 7 4 2" xfId="1435" xr:uid="{00000000-0005-0000-0000-0000950A0000}"/>
    <cellStyle name="20% - 강조색5 7 4 3" xfId="1436" xr:uid="{00000000-0005-0000-0000-0000960A0000}"/>
    <cellStyle name="20% - 강조색5 7 4 4" xfId="5622" xr:uid="{00000000-0005-0000-0000-0000970A0000}"/>
    <cellStyle name="20% - 강조색5 7 5" xfId="1437" xr:uid="{00000000-0005-0000-0000-0000980A0000}"/>
    <cellStyle name="20% - 강조색5 7 5 2" xfId="1438" xr:uid="{00000000-0005-0000-0000-0000990A0000}"/>
    <cellStyle name="20% - 강조색5 7 5 3" xfId="1439" xr:uid="{00000000-0005-0000-0000-00009A0A0000}"/>
    <cellStyle name="20% - 강조색5 7 5 4" xfId="5623" xr:uid="{00000000-0005-0000-0000-00009B0A0000}"/>
    <cellStyle name="20% - 강조색5 7 6" xfId="1440" xr:uid="{00000000-0005-0000-0000-00009C0A0000}"/>
    <cellStyle name="20% - 강조색5 7 6 2" xfId="5624" xr:uid="{00000000-0005-0000-0000-00009D0A0000}"/>
    <cellStyle name="20% - 강조색5 7 7" xfId="1441" xr:uid="{00000000-0005-0000-0000-00009E0A0000}"/>
    <cellStyle name="20% - 강조색5 7 7 2" xfId="5625" xr:uid="{00000000-0005-0000-0000-00009F0A0000}"/>
    <cellStyle name="20% - 강조색5 7 8" xfId="5626" xr:uid="{00000000-0005-0000-0000-0000A00A0000}"/>
    <cellStyle name="20% - 강조색5 7 9" xfId="5627" xr:uid="{00000000-0005-0000-0000-0000A10A0000}"/>
    <cellStyle name="20% - 강조색5 8" xfId="1442" xr:uid="{00000000-0005-0000-0000-0000A20A0000}"/>
    <cellStyle name="20% - 강조색5 8 10" xfId="5628" xr:uid="{00000000-0005-0000-0000-0000A30A0000}"/>
    <cellStyle name="20% - 강조색5 8 11" xfId="5629" xr:uid="{00000000-0005-0000-0000-0000A40A0000}"/>
    <cellStyle name="20% - 강조색5 8 12" xfId="5630" xr:uid="{00000000-0005-0000-0000-0000A50A0000}"/>
    <cellStyle name="20% - 강조색5 8 13" xfId="5631" xr:uid="{00000000-0005-0000-0000-0000A60A0000}"/>
    <cellStyle name="20% - 강조색5 8 14" xfId="5632" xr:uid="{00000000-0005-0000-0000-0000A70A0000}"/>
    <cellStyle name="20% - 강조색5 8 2" xfId="1443" xr:uid="{00000000-0005-0000-0000-0000A80A0000}"/>
    <cellStyle name="20% - 강조색5 8 2 2" xfId="1444" xr:uid="{00000000-0005-0000-0000-0000A90A0000}"/>
    <cellStyle name="20% - 강조색5 8 2 2 2" xfId="1445" xr:uid="{00000000-0005-0000-0000-0000AA0A0000}"/>
    <cellStyle name="20% - 강조색5 8 2 2 3" xfId="1446" xr:uid="{00000000-0005-0000-0000-0000AB0A0000}"/>
    <cellStyle name="20% - 강조색5 8 2 2 4" xfId="5633" xr:uid="{00000000-0005-0000-0000-0000AC0A0000}"/>
    <cellStyle name="20% - 강조색5 8 2 3" xfId="1447" xr:uid="{00000000-0005-0000-0000-0000AD0A0000}"/>
    <cellStyle name="20% - 강조색5 8 2 3 2" xfId="1448" xr:uid="{00000000-0005-0000-0000-0000AE0A0000}"/>
    <cellStyle name="20% - 강조색5 8 2 3 3" xfId="1449" xr:uid="{00000000-0005-0000-0000-0000AF0A0000}"/>
    <cellStyle name="20% - 강조색5 8 2 4" xfId="1450" xr:uid="{00000000-0005-0000-0000-0000B00A0000}"/>
    <cellStyle name="20% - 강조색5 8 2 5" xfId="1451" xr:uid="{00000000-0005-0000-0000-0000B10A0000}"/>
    <cellStyle name="20% - 강조색5 8 2 6" xfId="5634" xr:uid="{00000000-0005-0000-0000-0000B20A0000}"/>
    <cellStyle name="20% - 강조색5 8 3" xfId="1452" xr:uid="{00000000-0005-0000-0000-0000B30A0000}"/>
    <cellStyle name="20% - 강조색5 8 3 2" xfId="1453" xr:uid="{00000000-0005-0000-0000-0000B40A0000}"/>
    <cellStyle name="20% - 강조색5 8 3 2 2" xfId="1454" xr:uid="{00000000-0005-0000-0000-0000B50A0000}"/>
    <cellStyle name="20% - 강조색5 8 3 2 3" xfId="1455" xr:uid="{00000000-0005-0000-0000-0000B60A0000}"/>
    <cellStyle name="20% - 강조색5 8 3 3" xfId="1456" xr:uid="{00000000-0005-0000-0000-0000B70A0000}"/>
    <cellStyle name="20% - 강조색5 8 3 3 2" xfId="1457" xr:uid="{00000000-0005-0000-0000-0000B80A0000}"/>
    <cellStyle name="20% - 강조색5 8 3 3 3" xfId="1458" xr:uid="{00000000-0005-0000-0000-0000B90A0000}"/>
    <cellStyle name="20% - 강조색5 8 3 4" xfId="1459" xr:uid="{00000000-0005-0000-0000-0000BA0A0000}"/>
    <cellStyle name="20% - 강조색5 8 3 5" xfId="1460" xr:uid="{00000000-0005-0000-0000-0000BB0A0000}"/>
    <cellStyle name="20% - 강조색5 8 3 6" xfId="5635" xr:uid="{00000000-0005-0000-0000-0000BC0A0000}"/>
    <cellStyle name="20% - 강조색5 8 4" xfId="1461" xr:uid="{00000000-0005-0000-0000-0000BD0A0000}"/>
    <cellStyle name="20% - 강조색5 8 4 2" xfId="1462" xr:uid="{00000000-0005-0000-0000-0000BE0A0000}"/>
    <cellStyle name="20% - 강조색5 8 4 3" xfId="1463" xr:uid="{00000000-0005-0000-0000-0000BF0A0000}"/>
    <cellStyle name="20% - 강조색5 8 4 4" xfId="5636" xr:uid="{00000000-0005-0000-0000-0000C00A0000}"/>
    <cellStyle name="20% - 강조색5 8 5" xfId="1464" xr:uid="{00000000-0005-0000-0000-0000C10A0000}"/>
    <cellStyle name="20% - 강조색5 8 5 2" xfId="1465" xr:uid="{00000000-0005-0000-0000-0000C20A0000}"/>
    <cellStyle name="20% - 강조색5 8 5 3" xfId="1466" xr:uid="{00000000-0005-0000-0000-0000C30A0000}"/>
    <cellStyle name="20% - 강조색5 8 5 4" xfId="5637" xr:uid="{00000000-0005-0000-0000-0000C40A0000}"/>
    <cellStyle name="20% - 강조색5 8 6" xfId="1467" xr:uid="{00000000-0005-0000-0000-0000C50A0000}"/>
    <cellStyle name="20% - 강조색5 8 6 2" xfId="5638" xr:uid="{00000000-0005-0000-0000-0000C60A0000}"/>
    <cellStyle name="20% - 강조색5 8 7" xfId="1468" xr:uid="{00000000-0005-0000-0000-0000C70A0000}"/>
    <cellStyle name="20% - 강조색5 8 7 2" xfId="5639" xr:uid="{00000000-0005-0000-0000-0000C80A0000}"/>
    <cellStyle name="20% - 강조색5 8 8" xfId="5640" xr:uid="{00000000-0005-0000-0000-0000C90A0000}"/>
    <cellStyle name="20% - 강조색5 8 9" xfId="5641" xr:uid="{00000000-0005-0000-0000-0000CA0A0000}"/>
    <cellStyle name="20% - 강조색5 9" xfId="1469" xr:uid="{00000000-0005-0000-0000-0000CB0A0000}"/>
    <cellStyle name="20% - 강조색5 9 10" xfId="5642" xr:uid="{00000000-0005-0000-0000-0000CC0A0000}"/>
    <cellStyle name="20% - 강조색5 9 11" xfId="5643" xr:uid="{00000000-0005-0000-0000-0000CD0A0000}"/>
    <cellStyle name="20% - 강조색5 9 12" xfId="5644" xr:uid="{00000000-0005-0000-0000-0000CE0A0000}"/>
    <cellStyle name="20% - 강조색5 9 13" xfId="5645" xr:uid="{00000000-0005-0000-0000-0000CF0A0000}"/>
    <cellStyle name="20% - 강조색5 9 14" xfId="5646" xr:uid="{00000000-0005-0000-0000-0000D00A0000}"/>
    <cellStyle name="20% - 강조색5 9 2" xfId="1470" xr:uid="{00000000-0005-0000-0000-0000D10A0000}"/>
    <cellStyle name="20% - 강조색5 9 2 2" xfId="1471" xr:uid="{00000000-0005-0000-0000-0000D20A0000}"/>
    <cellStyle name="20% - 강조색5 9 2 2 2" xfId="5647" xr:uid="{00000000-0005-0000-0000-0000D30A0000}"/>
    <cellStyle name="20% - 강조색5 9 2 3" xfId="1472" xr:uid="{00000000-0005-0000-0000-0000D40A0000}"/>
    <cellStyle name="20% - 강조색5 9 2 4" xfId="5648" xr:uid="{00000000-0005-0000-0000-0000D50A0000}"/>
    <cellStyle name="20% - 강조색5 9 3" xfId="1473" xr:uid="{00000000-0005-0000-0000-0000D60A0000}"/>
    <cellStyle name="20% - 강조색5 9 3 2" xfId="1474" xr:uid="{00000000-0005-0000-0000-0000D70A0000}"/>
    <cellStyle name="20% - 강조색5 9 3 3" xfId="1475" xr:uid="{00000000-0005-0000-0000-0000D80A0000}"/>
    <cellStyle name="20% - 강조색5 9 3 4" xfId="5649" xr:uid="{00000000-0005-0000-0000-0000D90A0000}"/>
    <cellStyle name="20% - 강조색5 9 4" xfId="1476" xr:uid="{00000000-0005-0000-0000-0000DA0A0000}"/>
    <cellStyle name="20% - 강조색5 9 4 2" xfId="5650" xr:uid="{00000000-0005-0000-0000-0000DB0A0000}"/>
    <cellStyle name="20% - 강조색5 9 5" xfId="1477" xr:uid="{00000000-0005-0000-0000-0000DC0A0000}"/>
    <cellStyle name="20% - 강조색5 9 5 2" xfId="5651" xr:uid="{00000000-0005-0000-0000-0000DD0A0000}"/>
    <cellStyle name="20% - 강조색5 9 6" xfId="5652" xr:uid="{00000000-0005-0000-0000-0000DE0A0000}"/>
    <cellStyle name="20% - 강조색5 9 7" xfId="5653" xr:uid="{00000000-0005-0000-0000-0000DF0A0000}"/>
    <cellStyle name="20% - 강조색5 9 8" xfId="5654" xr:uid="{00000000-0005-0000-0000-0000E00A0000}"/>
    <cellStyle name="20% - 강조색5 9 9" xfId="5655" xr:uid="{00000000-0005-0000-0000-0000E10A0000}"/>
    <cellStyle name="20% - 강조색6" xfId="4334" builtinId="50" customBuiltin="1"/>
    <cellStyle name="20% - 강조색6 10" xfId="1478" xr:uid="{00000000-0005-0000-0000-0000E30A0000}"/>
    <cellStyle name="20% - 강조색6 10 10" xfId="5656" xr:uid="{00000000-0005-0000-0000-0000E40A0000}"/>
    <cellStyle name="20% - 강조색6 10 11" xfId="5657" xr:uid="{00000000-0005-0000-0000-0000E50A0000}"/>
    <cellStyle name="20% - 강조색6 10 12" xfId="5658" xr:uid="{00000000-0005-0000-0000-0000E60A0000}"/>
    <cellStyle name="20% - 강조색6 10 13" xfId="5659" xr:uid="{00000000-0005-0000-0000-0000E70A0000}"/>
    <cellStyle name="20% - 강조색6 10 14" xfId="5660" xr:uid="{00000000-0005-0000-0000-0000E80A0000}"/>
    <cellStyle name="20% - 강조색6 10 2" xfId="1479" xr:uid="{00000000-0005-0000-0000-0000E90A0000}"/>
    <cellStyle name="20% - 강조색6 10 2 2" xfId="1480" xr:uid="{00000000-0005-0000-0000-0000EA0A0000}"/>
    <cellStyle name="20% - 강조색6 10 2 2 2" xfId="5661" xr:uid="{00000000-0005-0000-0000-0000EB0A0000}"/>
    <cellStyle name="20% - 강조색6 10 2 3" xfId="1481" xr:uid="{00000000-0005-0000-0000-0000EC0A0000}"/>
    <cellStyle name="20% - 강조색6 10 2 4" xfId="5662" xr:uid="{00000000-0005-0000-0000-0000ED0A0000}"/>
    <cellStyle name="20% - 강조색6 10 3" xfId="1482" xr:uid="{00000000-0005-0000-0000-0000EE0A0000}"/>
    <cellStyle name="20% - 강조색6 10 3 2" xfId="1483" xr:uid="{00000000-0005-0000-0000-0000EF0A0000}"/>
    <cellStyle name="20% - 강조색6 10 3 3" xfId="1484" xr:uid="{00000000-0005-0000-0000-0000F00A0000}"/>
    <cellStyle name="20% - 강조색6 10 3 4" xfId="5663" xr:uid="{00000000-0005-0000-0000-0000F10A0000}"/>
    <cellStyle name="20% - 강조색6 10 4" xfId="1485" xr:uid="{00000000-0005-0000-0000-0000F20A0000}"/>
    <cellStyle name="20% - 강조색6 10 4 2" xfId="5664" xr:uid="{00000000-0005-0000-0000-0000F30A0000}"/>
    <cellStyle name="20% - 강조색6 10 5" xfId="1486" xr:uid="{00000000-0005-0000-0000-0000F40A0000}"/>
    <cellStyle name="20% - 강조색6 10 5 2" xfId="5665" xr:uid="{00000000-0005-0000-0000-0000F50A0000}"/>
    <cellStyle name="20% - 강조색6 10 6" xfId="5666" xr:uid="{00000000-0005-0000-0000-0000F60A0000}"/>
    <cellStyle name="20% - 강조색6 10 7" xfId="5667" xr:uid="{00000000-0005-0000-0000-0000F70A0000}"/>
    <cellStyle name="20% - 강조색6 10 8" xfId="5668" xr:uid="{00000000-0005-0000-0000-0000F80A0000}"/>
    <cellStyle name="20% - 강조색6 10 9" xfId="5669" xr:uid="{00000000-0005-0000-0000-0000F90A0000}"/>
    <cellStyle name="20% - 강조색6 11" xfId="1487" xr:uid="{00000000-0005-0000-0000-0000FA0A0000}"/>
    <cellStyle name="20% - 강조색6 11 10" xfId="5670" xr:uid="{00000000-0005-0000-0000-0000FB0A0000}"/>
    <cellStyle name="20% - 강조색6 11 11" xfId="5671" xr:uid="{00000000-0005-0000-0000-0000FC0A0000}"/>
    <cellStyle name="20% - 강조색6 11 12" xfId="5672" xr:uid="{00000000-0005-0000-0000-0000FD0A0000}"/>
    <cellStyle name="20% - 강조색6 11 13" xfId="5673" xr:uid="{00000000-0005-0000-0000-0000FE0A0000}"/>
    <cellStyle name="20% - 강조색6 11 14" xfId="5674" xr:uid="{00000000-0005-0000-0000-0000FF0A0000}"/>
    <cellStyle name="20% - 강조색6 11 2" xfId="1488" xr:uid="{00000000-0005-0000-0000-0000000B0000}"/>
    <cellStyle name="20% - 강조색6 11 2 2" xfId="1489" xr:uid="{00000000-0005-0000-0000-0000010B0000}"/>
    <cellStyle name="20% - 강조색6 11 2 2 2" xfId="5675" xr:uid="{00000000-0005-0000-0000-0000020B0000}"/>
    <cellStyle name="20% - 강조색6 11 2 3" xfId="1490" xr:uid="{00000000-0005-0000-0000-0000030B0000}"/>
    <cellStyle name="20% - 강조색6 11 2 4" xfId="5676" xr:uid="{00000000-0005-0000-0000-0000040B0000}"/>
    <cellStyle name="20% - 강조색6 11 3" xfId="1491" xr:uid="{00000000-0005-0000-0000-0000050B0000}"/>
    <cellStyle name="20% - 강조색6 11 3 2" xfId="1492" xr:uid="{00000000-0005-0000-0000-0000060B0000}"/>
    <cellStyle name="20% - 강조색6 11 3 3" xfId="1493" xr:uid="{00000000-0005-0000-0000-0000070B0000}"/>
    <cellStyle name="20% - 강조색6 11 3 4" xfId="5677" xr:uid="{00000000-0005-0000-0000-0000080B0000}"/>
    <cellStyle name="20% - 강조색6 11 4" xfId="1494" xr:uid="{00000000-0005-0000-0000-0000090B0000}"/>
    <cellStyle name="20% - 강조색6 11 4 2" xfId="5678" xr:uid="{00000000-0005-0000-0000-00000A0B0000}"/>
    <cellStyle name="20% - 강조색6 11 5" xfId="1495" xr:uid="{00000000-0005-0000-0000-00000B0B0000}"/>
    <cellStyle name="20% - 강조색6 11 5 2" xfId="5679" xr:uid="{00000000-0005-0000-0000-00000C0B0000}"/>
    <cellStyle name="20% - 강조색6 11 6" xfId="5680" xr:uid="{00000000-0005-0000-0000-00000D0B0000}"/>
    <cellStyle name="20% - 강조색6 11 7" xfId="5681" xr:uid="{00000000-0005-0000-0000-00000E0B0000}"/>
    <cellStyle name="20% - 강조색6 11 8" xfId="5682" xr:uid="{00000000-0005-0000-0000-00000F0B0000}"/>
    <cellStyle name="20% - 강조색6 11 9" xfId="5683" xr:uid="{00000000-0005-0000-0000-0000100B0000}"/>
    <cellStyle name="20% - 강조색6 12" xfId="1496" xr:uid="{00000000-0005-0000-0000-0000110B0000}"/>
    <cellStyle name="20% - 강조색6 12 10" xfId="5684" xr:uid="{00000000-0005-0000-0000-0000120B0000}"/>
    <cellStyle name="20% - 강조색6 12 11" xfId="5685" xr:uid="{00000000-0005-0000-0000-0000130B0000}"/>
    <cellStyle name="20% - 강조색6 12 12" xfId="5686" xr:uid="{00000000-0005-0000-0000-0000140B0000}"/>
    <cellStyle name="20% - 강조색6 12 13" xfId="5687" xr:uid="{00000000-0005-0000-0000-0000150B0000}"/>
    <cellStyle name="20% - 강조색6 12 14" xfId="5688" xr:uid="{00000000-0005-0000-0000-0000160B0000}"/>
    <cellStyle name="20% - 강조색6 12 2" xfId="1497" xr:uid="{00000000-0005-0000-0000-0000170B0000}"/>
    <cellStyle name="20% - 강조색6 12 2 2" xfId="1498" xr:uid="{00000000-0005-0000-0000-0000180B0000}"/>
    <cellStyle name="20% - 강조색6 12 2 2 2" xfId="5689" xr:uid="{00000000-0005-0000-0000-0000190B0000}"/>
    <cellStyle name="20% - 강조색6 12 2 3" xfId="1499" xr:uid="{00000000-0005-0000-0000-00001A0B0000}"/>
    <cellStyle name="20% - 강조색6 12 2 4" xfId="5690" xr:uid="{00000000-0005-0000-0000-00001B0B0000}"/>
    <cellStyle name="20% - 강조색6 12 3" xfId="1500" xr:uid="{00000000-0005-0000-0000-00001C0B0000}"/>
    <cellStyle name="20% - 강조색6 12 3 2" xfId="1501" xr:uid="{00000000-0005-0000-0000-00001D0B0000}"/>
    <cellStyle name="20% - 강조색6 12 3 3" xfId="1502" xr:uid="{00000000-0005-0000-0000-00001E0B0000}"/>
    <cellStyle name="20% - 강조색6 12 3 4" xfId="5691" xr:uid="{00000000-0005-0000-0000-00001F0B0000}"/>
    <cellStyle name="20% - 강조색6 12 4" xfId="1503" xr:uid="{00000000-0005-0000-0000-0000200B0000}"/>
    <cellStyle name="20% - 강조색6 12 4 2" xfId="5692" xr:uid="{00000000-0005-0000-0000-0000210B0000}"/>
    <cellStyle name="20% - 강조색6 12 5" xfId="1504" xr:uid="{00000000-0005-0000-0000-0000220B0000}"/>
    <cellStyle name="20% - 강조색6 12 5 2" xfId="5693" xr:uid="{00000000-0005-0000-0000-0000230B0000}"/>
    <cellStyle name="20% - 강조색6 12 6" xfId="5694" xr:uid="{00000000-0005-0000-0000-0000240B0000}"/>
    <cellStyle name="20% - 강조색6 12 7" xfId="5695" xr:uid="{00000000-0005-0000-0000-0000250B0000}"/>
    <cellStyle name="20% - 강조색6 12 8" xfId="5696" xr:uid="{00000000-0005-0000-0000-0000260B0000}"/>
    <cellStyle name="20% - 강조색6 12 9" xfId="5697" xr:uid="{00000000-0005-0000-0000-0000270B0000}"/>
    <cellStyle name="20% - 강조색6 13" xfId="1505" xr:uid="{00000000-0005-0000-0000-0000280B0000}"/>
    <cellStyle name="20% - 강조색6 13 10" xfId="5698" xr:uid="{00000000-0005-0000-0000-0000290B0000}"/>
    <cellStyle name="20% - 강조색6 13 11" xfId="5699" xr:uid="{00000000-0005-0000-0000-00002A0B0000}"/>
    <cellStyle name="20% - 강조색6 13 12" xfId="5700" xr:uid="{00000000-0005-0000-0000-00002B0B0000}"/>
    <cellStyle name="20% - 강조색6 13 13" xfId="5701" xr:uid="{00000000-0005-0000-0000-00002C0B0000}"/>
    <cellStyle name="20% - 강조색6 13 14" xfId="5702" xr:uid="{00000000-0005-0000-0000-00002D0B0000}"/>
    <cellStyle name="20% - 강조색6 13 2" xfId="1506" xr:uid="{00000000-0005-0000-0000-00002E0B0000}"/>
    <cellStyle name="20% - 강조색6 13 2 2" xfId="1507" xr:uid="{00000000-0005-0000-0000-00002F0B0000}"/>
    <cellStyle name="20% - 강조색6 13 2 2 2" xfId="5703" xr:uid="{00000000-0005-0000-0000-0000300B0000}"/>
    <cellStyle name="20% - 강조색6 13 2 3" xfId="1508" xr:uid="{00000000-0005-0000-0000-0000310B0000}"/>
    <cellStyle name="20% - 강조색6 13 2 4" xfId="5704" xr:uid="{00000000-0005-0000-0000-0000320B0000}"/>
    <cellStyle name="20% - 강조색6 13 3" xfId="1509" xr:uid="{00000000-0005-0000-0000-0000330B0000}"/>
    <cellStyle name="20% - 강조색6 13 3 2" xfId="1510" xr:uid="{00000000-0005-0000-0000-0000340B0000}"/>
    <cellStyle name="20% - 강조색6 13 3 3" xfId="1511" xr:uid="{00000000-0005-0000-0000-0000350B0000}"/>
    <cellStyle name="20% - 강조색6 13 3 4" xfId="5705" xr:uid="{00000000-0005-0000-0000-0000360B0000}"/>
    <cellStyle name="20% - 강조색6 13 4" xfId="1512" xr:uid="{00000000-0005-0000-0000-0000370B0000}"/>
    <cellStyle name="20% - 강조색6 13 4 2" xfId="5706" xr:uid="{00000000-0005-0000-0000-0000380B0000}"/>
    <cellStyle name="20% - 강조색6 13 5" xfId="1513" xr:uid="{00000000-0005-0000-0000-0000390B0000}"/>
    <cellStyle name="20% - 강조색6 13 5 2" xfId="5707" xr:uid="{00000000-0005-0000-0000-00003A0B0000}"/>
    <cellStyle name="20% - 강조색6 13 6" xfId="5708" xr:uid="{00000000-0005-0000-0000-00003B0B0000}"/>
    <cellStyle name="20% - 강조색6 13 7" xfId="5709" xr:uid="{00000000-0005-0000-0000-00003C0B0000}"/>
    <cellStyle name="20% - 강조색6 13 8" xfId="5710" xr:uid="{00000000-0005-0000-0000-00003D0B0000}"/>
    <cellStyle name="20% - 강조색6 13 9" xfId="5711" xr:uid="{00000000-0005-0000-0000-00003E0B0000}"/>
    <cellStyle name="20% - 강조색6 14" xfId="1514" xr:uid="{00000000-0005-0000-0000-00003F0B0000}"/>
    <cellStyle name="20% - 강조색6 14 10" xfId="5712" xr:uid="{00000000-0005-0000-0000-0000400B0000}"/>
    <cellStyle name="20% - 강조색6 14 11" xfId="5713" xr:uid="{00000000-0005-0000-0000-0000410B0000}"/>
    <cellStyle name="20% - 강조색6 14 12" xfId="5714" xr:uid="{00000000-0005-0000-0000-0000420B0000}"/>
    <cellStyle name="20% - 강조색6 14 13" xfId="5715" xr:uid="{00000000-0005-0000-0000-0000430B0000}"/>
    <cellStyle name="20% - 강조색6 14 14" xfId="5716" xr:uid="{00000000-0005-0000-0000-0000440B0000}"/>
    <cellStyle name="20% - 강조색6 14 2" xfId="1515" xr:uid="{00000000-0005-0000-0000-0000450B0000}"/>
    <cellStyle name="20% - 강조색6 14 2 2" xfId="1516" xr:uid="{00000000-0005-0000-0000-0000460B0000}"/>
    <cellStyle name="20% - 강조색6 14 2 2 2" xfId="5717" xr:uid="{00000000-0005-0000-0000-0000470B0000}"/>
    <cellStyle name="20% - 강조색6 14 2 3" xfId="1517" xr:uid="{00000000-0005-0000-0000-0000480B0000}"/>
    <cellStyle name="20% - 강조색6 14 2 4" xfId="5718" xr:uid="{00000000-0005-0000-0000-0000490B0000}"/>
    <cellStyle name="20% - 강조색6 14 3" xfId="1518" xr:uid="{00000000-0005-0000-0000-00004A0B0000}"/>
    <cellStyle name="20% - 강조색6 14 3 2" xfId="1519" xr:uid="{00000000-0005-0000-0000-00004B0B0000}"/>
    <cellStyle name="20% - 강조색6 14 3 3" xfId="1520" xr:uid="{00000000-0005-0000-0000-00004C0B0000}"/>
    <cellStyle name="20% - 강조색6 14 3 4" xfId="5719" xr:uid="{00000000-0005-0000-0000-00004D0B0000}"/>
    <cellStyle name="20% - 강조색6 14 4" xfId="1521" xr:uid="{00000000-0005-0000-0000-00004E0B0000}"/>
    <cellStyle name="20% - 강조색6 14 4 2" xfId="5720" xr:uid="{00000000-0005-0000-0000-00004F0B0000}"/>
    <cellStyle name="20% - 강조색6 14 5" xfId="1522" xr:uid="{00000000-0005-0000-0000-0000500B0000}"/>
    <cellStyle name="20% - 강조색6 14 5 2" xfId="5721" xr:uid="{00000000-0005-0000-0000-0000510B0000}"/>
    <cellStyle name="20% - 강조색6 14 6" xfId="5722" xr:uid="{00000000-0005-0000-0000-0000520B0000}"/>
    <cellStyle name="20% - 강조색6 14 7" xfId="5723" xr:uid="{00000000-0005-0000-0000-0000530B0000}"/>
    <cellStyle name="20% - 강조색6 14 8" xfId="5724" xr:uid="{00000000-0005-0000-0000-0000540B0000}"/>
    <cellStyle name="20% - 강조색6 14 9" xfId="5725" xr:uid="{00000000-0005-0000-0000-0000550B0000}"/>
    <cellStyle name="20% - 강조색6 15" xfId="1523" xr:uid="{00000000-0005-0000-0000-0000560B0000}"/>
    <cellStyle name="20% - 강조색6 15 10" xfId="5726" xr:uid="{00000000-0005-0000-0000-0000570B0000}"/>
    <cellStyle name="20% - 강조색6 15 11" xfId="5727" xr:uid="{00000000-0005-0000-0000-0000580B0000}"/>
    <cellStyle name="20% - 강조색6 15 12" xfId="5728" xr:uid="{00000000-0005-0000-0000-0000590B0000}"/>
    <cellStyle name="20% - 강조색6 15 13" xfId="5729" xr:uid="{00000000-0005-0000-0000-00005A0B0000}"/>
    <cellStyle name="20% - 강조색6 15 14" xfId="5730" xr:uid="{00000000-0005-0000-0000-00005B0B0000}"/>
    <cellStyle name="20% - 강조색6 15 2" xfId="1524" xr:uid="{00000000-0005-0000-0000-00005C0B0000}"/>
    <cellStyle name="20% - 강조색6 15 2 2" xfId="1525" xr:uid="{00000000-0005-0000-0000-00005D0B0000}"/>
    <cellStyle name="20% - 강조색6 15 2 2 2" xfId="5731" xr:uid="{00000000-0005-0000-0000-00005E0B0000}"/>
    <cellStyle name="20% - 강조색6 15 2 3" xfId="1526" xr:uid="{00000000-0005-0000-0000-00005F0B0000}"/>
    <cellStyle name="20% - 강조색6 15 2 4" xfId="5732" xr:uid="{00000000-0005-0000-0000-0000600B0000}"/>
    <cellStyle name="20% - 강조색6 15 3" xfId="1527" xr:uid="{00000000-0005-0000-0000-0000610B0000}"/>
    <cellStyle name="20% - 강조색6 15 3 2" xfId="1528" xr:uid="{00000000-0005-0000-0000-0000620B0000}"/>
    <cellStyle name="20% - 강조색6 15 3 3" xfId="1529" xr:uid="{00000000-0005-0000-0000-0000630B0000}"/>
    <cellStyle name="20% - 강조색6 15 3 4" xfId="5733" xr:uid="{00000000-0005-0000-0000-0000640B0000}"/>
    <cellStyle name="20% - 강조색6 15 4" xfId="1530" xr:uid="{00000000-0005-0000-0000-0000650B0000}"/>
    <cellStyle name="20% - 강조색6 15 4 2" xfId="5734" xr:uid="{00000000-0005-0000-0000-0000660B0000}"/>
    <cellStyle name="20% - 강조색6 15 5" xfId="1531" xr:uid="{00000000-0005-0000-0000-0000670B0000}"/>
    <cellStyle name="20% - 강조색6 15 5 2" xfId="5735" xr:uid="{00000000-0005-0000-0000-0000680B0000}"/>
    <cellStyle name="20% - 강조색6 15 6" xfId="5736" xr:uid="{00000000-0005-0000-0000-0000690B0000}"/>
    <cellStyle name="20% - 강조색6 15 7" xfId="5737" xr:uid="{00000000-0005-0000-0000-00006A0B0000}"/>
    <cellStyle name="20% - 강조색6 15 8" xfId="5738" xr:uid="{00000000-0005-0000-0000-00006B0B0000}"/>
    <cellStyle name="20% - 강조색6 15 9" xfId="5739" xr:uid="{00000000-0005-0000-0000-00006C0B0000}"/>
    <cellStyle name="20% - 강조색6 16" xfId="1532" xr:uid="{00000000-0005-0000-0000-00006D0B0000}"/>
    <cellStyle name="20% - 강조색6 16 10" xfId="5740" xr:uid="{00000000-0005-0000-0000-00006E0B0000}"/>
    <cellStyle name="20% - 강조색6 16 11" xfId="5741" xr:uid="{00000000-0005-0000-0000-00006F0B0000}"/>
    <cellStyle name="20% - 강조색6 16 12" xfId="5742" xr:uid="{00000000-0005-0000-0000-0000700B0000}"/>
    <cellStyle name="20% - 강조색6 16 13" xfId="5743" xr:uid="{00000000-0005-0000-0000-0000710B0000}"/>
    <cellStyle name="20% - 강조색6 16 14" xfId="5744" xr:uid="{00000000-0005-0000-0000-0000720B0000}"/>
    <cellStyle name="20% - 강조색6 16 2" xfId="1533" xr:uid="{00000000-0005-0000-0000-0000730B0000}"/>
    <cellStyle name="20% - 강조색6 16 2 2" xfId="1534" xr:uid="{00000000-0005-0000-0000-0000740B0000}"/>
    <cellStyle name="20% - 강조색6 16 2 2 2" xfId="5745" xr:uid="{00000000-0005-0000-0000-0000750B0000}"/>
    <cellStyle name="20% - 강조색6 16 2 3" xfId="1535" xr:uid="{00000000-0005-0000-0000-0000760B0000}"/>
    <cellStyle name="20% - 강조색6 16 2 4" xfId="5746" xr:uid="{00000000-0005-0000-0000-0000770B0000}"/>
    <cellStyle name="20% - 강조색6 16 3" xfId="1536" xr:uid="{00000000-0005-0000-0000-0000780B0000}"/>
    <cellStyle name="20% - 강조색6 16 3 2" xfId="1537" xr:uid="{00000000-0005-0000-0000-0000790B0000}"/>
    <cellStyle name="20% - 강조색6 16 3 3" xfId="1538" xr:uid="{00000000-0005-0000-0000-00007A0B0000}"/>
    <cellStyle name="20% - 강조색6 16 3 4" xfId="5747" xr:uid="{00000000-0005-0000-0000-00007B0B0000}"/>
    <cellStyle name="20% - 강조색6 16 4" xfId="1539" xr:uid="{00000000-0005-0000-0000-00007C0B0000}"/>
    <cellStyle name="20% - 강조색6 16 4 2" xfId="5748" xr:uid="{00000000-0005-0000-0000-00007D0B0000}"/>
    <cellStyle name="20% - 강조색6 16 5" xfId="1540" xr:uid="{00000000-0005-0000-0000-00007E0B0000}"/>
    <cellStyle name="20% - 강조색6 16 5 2" xfId="5749" xr:uid="{00000000-0005-0000-0000-00007F0B0000}"/>
    <cellStyle name="20% - 강조색6 16 6" xfId="5750" xr:uid="{00000000-0005-0000-0000-0000800B0000}"/>
    <cellStyle name="20% - 강조색6 16 7" xfId="5751" xr:uid="{00000000-0005-0000-0000-0000810B0000}"/>
    <cellStyle name="20% - 강조색6 16 8" xfId="5752" xr:uid="{00000000-0005-0000-0000-0000820B0000}"/>
    <cellStyle name="20% - 강조색6 16 9" xfId="5753" xr:uid="{00000000-0005-0000-0000-0000830B0000}"/>
    <cellStyle name="20% - 강조색6 17" xfId="1541" xr:uid="{00000000-0005-0000-0000-0000840B0000}"/>
    <cellStyle name="20% - 강조색6 17 10" xfId="5754" xr:uid="{00000000-0005-0000-0000-0000850B0000}"/>
    <cellStyle name="20% - 강조색6 17 11" xfId="5755" xr:uid="{00000000-0005-0000-0000-0000860B0000}"/>
    <cellStyle name="20% - 강조색6 17 12" xfId="5756" xr:uid="{00000000-0005-0000-0000-0000870B0000}"/>
    <cellStyle name="20% - 강조색6 17 13" xfId="5757" xr:uid="{00000000-0005-0000-0000-0000880B0000}"/>
    <cellStyle name="20% - 강조색6 17 14" xfId="5758" xr:uid="{00000000-0005-0000-0000-0000890B0000}"/>
    <cellStyle name="20% - 강조색6 17 2" xfId="1542" xr:uid="{00000000-0005-0000-0000-00008A0B0000}"/>
    <cellStyle name="20% - 강조색6 17 2 2" xfId="1543" xr:uid="{00000000-0005-0000-0000-00008B0B0000}"/>
    <cellStyle name="20% - 강조색6 17 2 3" xfId="1544" xr:uid="{00000000-0005-0000-0000-00008C0B0000}"/>
    <cellStyle name="20% - 강조색6 17 2 4" xfId="5759" xr:uid="{00000000-0005-0000-0000-00008D0B0000}"/>
    <cellStyle name="20% - 강조색6 17 3" xfId="1545" xr:uid="{00000000-0005-0000-0000-00008E0B0000}"/>
    <cellStyle name="20% - 강조색6 17 3 2" xfId="5760" xr:uid="{00000000-0005-0000-0000-00008F0B0000}"/>
    <cellStyle name="20% - 강조색6 17 4" xfId="1546" xr:uid="{00000000-0005-0000-0000-0000900B0000}"/>
    <cellStyle name="20% - 강조색6 17 4 2" xfId="5761" xr:uid="{00000000-0005-0000-0000-0000910B0000}"/>
    <cellStyle name="20% - 강조색6 17 5" xfId="5762" xr:uid="{00000000-0005-0000-0000-0000920B0000}"/>
    <cellStyle name="20% - 강조색6 17 6" xfId="5763" xr:uid="{00000000-0005-0000-0000-0000930B0000}"/>
    <cellStyle name="20% - 강조색6 17 7" xfId="5764" xr:uid="{00000000-0005-0000-0000-0000940B0000}"/>
    <cellStyle name="20% - 강조색6 17 8" xfId="5765" xr:uid="{00000000-0005-0000-0000-0000950B0000}"/>
    <cellStyle name="20% - 강조색6 17 9" xfId="5766" xr:uid="{00000000-0005-0000-0000-0000960B0000}"/>
    <cellStyle name="20% - 강조색6 18" xfId="1547" xr:uid="{00000000-0005-0000-0000-0000970B0000}"/>
    <cellStyle name="20% - 강조색6 18 10" xfId="5767" xr:uid="{00000000-0005-0000-0000-0000980B0000}"/>
    <cellStyle name="20% - 강조색6 18 11" xfId="5768" xr:uid="{00000000-0005-0000-0000-0000990B0000}"/>
    <cellStyle name="20% - 강조색6 18 12" xfId="5769" xr:uid="{00000000-0005-0000-0000-00009A0B0000}"/>
    <cellStyle name="20% - 강조색6 18 13" xfId="5770" xr:uid="{00000000-0005-0000-0000-00009B0B0000}"/>
    <cellStyle name="20% - 강조색6 18 14" xfId="5771" xr:uid="{00000000-0005-0000-0000-00009C0B0000}"/>
    <cellStyle name="20% - 강조색6 18 2" xfId="1548" xr:uid="{00000000-0005-0000-0000-00009D0B0000}"/>
    <cellStyle name="20% - 강조색6 18 2 2" xfId="1549" xr:uid="{00000000-0005-0000-0000-00009E0B0000}"/>
    <cellStyle name="20% - 강조색6 18 2 3" xfId="1550" xr:uid="{00000000-0005-0000-0000-00009F0B0000}"/>
    <cellStyle name="20% - 강조색6 18 2 4" xfId="5772" xr:uid="{00000000-0005-0000-0000-0000A00B0000}"/>
    <cellStyle name="20% - 강조색6 18 3" xfId="1551" xr:uid="{00000000-0005-0000-0000-0000A10B0000}"/>
    <cellStyle name="20% - 강조색6 18 3 2" xfId="5773" xr:uid="{00000000-0005-0000-0000-0000A20B0000}"/>
    <cellStyle name="20% - 강조색6 18 4" xfId="1552" xr:uid="{00000000-0005-0000-0000-0000A30B0000}"/>
    <cellStyle name="20% - 강조색6 18 4 2" xfId="5774" xr:uid="{00000000-0005-0000-0000-0000A40B0000}"/>
    <cellStyle name="20% - 강조색6 18 5" xfId="5775" xr:uid="{00000000-0005-0000-0000-0000A50B0000}"/>
    <cellStyle name="20% - 강조색6 18 6" xfId="5776" xr:uid="{00000000-0005-0000-0000-0000A60B0000}"/>
    <cellStyle name="20% - 강조색6 18 7" xfId="5777" xr:uid="{00000000-0005-0000-0000-0000A70B0000}"/>
    <cellStyle name="20% - 강조색6 18 8" xfId="5778" xr:uid="{00000000-0005-0000-0000-0000A80B0000}"/>
    <cellStyle name="20% - 강조색6 18 9" xfId="5779" xr:uid="{00000000-0005-0000-0000-0000A90B0000}"/>
    <cellStyle name="20% - 강조색6 19" xfId="1553" xr:uid="{00000000-0005-0000-0000-0000AA0B0000}"/>
    <cellStyle name="20% - 강조색6 19 10" xfId="5780" xr:uid="{00000000-0005-0000-0000-0000AB0B0000}"/>
    <cellStyle name="20% - 강조색6 19 11" xfId="5781" xr:uid="{00000000-0005-0000-0000-0000AC0B0000}"/>
    <cellStyle name="20% - 강조색6 19 12" xfId="5782" xr:uid="{00000000-0005-0000-0000-0000AD0B0000}"/>
    <cellStyle name="20% - 강조색6 19 13" xfId="5783" xr:uid="{00000000-0005-0000-0000-0000AE0B0000}"/>
    <cellStyle name="20% - 강조색6 19 14" xfId="5784" xr:uid="{00000000-0005-0000-0000-0000AF0B0000}"/>
    <cellStyle name="20% - 강조색6 19 2" xfId="1554" xr:uid="{00000000-0005-0000-0000-0000B00B0000}"/>
    <cellStyle name="20% - 강조색6 19 2 2" xfId="1555" xr:uid="{00000000-0005-0000-0000-0000B10B0000}"/>
    <cellStyle name="20% - 강조색6 19 2 3" xfId="1556" xr:uid="{00000000-0005-0000-0000-0000B20B0000}"/>
    <cellStyle name="20% - 강조색6 19 2 4" xfId="5785" xr:uid="{00000000-0005-0000-0000-0000B30B0000}"/>
    <cellStyle name="20% - 강조색6 19 3" xfId="1557" xr:uid="{00000000-0005-0000-0000-0000B40B0000}"/>
    <cellStyle name="20% - 강조색6 19 3 2" xfId="5786" xr:uid="{00000000-0005-0000-0000-0000B50B0000}"/>
    <cellStyle name="20% - 강조색6 19 4" xfId="1558" xr:uid="{00000000-0005-0000-0000-0000B60B0000}"/>
    <cellStyle name="20% - 강조색6 19 4 2" xfId="5787" xr:uid="{00000000-0005-0000-0000-0000B70B0000}"/>
    <cellStyle name="20% - 강조색6 19 5" xfId="5788" xr:uid="{00000000-0005-0000-0000-0000B80B0000}"/>
    <cellStyle name="20% - 강조색6 19 6" xfId="5789" xr:uid="{00000000-0005-0000-0000-0000B90B0000}"/>
    <cellStyle name="20% - 강조색6 19 7" xfId="5790" xr:uid="{00000000-0005-0000-0000-0000BA0B0000}"/>
    <cellStyle name="20% - 강조색6 19 8" xfId="5791" xr:uid="{00000000-0005-0000-0000-0000BB0B0000}"/>
    <cellStyle name="20% - 강조색6 19 9" xfId="5792" xr:uid="{00000000-0005-0000-0000-0000BC0B0000}"/>
    <cellStyle name="20% - 강조색6 2" xfId="1559" xr:uid="{00000000-0005-0000-0000-0000BD0B0000}"/>
    <cellStyle name="20% - 강조색6 2 10" xfId="5793" xr:uid="{00000000-0005-0000-0000-0000BE0B0000}"/>
    <cellStyle name="20% - 강조색6 2 11" xfId="5794" xr:uid="{00000000-0005-0000-0000-0000BF0B0000}"/>
    <cellStyle name="20% - 강조색6 2 12" xfId="5795" xr:uid="{00000000-0005-0000-0000-0000C00B0000}"/>
    <cellStyle name="20% - 강조색6 2 13" xfId="5796" xr:uid="{00000000-0005-0000-0000-0000C10B0000}"/>
    <cellStyle name="20% - 강조색6 2 2" xfId="5797" xr:uid="{00000000-0005-0000-0000-0000C20B0000}"/>
    <cellStyle name="20% - 강조색6 2 2 2" xfId="5798" xr:uid="{00000000-0005-0000-0000-0000C30B0000}"/>
    <cellStyle name="20% - 강조색6 2 3" xfId="5799" xr:uid="{00000000-0005-0000-0000-0000C40B0000}"/>
    <cellStyle name="20% - 강조색6 2 3 2" xfId="5800" xr:uid="{00000000-0005-0000-0000-0000C50B0000}"/>
    <cellStyle name="20% - 강조색6 2 4" xfId="5801" xr:uid="{00000000-0005-0000-0000-0000C60B0000}"/>
    <cellStyle name="20% - 강조색6 2 4 2" xfId="5802" xr:uid="{00000000-0005-0000-0000-0000C70B0000}"/>
    <cellStyle name="20% - 강조색6 2 5" xfId="5803" xr:uid="{00000000-0005-0000-0000-0000C80B0000}"/>
    <cellStyle name="20% - 강조색6 2 6" xfId="5804" xr:uid="{00000000-0005-0000-0000-0000C90B0000}"/>
    <cellStyle name="20% - 강조색6 2 7" xfId="5805" xr:uid="{00000000-0005-0000-0000-0000CA0B0000}"/>
    <cellStyle name="20% - 강조색6 2 8" xfId="5806" xr:uid="{00000000-0005-0000-0000-0000CB0B0000}"/>
    <cellStyle name="20% - 강조색6 2 9" xfId="5807" xr:uid="{00000000-0005-0000-0000-0000CC0B0000}"/>
    <cellStyle name="20% - 강조색6 20" xfId="1560" xr:uid="{00000000-0005-0000-0000-0000CD0B0000}"/>
    <cellStyle name="20% - 강조색6 20 2" xfId="1561" xr:uid="{00000000-0005-0000-0000-0000CE0B0000}"/>
    <cellStyle name="20% - 강조색6 20 3" xfId="1562" xr:uid="{00000000-0005-0000-0000-0000CF0B0000}"/>
    <cellStyle name="20% - 강조색6 20 4" xfId="5808" xr:uid="{00000000-0005-0000-0000-0000D00B0000}"/>
    <cellStyle name="20% - 강조색6 21" xfId="1563" xr:uid="{00000000-0005-0000-0000-0000D10B0000}"/>
    <cellStyle name="20% - 강조색6 21 2" xfId="1564" xr:uid="{00000000-0005-0000-0000-0000D20B0000}"/>
    <cellStyle name="20% - 강조색6 21 3" xfId="1565" xr:uid="{00000000-0005-0000-0000-0000D30B0000}"/>
    <cellStyle name="20% - 강조색6 21 4" xfId="5809" xr:uid="{00000000-0005-0000-0000-0000D40B0000}"/>
    <cellStyle name="20% - 강조색6 22" xfId="1566" xr:uid="{00000000-0005-0000-0000-0000D50B0000}"/>
    <cellStyle name="20% - 강조색6 22 2" xfId="1567" xr:uid="{00000000-0005-0000-0000-0000D60B0000}"/>
    <cellStyle name="20% - 강조색6 22 3" xfId="1568" xr:uid="{00000000-0005-0000-0000-0000D70B0000}"/>
    <cellStyle name="20% - 강조색6 22 4" xfId="5810" xr:uid="{00000000-0005-0000-0000-0000D80B0000}"/>
    <cellStyle name="20% - 강조색6 23" xfId="1569" xr:uid="{00000000-0005-0000-0000-0000D90B0000}"/>
    <cellStyle name="20% - 강조색6 23 2" xfId="1570" xr:uid="{00000000-0005-0000-0000-0000DA0B0000}"/>
    <cellStyle name="20% - 강조색6 23 3" xfId="1571" xr:uid="{00000000-0005-0000-0000-0000DB0B0000}"/>
    <cellStyle name="20% - 강조색6 23 4" xfId="5811" xr:uid="{00000000-0005-0000-0000-0000DC0B0000}"/>
    <cellStyle name="20% - 강조색6 24" xfId="1572" xr:uid="{00000000-0005-0000-0000-0000DD0B0000}"/>
    <cellStyle name="20% - 강조색6 24 2" xfId="1573" xr:uid="{00000000-0005-0000-0000-0000DE0B0000}"/>
    <cellStyle name="20% - 강조색6 24 3" xfId="1574" xr:uid="{00000000-0005-0000-0000-0000DF0B0000}"/>
    <cellStyle name="20% - 강조색6 24 4" xfId="5812" xr:uid="{00000000-0005-0000-0000-0000E00B0000}"/>
    <cellStyle name="20% - 강조색6 25" xfId="1575" xr:uid="{00000000-0005-0000-0000-0000E10B0000}"/>
    <cellStyle name="20% - 강조색6 25 2" xfId="1576" xr:uid="{00000000-0005-0000-0000-0000E20B0000}"/>
    <cellStyle name="20% - 강조색6 25 3" xfId="1577" xr:uid="{00000000-0005-0000-0000-0000E30B0000}"/>
    <cellStyle name="20% - 강조색6 25 4" xfId="5813" xr:uid="{00000000-0005-0000-0000-0000E40B0000}"/>
    <cellStyle name="20% - 강조색6 26" xfId="1578" xr:uid="{00000000-0005-0000-0000-0000E50B0000}"/>
    <cellStyle name="20% - 강조색6 26 2" xfId="1579" xr:uid="{00000000-0005-0000-0000-0000E60B0000}"/>
    <cellStyle name="20% - 강조색6 26 3" xfId="1580" xr:uid="{00000000-0005-0000-0000-0000E70B0000}"/>
    <cellStyle name="20% - 강조색6 26 4" xfId="5814" xr:uid="{00000000-0005-0000-0000-0000E80B0000}"/>
    <cellStyle name="20% - 강조색6 27" xfId="1581" xr:uid="{00000000-0005-0000-0000-0000E90B0000}"/>
    <cellStyle name="20% - 강조색6 27 2" xfId="1582" xr:uid="{00000000-0005-0000-0000-0000EA0B0000}"/>
    <cellStyle name="20% - 강조색6 27 3" xfId="1583" xr:uid="{00000000-0005-0000-0000-0000EB0B0000}"/>
    <cellStyle name="20% - 강조색6 27 4" xfId="5815" xr:uid="{00000000-0005-0000-0000-0000EC0B0000}"/>
    <cellStyle name="20% - 강조색6 28" xfId="1584" xr:uid="{00000000-0005-0000-0000-0000ED0B0000}"/>
    <cellStyle name="20% - 강조색6 28 2" xfId="1585" xr:uid="{00000000-0005-0000-0000-0000EE0B0000}"/>
    <cellStyle name="20% - 강조색6 28 3" xfId="1586" xr:uid="{00000000-0005-0000-0000-0000EF0B0000}"/>
    <cellStyle name="20% - 강조색6 28 4" xfId="5816" xr:uid="{00000000-0005-0000-0000-0000F00B0000}"/>
    <cellStyle name="20% - 강조색6 29" xfId="1587" xr:uid="{00000000-0005-0000-0000-0000F10B0000}"/>
    <cellStyle name="20% - 강조색6 29 2" xfId="1588" xr:uid="{00000000-0005-0000-0000-0000F20B0000}"/>
    <cellStyle name="20% - 강조색6 29 3" xfId="1589" xr:uid="{00000000-0005-0000-0000-0000F30B0000}"/>
    <cellStyle name="20% - 강조색6 29 4" xfId="5817" xr:uid="{00000000-0005-0000-0000-0000F40B0000}"/>
    <cellStyle name="20% - 강조색6 3" xfId="1590" xr:uid="{00000000-0005-0000-0000-0000F50B0000}"/>
    <cellStyle name="20% - 강조색6 3 10" xfId="5818" xr:uid="{00000000-0005-0000-0000-0000F60B0000}"/>
    <cellStyle name="20% - 강조색6 3 11" xfId="5819" xr:uid="{00000000-0005-0000-0000-0000F70B0000}"/>
    <cellStyle name="20% - 강조색6 3 12" xfId="5820" xr:uid="{00000000-0005-0000-0000-0000F80B0000}"/>
    <cellStyle name="20% - 강조색6 3 13" xfId="5821" xr:uid="{00000000-0005-0000-0000-0000F90B0000}"/>
    <cellStyle name="20% - 강조색6 3 14" xfId="5822" xr:uid="{00000000-0005-0000-0000-0000FA0B0000}"/>
    <cellStyle name="20% - 강조색6 3 2" xfId="1591" xr:uid="{00000000-0005-0000-0000-0000FB0B0000}"/>
    <cellStyle name="20% - 강조색6 3 2 2" xfId="1592" xr:uid="{00000000-0005-0000-0000-0000FC0B0000}"/>
    <cellStyle name="20% - 강조색6 3 2 2 2" xfId="1593" xr:uid="{00000000-0005-0000-0000-0000FD0B0000}"/>
    <cellStyle name="20% - 강조색6 3 2 2 3" xfId="1594" xr:uid="{00000000-0005-0000-0000-0000FE0B0000}"/>
    <cellStyle name="20% - 강조색6 3 2 2 4" xfId="5823" xr:uid="{00000000-0005-0000-0000-0000FF0B0000}"/>
    <cellStyle name="20% - 강조색6 3 2 3" xfId="1595" xr:uid="{00000000-0005-0000-0000-0000000C0000}"/>
    <cellStyle name="20% - 강조색6 3 2 3 2" xfId="1596" xr:uid="{00000000-0005-0000-0000-0000010C0000}"/>
    <cellStyle name="20% - 강조색6 3 2 3 3" xfId="1597" xr:uid="{00000000-0005-0000-0000-0000020C0000}"/>
    <cellStyle name="20% - 강조색6 3 2 4" xfId="1598" xr:uid="{00000000-0005-0000-0000-0000030C0000}"/>
    <cellStyle name="20% - 강조색6 3 2 5" xfId="1599" xr:uid="{00000000-0005-0000-0000-0000040C0000}"/>
    <cellStyle name="20% - 강조색6 3 2 6" xfId="5824" xr:uid="{00000000-0005-0000-0000-0000050C0000}"/>
    <cellStyle name="20% - 강조색6 3 3" xfId="1600" xr:uid="{00000000-0005-0000-0000-0000060C0000}"/>
    <cellStyle name="20% - 강조색6 3 3 2" xfId="1601" xr:uid="{00000000-0005-0000-0000-0000070C0000}"/>
    <cellStyle name="20% - 강조색6 3 3 2 2" xfId="1602" xr:uid="{00000000-0005-0000-0000-0000080C0000}"/>
    <cellStyle name="20% - 강조색6 3 3 2 3" xfId="1603" xr:uid="{00000000-0005-0000-0000-0000090C0000}"/>
    <cellStyle name="20% - 강조색6 3 3 3" xfId="1604" xr:uid="{00000000-0005-0000-0000-00000A0C0000}"/>
    <cellStyle name="20% - 강조색6 3 3 3 2" xfId="1605" xr:uid="{00000000-0005-0000-0000-00000B0C0000}"/>
    <cellStyle name="20% - 강조색6 3 3 3 3" xfId="1606" xr:uid="{00000000-0005-0000-0000-00000C0C0000}"/>
    <cellStyle name="20% - 강조색6 3 3 4" xfId="1607" xr:uid="{00000000-0005-0000-0000-00000D0C0000}"/>
    <cellStyle name="20% - 강조색6 3 3 5" xfId="1608" xr:uid="{00000000-0005-0000-0000-00000E0C0000}"/>
    <cellStyle name="20% - 강조색6 3 3 6" xfId="5825" xr:uid="{00000000-0005-0000-0000-00000F0C0000}"/>
    <cellStyle name="20% - 강조색6 3 4" xfId="1609" xr:uid="{00000000-0005-0000-0000-0000100C0000}"/>
    <cellStyle name="20% - 강조색6 3 4 2" xfId="1610" xr:uid="{00000000-0005-0000-0000-0000110C0000}"/>
    <cellStyle name="20% - 강조색6 3 4 3" xfId="1611" xr:uid="{00000000-0005-0000-0000-0000120C0000}"/>
    <cellStyle name="20% - 강조색6 3 4 4" xfId="5826" xr:uid="{00000000-0005-0000-0000-0000130C0000}"/>
    <cellStyle name="20% - 강조색6 3 5" xfId="1612" xr:uid="{00000000-0005-0000-0000-0000140C0000}"/>
    <cellStyle name="20% - 강조색6 3 5 2" xfId="1613" xr:uid="{00000000-0005-0000-0000-0000150C0000}"/>
    <cellStyle name="20% - 강조색6 3 5 3" xfId="1614" xr:uid="{00000000-0005-0000-0000-0000160C0000}"/>
    <cellStyle name="20% - 강조색6 3 5 4" xfId="5827" xr:uid="{00000000-0005-0000-0000-0000170C0000}"/>
    <cellStyle name="20% - 강조색6 3 6" xfId="1615" xr:uid="{00000000-0005-0000-0000-0000180C0000}"/>
    <cellStyle name="20% - 강조색6 3 6 2" xfId="5828" xr:uid="{00000000-0005-0000-0000-0000190C0000}"/>
    <cellStyle name="20% - 강조색6 3 7" xfId="1616" xr:uid="{00000000-0005-0000-0000-00001A0C0000}"/>
    <cellStyle name="20% - 강조색6 3 7 2" xfId="5829" xr:uid="{00000000-0005-0000-0000-00001B0C0000}"/>
    <cellStyle name="20% - 강조색6 3 8" xfId="5830" xr:uid="{00000000-0005-0000-0000-00001C0C0000}"/>
    <cellStyle name="20% - 강조색6 3 9" xfId="5831" xr:uid="{00000000-0005-0000-0000-00001D0C0000}"/>
    <cellStyle name="20% - 강조색6 30" xfId="1617" xr:uid="{00000000-0005-0000-0000-00001E0C0000}"/>
    <cellStyle name="20% - 강조색6 30 2" xfId="1618" xr:uid="{00000000-0005-0000-0000-00001F0C0000}"/>
    <cellStyle name="20% - 강조색6 30 3" xfId="5832" xr:uid="{00000000-0005-0000-0000-0000200C0000}"/>
    <cellStyle name="20% - 강조색6 31" xfId="1619" xr:uid="{00000000-0005-0000-0000-0000210C0000}"/>
    <cellStyle name="20% - 강조색6 31 2" xfId="5833" xr:uid="{00000000-0005-0000-0000-0000220C0000}"/>
    <cellStyle name="20% - 강조색6 32" xfId="1620" xr:uid="{00000000-0005-0000-0000-0000230C0000}"/>
    <cellStyle name="20% - 강조색6 32 2" xfId="5834" xr:uid="{00000000-0005-0000-0000-0000240C0000}"/>
    <cellStyle name="20% - 강조색6 33" xfId="1621" xr:uid="{00000000-0005-0000-0000-0000250C0000}"/>
    <cellStyle name="20% - 강조색6 34" xfId="1622" xr:uid="{00000000-0005-0000-0000-0000260C0000}"/>
    <cellStyle name="20% - 강조색6 35" xfId="1623" xr:uid="{00000000-0005-0000-0000-0000270C0000}"/>
    <cellStyle name="20% - 강조색6 36" xfId="1624" xr:uid="{00000000-0005-0000-0000-0000280C0000}"/>
    <cellStyle name="20% - 강조색6 37" xfId="1625" xr:uid="{00000000-0005-0000-0000-0000290C0000}"/>
    <cellStyle name="20% - 강조색6 38" xfId="1626" xr:uid="{00000000-0005-0000-0000-00002A0C0000}"/>
    <cellStyle name="20% - 강조색6 4" xfId="1627" xr:uid="{00000000-0005-0000-0000-00002B0C0000}"/>
    <cellStyle name="20% - 강조색6 4 10" xfId="5835" xr:uid="{00000000-0005-0000-0000-00002C0C0000}"/>
    <cellStyle name="20% - 강조색6 4 11" xfId="5836" xr:uid="{00000000-0005-0000-0000-00002D0C0000}"/>
    <cellStyle name="20% - 강조색6 4 12" xfId="5837" xr:uid="{00000000-0005-0000-0000-00002E0C0000}"/>
    <cellStyle name="20% - 강조색6 4 13" xfId="5838" xr:uid="{00000000-0005-0000-0000-00002F0C0000}"/>
    <cellStyle name="20% - 강조색6 4 14" xfId="5839" xr:uid="{00000000-0005-0000-0000-0000300C0000}"/>
    <cellStyle name="20% - 강조색6 4 2" xfId="1628" xr:uid="{00000000-0005-0000-0000-0000310C0000}"/>
    <cellStyle name="20% - 강조색6 4 2 2" xfId="1629" xr:uid="{00000000-0005-0000-0000-0000320C0000}"/>
    <cellStyle name="20% - 강조색6 4 2 2 2" xfId="1630" xr:uid="{00000000-0005-0000-0000-0000330C0000}"/>
    <cellStyle name="20% - 강조색6 4 2 2 3" xfId="1631" xr:uid="{00000000-0005-0000-0000-0000340C0000}"/>
    <cellStyle name="20% - 강조색6 4 2 2 4" xfId="5840" xr:uid="{00000000-0005-0000-0000-0000350C0000}"/>
    <cellStyle name="20% - 강조색6 4 2 3" xfId="1632" xr:uid="{00000000-0005-0000-0000-0000360C0000}"/>
    <cellStyle name="20% - 강조색6 4 2 3 2" xfId="1633" xr:uid="{00000000-0005-0000-0000-0000370C0000}"/>
    <cellStyle name="20% - 강조색6 4 2 3 3" xfId="1634" xr:uid="{00000000-0005-0000-0000-0000380C0000}"/>
    <cellStyle name="20% - 강조색6 4 2 4" xfId="1635" xr:uid="{00000000-0005-0000-0000-0000390C0000}"/>
    <cellStyle name="20% - 강조색6 4 2 5" xfId="1636" xr:uid="{00000000-0005-0000-0000-00003A0C0000}"/>
    <cellStyle name="20% - 강조색6 4 2 6" xfId="5841" xr:uid="{00000000-0005-0000-0000-00003B0C0000}"/>
    <cellStyle name="20% - 강조색6 4 3" xfId="1637" xr:uid="{00000000-0005-0000-0000-00003C0C0000}"/>
    <cellStyle name="20% - 강조색6 4 3 2" xfId="1638" xr:uid="{00000000-0005-0000-0000-00003D0C0000}"/>
    <cellStyle name="20% - 강조색6 4 3 2 2" xfId="1639" xr:uid="{00000000-0005-0000-0000-00003E0C0000}"/>
    <cellStyle name="20% - 강조색6 4 3 2 3" xfId="1640" xr:uid="{00000000-0005-0000-0000-00003F0C0000}"/>
    <cellStyle name="20% - 강조색6 4 3 3" xfId="1641" xr:uid="{00000000-0005-0000-0000-0000400C0000}"/>
    <cellStyle name="20% - 강조색6 4 3 3 2" xfId="1642" xr:uid="{00000000-0005-0000-0000-0000410C0000}"/>
    <cellStyle name="20% - 강조색6 4 3 3 3" xfId="1643" xr:uid="{00000000-0005-0000-0000-0000420C0000}"/>
    <cellStyle name="20% - 강조색6 4 3 4" xfId="1644" xr:uid="{00000000-0005-0000-0000-0000430C0000}"/>
    <cellStyle name="20% - 강조색6 4 3 5" xfId="1645" xr:uid="{00000000-0005-0000-0000-0000440C0000}"/>
    <cellStyle name="20% - 강조색6 4 3 6" xfId="5842" xr:uid="{00000000-0005-0000-0000-0000450C0000}"/>
    <cellStyle name="20% - 강조색6 4 4" xfId="1646" xr:uid="{00000000-0005-0000-0000-0000460C0000}"/>
    <cellStyle name="20% - 강조색6 4 4 2" xfId="1647" xr:uid="{00000000-0005-0000-0000-0000470C0000}"/>
    <cellStyle name="20% - 강조색6 4 4 3" xfId="1648" xr:uid="{00000000-0005-0000-0000-0000480C0000}"/>
    <cellStyle name="20% - 강조색6 4 4 4" xfId="5843" xr:uid="{00000000-0005-0000-0000-0000490C0000}"/>
    <cellStyle name="20% - 강조색6 4 5" xfId="1649" xr:uid="{00000000-0005-0000-0000-00004A0C0000}"/>
    <cellStyle name="20% - 강조색6 4 5 2" xfId="1650" xr:uid="{00000000-0005-0000-0000-00004B0C0000}"/>
    <cellStyle name="20% - 강조색6 4 5 3" xfId="1651" xr:uid="{00000000-0005-0000-0000-00004C0C0000}"/>
    <cellStyle name="20% - 강조색6 4 5 4" xfId="5844" xr:uid="{00000000-0005-0000-0000-00004D0C0000}"/>
    <cellStyle name="20% - 강조색6 4 6" xfId="1652" xr:uid="{00000000-0005-0000-0000-00004E0C0000}"/>
    <cellStyle name="20% - 강조색6 4 6 2" xfId="5845" xr:uid="{00000000-0005-0000-0000-00004F0C0000}"/>
    <cellStyle name="20% - 강조색6 4 7" xfId="1653" xr:uid="{00000000-0005-0000-0000-0000500C0000}"/>
    <cellStyle name="20% - 강조색6 4 7 2" xfId="5846" xr:uid="{00000000-0005-0000-0000-0000510C0000}"/>
    <cellStyle name="20% - 강조색6 4 8" xfId="5847" xr:uid="{00000000-0005-0000-0000-0000520C0000}"/>
    <cellStyle name="20% - 강조색6 4 9" xfId="5848" xr:uid="{00000000-0005-0000-0000-0000530C0000}"/>
    <cellStyle name="20% - 강조색6 5" xfId="1654" xr:uid="{00000000-0005-0000-0000-0000540C0000}"/>
    <cellStyle name="20% - 강조색6 5 10" xfId="5849" xr:uid="{00000000-0005-0000-0000-0000550C0000}"/>
    <cellStyle name="20% - 강조색6 5 11" xfId="5850" xr:uid="{00000000-0005-0000-0000-0000560C0000}"/>
    <cellStyle name="20% - 강조색6 5 12" xfId="5851" xr:uid="{00000000-0005-0000-0000-0000570C0000}"/>
    <cellStyle name="20% - 강조색6 5 13" xfId="5852" xr:uid="{00000000-0005-0000-0000-0000580C0000}"/>
    <cellStyle name="20% - 강조색6 5 14" xfId="5853" xr:uid="{00000000-0005-0000-0000-0000590C0000}"/>
    <cellStyle name="20% - 강조색6 5 2" xfId="1655" xr:uid="{00000000-0005-0000-0000-00005A0C0000}"/>
    <cellStyle name="20% - 강조색6 5 2 2" xfId="1656" xr:uid="{00000000-0005-0000-0000-00005B0C0000}"/>
    <cellStyle name="20% - 강조색6 5 2 2 2" xfId="1657" xr:uid="{00000000-0005-0000-0000-00005C0C0000}"/>
    <cellStyle name="20% - 강조색6 5 2 2 3" xfId="1658" xr:uid="{00000000-0005-0000-0000-00005D0C0000}"/>
    <cellStyle name="20% - 강조색6 5 2 2 4" xfId="5854" xr:uid="{00000000-0005-0000-0000-00005E0C0000}"/>
    <cellStyle name="20% - 강조색6 5 2 3" xfId="1659" xr:uid="{00000000-0005-0000-0000-00005F0C0000}"/>
    <cellStyle name="20% - 강조색6 5 2 3 2" xfId="1660" xr:uid="{00000000-0005-0000-0000-0000600C0000}"/>
    <cellStyle name="20% - 강조색6 5 2 3 3" xfId="1661" xr:uid="{00000000-0005-0000-0000-0000610C0000}"/>
    <cellStyle name="20% - 강조색6 5 2 4" xfId="1662" xr:uid="{00000000-0005-0000-0000-0000620C0000}"/>
    <cellStyle name="20% - 강조색6 5 2 5" xfId="1663" xr:uid="{00000000-0005-0000-0000-0000630C0000}"/>
    <cellStyle name="20% - 강조색6 5 2 6" xfId="5855" xr:uid="{00000000-0005-0000-0000-0000640C0000}"/>
    <cellStyle name="20% - 강조색6 5 3" xfId="1664" xr:uid="{00000000-0005-0000-0000-0000650C0000}"/>
    <cellStyle name="20% - 강조색6 5 3 2" xfId="1665" xr:uid="{00000000-0005-0000-0000-0000660C0000}"/>
    <cellStyle name="20% - 강조색6 5 3 2 2" xfId="1666" xr:uid="{00000000-0005-0000-0000-0000670C0000}"/>
    <cellStyle name="20% - 강조색6 5 3 2 3" xfId="1667" xr:uid="{00000000-0005-0000-0000-0000680C0000}"/>
    <cellStyle name="20% - 강조색6 5 3 3" xfId="1668" xr:uid="{00000000-0005-0000-0000-0000690C0000}"/>
    <cellStyle name="20% - 강조색6 5 3 3 2" xfId="1669" xr:uid="{00000000-0005-0000-0000-00006A0C0000}"/>
    <cellStyle name="20% - 강조색6 5 3 3 3" xfId="1670" xr:uid="{00000000-0005-0000-0000-00006B0C0000}"/>
    <cellStyle name="20% - 강조색6 5 3 4" xfId="1671" xr:uid="{00000000-0005-0000-0000-00006C0C0000}"/>
    <cellStyle name="20% - 강조색6 5 3 5" xfId="1672" xr:uid="{00000000-0005-0000-0000-00006D0C0000}"/>
    <cellStyle name="20% - 강조색6 5 3 6" xfId="5856" xr:uid="{00000000-0005-0000-0000-00006E0C0000}"/>
    <cellStyle name="20% - 강조색6 5 4" xfId="1673" xr:uid="{00000000-0005-0000-0000-00006F0C0000}"/>
    <cellStyle name="20% - 강조색6 5 4 2" xfId="1674" xr:uid="{00000000-0005-0000-0000-0000700C0000}"/>
    <cellStyle name="20% - 강조색6 5 4 3" xfId="1675" xr:uid="{00000000-0005-0000-0000-0000710C0000}"/>
    <cellStyle name="20% - 강조색6 5 4 4" xfId="5857" xr:uid="{00000000-0005-0000-0000-0000720C0000}"/>
    <cellStyle name="20% - 강조색6 5 5" xfId="1676" xr:uid="{00000000-0005-0000-0000-0000730C0000}"/>
    <cellStyle name="20% - 강조색6 5 5 2" xfId="1677" xr:uid="{00000000-0005-0000-0000-0000740C0000}"/>
    <cellStyle name="20% - 강조색6 5 5 3" xfId="1678" xr:uid="{00000000-0005-0000-0000-0000750C0000}"/>
    <cellStyle name="20% - 강조색6 5 5 4" xfId="5858" xr:uid="{00000000-0005-0000-0000-0000760C0000}"/>
    <cellStyle name="20% - 강조색6 5 6" xfId="1679" xr:uid="{00000000-0005-0000-0000-0000770C0000}"/>
    <cellStyle name="20% - 강조색6 5 6 2" xfId="5859" xr:uid="{00000000-0005-0000-0000-0000780C0000}"/>
    <cellStyle name="20% - 강조색6 5 7" xfId="1680" xr:uid="{00000000-0005-0000-0000-0000790C0000}"/>
    <cellStyle name="20% - 강조색6 5 7 2" xfId="5860" xr:uid="{00000000-0005-0000-0000-00007A0C0000}"/>
    <cellStyle name="20% - 강조색6 5 8" xfId="5861" xr:uid="{00000000-0005-0000-0000-00007B0C0000}"/>
    <cellStyle name="20% - 강조색6 5 9" xfId="5862" xr:uid="{00000000-0005-0000-0000-00007C0C0000}"/>
    <cellStyle name="20% - 강조색6 6" xfId="1681" xr:uid="{00000000-0005-0000-0000-00007D0C0000}"/>
    <cellStyle name="20% - 강조색6 6 10" xfId="5863" xr:uid="{00000000-0005-0000-0000-00007E0C0000}"/>
    <cellStyle name="20% - 강조색6 6 11" xfId="5864" xr:uid="{00000000-0005-0000-0000-00007F0C0000}"/>
    <cellStyle name="20% - 강조색6 6 12" xfId="5865" xr:uid="{00000000-0005-0000-0000-0000800C0000}"/>
    <cellStyle name="20% - 강조색6 6 13" xfId="5866" xr:uid="{00000000-0005-0000-0000-0000810C0000}"/>
    <cellStyle name="20% - 강조색6 6 14" xfId="5867" xr:uid="{00000000-0005-0000-0000-0000820C0000}"/>
    <cellStyle name="20% - 강조색6 6 2" xfId="1682" xr:uid="{00000000-0005-0000-0000-0000830C0000}"/>
    <cellStyle name="20% - 강조색6 6 2 2" xfId="1683" xr:uid="{00000000-0005-0000-0000-0000840C0000}"/>
    <cellStyle name="20% - 강조색6 6 2 2 2" xfId="1684" xr:uid="{00000000-0005-0000-0000-0000850C0000}"/>
    <cellStyle name="20% - 강조색6 6 2 2 3" xfId="1685" xr:uid="{00000000-0005-0000-0000-0000860C0000}"/>
    <cellStyle name="20% - 강조색6 6 2 2 4" xfId="5868" xr:uid="{00000000-0005-0000-0000-0000870C0000}"/>
    <cellStyle name="20% - 강조색6 6 2 3" xfId="1686" xr:uid="{00000000-0005-0000-0000-0000880C0000}"/>
    <cellStyle name="20% - 강조색6 6 2 3 2" xfId="1687" xr:uid="{00000000-0005-0000-0000-0000890C0000}"/>
    <cellStyle name="20% - 강조색6 6 2 3 3" xfId="1688" xr:uid="{00000000-0005-0000-0000-00008A0C0000}"/>
    <cellStyle name="20% - 강조색6 6 2 4" xfId="1689" xr:uid="{00000000-0005-0000-0000-00008B0C0000}"/>
    <cellStyle name="20% - 강조색6 6 2 5" xfId="1690" xr:uid="{00000000-0005-0000-0000-00008C0C0000}"/>
    <cellStyle name="20% - 강조색6 6 2 6" xfId="5869" xr:uid="{00000000-0005-0000-0000-00008D0C0000}"/>
    <cellStyle name="20% - 강조색6 6 3" xfId="1691" xr:uid="{00000000-0005-0000-0000-00008E0C0000}"/>
    <cellStyle name="20% - 강조색6 6 3 2" xfId="1692" xr:uid="{00000000-0005-0000-0000-00008F0C0000}"/>
    <cellStyle name="20% - 강조색6 6 3 2 2" xfId="1693" xr:uid="{00000000-0005-0000-0000-0000900C0000}"/>
    <cellStyle name="20% - 강조색6 6 3 2 3" xfId="1694" xr:uid="{00000000-0005-0000-0000-0000910C0000}"/>
    <cellStyle name="20% - 강조색6 6 3 3" xfId="1695" xr:uid="{00000000-0005-0000-0000-0000920C0000}"/>
    <cellStyle name="20% - 강조색6 6 3 3 2" xfId="1696" xr:uid="{00000000-0005-0000-0000-0000930C0000}"/>
    <cellStyle name="20% - 강조색6 6 3 3 3" xfId="1697" xr:uid="{00000000-0005-0000-0000-0000940C0000}"/>
    <cellStyle name="20% - 강조색6 6 3 4" xfId="1698" xr:uid="{00000000-0005-0000-0000-0000950C0000}"/>
    <cellStyle name="20% - 강조색6 6 3 5" xfId="1699" xr:uid="{00000000-0005-0000-0000-0000960C0000}"/>
    <cellStyle name="20% - 강조색6 6 3 6" xfId="5870" xr:uid="{00000000-0005-0000-0000-0000970C0000}"/>
    <cellStyle name="20% - 강조색6 6 4" xfId="1700" xr:uid="{00000000-0005-0000-0000-0000980C0000}"/>
    <cellStyle name="20% - 강조색6 6 4 2" xfId="1701" xr:uid="{00000000-0005-0000-0000-0000990C0000}"/>
    <cellStyle name="20% - 강조색6 6 4 3" xfId="1702" xr:uid="{00000000-0005-0000-0000-00009A0C0000}"/>
    <cellStyle name="20% - 강조색6 6 4 4" xfId="5871" xr:uid="{00000000-0005-0000-0000-00009B0C0000}"/>
    <cellStyle name="20% - 강조색6 6 5" xfId="1703" xr:uid="{00000000-0005-0000-0000-00009C0C0000}"/>
    <cellStyle name="20% - 강조색6 6 5 2" xfId="1704" xr:uid="{00000000-0005-0000-0000-00009D0C0000}"/>
    <cellStyle name="20% - 강조색6 6 5 3" xfId="1705" xr:uid="{00000000-0005-0000-0000-00009E0C0000}"/>
    <cellStyle name="20% - 강조색6 6 5 4" xfId="5872" xr:uid="{00000000-0005-0000-0000-00009F0C0000}"/>
    <cellStyle name="20% - 강조색6 6 6" xfId="1706" xr:uid="{00000000-0005-0000-0000-0000A00C0000}"/>
    <cellStyle name="20% - 강조색6 6 6 2" xfId="5873" xr:uid="{00000000-0005-0000-0000-0000A10C0000}"/>
    <cellStyle name="20% - 강조색6 6 7" xfId="1707" xr:uid="{00000000-0005-0000-0000-0000A20C0000}"/>
    <cellStyle name="20% - 강조색6 6 7 2" xfId="5874" xr:uid="{00000000-0005-0000-0000-0000A30C0000}"/>
    <cellStyle name="20% - 강조색6 6 8" xfId="5875" xr:uid="{00000000-0005-0000-0000-0000A40C0000}"/>
    <cellStyle name="20% - 강조색6 6 9" xfId="5876" xr:uid="{00000000-0005-0000-0000-0000A50C0000}"/>
    <cellStyle name="20% - 강조색6 7" xfId="1708" xr:uid="{00000000-0005-0000-0000-0000A60C0000}"/>
    <cellStyle name="20% - 강조색6 7 10" xfId="5877" xr:uid="{00000000-0005-0000-0000-0000A70C0000}"/>
    <cellStyle name="20% - 강조색6 7 11" xfId="5878" xr:uid="{00000000-0005-0000-0000-0000A80C0000}"/>
    <cellStyle name="20% - 강조색6 7 12" xfId="5879" xr:uid="{00000000-0005-0000-0000-0000A90C0000}"/>
    <cellStyle name="20% - 강조색6 7 13" xfId="5880" xr:uid="{00000000-0005-0000-0000-0000AA0C0000}"/>
    <cellStyle name="20% - 강조색6 7 14" xfId="5881" xr:uid="{00000000-0005-0000-0000-0000AB0C0000}"/>
    <cellStyle name="20% - 강조색6 7 2" xfId="1709" xr:uid="{00000000-0005-0000-0000-0000AC0C0000}"/>
    <cellStyle name="20% - 강조색6 7 2 2" xfId="1710" xr:uid="{00000000-0005-0000-0000-0000AD0C0000}"/>
    <cellStyle name="20% - 강조색6 7 2 2 2" xfId="1711" xr:uid="{00000000-0005-0000-0000-0000AE0C0000}"/>
    <cellStyle name="20% - 강조색6 7 2 2 3" xfId="1712" xr:uid="{00000000-0005-0000-0000-0000AF0C0000}"/>
    <cellStyle name="20% - 강조색6 7 2 2 4" xfId="5882" xr:uid="{00000000-0005-0000-0000-0000B00C0000}"/>
    <cellStyle name="20% - 강조색6 7 2 3" xfId="1713" xr:uid="{00000000-0005-0000-0000-0000B10C0000}"/>
    <cellStyle name="20% - 강조색6 7 2 3 2" xfId="1714" xr:uid="{00000000-0005-0000-0000-0000B20C0000}"/>
    <cellStyle name="20% - 강조색6 7 2 3 3" xfId="1715" xr:uid="{00000000-0005-0000-0000-0000B30C0000}"/>
    <cellStyle name="20% - 강조색6 7 2 4" xfId="1716" xr:uid="{00000000-0005-0000-0000-0000B40C0000}"/>
    <cellStyle name="20% - 강조색6 7 2 5" xfId="1717" xr:uid="{00000000-0005-0000-0000-0000B50C0000}"/>
    <cellStyle name="20% - 강조색6 7 2 6" xfId="5883" xr:uid="{00000000-0005-0000-0000-0000B60C0000}"/>
    <cellStyle name="20% - 강조색6 7 3" xfId="1718" xr:uid="{00000000-0005-0000-0000-0000B70C0000}"/>
    <cellStyle name="20% - 강조색6 7 3 2" xfId="1719" xr:uid="{00000000-0005-0000-0000-0000B80C0000}"/>
    <cellStyle name="20% - 강조색6 7 3 2 2" xfId="1720" xr:uid="{00000000-0005-0000-0000-0000B90C0000}"/>
    <cellStyle name="20% - 강조색6 7 3 2 3" xfId="1721" xr:uid="{00000000-0005-0000-0000-0000BA0C0000}"/>
    <cellStyle name="20% - 강조색6 7 3 3" xfId="1722" xr:uid="{00000000-0005-0000-0000-0000BB0C0000}"/>
    <cellStyle name="20% - 강조색6 7 3 3 2" xfId="1723" xr:uid="{00000000-0005-0000-0000-0000BC0C0000}"/>
    <cellStyle name="20% - 강조색6 7 3 3 3" xfId="1724" xr:uid="{00000000-0005-0000-0000-0000BD0C0000}"/>
    <cellStyle name="20% - 강조색6 7 3 4" xfId="1725" xr:uid="{00000000-0005-0000-0000-0000BE0C0000}"/>
    <cellStyle name="20% - 강조색6 7 3 5" xfId="1726" xr:uid="{00000000-0005-0000-0000-0000BF0C0000}"/>
    <cellStyle name="20% - 강조색6 7 3 6" xfId="5884" xr:uid="{00000000-0005-0000-0000-0000C00C0000}"/>
    <cellStyle name="20% - 강조색6 7 4" xfId="1727" xr:uid="{00000000-0005-0000-0000-0000C10C0000}"/>
    <cellStyle name="20% - 강조색6 7 4 2" xfId="1728" xr:uid="{00000000-0005-0000-0000-0000C20C0000}"/>
    <cellStyle name="20% - 강조색6 7 4 3" xfId="1729" xr:uid="{00000000-0005-0000-0000-0000C30C0000}"/>
    <cellStyle name="20% - 강조색6 7 4 4" xfId="5885" xr:uid="{00000000-0005-0000-0000-0000C40C0000}"/>
    <cellStyle name="20% - 강조색6 7 5" xfId="1730" xr:uid="{00000000-0005-0000-0000-0000C50C0000}"/>
    <cellStyle name="20% - 강조색6 7 5 2" xfId="1731" xr:uid="{00000000-0005-0000-0000-0000C60C0000}"/>
    <cellStyle name="20% - 강조색6 7 5 3" xfId="1732" xr:uid="{00000000-0005-0000-0000-0000C70C0000}"/>
    <cellStyle name="20% - 강조색6 7 5 4" xfId="5886" xr:uid="{00000000-0005-0000-0000-0000C80C0000}"/>
    <cellStyle name="20% - 강조색6 7 6" xfId="1733" xr:uid="{00000000-0005-0000-0000-0000C90C0000}"/>
    <cellStyle name="20% - 강조색6 7 6 2" xfId="5887" xr:uid="{00000000-0005-0000-0000-0000CA0C0000}"/>
    <cellStyle name="20% - 강조색6 7 7" xfId="1734" xr:uid="{00000000-0005-0000-0000-0000CB0C0000}"/>
    <cellStyle name="20% - 강조색6 7 7 2" xfId="5888" xr:uid="{00000000-0005-0000-0000-0000CC0C0000}"/>
    <cellStyle name="20% - 강조색6 7 8" xfId="5889" xr:uid="{00000000-0005-0000-0000-0000CD0C0000}"/>
    <cellStyle name="20% - 강조색6 7 9" xfId="5890" xr:uid="{00000000-0005-0000-0000-0000CE0C0000}"/>
    <cellStyle name="20% - 강조색6 8" xfId="1735" xr:uid="{00000000-0005-0000-0000-0000CF0C0000}"/>
    <cellStyle name="20% - 강조색6 8 10" xfId="5891" xr:uid="{00000000-0005-0000-0000-0000D00C0000}"/>
    <cellStyle name="20% - 강조색6 8 11" xfId="5892" xr:uid="{00000000-0005-0000-0000-0000D10C0000}"/>
    <cellStyle name="20% - 강조색6 8 12" xfId="5893" xr:uid="{00000000-0005-0000-0000-0000D20C0000}"/>
    <cellStyle name="20% - 강조색6 8 13" xfId="5894" xr:uid="{00000000-0005-0000-0000-0000D30C0000}"/>
    <cellStyle name="20% - 강조색6 8 14" xfId="5895" xr:uid="{00000000-0005-0000-0000-0000D40C0000}"/>
    <cellStyle name="20% - 강조색6 8 2" xfId="1736" xr:uid="{00000000-0005-0000-0000-0000D50C0000}"/>
    <cellStyle name="20% - 강조색6 8 2 2" xfId="1737" xr:uid="{00000000-0005-0000-0000-0000D60C0000}"/>
    <cellStyle name="20% - 강조색6 8 2 2 2" xfId="1738" xr:uid="{00000000-0005-0000-0000-0000D70C0000}"/>
    <cellStyle name="20% - 강조색6 8 2 2 3" xfId="1739" xr:uid="{00000000-0005-0000-0000-0000D80C0000}"/>
    <cellStyle name="20% - 강조색6 8 2 2 4" xfId="5896" xr:uid="{00000000-0005-0000-0000-0000D90C0000}"/>
    <cellStyle name="20% - 강조색6 8 2 3" xfId="1740" xr:uid="{00000000-0005-0000-0000-0000DA0C0000}"/>
    <cellStyle name="20% - 강조색6 8 2 3 2" xfId="1741" xr:uid="{00000000-0005-0000-0000-0000DB0C0000}"/>
    <cellStyle name="20% - 강조색6 8 2 3 3" xfId="1742" xr:uid="{00000000-0005-0000-0000-0000DC0C0000}"/>
    <cellStyle name="20% - 강조색6 8 2 4" xfId="1743" xr:uid="{00000000-0005-0000-0000-0000DD0C0000}"/>
    <cellStyle name="20% - 강조색6 8 2 5" xfId="1744" xr:uid="{00000000-0005-0000-0000-0000DE0C0000}"/>
    <cellStyle name="20% - 강조색6 8 2 6" xfId="5897" xr:uid="{00000000-0005-0000-0000-0000DF0C0000}"/>
    <cellStyle name="20% - 강조색6 8 3" xfId="1745" xr:uid="{00000000-0005-0000-0000-0000E00C0000}"/>
    <cellStyle name="20% - 강조색6 8 3 2" xfId="1746" xr:uid="{00000000-0005-0000-0000-0000E10C0000}"/>
    <cellStyle name="20% - 강조색6 8 3 2 2" xfId="1747" xr:uid="{00000000-0005-0000-0000-0000E20C0000}"/>
    <cellStyle name="20% - 강조색6 8 3 2 3" xfId="1748" xr:uid="{00000000-0005-0000-0000-0000E30C0000}"/>
    <cellStyle name="20% - 강조색6 8 3 3" xfId="1749" xr:uid="{00000000-0005-0000-0000-0000E40C0000}"/>
    <cellStyle name="20% - 강조색6 8 3 3 2" xfId="1750" xr:uid="{00000000-0005-0000-0000-0000E50C0000}"/>
    <cellStyle name="20% - 강조색6 8 3 3 3" xfId="1751" xr:uid="{00000000-0005-0000-0000-0000E60C0000}"/>
    <cellStyle name="20% - 강조색6 8 3 4" xfId="1752" xr:uid="{00000000-0005-0000-0000-0000E70C0000}"/>
    <cellStyle name="20% - 강조색6 8 3 5" xfId="1753" xr:uid="{00000000-0005-0000-0000-0000E80C0000}"/>
    <cellStyle name="20% - 강조색6 8 3 6" xfId="5898" xr:uid="{00000000-0005-0000-0000-0000E90C0000}"/>
    <cellStyle name="20% - 강조색6 8 4" xfId="1754" xr:uid="{00000000-0005-0000-0000-0000EA0C0000}"/>
    <cellStyle name="20% - 강조색6 8 4 2" xfId="1755" xr:uid="{00000000-0005-0000-0000-0000EB0C0000}"/>
    <cellStyle name="20% - 강조색6 8 4 3" xfId="1756" xr:uid="{00000000-0005-0000-0000-0000EC0C0000}"/>
    <cellStyle name="20% - 강조색6 8 4 4" xfId="5899" xr:uid="{00000000-0005-0000-0000-0000ED0C0000}"/>
    <cellStyle name="20% - 강조색6 8 5" xfId="1757" xr:uid="{00000000-0005-0000-0000-0000EE0C0000}"/>
    <cellStyle name="20% - 강조색6 8 5 2" xfId="1758" xr:uid="{00000000-0005-0000-0000-0000EF0C0000}"/>
    <cellStyle name="20% - 강조색6 8 5 3" xfId="1759" xr:uid="{00000000-0005-0000-0000-0000F00C0000}"/>
    <cellStyle name="20% - 강조색6 8 5 4" xfId="5900" xr:uid="{00000000-0005-0000-0000-0000F10C0000}"/>
    <cellStyle name="20% - 강조색6 8 6" xfId="1760" xr:uid="{00000000-0005-0000-0000-0000F20C0000}"/>
    <cellStyle name="20% - 강조색6 8 6 2" xfId="5901" xr:uid="{00000000-0005-0000-0000-0000F30C0000}"/>
    <cellStyle name="20% - 강조색6 8 7" xfId="1761" xr:uid="{00000000-0005-0000-0000-0000F40C0000}"/>
    <cellStyle name="20% - 강조색6 8 7 2" xfId="5902" xr:uid="{00000000-0005-0000-0000-0000F50C0000}"/>
    <cellStyle name="20% - 강조색6 8 8" xfId="5903" xr:uid="{00000000-0005-0000-0000-0000F60C0000}"/>
    <cellStyle name="20% - 강조색6 8 9" xfId="5904" xr:uid="{00000000-0005-0000-0000-0000F70C0000}"/>
    <cellStyle name="20% - 강조색6 9" xfId="1762" xr:uid="{00000000-0005-0000-0000-0000F80C0000}"/>
    <cellStyle name="20% - 강조색6 9 10" xfId="5905" xr:uid="{00000000-0005-0000-0000-0000F90C0000}"/>
    <cellStyle name="20% - 강조색6 9 11" xfId="5906" xr:uid="{00000000-0005-0000-0000-0000FA0C0000}"/>
    <cellStyle name="20% - 강조색6 9 12" xfId="5907" xr:uid="{00000000-0005-0000-0000-0000FB0C0000}"/>
    <cellStyle name="20% - 강조색6 9 13" xfId="5908" xr:uid="{00000000-0005-0000-0000-0000FC0C0000}"/>
    <cellStyle name="20% - 강조색6 9 14" xfId="5909" xr:uid="{00000000-0005-0000-0000-0000FD0C0000}"/>
    <cellStyle name="20% - 강조색6 9 2" xfId="1763" xr:uid="{00000000-0005-0000-0000-0000FE0C0000}"/>
    <cellStyle name="20% - 강조색6 9 2 2" xfId="1764" xr:uid="{00000000-0005-0000-0000-0000FF0C0000}"/>
    <cellStyle name="20% - 강조색6 9 2 2 2" xfId="5910" xr:uid="{00000000-0005-0000-0000-0000000D0000}"/>
    <cellStyle name="20% - 강조색6 9 2 3" xfId="1765" xr:uid="{00000000-0005-0000-0000-0000010D0000}"/>
    <cellStyle name="20% - 강조색6 9 2 4" xfId="5911" xr:uid="{00000000-0005-0000-0000-0000020D0000}"/>
    <cellStyle name="20% - 강조색6 9 3" xfId="1766" xr:uid="{00000000-0005-0000-0000-0000030D0000}"/>
    <cellStyle name="20% - 강조색6 9 3 2" xfId="1767" xr:uid="{00000000-0005-0000-0000-0000040D0000}"/>
    <cellStyle name="20% - 강조색6 9 3 3" xfId="1768" xr:uid="{00000000-0005-0000-0000-0000050D0000}"/>
    <cellStyle name="20% - 강조색6 9 3 4" xfId="5912" xr:uid="{00000000-0005-0000-0000-0000060D0000}"/>
    <cellStyle name="20% - 강조색6 9 4" xfId="1769" xr:uid="{00000000-0005-0000-0000-0000070D0000}"/>
    <cellStyle name="20% - 강조색6 9 4 2" xfId="5913" xr:uid="{00000000-0005-0000-0000-0000080D0000}"/>
    <cellStyle name="20% - 강조색6 9 5" xfId="1770" xr:uid="{00000000-0005-0000-0000-0000090D0000}"/>
    <cellStyle name="20% - 강조색6 9 5 2" xfId="5914" xr:uid="{00000000-0005-0000-0000-00000A0D0000}"/>
    <cellStyle name="20% - 강조색6 9 6" xfId="5915" xr:uid="{00000000-0005-0000-0000-00000B0D0000}"/>
    <cellStyle name="20% - 강조색6 9 7" xfId="5916" xr:uid="{00000000-0005-0000-0000-00000C0D0000}"/>
    <cellStyle name="20% - 강조색6 9 8" xfId="5917" xr:uid="{00000000-0005-0000-0000-00000D0D0000}"/>
    <cellStyle name="20% - 강조색6 9 9" xfId="5918" xr:uid="{00000000-0005-0000-0000-00000E0D0000}"/>
    <cellStyle name="40% - 강조색1" xfId="4315" builtinId="31" customBuiltin="1"/>
    <cellStyle name="40% - 강조색1 10" xfId="1771" xr:uid="{00000000-0005-0000-0000-0000100D0000}"/>
    <cellStyle name="40% - 강조색1 10 10" xfId="5919" xr:uid="{00000000-0005-0000-0000-0000110D0000}"/>
    <cellStyle name="40% - 강조색1 10 11" xfId="5920" xr:uid="{00000000-0005-0000-0000-0000120D0000}"/>
    <cellStyle name="40% - 강조색1 10 12" xfId="5921" xr:uid="{00000000-0005-0000-0000-0000130D0000}"/>
    <cellStyle name="40% - 강조색1 10 13" xfId="5922" xr:uid="{00000000-0005-0000-0000-0000140D0000}"/>
    <cellStyle name="40% - 강조색1 10 14" xfId="5923" xr:uid="{00000000-0005-0000-0000-0000150D0000}"/>
    <cellStyle name="40% - 강조색1 10 2" xfId="1772" xr:uid="{00000000-0005-0000-0000-0000160D0000}"/>
    <cellStyle name="40% - 강조색1 10 2 2" xfId="1773" xr:uid="{00000000-0005-0000-0000-0000170D0000}"/>
    <cellStyle name="40% - 강조색1 10 2 2 2" xfId="5924" xr:uid="{00000000-0005-0000-0000-0000180D0000}"/>
    <cellStyle name="40% - 강조색1 10 2 3" xfId="1774" xr:uid="{00000000-0005-0000-0000-0000190D0000}"/>
    <cellStyle name="40% - 강조색1 10 2 4" xfId="5925" xr:uid="{00000000-0005-0000-0000-00001A0D0000}"/>
    <cellStyle name="40% - 강조색1 10 3" xfId="1775" xr:uid="{00000000-0005-0000-0000-00001B0D0000}"/>
    <cellStyle name="40% - 강조색1 10 3 2" xfId="1776" xr:uid="{00000000-0005-0000-0000-00001C0D0000}"/>
    <cellStyle name="40% - 강조색1 10 3 3" xfId="1777" xr:uid="{00000000-0005-0000-0000-00001D0D0000}"/>
    <cellStyle name="40% - 강조색1 10 3 4" xfId="5926" xr:uid="{00000000-0005-0000-0000-00001E0D0000}"/>
    <cellStyle name="40% - 강조색1 10 4" xfId="1778" xr:uid="{00000000-0005-0000-0000-00001F0D0000}"/>
    <cellStyle name="40% - 강조색1 10 4 2" xfId="5927" xr:uid="{00000000-0005-0000-0000-0000200D0000}"/>
    <cellStyle name="40% - 강조색1 10 5" xfId="1779" xr:uid="{00000000-0005-0000-0000-0000210D0000}"/>
    <cellStyle name="40% - 강조색1 10 5 2" xfId="5928" xr:uid="{00000000-0005-0000-0000-0000220D0000}"/>
    <cellStyle name="40% - 강조색1 10 6" xfId="5929" xr:uid="{00000000-0005-0000-0000-0000230D0000}"/>
    <cellStyle name="40% - 강조색1 10 7" xfId="5930" xr:uid="{00000000-0005-0000-0000-0000240D0000}"/>
    <cellStyle name="40% - 강조색1 10 8" xfId="5931" xr:uid="{00000000-0005-0000-0000-0000250D0000}"/>
    <cellStyle name="40% - 강조색1 10 9" xfId="5932" xr:uid="{00000000-0005-0000-0000-0000260D0000}"/>
    <cellStyle name="40% - 강조색1 11" xfId="1780" xr:uid="{00000000-0005-0000-0000-0000270D0000}"/>
    <cellStyle name="40% - 강조색1 11 10" xfId="5933" xr:uid="{00000000-0005-0000-0000-0000280D0000}"/>
    <cellStyle name="40% - 강조색1 11 11" xfId="5934" xr:uid="{00000000-0005-0000-0000-0000290D0000}"/>
    <cellStyle name="40% - 강조색1 11 12" xfId="5935" xr:uid="{00000000-0005-0000-0000-00002A0D0000}"/>
    <cellStyle name="40% - 강조색1 11 13" xfId="5936" xr:uid="{00000000-0005-0000-0000-00002B0D0000}"/>
    <cellStyle name="40% - 강조색1 11 14" xfId="5937" xr:uid="{00000000-0005-0000-0000-00002C0D0000}"/>
    <cellStyle name="40% - 강조색1 11 2" xfId="1781" xr:uid="{00000000-0005-0000-0000-00002D0D0000}"/>
    <cellStyle name="40% - 강조색1 11 2 2" xfId="1782" xr:uid="{00000000-0005-0000-0000-00002E0D0000}"/>
    <cellStyle name="40% - 강조색1 11 2 2 2" xfId="5938" xr:uid="{00000000-0005-0000-0000-00002F0D0000}"/>
    <cellStyle name="40% - 강조색1 11 2 3" xfId="1783" xr:uid="{00000000-0005-0000-0000-0000300D0000}"/>
    <cellStyle name="40% - 강조색1 11 2 4" xfId="5939" xr:uid="{00000000-0005-0000-0000-0000310D0000}"/>
    <cellStyle name="40% - 강조색1 11 3" xfId="1784" xr:uid="{00000000-0005-0000-0000-0000320D0000}"/>
    <cellStyle name="40% - 강조색1 11 3 2" xfId="1785" xr:uid="{00000000-0005-0000-0000-0000330D0000}"/>
    <cellStyle name="40% - 강조색1 11 3 3" xfId="1786" xr:uid="{00000000-0005-0000-0000-0000340D0000}"/>
    <cellStyle name="40% - 강조색1 11 3 4" xfId="5940" xr:uid="{00000000-0005-0000-0000-0000350D0000}"/>
    <cellStyle name="40% - 강조색1 11 4" xfId="1787" xr:uid="{00000000-0005-0000-0000-0000360D0000}"/>
    <cellStyle name="40% - 강조색1 11 4 2" xfId="5941" xr:uid="{00000000-0005-0000-0000-0000370D0000}"/>
    <cellStyle name="40% - 강조색1 11 5" xfId="1788" xr:uid="{00000000-0005-0000-0000-0000380D0000}"/>
    <cellStyle name="40% - 강조색1 11 5 2" xfId="5942" xr:uid="{00000000-0005-0000-0000-0000390D0000}"/>
    <cellStyle name="40% - 강조색1 11 6" xfId="5943" xr:uid="{00000000-0005-0000-0000-00003A0D0000}"/>
    <cellStyle name="40% - 강조색1 11 7" xfId="5944" xr:uid="{00000000-0005-0000-0000-00003B0D0000}"/>
    <cellStyle name="40% - 강조색1 11 8" xfId="5945" xr:uid="{00000000-0005-0000-0000-00003C0D0000}"/>
    <cellStyle name="40% - 강조색1 11 9" xfId="5946" xr:uid="{00000000-0005-0000-0000-00003D0D0000}"/>
    <cellStyle name="40% - 강조색1 12" xfId="1789" xr:uid="{00000000-0005-0000-0000-00003E0D0000}"/>
    <cellStyle name="40% - 강조색1 12 10" xfId="5947" xr:uid="{00000000-0005-0000-0000-00003F0D0000}"/>
    <cellStyle name="40% - 강조색1 12 11" xfId="5948" xr:uid="{00000000-0005-0000-0000-0000400D0000}"/>
    <cellStyle name="40% - 강조색1 12 12" xfId="5949" xr:uid="{00000000-0005-0000-0000-0000410D0000}"/>
    <cellStyle name="40% - 강조색1 12 13" xfId="5950" xr:uid="{00000000-0005-0000-0000-0000420D0000}"/>
    <cellStyle name="40% - 강조색1 12 14" xfId="5951" xr:uid="{00000000-0005-0000-0000-0000430D0000}"/>
    <cellStyle name="40% - 강조색1 12 2" xfId="1790" xr:uid="{00000000-0005-0000-0000-0000440D0000}"/>
    <cellStyle name="40% - 강조색1 12 2 2" xfId="1791" xr:uid="{00000000-0005-0000-0000-0000450D0000}"/>
    <cellStyle name="40% - 강조색1 12 2 2 2" xfId="5952" xr:uid="{00000000-0005-0000-0000-0000460D0000}"/>
    <cellStyle name="40% - 강조색1 12 2 3" xfId="1792" xr:uid="{00000000-0005-0000-0000-0000470D0000}"/>
    <cellStyle name="40% - 강조색1 12 2 4" xfId="5953" xr:uid="{00000000-0005-0000-0000-0000480D0000}"/>
    <cellStyle name="40% - 강조색1 12 3" xfId="1793" xr:uid="{00000000-0005-0000-0000-0000490D0000}"/>
    <cellStyle name="40% - 강조색1 12 3 2" xfId="1794" xr:uid="{00000000-0005-0000-0000-00004A0D0000}"/>
    <cellStyle name="40% - 강조색1 12 3 3" xfId="1795" xr:uid="{00000000-0005-0000-0000-00004B0D0000}"/>
    <cellStyle name="40% - 강조색1 12 3 4" xfId="5954" xr:uid="{00000000-0005-0000-0000-00004C0D0000}"/>
    <cellStyle name="40% - 강조색1 12 4" xfId="1796" xr:uid="{00000000-0005-0000-0000-00004D0D0000}"/>
    <cellStyle name="40% - 강조색1 12 4 2" xfId="5955" xr:uid="{00000000-0005-0000-0000-00004E0D0000}"/>
    <cellStyle name="40% - 강조색1 12 5" xfId="1797" xr:uid="{00000000-0005-0000-0000-00004F0D0000}"/>
    <cellStyle name="40% - 강조색1 12 5 2" xfId="5956" xr:uid="{00000000-0005-0000-0000-0000500D0000}"/>
    <cellStyle name="40% - 강조색1 12 6" xfId="5957" xr:uid="{00000000-0005-0000-0000-0000510D0000}"/>
    <cellStyle name="40% - 강조색1 12 7" xfId="5958" xr:uid="{00000000-0005-0000-0000-0000520D0000}"/>
    <cellStyle name="40% - 강조색1 12 8" xfId="5959" xr:uid="{00000000-0005-0000-0000-0000530D0000}"/>
    <cellStyle name="40% - 강조색1 12 9" xfId="5960" xr:uid="{00000000-0005-0000-0000-0000540D0000}"/>
    <cellStyle name="40% - 강조색1 13" xfId="1798" xr:uid="{00000000-0005-0000-0000-0000550D0000}"/>
    <cellStyle name="40% - 강조색1 13 10" xfId="5961" xr:uid="{00000000-0005-0000-0000-0000560D0000}"/>
    <cellStyle name="40% - 강조색1 13 11" xfId="5962" xr:uid="{00000000-0005-0000-0000-0000570D0000}"/>
    <cellStyle name="40% - 강조색1 13 12" xfId="5963" xr:uid="{00000000-0005-0000-0000-0000580D0000}"/>
    <cellStyle name="40% - 강조색1 13 13" xfId="5964" xr:uid="{00000000-0005-0000-0000-0000590D0000}"/>
    <cellStyle name="40% - 강조색1 13 14" xfId="5965" xr:uid="{00000000-0005-0000-0000-00005A0D0000}"/>
    <cellStyle name="40% - 강조색1 13 2" xfId="1799" xr:uid="{00000000-0005-0000-0000-00005B0D0000}"/>
    <cellStyle name="40% - 강조색1 13 2 2" xfId="1800" xr:uid="{00000000-0005-0000-0000-00005C0D0000}"/>
    <cellStyle name="40% - 강조색1 13 2 2 2" xfId="5966" xr:uid="{00000000-0005-0000-0000-00005D0D0000}"/>
    <cellStyle name="40% - 강조색1 13 2 3" xfId="1801" xr:uid="{00000000-0005-0000-0000-00005E0D0000}"/>
    <cellStyle name="40% - 강조색1 13 2 4" xfId="5967" xr:uid="{00000000-0005-0000-0000-00005F0D0000}"/>
    <cellStyle name="40% - 강조색1 13 3" xfId="1802" xr:uid="{00000000-0005-0000-0000-0000600D0000}"/>
    <cellStyle name="40% - 강조색1 13 3 2" xfId="1803" xr:uid="{00000000-0005-0000-0000-0000610D0000}"/>
    <cellStyle name="40% - 강조색1 13 3 3" xfId="1804" xr:uid="{00000000-0005-0000-0000-0000620D0000}"/>
    <cellStyle name="40% - 강조색1 13 3 4" xfId="5968" xr:uid="{00000000-0005-0000-0000-0000630D0000}"/>
    <cellStyle name="40% - 강조색1 13 4" xfId="1805" xr:uid="{00000000-0005-0000-0000-0000640D0000}"/>
    <cellStyle name="40% - 강조색1 13 4 2" xfId="5969" xr:uid="{00000000-0005-0000-0000-0000650D0000}"/>
    <cellStyle name="40% - 강조색1 13 5" xfId="1806" xr:uid="{00000000-0005-0000-0000-0000660D0000}"/>
    <cellStyle name="40% - 강조색1 13 5 2" xfId="5970" xr:uid="{00000000-0005-0000-0000-0000670D0000}"/>
    <cellStyle name="40% - 강조색1 13 6" xfId="5971" xr:uid="{00000000-0005-0000-0000-0000680D0000}"/>
    <cellStyle name="40% - 강조색1 13 7" xfId="5972" xr:uid="{00000000-0005-0000-0000-0000690D0000}"/>
    <cellStyle name="40% - 강조색1 13 8" xfId="5973" xr:uid="{00000000-0005-0000-0000-00006A0D0000}"/>
    <cellStyle name="40% - 강조색1 13 9" xfId="5974" xr:uid="{00000000-0005-0000-0000-00006B0D0000}"/>
    <cellStyle name="40% - 강조색1 14" xfId="1807" xr:uid="{00000000-0005-0000-0000-00006C0D0000}"/>
    <cellStyle name="40% - 강조색1 14 10" xfId="5975" xr:uid="{00000000-0005-0000-0000-00006D0D0000}"/>
    <cellStyle name="40% - 강조색1 14 11" xfId="5976" xr:uid="{00000000-0005-0000-0000-00006E0D0000}"/>
    <cellStyle name="40% - 강조색1 14 12" xfId="5977" xr:uid="{00000000-0005-0000-0000-00006F0D0000}"/>
    <cellStyle name="40% - 강조색1 14 13" xfId="5978" xr:uid="{00000000-0005-0000-0000-0000700D0000}"/>
    <cellStyle name="40% - 강조색1 14 14" xfId="5979" xr:uid="{00000000-0005-0000-0000-0000710D0000}"/>
    <cellStyle name="40% - 강조색1 14 2" xfId="1808" xr:uid="{00000000-0005-0000-0000-0000720D0000}"/>
    <cellStyle name="40% - 강조색1 14 2 2" xfId="1809" xr:uid="{00000000-0005-0000-0000-0000730D0000}"/>
    <cellStyle name="40% - 강조색1 14 2 2 2" xfId="5980" xr:uid="{00000000-0005-0000-0000-0000740D0000}"/>
    <cellStyle name="40% - 강조색1 14 2 3" xfId="1810" xr:uid="{00000000-0005-0000-0000-0000750D0000}"/>
    <cellStyle name="40% - 강조색1 14 2 4" xfId="5981" xr:uid="{00000000-0005-0000-0000-0000760D0000}"/>
    <cellStyle name="40% - 강조색1 14 3" xfId="1811" xr:uid="{00000000-0005-0000-0000-0000770D0000}"/>
    <cellStyle name="40% - 강조색1 14 3 2" xfId="1812" xr:uid="{00000000-0005-0000-0000-0000780D0000}"/>
    <cellStyle name="40% - 강조색1 14 3 3" xfId="1813" xr:uid="{00000000-0005-0000-0000-0000790D0000}"/>
    <cellStyle name="40% - 강조색1 14 3 4" xfId="5982" xr:uid="{00000000-0005-0000-0000-00007A0D0000}"/>
    <cellStyle name="40% - 강조색1 14 4" xfId="1814" xr:uid="{00000000-0005-0000-0000-00007B0D0000}"/>
    <cellStyle name="40% - 강조색1 14 4 2" xfId="5983" xr:uid="{00000000-0005-0000-0000-00007C0D0000}"/>
    <cellStyle name="40% - 강조색1 14 5" xfId="1815" xr:uid="{00000000-0005-0000-0000-00007D0D0000}"/>
    <cellStyle name="40% - 강조색1 14 5 2" xfId="5984" xr:uid="{00000000-0005-0000-0000-00007E0D0000}"/>
    <cellStyle name="40% - 강조색1 14 6" xfId="5985" xr:uid="{00000000-0005-0000-0000-00007F0D0000}"/>
    <cellStyle name="40% - 강조색1 14 7" xfId="5986" xr:uid="{00000000-0005-0000-0000-0000800D0000}"/>
    <cellStyle name="40% - 강조색1 14 8" xfId="5987" xr:uid="{00000000-0005-0000-0000-0000810D0000}"/>
    <cellStyle name="40% - 강조색1 14 9" xfId="5988" xr:uid="{00000000-0005-0000-0000-0000820D0000}"/>
    <cellStyle name="40% - 강조색1 15" xfId="1816" xr:uid="{00000000-0005-0000-0000-0000830D0000}"/>
    <cellStyle name="40% - 강조색1 15 10" xfId="5989" xr:uid="{00000000-0005-0000-0000-0000840D0000}"/>
    <cellStyle name="40% - 강조색1 15 11" xfId="5990" xr:uid="{00000000-0005-0000-0000-0000850D0000}"/>
    <cellStyle name="40% - 강조색1 15 12" xfId="5991" xr:uid="{00000000-0005-0000-0000-0000860D0000}"/>
    <cellStyle name="40% - 강조색1 15 13" xfId="5992" xr:uid="{00000000-0005-0000-0000-0000870D0000}"/>
    <cellStyle name="40% - 강조색1 15 14" xfId="5993" xr:uid="{00000000-0005-0000-0000-0000880D0000}"/>
    <cellStyle name="40% - 강조색1 15 2" xfId="1817" xr:uid="{00000000-0005-0000-0000-0000890D0000}"/>
    <cellStyle name="40% - 강조색1 15 2 2" xfId="1818" xr:uid="{00000000-0005-0000-0000-00008A0D0000}"/>
    <cellStyle name="40% - 강조색1 15 2 2 2" xfId="5994" xr:uid="{00000000-0005-0000-0000-00008B0D0000}"/>
    <cellStyle name="40% - 강조색1 15 2 3" xfId="1819" xr:uid="{00000000-0005-0000-0000-00008C0D0000}"/>
    <cellStyle name="40% - 강조색1 15 2 4" xfId="5995" xr:uid="{00000000-0005-0000-0000-00008D0D0000}"/>
    <cellStyle name="40% - 강조색1 15 3" xfId="1820" xr:uid="{00000000-0005-0000-0000-00008E0D0000}"/>
    <cellStyle name="40% - 강조색1 15 3 2" xfId="1821" xr:uid="{00000000-0005-0000-0000-00008F0D0000}"/>
    <cellStyle name="40% - 강조색1 15 3 3" xfId="1822" xr:uid="{00000000-0005-0000-0000-0000900D0000}"/>
    <cellStyle name="40% - 강조색1 15 3 4" xfId="5996" xr:uid="{00000000-0005-0000-0000-0000910D0000}"/>
    <cellStyle name="40% - 강조색1 15 4" xfId="1823" xr:uid="{00000000-0005-0000-0000-0000920D0000}"/>
    <cellStyle name="40% - 강조색1 15 4 2" xfId="5997" xr:uid="{00000000-0005-0000-0000-0000930D0000}"/>
    <cellStyle name="40% - 강조색1 15 5" xfId="1824" xr:uid="{00000000-0005-0000-0000-0000940D0000}"/>
    <cellStyle name="40% - 강조색1 15 5 2" xfId="5998" xr:uid="{00000000-0005-0000-0000-0000950D0000}"/>
    <cellStyle name="40% - 강조색1 15 6" xfId="5999" xr:uid="{00000000-0005-0000-0000-0000960D0000}"/>
    <cellStyle name="40% - 강조색1 15 7" xfId="6000" xr:uid="{00000000-0005-0000-0000-0000970D0000}"/>
    <cellStyle name="40% - 강조색1 15 8" xfId="6001" xr:uid="{00000000-0005-0000-0000-0000980D0000}"/>
    <cellStyle name="40% - 강조색1 15 9" xfId="6002" xr:uid="{00000000-0005-0000-0000-0000990D0000}"/>
    <cellStyle name="40% - 강조색1 16" xfId="1825" xr:uid="{00000000-0005-0000-0000-00009A0D0000}"/>
    <cellStyle name="40% - 강조색1 16 10" xfId="6003" xr:uid="{00000000-0005-0000-0000-00009B0D0000}"/>
    <cellStyle name="40% - 강조색1 16 11" xfId="6004" xr:uid="{00000000-0005-0000-0000-00009C0D0000}"/>
    <cellStyle name="40% - 강조색1 16 12" xfId="6005" xr:uid="{00000000-0005-0000-0000-00009D0D0000}"/>
    <cellStyle name="40% - 강조색1 16 13" xfId="6006" xr:uid="{00000000-0005-0000-0000-00009E0D0000}"/>
    <cellStyle name="40% - 강조색1 16 14" xfId="6007" xr:uid="{00000000-0005-0000-0000-00009F0D0000}"/>
    <cellStyle name="40% - 강조색1 16 2" xfId="1826" xr:uid="{00000000-0005-0000-0000-0000A00D0000}"/>
    <cellStyle name="40% - 강조색1 16 2 2" xfId="1827" xr:uid="{00000000-0005-0000-0000-0000A10D0000}"/>
    <cellStyle name="40% - 강조색1 16 2 2 2" xfId="6008" xr:uid="{00000000-0005-0000-0000-0000A20D0000}"/>
    <cellStyle name="40% - 강조색1 16 2 3" xfId="1828" xr:uid="{00000000-0005-0000-0000-0000A30D0000}"/>
    <cellStyle name="40% - 강조색1 16 2 4" xfId="6009" xr:uid="{00000000-0005-0000-0000-0000A40D0000}"/>
    <cellStyle name="40% - 강조색1 16 3" xfId="1829" xr:uid="{00000000-0005-0000-0000-0000A50D0000}"/>
    <cellStyle name="40% - 강조색1 16 3 2" xfId="1830" xr:uid="{00000000-0005-0000-0000-0000A60D0000}"/>
    <cellStyle name="40% - 강조색1 16 3 3" xfId="1831" xr:uid="{00000000-0005-0000-0000-0000A70D0000}"/>
    <cellStyle name="40% - 강조색1 16 3 4" xfId="6010" xr:uid="{00000000-0005-0000-0000-0000A80D0000}"/>
    <cellStyle name="40% - 강조색1 16 4" xfId="1832" xr:uid="{00000000-0005-0000-0000-0000A90D0000}"/>
    <cellStyle name="40% - 강조색1 16 4 2" xfId="6011" xr:uid="{00000000-0005-0000-0000-0000AA0D0000}"/>
    <cellStyle name="40% - 강조색1 16 5" xfId="1833" xr:uid="{00000000-0005-0000-0000-0000AB0D0000}"/>
    <cellStyle name="40% - 강조색1 16 5 2" xfId="6012" xr:uid="{00000000-0005-0000-0000-0000AC0D0000}"/>
    <cellStyle name="40% - 강조색1 16 6" xfId="6013" xr:uid="{00000000-0005-0000-0000-0000AD0D0000}"/>
    <cellStyle name="40% - 강조색1 16 7" xfId="6014" xr:uid="{00000000-0005-0000-0000-0000AE0D0000}"/>
    <cellStyle name="40% - 강조색1 16 8" xfId="6015" xr:uid="{00000000-0005-0000-0000-0000AF0D0000}"/>
    <cellStyle name="40% - 강조색1 16 9" xfId="6016" xr:uid="{00000000-0005-0000-0000-0000B00D0000}"/>
    <cellStyle name="40% - 강조색1 17" xfId="1834" xr:uid="{00000000-0005-0000-0000-0000B10D0000}"/>
    <cellStyle name="40% - 강조색1 17 10" xfId="6017" xr:uid="{00000000-0005-0000-0000-0000B20D0000}"/>
    <cellStyle name="40% - 강조색1 17 11" xfId="6018" xr:uid="{00000000-0005-0000-0000-0000B30D0000}"/>
    <cellStyle name="40% - 강조색1 17 12" xfId="6019" xr:uid="{00000000-0005-0000-0000-0000B40D0000}"/>
    <cellStyle name="40% - 강조색1 17 13" xfId="6020" xr:uid="{00000000-0005-0000-0000-0000B50D0000}"/>
    <cellStyle name="40% - 강조색1 17 14" xfId="6021" xr:uid="{00000000-0005-0000-0000-0000B60D0000}"/>
    <cellStyle name="40% - 강조색1 17 2" xfId="1835" xr:uid="{00000000-0005-0000-0000-0000B70D0000}"/>
    <cellStyle name="40% - 강조색1 17 2 2" xfId="1836" xr:uid="{00000000-0005-0000-0000-0000B80D0000}"/>
    <cellStyle name="40% - 강조색1 17 2 3" xfId="1837" xr:uid="{00000000-0005-0000-0000-0000B90D0000}"/>
    <cellStyle name="40% - 강조색1 17 2 4" xfId="6022" xr:uid="{00000000-0005-0000-0000-0000BA0D0000}"/>
    <cellStyle name="40% - 강조색1 17 3" xfId="1838" xr:uid="{00000000-0005-0000-0000-0000BB0D0000}"/>
    <cellStyle name="40% - 강조색1 17 3 2" xfId="6023" xr:uid="{00000000-0005-0000-0000-0000BC0D0000}"/>
    <cellStyle name="40% - 강조색1 17 4" xfId="1839" xr:uid="{00000000-0005-0000-0000-0000BD0D0000}"/>
    <cellStyle name="40% - 강조색1 17 4 2" xfId="6024" xr:uid="{00000000-0005-0000-0000-0000BE0D0000}"/>
    <cellStyle name="40% - 강조색1 17 5" xfId="6025" xr:uid="{00000000-0005-0000-0000-0000BF0D0000}"/>
    <cellStyle name="40% - 강조색1 17 6" xfId="6026" xr:uid="{00000000-0005-0000-0000-0000C00D0000}"/>
    <cellStyle name="40% - 강조색1 17 7" xfId="6027" xr:uid="{00000000-0005-0000-0000-0000C10D0000}"/>
    <cellStyle name="40% - 강조색1 17 8" xfId="6028" xr:uid="{00000000-0005-0000-0000-0000C20D0000}"/>
    <cellStyle name="40% - 강조색1 17 9" xfId="6029" xr:uid="{00000000-0005-0000-0000-0000C30D0000}"/>
    <cellStyle name="40% - 강조색1 18" xfId="1840" xr:uid="{00000000-0005-0000-0000-0000C40D0000}"/>
    <cellStyle name="40% - 강조색1 18 10" xfId="6030" xr:uid="{00000000-0005-0000-0000-0000C50D0000}"/>
    <cellStyle name="40% - 강조색1 18 11" xfId="6031" xr:uid="{00000000-0005-0000-0000-0000C60D0000}"/>
    <cellStyle name="40% - 강조색1 18 12" xfId="6032" xr:uid="{00000000-0005-0000-0000-0000C70D0000}"/>
    <cellStyle name="40% - 강조색1 18 13" xfId="6033" xr:uid="{00000000-0005-0000-0000-0000C80D0000}"/>
    <cellStyle name="40% - 강조색1 18 14" xfId="6034" xr:uid="{00000000-0005-0000-0000-0000C90D0000}"/>
    <cellStyle name="40% - 강조색1 18 2" xfId="1841" xr:uid="{00000000-0005-0000-0000-0000CA0D0000}"/>
    <cellStyle name="40% - 강조색1 18 2 2" xfId="1842" xr:uid="{00000000-0005-0000-0000-0000CB0D0000}"/>
    <cellStyle name="40% - 강조색1 18 2 3" xfId="1843" xr:uid="{00000000-0005-0000-0000-0000CC0D0000}"/>
    <cellStyle name="40% - 강조색1 18 2 4" xfId="6035" xr:uid="{00000000-0005-0000-0000-0000CD0D0000}"/>
    <cellStyle name="40% - 강조색1 18 3" xfId="1844" xr:uid="{00000000-0005-0000-0000-0000CE0D0000}"/>
    <cellStyle name="40% - 강조색1 18 3 2" xfId="6036" xr:uid="{00000000-0005-0000-0000-0000CF0D0000}"/>
    <cellStyle name="40% - 강조색1 18 4" xfId="1845" xr:uid="{00000000-0005-0000-0000-0000D00D0000}"/>
    <cellStyle name="40% - 강조색1 18 4 2" xfId="6037" xr:uid="{00000000-0005-0000-0000-0000D10D0000}"/>
    <cellStyle name="40% - 강조색1 18 5" xfId="6038" xr:uid="{00000000-0005-0000-0000-0000D20D0000}"/>
    <cellStyle name="40% - 강조색1 18 6" xfId="6039" xr:uid="{00000000-0005-0000-0000-0000D30D0000}"/>
    <cellStyle name="40% - 강조색1 18 7" xfId="6040" xr:uid="{00000000-0005-0000-0000-0000D40D0000}"/>
    <cellStyle name="40% - 강조색1 18 8" xfId="6041" xr:uid="{00000000-0005-0000-0000-0000D50D0000}"/>
    <cellStyle name="40% - 강조색1 18 9" xfId="6042" xr:uid="{00000000-0005-0000-0000-0000D60D0000}"/>
    <cellStyle name="40% - 강조색1 19" xfId="1846" xr:uid="{00000000-0005-0000-0000-0000D70D0000}"/>
    <cellStyle name="40% - 강조색1 19 10" xfId="6043" xr:uid="{00000000-0005-0000-0000-0000D80D0000}"/>
    <cellStyle name="40% - 강조색1 19 11" xfId="6044" xr:uid="{00000000-0005-0000-0000-0000D90D0000}"/>
    <cellStyle name="40% - 강조색1 19 12" xfId="6045" xr:uid="{00000000-0005-0000-0000-0000DA0D0000}"/>
    <cellStyle name="40% - 강조색1 19 13" xfId="6046" xr:uid="{00000000-0005-0000-0000-0000DB0D0000}"/>
    <cellStyle name="40% - 강조색1 19 14" xfId="6047" xr:uid="{00000000-0005-0000-0000-0000DC0D0000}"/>
    <cellStyle name="40% - 강조색1 19 2" xfId="1847" xr:uid="{00000000-0005-0000-0000-0000DD0D0000}"/>
    <cellStyle name="40% - 강조색1 19 2 2" xfId="1848" xr:uid="{00000000-0005-0000-0000-0000DE0D0000}"/>
    <cellStyle name="40% - 강조색1 19 2 3" xfId="1849" xr:uid="{00000000-0005-0000-0000-0000DF0D0000}"/>
    <cellStyle name="40% - 강조색1 19 2 4" xfId="6048" xr:uid="{00000000-0005-0000-0000-0000E00D0000}"/>
    <cellStyle name="40% - 강조색1 19 3" xfId="1850" xr:uid="{00000000-0005-0000-0000-0000E10D0000}"/>
    <cellStyle name="40% - 강조색1 19 3 2" xfId="6049" xr:uid="{00000000-0005-0000-0000-0000E20D0000}"/>
    <cellStyle name="40% - 강조색1 19 4" xfId="1851" xr:uid="{00000000-0005-0000-0000-0000E30D0000}"/>
    <cellStyle name="40% - 강조색1 19 4 2" xfId="6050" xr:uid="{00000000-0005-0000-0000-0000E40D0000}"/>
    <cellStyle name="40% - 강조색1 19 5" xfId="6051" xr:uid="{00000000-0005-0000-0000-0000E50D0000}"/>
    <cellStyle name="40% - 강조색1 19 6" xfId="6052" xr:uid="{00000000-0005-0000-0000-0000E60D0000}"/>
    <cellStyle name="40% - 강조색1 19 7" xfId="6053" xr:uid="{00000000-0005-0000-0000-0000E70D0000}"/>
    <cellStyle name="40% - 강조색1 19 8" xfId="6054" xr:uid="{00000000-0005-0000-0000-0000E80D0000}"/>
    <cellStyle name="40% - 강조색1 19 9" xfId="6055" xr:uid="{00000000-0005-0000-0000-0000E90D0000}"/>
    <cellStyle name="40% - 강조색1 2" xfId="1852" xr:uid="{00000000-0005-0000-0000-0000EA0D0000}"/>
    <cellStyle name="40% - 강조색1 2 10" xfId="6056" xr:uid="{00000000-0005-0000-0000-0000EB0D0000}"/>
    <cellStyle name="40% - 강조색1 2 11" xfId="6057" xr:uid="{00000000-0005-0000-0000-0000EC0D0000}"/>
    <cellStyle name="40% - 강조색1 2 12" xfId="6058" xr:uid="{00000000-0005-0000-0000-0000ED0D0000}"/>
    <cellStyle name="40% - 강조색1 2 13" xfId="6059" xr:uid="{00000000-0005-0000-0000-0000EE0D0000}"/>
    <cellStyle name="40% - 강조색1 2 2" xfId="6060" xr:uid="{00000000-0005-0000-0000-0000EF0D0000}"/>
    <cellStyle name="40% - 강조색1 2 2 2" xfId="6061" xr:uid="{00000000-0005-0000-0000-0000F00D0000}"/>
    <cellStyle name="40% - 강조색1 2 3" xfId="6062" xr:uid="{00000000-0005-0000-0000-0000F10D0000}"/>
    <cellStyle name="40% - 강조색1 2 3 2" xfId="6063" xr:uid="{00000000-0005-0000-0000-0000F20D0000}"/>
    <cellStyle name="40% - 강조색1 2 4" xfId="6064" xr:uid="{00000000-0005-0000-0000-0000F30D0000}"/>
    <cellStyle name="40% - 강조색1 2 4 2" xfId="6065" xr:uid="{00000000-0005-0000-0000-0000F40D0000}"/>
    <cellStyle name="40% - 강조색1 2 5" xfId="6066" xr:uid="{00000000-0005-0000-0000-0000F50D0000}"/>
    <cellStyle name="40% - 강조색1 2 6" xfId="6067" xr:uid="{00000000-0005-0000-0000-0000F60D0000}"/>
    <cellStyle name="40% - 강조색1 2 7" xfId="6068" xr:uid="{00000000-0005-0000-0000-0000F70D0000}"/>
    <cellStyle name="40% - 강조색1 2 8" xfId="6069" xr:uid="{00000000-0005-0000-0000-0000F80D0000}"/>
    <cellStyle name="40% - 강조색1 2 9" xfId="6070" xr:uid="{00000000-0005-0000-0000-0000F90D0000}"/>
    <cellStyle name="40% - 강조색1 20" xfId="1853" xr:uid="{00000000-0005-0000-0000-0000FA0D0000}"/>
    <cellStyle name="40% - 강조색1 20 2" xfId="1854" xr:uid="{00000000-0005-0000-0000-0000FB0D0000}"/>
    <cellStyle name="40% - 강조색1 20 3" xfId="1855" xr:uid="{00000000-0005-0000-0000-0000FC0D0000}"/>
    <cellStyle name="40% - 강조색1 20 4" xfId="6071" xr:uid="{00000000-0005-0000-0000-0000FD0D0000}"/>
    <cellStyle name="40% - 강조색1 21" xfId="1856" xr:uid="{00000000-0005-0000-0000-0000FE0D0000}"/>
    <cellStyle name="40% - 강조색1 21 2" xfId="1857" xr:uid="{00000000-0005-0000-0000-0000FF0D0000}"/>
    <cellStyle name="40% - 강조색1 21 3" xfId="1858" xr:uid="{00000000-0005-0000-0000-0000000E0000}"/>
    <cellStyle name="40% - 강조색1 21 4" xfId="6072" xr:uid="{00000000-0005-0000-0000-0000010E0000}"/>
    <cellStyle name="40% - 강조색1 22" xfId="1859" xr:uid="{00000000-0005-0000-0000-0000020E0000}"/>
    <cellStyle name="40% - 강조색1 22 2" xfId="1860" xr:uid="{00000000-0005-0000-0000-0000030E0000}"/>
    <cellStyle name="40% - 강조색1 22 3" xfId="1861" xr:uid="{00000000-0005-0000-0000-0000040E0000}"/>
    <cellStyle name="40% - 강조색1 22 4" xfId="6073" xr:uid="{00000000-0005-0000-0000-0000050E0000}"/>
    <cellStyle name="40% - 강조색1 23" xfId="1862" xr:uid="{00000000-0005-0000-0000-0000060E0000}"/>
    <cellStyle name="40% - 강조색1 23 2" xfId="1863" xr:uid="{00000000-0005-0000-0000-0000070E0000}"/>
    <cellStyle name="40% - 강조색1 23 3" xfId="1864" xr:uid="{00000000-0005-0000-0000-0000080E0000}"/>
    <cellStyle name="40% - 강조색1 23 4" xfId="6074" xr:uid="{00000000-0005-0000-0000-0000090E0000}"/>
    <cellStyle name="40% - 강조색1 24" xfId="1865" xr:uid="{00000000-0005-0000-0000-00000A0E0000}"/>
    <cellStyle name="40% - 강조색1 24 2" xfId="1866" xr:uid="{00000000-0005-0000-0000-00000B0E0000}"/>
    <cellStyle name="40% - 강조색1 24 3" xfId="1867" xr:uid="{00000000-0005-0000-0000-00000C0E0000}"/>
    <cellStyle name="40% - 강조색1 24 4" xfId="6075" xr:uid="{00000000-0005-0000-0000-00000D0E0000}"/>
    <cellStyle name="40% - 강조색1 25" xfId="1868" xr:uid="{00000000-0005-0000-0000-00000E0E0000}"/>
    <cellStyle name="40% - 강조색1 25 2" xfId="1869" xr:uid="{00000000-0005-0000-0000-00000F0E0000}"/>
    <cellStyle name="40% - 강조색1 25 3" xfId="1870" xr:uid="{00000000-0005-0000-0000-0000100E0000}"/>
    <cellStyle name="40% - 강조색1 25 4" xfId="6076" xr:uid="{00000000-0005-0000-0000-0000110E0000}"/>
    <cellStyle name="40% - 강조색1 26" xfId="1871" xr:uid="{00000000-0005-0000-0000-0000120E0000}"/>
    <cellStyle name="40% - 강조색1 26 2" xfId="1872" xr:uid="{00000000-0005-0000-0000-0000130E0000}"/>
    <cellStyle name="40% - 강조색1 26 3" xfId="1873" xr:uid="{00000000-0005-0000-0000-0000140E0000}"/>
    <cellStyle name="40% - 강조색1 26 4" xfId="6077" xr:uid="{00000000-0005-0000-0000-0000150E0000}"/>
    <cellStyle name="40% - 강조색1 27" xfId="1874" xr:uid="{00000000-0005-0000-0000-0000160E0000}"/>
    <cellStyle name="40% - 강조색1 27 2" xfId="1875" xr:uid="{00000000-0005-0000-0000-0000170E0000}"/>
    <cellStyle name="40% - 강조색1 27 3" xfId="1876" xr:uid="{00000000-0005-0000-0000-0000180E0000}"/>
    <cellStyle name="40% - 강조색1 27 4" xfId="6078" xr:uid="{00000000-0005-0000-0000-0000190E0000}"/>
    <cellStyle name="40% - 강조색1 28" xfId="1877" xr:uid="{00000000-0005-0000-0000-00001A0E0000}"/>
    <cellStyle name="40% - 강조색1 28 2" xfId="1878" xr:uid="{00000000-0005-0000-0000-00001B0E0000}"/>
    <cellStyle name="40% - 강조색1 28 3" xfId="1879" xr:uid="{00000000-0005-0000-0000-00001C0E0000}"/>
    <cellStyle name="40% - 강조색1 28 4" xfId="6079" xr:uid="{00000000-0005-0000-0000-00001D0E0000}"/>
    <cellStyle name="40% - 강조색1 29" xfId="1880" xr:uid="{00000000-0005-0000-0000-00001E0E0000}"/>
    <cellStyle name="40% - 강조색1 29 2" xfId="1881" xr:uid="{00000000-0005-0000-0000-00001F0E0000}"/>
    <cellStyle name="40% - 강조색1 29 3" xfId="1882" xr:uid="{00000000-0005-0000-0000-0000200E0000}"/>
    <cellStyle name="40% - 강조색1 29 4" xfId="6080" xr:uid="{00000000-0005-0000-0000-0000210E0000}"/>
    <cellStyle name="40% - 강조색1 3" xfId="1883" xr:uid="{00000000-0005-0000-0000-0000220E0000}"/>
    <cellStyle name="40% - 강조색1 3 10" xfId="6081" xr:uid="{00000000-0005-0000-0000-0000230E0000}"/>
    <cellStyle name="40% - 강조색1 3 11" xfId="6082" xr:uid="{00000000-0005-0000-0000-0000240E0000}"/>
    <cellStyle name="40% - 강조색1 3 12" xfId="6083" xr:uid="{00000000-0005-0000-0000-0000250E0000}"/>
    <cellStyle name="40% - 강조색1 3 13" xfId="6084" xr:uid="{00000000-0005-0000-0000-0000260E0000}"/>
    <cellStyle name="40% - 강조색1 3 14" xfId="6085" xr:uid="{00000000-0005-0000-0000-0000270E0000}"/>
    <cellStyle name="40% - 강조색1 3 2" xfId="1884" xr:uid="{00000000-0005-0000-0000-0000280E0000}"/>
    <cellStyle name="40% - 강조색1 3 2 2" xfId="1885" xr:uid="{00000000-0005-0000-0000-0000290E0000}"/>
    <cellStyle name="40% - 강조색1 3 2 2 2" xfId="1886" xr:uid="{00000000-0005-0000-0000-00002A0E0000}"/>
    <cellStyle name="40% - 강조색1 3 2 2 3" xfId="1887" xr:uid="{00000000-0005-0000-0000-00002B0E0000}"/>
    <cellStyle name="40% - 강조색1 3 2 2 4" xfId="6086" xr:uid="{00000000-0005-0000-0000-00002C0E0000}"/>
    <cellStyle name="40% - 강조색1 3 2 3" xfId="1888" xr:uid="{00000000-0005-0000-0000-00002D0E0000}"/>
    <cellStyle name="40% - 강조색1 3 2 3 2" xfId="1889" xr:uid="{00000000-0005-0000-0000-00002E0E0000}"/>
    <cellStyle name="40% - 강조색1 3 2 3 3" xfId="1890" xr:uid="{00000000-0005-0000-0000-00002F0E0000}"/>
    <cellStyle name="40% - 강조색1 3 2 4" xfId="1891" xr:uid="{00000000-0005-0000-0000-0000300E0000}"/>
    <cellStyle name="40% - 강조색1 3 2 5" xfId="1892" xr:uid="{00000000-0005-0000-0000-0000310E0000}"/>
    <cellStyle name="40% - 강조색1 3 2 6" xfId="6087" xr:uid="{00000000-0005-0000-0000-0000320E0000}"/>
    <cellStyle name="40% - 강조색1 3 3" xfId="1893" xr:uid="{00000000-0005-0000-0000-0000330E0000}"/>
    <cellStyle name="40% - 강조색1 3 3 2" xfId="1894" xr:uid="{00000000-0005-0000-0000-0000340E0000}"/>
    <cellStyle name="40% - 강조색1 3 3 2 2" xfId="1895" xr:uid="{00000000-0005-0000-0000-0000350E0000}"/>
    <cellStyle name="40% - 강조색1 3 3 2 3" xfId="1896" xr:uid="{00000000-0005-0000-0000-0000360E0000}"/>
    <cellStyle name="40% - 강조색1 3 3 3" xfId="1897" xr:uid="{00000000-0005-0000-0000-0000370E0000}"/>
    <cellStyle name="40% - 강조색1 3 3 3 2" xfId="1898" xr:uid="{00000000-0005-0000-0000-0000380E0000}"/>
    <cellStyle name="40% - 강조색1 3 3 3 3" xfId="1899" xr:uid="{00000000-0005-0000-0000-0000390E0000}"/>
    <cellStyle name="40% - 강조색1 3 3 4" xfId="1900" xr:uid="{00000000-0005-0000-0000-00003A0E0000}"/>
    <cellStyle name="40% - 강조색1 3 3 5" xfId="1901" xr:uid="{00000000-0005-0000-0000-00003B0E0000}"/>
    <cellStyle name="40% - 강조색1 3 3 6" xfId="6088" xr:uid="{00000000-0005-0000-0000-00003C0E0000}"/>
    <cellStyle name="40% - 강조색1 3 4" xfId="1902" xr:uid="{00000000-0005-0000-0000-00003D0E0000}"/>
    <cellStyle name="40% - 강조색1 3 4 2" xfId="1903" xr:uid="{00000000-0005-0000-0000-00003E0E0000}"/>
    <cellStyle name="40% - 강조색1 3 4 3" xfId="1904" xr:uid="{00000000-0005-0000-0000-00003F0E0000}"/>
    <cellStyle name="40% - 강조색1 3 4 4" xfId="6089" xr:uid="{00000000-0005-0000-0000-0000400E0000}"/>
    <cellStyle name="40% - 강조색1 3 5" xfId="1905" xr:uid="{00000000-0005-0000-0000-0000410E0000}"/>
    <cellStyle name="40% - 강조색1 3 5 2" xfId="1906" xr:uid="{00000000-0005-0000-0000-0000420E0000}"/>
    <cellStyle name="40% - 강조색1 3 5 3" xfId="1907" xr:uid="{00000000-0005-0000-0000-0000430E0000}"/>
    <cellStyle name="40% - 강조색1 3 5 4" xfId="6090" xr:uid="{00000000-0005-0000-0000-0000440E0000}"/>
    <cellStyle name="40% - 강조색1 3 6" xfId="1908" xr:uid="{00000000-0005-0000-0000-0000450E0000}"/>
    <cellStyle name="40% - 강조색1 3 6 2" xfId="6091" xr:uid="{00000000-0005-0000-0000-0000460E0000}"/>
    <cellStyle name="40% - 강조색1 3 7" xfId="1909" xr:uid="{00000000-0005-0000-0000-0000470E0000}"/>
    <cellStyle name="40% - 강조색1 3 7 2" xfId="6092" xr:uid="{00000000-0005-0000-0000-0000480E0000}"/>
    <cellStyle name="40% - 강조색1 3 8" xfId="6093" xr:uid="{00000000-0005-0000-0000-0000490E0000}"/>
    <cellStyle name="40% - 강조색1 3 9" xfId="6094" xr:uid="{00000000-0005-0000-0000-00004A0E0000}"/>
    <cellStyle name="40% - 강조색1 30" xfId="1910" xr:uid="{00000000-0005-0000-0000-00004B0E0000}"/>
    <cellStyle name="40% - 강조색1 30 2" xfId="1911" xr:uid="{00000000-0005-0000-0000-00004C0E0000}"/>
    <cellStyle name="40% - 강조색1 30 3" xfId="6095" xr:uid="{00000000-0005-0000-0000-00004D0E0000}"/>
    <cellStyle name="40% - 강조색1 31" xfId="1912" xr:uid="{00000000-0005-0000-0000-00004E0E0000}"/>
    <cellStyle name="40% - 강조색1 31 2" xfId="6096" xr:uid="{00000000-0005-0000-0000-00004F0E0000}"/>
    <cellStyle name="40% - 강조색1 32" xfId="1913" xr:uid="{00000000-0005-0000-0000-0000500E0000}"/>
    <cellStyle name="40% - 강조색1 32 2" xfId="6097" xr:uid="{00000000-0005-0000-0000-0000510E0000}"/>
    <cellStyle name="40% - 강조색1 33" xfId="1914" xr:uid="{00000000-0005-0000-0000-0000520E0000}"/>
    <cellStyle name="40% - 강조색1 34" xfId="1915" xr:uid="{00000000-0005-0000-0000-0000530E0000}"/>
    <cellStyle name="40% - 강조색1 35" xfId="1916" xr:uid="{00000000-0005-0000-0000-0000540E0000}"/>
    <cellStyle name="40% - 강조색1 36" xfId="1917" xr:uid="{00000000-0005-0000-0000-0000550E0000}"/>
    <cellStyle name="40% - 강조색1 37" xfId="1918" xr:uid="{00000000-0005-0000-0000-0000560E0000}"/>
    <cellStyle name="40% - 강조색1 38" xfId="1919" xr:uid="{00000000-0005-0000-0000-0000570E0000}"/>
    <cellStyle name="40% - 강조색1 4" xfId="1920" xr:uid="{00000000-0005-0000-0000-0000580E0000}"/>
    <cellStyle name="40% - 강조색1 4 10" xfId="6098" xr:uid="{00000000-0005-0000-0000-0000590E0000}"/>
    <cellStyle name="40% - 강조색1 4 11" xfId="6099" xr:uid="{00000000-0005-0000-0000-00005A0E0000}"/>
    <cellStyle name="40% - 강조색1 4 12" xfId="6100" xr:uid="{00000000-0005-0000-0000-00005B0E0000}"/>
    <cellStyle name="40% - 강조색1 4 13" xfId="6101" xr:uid="{00000000-0005-0000-0000-00005C0E0000}"/>
    <cellStyle name="40% - 강조색1 4 14" xfId="6102" xr:uid="{00000000-0005-0000-0000-00005D0E0000}"/>
    <cellStyle name="40% - 강조색1 4 2" xfId="1921" xr:uid="{00000000-0005-0000-0000-00005E0E0000}"/>
    <cellStyle name="40% - 강조색1 4 2 2" xfId="1922" xr:uid="{00000000-0005-0000-0000-00005F0E0000}"/>
    <cellStyle name="40% - 강조색1 4 2 2 2" xfId="1923" xr:uid="{00000000-0005-0000-0000-0000600E0000}"/>
    <cellStyle name="40% - 강조색1 4 2 2 3" xfId="1924" xr:uid="{00000000-0005-0000-0000-0000610E0000}"/>
    <cellStyle name="40% - 강조색1 4 2 2 4" xfId="6103" xr:uid="{00000000-0005-0000-0000-0000620E0000}"/>
    <cellStyle name="40% - 강조색1 4 2 3" xfId="1925" xr:uid="{00000000-0005-0000-0000-0000630E0000}"/>
    <cellStyle name="40% - 강조색1 4 2 3 2" xfId="1926" xr:uid="{00000000-0005-0000-0000-0000640E0000}"/>
    <cellStyle name="40% - 강조색1 4 2 3 3" xfId="1927" xr:uid="{00000000-0005-0000-0000-0000650E0000}"/>
    <cellStyle name="40% - 강조색1 4 2 4" xfId="1928" xr:uid="{00000000-0005-0000-0000-0000660E0000}"/>
    <cellStyle name="40% - 강조색1 4 2 5" xfId="1929" xr:uid="{00000000-0005-0000-0000-0000670E0000}"/>
    <cellStyle name="40% - 강조색1 4 2 6" xfId="6104" xr:uid="{00000000-0005-0000-0000-0000680E0000}"/>
    <cellStyle name="40% - 강조색1 4 3" xfId="1930" xr:uid="{00000000-0005-0000-0000-0000690E0000}"/>
    <cellStyle name="40% - 강조색1 4 3 2" xfId="1931" xr:uid="{00000000-0005-0000-0000-00006A0E0000}"/>
    <cellStyle name="40% - 강조색1 4 3 2 2" xfId="1932" xr:uid="{00000000-0005-0000-0000-00006B0E0000}"/>
    <cellStyle name="40% - 강조색1 4 3 2 3" xfId="1933" xr:uid="{00000000-0005-0000-0000-00006C0E0000}"/>
    <cellStyle name="40% - 강조색1 4 3 3" xfId="1934" xr:uid="{00000000-0005-0000-0000-00006D0E0000}"/>
    <cellStyle name="40% - 강조색1 4 3 3 2" xfId="1935" xr:uid="{00000000-0005-0000-0000-00006E0E0000}"/>
    <cellStyle name="40% - 강조색1 4 3 3 3" xfId="1936" xr:uid="{00000000-0005-0000-0000-00006F0E0000}"/>
    <cellStyle name="40% - 강조색1 4 3 4" xfId="1937" xr:uid="{00000000-0005-0000-0000-0000700E0000}"/>
    <cellStyle name="40% - 강조색1 4 3 5" xfId="1938" xr:uid="{00000000-0005-0000-0000-0000710E0000}"/>
    <cellStyle name="40% - 강조색1 4 3 6" xfId="6105" xr:uid="{00000000-0005-0000-0000-0000720E0000}"/>
    <cellStyle name="40% - 강조색1 4 4" xfId="1939" xr:uid="{00000000-0005-0000-0000-0000730E0000}"/>
    <cellStyle name="40% - 강조색1 4 4 2" xfId="1940" xr:uid="{00000000-0005-0000-0000-0000740E0000}"/>
    <cellStyle name="40% - 강조색1 4 4 3" xfId="1941" xr:uid="{00000000-0005-0000-0000-0000750E0000}"/>
    <cellStyle name="40% - 강조색1 4 4 4" xfId="6106" xr:uid="{00000000-0005-0000-0000-0000760E0000}"/>
    <cellStyle name="40% - 강조색1 4 5" xfId="1942" xr:uid="{00000000-0005-0000-0000-0000770E0000}"/>
    <cellStyle name="40% - 강조색1 4 5 2" xfId="1943" xr:uid="{00000000-0005-0000-0000-0000780E0000}"/>
    <cellStyle name="40% - 강조색1 4 5 3" xfId="1944" xr:uid="{00000000-0005-0000-0000-0000790E0000}"/>
    <cellStyle name="40% - 강조색1 4 5 4" xfId="6107" xr:uid="{00000000-0005-0000-0000-00007A0E0000}"/>
    <cellStyle name="40% - 강조색1 4 6" xfId="1945" xr:uid="{00000000-0005-0000-0000-00007B0E0000}"/>
    <cellStyle name="40% - 강조색1 4 6 2" xfId="6108" xr:uid="{00000000-0005-0000-0000-00007C0E0000}"/>
    <cellStyle name="40% - 강조색1 4 7" xfId="1946" xr:uid="{00000000-0005-0000-0000-00007D0E0000}"/>
    <cellStyle name="40% - 강조색1 4 7 2" xfId="6109" xr:uid="{00000000-0005-0000-0000-00007E0E0000}"/>
    <cellStyle name="40% - 강조색1 4 8" xfId="6110" xr:uid="{00000000-0005-0000-0000-00007F0E0000}"/>
    <cellStyle name="40% - 강조색1 4 9" xfId="6111" xr:uid="{00000000-0005-0000-0000-0000800E0000}"/>
    <cellStyle name="40% - 강조색1 5" xfId="1947" xr:uid="{00000000-0005-0000-0000-0000810E0000}"/>
    <cellStyle name="40% - 강조색1 5 10" xfId="6112" xr:uid="{00000000-0005-0000-0000-0000820E0000}"/>
    <cellStyle name="40% - 강조색1 5 11" xfId="6113" xr:uid="{00000000-0005-0000-0000-0000830E0000}"/>
    <cellStyle name="40% - 강조색1 5 12" xfId="6114" xr:uid="{00000000-0005-0000-0000-0000840E0000}"/>
    <cellStyle name="40% - 강조색1 5 13" xfId="6115" xr:uid="{00000000-0005-0000-0000-0000850E0000}"/>
    <cellStyle name="40% - 강조색1 5 14" xfId="6116" xr:uid="{00000000-0005-0000-0000-0000860E0000}"/>
    <cellStyle name="40% - 강조색1 5 2" xfId="1948" xr:uid="{00000000-0005-0000-0000-0000870E0000}"/>
    <cellStyle name="40% - 강조색1 5 2 2" xfId="1949" xr:uid="{00000000-0005-0000-0000-0000880E0000}"/>
    <cellStyle name="40% - 강조색1 5 2 2 2" xfId="1950" xr:uid="{00000000-0005-0000-0000-0000890E0000}"/>
    <cellStyle name="40% - 강조색1 5 2 2 3" xfId="1951" xr:uid="{00000000-0005-0000-0000-00008A0E0000}"/>
    <cellStyle name="40% - 강조색1 5 2 2 4" xfId="6117" xr:uid="{00000000-0005-0000-0000-00008B0E0000}"/>
    <cellStyle name="40% - 강조색1 5 2 3" xfId="1952" xr:uid="{00000000-0005-0000-0000-00008C0E0000}"/>
    <cellStyle name="40% - 강조색1 5 2 3 2" xfId="1953" xr:uid="{00000000-0005-0000-0000-00008D0E0000}"/>
    <cellStyle name="40% - 강조색1 5 2 3 3" xfId="1954" xr:uid="{00000000-0005-0000-0000-00008E0E0000}"/>
    <cellStyle name="40% - 강조색1 5 2 4" xfId="1955" xr:uid="{00000000-0005-0000-0000-00008F0E0000}"/>
    <cellStyle name="40% - 강조색1 5 2 5" xfId="1956" xr:uid="{00000000-0005-0000-0000-0000900E0000}"/>
    <cellStyle name="40% - 강조색1 5 2 6" xfId="6118" xr:uid="{00000000-0005-0000-0000-0000910E0000}"/>
    <cellStyle name="40% - 강조색1 5 3" xfId="1957" xr:uid="{00000000-0005-0000-0000-0000920E0000}"/>
    <cellStyle name="40% - 강조색1 5 3 2" xfId="1958" xr:uid="{00000000-0005-0000-0000-0000930E0000}"/>
    <cellStyle name="40% - 강조색1 5 3 2 2" xfId="1959" xr:uid="{00000000-0005-0000-0000-0000940E0000}"/>
    <cellStyle name="40% - 강조색1 5 3 2 3" xfId="1960" xr:uid="{00000000-0005-0000-0000-0000950E0000}"/>
    <cellStyle name="40% - 강조색1 5 3 3" xfId="1961" xr:uid="{00000000-0005-0000-0000-0000960E0000}"/>
    <cellStyle name="40% - 강조색1 5 3 3 2" xfId="1962" xr:uid="{00000000-0005-0000-0000-0000970E0000}"/>
    <cellStyle name="40% - 강조색1 5 3 3 3" xfId="1963" xr:uid="{00000000-0005-0000-0000-0000980E0000}"/>
    <cellStyle name="40% - 강조색1 5 3 4" xfId="1964" xr:uid="{00000000-0005-0000-0000-0000990E0000}"/>
    <cellStyle name="40% - 강조색1 5 3 5" xfId="1965" xr:uid="{00000000-0005-0000-0000-00009A0E0000}"/>
    <cellStyle name="40% - 강조색1 5 3 6" xfId="6119" xr:uid="{00000000-0005-0000-0000-00009B0E0000}"/>
    <cellStyle name="40% - 강조색1 5 4" xfId="1966" xr:uid="{00000000-0005-0000-0000-00009C0E0000}"/>
    <cellStyle name="40% - 강조색1 5 4 2" xfId="1967" xr:uid="{00000000-0005-0000-0000-00009D0E0000}"/>
    <cellStyle name="40% - 강조색1 5 4 3" xfId="1968" xr:uid="{00000000-0005-0000-0000-00009E0E0000}"/>
    <cellStyle name="40% - 강조색1 5 4 4" xfId="6120" xr:uid="{00000000-0005-0000-0000-00009F0E0000}"/>
    <cellStyle name="40% - 강조색1 5 5" xfId="1969" xr:uid="{00000000-0005-0000-0000-0000A00E0000}"/>
    <cellStyle name="40% - 강조색1 5 5 2" xfId="1970" xr:uid="{00000000-0005-0000-0000-0000A10E0000}"/>
    <cellStyle name="40% - 강조색1 5 5 3" xfId="1971" xr:uid="{00000000-0005-0000-0000-0000A20E0000}"/>
    <cellStyle name="40% - 강조색1 5 5 4" xfId="6121" xr:uid="{00000000-0005-0000-0000-0000A30E0000}"/>
    <cellStyle name="40% - 강조색1 5 6" xfId="1972" xr:uid="{00000000-0005-0000-0000-0000A40E0000}"/>
    <cellStyle name="40% - 강조색1 5 6 2" xfId="6122" xr:uid="{00000000-0005-0000-0000-0000A50E0000}"/>
    <cellStyle name="40% - 강조색1 5 7" xfId="1973" xr:uid="{00000000-0005-0000-0000-0000A60E0000}"/>
    <cellStyle name="40% - 강조색1 5 7 2" xfId="6123" xr:uid="{00000000-0005-0000-0000-0000A70E0000}"/>
    <cellStyle name="40% - 강조색1 5 8" xfId="6124" xr:uid="{00000000-0005-0000-0000-0000A80E0000}"/>
    <cellStyle name="40% - 강조색1 5 9" xfId="6125" xr:uid="{00000000-0005-0000-0000-0000A90E0000}"/>
    <cellStyle name="40% - 강조색1 6" xfId="1974" xr:uid="{00000000-0005-0000-0000-0000AA0E0000}"/>
    <cellStyle name="40% - 강조색1 6 10" xfId="6126" xr:uid="{00000000-0005-0000-0000-0000AB0E0000}"/>
    <cellStyle name="40% - 강조색1 6 11" xfId="6127" xr:uid="{00000000-0005-0000-0000-0000AC0E0000}"/>
    <cellStyle name="40% - 강조색1 6 12" xfId="6128" xr:uid="{00000000-0005-0000-0000-0000AD0E0000}"/>
    <cellStyle name="40% - 강조색1 6 13" xfId="6129" xr:uid="{00000000-0005-0000-0000-0000AE0E0000}"/>
    <cellStyle name="40% - 강조색1 6 14" xfId="6130" xr:uid="{00000000-0005-0000-0000-0000AF0E0000}"/>
    <cellStyle name="40% - 강조색1 6 2" xfId="1975" xr:uid="{00000000-0005-0000-0000-0000B00E0000}"/>
    <cellStyle name="40% - 강조색1 6 2 2" xfId="1976" xr:uid="{00000000-0005-0000-0000-0000B10E0000}"/>
    <cellStyle name="40% - 강조색1 6 2 2 2" xfId="1977" xr:uid="{00000000-0005-0000-0000-0000B20E0000}"/>
    <cellStyle name="40% - 강조색1 6 2 2 3" xfId="1978" xr:uid="{00000000-0005-0000-0000-0000B30E0000}"/>
    <cellStyle name="40% - 강조색1 6 2 2 4" xfId="6131" xr:uid="{00000000-0005-0000-0000-0000B40E0000}"/>
    <cellStyle name="40% - 강조색1 6 2 3" xfId="1979" xr:uid="{00000000-0005-0000-0000-0000B50E0000}"/>
    <cellStyle name="40% - 강조색1 6 2 3 2" xfId="1980" xr:uid="{00000000-0005-0000-0000-0000B60E0000}"/>
    <cellStyle name="40% - 강조색1 6 2 3 3" xfId="1981" xr:uid="{00000000-0005-0000-0000-0000B70E0000}"/>
    <cellStyle name="40% - 강조색1 6 2 4" xfId="1982" xr:uid="{00000000-0005-0000-0000-0000B80E0000}"/>
    <cellStyle name="40% - 강조색1 6 2 5" xfId="1983" xr:uid="{00000000-0005-0000-0000-0000B90E0000}"/>
    <cellStyle name="40% - 강조색1 6 2 6" xfId="6132" xr:uid="{00000000-0005-0000-0000-0000BA0E0000}"/>
    <cellStyle name="40% - 강조색1 6 3" xfId="1984" xr:uid="{00000000-0005-0000-0000-0000BB0E0000}"/>
    <cellStyle name="40% - 강조색1 6 3 2" xfId="1985" xr:uid="{00000000-0005-0000-0000-0000BC0E0000}"/>
    <cellStyle name="40% - 강조색1 6 3 2 2" xfId="1986" xr:uid="{00000000-0005-0000-0000-0000BD0E0000}"/>
    <cellStyle name="40% - 강조색1 6 3 2 3" xfId="1987" xr:uid="{00000000-0005-0000-0000-0000BE0E0000}"/>
    <cellStyle name="40% - 강조색1 6 3 3" xfId="1988" xr:uid="{00000000-0005-0000-0000-0000BF0E0000}"/>
    <cellStyle name="40% - 강조색1 6 3 3 2" xfId="1989" xr:uid="{00000000-0005-0000-0000-0000C00E0000}"/>
    <cellStyle name="40% - 강조색1 6 3 3 3" xfId="1990" xr:uid="{00000000-0005-0000-0000-0000C10E0000}"/>
    <cellStyle name="40% - 강조색1 6 3 4" xfId="1991" xr:uid="{00000000-0005-0000-0000-0000C20E0000}"/>
    <cellStyle name="40% - 강조색1 6 3 5" xfId="1992" xr:uid="{00000000-0005-0000-0000-0000C30E0000}"/>
    <cellStyle name="40% - 강조색1 6 3 6" xfId="6133" xr:uid="{00000000-0005-0000-0000-0000C40E0000}"/>
    <cellStyle name="40% - 강조색1 6 4" xfId="1993" xr:uid="{00000000-0005-0000-0000-0000C50E0000}"/>
    <cellStyle name="40% - 강조색1 6 4 2" xfId="1994" xr:uid="{00000000-0005-0000-0000-0000C60E0000}"/>
    <cellStyle name="40% - 강조색1 6 4 3" xfId="1995" xr:uid="{00000000-0005-0000-0000-0000C70E0000}"/>
    <cellStyle name="40% - 강조색1 6 4 4" xfId="6134" xr:uid="{00000000-0005-0000-0000-0000C80E0000}"/>
    <cellStyle name="40% - 강조색1 6 5" xfId="1996" xr:uid="{00000000-0005-0000-0000-0000C90E0000}"/>
    <cellStyle name="40% - 강조색1 6 5 2" xfId="1997" xr:uid="{00000000-0005-0000-0000-0000CA0E0000}"/>
    <cellStyle name="40% - 강조색1 6 5 3" xfId="1998" xr:uid="{00000000-0005-0000-0000-0000CB0E0000}"/>
    <cellStyle name="40% - 강조색1 6 5 4" xfId="6135" xr:uid="{00000000-0005-0000-0000-0000CC0E0000}"/>
    <cellStyle name="40% - 강조색1 6 6" xfId="1999" xr:uid="{00000000-0005-0000-0000-0000CD0E0000}"/>
    <cellStyle name="40% - 강조색1 6 6 2" xfId="6136" xr:uid="{00000000-0005-0000-0000-0000CE0E0000}"/>
    <cellStyle name="40% - 강조색1 6 7" xfId="2000" xr:uid="{00000000-0005-0000-0000-0000CF0E0000}"/>
    <cellStyle name="40% - 강조색1 6 7 2" xfId="6137" xr:uid="{00000000-0005-0000-0000-0000D00E0000}"/>
    <cellStyle name="40% - 강조색1 6 8" xfId="6138" xr:uid="{00000000-0005-0000-0000-0000D10E0000}"/>
    <cellStyle name="40% - 강조색1 6 9" xfId="6139" xr:uid="{00000000-0005-0000-0000-0000D20E0000}"/>
    <cellStyle name="40% - 강조색1 7" xfId="2001" xr:uid="{00000000-0005-0000-0000-0000D30E0000}"/>
    <cellStyle name="40% - 강조색1 7 10" xfId="6140" xr:uid="{00000000-0005-0000-0000-0000D40E0000}"/>
    <cellStyle name="40% - 강조색1 7 11" xfId="6141" xr:uid="{00000000-0005-0000-0000-0000D50E0000}"/>
    <cellStyle name="40% - 강조색1 7 12" xfId="6142" xr:uid="{00000000-0005-0000-0000-0000D60E0000}"/>
    <cellStyle name="40% - 강조색1 7 13" xfId="6143" xr:uid="{00000000-0005-0000-0000-0000D70E0000}"/>
    <cellStyle name="40% - 강조색1 7 14" xfId="6144" xr:uid="{00000000-0005-0000-0000-0000D80E0000}"/>
    <cellStyle name="40% - 강조색1 7 2" xfId="2002" xr:uid="{00000000-0005-0000-0000-0000D90E0000}"/>
    <cellStyle name="40% - 강조색1 7 2 2" xfId="2003" xr:uid="{00000000-0005-0000-0000-0000DA0E0000}"/>
    <cellStyle name="40% - 강조색1 7 2 2 2" xfId="2004" xr:uid="{00000000-0005-0000-0000-0000DB0E0000}"/>
    <cellStyle name="40% - 강조색1 7 2 2 3" xfId="2005" xr:uid="{00000000-0005-0000-0000-0000DC0E0000}"/>
    <cellStyle name="40% - 강조색1 7 2 2 4" xfId="6145" xr:uid="{00000000-0005-0000-0000-0000DD0E0000}"/>
    <cellStyle name="40% - 강조색1 7 2 3" xfId="2006" xr:uid="{00000000-0005-0000-0000-0000DE0E0000}"/>
    <cellStyle name="40% - 강조색1 7 2 3 2" xfId="2007" xr:uid="{00000000-0005-0000-0000-0000DF0E0000}"/>
    <cellStyle name="40% - 강조색1 7 2 3 3" xfId="2008" xr:uid="{00000000-0005-0000-0000-0000E00E0000}"/>
    <cellStyle name="40% - 강조색1 7 2 4" xfId="2009" xr:uid="{00000000-0005-0000-0000-0000E10E0000}"/>
    <cellStyle name="40% - 강조색1 7 2 5" xfId="2010" xr:uid="{00000000-0005-0000-0000-0000E20E0000}"/>
    <cellStyle name="40% - 강조색1 7 2 6" xfId="6146" xr:uid="{00000000-0005-0000-0000-0000E30E0000}"/>
    <cellStyle name="40% - 강조색1 7 3" xfId="2011" xr:uid="{00000000-0005-0000-0000-0000E40E0000}"/>
    <cellStyle name="40% - 강조색1 7 3 2" xfId="2012" xr:uid="{00000000-0005-0000-0000-0000E50E0000}"/>
    <cellStyle name="40% - 강조색1 7 3 2 2" xfId="2013" xr:uid="{00000000-0005-0000-0000-0000E60E0000}"/>
    <cellStyle name="40% - 강조색1 7 3 2 3" xfId="2014" xr:uid="{00000000-0005-0000-0000-0000E70E0000}"/>
    <cellStyle name="40% - 강조색1 7 3 3" xfId="2015" xr:uid="{00000000-0005-0000-0000-0000E80E0000}"/>
    <cellStyle name="40% - 강조색1 7 3 3 2" xfId="2016" xr:uid="{00000000-0005-0000-0000-0000E90E0000}"/>
    <cellStyle name="40% - 강조색1 7 3 3 3" xfId="2017" xr:uid="{00000000-0005-0000-0000-0000EA0E0000}"/>
    <cellStyle name="40% - 강조색1 7 3 4" xfId="2018" xr:uid="{00000000-0005-0000-0000-0000EB0E0000}"/>
    <cellStyle name="40% - 강조색1 7 3 5" xfId="2019" xr:uid="{00000000-0005-0000-0000-0000EC0E0000}"/>
    <cellStyle name="40% - 강조색1 7 3 6" xfId="6147" xr:uid="{00000000-0005-0000-0000-0000ED0E0000}"/>
    <cellStyle name="40% - 강조색1 7 4" xfId="2020" xr:uid="{00000000-0005-0000-0000-0000EE0E0000}"/>
    <cellStyle name="40% - 강조색1 7 4 2" xfId="2021" xr:uid="{00000000-0005-0000-0000-0000EF0E0000}"/>
    <cellStyle name="40% - 강조색1 7 4 3" xfId="2022" xr:uid="{00000000-0005-0000-0000-0000F00E0000}"/>
    <cellStyle name="40% - 강조색1 7 4 4" xfId="6148" xr:uid="{00000000-0005-0000-0000-0000F10E0000}"/>
    <cellStyle name="40% - 강조색1 7 5" xfId="2023" xr:uid="{00000000-0005-0000-0000-0000F20E0000}"/>
    <cellStyle name="40% - 강조색1 7 5 2" xfId="2024" xr:uid="{00000000-0005-0000-0000-0000F30E0000}"/>
    <cellStyle name="40% - 강조색1 7 5 3" xfId="2025" xr:uid="{00000000-0005-0000-0000-0000F40E0000}"/>
    <cellStyle name="40% - 강조색1 7 5 4" xfId="6149" xr:uid="{00000000-0005-0000-0000-0000F50E0000}"/>
    <cellStyle name="40% - 강조색1 7 6" xfId="2026" xr:uid="{00000000-0005-0000-0000-0000F60E0000}"/>
    <cellStyle name="40% - 강조색1 7 6 2" xfId="6150" xr:uid="{00000000-0005-0000-0000-0000F70E0000}"/>
    <cellStyle name="40% - 강조색1 7 7" xfId="2027" xr:uid="{00000000-0005-0000-0000-0000F80E0000}"/>
    <cellStyle name="40% - 강조색1 7 7 2" xfId="6151" xr:uid="{00000000-0005-0000-0000-0000F90E0000}"/>
    <cellStyle name="40% - 강조색1 7 8" xfId="6152" xr:uid="{00000000-0005-0000-0000-0000FA0E0000}"/>
    <cellStyle name="40% - 강조색1 7 9" xfId="6153" xr:uid="{00000000-0005-0000-0000-0000FB0E0000}"/>
    <cellStyle name="40% - 강조색1 8" xfId="2028" xr:uid="{00000000-0005-0000-0000-0000FC0E0000}"/>
    <cellStyle name="40% - 강조색1 8 10" xfId="6154" xr:uid="{00000000-0005-0000-0000-0000FD0E0000}"/>
    <cellStyle name="40% - 강조색1 8 11" xfId="6155" xr:uid="{00000000-0005-0000-0000-0000FE0E0000}"/>
    <cellStyle name="40% - 강조색1 8 12" xfId="6156" xr:uid="{00000000-0005-0000-0000-0000FF0E0000}"/>
    <cellStyle name="40% - 강조색1 8 13" xfId="6157" xr:uid="{00000000-0005-0000-0000-0000000F0000}"/>
    <cellStyle name="40% - 강조색1 8 14" xfId="6158" xr:uid="{00000000-0005-0000-0000-0000010F0000}"/>
    <cellStyle name="40% - 강조색1 8 2" xfId="2029" xr:uid="{00000000-0005-0000-0000-0000020F0000}"/>
    <cellStyle name="40% - 강조색1 8 2 2" xfId="2030" xr:uid="{00000000-0005-0000-0000-0000030F0000}"/>
    <cellStyle name="40% - 강조색1 8 2 2 2" xfId="2031" xr:uid="{00000000-0005-0000-0000-0000040F0000}"/>
    <cellStyle name="40% - 강조색1 8 2 2 3" xfId="2032" xr:uid="{00000000-0005-0000-0000-0000050F0000}"/>
    <cellStyle name="40% - 강조색1 8 2 2 4" xfId="6159" xr:uid="{00000000-0005-0000-0000-0000060F0000}"/>
    <cellStyle name="40% - 강조색1 8 2 3" xfId="2033" xr:uid="{00000000-0005-0000-0000-0000070F0000}"/>
    <cellStyle name="40% - 강조색1 8 2 3 2" xfId="2034" xr:uid="{00000000-0005-0000-0000-0000080F0000}"/>
    <cellStyle name="40% - 강조색1 8 2 3 3" xfId="2035" xr:uid="{00000000-0005-0000-0000-0000090F0000}"/>
    <cellStyle name="40% - 강조색1 8 2 4" xfId="2036" xr:uid="{00000000-0005-0000-0000-00000A0F0000}"/>
    <cellStyle name="40% - 강조색1 8 2 5" xfId="2037" xr:uid="{00000000-0005-0000-0000-00000B0F0000}"/>
    <cellStyle name="40% - 강조색1 8 2 6" xfId="6160" xr:uid="{00000000-0005-0000-0000-00000C0F0000}"/>
    <cellStyle name="40% - 강조색1 8 3" xfId="2038" xr:uid="{00000000-0005-0000-0000-00000D0F0000}"/>
    <cellStyle name="40% - 강조색1 8 3 2" xfId="2039" xr:uid="{00000000-0005-0000-0000-00000E0F0000}"/>
    <cellStyle name="40% - 강조색1 8 3 2 2" xfId="2040" xr:uid="{00000000-0005-0000-0000-00000F0F0000}"/>
    <cellStyle name="40% - 강조색1 8 3 2 3" xfId="2041" xr:uid="{00000000-0005-0000-0000-0000100F0000}"/>
    <cellStyle name="40% - 강조색1 8 3 3" xfId="2042" xr:uid="{00000000-0005-0000-0000-0000110F0000}"/>
    <cellStyle name="40% - 강조색1 8 3 3 2" xfId="2043" xr:uid="{00000000-0005-0000-0000-0000120F0000}"/>
    <cellStyle name="40% - 강조색1 8 3 3 3" xfId="2044" xr:uid="{00000000-0005-0000-0000-0000130F0000}"/>
    <cellStyle name="40% - 강조색1 8 3 4" xfId="2045" xr:uid="{00000000-0005-0000-0000-0000140F0000}"/>
    <cellStyle name="40% - 강조색1 8 3 5" xfId="2046" xr:uid="{00000000-0005-0000-0000-0000150F0000}"/>
    <cellStyle name="40% - 강조색1 8 3 6" xfId="6161" xr:uid="{00000000-0005-0000-0000-0000160F0000}"/>
    <cellStyle name="40% - 강조색1 8 4" xfId="2047" xr:uid="{00000000-0005-0000-0000-0000170F0000}"/>
    <cellStyle name="40% - 강조색1 8 4 2" xfId="2048" xr:uid="{00000000-0005-0000-0000-0000180F0000}"/>
    <cellStyle name="40% - 강조색1 8 4 3" xfId="2049" xr:uid="{00000000-0005-0000-0000-0000190F0000}"/>
    <cellStyle name="40% - 강조색1 8 4 4" xfId="6162" xr:uid="{00000000-0005-0000-0000-00001A0F0000}"/>
    <cellStyle name="40% - 강조색1 8 5" xfId="2050" xr:uid="{00000000-0005-0000-0000-00001B0F0000}"/>
    <cellStyle name="40% - 강조색1 8 5 2" xfId="2051" xr:uid="{00000000-0005-0000-0000-00001C0F0000}"/>
    <cellStyle name="40% - 강조색1 8 5 3" xfId="2052" xr:uid="{00000000-0005-0000-0000-00001D0F0000}"/>
    <cellStyle name="40% - 강조색1 8 5 4" xfId="6163" xr:uid="{00000000-0005-0000-0000-00001E0F0000}"/>
    <cellStyle name="40% - 강조색1 8 6" xfId="2053" xr:uid="{00000000-0005-0000-0000-00001F0F0000}"/>
    <cellStyle name="40% - 강조색1 8 6 2" xfId="6164" xr:uid="{00000000-0005-0000-0000-0000200F0000}"/>
    <cellStyle name="40% - 강조색1 8 7" xfId="2054" xr:uid="{00000000-0005-0000-0000-0000210F0000}"/>
    <cellStyle name="40% - 강조색1 8 7 2" xfId="6165" xr:uid="{00000000-0005-0000-0000-0000220F0000}"/>
    <cellStyle name="40% - 강조색1 8 8" xfId="6166" xr:uid="{00000000-0005-0000-0000-0000230F0000}"/>
    <cellStyle name="40% - 강조색1 8 9" xfId="6167" xr:uid="{00000000-0005-0000-0000-0000240F0000}"/>
    <cellStyle name="40% - 강조색1 9" xfId="2055" xr:uid="{00000000-0005-0000-0000-0000250F0000}"/>
    <cellStyle name="40% - 강조색1 9 10" xfId="6168" xr:uid="{00000000-0005-0000-0000-0000260F0000}"/>
    <cellStyle name="40% - 강조색1 9 11" xfId="6169" xr:uid="{00000000-0005-0000-0000-0000270F0000}"/>
    <cellStyle name="40% - 강조색1 9 12" xfId="6170" xr:uid="{00000000-0005-0000-0000-0000280F0000}"/>
    <cellStyle name="40% - 강조색1 9 13" xfId="6171" xr:uid="{00000000-0005-0000-0000-0000290F0000}"/>
    <cellStyle name="40% - 강조색1 9 14" xfId="6172" xr:uid="{00000000-0005-0000-0000-00002A0F0000}"/>
    <cellStyle name="40% - 강조색1 9 2" xfId="2056" xr:uid="{00000000-0005-0000-0000-00002B0F0000}"/>
    <cellStyle name="40% - 강조색1 9 2 2" xfId="2057" xr:uid="{00000000-0005-0000-0000-00002C0F0000}"/>
    <cellStyle name="40% - 강조색1 9 2 2 2" xfId="6173" xr:uid="{00000000-0005-0000-0000-00002D0F0000}"/>
    <cellStyle name="40% - 강조색1 9 2 3" xfId="2058" xr:uid="{00000000-0005-0000-0000-00002E0F0000}"/>
    <cellStyle name="40% - 강조색1 9 2 4" xfId="6174" xr:uid="{00000000-0005-0000-0000-00002F0F0000}"/>
    <cellStyle name="40% - 강조색1 9 3" xfId="2059" xr:uid="{00000000-0005-0000-0000-0000300F0000}"/>
    <cellStyle name="40% - 강조색1 9 3 2" xfId="2060" xr:uid="{00000000-0005-0000-0000-0000310F0000}"/>
    <cellStyle name="40% - 강조색1 9 3 3" xfId="2061" xr:uid="{00000000-0005-0000-0000-0000320F0000}"/>
    <cellStyle name="40% - 강조색1 9 3 4" xfId="6175" xr:uid="{00000000-0005-0000-0000-0000330F0000}"/>
    <cellStyle name="40% - 강조색1 9 4" xfId="2062" xr:uid="{00000000-0005-0000-0000-0000340F0000}"/>
    <cellStyle name="40% - 강조색1 9 4 2" xfId="6176" xr:uid="{00000000-0005-0000-0000-0000350F0000}"/>
    <cellStyle name="40% - 강조색1 9 5" xfId="2063" xr:uid="{00000000-0005-0000-0000-0000360F0000}"/>
    <cellStyle name="40% - 강조색1 9 5 2" xfId="6177" xr:uid="{00000000-0005-0000-0000-0000370F0000}"/>
    <cellStyle name="40% - 강조색1 9 6" xfId="6178" xr:uid="{00000000-0005-0000-0000-0000380F0000}"/>
    <cellStyle name="40% - 강조색1 9 7" xfId="6179" xr:uid="{00000000-0005-0000-0000-0000390F0000}"/>
    <cellStyle name="40% - 강조색1 9 8" xfId="6180" xr:uid="{00000000-0005-0000-0000-00003A0F0000}"/>
    <cellStyle name="40% - 강조색1 9 9" xfId="6181" xr:uid="{00000000-0005-0000-0000-00003B0F0000}"/>
    <cellStyle name="40% - 강조색2" xfId="4319" builtinId="35" customBuiltin="1"/>
    <cellStyle name="40% - 강조색2 10" xfId="2064" xr:uid="{00000000-0005-0000-0000-00003D0F0000}"/>
    <cellStyle name="40% - 강조색2 10 10" xfId="6182" xr:uid="{00000000-0005-0000-0000-00003E0F0000}"/>
    <cellStyle name="40% - 강조색2 10 11" xfId="6183" xr:uid="{00000000-0005-0000-0000-00003F0F0000}"/>
    <cellStyle name="40% - 강조색2 10 12" xfId="6184" xr:uid="{00000000-0005-0000-0000-0000400F0000}"/>
    <cellStyle name="40% - 강조색2 10 13" xfId="6185" xr:uid="{00000000-0005-0000-0000-0000410F0000}"/>
    <cellStyle name="40% - 강조색2 10 14" xfId="6186" xr:uid="{00000000-0005-0000-0000-0000420F0000}"/>
    <cellStyle name="40% - 강조색2 10 2" xfId="2065" xr:uid="{00000000-0005-0000-0000-0000430F0000}"/>
    <cellStyle name="40% - 강조색2 10 2 2" xfId="2066" xr:uid="{00000000-0005-0000-0000-0000440F0000}"/>
    <cellStyle name="40% - 강조색2 10 2 2 2" xfId="6187" xr:uid="{00000000-0005-0000-0000-0000450F0000}"/>
    <cellStyle name="40% - 강조색2 10 2 3" xfId="2067" xr:uid="{00000000-0005-0000-0000-0000460F0000}"/>
    <cellStyle name="40% - 강조색2 10 2 4" xfId="6188" xr:uid="{00000000-0005-0000-0000-0000470F0000}"/>
    <cellStyle name="40% - 강조색2 10 3" xfId="2068" xr:uid="{00000000-0005-0000-0000-0000480F0000}"/>
    <cellStyle name="40% - 강조색2 10 3 2" xfId="2069" xr:uid="{00000000-0005-0000-0000-0000490F0000}"/>
    <cellStyle name="40% - 강조색2 10 3 3" xfId="2070" xr:uid="{00000000-0005-0000-0000-00004A0F0000}"/>
    <cellStyle name="40% - 강조색2 10 3 4" xfId="6189" xr:uid="{00000000-0005-0000-0000-00004B0F0000}"/>
    <cellStyle name="40% - 강조색2 10 4" xfId="2071" xr:uid="{00000000-0005-0000-0000-00004C0F0000}"/>
    <cellStyle name="40% - 강조색2 10 4 2" xfId="6190" xr:uid="{00000000-0005-0000-0000-00004D0F0000}"/>
    <cellStyle name="40% - 강조색2 10 5" xfId="2072" xr:uid="{00000000-0005-0000-0000-00004E0F0000}"/>
    <cellStyle name="40% - 강조색2 10 5 2" xfId="6191" xr:uid="{00000000-0005-0000-0000-00004F0F0000}"/>
    <cellStyle name="40% - 강조색2 10 6" xfId="6192" xr:uid="{00000000-0005-0000-0000-0000500F0000}"/>
    <cellStyle name="40% - 강조색2 10 7" xfId="6193" xr:uid="{00000000-0005-0000-0000-0000510F0000}"/>
    <cellStyle name="40% - 강조색2 10 8" xfId="6194" xr:uid="{00000000-0005-0000-0000-0000520F0000}"/>
    <cellStyle name="40% - 강조색2 10 9" xfId="6195" xr:uid="{00000000-0005-0000-0000-0000530F0000}"/>
    <cellStyle name="40% - 강조색2 11" xfId="2073" xr:uid="{00000000-0005-0000-0000-0000540F0000}"/>
    <cellStyle name="40% - 강조색2 11 10" xfId="6196" xr:uid="{00000000-0005-0000-0000-0000550F0000}"/>
    <cellStyle name="40% - 강조색2 11 11" xfId="6197" xr:uid="{00000000-0005-0000-0000-0000560F0000}"/>
    <cellStyle name="40% - 강조색2 11 12" xfId="6198" xr:uid="{00000000-0005-0000-0000-0000570F0000}"/>
    <cellStyle name="40% - 강조색2 11 13" xfId="6199" xr:uid="{00000000-0005-0000-0000-0000580F0000}"/>
    <cellStyle name="40% - 강조색2 11 14" xfId="6200" xr:uid="{00000000-0005-0000-0000-0000590F0000}"/>
    <cellStyle name="40% - 강조색2 11 2" xfId="2074" xr:uid="{00000000-0005-0000-0000-00005A0F0000}"/>
    <cellStyle name="40% - 강조색2 11 2 2" xfId="2075" xr:uid="{00000000-0005-0000-0000-00005B0F0000}"/>
    <cellStyle name="40% - 강조색2 11 2 2 2" xfId="6201" xr:uid="{00000000-0005-0000-0000-00005C0F0000}"/>
    <cellStyle name="40% - 강조색2 11 2 3" xfId="2076" xr:uid="{00000000-0005-0000-0000-00005D0F0000}"/>
    <cellStyle name="40% - 강조색2 11 2 4" xfId="6202" xr:uid="{00000000-0005-0000-0000-00005E0F0000}"/>
    <cellStyle name="40% - 강조색2 11 3" xfId="2077" xr:uid="{00000000-0005-0000-0000-00005F0F0000}"/>
    <cellStyle name="40% - 강조색2 11 3 2" xfId="2078" xr:uid="{00000000-0005-0000-0000-0000600F0000}"/>
    <cellStyle name="40% - 강조색2 11 3 3" xfId="2079" xr:uid="{00000000-0005-0000-0000-0000610F0000}"/>
    <cellStyle name="40% - 강조색2 11 3 4" xfId="6203" xr:uid="{00000000-0005-0000-0000-0000620F0000}"/>
    <cellStyle name="40% - 강조색2 11 4" xfId="2080" xr:uid="{00000000-0005-0000-0000-0000630F0000}"/>
    <cellStyle name="40% - 강조색2 11 4 2" xfId="6204" xr:uid="{00000000-0005-0000-0000-0000640F0000}"/>
    <cellStyle name="40% - 강조색2 11 5" xfId="2081" xr:uid="{00000000-0005-0000-0000-0000650F0000}"/>
    <cellStyle name="40% - 강조색2 11 5 2" xfId="6205" xr:uid="{00000000-0005-0000-0000-0000660F0000}"/>
    <cellStyle name="40% - 강조색2 11 6" xfId="6206" xr:uid="{00000000-0005-0000-0000-0000670F0000}"/>
    <cellStyle name="40% - 강조색2 11 7" xfId="6207" xr:uid="{00000000-0005-0000-0000-0000680F0000}"/>
    <cellStyle name="40% - 강조색2 11 8" xfId="6208" xr:uid="{00000000-0005-0000-0000-0000690F0000}"/>
    <cellStyle name="40% - 강조색2 11 9" xfId="6209" xr:uid="{00000000-0005-0000-0000-00006A0F0000}"/>
    <cellStyle name="40% - 강조색2 12" xfId="2082" xr:uid="{00000000-0005-0000-0000-00006B0F0000}"/>
    <cellStyle name="40% - 강조색2 12 10" xfId="6210" xr:uid="{00000000-0005-0000-0000-00006C0F0000}"/>
    <cellStyle name="40% - 강조색2 12 11" xfId="6211" xr:uid="{00000000-0005-0000-0000-00006D0F0000}"/>
    <cellStyle name="40% - 강조색2 12 12" xfId="6212" xr:uid="{00000000-0005-0000-0000-00006E0F0000}"/>
    <cellStyle name="40% - 강조색2 12 13" xfId="6213" xr:uid="{00000000-0005-0000-0000-00006F0F0000}"/>
    <cellStyle name="40% - 강조색2 12 14" xfId="6214" xr:uid="{00000000-0005-0000-0000-0000700F0000}"/>
    <cellStyle name="40% - 강조색2 12 2" xfId="2083" xr:uid="{00000000-0005-0000-0000-0000710F0000}"/>
    <cellStyle name="40% - 강조색2 12 2 2" xfId="2084" xr:uid="{00000000-0005-0000-0000-0000720F0000}"/>
    <cellStyle name="40% - 강조색2 12 2 2 2" xfId="6215" xr:uid="{00000000-0005-0000-0000-0000730F0000}"/>
    <cellStyle name="40% - 강조색2 12 2 3" xfId="2085" xr:uid="{00000000-0005-0000-0000-0000740F0000}"/>
    <cellStyle name="40% - 강조색2 12 2 4" xfId="6216" xr:uid="{00000000-0005-0000-0000-0000750F0000}"/>
    <cellStyle name="40% - 강조색2 12 3" xfId="2086" xr:uid="{00000000-0005-0000-0000-0000760F0000}"/>
    <cellStyle name="40% - 강조색2 12 3 2" xfId="2087" xr:uid="{00000000-0005-0000-0000-0000770F0000}"/>
    <cellStyle name="40% - 강조색2 12 3 3" xfId="2088" xr:uid="{00000000-0005-0000-0000-0000780F0000}"/>
    <cellStyle name="40% - 강조색2 12 3 4" xfId="6217" xr:uid="{00000000-0005-0000-0000-0000790F0000}"/>
    <cellStyle name="40% - 강조색2 12 4" xfId="2089" xr:uid="{00000000-0005-0000-0000-00007A0F0000}"/>
    <cellStyle name="40% - 강조색2 12 4 2" xfId="6218" xr:uid="{00000000-0005-0000-0000-00007B0F0000}"/>
    <cellStyle name="40% - 강조색2 12 5" xfId="2090" xr:uid="{00000000-0005-0000-0000-00007C0F0000}"/>
    <cellStyle name="40% - 강조색2 12 5 2" xfId="6219" xr:uid="{00000000-0005-0000-0000-00007D0F0000}"/>
    <cellStyle name="40% - 강조색2 12 6" xfId="6220" xr:uid="{00000000-0005-0000-0000-00007E0F0000}"/>
    <cellStyle name="40% - 강조색2 12 7" xfId="6221" xr:uid="{00000000-0005-0000-0000-00007F0F0000}"/>
    <cellStyle name="40% - 강조색2 12 8" xfId="6222" xr:uid="{00000000-0005-0000-0000-0000800F0000}"/>
    <cellStyle name="40% - 강조색2 12 9" xfId="6223" xr:uid="{00000000-0005-0000-0000-0000810F0000}"/>
    <cellStyle name="40% - 강조색2 13" xfId="2091" xr:uid="{00000000-0005-0000-0000-0000820F0000}"/>
    <cellStyle name="40% - 강조색2 13 10" xfId="6224" xr:uid="{00000000-0005-0000-0000-0000830F0000}"/>
    <cellStyle name="40% - 강조색2 13 11" xfId="6225" xr:uid="{00000000-0005-0000-0000-0000840F0000}"/>
    <cellStyle name="40% - 강조색2 13 12" xfId="6226" xr:uid="{00000000-0005-0000-0000-0000850F0000}"/>
    <cellStyle name="40% - 강조색2 13 13" xfId="6227" xr:uid="{00000000-0005-0000-0000-0000860F0000}"/>
    <cellStyle name="40% - 강조색2 13 14" xfId="6228" xr:uid="{00000000-0005-0000-0000-0000870F0000}"/>
    <cellStyle name="40% - 강조색2 13 2" xfId="2092" xr:uid="{00000000-0005-0000-0000-0000880F0000}"/>
    <cellStyle name="40% - 강조색2 13 2 2" xfId="2093" xr:uid="{00000000-0005-0000-0000-0000890F0000}"/>
    <cellStyle name="40% - 강조색2 13 2 2 2" xfId="6229" xr:uid="{00000000-0005-0000-0000-00008A0F0000}"/>
    <cellStyle name="40% - 강조색2 13 2 3" xfId="2094" xr:uid="{00000000-0005-0000-0000-00008B0F0000}"/>
    <cellStyle name="40% - 강조색2 13 2 4" xfId="6230" xr:uid="{00000000-0005-0000-0000-00008C0F0000}"/>
    <cellStyle name="40% - 강조색2 13 3" xfId="2095" xr:uid="{00000000-0005-0000-0000-00008D0F0000}"/>
    <cellStyle name="40% - 강조색2 13 3 2" xfId="2096" xr:uid="{00000000-0005-0000-0000-00008E0F0000}"/>
    <cellStyle name="40% - 강조색2 13 3 3" xfId="2097" xr:uid="{00000000-0005-0000-0000-00008F0F0000}"/>
    <cellStyle name="40% - 강조색2 13 3 4" xfId="6231" xr:uid="{00000000-0005-0000-0000-0000900F0000}"/>
    <cellStyle name="40% - 강조색2 13 4" xfId="2098" xr:uid="{00000000-0005-0000-0000-0000910F0000}"/>
    <cellStyle name="40% - 강조색2 13 4 2" xfId="6232" xr:uid="{00000000-0005-0000-0000-0000920F0000}"/>
    <cellStyle name="40% - 강조색2 13 5" xfId="2099" xr:uid="{00000000-0005-0000-0000-0000930F0000}"/>
    <cellStyle name="40% - 강조색2 13 5 2" xfId="6233" xr:uid="{00000000-0005-0000-0000-0000940F0000}"/>
    <cellStyle name="40% - 강조색2 13 6" xfId="6234" xr:uid="{00000000-0005-0000-0000-0000950F0000}"/>
    <cellStyle name="40% - 강조색2 13 7" xfId="6235" xr:uid="{00000000-0005-0000-0000-0000960F0000}"/>
    <cellStyle name="40% - 강조색2 13 8" xfId="6236" xr:uid="{00000000-0005-0000-0000-0000970F0000}"/>
    <cellStyle name="40% - 강조색2 13 9" xfId="6237" xr:uid="{00000000-0005-0000-0000-0000980F0000}"/>
    <cellStyle name="40% - 강조색2 14" xfId="2100" xr:uid="{00000000-0005-0000-0000-0000990F0000}"/>
    <cellStyle name="40% - 강조색2 14 10" xfId="6238" xr:uid="{00000000-0005-0000-0000-00009A0F0000}"/>
    <cellStyle name="40% - 강조색2 14 11" xfId="6239" xr:uid="{00000000-0005-0000-0000-00009B0F0000}"/>
    <cellStyle name="40% - 강조색2 14 12" xfId="6240" xr:uid="{00000000-0005-0000-0000-00009C0F0000}"/>
    <cellStyle name="40% - 강조색2 14 13" xfId="6241" xr:uid="{00000000-0005-0000-0000-00009D0F0000}"/>
    <cellStyle name="40% - 강조색2 14 14" xfId="6242" xr:uid="{00000000-0005-0000-0000-00009E0F0000}"/>
    <cellStyle name="40% - 강조색2 14 2" xfId="2101" xr:uid="{00000000-0005-0000-0000-00009F0F0000}"/>
    <cellStyle name="40% - 강조색2 14 2 2" xfId="2102" xr:uid="{00000000-0005-0000-0000-0000A00F0000}"/>
    <cellStyle name="40% - 강조색2 14 2 2 2" xfId="6243" xr:uid="{00000000-0005-0000-0000-0000A10F0000}"/>
    <cellStyle name="40% - 강조색2 14 2 3" xfId="2103" xr:uid="{00000000-0005-0000-0000-0000A20F0000}"/>
    <cellStyle name="40% - 강조색2 14 2 4" xfId="6244" xr:uid="{00000000-0005-0000-0000-0000A30F0000}"/>
    <cellStyle name="40% - 강조색2 14 3" xfId="2104" xr:uid="{00000000-0005-0000-0000-0000A40F0000}"/>
    <cellStyle name="40% - 강조색2 14 3 2" xfId="2105" xr:uid="{00000000-0005-0000-0000-0000A50F0000}"/>
    <cellStyle name="40% - 강조색2 14 3 3" xfId="2106" xr:uid="{00000000-0005-0000-0000-0000A60F0000}"/>
    <cellStyle name="40% - 강조색2 14 3 4" xfId="6245" xr:uid="{00000000-0005-0000-0000-0000A70F0000}"/>
    <cellStyle name="40% - 강조색2 14 4" xfId="2107" xr:uid="{00000000-0005-0000-0000-0000A80F0000}"/>
    <cellStyle name="40% - 강조색2 14 4 2" xfId="6246" xr:uid="{00000000-0005-0000-0000-0000A90F0000}"/>
    <cellStyle name="40% - 강조색2 14 5" xfId="2108" xr:uid="{00000000-0005-0000-0000-0000AA0F0000}"/>
    <cellStyle name="40% - 강조색2 14 5 2" xfId="6247" xr:uid="{00000000-0005-0000-0000-0000AB0F0000}"/>
    <cellStyle name="40% - 강조색2 14 6" xfId="6248" xr:uid="{00000000-0005-0000-0000-0000AC0F0000}"/>
    <cellStyle name="40% - 강조색2 14 7" xfId="6249" xr:uid="{00000000-0005-0000-0000-0000AD0F0000}"/>
    <cellStyle name="40% - 강조색2 14 8" xfId="6250" xr:uid="{00000000-0005-0000-0000-0000AE0F0000}"/>
    <cellStyle name="40% - 강조색2 14 9" xfId="6251" xr:uid="{00000000-0005-0000-0000-0000AF0F0000}"/>
    <cellStyle name="40% - 강조색2 15" xfId="2109" xr:uid="{00000000-0005-0000-0000-0000B00F0000}"/>
    <cellStyle name="40% - 강조색2 15 10" xfId="6252" xr:uid="{00000000-0005-0000-0000-0000B10F0000}"/>
    <cellStyle name="40% - 강조색2 15 11" xfId="6253" xr:uid="{00000000-0005-0000-0000-0000B20F0000}"/>
    <cellStyle name="40% - 강조색2 15 12" xfId="6254" xr:uid="{00000000-0005-0000-0000-0000B30F0000}"/>
    <cellStyle name="40% - 강조색2 15 13" xfId="6255" xr:uid="{00000000-0005-0000-0000-0000B40F0000}"/>
    <cellStyle name="40% - 강조색2 15 14" xfId="6256" xr:uid="{00000000-0005-0000-0000-0000B50F0000}"/>
    <cellStyle name="40% - 강조색2 15 2" xfId="2110" xr:uid="{00000000-0005-0000-0000-0000B60F0000}"/>
    <cellStyle name="40% - 강조색2 15 2 2" xfId="2111" xr:uid="{00000000-0005-0000-0000-0000B70F0000}"/>
    <cellStyle name="40% - 강조색2 15 2 2 2" xfId="6257" xr:uid="{00000000-0005-0000-0000-0000B80F0000}"/>
    <cellStyle name="40% - 강조색2 15 2 3" xfId="2112" xr:uid="{00000000-0005-0000-0000-0000B90F0000}"/>
    <cellStyle name="40% - 강조색2 15 2 4" xfId="6258" xr:uid="{00000000-0005-0000-0000-0000BA0F0000}"/>
    <cellStyle name="40% - 강조색2 15 3" xfId="2113" xr:uid="{00000000-0005-0000-0000-0000BB0F0000}"/>
    <cellStyle name="40% - 강조색2 15 3 2" xfId="2114" xr:uid="{00000000-0005-0000-0000-0000BC0F0000}"/>
    <cellStyle name="40% - 강조색2 15 3 3" xfId="2115" xr:uid="{00000000-0005-0000-0000-0000BD0F0000}"/>
    <cellStyle name="40% - 강조색2 15 3 4" xfId="6259" xr:uid="{00000000-0005-0000-0000-0000BE0F0000}"/>
    <cellStyle name="40% - 강조색2 15 4" xfId="2116" xr:uid="{00000000-0005-0000-0000-0000BF0F0000}"/>
    <cellStyle name="40% - 강조색2 15 4 2" xfId="6260" xr:uid="{00000000-0005-0000-0000-0000C00F0000}"/>
    <cellStyle name="40% - 강조색2 15 5" xfId="2117" xr:uid="{00000000-0005-0000-0000-0000C10F0000}"/>
    <cellStyle name="40% - 강조색2 15 5 2" xfId="6261" xr:uid="{00000000-0005-0000-0000-0000C20F0000}"/>
    <cellStyle name="40% - 강조색2 15 6" xfId="6262" xr:uid="{00000000-0005-0000-0000-0000C30F0000}"/>
    <cellStyle name="40% - 강조색2 15 7" xfId="6263" xr:uid="{00000000-0005-0000-0000-0000C40F0000}"/>
    <cellStyle name="40% - 강조색2 15 8" xfId="6264" xr:uid="{00000000-0005-0000-0000-0000C50F0000}"/>
    <cellStyle name="40% - 강조색2 15 9" xfId="6265" xr:uid="{00000000-0005-0000-0000-0000C60F0000}"/>
    <cellStyle name="40% - 강조색2 16" xfId="2118" xr:uid="{00000000-0005-0000-0000-0000C70F0000}"/>
    <cellStyle name="40% - 강조색2 16 10" xfId="6266" xr:uid="{00000000-0005-0000-0000-0000C80F0000}"/>
    <cellStyle name="40% - 강조색2 16 11" xfId="6267" xr:uid="{00000000-0005-0000-0000-0000C90F0000}"/>
    <cellStyle name="40% - 강조색2 16 12" xfId="6268" xr:uid="{00000000-0005-0000-0000-0000CA0F0000}"/>
    <cellStyle name="40% - 강조색2 16 13" xfId="6269" xr:uid="{00000000-0005-0000-0000-0000CB0F0000}"/>
    <cellStyle name="40% - 강조색2 16 14" xfId="6270" xr:uid="{00000000-0005-0000-0000-0000CC0F0000}"/>
    <cellStyle name="40% - 강조색2 16 2" xfId="2119" xr:uid="{00000000-0005-0000-0000-0000CD0F0000}"/>
    <cellStyle name="40% - 강조색2 16 2 2" xfId="2120" xr:uid="{00000000-0005-0000-0000-0000CE0F0000}"/>
    <cellStyle name="40% - 강조색2 16 2 2 2" xfId="6271" xr:uid="{00000000-0005-0000-0000-0000CF0F0000}"/>
    <cellStyle name="40% - 강조색2 16 2 3" xfId="2121" xr:uid="{00000000-0005-0000-0000-0000D00F0000}"/>
    <cellStyle name="40% - 강조색2 16 2 4" xfId="6272" xr:uid="{00000000-0005-0000-0000-0000D10F0000}"/>
    <cellStyle name="40% - 강조색2 16 3" xfId="2122" xr:uid="{00000000-0005-0000-0000-0000D20F0000}"/>
    <cellStyle name="40% - 강조색2 16 3 2" xfId="2123" xr:uid="{00000000-0005-0000-0000-0000D30F0000}"/>
    <cellStyle name="40% - 강조색2 16 3 3" xfId="2124" xr:uid="{00000000-0005-0000-0000-0000D40F0000}"/>
    <cellStyle name="40% - 강조색2 16 3 4" xfId="6273" xr:uid="{00000000-0005-0000-0000-0000D50F0000}"/>
    <cellStyle name="40% - 강조색2 16 4" xfId="2125" xr:uid="{00000000-0005-0000-0000-0000D60F0000}"/>
    <cellStyle name="40% - 강조색2 16 4 2" xfId="6274" xr:uid="{00000000-0005-0000-0000-0000D70F0000}"/>
    <cellStyle name="40% - 강조색2 16 5" xfId="2126" xr:uid="{00000000-0005-0000-0000-0000D80F0000}"/>
    <cellStyle name="40% - 강조색2 16 5 2" xfId="6275" xr:uid="{00000000-0005-0000-0000-0000D90F0000}"/>
    <cellStyle name="40% - 강조색2 16 6" xfId="6276" xr:uid="{00000000-0005-0000-0000-0000DA0F0000}"/>
    <cellStyle name="40% - 강조색2 16 7" xfId="6277" xr:uid="{00000000-0005-0000-0000-0000DB0F0000}"/>
    <cellStyle name="40% - 강조색2 16 8" xfId="6278" xr:uid="{00000000-0005-0000-0000-0000DC0F0000}"/>
    <cellStyle name="40% - 강조색2 16 9" xfId="6279" xr:uid="{00000000-0005-0000-0000-0000DD0F0000}"/>
    <cellStyle name="40% - 강조색2 17" xfId="2127" xr:uid="{00000000-0005-0000-0000-0000DE0F0000}"/>
    <cellStyle name="40% - 강조색2 17 10" xfId="6280" xr:uid="{00000000-0005-0000-0000-0000DF0F0000}"/>
    <cellStyle name="40% - 강조색2 17 11" xfId="6281" xr:uid="{00000000-0005-0000-0000-0000E00F0000}"/>
    <cellStyle name="40% - 강조색2 17 12" xfId="6282" xr:uid="{00000000-0005-0000-0000-0000E10F0000}"/>
    <cellStyle name="40% - 강조색2 17 13" xfId="6283" xr:uid="{00000000-0005-0000-0000-0000E20F0000}"/>
    <cellStyle name="40% - 강조색2 17 14" xfId="6284" xr:uid="{00000000-0005-0000-0000-0000E30F0000}"/>
    <cellStyle name="40% - 강조색2 17 2" xfId="2128" xr:uid="{00000000-0005-0000-0000-0000E40F0000}"/>
    <cellStyle name="40% - 강조색2 17 2 2" xfId="2129" xr:uid="{00000000-0005-0000-0000-0000E50F0000}"/>
    <cellStyle name="40% - 강조색2 17 2 3" xfId="2130" xr:uid="{00000000-0005-0000-0000-0000E60F0000}"/>
    <cellStyle name="40% - 강조색2 17 2 4" xfId="6285" xr:uid="{00000000-0005-0000-0000-0000E70F0000}"/>
    <cellStyle name="40% - 강조색2 17 3" xfId="2131" xr:uid="{00000000-0005-0000-0000-0000E80F0000}"/>
    <cellStyle name="40% - 강조색2 17 3 2" xfId="6286" xr:uid="{00000000-0005-0000-0000-0000E90F0000}"/>
    <cellStyle name="40% - 강조색2 17 4" xfId="2132" xr:uid="{00000000-0005-0000-0000-0000EA0F0000}"/>
    <cellStyle name="40% - 강조색2 17 4 2" xfId="6287" xr:uid="{00000000-0005-0000-0000-0000EB0F0000}"/>
    <cellStyle name="40% - 강조색2 17 5" xfId="6288" xr:uid="{00000000-0005-0000-0000-0000EC0F0000}"/>
    <cellStyle name="40% - 강조색2 17 6" xfId="6289" xr:uid="{00000000-0005-0000-0000-0000ED0F0000}"/>
    <cellStyle name="40% - 강조색2 17 7" xfId="6290" xr:uid="{00000000-0005-0000-0000-0000EE0F0000}"/>
    <cellStyle name="40% - 강조색2 17 8" xfId="6291" xr:uid="{00000000-0005-0000-0000-0000EF0F0000}"/>
    <cellStyle name="40% - 강조색2 17 9" xfId="6292" xr:uid="{00000000-0005-0000-0000-0000F00F0000}"/>
    <cellStyle name="40% - 강조색2 18" xfId="2133" xr:uid="{00000000-0005-0000-0000-0000F10F0000}"/>
    <cellStyle name="40% - 강조색2 18 10" xfId="6293" xr:uid="{00000000-0005-0000-0000-0000F20F0000}"/>
    <cellStyle name="40% - 강조색2 18 11" xfId="6294" xr:uid="{00000000-0005-0000-0000-0000F30F0000}"/>
    <cellStyle name="40% - 강조색2 18 12" xfId="6295" xr:uid="{00000000-0005-0000-0000-0000F40F0000}"/>
    <cellStyle name="40% - 강조색2 18 13" xfId="6296" xr:uid="{00000000-0005-0000-0000-0000F50F0000}"/>
    <cellStyle name="40% - 강조색2 18 14" xfId="6297" xr:uid="{00000000-0005-0000-0000-0000F60F0000}"/>
    <cellStyle name="40% - 강조색2 18 2" xfId="2134" xr:uid="{00000000-0005-0000-0000-0000F70F0000}"/>
    <cellStyle name="40% - 강조색2 18 2 2" xfId="2135" xr:uid="{00000000-0005-0000-0000-0000F80F0000}"/>
    <cellStyle name="40% - 강조색2 18 2 3" xfId="2136" xr:uid="{00000000-0005-0000-0000-0000F90F0000}"/>
    <cellStyle name="40% - 강조색2 18 2 4" xfId="6298" xr:uid="{00000000-0005-0000-0000-0000FA0F0000}"/>
    <cellStyle name="40% - 강조색2 18 3" xfId="2137" xr:uid="{00000000-0005-0000-0000-0000FB0F0000}"/>
    <cellStyle name="40% - 강조색2 18 3 2" xfId="6299" xr:uid="{00000000-0005-0000-0000-0000FC0F0000}"/>
    <cellStyle name="40% - 강조색2 18 4" xfId="2138" xr:uid="{00000000-0005-0000-0000-0000FD0F0000}"/>
    <cellStyle name="40% - 강조색2 18 4 2" xfId="6300" xr:uid="{00000000-0005-0000-0000-0000FE0F0000}"/>
    <cellStyle name="40% - 강조색2 18 5" xfId="6301" xr:uid="{00000000-0005-0000-0000-0000FF0F0000}"/>
    <cellStyle name="40% - 강조색2 18 6" xfId="6302" xr:uid="{00000000-0005-0000-0000-000000100000}"/>
    <cellStyle name="40% - 강조색2 18 7" xfId="6303" xr:uid="{00000000-0005-0000-0000-000001100000}"/>
    <cellStyle name="40% - 강조색2 18 8" xfId="6304" xr:uid="{00000000-0005-0000-0000-000002100000}"/>
    <cellStyle name="40% - 강조색2 18 9" xfId="6305" xr:uid="{00000000-0005-0000-0000-000003100000}"/>
    <cellStyle name="40% - 강조색2 19" xfId="2139" xr:uid="{00000000-0005-0000-0000-000004100000}"/>
    <cellStyle name="40% - 강조색2 19 10" xfId="6306" xr:uid="{00000000-0005-0000-0000-000005100000}"/>
    <cellStyle name="40% - 강조색2 19 11" xfId="6307" xr:uid="{00000000-0005-0000-0000-000006100000}"/>
    <cellStyle name="40% - 강조색2 19 12" xfId="6308" xr:uid="{00000000-0005-0000-0000-000007100000}"/>
    <cellStyle name="40% - 강조색2 19 13" xfId="6309" xr:uid="{00000000-0005-0000-0000-000008100000}"/>
    <cellStyle name="40% - 강조색2 19 14" xfId="6310" xr:uid="{00000000-0005-0000-0000-000009100000}"/>
    <cellStyle name="40% - 강조색2 19 2" xfId="2140" xr:uid="{00000000-0005-0000-0000-00000A100000}"/>
    <cellStyle name="40% - 강조색2 19 2 2" xfId="2141" xr:uid="{00000000-0005-0000-0000-00000B100000}"/>
    <cellStyle name="40% - 강조색2 19 2 3" xfId="2142" xr:uid="{00000000-0005-0000-0000-00000C100000}"/>
    <cellStyle name="40% - 강조색2 19 2 4" xfId="6311" xr:uid="{00000000-0005-0000-0000-00000D100000}"/>
    <cellStyle name="40% - 강조색2 19 3" xfId="2143" xr:uid="{00000000-0005-0000-0000-00000E100000}"/>
    <cellStyle name="40% - 강조색2 19 3 2" xfId="6312" xr:uid="{00000000-0005-0000-0000-00000F100000}"/>
    <cellStyle name="40% - 강조색2 19 4" xfId="2144" xr:uid="{00000000-0005-0000-0000-000010100000}"/>
    <cellStyle name="40% - 강조색2 19 4 2" xfId="6313" xr:uid="{00000000-0005-0000-0000-000011100000}"/>
    <cellStyle name="40% - 강조색2 19 5" xfId="6314" xr:uid="{00000000-0005-0000-0000-000012100000}"/>
    <cellStyle name="40% - 강조색2 19 6" xfId="6315" xr:uid="{00000000-0005-0000-0000-000013100000}"/>
    <cellStyle name="40% - 강조색2 19 7" xfId="6316" xr:uid="{00000000-0005-0000-0000-000014100000}"/>
    <cellStyle name="40% - 강조색2 19 8" xfId="6317" xr:uid="{00000000-0005-0000-0000-000015100000}"/>
    <cellStyle name="40% - 강조색2 19 9" xfId="6318" xr:uid="{00000000-0005-0000-0000-000016100000}"/>
    <cellStyle name="40% - 강조색2 2" xfId="2145" xr:uid="{00000000-0005-0000-0000-000017100000}"/>
    <cellStyle name="40% - 강조색2 2 10" xfId="6319" xr:uid="{00000000-0005-0000-0000-000018100000}"/>
    <cellStyle name="40% - 강조색2 2 11" xfId="6320" xr:uid="{00000000-0005-0000-0000-000019100000}"/>
    <cellStyle name="40% - 강조색2 2 12" xfId="6321" xr:uid="{00000000-0005-0000-0000-00001A100000}"/>
    <cellStyle name="40% - 강조색2 2 13" xfId="6322" xr:uid="{00000000-0005-0000-0000-00001B100000}"/>
    <cellStyle name="40% - 강조색2 2 2" xfId="6323" xr:uid="{00000000-0005-0000-0000-00001C100000}"/>
    <cellStyle name="40% - 강조색2 2 2 2" xfId="6324" xr:uid="{00000000-0005-0000-0000-00001D100000}"/>
    <cellStyle name="40% - 강조색2 2 3" xfId="6325" xr:uid="{00000000-0005-0000-0000-00001E100000}"/>
    <cellStyle name="40% - 강조색2 2 3 2" xfId="6326" xr:uid="{00000000-0005-0000-0000-00001F100000}"/>
    <cellStyle name="40% - 강조색2 2 4" xfId="6327" xr:uid="{00000000-0005-0000-0000-000020100000}"/>
    <cellStyle name="40% - 강조색2 2 4 2" xfId="6328" xr:uid="{00000000-0005-0000-0000-000021100000}"/>
    <cellStyle name="40% - 강조색2 2 5" xfId="6329" xr:uid="{00000000-0005-0000-0000-000022100000}"/>
    <cellStyle name="40% - 강조색2 2 6" xfId="6330" xr:uid="{00000000-0005-0000-0000-000023100000}"/>
    <cellStyle name="40% - 강조색2 2 7" xfId="6331" xr:uid="{00000000-0005-0000-0000-000024100000}"/>
    <cellStyle name="40% - 강조색2 2 8" xfId="6332" xr:uid="{00000000-0005-0000-0000-000025100000}"/>
    <cellStyle name="40% - 강조색2 2 9" xfId="6333" xr:uid="{00000000-0005-0000-0000-000026100000}"/>
    <cellStyle name="40% - 강조색2 20" xfId="2146" xr:uid="{00000000-0005-0000-0000-000027100000}"/>
    <cellStyle name="40% - 강조색2 20 2" xfId="2147" xr:uid="{00000000-0005-0000-0000-000028100000}"/>
    <cellStyle name="40% - 강조색2 20 3" xfId="2148" xr:uid="{00000000-0005-0000-0000-000029100000}"/>
    <cellStyle name="40% - 강조색2 20 4" xfId="6334" xr:uid="{00000000-0005-0000-0000-00002A100000}"/>
    <cellStyle name="40% - 강조색2 21" xfId="2149" xr:uid="{00000000-0005-0000-0000-00002B100000}"/>
    <cellStyle name="40% - 강조색2 21 2" xfId="2150" xr:uid="{00000000-0005-0000-0000-00002C100000}"/>
    <cellStyle name="40% - 강조색2 21 3" xfId="2151" xr:uid="{00000000-0005-0000-0000-00002D100000}"/>
    <cellStyle name="40% - 강조색2 21 4" xfId="6335" xr:uid="{00000000-0005-0000-0000-00002E100000}"/>
    <cellStyle name="40% - 강조색2 22" xfId="2152" xr:uid="{00000000-0005-0000-0000-00002F100000}"/>
    <cellStyle name="40% - 강조색2 22 2" xfId="2153" xr:uid="{00000000-0005-0000-0000-000030100000}"/>
    <cellStyle name="40% - 강조색2 22 3" xfId="2154" xr:uid="{00000000-0005-0000-0000-000031100000}"/>
    <cellStyle name="40% - 강조색2 22 4" xfId="6336" xr:uid="{00000000-0005-0000-0000-000032100000}"/>
    <cellStyle name="40% - 강조색2 23" xfId="2155" xr:uid="{00000000-0005-0000-0000-000033100000}"/>
    <cellStyle name="40% - 강조색2 23 2" xfId="2156" xr:uid="{00000000-0005-0000-0000-000034100000}"/>
    <cellStyle name="40% - 강조색2 23 3" xfId="2157" xr:uid="{00000000-0005-0000-0000-000035100000}"/>
    <cellStyle name="40% - 강조색2 23 4" xfId="6337" xr:uid="{00000000-0005-0000-0000-000036100000}"/>
    <cellStyle name="40% - 강조색2 24" xfId="2158" xr:uid="{00000000-0005-0000-0000-000037100000}"/>
    <cellStyle name="40% - 강조색2 24 2" xfId="2159" xr:uid="{00000000-0005-0000-0000-000038100000}"/>
    <cellStyle name="40% - 강조색2 24 3" xfId="2160" xr:uid="{00000000-0005-0000-0000-000039100000}"/>
    <cellStyle name="40% - 강조색2 24 4" xfId="6338" xr:uid="{00000000-0005-0000-0000-00003A100000}"/>
    <cellStyle name="40% - 강조색2 25" xfId="2161" xr:uid="{00000000-0005-0000-0000-00003B100000}"/>
    <cellStyle name="40% - 강조색2 25 2" xfId="2162" xr:uid="{00000000-0005-0000-0000-00003C100000}"/>
    <cellStyle name="40% - 강조색2 25 3" xfId="2163" xr:uid="{00000000-0005-0000-0000-00003D100000}"/>
    <cellStyle name="40% - 강조색2 25 4" xfId="6339" xr:uid="{00000000-0005-0000-0000-00003E100000}"/>
    <cellStyle name="40% - 강조색2 26" xfId="2164" xr:uid="{00000000-0005-0000-0000-00003F100000}"/>
    <cellStyle name="40% - 강조색2 26 2" xfId="2165" xr:uid="{00000000-0005-0000-0000-000040100000}"/>
    <cellStyle name="40% - 강조색2 26 3" xfId="2166" xr:uid="{00000000-0005-0000-0000-000041100000}"/>
    <cellStyle name="40% - 강조색2 26 4" xfId="6340" xr:uid="{00000000-0005-0000-0000-000042100000}"/>
    <cellStyle name="40% - 강조색2 27" xfId="2167" xr:uid="{00000000-0005-0000-0000-000043100000}"/>
    <cellStyle name="40% - 강조색2 27 2" xfId="2168" xr:uid="{00000000-0005-0000-0000-000044100000}"/>
    <cellStyle name="40% - 강조색2 27 3" xfId="2169" xr:uid="{00000000-0005-0000-0000-000045100000}"/>
    <cellStyle name="40% - 강조색2 27 4" xfId="6341" xr:uid="{00000000-0005-0000-0000-000046100000}"/>
    <cellStyle name="40% - 강조색2 28" xfId="2170" xr:uid="{00000000-0005-0000-0000-000047100000}"/>
    <cellStyle name="40% - 강조색2 28 2" xfId="2171" xr:uid="{00000000-0005-0000-0000-000048100000}"/>
    <cellStyle name="40% - 강조색2 28 3" xfId="2172" xr:uid="{00000000-0005-0000-0000-000049100000}"/>
    <cellStyle name="40% - 강조색2 28 4" xfId="6342" xr:uid="{00000000-0005-0000-0000-00004A100000}"/>
    <cellStyle name="40% - 강조색2 29" xfId="2173" xr:uid="{00000000-0005-0000-0000-00004B100000}"/>
    <cellStyle name="40% - 강조색2 29 2" xfId="2174" xr:uid="{00000000-0005-0000-0000-00004C100000}"/>
    <cellStyle name="40% - 강조색2 29 3" xfId="2175" xr:uid="{00000000-0005-0000-0000-00004D100000}"/>
    <cellStyle name="40% - 강조색2 29 4" xfId="6343" xr:uid="{00000000-0005-0000-0000-00004E100000}"/>
    <cellStyle name="40% - 강조색2 3" xfId="2176" xr:uid="{00000000-0005-0000-0000-00004F100000}"/>
    <cellStyle name="40% - 강조색2 3 10" xfId="6344" xr:uid="{00000000-0005-0000-0000-000050100000}"/>
    <cellStyle name="40% - 강조색2 3 11" xfId="6345" xr:uid="{00000000-0005-0000-0000-000051100000}"/>
    <cellStyle name="40% - 강조색2 3 12" xfId="6346" xr:uid="{00000000-0005-0000-0000-000052100000}"/>
    <cellStyle name="40% - 강조색2 3 13" xfId="6347" xr:uid="{00000000-0005-0000-0000-000053100000}"/>
    <cellStyle name="40% - 강조색2 3 14" xfId="6348" xr:uid="{00000000-0005-0000-0000-000054100000}"/>
    <cellStyle name="40% - 강조색2 3 2" xfId="2177" xr:uid="{00000000-0005-0000-0000-000055100000}"/>
    <cellStyle name="40% - 강조색2 3 2 2" xfId="2178" xr:uid="{00000000-0005-0000-0000-000056100000}"/>
    <cellStyle name="40% - 강조색2 3 2 2 2" xfId="2179" xr:uid="{00000000-0005-0000-0000-000057100000}"/>
    <cellStyle name="40% - 강조색2 3 2 2 3" xfId="2180" xr:uid="{00000000-0005-0000-0000-000058100000}"/>
    <cellStyle name="40% - 강조색2 3 2 2 4" xfId="6349" xr:uid="{00000000-0005-0000-0000-000059100000}"/>
    <cellStyle name="40% - 강조색2 3 2 3" xfId="2181" xr:uid="{00000000-0005-0000-0000-00005A100000}"/>
    <cellStyle name="40% - 강조색2 3 2 3 2" xfId="2182" xr:uid="{00000000-0005-0000-0000-00005B100000}"/>
    <cellStyle name="40% - 강조색2 3 2 3 3" xfId="2183" xr:uid="{00000000-0005-0000-0000-00005C100000}"/>
    <cellStyle name="40% - 강조색2 3 2 4" xfId="2184" xr:uid="{00000000-0005-0000-0000-00005D100000}"/>
    <cellStyle name="40% - 강조색2 3 2 5" xfId="2185" xr:uid="{00000000-0005-0000-0000-00005E100000}"/>
    <cellStyle name="40% - 강조색2 3 2 6" xfId="6350" xr:uid="{00000000-0005-0000-0000-00005F100000}"/>
    <cellStyle name="40% - 강조색2 3 3" xfId="2186" xr:uid="{00000000-0005-0000-0000-000060100000}"/>
    <cellStyle name="40% - 강조색2 3 3 2" xfId="2187" xr:uid="{00000000-0005-0000-0000-000061100000}"/>
    <cellStyle name="40% - 강조색2 3 3 2 2" xfId="2188" xr:uid="{00000000-0005-0000-0000-000062100000}"/>
    <cellStyle name="40% - 강조색2 3 3 2 3" xfId="2189" xr:uid="{00000000-0005-0000-0000-000063100000}"/>
    <cellStyle name="40% - 강조색2 3 3 3" xfId="2190" xr:uid="{00000000-0005-0000-0000-000064100000}"/>
    <cellStyle name="40% - 강조색2 3 3 3 2" xfId="2191" xr:uid="{00000000-0005-0000-0000-000065100000}"/>
    <cellStyle name="40% - 강조색2 3 3 3 3" xfId="2192" xr:uid="{00000000-0005-0000-0000-000066100000}"/>
    <cellStyle name="40% - 강조색2 3 3 4" xfId="2193" xr:uid="{00000000-0005-0000-0000-000067100000}"/>
    <cellStyle name="40% - 강조색2 3 3 5" xfId="2194" xr:uid="{00000000-0005-0000-0000-000068100000}"/>
    <cellStyle name="40% - 강조색2 3 3 6" xfId="6351" xr:uid="{00000000-0005-0000-0000-000069100000}"/>
    <cellStyle name="40% - 강조색2 3 4" xfId="2195" xr:uid="{00000000-0005-0000-0000-00006A100000}"/>
    <cellStyle name="40% - 강조색2 3 4 2" xfId="2196" xr:uid="{00000000-0005-0000-0000-00006B100000}"/>
    <cellStyle name="40% - 강조색2 3 4 3" xfId="2197" xr:uid="{00000000-0005-0000-0000-00006C100000}"/>
    <cellStyle name="40% - 강조색2 3 4 4" xfId="6352" xr:uid="{00000000-0005-0000-0000-00006D100000}"/>
    <cellStyle name="40% - 강조색2 3 5" xfId="2198" xr:uid="{00000000-0005-0000-0000-00006E100000}"/>
    <cellStyle name="40% - 강조색2 3 5 2" xfId="2199" xr:uid="{00000000-0005-0000-0000-00006F100000}"/>
    <cellStyle name="40% - 강조색2 3 5 3" xfId="2200" xr:uid="{00000000-0005-0000-0000-000070100000}"/>
    <cellStyle name="40% - 강조색2 3 5 4" xfId="6353" xr:uid="{00000000-0005-0000-0000-000071100000}"/>
    <cellStyle name="40% - 강조색2 3 6" xfId="2201" xr:uid="{00000000-0005-0000-0000-000072100000}"/>
    <cellStyle name="40% - 강조색2 3 6 2" xfId="6354" xr:uid="{00000000-0005-0000-0000-000073100000}"/>
    <cellStyle name="40% - 강조색2 3 7" xfId="2202" xr:uid="{00000000-0005-0000-0000-000074100000}"/>
    <cellStyle name="40% - 강조색2 3 7 2" xfId="6355" xr:uid="{00000000-0005-0000-0000-000075100000}"/>
    <cellStyle name="40% - 강조색2 3 8" xfId="6356" xr:uid="{00000000-0005-0000-0000-000076100000}"/>
    <cellStyle name="40% - 강조색2 3 9" xfId="6357" xr:uid="{00000000-0005-0000-0000-000077100000}"/>
    <cellStyle name="40% - 강조색2 30" xfId="2203" xr:uid="{00000000-0005-0000-0000-000078100000}"/>
    <cellStyle name="40% - 강조색2 30 2" xfId="2204" xr:uid="{00000000-0005-0000-0000-000079100000}"/>
    <cellStyle name="40% - 강조색2 30 3" xfId="6358" xr:uid="{00000000-0005-0000-0000-00007A100000}"/>
    <cellStyle name="40% - 강조색2 31" xfId="2205" xr:uid="{00000000-0005-0000-0000-00007B100000}"/>
    <cellStyle name="40% - 강조색2 31 2" xfId="6359" xr:uid="{00000000-0005-0000-0000-00007C100000}"/>
    <cellStyle name="40% - 강조색2 32" xfId="2206" xr:uid="{00000000-0005-0000-0000-00007D100000}"/>
    <cellStyle name="40% - 강조색2 32 2" xfId="6360" xr:uid="{00000000-0005-0000-0000-00007E100000}"/>
    <cellStyle name="40% - 강조색2 33" xfId="2207" xr:uid="{00000000-0005-0000-0000-00007F100000}"/>
    <cellStyle name="40% - 강조색2 34" xfId="2208" xr:uid="{00000000-0005-0000-0000-000080100000}"/>
    <cellStyle name="40% - 강조색2 35" xfId="2209" xr:uid="{00000000-0005-0000-0000-000081100000}"/>
    <cellStyle name="40% - 강조색2 36" xfId="2210" xr:uid="{00000000-0005-0000-0000-000082100000}"/>
    <cellStyle name="40% - 강조색2 37" xfId="2211" xr:uid="{00000000-0005-0000-0000-000083100000}"/>
    <cellStyle name="40% - 강조색2 38" xfId="2212" xr:uid="{00000000-0005-0000-0000-000084100000}"/>
    <cellStyle name="40% - 강조색2 4" xfId="2213" xr:uid="{00000000-0005-0000-0000-000085100000}"/>
    <cellStyle name="40% - 강조색2 4 10" xfId="6361" xr:uid="{00000000-0005-0000-0000-000086100000}"/>
    <cellStyle name="40% - 강조색2 4 11" xfId="6362" xr:uid="{00000000-0005-0000-0000-000087100000}"/>
    <cellStyle name="40% - 강조색2 4 12" xfId="6363" xr:uid="{00000000-0005-0000-0000-000088100000}"/>
    <cellStyle name="40% - 강조색2 4 13" xfId="6364" xr:uid="{00000000-0005-0000-0000-000089100000}"/>
    <cellStyle name="40% - 강조색2 4 14" xfId="6365" xr:uid="{00000000-0005-0000-0000-00008A100000}"/>
    <cellStyle name="40% - 강조색2 4 2" xfId="2214" xr:uid="{00000000-0005-0000-0000-00008B100000}"/>
    <cellStyle name="40% - 강조색2 4 2 2" xfId="2215" xr:uid="{00000000-0005-0000-0000-00008C100000}"/>
    <cellStyle name="40% - 강조색2 4 2 2 2" xfId="2216" xr:uid="{00000000-0005-0000-0000-00008D100000}"/>
    <cellStyle name="40% - 강조색2 4 2 2 3" xfId="2217" xr:uid="{00000000-0005-0000-0000-00008E100000}"/>
    <cellStyle name="40% - 강조색2 4 2 2 4" xfId="6366" xr:uid="{00000000-0005-0000-0000-00008F100000}"/>
    <cellStyle name="40% - 강조색2 4 2 3" xfId="2218" xr:uid="{00000000-0005-0000-0000-000090100000}"/>
    <cellStyle name="40% - 강조색2 4 2 3 2" xfId="2219" xr:uid="{00000000-0005-0000-0000-000091100000}"/>
    <cellStyle name="40% - 강조색2 4 2 3 3" xfId="2220" xr:uid="{00000000-0005-0000-0000-000092100000}"/>
    <cellStyle name="40% - 강조색2 4 2 4" xfId="2221" xr:uid="{00000000-0005-0000-0000-000093100000}"/>
    <cellStyle name="40% - 강조색2 4 2 5" xfId="2222" xr:uid="{00000000-0005-0000-0000-000094100000}"/>
    <cellStyle name="40% - 강조색2 4 2 6" xfId="6367" xr:uid="{00000000-0005-0000-0000-000095100000}"/>
    <cellStyle name="40% - 강조색2 4 3" xfId="2223" xr:uid="{00000000-0005-0000-0000-000096100000}"/>
    <cellStyle name="40% - 강조색2 4 3 2" xfId="2224" xr:uid="{00000000-0005-0000-0000-000097100000}"/>
    <cellStyle name="40% - 강조색2 4 3 2 2" xfId="2225" xr:uid="{00000000-0005-0000-0000-000098100000}"/>
    <cellStyle name="40% - 강조색2 4 3 2 3" xfId="2226" xr:uid="{00000000-0005-0000-0000-000099100000}"/>
    <cellStyle name="40% - 강조색2 4 3 3" xfId="2227" xr:uid="{00000000-0005-0000-0000-00009A100000}"/>
    <cellStyle name="40% - 강조색2 4 3 3 2" xfId="2228" xr:uid="{00000000-0005-0000-0000-00009B100000}"/>
    <cellStyle name="40% - 강조색2 4 3 3 3" xfId="2229" xr:uid="{00000000-0005-0000-0000-00009C100000}"/>
    <cellStyle name="40% - 강조색2 4 3 4" xfId="2230" xr:uid="{00000000-0005-0000-0000-00009D100000}"/>
    <cellStyle name="40% - 강조색2 4 3 5" xfId="2231" xr:uid="{00000000-0005-0000-0000-00009E100000}"/>
    <cellStyle name="40% - 강조색2 4 3 6" xfId="6368" xr:uid="{00000000-0005-0000-0000-00009F100000}"/>
    <cellStyle name="40% - 강조색2 4 4" xfId="2232" xr:uid="{00000000-0005-0000-0000-0000A0100000}"/>
    <cellStyle name="40% - 강조색2 4 4 2" xfId="2233" xr:uid="{00000000-0005-0000-0000-0000A1100000}"/>
    <cellStyle name="40% - 강조색2 4 4 3" xfId="2234" xr:uid="{00000000-0005-0000-0000-0000A2100000}"/>
    <cellStyle name="40% - 강조색2 4 4 4" xfId="6369" xr:uid="{00000000-0005-0000-0000-0000A3100000}"/>
    <cellStyle name="40% - 강조색2 4 5" xfId="2235" xr:uid="{00000000-0005-0000-0000-0000A4100000}"/>
    <cellStyle name="40% - 강조색2 4 5 2" xfId="2236" xr:uid="{00000000-0005-0000-0000-0000A5100000}"/>
    <cellStyle name="40% - 강조색2 4 5 3" xfId="2237" xr:uid="{00000000-0005-0000-0000-0000A6100000}"/>
    <cellStyle name="40% - 강조색2 4 5 4" xfId="6370" xr:uid="{00000000-0005-0000-0000-0000A7100000}"/>
    <cellStyle name="40% - 강조색2 4 6" xfId="2238" xr:uid="{00000000-0005-0000-0000-0000A8100000}"/>
    <cellStyle name="40% - 강조색2 4 6 2" xfId="6371" xr:uid="{00000000-0005-0000-0000-0000A9100000}"/>
    <cellStyle name="40% - 강조색2 4 7" xfId="2239" xr:uid="{00000000-0005-0000-0000-0000AA100000}"/>
    <cellStyle name="40% - 강조색2 4 7 2" xfId="6372" xr:uid="{00000000-0005-0000-0000-0000AB100000}"/>
    <cellStyle name="40% - 강조색2 4 8" xfId="6373" xr:uid="{00000000-0005-0000-0000-0000AC100000}"/>
    <cellStyle name="40% - 강조색2 4 9" xfId="6374" xr:uid="{00000000-0005-0000-0000-0000AD100000}"/>
    <cellStyle name="40% - 강조색2 5" xfId="2240" xr:uid="{00000000-0005-0000-0000-0000AE100000}"/>
    <cellStyle name="40% - 강조색2 5 10" xfId="6375" xr:uid="{00000000-0005-0000-0000-0000AF100000}"/>
    <cellStyle name="40% - 강조색2 5 11" xfId="6376" xr:uid="{00000000-0005-0000-0000-0000B0100000}"/>
    <cellStyle name="40% - 강조색2 5 12" xfId="6377" xr:uid="{00000000-0005-0000-0000-0000B1100000}"/>
    <cellStyle name="40% - 강조색2 5 13" xfId="6378" xr:uid="{00000000-0005-0000-0000-0000B2100000}"/>
    <cellStyle name="40% - 강조색2 5 14" xfId="6379" xr:uid="{00000000-0005-0000-0000-0000B3100000}"/>
    <cellStyle name="40% - 강조색2 5 2" xfId="2241" xr:uid="{00000000-0005-0000-0000-0000B4100000}"/>
    <cellStyle name="40% - 강조색2 5 2 2" xfId="2242" xr:uid="{00000000-0005-0000-0000-0000B5100000}"/>
    <cellStyle name="40% - 강조색2 5 2 2 2" xfId="2243" xr:uid="{00000000-0005-0000-0000-0000B6100000}"/>
    <cellStyle name="40% - 강조색2 5 2 2 3" xfId="2244" xr:uid="{00000000-0005-0000-0000-0000B7100000}"/>
    <cellStyle name="40% - 강조색2 5 2 2 4" xfId="6380" xr:uid="{00000000-0005-0000-0000-0000B8100000}"/>
    <cellStyle name="40% - 강조색2 5 2 3" xfId="2245" xr:uid="{00000000-0005-0000-0000-0000B9100000}"/>
    <cellStyle name="40% - 강조색2 5 2 3 2" xfId="2246" xr:uid="{00000000-0005-0000-0000-0000BA100000}"/>
    <cellStyle name="40% - 강조색2 5 2 3 3" xfId="2247" xr:uid="{00000000-0005-0000-0000-0000BB100000}"/>
    <cellStyle name="40% - 강조색2 5 2 4" xfId="2248" xr:uid="{00000000-0005-0000-0000-0000BC100000}"/>
    <cellStyle name="40% - 강조색2 5 2 5" xfId="2249" xr:uid="{00000000-0005-0000-0000-0000BD100000}"/>
    <cellStyle name="40% - 강조색2 5 2 6" xfId="6381" xr:uid="{00000000-0005-0000-0000-0000BE100000}"/>
    <cellStyle name="40% - 강조색2 5 3" xfId="2250" xr:uid="{00000000-0005-0000-0000-0000BF100000}"/>
    <cellStyle name="40% - 강조색2 5 3 2" xfId="2251" xr:uid="{00000000-0005-0000-0000-0000C0100000}"/>
    <cellStyle name="40% - 강조색2 5 3 2 2" xfId="2252" xr:uid="{00000000-0005-0000-0000-0000C1100000}"/>
    <cellStyle name="40% - 강조색2 5 3 2 3" xfId="2253" xr:uid="{00000000-0005-0000-0000-0000C2100000}"/>
    <cellStyle name="40% - 강조색2 5 3 3" xfId="2254" xr:uid="{00000000-0005-0000-0000-0000C3100000}"/>
    <cellStyle name="40% - 강조색2 5 3 3 2" xfId="2255" xr:uid="{00000000-0005-0000-0000-0000C4100000}"/>
    <cellStyle name="40% - 강조색2 5 3 3 3" xfId="2256" xr:uid="{00000000-0005-0000-0000-0000C5100000}"/>
    <cellStyle name="40% - 강조색2 5 3 4" xfId="2257" xr:uid="{00000000-0005-0000-0000-0000C6100000}"/>
    <cellStyle name="40% - 강조색2 5 3 5" xfId="2258" xr:uid="{00000000-0005-0000-0000-0000C7100000}"/>
    <cellStyle name="40% - 강조색2 5 3 6" xfId="6382" xr:uid="{00000000-0005-0000-0000-0000C8100000}"/>
    <cellStyle name="40% - 강조색2 5 4" xfId="2259" xr:uid="{00000000-0005-0000-0000-0000C9100000}"/>
    <cellStyle name="40% - 강조색2 5 4 2" xfId="2260" xr:uid="{00000000-0005-0000-0000-0000CA100000}"/>
    <cellStyle name="40% - 강조색2 5 4 3" xfId="2261" xr:uid="{00000000-0005-0000-0000-0000CB100000}"/>
    <cellStyle name="40% - 강조색2 5 4 4" xfId="6383" xr:uid="{00000000-0005-0000-0000-0000CC100000}"/>
    <cellStyle name="40% - 강조색2 5 5" xfId="2262" xr:uid="{00000000-0005-0000-0000-0000CD100000}"/>
    <cellStyle name="40% - 강조색2 5 5 2" xfId="2263" xr:uid="{00000000-0005-0000-0000-0000CE100000}"/>
    <cellStyle name="40% - 강조색2 5 5 3" xfId="2264" xr:uid="{00000000-0005-0000-0000-0000CF100000}"/>
    <cellStyle name="40% - 강조색2 5 5 4" xfId="6384" xr:uid="{00000000-0005-0000-0000-0000D0100000}"/>
    <cellStyle name="40% - 강조색2 5 6" xfId="2265" xr:uid="{00000000-0005-0000-0000-0000D1100000}"/>
    <cellStyle name="40% - 강조색2 5 6 2" xfId="6385" xr:uid="{00000000-0005-0000-0000-0000D2100000}"/>
    <cellStyle name="40% - 강조색2 5 7" xfId="2266" xr:uid="{00000000-0005-0000-0000-0000D3100000}"/>
    <cellStyle name="40% - 강조색2 5 7 2" xfId="6386" xr:uid="{00000000-0005-0000-0000-0000D4100000}"/>
    <cellStyle name="40% - 강조색2 5 8" xfId="6387" xr:uid="{00000000-0005-0000-0000-0000D5100000}"/>
    <cellStyle name="40% - 강조색2 5 9" xfId="6388" xr:uid="{00000000-0005-0000-0000-0000D6100000}"/>
    <cellStyle name="40% - 강조색2 6" xfId="2267" xr:uid="{00000000-0005-0000-0000-0000D7100000}"/>
    <cellStyle name="40% - 강조색2 6 10" xfId="6389" xr:uid="{00000000-0005-0000-0000-0000D8100000}"/>
    <cellStyle name="40% - 강조색2 6 11" xfId="6390" xr:uid="{00000000-0005-0000-0000-0000D9100000}"/>
    <cellStyle name="40% - 강조색2 6 12" xfId="6391" xr:uid="{00000000-0005-0000-0000-0000DA100000}"/>
    <cellStyle name="40% - 강조색2 6 13" xfId="6392" xr:uid="{00000000-0005-0000-0000-0000DB100000}"/>
    <cellStyle name="40% - 강조색2 6 14" xfId="6393" xr:uid="{00000000-0005-0000-0000-0000DC100000}"/>
    <cellStyle name="40% - 강조색2 6 2" xfId="2268" xr:uid="{00000000-0005-0000-0000-0000DD100000}"/>
    <cellStyle name="40% - 강조색2 6 2 2" xfId="2269" xr:uid="{00000000-0005-0000-0000-0000DE100000}"/>
    <cellStyle name="40% - 강조색2 6 2 2 2" xfId="2270" xr:uid="{00000000-0005-0000-0000-0000DF100000}"/>
    <cellStyle name="40% - 강조색2 6 2 2 3" xfId="2271" xr:uid="{00000000-0005-0000-0000-0000E0100000}"/>
    <cellStyle name="40% - 강조색2 6 2 2 4" xfId="6394" xr:uid="{00000000-0005-0000-0000-0000E1100000}"/>
    <cellStyle name="40% - 강조색2 6 2 3" xfId="2272" xr:uid="{00000000-0005-0000-0000-0000E2100000}"/>
    <cellStyle name="40% - 강조색2 6 2 3 2" xfId="2273" xr:uid="{00000000-0005-0000-0000-0000E3100000}"/>
    <cellStyle name="40% - 강조색2 6 2 3 3" xfId="2274" xr:uid="{00000000-0005-0000-0000-0000E4100000}"/>
    <cellStyle name="40% - 강조색2 6 2 4" xfId="2275" xr:uid="{00000000-0005-0000-0000-0000E5100000}"/>
    <cellStyle name="40% - 강조색2 6 2 5" xfId="2276" xr:uid="{00000000-0005-0000-0000-0000E6100000}"/>
    <cellStyle name="40% - 강조색2 6 2 6" xfId="6395" xr:uid="{00000000-0005-0000-0000-0000E7100000}"/>
    <cellStyle name="40% - 강조색2 6 3" xfId="2277" xr:uid="{00000000-0005-0000-0000-0000E8100000}"/>
    <cellStyle name="40% - 강조색2 6 3 2" xfId="2278" xr:uid="{00000000-0005-0000-0000-0000E9100000}"/>
    <cellStyle name="40% - 강조색2 6 3 2 2" xfId="2279" xr:uid="{00000000-0005-0000-0000-0000EA100000}"/>
    <cellStyle name="40% - 강조색2 6 3 2 3" xfId="2280" xr:uid="{00000000-0005-0000-0000-0000EB100000}"/>
    <cellStyle name="40% - 강조색2 6 3 3" xfId="2281" xr:uid="{00000000-0005-0000-0000-0000EC100000}"/>
    <cellStyle name="40% - 강조색2 6 3 3 2" xfId="2282" xr:uid="{00000000-0005-0000-0000-0000ED100000}"/>
    <cellStyle name="40% - 강조색2 6 3 3 3" xfId="2283" xr:uid="{00000000-0005-0000-0000-0000EE100000}"/>
    <cellStyle name="40% - 강조색2 6 3 4" xfId="2284" xr:uid="{00000000-0005-0000-0000-0000EF100000}"/>
    <cellStyle name="40% - 강조색2 6 3 5" xfId="2285" xr:uid="{00000000-0005-0000-0000-0000F0100000}"/>
    <cellStyle name="40% - 강조색2 6 3 6" xfId="6396" xr:uid="{00000000-0005-0000-0000-0000F1100000}"/>
    <cellStyle name="40% - 강조색2 6 4" xfId="2286" xr:uid="{00000000-0005-0000-0000-0000F2100000}"/>
    <cellStyle name="40% - 강조색2 6 4 2" xfId="2287" xr:uid="{00000000-0005-0000-0000-0000F3100000}"/>
    <cellStyle name="40% - 강조색2 6 4 3" xfId="2288" xr:uid="{00000000-0005-0000-0000-0000F4100000}"/>
    <cellStyle name="40% - 강조색2 6 4 4" xfId="6397" xr:uid="{00000000-0005-0000-0000-0000F5100000}"/>
    <cellStyle name="40% - 강조색2 6 5" xfId="2289" xr:uid="{00000000-0005-0000-0000-0000F6100000}"/>
    <cellStyle name="40% - 강조색2 6 5 2" xfId="2290" xr:uid="{00000000-0005-0000-0000-0000F7100000}"/>
    <cellStyle name="40% - 강조색2 6 5 3" xfId="2291" xr:uid="{00000000-0005-0000-0000-0000F8100000}"/>
    <cellStyle name="40% - 강조색2 6 5 4" xfId="6398" xr:uid="{00000000-0005-0000-0000-0000F9100000}"/>
    <cellStyle name="40% - 강조색2 6 6" xfId="2292" xr:uid="{00000000-0005-0000-0000-0000FA100000}"/>
    <cellStyle name="40% - 강조색2 6 6 2" xfId="6399" xr:uid="{00000000-0005-0000-0000-0000FB100000}"/>
    <cellStyle name="40% - 강조색2 6 7" xfId="2293" xr:uid="{00000000-0005-0000-0000-0000FC100000}"/>
    <cellStyle name="40% - 강조색2 6 7 2" xfId="6400" xr:uid="{00000000-0005-0000-0000-0000FD100000}"/>
    <cellStyle name="40% - 강조색2 6 8" xfId="6401" xr:uid="{00000000-0005-0000-0000-0000FE100000}"/>
    <cellStyle name="40% - 강조색2 6 9" xfId="6402" xr:uid="{00000000-0005-0000-0000-0000FF100000}"/>
    <cellStyle name="40% - 강조색2 7" xfId="2294" xr:uid="{00000000-0005-0000-0000-000000110000}"/>
    <cellStyle name="40% - 강조색2 7 10" xfId="6403" xr:uid="{00000000-0005-0000-0000-000001110000}"/>
    <cellStyle name="40% - 강조색2 7 11" xfId="6404" xr:uid="{00000000-0005-0000-0000-000002110000}"/>
    <cellStyle name="40% - 강조색2 7 12" xfId="6405" xr:uid="{00000000-0005-0000-0000-000003110000}"/>
    <cellStyle name="40% - 강조색2 7 13" xfId="6406" xr:uid="{00000000-0005-0000-0000-000004110000}"/>
    <cellStyle name="40% - 강조색2 7 14" xfId="6407" xr:uid="{00000000-0005-0000-0000-000005110000}"/>
    <cellStyle name="40% - 강조색2 7 2" xfId="2295" xr:uid="{00000000-0005-0000-0000-000006110000}"/>
    <cellStyle name="40% - 강조색2 7 2 2" xfId="2296" xr:uid="{00000000-0005-0000-0000-000007110000}"/>
    <cellStyle name="40% - 강조색2 7 2 2 2" xfId="2297" xr:uid="{00000000-0005-0000-0000-000008110000}"/>
    <cellStyle name="40% - 강조색2 7 2 2 3" xfId="2298" xr:uid="{00000000-0005-0000-0000-000009110000}"/>
    <cellStyle name="40% - 강조색2 7 2 2 4" xfId="6408" xr:uid="{00000000-0005-0000-0000-00000A110000}"/>
    <cellStyle name="40% - 강조색2 7 2 3" xfId="2299" xr:uid="{00000000-0005-0000-0000-00000B110000}"/>
    <cellStyle name="40% - 강조색2 7 2 3 2" xfId="2300" xr:uid="{00000000-0005-0000-0000-00000C110000}"/>
    <cellStyle name="40% - 강조색2 7 2 3 3" xfId="2301" xr:uid="{00000000-0005-0000-0000-00000D110000}"/>
    <cellStyle name="40% - 강조색2 7 2 4" xfId="2302" xr:uid="{00000000-0005-0000-0000-00000E110000}"/>
    <cellStyle name="40% - 강조색2 7 2 5" xfId="2303" xr:uid="{00000000-0005-0000-0000-00000F110000}"/>
    <cellStyle name="40% - 강조색2 7 2 6" xfId="6409" xr:uid="{00000000-0005-0000-0000-000010110000}"/>
    <cellStyle name="40% - 강조색2 7 3" xfId="2304" xr:uid="{00000000-0005-0000-0000-000011110000}"/>
    <cellStyle name="40% - 강조색2 7 3 2" xfId="2305" xr:uid="{00000000-0005-0000-0000-000012110000}"/>
    <cellStyle name="40% - 강조색2 7 3 2 2" xfId="2306" xr:uid="{00000000-0005-0000-0000-000013110000}"/>
    <cellStyle name="40% - 강조색2 7 3 2 3" xfId="2307" xr:uid="{00000000-0005-0000-0000-000014110000}"/>
    <cellStyle name="40% - 강조색2 7 3 3" xfId="2308" xr:uid="{00000000-0005-0000-0000-000015110000}"/>
    <cellStyle name="40% - 강조색2 7 3 3 2" xfId="2309" xr:uid="{00000000-0005-0000-0000-000016110000}"/>
    <cellStyle name="40% - 강조색2 7 3 3 3" xfId="2310" xr:uid="{00000000-0005-0000-0000-000017110000}"/>
    <cellStyle name="40% - 강조색2 7 3 4" xfId="2311" xr:uid="{00000000-0005-0000-0000-000018110000}"/>
    <cellStyle name="40% - 강조색2 7 3 5" xfId="2312" xr:uid="{00000000-0005-0000-0000-000019110000}"/>
    <cellStyle name="40% - 강조색2 7 3 6" xfId="6410" xr:uid="{00000000-0005-0000-0000-00001A110000}"/>
    <cellStyle name="40% - 강조색2 7 4" xfId="2313" xr:uid="{00000000-0005-0000-0000-00001B110000}"/>
    <cellStyle name="40% - 강조색2 7 4 2" xfId="2314" xr:uid="{00000000-0005-0000-0000-00001C110000}"/>
    <cellStyle name="40% - 강조색2 7 4 3" xfId="2315" xr:uid="{00000000-0005-0000-0000-00001D110000}"/>
    <cellStyle name="40% - 강조색2 7 4 4" xfId="6411" xr:uid="{00000000-0005-0000-0000-00001E110000}"/>
    <cellStyle name="40% - 강조색2 7 5" xfId="2316" xr:uid="{00000000-0005-0000-0000-00001F110000}"/>
    <cellStyle name="40% - 강조색2 7 5 2" xfId="2317" xr:uid="{00000000-0005-0000-0000-000020110000}"/>
    <cellStyle name="40% - 강조색2 7 5 3" xfId="2318" xr:uid="{00000000-0005-0000-0000-000021110000}"/>
    <cellStyle name="40% - 강조색2 7 5 4" xfId="6412" xr:uid="{00000000-0005-0000-0000-000022110000}"/>
    <cellStyle name="40% - 강조색2 7 6" xfId="2319" xr:uid="{00000000-0005-0000-0000-000023110000}"/>
    <cellStyle name="40% - 강조색2 7 6 2" xfId="6413" xr:uid="{00000000-0005-0000-0000-000024110000}"/>
    <cellStyle name="40% - 강조색2 7 7" xfId="2320" xr:uid="{00000000-0005-0000-0000-000025110000}"/>
    <cellStyle name="40% - 강조색2 7 7 2" xfId="6414" xr:uid="{00000000-0005-0000-0000-000026110000}"/>
    <cellStyle name="40% - 강조색2 7 8" xfId="6415" xr:uid="{00000000-0005-0000-0000-000027110000}"/>
    <cellStyle name="40% - 강조색2 7 9" xfId="6416" xr:uid="{00000000-0005-0000-0000-000028110000}"/>
    <cellStyle name="40% - 강조색2 8" xfId="2321" xr:uid="{00000000-0005-0000-0000-000029110000}"/>
    <cellStyle name="40% - 강조색2 8 10" xfId="6417" xr:uid="{00000000-0005-0000-0000-00002A110000}"/>
    <cellStyle name="40% - 강조색2 8 11" xfId="6418" xr:uid="{00000000-0005-0000-0000-00002B110000}"/>
    <cellStyle name="40% - 강조색2 8 12" xfId="6419" xr:uid="{00000000-0005-0000-0000-00002C110000}"/>
    <cellStyle name="40% - 강조색2 8 13" xfId="6420" xr:uid="{00000000-0005-0000-0000-00002D110000}"/>
    <cellStyle name="40% - 강조색2 8 14" xfId="6421" xr:uid="{00000000-0005-0000-0000-00002E110000}"/>
    <cellStyle name="40% - 강조색2 8 2" xfId="2322" xr:uid="{00000000-0005-0000-0000-00002F110000}"/>
    <cellStyle name="40% - 강조색2 8 2 2" xfId="2323" xr:uid="{00000000-0005-0000-0000-000030110000}"/>
    <cellStyle name="40% - 강조색2 8 2 2 2" xfId="2324" xr:uid="{00000000-0005-0000-0000-000031110000}"/>
    <cellStyle name="40% - 강조색2 8 2 2 3" xfId="2325" xr:uid="{00000000-0005-0000-0000-000032110000}"/>
    <cellStyle name="40% - 강조색2 8 2 2 4" xfId="6422" xr:uid="{00000000-0005-0000-0000-000033110000}"/>
    <cellStyle name="40% - 강조색2 8 2 3" xfId="2326" xr:uid="{00000000-0005-0000-0000-000034110000}"/>
    <cellStyle name="40% - 강조색2 8 2 3 2" xfId="2327" xr:uid="{00000000-0005-0000-0000-000035110000}"/>
    <cellStyle name="40% - 강조색2 8 2 3 3" xfId="2328" xr:uid="{00000000-0005-0000-0000-000036110000}"/>
    <cellStyle name="40% - 강조색2 8 2 4" xfId="2329" xr:uid="{00000000-0005-0000-0000-000037110000}"/>
    <cellStyle name="40% - 강조색2 8 2 5" xfId="2330" xr:uid="{00000000-0005-0000-0000-000038110000}"/>
    <cellStyle name="40% - 강조색2 8 2 6" xfId="6423" xr:uid="{00000000-0005-0000-0000-000039110000}"/>
    <cellStyle name="40% - 강조색2 8 3" xfId="2331" xr:uid="{00000000-0005-0000-0000-00003A110000}"/>
    <cellStyle name="40% - 강조색2 8 3 2" xfId="2332" xr:uid="{00000000-0005-0000-0000-00003B110000}"/>
    <cellStyle name="40% - 강조색2 8 3 2 2" xfId="2333" xr:uid="{00000000-0005-0000-0000-00003C110000}"/>
    <cellStyle name="40% - 강조색2 8 3 2 3" xfId="2334" xr:uid="{00000000-0005-0000-0000-00003D110000}"/>
    <cellStyle name="40% - 강조색2 8 3 3" xfId="2335" xr:uid="{00000000-0005-0000-0000-00003E110000}"/>
    <cellStyle name="40% - 강조색2 8 3 3 2" xfId="2336" xr:uid="{00000000-0005-0000-0000-00003F110000}"/>
    <cellStyle name="40% - 강조색2 8 3 3 3" xfId="2337" xr:uid="{00000000-0005-0000-0000-000040110000}"/>
    <cellStyle name="40% - 강조색2 8 3 4" xfId="2338" xr:uid="{00000000-0005-0000-0000-000041110000}"/>
    <cellStyle name="40% - 강조색2 8 3 5" xfId="2339" xr:uid="{00000000-0005-0000-0000-000042110000}"/>
    <cellStyle name="40% - 강조색2 8 3 6" xfId="6424" xr:uid="{00000000-0005-0000-0000-000043110000}"/>
    <cellStyle name="40% - 강조색2 8 4" xfId="2340" xr:uid="{00000000-0005-0000-0000-000044110000}"/>
    <cellStyle name="40% - 강조색2 8 4 2" xfId="2341" xr:uid="{00000000-0005-0000-0000-000045110000}"/>
    <cellStyle name="40% - 강조색2 8 4 3" xfId="2342" xr:uid="{00000000-0005-0000-0000-000046110000}"/>
    <cellStyle name="40% - 강조색2 8 4 4" xfId="6425" xr:uid="{00000000-0005-0000-0000-000047110000}"/>
    <cellStyle name="40% - 강조색2 8 5" xfId="2343" xr:uid="{00000000-0005-0000-0000-000048110000}"/>
    <cellStyle name="40% - 강조색2 8 5 2" xfId="2344" xr:uid="{00000000-0005-0000-0000-000049110000}"/>
    <cellStyle name="40% - 강조색2 8 5 3" xfId="2345" xr:uid="{00000000-0005-0000-0000-00004A110000}"/>
    <cellStyle name="40% - 강조색2 8 5 4" xfId="6426" xr:uid="{00000000-0005-0000-0000-00004B110000}"/>
    <cellStyle name="40% - 강조색2 8 6" xfId="2346" xr:uid="{00000000-0005-0000-0000-00004C110000}"/>
    <cellStyle name="40% - 강조색2 8 6 2" xfId="6427" xr:uid="{00000000-0005-0000-0000-00004D110000}"/>
    <cellStyle name="40% - 강조색2 8 7" xfId="2347" xr:uid="{00000000-0005-0000-0000-00004E110000}"/>
    <cellStyle name="40% - 강조색2 8 7 2" xfId="6428" xr:uid="{00000000-0005-0000-0000-00004F110000}"/>
    <cellStyle name="40% - 강조색2 8 8" xfId="6429" xr:uid="{00000000-0005-0000-0000-000050110000}"/>
    <cellStyle name="40% - 강조색2 8 9" xfId="6430" xr:uid="{00000000-0005-0000-0000-000051110000}"/>
    <cellStyle name="40% - 강조색2 9" xfId="2348" xr:uid="{00000000-0005-0000-0000-000052110000}"/>
    <cellStyle name="40% - 강조색2 9 10" xfId="6431" xr:uid="{00000000-0005-0000-0000-000053110000}"/>
    <cellStyle name="40% - 강조색2 9 11" xfId="6432" xr:uid="{00000000-0005-0000-0000-000054110000}"/>
    <cellStyle name="40% - 강조색2 9 12" xfId="6433" xr:uid="{00000000-0005-0000-0000-000055110000}"/>
    <cellStyle name="40% - 강조색2 9 13" xfId="6434" xr:uid="{00000000-0005-0000-0000-000056110000}"/>
    <cellStyle name="40% - 강조색2 9 14" xfId="6435" xr:uid="{00000000-0005-0000-0000-000057110000}"/>
    <cellStyle name="40% - 강조색2 9 2" xfId="2349" xr:uid="{00000000-0005-0000-0000-000058110000}"/>
    <cellStyle name="40% - 강조색2 9 2 2" xfId="2350" xr:uid="{00000000-0005-0000-0000-000059110000}"/>
    <cellStyle name="40% - 강조색2 9 2 2 2" xfId="6436" xr:uid="{00000000-0005-0000-0000-00005A110000}"/>
    <cellStyle name="40% - 강조색2 9 2 3" xfId="2351" xr:uid="{00000000-0005-0000-0000-00005B110000}"/>
    <cellStyle name="40% - 강조색2 9 2 4" xfId="6437" xr:uid="{00000000-0005-0000-0000-00005C110000}"/>
    <cellStyle name="40% - 강조색2 9 3" xfId="2352" xr:uid="{00000000-0005-0000-0000-00005D110000}"/>
    <cellStyle name="40% - 강조색2 9 3 2" xfId="2353" xr:uid="{00000000-0005-0000-0000-00005E110000}"/>
    <cellStyle name="40% - 강조색2 9 3 3" xfId="2354" xr:uid="{00000000-0005-0000-0000-00005F110000}"/>
    <cellStyle name="40% - 강조색2 9 3 4" xfId="6438" xr:uid="{00000000-0005-0000-0000-000060110000}"/>
    <cellStyle name="40% - 강조색2 9 4" xfId="2355" xr:uid="{00000000-0005-0000-0000-000061110000}"/>
    <cellStyle name="40% - 강조색2 9 4 2" xfId="6439" xr:uid="{00000000-0005-0000-0000-000062110000}"/>
    <cellStyle name="40% - 강조색2 9 5" xfId="2356" xr:uid="{00000000-0005-0000-0000-000063110000}"/>
    <cellStyle name="40% - 강조색2 9 5 2" xfId="6440" xr:uid="{00000000-0005-0000-0000-000064110000}"/>
    <cellStyle name="40% - 강조색2 9 6" xfId="6441" xr:uid="{00000000-0005-0000-0000-000065110000}"/>
    <cellStyle name="40% - 강조색2 9 7" xfId="6442" xr:uid="{00000000-0005-0000-0000-000066110000}"/>
    <cellStyle name="40% - 강조색2 9 8" xfId="6443" xr:uid="{00000000-0005-0000-0000-000067110000}"/>
    <cellStyle name="40% - 강조색2 9 9" xfId="6444" xr:uid="{00000000-0005-0000-0000-000068110000}"/>
    <cellStyle name="40% - 강조색3" xfId="4323" builtinId="39" customBuiltin="1"/>
    <cellStyle name="40% - 강조색3 10" xfId="2357" xr:uid="{00000000-0005-0000-0000-00006A110000}"/>
    <cellStyle name="40% - 강조색3 10 10" xfId="6445" xr:uid="{00000000-0005-0000-0000-00006B110000}"/>
    <cellStyle name="40% - 강조색3 10 11" xfId="6446" xr:uid="{00000000-0005-0000-0000-00006C110000}"/>
    <cellStyle name="40% - 강조색3 10 12" xfId="6447" xr:uid="{00000000-0005-0000-0000-00006D110000}"/>
    <cellStyle name="40% - 강조색3 10 13" xfId="6448" xr:uid="{00000000-0005-0000-0000-00006E110000}"/>
    <cellStyle name="40% - 강조색3 10 14" xfId="6449" xr:uid="{00000000-0005-0000-0000-00006F110000}"/>
    <cellStyle name="40% - 강조색3 10 2" xfId="2358" xr:uid="{00000000-0005-0000-0000-000070110000}"/>
    <cellStyle name="40% - 강조색3 10 2 2" xfId="2359" xr:uid="{00000000-0005-0000-0000-000071110000}"/>
    <cellStyle name="40% - 강조색3 10 2 2 2" xfId="6450" xr:uid="{00000000-0005-0000-0000-000072110000}"/>
    <cellStyle name="40% - 강조색3 10 2 3" xfId="2360" xr:uid="{00000000-0005-0000-0000-000073110000}"/>
    <cellStyle name="40% - 강조색3 10 2 4" xfId="6451" xr:uid="{00000000-0005-0000-0000-000074110000}"/>
    <cellStyle name="40% - 강조색3 10 3" xfId="2361" xr:uid="{00000000-0005-0000-0000-000075110000}"/>
    <cellStyle name="40% - 강조색3 10 3 2" xfId="2362" xr:uid="{00000000-0005-0000-0000-000076110000}"/>
    <cellStyle name="40% - 강조색3 10 3 3" xfId="2363" xr:uid="{00000000-0005-0000-0000-000077110000}"/>
    <cellStyle name="40% - 강조색3 10 3 4" xfId="6452" xr:uid="{00000000-0005-0000-0000-000078110000}"/>
    <cellStyle name="40% - 강조색3 10 4" xfId="2364" xr:uid="{00000000-0005-0000-0000-000079110000}"/>
    <cellStyle name="40% - 강조색3 10 4 2" xfId="6453" xr:uid="{00000000-0005-0000-0000-00007A110000}"/>
    <cellStyle name="40% - 강조색3 10 5" xfId="2365" xr:uid="{00000000-0005-0000-0000-00007B110000}"/>
    <cellStyle name="40% - 강조색3 10 5 2" xfId="6454" xr:uid="{00000000-0005-0000-0000-00007C110000}"/>
    <cellStyle name="40% - 강조색3 10 6" xfId="6455" xr:uid="{00000000-0005-0000-0000-00007D110000}"/>
    <cellStyle name="40% - 강조색3 10 7" xfId="6456" xr:uid="{00000000-0005-0000-0000-00007E110000}"/>
    <cellStyle name="40% - 강조색3 10 8" xfId="6457" xr:uid="{00000000-0005-0000-0000-00007F110000}"/>
    <cellStyle name="40% - 강조색3 10 9" xfId="6458" xr:uid="{00000000-0005-0000-0000-000080110000}"/>
    <cellStyle name="40% - 강조색3 11" xfId="2366" xr:uid="{00000000-0005-0000-0000-000081110000}"/>
    <cellStyle name="40% - 강조색3 11 10" xfId="6459" xr:uid="{00000000-0005-0000-0000-000082110000}"/>
    <cellStyle name="40% - 강조색3 11 11" xfId="6460" xr:uid="{00000000-0005-0000-0000-000083110000}"/>
    <cellStyle name="40% - 강조색3 11 12" xfId="6461" xr:uid="{00000000-0005-0000-0000-000084110000}"/>
    <cellStyle name="40% - 강조색3 11 13" xfId="6462" xr:uid="{00000000-0005-0000-0000-000085110000}"/>
    <cellStyle name="40% - 강조색3 11 14" xfId="6463" xr:uid="{00000000-0005-0000-0000-000086110000}"/>
    <cellStyle name="40% - 강조색3 11 2" xfId="2367" xr:uid="{00000000-0005-0000-0000-000087110000}"/>
    <cellStyle name="40% - 강조색3 11 2 2" xfId="2368" xr:uid="{00000000-0005-0000-0000-000088110000}"/>
    <cellStyle name="40% - 강조색3 11 2 2 2" xfId="6464" xr:uid="{00000000-0005-0000-0000-000089110000}"/>
    <cellStyle name="40% - 강조색3 11 2 3" xfId="2369" xr:uid="{00000000-0005-0000-0000-00008A110000}"/>
    <cellStyle name="40% - 강조색3 11 2 4" xfId="6465" xr:uid="{00000000-0005-0000-0000-00008B110000}"/>
    <cellStyle name="40% - 강조색3 11 3" xfId="2370" xr:uid="{00000000-0005-0000-0000-00008C110000}"/>
    <cellStyle name="40% - 강조색3 11 3 2" xfId="2371" xr:uid="{00000000-0005-0000-0000-00008D110000}"/>
    <cellStyle name="40% - 강조색3 11 3 3" xfId="2372" xr:uid="{00000000-0005-0000-0000-00008E110000}"/>
    <cellStyle name="40% - 강조색3 11 3 4" xfId="6466" xr:uid="{00000000-0005-0000-0000-00008F110000}"/>
    <cellStyle name="40% - 강조색3 11 4" xfId="2373" xr:uid="{00000000-0005-0000-0000-000090110000}"/>
    <cellStyle name="40% - 강조색3 11 4 2" xfId="6467" xr:uid="{00000000-0005-0000-0000-000091110000}"/>
    <cellStyle name="40% - 강조색3 11 5" xfId="2374" xr:uid="{00000000-0005-0000-0000-000092110000}"/>
    <cellStyle name="40% - 강조색3 11 5 2" xfId="6468" xr:uid="{00000000-0005-0000-0000-000093110000}"/>
    <cellStyle name="40% - 강조색3 11 6" xfId="6469" xr:uid="{00000000-0005-0000-0000-000094110000}"/>
    <cellStyle name="40% - 강조색3 11 7" xfId="6470" xr:uid="{00000000-0005-0000-0000-000095110000}"/>
    <cellStyle name="40% - 강조색3 11 8" xfId="6471" xr:uid="{00000000-0005-0000-0000-000096110000}"/>
    <cellStyle name="40% - 강조색3 11 9" xfId="6472" xr:uid="{00000000-0005-0000-0000-000097110000}"/>
    <cellStyle name="40% - 강조색3 12" xfId="2375" xr:uid="{00000000-0005-0000-0000-000098110000}"/>
    <cellStyle name="40% - 강조색3 12 10" xfId="6473" xr:uid="{00000000-0005-0000-0000-000099110000}"/>
    <cellStyle name="40% - 강조색3 12 11" xfId="6474" xr:uid="{00000000-0005-0000-0000-00009A110000}"/>
    <cellStyle name="40% - 강조색3 12 12" xfId="6475" xr:uid="{00000000-0005-0000-0000-00009B110000}"/>
    <cellStyle name="40% - 강조색3 12 13" xfId="6476" xr:uid="{00000000-0005-0000-0000-00009C110000}"/>
    <cellStyle name="40% - 강조색3 12 14" xfId="6477" xr:uid="{00000000-0005-0000-0000-00009D110000}"/>
    <cellStyle name="40% - 강조색3 12 2" xfId="2376" xr:uid="{00000000-0005-0000-0000-00009E110000}"/>
    <cellStyle name="40% - 강조색3 12 2 2" xfId="2377" xr:uid="{00000000-0005-0000-0000-00009F110000}"/>
    <cellStyle name="40% - 강조색3 12 2 2 2" xfId="6478" xr:uid="{00000000-0005-0000-0000-0000A0110000}"/>
    <cellStyle name="40% - 강조색3 12 2 3" xfId="2378" xr:uid="{00000000-0005-0000-0000-0000A1110000}"/>
    <cellStyle name="40% - 강조색3 12 2 4" xfId="6479" xr:uid="{00000000-0005-0000-0000-0000A2110000}"/>
    <cellStyle name="40% - 강조색3 12 3" xfId="2379" xr:uid="{00000000-0005-0000-0000-0000A3110000}"/>
    <cellStyle name="40% - 강조색3 12 3 2" xfId="2380" xr:uid="{00000000-0005-0000-0000-0000A4110000}"/>
    <cellStyle name="40% - 강조색3 12 3 3" xfId="2381" xr:uid="{00000000-0005-0000-0000-0000A5110000}"/>
    <cellStyle name="40% - 강조색3 12 3 4" xfId="6480" xr:uid="{00000000-0005-0000-0000-0000A6110000}"/>
    <cellStyle name="40% - 강조색3 12 4" xfId="2382" xr:uid="{00000000-0005-0000-0000-0000A7110000}"/>
    <cellStyle name="40% - 강조색3 12 4 2" xfId="6481" xr:uid="{00000000-0005-0000-0000-0000A8110000}"/>
    <cellStyle name="40% - 강조색3 12 5" xfId="2383" xr:uid="{00000000-0005-0000-0000-0000A9110000}"/>
    <cellStyle name="40% - 강조색3 12 5 2" xfId="6482" xr:uid="{00000000-0005-0000-0000-0000AA110000}"/>
    <cellStyle name="40% - 강조색3 12 6" xfId="6483" xr:uid="{00000000-0005-0000-0000-0000AB110000}"/>
    <cellStyle name="40% - 강조색3 12 7" xfId="6484" xr:uid="{00000000-0005-0000-0000-0000AC110000}"/>
    <cellStyle name="40% - 강조색3 12 8" xfId="6485" xr:uid="{00000000-0005-0000-0000-0000AD110000}"/>
    <cellStyle name="40% - 강조색3 12 9" xfId="6486" xr:uid="{00000000-0005-0000-0000-0000AE110000}"/>
    <cellStyle name="40% - 강조색3 13" xfId="2384" xr:uid="{00000000-0005-0000-0000-0000AF110000}"/>
    <cellStyle name="40% - 강조색3 13 10" xfId="6487" xr:uid="{00000000-0005-0000-0000-0000B0110000}"/>
    <cellStyle name="40% - 강조색3 13 11" xfId="6488" xr:uid="{00000000-0005-0000-0000-0000B1110000}"/>
    <cellStyle name="40% - 강조색3 13 12" xfId="6489" xr:uid="{00000000-0005-0000-0000-0000B2110000}"/>
    <cellStyle name="40% - 강조색3 13 13" xfId="6490" xr:uid="{00000000-0005-0000-0000-0000B3110000}"/>
    <cellStyle name="40% - 강조색3 13 14" xfId="6491" xr:uid="{00000000-0005-0000-0000-0000B4110000}"/>
    <cellStyle name="40% - 강조색3 13 2" xfId="2385" xr:uid="{00000000-0005-0000-0000-0000B5110000}"/>
    <cellStyle name="40% - 강조색3 13 2 2" xfId="2386" xr:uid="{00000000-0005-0000-0000-0000B6110000}"/>
    <cellStyle name="40% - 강조색3 13 2 2 2" xfId="6492" xr:uid="{00000000-0005-0000-0000-0000B7110000}"/>
    <cellStyle name="40% - 강조색3 13 2 3" xfId="2387" xr:uid="{00000000-0005-0000-0000-0000B8110000}"/>
    <cellStyle name="40% - 강조색3 13 2 4" xfId="6493" xr:uid="{00000000-0005-0000-0000-0000B9110000}"/>
    <cellStyle name="40% - 강조색3 13 3" xfId="2388" xr:uid="{00000000-0005-0000-0000-0000BA110000}"/>
    <cellStyle name="40% - 강조색3 13 3 2" xfId="2389" xr:uid="{00000000-0005-0000-0000-0000BB110000}"/>
    <cellStyle name="40% - 강조색3 13 3 3" xfId="2390" xr:uid="{00000000-0005-0000-0000-0000BC110000}"/>
    <cellStyle name="40% - 강조색3 13 3 4" xfId="6494" xr:uid="{00000000-0005-0000-0000-0000BD110000}"/>
    <cellStyle name="40% - 강조색3 13 4" xfId="2391" xr:uid="{00000000-0005-0000-0000-0000BE110000}"/>
    <cellStyle name="40% - 강조색3 13 4 2" xfId="6495" xr:uid="{00000000-0005-0000-0000-0000BF110000}"/>
    <cellStyle name="40% - 강조색3 13 5" xfId="2392" xr:uid="{00000000-0005-0000-0000-0000C0110000}"/>
    <cellStyle name="40% - 강조색3 13 5 2" xfId="6496" xr:uid="{00000000-0005-0000-0000-0000C1110000}"/>
    <cellStyle name="40% - 강조색3 13 6" xfId="6497" xr:uid="{00000000-0005-0000-0000-0000C2110000}"/>
    <cellStyle name="40% - 강조색3 13 7" xfId="6498" xr:uid="{00000000-0005-0000-0000-0000C3110000}"/>
    <cellStyle name="40% - 강조색3 13 8" xfId="6499" xr:uid="{00000000-0005-0000-0000-0000C4110000}"/>
    <cellStyle name="40% - 강조색3 13 9" xfId="6500" xr:uid="{00000000-0005-0000-0000-0000C5110000}"/>
    <cellStyle name="40% - 강조색3 14" xfId="2393" xr:uid="{00000000-0005-0000-0000-0000C6110000}"/>
    <cellStyle name="40% - 강조색3 14 10" xfId="6501" xr:uid="{00000000-0005-0000-0000-0000C7110000}"/>
    <cellStyle name="40% - 강조색3 14 11" xfId="6502" xr:uid="{00000000-0005-0000-0000-0000C8110000}"/>
    <cellStyle name="40% - 강조색3 14 12" xfId="6503" xr:uid="{00000000-0005-0000-0000-0000C9110000}"/>
    <cellStyle name="40% - 강조색3 14 13" xfId="6504" xr:uid="{00000000-0005-0000-0000-0000CA110000}"/>
    <cellStyle name="40% - 강조색3 14 14" xfId="6505" xr:uid="{00000000-0005-0000-0000-0000CB110000}"/>
    <cellStyle name="40% - 강조색3 14 2" xfId="2394" xr:uid="{00000000-0005-0000-0000-0000CC110000}"/>
    <cellStyle name="40% - 강조색3 14 2 2" xfId="2395" xr:uid="{00000000-0005-0000-0000-0000CD110000}"/>
    <cellStyle name="40% - 강조색3 14 2 2 2" xfId="6506" xr:uid="{00000000-0005-0000-0000-0000CE110000}"/>
    <cellStyle name="40% - 강조색3 14 2 3" xfId="2396" xr:uid="{00000000-0005-0000-0000-0000CF110000}"/>
    <cellStyle name="40% - 강조색3 14 2 4" xfId="6507" xr:uid="{00000000-0005-0000-0000-0000D0110000}"/>
    <cellStyle name="40% - 강조색3 14 3" xfId="2397" xr:uid="{00000000-0005-0000-0000-0000D1110000}"/>
    <cellStyle name="40% - 강조색3 14 3 2" xfId="2398" xr:uid="{00000000-0005-0000-0000-0000D2110000}"/>
    <cellStyle name="40% - 강조색3 14 3 3" xfId="2399" xr:uid="{00000000-0005-0000-0000-0000D3110000}"/>
    <cellStyle name="40% - 강조색3 14 3 4" xfId="6508" xr:uid="{00000000-0005-0000-0000-0000D4110000}"/>
    <cellStyle name="40% - 강조색3 14 4" xfId="2400" xr:uid="{00000000-0005-0000-0000-0000D5110000}"/>
    <cellStyle name="40% - 강조색3 14 4 2" xfId="6509" xr:uid="{00000000-0005-0000-0000-0000D6110000}"/>
    <cellStyle name="40% - 강조색3 14 5" xfId="2401" xr:uid="{00000000-0005-0000-0000-0000D7110000}"/>
    <cellStyle name="40% - 강조색3 14 5 2" xfId="6510" xr:uid="{00000000-0005-0000-0000-0000D8110000}"/>
    <cellStyle name="40% - 강조색3 14 6" xfId="6511" xr:uid="{00000000-0005-0000-0000-0000D9110000}"/>
    <cellStyle name="40% - 강조색3 14 7" xfId="6512" xr:uid="{00000000-0005-0000-0000-0000DA110000}"/>
    <cellStyle name="40% - 강조색3 14 8" xfId="6513" xr:uid="{00000000-0005-0000-0000-0000DB110000}"/>
    <cellStyle name="40% - 강조색3 14 9" xfId="6514" xr:uid="{00000000-0005-0000-0000-0000DC110000}"/>
    <cellStyle name="40% - 강조색3 15" xfId="2402" xr:uid="{00000000-0005-0000-0000-0000DD110000}"/>
    <cellStyle name="40% - 강조색3 15 10" xfId="6515" xr:uid="{00000000-0005-0000-0000-0000DE110000}"/>
    <cellStyle name="40% - 강조색3 15 11" xfId="6516" xr:uid="{00000000-0005-0000-0000-0000DF110000}"/>
    <cellStyle name="40% - 강조색3 15 12" xfId="6517" xr:uid="{00000000-0005-0000-0000-0000E0110000}"/>
    <cellStyle name="40% - 강조색3 15 13" xfId="6518" xr:uid="{00000000-0005-0000-0000-0000E1110000}"/>
    <cellStyle name="40% - 강조색3 15 14" xfId="6519" xr:uid="{00000000-0005-0000-0000-0000E2110000}"/>
    <cellStyle name="40% - 강조색3 15 2" xfId="2403" xr:uid="{00000000-0005-0000-0000-0000E3110000}"/>
    <cellStyle name="40% - 강조색3 15 2 2" xfId="2404" xr:uid="{00000000-0005-0000-0000-0000E4110000}"/>
    <cellStyle name="40% - 강조색3 15 2 2 2" xfId="6520" xr:uid="{00000000-0005-0000-0000-0000E5110000}"/>
    <cellStyle name="40% - 강조색3 15 2 3" xfId="2405" xr:uid="{00000000-0005-0000-0000-0000E6110000}"/>
    <cellStyle name="40% - 강조색3 15 2 4" xfId="6521" xr:uid="{00000000-0005-0000-0000-0000E7110000}"/>
    <cellStyle name="40% - 강조색3 15 3" xfId="2406" xr:uid="{00000000-0005-0000-0000-0000E8110000}"/>
    <cellStyle name="40% - 강조색3 15 3 2" xfId="2407" xr:uid="{00000000-0005-0000-0000-0000E9110000}"/>
    <cellStyle name="40% - 강조색3 15 3 3" xfId="2408" xr:uid="{00000000-0005-0000-0000-0000EA110000}"/>
    <cellStyle name="40% - 강조색3 15 3 4" xfId="6522" xr:uid="{00000000-0005-0000-0000-0000EB110000}"/>
    <cellStyle name="40% - 강조색3 15 4" xfId="2409" xr:uid="{00000000-0005-0000-0000-0000EC110000}"/>
    <cellStyle name="40% - 강조색3 15 4 2" xfId="6523" xr:uid="{00000000-0005-0000-0000-0000ED110000}"/>
    <cellStyle name="40% - 강조색3 15 5" xfId="2410" xr:uid="{00000000-0005-0000-0000-0000EE110000}"/>
    <cellStyle name="40% - 강조색3 15 5 2" xfId="6524" xr:uid="{00000000-0005-0000-0000-0000EF110000}"/>
    <cellStyle name="40% - 강조색3 15 6" xfId="6525" xr:uid="{00000000-0005-0000-0000-0000F0110000}"/>
    <cellStyle name="40% - 강조색3 15 7" xfId="6526" xr:uid="{00000000-0005-0000-0000-0000F1110000}"/>
    <cellStyle name="40% - 강조색3 15 8" xfId="6527" xr:uid="{00000000-0005-0000-0000-0000F2110000}"/>
    <cellStyle name="40% - 강조색3 15 9" xfId="6528" xr:uid="{00000000-0005-0000-0000-0000F3110000}"/>
    <cellStyle name="40% - 강조색3 16" xfId="2411" xr:uid="{00000000-0005-0000-0000-0000F4110000}"/>
    <cellStyle name="40% - 강조색3 16 10" xfId="6529" xr:uid="{00000000-0005-0000-0000-0000F5110000}"/>
    <cellStyle name="40% - 강조색3 16 11" xfId="6530" xr:uid="{00000000-0005-0000-0000-0000F6110000}"/>
    <cellStyle name="40% - 강조색3 16 12" xfId="6531" xr:uid="{00000000-0005-0000-0000-0000F7110000}"/>
    <cellStyle name="40% - 강조색3 16 13" xfId="6532" xr:uid="{00000000-0005-0000-0000-0000F8110000}"/>
    <cellStyle name="40% - 강조색3 16 14" xfId="6533" xr:uid="{00000000-0005-0000-0000-0000F9110000}"/>
    <cellStyle name="40% - 강조색3 16 2" xfId="2412" xr:uid="{00000000-0005-0000-0000-0000FA110000}"/>
    <cellStyle name="40% - 강조색3 16 2 2" xfId="2413" xr:uid="{00000000-0005-0000-0000-0000FB110000}"/>
    <cellStyle name="40% - 강조색3 16 2 2 2" xfId="6534" xr:uid="{00000000-0005-0000-0000-0000FC110000}"/>
    <cellStyle name="40% - 강조색3 16 2 3" xfId="2414" xr:uid="{00000000-0005-0000-0000-0000FD110000}"/>
    <cellStyle name="40% - 강조색3 16 2 4" xfId="6535" xr:uid="{00000000-0005-0000-0000-0000FE110000}"/>
    <cellStyle name="40% - 강조색3 16 3" xfId="2415" xr:uid="{00000000-0005-0000-0000-0000FF110000}"/>
    <cellStyle name="40% - 강조색3 16 3 2" xfId="2416" xr:uid="{00000000-0005-0000-0000-000000120000}"/>
    <cellStyle name="40% - 강조색3 16 3 3" xfId="2417" xr:uid="{00000000-0005-0000-0000-000001120000}"/>
    <cellStyle name="40% - 강조색3 16 3 4" xfId="6536" xr:uid="{00000000-0005-0000-0000-000002120000}"/>
    <cellStyle name="40% - 강조색3 16 4" xfId="2418" xr:uid="{00000000-0005-0000-0000-000003120000}"/>
    <cellStyle name="40% - 강조색3 16 4 2" xfId="6537" xr:uid="{00000000-0005-0000-0000-000004120000}"/>
    <cellStyle name="40% - 강조색3 16 5" xfId="2419" xr:uid="{00000000-0005-0000-0000-000005120000}"/>
    <cellStyle name="40% - 강조색3 16 5 2" xfId="6538" xr:uid="{00000000-0005-0000-0000-000006120000}"/>
    <cellStyle name="40% - 강조색3 16 6" xfId="6539" xr:uid="{00000000-0005-0000-0000-000007120000}"/>
    <cellStyle name="40% - 강조색3 16 7" xfId="6540" xr:uid="{00000000-0005-0000-0000-000008120000}"/>
    <cellStyle name="40% - 강조색3 16 8" xfId="6541" xr:uid="{00000000-0005-0000-0000-000009120000}"/>
    <cellStyle name="40% - 강조색3 16 9" xfId="6542" xr:uid="{00000000-0005-0000-0000-00000A120000}"/>
    <cellStyle name="40% - 강조색3 17" xfId="2420" xr:uid="{00000000-0005-0000-0000-00000B120000}"/>
    <cellStyle name="40% - 강조색3 17 10" xfId="6543" xr:uid="{00000000-0005-0000-0000-00000C120000}"/>
    <cellStyle name="40% - 강조색3 17 11" xfId="6544" xr:uid="{00000000-0005-0000-0000-00000D120000}"/>
    <cellStyle name="40% - 강조색3 17 12" xfId="6545" xr:uid="{00000000-0005-0000-0000-00000E120000}"/>
    <cellStyle name="40% - 강조색3 17 13" xfId="6546" xr:uid="{00000000-0005-0000-0000-00000F120000}"/>
    <cellStyle name="40% - 강조색3 17 14" xfId="6547" xr:uid="{00000000-0005-0000-0000-000010120000}"/>
    <cellStyle name="40% - 강조색3 17 2" xfId="2421" xr:uid="{00000000-0005-0000-0000-000011120000}"/>
    <cellStyle name="40% - 강조색3 17 2 2" xfId="2422" xr:uid="{00000000-0005-0000-0000-000012120000}"/>
    <cellStyle name="40% - 강조색3 17 2 3" xfId="2423" xr:uid="{00000000-0005-0000-0000-000013120000}"/>
    <cellStyle name="40% - 강조색3 17 2 4" xfId="6548" xr:uid="{00000000-0005-0000-0000-000014120000}"/>
    <cellStyle name="40% - 강조색3 17 3" xfId="2424" xr:uid="{00000000-0005-0000-0000-000015120000}"/>
    <cellStyle name="40% - 강조색3 17 3 2" xfId="6549" xr:uid="{00000000-0005-0000-0000-000016120000}"/>
    <cellStyle name="40% - 강조색3 17 4" xfId="2425" xr:uid="{00000000-0005-0000-0000-000017120000}"/>
    <cellStyle name="40% - 강조색3 17 4 2" xfId="6550" xr:uid="{00000000-0005-0000-0000-000018120000}"/>
    <cellStyle name="40% - 강조색3 17 5" xfId="6551" xr:uid="{00000000-0005-0000-0000-000019120000}"/>
    <cellStyle name="40% - 강조색3 17 6" xfId="6552" xr:uid="{00000000-0005-0000-0000-00001A120000}"/>
    <cellStyle name="40% - 강조색3 17 7" xfId="6553" xr:uid="{00000000-0005-0000-0000-00001B120000}"/>
    <cellStyle name="40% - 강조색3 17 8" xfId="6554" xr:uid="{00000000-0005-0000-0000-00001C120000}"/>
    <cellStyle name="40% - 강조색3 17 9" xfId="6555" xr:uid="{00000000-0005-0000-0000-00001D120000}"/>
    <cellStyle name="40% - 강조색3 18" xfId="2426" xr:uid="{00000000-0005-0000-0000-00001E120000}"/>
    <cellStyle name="40% - 강조색3 18 10" xfId="6556" xr:uid="{00000000-0005-0000-0000-00001F120000}"/>
    <cellStyle name="40% - 강조색3 18 11" xfId="6557" xr:uid="{00000000-0005-0000-0000-000020120000}"/>
    <cellStyle name="40% - 강조색3 18 12" xfId="6558" xr:uid="{00000000-0005-0000-0000-000021120000}"/>
    <cellStyle name="40% - 강조색3 18 13" xfId="6559" xr:uid="{00000000-0005-0000-0000-000022120000}"/>
    <cellStyle name="40% - 강조색3 18 14" xfId="6560" xr:uid="{00000000-0005-0000-0000-000023120000}"/>
    <cellStyle name="40% - 강조색3 18 2" xfId="2427" xr:uid="{00000000-0005-0000-0000-000024120000}"/>
    <cellStyle name="40% - 강조색3 18 2 2" xfId="2428" xr:uid="{00000000-0005-0000-0000-000025120000}"/>
    <cellStyle name="40% - 강조색3 18 2 3" xfId="2429" xr:uid="{00000000-0005-0000-0000-000026120000}"/>
    <cellStyle name="40% - 강조색3 18 2 4" xfId="6561" xr:uid="{00000000-0005-0000-0000-000027120000}"/>
    <cellStyle name="40% - 강조색3 18 3" xfId="2430" xr:uid="{00000000-0005-0000-0000-000028120000}"/>
    <cellStyle name="40% - 강조색3 18 3 2" xfId="6562" xr:uid="{00000000-0005-0000-0000-000029120000}"/>
    <cellStyle name="40% - 강조색3 18 4" xfId="2431" xr:uid="{00000000-0005-0000-0000-00002A120000}"/>
    <cellStyle name="40% - 강조색3 18 4 2" xfId="6563" xr:uid="{00000000-0005-0000-0000-00002B120000}"/>
    <cellStyle name="40% - 강조색3 18 5" xfId="6564" xr:uid="{00000000-0005-0000-0000-00002C120000}"/>
    <cellStyle name="40% - 강조색3 18 6" xfId="6565" xr:uid="{00000000-0005-0000-0000-00002D120000}"/>
    <cellStyle name="40% - 강조색3 18 7" xfId="6566" xr:uid="{00000000-0005-0000-0000-00002E120000}"/>
    <cellStyle name="40% - 강조색3 18 8" xfId="6567" xr:uid="{00000000-0005-0000-0000-00002F120000}"/>
    <cellStyle name="40% - 강조색3 18 9" xfId="6568" xr:uid="{00000000-0005-0000-0000-000030120000}"/>
    <cellStyle name="40% - 강조색3 19" xfId="2432" xr:uid="{00000000-0005-0000-0000-000031120000}"/>
    <cellStyle name="40% - 강조색3 19 10" xfId="6569" xr:uid="{00000000-0005-0000-0000-000032120000}"/>
    <cellStyle name="40% - 강조색3 19 11" xfId="6570" xr:uid="{00000000-0005-0000-0000-000033120000}"/>
    <cellStyle name="40% - 강조색3 19 12" xfId="6571" xr:uid="{00000000-0005-0000-0000-000034120000}"/>
    <cellStyle name="40% - 강조색3 19 13" xfId="6572" xr:uid="{00000000-0005-0000-0000-000035120000}"/>
    <cellStyle name="40% - 강조색3 19 14" xfId="6573" xr:uid="{00000000-0005-0000-0000-000036120000}"/>
    <cellStyle name="40% - 강조색3 19 2" xfId="2433" xr:uid="{00000000-0005-0000-0000-000037120000}"/>
    <cellStyle name="40% - 강조색3 19 2 2" xfId="2434" xr:uid="{00000000-0005-0000-0000-000038120000}"/>
    <cellStyle name="40% - 강조색3 19 2 3" xfId="2435" xr:uid="{00000000-0005-0000-0000-000039120000}"/>
    <cellStyle name="40% - 강조색3 19 2 4" xfId="6574" xr:uid="{00000000-0005-0000-0000-00003A120000}"/>
    <cellStyle name="40% - 강조색3 19 3" xfId="2436" xr:uid="{00000000-0005-0000-0000-00003B120000}"/>
    <cellStyle name="40% - 강조색3 19 3 2" xfId="6575" xr:uid="{00000000-0005-0000-0000-00003C120000}"/>
    <cellStyle name="40% - 강조색3 19 4" xfId="2437" xr:uid="{00000000-0005-0000-0000-00003D120000}"/>
    <cellStyle name="40% - 강조색3 19 4 2" xfId="6576" xr:uid="{00000000-0005-0000-0000-00003E120000}"/>
    <cellStyle name="40% - 강조색3 19 5" xfId="6577" xr:uid="{00000000-0005-0000-0000-00003F120000}"/>
    <cellStyle name="40% - 강조색3 19 6" xfId="6578" xr:uid="{00000000-0005-0000-0000-000040120000}"/>
    <cellStyle name="40% - 강조색3 19 7" xfId="6579" xr:uid="{00000000-0005-0000-0000-000041120000}"/>
    <cellStyle name="40% - 강조색3 19 8" xfId="6580" xr:uid="{00000000-0005-0000-0000-000042120000}"/>
    <cellStyle name="40% - 강조색3 19 9" xfId="6581" xr:uid="{00000000-0005-0000-0000-000043120000}"/>
    <cellStyle name="40% - 강조색3 2" xfId="2438" xr:uid="{00000000-0005-0000-0000-000044120000}"/>
    <cellStyle name="40% - 강조색3 2 10" xfId="6582" xr:uid="{00000000-0005-0000-0000-000045120000}"/>
    <cellStyle name="40% - 강조색3 2 11" xfId="6583" xr:uid="{00000000-0005-0000-0000-000046120000}"/>
    <cellStyle name="40% - 강조색3 2 12" xfId="6584" xr:uid="{00000000-0005-0000-0000-000047120000}"/>
    <cellStyle name="40% - 강조색3 2 13" xfId="6585" xr:uid="{00000000-0005-0000-0000-000048120000}"/>
    <cellStyle name="40% - 강조색3 2 2" xfId="6586" xr:uid="{00000000-0005-0000-0000-000049120000}"/>
    <cellStyle name="40% - 강조색3 2 2 2" xfId="6587" xr:uid="{00000000-0005-0000-0000-00004A120000}"/>
    <cellStyle name="40% - 강조색3 2 3" xfId="6588" xr:uid="{00000000-0005-0000-0000-00004B120000}"/>
    <cellStyle name="40% - 강조색3 2 3 2" xfId="6589" xr:uid="{00000000-0005-0000-0000-00004C120000}"/>
    <cellStyle name="40% - 강조색3 2 4" xfId="6590" xr:uid="{00000000-0005-0000-0000-00004D120000}"/>
    <cellStyle name="40% - 강조색3 2 4 2" xfId="6591" xr:uid="{00000000-0005-0000-0000-00004E120000}"/>
    <cellStyle name="40% - 강조색3 2 5" xfId="6592" xr:uid="{00000000-0005-0000-0000-00004F120000}"/>
    <cellStyle name="40% - 강조색3 2 6" xfId="6593" xr:uid="{00000000-0005-0000-0000-000050120000}"/>
    <cellStyle name="40% - 강조색3 2 7" xfId="6594" xr:uid="{00000000-0005-0000-0000-000051120000}"/>
    <cellStyle name="40% - 강조색3 2 8" xfId="6595" xr:uid="{00000000-0005-0000-0000-000052120000}"/>
    <cellStyle name="40% - 강조색3 2 9" xfId="6596" xr:uid="{00000000-0005-0000-0000-000053120000}"/>
    <cellStyle name="40% - 강조색3 20" xfId="2439" xr:uid="{00000000-0005-0000-0000-000054120000}"/>
    <cellStyle name="40% - 강조색3 20 2" xfId="2440" xr:uid="{00000000-0005-0000-0000-000055120000}"/>
    <cellStyle name="40% - 강조색3 20 3" xfId="2441" xr:uid="{00000000-0005-0000-0000-000056120000}"/>
    <cellStyle name="40% - 강조색3 20 4" xfId="6597" xr:uid="{00000000-0005-0000-0000-000057120000}"/>
    <cellStyle name="40% - 강조색3 21" xfId="2442" xr:uid="{00000000-0005-0000-0000-000058120000}"/>
    <cellStyle name="40% - 강조색3 21 2" xfId="2443" xr:uid="{00000000-0005-0000-0000-000059120000}"/>
    <cellStyle name="40% - 강조색3 21 3" xfId="2444" xr:uid="{00000000-0005-0000-0000-00005A120000}"/>
    <cellStyle name="40% - 강조색3 21 4" xfId="6598" xr:uid="{00000000-0005-0000-0000-00005B120000}"/>
    <cellStyle name="40% - 강조색3 22" xfId="2445" xr:uid="{00000000-0005-0000-0000-00005C120000}"/>
    <cellStyle name="40% - 강조색3 22 2" xfId="2446" xr:uid="{00000000-0005-0000-0000-00005D120000}"/>
    <cellStyle name="40% - 강조색3 22 3" xfId="2447" xr:uid="{00000000-0005-0000-0000-00005E120000}"/>
    <cellStyle name="40% - 강조색3 22 4" xfId="6599" xr:uid="{00000000-0005-0000-0000-00005F120000}"/>
    <cellStyle name="40% - 강조색3 23" xfId="2448" xr:uid="{00000000-0005-0000-0000-000060120000}"/>
    <cellStyle name="40% - 강조색3 23 2" xfId="2449" xr:uid="{00000000-0005-0000-0000-000061120000}"/>
    <cellStyle name="40% - 강조색3 23 3" xfId="2450" xr:uid="{00000000-0005-0000-0000-000062120000}"/>
    <cellStyle name="40% - 강조색3 23 4" xfId="6600" xr:uid="{00000000-0005-0000-0000-000063120000}"/>
    <cellStyle name="40% - 강조색3 24" xfId="2451" xr:uid="{00000000-0005-0000-0000-000064120000}"/>
    <cellStyle name="40% - 강조색3 24 2" xfId="2452" xr:uid="{00000000-0005-0000-0000-000065120000}"/>
    <cellStyle name="40% - 강조색3 24 3" xfId="2453" xr:uid="{00000000-0005-0000-0000-000066120000}"/>
    <cellStyle name="40% - 강조색3 24 4" xfId="6601" xr:uid="{00000000-0005-0000-0000-000067120000}"/>
    <cellStyle name="40% - 강조색3 25" xfId="2454" xr:uid="{00000000-0005-0000-0000-000068120000}"/>
    <cellStyle name="40% - 강조색3 25 2" xfId="2455" xr:uid="{00000000-0005-0000-0000-000069120000}"/>
    <cellStyle name="40% - 강조색3 25 3" xfId="2456" xr:uid="{00000000-0005-0000-0000-00006A120000}"/>
    <cellStyle name="40% - 강조색3 25 4" xfId="6602" xr:uid="{00000000-0005-0000-0000-00006B120000}"/>
    <cellStyle name="40% - 강조색3 26" xfId="2457" xr:uid="{00000000-0005-0000-0000-00006C120000}"/>
    <cellStyle name="40% - 강조색3 26 2" xfId="2458" xr:uid="{00000000-0005-0000-0000-00006D120000}"/>
    <cellStyle name="40% - 강조색3 26 3" xfId="2459" xr:uid="{00000000-0005-0000-0000-00006E120000}"/>
    <cellStyle name="40% - 강조색3 26 4" xfId="6603" xr:uid="{00000000-0005-0000-0000-00006F120000}"/>
    <cellStyle name="40% - 강조색3 27" xfId="2460" xr:uid="{00000000-0005-0000-0000-000070120000}"/>
    <cellStyle name="40% - 강조색3 27 2" xfId="2461" xr:uid="{00000000-0005-0000-0000-000071120000}"/>
    <cellStyle name="40% - 강조색3 27 3" xfId="2462" xr:uid="{00000000-0005-0000-0000-000072120000}"/>
    <cellStyle name="40% - 강조색3 27 4" xfId="6604" xr:uid="{00000000-0005-0000-0000-000073120000}"/>
    <cellStyle name="40% - 강조색3 28" xfId="2463" xr:uid="{00000000-0005-0000-0000-000074120000}"/>
    <cellStyle name="40% - 강조색3 28 2" xfId="2464" xr:uid="{00000000-0005-0000-0000-000075120000}"/>
    <cellStyle name="40% - 강조색3 28 3" xfId="2465" xr:uid="{00000000-0005-0000-0000-000076120000}"/>
    <cellStyle name="40% - 강조색3 28 4" xfId="6605" xr:uid="{00000000-0005-0000-0000-000077120000}"/>
    <cellStyle name="40% - 강조색3 29" xfId="2466" xr:uid="{00000000-0005-0000-0000-000078120000}"/>
    <cellStyle name="40% - 강조색3 29 2" xfId="2467" xr:uid="{00000000-0005-0000-0000-000079120000}"/>
    <cellStyle name="40% - 강조색3 29 3" xfId="2468" xr:uid="{00000000-0005-0000-0000-00007A120000}"/>
    <cellStyle name="40% - 강조색3 29 4" xfId="6606" xr:uid="{00000000-0005-0000-0000-00007B120000}"/>
    <cellStyle name="40% - 강조색3 3" xfId="2469" xr:uid="{00000000-0005-0000-0000-00007C120000}"/>
    <cellStyle name="40% - 강조색3 3 10" xfId="6607" xr:uid="{00000000-0005-0000-0000-00007D120000}"/>
    <cellStyle name="40% - 강조색3 3 11" xfId="6608" xr:uid="{00000000-0005-0000-0000-00007E120000}"/>
    <cellStyle name="40% - 강조색3 3 12" xfId="6609" xr:uid="{00000000-0005-0000-0000-00007F120000}"/>
    <cellStyle name="40% - 강조색3 3 13" xfId="6610" xr:uid="{00000000-0005-0000-0000-000080120000}"/>
    <cellStyle name="40% - 강조색3 3 14" xfId="6611" xr:uid="{00000000-0005-0000-0000-000081120000}"/>
    <cellStyle name="40% - 강조색3 3 2" xfId="2470" xr:uid="{00000000-0005-0000-0000-000082120000}"/>
    <cellStyle name="40% - 강조색3 3 2 2" xfId="2471" xr:uid="{00000000-0005-0000-0000-000083120000}"/>
    <cellStyle name="40% - 강조색3 3 2 2 2" xfId="2472" xr:uid="{00000000-0005-0000-0000-000084120000}"/>
    <cellStyle name="40% - 강조색3 3 2 2 3" xfId="2473" xr:uid="{00000000-0005-0000-0000-000085120000}"/>
    <cellStyle name="40% - 강조색3 3 2 2 4" xfId="6612" xr:uid="{00000000-0005-0000-0000-000086120000}"/>
    <cellStyle name="40% - 강조색3 3 2 3" xfId="2474" xr:uid="{00000000-0005-0000-0000-000087120000}"/>
    <cellStyle name="40% - 강조색3 3 2 3 2" xfId="2475" xr:uid="{00000000-0005-0000-0000-000088120000}"/>
    <cellStyle name="40% - 강조색3 3 2 3 3" xfId="2476" xr:uid="{00000000-0005-0000-0000-000089120000}"/>
    <cellStyle name="40% - 강조색3 3 2 4" xfId="2477" xr:uid="{00000000-0005-0000-0000-00008A120000}"/>
    <cellStyle name="40% - 강조색3 3 2 5" xfId="2478" xr:uid="{00000000-0005-0000-0000-00008B120000}"/>
    <cellStyle name="40% - 강조색3 3 2 6" xfId="6613" xr:uid="{00000000-0005-0000-0000-00008C120000}"/>
    <cellStyle name="40% - 강조색3 3 3" xfId="2479" xr:uid="{00000000-0005-0000-0000-00008D120000}"/>
    <cellStyle name="40% - 강조색3 3 3 2" xfId="2480" xr:uid="{00000000-0005-0000-0000-00008E120000}"/>
    <cellStyle name="40% - 강조색3 3 3 2 2" xfId="2481" xr:uid="{00000000-0005-0000-0000-00008F120000}"/>
    <cellStyle name="40% - 강조색3 3 3 2 3" xfId="2482" xr:uid="{00000000-0005-0000-0000-000090120000}"/>
    <cellStyle name="40% - 강조색3 3 3 3" xfId="2483" xr:uid="{00000000-0005-0000-0000-000091120000}"/>
    <cellStyle name="40% - 강조색3 3 3 3 2" xfId="2484" xr:uid="{00000000-0005-0000-0000-000092120000}"/>
    <cellStyle name="40% - 강조색3 3 3 3 3" xfId="2485" xr:uid="{00000000-0005-0000-0000-000093120000}"/>
    <cellStyle name="40% - 강조색3 3 3 4" xfId="2486" xr:uid="{00000000-0005-0000-0000-000094120000}"/>
    <cellStyle name="40% - 강조색3 3 3 5" xfId="2487" xr:uid="{00000000-0005-0000-0000-000095120000}"/>
    <cellStyle name="40% - 강조색3 3 3 6" xfId="6614" xr:uid="{00000000-0005-0000-0000-000096120000}"/>
    <cellStyle name="40% - 강조색3 3 4" xfId="2488" xr:uid="{00000000-0005-0000-0000-000097120000}"/>
    <cellStyle name="40% - 강조색3 3 4 2" xfId="2489" xr:uid="{00000000-0005-0000-0000-000098120000}"/>
    <cellStyle name="40% - 강조색3 3 4 3" xfId="2490" xr:uid="{00000000-0005-0000-0000-000099120000}"/>
    <cellStyle name="40% - 강조색3 3 4 4" xfId="6615" xr:uid="{00000000-0005-0000-0000-00009A120000}"/>
    <cellStyle name="40% - 강조색3 3 5" xfId="2491" xr:uid="{00000000-0005-0000-0000-00009B120000}"/>
    <cellStyle name="40% - 강조색3 3 5 2" xfId="2492" xr:uid="{00000000-0005-0000-0000-00009C120000}"/>
    <cellStyle name="40% - 강조색3 3 5 3" xfId="2493" xr:uid="{00000000-0005-0000-0000-00009D120000}"/>
    <cellStyle name="40% - 강조색3 3 5 4" xfId="6616" xr:uid="{00000000-0005-0000-0000-00009E120000}"/>
    <cellStyle name="40% - 강조색3 3 6" xfId="2494" xr:uid="{00000000-0005-0000-0000-00009F120000}"/>
    <cellStyle name="40% - 강조색3 3 6 2" xfId="6617" xr:uid="{00000000-0005-0000-0000-0000A0120000}"/>
    <cellStyle name="40% - 강조색3 3 7" xfId="2495" xr:uid="{00000000-0005-0000-0000-0000A1120000}"/>
    <cellStyle name="40% - 강조색3 3 7 2" xfId="6618" xr:uid="{00000000-0005-0000-0000-0000A2120000}"/>
    <cellStyle name="40% - 강조색3 3 8" xfId="6619" xr:uid="{00000000-0005-0000-0000-0000A3120000}"/>
    <cellStyle name="40% - 강조색3 3 9" xfId="6620" xr:uid="{00000000-0005-0000-0000-0000A4120000}"/>
    <cellStyle name="40% - 강조색3 30" xfId="2496" xr:uid="{00000000-0005-0000-0000-0000A5120000}"/>
    <cellStyle name="40% - 강조색3 30 2" xfId="2497" xr:uid="{00000000-0005-0000-0000-0000A6120000}"/>
    <cellStyle name="40% - 강조색3 30 3" xfId="6621" xr:uid="{00000000-0005-0000-0000-0000A7120000}"/>
    <cellStyle name="40% - 강조색3 31" xfId="2498" xr:uid="{00000000-0005-0000-0000-0000A8120000}"/>
    <cellStyle name="40% - 강조색3 31 2" xfId="6622" xr:uid="{00000000-0005-0000-0000-0000A9120000}"/>
    <cellStyle name="40% - 강조색3 32" xfId="2499" xr:uid="{00000000-0005-0000-0000-0000AA120000}"/>
    <cellStyle name="40% - 강조색3 32 2" xfId="6623" xr:uid="{00000000-0005-0000-0000-0000AB120000}"/>
    <cellStyle name="40% - 강조색3 33" xfId="2500" xr:uid="{00000000-0005-0000-0000-0000AC120000}"/>
    <cellStyle name="40% - 강조색3 34" xfId="2501" xr:uid="{00000000-0005-0000-0000-0000AD120000}"/>
    <cellStyle name="40% - 강조색3 35" xfId="2502" xr:uid="{00000000-0005-0000-0000-0000AE120000}"/>
    <cellStyle name="40% - 강조색3 36" xfId="2503" xr:uid="{00000000-0005-0000-0000-0000AF120000}"/>
    <cellStyle name="40% - 강조색3 37" xfId="2504" xr:uid="{00000000-0005-0000-0000-0000B0120000}"/>
    <cellStyle name="40% - 강조색3 38" xfId="2505" xr:uid="{00000000-0005-0000-0000-0000B1120000}"/>
    <cellStyle name="40% - 강조색3 4" xfId="2506" xr:uid="{00000000-0005-0000-0000-0000B2120000}"/>
    <cellStyle name="40% - 강조색3 4 10" xfId="6624" xr:uid="{00000000-0005-0000-0000-0000B3120000}"/>
    <cellStyle name="40% - 강조색3 4 11" xfId="6625" xr:uid="{00000000-0005-0000-0000-0000B4120000}"/>
    <cellStyle name="40% - 강조색3 4 12" xfId="6626" xr:uid="{00000000-0005-0000-0000-0000B5120000}"/>
    <cellStyle name="40% - 강조색3 4 13" xfId="6627" xr:uid="{00000000-0005-0000-0000-0000B6120000}"/>
    <cellStyle name="40% - 강조색3 4 14" xfId="6628" xr:uid="{00000000-0005-0000-0000-0000B7120000}"/>
    <cellStyle name="40% - 강조색3 4 2" xfId="2507" xr:uid="{00000000-0005-0000-0000-0000B8120000}"/>
    <cellStyle name="40% - 강조색3 4 2 2" xfId="2508" xr:uid="{00000000-0005-0000-0000-0000B9120000}"/>
    <cellStyle name="40% - 강조색3 4 2 2 2" xfId="2509" xr:uid="{00000000-0005-0000-0000-0000BA120000}"/>
    <cellStyle name="40% - 강조색3 4 2 2 3" xfId="2510" xr:uid="{00000000-0005-0000-0000-0000BB120000}"/>
    <cellStyle name="40% - 강조색3 4 2 2 4" xfId="6629" xr:uid="{00000000-0005-0000-0000-0000BC120000}"/>
    <cellStyle name="40% - 강조색3 4 2 3" xfId="2511" xr:uid="{00000000-0005-0000-0000-0000BD120000}"/>
    <cellStyle name="40% - 강조색3 4 2 3 2" xfId="2512" xr:uid="{00000000-0005-0000-0000-0000BE120000}"/>
    <cellStyle name="40% - 강조색3 4 2 3 3" xfId="2513" xr:uid="{00000000-0005-0000-0000-0000BF120000}"/>
    <cellStyle name="40% - 강조색3 4 2 4" xfId="2514" xr:uid="{00000000-0005-0000-0000-0000C0120000}"/>
    <cellStyle name="40% - 강조색3 4 2 5" xfId="2515" xr:uid="{00000000-0005-0000-0000-0000C1120000}"/>
    <cellStyle name="40% - 강조색3 4 2 6" xfId="6630" xr:uid="{00000000-0005-0000-0000-0000C2120000}"/>
    <cellStyle name="40% - 강조색3 4 3" xfId="2516" xr:uid="{00000000-0005-0000-0000-0000C3120000}"/>
    <cellStyle name="40% - 강조색3 4 3 2" xfId="2517" xr:uid="{00000000-0005-0000-0000-0000C4120000}"/>
    <cellStyle name="40% - 강조색3 4 3 2 2" xfId="2518" xr:uid="{00000000-0005-0000-0000-0000C5120000}"/>
    <cellStyle name="40% - 강조색3 4 3 2 3" xfId="2519" xr:uid="{00000000-0005-0000-0000-0000C6120000}"/>
    <cellStyle name="40% - 강조색3 4 3 3" xfId="2520" xr:uid="{00000000-0005-0000-0000-0000C7120000}"/>
    <cellStyle name="40% - 강조색3 4 3 3 2" xfId="2521" xr:uid="{00000000-0005-0000-0000-0000C8120000}"/>
    <cellStyle name="40% - 강조색3 4 3 3 3" xfId="2522" xr:uid="{00000000-0005-0000-0000-0000C9120000}"/>
    <cellStyle name="40% - 강조색3 4 3 4" xfId="2523" xr:uid="{00000000-0005-0000-0000-0000CA120000}"/>
    <cellStyle name="40% - 강조색3 4 3 5" xfId="2524" xr:uid="{00000000-0005-0000-0000-0000CB120000}"/>
    <cellStyle name="40% - 강조색3 4 3 6" xfId="6631" xr:uid="{00000000-0005-0000-0000-0000CC120000}"/>
    <cellStyle name="40% - 강조색3 4 4" xfId="2525" xr:uid="{00000000-0005-0000-0000-0000CD120000}"/>
    <cellStyle name="40% - 강조색3 4 4 2" xfId="2526" xr:uid="{00000000-0005-0000-0000-0000CE120000}"/>
    <cellStyle name="40% - 강조색3 4 4 3" xfId="2527" xr:uid="{00000000-0005-0000-0000-0000CF120000}"/>
    <cellStyle name="40% - 강조색3 4 4 4" xfId="6632" xr:uid="{00000000-0005-0000-0000-0000D0120000}"/>
    <cellStyle name="40% - 강조색3 4 5" xfId="2528" xr:uid="{00000000-0005-0000-0000-0000D1120000}"/>
    <cellStyle name="40% - 강조색3 4 5 2" xfId="2529" xr:uid="{00000000-0005-0000-0000-0000D2120000}"/>
    <cellStyle name="40% - 강조색3 4 5 3" xfId="2530" xr:uid="{00000000-0005-0000-0000-0000D3120000}"/>
    <cellStyle name="40% - 강조색3 4 5 4" xfId="6633" xr:uid="{00000000-0005-0000-0000-0000D4120000}"/>
    <cellStyle name="40% - 강조색3 4 6" xfId="2531" xr:uid="{00000000-0005-0000-0000-0000D5120000}"/>
    <cellStyle name="40% - 강조색3 4 6 2" xfId="6634" xr:uid="{00000000-0005-0000-0000-0000D6120000}"/>
    <cellStyle name="40% - 강조색3 4 7" xfId="2532" xr:uid="{00000000-0005-0000-0000-0000D7120000}"/>
    <cellStyle name="40% - 강조색3 4 7 2" xfId="6635" xr:uid="{00000000-0005-0000-0000-0000D8120000}"/>
    <cellStyle name="40% - 강조색3 4 8" xfId="6636" xr:uid="{00000000-0005-0000-0000-0000D9120000}"/>
    <cellStyle name="40% - 강조색3 4 9" xfId="6637" xr:uid="{00000000-0005-0000-0000-0000DA120000}"/>
    <cellStyle name="40% - 강조색3 5" xfId="2533" xr:uid="{00000000-0005-0000-0000-0000DB120000}"/>
    <cellStyle name="40% - 강조색3 5 10" xfId="6638" xr:uid="{00000000-0005-0000-0000-0000DC120000}"/>
    <cellStyle name="40% - 강조색3 5 11" xfId="6639" xr:uid="{00000000-0005-0000-0000-0000DD120000}"/>
    <cellStyle name="40% - 강조색3 5 12" xfId="6640" xr:uid="{00000000-0005-0000-0000-0000DE120000}"/>
    <cellStyle name="40% - 강조색3 5 13" xfId="6641" xr:uid="{00000000-0005-0000-0000-0000DF120000}"/>
    <cellStyle name="40% - 강조색3 5 14" xfId="6642" xr:uid="{00000000-0005-0000-0000-0000E0120000}"/>
    <cellStyle name="40% - 강조색3 5 2" xfId="2534" xr:uid="{00000000-0005-0000-0000-0000E1120000}"/>
    <cellStyle name="40% - 강조색3 5 2 2" xfId="2535" xr:uid="{00000000-0005-0000-0000-0000E2120000}"/>
    <cellStyle name="40% - 강조색3 5 2 2 2" xfId="2536" xr:uid="{00000000-0005-0000-0000-0000E3120000}"/>
    <cellStyle name="40% - 강조색3 5 2 2 3" xfId="2537" xr:uid="{00000000-0005-0000-0000-0000E4120000}"/>
    <cellStyle name="40% - 강조색3 5 2 2 4" xfId="6643" xr:uid="{00000000-0005-0000-0000-0000E5120000}"/>
    <cellStyle name="40% - 강조색3 5 2 3" xfId="2538" xr:uid="{00000000-0005-0000-0000-0000E6120000}"/>
    <cellStyle name="40% - 강조색3 5 2 3 2" xfId="2539" xr:uid="{00000000-0005-0000-0000-0000E7120000}"/>
    <cellStyle name="40% - 강조색3 5 2 3 3" xfId="2540" xr:uid="{00000000-0005-0000-0000-0000E8120000}"/>
    <cellStyle name="40% - 강조색3 5 2 4" xfId="2541" xr:uid="{00000000-0005-0000-0000-0000E9120000}"/>
    <cellStyle name="40% - 강조색3 5 2 5" xfId="2542" xr:uid="{00000000-0005-0000-0000-0000EA120000}"/>
    <cellStyle name="40% - 강조색3 5 2 6" xfId="6644" xr:uid="{00000000-0005-0000-0000-0000EB120000}"/>
    <cellStyle name="40% - 강조색3 5 3" xfId="2543" xr:uid="{00000000-0005-0000-0000-0000EC120000}"/>
    <cellStyle name="40% - 강조색3 5 3 2" xfId="2544" xr:uid="{00000000-0005-0000-0000-0000ED120000}"/>
    <cellStyle name="40% - 강조색3 5 3 2 2" xfId="2545" xr:uid="{00000000-0005-0000-0000-0000EE120000}"/>
    <cellStyle name="40% - 강조색3 5 3 2 3" xfId="2546" xr:uid="{00000000-0005-0000-0000-0000EF120000}"/>
    <cellStyle name="40% - 강조색3 5 3 3" xfId="2547" xr:uid="{00000000-0005-0000-0000-0000F0120000}"/>
    <cellStyle name="40% - 강조색3 5 3 3 2" xfId="2548" xr:uid="{00000000-0005-0000-0000-0000F1120000}"/>
    <cellStyle name="40% - 강조색3 5 3 3 3" xfId="2549" xr:uid="{00000000-0005-0000-0000-0000F2120000}"/>
    <cellStyle name="40% - 강조색3 5 3 4" xfId="2550" xr:uid="{00000000-0005-0000-0000-0000F3120000}"/>
    <cellStyle name="40% - 강조색3 5 3 5" xfId="2551" xr:uid="{00000000-0005-0000-0000-0000F4120000}"/>
    <cellStyle name="40% - 강조색3 5 3 6" xfId="6645" xr:uid="{00000000-0005-0000-0000-0000F5120000}"/>
    <cellStyle name="40% - 강조색3 5 4" xfId="2552" xr:uid="{00000000-0005-0000-0000-0000F6120000}"/>
    <cellStyle name="40% - 강조색3 5 4 2" xfId="2553" xr:uid="{00000000-0005-0000-0000-0000F7120000}"/>
    <cellStyle name="40% - 강조색3 5 4 3" xfId="2554" xr:uid="{00000000-0005-0000-0000-0000F8120000}"/>
    <cellStyle name="40% - 강조색3 5 4 4" xfId="6646" xr:uid="{00000000-0005-0000-0000-0000F9120000}"/>
    <cellStyle name="40% - 강조색3 5 5" xfId="2555" xr:uid="{00000000-0005-0000-0000-0000FA120000}"/>
    <cellStyle name="40% - 강조색3 5 5 2" xfId="2556" xr:uid="{00000000-0005-0000-0000-0000FB120000}"/>
    <cellStyle name="40% - 강조색3 5 5 3" xfId="2557" xr:uid="{00000000-0005-0000-0000-0000FC120000}"/>
    <cellStyle name="40% - 강조색3 5 5 4" xfId="6647" xr:uid="{00000000-0005-0000-0000-0000FD120000}"/>
    <cellStyle name="40% - 강조색3 5 6" xfId="2558" xr:uid="{00000000-0005-0000-0000-0000FE120000}"/>
    <cellStyle name="40% - 강조색3 5 6 2" xfId="6648" xr:uid="{00000000-0005-0000-0000-0000FF120000}"/>
    <cellStyle name="40% - 강조색3 5 7" xfId="2559" xr:uid="{00000000-0005-0000-0000-000000130000}"/>
    <cellStyle name="40% - 강조색3 5 7 2" xfId="6649" xr:uid="{00000000-0005-0000-0000-000001130000}"/>
    <cellStyle name="40% - 강조색3 5 8" xfId="6650" xr:uid="{00000000-0005-0000-0000-000002130000}"/>
    <cellStyle name="40% - 강조색3 5 9" xfId="6651" xr:uid="{00000000-0005-0000-0000-000003130000}"/>
    <cellStyle name="40% - 강조색3 6" xfId="2560" xr:uid="{00000000-0005-0000-0000-000004130000}"/>
    <cellStyle name="40% - 강조색3 6 10" xfId="6652" xr:uid="{00000000-0005-0000-0000-000005130000}"/>
    <cellStyle name="40% - 강조색3 6 11" xfId="6653" xr:uid="{00000000-0005-0000-0000-000006130000}"/>
    <cellStyle name="40% - 강조색3 6 12" xfId="6654" xr:uid="{00000000-0005-0000-0000-000007130000}"/>
    <cellStyle name="40% - 강조색3 6 13" xfId="6655" xr:uid="{00000000-0005-0000-0000-000008130000}"/>
    <cellStyle name="40% - 강조색3 6 14" xfId="6656" xr:uid="{00000000-0005-0000-0000-000009130000}"/>
    <cellStyle name="40% - 강조색3 6 2" xfId="2561" xr:uid="{00000000-0005-0000-0000-00000A130000}"/>
    <cellStyle name="40% - 강조색3 6 2 2" xfId="2562" xr:uid="{00000000-0005-0000-0000-00000B130000}"/>
    <cellStyle name="40% - 강조색3 6 2 2 2" xfId="2563" xr:uid="{00000000-0005-0000-0000-00000C130000}"/>
    <cellStyle name="40% - 강조색3 6 2 2 3" xfId="2564" xr:uid="{00000000-0005-0000-0000-00000D130000}"/>
    <cellStyle name="40% - 강조색3 6 2 2 4" xfId="6657" xr:uid="{00000000-0005-0000-0000-00000E130000}"/>
    <cellStyle name="40% - 강조색3 6 2 3" xfId="2565" xr:uid="{00000000-0005-0000-0000-00000F130000}"/>
    <cellStyle name="40% - 강조색3 6 2 3 2" xfId="2566" xr:uid="{00000000-0005-0000-0000-000010130000}"/>
    <cellStyle name="40% - 강조색3 6 2 3 3" xfId="2567" xr:uid="{00000000-0005-0000-0000-000011130000}"/>
    <cellStyle name="40% - 강조색3 6 2 4" xfId="2568" xr:uid="{00000000-0005-0000-0000-000012130000}"/>
    <cellStyle name="40% - 강조색3 6 2 5" xfId="2569" xr:uid="{00000000-0005-0000-0000-000013130000}"/>
    <cellStyle name="40% - 강조색3 6 2 6" xfId="6658" xr:uid="{00000000-0005-0000-0000-000014130000}"/>
    <cellStyle name="40% - 강조색3 6 3" xfId="2570" xr:uid="{00000000-0005-0000-0000-000015130000}"/>
    <cellStyle name="40% - 강조색3 6 3 2" xfId="2571" xr:uid="{00000000-0005-0000-0000-000016130000}"/>
    <cellStyle name="40% - 강조색3 6 3 2 2" xfId="2572" xr:uid="{00000000-0005-0000-0000-000017130000}"/>
    <cellStyle name="40% - 강조색3 6 3 2 3" xfId="2573" xr:uid="{00000000-0005-0000-0000-000018130000}"/>
    <cellStyle name="40% - 강조색3 6 3 3" xfId="2574" xr:uid="{00000000-0005-0000-0000-000019130000}"/>
    <cellStyle name="40% - 강조색3 6 3 3 2" xfId="2575" xr:uid="{00000000-0005-0000-0000-00001A130000}"/>
    <cellStyle name="40% - 강조색3 6 3 3 3" xfId="2576" xr:uid="{00000000-0005-0000-0000-00001B130000}"/>
    <cellStyle name="40% - 강조색3 6 3 4" xfId="2577" xr:uid="{00000000-0005-0000-0000-00001C130000}"/>
    <cellStyle name="40% - 강조색3 6 3 5" xfId="2578" xr:uid="{00000000-0005-0000-0000-00001D130000}"/>
    <cellStyle name="40% - 강조색3 6 3 6" xfId="6659" xr:uid="{00000000-0005-0000-0000-00001E130000}"/>
    <cellStyle name="40% - 강조색3 6 4" xfId="2579" xr:uid="{00000000-0005-0000-0000-00001F130000}"/>
    <cellStyle name="40% - 강조색3 6 4 2" xfId="2580" xr:uid="{00000000-0005-0000-0000-000020130000}"/>
    <cellStyle name="40% - 강조색3 6 4 3" xfId="2581" xr:uid="{00000000-0005-0000-0000-000021130000}"/>
    <cellStyle name="40% - 강조색3 6 4 4" xfId="6660" xr:uid="{00000000-0005-0000-0000-000022130000}"/>
    <cellStyle name="40% - 강조색3 6 5" xfId="2582" xr:uid="{00000000-0005-0000-0000-000023130000}"/>
    <cellStyle name="40% - 강조색3 6 5 2" xfId="2583" xr:uid="{00000000-0005-0000-0000-000024130000}"/>
    <cellStyle name="40% - 강조색3 6 5 3" xfId="2584" xr:uid="{00000000-0005-0000-0000-000025130000}"/>
    <cellStyle name="40% - 강조색3 6 5 4" xfId="6661" xr:uid="{00000000-0005-0000-0000-000026130000}"/>
    <cellStyle name="40% - 강조색3 6 6" xfId="2585" xr:uid="{00000000-0005-0000-0000-000027130000}"/>
    <cellStyle name="40% - 강조색3 6 6 2" xfId="6662" xr:uid="{00000000-0005-0000-0000-000028130000}"/>
    <cellStyle name="40% - 강조색3 6 7" xfId="2586" xr:uid="{00000000-0005-0000-0000-000029130000}"/>
    <cellStyle name="40% - 강조색3 6 7 2" xfId="6663" xr:uid="{00000000-0005-0000-0000-00002A130000}"/>
    <cellStyle name="40% - 강조색3 6 8" xfId="6664" xr:uid="{00000000-0005-0000-0000-00002B130000}"/>
    <cellStyle name="40% - 강조색3 6 9" xfId="6665" xr:uid="{00000000-0005-0000-0000-00002C130000}"/>
    <cellStyle name="40% - 강조색3 7" xfId="2587" xr:uid="{00000000-0005-0000-0000-00002D130000}"/>
    <cellStyle name="40% - 강조색3 7 10" xfId="6666" xr:uid="{00000000-0005-0000-0000-00002E130000}"/>
    <cellStyle name="40% - 강조색3 7 11" xfId="6667" xr:uid="{00000000-0005-0000-0000-00002F130000}"/>
    <cellStyle name="40% - 강조색3 7 12" xfId="6668" xr:uid="{00000000-0005-0000-0000-000030130000}"/>
    <cellStyle name="40% - 강조색3 7 13" xfId="6669" xr:uid="{00000000-0005-0000-0000-000031130000}"/>
    <cellStyle name="40% - 강조색3 7 14" xfId="6670" xr:uid="{00000000-0005-0000-0000-000032130000}"/>
    <cellStyle name="40% - 강조색3 7 2" xfId="2588" xr:uid="{00000000-0005-0000-0000-000033130000}"/>
    <cellStyle name="40% - 강조색3 7 2 2" xfId="2589" xr:uid="{00000000-0005-0000-0000-000034130000}"/>
    <cellStyle name="40% - 강조색3 7 2 2 2" xfId="2590" xr:uid="{00000000-0005-0000-0000-000035130000}"/>
    <cellStyle name="40% - 강조색3 7 2 2 3" xfId="2591" xr:uid="{00000000-0005-0000-0000-000036130000}"/>
    <cellStyle name="40% - 강조색3 7 2 2 4" xfId="6671" xr:uid="{00000000-0005-0000-0000-000037130000}"/>
    <cellStyle name="40% - 강조색3 7 2 3" xfId="2592" xr:uid="{00000000-0005-0000-0000-000038130000}"/>
    <cellStyle name="40% - 강조색3 7 2 3 2" xfId="2593" xr:uid="{00000000-0005-0000-0000-000039130000}"/>
    <cellStyle name="40% - 강조색3 7 2 3 3" xfId="2594" xr:uid="{00000000-0005-0000-0000-00003A130000}"/>
    <cellStyle name="40% - 강조색3 7 2 4" xfId="2595" xr:uid="{00000000-0005-0000-0000-00003B130000}"/>
    <cellStyle name="40% - 강조색3 7 2 5" xfId="2596" xr:uid="{00000000-0005-0000-0000-00003C130000}"/>
    <cellStyle name="40% - 강조색3 7 2 6" xfId="6672" xr:uid="{00000000-0005-0000-0000-00003D130000}"/>
    <cellStyle name="40% - 강조색3 7 3" xfId="2597" xr:uid="{00000000-0005-0000-0000-00003E130000}"/>
    <cellStyle name="40% - 강조색3 7 3 2" xfId="2598" xr:uid="{00000000-0005-0000-0000-00003F130000}"/>
    <cellStyle name="40% - 강조색3 7 3 2 2" xfId="2599" xr:uid="{00000000-0005-0000-0000-000040130000}"/>
    <cellStyle name="40% - 강조색3 7 3 2 3" xfId="2600" xr:uid="{00000000-0005-0000-0000-000041130000}"/>
    <cellStyle name="40% - 강조색3 7 3 3" xfId="2601" xr:uid="{00000000-0005-0000-0000-000042130000}"/>
    <cellStyle name="40% - 강조색3 7 3 3 2" xfId="2602" xr:uid="{00000000-0005-0000-0000-000043130000}"/>
    <cellStyle name="40% - 강조색3 7 3 3 3" xfId="2603" xr:uid="{00000000-0005-0000-0000-000044130000}"/>
    <cellStyle name="40% - 강조색3 7 3 4" xfId="2604" xr:uid="{00000000-0005-0000-0000-000045130000}"/>
    <cellStyle name="40% - 강조색3 7 3 5" xfId="2605" xr:uid="{00000000-0005-0000-0000-000046130000}"/>
    <cellStyle name="40% - 강조색3 7 3 6" xfId="6673" xr:uid="{00000000-0005-0000-0000-000047130000}"/>
    <cellStyle name="40% - 강조색3 7 4" xfId="2606" xr:uid="{00000000-0005-0000-0000-000048130000}"/>
    <cellStyle name="40% - 강조색3 7 4 2" xfId="2607" xr:uid="{00000000-0005-0000-0000-000049130000}"/>
    <cellStyle name="40% - 강조색3 7 4 3" xfId="2608" xr:uid="{00000000-0005-0000-0000-00004A130000}"/>
    <cellStyle name="40% - 강조색3 7 4 4" xfId="6674" xr:uid="{00000000-0005-0000-0000-00004B130000}"/>
    <cellStyle name="40% - 강조색3 7 5" xfId="2609" xr:uid="{00000000-0005-0000-0000-00004C130000}"/>
    <cellStyle name="40% - 강조색3 7 5 2" xfId="2610" xr:uid="{00000000-0005-0000-0000-00004D130000}"/>
    <cellStyle name="40% - 강조색3 7 5 3" xfId="2611" xr:uid="{00000000-0005-0000-0000-00004E130000}"/>
    <cellStyle name="40% - 강조색3 7 5 4" xfId="6675" xr:uid="{00000000-0005-0000-0000-00004F130000}"/>
    <cellStyle name="40% - 강조색3 7 6" xfId="2612" xr:uid="{00000000-0005-0000-0000-000050130000}"/>
    <cellStyle name="40% - 강조색3 7 6 2" xfId="6676" xr:uid="{00000000-0005-0000-0000-000051130000}"/>
    <cellStyle name="40% - 강조색3 7 7" xfId="2613" xr:uid="{00000000-0005-0000-0000-000052130000}"/>
    <cellStyle name="40% - 강조색3 7 7 2" xfId="6677" xr:uid="{00000000-0005-0000-0000-000053130000}"/>
    <cellStyle name="40% - 강조색3 7 8" xfId="6678" xr:uid="{00000000-0005-0000-0000-000054130000}"/>
    <cellStyle name="40% - 강조색3 7 9" xfId="6679" xr:uid="{00000000-0005-0000-0000-000055130000}"/>
    <cellStyle name="40% - 강조색3 8" xfId="2614" xr:uid="{00000000-0005-0000-0000-000056130000}"/>
    <cellStyle name="40% - 강조색3 8 10" xfId="6680" xr:uid="{00000000-0005-0000-0000-000057130000}"/>
    <cellStyle name="40% - 강조색3 8 11" xfId="6681" xr:uid="{00000000-0005-0000-0000-000058130000}"/>
    <cellStyle name="40% - 강조색3 8 12" xfId="6682" xr:uid="{00000000-0005-0000-0000-000059130000}"/>
    <cellStyle name="40% - 강조색3 8 13" xfId="6683" xr:uid="{00000000-0005-0000-0000-00005A130000}"/>
    <cellStyle name="40% - 강조색3 8 14" xfId="6684" xr:uid="{00000000-0005-0000-0000-00005B130000}"/>
    <cellStyle name="40% - 강조색3 8 2" xfId="2615" xr:uid="{00000000-0005-0000-0000-00005C130000}"/>
    <cellStyle name="40% - 강조색3 8 2 2" xfId="2616" xr:uid="{00000000-0005-0000-0000-00005D130000}"/>
    <cellStyle name="40% - 강조색3 8 2 2 2" xfId="2617" xr:uid="{00000000-0005-0000-0000-00005E130000}"/>
    <cellStyle name="40% - 강조색3 8 2 2 3" xfId="2618" xr:uid="{00000000-0005-0000-0000-00005F130000}"/>
    <cellStyle name="40% - 강조색3 8 2 2 4" xfId="6685" xr:uid="{00000000-0005-0000-0000-000060130000}"/>
    <cellStyle name="40% - 강조색3 8 2 3" xfId="2619" xr:uid="{00000000-0005-0000-0000-000061130000}"/>
    <cellStyle name="40% - 강조색3 8 2 3 2" xfId="2620" xr:uid="{00000000-0005-0000-0000-000062130000}"/>
    <cellStyle name="40% - 강조색3 8 2 3 3" xfId="2621" xr:uid="{00000000-0005-0000-0000-000063130000}"/>
    <cellStyle name="40% - 강조색3 8 2 4" xfId="2622" xr:uid="{00000000-0005-0000-0000-000064130000}"/>
    <cellStyle name="40% - 강조색3 8 2 5" xfId="2623" xr:uid="{00000000-0005-0000-0000-000065130000}"/>
    <cellStyle name="40% - 강조색3 8 2 6" xfId="6686" xr:uid="{00000000-0005-0000-0000-000066130000}"/>
    <cellStyle name="40% - 강조색3 8 3" xfId="2624" xr:uid="{00000000-0005-0000-0000-000067130000}"/>
    <cellStyle name="40% - 강조색3 8 3 2" xfId="2625" xr:uid="{00000000-0005-0000-0000-000068130000}"/>
    <cellStyle name="40% - 강조색3 8 3 2 2" xfId="2626" xr:uid="{00000000-0005-0000-0000-000069130000}"/>
    <cellStyle name="40% - 강조색3 8 3 2 3" xfId="2627" xr:uid="{00000000-0005-0000-0000-00006A130000}"/>
    <cellStyle name="40% - 강조색3 8 3 3" xfId="2628" xr:uid="{00000000-0005-0000-0000-00006B130000}"/>
    <cellStyle name="40% - 강조색3 8 3 3 2" xfId="2629" xr:uid="{00000000-0005-0000-0000-00006C130000}"/>
    <cellStyle name="40% - 강조색3 8 3 3 3" xfId="2630" xr:uid="{00000000-0005-0000-0000-00006D130000}"/>
    <cellStyle name="40% - 강조색3 8 3 4" xfId="2631" xr:uid="{00000000-0005-0000-0000-00006E130000}"/>
    <cellStyle name="40% - 강조색3 8 3 5" xfId="2632" xr:uid="{00000000-0005-0000-0000-00006F130000}"/>
    <cellStyle name="40% - 강조색3 8 3 6" xfId="6687" xr:uid="{00000000-0005-0000-0000-000070130000}"/>
    <cellStyle name="40% - 강조색3 8 4" xfId="2633" xr:uid="{00000000-0005-0000-0000-000071130000}"/>
    <cellStyle name="40% - 강조색3 8 4 2" xfId="2634" xr:uid="{00000000-0005-0000-0000-000072130000}"/>
    <cellStyle name="40% - 강조색3 8 4 3" xfId="2635" xr:uid="{00000000-0005-0000-0000-000073130000}"/>
    <cellStyle name="40% - 강조색3 8 4 4" xfId="6688" xr:uid="{00000000-0005-0000-0000-000074130000}"/>
    <cellStyle name="40% - 강조색3 8 5" xfId="2636" xr:uid="{00000000-0005-0000-0000-000075130000}"/>
    <cellStyle name="40% - 강조색3 8 5 2" xfId="2637" xr:uid="{00000000-0005-0000-0000-000076130000}"/>
    <cellStyle name="40% - 강조색3 8 5 3" xfId="2638" xr:uid="{00000000-0005-0000-0000-000077130000}"/>
    <cellStyle name="40% - 강조색3 8 5 4" xfId="6689" xr:uid="{00000000-0005-0000-0000-000078130000}"/>
    <cellStyle name="40% - 강조색3 8 6" xfId="2639" xr:uid="{00000000-0005-0000-0000-000079130000}"/>
    <cellStyle name="40% - 강조색3 8 6 2" xfId="6690" xr:uid="{00000000-0005-0000-0000-00007A130000}"/>
    <cellStyle name="40% - 강조색3 8 7" xfId="2640" xr:uid="{00000000-0005-0000-0000-00007B130000}"/>
    <cellStyle name="40% - 강조색3 8 7 2" xfId="6691" xr:uid="{00000000-0005-0000-0000-00007C130000}"/>
    <cellStyle name="40% - 강조색3 8 8" xfId="6692" xr:uid="{00000000-0005-0000-0000-00007D130000}"/>
    <cellStyle name="40% - 강조색3 8 9" xfId="6693" xr:uid="{00000000-0005-0000-0000-00007E130000}"/>
    <cellStyle name="40% - 강조색3 9" xfId="2641" xr:uid="{00000000-0005-0000-0000-00007F130000}"/>
    <cellStyle name="40% - 강조색3 9 10" xfId="6694" xr:uid="{00000000-0005-0000-0000-000080130000}"/>
    <cellStyle name="40% - 강조색3 9 11" xfId="6695" xr:uid="{00000000-0005-0000-0000-000081130000}"/>
    <cellStyle name="40% - 강조색3 9 12" xfId="6696" xr:uid="{00000000-0005-0000-0000-000082130000}"/>
    <cellStyle name="40% - 강조색3 9 13" xfId="6697" xr:uid="{00000000-0005-0000-0000-000083130000}"/>
    <cellStyle name="40% - 강조색3 9 14" xfId="6698" xr:uid="{00000000-0005-0000-0000-000084130000}"/>
    <cellStyle name="40% - 강조색3 9 2" xfId="2642" xr:uid="{00000000-0005-0000-0000-000085130000}"/>
    <cellStyle name="40% - 강조색3 9 2 2" xfId="2643" xr:uid="{00000000-0005-0000-0000-000086130000}"/>
    <cellStyle name="40% - 강조색3 9 2 2 2" xfId="6699" xr:uid="{00000000-0005-0000-0000-000087130000}"/>
    <cellStyle name="40% - 강조색3 9 2 3" xfId="2644" xr:uid="{00000000-0005-0000-0000-000088130000}"/>
    <cellStyle name="40% - 강조색3 9 2 4" xfId="6700" xr:uid="{00000000-0005-0000-0000-000089130000}"/>
    <cellStyle name="40% - 강조색3 9 3" xfId="2645" xr:uid="{00000000-0005-0000-0000-00008A130000}"/>
    <cellStyle name="40% - 강조색3 9 3 2" xfId="2646" xr:uid="{00000000-0005-0000-0000-00008B130000}"/>
    <cellStyle name="40% - 강조색3 9 3 3" xfId="2647" xr:uid="{00000000-0005-0000-0000-00008C130000}"/>
    <cellStyle name="40% - 강조색3 9 3 4" xfId="6701" xr:uid="{00000000-0005-0000-0000-00008D130000}"/>
    <cellStyle name="40% - 강조색3 9 4" xfId="2648" xr:uid="{00000000-0005-0000-0000-00008E130000}"/>
    <cellStyle name="40% - 강조색3 9 4 2" xfId="6702" xr:uid="{00000000-0005-0000-0000-00008F130000}"/>
    <cellStyle name="40% - 강조색3 9 5" xfId="2649" xr:uid="{00000000-0005-0000-0000-000090130000}"/>
    <cellStyle name="40% - 강조색3 9 5 2" xfId="6703" xr:uid="{00000000-0005-0000-0000-000091130000}"/>
    <cellStyle name="40% - 강조색3 9 6" xfId="6704" xr:uid="{00000000-0005-0000-0000-000092130000}"/>
    <cellStyle name="40% - 강조색3 9 7" xfId="6705" xr:uid="{00000000-0005-0000-0000-000093130000}"/>
    <cellStyle name="40% - 강조색3 9 8" xfId="6706" xr:uid="{00000000-0005-0000-0000-000094130000}"/>
    <cellStyle name="40% - 강조색3 9 9" xfId="6707" xr:uid="{00000000-0005-0000-0000-000095130000}"/>
    <cellStyle name="40% - 강조색4" xfId="4327" builtinId="43" customBuiltin="1"/>
    <cellStyle name="40% - 강조색4 10" xfId="2650" xr:uid="{00000000-0005-0000-0000-000097130000}"/>
    <cellStyle name="40% - 강조색4 10 10" xfId="6708" xr:uid="{00000000-0005-0000-0000-000098130000}"/>
    <cellStyle name="40% - 강조색4 10 11" xfId="6709" xr:uid="{00000000-0005-0000-0000-000099130000}"/>
    <cellStyle name="40% - 강조색4 10 12" xfId="6710" xr:uid="{00000000-0005-0000-0000-00009A130000}"/>
    <cellStyle name="40% - 강조색4 10 13" xfId="6711" xr:uid="{00000000-0005-0000-0000-00009B130000}"/>
    <cellStyle name="40% - 강조색4 10 14" xfId="6712" xr:uid="{00000000-0005-0000-0000-00009C130000}"/>
    <cellStyle name="40% - 강조색4 10 2" xfId="2651" xr:uid="{00000000-0005-0000-0000-00009D130000}"/>
    <cellStyle name="40% - 강조색4 10 2 2" xfId="2652" xr:uid="{00000000-0005-0000-0000-00009E130000}"/>
    <cellStyle name="40% - 강조색4 10 2 2 2" xfId="6713" xr:uid="{00000000-0005-0000-0000-00009F130000}"/>
    <cellStyle name="40% - 강조색4 10 2 3" xfId="2653" xr:uid="{00000000-0005-0000-0000-0000A0130000}"/>
    <cellStyle name="40% - 강조색4 10 2 4" xfId="6714" xr:uid="{00000000-0005-0000-0000-0000A1130000}"/>
    <cellStyle name="40% - 강조색4 10 3" xfId="2654" xr:uid="{00000000-0005-0000-0000-0000A2130000}"/>
    <cellStyle name="40% - 강조색4 10 3 2" xfId="2655" xr:uid="{00000000-0005-0000-0000-0000A3130000}"/>
    <cellStyle name="40% - 강조색4 10 3 3" xfId="2656" xr:uid="{00000000-0005-0000-0000-0000A4130000}"/>
    <cellStyle name="40% - 강조색4 10 3 4" xfId="6715" xr:uid="{00000000-0005-0000-0000-0000A5130000}"/>
    <cellStyle name="40% - 강조색4 10 4" xfId="2657" xr:uid="{00000000-0005-0000-0000-0000A6130000}"/>
    <cellStyle name="40% - 강조색4 10 4 2" xfId="6716" xr:uid="{00000000-0005-0000-0000-0000A7130000}"/>
    <cellStyle name="40% - 강조색4 10 5" xfId="2658" xr:uid="{00000000-0005-0000-0000-0000A8130000}"/>
    <cellStyle name="40% - 강조색4 10 5 2" xfId="6717" xr:uid="{00000000-0005-0000-0000-0000A9130000}"/>
    <cellStyle name="40% - 강조색4 10 6" xfId="6718" xr:uid="{00000000-0005-0000-0000-0000AA130000}"/>
    <cellStyle name="40% - 강조색4 10 7" xfId="6719" xr:uid="{00000000-0005-0000-0000-0000AB130000}"/>
    <cellStyle name="40% - 강조색4 10 8" xfId="6720" xr:uid="{00000000-0005-0000-0000-0000AC130000}"/>
    <cellStyle name="40% - 강조색4 10 9" xfId="6721" xr:uid="{00000000-0005-0000-0000-0000AD130000}"/>
    <cellStyle name="40% - 강조색4 11" xfId="2659" xr:uid="{00000000-0005-0000-0000-0000AE130000}"/>
    <cellStyle name="40% - 강조색4 11 10" xfId="6722" xr:uid="{00000000-0005-0000-0000-0000AF130000}"/>
    <cellStyle name="40% - 강조색4 11 11" xfId="6723" xr:uid="{00000000-0005-0000-0000-0000B0130000}"/>
    <cellStyle name="40% - 강조색4 11 12" xfId="6724" xr:uid="{00000000-0005-0000-0000-0000B1130000}"/>
    <cellStyle name="40% - 강조색4 11 13" xfId="6725" xr:uid="{00000000-0005-0000-0000-0000B2130000}"/>
    <cellStyle name="40% - 강조색4 11 14" xfId="6726" xr:uid="{00000000-0005-0000-0000-0000B3130000}"/>
    <cellStyle name="40% - 강조색4 11 2" xfId="2660" xr:uid="{00000000-0005-0000-0000-0000B4130000}"/>
    <cellStyle name="40% - 강조색4 11 2 2" xfId="2661" xr:uid="{00000000-0005-0000-0000-0000B5130000}"/>
    <cellStyle name="40% - 강조색4 11 2 2 2" xfId="6727" xr:uid="{00000000-0005-0000-0000-0000B6130000}"/>
    <cellStyle name="40% - 강조색4 11 2 3" xfId="2662" xr:uid="{00000000-0005-0000-0000-0000B7130000}"/>
    <cellStyle name="40% - 강조색4 11 2 4" xfId="6728" xr:uid="{00000000-0005-0000-0000-0000B8130000}"/>
    <cellStyle name="40% - 강조색4 11 3" xfId="2663" xr:uid="{00000000-0005-0000-0000-0000B9130000}"/>
    <cellStyle name="40% - 강조색4 11 3 2" xfId="2664" xr:uid="{00000000-0005-0000-0000-0000BA130000}"/>
    <cellStyle name="40% - 강조색4 11 3 3" xfId="2665" xr:uid="{00000000-0005-0000-0000-0000BB130000}"/>
    <cellStyle name="40% - 강조색4 11 3 4" xfId="6729" xr:uid="{00000000-0005-0000-0000-0000BC130000}"/>
    <cellStyle name="40% - 강조색4 11 4" xfId="2666" xr:uid="{00000000-0005-0000-0000-0000BD130000}"/>
    <cellStyle name="40% - 강조색4 11 4 2" xfId="6730" xr:uid="{00000000-0005-0000-0000-0000BE130000}"/>
    <cellStyle name="40% - 강조색4 11 5" xfId="2667" xr:uid="{00000000-0005-0000-0000-0000BF130000}"/>
    <cellStyle name="40% - 강조색4 11 5 2" xfId="6731" xr:uid="{00000000-0005-0000-0000-0000C0130000}"/>
    <cellStyle name="40% - 강조색4 11 6" xfId="6732" xr:uid="{00000000-0005-0000-0000-0000C1130000}"/>
    <cellStyle name="40% - 강조색4 11 7" xfId="6733" xr:uid="{00000000-0005-0000-0000-0000C2130000}"/>
    <cellStyle name="40% - 강조색4 11 8" xfId="6734" xr:uid="{00000000-0005-0000-0000-0000C3130000}"/>
    <cellStyle name="40% - 강조색4 11 9" xfId="6735" xr:uid="{00000000-0005-0000-0000-0000C4130000}"/>
    <cellStyle name="40% - 강조색4 12" xfId="2668" xr:uid="{00000000-0005-0000-0000-0000C5130000}"/>
    <cellStyle name="40% - 강조색4 12 10" xfId="6736" xr:uid="{00000000-0005-0000-0000-0000C6130000}"/>
    <cellStyle name="40% - 강조색4 12 11" xfId="6737" xr:uid="{00000000-0005-0000-0000-0000C7130000}"/>
    <cellStyle name="40% - 강조색4 12 12" xfId="6738" xr:uid="{00000000-0005-0000-0000-0000C8130000}"/>
    <cellStyle name="40% - 강조색4 12 13" xfId="6739" xr:uid="{00000000-0005-0000-0000-0000C9130000}"/>
    <cellStyle name="40% - 강조색4 12 14" xfId="6740" xr:uid="{00000000-0005-0000-0000-0000CA130000}"/>
    <cellStyle name="40% - 강조색4 12 2" xfId="2669" xr:uid="{00000000-0005-0000-0000-0000CB130000}"/>
    <cellStyle name="40% - 강조색4 12 2 2" xfId="2670" xr:uid="{00000000-0005-0000-0000-0000CC130000}"/>
    <cellStyle name="40% - 강조색4 12 2 2 2" xfId="6741" xr:uid="{00000000-0005-0000-0000-0000CD130000}"/>
    <cellStyle name="40% - 강조색4 12 2 3" xfId="2671" xr:uid="{00000000-0005-0000-0000-0000CE130000}"/>
    <cellStyle name="40% - 강조색4 12 2 4" xfId="6742" xr:uid="{00000000-0005-0000-0000-0000CF130000}"/>
    <cellStyle name="40% - 강조색4 12 3" xfId="2672" xr:uid="{00000000-0005-0000-0000-0000D0130000}"/>
    <cellStyle name="40% - 강조색4 12 3 2" xfId="2673" xr:uid="{00000000-0005-0000-0000-0000D1130000}"/>
    <cellStyle name="40% - 강조색4 12 3 3" xfId="2674" xr:uid="{00000000-0005-0000-0000-0000D2130000}"/>
    <cellStyle name="40% - 강조색4 12 3 4" xfId="6743" xr:uid="{00000000-0005-0000-0000-0000D3130000}"/>
    <cellStyle name="40% - 강조색4 12 4" xfId="2675" xr:uid="{00000000-0005-0000-0000-0000D4130000}"/>
    <cellStyle name="40% - 강조색4 12 4 2" xfId="6744" xr:uid="{00000000-0005-0000-0000-0000D5130000}"/>
    <cellStyle name="40% - 강조색4 12 5" xfId="2676" xr:uid="{00000000-0005-0000-0000-0000D6130000}"/>
    <cellStyle name="40% - 강조색4 12 5 2" xfId="6745" xr:uid="{00000000-0005-0000-0000-0000D7130000}"/>
    <cellStyle name="40% - 강조색4 12 6" xfId="6746" xr:uid="{00000000-0005-0000-0000-0000D8130000}"/>
    <cellStyle name="40% - 강조색4 12 7" xfId="6747" xr:uid="{00000000-0005-0000-0000-0000D9130000}"/>
    <cellStyle name="40% - 강조색4 12 8" xfId="6748" xr:uid="{00000000-0005-0000-0000-0000DA130000}"/>
    <cellStyle name="40% - 강조색4 12 9" xfId="6749" xr:uid="{00000000-0005-0000-0000-0000DB130000}"/>
    <cellStyle name="40% - 강조색4 13" xfId="2677" xr:uid="{00000000-0005-0000-0000-0000DC130000}"/>
    <cellStyle name="40% - 강조색4 13 10" xfId="6750" xr:uid="{00000000-0005-0000-0000-0000DD130000}"/>
    <cellStyle name="40% - 강조색4 13 11" xfId="6751" xr:uid="{00000000-0005-0000-0000-0000DE130000}"/>
    <cellStyle name="40% - 강조색4 13 12" xfId="6752" xr:uid="{00000000-0005-0000-0000-0000DF130000}"/>
    <cellStyle name="40% - 강조색4 13 13" xfId="6753" xr:uid="{00000000-0005-0000-0000-0000E0130000}"/>
    <cellStyle name="40% - 강조색4 13 14" xfId="6754" xr:uid="{00000000-0005-0000-0000-0000E1130000}"/>
    <cellStyle name="40% - 강조색4 13 2" xfId="2678" xr:uid="{00000000-0005-0000-0000-0000E2130000}"/>
    <cellStyle name="40% - 강조색4 13 2 2" xfId="2679" xr:uid="{00000000-0005-0000-0000-0000E3130000}"/>
    <cellStyle name="40% - 강조색4 13 2 2 2" xfId="6755" xr:uid="{00000000-0005-0000-0000-0000E4130000}"/>
    <cellStyle name="40% - 강조색4 13 2 3" xfId="2680" xr:uid="{00000000-0005-0000-0000-0000E5130000}"/>
    <cellStyle name="40% - 강조색4 13 2 4" xfId="6756" xr:uid="{00000000-0005-0000-0000-0000E6130000}"/>
    <cellStyle name="40% - 강조색4 13 3" xfId="2681" xr:uid="{00000000-0005-0000-0000-0000E7130000}"/>
    <cellStyle name="40% - 강조색4 13 3 2" xfId="2682" xr:uid="{00000000-0005-0000-0000-0000E8130000}"/>
    <cellStyle name="40% - 강조색4 13 3 3" xfId="2683" xr:uid="{00000000-0005-0000-0000-0000E9130000}"/>
    <cellStyle name="40% - 강조색4 13 3 4" xfId="6757" xr:uid="{00000000-0005-0000-0000-0000EA130000}"/>
    <cellStyle name="40% - 강조색4 13 4" xfId="2684" xr:uid="{00000000-0005-0000-0000-0000EB130000}"/>
    <cellStyle name="40% - 강조색4 13 4 2" xfId="6758" xr:uid="{00000000-0005-0000-0000-0000EC130000}"/>
    <cellStyle name="40% - 강조색4 13 5" xfId="2685" xr:uid="{00000000-0005-0000-0000-0000ED130000}"/>
    <cellStyle name="40% - 강조색4 13 5 2" xfId="6759" xr:uid="{00000000-0005-0000-0000-0000EE130000}"/>
    <cellStyle name="40% - 강조색4 13 6" xfId="6760" xr:uid="{00000000-0005-0000-0000-0000EF130000}"/>
    <cellStyle name="40% - 강조색4 13 7" xfId="6761" xr:uid="{00000000-0005-0000-0000-0000F0130000}"/>
    <cellStyle name="40% - 강조색4 13 8" xfId="6762" xr:uid="{00000000-0005-0000-0000-0000F1130000}"/>
    <cellStyle name="40% - 강조색4 13 9" xfId="6763" xr:uid="{00000000-0005-0000-0000-0000F2130000}"/>
    <cellStyle name="40% - 강조색4 14" xfId="2686" xr:uid="{00000000-0005-0000-0000-0000F3130000}"/>
    <cellStyle name="40% - 강조색4 14 10" xfId="6764" xr:uid="{00000000-0005-0000-0000-0000F4130000}"/>
    <cellStyle name="40% - 강조색4 14 11" xfId="6765" xr:uid="{00000000-0005-0000-0000-0000F5130000}"/>
    <cellStyle name="40% - 강조색4 14 12" xfId="6766" xr:uid="{00000000-0005-0000-0000-0000F6130000}"/>
    <cellStyle name="40% - 강조색4 14 13" xfId="6767" xr:uid="{00000000-0005-0000-0000-0000F7130000}"/>
    <cellStyle name="40% - 강조색4 14 14" xfId="6768" xr:uid="{00000000-0005-0000-0000-0000F8130000}"/>
    <cellStyle name="40% - 강조색4 14 2" xfId="2687" xr:uid="{00000000-0005-0000-0000-0000F9130000}"/>
    <cellStyle name="40% - 강조색4 14 2 2" xfId="2688" xr:uid="{00000000-0005-0000-0000-0000FA130000}"/>
    <cellStyle name="40% - 강조색4 14 2 2 2" xfId="6769" xr:uid="{00000000-0005-0000-0000-0000FB130000}"/>
    <cellStyle name="40% - 강조색4 14 2 3" xfId="2689" xr:uid="{00000000-0005-0000-0000-0000FC130000}"/>
    <cellStyle name="40% - 강조색4 14 2 4" xfId="6770" xr:uid="{00000000-0005-0000-0000-0000FD130000}"/>
    <cellStyle name="40% - 강조색4 14 3" xfId="2690" xr:uid="{00000000-0005-0000-0000-0000FE130000}"/>
    <cellStyle name="40% - 강조색4 14 3 2" xfId="2691" xr:uid="{00000000-0005-0000-0000-0000FF130000}"/>
    <cellStyle name="40% - 강조색4 14 3 3" xfId="2692" xr:uid="{00000000-0005-0000-0000-000000140000}"/>
    <cellStyle name="40% - 강조색4 14 3 4" xfId="6771" xr:uid="{00000000-0005-0000-0000-000001140000}"/>
    <cellStyle name="40% - 강조색4 14 4" xfId="2693" xr:uid="{00000000-0005-0000-0000-000002140000}"/>
    <cellStyle name="40% - 강조색4 14 4 2" xfId="6772" xr:uid="{00000000-0005-0000-0000-000003140000}"/>
    <cellStyle name="40% - 강조색4 14 5" xfId="2694" xr:uid="{00000000-0005-0000-0000-000004140000}"/>
    <cellStyle name="40% - 강조색4 14 5 2" xfId="6773" xr:uid="{00000000-0005-0000-0000-000005140000}"/>
    <cellStyle name="40% - 강조색4 14 6" xfId="6774" xr:uid="{00000000-0005-0000-0000-000006140000}"/>
    <cellStyle name="40% - 강조색4 14 7" xfId="6775" xr:uid="{00000000-0005-0000-0000-000007140000}"/>
    <cellStyle name="40% - 강조색4 14 8" xfId="6776" xr:uid="{00000000-0005-0000-0000-000008140000}"/>
    <cellStyle name="40% - 강조색4 14 9" xfId="6777" xr:uid="{00000000-0005-0000-0000-000009140000}"/>
    <cellStyle name="40% - 강조색4 15" xfId="2695" xr:uid="{00000000-0005-0000-0000-00000A140000}"/>
    <cellStyle name="40% - 강조색4 15 10" xfId="6778" xr:uid="{00000000-0005-0000-0000-00000B140000}"/>
    <cellStyle name="40% - 강조색4 15 11" xfId="6779" xr:uid="{00000000-0005-0000-0000-00000C140000}"/>
    <cellStyle name="40% - 강조색4 15 12" xfId="6780" xr:uid="{00000000-0005-0000-0000-00000D140000}"/>
    <cellStyle name="40% - 강조색4 15 13" xfId="6781" xr:uid="{00000000-0005-0000-0000-00000E140000}"/>
    <cellStyle name="40% - 강조색4 15 14" xfId="6782" xr:uid="{00000000-0005-0000-0000-00000F140000}"/>
    <cellStyle name="40% - 강조색4 15 2" xfId="2696" xr:uid="{00000000-0005-0000-0000-000010140000}"/>
    <cellStyle name="40% - 강조색4 15 2 2" xfId="2697" xr:uid="{00000000-0005-0000-0000-000011140000}"/>
    <cellStyle name="40% - 강조색4 15 2 2 2" xfId="6783" xr:uid="{00000000-0005-0000-0000-000012140000}"/>
    <cellStyle name="40% - 강조색4 15 2 3" xfId="2698" xr:uid="{00000000-0005-0000-0000-000013140000}"/>
    <cellStyle name="40% - 강조색4 15 2 4" xfId="6784" xr:uid="{00000000-0005-0000-0000-000014140000}"/>
    <cellStyle name="40% - 강조색4 15 3" xfId="2699" xr:uid="{00000000-0005-0000-0000-000015140000}"/>
    <cellStyle name="40% - 강조색4 15 3 2" xfId="2700" xr:uid="{00000000-0005-0000-0000-000016140000}"/>
    <cellStyle name="40% - 강조색4 15 3 3" xfId="2701" xr:uid="{00000000-0005-0000-0000-000017140000}"/>
    <cellStyle name="40% - 강조색4 15 3 4" xfId="6785" xr:uid="{00000000-0005-0000-0000-000018140000}"/>
    <cellStyle name="40% - 강조색4 15 4" xfId="2702" xr:uid="{00000000-0005-0000-0000-000019140000}"/>
    <cellStyle name="40% - 강조색4 15 4 2" xfId="6786" xr:uid="{00000000-0005-0000-0000-00001A140000}"/>
    <cellStyle name="40% - 강조색4 15 5" xfId="2703" xr:uid="{00000000-0005-0000-0000-00001B140000}"/>
    <cellStyle name="40% - 강조색4 15 5 2" xfId="6787" xr:uid="{00000000-0005-0000-0000-00001C140000}"/>
    <cellStyle name="40% - 강조색4 15 6" xfId="6788" xr:uid="{00000000-0005-0000-0000-00001D140000}"/>
    <cellStyle name="40% - 강조색4 15 7" xfId="6789" xr:uid="{00000000-0005-0000-0000-00001E140000}"/>
    <cellStyle name="40% - 강조색4 15 8" xfId="6790" xr:uid="{00000000-0005-0000-0000-00001F140000}"/>
    <cellStyle name="40% - 강조색4 15 9" xfId="6791" xr:uid="{00000000-0005-0000-0000-000020140000}"/>
    <cellStyle name="40% - 강조색4 16" xfId="2704" xr:uid="{00000000-0005-0000-0000-000021140000}"/>
    <cellStyle name="40% - 강조색4 16 10" xfId="6792" xr:uid="{00000000-0005-0000-0000-000022140000}"/>
    <cellStyle name="40% - 강조색4 16 11" xfId="6793" xr:uid="{00000000-0005-0000-0000-000023140000}"/>
    <cellStyle name="40% - 강조색4 16 12" xfId="6794" xr:uid="{00000000-0005-0000-0000-000024140000}"/>
    <cellStyle name="40% - 강조색4 16 13" xfId="6795" xr:uid="{00000000-0005-0000-0000-000025140000}"/>
    <cellStyle name="40% - 강조색4 16 14" xfId="6796" xr:uid="{00000000-0005-0000-0000-000026140000}"/>
    <cellStyle name="40% - 강조색4 16 2" xfId="2705" xr:uid="{00000000-0005-0000-0000-000027140000}"/>
    <cellStyle name="40% - 강조색4 16 2 2" xfId="2706" xr:uid="{00000000-0005-0000-0000-000028140000}"/>
    <cellStyle name="40% - 강조색4 16 2 2 2" xfId="6797" xr:uid="{00000000-0005-0000-0000-000029140000}"/>
    <cellStyle name="40% - 강조색4 16 2 3" xfId="2707" xr:uid="{00000000-0005-0000-0000-00002A140000}"/>
    <cellStyle name="40% - 강조색4 16 2 4" xfId="6798" xr:uid="{00000000-0005-0000-0000-00002B140000}"/>
    <cellStyle name="40% - 강조색4 16 3" xfId="2708" xr:uid="{00000000-0005-0000-0000-00002C140000}"/>
    <cellStyle name="40% - 강조색4 16 3 2" xfId="2709" xr:uid="{00000000-0005-0000-0000-00002D140000}"/>
    <cellStyle name="40% - 강조색4 16 3 3" xfId="2710" xr:uid="{00000000-0005-0000-0000-00002E140000}"/>
    <cellStyle name="40% - 강조색4 16 3 4" xfId="6799" xr:uid="{00000000-0005-0000-0000-00002F140000}"/>
    <cellStyle name="40% - 강조색4 16 4" xfId="2711" xr:uid="{00000000-0005-0000-0000-000030140000}"/>
    <cellStyle name="40% - 강조색4 16 4 2" xfId="6800" xr:uid="{00000000-0005-0000-0000-000031140000}"/>
    <cellStyle name="40% - 강조색4 16 5" xfId="2712" xr:uid="{00000000-0005-0000-0000-000032140000}"/>
    <cellStyle name="40% - 강조색4 16 5 2" xfId="6801" xr:uid="{00000000-0005-0000-0000-000033140000}"/>
    <cellStyle name="40% - 강조색4 16 6" xfId="6802" xr:uid="{00000000-0005-0000-0000-000034140000}"/>
    <cellStyle name="40% - 강조색4 16 7" xfId="6803" xr:uid="{00000000-0005-0000-0000-000035140000}"/>
    <cellStyle name="40% - 강조색4 16 8" xfId="6804" xr:uid="{00000000-0005-0000-0000-000036140000}"/>
    <cellStyle name="40% - 강조색4 16 9" xfId="6805" xr:uid="{00000000-0005-0000-0000-000037140000}"/>
    <cellStyle name="40% - 강조색4 17" xfId="2713" xr:uid="{00000000-0005-0000-0000-000038140000}"/>
    <cellStyle name="40% - 강조색4 17 10" xfId="6806" xr:uid="{00000000-0005-0000-0000-000039140000}"/>
    <cellStyle name="40% - 강조색4 17 11" xfId="6807" xr:uid="{00000000-0005-0000-0000-00003A140000}"/>
    <cellStyle name="40% - 강조색4 17 12" xfId="6808" xr:uid="{00000000-0005-0000-0000-00003B140000}"/>
    <cellStyle name="40% - 강조색4 17 13" xfId="6809" xr:uid="{00000000-0005-0000-0000-00003C140000}"/>
    <cellStyle name="40% - 강조색4 17 14" xfId="6810" xr:uid="{00000000-0005-0000-0000-00003D140000}"/>
    <cellStyle name="40% - 강조색4 17 2" xfId="2714" xr:uid="{00000000-0005-0000-0000-00003E140000}"/>
    <cellStyle name="40% - 강조색4 17 2 2" xfId="2715" xr:uid="{00000000-0005-0000-0000-00003F140000}"/>
    <cellStyle name="40% - 강조색4 17 2 3" xfId="2716" xr:uid="{00000000-0005-0000-0000-000040140000}"/>
    <cellStyle name="40% - 강조색4 17 2 4" xfId="6811" xr:uid="{00000000-0005-0000-0000-000041140000}"/>
    <cellStyle name="40% - 강조색4 17 3" xfId="2717" xr:uid="{00000000-0005-0000-0000-000042140000}"/>
    <cellStyle name="40% - 강조색4 17 3 2" xfId="6812" xr:uid="{00000000-0005-0000-0000-000043140000}"/>
    <cellStyle name="40% - 강조색4 17 4" xfId="2718" xr:uid="{00000000-0005-0000-0000-000044140000}"/>
    <cellStyle name="40% - 강조색4 17 4 2" xfId="6813" xr:uid="{00000000-0005-0000-0000-000045140000}"/>
    <cellStyle name="40% - 강조색4 17 5" xfId="6814" xr:uid="{00000000-0005-0000-0000-000046140000}"/>
    <cellStyle name="40% - 강조색4 17 6" xfId="6815" xr:uid="{00000000-0005-0000-0000-000047140000}"/>
    <cellStyle name="40% - 강조색4 17 7" xfId="6816" xr:uid="{00000000-0005-0000-0000-000048140000}"/>
    <cellStyle name="40% - 강조색4 17 8" xfId="6817" xr:uid="{00000000-0005-0000-0000-000049140000}"/>
    <cellStyle name="40% - 강조색4 17 9" xfId="6818" xr:uid="{00000000-0005-0000-0000-00004A140000}"/>
    <cellStyle name="40% - 강조색4 18" xfId="2719" xr:uid="{00000000-0005-0000-0000-00004B140000}"/>
    <cellStyle name="40% - 강조색4 18 10" xfId="6819" xr:uid="{00000000-0005-0000-0000-00004C140000}"/>
    <cellStyle name="40% - 강조색4 18 11" xfId="6820" xr:uid="{00000000-0005-0000-0000-00004D140000}"/>
    <cellStyle name="40% - 강조색4 18 12" xfId="6821" xr:uid="{00000000-0005-0000-0000-00004E140000}"/>
    <cellStyle name="40% - 강조색4 18 13" xfId="6822" xr:uid="{00000000-0005-0000-0000-00004F140000}"/>
    <cellStyle name="40% - 강조색4 18 14" xfId="6823" xr:uid="{00000000-0005-0000-0000-000050140000}"/>
    <cellStyle name="40% - 강조색4 18 2" xfId="2720" xr:uid="{00000000-0005-0000-0000-000051140000}"/>
    <cellStyle name="40% - 강조색4 18 2 2" xfId="2721" xr:uid="{00000000-0005-0000-0000-000052140000}"/>
    <cellStyle name="40% - 강조색4 18 2 3" xfId="2722" xr:uid="{00000000-0005-0000-0000-000053140000}"/>
    <cellStyle name="40% - 강조색4 18 2 4" xfId="6824" xr:uid="{00000000-0005-0000-0000-000054140000}"/>
    <cellStyle name="40% - 강조색4 18 3" xfId="2723" xr:uid="{00000000-0005-0000-0000-000055140000}"/>
    <cellStyle name="40% - 강조색4 18 3 2" xfId="6825" xr:uid="{00000000-0005-0000-0000-000056140000}"/>
    <cellStyle name="40% - 강조색4 18 4" xfId="2724" xr:uid="{00000000-0005-0000-0000-000057140000}"/>
    <cellStyle name="40% - 강조색4 18 4 2" xfId="6826" xr:uid="{00000000-0005-0000-0000-000058140000}"/>
    <cellStyle name="40% - 강조색4 18 5" xfId="6827" xr:uid="{00000000-0005-0000-0000-000059140000}"/>
    <cellStyle name="40% - 강조색4 18 6" xfId="6828" xr:uid="{00000000-0005-0000-0000-00005A140000}"/>
    <cellStyle name="40% - 강조색4 18 7" xfId="6829" xr:uid="{00000000-0005-0000-0000-00005B140000}"/>
    <cellStyle name="40% - 강조색4 18 8" xfId="6830" xr:uid="{00000000-0005-0000-0000-00005C140000}"/>
    <cellStyle name="40% - 강조색4 18 9" xfId="6831" xr:uid="{00000000-0005-0000-0000-00005D140000}"/>
    <cellStyle name="40% - 강조색4 19" xfId="2725" xr:uid="{00000000-0005-0000-0000-00005E140000}"/>
    <cellStyle name="40% - 강조색4 19 10" xfId="6832" xr:uid="{00000000-0005-0000-0000-00005F140000}"/>
    <cellStyle name="40% - 강조색4 19 11" xfId="6833" xr:uid="{00000000-0005-0000-0000-000060140000}"/>
    <cellStyle name="40% - 강조색4 19 12" xfId="6834" xr:uid="{00000000-0005-0000-0000-000061140000}"/>
    <cellStyle name="40% - 강조색4 19 13" xfId="6835" xr:uid="{00000000-0005-0000-0000-000062140000}"/>
    <cellStyle name="40% - 강조색4 19 14" xfId="6836" xr:uid="{00000000-0005-0000-0000-000063140000}"/>
    <cellStyle name="40% - 강조색4 19 2" xfId="2726" xr:uid="{00000000-0005-0000-0000-000064140000}"/>
    <cellStyle name="40% - 강조색4 19 2 2" xfId="2727" xr:uid="{00000000-0005-0000-0000-000065140000}"/>
    <cellStyle name="40% - 강조색4 19 2 3" xfId="2728" xr:uid="{00000000-0005-0000-0000-000066140000}"/>
    <cellStyle name="40% - 강조색4 19 2 4" xfId="6837" xr:uid="{00000000-0005-0000-0000-000067140000}"/>
    <cellStyle name="40% - 강조색4 19 3" xfId="2729" xr:uid="{00000000-0005-0000-0000-000068140000}"/>
    <cellStyle name="40% - 강조색4 19 3 2" xfId="6838" xr:uid="{00000000-0005-0000-0000-000069140000}"/>
    <cellStyle name="40% - 강조색4 19 4" xfId="2730" xr:uid="{00000000-0005-0000-0000-00006A140000}"/>
    <cellStyle name="40% - 강조색4 19 4 2" xfId="6839" xr:uid="{00000000-0005-0000-0000-00006B140000}"/>
    <cellStyle name="40% - 강조색4 19 5" xfId="6840" xr:uid="{00000000-0005-0000-0000-00006C140000}"/>
    <cellStyle name="40% - 강조색4 19 6" xfId="6841" xr:uid="{00000000-0005-0000-0000-00006D140000}"/>
    <cellStyle name="40% - 강조색4 19 7" xfId="6842" xr:uid="{00000000-0005-0000-0000-00006E140000}"/>
    <cellStyle name="40% - 강조색4 19 8" xfId="6843" xr:uid="{00000000-0005-0000-0000-00006F140000}"/>
    <cellStyle name="40% - 강조색4 19 9" xfId="6844" xr:uid="{00000000-0005-0000-0000-000070140000}"/>
    <cellStyle name="40% - 강조색4 2" xfId="2731" xr:uid="{00000000-0005-0000-0000-000071140000}"/>
    <cellStyle name="40% - 강조색4 2 10" xfId="6845" xr:uid="{00000000-0005-0000-0000-000072140000}"/>
    <cellStyle name="40% - 강조색4 2 11" xfId="6846" xr:uid="{00000000-0005-0000-0000-000073140000}"/>
    <cellStyle name="40% - 강조색4 2 12" xfId="6847" xr:uid="{00000000-0005-0000-0000-000074140000}"/>
    <cellStyle name="40% - 강조색4 2 13" xfId="6848" xr:uid="{00000000-0005-0000-0000-000075140000}"/>
    <cellStyle name="40% - 강조색4 2 2" xfId="6849" xr:uid="{00000000-0005-0000-0000-000076140000}"/>
    <cellStyle name="40% - 강조색4 2 2 2" xfId="6850" xr:uid="{00000000-0005-0000-0000-000077140000}"/>
    <cellStyle name="40% - 강조색4 2 3" xfId="6851" xr:uid="{00000000-0005-0000-0000-000078140000}"/>
    <cellStyle name="40% - 강조색4 2 3 2" xfId="6852" xr:uid="{00000000-0005-0000-0000-000079140000}"/>
    <cellStyle name="40% - 강조색4 2 4" xfId="6853" xr:uid="{00000000-0005-0000-0000-00007A140000}"/>
    <cellStyle name="40% - 강조색4 2 4 2" xfId="6854" xr:uid="{00000000-0005-0000-0000-00007B140000}"/>
    <cellStyle name="40% - 강조색4 2 5" xfId="6855" xr:uid="{00000000-0005-0000-0000-00007C140000}"/>
    <cellStyle name="40% - 강조색4 2 6" xfId="6856" xr:uid="{00000000-0005-0000-0000-00007D140000}"/>
    <cellStyle name="40% - 강조색4 2 7" xfId="6857" xr:uid="{00000000-0005-0000-0000-00007E140000}"/>
    <cellStyle name="40% - 강조색4 2 8" xfId="6858" xr:uid="{00000000-0005-0000-0000-00007F140000}"/>
    <cellStyle name="40% - 강조색4 2 9" xfId="6859" xr:uid="{00000000-0005-0000-0000-000080140000}"/>
    <cellStyle name="40% - 강조색4 20" xfId="2732" xr:uid="{00000000-0005-0000-0000-000081140000}"/>
    <cellStyle name="40% - 강조색4 20 2" xfId="2733" xr:uid="{00000000-0005-0000-0000-000082140000}"/>
    <cellStyle name="40% - 강조색4 20 3" xfId="2734" xr:uid="{00000000-0005-0000-0000-000083140000}"/>
    <cellStyle name="40% - 강조색4 20 4" xfId="6860" xr:uid="{00000000-0005-0000-0000-000084140000}"/>
    <cellStyle name="40% - 강조색4 21" xfId="2735" xr:uid="{00000000-0005-0000-0000-000085140000}"/>
    <cellStyle name="40% - 강조색4 21 2" xfId="2736" xr:uid="{00000000-0005-0000-0000-000086140000}"/>
    <cellStyle name="40% - 강조색4 21 3" xfId="2737" xr:uid="{00000000-0005-0000-0000-000087140000}"/>
    <cellStyle name="40% - 강조색4 21 4" xfId="6861" xr:uid="{00000000-0005-0000-0000-000088140000}"/>
    <cellStyle name="40% - 강조색4 22" xfId="2738" xr:uid="{00000000-0005-0000-0000-000089140000}"/>
    <cellStyle name="40% - 강조색4 22 2" xfId="2739" xr:uid="{00000000-0005-0000-0000-00008A140000}"/>
    <cellStyle name="40% - 강조색4 22 3" xfId="2740" xr:uid="{00000000-0005-0000-0000-00008B140000}"/>
    <cellStyle name="40% - 강조색4 22 4" xfId="6862" xr:uid="{00000000-0005-0000-0000-00008C140000}"/>
    <cellStyle name="40% - 강조색4 23" xfId="2741" xr:uid="{00000000-0005-0000-0000-00008D140000}"/>
    <cellStyle name="40% - 강조색4 23 2" xfId="2742" xr:uid="{00000000-0005-0000-0000-00008E140000}"/>
    <cellStyle name="40% - 강조색4 23 3" xfId="2743" xr:uid="{00000000-0005-0000-0000-00008F140000}"/>
    <cellStyle name="40% - 강조색4 23 4" xfId="6863" xr:uid="{00000000-0005-0000-0000-000090140000}"/>
    <cellStyle name="40% - 강조색4 24" xfId="2744" xr:uid="{00000000-0005-0000-0000-000091140000}"/>
    <cellStyle name="40% - 강조색4 24 2" xfId="2745" xr:uid="{00000000-0005-0000-0000-000092140000}"/>
    <cellStyle name="40% - 강조색4 24 3" xfId="2746" xr:uid="{00000000-0005-0000-0000-000093140000}"/>
    <cellStyle name="40% - 강조색4 24 4" xfId="6864" xr:uid="{00000000-0005-0000-0000-000094140000}"/>
    <cellStyle name="40% - 강조색4 25" xfId="2747" xr:uid="{00000000-0005-0000-0000-000095140000}"/>
    <cellStyle name="40% - 강조색4 25 2" xfId="2748" xr:uid="{00000000-0005-0000-0000-000096140000}"/>
    <cellStyle name="40% - 강조색4 25 3" xfId="2749" xr:uid="{00000000-0005-0000-0000-000097140000}"/>
    <cellStyle name="40% - 강조색4 25 4" xfId="6865" xr:uid="{00000000-0005-0000-0000-000098140000}"/>
    <cellStyle name="40% - 강조색4 26" xfId="2750" xr:uid="{00000000-0005-0000-0000-000099140000}"/>
    <cellStyle name="40% - 강조색4 26 2" xfId="2751" xr:uid="{00000000-0005-0000-0000-00009A140000}"/>
    <cellStyle name="40% - 강조색4 26 3" xfId="2752" xr:uid="{00000000-0005-0000-0000-00009B140000}"/>
    <cellStyle name="40% - 강조색4 26 4" xfId="6866" xr:uid="{00000000-0005-0000-0000-00009C140000}"/>
    <cellStyle name="40% - 강조색4 27" xfId="2753" xr:uid="{00000000-0005-0000-0000-00009D140000}"/>
    <cellStyle name="40% - 강조색4 27 2" xfId="2754" xr:uid="{00000000-0005-0000-0000-00009E140000}"/>
    <cellStyle name="40% - 강조색4 27 3" xfId="2755" xr:uid="{00000000-0005-0000-0000-00009F140000}"/>
    <cellStyle name="40% - 강조색4 27 4" xfId="6867" xr:uid="{00000000-0005-0000-0000-0000A0140000}"/>
    <cellStyle name="40% - 강조색4 28" xfId="2756" xr:uid="{00000000-0005-0000-0000-0000A1140000}"/>
    <cellStyle name="40% - 강조색4 28 2" xfId="2757" xr:uid="{00000000-0005-0000-0000-0000A2140000}"/>
    <cellStyle name="40% - 강조색4 28 3" xfId="2758" xr:uid="{00000000-0005-0000-0000-0000A3140000}"/>
    <cellStyle name="40% - 강조색4 28 4" xfId="6868" xr:uid="{00000000-0005-0000-0000-0000A4140000}"/>
    <cellStyle name="40% - 강조색4 29" xfId="2759" xr:uid="{00000000-0005-0000-0000-0000A5140000}"/>
    <cellStyle name="40% - 강조색4 29 2" xfId="2760" xr:uid="{00000000-0005-0000-0000-0000A6140000}"/>
    <cellStyle name="40% - 강조색4 29 3" xfId="2761" xr:uid="{00000000-0005-0000-0000-0000A7140000}"/>
    <cellStyle name="40% - 강조색4 29 4" xfId="6869" xr:uid="{00000000-0005-0000-0000-0000A8140000}"/>
    <cellStyle name="40% - 강조색4 3" xfId="2762" xr:uid="{00000000-0005-0000-0000-0000A9140000}"/>
    <cellStyle name="40% - 강조색4 3 10" xfId="6870" xr:uid="{00000000-0005-0000-0000-0000AA140000}"/>
    <cellStyle name="40% - 강조색4 3 11" xfId="6871" xr:uid="{00000000-0005-0000-0000-0000AB140000}"/>
    <cellStyle name="40% - 강조색4 3 12" xfId="6872" xr:uid="{00000000-0005-0000-0000-0000AC140000}"/>
    <cellStyle name="40% - 강조색4 3 13" xfId="6873" xr:uid="{00000000-0005-0000-0000-0000AD140000}"/>
    <cellStyle name="40% - 강조색4 3 14" xfId="6874" xr:uid="{00000000-0005-0000-0000-0000AE140000}"/>
    <cellStyle name="40% - 강조색4 3 2" xfId="2763" xr:uid="{00000000-0005-0000-0000-0000AF140000}"/>
    <cellStyle name="40% - 강조색4 3 2 2" xfId="2764" xr:uid="{00000000-0005-0000-0000-0000B0140000}"/>
    <cellStyle name="40% - 강조색4 3 2 2 2" xfId="2765" xr:uid="{00000000-0005-0000-0000-0000B1140000}"/>
    <cellStyle name="40% - 강조색4 3 2 2 3" xfId="2766" xr:uid="{00000000-0005-0000-0000-0000B2140000}"/>
    <cellStyle name="40% - 강조색4 3 2 2 4" xfId="6875" xr:uid="{00000000-0005-0000-0000-0000B3140000}"/>
    <cellStyle name="40% - 강조색4 3 2 3" xfId="2767" xr:uid="{00000000-0005-0000-0000-0000B4140000}"/>
    <cellStyle name="40% - 강조색4 3 2 3 2" xfId="2768" xr:uid="{00000000-0005-0000-0000-0000B5140000}"/>
    <cellStyle name="40% - 강조색4 3 2 3 3" xfId="2769" xr:uid="{00000000-0005-0000-0000-0000B6140000}"/>
    <cellStyle name="40% - 강조색4 3 2 4" xfId="2770" xr:uid="{00000000-0005-0000-0000-0000B7140000}"/>
    <cellStyle name="40% - 강조색4 3 2 5" xfId="2771" xr:uid="{00000000-0005-0000-0000-0000B8140000}"/>
    <cellStyle name="40% - 강조색4 3 2 6" xfId="6876" xr:uid="{00000000-0005-0000-0000-0000B9140000}"/>
    <cellStyle name="40% - 강조색4 3 3" xfId="2772" xr:uid="{00000000-0005-0000-0000-0000BA140000}"/>
    <cellStyle name="40% - 강조색4 3 3 2" xfId="2773" xr:uid="{00000000-0005-0000-0000-0000BB140000}"/>
    <cellStyle name="40% - 강조색4 3 3 2 2" xfId="2774" xr:uid="{00000000-0005-0000-0000-0000BC140000}"/>
    <cellStyle name="40% - 강조색4 3 3 2 3" xfId="2775" xr:uid="{00000000-0005-0000-0000-0000BD140000}"/>
    <cellStyle name="40% - 강조색4 3 3 3" xfId="2776" xr:uid="{00000000-0005-0000-0000-0000BE140000}"/>
    <cellStyle name="40% - 강조색4 3 3 3 2" xfId="2777" xr:uid="{00000000-0005-0000-0000-0000BF140000}"/>
    <cellStyle name="40% - 강조색4 3 3 3 3" xfId="2778" xr:uid="{00000000-0005-0000-0000-0000C0140000}"/>
    <cellStyle name="40% - 강조색4 3 3 4" xfId="2779" xr:uid="{00000000-0005-0000-0000-0000C1140000}"/>
    <cellStyle name="40% - 강조색4 3 3 5" xfId="2780" xr:uid="{00000000-0005-0000-0000-0000C2140000}"/>
    <cellStyle name="40% - 강조색4 3 3 6" xfId="6877" xr:uid="{00000000-0005-0000-0000-0000C3140000}"/>
    <cellStyle name="40% - 강조색4 3 4" xfId="2781" xr:uid="{00000000-0005-0000-0000-0000C4140000}"/>
    <cellStyle name="40% - 강조색4 3 4 2" xfId="2782" xr:uid="{00000000-0005-0000-0000-0000C5140000}"/>
    <cellStyle name="40% - 강조색4 3 4 3" xfId="2783" xr:uid="{00000000-0005-0000-0000-0000C6140000}"/>
    <cellStyle name="40% - 강조색4 3 4 4" xfId="6878" xr:uid="{00000000-0005-0000-0000-0000C7140000}"/>
    <cellStyle name="40% - 강조색4 3 5" xfId="2784" xr:uid="{00000000-0005-0000-0000-0000C8140000}"/>
    <cellStyle name="40% - 강조색4 3 5 2" xfId="2785" xr:uid="{00000000-0005-0000-0000-0000C9140000}"/>
    <cellStyle name="40% - 강조색4 3 5 3" xfId="2786" xr:uid="{00000000-0005-0000-0000-0000CA140000}"/>
    <cellStyle name="40% - 강조색4 3 5 4" xfId="6879" xr:uid="{00000000-0005-0000-0000-0000CB140000}"/>
    <cellStyle name="40% - 강조색4 3 6" xfId="2787" xr:uid="{00000000-0005-0000-0000-0000CC140000}"/>
    <cellStyle name="40% - 강조색4 3 6 2" xfId="6880" xr:uid="{00000000-0005-0000-0000-0000CD140000}"/>
    <cellStyle name="40% - 강조색4 3 7" xfId="2788" xr:uid="{00000000-0005-0000-0000-0000CE140000}"/>
    <cellStyle name="40% - 강조색4 3 7 2" xfId="6881" xr:uid="{00000000-0005-0000-0000-0000CF140000}"/>
    <cellStyle name="40% - 강조색4 3 8" xfId="6882" xr:uid="{00000000-0005-0000-0000-0000D0140000}"/>
    <cellStyle name="40% - 강조색4 3 9" xfId="6883" xr:uid="{00000000-0005-0000-0000-0000D1140000}"/>
    <cellStyle name="40% - 강조색4 30" xfId="2789" xr:uid="{00000000-0005-0000-0000-0000D2140000}"/>
    <cellStyle name="40% - 강조색4 30 2" xfId="2790" xr:uid="{00000000-0005-0000-0000-0000D3140000}"/>
    <cellStyle name="40% - 강조색4 30 3" xfId="6884" xr:uid="{00000000-0005-0000-0000-0000D4140000}"/>
    <cellStyle name="40% - 강조색4 31" xfId="2791" xr:uid="{00000000-0005-0000-0000-0000D5140000}"/>
    <cellStyle name="40% - 강조색4 31 2" xfId="6885" xr:uid="{00000000-0005-0000-0000-0000D6140000}"/>
    <cellStyle name="40% - 강조색4 32" xfId="2792" xr:uid="{00000000-0005-0000-0000-0000D7140000}"/>
    <cellStyle name="40% - 강조색4 32 2" xfId="6886" xr:uid="{00000000-0005-0000-0000-0000D8140000}"/>
    <cellStyle name="40% - 강조색4 33" xfId="2793" xr:uid="{00000000-0005-0000-0000-0000D9140000}"/>
    <cellStyle name="40% - 강조색4 34" xfId="2794" xr:uid="{00000000-0005-0000-0000-0000DA140000}"/>
    <cellStyle name="40% - 강조색4 35" xfId="2795" xr:uid="{00000000-0005-0000-0000-0000DB140000}"/>
    <cellStyle name="40% - 강조색4 36" xfId="2796" xr:uid="{00000000-0005-0000-0000-0000DC140000}"/>
    <cellStyle name="40% - 강조색4 37" xfId="2797" xr:uid="{00000000-0005-0000-0000-0000DD140000}"/>
    <cellStyle name="40% - 강조색4 38" xfId="2798" xr:uid="{00000000-0005-0000-0000-0000DE140000}"/>
    <cellStyle name="40% - 강조색4 4" xfId="2799" xr:uid="{00000000-0005-0000-0000-0000DF140000}"/>
    <cellStyle name="40% - 강조색4 4 10" xfId="6887" xr:uid="{00000000-0005-0000-0000-0000E0140000}"/>
    <cellStyle name="40% - 강조색4 4 11" xfId="6888" xr:uid="{00000000-0005-0000-0000-0000E1140000}"/>
    <cellStyle name="40% - 강조색4 4 12" xfId="6889" xr:uid="{00000000-0005-0000-0000-0000E2140000}"/>
    <cellStyle name="40% - 강조색4 4 13" xfId="6890" xr:uid="{00000000-0005-0000-0000-0000E3140000}"/>
    <cellStyle name="40% - 강조색4 4 14" xfId="6891" xr:uid="{00000000-0005-0000-0000-0000E4140000}"/>
    <cellStyle name="40% - 강조색4 4 2" xfId="2800" xr:uid="{00000000-0005-0000-0000-0000E5140000}"/>
    <cellStyle name="40% - 강조색4 4 2 2" xfId="2801" xr:uid="{00000000-0005-0000-0000-0000E6140000}"/>
    <cellStyle name="40% - 강조색4 4 2 2 2" xfId="2802" xr:uid="{00000000-0005-0000-0000-0000E7140000}"/>
    <cellStyle name="40% - 강조색4 4 2 2 3" xfId="2803" xr:uid="{00000000-0005-0000-0000-0000E8140000}"/>
    <cellStyle name="40% - 강조색4 4 2 2 4" xfId="6892" xr:uid="{00000000-0005-0000-0000-0000E9140000}"/>
    <cellStyle name="40% - 강조색4 4 2 3" xfId="2804" xr:uid="{00000000-0005-0000-0000-0000EA140000}"/>
    <cellStyle name="40% - 강조색4 4 2 3 2" xfId="2805" xr:uid="{00000000-0005-0000-0000-0000EB140000}"/>
    <cellStyle name="40% - 강조색4 4 2 3 3" xfId="2806" xr:uid="{00000000-0005-0000-0000-0000EC140000}"/>
    <cellStyle name="40% - 강조색4 4 2 4" xfId="2807" xr:uid="{00000000-0005-0000-0000-0000ED140000}"/>
    <cellStyle name="40% - 강조색4 4 2 5" xfId="2808" xr:uid="{00000000-0005-0000-0000-0000EE140000}"/>
    <cellStyle name="40% - 강조색4 4 2 6" xfId="6893" xr:uid="{00000000-0005-0000-0000-0000EF140000}"/>
    <cellStyle name="40% - 강조색4 4 3" xfId="2809" xr:uid="{00000000-0005-0000-0000-0000F0140000}"/>
    <cellStyle name="40% - 강조색4 4 3 2" xfId="2810" xr:uid="{00000000-0005-0000-0000-0000F1140000}"/>
    <cellStyle name="40% - 강조색4 4 3 2 2" xfId="2811" xr:uid="{00000000-0005-0000-0000-0000F2140000}"/>
    <cellStyle name="40% - 강조색4 4 3 2 3" xfId="2812" xr:uid="{00000000-0005-0000-0000-0000F3140000}"/>
    <cellStyle name="40% - 강조색4 4 3 3" xfId="2813" xr:uid="{00000000-0005-0000-0000-0000F4140000}"/>
    <cellStyle name="40% - 강조색4 4 3 3 2" xfId="2814" xr:uid="{00000000-0005-0000-0000-0000F5140000}"/>
    <cellStyle name="40% - 강조색4 4 3 3 3" xfId="2815" xr:uid="{00000000-0005-0000-0000-0000F6140000}"/>
    <cellStyle name="40% - 강조색4 4 3 4" xfId="2816" xr:uid="{00000000-0005-0000-0000-0000F7140000}"/>
    <cellStyle name="40% - 강조색4 4 3 5" xfId="2817" xr:uid="{00000000-0005-0000-0000-0000F8140000}"/>
    <cellStyle name="40% - 강조색4 4 3 6" xfId="6894" xr:uid="{00000000-0005-0000-0000-0000F9140000}"/>
    <cellStyle name="40% - 강조색4 4 4" xfId="2818" xr:uid="{00000000-0005-0000-0000-0000FA140000}"/>
    <cellStyle name="40% - 강조색4 4 4 2" xfId="2819" xr:uid="{00000000-0005-0000-0000-0000FB140000}"/>
    <cellStyle name="40% - 강조색4 4 4 3" xfId="2820" xr:uid="{00000000-0005-0000-0000-0000FC140000}"/>
    <cellStyle name="40% - 강조색4 4 4 4" xfId="6895" xr:uid="{00000000-0005-0000-0000-0000FD140000}"/>
    <cellStyle name="40% - 강조색4 4 5" xfId="2821" xr:uid="{00000000-0005-0000-0000-0000FE140000}"/>
    <cellStyle name="40% - 강조색4 4 5 2" xfId="2822" xr:uid="{00000000-0005-0000-0000-0000FF140000}"/>
    <cellStyle name="40% - 강조색4 4 5 3" xfId="2823" xr:uid="{00000000-0005-0000-0000-000000150000}"/>
    <cellStyle name="40% - 강조색4 4 5 4" xfId="6896" xr:uid="{00000000-0005-0000-0000-000001150000}"/>
    <cellStyle name="40% - 강조색4 4 6" xfId="2824" xr:uid="{00000000-0005-0000-0000-000002150000}"/>
    <cellStyle name="40% - 강조색4 4 6 2" xfId="6897" xr:uid="{00000000-0005-0000-0000-000003150000}"/>
    <cellStyle name="40% - 강조색4 4 7" xfId="2825" xr:uid="{00000000-0005-0000-0000-000004150000}"/>
    <cellStyle name="40% - 강조색4 4 7 2" xfId="6898" xr:uid="{00000000-0005-0000-0000-000005150000}"/>
    <cellStyle name="40% - 강조색4 4 8" xfId="6899" xr:uid="{00000000-0005-0000-0000-000006150000}"/>
    <cellStyle name="40% - 강조색4 4 9" xfId="6900" xr:uid="{00000000-0005-0000-0000-000007150000}"/>
    <cellStyle name="40% - 강조색4 5" xfId="2826" xr:uid="{00000000-0005-0000-0000-000008150000}"/>
    <cellStyle name="40% - 강조색4 5 10" xfId="6901" xr:uid="{00000000-0005-0000-0000-000009150000}"/>
    <cellStyle name="40% - 강조색4 5 11" xfId="6902" xr:uid="{00000000-0005-0000-0000-00000A150000}"/>
    <cellStyle name="40% - 강조색4 5 12" xfId="6903" xr:uid="{00000000-0005-0000-0000-00000B150000}"/>
    <cellStyle name="40% - 강조색4 5 13" xfId="6904" xr:uid="{00000000-0005-0000-0000-00000C150000}"/>
    <cellStyle name="40% - 강조색4 5 14" xfId="6905" xr:uid="{00000000-0005-0000-0000-00000D150000}"/>
    <cellStyle name="40% - 강조색4 5 2" xfId="2827" xr:uid="{00000000-0005-0000-0000-00000E150000}"/>
    <cellStyle name="40% - 강조색4 5 2 2" xfId="2828" xr:uid="{00000000-0005-0000-0000-00000F150000}"/>
    <cellStyle name="40% - 강조색4 5 2 2 2" xfId="2829" xr:uid="{00000000-0005-0000-0000-000010150000}"/>
    <cellStyle name="40% - 강조색4 5 2 2 3" xfId="2830" xr:uid="{00000000-0005-0000-0000-000011150000}"/>
    <cellStyle name="40% - 강조색4 5 2 2 4" xfId="6906" xr:uid="{00000000-0005-0000-0000-000012150000}"/>
    <cellStyle name="40% - 강조색4 5 2 3" xfId="2831" xr:uid="{00000000-0005-0000-0000-000013150000}"/>
    <cellStyle name="40% - 강조색4 5 2 3 2" xfId="2832" xr:uid="{00000000-0005-0000-0000-000014150000}"/>
    <cellStyle name="40% - 강조색4 5 2 3 3" xfId="2833" xr:uid="{00000000-0005-0000-0000-000015150000}"/>
    <cellStyle name="40% - 강조색4 5 2 4" xfId="2834" xr:uid="{00000000-0005-0000-0000-000016150000}"/>
    <cellStyle name="40% - 강조색4 5 2 5" xfId="2835" xr:uid="{00000000-0005-0000-0000-000017150000}"/>
    <cellStyle name="40% - 강조색4 5 2 6" xfId="6907" xr:uid="{00000000-0005-0000-0000-000018150000}"/>
    <cellStyle name="40% - 강조색4 5 3" xfId="2836" xr:uid="{00000000-0005-0000-0000-000019150000}"/>
    <cellStyle name="40% - 강조색4 5 3 2" xfId="2837" xr:uid="{00000000-0005-0000-0000-00001A150000}"/>
    <cellStyle name="40% - 강조색4 5 3 2 2" xfId="2838" xr:uid="{00000000-0005-0000-0000-00001B150000}"/>
    <cellStyle name="40% - 강조색4 5 3 2 3" xfId="2839" xr:uid="{00000000-0005-0000-0000-00001C150000}"/>
    <cellStyle name="40% - 강조색4 5 3 3" xfId="2840" xr:uid="{00000000-0005-0000-0000-00001D150000}"/>
    <cellStyle name="40% - 강조색4 5 3 3 2" xfId="2841" xr:uid="{00000000-0005-0000-0000-00001E150000}"/>
    <cellStyle name="40% - 강조색4 5 3 3 3" xfId="2842" xr:uid="{00000000-0005-0000-0000-00001F150000}"/>
    <cellStyle name="40% - 강조색4 5 3 4" xfId="2843" xr:uid="{00000000-0005-0000-0000-000020150000}"/>
    <cellStyle name="40% - 강조색4 5 3 5" xfId="2844" xr:uid="{00000000-0005-0000-0000-000021150000}"/>
    <cellStyle name="40% - 강조색4 5 3 6" xfId="6908" xr:uid="{00000000-0005-0000-0000-000022150000}"/>
    <cellStyle name="40% - 강조색4 5 4" xfId="2845" xr:uid="{00000000-0005-0000-0000-000023150000}"/>
    <cellStyle name="40% - 강조색4 5 4 2" xfId="2846" xr:uid="{00000000-0005-0000-0000-000024150000}"/>
    <cellStyle name="40% - 강조색4 5 4 3" xfId="2847" xr:uid="{00000000-0005-0000-0000-000025150000}"/>
    <cellStyle name="40% - 강조색4 5 4 4" xfId="6909" xr:uid="{00000000-0005-0000-0000-000026150000}"/>
    <cellStyle name="40% - 강조색4 5 5" xfId="2848" xr:uid="{00000000-0005-0000-0000-000027150000}"/>
    <cellStyle name="40% - 강조색4 5 5 2" xfId="2849" xr:uid="{00000000-0005-0000-0000-000028150000}"/>
    <cellStyle name="40% - 강조색4 5 5 3" xfId="2850" xr:uid="{00000000-0005-0000-0000-000029150000}"/>
    <cellStyle name="40% - 강조색4 5 5 4" xfId="6910" xr:uid="{00000000-0005-0000-0000-00002A150000}"/>
    <cellStyle name="40% - 강조색4 5 6" xfId="2851" xr:uid="{00000000-0005-0000-0000-00002B150000}"/>
    <cellStyle name="40% - 강조색4 5 6 2" xfId="6911" xr:uid="{00000000-0005-0000-0000-00002C150000}"/>
    <cellStyle name="40% - 강조색4 5 7" xfId="2852" xr:uid="{00000000-0005-0000-0000-00002D150000}"/>
    <cellStyle name="40% - 강조색4 5 7 2" xfId="6912" xr:uid="{00000000-0005-0000-0000-00002E150000}"/>
    <cellStyle name="40% - 강조색4 5 8" xfId="6913" xr:uid="{00000000-0005-0000-0000-00002F150000}"/>
    <cellStyle name="40% - 강조색4 5 9" xfId="6914" xr:uid="{00000000-0005-0000-0000-000030150000}"/>
    <cellStyle name="40% - 강조색4 6" xfId="2853" xr:uid="{00000000-0005-0000-0000-000031150000}"/>
    <cellStyle name="40% - 강조색4 6 10" xfId="6915" xr:uid="{00000000-0005-0000-0000-000032150000}"/>
    <cellStyle name="40% - 강조색4 6 11" xfId="6916" xr:uid="{00000000-0005-0000-0000-000033150000}"/>
    <cellStyle name="40% - 강조색4 6 12" xfId="6917" xr:uid="{00000000-0005-0000-0000-000034150000}"/>
    <cellStyle name="40% - 강조색4 6 13" xfId="6918" xr:uid="{00000000-0005-0000-0000-000035150000}"/>
    <cellStyle name="40% - 강조색4 6 14" xfId="6919" xr:uid="{00000000-0005-0000-0000-000036150000}"/>
    <cellStyle name="40% - 강조색4 6 2" xfId="2854" xr:uid="{00000000-0005-0000-0000-000037150000}"/>
    <cellStyle name="40% - 강조색4 6 2 2" xfId="2855" xr:uid="{00000000-0005-0000-0000-000038150000}"/>
    <cellStyle name="40% - 강조색4 6 2 2 2" xfId="2856" xr:uid="{00000000-0005-0000-0000-000039150000}"/>
    <cellStyle name="40% - 강조색4 6 2 2 3" xfId="2857" xr:uid="{00000000-0005-0000-0000-00003A150000}"/>
    <cellStyle name="40% - 강조색4 6 2 2 4" xfId="6920" xr:uid="{00000000-0005-0000-0000-00003B150000}"/>
    <cellStyle name="40% - 강조색4 6 2 3" xfId="2858" xr:uid="{00000000-0005-0000-0000-00003C150000}"/>
    <cellStyle name="40% - 강조색4 6 2 3 2" xfId="2859" xr:uid="{00000000-0005-0000-0000-00003D150000}"/>
    <cellStyle name="40% - 강조색4 6 2 3 3" xfId="2860" xr:uid="{00000000-0005-0000-0000-00003E150000}"/>
    <cellStyle name="40% - 강조색4 6 2 4" xfId="2861" xr:uid="{00000000-0005-0000-0000-00003F150000}"/>
    <cellStyle name="40% - 강조색4 6 2 5" xfId="2862" xr:uid="{00000000-0005-0000-0000-000040150000}"/>
    <cellStyle name="40% - 강조색4 6 2 6" xfId="6921" xr:uid="{00000000-0005-0000-0000-000041150000}"/>
    <cellStyle name="40% - 강조색4 6 3" xfId="2863" xr:uid="{00000000-0005-0000-0000-000042150000}"/>
    <cellStyle name="40% - 강조색4 6 3 2" xfId="2864" xr:uid="{00000000-0005-0000-0000-000043150000}"/>
    <cellStyle name="40% - 강조색4 6 3 2 2" xfId="2865" xr:uid="{00000000-0005-0000-0000-000044150000}"/>
    <cellStyle name="40% - 강조색4 6 3 2 3" xfId="2866" xr:uid="{00000000-0005-0000-0000-000045150000}"/>
    <cellStyle name="40% - 강조색4 6 3 3" xfId="2867" xr:uid="{00000000-0005-0000-0000-000046150000}"/>
    <cellStyle name="40% - 강조색4 6 3 3 2" xfId="2868" xr:uid="{00000000-0005-0000-0000-000047150000}"/>
    <cellStyle name="40% - 강조색4 6 3 3 3" xfId="2869" xr:uid="{00000000-0005-0000-0000-000048150000}"/>
    <cellStyle name="40% - 강조색4 6 3 4" xfId="2870" xr:uid="{00000000-0005-0000-0000-000049150000}"/>
    <cellStyle name="40% - 강조색4 6 3 5" xfId="2871" xr:uid="{00000000-0005-0000-0000-00004A150000}"/>
    <cellStyle name="40% - 강조색4 6 3 6" xfId="6922" xr:uid="{00000000-0005-0000-0000-00004B150000}"/>
    <cellStyle name="40% - 강조색4 6 4" xfId="2872" xr:uid="{00000000-0005-0000-0000-00004C150000}"/>
    <cellStyle name="40% - 강조색4 6 4 2" xfId="2873" xr:uid="{00000000-0005-0000-0000-00004D150000}"/>
    <cellStyle name="40% - 강조색4 6 4 3" xfId="2874" xr:uid="{00000000-0005-0000-0000-00004E150000}"/>
    <cellStyle name="40% - 강조색4 6 4 4" xfId="6923" xr:uid="{00000000-0005-0000-0000-00004F150000}"/>
    <cellStyle name="40% - 강조색4 6 5" xfId="2875" xr:uid="{00000000-0005-0000-0000-000050150000}"/>
    <cellStyle name="40% - 강조색4 6 5 2" xfId="2876" xr:uid="{00000000-0005-0000-0000-000051150000}"/>
    <cellStyle name="40% - 강조색4 6 5 3" xfId="2877" xr:uid="{00000000-0005-0000-0000-000052150000}"/>
    <cellStyle name="40% - 강조색4 6 5 4" xfId="6924" xr:uid="{00000000-0005-0000-0000-000053150000}"/>
    <cellStyle name="40% - 강조색4 6 6" xfId="2878" xr:uid="{00000000-0005-0000-0000-000054150000}"/>
    <cellStyle name="40% - 강조색4 6 6 2" xfId="6925" xr:uid="{00000000-0005-0000-0000-000055150000}"/>
    <cellStyle name="40% - 강조색4 6 7" xfId="2879" xr:uid="{00000000-0005-0000-0000-000056150000}"/>
    <cellStyle name="40% - 강조색4 6 7 2" xfId="6926" xr:uid="{00000000-0005-0000-0000-000057150000}"/>
    <cellStyle name="40% - 강조색4 6 8" xfId="6927" xr:uid="{00000000-0005-0000-0000-000058150000}"/>
    <cellStyle name="40% - 강조색4 6 9" xfId="6928" xr:uid="{00000000-0005-0000-0000-000059150000}"/>
    <cellStyle name="40% - 강조색4 7" xfId="2880" xr:uid="{00000000-0005-0000-0000-00005A150000}"/>
    <cellStyle name="40% - 강조색4 7 10" xfId="6929" xr:uid="{00000000-0005-0000-0000-00005B150000}"/>
    <cellStyle name="40% - 강조색4 7 11" xfId="6930" xr:uid="{00000000-0005-0000-0000-00005C150000}"/>
    <cellStyle name="40% - 강조색4 7 12" xfId="6931" xr:uid="{00000000-0005-0000-0000-00005D150000}"/>
    <cellStyle name="40% - 강조색4 7 13" xfId="6932" xr:uid="{00000000-0005-0000-0000-00005E150000}"/>
    <cellStyle name="40% - 강조색4 7 14" xfId="6933" xr:uid="{00000000-0005-0000-0000-00005F150000}"/>
    <cellStyle name="40% - 강조색4 7 2" xfId="2881" xr:uid="{00000000-0005-0000-0000-000060150000}"/>
    <cellStyle name="40% - 강조색4 7 2 2" xfId="2882" xr:uid="{00000000-0005-0000-0000-000061150000}"/>
    <cellStyle name="40% - 강조색4 7 2 2 2" xfId="2883" xr:uid="{00000000-0005-0000-0000-000062150000}"/>
    <cellStyle name="40% - 강조색4 7 2 2 3" xfId="2884" xr:uid="{00000000-0005-0000-0000-000063150000}"/>
    <cellStyle name="40% - 강조색4 7 2 2 4" xfId="6934" xr:uid="{00000000-0005-0000-0000-000064150000}"/>
    <cellStyle name="40% - 강조색4 7 2 3" xfId="2885" xr:uid="{00000000-0005-0000-0000-000065150000}"/>
    <cellStyle name="40% - 강조색4 7 2 3 2" xfId="2886" xr:uid="{00000000-0005-0000-0000-000066150000}"/>
    <cellStyle name="40% - 강조색4 7 2 3 3" xfId="2887" xr:uid="{00000000-0005-0000-0000-000067150000}"/>
    <cellStyle name="40% - 강조색4 7 2 4" xfId="2888" xr:uid="{00000000-0005-0000-0000-000068150000}"/>
    <cellStyle name="40% - 강조색4 7 2 5" xfId="2889" xr:uid="{00000000-0005-0000-0000-000069150000}"/>
    <cellStyle name="40% - 강조색4 7 2 6" xfId="6935" xr:uid="{00000000-0005-0000-0000-00006A150000}"/>
    <cellStyle name="40% - 강조색4 7 3" xfId="2890" xr:uid="{00000000-0005-0000-0000-00006B150000}"/>
    <cellStyle name="40% - 강조색4 7 3 2" xfId="2891" xr:uid="{00000000-0005-0000-0000-00006C150000}"/>
    <cellStyle name="40% - 강조색4 7 3 2 2" xfId="2892" xr:uid="{00000000-0005-0000-0000-00006D150000}"/>
    <cellStyle name="40% - 강조색4 7 3 2 3" xfId="2893" xr:uid="{00000000-0005-0000-0000-00006E150000}"/>
    <cellStyle name="40% - 강조색4 7 3 3" xfId="2894" xr:uid="{00000000-0005-0000-0000-00006F150000}"/>
    <cellStyle name="40% - 강조색4 7 3 3 2" xfId="2895" xr:uid="{00000000-0005-0000-0000-000070150000}"/>
    <cellStyle name="40% - 강조색4 7 3 3 3" xfId="2896" xr:uid="{00000000-0005-0000-0000-000071150000}"/>
    <cellStyle name="40% - 강조색4 7 3 4" xfId="2897" xr:uid="{00000000-0005-0000-0000-000072150000}"/>
    <cellStyle name="40% - 강조색4 7 3 5" xfId="2898" xr:uid="{00000000-0005-0000-0000-000073150000}"/>
    <cellStyle name="40% - 강조색4 7 3 6" xfId="6936" xr:uid="{00000000-0005-0000-0000-000074150000}"/>
    <cellStyle name="40% - 강조색4 7 4" xfId="2899" xr:uid="{00000000-0005-0000-0000-000075150000}"/>
    <cellStyle name="40% - 강조색4 7 4 2" xfId="2900" xr:uid="{00000000-0005-0000-0000-000076150000}"/>
    <cellStyle name="40% - 강조색4 7 4 3" xfId="2901" xr:uid="{00000000-0005-0000-0000-000077150000}"/>
    <cellStyle name="40% - 강조색4 7 4 4" xfId="6937" xr:uid="{00000000-0005-0000-0000-000078150000}"/>
    <cellStyle name="40% - 강조색4 7 5" xfId="2902" xr:uid="{00000000-0005-0000-0000-000079150000}"/>
    <cellStyle name="40% - 강조색4 7 5 2" xfId="2903" xr:uid="{00000000-0005-0000-0000-00007A150000}"/>
    <cellStyle name="40% - 강조색4 7 5 3" xfId="2904" xr:uid="{00000000-0005-0000-0000-00007B150000}"/>
    <cellStyle name="40% - 강조색4 7 5 4" xfId="6938" xr:uid="{00000000-0005-0000-0000-00007C150000}"/>
    <cellStyle name="40% - 강조색4 7 6" xfId="2905" xr:uid="{00000000-0005-0000-0000-00007D150000}"/>
    <cellStyle name="40% - 강조색4 7 6 2" xfId="6939" xr:uid="{00000000-0005-0000-0000-00007E150000}"/>
    <cellStyle name="40% - 강조색4 7 7" xfId="2906" xr:uid="{00000000-0005-0000-0000-00007F150000}"/>
    <cellStyle name="40% - 강조색4 7 7 2" xfId="6940" xr:uid="{00000000-0005-0000-0000-000080150000}"/>
    <cellStyle name="40% - 강조색4 7 8" xfId="6941" xr:uid="{00000000-0005-0000-0000-000081150000}"/>
    <cellStyle name="40% - 강조색4 7 9" xfId="6942" xr:uid="{00000000-0005-0000-0000-000082150000}"/>
    <cellStyle name="40% - 강조색4 8" xfId="2907" xr:uid="{00000000-0005-0000-0000-000083150000}"/>
    <cellStyle name="40% - 강조색4 8 10" xfId="6943" xr:uid="{00000000-0005-0000-0000-000084150000}"/>
    <cellStyle name="40% - 강조색4 8 11" xfId="6944" xr:uid="{00000000-0005-0000-0000-000085150000}"/>
    <cellStyle name="40% - 강조색4 8 12" xfId="6945" xr:uid="{00000000-0005-0000-0000-000086150000}"/>
    <cellStyle name="40% - 강조색4 8 13" xfId="6946" xr:uid="{00000000-0005-0000-0000-000087150000}"/>
    <cellStyle name="40% - 강조색4 8 14" xfId="6947" xr:uid="{00000000-0005-0000-0000-000088150000}"/>
    <cellStyle name="40% - 강조색4 8 2" xfId="2908" xr:uid="{00000000-0005-0000-0000-000089150000}"/>
    <cellStyle name="40% - 강조색4 8 2 2" xfId="2909" xr:uid="{00000000-0005-0000-0000-00008A150000}"/>
    <cellStyle name="40% - 강조색4 8 2 2 2" xfId="2910" xr:uid="{00000000-0005-0000-0000-00008B150000}"/>
    <cellStyle name="40% - 강조색4 8 2 2 3" xfId="2911" xr:uid="{00000000-0005-0000-0000-00008C150000}"/>
    <cellStyle name="40% - 강조색4 8 2 2 4" xfId="6948" xr:uid="{00000000-0005-0000-0000-00008D150000}"/>
    <cellStyle name="40% - 강조색4 8 2 3" xfId="2912" xr:uid="{00000000-0005-0000-0000-00008E150000}"/>
    <cellStyle name="40% - 강조색4 8 2 3 2" xfId="2913" xr:uid="{00000000-0005-0000-0000-00008F150000}"/>
    <cellStyle name="40% - 강조색4 8 2 3 3" xfId="2914" xr:uid="{00000000-0005-0000-0000-000090150000}"/>
    <cellStyle name="40% - 강조색4 8 2 4" xfId="2915" xr:uid="{00000000-0005-0000-0000-000091150000}"/>
    <cellStyle name="40% - 강조색4 8 2 5" xfId="2916" xr:uid="{00000000-0005-0000-0000-000092150000}"/>
    <cellStyle name="40% - 강조색4 8 2 6" xfId="6949" xr:uid="{00000000-0005-0000-0000-000093150000}"/>
    <cellStyle name="40% - 강조색4 8 3" xfId="2917" xr:uid="{00000000-0005-0000-0000-000094150000}"/>
    <cellStyle name="40% - 강조색4 8 3 2" xfId="2918" xr:uid="{00000000-0005-0000-0000-000095150000}"/>
    <cellStyle name="40% - 강조색4 8 3 2 2" xfId="2919" xr:uid="{00000000-0005-0000-0000-000096150000}"/>
    <cellStyle name="40% - 강조색4 8 3 2 3" xfId="2920" xr:uid="{00000000-0005-0000-0000-000097150000}"/>
    <cellStyle name="40% - 강조색4 8 3 3" xfId="2921" xr:uid="{00000000-0005-0000-0000-000098150000}"/>
    <cellStyle name="40% - 강조색4 8 3 3 2" xfId="2922" xr:uid="{00000000-0005-0000-0000-000099150000}"/>
    <cellStyle name="40% - 강조색4 8 3 3 3" xfId="2923" xr:uid="{00000000-0005-0000-0000-00009A150000}"/>
    <cellStyle name="40% - 강조색4 8 3 4" xfId="2924" xr:uid="{00000000-0005-0000-0000-00009B150000}"/>
    <cellStyle name="40% - 강조색4 8 3 5" xfId="2925" xr:uid="{00000000-0005-0000-0000-00009C150000}"/>
    <cellStyle name="40% - 강조색4 8 3 6" xfId="6950" xr:uid="{00000000-0005-0000-0000-00009D150000}"/>
    <cellStyle name="40% - 강조색4 8 4" xfId="2926" xr:uid="{00000000-0005-0000-0000-00009E150000}"/>
    <cellStyle name="40% - 강조색4 8 4 2" xfId="2927" xr:uid="{00000000-0005-0000-0000-00009F150000}"/>
    <cellStyle name="40% - 강조색4 8 4 3" xfId="2928" xr:uid="{00000000-0005-0000-0000-0000A0150000}"/>
    <cellStyle name="40% - 강조색4 8 4 4" xfId="6951" xr:uid="{00000000-0005-0000-0000-0000A1150000}"/>
    <cellStyle name="40% - 강조색4 8 5" xfId="2929" xr:uid="{00000000-0005-0000-0000-0000A2150000}"/>
    <cellStyle name="40% - 강조색4 8 5 2" xfId="2930" xr:uid="{00000000-0005-0000-0000-0000A3150000}"/>
    <cellStyle name="40% - 강조색4 8 5 3" xfId="2931" xr:uid="{00000000-0005-0000-0000-0000A4150000}"/>
    <cellStyle name="40% - 강조색4 8 5 4" xfId="6952" xr:uid="{00000000-0005-0000-0000-0000A5150000}"/>
    <cellStyle name="40% - 강조색4 8 6" xfId="2932" xr:uid="{00000000-0005-0000-0000-0000A6150000}"/>
    <cellStyle name="40% - 강조색4 8 6 2" xfId="6953" xr:uid="{00000000-0005-0000-0000-0000A7150000}"/>
    <cellStyle name="40% - 강조색4 8 7" xfId="2933" xr:uid="{00000000-0005-0000-0000-0000A8150000}"/>
    <cellStyle name="40% - 강조색4 8 7 2" xfId="6954" xr:uid="{00000000-0005-0000-0000-0000A9150000}"/>
    <cellStyle name="40% - 강조색4 8 8" xfId="6955" xr:uid="{00000000-0005-0000-0000-0000AA150000}"/>
    <cellStyle name="40% - 강조색4 8 9" xfId="6956" xr:uid="{00000000-0005-0000-0000-0000AB150000}"/>
    <cellStyle name="40% - 강조색4 9" xfId="2934" xr:uid="{00000000-0005-0000-0000-0000AC150000}"/>
    <cellStyle name="40% - 강조색4 9 10" xfId="6957" xr:uid="{00000000-0005-0000-0000-0000AD150000}"/>
    <cellStyle name="40% - 강조색4 9 11" xfId="6958" xr:uid="{00000000-0005-0000-0000-0000AE150000}"/>
    <cellStyle name="40% - 강조색4 9 12" xfId="6959" xr:uid="{00000000-0005-0000-0000-0000AF150000}"/>
    <cellStyle name="40% - 강조색4 9 13" xfId="6960" xr:uid="{00000000-0005-0000-0000-0000B0150000}"/>
    <cellStyle name="40% - 강조색4 9 14" xfId="6961" xr:uid="{00000000-0005-0000-0000-0000B1150000}"/>
    <cellStyle name="40% - 강조색4 9 2" xfId="2935" xr:uid="{00000000-0005-0000-0000-0000B2150000}"/>
    <cellStyle name="40% - 강조색4 9 2 2" xfId="2936" xr:uid="{00000000-0005-0000-0000-0000B3150000}"/>
    <cellStyle name="40% - 강조색4 9 2 2 2" xfId="6962" xr:uid="{00000000-0005-0000-0000-0000B4150000}"/>
    <cellStyle name="40% - 강조색4 9 2 3" xfId="2937" xr:uid="{00000000-0005-0000-0000-0000B5150000}"/>
    <cellStyle name="40% - 강조색4 9 2 4" xfId="6963" xr:uid="{00000000-0005-0000-0000-0000B6150000}"/>
    <cellStyle name="40% - 강조색4 9 3" xfId="2938" xr:uid="{00000000-0005-0000-0000-0000B7150000}"/>
    <cellStyle name="40% - 강조색4 9 3 2" xfId="2939" xr:uid="{00000000-0005-0000-0000-0000B8150000}"/>
    <cellStyle name="40% - 강조색4 9 3 3" xfId="2940" xr:uid="{00000000-0005-0000-0000-0000B9150000}"/>
    <cellStyle name="40% - 강조색4 9 3 4" xfId="6964" xr:uid="{00000000-0005-0000-0000-0000BA150000}"/>
    <cellStyle name="40% - 강조색4 9 4" xfId="2941" xr:uid="{00000000-0005-0000-0000-0000BB150000}"/>
    <cellStyle name="40% - 강조색4 9 4 2" xfId="6965" xr:uid="{00000000-0005-0000-0000-0000BC150000}"/>
    <cellStyle name="40% - 강조색4 9 5" xfId="2942" xr:uid="{00000000-0005-0000-0000-0000BD150000}"/>
    <cellStyle name="40% - 강조색4 9 5 2" xfId="6966" xr:uid="{00000000-0005-0000-0000-0000BE150000}"/>
    <cellStyle name="40% - 강조색4 9 6" xfId="6967" xr:uid="{00000000-0005-0000-0000-0000BF150000}"/>
    <cellStyle name="40% - 강조색4 9 7" xfId="6968" xr:uid="{00000000-0005-0000-0000-0000C0150000}"/>
    <cellStyle name="40% - 강조색4 9 8" xfId="6969" xr:uid="{00000000-0005-0000-0000-0000C1150000}"/>
    <cellStyle name="40% - 강조색4 9 9" xfId="6970" xr:uid="{00000000-0005-0000-0000-0000C2150000}"/>
    <cellStyle name="40% - 강조색5" xfId="4331" builtinId="47" customBuiltin="1"/>
    <cellStyle name="40% - 강조색5 10" xfId="2943" xr:uid="{00000000-0005-0000-0000-0000C4150000}"/>
    <cellStyle name="40% - 강조색5 10 10" xfId="6971" xr:uid="{00000000-0005-0000-0000-0000C5150000}"/>
    <cellStyle name="40% - 강조색5 10 11" xfId="6972" xr:uid="{00000000-0005-0000-0000-0000C6150000}"/>
    <cellStyle name="40% - 강조색5 10 12" xfId="6973" xr:uid="{00000000-0005-0000-0000-0000C7150000}"/>
    <cellStyle name="40% - 강조색5 10 13" xfId="6974" xr:uid="{00000000-0005-0000-0000-0000C8150000}"/>
    <cellStyle name="40% - 강조색5 10 14" xfId="6975" xr:uid="{00000000-0005-0000-0000-0000C9150000}"/>
    <cellStyle name="40% - 강조색5 10 2" xfId="2944" xr:uid="{00000000-0005-0000-0000-0000CA150000}"/>
    <cellStyle name="40% - 강조색5 10 2 2" xfId="2945" xr:uid="{00000000-0005-0000-0000-0000CB150000}"/>
    <cellStyle name="40% - 강조색5 10 2 2 2" xfId="6976" xr:uid="{00000000-0005-0000-0000-0000CC150000}"/>
    <cellStyle name="40% - 강조색5 10 2 3" xfId="2946" xr:uid="{00000000-0005-0000-0000-0000CD150000}"/>
    <cellStyle name="40% - 강조색5 10 2 4" xfId="6977" xr:uid="{00000000-0005-0000-0000-0000CE150000}"/>
    <cellStyle name="40% - 강조색5 10 3" xfId="2947" xr:uid="{00000000-0005-0000-0000-0000CF150000}"/>
    <cellStyle name="40% - 강조색5 10 3 2" xfId="2948" xr:uid="{00000000-0005-0000-0000-0000D0150000}"/>
    <cellStyle name="40% - 강조색5 10 3 3" xfId="2949" xr:uid="{00000000-0005-0000-0000-0000D1150000}"/>
    <cellStyle name="40% - 강조색5 10 3 4" xfId="6978" xr:uid="{00000000-0005-0000-0000-0000D2150000}"/>
    <cellStyle name="40% - 강조색5 10 4" xfId="2950" xr:uid="{00000000-0005-0000-0000-0000D3150000}"/>
    <cellStyle name="40% - 강조색5 10 4 2" xfId="6979" xr:uid="{00000000-0005-0000-0000-0000D4150000}"/>
    <cellStyle name="40% - 강조색5 10 5" xfId="2951" xr:uid="{00000000-0005-0000-0000-0000D5150000}"/>
    <cellStyle name="40% - 강조색5 10 5 2" xfId="6980" xr:uid="{00000000-0005-0000-0000-0000D6150000}"/>
    <cellStyle name="40% - 강조색5 10 6" xfId="6981" xr:uid="{00000000-0005-0000-0000-0000D7150000}"/>
    <cellStyle name="40% - 강조색5 10 7" xfId="6982" xr:uid="{00000000-0005-0000-0000-0000D8150000}"/>
    <cellStyle name="40% - 강조색5 10 8" xfId="6983" xr:uid="{00000000-0005-0000-0000-0000D9150000}"/>
    <cellStyle name="40% - 강조색5 10 9" xfId="6984" xr:uid="{00000000-0005-0000-0000-0000DA150000}"/>
    <cellStyle name="40% - 강조색5 11" xfId="2952" xr:uid="{00000000-0005-0000-0000-0000DB150000}"/>
    <cellStyle name="40% - 강조색5 11 10" xfId="6985" xr:uid="{00000000-0005-0000-0000-0000DC150000}"/>
    <cellStyle name="40% - 강조색5 11 11" xfId="6986" xr:uid="{00000000-0005-0000-0000-0000DD150000}"/>
    <cellStyle name="40% - 강조색5 11 12" xfId="6987" xr:uid="{00000000-0005-0000-0000-0000DE150000}"/>
    <cellStyle name="40% - 강조색5 11 13" xfId="6988" xr:uid="{00000000-0005-0000-0000-0000DF150000}"/>
    <cellStyle name="40% - 강조색5 11 14" xfId="6989" xr:uid="{00000000-0005-0000-0000-0000E0150000}"/>
    <cellStyle name="40% - 강조색5 11 2" xfId="2953" xr:uid="{00000000-0005-0000-0000-0000E1150000}"/>
    <cellStyle name="40% - 강조색5 11 2 2" xfId="2954" xr:uid="{00000000-0005-0000-0000-0000E2150000}"/>
    <cellStyle name="40% - 강조색5 11 2 2 2" xfId="6990" xr:uid="{00000000-0005-0000-0000-0000E3150000}"/>
    <cellStyle name="40% - 강조색5 11 2 3" xfId="2955" xr:uid="{00000000-0005-0000-0000-0000E4150000}"/>
    <cellStyle name="40% - 강조색5 11 2 4" xfId="6991" xr:uid="{00000000-0005-0000-0000-0000E5150000}"/>
    <cellStyle name="40% - 강조색5 11 3" xfId="2956" xr:uid="{00000000-0005-0000-0000-0000E6150000}"/>
    <cellStyle name="40% - 강조색5 11 3 2" xfId="2957" xr:uid="{00000000-0005-0000-0000-0000E7150000}"/>
    <cellStyle name="40% - 강조색5 11 3 3" xfId="2958" xr:uid="{00000000-0005-0000-0000-0000E8150000}"/>
    <cellStyle name="40% - 강조색5 11 3 4" xfId="6992" xr:uid="{00000000-0005-0000-0000-0000E9150000}"/>
    <cellStyle name="40% - 강조색5 11 4" xfId="2959" xr:uid="{00000000-0005-0000-0000-0000EA150000}"/>
    <cellStyle name="40% - 강조색5 11 4 2" xfId="6993" xr:uid="{00000000-0005-0000-0000-0000EB150000}"/>
    <cellStyle name="40% - 강조색5 11 5" xfId="2960" xr:uid="{00000000-0005-0000-0000-0000EC150000}"/>
    <cellStyle name="40% - 강조색5 11 5 2" xfId="6994" xr:uid="{00000000-0005-0000-0000-0000ED150000}"/>
    <cellStyle name="40% - 강조색5 11 6" xfId="6995" xr:uid="{00000000-0005-0000-0000-0000EE150000}"/>
    <cellStyle name="40% - 강조색5 11 7" xfId="6996" xr:uid="{00000000-0005-0000-0000-0000EF150000}"/>
    <cellStyle name="40% - 강조색5 11 8" xfId="6997" xr:uid="{00000000-0005-0000-0000-0000F0150000}"/>
    <cellStyle name="40% - 강조색5 11 9" xfId="6998" xr:uid="{00000000-0005-0000-0000-0000F1150000}"/>
    <cellStyle name="40% - 강조색5 12" xfId="2961" xr:uid="{00000000-0005-0000-0000-0000F2150000}"/>
    <cellStyle name="40% - 강조색5 12 10" xfId="6999" xr:uid="{00000000-0005-0000-0000-0000F3150000}"/>
    <cellStyle name="40% - 강조색5 12 11" xfId="7000" xr:uid="{00000000-0005-0000-0000-0000F4150000}"/>
    <cellStyle name="40% - 강조색5 12 12" xfId="7001" xr:uid="{00000000-0005-0000-0000-0000F5150000}"/>
    <cellStyle name="40% - 강조색5 12 13" xfId="7002" xr:uid="{00000000-0005-0000-0000-0000F6150000}"/>
    <cellStyle name="40% - 강조색5 12 14" xfId="7003" xr:uid="{00000000-0005-0000-0000-0000F7150000}"/>
    <cellStyle name="40% - 강조색5 12 2" xfId="2962" xr:uid="{00000000-0005-0000-0000-0000F8150000}"/>
    <cellStyle name="40% - 강조색5 12 2 2" xfId="2963" xr:uid="{00000000-0005-0000-0000-0000F9150000}"/>
    <cellStyle name="40% - 강조색5 12 2 2 2" xfId="7004" xr:uid="{00000000-0005-0000-0000-0000FA150000}"/>
    <cellStyle name="40% - 강조색5 12 2 3" xfId="2964" xr:uid="{00000000-0005-0000-0000-0000FB150000}"/>
    <cellStyle name="40% - 강조색5 12 2 4" xfId="7005" xr:uid="{00000000-0005-0000-0000-0000FC150000}"/>
    <cellStyle name="40% - 강조색5 12 3" xfId="2965" xr:uid="{00000000-0005-0000-0000-0000FD150000}"/>
    <cellStyle name="40% - 강조색5 12 3 2" xfId="2966" xr:uid="{00000000-0005-0000-0000-0000FE150000}"/>
    <cellStyle name="40% - 강조색5 12 3 3" xfId="2967" xr:uid="{00000000-0005-0000-0000-0000FF150000}"/>
    <cellStyle name="40% - 강조색5 12 3 4" xfId="7006" xr:uid="{00000000-0005-0000-0000-000000160000}"/>
    <cellStyle name="40% - 강조색5 12 4" xfId="2968" xr:uid="{00000000-0005-0000-0000-000001160000}"/>
    <cellStyle name="40% - 강조색5 12 4 2" xfId="7007" xr:uid="{00000000-0005-0000-0000-000002160000}"/>
    <cellStyle name="40% - 강조색5 12 5" xfId="2969" xr:uid="{00000000-0005-0000-0000-000003160000}"/>
    <cellStyle name="40% - 강조색5 12 5 2" xfId="7008" xr:uid="{00000000-0005-0000-0000-000004160000}"/>
    <cellStyle name="40% - 강조색5 12 6" xfId="7009" xr:uid="{00000000-0005-0000-0000-000005160000}"/>
    <cellStyle name="40% - 강조색5 12 7" xfId="7010" xr:uid="{00000000-0005-0000-0000-000006160000}"/>
    <cellStyle name="40% - 강조색5 12 8" xfId="7011" xr:uid="{00000000-0005-0000-0000-000007160000}"/>
    <cellStyle name="40% - 강조색5 12 9" xfId="7012" xr:uid="{00000000-0005-0000-0000-000008160000}"/>
    <cellStyle name="40% - 강조색5 13" xfId="2970" xr:uid="{00000000-0005-0000-0000-000009160000}"/>
    <cellStyle name="40% - 강조색5 13 10" xfId="7013" xr:uid="{00000000-0005-0000-0000-00000A160000}"/>
    <cellStyle name="40% - 강조색5 13 11" xfId="7014" xr:uid="{00000000-0005-0000-0000-00000B160000}"/>
    <cellStyle name="40% - 강조색5 13 12" xfId="7015" xr:uid="{00000000-0005-0000-0000-00000C160000}"/>
    <cellStyle name="40% - 강조색5 13 13" xfId="7016" xr:uid="{00000000-0005-0000-0000-00000D160000}"/>
    <cellStyle name="40% - 강조색5 13 14" xfId="7017" xr:uid="{00000000-0005-0000-0000-00000E160000}"/>
    <cellStyle name="40% - 강조색5 13 2" xfId="2971" xr:uid="{00000000-0005-0000-0000-00000F160000}"/>
    <cellStyle name="40% - 강조색5 13 2 2" xfId="2972" xr:uid="{00000000-0005-0000-0000-000010160000}"/>
    <cellStyle name="40% - 강조색5 13 2 2 2" xfId="7018" xr:uid="{00000000-0005-0000-0000-000011160000}"/>
    <cellStyle name="40% - 강조색5 13 2 3" xfId="2973" xr:uid="{00000000-0005-0000-0000-000012160000}"/>
    <cellStyle name="40% - 강조색5 13 2 4" xfId="7019" xr:uid="{00000000-0005-0000-0000-000013160000}"/>
    <cellStyle name="40% - 강조색5 13 3" xfId="2974" xr:uid="{00000000-0005-0000-0000-000014160000}"/>
    <cellStyle name="40% - 강조색5 13 3 2" xfId="2975" xr:uid="{00000000-0005-0000-0000-000015160000}"/>
    <cellStyle name="40% - 강조색5 13 3 3" xfId="2976" xr:uid="{00000000-0005-0000-0000-000016160000}"/>
    <cellStyle name="40% - 강조색5 13 3 4" xfId="7020" xr:uid="{00000000-0005-0000-0000-000017160000}"/>
    <cellStyle name="40% - 강조색5 13 4" xfId="2977" xr:uid="{00000000-0005-0000-0000-000018160000}"/>
    <cellStyle name="40% - 강조색5 13 4 2" xfId="7021" xr:uid="{00000000-0005-0000-0000-000019160000}"/>
    <cellStyle name="40% - 강조색5 13 5" xfId="2978" xr:uid="{00000000-0005-0000-0000-00001A160000}"/>
    <cellStyle name="40% - 강조색5 13 5 2" xfId="7022" xr:uid="{00000000-0005-0000-0000-00001B160000}"/>
    <cellStyle name="40% - 강조색5 13 6" xfId="7023" xr:uid="{00000000-0005-0000-0000-00001C160000}"/>
    <cellStyle name="40% - 강조색5 13 7" xfId="7024" xr:uid="{00000000-0005-0000-0000-00001D160000}"/>
    <cellStyle name="40% - 강조색5 13 8" xfId="7025" xr:uid="{00000000-0005-0000-0000-00001E160000}"/>
    <cellStyle name="40% - 강조색5 13 9" xfId="7026" xr:uid="{00000000-0005-0000-0000-00001F160000}"/>
    <cellStyle name="40% - 강조색5 14" xfId="2979" xr:uid="{00000000-0005-0000-0000-000020160000}"/>
    <cellStyle name="40% - 강조색5 14 10" xfId="7027" xr:uid="{00000000-0005-0000-0000-000021160000}"/>
    <cellStyle name="40% - 강조색5 14 11" xfId="7028" xr:uid="{00000000-0005-0000-0000-000022160000}"/>
    <cellStyle name="40% - 강조색5 14 12" xfId="7029" xr:uid="{00000000-0005-0000-0000-000023160000}"/>
    <cellStyle name="40% - 강조색5 14 13" xfId="7030" xr:uid="{00000000-0005-0000-0000-000024160000}"/>
    <cellStyle name="40% - 강조색5 14 14" xfId="7031" xr:uid="{00000000-0005-0000-0000-000025160000}"/>
    <cellStyle name="40% - 강조색5 14 2" xfId="2980" xr:uid="{00000000-0005-0000-0000-000026160000}"/>
    <cellStyle name="40% - 강조색5 14 2 2" xfId="2981" xr:uid="{00000000-0005-0000-0000-000027160000}"/>
    <cellStyle name="40% - 강조색5 14 2 2 2" xfId="7032" xr:uid="{00000000-0005-0000-0000-000028160000}"/>
    <cellStyle name="40% - 강조색5 14 2 3" xfId="2982" xr:uid="{00000000-0005-0000-0000-000029160000}"/>
    <cellStyle name="40% - 강조색5 14 2 4" xfId="7033" xr:uid="{00000000-0005-0000-0000-00002A160000}"/>
    <cellStyle name="40% - 강조색5 14 3" xfId="2983" xr:uid="{00000000-0005-0000-0000-00002B160000}"/>
    <cellStyle name="40% - 강조색5 14 3 2" xfId="2984" xr:uid="{00000000-0005-0000-0000-00002C160000}"/>
    <cellStyle name="40% - 강조색5 14 3 3" xfId="2985" xr:uid="{00000000-0005-0000-0000-00002D160000}"/>
    <cellStyle name="40% - 강조색5 14 3 4" xfId="7034" xr:uid="{00000000-0005-0000-0000-00002E160000}"/>
    <cellStyle name="40% - 강조색5 14 4" xfId="2986" xr:uid="{00000000-0005-0000-0000-00002F160000}"/>
    <cellStyle name="40% - 강조색5 14 4 2" xfId="7035" xr:uid="{00000000-0005-0000-0000-000030160000}"/>
    <cellStyle name="40% - 강조색5 14 5" xfId="2987" xr:uid="{00000000-0005-0000-0000-000031160000}"/>
    <cellStyle name="40% - 강조색5 14 5 2" xfId="7036" xr:uid="{00000000-0005-0000-0000-000032160000}"/>
    <cellStyle name="40% - 강조색5 14 6" xfId="7037" xr:uid="{00000000-0005-0000-0000-000033160000}"/>
    <cellStyle name="40% - 강조색5 14 7" xfId="7038" xr:uid="{00000000-0005-0000-0000-000034160000}"/>
    <cellStyle name="40% - 강조색5 14 8" xfId="7039" xr:uid="{00000000-0005-0000-0000-000035160000}"/>
    <cellStyle name="40% - 강조색5 14 9" xfId="7040" xr:uid="{00000000-0005-0000-0000-000036160000}"/>
    <cellStyle name="40% - 강조색5 15" xfId="2988" xr:uid="{00000000-0005-0000-0000-000037160000}"/>
    <cellStyle name="40% - 강조색5 15 10" xfId="7041" xr:uid="{00000000-0005-0000-0000-000038160000}"/>
    <cellStyle name="40% - 강조색5 15 11" xfId="7042" xr:uid="{00000000-0005-0000-0000-000039160000}"/>
    <cellStyle name="40% - 강조색5 15 12" xfId="7043" xr:uid="{00000000-0005-0000-0000-00003A160000}"/>
    <cellStyle name="40% - 강조색5 15 13" xfId="7044" xr:uid="{00000000-0005-0000-0000-00003B160000}"/>
    <cellStyle name="40% - 강조색5 15 14" xfId="7045" xr:uid="{00000000-0005-0000-0000-00003C160000}"/>
    <cellStyle name="40% - 강조색5 15 2" xfId="2989" xr:uid="{00000000-0005-0000-0000-00003D160000}"/>
    <cellStyle name="40% - 강조색5 15 2 2" xfId="2990" xr:uid="{00000000-0005-0000-0000-00003E160000}"/>
    <cellStyle name="40% - 강조색5 15 2 2 2" xfId="7046" xr:uid="{00000000-0005-0000-0000-00003F160000}"/>
    <cellStyle name="40% - 강조색5 15 2 3" xfId="2991" xr:uid="{00000000-0005-0000-0000-000040160000}"/>
    <cellStyle name="40% - 강조색5 15 2 4" xfId="7047" xr:uid="{00000000-0005-0000-0000-000041160000}"/>
    <cellStyle name="40% - 강조색5 15 3" xfId="2992" xr:uid="{00000000-0005-0000-0000-000042160000}"/>
    <cellStyle name="40% - 강조색5 15 3 2" xfId="2993" xr:uid="{00000000-0005-0000-0000-000043160000}"/>
    <cellStyle name="40% - 강조색5 15 3 3" xfId="2994" xr:uid="{00000000-0005-0000-0000-000044160000}"/>
    <cellStyle name="40% - 강조색5 15 3 4" xfId="7048" xr:uid="{00000000-0005-0000-0000-000045160000}"/>
    <cellStyle name="40% - 강조색5 15 4" xfId="2995" xr:uid="{00000000-0005-0000-0000-000046160000}"/>
    <cellStyle name="40% - 강조색5 15 4 2" xfId="7049" xr:uid="{00000000-0005-0000-0000-000047160000}"/>
    <cellStyle name="40% - 강조색5 15 5" xfId="2996" xr:uid="{00000000-0005-0000-0000-000048160000}"/>
    <cellStyle name="40% - 강조색5 15 5 2" xfId="7050" xr:uid="{00000000-0005-0000-0000-000049160000}"/>
    <cellStyle name="40% - 강조색5 15 6" xfId="7051" xr:uid="{00000000-0005-0000-0000-00004A160000}"/>
    <cellStyle name="40% - 강조색5 15 7" xfId="7052" xr:uid="{00000000-0005-0000-0000-00004B160000}"/>
    <cellStyle name="40% - 강조색5 15 8" xfId="7053" xr:uid="{00000000-0005-0000-0000-00004C160000}"/>
    <cellStyle name="40% - 강조색5 15 9" xfId="7054" xr:uid="{00000000-0005-0000-0000-00004D160000}"/>
    <cellStyle name="40% - 강조색5 16" xfId="2997" xr:uid="{00000000-0005-0000-0000-00004E160000}"/>
    <cellStyle name="40% - 강조색5 16 10" xfId="7055" xr:uid="{00000000-0005-0000-0000-00004F160000}"/>
    <cellStyle name="40% - 강조색5 16 11" xfId="7056" xr:uid="{00000000-0005-0000-0000-000050160000}"/>
    <cellStyle name="40% - 강조색5 16 12" xfId="7057" xr:uid="{00000000-0005-0000-0000-000051160000}"/>
    <cellStyle name="40% - 강조색5 16 13" xfId="7058" xr:uid="{00000000-0005-0000-0000-000052160000}"/>
    <cellStyle name="40% - 강조색5 16 14" xfId="7059" xr:uid="{00000000-0005-0000-0000-000053160000}"/>
    <cellStyle name="40% - 강조색5 16 2" xfId="2998" xr:uid="{00000000-0005-0000-0000-000054160000}"/>
    <cellStyle name="40% - 강조색5 16 2 2" xfId="2999" xr:uid="{00000000-0005-0000-0000-000055160000}"/>
    <cellStyle name="40% - 강조색5 16 2 2 2" xfId="7060" xr:uid="{00000000-0005-0000-0000-000056160000}"/>
    <cellStyle name="40% - 강조색5 16 2 3" xfId="3000" xr:uid="{00000000-0005-0000-0000-000057160000}"/>
    <cellStyle name="40% - 강조색5 16 2 4" xfId="7061" xr:uid="{00000000-0005-0000-0000-000058160000}"/>
    <cellStyle name="40% - 강조색5 16 3" xfId="3001" xr:uid="{00000000-0005-0000-0000-000059160000}"/>
    <cellStyle name="40% - 강조색5 16 3 2" xfId="3002" xr:uid="{00000000-0005-0000-0000-00005A160000}"/>
    <cellStyle name="40% - 강조색5 16 3 3" xfId="3003" xr:uid="{00000000-0005-0000-0000-00005B160000}"/>
    <cellStyle name="40% - 강조색5 16 3 4" xfId="7062" xr:uid="{00000000-0005-0000-0000-00005C160000}"/>
    <cellStyle name="40% - 강조색5 16 4" xfId="3004" xr:uid="{00000000-0005-0000-0000-00005D160000}"/>
    <cellStyle name="40% - 강조색5 16 4 2" xfId="7063" xr:uid="{00000000-0005-0000-0000-00005E160000}"/>
    <cellStyle name="40% - 강조색5 16 5" xfId="3005" xr:uid="{00000000-0005-0000-0000-00005F160000}"/>
    <cellStyle name="40% - 강조색5 16 5 2" xfId="7064" xr:uid="{00000000-0005-0000-0000-000060160000}"/>
    <cellStyle name="40% - 강조색5 16 6" xfId="7065" xr:uid="{00000000-0005-0000-0000-000061160000}"/>
    <cellStyle name="40% - 강조색5 16 7" xfId="7066" xr:uid="{00000000-0005-0000-0000-000062160000}"/>
    <cellStyle name="40% - 강조색5 16 8" xfId="7067" xr:uid="{00000000-0005-0000-0000-000063160000}"/>
    <cellStyle name="40% - 강조색5 16 9" xfId="7068" xr:uid="{00000000-0005-0000-0000-000064160000}"/>
    <cellStyle name="40% - 강조색5 17" xfId="3006" xr:uid="{00000000-0005-0000-0000-000065160000}"/>
    <cellStyle name="40% - 강조색5 17 10" xfId="7069" xr:uid="{00000000-0005-0000-0000-000066160000}"/>
    <cellStyle name="40% - 강조색5 17 11" xfId="7070" xr:uid="{00000000-0005-0000-0000-000067160000}"/>
    <cellStyle name="40% - 강조색5 17 12" xfId="7071" xr:uid="{00000000-0005-0000-0000-000068160000}"/>
    <cellStyle name="40% - 강조색5 17 13" xfId="7072" xr:uid="{00000000-0005-0000-0000-000069160000}"/>
    <cellStyle name="40% - 강조색5 17 14" xfId="7073" xr:uid="{00000000-0005-0000-0000-00006A160000}"/>
    <cellStyle name="40% - 강조색5 17 2" xfId="3007" xr:uid="{00000000-0005-0000-0000-00006B160000}"/>
    <cellStyle name="40% - 강조색5 17 2 2" xfId="3008" xr:uid="{00000000-0005-0000-0000-00006C160000}"/>
    <cellStyle name="40% - 강조색5 17 2 3" xfId="3009" xr:uid="{00000000-0005-0000-0000-00006D160000}"/>
    <cellStyle name="40% - 강조색5 17 2 4" xfId="7074" xr:uid="{00000000-0005-0000-0000-00006E160000}"/>
    <cellStyle name="40% - 강조색5 17 3" xfId="3010" xr:uid="{00000000-0005-0000-0000-00006F160000}"/>
    <cellStyle name="40% - 강조색5 17 3 2" xfId="7075" xr:uid="{00000000-0005-0000-0000-000070160000}"/>
    <cellStyle name="40% - 강조색5 17 4" xfId="3011" xr:uid="{00000000-0005-0000-0000-000071160000}"/>
    <cellStyle name="40% - 강조색5 17 4 2" xfId="7076" xr:uid="{00000000-0005-0000-0000-000072160000}"/>
    <cellStyle name="40% - 강조색5 17 5" xfId="7077" xr:uid="{00000000-0005-0000-0000-000073160000}"/>
    <cellStyle name="40% - 강조색5 17 6" xfId="7078" xr:uid="{00000000-0005-0000-0000-000074160000}"/>
    <cellStyle name="40% - 강조색5 17 7" xfId="7079" xr:uid="{00000000-0005-0000-0000-000075160000}"/>
    <cellStyle name="40% - 강조색5 17 8" xfId="7080" xr:uid="{00000000-0005-0000-0000-000076160000}"/>
    <cellStyle name="40% - 강조색5 17 9" xfId="7081" xr:uid="{00000000-0005-0000-0000-000077160000}"/>
    <cellStyle name="40% - 강조색5 18" xfId="3012" xr:uid="{00000000-0005-0000-0000-000078160000}"/>
    <cellStyle name="40% - 강조색5 18 10" xfId="7082" xr:uid="{00000000-0005-0000-0000-000079160000}"/>
    <cellStyle name="40% - 강조색5 18 11" xfId="7083" xr:uid="{00000000-0005-0000-0000-00007A160000}"/>
    <cellStyle name="40% - 강조색5 18 12" xfId="7084" xr:uid="{00000000-0005-0000-0000-00007B160000}"/>
    <cellStyle name="40% - 강조색5 18 13" xfId="7085" xr:uid="{00000000-0005-0000-0000-00007C160000}"/>
    <cellStyle name="40% - 강조색5 18 14" xfId="7086" xr:uid="{00000000-0005-0000-0000-00007D160000}"/>
    <cellStyle name="40% - 강조색5 18 2" xfId="3013" xr:uid="{00000000-0005-0000-0000-00007E160000}"/>
    <cellStyle name="40% - 강조색5 18 2 2" xfId="3014" xr:uid="{00000000-0005-0000-0000-00007F160000}"/>
    <cellStyle name="40% - 강조색5 18 2 3" xfId="3015" xr:uid="{00000000-0005-0000-0000-000080160000}"/>
    <cellStyle name="40% - 강조색5 18 2 4" xfId="7087" xr:uid="{00000000-0005-0000-0000-000081160000}"/>
    <cellStyle name="40% - 강조색5 18 3" xfId="3016" xr:uid="{00000000-0005-0000-0000-000082160000}"/>
    <cellStyle name="40% - 강조색5 18 3 2" xfId="7088" xr:uid="{00000000-0005-0000-0000-000083160000}"/>
    <cellStyle name="40% - 강조색5 18 4" xfId="3017" xr:uid="{00000000-0005-0000-0000-000084160000}"/>
    <cellStyle name="40% - 강조색5 18 4 2" xfId="7089" xr:uid="{00000000-0005-0000-0000-000085160000}"/>
    <cellStyle name="40% - 강조색5 18 5" xfId="7090" xr:uid="{00000000-0005-0000-0000-000086160000}"/>
    <cellStyle name="40% - 강조색5 18 6" xfId="7091" xr:uid="{00000000-0005-0000-0000-000087160000}"/>
    <cellStyle name="40% - 강조색5 18 7" xfId="7092" xr:uid="{00000000-0005-0000-0000-000088160000}"/>
    <cellStyle name="40% - 강조색5 18 8" xfId="7093" xr:uid="{00000000-0005-0000-0000-000089160000}"/>
    <cellStyle name="40% - 강조색5 18 9" xfId="7094" xr:uid="{00000000-0005-0000-0000-00008A160000}"/>
    <cellStyle name="40% - 강조색5 19" xfId="3018" xr:uid="{00000000-0005-0000-0000-00008B160000}"/>
    <cellStyle name="40% - 강조색5 19 10" xfId="7095" xr:uid="{00000000-0005-0000-0000-00008C160000}"/>
    <cellStyle name="40% - 강조색5 19 11" xfId="7096" xr:uid="{00000000-0005-0000-0000-00008D160000}"/>
    <cellStyle name="40% - 강조색5 19 12" xfId="7097" xr:uid="{00000000-0005-0000-0000-00008E160000}"/>
    <cellStyle name="40% - 강조색5 19 13" xfId="7098" xr:uid="{00000000-0005-0000-0000-00008F160000}"/>
    <cellStyle name="40% - 강조색5 19 14" xfId="7099" xr:uid="{00000000-0005-0000-0000-000090160000}"/>
    <cellStyle name="40% - 강조색5 19 2" xfId="3019" xr:uid="{00000000-0005-0000-0000-000091160000}"/>
    <cellStyle name="40% - 강조색5 19 2 2" xfId="3020" xr:uid="{00000000-0005-0000-0000-000092160000}"/>
    <cellStyle name="40% - 강조색5 19 2 3" xfId="3021" xr:uid="{00000000-0005-0000-0000-000093160000}"/>
    <cellStyle name="40% - 강조색5 19 2 4" xfId="7100" xr:uid="{00000000-0005-0000-0000-000094160000}"/>
    <cellStyle name="40% - 강조색5 19 3" xfId="3022" xr:uid="{00000000-0005-0000-0000-000095160000}"/>
    <cellStyle name="40% - 강조색5 19 3 2" xfId="7101" xr:uid="{00000000-0005-0000-0000-000096160000}"/>
    <cellStyle name="40% - 강조색5 19 4" xfId="3023" xr:uid="{00000000-0005-0000-0000-000097160000}"/>
    <cellStyle name="40% - 강조색5 19 4 2" xfId="7102" xr:uid="{00000000-0005-0000-0000-000098160000}"/>
    <cellStyle name="40% - 강조색5 19 5" xfId="7103" xr:uid="{00000000-0005-0000-0000-000099160000}"/>
    <cellStyle name="40% - 강조색5 19 6" xfId="7104" xr:uid="{00000000-0005-0000-0000-00009A160000}"/>
    <cellStyle name="40% - 강조색5 19 7" xfId="7105" xr:uid="{00000000-0005-0000-0000-00009B160000}"/>
    <cellStyle name="40% - 강조색5 19 8" xfId="7106" xr:uid="{00000000-0005-0000-0000-00009C160000}"/>
    <cellStyle name="40% - 강조색5 19 9" xfId="7107" xr:uid="{00000000-0005-0000-0000-00009D160000}"/>
    <cellStyle name="40% - 강조색5 2" xfId="3024" xr:uid="{00000000-0005-0000-0000-00009E160000}"/>
    <cellStyle name="40% - 강조색5 2 10" xfId="7108" xr:uid="{00000000-0005-0000-0000-00009F160000}"/>
    <cellStyle name="40% - 강조색5 2 11" xfId="7109" xr:uid="{00000000-0005-0000-0000-0000A0160000}"/>
    <cellStyle name="40% - 강조색5 2 12" xfId="7110" xr:uid="{00000000-0005-0000-0000-0000A1160000}"/>
    <cellStyle name="40% - 강조색5 2 13" xfId="7111" xr:uid="{00000000-0005-0000-0000-0000A2160000}"/>
    <cellStyle name="40% - 강조색5 2 2" xfId="7112" xr:uid="{00000000-0005-0000-0000-0000A3160000}"/>
    <cellStyle name="40% - 강조색5 2 2 2" xfId="7113" xr:uid="{00000000-0005-0000-0000-0000A4160000}"/>
    <cellStyle name="40% - 강조색5 2 3" xfId="7114" xr:uid="{00000000-0005-0000-0000-0000A5160000}"/>
    <cellStyle name="40% - 강조색5 2 3 2" xfId="7115" xr:uid="{00000000-0005-0000-0000-0000A6160000}"/>
    <cellStyle name="40% - 강조색5 2 4" xfId="7116" xr:uid="{00000000-0005-0000-0000-0000A7160000}"/>
    <cellStyle name="40% - 강조색5 2 4 2" xfId="7117" xr:uid="{00000000-0005-0000-0000-0000A8160000}"/>
    <cellStyle name="40% - 강조색5 2 5" xfId="7118" xr:uid="{00000000-0005-0000-0000-0000A9160000}"/>
    <cellStyle name="40% - 강조색5 2 6" xfId="7119" xr:uid="{00000000-0005-0000-0000-0000AA160000}"/>
    <cellStyle name="40% - 강조색5 2 7" xfId="7120" xr:uid="{00000000-0005-0000-0000-0000AB160000}"/>
    <cellStyle name="40% - 강조색5 2 8" xfId="7121" xr:uid="{00000000-0005-0000-0000-0000AC160000}"/>
    <cellStyle name="40% - 강조색5 2 9" xfId="7122" xr:uid="{00000000-0005-0000-0000-0000AD160000}"/>
    <cellStyle name="40% - 강조색5 20" xfId="3025" xr:uid="{00000000-0005-0000-0000-0000AE160000}"/>
    <cellStyle name="40% - 강조색5 20 2" xfId="3026" xr:uid="{00000000-0005-0000-0000-0000AF160000}"/>
    <cellStyle name="40% - 강조색5 20 3" xfId="3027" xr:uid="{00000000-0005-0000-0000-0000B0160000}"/>
    <cellStyle name="40% - 강조색5 20 4" xfId="7123" xr:uid="{00000000-0005-0000-0000-0000B1160000}"/>
    <cellStyle name="40% - 강조색5 21" xfId="3028" xr:uid="{00000000-0005-0000-0000-0000B2160000}"/>
    <cellStyle name="40% - 강조색5 21 2" xfId="3029" xr:uid="{00000000-0005-0000-0000-0000B3160000}"/>
    <cellStyle name="40% - 강조색5 21 3" xfId="3030" xr:uid="{00000000-0005-0000-0000-0000B4160000}"/>
    <cellStyle name="40% - 강조색5 21 4" xfId="7124" xr:uid="{00000000-0005-0000-0000-0000B5160000}"/>
    <cellStyle name="40% - 강조색5 22" xfId="3031" xr:uid="{00000000-0005-0000-0000-0000B6160000}"/>
    <cellStyle name="40% - 강조색5 22 2" xfId="3032" xr:uid="{00000000-0005-0000-0000-0000B7160000}"/>
    <cellStyle name="40% - 강조색5 22 3" xfId="3033" xr:uid="{00000000-0005-0000-0000-0000B8160000}"/>
    <cellStyle name="40% - 강조색5 22 4" xfId="7125" xr:uid="{00000000-0005-0000-0000-0000B9160000}"/>
    <cellStyle name="40% - 강조색5 23" xfId="3034" xr:uid="{00000000-0005-0000-0000-0000BA160000}"/>
    <cellStyle name="40% - 강조색5 23 2" xfId="3035" xr:uid="{00000000-0005-0000-0000-0000BB160000}"/>
    <cellStyle name="40% - 강조색5 23 3" xfId="3036" xr:uid="{00000000-0005-0000-0000-0000BC160000}"/>
    <cellStyle name="40% - 강조색5 23 4" xfId="7126" xr:uid="{00000000-0005-0000-0000-0000BD160000}"/>
    <cellStyle name="40% - 강조색5 24" xfId="3037" xr:uid="{00000000-0005-0000-0000-0000BE160000}"/>
    <cellStyle name="40% - 강조색5 24 2" xfId="3038" xr:uid="{00000000-0005-0000-0000-0000BF160000}"/>
    <cellStyle name="40% - 강조색5 24 3" xfId="3039" xr:uid="{00000000-0005-0000-0000-0000C0160000}"/>
    <cellStyle name="40% - 강조색5 24 4" xfId="7127" xr:uid="{00000000-0005-0000-0000-0000C1160000}"/>
    <cellStyle name="40% - 강조색5 25" xfId="3040" xr:uid="{00000000-0005-0000-0000-0000C2160000}"/>
    <cellStyle name="40% - 강조색5 25 2" xfId="3041" xr:uid="{00000000-0005-0000-0000-0000C3160000}"/>
    <cellStyle name="40% - 강조색5 25 3" xfId="3042" xr:uid="{00000000-0005-0000-0000-0000C4160000}"/>
    <cellStyle name="40% - 강조색5 25 4" xfId="7128" xr:uid="{00000000-0005-0000-0000-0000C5160000}"/>
    <cellStyle name="40% - 강조색5 26" xfId="3043" xr:uid="{00000000-0005-0000-0000-0000C6160000}"/>
    <cellStyle name="40% - 강조색5 26 2" xfId="3044" xr:uid="{00000000-0005-0000-0000-0000C7160000}"/>
    <cellStyle name="40% - 강조색5 26 3" xfId="3045" xr:uid="{00000000-0005-0000-0000-0000C8160000}"/>
    <cellStyle name="40% - 강조색5 26 4" xfId="7129" xr:uid="{00000000-0005-0000-0000-0000C9160000}"/>
    <cellStyle name="40% - 강조색5 27" xfId="3046" xr:uid="{00000000-0005-0000-0000-0000CA160000}"/>
    <cellStyle name="40% - 강조색5 27 2" xfId="3047" xr:uid="{00000000-0005-0000-0000-0000CB160000}"/>
    <cellStyle name="40% - 강조색5 27 3" xfId="3048" xr:uid="{00000000-0005-0000-0000-0000CC160000}"/>
    <cellStyle name="40% - 강조색5 27 4" xfId="7130" xr:uid="{00000000-0005-0000-0000-0000CD160000}"/>
    <cellStyle name="40% - 강조색5 28" xfId="3049" xr:uid="{00000000-0005-0000-0000-0000CE160000}"/>
    <cellStyle name="40% - 강조색5 28 2" xfId="3050" xr:uid="{00000000-0005-0000-0000-0000CF160000}"/>
    <cellStyle name="40% - 강조색5 28 3" xfId="3051" xr:uid="{00000000-0005-0000-0000-0000D0160000}"/>
    <cellStyle name="40% - 강조색5 28 4" xfId="7131" xr:uid="{00000000-0005-0000-0000-0000D1160000}"/>
    <cellStyle name="40% - 강조색5 29" xfId="3052" xr:uid="{00000000-0005-0000-0000-0000D2160000}"/>
    <cellStyle name="40% - 강조색5 29 2" xfId="3053" xr:uid="{00000000-0005-0000-0000-0000D3160000}"/>
    <cellStyle name="40% - 강조색5 29 3" xfId="3054" xr:uid="{00000000-0005-0000-0000-0000D4160000}"/>
    <cellStyle name="40% - 강조색5 29 4" xfId="7132" xr:uid="{00000000-0005-0000-0000-0000D5160000}"/>
    <cellStyle name="40% - 강조색5 3" xfId="3055" xr:uid="{00000000-0005-0000-0000-0000D6160000}"/>
    <cellStyle name="40% - 강조색5 3 10" xfId="7133" xr:uid="{00000000-0005-0000-0000-0000D7160000}"/>
    <cellStyle name="40% - 강조색5 3 11" xfId="7134" xr:uid="{00000000-0005-0000-0000-0000D8160000}"/>
    <cellStyle name="40% - 강조색5 3 12" xfId="7135" xr:uid="{00000000-0005-0000-0000-0000D9160000}"/>
    <cellStyle name="40% - 강조색5 3 13" xfId="7136" xr:uid="{00000000-0005-0000-0000-0000DA160000}"/>
    <cellStyle name="40% - 강조색5 3 14" xfId="7137" xr:uid="{00000000-0005-0000-0000-0000DB160000}"/>
    <cellStyle name="40% - 강조색5 3 2" xfId="3056" xr:uid="{00000000-0005-0000-0000-0000DC160000}"/>
    <cellStyle name="40% - 강조색5 3 2 2" xfId="3057" xr:uid="{00000000-0005-0000-0000-0000DD160000}"/>
    <cellStyle name="40% - 강조색5 3 2 2 2" xfId="3058" xr:uid="{00000000-0005-0000-0000-0000DE160000}"/>
    <cellStyle name="40% - 강조색5 3 2 2 3" xfId="3059" xr:uid="{00000000-0005-0000-0000-0000DF160000}"/>
    <cellStyle name="40% - 강조색5 3 2 2 4" xfId="7138" xr:uid="{00000000-0005-0000-0000-0000E0160000}"/>
    <cellStyle name="40% - 강조색5 3 2 3" xfId="3060" xr:uid="{00000000-0005-0000-0000-0000E1160000}"/>
    <cellStyle name="40% - 강조색5 3 2 3 2" xfId="3061" xr:uid="{00000000-0005-0000-0000-0000E2160000}"/>
    <cellStyle name="40% - 강조색5 3 2 3 3" xfId="3062" xr:uid="{00000000-0005-0000-0000-0000E3160000}"/>
    <cellStyle name="40% - 강조색5 3 2 4" xfId="3063" xr:uid="{00000000-0005-0000-0000-0000E4160000}"/>
    <cellStyle name="40% - 강조색5 3 2 5" xfId="3064" xr:uid="{00000000-0005-0000-0000-0000E5160000}"/>
    <cellStyle name="40% - 강조색5 3 2 6" xfId="7139" xr:uid="{00000000-0005-0000-0000-0000E6160000}"/>
    <cellStyle name="40% - 강조색5 3 3" xfId="3065" xr:uid="{00000000-0005-0000-0000-0000E7160000}"/>
    <cellStyle name="40% - 강조색5 3 3 2" xfId="3066" xr:uid="{00000000-0005-0000-0000-0000E8160000}"/>
    <cellStyle name="40% - 강조색5 3 3 2 2" xfId="3067" xr:uid="{00000000-0005-0000-0000-0000E9160000}"/>
    <cellStyle name="40% - 강조색5 3 3 2 3" xfId="3068" xr:uid="{00000000-0005-0000-0000-0000EA160000}"/>
    <cellStyle name="40% - 강조색5 3 3 3" xfId="3069" xr:uid="{00000000-0005-0000-0000-0000EB160000}"/>
    <cellStyle name="40% - 강조색5 3 3 3 2" xfId="3070" xr:uid="{00000000-0005-0000-0000-0000EC160000}"/>
    <cellStyle name="40% - 강조색5 3 3 3 3" xfId="3071" xr:uid="{00000000-0005-0000-0000-0000ED160000}"/>
    <cellStyle name="40% - 강조색5 3 3 4" xfId="3072" xr:uid="{00000000-0005-0000-0000-0000EE160000}"/>
    <cellStyle name="40% - 강조색5 3 3 5" xfId="3073" xr:uid="{00000000-0005-0000-0000-0000EF160000}"/>
    <cellStyle name="40% - 강조색5 3 3 6" xfId="7140" xr:uid="{00000000-0005-0000-0000-0000F0160000}"/>
    <cellStyle name="40% - 강조색5 3 4" xfId="3074" xr:uid="{00000000-0005-0000-0000-0000F1160000}"/>
    <cellStyle name="40% - 강조색5 3 4 2" xfId="3075" xr:uid="{00000000-0005-0000-0000-0000F2160000}"/>
    <cellStyle name="40% - 강조색5 3 4 3" xfId="3076" xr:uid="{00000000-0005-0000-0000-0000F3160000}"/>
    <cellStyle name="40% - 강조색5 3 4 4" xfId="7141" xr:uid="{00000000-0005-0000-0000-0000F4160000}"/>
    <cellStyle name="40% - 강조색5 3 5" xfId="3077" xr:uid="{00000000-0005-0000-0000-0000F5160000}"/>
    <cellStyle name="40% - 강조색5 3 5 2" xfId="3078" xr:uid="{00000000-0005-0000-0000-0000F6160000}"/>
    <cellStyle name="40% - 강조색5 3 5 3" xfId="3079" xr:uid="{00000000-0005-0000-0000-0000F7160000}"/>
    <cellStyle name="40% - 강조색5 3 5 4" xfId="7142" xr:uid="{00000000-0005-0000-0000-0000F8160000}"/>
    <cellStyle name="40% - 강조색5 3 6" xfId="3080" xr:uid="{00000000-0005-0000-0000-0000F9160000}"/>
    <cellStyle name="40% - 강조색5 3 6 2" xfId="7143" xr:uid="{00000000-0005-0000-0000-0000FA160000}"/>
    <cellStyle name="40% - 강조색5 3 7" xfId="3081" xr:uid="{00000000-0005-0000-0000-0000FB160000}"/>
    <cellStyle name="40% - 강조색5 3 7 2" xfId="7144" xr:uid="{00000000-0005-0000-0000-0000FC160000}"/>
    <cellStyle name="40% - 강조색5 3 8" xfId="7145" xr:uid="{00000000-0005-0000-0000-0000FD160000}"/>
    <cellStyle name="40% - 강조색5 3 9" xfId="7146" xr:uid="{00000000-0005-0000-0000-0000FE160000}"/>
    <cellStyle name="40% - 강조색5 30" xfId="3082" xr:uid="{00000000-0005-0000-0000-0000FF160000}"/>
    <cellStyle name="40% - 강조색5 30 2" xfId="3083" xr:uid="{00000000-0005-0000-0000-000000170000}"/>
    <cellStyle name="40% - 강조색5 30 3" xfId="7147" xr:uid="{00000000-0005-0000-0000-000001170000}"/>
    <cellStyle name="40% - 강조색5 31" xfId="3084" xr:uid="{00000000-0005-0000-0000-000002170000}"/>
    <cellStyle name="40% - 강조색5 31 2" xfId="7148" xr:uid="{00000000-0005-0000-0000-000003170000}"/>
    <cellStyle name="40% - 강조색5 32" xfId="3085" xr:uid="{00000000-0005-0000-0000-000004170000}"/>
    <cellStyle name="40% - 강조색5 32 2" xfId="7149" xr:uid="{00000000-0005-0000-0000-000005170000}"/>
    <cellStyle name="40% - 강조색5 33" xfId="3086" xr:uid="{00000000-0005-0000-0000-000006170000}"/>
    <cellStyle name="40% - 강조색5 34" xfId="3087" xr:uid="{00000000-0005-0000-0000-000007170000}"/>
    <cellStyle name="40% - 강조색5 35" xfId="3088" xr:uid="{00000000-0005-0000-0000-000008170000}"/>
    <cellStyle name="40% - 강조색5 36" xfId="3089" xr:uid="{00000000-0005-0000-0000-000009170000}"/>
    <cellStyle name="40% - 강조색5 37" xfId="3090" xr:uid="{00000000-0005-0000-0000-00000A170000}"/>
    <cellStyle name="40% - 강조색5 38" xfId="3091" xr:uid="{00000000-0005-0000-0000-00000B170000}"/>
    <cellStyle name="40% - 강조색5 4" xfId="3092" xr:uid="{00000000-0005-0000-0000-00000C170000}"/>
    <cellStyle name="40% - 강조색5 4 10" xfId="7150" xr:uid="{00000000-0005-0000-0000-00000D170000}"/>
    <cellStyle name="40% - 강조색5 4 11" xfId="7151" xr:uid="{00000000-0005-0000-0000-00000E170000}"/>
    <cellStyle name="40% - 강조색5 4 12" xfId="7152" xr:uid="{00000000-0005-0000-0000-00000F170000}"/>
    <cellStyle name="40% - 강조색5 4 13" xfId="7153" xr:uid="{00000000-0005-0000-0000-000010170000}"/>
    <cellStyle name="40% - 강조색5 4 14" xfId="7154" xr:uid="{00000000-0005-0000-0000-000011170000}"/>
    <cellStyle name="40% - 강조색5 4 2" xfId="3093" xr:uid="{00000000-0005-0000-0000-000012170000}"/>
    <cellStyle name="40% - 강조색5 4 2 2" xfId="3094" xr:uid="{00000000-0005-0000-0000-000013170000}"/>
    <cellStyle name="40% - 강조색5 4 2 2 2" xfId="3095" xr:uid="{00000000-0005-0000-0000-000014170000}"/>
    <cellStyle name="40% - 강조색5 4 2 2 3" xfId="3096" xr:uid="{00000000-0005-0000-0000-000015170000}"/>
    <cellStyle name="40% - 강조색5 4 2 2 4" xfId="7155" xr:uid="{00000000-0005-0000-0000-000016170000}"/>
    <cellStyle name="40% - 강조색5 4 2 3" xfId="3097" xr:uid="{00000000-0005-0000-0000-000017170000}"/>
    <cellStyle name="40% - 강조색5 4 2 3 2" xfId="3098" xr:uid="{00000000-0005-0000-0000-000018170000}"/>
    <cellStyle name="40% - 강조색5 4 2 3 3" xfId="3099" xr:uid="{00000000-0005-0000-0000-000019170000}"/>
    <cellStyle name="40% - 강조색5 4 2 4" xfId="3100" xr:uid="{00000000-0005-0000-0000-00001A170000}"/>
    <cellStyle name="40% - 강조색5 4 2 5" xfId="3101" xr:uid="{00000000-0005-0000-0000-00001B170000}"/>
    <cellStyle name="40% - 강조색5 4 2 6" xfId="7156" xr:uid="{00000000-0005-0000-0000-00001C170000}"/>
    <cellStyle name="40% - 강조색5 4 3" xfId="3102" xr:uid="{00000000-0005-0000-0000-00001D170000}"/>
    <cellStyle name="40% - 강조색5 4 3 2" xfId="3103" xr:uid="{00000000-0005-0000-0000-00001E170000}"/>
    <cellStyle name="40% - 강조색5 4 3 2 2" xfId="3104" xr:uid="{00000000-0005-0000-0000-00001F170000}"/>
    <cellStyle name="40% - 강조색5 4 3 2 3" xfId="3105" xr:uid="{00000000-0005-0000-0000-000020170000}"/>
    <cellStyle name="40% - 강조색5 4 3 3" xfId="3106" xr:uid="{00000000-0005-0000-0000-000021170000}"/>
    <cellStyle name="40% - 강조색5 4 3 3 2" xfId="3107" xr:uid="{00000000-0005-0000-0000-000022170000}"/>
    <cellStyle name="40% - 강조색5 4 3 3 3" xfId="3108" xr:uid="{00000000-0005-0000-0000-000023170000}"/>
    <cellStyle name="40% - 강조색5 4 3 4" xfId="3109" xr:uid="{00000000-0005-0000-0000-000024170000}"/>
    <cellStyle name="40% - 강조색5 4 3 5" xfId="3110" xr:uid="{00000000-0005-0000-0000-000025170000}"/>
    <cellStyle name="40% - 강조색5 4 3 6" xfId="7157" xr:uid="{00000000-0005-0000-0000-000026170000}"/>
    <cellStyle name="40% - 강조색5 4 4" xfId="3111" xr:uid="{00000000-0005-0000-0000-000027170000}"/>
    <cellStyle name="40% - 강조색5 4 4 2" xfId="3112" xr:uid="{00000000-0005-0000-0000-000028170000}"/>
    <cellStyle name="40% - 강조색5 4 4 3" xfId="3113" xr:uid="{00000000-0005-0000-0000-000029170000}"/>
    <cellStyle name="40% - 강조색5 4 4 4" xfId="7158" xr:uid="{00000000-0005-0000-0000-00002A170000}"/>
    <cellStyle name="40% - 강조색5 4 5" xfId="3114" xr:uid="{00000000-0005-0000-0000-00002B170000}"/>
    <cellStyle name="40% - 강조색5 4 5 2" xfId="3115" xr:uid="{00000000-0005-0000-0000-00002C170000}"/>
    <cellStyle name="40% - 강조색5 4 5 3" xfId="3116" xr:uid="{00000000-0005-0000-0000-00002D170000}"/>
    <cellStyle name="40% - 강조색5 4 5 4" xfId="7159" xr:uid="{00000000-0005-0000-0000-00002E170000}"/>
    <cellStyle name="40% - 강조색5 4 6" xfId="3117" xr:uid="{00000000-0005-0000-0000-00002F170000}"/>
    <cellStyle name="40% - 강조색5 4 6 2" xfId="7160" xr:uid="{00000000-0005-0000-0000-000030170000}"/>
    <cellStyle name="40% - 강조색5 4 7" xfId="3118" xr:uid="{00000000-0005-0000-0000-000031170000}"/>
    <cellStyle name="40% - 강조색5 4 7 2" xfId="7161" xr:uid="{00000000-0005-0000-0000-000032170000}"/>
    <cellStyle name="40% - 강조색5 4 8" xfId="7162" xr:uid="{00000000-0005-0000-0000-000033170000}"/>
    <cellStyle name="40% - 강조색5 4 9" xfId="7163" xr:uid="{00000000-0005-0000-0000-000034170000}"/>
    <cellStyle name="40% - 강조색5 5" xfId="3119" xr:uid="{00000000-0005-0000-0000-000035170000}"/>
    <cellStyle name="40% - 강조색5 5 10" xfId="7164" xr:uid="{00000000-0005-0000-0000-000036170000}"/>
    <cellStyle name="40% - 강조색5 5 11" xfId="7165" xr:uid="{00000000-0005-0000-0000-000037170000}"/>
    <cellStyle name="40% - 강조색5 5 12" xfId="7166" xr:uid="{00000000-0005-0000-0000-000038170000}"/>
    <cellStyle name="40% - 강조색5 5 13" xfId="7167" xr:uid="{00000000-0005-0000-0000-000039170000}"/>
    <cellStyle name="40% - 강조색5 5 14" xfId="7168" xr:uid="{00000000-0005-0000-0000-00003A170000}"/>
    <cellStyle name="40% - 강조색5 5 2" xfId="3120" xr:uid="{00000000-0005-0000-0000-00003B170000}"/>
    <cellStyle name="40% - 강조색5 5 2 2" xfId="3121" xr:uid="{00000000-0005-0000-0000-00003C170000}"/>
    <cellStyle name="40% - 강조색5 5 2 2 2" xfId="3122" xr:uid="{00000000-0005-0000-0000-00003D170000}"/>
    <cellStyle name="40% - 강조색5 5 2 2 3" xfId="3123" xr:uid="{00000000-0005-0000-0000-00003E170000}"/>
    <cellStyle name="40% - 강조색5 5 2 2 4" xfId="7169" xr:uid="{00000000-0005-0000-0000-00003F170000}"/>
    <cellStyle name="40% - 강조색5 5 2 3" xfId="3124" xr:uid="{00000000-0005-0000-0000-000040170000}"/>
    <cellStyle name="40% - 강조색5 5 2 3 2" xfId="3125" xr:uid="{00000000-0005-0000-0000-000041170000}"/>
    <cellStyle name="40% - 강조색5 5 2 3 3" xfId="3126" xr:uid="{00000000-0005-0000-0000-000042170000}"/>
    <cellStyle name="40% - 강조색5 5 2 4" xfId="3127" xr:uid="{00000000-0005-0000-0000-000043170000}"/>
    <cellStyle name="40% - 강조색5 5 2 5" xfId="3128" xr:uid="{00000000-0005-0000-0000-000044170000}"/>
    <cellStyle name="40% - 강조색5 5 2 6" xfId="7170" xr:uid="{00000000-0005-0000-0000-000045170000}"/>
    <cellStyle name="40% - 강조색5 5 3" xfId="3129" xr:uid="{00000000-0005-0000-0000-000046170000}"/>
    <cellStyle name="40% - 강조색5 5 3 2" xfId="3130" xr:uid="{00000000-0005-0000-0000-000047170000}"/>
    <cellStyle name="40% - 강조색5 5 3 2 2" xfId="3131" xr:uid="{00000000-0005-0000-0000-000048170000}"/>
    <cellStyle name="40% - 강조색5 5 3 2 3" xfId="3132" xr:uid="{00000000-0005-0000-0000-000049170000}"/>
    <cellStyle name="40% - 강조색5 5 3 3" xfId="3133" xr:uid="{00000000-0005-0000-0000-00004A170000}"/>
    <cellStyle name="40% - 강조색5 5 3 3 2" xfId="3134" xr:uid="{00000000-0005-0000-0000-00004B170000}"/>
    <cellStyle name="40% - 강조색5 5 3 3 3" xfId="3135" xr:uid="{00000000-0005-0000-0000-00004C170000}"/>
    <cellStyle name="40% - 강조색5 5 3 4" xfId="3136" xr:uid="{00000000-0005-0000-0000-00004D170000}"/>
    <cellStyle name="40% - 강조색5 5 3 5" xfId="3137" xr:uid="{00000000-0005-0000-0000-00004E170000}"/>
    <cellStyle name="40% - 강조색5 5 3 6" xfId="7171" xr:uid="{00000000-0005-0000-0000-00004F170000}"/>
    <cellStyle name="40% - 강조색5 5 4" xfId="3138" xr:uid="{00000000-0005-0000-0000-000050170000}"/>
    <cellStyle name="40% - 강조색5 5 4 2" xfId="3139" xr:uid="{00000000-0005-0000-0000-000051170000}"/>
    <cellStyle name="40% - 강조색5 5 4 3" xfId="3140" xr:uid="{00000000-0005-0000-0000-000052170000}"/>
    <cellStyle name="40% - 강조색5 5 4 4" xfId="7172" xr:uid="{00000000-0005-0000-0000-000053170000}"/>
    <cellStyle name="40% - 강조색5 5 5" xfId="3141" xr:uid="{00000000-0005-0000-0000-000054170000}"/>
    <cellStyle name="40% - 강조색5 5 5 2" xfId="3142" xr:uid="{00000000-0005-0000-0000-000055170000}"/>
    <cellStyle name="40% - 강조색5 5 5 3" xfId="3143" xr:uid="{00000000-0005-0000-0000-000056170000}"/>
    <cellStyle name="40% - 강조색5 5 5 4" xfId="7173" xr:uid="{00000000-0005-0000-0000-000057170000}"/>
    <cellStyle name="40% - 강조색5 5 6" xfId="3144" xr:uid="{00000000-0005-0000-0000-000058170000}"/>
    <cellStyle name="40% - 강조색5 5 6 2" xfId="7174" xr:uid="{00000000-0005-0000-0000-000059170000}"/>
    <cellStyle name="40% - 강조색5 5 7" xfId="3145" xr:uid="{00000000-0005-0000-0000-00005A170000}"/>
    <cellStyle name="40% - 강조색5 5 7 2" xfId="7175" xr:uid="{00000000-0005-0000-0000-00005B170000}"/>
    <cellStyle name="40% - 강조색5 5 8" xfId="7176" xr:uid="{00000000-0005-0000-0000-00005C170000}"/>
    <cellStyle name="40% - 강조색5 5 9" xfId="7177" xr:uid="{00000000-0005-0000-0000-00005D170000}"/>
    <cellStyle name="40% - 강조색5 6" xfId="3146" xr:uid="{00000000-0005-0000-0000-00005E170000}"/>
    <cellStyle name="40% - 강조색5 6 10" xfId="7178" xr:uid="{00000000-0005-0000-0000-00005F170000}"/>
    <cellStyle name="40% - 강조색5 6 11" xfId="7179" xr:uid="{00000000-0005-0000-0000-000060170000}"/>
    <cellStyle name="40% - 강조색5 6 12" xfId="7180" xr:uid="{00000000-0005-0000-0000-000061170000}"/>
    <cellStyle name="40% - 강조색5 6 13" xfId="7181" xr:uid="{00000000-0005-0000-0000-000062170000}"/>
    <cellStyle name="40% - 강조색5 6 14" xfId="7182" xr:uid="{00000000-0005-0000-0000-000063170000}"/>
    <cellStyle name="40% - 강조색5 6 2" xfId="3147" xr:uid="{00000000-0005-0000-0000-000064170000}"/>
    <cellStyle name="40% - 강조색5 6 2 2" xfId="3148" xr:uid="{00000000-0005-0000-0000-000065170000}"/>
    <cellStyle name="40% - 강조색5 6 2 2 2" xfId="3149" xr:uid="{00000000-0005-0000-0000-000066170000}"/>
    <cellStyle name="40% - 강조색5 6 2 2 3" xfId="3150" xr:uid="{00000000-0005-0000-0000-000067170000}"/>
    <cellStyle name="40% - 강조색5 6 2 2 4" xfId="7183" xr:uid="{00000000-0005-0000-0000-000068170000}"/>
    <cellStyle name="40% - 강조색5 6 2 3" xfId="3151" xr:uid="{00000000-0005-0000-0000-000069170000}"/>
    <cellStyle name="40% - 강조색5 6 2 3 2" xfId="3152" xr:uid="{00000000-0005-0000-0000-00006A170000}"/>
    <cellStyle name="40% - 강조색5 6 2 3 3" xfId="3153" xr:uid="{00000000-0005-0000-0000-00006B170000}"/>
    <cellStyle name="40% - 강조색5 6 2 4" xfId="3154" xr:uid="{00000000-0005-0000-0000-00006C170000}"/>
    <cellStyle name="40% - 강조색5 6 2 5" xfId="3155" xr:uid="{00000000-0005-0000-0000-00006D170000}"/>
    <cellStyle name="40% - 강조색5 6 2 6" xfId="7184" xr:uid="{00000000-0005-0000-0000-00006E170000}"/>
    <cellStyle name="40% - 강조색5 6 3" xfId="3156" xr:uid="{00000000-0005-0000-0000-00006F170000}"/>
    <cellStyle name="40% - 강조색5 6 3 2" xfId="3157" xr:uid="{00000000-0005-0000-0000-000070170000}"/>
    <cellStyle name="40% - 강조색5 6 3 2 2" xfId="3158" xr:uid="{00000000-0005-0000-0000-000071170000}"/>
    <cellStyle name="40% - 강조색5 6 3 2 3" xfId="3159" xr:uid="{00000000-0005-0000-0000-000072170000}"/>
    <cellStyle name="40% - 강조색5 6 3 3" xfId="3160" xr:uid="{00000000-0005-0000-0000-000073170000}"/>
    <cellStyle name="40% - 강조색5 6 3 3 2" xfId="3161" xr:uid="{00000000-0005-0000-0000-000074170000}"/>
    <cellStyle name="40% - 강조색5 6 3 3 3" xfId="3162" xr:uid="{00000000-0005-0000-0000-000075170000}"/>
    <cellStyle name="40% - 강조색5 6 3 4" xfId="3163" xr:uid="{00000000-0005-0000-0000-000076170000}"/>
    <cellStyle name="40% - 강조색5 6 3 5" xfId="3164" xr:uid="{00000000-0005-0000-0000-000077170000}"/>
    <cellStyle name="40% - 강조색5 6 3 6" xfId="7185" xr:uid="{00000000-0005-0000-0000-000078170000}"/>
    <cellStyle name="40% - 강조색5 6 4" xfId="3165" xr:uid="{00000000-0005-0000-0000-000079170000}"/>
    <cellStyle name="40% - 강조색5 6 4 2" xfId="3166" xr:uid="{00000000-0005-0000-0000-00007A170000}"/>
    <cellStyle name="40% - 강조색5 6 4 3" xfId="3167" xr:uid="{00000000-0005-0000-0000-00007B170000}"/>
    <cellStyle name="40% - 강조색5 6 4 4" xfId="7186" xr:uid="{00000000-0005-0000-0000-00007C170000}"/>
    <cellStyle name="40% - 강조색5 6 5" xfId="3168" xr:uid="{00000000-0005-0000-0000-00007D170000}"/>
    <cellStyle name="40% - 강조색5 6 5 2" xfId="3169" xr:uid="{00000000-0005-0000-0000-00007E170000}"/>
    <cellStyle name="40% - 강조색5 6 5 3" xfId="3170" xr:uid="{00000000-0005-0000-0000-00007F170000}"/>
    <cellStyle name="40% - 강조색5 6 5 4" xfId="7187" xr:uid="{00000000-0005-0000-0000-000080170000}"/>
    <cellStyle name="40% - 강조색5 6 6" xfId="3171" xr:uid="{00000000-0005-0000-0000-000081170000}"/>
    <cellStyle name="40% - 강조색5 6 6 2" xfId="7188" xr:uid="{00000000-0005-0000-0000-000082170000}"/>
    <cellStyle name="40% - 강조색5 6 7" xfId="3172" xr:uid="{00000000-0005-0000-0000-000083170000}"/>
    <cellStyle name="40% - 강조색5 6 7 2" xfId="7189" xr:uid="{00000000-0005-0000-0000-000084170000}"/>
    <cellStyle name="40% - 강조색5 6 8" xfId="7190" xr:uid="{00000000-0005-0000-0000-000085170000}"/>
    <cellStyle name="40% - 강조색5 6 9" xfId="7191" xr:uid="{00000000-0005-0000-0000-000086170000}"/>
    <cellStyle name="40% - 강조색5 7" xfId="3173" xr:uid="{00000000-0005-0000-0000-000087170000}"/>
    <cellStyle name="40% - 강조색5 7 10" xfId="7192" xr:uid="{00000000-0005-0000-0000-000088170000}"/>
    <cellStyle name="40% - 강조색5 7 11" xfId="7193" xr:uid="{00000000-0005-0000-0000-000089170000}"/>
    <cellStyle name="40% - 강조색5 7 12" xfId="7194" xr:uid="{00000000-0005-0000-0000-00008A170000}"/>
    <cellStyle name="40% - 강조색5 7 13" xfId="7195" xr:uid="{00000000-0005-0000-0000-00008B170000}"/>
    <cellStyle name="40% - 강조색5 7 14" xfId="7196" xr:uid="{00000000-0005-0000-0000-00008C170000}"/>
    <cellStyle name="40% - 강조색5 7 2" xfId="3174" xr:uid="{00000000-0005-0000-0000-00008D170000}"/>
    <cellStyle name="40% - 강조색5 7 2 2" xfId="3175" xr:uid="{00000000-0005-0000-0000-00008E170000}"/>
    <cellStyle name="40% - 강조색5 7 2 2 2" xfId="3176" xr:uid="{00000000-0005-0000-0000-00008F170000}"/>
    <cellStyle name="40% - 강조색5 7 2 2 3" xfId="3177" xr:uid="{00000000-0005-0000-0000-000090170000}"/>
    <cellStyle name="40% - 강조색5 7 2 2 4" xfId="7197" xr:uid="{00000000-0005-0000-0000-000091170000}"/>
    <cellStyle name="40% - 강조색5 7 2 3" xfId="3178" xr:uid="{00000000-0005-0000-0000-000092170000}"/>
    <cellStyle name="40% - 강조색5 7 2 3 2" xfId="3179" xr:uid="{00000000-0005-0000-0000-000093170000}"/>
    <cellStyle name="40% - 강조색5 7 2 3 3" xfId="3180" xr:uid="{00000000-0005-0000-0000-000094170000}"/>
    <cellStyle name="40% - 강조색5 7 2 4" xfId="3181" xr:uid="{00000000-0005-0000-0000-000095170000}"/>
    <cellStyle name="40% - 강조색5 7 2 5" xfId="3182" xr:uid="{00000000-0005-0000-0000-000096170000}"/>
    <cellStyle name="40% - 강조색5 7 2 6" xfId="7198" xr:uid="{00000000-0005-0000-0000-000097170000}"/>
    <cellStyle name="40% - 강조색5 7 3" xfId="3183" xr:uid="{00000000-0005-0000-0000-000098170000}"/>
    <cellStyle name="40% - 강조색5 7 3 2" xfId="3184" xr:uid="{00000000-0005-0000-0000-000099170000}"/>
    <cellStyle name="40% - 강조색5 7 3 2 2" xfId="3185" xr:uid="{00000000-0005-0000-0000-00009A170000}"/>
    <cellStyle name="40% - 강조색5 7 3 2 3" xfId="3186" xr:uid="{00000000-0005-0000-0000-00009B170000}"/>
    <cellStyle name="40% - 강조색5 7 3 3" xfId="3187" xr:uid="{00000000-0005-0000-0000-00009C170000}"/>
    <cellStyle name="40% - 강조색5 7 3 3 2" xfId="3188" xr:uid="{00000000-0005-0000-0000-00009D170000}"/>
    <cellStyle name="40% - 강조색5 7 3 3 3" xfId="3189" xr:uid="{00000000-0005-0000-0000-00009E170000}"/>
    <cellStyle name="40% - 강조색5 7 3 4" xfId="3190" xr:uid="{00000000-0005-0000-0000-00009F170000}"/>
    <cellStyle name="40% - 강조색5 7 3 5" xfId="3191" xr:uid="{00000000-0005-0000-0000-0000A0170000}"/>
    <cellStyle name="40% - 강조색5 7 3 6" xfId="7199" xr:uid="{00000000-0005-0000-0000-0000A1170000}"/>
    <cellStyle name="40% - 강조색5 7 4" xfId="3192" xr:uid="{00000000-0005-0000-0000-0000A2170000}"/>
    <cellStyle name="40% - 강조색5 7 4 2" xfId="3193" xr:uid="{00000000-0005-0000-0000-0000A3170000}"/>
    <cellStyle name="40% - 강조색5 7 4 3" xfId="3194" xr:uid="{00000000-0005-0000-0000-0000A4170000}"/>
    <cellStyle name="40% - 강조색5 7 4 4" xfId="7200" xr:uid="{00000000-0005-0000-0000-0000A5170000}"/>
    <cellStyle name="40% - 강조색5 7 5" xfId="3195" xr:uid="{00000000-0005-0000-0000-0000A6170000}"/>
    <cellStyle name="40% - 강조색5 7 5 2" xfId="3196" xr:uid="{00000000-0005-0000-0000-0000A7170000}"/>
    <cellStyle name="40% - 강조색5 7 5 3" xfId="3197" xr:uid="{00000000-0005-0000-0000-0000A8170000}"/>
    <cellStyle name="40% - 강조색5 7 5 4" xfId="7201" xr:uid="{00000000-0005-0000-0000-0000A9170000}"/>
    <cellStyle name="40% - 강조색5 7 6" xfId="3198" xr:uid="{00000000-0005-0000-0000-0000AA170000}"/>
    <cellStyle name="40% - 강조색5 7 6 2" xfId="7202" xr:uid="{00000000-0005-0000-0000-0000AB170000}"/>
    <cellStyle name="40% - 강조색5 7 7" xfId="3199" xr:uid="{00000000-0005-0000-0000-0000AC170000}"/>
    <cellStyle name="40% - 강조색5 7 7 2" xfId="7203" xr:uid="{00000000-0005-0000-0000-0000AD170000}"/>
    <cellStyle name="40% - 강조색5 7 8" xfId="7204" xr:uid="{00000000-0005-0000-0000-0000AE170000}"/>
    <cellStyle name="40% - 강조색5 7 9" xfId="7205" xr:uid="{00000000-0005-0000-0000-0000AF170000}"/>
    <cellStyle name="40% - 강조색5 8" xfId="3200" xr:uid="{00000000-0005-0000-0000-0000B0170000}"/>
    <cellStyle name="40% - 강조색5 8 10" xfId="7206" xr:uid="{00000000-0005-0000-0000-0000B1170000}"/>
    <cellStyle name="40% - 강조색5 8 11" xfId="7207" xr:uid="{00000000-0005-0000-0000-0000B2170000}"/>
    <cellStyle name="40% - 강조색5 8 12" xfId="7208" xr:uid="{00000000-0005-0000-0000-0000B3170000}"/>
    <cellStyle name="40% - 강조색5 8 13" xfId="7209" xr:uid="{00000000-0005-0000-0000-0000B4170000}"/>
    <cellStyle name="40% - 강조색5 8 14" xfId="7210" xr:uid="{00000000-0005-0000-0000-0000B5170000}"/>
    <cellStyle name="40% - 강조색5 8 2" xfId="3201" xr:uid="{00000000-0005-0000-0000-0000B6170000}"/>
    <cellStyle name="40% - 강조색5 8 2 2" xfId="3202" xr:uid="{00000000-0005-0000-0000-0000B7170000}"/>
    <cellStyle name="40% - 강조색5 8 2 2 2" xfId="3203" xr:uid="{00000000-0005-0000-0000-0000B8170000}"/>
    <cellStyle name="40% - 강조색5 8 2 2 3" xfId="3204" xr:uid="{00000000-0005-0000-0000-0000B9170000}"/>
    <cellStyle name="40% - 강조색5 8 2 2 4" xfId="7211" xr:uid="{00000000-0005-0000-0000-0000BA170000}"/>
    <cellStyle name="40% - 강조색5 8 2 3" xfId="3205" xr:uid="{00000000-0005-0000-0000-0000BB170000}"/>
    <cellStyle name="40% - 강조색5 8 2 3 2" xfId="3206" xr:uid="{00000000-0005-0000-0000-0000BC170000}"/>
    <cellStyle name="40% - 강조색5 8 2 3 3" xfId="3207" xr:uid="{00000000-0005-0000-0000-0000BD170000}"/>
    <cellStyle name="40% - 강조색5 8 2 4" xfId="3208" xr:uid="{00000000-0005-0000-0000-0000BE170000}"/>
    <cellStyle name="40% - 강조색5 8 2 5" xfId="3209" xr:uid="{00000000-0005-0000-0000-0000BF170000}"/>
    <cellStyle name="40% - 강조색5 8 2 6" xfId="7212" xr:uid="{00000000-0005-0000-0000-0000C0170000}"/>
    <cellStyle name="40% - 강조색5 8 3" xfId="3210" xr:uid="{00000000-0005-0000-0000-0000C1170000}"/>
    <cellStyle name="40% - 강조색5 8 3 2" xfId="3211" xr:uid="{00000000-0005-0000-0000-0000C2170000}"/>
    <cellStyle name="40% - 강조색5 8 3 2 2" xfId="3212" xr:uid="{00000000-0005-0000-0000-0000C3170000}"/>
    <cellStyle name="40% - 강조색5 8 3 2 3" xfId="3213" xr:uid="{00000000-0005-0000-0000-0000C4170000}"/>
    <cellStyle name="40% - 강조색5 8 3 3" xfId="3214" xr:uid="{00000000-0005-0000-0000-0000C5170000}"/>
    <cellStyle name="40% - 강조색5 8 3 3 2" xfId="3215" xr:uid="{00000000-0005-0000-0000-0000C6170000}"/>
    <cellStyle name="40% - 강조색5 8 3 3 3" xfId="3216" xr:uid="{00000000-0005-0000-0000-0000C7170000}"/>
    <cellStyle name="40% - 강조색5 8 3 4" xfId="3217" xr:uid="{00000000-0005-0000-0000-0000C8170000}"/>
    <cellStyle name="40% - 강조색5 8 3 5" xfId="3218" xr:uid="{00000000-0005-0000-0000-0000C9170000}"/>
    <cellStyle name="40% - 강조색5 8 3 6" xfId="7213" xr:uid="{00000000-0005-0000-0000-0000CA170000}"/>
    <cellStyle name="40% - 강조색5 8 4" xfId="3219" xr:uid="{00000000-0005-0000-0000-0000CB170000}"/>
    <cellStyle name="40% - 강조색5 8 4 2" xfId="3220" xr:uid="{00000000-0005-0000-0000-0000CC170000}"/>
    <cellStyle name="40% - 강조색5 8 4 3" xfId="3221" xr:uid="{00000000-0005-0000-0000-0000CD170000}"/>
    <cellStyle name="40% - 강조색5 8 4 4" xfId="7214" xr:uid="{00000000-0005-0000-0000-0000CE170000}"/>
    <cellStyle name="40% - 강조색5 8 5" xfId="3222" xr:uid="{00000000-0005-0000-0000-0000CF170000}"/>
    <cellStyle name="40% - 강조색5 8 5 2" xfId="3223" xr:uid="{00000000-0005-0000-0000-0000D0170000}"/>
    <cellStyle name="40% - 강조색5 8 5 3" xfId="3224" xr:uid="{00000000-0005-0000-0000-0000D1170000}"/>
    <cellStyle name="40% - 강조색5 8 5 4" xfId="7215" xr:uid="{00000000-0005-0000-0000-0000D2170000}"/>
    <cellStyle name="40% - 강조색5 8 6" xfId="3225" xr:uid="{00000000-0005-0000-0000-0000D3170000}"/>
    <cellStyle name="40% - 강조색5 8 6 2" xfId="7216" xr:uid="{00000000-0005-0000-0000-0000D4170000}"/>
    <cellStyle name="40% - 강조색5 8 7" xfId="3226" xr:uid="{00000000-0005-0000-0000-0000D5170000}"/>
    <cellStyle name="40% - 강조색5 8 7 2" xfId="7217" xr:uid="{00000000-0005-0000-0000-0000D6170000}"/>
    <cellStyle name="40% - 강조색5 8 8" xfId="7218" xr:uid="{00000000-0005-0000-0000-0000D7170000}"/>
    <cellStyle name="40% - 강조색5 8 9" xfId="7219" xr:uid="{00000000-0005-0000-0000-0000D8170000}"/>
    <cellStyle name="40% - 강조색5 9" xfId="3227" xr:uid="{00000000-0005-0000-0000-0000D9170000}"/>
    <cellStyle name="40% - 강조색5 9 10" xfId="7220" xr:uid="{00000000-0005-0000-0000-0000DA170000}"/>
    <cellStyle name="40% - 강조색5 9 11" xfId="7221" xr:uid="{00000000-0005-0000-0000-0000DB170000}"/>
    <cellStyle name="40% - 강조색5 9 12" xfId="7222" xr:uid="{00000000-0005-0000-0000-0000DC170000}"/>
    <cellStyle name="40% - 강조색5 9 13" xfId="7223" xr:uid="{00000000-0005-0000-0000-0000DD170000}"/>
    <cellStyle name="40% - 강조색5 9 14" xfId="7224" xr:uid="{00000000-0005-0000-0000-0000DE170000}"/>
    <cellStyle name="40% - 강조색5 9 2" xfId="3228" xr:uid="{00000000-0005-0000-0000-0000DF170000}"/>
    <cellStyle name="40% - 강조색5 9 2 2" xfId="3229" xr:uid="{00000000-0005-0000-0000-0000E0170000}"/>
    <cellStyle name="40% - 강조색5 9 2 2 2" xfId="7225" xr:uid="{00000000-0005-0000-0000-0000E1170000}"/>
    <cellStyle name="40% - 강조색5 9 2 3" xfId="3230" xr:uid="{00000000-0005-0000-0000-0000E2170000}"/>
    <cellStyle name="40% - 강조색5 9 2 4" xfId="7226" xr:uid="{00000000-0005-0000-0000-0000E3170000}"/>
    <cellStyle name="40% - 강조색5 9 3" xfId="3231" xr:uid="{00000000-0005-0000-0000-0000E4170000}"/>
    <cellStyle name="40% - 강조색5 9 3 2" xfId="3232" xr:uid="{00000000-0005-0000-0000-0000E5170000}"/>
    <cellStyle name="40% - 강조색5 9 3 3" xfId="3233" xr:uid="{00000000-0005-0000-0000-0000E6170000}"/>
    <cellStyle name="40% - 강조색5 9 3 4" xfId="7227" xr:uid="{00000000-0005-0000-0000-0000E7170000}"/>
    <cellStyle name="40% - 강조색5 9 4" xfId="3234" xr:uid="{00000000-0005-0000-0000-0000E8170000}"/>
    <cellStyle name="40% - 강조색5 9 4 2" xfId="7228" xr:uid="{00000000-0005-0000-0000-0000E9170000}"/>
    <cellStyle name="40% - 강조색5 9 5" xfId="3235" xr:uid="{00000000-0005-0000-0000-0000EA170000}"/>
    <cellStyle name="40% - 강조색5 9 5 2" xfId="7229" xr:uid="{00000000-0005-0000-0000-0000EB170000}"/>
    <cellStyle name="40% - 강조색5 9 6" xfId="7230" xr:uid="{00000000-0005-0000-0000-0000EC170000}"/>
    <cellStyle name="40% - 강조색5 9 7" xfId="7231" xr:uid="{00000000-0005-0000-0000-0000ED170000}"/>
    <cellStyle name="40% - 강조색5 9 8" xfId="7232" xr:uid="{00000000-0005-0000-0000-0000EE170000}"/>
    <cellStyle name="40% - 강조색5 9 9" xfId="7233" xr:uid="{00000000-0005-0000-0000-0000EF170000}"/>
    <cellStyle name="40% - 강조색6" xfId="4335" builtinId="51" customBuiltin="1"/>
    <cellStyle name="40% - 강조색6 10" xfId="3236" xr:uid="{00000000-0005-0000-0000-0000F1170000}"/>
    <cellStyle name="40% - 강조색6 10 10" xfId="7234" xr:uid="{00000000-0005-0000-0000-0000F2170000}"/>
    <cellStyle name="40% - 강조색6 10 11" xfId="7235" xr:uid="{00000000-0005-0000-0000-0000F3170000}"/>
    <cellStyle name="40% - 강조색6 10 12" xfId="7236" xr:uid="{00000000-0005-0000-0000-0000F4170000}"/>
    <cellStyle name="40% - 강조색6 10 13" xfId="7237" xr:uid="{00000000-0005-0000-0000-0000F5170000}"/>
    <cellStyle name="40% - 강조색6 10 14" xfId="7238" xr:uid="{00000000-0005-0000-0000-0000F6170000}"/>
    <cellStyle name="40% - 강조색6 10 2" xfId="3237" xr:uid="{00000000-0005-0000-0000-0000F7170000}"/>
    <cellStyle name="40% - 강조색6 10 2 2" xfId="3238" xr:uid="{00000000-0005-0000-0000-0000F8170000}"/>
    <cellStyle name="40% - 강조색6 10 2 2 2" xfId="7239" xr:uid="{00000000-0005-0000-0000-0000F9170000}"/>
    <cellStyle name="40% - 강조색6 10 2 3" xfId="3239" xr:uid="{00000000-0005-0000-0000-0000FA170000}"/>
    <cellStyle name="40% - 강조색6 10 2 4" xfId="7240" xr:uid="{00000000-0005-0000-0000-0000FB170000}"/>
    <cellStyle name="40% - 강조색6 10 3" xfId="3240" xr:uid="{00000000-0005-0000-0000-0000FC170000}"/>
    <cellStyle name="40% - 강조색6 10 3 2" xfId="3241" xr:uid="{00000000-0005-0000-0000-0000FD170000}"/>
    <cellStyle name="40% - 강조색6 10 3 3" xfId="3242" xr:uid="{00000000-0005-0000-0000-0000FE170000}"/>
    <cellStyle name="40% - 강조색6 10 3 4" xfId="7241" xr:uid="{00000000-0005-0000-0000-0000FF170000}"/>
    <cellStyle name="40% - 강조색6 10 4" xfId="3243" xr:uid="{00000000-0005-0000-0000-000000180000}"/>
    <cellStyle name="40% - 강조색6 10 4 2" xfId="7242" xr:uid="{00000000-0005-0000-0000-000001180000}"/>
    <cellStyle name="40% - 강조색6 10 5" xfId="3244" xr:uid="{00000000-0005-0000-0000-000002180000}"/>
    <cellStyle name="40% - 강조색6 10 5 2" xfId="7243" xr:uid="{00000000-0005-0000-0000-000003180000}"/>
    <cellStyle name="40% - 강조색6 10 6" xfId="7244" xr:uid="{00000000-0005-0000-0000-000004180000}"/>
    <cellStyle name="40% - 강조색6 10 7" xfId="7245" xr:uid="{00000000-0005-0000-0000-000005180000}"/>
    <cellStyle name="40% - 강조색6 10 8" xfId="7246" xr:uid="{00000000-0005-0000-0000-000006180000}"/>
    <cellStyle name="40% - 강조색6 10 9" xfId="7247" xr:uid="{00000000-0005-0000-0000-000007180000}"/>
    <cellStyle name="40% - 강조색6 11" xfId="3245" xr:uid="{00000000-0005-0000-0000-000008180000}"/>
    <cellStyle name="40% - 강조색6 11 10" xfId="7248" xr:uid="{00000000-0005-0000-0000-000009180000}"/>
    <cellStyle name="40% - 강조색6 11 11" xfId="7249" xr:uid="{00000000-0005-0000-0000-00000A180000}"/>
    <cellStyle name="40% - 강조색6 11 12" xfId="7250" xr:uid="{00000000-0005-0000-0000-00000B180000}"/>
    <cellStyle name="40% - 강조색6 11 13" xfId="7251" xr:uid="{00000000-0005-0000-0000-00000C180000}"/>
    <cellStyle name="40% - 강조색6 11 14" xfId="7252" xr:uid="{00000000-0005-0000-0000-00000D180000}"/>
    <cellStyle name="40% - 강조색6 11 2" xfId="3246" xr:uid="{00000000-0005-0000-0000-00000E180000}"/>
    <cellStyle name="40% - 강조색6 11 2 2" xfId="3247" xr:uid="{00000000-0005-0000-0000-00000F180000}"/>
    <cellStyle name="40% - 강조색6 11 2 2 2" xfId="7253" xr:uid="{00000000-0005-0000-0000-000010180000}"/>
    <cellStyle name="40% - 강조색6 11 2 3" xfId="3248" xr:uid="{00000000-0005-0000-0000-000011180000}"/>
    <cellStyle name="40% - 강조색6 11 2 4" xfId="7254" xr:uid="{00000000-0005-0000-0000-000012180000}"/>
    <cellStyle name="40% - 강조색6 11 3" xfId="3249" xr:uid="{00000000-0005-0000-0000-000013180000}"/>
    <cellStyle name="40% - 강조색6 11 3 2" xfId="3250" xr:uid="{00000000-0005-0000-0000-000014180000}"/>
    <cellStyle name="40% - 강조색6 11 3 3" xfId="3251" xr:uid="{00000000-0005-0000-0000-000015180000}"/>
    <cellStyle name="40% - 강조색6 11 3 4" xfId="7255" xr:uid="{00000000-0005-0000-0000-000016180000}"/>
    <cellStyle name="40% - 강조색6 11 4" xfId="3252" xr:uid="{00000000-0005-0000-0000-000017180000}"/>
    <cellStyle name="40% - 강조색6 11 4 2" xfId="7256" xr:uid="{00000000-0005-0000-0000-000018180000}"/>
    <cellStyle name="40% - 강조색6 11 5" xfId="3253" xr:uid="{00000000-0005-0000-0000-000019180000}"/>
    <cellStyle name="40% - 강조색6 11 5 2" xfId="7257" xr:uid="{00000000-0005-0000-0000-00001A180000}"/>
    <cellStyle name="40% - 강조색6 11 6" xfId="7258" xr:uid="{00000000-0005-0000-0000-00001B180000}"/>
    <cellStyle name="40% - 강조색6 11 7" xfId="7259" xr:uid="{00000000-0005-0000-0000-00001C180000}"/>
    <cellStyle name="40% - 강조색6 11 8" xfId="7260" xr:uid="{00000000-0005-0000-0000-00001D180000}"/>
    <cellStyle name="40% - 강조색6 11 9" xfId="7261" xr:uid="{00000000-0005-0000-0000-00001E180000}"/>
    <cellStyle name="40% - 강조색6 12" xfId="3254" xr:uid="{00000000-0005-0000-0000-00001F180000}"/>
    <cellStyle name="40% - 강조색6 12 10" xfId="7262" xr:uid="{00000000-0005-0000-0000-000020180000}"/>
    <cellStyle name="40% - 강조색6 12 11" xfId="7263" xr:uid="{00000000-0005-0000-0000-000021180000}"/>
    <cellStyle name="40% - 강조색6 12 12" xfId="7264" xr:uid="{00000000-0005-0000-0000-000022180000}"/>
    <cellStyle name="40% - 강조색6 12 13" xfId="7265" xr:uid="{00000000-0005-0000-0000-000023180000}"/>
    <cellStyle name="40% - 강조색6 12 14" xfId="7266" xr:uid="{00000000-0005-0000-0000-000024180000}"/>
    <cellStyle name="40% - 강조색6 12 2" xfId="3255" xr:uid="{00000000-0005-0000-0000-000025180000}"/>
    <cellStyle name="40% - 강조색6 12 2 2" xfId="3256" xr:uid="{00000000-0005-0000-0000-000026180000}"/>
    <cellStyle name="40% - 강조색6 12 2 2 2" xfId="7267" xr:uid="{00000000-0005-0000-0000-000027180000}"/>
    <cellStyle name="40% - 강조색6 12 2 3" xfId="3257" xr:uid="{00000000-0005-0000-0000-000028180000}"/>
    <cellStyle name="40% - 강조색6 12 2 4" xfId="7268" xr:uid="{00000000-0005-0000-0000-000029180000}"/>
    <cellStyle name="40% - 강조색6 12 3" xfId="3258" xr:uid="{00000000-0005-0000-0000-00002A180000}"/>
    <cellStyle name="40% - 강조색6 12 3 2" xfId="3259" xr:uid="{00000000-0005-0000-0000-00002B180000}"/>
    <cellStyle name="40% - 강조색6 12 3 3" xfId="3260" xr:uid="{00000000-0005-0000-0000-00002C180000}"/>
    <cellStyle name="40% - 강조색6 12 3 4" xfId="7269" xr:uid="{00000000-0005-0000-0000-00002D180000}"/>
    <cellStyle name="40% - 강조색6 12 4" xfId="3261" xr:uid="{00000000-0005-0000-0000-00002E180000}"/>
    <cellStyle name="40% - 강조색6 12 4 2" xfId="7270" xr:uid="{00000000-0005-0000-0000-00002F180000}"/>
    <cellStyle name="40% - 강조색6 12 5" xfId="3262" xr:uid="{00000000-0005-0000-0000-000030180000}"/>
    <cellStyle name="40% - 강조색6 12 5 2" xfId="7271" xr:uid="{00000000-0005-0000-0000-000031180000}"/>
    <cellStyle name="40% - 강조색6 12 6" xfId="7272" xr:uid="{00000000-0005-0000-0000-000032180000}"/>
    <cellStyle name="40% - 강조색6 12 7" xfId="7273" xr:uid="{00000000-0005-0000-0000-000033180000}"/>
    <cellStyle name="40% - 강조색6 12 8" xfId="7274" xr:uid="{00000000-0005-0000-0000-000034180000}"/>
    <cellStyle name="40% - 강조색6 12 9" xfId="7275" xr:uid="{00000000-0005-0000-0000-000035180000}"/>
    <cellStyle name="40% - 강조색6 13" xfId="3263" xr:uid="{00000000-0005-0000-0000-000036180000}"/>
    <cellStyle name="40% - 강조색6 13 10" xfId="7276" xr:uid="{00000000-0005-0000-0000-000037180000}"/>
    <cellStyle name="40% - 강조색6 13 11" xfId="7277" xr:uid="{00000000-0005-0000-0000-000038180000}"/>
    <cellStyle name="40% - 강조색6 13 12" xfId="7278" xr:uid="{00000000-0005-0000-0000-000039180000}"/>
    <cellStyle name="40% - 강조색6 13 13" xfId="7279" xr:uid="{00000000-0005-0000-0000-00003A180000}"/>
    <cellStyle name="40% - 강조색6 13 14" xfId="7280" xr:uid="{00000000-0005-0000-0000-00003B180000}"/>
    <cellStyle name="40% - 강조색6 13 2" xfId="3264" xr:uid="{00000000-0005-0000-0000-00003C180000}"/>
    <cellStyle name="40% - 강조색6 13 2 2" xfId="3265" xr:uid="{00000000-0005-0000-0000-00003D180000}"/>
    <cellStyle name="40% - 강조색6 13 2 2 2" xfId="7281" xr:uid="{00000000-0005-0000-0000-00003E180000}"/>
    <cellStyle name="40% - 강조색6 13 2 3" xfId="3266" xr:uid="{00000000-0005-0000-0000-00003F180000}"/>
    <cellStyle name="40% - 강조색6 13 2 4" xfId="7282" xr:uid="{00000000-0005-0000-0000-000040180000}"/>
    <cellStyle name="40% - 강조색6 13 3" xfId="3267" xr:uid="{00000000-0005-0000-0000-000041180000}"/>
    <cellStyle name="40% - 강조색6 13 3 2" xfId="3268" xr:uid="{00000000-0005-0000-0000-000042180000}"/>
    <cellStyle name="40% - 강조색6 13 3 3" xfId="3269" xr:uid="{00000000-0005-0000-0000-000043180000}"/>
    <cellStyle name="40% - 강조색6 13 3 4" xfId="7283" xr:uid="{00000000-0005-0000-0000-000044180000}"/>
    <cellStyle name="40% - 강조색6 13 4" xfId="3270" xr:uid="{00000000-0005-0000-0000-000045180000}"/>
    <cellStyle name="40% - 강조색6 13 4 2" xfId="7284" xr:uid="{00000000-0005-0000-0000-000046180000}"/>
    <cellStyle name="40% - 강조색6 13 5" xfId="3271" xr:uid="{00000000-0005-0000-0000-000047180000}"/>
    <cellStyle name="40% - 강조색6 13 5 2" xfId="7285" xr:uid="{00000000-0005-0000-0000-000048180000}"/>
    <cellStyle name="40% - 강조색6 13 6" xfId="7286" xr:uid="{00000000-0005-0000-0000-000049180000}"/>
    <cellStyle name="40% - 강조색6 13 7" xfId="7287" xr:uid="{00000000-0005-0000-0000-00004A180000}"/>
    <cellStyle name="40% - 강조색6 13 8" xfId="7288" xr:uid="{00000000-0005-0000-0000-00004B180000}"/>
    <cellStyle name="40% - 강조색6 13 9" xfId="7289" xr:uid="{00000000-0005-0000-0000-00004C180000}"/>
    <cellStyle name="40% - 강조색6 14" xfId="3272" xr:uid="{00000000-0005-0000-0000-00004D180000}"/>
    <cellStyle name="40% - 강조색6 14 10" xfId="7290" xr:uid="{00000000-0005-0000-0000-00004E180000}"/>
    <cellStyle name="40% - 강조색6 14 11" xfId="7291" xr:uid="{00000000-0005-0000-0000-00004F180000}"/>
    <cellStyle name="40% - 강조색6 14 12" xfId="7292" xr:uid="{00000000-0005-0000-0000-000050180000}"/>
    <cellStyle name="40% - 강조색6 14 13" xfId="7293" xr:uid="{00000000-0005-0000-0000-000051180000}"/>
    <cellStyle name="40% - 강조색6 14 14" xfId="7294" xr:uid="{00000000-0005-0000-0000-000052180000}"/>
    <cellStyle name="40% - 강조색6 14 2" xfId="3273" xr:uid="{00000000-0005-0000-0000-000053180000}"/>
    <cellStyle name="40% - 강조색6 14 2 2" xfId="3274" xr:uid="{00000000-0005-0000-0000-000054180000}"/>
    <cellStyle name="40% - 강조색6 14 2 2 2" xfId="7295" xr:uid="{00000000-0005-0000-0000-000055180000}"/>
    <cellStyle name="40% - 강조색6 14 2 3" xfId="3275" xr:uid="{00000000-0005-0000-0000-000056180000}"/>
    <cellStyle name="40% - 강조색6 14 2 4" xfId="7296" xr:uid="{00000000-0005-0000-0000-000057180000}"/>
    <cellStyle name="40% - 강조색6 14 3" xfId="3276" xr:uid="{00000000-0005-0000-0000-000058180000}"/>
    <cellStyle name="40% - 강조색6 14 3 2" xfId="3277" xr:uid="{00000000-0005-0000-0000-000059180000}"/>
    <cellStyle name="40% - 강조색6 14 3 3" xfId="3278" xr:uid="{00000000-0005-0000-0000-00005A180000}"/>
    <cellStyle name="40% - 강조색6 14 3 4" xfId="7297" xr:uid="{00000000-0005-0000-0000-00005B180000}"/>
    <cellStyle name="40% - 강조색6 14 4" xfId="3279" xr:uid="{00000000-0005-0000-0000-00005C180000}"/>
    <cellStyle name="40% - 강조색6 14 4 2" xfId="7298" xr:uid="{00000000-0005-0000-0000-00005D180000}"/>
    <cellStyle name="40% - 강조색6 14 5" xfId="3280" xr:uid="{00000000-0005-0000-0000-00005E180000}"/>
    <cellStyle name="40% - 강조색6 14 5 2" xfId="7299" xr:uid="{00000000-0005-0000-0000-00005F180000}"/>
    <cellStyle name="40% - 강조색6 14 6" xfId="7300" xr:uid="{00000000-0005-0000-0000-000060180000}"/>
    <cellStyle name="40% - 강조색6 14 7" xfId="7301" xr:uid="{00000000-0005-0000-0000-000061180000}"/>
    <cellStyle name="40% - 강조색6 14 8" xfId="7302" xr:uid="{00000000-0005-0000-0000-000062180000}"/>
    <cellStyle name="40% - 강조색6 14 9" xfId="7303" xr:uid="{00000000-0005-0000-0000-000063180000}"/>
    <cellStyle name="40% - 강조색6 15" xfId="3281" xr:uid="{00000000-0005-0000-0000-000064180000}"/>
    <cellStyle name="40% - 강조색6 15 10" xfId="7304" xr:uid="{00000000-0005-0000-0000-000065180000}"/>
    <cellStyle name="40% - 강조색6 15 11" xfId="7305" xr:uid="{00000000-0005-0000-0000-000066180000}"/>
    <cellStyle name="40% - 강조색6 15 12" xfId="7306" xr:uid="{00000000-0005-0000-0000-000067180000}"/>
    <cellStyle name="40% - 강조색6 15 13" xfId="7307" xr:uid="{00000000-0005-0000-0000-000068180000}"/>
    <cellStyle name="40% - 강조색6 15 14" xfId="7308" xr:uid="{00000000-0005-0000-0000-000069180000}"/>
    <cellStyle name="40% - 강조색6 15 2" xfId="3282" xr:uid="{00000000-0005-0000-0000-00006A180000}"/>
    <cellStyle name="40% - 강조색6 15 2 2" xfId="3283" xr:uid="{00000000-0005-0000-0000-00006B180000}"/>
    <cellStyle name="40% - 강조색6 15 2 2 2" xfId="7309" xr:uid="{00000000-0005-0000-0000-00006C180000}"/>
    <cellStyle name="40% - 강조색6 15 2 3" xfId="3284" xr:uid="{00000000-0005-0000-0000-00006D180000}"/>
    <cellStyle name="40% - 강조색6 15 2 4" xfId="7310" xr:uid="{00000000-0005-0000-0000-00006E180000}"/>
    <cellStyle name="40% - 강조색6 15 3" xfId="3285" xr:uid="{00000000-0005-0000-0000-00006F180000}"/>
    <cellStyle name="40% - 강조색6 15 3 2" xfId="3286" xr:uid="{00000000-0005-0000-0000-000070180000}"/>
    <cellStyle name="40% - 강조색6 15 3 3" xfId="3287" xr:uid="{00000000-0005-0000-0000-000071180000}"/>
    <cellStyle name="40% - 강조색6 15 3 4" xfId="7311" xr:uid="{00000000-0005-0000-0000-000072180000}"/>
    <cellStyle name="40% - 강조색6 15 4" xfId="3288" xr:uid="{00000000-0005-0000-0000-000073180000}"/>
    <cellStyle name="40% - 강조색6 15 4 2" xfId="7312" xr:uid="{00000000-0005-0000-0000-000074180000}"/>
    <cellStyle name="40% - 강조색6 15 5" xfId="3289" xr:uid="{00000000-0005-0000-0000-000075180000}"/>
    <cellStyle name="40% - 강조색6 15 5 2" xfId="7313" xr:uid="{00000000-0005-0000-0000-000076180000}"/>
    <cellStyle name="40% - 강조색6 15 6" xfId="7314" xr:uid="{00000000-0005-0000-0000-000077180000}"/>
    <cellStyle name="40% - 강조색6 15 7" xfId="7315" xr:uid="{00000000-0005-0000-0000-000078180000}"/>
    <cellStyle name="40% - 강조색6 15 8" xfId="7316" xr:uid="{00000000-0005-0000-0000-000079180000}"/>
    <cellStyle name="40% - 강조색6 15 9" xfId="7317" xr:uid="{00000000-0005-0000-0000-00007A180000}"/>
    <cellStyle name="40% - 강조색6 16" xfId="3290" xr:uid="{00000000-0005-0000-0000-00007B180000}"/>
    <cellStyle name="40% - 강조색6 16 10" xfId="7318" xr:uid="{00000000-0005-0000-0000-00007C180000}"/>
    <cellStyle name="40% - 강조색6 16 11" xfId="7319" xr:uid="{00000000-0005-0000-0000-00007D180000}"/>
    <cellStyle name="40% - 강조색6 16 12" xfId="7320" xr:uid="{00000000-0005-0000-0000-00007E180000}"/>
    <cellStyle name="40% - 강조색6 16 13" xfId="7321" xr:uid="{00000000-0005-0000-0000-00007F180000}"/>
    <cellStyle name="40% - 강조색6 16 14" xfId="7322" xr:uid="{00000000-0005-0000-0000-000080180000}"/>
    <cellStyle name="40% - 강조색6 16 2" xfId="3291" xr:uid="{00000000-0005-0000-0000-000081180000}"/>
    <cellStyle name="40% - 강조색6 16 2 2" xfId="3292" xr:uid="{00000000-0005-0000-0000-000082180000}"/>
    <cellStyle name="40% - 강조색6 16 2 2 2" xfId="7323" xr:uid="{00000000-0005-0000-0000-000083180000}"/>
    <cellStyle name="40% - 강조색6 16 2 3" xfId="3293" xr:uid="{00000000-0005-0000-0000-000084180000}"/>
    <cellStyle name="40% - 강조색6 16 2 4" xfId="7324" xr:uid="{00000000-0005-0000-0000-000085180000}"/>
    <cellStyle name="40% - 강조색6 16 3" xfId="3294" xr:uid="{00000000-0005-0000-0000-000086180000}"/>
    <cellStyle name="40% - 강조색6 16 3 2" xfId="3295" xr:uid="{00000000-0005-0000-0000-000087180000}"/>
    <cellStyle name="40% - 강조색6 16 3 3" xfId="3296" xr:uid="{00000000-0005-0000-0000-000088180000}"/>
    <cellStyle name="40% - 강조색6 16 3 4" xfId="7325" xr:uid="{00000000-0005-0000-0000-000089180000}"/>
    <cellStyle name="40% - 강조색6 16 4" xfId="3297" xr:uid="{00000000-0005-0000-0000-00008A180000}"/>
    <cellStyle name="40% - 강조색6 16 4 2" xfId="7326" xr:uid="{00000000-0005-0000-0000-00008B180000}"/>
    <cellStyle name="40% - 강조색6 16 5" xfId="3298" xr:uid="{00000000-0005-0000-0000-00008C180000}"/>
    <cellStyle name="40% - 강조색6 16 5 2" xfId="7327" xr:uid="{00000000-0005-0000-0000-00008D180000}"/>
    <cellStyle name="40% - 강조색6 16 6" xfId="7328" xr:uid="{00000000-0005-0000-0000-00008E180000}"/>
    <cellStyle name="40% - 강조색6 16 7" xfId="7329" xr:uid="{00000000-0005-0000-0000-00008F180000}"/>
    <cellStyle name="40% - 강조색6 16 8" xfId="7330" xr:uid="{00000000-0005-0000-0000-000090180000}"/>
    <cellStyle name="40% - 강조색6 16 9" xfId="7331" xr:uid="{00000000-0005-0000-0000-000091180000}"/>
    <cellStyle name="40% - 강조색6 17" xfId="3299" xr:uid="{00000000-0005-0000-0000-000092180000}"/>
    <cellStyle name="40% - 강조색6 17 10" xfId="7332" xr:uid="{00000000-0005-0000-0000-000093180000}"/>
    <cellStyle name="40% - 강조색6 17 11" xfId="7333" xr:uid="{00000000-0005-0000-0000-000094180000}"/>
    <cellStyle name="40% - 강조색6 17 12" xfId="7334" xr:uid="{00000000-0005-0000-0000-000095180000}"/>
    <cellStyle name="40% - 강조색6 17 13" xfId="7335" xr:uid="{00000000-0005-0000-0000-000096180000}"/>
    <cellStyle name="40% - 강조색6 17 14" xfId="7336" xr:uid="{00000000-0005-0000-0000-000097180000}"/>
    <cellStyle name="40% - 강조색6 17 2" xfId="3300" xr:uid="{00000000-0005-0000-0000-000098180000}"/>
    <cellStyle name="40% - 강조색6 17 2 2" xfId="3301" xr:uid="{00000000-0005-0000-0000-000099180000}"/>
    <cellStyle name="40% - 강조색6 17 2 3" xfId="3302" xr:uid="{00000000-0005-0000-0000-00009A180000}"/>
    <cellStyle name="40% - 강조색6 17 2 4" xfId="7337" xr:uid="{00000000-0005-0000-0000-00009B180000}"/>
    <cellStyle name="40% - 강조색6 17 3" xfId="3303" xr:uid="{00000000-0005-0000-0000-00009C180000}"/>
    <cellStyle name="40% - 강조색6 17 3 2" xfId="7338" xr:uid="{00000000-0005-0000-0000-00009D180000}"/>
    <cellStyle name="40% - 강조색6 17 4" xfId="3304" xr:uid="{00000000-0005-0000-0000-00009E180000}"/>
    <cellStyle name="40% - 강조색6 17 4 2" xfId="7339" xr:uid="{00000000-0005-0000-0000-00009F180000}"/>
    <cellStyle name="40% - 강조색6 17 5" xfId="7340" xr:uid="{00000000-0005-0000-0000-0000A0180000}"/>
    <cellStyle name="40% - 강조색6 17 6" xfId="7341" xr:uid="{00000000-0005-0000-0000-0000A1180000}"/>
    <cellStyle name="40% - 강조색6 17 7" xfId="7342" xr:uid="{00000000-0005-0000-0000-0000A2180000}"/>
    <cellStyle name="40% - 강조색6 17 8" xfId="7343" xr:uid="{00000000-0005-0000-0000-0000A3180000}"/>
    <cellStyle name="40% - 강조색6 17 9" xfId="7344" xr:uid="{00000000-0005-0000-0000-0000A4180000}"/>
    <cellStyle name="40% - 강조색6 18" xfId="3305" xr:uid="{00000000-0005-0000-0000-0000A5180000}"/>
    <cellStyle name="40% - 강조색6 18 10" xfId="7345" xr:uid="{00000000-0005-0000-0000-0000A6180000}"/>
    <cellStyle name="40% - 강조색6 18 11" xfId="7346" xr:uid="{00000000-0005-0000-0000-0000A7180000}"/>
    <cellStyle name="40% - 강조색6 18 12" xfId="7347" xr:uid="{00000000-0005-0000-0000-0000A8180000}"/>
    <cellStyle name="40% - 강조색6 18 13" xfId="7348" xr:uid="{00000000-0005-0000-0000-0000A9180000}"/>
    <cellStyle name="40% - 강조색6 18 14" xfId="7349" xr:uid="{00000000-0005-0000-0000-0000AA180000}"/>
    <cellStyle name="40% - 강조색6 18 2" xfId="3306" xr:uid="{00000000-0005-0000-0000-0000AB180000}"/>
    <cellStyle name="40% - 강조색6 18 2 2" xfId="3307" xr:uid="{00000000-0005-0000-0000-0000AC180000}"/>
    <cellStyle name="40% - 강조색6 18 2 3" xfId="3308" xr:uid="{00000000-0005-0000-0000-0000AD180000}"/>
    <cellStyle name="40% - 강조색6 18 2 4" xfId="7350" xr:uid="{00000000-0005-0000-0000-0000AE180000}"/>
    <cellStyle name="40% - 강조색6 18 3" xfId="3309" xr:uid="{00000000-0005-0000-0000-0000AF180000}"/>
    <cellStyle name="40% - 강조색6 18 3 2" xfId="7351" xr:uid="{00000000-0005-0000-0000-0000B0180000}"/>
    <cellStyle name="40% - 강조색6 18 4" xfId="3310" xr:uid="{00000000-0005-0000-0000-0000B1180000}"/>
    <cellStyle name="40% - 강조색6 18 4 2" xfId="7352" xr:uid="{00000000-0005-0000-0000-0000B2180000}"/>
    <cellStyle name="40% - 강조색6 18 5" xfId="7353" xr:uid="{00000000-0005-0000-0000-0000B3180000}"/>
    <cellStyle name="40% - 강조색6 18 6" xfId="7354" xr:uid="{00000000-0005-0000-0000-0000B4180000}"/>
    <cellStyle name="40% - 강조색6 18 7" xfId="7355" xr:uid="{00000000-0005-0000-0000-0000B5180000}"/>
    <cellStyle name="40% - 강조색6 18 8" xfId="7356" xr:uid="{00000000-0005-0000-0000-0000B6180000}"/>
    <cellStyle name="40% - 강조색6 18 9" xfId="7357" xr:uid="{00000000-0005-0000-0000-0000B7180000}"/>
    <cellStyle name="40% - 강조색6 19" xfId="3311" xr:uid="{00000000-0005-0000-0000-0000B8180000}"/>
    <cellStyle name="40% - 강조색6 19 10" xfId="7358" xr:uid="{00000000-0005-0000-0000-0000B9180000}"/>
    <cellStyle name="40% - 강조색6 19 11" xfId="7359" xr:uid="{00000000-0005-0000-0000-0000BA180000}"/>
    <cellStyle name="40% - 강조색6 19 12" xfId="7360" xr:uid="{00000000-0005-0000-0000-0000BB180000}"/>
    <cellStyle name="40% - 강조색6 19 13" xfId="7361" xr:uid="{00000000-0005-0000-0000-0000BC180000}"/>
    <cellStyle name="40% - 강조색6 19 14" xfId="7362" xr:uid="{00000000-0005-0000-0000-0000BD180000}"/>
    <cellStyle name="40% - 강조색6 19 2" xfId="3312" xr:uid="{00000000-0005-0000-0000-0000BE180000}"/>
    <cellStyle name="40% - 강조색6 19 2 2" xfId="3313" xr:uid="{00000000-0005-0000-0000-0000BF180000}"/>
    <cellStyle name="40% - 강조색6 19 2 3" xfId="3314" xr:uid="{00000000-0005-0000-0000-0000C0180000}"/>
    <cellStyle name="40% - 강조색6 19 2 4" xfId="7363" xr:uid="{00000000-0005-0000-0000-0000C1180000}"/>
    <cellStyle name="40% - 강조색6 19 3" xfId="3315" xr:uid="{00000000-0005-0000-0000-0000C2180000}"/>
    <cellStyle name="40% - 강조색6 19 3 2" xfId="7364" xr:uid="{00000000-0005-0000-0000-0000C3180000}"/>
    <cellStyle name="40% - 강조색6 19 4" xfId="3316" xr:uid="{00000000-0005-0000-0000-0000C4180000}"/>
    <cellStyle name="40% - 강조색6 19 4 2" xfId="7365" xr:uid="{00000000-0005-0000-0000-0000C5180000}"/>
    <cellStyle name="40% - 강조색6 19 5" xfId="7366" xr:uid="{00000000-0005-0000-0000-0000C6180000}"/>
    <cellStyle name="40% - 강조색6 19 6" xfId="7367" xr:uid="{00000000-0005-0000-0000-0000C7180000}"/>
    <cellStyle name="40% - 강조색6 19 7" xfId="7368" xr:uid="{00000000-0005-0000-0000-0000C8180000}"/>
    <cellStyle name="40% - 강조색6 19 8" xfId="7369" xr:uid="{00000000-0005-0000-0000-0000C9180000}"/>
    <cellStyle name="40% - 강조색6 19 9" xfId="7370" xr:uid="{00000000-0005-0000-0000-0000CA180000}"/>
    <cellStyle name="40% - 강조색6 2" xfId="3317" xr:uid="{00000000-0005-0000-0000-0000CB180000}"/>
    <cellStyle name="40% - 강조색6 2 10" xfId="7371" xr:uid="{00000000-0005-0000-0000-0000CC180000}"/>
    <cellStyle name="40% - 강조색6 2 11" xfId="7372" xr:uid="{00000000-0005-0000-0000-0000CD180000}"/>
    <cellStyle name="40% - 강조색6 2 12" xfId="7373" xr:uid="{00000000-0005-0000-0000-0000CE180000}"/>
    <cellStyle name="40% - 강조색6 2 13" xfId="7374" xr:uid="{00000000-0005-0000-0000-0000CF180000}"/>
    <cellStyle name="40% - 강조색6 2 2" xfId="7375" xr:uid="{00000000-0005-0000-0000-0000D0180000}"/>
    <cellStyle name="40% - 강조색6 2 2 2" xfId="7376" xr:uid="{00000000-0005-0000-0000-0000D1180000}"/>
    <cellStyle name="40% - 강조색6 2 3" xfId="7377" xr:uid="{00000000-0005-0000-0000-0000D2180000}"/>
    <cellStyle name="40% - 강조색6 2 3 2" xfId="7378" xr:uid="{00000000-0005-0000-0000-0000D3180000}"/>
    <cellStyle name="40% - 강조색6 2 4" xfId="7379" xr:uid="{00000000-0005-0000-0000-0000D4180000}"/>
    <cellStyle name="40% - 강조색6 2 4 2" xfId="7380" xr:uid="{00000000-0005-0000-0000-0000D5180000}"/>
    <cellStyle name="40% - 강조색6 2 5" xfId="7381" xr:uid="{00000000-0005-0000-0000-0000D6180000}"/>
    <cellStyle name="40% - 강조색6 2 6" xfId="7382" xr:uid="{00000000-0005-0000-0000-0000D7180000}"/>
    <cellStyle name="40% - 강조색6 2 7" xfId="7383" xr:uid="{00000000-0005-0000-0000-0000D8180000}"/>
    <cellStyle name="40% - 강조색6 2 8" xfId="7384" xr:uid="{00000000-0005-0000-0000-0000D9180000}"/>
    <cellStyle name="40% - 강조색6 2 9" xfId="7385" xr:uid="{00000000-0005-0000-0000-0000DA180000}"/>
    <cellStyle name="40% - 강조색6 20" xfId="3318" xr:uid="{00000000-0005-0000-0000-0000DB180000}"/>
    <cellStyle name="40% - 강조색6 20 2" xfId="3319" xr:uid="{00000000-0005-0000-0000-0000DC180000}"/>
    <cellStyle name="40% - 강조색6 20 3" xfId="3320" xr:uid="{00000000-0005-0000-0000-0000DD180000}"/>
    <cellStyle name="40% - 강조색6 20 4" xfId="7386" xr:uid="{00000000-0005-0000-0000-0000DE180000}"/>
    <cellStyle name="40% - 강조색6 21" xfId="3321" xr:uid="{00000000-0005-0000-0000-0000DF180000}"/>
    <cellStyle name="40% - 강조색6 21 2" xfId="3322" xr:uid="{00000000-0005-0000-0000-0000E0180000}"/>
    <cellStyle name="40% - 강조색6 21 3" xfId="3323" xr:uid="{00000000-0005-0000-0000-0000E1180000}"/>
    <cellStyle name="40% - 강조색6 21 4" xfId="7387" xr:uid="{00000000-0005-0000-0000-0000E2180000}"/>
    <cellStyle name="40% - 강조색6 22" xfId="3324" xr:uid="{00000000-0005-0000-0000-0000E3180000}"/>
    <cellStyle name="40% - 강조색6 22 2" xfId="3325" xr:uid="{00000000-0005-0000-0000-0000E4180000}"/>
    <cellStyle name="40% - 강조색6 22 3" xfId="3326" xr:uid="{00000000-0005-0000-0000-0000E5180000}"/>
    <cellStyle name="40% - 강조색6 22 4" xfId="7388" xr:uid="{00000000-0005-0000-0000-0000E6180000}"/>
    <cellStyle name="40% - 강조색6 23" xfId="3327" xr:uid="{00000000-0005-0000-0000-0000E7180000}"/>
    <cellStyle name="40% - 강조색6 23 2" xfId="3328" xr:uid="{00000000-0005-0000-0000-0000E8180000}"/>
    <cellStyle name="40% - 강조색6 23 3" xfId="3329" xr:uid="{00000000-0005-0000-0000-0000E9180000}"/>
    <cellStyle name="40% - 강조색6 23 4" xfId="7389" xr:uid="{00000000-0005-0000-0000-0000EA180000}"/>
    <cellStyle name="40% - 강조색6 24" xfId="3330" xr:uid="{00000000-0005-0000-0000-0000EB180000}"/>
    <cellStyle name="40% - 강조색6 24 2" xfId="3331" xr:uid="{00000000-0005-0000-0000-0000EC180000}"/>
    <cellStyle name="40% - 강조색6 24 3" xfId="3332" xr:uid="{00000000-0005-0000-0000-0000ED180000}"/>
    <cellStyle name="40% - 강조색6 24 4" xfId="7390" xr:uid="{00000000-0005-0000-0000-0000EE180000}"/>
    <cellStyle name="40% - 강조색6 25" xfId="3333" xr:uid="{00000000-0005-0000-0000-0000EF180000}"/>
    <cellStyle name="40% - 강조색6 25 2" xfId="3334" xr:uid="{00000000-0005-0000-0000-0000F0180000}"/>
    <cellStyle name="40% - 강조색6 25 3" xfId="3335" xr:uid="{00000000-0005-0000-0000-0000F1180000}"/>
    <cellStyle name="40% - 강조색6 25 4" xfId="7391" xr:uid="{00000000-0005-0000-0000-0000F2180000}"/>
    <cellStyle name="40% - 강조색6 26" xfId="3336" xr:uid="{00000000-0005-0000-0000-0000F3180000}"/>
    <cellStyle name="40% - 강조색6 26 2" xfId="3337" xr:uid="{00000000-0005-0000-0000-0000F4180000}"/>
    <cellStyle name="40% - 강조색6 26 3" xfId="3338" xr:uid="{00000000-0005-0000-0000-0000F5180000}"/>
    <cellStyle name="40% - 강조색6 26 4" xfId="7392" xr:uid="{00000000-0005-0000-0000-0000F6180000}"/>
    <cellStyle name="40% - 강조색6 27" xfId="3339" xr:uid="{00000000-0005-0000-0000-0000F7180000}"/>
    <cellStyle name="40% - 강조색6 27 2" xfId="3340" xr:uid="{00000000-0005-0000-0000-0000F8180000}"/>
    <cellStyle name="40% - 강조색6 27 3" xfId="3341" xr:uid="{00000000-0005-0000-0000-0000F9180000}"/>
    <cellStyle name="40% - 강조색6 27 4" xfId="7393" xr:uid="{00000000-0005-0000-0000-0000FA180000}"/>
    <cellStyle name="40% - 강조색6 28" xfId="3342" xr:uid="{00000000-0005-0000-0000-0000FB180000}"/>
    <cellStyle name="40% - 강조색6 28 2" xfId="3343" xr:uid="{00000000-0005-0000-0000-0000FC180000}"/>
    <cellStyle name="40% - 강조색6 28 3" xfId="3344" xr:uid="{00000000-0005-0000-0000-0000FD180000}"/>
    <cellStyle name="40% - 강조색6 28 4" xfId="7394" xr:uid="{00000000-0005-0000-0000-0000FE180000}"/>
    <cellStyle name="40% - 강조색6 29" xfId="3345" xr:uid="{00000000-0005-0000-0000-0000FF180000}"/>
    <cellStyle name="40% - 강조색6 29 2" xfId="3346" xr:uid="{00000000-0005-0000-0000-000000190000}"/>
    <cellStyle name="40% - 강조색6 29 3" xfId="3347" xr:uid="{00000000-0005-0000-0000-000001190000}"/>
    <cellStyle name="40% - 강조색6 29 4" xfId="7395" xr:uid="{00000000-0005-0000-0000-000002190000}"/>
    <cellStyle name="40% - 강조색6 3" xfId="3348" xr:uid="{00000000-0005-0000-0000-000003190000}"/>
    <cellStyle name="40% - 강조색6 3 10" xfId="7396" xr:uid="{00000000-0005-0000-0000-000004190000}"/>
    <cellStyle name="40% - 강조색6 3 11" xfId="7397" xr:uid="{00000000-0005-0000-0000-000005190000}"/>
    <cellStyle name="40% - 강조색6 3 12" xfId="7398" xr:uid="{00000000-0005-0000-0000-000006190000}"/>
    <cellStyle name="40% - 강조색6 3 13" xfId="7399" xr:uid="{00000000-0005-0000-0000-000007190000}"/>
    <cellStyle name="40% - 강조색6 3 14" xfId="7400" xr:uid="{00000000-0005-0000-0000-000008190000}"/>
    <cellStyle name="40% - 강조색6 3 2" xfId="3349" xr:uid="{00000000-0005-0000-0000-000009190000}"/>
    <cellStyle name="40% - 강조색6 3 2 2" xfId="3350" xr:uid="{00000000-0005-0000-0000-00000A190000}"/>
    <cellStyle name="40% - 강조색6 3 2 2 2" xfId="3351" xr:uid="{00000000-0005-0000-0000-00000B190000}"/>
    <cellStyle name="40% - 강조색6 3 2 2 3" xfId="3352" xr:uid="{00000000-0005-0000-0000-00000C190000}"/>
    <cellStyle name="40% - 강조색6 3 2 2 4" xfId="7401" xr:uid="{00000000-0005-0000-0000-00000D190000}"/>
    <cellStyle name="40% - 강조색6 3 2 3" xfId="3353" xr:uid="{00000000-0005-0000-0000-00000E190000}"/>
    <cellStyle name="40% - 강조색6 3 2 3 2" xfId="3354" xr:uid="{00000000-0005-0000-0000-00000F190000}"/>
    <cellStyle name="40% - 강조색6 3 2 3 3" xfId="3355" xr:uid="{00000000-0005-0000-0000-000010190000}"/>
    <cellStyle name="40% - 강조색6 3 2 4" xfId="3356" xr:uid="{00000000-0005-0000-0000-000011190000}"/>
    <cellStyle name="40% - 강조색6 3 2 5" xfId="3357" xr:uid="{00000000-0005-0000-0000-000012190000}"/>
    <cellStyle name="40% - 강조색6 3 2 6" xfId="7402" xr:uid="{00000000-0005-0000-0000-000013190000}"/>
    <cellStyle name="40% - 강조색6 3 3" xfId="3358" xr:uid="{00000000-0005-0000-0000-000014190000}"/>
    <cellStyle name="40% - 강조색6 3 3 2" xfId="3359" xr:uid="{00000000-0005-0000-0000-000015190000}"/>
    <cellStyle name="40% - 강조색6 3 3 2 2" xfId="3360" xr:uid="{00000000-0005-0000-0000-000016190000}"/>
    <cellStyle name="40% - 강조색6 3 3 2 3" xfId="3361" xr:uid="{00000000-0005-0000-0000-000017190000}"/>
    <cellStyle name="40% - 강조색6 3 3 3" xfId="3362" xr:uid="{00000000-0005-0000-0000-000018190000}"/>
    <cellStyle name="40% - 강조색6 3 3 3 2" xfId="3363" xr:uid="{00000000-0005-0000-0000-000019190000}"/>
    <cellStyle name="40% - 강조색6 3 3 3 3" xfId="3364" xr:uid="{00000000-0005-0000-0000-00001A190000}"/>
    <cellStyle name="40% - 강조색6 3 3 4" xfId="3365" xr:uid="{00000000-0005-0000-0000-00001B190000}"/>
    <cellStyle name="40% - 강조색6 3 3 5" xfId="3366" xr:uid="{00000000-0005-0000-0000-00001C190000}"/>
    <cellStyle name="40% - 강조색6 3 3 6" xfId="7403" xr:uid="{00000000-0005-0000-0000-00001D190000}"/>
    <cellStyle name="40% - 강조색6 3 4" xfId="3367" xr:uid="{00000000-0005-0000-0000-00001E190000}"/>
    <cellStyle name="40% - 강조색6 3 4 2" xfId="3368" xr:uid="{00000000-0005-0000-0000-00001F190000}"/>
    <cellStyle name="40% - 강조색6 3 4 3" xfId="3369" xr:uid="{00000000-0005-0000-0000-000020190000}"/>
    <cellStyle name="40% - 강조색6 3 4 4" xfId="7404" xr:uid="{00000000-0005-0000-0000-000021190000}"/>
    <cellStyle name="40% - 강조색6 3 5" xfId="3370" xr:uid="{00000000-0005-0000-0000-000022190000}"/>
    <cellStyle name="40% - 강조색6 3 5 2" xfId="3371" xr:uid="{00000000-0005-0000-0000-000023190000}"/>
    <cellStyle name="40% - 강조색6 3 5 3" xfId="3372" xr:uid="{00000000-0005-0000-0000-000024190000}"/>
    <cellStyle name="40% - 강조색6 3 5 4" xfId="7405" xr:uid="{00000000-0005-0000-0000-000025190000}"/>
    <cellStyle name="40% - 강조색6 3 6" xfId="3373" xr:uid="{00000000-0005-0000-0000-000026190000}"/>
    <cellStyle name="40% - 강조색6 3 6 2" xfId="7406" xr:uid="{00000000-0005-0000-0000-000027190000}"/>
    <cellStyle name="40% - 강조색6 3 7" xfId="3374" xr:uid="{00000000-0005-0000-0000-000028190000}"/>
    <cellStyle name="40% - 강조색6 3 7 2" xfId="7407" xr:uid="{00000000-0005-0000-0000-000029190000}"/>
    <cellStyle name="40% - 강조색6 3 8" xfId="7408" xr:uid="{00000000-0005-0000-0000-00002A190000}"/>
    <cellStyle name="40% - 강조색6 3 9" xfId="7409" xr:uid="{00000000-0005-0000-0000-00002B190000}"/>
    <cellStyle name="40% - 강조색6 30" xfId="3375" xr:uid="{00000000-0005-0000-0000-00002C190000}"/>
    <cellStyle name="40% - 강조색6 30 2" xfId="3376" xr:uid="{00000000-0005-0000-0000-00002D190000}"/>
    <cellStyle name="40% - 강조색6 30 3" xfId="7410" xr:uid="{00000000-0005-0000-0000-00002E190000}"/>
    <cellStyle name="40% - 강조색6 31" xfId="3377" xr:uid="{00000000-0005-0000-0000-00002F190000}"/>
    <cellStyle name="40% - 강조색6 31 2" xfId="7411" xr:uid="{00000000-0005-0000-0000-000030190000}"/>
    <cellStyle name="40% - 강조색6 32" xfId="3378" xr:uid="{00000000-0005-0000-0000-000031190000}"/>
    <cellStyle name="40% - 강조색6 32 2" xfId="7412" xr:uid="{00000000-0005-0000-0000-000032190000}"/>
    <cellStyle name="40% - 강조색6 33" xfId="3379" xr:uid="{00000000-0005-0000-0000-000033190000}"/>
    <cellStyle name="40% - 강조색6 34" xfId="3380" xr:uid="{00000000-0005-0000-0000-000034190000}"/>
    <cellStyle name="40% - 강조색6 35" xfId="3381" xr:uid="{00000000-0005-0000-0000-000035190000}"/>
    <cellStyle name="40% - 강조색6 36" xfId="3382" xr:uid="{00000000-0005-0000-0000-000036190000}"/>
    <cellStyle name="40% - 강조색6 37" xfId="3383" xr:uid="{00000000-0005-0000-0000-000037190000}"/>
    <cellStyle name="40% - 강조색6 38" xfId="3384" xr:uid="{00000000-0005-0000-0000-000038190000}"/>
    <cellStyle name="40% - 강조색6 4" xfId="3385" xr:uid="{00000000-0005-0000-0000-000039190000}"/>
    <cellStyle name="40% - 강조색6 4 10" xfId="7413" xr:uid="{00000000-0005-0000-0000-00003A190000}"/>
    <cellStyle name="40% - 강조색6 4 11" xfId="7414" xr:uid="{00000000-0005-0000-0000-00003B190000}"/>
    <cellStyle name="40% - 강조색6 4 12" xfId="7415" xr:uid="{00000000-0005-0000-0000-00003C190000}"/>
    <cellStyle name="40% - 강조색6 4 13" xfId="7416" xr:uid="{00000000-0005-0000-0000-00003D190000}"/>
    <cellStyle name="40% - 강조색6 4 14" xfId="7417" xr:uid="{00000000-0005-0000-0000-00003E190000}"/>
    <cellStyle name="40% - 강조색6 4 2" xfId="3386" xr:uid="{00000000-0005-0000-0000-00003F190000}"/>
    <cellStyle name="40% - 강조색6 4 2 2" xfId="3387" xr:uid="{00000000-0005-0000-0000-000040190000}"/>
    <cellStyle name="40% - 강조색6 4 2 2 2" xfId="3388" xr:uid="{00000000-0005-0000-0000-000041190000}"/>
    <cellStyle name="40% - 강조색6 4 2 2 3" xfId="3389" xr:uid="{00000000-0005-0000-0000-000042190000}"/>
    <cellStyle name="40% - 강조색6 4 2 2 4" xfId="7418" xr:uid="{00000000-0005-0000-0000-000043190000}"/>
    <cellStyle name="40% - 강조색6 4 2 3" xfId="3390" xr:uid="{00000000-0005-0000-0000-000044190000}"/>
    <cellStyle name="40% - 강조색6 4 2 3 2" xfId="3391" xr:uid="{00000000-0005-0000-0000-000045190000}"/>
    <cellStyle name="40% - 강조색6 4 2 3 3" xfId="3392" xr:uid="{00000000-0005-0000-0000-000046190000}"/>
    <cellStyle name="40% - 강조색6 4 2 4" xfId="3393" xr:uid="{00000000-0005-0000-0000-000047190000}"/>
    <cellStyle name="40% - 강조색6 4 2 5" xfId="3394" xr:uid="{00000000-0005-0000-0000-000048190000}"/>
    <cellStyle name="40% - 강조색6 4 2 6" xfId="7419" xr:uid="{00000000-0005-0000-0000-000049190000}"/>
    <cellStyle name="40% - 강조색6 4 3" xfId="3395" xr:uid="{00000000-0005-0000-0000-00004A190000}"/>
    <cellStyle name="40% - 강조색6 4 3 2" xfId="3396" xr:uid="{00000000-0005-0000-0000-00004B190000}"/>
    <cellStyle name="40% - 강조색6 4 3 2 2" xfId="3397" xr:uid="{00000000-0005-0000-0000-00004C190000}"/>
    <cellStyle name="40% - 강조색6 4 3 2 3" xfId="3398" xr:uid="{00000000-0005-0000-0000-00004D190000}"/>
    <cellStyle name="40% - 강조색6 4 3 3" xfId="3399" xr:uid="{00000000-0005-0000-0000-00004E190000}"/>
    <cellStyle name="40% - 강조색6 4 3 3 2" xfId="3400" xr:uid="{00000000-0005-0000-0000-00004F190000}"/>
    <cellStyle name="40% - 강조색6 4 3 3 3" xfId="3401" xr:uid="{00000000-0005-0000-0000-000050190000}"/>
    <cellStyle name="40% - 강조색6 4 3 4" xfId="3402" xr:uid="{00000000-0005-0000-0000-000051190000}"/>
    <cellStyle name="40% - 강조색6 4 3 5" xfId="3403" xr:uid="{00000000-0005-0000-0000-000052190000}"/>
    <cellStyle name="40% - 강조색6 4 3 6" xfId="7420" xr:uid="{00000000-0005-0000-0000-000053190000}"/>
    <cellStyle name="40% - 강조색6 4 4" xfId="3404" xr:uid="{00000000-0005-0000-0000-000054190000}"/>
    <cellStyle name="40% - 강조색6 4 4 2" xfId="3405" xr:uid="{00000000-0005-0000-0000-000055190000}"/>
    <cellStyle name="40% - 강조색6 4 4 3" xfId="3406" xr:uid="{00000000-0005-0000-0000-000056190000}"/>
    <cellStyle name="40% - 강조색6 4 4 4" xfId="7421" xr:uid="{00000000-0005-0000-0000-000057190000}"/>
    <cellStyle name="40% - 강조색6 4 5" xfId="3407" xr:uid="{00000000-0005-0000-0000-000058190000}"/>
    <cellStyle name="40% - 강조색6 4 5 2" xfId="3408" xr:uid="{00000000-0005-0000-0000-000059190000}"/>
    <cellStyle name="40% - 강조색6 4 5 3" xfId="3409" xr:uid="{00000000-0005-0000-0000-00005A190000}"/>
    <cellStyle name="40% - 강조색6 4 5 4" xfId="7422" xr:uid="{00000000-0005-0000-0000-00005B190000}"/>
    <cellStyle name="40% - 강조색6 4 6" xfId="3410" xr:uid="{00000000-0005-0000-0000-00005C190000}"/>
    <cellStyle name="40% - 강조색6 4 6 2" xfId="7423" xr:uid="{00000000-0005-0000-0000-00005D190000}"/>
    <cellStyle name="40% - 강조색6 4 7" xfId="3411" xr:uid="{00000000-0005-0000-0000-00005E190000}"/>
    <cellStyle name="40% - 강조색6 4 7 2" xfId="7424" xr:uid="{00000000-0005-0000-0000-00005F190000}"/>
    <cellStyle name="40% - 강조색6 4 8" xfId="7425" xr:uid="{00000000-0005-0000-0000-000060190000}"/>
    <cellStyle name="40% - 강조색6 4 9" xfId="7426" xr:uid="{00000000-0005-0000-0000-000061190000}"/>
    <cellStyle name="40% - 강조색6 5" xfId="3412" xr:uid="{00000000-0005-0000-0000-000062190000}"/>
    <cellStyle name="40% - 강조색6 5 10" xfId="7427" xr:uid="{00000000-0005-0000-0000-000063190000}"/>
    <cellStyle name="40% - 강조색6 5 11" xfId="7428" xr:uid="{00000000-0005-0000-0000-000064190000}"/>
    <cellStyle name="40% - 강조색6 5 12" xfId="7429" xr:uid="{00000000-0005-0000-0000-000065190000}"/>
    <cellStyle name="40% - 강조색6 5 13" xfId="7430" xr:uid="{00000000-0005-0000-0000-000066190000}"/>
    <cellStyle name="40% - 강조색6 5 14" xfId="7431" xr:uid="{00000000-0005-0000-0000-000067190000}"/>
    <cellStyle name="40% - 강조색6 5 2" xfId="3413" xr:uid="{00000000-0005-0000-0000-000068190000}"/>
    <cellStyle name="40% - 강조색6 5 2 2" xfId="3414" xr:uid="{00000000-0005-0000-0000-000069190000}"/>
    <cellStyle name="40% - 강조색6 5 2 2 2" xfId="3415" xr:uid="{00000000-0005-0000-0000-00006A190000}"/>
    <cellStyle name="40% - 강조색6 5 2 2 3" xfId="3416" xr:uid="{00000000-0005-0000-0000-00006B190000}"/>
    <cellStyle name="40% - 강조색6 5 2 2 4" xfId="7432" xr:uid="{00000000-0005-0000-0000-00006C190000}"/>
    <cellStyle name="40% - 강조색6 5 2 3" xfId="3417" xr:uid="{00000000-0005-0000-0000-00006D190000}"/>
    <cellStyle name="40% - 강조색6 5 2 3 2" xfId="3418" xr:uid="{00000000-0005-0000-0000-00006E190000}"/>
    <cellStyle name="40% - 강조색6 5 2 3 3" xfId="3419" xr:uid="{00000000-0005-0000-0000-00006F190000}"/>
    <cellStyle name="40% - 강조색6 5 2 4" xfId="3420" xr:uid="{00000000-0005-0000-0000-000070190000}"/>
    <cellStyle name="40% - 강조색6 5 2 5" xfId="3421" xr:uid="{00000000-0005-0000-0000-000071190000}"/>
    <cellStyle name="40% - 강조색6 5 2 6" xfId="7433" xr:uid="{00000000-0005-0000-0000-000072190000}"/>
    <cellStyle name="40% - 강조색6 5 3" xfId="3422" xr:uid="{00000000-0005-0000-0000-000073190000}"/>
    <cellStyle name="40% - 강조색6 5 3 2" xfId="3423" xr:uid="{00000000-0005-0000-0000-000074190000}"/>
    <cellStyle name="40% - 강조색6 5 3 2 2" xfId="3424" xr:uid="{00000000-0005-0000-0000-000075190000}"/>
    <cellStyle name="40% - 강조색6 5 3 2 3" xfId="3425" xr:uid="{00000000-0005-0000-0000-000076190000}"/>
    <cellStyle name="40% - 강조색6 5 3 3" xfId="3426" xr:uid="{00000000-0005-0000-0000-000077190000}"/>
    <cellStyle name="40% - 강조색6 5 3 3 2" xfId="3427" xr:uid="{00000000-0005-0000-0000-000078190000}"/>
    <cellStyle name="40% - 강조색6 5 3 3 3" xfId="3428" xr:uid="{00000000-0005-0000-0000-000079190000}"/>
    <cellStyle name="40% - 강조색6 5 3 4" xfId="3429" xr:uid="{00000000-0005-0000-0000-00007A190000}"/>
    <cellStyle name="40% - 강조색6 5 3 5" xfId="3430" xr:uid="{00000000-0005-0000-0000-00007B190000}"/>
    <cellStyle name="40% - 강조색6 5 3 6" xfId="7434" xr:uid="{00000000-0005-0000-0000-00007C190000}"/>
    <cellStyle name="40% - 강조색6 5 4" xfId="3431" xr:uid="{00000000-0005-0000-0000-00007D190000}"/>
    <cellStyle name="40% - 강조색6 5 4 2" xfId="3432" xr:uid="{00000000-0005-0000-0000-00007E190000}"/>
    <cellStyle name="40% - 강조색6 5 4 3" xfId="3433" xr:uid="{00000000-0005-0000-0000-00007F190000}"/>
    <cellStyle name="40% - 강조색6 5 4 4" xfId="7435" xr:uid="{00000000-0005-0000-0000-000080190000}"/>
    <cellStyle name="40% - 강조색6 5 5" xfId="3434" xr:uid="{00000000-0005-0000-0000-000081190000}"/>
    <cellStyle name="40% - 강조색6 5 5 2" xfId="3435" xr:uid="{00000000-0005-0000-0000-000082190000}"/>
    <cellStyle name="40% - 강조색6 5 5 3" xfId="3436" xr:uid="{00000000-0005-0000-0000-000083190000}"/>
    <cellStyle name="40% - 강조색6 5 5 4" xfId="7436" xr:uid="{00000000-0005-0000-0000-000084190000}"/>
    <cellStyle name="40% - 강조색6 5 6" xfId="3437" xr:uid="{00000000-0005-0000-0000-000085190000}"/>
    <cellStyle name="40% - 강조색6 5 6 2" xfId="7437" xr:uid="{00000000-0005-0000-0000-000086190000}"/>
    <cellStyle name="40% - 강조색6 5 7" xfId="3438" xr:uid="{00000000-0005-0000-0000-000087190000}"/>
    <cellStyle name="40% - 강조색6 5 7 2" xfId="7438" xr:uid="{00000000-0005-0000-0000-000088190000}"/>
    <cellStyle name="40% - 강조색6 5 8" xfId="7439" xr:uid="{00000000-0005-0000-0000-000089190000}"/>
    <cellStyle name="40% - 강조색6 5 9" xfId="7440" xr:uid="{00000000-0005-0000-0000-00008A190000}"/>
    <cellStyle name="40% - 강조색6 6" xfId="3439" xr:uid="{00000000-0005-0000-0000-00008B190000}"/>
    <cellStyle name="40% - 강조색6 6 10" xfId="7441" xr:uid="{00000000-0005-0000-0000-00008C190000}"/>
    <cellStyle name="40% - 강조색6 6 11" xfId="7442" xr:uid="{00000000-0005-0000-0000-00008D190000}"/>
    <cellStyle name="40% - 강조색6 6 12" xfId="7443" xr:uid="{00000000-0005-0000-0000-00008E190000}"/>
    <cellStyle name="40% - 강조색6 6 13" xfId="7444" xr:uid="{00000000-0005-0000-0000-00008F190000}"/>
    <cellStyle name="40% - 강조색6 6 14" xfId="7445" xr:uid="{00000000-0005-0000-0000-000090190000}"/>
    <cellStyle name="40% - 강조색6 6 2" xfId="3440" xr:uid="{00000000-0005-0000-0000-000091190000}"/>
    <cellStyle name="40% - 강조색6 6 2 2" xfId="3441" xr:uid="{00000000-0005-0000-0000-000092190000}"/>
    <cellStyle name="40% - 강조색6 6 2 2 2" xfId="3442" xr:uid="{00000000-0005-0000-0000-000093190000}"/>
    <cellStyle name="40% - 강조색6 6 2 2 3" xfId="3443" xr:uid="{00000000-0005-0000-0000-000094190000}"/>
    <cellStyle name="40% - 강조색6 6 2 2 4" xfId="7446" xr:uid="{00000000-0005-0000-0000-000095190000}"/>
    <cellStyle name="40% - 강조색6 6 2 3" xfId="3444" xr:uid="{00000000-0005-0000-0000-000096190000}"/>
    <cellStyle name="40% - 강조색6 6 2 3 2" xfId="3445" xr:uid="{00000000-0005-0000-0000-000097190000}"/>
    <cellStyle name="40% - 강조색6 6 2 3 3" xfId="3446" xr:uid="{00000000-0005-0000-0000-000098190000}"/>
    <cellStyle name="40% - 강조색6 6 2 4" xfId="3447" xr:uid="{00000000-0005-0000-0000-000099190000}"/>
    <cellStyle name="40% - 강조색6 6 2 5" xfId="3448" xr:uid="{00000000-0005-0000-0000-00009A190000}"/>
    <cellStyle name="40% - 강조색6 6 2 6" xfId="7447" xr:uid="{00000000-0005-0000-0000-00009B190000}"/>
    <cellStyle name="40% - 강조색6 6 3" xfId="3449" xr:uid="{00000000-0005-0000-0000-00009C190000}"/>
    <cellStyle name="40% - 강조색6 6 3 2" xfId="3450" xr:uid="{00000000-0005-0000-0000-00009D190000}"/>
    <cellStyle name="40% - 강조색6 6 3 2 2" xfId="3451" xr:uid="{00000000-0005-0000-0000-00009E190000}"/>
    <cellStyle name="40% - 강조색6 6 3 2 3" xfId="3452" xr:uid="{00000000-0005-0000-0000-00009F190000}"/>
    <cellStyle name="40% - 강조색6 6 3 3" xfId="3453" xr:uid="{00000000-0005-0000-0000-0000A0190000}"/>
    <cellStyle name="40% - 강조색6 6 3 3 2" xfId="3454" xr:uid="{00000000-0005-0000-0000-0000A1190000}"/>
    <cellStyle name="40% - 강조색6 6 3 3 3" xfId="3455" xr:uid="{00000000-0005-0000-0000-0000A2190000}"/>
    <cellStyle name="40% - 강조색6 6 3 4" xfId="3456" xr:uid="{00000000-0005-0000-0000-0000A3190000}"/>
    <cellStyle name="40% - 강조색6 6 3 5" xfId="3457" xr:uid="{00000000-0005-0000-0000-0000A4190000}"/>
    <cellStyle name="40% - 강조색6 6 3 6" xfId="7448" xr:uid="{00000000-0005-0000-0000-0000A5190000}"/>
    <cellStyle name="40% - 강조색6 6 4" xfId="3458" xr:uid="{00000000-0005-0000-0000-0000A6190000}"/>
    <cellStyle name="40% - 강조색6 6 4 2" xfId="3459" xr:uid="{00000000-0005-0000-0000-0000A7190000}"/>
    <cellStyle name="40% - 강조색6 6 4 3" xfId="3460" xr:uid="{00000000-0005-0000-0000-0000A8190000}"/>
    <cellStyle name="40% - 강조색6 6 4 4" xfId="7449" xr:uid="{00000000-0005-0000-0000-0000A9190000}"/>
    <cellStyle name="40% - 강조색6 6 5" xfId="3461" xr:uid="{00000000-0005-0000-0000-0000AA190000}"/>
    <cellStyle name="40% - 강조색6 6 5 2" xfId="3462" xr:uid="{00000000-0005-0000-0000-0000AB190000}"/>
    <cellStyle name="40% - 강조색6 6 5 3" xfId="3463" xr:uid="{00000000-0005-0000-0000-0000AC190000}"/>
    <cellStyle name="40% - 강조색6 6 5 4" xfId="7450" xr:uid="{00000000-0005-0000-0000-0000AD190000}"/>
    <cellStyle name="40% - 강조색6 6 6" xfId="3464" xr:uid="{00000000-0005-0000-0000-0000AE190000}"/>
    <cellStyle name="40% - 강조색6 6 6 2" xfId="7451" xr:uid="{00000000-0005-0000-0000-0000AF190000}"/>
    <cellStyle name="40% - 강조색6 6 7" xfId="3465" xr:uid="{00000000-0005-0000-0000-0000B0190000}"/>
    <cellStyle name="40% - 강조색6 6 7 2" xfId="7452" xr:uid="{00000000-0005-0000-0000-0000B1190000}"/>
    <cellStyle name="40% - 강조색6 6 8" xfId="7453" xr:uid="{00000000-0005-0000-0000-0000B2190000}"/>
    <cellStyle name="40% - 강조색6 6 9" xfId="7454" xr:uid="{00000000-0005-0000-0000-0000B3190000}"/>
    <cellStyle name="40% - 강조색6 7" xfId="3466" xr:uid="{00000000-0005-0000-0000-0000B4190000}"/>
    <cellStyle name="40% - 강조색6 7 10" xfId="7455" xr:uid="{00000000-0005-0000-0000-0000B5190000}"/>
    <cellStyle name="40% - 강조색6 7 11" xfId="7456" xr:uid="{00000000-0005-0000-0000-0000B6190000}"/>
    <cellStyle name="40% - 강조색6 7 12" xfId="7457" xr:uid="{00000000-0005-0000-0000-0000B7190000}"/>
    <cellStyle name="40% - 강조색6 7 13" xfId="7458" xr:uid="{00000000-0005-0000-0000-0000B8190000}"/>
    <cellStyle name="40% - 강조색6 7 14" xfId="7459" xr:uid="{00000000-0005-0000-0000-0000B9190000}"/>
    <cellStyle name="40% - 강조색6 7 2" xfId="3467" xr:uid="{00000000-0005-0000-0000-0000BA190000}"/>
    <cellStyle name="40% - 강조색6 7 2 2" xfId="3468" xr:uid="{00000000-0005-0000-0000-0000BB190000}"/>
    <cellStyle name="40% - 강조색6 7 2 2 2" xfId="3469" xr:uid="{00000000-0005-0000-0000-0000BC190000}"/>
    <cellStyle name="40% - 강조색6 7 2 2 3" xfId="3470" xr:uid="{00000000-0005-0000-0000-0000BD190000}"/>
    <cellStyle name="40% - 강조색6 7 2 2 4" xfId="7460" xr:uid="{00000000-0005-0000-0000-0000BE190000}"/>
    <cellStyle name="40% - 강조색6 7 2 3" xfId="3471" xr:uid="{00000000-0005-0000-0000-0000BF190000}"/>
    <cellStyle name="40% - 강조색6 7 2 3 2" xfId="3472" xr:uid="{00000000-0005-0000-0000-0000C0190000}"/>
    <cellStyle name="40% - 강조색6 7 2 3 3" xfId="3473" xr:uid="{00000000-0005-0000-0000-0000C1190000}"/>
    <cellStyle name="40% - 강조색6 7 2 4" xfId="3474" xr:uid="{00000000-0005-0000-0000-0000C2190000}"/>
    <cellStyle name="40% - 강조색6 7 2 5" xfId="3475" xr:uid="{00000000-0005-0000-0000-0000C3190000}"/>
    <cellStyle name="40% - 강조색6 7 2 6" xfId="7461" xr:uid="{00000000-0005-0000-0000-0000C4190000}"/>
    <cellStyle name="40% - 강조색6 7 3" xfId="3476" xr:uid="{00000000-0005-0000-0000-0000C5190000}"/>
    <cellStyle name="40% - 강조색6 7 3 2" xfId="3477" xr:uid="{00000000-0005-0000-0000-0000C6190000}"/>
    <cellStyle name="40% - 강조색6 7 3 2 2" xfId="3478" xr:uid="{00000000-0005-0000-0000-0000C7190000}"/>
    <cellStyle name="40% - 강조색6 7 3 2 3" xfId="3479" xr:uid="{00000000-0005-0000-0000-0000C8190000}"/>
    <cellStyle name="40% - 강조색6 7 3 3" xfId="3480" xr:uid="{00000000-0005-0000-0000-0000C9190000}"/>
    <cellStyle name="40% - 강조색6 7 3 3 2" xfId="3481" xr:uid="{00000000-0005-0000-0000-0000CA190000}"/>
    <cellStyle name="40% - 강조색6 7 3 3 3" xfId="3482" xr:uid="{00000000-0005-0000-0000-0000CB190000}"/>
    <cellStyle name="40% - 강조색6 7 3 4" xfId="3483" xr:uid="{00000000-0005-0000-0000-0000CC190000}"/>
    <cellStyle name="40% - 강조색6 7 3 5" xfId="3484" xr:uid="{00000000-0005-0000-0000-0000CD190000}"/>
    <cellStyle name="40% - 강조색6 7 3 6" xfId="7462" xr:uid="{00000000-0005-0000-0000-0000CE190000}"/>
    <cellStyle name="40% - 강조색6 7 4" xfId="3485" xr:uid="{00000000-0005-0000-0000-0000CF190000}"/>
    <cellStyle name="40% - 강조색6 7 4 2" xfId="3486" xr:uid="{00000000-0005-0000-0000-0000D0190000}"/>
    <cellStyle name="40% - 강조색6 7 4 3" xfId="3487" xr:uid="{00000000-0005-0000-0000-0000D1190000}"/>
    <cellStyle name="40% - 강조색6 7 4 4" xfId="7463" xr:uid="{00000000-0005-0000-0000-0000D2190000}"/>
    <cellStyle name="40% - 강조색6 7 5" xfId="3488" xr:uid="{00000000-0005-0000-0000-0000D3190000}"/>
    <cellStyle name="40% - 강조색6 7 5 2" xfId="3489" xr:uid="{00000000-0005-0000-0000-0000D4190000}"/>
    <cellStyle name="40% - 강조색6 7 5 3" xfId="3490" xr:uid="{00000000-0005-0000-0000-0000D5190000}"/>
    <cellStyle name="40% - 강조색6 7 5 4" xfId="7464" xr:uid="{00000000-0005-0000-0000-0000D6190000}"/>
    <cellStyle name="40% - 강조색6 7 6" xfId="3491" xr:uid="{00000000-0005-0000-0000-0000D7190000}"/>
    <cellStyle name="40% - 강조색6 7 6 2" xfId="7465" xr:uid="{00000000-0005-0000-0000-0000D8190000}"/>
    <cellStyle name="40% - 강조색6 7 7" xfId="3492" xr:uid="{00000000-0005-0000-0000-0000D9190000}"/>
    <cellStyle name="40% - 강조색6 7 7 2" xfId="7466" xr:uid="{00000000-0005-0000-0000-0000DA190000}"/>
    <cellStyle name="40% - 강조색6 7 8" xfId="7467" xr:uid="{00000000-0005-0000-0000-0000DB190000}"/>
    <cellStyle name="40% - 강조색6 7 9" xfId="7468" xr:uid="{00000000-0005-0000-0000-0000DC190000}"/>
    <cellStyle name="40% - 강조색6 8" xfId="3493" xr:uid="{00000000-0005-0000-0000-0000DD190000}"/>
    <cellStyle name="40% - 강조색6 8 10" xfId="7469" xr:uid="{00000000-0005-0000-0000-0000DE190000}"/>
    <cellStyle name="40% - 강조색6 8 11" xfId="7470" xr:uid="{00000000-0005-0000-0000-0000DF190000}"/>
    <cellStyle name="40% - 강조색6 8 12" xfId="7471" xr:uid="{00000000-0005-0000-0000-0000E0190000}"/>
    <cellStyle name="40% - 강조색6 8 13" xfId="7472" xr:uid="{00000000-0005-0000-0000-0000E1190000}"/>
    <cellStyle name="40% - 강조색6 8 14" xfId="7473" xr:uid="{00000000-0005-0000-0000-0000E2190000}"/>
    <cellStyle name="40% - 강조색6 8 2" xfId="3494" xr:uid="{00000000-0005-0000-0000-0000E3190000}"/>
    <cellStyle name="40% - 강조색6 8 2 2" xfId="3495" xr:uid="{00000000-0005-0000-0000-0000E4190000}"/>
    <cellStyle name="40% - 강조색6 8 2 2 2" xfId="3496" xr:uid="{00000000-0005-0000-0000-0000E5190000}"/>
    <cellStyle name="40% - 강조색6 8 2 2 3" xfId="3497" xr:uid="{00000000-0005-0000-0000-0000E6190000}"/>
    <cellStyle name="40% - 강조색6 8 2 2 4" xfId="7474" xr:uid="{00000000-0005-0000-0000-0000E7190000}"/>
    <cellStyle name="40% - 강조색6 8 2 3" xfId="3498" xr:uid="{00000000-0005-0000-0000-0000E8190000}"/>
    <cellStyle name="40% - 강조색6 8 2 3 2" xfId="3499" xr:uid="{00000000-0005-0000-0000-0000E9190000}"/>
    <cellStyle name="40% - 강조색6 8 2 3 3" xfId="3500" xr:uid="{00000000-0005-0000-0000-0000EA190000}"/>
    <cellStyle name="40% - 강조색6 8 2 4" xfId="3501" xr:uid="{00000000-0005-0000-0000-0000EB190000}"/>
    <cellStyle name="40% - 강조색6 8 2 5" xfId="3502" xr:uid="{00000000-0005-0000-0000-0000EC190000}"/>
    <cellStyle name="40% - 강조색6 8 2 6" xfId="7475" xr:uid="{00000000-0005-0000-0000-0000ED190000}"/>
    <cellStyle name="40% - 강조색6 8 3" xfId="3503" xr:uid="{00000000-0005-0000-0000-0000EE190000}"/>
    <cellStyle name="40% - 강조색6 8 3 2" xfId="3504" xr:uid="{00000000-0005-0000-0000-0000EF190000}"/>
    <cellStyle name="40% - 강조색6 8 3 2 2" xfId="3505" xr:uid="{00000000-0005-0000-0000-0000F0190000}"/>
    <cellStyle name="40% - 강조색6 8 3 2 3" xfId="3506" xr:uid="{00000000-0005-0000-0000-0000F1190000}"/>
    <cellStyle name="40% - 강조색6 8 3 3" xfId="3507" xr:uid="{00000000-0005-0000-0000-0000F2190000}"/>
    <cellStyle name="40% - 강조색6 8 3 3 2" xfId="3508" xr:uid="{00000000-0005-0000-0000-0000F3190000}"/>
    <cellStyle name="40% - 강조색6 8 3 3 3" xfId="3509" xr:uid="{00000000-0005-0000-0000-0000F4190000}"/>
    <cellStyle name="40% - 강조색6 8 3 4" xfId="3510" xr:uid="{00000000-0005-0000-0000-0000F5190000}"/>
    <cellStyle name="40% - 강조색6 8 3 5" xfId="3511" xr:uid="{00000000-0005-0000-0000-0000F6190000}"/>
    <cellStyle name="40% - 강조색6 8 3 6" xfId="7476" xr:uid="{00000000-0005-0000-0000-0000F7190000}"/>
    <cellStyle name="40% - 강조색6 8 4" xfId="3512" xr:uid="{00000000-0005-0000-0000-0000F8190000}"/>
    <cellStyle name="40% - 강조색6 8 4 2" xfId="3513" xr:uid="{00000000-0005-0000-0000-0000F9190000}"/>
    <cellStyle name="40% - 강조색6 8 4 3" xfId="3514" xr:uid="{00000000-0005-0000-0000-0000FA190000}"/>
    <cellStyle name="40% - 강조색6 8 4 4" xfId="7477" xr:uid="{00000000-0005-0000-0000-0000FB190000}"/>
    <cellStyle name="40% - 강조색6 8 5" xfId="3515" xr:uid="{00000000-0005-0000-0000-0000FC190000}"/>
    <cellStyle name="40% - 강조색6 8 5 2" xfId="3516" xr:uid="{00000000-0005-0000-0000-0000FD190000}"/>
    <cellStyle name="40% - 강조색6 8 5 3" xfId="3517" xr:uid="{00000000-0005-0000-0000-0000FE190000}"/>
    <cellStyle name="40% - 강조색6 8 5 4" xfId="7478" xr:uid="{00000000-0005-0000-0000-0000FF190000}"/>
    <cellStyle name="40% - 강조색6 8 6" xfId="3518" xr:uid="{00000000-0005-0000-0000-0000001A0000}"/>
    <cellStyle name="40% - 강조색6 8 6 2" xfId="7479" xr:uid="{00000000-0005-0000-0000-0000011A0000}"/>
    <cellStyle name="40% - 강조색6 8 7" xfId="3519" xr:uid="{00000000-0005-0000-0000-0000021A0000}"/>
    <cellStyle name="40% - 강조색6 8 7 2" xfId="7480" xr:uid="{00000000-0005-0000-0000-0000031A0000}"/>
    <cellStyle name="40% - 강조색6 8 8" xfId="7481" xr:uid="{00000000-0005-0000-0000-0000041A0000}"/>
    <cellStyle name="40% - 강조색6 8 9" xfId="7482" xr:uid="{00000000-0005-0000-0000-0000051A0000}"/>
    <cellStyle name="40% - 강조색6 9" xfId="3520" xr:uid="{00000000-0005-0000-0000-0000061A0000}"/>
    <cellStyle name="40% - 강조색6 9 10" xfId="7483" xr:uid="{00000000-0005-0000-0000-0000071A0000}"/>
    <cellStyle name="40% - 강조색6 9 11" xfId="7484" xr:uid="{00000000-0005-0000-0000-0000081A0000}"/>
    <cellStyle name="40% - 강조색6 9 12" xfId="7485" xr:uid="{00000000-0005-0000-0000-0000091A0000}"/>
    <cellStyle name="40% - 강조색6 9 13" xfId="7486" xr:uid="{00000000-0005-0000-0000-00000A1A0000}"/>
    <cellStyle name="40% - 강조색6 9 14" xfId="7487" xr:uid="{00000000-0005-0000-0000-00000B1A0000}"/>
    <cellStyle name="40% - 강조색6 9 2" xfId="3521" xr:uid="{00000000-0005-0000-0000-00000C1A0000}"/>
    <cellStyle name="40% - 강조색6 9 2 2" xfId="3522" xr:uid="{00000000-0005-0000-0000-00000D1A0000}"/>
    <cellStyle name="40% - 강조색6 9 2 2 2" xfId="7488" xr:uid="{00000000-0005-0000-0000-00000E1A0000}"/>
    <cellStyle name="40% - 강조색6 9 2 3" xfId="3523" xr:uid="{00000000-0005-0000-0000-00000F1A0000}"/>
    <cellStyle name="40% - 강조색6 9 2 4" xfId="7489" xr:uid="{00000000-0005-0000-0000-0000101A0000}"/>
    <cellStyle name="40% - 강조색6 9 3" xfId="3524" xr:uid="{00000000-0005-0000-0000-0000111A0000}"/>
    <cellStyle name="40% - 강조색6 9 3 2" xfId="3525" xr:uid="{00000000-0005-0000-0000-0000121A0000}"/>
    <cellStyle name="40% - 강조색6 9 3 3" xfId="3526" xr:uid="{00000000-0005-0000-0000-0000131A0000}"/>
    <cellStyle name="40% - 강조색6 9 3 4" xfId="7490" xr:uid="{00000000-0005-0000-0000-0000141A0000}"/>
    <cellStyle name="40% - 강조색6 9 4" xfId="3527" xr:uid="{00000000-0005-0000-0000-0000151A0000}"/>
    <cellStyle name="40% - 강조색6 9 4 2" xfId="7491" xr:uid="{00000000-0005-0000-0000-0000161A0000}"/>
    <cellStyle name="40% - 강조색6 9 5" xfId="3528" xr:uid="{00000000-0005-0000-0000-0000171A0000}"/>
    <cellStyle name="40% - 강조색6 9 5 2" xfId="7492" xr:uid="{00000000-0005-0000-0000-0000181A0000}"/>
    <cellStyle name="40% - 강조색6 9 6" xfId="7493" xr:uid="{00000000-0005-0000-0000-0000191A0000}"/>
    <cellStyle name="40% - 강조색6 9 7" xfId="7494" xr:uid="{00000000-0005-0000-0000-00001A1A0000}"/>
    <cellStyle name="40% - 강조색6 9 8" xfId="7495" xr:uid="{00000000-0005-0000-0000-00001B1A0000}"/>
    <cellStyle name="40% - 강조색6 9 9" xfId="7496" xr:uid="{00000000-0005-0000-0000-00001C1A0000}"/>
    <cellStyle name="60% - 강조색1" xfId="4316" builtinId="32" customBuiltin="1"/>
    <cellStyle name="60% - 강조색1 10" xfId="7497" xr:uid="{00000000-0005-0000-0000-00001E1A0000}"/>
    <cellStyle name="60% - 강조색1 10 2" xfId="7498" xr:uid="{00000000-0005-0000-0000-00001F1A0000}"/>
    <cellStyle name="60% - 강조색1 11" xfId="7499" xr:uid="{00000000-0005-0000-0000-0000201A0000}"/>
    <cellStyle name="60% - 강조색1 11 2" xfId="7500" xr:uid="{00000000-0005-0000-0000-0000211A0000}"/>
    <cellStyle name="60% - 강조색1 12" xfId="7501" xr:uid="{00000000-0005-0000-0000-0000221A0000}"/>
    <cellStyle name="60% - 강조색1 12 2" xfId="7502" xr:uid="{00000000-0005-0000-0000-0000231A0000}"/>
    <cellStyle name="60% - 강조색1 13" xfId="7503" xr:uid="{00000000-0005-0000-0000-0000241A0000}"/>
    <cellStyle name="60% - 강조색1 13 2" xfId="7504" xr:uid="{00000000-0005-0000-0000-0000251A0000}"/>
    <cellStyle name="60% - 강조색1 14" xfId="7505" xr:uid="{00000000-0005-0000-0000-0000261A0000}"/>
    <cellStyle name="60% - 강조색1 14 2" xfId="7506" xr:uid="{00000000-0005-0000-0000-0000271A0000}"/>
    <cellStyle name="60% - 강조색1 15" xfId="7507" xr:uid="{00000000-0005-0000-0000-0000281A0000}"/>
    <cellStyle name="60% - 강조색1 15 2" xfId="7508" xr:uid="{00000000-0005-0000-0000-0000291A0000}"/>
    <cellStyle name="60% - 강조색1 16" xfId="7509" xr:uid="{00000000-0005-0000-0000-00002A1A0000}"/>
    <cellStyle name="60% - 강조색1 16 2" xfId="7510" xr:uid="{00000000-0005-0000-0000-00002B1A0000}"/>
    <cellStyle name="60% - 강조색1 2" xfId="3529" xr:uid="{00000000-0005-0000-0000-00002C1A0000}"/>
    <cellStyle name="60% - 강조색1 2 2" xfId="7511" xr:uid="{00000000-0005-0000-0000-00002D1A0000}"/>
    <cellStyle name="60% - 강조색1 2 2 2" xfId="7512" xr:uid="{00000000-0005-0000-0000-00002E1A0000}"/>
    <cellStyle name="60% - 강조색1 2 3" xfId="7513" xr:uid="{00000000-0005-0000-0000-00002F1A0000}"/>
    <cellStyle name="60% - 강조색1 2 3 2" xfId="7514" xr:uid="{00000000-0005-0000-0000-0000301A0000}"/>
    <cellStyle name="60% - 강조색1 2 4" xfId="7515" xr:uid="{00000000-0005-0000-0000-0000311A0000}"/>
    <cellStyle name="60% - 강조색1 3" xfId="7516" xr:uid="{00000000-0005-0000-0000-0000321A0000}"/>
    <cellStyle name="60% - 강조색1 3 2" xfId="7517" xr:uid="{00000000-0005-0000-0000-0000331A0000}"/>
    <cellStyle name="60% - 강조색1 4" xfId="7518" xr:uid="{00000000-0005-0000-0000-0000341A0000}"/>
    <cellStyle name="60% - 강조색1 4 2" xfId="7519" xr:uid="{00000000-0005-0000-0000-0000351A0000}"/>
    <cellStyle name="60% - 강조색1 5" xfId="7520" xr:uid="{00000000-0005-0000-0000-0000361A0000}"/>
    <cellStyle name="60% - 강조색1 5 2" xfId="7521" xr:uid="{00000000-0005-0000-0000-0000371A0000}"/>
    <cellStyle name="60% - 강조색1 6" xfId="7522" xr:uid="{00000000-0005-0000-0000-0000381A0000}"/>
    <cellStyle name="60% - 강조색1 6 2" xfId="7523" xr:uid="{00000000-0005-0000-0000-0000391A0000}"/>
    <cellStyle name="60% - 강조색1 7" xfId="7524" xr:uid="{00000000-0005-0000-0000-00003A1A0000}"/>
    <cellStyle name="60% - 강조색1 7 2" xfId="7525" xr:uid="{00000000-0005-0000-0000-00003B1A0000}"/>
    <cellStyle name="60% - 강조색1 8" xfId="7526" xr:uid="{00000000-0005-0000-0000-00003C1A0000}"/>
    <cellStyle name="60% - 강조색1 8 2" xfId="7527" xr:uid="{00000000-0005-0000-0000-00003D1A0000}"/>
    <cellStyle name="60% - 강조색1 9" xfId="7528" xr:uid="{00000000-0005-0000-0000-00003E1A0000}"/>
    <cellStyle name="60% - 강조색1 9 2" xfId="7529" xr:uid="{00000000-0005-0000-0000-00003F1A0000}"/>
    <cellStyle name="60% - 강조색2" xfId="4320" builtinId="36" customBuiltin="1"/>
    <cellStyle name="60% - 강조색2 10" xfId="7530" xr:uid="{00000000-0005-0000-0000-0000411A0000}"/>
    <cellStyle name="60% - 강조색2 10 2" xfId="7531" xr:uid="{00000000-0005-0000-0000-0000421A0000}"/>
    <cellStyle name="60% - 강조색2 11" xfId="7532" xr:uid="{00000000-0005-0000-0000-0000431A0000}"/>
    <cellStyle name="60% - 강조색2 11 2" xfId="7533" xr:uid="{00000000-0005-0000-0000-0000441A0000}"/>
    <cellStyle name="60% - 강조색2 12" xfId="7534" xr:uid="{00000000-0005-0000-0000-0000451A0000}"/>
    <cellStyle name="60% - 강조색2 12 2" xfId="7535" xr:uid="{00000000-0005-0000-0000-0000461A0000}"/>
    <cellStyle name="60% - 강조색2 13" xfId="7536" xr:uid="{00000000-0005-0000-0000-0000471A0000}"/>
    <cellStyle name="60% - 강조색2 13 2" xfId="7537" xr:uid="{00000000-0005-0000-0000-0000481A0000}"/>
    <cellStyle name="60% - 강조색2 14" xfId="7538" xr:uid="{00000000-0005-0000-0000-0000491A0000}"/>
    <cellStyle name="60% - 강조색2 14 2" xfId="7539" xr:uid="{00000000-0005-0000-0000-00004A1A0000}"/>
    <cellStyle name="60% - 강조색2 15" xfId="7540" xr:uid="{00000000-0005-0000-0000-00004B1A0000}"/>
    <cellStyle name="60% - 강조색2 15 2" xfId="7541" xr:uid="{00000000-0005-0000-0000-00004C1A0000}"/>
    <cellStyle name="60% - 강조색2 16" xfId="7542" xr:uid="{00000000-0005-0000-0000-00004D1A0000}"/>
    <cellStyle name="60% - 강조색2 16 2" xfId="7543" xr:uid="{00000000-0005-0000-0000-00004E1A0000}"/>
    <cellStyle name="60% - 강조색2 2" xfId="3530" xr:uid="{00000000-0005-0000-0000-00004F1A0000}"/>
    <cellStyle name="60% - 강조색2 2 2" xfId="7544" xr:uid="{00000000-0005-0000-0000-0000501A0000}"/>
    <cellStyle name="60% - 강조색2 2 2 2" xfId="7545" xr:uid="{00000000-0005-0000-0000-0000511A0000}"/>
    <cellStyle name="60% - 강조색2 2 3" xfId="7546" xr:uid="{00000000-0005-0000-0000-0000521A0000}"/>
    <cellStyle name="60% - 강조색2 2 3 2" xfId="7547" xr:uid="{00000000-0005-0000-0000-0000531A0000}"/>
    <cellStyle name="60% - 강조색2 2 4" xfId="7548" xr:uid="{00000000-0005-0000-0000-0000541A0000}"/>
    <cellStyle name="60% - 강조색2 3" xfId="7549" xr:uid="{00000000-0005-0000-0000-0000551A0000}"/>
    <cellStyle name="60% - 강조색2 3 2" xfId="7550" xr:uid="{00000000-0005-0000-0000-0000561A0000}"/>
    <cellStyle name="60% - 강조색2 4" xfId="7551" xr:uid="{00000000-0005-0000-0000-0000571A0000}"/>
    <cellStyle name="60% - 강조색2 4 2" xfId="7552" xr:uid="{00000000-0005-0000-0000-0000581A0000}"/>
    <cellStyle name="60% - 강조색2 5" xfId="7553" xr:uid="{00000000-0005-0000-0000-0000591A0000}"/>
    <cellStyle name="60% - 강조색2 5 2" xfId="7554" xr:uid="{00000000-0005-0000-0000-00005A1A0000}"/>
    <cellStyle name="60% - 강조색2 6" xfId="7555" xr:uid="{00000000-0005-0000-0000-00005B1A0000}"/>
    <cellStyle name="60% - 강조색2 6 2" xfId="7556" xr:uid="{00000000-0005-0000-0000-00005C1A0000}"/>
    <cellStyle name="60% - 강조색2 7" xfId="7557" xr:uid="{00000000-0005-0000-0000-00005D1A0000}"/>
    <cellStyle name="60% - 강조색2 7 2" xfId="7558" xr:uid="{00000000-0005-0000-0000-00005E1A0000}"/>
    <cellStyle name="60% - 강조색2 8" xfId="7559" xr:uid="{00000000-0005-0000-0000-00005F1A0000}"/>
    <cellStyle name="60% - 강조색2 8 2" xfId="7560" xr:uid="{00000000-0005-0000-0000-0000601A0000}"/>
    <cellStyle name="60% - 강조색2 9" xfId="7561" xr:uid="{00000000-0005-0000-0000-0000611A0000}"/>
    <cellStyle name="60% - 강조색2 9 2" xfId="7562" xr:uid="{00000000-0005-0000-0000-0000621A0000}"/>
    <cellStyle name="60% - 강조색3" xfId="4324" builtinId="40" customBuiltin="1"/>
    <cellStyle name="60% - 강조색3 10" xfId="7563" xr:uid="{00000000-0005-0000-0000-0000641A0000}"/>
    <cellStyle name="60% - 강조색3 10 2" xfId="7564" xr:uid="{00000000-0005-0000-0000-0000651A0000}"/>
    <cellStyle name="60% - 강조색3 11" xfId="7565" xr:uid="{00000000-0005-0000-0000-0000661A0000}"/>
    <cellStyle name="60% - 강조색3 11 2" xfId="7566" xr:uid="{00000000-0005-0000-0000-0000671A0000}"/>
    <cellStyle name="60% - 강조색3 12" xfId="7567" xr:uid="{00000000-0005-0000-0000-0000681A0000}"/>
    <cellStyle name="60% - 강조색3 12 2" xfId="7568" xr:uid="{00000000-0005-0000-0000-0000691A0000}"/>
    <cellStyle name="60% - 강조색3 13" xfId="7569" xr:uid="{00000000-0005-0000-0000-00006A1A0000}"/>
    <cellStyle name="60% - 강조색3 13 2" xfId="7570" xr:uid="{00000000-0005-0000-0000-00006B1A0000}"/>
    <cellStyle name="60% - 강조색3 14" xfId="7571" xr:uid="{00000000-0005-0000-0000-00006C1A0000}"/>
    <cellStyle name="60% - 강조색3 14 2" xfId="7572" xr:uid="{00000000-0005-0000-0000-00006D1A0000}"/>
    <cellStyle name="60% - 강조색3 15" xfId="7573" xr:uid="{00000000-0005-0000-0000-00006E1A0000}"/>
    <cellStyle name="60% - 강조색3 15 2" xfId="7574" xr:uid="{00000000-0005-0000-0000-00006F1A0000}"/>
    <cellStyle name="60% - 강조색3 16" xfId="7575" xr:uid="{00000000-0005-0000-0000-0000701A0000}"/>
    <cellStyle name="60% - 강조색3 16 2" xfId="7576" xr:uid="{00000000-0005-0000-0000-0000711A0000}"/>
    <cellStyle name="60% - 강조색3 2" xfId="3531" xr:uid="{00000000-0005-0000-0000-0000721A0000}"/>
    <cellStyle name="60% - 강조색3 2 2" xfId="7577" xr:uid="{00000000-0005-0000-0000-0000731A0000}"/>
    <cellStyle name="60% - 강조색3 2 2 2" xfId="7578" xr:uid="{00000000-0005-0000-0000-0000741A0000}"/>
    <cellStyle name="60% - 강조색3 2 3" xfId="7579" xr:uid="{00000000-0005-0000-0000-0000751A0000}"/>
    <cellStyle name="60% - 강조색3 2 3 2" xfId="7580" xr:uid="{00000000-0005-0000-0000-0000761A0000}"/>
    <cellStyle name="60% - 강조색3 2 4" xfId="7581" xr:uid="{00000000-0005-0000-0000-0000771A0000}"/>
    <cellStyle name="60% - 강조색3 3" xfId="7582" xr:uid="{00000000-0005-0000-0000-0000781A0000}"/>
    <cellStyle name="60% - 강조색3 3 2" xfId="7583" xr:uid="{00000000-0005-0000-0000-0000791A0000}"/>
    <cellStyle name="60% - 강조색3 4" xfId="7584" xr:uid="{00000000-0005-0000-0000-00007A1A0000}"/>
    <cellStyle name="60% - 강조색3 4 2" xfId="7585" xr:uid="{00000000-0005-0000-0000-00007B1A0000}"/>
    <cellStyle name="60% - 강조색3 5" xfId="7586" xr:uid="{00000000-0005-0000-0000-00007C1A0000}"/>
    <cellStyle name="60% - 강조색3 5 2" xfId="7587" xr:uid="{00000000-0005-0000-0000-00007D1A0000}"/>
    <cellStyle name="60% - 강조색3 6" xfId="7588" xr:uid="{00000000-0005-0000-0000-00007E1A0000}"/>
    <cellStyle name="60% - 강조색3 6 2" xfId="7589" xr:uid="{00000000-0005-0000-0000-00007F1A0000}"/>
    <cellStyle name="60% - 강조색3 7" xfId="7590" xr:uid="{00000000-0005-0000-0000-0000801A0000}"/>
    <cellStyle name="60% - 강조색3 7 2" xfId="7591" xr:uid="{00000000-0005-0000-0000-0000811A0000}"/>
    <cellStyle name="60% - 강조색3 8" xfId="7592" xr:uid="{00000000-0005-0000-0000-0000821A0000}"/>
    <cellStyle name="60% - 강조색3 8 2" xfId="7593" xr:uid="{00000000-0005-0000-0000-0000831A0000}"/>
    <cellStyle name="60% - 강조색3 9" xfId="7594" xr:uid="{00000000-0005-0000-0000-0000841A0000}"/>
    <cellStyle name="60% - 강조색3 9 2" xfId="7595" xr:uid="{00000000-0005-0000-0000-0000851A0000}"/>
    <cellStyle name="60% - 강조색4" xfId="4328" builtinId="44" customBuiltin="1"/>
    <cellStyle name="60% - 강조색4 10" xfId="7596" xr:uid="{00000000-0005-0000-0000-0000871A0000}"/>
    <cellStyle name="60% - 강조색4 10 2" xfId="7597" xr:uid="{00000000-0005-0000-0000-0000881A0000}"/>
    <cellStyle name="60% - 강조색4 11" xfId="7598" xr:uid="{00000000-0005-0000-0000-0000891A0000}"/>
    <cellStyle name="60% - 강조색4 11 2" xfId="7599" xr:uid="{00000000-0005-0000-0000-00008A1A0000}"/>
    <cellStyle name="60% - 강조색4 12" xfId="7600" xr:uid="{00000000-0005-0000-0000-00008B1A0000}"/>
    <cellStyle name="60% - 강조색4 12 2" xfId="7601" xr:uid="{00000000-0005-0000-0000-00008C1A0000}"/>
    <cellStyle name="60% - 강조색4 13" xfId="7602" xr:uid="{00000000-0005-0000-0000-00008D1A0000}"/>
    <cellStyle name="60% - 강조색4 13 2" xfId="7603" xr:uid="{00000000-0005-0000-0000-00008E1A0000}"/>
    <cellStyle name="60% - 강조색4 14" xfId="7604" xr:uid="{00000000-0005-0000-0000-00008F1A0000}"/>
    <cellStyle name="60% - 강조색4 14 2" xfId="7605" xr:uid="{00000000-0005-0000-0000-0000901A0000}"/>
    <cellStyle name="60% - 강조색4 15" xfId="7606" xr:uid="{00000000-0005-0000-0000-0000911A0000}"/>
    <cellStyle name="60% - 강조색4 15 2" xfId="7607" xr:uid="{00000000-0005-0000-0000-0000921A0000}"/>
    <cellStyle name="60% - 강조색4 16" xfId="7608" xr:uid="{00000000-0005-0000-0000-0000931A0000}"/>
    <cellStyle name="60% - 강조색4 16 2" xfId="7609" xr:uid="{00000000-0005-0000-0000-0000941A0000}"/>
    <cellStyle name="60% - 강조색4 2" xfId="3532" xr:uid="{00000000-0005-0000-0000-0000951A0000}"/>
    <cellStyle name="60% - 강조색4 2 2" xfId="7610" xr:uid="{00000000-0005-0000-0000-0000961A0000}"/>
    <cellStyle name="60% - 강조색4 2 2 2" xfId="7611" xr:uid="{00000000-0005-0000-0000-0000971A0000}"/>
    <cellStyle name="60% - 강조색4 2 3" xfId="7612" xr:uid="{00000000-0005-0000-0000-0000981A0000}"/>
    <cellStyle name="60% - 강조색4 2 3 2" xfId="7613" xr:uid="{00000000-0005-0000-0000-0000991A0000}"/>
    <cellStyle name="60% - 강조색4 2 4" xfId="7614" xr:uid="{00000000-0005-0000-0000-00009A1A0000}"/>
    <cellStyle name="60% - 강조색4 3" xfId="7615" xr:uid="{00000000-0005-0000-0000-00009B1A0000}"/>
    <cellStyle name="60% - 강조색4 3 2" xfId="7616" xr:uid="{00000000-0005-0000-0000-00009C1A0000}"/>
    <cellStyle name="60% - 강조색4 4" xfId="7617" xr:uid="{00000000-0005-0000-0000-00009D1A0000}"/>
    <cellStyle name="60% - 강조색4 4 2" xfId="7618" xr:uid="{00000000-0005-0000-0000-00009E1A0000}"/>
    <cellStyle name="60% - 강조색4 5" xfId="7619" xr:uid="{00000000-0005-0000-0000-00009F1A0000}"/>
    <cellStyle name="60% - 강조색4 5 2" xfId="7620" xr:uid="{00000000-0005-0000-0000-0000A01A0000}"/>
    <cellStyle name="60% - 강조색4 6" xfId="7621" xr:uid="{00000000-0005-0000-0000-0000A11A0000}"/>
    <cellStyle name="60% - 강조색4 6 2" xfId="7622" xr:uid="{00000000-0005-0000-0000-0000A21A0000}"/>
    <cellStyle name="60% - 강조색4 7" xfId="7623" xr:uid="{00000000-0005-0000-0000-0000A31A0000}"/>
    <cellStyle name="60% - 강조색4 7 2" xfId="7624" xr:uid="{00000000-0005-0000-0000-0000A41A0000}"/>
    <cellStyle name="60% - 강조색4 8" xfId="7625" xr:uid="{00000000-0005-0000-0000-0000A51A0000}"/>
    <cellStyle name="60% - 강조색4 8 2" xfId="7626" xr:uid="{00000000-0005-0000-0000-0000A61A0000}"/>
    <cellStyle name="60% - 강조색4 9" xfId="7627" xr:uid="{00000000-0005-0000-0000-0000A71A0000}"/>
    <cellStyle name="60% - 강조색4 9 2" xfId="7628" xr:uid="{00000000-0005-0000-0000-0000A81A0000}"/>
    <cellStyle name="60% - 강조색5" xfId="4332" builtinId="48" customBuiltin="1"/>
    <cellStyle name="60% - 강조색5 10" xfId="7629" xr:uid="{00000000-0005-0000-0000-0000AA1A0000}"/>
    <cellStyle name="60% - 강조색5 10 2" xfId="7630" xr:uid="{00000000-0005-0000-0000-0000AB1A0000}"/>
    <cellStyle name="60% - 강조색5 11" xfId="7631" xr:uid="{00000000-0005-0000-0000-0000AC1A0000}"/>
    <cellStyle name="60% - 강조색5 11 2" xfId="7632" xr:uid="{00000000-0005-0000-0000-0000AD1A0000}"/>
    <cellStyle name="60% - 강조색5 12" xfId="7633" xr:uid="{00000000-0005-0000-0000-0000AE1A0000}"/>
    <cellStyle name="60% - 강조색5 12 2" xfId="7634" xr:uid="{00000000-0005-0000-0000-0000AF1A0000}"/>
    <cellStyle name="60% - 강조색5 13" xfId="7635" xr:uid="{00000000-0005-0000-0000-0000B01A0000}"/>
    <cellStyle name="60% - 강조색5 13 2" xfId="7636" xr:uid="{00000000-0005-0000-0000-0000B11A0000}"/>
    <cellStyle name="60% - 강조색5 14" xfId="7637" xr:uid="{00000000-0005-0000-0000-0000B21A0000}"/>
    <cellStyle name="60% - 강조색5 14 2" xfId="7638" xr:uid="{00000000-0005-0000-0000-0000B31A0000}"/>
    <cellStyle name="60% - 강조색5 15" xfId="7639" xr:uid="{00000000-0005-0000-0000-0000B41A0000}"/>
    <cellStyle name="60% - 강조색5 15 2" xfId="7640" xr:uid="{00000000-0005-0000-0000-0000B51A0000}"/>
    <cellStyle name="60% - 강조색5 16" xfId="7641" xr:uid="{00000000-0005-0000-0000-0000B61A0000}"/>
    <cellStyle name="60% - 강조색5 16 2" xfId="7642" xr:uid="{00000000-0005-0000-0000-0000B71A0000}"/>
    <cellStyle name="60% - 강조색5 2" xfId="3533" xr:uid="{00000000-0005-0000-0000-0000B81A0000}"/>
    <cellStyle name="60% - 강조색5 2 2" xfId="7643" xr:uid="{00000000-0005-0000-0000-0000B91A0000}"/>
    <cellStyle name="60% - 강조색5 2 2 2" xfId="7644" xr:uid="{00000000-0005-0000-0000-0000BA1A0000}"/>
    <cellStyle name="60% - 강조색5 2 3" xfId="7645" xr:uid="{00000000-0005-0000-0000-0000BB1A0000}"/>
    <cellStyle name="60% - 강조색5 2 3 2" xfId="7646" xr:uid="{00000000-0005-0000-0000-0000BC1A0000}"/>
    <cellStyle name="60% - 강조색5 2 4" xfId="7647" xr:uid="{00000000-0005-0000-0000-0000BD1A0000}"/>
    <cellStyle name="60% - 강조색5 3" xfId="7648" xr:uid="{00000000-0005-0000-0000-0000BE1A0000}"/>
    <cellStyle name="60% - 강조색5 3 2" xfId="7649" xr:uid="{00000000-0005-0000-0000-0000BF1A0000}"/>
    <cellStyle name="60% - 강조색5 4" xfId="7650" xr:uid="{00000000-0005-0000-0000-0000C01A0000}"/>
    <cellStyle name="60% - 강조색5 4 2" xfId="7651" xr:uid="{00000000-0005-0000-0000-0000C11A0000}"/>
    <cellStyle name="60% - 강조색5 5" xfId="7652" xr:uid="{00000000-0005-0000-0000-0000C21A0000}"/>
    <cellStyle name="60% - 강조색5 5 2" xfId="7653" xr:uid="{00000000-0005-0000-0000-0000C31A0000}"/>
    <cellStyle name="60% - 강조색5 6" xfId="7654" xr:uid="{00000000-0005-0000-0000-0000C41A0000}"/>
    <cellStyle name="60% - 강조색5 6 2" xfId="7655" xr:uid="{00000000-0005-0000-0000-0000C51A0000}"/>
    <cellStyle name="60% - 강조색5 7" xfId="7656" xr:uid="{00000000-0005-0000-0000-0000C61A0000}"/>
    <cellStyle name="60% - 강조색5 7 2" xfId="7657" xr:uid="{00000000-0005-0000-0000-0000C71A0000}"/>
    <cellStyle name="60% - 강조색5 8" xfId="7658" xr:uid="{00000000-0005-0000-0000-0000C81A0000}"/>
    <cellStyle name="60% - 강조색5 8 2" xfId="7659" xr:uid="{00000000-0005-0000-0000-0000C91A0000}"/>
    <cellStyle name="60% - 강조색5 9" xfId="7660" xr:uid="{00000000-0005-0000-0000-0000CA1A0000}"/>
    <cellStyle name="60% - 강조색5 9 2" xfId="7661" xr:uid="{00000000-0005-0000-0000-0000CB1A0000}"/>
    <cellStyle name="60% - 강조색6" xfId="4336" builtinId="52" customBuiltin="1"/>
    <cellStyle name="60% - 강조색6 10" xfId="7662" xr:uid="{00000000-0005-0000-0000-0000CD1A0000}"/>
    <cellStyle name="60% - 강조색6 10 2" xfId="7663" xr:uid="{00000000-0005-0000-0000-0000CE1A0000}"/>
    <cellStyle name="60% - 강조색6 11" xfId="7664" xr:uid="{00000000-0005-0000-0000-0000CF1A0000}"/>
    <cellStyle name="60% - 강조색6 11 2" xfId="7665" xr:uid="{00000000-0005-0000-0000-0000D01A0000}"/>
    <cellStyle name="60% - 강조색6 12" xfId="7666" xr:uid="{00000000-0005-0000-0000-0000D11A0000}"/>
    <cellStyle name="60% - 강조색6 12 2" xfId="7667" xr:uid="{00000000-0005-0000-0000-0000D21A0000}"/>
    <cellStyle name="60% - 강조색6 13" xfId="7668" xr:uid="{00000000-0005-0000-0000-0000D31A0000}"/>
    <cellStyle name="60% - 강조색6 13 2" xfId="7669" xr:uid="{00000000-0005-0000-0000-0000D41A0000}"/>
    <cellStyle name="60% - 강조색6 14" xfId="7670" xr:uid="{00000000-0005-0000-0000-0000D51A0000}"/>
    <cellStyle name="60% - 강조색6 14 2" xfId="7671" xr:uid="{00000000-0005-0000-0000-0000D61A0000}"/>
    <cellStyle name="60% - 강조색6 15" xfId="7672" xr:uid="{00000000-0005-0000-0000-0000D71A0000}"/>
    <cellStyle name="60% - 강조색6 15 2" xfId="7673" xr:uid="{00000000-0005-0000-0000-0000D81A0000}"/>
    <cellStyle name="60% - 강조색6 16" xfId="7674" xr:uid="{00000000-0005-0000-0000-0000D91A0000}"/>
    <cellStyle name="60% - 강조색6 16 2" xfId="7675" xr:uid="{00000000-0005-0000-0000-0000DA1A0000}"/>
    <cellStyle name="60% - 강조색6 2" xfId="3534" xr:uid="{00000000-0005-0000-0000-0000DB1A0000}"/>
    <cellStyle name="60% - 강조색6 2 2" xfId="7676" xr:uid="{00000000-0005-0000-0000-0000DC1A0000}"/>
    <cellStyle name="60% - 강조색6 2 2 2" xfId="7677" xr:uid="{00000000-0005-0000-0000-0000DD1A0000}"/>
    <cellStyle name="60% - 강조색6 2 3" xfId="7678" xr:uid="{00000000-0005-0000-0000-0000DE1A0000}"/>
    <cellStyle name="60% - 강조색6 2 3 2" xfId="7679" xr:uid="{00000000-0005-0000-0000-0000DF1A0000}"/>
    <cellStyle name="60% - 강조색6 2 4" xfId="7680" xr:uid="{00000000-0005-0000-0000-0000E01A0000}"/>
    <cellStyle name="60% - 강조색6 3" xfId="7681" xr:uid="{00000000-0005-0000-0000-0000E11A0000}"/>
    <cellStyle name="60% - 강조색6 3 2" xfId="7682" xr:uid="{00000000-0005-0000-0000-0000E21A0000}"/>
    <cellStyle name="60% - 강조색6 4" xfId="7683" xr:uid="{00000000-0005-0000-0000-0000E31A0000}"/>
    <cellStyle name="60% - 강조색6 4 2" xfId="7684" xr:uid="{00000000-0005-0000-0000-0000E41A0000}"/>
    <cellStyle name="60% - 강조색6 5" xfId="7685" xr:uid="{00000000-0005-0000-0000-0000E51A0000}"/>
    <cellStyle name="60% - 강조색6 5 2" xfId="7686" xr:uid="{00000000-0005-0000-0000-0000E61A0000}"/>
    <cellStyle name="60% - 강조색6 6" xfId="7687" xr:uid="{00000000-0005-0000-0000-0000E71A0000}"/>
    <cellStyle name="60% - 강조색6 6 2" xfId="7688" xr:uid="{00000000-0005-0000-0000-0000E81A0000}"/>
    <cellStyle name="60% - 강조색6 7" xfId="7689" xr:uid="{00000000-0005-0000-0000-0000E91A0000}"/>
    <cellStyle name="60% - 강조색6 7 2" xfId="7690" xr:uid="{00000000-0005-0000-0000-0000EA1A0000}"/>
    <cellStyle name="60% - 강조색6 8" xfId="7691" xr:uid="{00000000-0005-0000-0000-0000EB1A0000}"/>
    <cellStyle name="60% - 강조색6 8 2" xfId="7692" xr:uid="{00000000-0005-0000-0000-0000EC1A0000}"/>
    <cellStyle name="60% - 강조색6 9" xfId="7693" xr:uid="{00000000-0005-0000-0000-0000ED1A0000}"/>
    <cellStyle name="60% - 강조색6 9 2" xfId="7694" xr:uid="{00000000-0005-0000-0000-0000EE1A0000}"/>
    <cellStyle name="AeE­ [0]_M105CDT " xfId="7695" xr:uid="{00000000-0005-0000-0000-0000EF1A0000}"/>
    <cellStyle name="AeE­_M105CDT " xfId="7696" xr:uid="{00000000-0005-0000-0000-0000F01A0000}"/>
    <cellStyle name="AÞ¸¶ [0]_M105CDT " xfId="7697" xr:uid="{00000000-0005-0000-0000-0000F11A0000}"/>
    <cellStyle name="AÞ¸¶_M105CDT " xfId="7698" xr:uid="{00000000-0005-0000-0000-0000F21A0000}"/>
    <cellStyle name="AutoFormat-Optionen" xfId="7699" xr:uid="{00000000-0005-0000-0000-0000F31A0000}"/>
    <cellStyle name="C￥AØ_AI¿øCoE² " xfId="7700" xr:uid="{00000000-0005-0000-0000-0000F41A0000}"/>
    <cellStyle name="category" xfId="7701" xr:uid="{00000000-0005-0000-0000-0000F51A0000}"/>
    <cellStyle name="Comma [0]_ SG&amp;A Bridge " xfId="7702" xr:uid="{00000000-0005-0000-0000-0000F61A0000}"/>
    <cellStyle name="Comma_ SG&amp;A Bridge " xfId="7703" xr:uid="{00000000-0005-0000-0000-0000F71A0000}"/>
    <cellStyle name="Currency [0]_ SG&amp;A Bridge " xfId="7704" xr:uid="{00000000-0005-0000-0000-0000F81A0000}"/>
    <cellStyle name="Currency_ SG&amp;A Bridge " xfId="7705" xr:uid="{00000000-0005-0000-0000-0000F91A0000}"/>
    <cellStyle name="Grey" xfId="7706" xr:uid="{00000000-0005-0000-0000-0000FA1A0000}"/>
    <cellStyle name="HEADER" xfId="7707" xr:uid="{00000000-0005-0000-0000-0000FB1A0000}"/>
    <cellStyle name="Header1" xfId="7708" xr:uid="{00000000-0005-0000-0000-0000FC1A0000}"/>
    <cellStyle name="Header2" xfId="7709" xr:uid="{00000000-0005-0000-0000-0000FD1A0000}"/>
    <cellStyle name="Header2 10" xfId="17000" xr:uid="{00000000-0005-0000-0000-0000FE1A0000}"/>
    <cellStyle name="Header2 10 2" xfId="28817" xr:uid="{00000000-0005-0000-0000-0000FF1A0000}"/>
    <cellStyle name="Header2 10 2 2" xfId="38816" xr:uid="{00000000-0005-0000-0000-0000001B0000}"/>
    <cellStyle name="Header2 10 3" xfId="24575" xr:uid="{00000000-0005-0000-0000-0000011B0000}"/>
    <cellStyle name="Header2 10 4" xfId="33665" xr:uid="{00000000-0005-0000-0000-0000021B0000}"/>
    <cellStyle name="Header2 11" xfId="17031" xr:uid="{00000000-0005-0000-0000-0000031B0000}"/>
    <cellStyle name="Header2 11 2" xfId="28848" xr:uid="{00000000-0005-0000-0000-0000041B0000}"/>
    <cellStyle name="Header2 11 2 2" xfId="38847" xr:uid="{00000000-0005-0000-0000-0000051B0000}"/>
    <cellStyle name="Header2 11 3" xfId="24606" xr:uid="{00000000-0005-0000-0000-0000061B0000}"/>
    <cellStyle name="Header2 11 4" xfId="33696" xr:uid="{00000000-0005-0000-0000-0000071B0000}"/>
    <cellStyle name="Header2 12" xfId="17334" xr:uid="{00000000-0005-0000-0000-0000081B0000}"/>
    <cellStyle name="Header2 12 2" xfId="29151" xr:uid="{00000000-0005-0000-0000-0000091B0000}"/>
    <cellStyle name="Header2 12 2 2" xfId="39150" xr:uid="{00000000-0005-0000-0000-00000A1B0000}"/>
    <cellStyle name="Header2 12 3" xfId="24909" xr:uid="{00000000-0005-0000-0000-00000B1B0000}"/>
    <cellStyle name="Header2 12 4" xfId="33999" xr:uid="{00000000-0005-0000-0000-00000C1B0000}"/>
    <cellStyle name="Header2 13" xfId="18601" xr:uid="{00000000-0005-0000-0000-00000D1B0000}"/>
    <cellStyle name="Header2 13 2" xfId="30418" xr:uid="{00000000-0005-0000-0000-00000E1B0000}"/>
    <cellStyle name="Header2 13 2 2" xfId="40417" xr:uid="{00000000-0005-0000-0000-00000F1B0000}"/>
    <cellStyle name="Header2 13 3" xfId="26076" xr:uid="{00000000-0005-0000-0000-0000101B0000}"/>
    <cellStyle name="Header2 13 4" xfId="35266" xr:uid="{00000000-0005-0000-0000-0000111B0000}"/>
    <cellStyle name="Header2 14" xfId="18848" xr:uid="{00000000-0005-0000-0000-0000121B0000}"/>
    <cellStyle name="Header2 14 2" xfId="30665" xr:uid="{00000000-0005-0000-0000-0000131B0000}"/>
    <cellStyle name="Header2 14 2 2" xfId="40664" xr:uid="{00000000-0005-0000-0000-0000141B0000}"/>
    <cellStyle name="Header2 14 3" xfId="26323" xr:uid="{00000000-0005-0000-0000-0000151B0000}"/>
    <cellStyle name="Header2 14 4" xfId="35513" xr:uid="{00000000-0005-0000-0000-0000161B0000}"/>
    <cellStyle name="Header2 15" xfId="20358" xr:uid="{00000000-0005-0000-0000-0000171B0000}"/>
    <cellStyle name="Header2 15 2" xfId="32175" xr:uid="{00000000-0005-0000-0000-0000181B0000}"/>
    <cellStyle name="Header2 15 2 2" xfId="42174" xr:uid="{00000000-0005-0000-0000-0000191B0000}"/>
    <cellStyle name="Header2 15 3" xfId="37023" xr:uid="{00000000-0005-0000-0000-00001A1B0000}"/>
    <cellStyle name="Header2 16" xfId="23393" xr:uid="{00000000-0005-0000-0000-00001B1B0000}"/>
    <cellStyle name="Header2 16 2" xfId="21102" xr:uid="{00000000-0005-0000-0000-00001C1B0000}"/>
    <cellStyle name="Header2 17" xfId="22787" xr:uid="{00000000-0005-0000-0000-00001D1B0000}"/>
    <cellStyle name="Header2 2" xfId="7710" xr:uid="{00000000-0005-0000-0000-00001E1B0000}"/>
    <cellStyle name="Header2 2 10" xfId="17335" xr:uid="{00000000-0005-0000-0000-00001F1B0000}"/>
    <cellStyle name="Header2 2 10 2" xfId="29152" xr:uid="{00000000-0005-0000-0000-0000201B0000}"/>
    <cellStyle name="Header2 2 10 2 2" xfId="39151" xr:uid="{00000000-0005-0000-0000-0000211B0000}"/>
    <cellStyle name="Header2 2 10 3" xfId="24910" xr:uid="{00000000-0005-0000-0000-0000221B0000}"/>
    <cellStyle name="Header2 2 10 4" xfId="34000" xr:uid="{00000000-0005-0000-0000-0000231B0000}"/>
    <cellStyle name="Header2 2 11" xfId="18600" xr:uid="{00000000-0005-0000-0000-0000241B0000}"/>
    <cellStyle name="Header2 2 11 2" xfId="30417" xr:uid="{00000000-0005-0000-0000-0000251B0000}"/>
    <cellStyle name="Header2 2 11 2 2" xfId="40416" xr:uid="{00000000-0005-0000-0000-0000261B0000}"/>
    <cellStyle name="Header2 2 11 3" xfId="26075" xr:uid="{00000000-0005-0000-0000-0000271B0000}"/>
    <cellStyle name="Header2 2 11 4" xfId="35265" xr:uid="{00000000-0005-0000-0000-0000281B0000}"/>
    <cellStyle name="Header2 2 12" xfId="18947" xr:uid="{00000000-0005-0000-0000-0000291B0000}"/>
    <cellStyle name="Header2 2 12 2" xfId="30764" xr:uid="{00000000-0005-0000-0000-00002A1B0000}"/>
    <cellStyle name="Header2 2 12 2 2" xfId="40763" xr:uid="{00000000-0005-0000-0000-00002B1B0000}"/>
    <cellStyle name="Header2 2 12 3" xfId="26422" xr:uid="{00000000-0005-0000-0000-00002C1B0000}"/>
    <cellStyle name="Header2 2 12 4" xfId="35612" xr:uid="{00000000-0005-0000-0000-00002D1B0000}"/>
    <cellStyle name="Header2 2 13" xfId="18199" xr:uid="{00000000-0005-0000-0000-00002E1B0000}"/>
    <cellStyle name="Header2 2 13 2" xfId="30016" xr:uid="{00000000-0005-0000-0000-00002F1B0000}"/>
    <cellStyle name="Header2 2 13 2 2" xfId="40015" xr:uid="{00000000-0005-0000-0000-0000301B0000}"/>
    <cellStyle name="Header2 2 13 3" xfId="34864" xr:uid="{00000000-0005-0000-0000-0000311B0000}"/>
    <cellStyle name="Header2 2 14" xfId="23392" xr:uid="{00000000-0005-0000-0000-0000321B0000}"/>
    <cellStyle name="Header2 2 14 2" xfId="21103" xr:uid="{00000000-0005-0000-0000-0000331B0000}"/>
    <cellStyle name="Header2 2 15" xfId="22786" xr:uid="{00000000-0005-0000-0000-0000341B0000}"/>
    <cellStyle name="Header2 2 2" xfId="7711" xr:uid="{00000000-0005-0000-0000-0000351B0000}"/>
    <cellStyle name="Header2 2 2 10" xfId="7712" xr:uid="{00000000-0005-0000-0000-0000361B0000}"/>
    <cellStyle name="Header2 2 2 10 10" xfId="17034" xr:uid="{00000000-0005-0000-0000-0000371B0000}"/>
    <cellStyle name="Header2 2 2 10 10 2" xfId="28851" xr:uid="{00000000-0005-0000-0000-0000381B0000}"/>
    <cellStyle name="Header2 2 2 10 10 2 2" xfId="38850" xr:uid="{00000000-0005-0000-0000-0000391B0000}"/>
    <cellStyle name="Header2 2 2 10 10 3" xfId="24609" xr:uid="{00000000-0005-0000-0000-00003A1B0000}"/>
    <cellStyle name="Header2 2 2 10 10 4" xfId="33699" xr:uid="{00000000-0005-0000-0000-00003B1B0000}"/>
    <cellStyle name="Header2 2 2 10 11" xfId="17337" xr:uid="{00000000-0005-0000-0000-00003C1B0000}"/>
    <cellStyle name="Header2 2 2 10 11 2" xfId="29154" xr:uid="{00000000-0005-0000-0000-00003D1B0000}"/>
    <cellStyle name="Header2 2 2 10 11 2 2" xfId="39153" xr:uid="{00000000-0005-0000-0000-00003E1B0000}"/>
    <cellStyle name="Header2 2 2 10 11 3" xfId="24912" xr:uid="{00000000-0005-0000-0000-00003F1B0000}"/>
    <cellStyle name="Header2 2 2 10 11 4" xfId="34002" xr:uid="{00000000-0005-0000-0000-0000401B0000}"/>
    <cellStyle name="Header2 2 2 10 12" xfId="18598" xr:uid="{00000000-0005-0000-0000-0000411B0000}"/>
    <cellStyle name="Header2 2 2 10 12 2" xfId="30415" xr:uid="{00000000-0005-0000-0000-0000421B0000}"/>
    <cellStyle name="Header2 2 2 10 12 2 2" xfId="40414" xr:uid="{00000000-0005-0000-0000-0000431B0000}"/>
    <cellStyle name="Header2 2 2 10 12 3" xfId="26073" xr:uid="{00000000-0005-0000-0000-0000441B0000}"/>
    <cellStyle name="Header2 2 2 10 12 4" xfId="35263" xr:uid="{00000000-0005-0000-0000-0000451B0000}"/>
    <cellStyle name="Header2 2 2 10 13" xfId="18945" xr:uid="{00000000-0005-0000-0000-0000461B0000}"/>
    <cellStyle name="Header2 2 2 10 13 2" xfId="30762" xr:uid="{00000000-0005-0000-0000-0000471B0000}"/>
    <cellStyle name="Header2 2 2 10 13 2 2" xfId="40761" xr:uid="{00000000-0005-0000-0000-0000481B0000}"/>
    <cellStyle name="Header2 2 2 10 13 3" xfId="26420" xr:uid="{00000000-0005-0000-0000-0000491B0000}"/>
    <cellStyle name="Header2 2 2 10 13 4" xfId="35610" xr:uid="{00000000-0005-0000-0000-00004A1B0000}"/>
    <cellStyle name="Header2 2 2 10 14" xfId="18201" xr:uid="{00000000-0005-0000-0000-00004B1B0000}"/>
    <cellStyle name="Header2 2 2 10 14 2" xfId="30018" xr:uid="{00000000-0005-0000-0000-00004C1B0000}"/>
    <cellStyle name="Header2 2 2 10 14 2 2" xfId="40017" xr:uid="{00000000-0005-0000-0000-00004D1B0000}"/>
    <cellStyle name="Header2 2 2 10 14 3" xfId="34866" xr:uid="{00000000-0005-0000-0000-00004E1B0000}"/>
    <cellStyle name="Header2 2 2 10 15" xfId="23390" xr:uid="{00000000-0005-0000-0000-00004F1B0000}"/>
    <cellStyle name="Header2 2 2 10 15 2" xfId="21104" xr:uid="{00000000-0005-0000-0000-0000501B0000}"/>
    <cellStyle name="Header2 2 2 10 16" xfId="22784" xr:uid="{00000000-0005-0000-0000-0000511B0000}"/>
    <cellStyle name="Header2 2 2 10 2" xfId="7713" xr:uid="{00000000-0005-0000-0000-0000521B0000}"/>
    <cellStyle name="Header2 2 2 10 2 10" xfId="18847" xr:uid="{00000000-0005-0000-0000-0000531B0000}"/>
    <cellStyle name="Header2 2 2 10 2 10 2" xfId="30664" xr:uid="{00000000-0005-0000-0000-0000541B0000}"/>
    <cellStyle name="Header2 2 2 10 2 10 2 2" xfId="40663" xr:uid="{00000000-0005-0000-0000-0000551B0000}"/>
    <cellStyle name="Header2 2 2 10 2 10 3" xfId="26322" xr:uid="{00000000-0005-0000-0000-0000561B0000}"/>
    <cellStyle name="Header2 2 2 10 2 10 4" xfId="35512" xr:uid="{00000000-0005-0000-0000-0000571B0000}"/>
    <cellStyle name="Header2 2 2 10 2 11" xfId="20258" xr:uid="{00000000-0005-0000-0000-0000581B0000}"/>
    <cellStyle name="Header2 2 2 10 2 11 2" xfId="32075" xr:uid="{00000000-0005-0000-0000-0000591B0000}"/>
    <cellStyle name="Header2 2 2 10 2 11 2 2" xfId="42074" xr:uid="{00000000-0005-0000-0000-00005A1B0000}"/>
    <cellStyle name="Header2 2 2 10 2 11 3" xfId="36923" xr:uid="{00000000-0005-0000-0000-00005B1B0000}"/>
    <cellStyle name="Header2 2 2 10 2 12" xfId="23389" xr:uid="{00000000-0005-0000-0000-00005C1B0000}"/>
    <cellStyle name="Header2 2 2 10 2 12 2" xfId="21105" xr:uid="{00000000-0005-0000-0000-00005D1B0000}"/>
    <cellStyle name="Header2 2 2 10 2 13" xfId="22783" xr:uid="{00000000-0005-0000-0000-00005E1B0000}"/>
    <cellStyle name="Header2 2 2 10 2 2" xfId="15520" xr:uid="{00000000-0005-0000-0000-00005F1B0000}"/>
    <cellStyle name="Header2 2 2 10 2 2 2" xfId="19273" xr:uid="{00000000-0005-0000-0000-0000601B0000}"/>
    <cellStyle name="Header2 2 2 10 2 2 2 2" xfId="31090" xr:uid="{00000000-0005-0000-0000-0000611B0000}"/>
    <cellStyle name="Header2 2 2 10 2 2 2 2 2" xfId="41089" xr:uid="{00000000-0005-0000-0000-0000621B0000}"/>
    <cellStyle name="Header2 2 2 10 2 2 2 3" xfId="26748" xr:uid="{00000000-0005-0000-0000-0000631B0000}"/>
    <cellStyle name="Header2 2 2 10 2 2 2 4" xfId="35938" xr:uid="{00000000-0005-0000-0000-0000641B0000}"/>
    <cellStyle name="Header2 2 2 10 2 2 3" xfId="19879" xr:uid="{00000000-0005-0000-0000-0000651B0000}"/>
    <cellStyle name="Header2 2 2 10 2 2 3 2" xfId="31696" xr:uid="{00000000-0005-0000-0000-0000661B0000}"/>
    <cellStyle name="Header2 2 2 10 2 2 3 2 2" xfId="41695" xr:uid="{00000000-0005-0000-0000-0000671B0000}"/>
    <cellStyle name="Header2 2 2 10 2 2 3 3" xfId="27354" xr:uid="{00000000-0005-0000-0000-0000681B0000}"/>
    <cellStyle name="Header2 2 2 10 2 2 3 4" xfId="36544" xr:uid="{00000000-0005-0000-0000-0000691B0000}"/>
    <cellStyle name="Header2 2 2 10 2 2 4" xfId="17669" xr:uid="{00000000-0005-0000-0000-00006A1B0000}"/>
    <cellStyle name="Header2 2 2 10 2 2 4 2" xfId="29486" xr:uid="{00000000-0005-0000-0000-00006B1B0000}"/>
    <cellStyle name="Header2 2 2 10 2 2 4 2 2" xfId="39485" xr:uid="{00000000-0005-0000-0000-00006C1B0000}"/>
    <cellStyle name="Header2 2 2 10 2 2 4 3" xfId="25244" xr:uid="{00000000-0005-0000-0000-00006D1B0000}"/>
    <cellStyle name="Header2 2 2 10 2 2 4 4" xfId="34334" xr:uid="{00000000-0005-0000-0000-00006E1B0000}"/>
    <cellStyle name="Header2 2 2 10 2 2 5" xfId="20688" xr:uid="{00000000-0005-0000-0000-00006F1B0000}"/>
    <cellStyle name="Header2 2 2 10 2 2 5 2" xfId="32505" xr:uid="{00000000-0005-0000-0000-0000701B0000}"/>
    <cellStyle name="Header2 2 2 10 2 2 5 2 2" xfId="42504" xr:uid="{00000000-0005-0000-0000-0000711B0000}"/>
    <cellStyle name="Header2 2 2 10 2 2 5 3" xfId="37353" xr:uid="{00000000-0005-0000-0000-0000721B0000}"/>
    <cellStyle name="Header2 2 2 10 2 2 6" xfId="23398" xr:uid="{00000000-0005-0000-0000-0000731B0000}"/>
    <cellStyle name="Header2 2 2 10 2 2 6 2" xfId="21098" xr:uid="{00000000-0005-0000-0000-0000741B0000}"/>
    <cellStyle name="Header2 2 2 10 2 2 7" xfId="22916" xr:uid="{00000000-0005-0000-0000-0000751B0000}"/>
    <cellStyle name="Header2 2 2 10 2 2 7 2" xfId="22160" xr:uid="{00000000-0005-0000-0000-0000761B0000}"/>
    <cellStyle name="Header2 2 2 10 2 2 8" xfId="21584" xr:uid="{00000000-0005-0000-0000-0000771B0000}"/>
    <cellStyle name="Header2 2 2 10 2 3" xfId="16101" xr:uid="{00000000-0005-0000-0000-0000781B0000}"/>
    <cellStyle name="Header2 2 2 10 2 3 2" xfId="19523" xr:uid="{00000000-0005-0000-0000-0000791B0000}"/>
    <cellStyle name="Header2 2 2 10 2 3 2 2" xfId="31340" xr:uid="{00000000-0005-0000-0000-00007A1B0000}"/>
    <cellStyle name="Header2 2 2 10 2 3 2 2 2" xfId="41339" xr:uid="{00000000-0005-0000-0000-00007B1B0000}"/>
    <cellStyle name="Header2 2 2 10 2 3 2 3" xfId="26998" xr:uid="{00000000-0005-0000-0000-00007C1B0000}"/>
    <cellStyle name="Header2 2 2 10 2 3 2 4" xfId="36188" xr:uid="{00000000-0005-0000-0000-00007D1B0000}"/>
    <cellStyle name="Header2 2 2 10 2 3 3" xfId="20129" xr:uid="{00000000-0005-0000-0000-00007E1B0000}"/>
    <cellStyle name="Header2 2 2 10 2 3 3 2" xfId="31946" xr:uid="{00000000-0005-0000-0000-00007F1B0000}"/>
    <cellStyle name="Header2 2 2 10 2 3 3 2 2" xfId="41945" xr:uid="{00000000-0005-0000-0000-0000801B0000}"/>
    <cellStyle name="Header2 2 2 10 2 3 3 3" xfId="27604" xr:uid="{00000000-0005-0000-0000-0000811B0000}"/>
    <cellStyle name="Header2 2 2 10 2 3 3 4" xfId="36794" xr:uid="{00000000-0005-0000-0000-0000821B0000}"/>
    <cellStyle name="Header2 2 2 10 2 3 4" xfId="17641" xr:uid="{00000000-0005-0000-0000-0000831B0000}"/>
    <cellStyle name="Header2 2 2 10 2 3 4 2" xfId="29458" xr:uid="{00000000-0005-0000-0000-0000841B0000}"/>
    <cellStyle name="Header2 2 2 10 2 3 4 2 2" xfId="39457" xr:uid="{00000000-0005-0000-0000-0000851B0000}"/>
    <cellStyle name="Header2 2 2 10 2 3 4 3" xfId="25216" xr:uid="{00000000-0005-0000-0000-0000861B0000}"/>
    <cellStyle name="Header2 2 2 10 2 3 4 4" xfId="34306" xr:uid="{00000000-0005-0000-0000-0000871B0000}"/>
    <cellStyle name="Header2 2 2 10 2 3 5" xfId="20938" xr:uid="{00000000-0005-0000-0000-0000881B0000}"/>
    <cellStyle name="Header2 2 2 10 2 3 5 2" xfId="32755" xr:uid="{00000000-0005-0000-0000-0000891B0000}"/>
    <cellStyle name="Header2 2 2 10 2 3 5 2 2" xfId="42754" xr:uid="{00000000-0005-0000-0000-00008A1B0000}"/>
    <cellStyle name="Header2 2 2 10 2 3 5 3" xfId="37603" xr:uid="{00000000-0005-0000-0000-00008B1B0000}"/>
    <cellStyle name="Header2 2 2 10 2 3 6" xfId="27918" xr:uid="{00000000-0005-0000-0000-00008C1B0000}"/>
    <cellStyle name="Header2 2 2 10 2 3 6 2" xfId="37917" xr:uid="{00000000-0005-0000-0000-00008D1B0000}"/>
    <cellStyle name="Header2 2 2 10 2 3 7" xfId="21446" xr:uid="{00000000-0005-0000-0000-00008E1B0000}"/>
    <cellStyle name="Header2 2 2 10 2 4" xfId="15871" xr:uid="{00000000-0005-0000-0000-00008F1B0000}"/>
    <cellStyle name="Header2 2 2 10 2 4 2" xfId="27688" xr:uid="{00000000-0005-0000-0000-0000901B0000}"/>
    <cellStyle name="Header2 2 2 10 2 4 2 2" xfId="37687" xr:uid="{00000000-0005-0000-0000-0000911B0000}"/>
    <cellStyle name="Header2 2 2 10 2 4 3" xfId="23749" xr:uid="{00000000-0005-0000-0000-0000921B0000}"/>
    <cellStyle name="Header2 2 2 10 2 4 4" xfId="32839" xr:uid="{00000000-0005-0000-0000-0000931B0000}"/>
    <cellStyle name="Header2 2 2 10 2 5" xfId="16749" xr:uid="{00000000-0005-0000-0000-0000941B0000}"/>
    <cellStyle name="Header2 2 2 10 2 5 2" xfId="28566" xr:uid="{00000000-0005-0000-0000-0000951B0000}"/>
    <cellStyle name="Header2 2 2 10 2 5 2 2" xfId="38565" xr:uid="{00000000-0005-0000-0000-0000961B0000}"/>
    <cellStyle name="Header2 2 2 10 2 5 3" xfId="24324" xr:uid="{00000000-0005-0000-0000-0000971B0000}"/>
    <cellStyle name="Header2 2 2 10 2 5 4" xfId="33414" xr:uid="{00000000-0005-0000-0000-0000981B0000}"/>
    <cellStyle name="Header2 2 2 10 2 6" xfId="16999" xr:uid="{00000000-0005-0000-0000-0000991B0000}"/>
    <cellStyle name="Header2 2 2 10 2 6 2" xfId="28816" xr:uid="{00000000-0005-0000-0000-00009A1B0000}"/>
    <cellStyle name="Header2 2 2 10 2 6 2 2" xfId="38815" xr:uid="{00000000-0005-0000-0000-00009B1B0000}"/>
    <cellStyle name="Header2 2 2 10 2 6 3" xfId="24574" xr:uid="{00000000-0005-0000-0000-00009C1B0000}"/>
    <cellStyle name="Header2 2 2 10 2 6 4" xfId="33664" xr:uid="{00000000-0005-0000-0000-00009D1B0000}"/>
    <cellStyle name="Header2 2 2 10 2 7" xfId="17035" xr:uid="{00000000-0005-0000-0000-00009E1B0000}"/>
    <cellStyle name="Header2 2 2 10 2 7 2" xfId="28852" xr:uid="{00000000-0005-0000-0000-00009F1B0000}"/>
    <cellStyle name="Header2 2 2 10 2 7 2 2" xfId="38851" xr:uid="{00000000-0005-0000-0000-0000A01B0000}"/>
    <cellStyle name="Header2 2 2 10 2 7 3" xfId="24610" xr:uid="{00000000-0005-0000-0000-0000A11B0000}"/>
    <cellStyle name="Header2 2 2 10 2 7 4" xfId="33700" xr:uid="{00000000-0005-0000-0000-0000A21B0000}"/>
    <cellStyle name="Header2 2 2 10 2 8" xfId="17338" xr:uid="{00000000-0005-0000-0000-0000A31B0000}"/>
    <cellStyle name="Header2 2 2 10 2 8 2" xfId="29155" xr:uid="{00000000-0005-0000-0000-0000A41B0000}"/>
    <cellStyle name="Header2 2 2 10 2 8 2 2" xfId="39154" xr:uid="{00000000-0005-0000-0000-0000A51B0000}"/>
    <cellStyle name="Header2 2 2 10 2 8 3" xfId="24913" xr:uid="{00000000-0005-0000-0000-0000A61B0000}"/>
    <cellStyle name="Header2 2 2 10 2 8 4" xfId="34003" xr:uid="{00000000-0005-0000-0000-0000A71B0000}"/>
    <cellStyle name="Header2 2 2 10 2 9" xfId="18597" xr:uid="{00000000-0005-0000-0000-0000A81B0000}"/>
    <cellStyle name="Header2 2 2 10 2 9 2" xfId="30414" xr:uid="{00000000-0005-0000-0000-0000A91B0000}"/>
    <cellStyle name="Header2 2 2 10 2 9 2 2" xfId="40413" xr:uid="{00000000-0005-0000-0000-0000AA1B0000}"/>
    <cellStyle name="Header2 2 2 10 2 9 3" xfId="26072" xr:uid="{00000000-0005-0000-0000-0000AB1B0000}"/>
    <cellStyle name="Header2 2 2 10 2 9 4" xfId="35262" xr:uid="{00000000-0005-0000-0000-0000AC1B0000}"/>
    <cellStyle name="Header2 2 2 10 3" xfId="7714" xr:uid="{00000000-0005-0000-0000-0000AD1B0000}"/>
    <cellStyle name="Header2 2 2 10 3 10" xfId="18944" xr:uid="{00000000-0005-0000-0000-0000AE1B0000}"/>
    <cellStyle name="Header2 2 2 10 3 10 2" xfId="30761" xr:uid="{00000000-0005-0000-0000-0000AF1B0000}"/>
    <cellStyle name="Header2 2 2 10 3 10 2 2" xfId="40760" xr:uid="{00000000-0005-0000-0000-0000B01B0000}"/>
    <cellStyle name="Header2 2 2 10 3 10 3" xfId="26419" xr:uid="{00000000-0005-0000-0000-0000B11B0000}"/>
    <cellStyle name="Header2 2 2 10 3 10 4" xfId="35609" xr:uid="{00000000-0005-0000-0000-0000B21B0000}"/>
    <cellStyle name="Header2 2 2 10 3 11" xfId="20355" xr:uid="{00000000-0005-0000-0000-0000B31B0000}"/>
    <cellStyle name="Header2 2 2 10 3 11 2" xfId="32172" xr:uid="{00000000-0005-0000-0000-0000B41B0000}"/>
    <cellStyle name="Header2 2 2 10 3 11 2 2" xfId="42171" xr:uid="{00000000-0005-0000-0000-0000B51B0000}"/>
    <cellStyle name="Header2 2 2 10 3 11 3" xfId="37020" xr:uid="{00000000-0005-0000-0000-0000B61B0000}"/>
    <cellStyle name="Header2 2 2 10 3 12" xfId="23388" xr:uid="{00000000-0005-0000-0000-0000B71B0000}"/>
    <cellStyle name="Header2 2 2 10 3 12 2" xfId="21106" xr:uid="{00000000-0005-0000-0000-0000B81B0000}"/>
    <cellStyle name="Header2 2 2 10 3 13" xfId="22782" xr:uid="{00000000-0005-0000-0000-0000B91B0000}"/>
    <cellStyle name="Header2 2 2 10 3 2" xfId="15521" xr:uid="{00000000-0005-0000-0000-0000BA1B0000}"/>
    <cellStyle name="Header2 2 2 10 3 2 2" xfId="19272" xr:uid="{00000000-0005-0000-0000-0000BB1B0000}"/>
    <cellStyle name="Header2 2 2 10 3 2 2 2" xfId="31089" xr:uid="{00000000-0005-0000-0000-0000BC1B0000}"/>
    <cellStyle name="Header2 2 2 10 3 2 2 2 2" xfId="41088" xr:uid="{00000000-0005-0000-0000-0000BD1B0000}"/>
    <cellStyle name="Header2 2 2 10 3 2 2 3" xfId="26747" xr:uid="{00000000-0005-0000-0000-0000BE1B0000}"/>
    <cellStyle name="Header2 2 2 10 3 2 2 4" xfId="35937" xr:uid="{00000000-0005-0000-0000-0000BF1B0000}"/>
    <cellStyle name="Header2 2 2 10 3 2 3" xfId="19878" xr:uid="{00000000-0005-0000-0000-0000C01B0000}"/>
    <cellStyle name="Header2 2 2 10 3 2 3 2" xfId="31695" xr:uid="{00000000-0005-0000-0000-0000C11B0000}"/>
    <cellStyle name="Header2 2 2 10 3 2 3 2 2" xfId="41694" xr:uid="{00000000-0005-0000-0000-0000C21B0000}"/>
    <cellStyle name="Header2 2 2 10 3 2 3 3" xfId="27353" xr:uid="{00000000-0005-0000-0000-0000C31B0000}"/>
    <cellStyle name="Header2 2 2 10 3 2 3 4" xfId="36543" xr:uid="{00000000-0005-0000-0000-0000C41B0000}"/>
    <cellStyle name="Header2 2 2 10 3 2 4" xfId="17670" xr:uid="{00000000-0005-0000-0000-0000C51B0000}"/>
    <cellStyle name="Header2 2 2 10 3 2 4 2" xfId="29487" xr:uid="{00000000-0005-0000-0000-0000C61B0000}"/>
    <cellStyle name="Header2 2 2 10 3 2 4 2 2" xfId="39486" xr:uid="{00000000-0005-0000-0000-0000C71B0000}"/>
    <cellStyle name="Header2 2 2 10 3 2 4 3" xfId="25245" xr:uid="{00000000-0005-0000-0000-0000C81B0000}"/>
    <cellStyle name="Header2 2 2 10 3 2 4 4" xfId="34335" xr:uid="{00000000-0005-0000-0000-0000C91B0000}"/>
    <cellStyle name="Header2 2 2 10 3 2 5" xfId="20687" xr:uid="{00000000-0005-0000-0000-0000CA1B0000}"/>
    <cellStyle name="Header2 2 2 10 3 2 5 2" xfId="32504" xr:uid="{00000000-0005-0000-0000-0000CB1B0000}"/>
    <cellStyle name="Header2 2 2 10 3 2 5 2 2" xfId="42503" xr:uid="{00000000-0005-0000-0000-0000CC1B0000}"/>
    <cellStyle name="Header2 2 2 10 3 2 5 3" xfId="37352" xr:uid="{00000000-0005-0000-0000-0000CD1B0000}"/>
    <cellStyle name="Header2 2 2 10 3 2 6" xfId="23399" xr:uid="{00000000-0005-0000-0000-0000CE1B0000}"/>
    <cellStyle name="Header2 2 2 10 3 2 6 2" xfId="21097" xr:uid="{00000000-0005-0000-0000-0000CF1B0000}"/>
    <cellStyle name="Header2 2 2 10 3 2 7" xfId="22915" xr:uid="{00000000-0005-0000-0000-0000D01B0000}"/>
    <cellStyle name="Header2 2 2 10 3 2 7 2" xfId="22161" xr:uid="{00000000-0005-0000-0000-0000D11B0000}"/>
    <cellStyle name="Header2 2 2 10 3 2 8" xfId="21585" xr:uid="{00000000-0005-0000-0000-0000D21B0000}"/>
    <cellStyle name="Header2 2 2 10 3 3" xfId="16102" xr:uid="{00000000-0005-0000-0000-0000D31B0000}"/>
    <cellStyle name="Header2 2 2 10 3 3 2" xfId="19551" xr:uid="{00000000-0005-0000-0000-0000D41B0000}"/>
    <cellStyle name="Header2 2 2 10 3 3 2 2" xfId="31368" xr:uid="{00000000-0005-0000-0000-0000D51B0000}"/>
    <cellStyle name="Header2 2 2 10 3 3 2 2 2" xfId="41367" xr:uid="{00000000-0005-0000-0000-0000D61B0000}"/>
    <cellStyle name="Header2 2 2 10 3 3 2 3" xfId="27026" xr:uid="{00000000-0005-0000-0000-0000D71B0000}"/>
    <cellStyle name="Header2 2 2 10 3 3 2 4" xfId="36216" xr:uid="{00000000-0005-0000-0000-0000D81B0000}"/>
    <cellStyle name="Header2 2 2 10 3 3 3" xfId="20157" xr:uid="{00000000-0005-0000-0000-0000D91B0000}"/>
    <cellStyle name="Header2 2 2 10 3 3 3 2" xfId="31974" xr:uid="{00000000-0005-0000-0000-0000DA1B0000}"/>
    <cellStyle name="Header2 2 2 10 3 3 3 2 2" xfId="41973" xr:uid="{00000000-0005-0000-0000-0000DB1B0000}"/>
    <cellStyle name="Header2 2 2 10 3 3 3 3" xfId="27632" xr:uid="{00000000-0005-0000-0000-0000DC1B0000}"/>
    <cellStyle name="Header2 2 2 10 3 3 3 4" xfId="36822" xr:uid="{00000000-0005-0000-0000-0000DD1B0000}"/>
    <cellStyle name="Header2 2 2 10 3 3 4" xfId="18032" xr:uid="{00000000-0005-0000-0000-0000DE1B0000}"/>
    <cellStyle name="Header2 2 2 10 3 3 4 2" xfId="29849" xr:uid="{00000000-0005-0000-0000-0000DF1B0000}"/>
    <cellStyle name="Header2 2 2 10 3 3 4 2 2" xfId="39848" xr:uid="{00000000-0005-0000-0000-0000E01B0000}"/>
    <cellStyle name="Header2 2 2 10 3 3 4 3" xfId="25607" xr:uid="{00000000-0005-0000-0000-0000E11B0000}"/>
    <cellStyle name="Header2 2 2 10 3 3 4 4" xfId="34697" xr:uid="{00000000-0005-0000-0000-0000E21B0000}"/>
    <cellStyle name="Header2 2 2 10 3 3 5" xfId="20966" xr:uid="{00000000-0005-0000-0000-0000E31B0000}"/>
    <cellStyle name="Header2 2 2 10 3 3 5 2" xfId="32783" xr:uid="{00000000-0005-0000-0000-0000E41B0000}"/>
    <cellStyle name="Header2 2 2 10 3 3 5 2 2" xfId="42782" xr:uid="{00000000-0005-0000-0000-0000E51B0000}"/>
    <cellStyle name="Header2 2 2 10 3 3 5 3" xfId="37631" xr:uid="{00000000-0005-0000-0000-0000E61B0000}"/>
    <cellStyle name="Header2 2 2 10 3 3 6" xfId="27919" xr:uid="{00000000-0005-0000-0000-0000E71B0000}"/>
    <cellStyle name="Header2 2 2 10 3 3 6 2" xfId="37918" xr:uid="{00000000-0005-0000-0000-0000E81B0000}"/>
    <cellStyle name="Header2 2 2 10 3 3 7" xfId="22206" xr:uid="{00000000-0005-0000-0000-0000E91B0000}"/>
    <cellStyle name="Header2 2 2 10 3 4" xfId="15821" xr:uid="{00000000-0005-0000-0000-0000EA1B0000}"/>
    <cellStyle name="Header2 2 2 10 3 4 2" xfId="27638" xr:uid="{00000000-0005-0000-0000-0000EB1B0000}"/>
    <cellStyle name="Header2 2 2 10 3 4 2 2" xfId="37637" xr:uid="{00000000-0005-0000-0000-0000EC1B0000}"/>
    <cellStyle name="Header2 2 2 10 3 4 3" xfId="23699" xr:uid="{00000000-0005-0000-0000-0000ED1B0000}"/>
    <cellStyle name="Header2 2 2 10 3 4 4" xfId="32789" xr:uid="{00000000-0005-0000-0000-0000EE1B0000}"/>
    <cellStyle name="Header2 2 2 10 3 5" xfId="16748" xr:uid="{00000000-0005-0000-0000-0000EF1B0000}"/>
    <cellStyle name="Header2 2 2 10 3 5 2" xfId="28565" xr:uid="{00000000-0005-0000-0000-0000F01B0000}"/>
    <cellStyle name="Header2 2 2 10 3 5 2 2" xfId="38564" xr:uid="{00000000-0005-0000-0000-0000F11B0000}"/>
    <cellStyle name="Header2 2 2 10 3 5 3" xfId="24323" xr:uid="{00000000-0005-0000-0000-0000F21B0000}"/>
    <cellStyle name="Header2 2 2 10 3 5 4" xfId="33413" xr:uid="{00000000-0005-0000-0000-0000F31B0000}"/>
    <cellStyle name="Header2 2 2 10 3 6" xfId="16449" xr:uid="{00000000-0005-0000-0000-0000F41B0000}"/>
    <cellStyle name="Header2 2 2 10 3 6 2" xfId="28266" xr:uid="{00000000-0005-0000-0000-0000F51B0000}"/>
    <cellStyle name="Header2 2 2 10 3 6 2 2" xfId="38265" xr:uid="{00000000-0005-0000-0000-0000F61B0000}"/>
    <cellStyle name="Header2 2 2 10 3 6 3" xfId="24024" xr:uid="{00000000-0005-0000-0000-0000F71B0000}"/>
    <cellStyle name="Header2 2 2 10 3 6 4" xfId="33114" xr:uid="{00000000-0005-0000-0000-0000F81B0000}"/>
    <cellStyle name="Header2 2 2 10 3 7" xfId="17036" xr:uid="{00000000-0005-0000-0000-0000F91B0000}"/>
    <cellStyle name="Header2 2 2 10 3 7 2" xfId="28853" xr:uid="{00000000-0005-0000-0000-0000FA1B0000}"/>
    <cellStyle name="Header2 2 2 10 3 7 2 2" xfId="38852" xr:uid="{00000000-0005-0000-0000-0000FB1B0000}"/>
    <cellStyle name="Header2 2 2 10 3 7 3" xfId="24611" xr:uid="{00000000-0005-0000-0000-0000FC1B0000}"/>
    <cellStyle name="Header2 2 2 10 3 7 4" xfId="33701" xr:uid="{00000000-0005-0000-0000-0000FD1B0000}"/>
    <cellStyle name="Header2 2 2 10 3 8" xfId="17339" xr:uid="{00000000-0005-0000-0000-0000FE1B0000}"/>
    <cellStyle name="Header2 2 2 10 3 8 2" xfId="29156" xr:uid="{00000000-0005-0000-0000-0000FF1B0000}"/>
    <cellStyle name="Header2 2 2 10 3 8 2 2" xfId="39155" xr:uid="{00000000-0005-0000-0000-0000001C0000}"/>
    <cellStyle name="Header2 2 2 10 3 8 3" xfId="24914" xr:uid="{00000000-0005-0000-0000-0000011C0000}"/>
    <cellStyle name="Header2 2 2 10 3 8 4" xfId="34004" xr:uid="{00000000-0005-0000-0000-0000021C0000}"/>
    <cellStyle name="Header2 2 2 10 3 9" xfId="18596" xr:uid="{00000000-0005-0000-0000-0000031C0000}"/>
    <cellStyle name="Header2 2 2 10 3 9 2" xfId="30413" xr:uid="{00000000-0005-0000-0000-0000041C0000}"/>
    <cellStyle name="Header2 2 2 10 3 9 2 2" xfId="40412" xr:uid="{00000000-0005-0000-0000-0000051C0000}"/>
    <cellStyle name="Header2 2 2 10 3 9 3" xfId="26071" xr:uid="{00000000-0005-0000-0000-0000061C0000}"/>
    <cellStyle name="Header2 2 2 10 3 9 4" xfId="35261" xr:uid="{00000000-0005-0000-0000-0000071C0000}"/>
    <cellStyle name="Header2 2 2 10 4" xfId="7715" xr:uid="{00000000-0005-0000-0000-0000081C0000}"/>
    <cellStyle name="Header2 2 2 10 4 10" xfId="18943" xr:uid="{00000000-0005-0000-0000-0000091C0000}"/>
    <cellStyle name="Header2 2 2 10 4 10 2" xfId="30760" xr:uid="{00000000-0005-0000-0000-00000A1C0000}"/>
    <cellStyle name="Header2 2 2 10 4 10 2 2" xfId="40759" xr:uid="{00000000-0005-0000-0000-00000B1C0000}"/>
    <cellStyle name="Header2 2 2 10 4 10 3" xfId="26418" xr:uid="{00000000-0005-0000-0000-00000C1C0000}"/>
    <cellStyle name="Header2 2 2 10 4 10 4" xfId="35608" xr:uid="{00000000-0005-0000-0000-00000D1C0000}"/>
    <cellStyle name="Header2 2 2 10 4 11" xfId="18202" xr:uid="{00000000-0005-0000-0000-00000E1C0000}"/>
    <cellStyle name="Header2 2 2 10 4 11 2" xfId="30019" xr:uid="{00000000-0005-0000-0000-00000F1C0000}"/>
    <cellStyle name="Header2 2 2 10 4 11 2 2" xfId="40018" xr:uid="{00000000-0005-0000-0000-0000101C0000}"/>
    <cellStyle name="Header2 2 2 10 4 11 3" xfId="34867" xr:uid="{00000000-0005-0000-0000-0000111C0000}"/>
    <cellStyle name="Header2 2 2 10 4 12" xfId="23387" xr:uid="{00000000-0005-0000-0000-0000121C0000}"/>
    <cellStyle name="Header2 2 2 10 4 12 2" xfId="21928" xr:uid="{00000000-0005-0000-0000-0000131C0000}"/>
    <cellStyle name="Header2 2 2 10 4 13" xfId="22781" xr:uid="{00000000-0005-0000-0000-0000141C0000}"/>
    <cellStyle name="Header2 2 2 10 4 2" xfId="15522" xr:uid="{00000000-0005-0000-0000-0000151C0000}"/>
    <cellStyle name="Header2 2 2 10 4 2 2" xfId="19271" xr:uid="{00000000-0005-0000-0000-0000161C0000}"/>
    <cellStyle name="Header2 2 2 10 4 2 2 2" xfId="31088" xr:uid="{00000000-0005-0000-0000-0000171C0000}"/>
    <cellStyle name="Header2 2 2 10 4 2 2 2 2" xfId="41087" xr:uid="{00000000-0005-0000-0000-0000181C0000}"/>
    <cellStyle name="Header2 2 2 10 4 2 2 3" xfId="26746" xr:uid="{00000000-0005-0000-0000-0000191C0000}"/>
    <cellStyle name="Header2 2 2 10 4 2 2 4" xfId="35936" xr:uid="{00000000-0005-0000-0000-00001A1C0000}"/>
    <cellStyle name="Header2 2 2 10 4 2 3" xfId="19877" xr:uid="{00000000-0005-0000-0000-00001B1C0000}"/>
    <cellStyle name="Header2 2 2 10 4 2 3 2" xfId="31694" xr:uid="{00000000-0005-0000-0000-00001C1C0000}"/>
    <cellStyle name="Header2 2 2 10 4 2 3 2 2" xfId="41693" xr:uid="{00000000-0005-0000-0000-00001D1C0000}"/>
    <cellStyle name="Header2 2 2 10 4 2 3 3" xfId="27352" xr:uid="{00000000-0005-0000-0000-00001E1C0000}"/>
    <cellStyle name="Header2 2 2 10 4 2 3 4" xfId="36542" xr:uid="{00000000-0005-0000-0000-00001F1C0000}"/>
    <cellStyle name="Header2 2 2 10 4 2 4" xfId="17931" xr:uid="{00000000-0005-0000-0000-0000201C0000}"/>
    <cellStyle name="Header2 2 2 10 4 2 4 2" xfId="29748" xr:uid="{00000000-0005-0000-0000-0000211C0000}"/>
    <cellStyle name="Header2 2 2 10 4 2 4 2 2" xfId="39747" xr:uid="{00000000-0005-0000-0000-0000221C0000}"/>
    <cellStyle name="Header2 2 2 10 4 2 4 3" xfId="25506" xr:uid="{00000000-0005-0000-0000-0000231C0000}"/>
    <cellStyle name="Header2 2 2 10 4 2 4 4" xfId="34596" xr:uid="{00000000-0005-0000-0000-0000241C0000}"/>
    <cellStyle name="Header2 2 2 10 4 2 5" xfId="20686" xr:uid="{00000000-0005-0000-0000-0000251C0000}"/>
    <cellStyle name="Header2 2 2 10 4 2 5 2" xfId="32503" xr:uid="{00000000-0005-0000-0000-0000261C0000}"/>
    <cellStyle name="Header2 2 2 10 4 2 5 2 2" xfId="42502" xr:uid="{00000000-0005-0000-0000-0000271C0000}"/>
    <cellStyle name="Header2 2 2 10 4 2 5 3" xfId="37351" xr:uid="{00000000-0005-0000-0000-0000281C0000}"/>
    <cellStyle name="Header2 2 2 10 4 2 6" xfId="23400" xr:uid="{00000000-0005-0000-0000-0000291C0000}"/>
    <cellStyle name="Header2 2 2 10 4 2 6 2" xfId="21096" xr:uid="{00000000-0005-0000-0000-00002A1C0000}"/>
    <cellStyle name="Header2 2 2 10 4 2 7" xfId="22914" xr:uid="{00000000-0005-0000-0000-00002B1C0000}"/>
    <cellStyle name="Header2 2 2 10 4 2 7 2" xfId="22162" xr:uid="{00000000-0005-0000-0000-00002C1C0000}"/>
    <cellStyle name="Header2 2 2 10 4 2 8" xfId="22330" xr:uid="{00000000-0005-0000-0000-00002D1C0000}"/>
    <cellStyle name="Header2 2 2 10 4 3" xfId="16103" xr:uid="{00000000-0005-0000-0000-00002E1C0000}"/>
    <cellStyle name="Header2 2 2 10 4 3 2" xfId="19550" xr:uid="{00000000-0005-0000-0000-00002F1C0000}"/>
    <cellStyle name="Header2 2 2 10 4 3 2 2" xfId="31367" xr:uid="{00000000-0005-0000-0000-0000301C0000}"/>
    <cellStyle name="Header2 2 2 10 4 3 2 2 2" xfId="41366" xr:uid="{00000000-0005-0000-0000-0000311C0000}"/>
    <cellStyle name="Header2 2 2 10 4 3 2 3" xfId="27025" xr:uid="{00000000-0005-0000-0000-0000321C0000}"/>
    <cellStyle name="Header2 2 2 10 4 3 2 4" xfId="36215" xr:uid="{00000000-0005-0000-0000-0000331C0000}"/>
    <cellStyle name="Header2 2 2 10 4 3 3" xfId="20156" xr:uid="{00000000-0005-0000-0000-0000341C0000}"/>
    <cellStyle name="Header2 2 2 10 4 3 3 2" xfId="31973" xr:uid="{00000000-0005-0000-0000-0000351C0000}"/>
    <cellStyle name="Header2 2 2 10 4 3 3 2 2" xfId="41972" xr:uid="{00000000-0005-0000-0000-0000361C0000}"/>
    <cellStyle name="Header2 2 2 10 4 3 3 3" xfId="27631" xr:uid="{00000000-0005-0000-0000-0000371C0000}"/>
    <cellStyle name="Header2 2 2 10 4 3 3 4" xfId="36821" xr:uid="{00000000-0005-0000-0000-0000381C0000}"/>
    <cellStyle name="Header2 2 2 10 4 3 4" xfId="17743" xr:uid="{00000000-0005-0000-0000-0000391C0000}"/>
    <cellStyle name="Header2 2 2 10 4 3 4 2" xfId="29560" xr:uid="{00000000-0005-0000-0000-00003A1C0000}"/>
    <cellStyle name="Header2 2 2 10 4 3 4 2 2" xfId="39559" xr:uid="{00000000-0005-0000-0000-00003B1C0000}"/>
    <cellStyle name="Header2 2 2 10 4 3 4 3" xfId="25318" xr:uid="{00000000-0005-0000-0000-00003C1C0000}"/>
    <cellStyle name="Header2 2 2 10 4 3 4 4" xfId="34408" xr:uid="{00000000-0005-0000-0000-00003D1C0000}"/>
    <cellStyle name="Header2 2 2 10 4 3 5" xfId="20965" xr:uid="{00000000-0005-0000-0000-00003E1C0000}"/>
    <cellStyle name="Header2 2 2 10 4 3 5 2" xfId="32782" xr:uid="{00000000-0005-0000-0000-00003F1C0000}"/>
    <cellStyle name="Header2 2 2 10 4 3 5 2 2" xfId="42781" xr:uid="{00000000-0005-0000-0000-0000401C0000}"/>
    <cellStyle name="Header2 2 2 10 4 3 5 3" xfId="37630" xr:uid="{00000000-0005-0000-0000-0000411C0000}"/>
    <cellStyle name="Header2 2 2 10 4 3 6" xfId="27920" xr:uid="{00000000-0005-0000-0000-0000421C0000}"/>
    <cellStyle name="Header2 2 2 10 4 3 6 2" xfId="37919" xr:uid="{00000000-0005-0000-0000-0000431C0000}"/>
    <cellStyle name="Header2 2 2 10 4 3 7" xfId="21431" xr:uid="{00000000-0005-0000-0000-0000441C0000}"/>
    <cellStyle name="Header2 2 2 10 4 4" xfId="15822" xr:uid="{00000000-0005-0000-0000-0000451C0000}"/>
    <cellStyle name="Header2 2 2 10 4 4 2" xfId="27639" xr:uid="{00000000-0005-0000-0000-0000461C0000}"/>
    <cellStyle name="Header2 2 2 10 4 4 2 2" xfId="37638" xr:uid="{00000000-0005-0000-0000-0000471C0000}"/>
    <cellStyle name="Header2 2 2 10 4 4 3" xfId="23700" xr:uid="{00000000-0005-0000-0000-0000481C0000}"/>
    <cellStyle name="Header2 2 2 10 4 4 4" xfId="32790" xr:uid="{00000000-0005-0000-0000-0000491C0000}"/>
    <cellStyle name="Header2 2 2 10 4 5" xfId="16747" xr:uid="{00000000-0005-0000-0000-00004A1C0000}"/>
    <cellStyle name="Header2 2 2 10 4 5 2" xfId="28564" xr:uid="{00000000-0005-0000-0000-00004B1C0000}"/>
    <cellStyle name="Header2 2 2 10 4 5 2 2" xfId="38563" xr:uid="{00000000-0005-0000-0000-00004C1C0000}"/>
    <cellStyle name="Header2 2 2 10 4 5 3" xfId="24322" xr:uid="{00000000-0005-0000-0000-00004D1C0000}"/>
    <cellStyle name="Header2 2 2 10 4 5 4" xfId="33412" xr:uid="{00000000-0005-0000-0000-00004E1C0000}"/>
    <cellStyle name="Header2 2 2 10 4 6" xfId="17028" xr:uid="{00000000-0005-0000-0000-00004F1C0000}"/>
    <cellStyle name="Header2 2 2 10 4 6 2" xfId="28845" xr:uid="{00000000-0005-0000-0000-0000501C0000}"/>
    <cellStyle name="Header2 2 2 10 4 6 2 2" xfId="38844" xr:uid="{00000000-0005-0000-0000-0000511C0000}"/>
    <cellStyle name="Header2 2 2 10 4 6 3" xfId="24603" xr:uid="{00000000-0005-0000-0000-0000521C0000}"/>
    <cellStyle name="Header2 2 2 10 4 6 4" xfId="33693" xr:uid="{00000000-0005-0000-0000-0000531C0000}"/>
    <cellStyle name="Header2 2 2 10 4 7" xfId="17037" xr:uid="{00000000-0005-0000-0000-0000541C0000}"/>
    <cellStyle name="Header2 2 2 10 4 7 2" xfId="28854" xr:uid="{00000000-0005-0000-0000-0000551C0000}"/>
    <cellStyle name="Header2 2 2 10 4 7 2 2" xfId="38853" xr:uid="{00000000-0005-0000-0000-0000561C0000}"/>
    <cellStyle name="Header2 2 2 10 4 7 3" xfId="24612" xr:uid="{00000000-0005-0000-0000-0000571C0000}"/>
    <cellStyle name="Header2 2 2 10 4 7 4" xfId="33702" xr:uid="{00000000-0005-0000-0000-0000581C0000}"/>
    <cellStyle name="Header2 2 2 10 4 8" xfId="17340" xr:uid="{00000000-0005-0000-0000-0000591C0000}"/>
    <cellStyle name="Header2 2 2 10 4 8 2" xfId="29157" xr:uid="{00000000-0005-0000-0000-00005A1C0000}"/>
    <cellStyle name="Header2 2 2 10 4 8 2 2" xfId="39156" xr:uid="{00000000-0005-0000-0000-00005B1C0000}"/>
    <cellStyle name="Header2 2 2 10 4 8 3" xfId="24915" xr:uid="{00000000-0005-0000-0000-00005C1C0000}"/>
    <cellStyle name="Header2 2 2 10 4 8 4" xfId="34005" xr:uid="{00000000-0005-0000-0000-00005D1C0000}"/>
    <cellStyle name="Header2 2 2 10 4 9" xfId="18595" xr:uid="{00000000-0005-0000-0000-00005E1C0000}"/>
    <cellStyle name="Header2 2 2 10 4 9 2" xfId="30412" xr:uid="{00000000-0005-0000-0000-00005F1C0000}"/>
    <cellStyle name="Header2 2 2 10 4 9 2 2" xfId="40411" xr:uid="{00000000-0005-0000-0000-0000601C0000}"/>
    <cellStyle name="Header2 2 2 10 4 9 3" xfId="26070" xr:uid="{00000000-0005-0000-0000-0000611C0000}"/>
    <cellStyle name="Header2 2 2 10 4 9 4" xfId="35260" xr:uid="{00000000-0005-0000-0000-0000621C0000}"/>
    <cellStyle name="Header2 2 2 10 5" xfId="15519" xr:uid="{00000000-0005-0000-0000-0000631C0000}"/>
    <cellStyle name="Header2 2 2 10 5 2" xfId="19274" xr:uid="{00000000-0005-0000-0000-0000641C0000}"/>
    <cellStyle name="Header2 2 2 10 5 2 2" xfId="31091" xr:uid="{00000000-0005-0000-0000-0000651C0000}"/>
    <cellStyle name="Header2 2 2 10 5 2 2 2" xfId="41090" xr:uid="{00000000-0005-0000-0000-0000661C0000}"/>
    <cellStyle name="Header2 2 2 10 5 2 3" xfId="26749" xr:uid="{00000000-0005-0000-0000-0000671C0000}"/>
    <cellStyle name="Header2 2 2 10 5 2 4" xfId="35939" xr:uid="{00000000-0005-0000-0000-0000681C0000}"/>
    <cellStyle name="Header2 2 2 10 5 3" xfId="19880" xr:uid="{00000000-0005-0000-0000-0000691C0000}"/>
    <cellStyle name="Header2 2 2 10 5 3 2" xfId="31697" xr:uid="{00000000-0005-0000-0000-00006A1C0000}"/>
    <cellStyle name="Header2 2 2 10 5 3 2 2" xfId="41696" xr:uid="{00000000-0005-0000-0000-00006B1C0000}"/>
    <cellStyle name="Header2 2 2 10 5 3 3" xfId="27355" xr:uid="{00000000-0005-0000-0000-00006C1C0000}"/>
    <cellStyle name="Header2 2 2 10 5 3 4" xfId="36545" xr:uid="{00000000-0005-0000-0000-00006D1C0000}"/>
    <cellStyle name="Header2 2 2 10 5 4" xfId="18126" xr:uid="{00000000-0005-0000-0000-00006E1C0000}"/>
    <cellStyle name="Header2 2 2 10 5 4 2" xfId="29943" xr:uid="{00000000-0005-0000-0000-00006F1C0000}"/>
    <cellStyle name="Header2 2 2 10 5 4 2 2" xfId="39942" xr:uid="{00000000-0005-0000-0000-0000701C0000}"/>
    <cellStyle name="Header2 2 2 10 5 4 3" xfId="25701" xr:uid="{00000000-0005-0000-0000-0000711C0000}"/>
    <cellStyle name="Header2 2 2 10 5 4 4" xfId="34791" xr:uid="{00000000-0005-0000-0000-0000721C0000}"/>
    <cellStyle name="Header2 2 2 10 5 5" xfId="20689" xr:uid="{00000000-0005-0000-0000-0000731C0000}"/>
    <cellStyle name="Header2 2 2 10 5 5 2" xfId="32506" xr:uid="{00000000-0005-0000-0000-0000741C0000}"/>
    <cellStyle name="Header2 2 2 10 5 5 2 2" xfId="42505" xr:uid="{00000000-0005-0000-0000-0000751C0000}"/>
    <cellStyle name="Header2 2 2 10 5 5 3" xfId="37354" xr:uid="{00000000-0005-0000-0000-0000761C0000}"/>
    <cellStyle name="Header2 2 2 10 5 6" xfId="23397" xr:uid="{00000000-0005-0000-0000-0000771C0000}"/>
    <cellStyle name="Header2 2 2 10 5 6 2" xfId="21099" xr:uid="{00000000-0005-0000-0000-0000781C0000}"/>
    <cellStyle name="Header2 2 2 10 5 7" xfId="22917" xr:uid="{00000000-0005-0000-0000-0000791C0000}"/>
    <cellStyle name="Header2 2 2 10 5 7 2" xfId="22159" xr:uid="{00000000-0005-0000-0000-00007A1C0000}"/>
    <cellStyle name="Header2 2 2 10 5 8" xfId="22329" xr:uid="{00000000-0005-0000-0000-00007B1C0000}"/>
    <cellStyle name="Header2 2 2 10 6" xfId="16100" xr:uid="{00000000-0005-0000-0000-00007C1C0000}"/>
    <cellStyle name="Header2 2 2 10 6 2" xfId="19552" xr:uid="{00000000-0005-0000-0000-00007D1C0000}"/>
    <cellStyle name="Header2 2 2 10 6 2 2" xfId="31369" xr:uid="{00000000-0005-0000-0000-00007E1C0000}"/>
    <cellStyle name="Header2 2 2 10 6 2 2 2" xfId="41368" xr:uid="{00000000-0005-0000-0000-00007F1C0000}"/>
    <cellStyle name="Header2 2 2 10 6 2 3" xfId="27027" xr:uid="{00000000-0005-0000-0000-0000801C0000}"/>
    <cellStyle name="Header2 2 2 10 6 2 4" xfId="36217" xr:uid="{00000000-0005-0000-0000-0000811C0000}"/>
    <cellStyle name="Header2 2 2 10 6 3" xfId="20158" xr:uid="{00000000-0005-0000-0000-0000821C0000}"/>
    <cellStyle name="Header2 2 2 10 6 3 2" xfId="31975" xr:uid="{00000000-0005-0000-0000-0000831C0000}"/>
    <cellStyle name="Header2 2 2 10 6 3 2 2" xfId="41974" xr:uid="{00000000-0005-0000-0000-0000841C0000}"/>
    <cellStyle name="Header2 2 2 10 6 3 3" xfId="27633" xr:uid="{00000000-0005-0000-0000-0000851C0000}"/>
    <cellStyle name="Header2 2 2 10 6 3 4" xfId="36823" xr:uid="{00000000-0005-0000-0000-0000861C0000}"/>
    <cellStyle name="Header2 2 2 10 6 4" xfId="18031" xr:uid="{00000000-0005-0000-0000-0000871C0000}"/>
    <cellStyle name="Header2 2 2 10 6 4 2" xfId="29848" xr:uid="{00000000-0005-0000-0000-0000881C0000}"/>
    <cellStyle name="Header2 2 2 10 6 4 2 2" xfId="39847" xr:uid="{00000000-0005-0000-0000-0000891C0000}"/>
    <cellStyle name="Header2 2 2 10 6 4 3" xfId="25606" xr:uid="{00000000-0005-0000-0000-00008A1C0000}"/>
    <cellStyle name="Header2 2 2 10 6 4 4" xfId="34696" xr:uid="{00000000-0005-0000-0000-00008B1C0000}"/>
    <cellStyle name="Header2 2 2 10 6 5" xfId="20967" xr:uid="{00000000-0005-0000-0000-00008C1C0000}"/>
    <cellStyle name="Header2 2 2 10 6 5 2" xfId="32784" xr:uid="{00000000-0005-0000-0000-00008D1C0000}"/>
    <cellStyle name="Header2 2 2 10 6 5 2 2" xfId="42783" xr:uid="{00000000-0005-0000-0000-00008E1C0000}"/>
    <cellStyle name="Header2 2 2 10 6 5 3" xfId="37632" xr:uid="{00000000-0005-0000-0000-00008F1C0000}"/>
    <cellStyle name="Header2 2 2 10 6 6" xfId="27917" xr:uid="{00000000-0005-0000-0000-0000901C0000}"/>
    <cellStyle name="Header2 2 2 10 6 6 2" xfId="37916" xr:uid="{00000000-0005-0000-0000-0000911C0000}"/>
    <cellStyle name="Header2 2 2 10 6 7" xfId="21430" xr:uid="{00000000-0005-0000-0000-0000921C0000}"/>
    <cellStyle name="Header2 2 2 10 7" xfId="15820" xr:uid="{00000000-0005-0000-0000-0000931C0000}"/>
    <cellStyle name="Header2 2 2 10 7 2" xfId="27637" xr:uid="{00000000-0005-0000-0000-0000941C0000}"/>
    <cellStyle name="Header2 2 2 10 7 2 2" xfId="37636" xr:uid="{00000000-0005-0000-0000-0000951C0000}"/>
    <cellStyle name="Header2 2 2 10 7 3" xfId="23698" xr:uid="{00000000-0005-0000-0000-0000961C0000}"/>
    <cellStyle name="Header2 2 2 10 7 4" xfId="32788" xr:uid="{00000000-0005-0000-0000-0000971C0000}"/>
    <cellStyle name="Header2 2 2 10 8" xfId="16750" xr:uid="{00000000-0005-0000-0000-0000981C0000}"/>
    <cellStyle name="Header2 2 2 10 8 2" xfId="28567" xr:uid="{00000000-0005-0000-0000-0000991C0000}"/>
    <cellStyle name="Header2 2 2 10 8 2 2" xfId="38566" xr:uid="{00000000-0005-0000-0000-00009A1C0000}"/>
    <cellStyle name="Header2 2 2 10 8 3" xfId="24325" xr:uid="{00000000-0005-0000-0000-00009B1C0000}"/>
    <cellStyle name="Header2 2 2 10 8 4" xfId="33415" xr:uid="{00000000-0005-0000-0000-00009C1C0000}"/>
    <cellStyle name="Header2 2 2 10 9" xfId="16450" xr:uid="{00000000-0005-0000-0000-00009D1C0000}"/>
    <cellStyle name="Header2 2 2 10 9 2" xfId="28267" xr:uid="{00000000-0005-0000-0000-00009E1C0000}"/>
    <cellStyle name="Header2 2 2 10 9 2 2" xfId="38266" xr:uid="{00000000-0005-0000-0000-00009F1C0000}"/>
    <cellStyle name="Header2 2 2 10 9 3" xfId="24025" xr:uid="{00000000-0005-0000-0000-0000A01C0000}"/>
    <cellStyle name="Header2 2 2 10 9 4" xfId="33115" xr:uid="{00000000-0005-0000-0000-0000A11C0000}"/>
    <cellStyle name="Header2 2 2 11" xfId="7716" xr:uid="{00000000-0005-0000-0000-0000A21C0000}"/>
    <cellStyle name="Header2 2 2 11 10" xfId="17038" xr:uid="{00000000-0005-0000-0000-0000A31C0000}"/>
    <cellStyle name="Header2 2 2 11 10 2" xfId="28855" xr:uid="{00000000-0005-0000-0000-0000A41C0000}"/>
    <cellStyle name="Header2 2 2 11 10 2 2" xfId="38854" xr:uid="{00000000-0005-0000-0000-0000A51C0000}"/>
    <cellStyle name="Header2 2 2 11 10 3" xfId="24613" xr:uid="{00000000-0005-0000-0000-0000A61C0000}"/>
    <cellStyle name="Header2 2 2 11 10 4" xfId="33703" xr:uid="{00000000-0005-0000-0000-0000A71C0000}"/>
    <cellStyle name="Header2 2 2 11 11" xfId="17341" xr:uid="{00000000-0005-0000-0000-0000A81C0000}"/>
    <cellStyle name="Header2 2 2 11 11 2" xfId="29158" xr:uid="{00000000-0005-0000-0000-0000A91C0000}"/>
    <cellStyle name="Header2 2 2 11 11 2 2" xfId="39157" xr:uid="{00000000-0005-0000-0000-0000AA1C0000}"/>
    <cellStyle name="Header2 2 2 11 11 3" xfId="24916" xr:uid="{00000000-0005-0000-0000-0000AB1C0000}"/>
    <cellStyle name="Header2 2 2 11 11 4" xfId="34006" xr:uid="{00000000-0005-0000-0000-0000AC1C0000}"/>
    <cellStyle name="Header2 2 2 11 12" xfId="18594" xr:uid="{00000000-0005-0000-0000-0000AD1C0000}"/>
    <cellStyle name="Header2 2 2 11 12 2" xfId="30411" xr:uid="{00000000-0005-0000-0000-0000AE1C0000}"/>
    <cellStyle name="Header2 2 2 11 12 2 2" xfId="40410" xr:uid="{00000000-0005-0000-0000-0000AF1C0000}"/>
    <cellStyle name="Header2 2 2 11 12 3" xfId="26069" xr:uid="{00000000-0005-0000-0000-0000B01C0000}"/>
    <cellStyle name="Header2 2 2 11 12 4" xfId="35259" xr:uid="{00000000-0005-0000-0000-0000B11C0000}"/>
    <cellStyle name="Header2 2 2 11 13" xfId="18942" xr:uid="{00000000-0005-0000-0000-0000B21C0000}"/>
    <cellStyle name="Header2 2 2 11 13 2" xfId="30759" xr:uid="{00000000-0005-0000-0000-0000B31C0000}"/>
    <cellStyle name="Header2 2 2 11 13 2 2" xfId="40758" xr:uid="{00000000-0005-0000-0000-0000B41C0000}"/>
    <cellStyle name="Header2 2 2 11 13 3" xfId="26417" xr:uid="{00000000-0005-0000-0000-0000B51C0000}"/>
    <cellStyle name="Header2 2 2 11 13 4" xfId="35607" xr:uid="{00000000-0005-0000-0000-0000B61C0000}"/>
    <cellStyle name="Header2 2 2 11 14" xfId="20257" xr:uid="{00000000-0005-0000-0000-0000B71C0000}"/>
    <cellStyle name="Header2 2 2 11 14 2" xfId="32074" xr:uid="{00000000-0005-0000-0000-0000B81C0000}"/>
    <cellStyle name="Header2 2 2 11 14 2 2" xfId="42073" xr:uid="{00000000-0005-0000-0000-0000B91C0000}"/>
    <cellStyle name="Header2 2 2 11 14 3" xfId="36922" xr:uid="{00000000-0005-0000-0000-0000BA1C0000}"/>
    <cellStyle name="Header2 2 2 11 15" xfId="23386" xr:uid="{00000000-0005-0000-0000-0000BB1C0000}"/>
    <cellStyle name="Header2 2 2 11 15 2" xfId="21107" xr:uid="{00000000-0005-0000-0000-0000BC1C0000}"/>
    <cellStyle name="Header2 2 2 11 16" xfId="22780" xr:uid="{00000000-0005-0000-0000-0000BD1C0000}"/>
    <cellStyle name="Header2 2 2 11 2" xfId="7717" xr:uid="{00000000-0005-0000-0000-0000BE1C0000}"/>
    <cellStyle name="Header2 2 2 11 2 10" xfId="18846" xr:uid="{00000000-0005-0000-0000-0000BF1C0000}"/>
    <cellStyle name="Header2 2 2 11 2 10 2" xfId="30663" xr:uid="{00000000-0005-0000-0000-0000C01C0000}"/>
    <cellStyle name="Header2 2 2 11 2 10 2 2" xfId="40662" xr:uid="{00000000-0005-0000-0000-0000C11C0000}"/>
    <cellStyle name="Header2 2 2 11 2 10 3" xfId="26321" xr:uid="{00000000-0005-0000-0000-0000C21C0000}"/>
    <cellStyle name="Header2 2 2 11 2 10 4" xfId="35511" xr:uid="{00000000-0005-0000-0000-0000C31C0000}"/>
    <cellStyle name="Header2 2 2 11 2 11" xfId="20354" xr:uid="{00000000-0005-0000-0000-0000C41C0000}"/>
    <cellStyle name="Header2 2 2 11 2 11 2" xfId="32171" xr:uid="{00000000-0005-0000-0000-0000C51C0000}"/>
    <cellStyle name="Header2 2 2 11 2 11 2 2" xfId="42170" xr:uid="{00000000-0005-0000-0000-0000C61C0000}"/>
    <cellStyle name="Header2 2 2 11 2 11 3" xfId="37019" xr:uid="{00000000-0005-0000-0000-0000C71C0000}"/>
    <cellStyle name="Header2 2 2 11 2 12" xfId="23385" xr:uid="{00000000-0005-0000-0000-0000C81C0000}"/>
    <cellStyle name="Header2 2 2 11 2 12 2" xfId="21929" xr:uid="{00000000-0005-0000-0000-0000C91C0000}"/>
    <cellStyle name="Header2 2 2 11 2 13" xfId="22779" xr:uid="{00000000-0005-0000-0000-0000CA1C0000}"/>
    <cellStyle name="Header2 2 2 11 2 2" xfId="15524" xr:uid="{00000000-0005-0000-0000-0000CB1C0000}"/>
    <cellStyle name="Header2 2 2 11 2 2 2" xfId="19269" xr:uid="{00000000-0005-0000-0000-0000CC1C0000}"/>
    <cellStyle name="Header2 2 2 11 2 2 2 2" xfId="31086" xr:uid="{00000000-0005-0000-0000-0000CD1C0000}"/>
    <cellStyle name="Header2 2 2 11 2 2 2 2 2" xfId="41085" xr:uid="{00000000-0005-0000-0000-0000CE1C0000}"/>
    <cellStyle name="Header2 2 2 11 2 2 2 3" xfId="26744" xr:uid="{00000000-0005-0000-0000-0000CF1C0000}"/>
    <cellStyle name="Header2 2 2 11 2 2 2 4" xfId="35934" xr:uid="{00000000-0005-0000-0000-0000D01C0000}"/>
    <cellStyle name="Header2 2 2 11 2 2 3" xfId="19875" xr:uid="{00000000-0005-0000-0000-0000D11C0000}"/>
    <cellStyle name="Header2 2 2 11 2 2 3 2" xfId="31692" xr:uid="{00000000-0005-0000-0000-0000D21C0000}"/>
    <cellStyle name="Header2 2 2 11 2 2 3 2 2" xfId="41691" xr:uid="{00000000-0005-0000-0000-0000D31C0000}"/>
    <cellStyle name="Header2 2 2 11 2 2 3 3" xfId="27350" xr:uid="{00000000-0005-0000-0000-0000D41C0000}"/>
    <cellStyle name="Header2 2 2 11 2 2 3 4" xfId="36540" xr:uid="{00000000-0005-0000-0000-0000D51C0000}"/>
    <cellStyle name="Header2 2 2 11 2 2 4" xfId="18127" xr:uid="{00000000-0005-0000-0000-0000D61C0000}"/>
    <cellStyle name="Header2 2 2 11 2 2 4 2" xfId="29944" xr:uid="{00000000-0005-0000-0000-0000D71C0000}"/>
    <cellStyle name="Header2 2 2 11 2 2 4 2 2" xfId="39943" xr:uid="{00000000-0005-0000-0000-0000D81C0000}"/>
    <cellStyle name="Header2 2 2 11 2 2 4 3" xfId="25702" xr:uid="{00000000-0005-0000-0000-0000D91C0000}"/>
    <cellStyle name="Header2 2 2 11 2 2 4 4" xfId="34792" xr:uid="{00000000-0005-0000-0000-0000DA1C0000}"/>
    <cellStyle name="Header2 2 2 11 2 2 5" xfId="20684" xr:uid="{00000000-0005-0000-0000-0000DB1C0000}"/>
    <cellStyle name="Header2 2 2 11 2 2 5 2" xfId="32501" xr:uid="{00000000-0005-0000-0000-0000DC1C0000}"/>
    <cellStyle name="Header2 2 2 11 2 2 5 2 2" xfId="42500" xr:uid="{00000000-0005-0000-0000-0000DD1C0000}"/>
    <cellStyle name="Header2 2 2 11 2 2 5 3" xfId="37349" xr:uid="{00000000-0005-0000-0000-0000DE1C0000}"/>
    <cellStyle name="Header2 2 2 11 2 2 6" xfId="23402" xr:uid="{00000000-0005-0000-0000-0000DF1C0000}"/>
    <cellStyle name="Header2 2 2 11 2 2 6 2" xfId="21094" xr:uid="{00000000-0005-0000-0000-0000E01C0000}"/>
    <cellStyle name="Header2 2 2 11 2 2 7" xfId="22912" xr:uid="{00000000-0005-0000-0000-0000E11C0000}"/>
    <cellStyle name="Header2 2 2 11 2 2 7 2" xfId="22164" xr:uid="{00000000-0005-0000-0000-0000E21C0000}"/>
    <cellStyle name="Header2 2 2 11 2 2 8" xfId="22331" xr:uid="{00000000-0005-0000-0000-0000E31C0000}"/>
    <cellStyle name="Header2 2 2 11 2 3" xfId="16105" xr:uid="{00000000-0005-0000-0000-0000E41C0000}"/>
    <cellStyle name="Header2 2 2 11 2 3 2" xfId="19522" xr:uid="{00000000-0005-0000-0000-0000E51C0000}"/>
    <cellStyle name="Header2 2 2 11 2 3 2 2" xfId="31339" xr:uid="{00000000-0005-0000-0000-0000E61C0000}"/>
    <cellStyle name="Header2 2 2 11 2 3 2 2 2" xfId="41338" xr:uid="{00000000-0005-0000-0000-0000E71C0000}"/>
    <cellStyle name="Header2 2 2 11 2 3 2 3" xfId="26997" xr:uid="{00000000-0005-0000-0000-0000E81C0000}"/>
    <cellStyle name="Header2 2 2 11 2 3 2 4" xfId="36187" xr:uid="{00000000-0005-0000-0000-0000E91C0000}"/>
    <cellStyle name="Header2 2 2 11 2 3 3" xfId="20128" xr:uid="{00000000-0005-0000-0000-0000EA1C0000}"/>
    <cellStyle name="Header2 2 2 11 2 3 3 2" xfId="31945" xr:uid="{00000000-0005-0000-0000-0000EB1C0000}"/>
    <cellStyle name="Header2 2 2 11 2 3 3 2 2" xfId="41944" xr:uid="{00000000-0005-0000-0000-0000EC1C0000}"/>
    <cellStyle name="Header2 2 2 11 2 3 3 3" xfId="27603" xr:uid="{00000000-0005-0000-0000-0000ED1C0000}"/>
    <cellStyle name="Header2 2 2 11 2 3 3 4" xfId="36793" xr:uid="{00000000-0005-0000-0000-0000EE1C0000}"/>
    <cellStyle name="Header2 2 2 11 2 3 4" xfId="17876" xr:uid="{00000000-0005-0000-0000-0000EF1C0000}"/>
    <cellStyle name="Header2 2 2 11 2 3 4 2" xfId="29693" xr:uid="{00000000-0005-0000-0000-0000F01C0000}"/>
    <cellStyle name="Header2 2 2 11 2 3 4 2 2" xfId="39692" xr:uid="{00000000-0005-0000-0000-0000F11C0000}"/>
    <cellStyle name="Header2 2 2 11 2 3 4 3" xfId="25451" xr:uid="{00000000-0005-0000-0000-0000F21C0000}"/>
    <cellStyle name="Header2 2 2 11 2 3 4 4" xfId="34541" xr:uid="{00000000-0005-0000-0000-0000F31C0000}"/>
    <cellStyle name="Header2 2 2 11 2 3 5" xfId="20937" xr:uid="{00000000-0005-0000-0000-0000F41C0000}"/>
    <cellStyle name="Header2 2 2 11 2 3 5 2" xfId="32754" xr:uid="{00000000-0005-0000-0000-0000F51C0000}"/>
    <cellStyle name="Header2 2 2 11 2 3 5 2 2" xfId="42753" xr:uid="{00000000-0005-0000-0000-0000F61C0000}"/>
    <cellStyle name="Header2 2 2 11 2 3 5 3" xfId="37602" xr:uid="{00000000-0005-0000-0000-0000F71C0000}"/>
    <cellStyle name="Header2 2 2 11 2 3 6" xfId="27922" xr:uid="{00000000-0005-0000-0000-0000F81C0000}"/>
    <cellStyle name="Header2 2 2 11 2 3 6 2" xfId="37921" xr:uid="{00000000-0005-0000-0000-0000F91C0000}"/>
    <cellStyle name="Header2 2 2 11 2 3 7" xfId="21447" xr:uid="{00000000-0005-0000-0000-0000FA1C0000}"/>
    <cellStyle name="Header2 2 2 11 2 4" xfId="15872" xr:uid="{00000000-0005-0000-0000-0000FB1C0000}"/>
    <cellStyle name="Header2 2 2 11 2 4 2" xfId="27689" xr:uid="{00000000-0005-0000-0000-0000FC1C0000}"/>
    <cellStyle name="Header2 2 2 11 2 4 2 2" xfId="37688" xr:uid="{00000000-0005-0000-0000-0000FD1C0000}"/>
    <cellStyle name="Header2 2 2 11 2 4 3" xfId="23750" xr:uid="{00000000-0005-0000-0000-0000FE1C0000}"/>
    <cellStyle name="Header2 2 2 11 2 4 4" xfId="32840" xr:uid="{00000000-0005-0000-0000-0000FF1C0000}"/>
    <cellStyle name="Header2 2 2 11 2 5" xfId="16745" xr:uid="{00000000-0005-0000-0000-0000001D0000}"/>
    <cellStyle name="Header2 2 2 11 2 5 2" xfId="28562" xr:uid="{00000000-0005-0000-0000-0000011D0000}"/>
    <cellStyle name="Header2 2 2 11 2 5 2 2" xfId="38561" xr:uid="{00000000-0005-0000-0000-0000021D0000}"/>
    <cellStyle name="Header2 2 2 11 2 5 3" xfId="24320" xr:uid="{00000000-0005-0000-0000-0000031D0000}"/>
    <cellStyle name="Header2 2 2 11 2 5 4" xfId="33410" xr:uid="{00000000-0005-0000-0000-0000041D0000}"/>
    <cellStyle name="Header2 2 2 11 2 6" xfId="16998" xr:uid="{00000000-0005-0000-0000-0000051D0000}"/>
    <cellStyle name="Header2 2 2 11 2 6 2" xfId="28815" xr:uid="{00000000-0005-0000-0000-0000061D0000}"/>
    <cellStyle name="Header2 2 2 11 2 6 2 2" xfId="38814" xr:uid="{00000000-0005-0000-0000-0000071D0000}"/>
    <cellStyle name="Header2 2 2 11 2 6 3" xfId="24573" xr:uid="{00000000-0005-0000-0000-0000081D0000}"/>
    <cellStyle name="Header2 2 2 11 2 6 4" xfId="33663" xr:uid="{00000000-0005-0000-0000-0000091D0000}"/>
    <cellStyle name="Header2 2 2 11 2 7" xfId="17039" xr:uid="{00000000-0005-0000-0000-00000A1D0000}"/>
    <cellStyle name="Header2 2 2 11 2 7 2" xfId="28856" xr:uid="{00000000-0005-0000-0000-00000B1D0000}"/>
    <cellStyle name="Header2 2 2 11 2 7 2 2" xfId="38855" xr:uid="{00000000-0005-0000-0000-00000C1D0000}"/>
    <cellStyle name="Header2 2 2 11 2 7 3" xfId="24614" xr:uid="{00000000-0005-0000-0000-00000D1D0000}"/>
    <cellStyle name="Header2 2 2 11 2 7 4" xfId="33704" xr:uid="{00000000-0005-0000-0000-00000E1D0000}"/>
    <cellStyle name="Header2 2 2 11 2 8" xfId="17342" xr:uid="{00000000-0005-0000-0000-00000F1D0000}"/>
    <cellStyle name="Header2 2 2 11 2 8 2" xfId="29159" xr:uid="{00000000-0005-0000-0000-0000101D0000}"/>
    <cellStyle name="Header2 2 2 11 2 8 2 2" xfId="39158" xr:uid="{00000000-0005-0000-0000-0000111D0000}"/>
    <cellStyle name="Header2 2 2 11 2 8 3" xfId="24917" xr:uid="{00000000-0005-0000-0000-0000121D0000}"/>
    <cellStyle name="Header2 2 2 11 2 8 4" xfId="34007" xr:uid="{00000000-0005-0000-0000-0000131D0000}"/>
    <cellStyle name="Header2 2 2 11 2 9" xfId="18593" xr:uid="{00000000-0005-0000-0000-0000141D0000}"/>
    <cellStyle name="Header2 2 2 11 2 9 2" xfId="30410" xr:uid="{00000000-0005-0000-0000-0000151D0000}"/>
    <cellStyle name="Header2 2 2 11 2 9 2 2" xfId="40409" xr:uid="{00000000-0005-0000-0000-0000161D0000}"/>
    <cellStyle name="Header2 2 2 11 2 9 3" xfId="26068" xr:uid="{00000000-0005-0000-0000-0000171D0000}"/>
    <cellStyle name="Header2 2 2 11 2 9 4" xfId="35258" xr:uid="{00000000-0005-0000-0000-0000181D0000}"/>
    <cellStyle name="Header2 2 2 11 3" xfId="7718" xr:uid="{00000000-0005-0000-0000-0000191D0000}"/>
    <cellStyle name="Header2 2 2 11 3 10" xfId="18941" xr:uid="{00000000-0005-0000-0000-00001A1D0000}"/>
    <cellStyle name="Header2 2 2 11 3 10 2" xfId="30758" xr:uid="{00000000-0005-0000-0000-00001B1D0000}"/>
    <cellStyle name="Header2 2 2 11 3 10 2 2" xfId="40757" xr:uid="{00000000-0005-0000-0000-00001C1D0000}"/>
    <cellStyle name="Header2 2 2 11 3 10 3" xfId="26416" xr:uid="{00000000-0005-0000-0000-00001D1D0000}"/>
    <cellStyle name="Header2 2 2 11 3 10 4" xfId="35606" xr:uid="{00000000-0005-0000-0000-00001E1D0000}"/>
    <cellStyle name="Header2 2 2 11 3 11" xfId="18203" xr:uid="{00000000-0005-0000-0000-00001F1D0000}"/>
    <cellStyle name="Header2 2 2 11 3 11 2" xfId="30020" xr:uid="{00000000-0005-0000-0000-0000201D0000}"/>
    <cellStyle name="Header2 2 2 11 3 11 2 2" xfId="40019" xr:uid="{00000000-0005-0000-0000-0000211D0000}"/>
    <cellStyle name="Header2 2 2 11 3 11 3" xfId="34868" xr:uid="{00000000-0005-0000-0000-0000221D0000}"/>
    <cellStyle name="Header2 2 2 11 3 12" xfId="23384" xr:uid="{00000000-0005-0000-0000-0000231D0000}"/>
    <cellStyle name="Header2 2 2 11 3 12 2" xfId="21108" xr:uid="{00000000-0005-0000-0000-0000241D0000}"/>
    <cellStyle name="Header2 2 2 11 3 13" xfId="22778" xr:uid="{00000000-0005-0000-0000-0000251D0000}"/>
    <cellStyle name="Header2 2 2 11 3 2" xfId="15525" xr:uid="{00000000-0005-0000-0000-0000261D0000}"/>
    <cellStyle name="Header2 2 2 11 3 2 2" xfId="19268" xr:uid="{00000000-0005-0000-0000-0000271D0000}"/>
    <cellStyle name="Header2 2 2 11 3 2 2 2" xfId="31085" xr:uid="{00000000-0005-0000-0000-0000281D0000}"/>
    <cellStyle name="Header2 2 2 11 3 2 2 2 2" xfId="41084" xr:uid="{00000000-0005-0000-0000-0000291D0000}"/>
    <cellStyle name="Header2 2 2 11 3 2 2 3" xfId="26743" xr:uid="{00000000-0005-0000-0000-00002A1D0000}"/>
    <cellStyle name="Header2 2 2 11 3 2 2 4" xfId="35933" xr:uid="{00000000-0005-0000-0000-00002B1D0000}"/>
    <cellStyle name="Header2 2 2 11 3 2 3" xfId="19874" xr:uid="{00000000-0005-0000-0000-00002C1D0000}"/>
    <cellStyle name="Header2 2 2 11 3 2 3 2" xfId="31691" xr:uid="{00000000-0005-0000-0000-00002D1D0000}"/>
    <cellStyle name="Header2 2 2 11 3 2 3 2 2" xfId="41690" xr:uid="{00000000-0005-0000-0000-00002E1D0000}"/>
    <cellStyle name="Header2 2 2 11 3 2 3 3" xfId="27349" xr:uid="{00000000-0005-0000-0000-00002F1D0000}"/>
    <cellStyle name="Header2 2 2 11 3 2 3 4" xfId="36539" xr:uid="{00000000-0005-0000-0000-0000301D0000}"/>
    <cellStyle name="Header2 2 2 11 3 2 4" xfId="17932" xr:uid="{00000000-0005-0000-0000-0000311D0000}"/>
    <cellStyle name="Header2 2 2 11 3 2 4 2" xfId="29749" xr:uid="{00000000-0005-0000-0000-0000321D0000}"/>
    <cellStyle name="Header2 2 2 11 3 2 4 2 2" xfId="39748" xr:uid="{00000000-0005-0000-0000-0000331D0000}"/>
    <cellStyle name="Header2 2 2 11 3 2 4 3" xfId="25507" xr:uid="{00000000-0005-0000-0000-0000341D0000}"/>
    <cellStyle name="Header2 2 2 11 3 2 4 4" xfId="34597" xr:uid="{00000000-0005-0000-0000-0000351D0000}"/>
    <cellStyle name="Header2 2 2 11 3 2 5" xfId="20683" xr:uid="{00000000-0005-0000-0000-0000361D0000}"/>
    <cellStyle name="Header2 2 2 11 3 2 5 2" xfId="32500" xr:uid="{00000000-0005-0000-0000-0000371D0000}"/>
    <cellStyle name="Header2 2 2 11 3 2 5 2 2" xfId="42499" xr:uid="{00000000-0005-0000-0000-0000381D0000}"/>
    <cellStyle name="Header2 2 2 11 3 2 5 3" xfId="37348" xr:uid="{00000000-0005-0000-0000-0000391D0000}"/>
    <cellStyle name="Header2 2 2 11 3 2 6" xfId="23403" xr:uid="{00000000-0005-0000-0000-00003A1D0000}"/>
    <cellStyle name="Header2 2 2 11 3 2 6 2" xfId="21093" xr:uid="{00000000-0005-0000-0000-00003B1D0000}"/>
    <cellStyle name="Header2 2 2 11 3 2 7" xfId="22911" xr:uid="{00000000-0005-0000-0000-00003C1D0000}"/>
    <cellStyle name="Header2 2 2 11 3 2 7 2" xfId="22165" xr:uid="{00000000-0005-0000-0000-00003D1D0000}"/>
    <cellStyle name="Header2 2 2 11 3 2 8" xfId="21587" xr:uid="{00000000-0005-0000-0000-00003E1D0000}"/>
    <cellStyle name="Header2 2 2 11 3 3" xfId="16106" xr:uid="{00000000-0005-0000-0000-00003F1D0000}"/>
    <cellStyle name="Header2 2 2 11 3 3 2" xfId="19548" xr:uid="{00000000-0005-0000-0000-0000401D0000}"/>
    <cellStyle name="Header2 2 2 11 3 3 2 2" xfId="31365" xr:uid="{00000000-0005-0000-0000-0000411D0000}"/>
    <cellStyle name="Header2 2 2 11 3 3 2 2 2" xfId="41364" xr:uid="{00000000-0005-0000-0000-0000421D0000}"/>
    <cellStyle name="Header2 2 2 11 3 3 2 3" xfId="27023" xr:uid="{00000000-0005-0000-0000-0000431D0000}"/>
    <cellStyle name="Header2 2 2 11 3 3 2 4" xfId="36213" xr:uid="{00000000-0005-0000-0000-0000441D0000}"/>
    <cellStyle name="Header2 2 2 11 3 3 3" xfId="20154" xr:uid="{00000000-0005-0000-0000-0000451D0000}"/>
    <cellStyle name="Header2 2 2 11 3 3 3 2" xfId="31971" xr:uid="{00000000-0005-0000-0000-0000461D0000}"/>
    <cellStyle name="Header2 2 2 11 3 3 3 2 2" xfId="41970" xr:uid="{00000000-0005-0000-0000-0000471D0000}"/>
    <cellStyle name="Header2 2 2 11 3 3 3 3" xfId="27629" xr:uid="{00000000-0005-0000-0000-0000481D0000}"/>
    <cellStyle name="Header2 2 2 11 3 3 3 4" xfId="36819" xr:uid="{00000000-0005-0000-0000-0000491D0000}"/>
    <cellStyle name="Header2 2 2 11 3 3 4" xfId="18033" xr:uid="{00000000-0005-0000-0000-00004A1D0000}"/>
    <cellStyle name="Header2 2 2 11 3 3 4 2" xfId="29850" xr:uid="{00000000-0005-0000-0000-00004B1D0000}"/>
    <cellStyle name="Header2 2 2 11 3 3 4 2 2" xfId="39849" xr:uid="{00000000-0005-0000-0000-00004C1D0000}"/>
    <cellStyle name="Header2 2 2 11 3 3 4 3" xfId="25608" xr:uid="{00000000-0005-0000-0000-00004D1D0000}"/>
    <cellStyle name="Header2 2 2 11 3 3 4 4" xfId="34698" xr:uid="{00000000-0005-0000-0000-00004E1D0000}"/>
    <cellStyle name="Header2 2 2 11 3 3 5" xfId="20963" xr:uid="{00000000-0005-0000-0000-00004F1D0000}"/>
    <cellStyle name="Header2 2 2 11 3 3 5 2" xfId="32780" xr:uid="{00000000-0005-0000-0000-0000501D0000}"/>
    <cellStyle name="Header2 2 2 11 3 3 5 2 2" xfId="42779" xr:uid="{00000000-0005-0000-0000-0000511D0000}"/>
    <cellStyle name="Header2 2 2 11 3 3 5 3" xfId="37628" xr:uid="{00000000-0005-0000-0000-0000521D0000}"/>
    <cellStyle name="Header2 2 2 11 3 3 6" xfId="27923" xr:uid="{00000000-0005-0000-0000-0000531D0000}"/>
    <cellStyle name="Header2 2 2 11 3 3 6 2" xfId="37922" xr:uid="{00000000-0005-0000-0000-0000541D0000}"/>
    <cellStyle name="Header2 2 2 11 3 3 7" xfId="21433" xr:uid="{00000000-0005-0000-0000-0000551D0000}"/>
    <cellStyle name="Header2 2 2 11 3 4" xfId="15823" xr:uid="{00000000-0005-0000-0000-0000561D0000}"/>
    <cellStyle name="Header2 2 2 11 3 4 2" xfId="27640" xr:uid="{00000000-0005-0000-0000-0000571D0000}"/>
    <cellStyle name="Header2 2 2 11 3 4 2 2" xfId="37639" xr:uid="{00000000-0005-0000-0000-0000581D0000}"/>
    <cellStyle name="Header2 2 2 11 3 4 3" xfId="23701" xr:uid="{00000000-0005-0000-0000-0000591D0000}"/>
    <cellStyle name="Header2 2 2 11 3 4 4" xfId="32791" xr:uid="{00000000-0005-0000-0000-00005A1D0000}"/>
    <cellStyle name="Header2 2 2 11 3 5" xfId="16744" xr:uid="{00000000-0005-0000-0000-00005B1D0000}"/>
    <cellStyle name="Header2 2 2 11 3 5 2" xfId="28561" xr:uid="{00000000-0005-0000-0000-00005C1D0000}"/>
    <cellStyle name="Header2 2 2 11 3 5 2 2" xfId="38560" xr:uid="{00000000-0005-0000-0000-00005D1D0000}"/>
    <cellStyle name="Header2 2 2 11 3 5 3" xfId="24319" xr:uid="{00000000-0005-0000-0000-00005E1D0000}"/>
    <cellStyle name="Header2 2 2 11 3 5 4" xfId="33409" xr:uid="{00000000-0005-0000-0000-00005F1D0000}"/>
    <cellStyle name="Header2 2 2 11 3 6" xfId="17027" xr:uid="{00000000-0005-0000-0000-0000601D0000}"/>
    <cellStyle name="Header2 2 2 11 3 6 2" xfId="28844" xr:uid="{00000000-0005-0000-0000-0000611D0000}"/>
    <cellStyle name="Header2 2 2 11 3 6 2 2" xfId="38843" xr:uid="{00000000-0005-0000-0000-0000621D0000}"/>
    <cellStyle name="Header2 2 2 11 3 6 3" xfId="24602" xr:uid="{00000000-0005-0000-0000-0000631D0000}"/>
    <cellStyle name="Header2 2 2 11 3 6 4" xfId="33692" xr:uid="{00000000-0005-0000-0000-0000641D0000}"/>
    <cellStyle name="Header2 2 2 11 3 7" xfId="17040" xr:uid="{00000000-0005-0000-0000-0000651D0000}"/>
    <cellStyle name="Header2 2 2 11 3 7 2" xfId="28857" xr:uid="{00000000-0005-0000-0000-0000661D0000}"/>
    <cellStyle name="Header2 2 2 11 3 7 2 2" xfId="38856" xr:uid="{00000000-0005-0000-0000-0000671D0000}"/>
    <cellStyle name="Header2 2 2 11 3 7 3" xfId="24615" xr:uid="{00000000-0005-0000-0000-0000681D0000}"/>
    <cellStyle name="Header2 2 2 11 3 7 4" xfId="33705" xr:uid="{00000000-0005-0000-0000-0000691D0000}"/>
    <cellStyle name="Header2 2 2 11 3 8" xfId="17343" xr:uid="{00000000-0005-0000-0000-00006A1D0000}"/>
    <cellStyle name="Header2 2 2 11 3 8 2" xfId="29160" xr:uid="{00000000-0005-0000-0000-00006B1D0000}"/>
    <cellStyle name="Header2 2 2 11 3 8 2 2" xfId="39159" xr:uid="{00000000-0005-0000-0000-00006C1D0000}"/>
    <cellStyle name="Header2 2 2 11 3 8 3" xfId="24918" xr:uid="{00000000-0005-0000-0000-00006D1D0000}"/>
    <cellStyle name="Header2 2 2 11 3 8 4" xfId="34008" xr:uid="{00000000-0005-0000-0000-00006E1D0000}"/>
    <cellStyle name="Header2 2 2 11 3 9" xfId="18592" xr:uid="{00000000-0005-0000-0000-00006F1D0000}"/>
    <cellStyle name="Header2 2 2 11 3 9 2" xfId="30409" xr:uid="{00000000-0005-0000-0000-0000701D0000}"/>
    <cellStyle name="Header2 2 2 11 3 9 2 2" xfId="40408" xr:uid="{00000000-0005-0000-0000-0000711D0000}"/>
    <cellStyle name="Header2 2 2 11 3 9 3" xfId="26067" xr:uid="{00000000-0005-0000-0000-0000721D0000}"/>
    <cellStyle name="Header2 2 2 11 3 9 4" xfId="35257" xr:uid="{00000000-0005-0000-0000-0000731D0000}"/>
    <cellStyle name="Header2 2 2 11 4" xfId="7719" xr:uid="{00000000-0005-0000-0000-0000741D0000}"/>
    <cellStyle name="Header2 2 2 11 4 10" xfId="18845" xr:uid="{00000000-0005-0000-0000-0000751D0000}"/>
    <cellStyle name="Header2 2 2 11 4 10 2" xfId="30662" xr:uid="{00000000-0005-0000-0000-0000761D0000}"/>
    <cellStyle name="Header2 2 2 11 4 10 2 2" xfId="40661" xr:uid="{00000000-0005-0000-0000-0000771D0000}"/>
    <cellStyle name="Header2 2 2 11 4 10 3" xfId="26320" xr:uid="{00000000-0005-0000-0000-0000781D0000}"/>
    <cellStyle name="Header2 2 2 11 4 10 4" xfId="35510" xr:uid="{00000000-0005-0000-0000-0000791D0000}"/>
    <cellStyle name="Header2 2 2 11 4 11" xfId="20256" xr:uid="{00000000-0005-0000-0000-00007A1D0000}"/>
    <cellStyle name="Header2 2 2 11 4 11 2" xfId="32073" xr:uid="{00000000-0005-0000-0000-00007B1D0000}"/>
    <cellStyle name="Header2 2 2 11 4 11 2 2" xfId="42072" xr:uid="{00000000-0005-0000-0000-00007C1D0000}"/>
    <cellStyle name="Header2 2 2 11 4 11 3" xfId="36921" xr:uid="{00000000-0005-0000-0000-00007D1D0000}"/>
    <cellStyle name="Header2 2 2 11 4 12" xfId="23383" xr:uid="{00000000-0005-0000-0000-00007E1D0000}"/>
    <cellStyle name="Header2 2 2 11 4 12 2" xfId="21930" xr:uid="{00000000-0005-0000-0000-00007F1D0000}"/>
    <cellStyle name="Header2 2 2 11 4 13" xfId="22777" xr:uid="{00000000-0005-0000-0000-0000801D0000}"/>
    <cellStyle name="Header2 2 2 11 4 2" xfId="15526" xr:uid="{00000000-0005-0000-0000-0000811D0000}"/>
    <cellStyle name="Header2 2 2 11 4 2 2" xfId="19267" xr:uid="{00000000-0005-0000-0000-0000821D0000}"/>
    <cellStyle name="Header2 2 2 11 4 2 2 2" xfId="31084" xr:uid="{00000000-0005-0000-0000-0000831D0000}"/>
    <cellStyle name="Header2 2 2 11 4 2 2 2 2" xfId="41083" xr:uid="{00000000-0005-0000-0000-0000841D0000}"/>
    <cellStyle name="Header2 2 2 11 4 2 2 3" xfId="26742" xr:uid="{00000000-0005-0000-0000-0000851D0000}"/>
    <cellStyle name="Header2 2 2 11 4 2 2 4" xfId="35932" xr:uid="{00000000-0005-0000-0000-0000861D0000}"/>
    <cellStyle name="Header2 2 2 11 4 2 3" xfId="19873" xr:uid="{00000000-0005-0000-0000-0000871D0000}"/>
    <cellStyle name="Header2 2 2 11 4 2 3 2" xfId="31690" xr:uid="{00000000-0005-0000-0000-0000881D0000}"/>
    <cellStyle name="Header2 2 2 11 4 2 3 2 2" xfId="41689" xr:uid="{00000000-0005-0000-0000-0000891D0000}"/>
    <cellStyle name="Header2 2 2 11 4 2 3 3" xfId="27348" xr:uid="{00000000-0005-0000-0000-00008A1D0000}"/>
    <cellStyle name="Header2 2 2 11 4 2 3 4" xfId="36538" xr:uid="{00000000-0005-0000-0000-00008B1D0000}"/>
    <cellStyle name="Header2 2 2 11 4 2 4" xfId="17672" xr:uid="{00000000-0005-0000-0000-00008C1D0000}"/>
    <cellStyle name="Header2 2 2 11 4 2 4 2" xfId="29489" xr:uid="{00000000-0005-0000-0000-00008D1D0000}"/>
    <cellStyle name="Header2 2 2 11 4 2 4 2 2" xfId="39488" xr:uid="{00000000-0005-0000-0000-00008E1D0000}"/>
    <cellStyle name="Header2 2 2 11 4 2 4 3" xfId="25247" xr:uid="{00000000-0005-0000-0000-00008F1D0000}"/>
    <cellStyle name="Header2 2 2 11 4 2 4 4" xfId="34337" xr:uid="{00000000-0005-0000-0000-0000901D0000}"/>
    <cellStyle name="Header2 2 2 11 4 2 5" xfId="20682" xr:uid="{00000000-0005-0000-0000-0000911D0000}"/>
    <cellStyle name="Header2 2 2 11 4 2 5 2" xfId="32499" xr:uid="{00000000-0005-0000-0000-0000921D0000}"/>
    <cellStyle name="Header2 2 2 11 4 2 5 2 2" xfId="42498" xr:uid="{00000000-0005-0000-0000-0000931D0000}"/>
    <cellStyle name="Header2 2 2 11 4 2 5 3" xfId="37347" xr:uid="{00000000-0005-0000-0000-0000941D0000}"/>
    <cellStyle name="Header2 2 2 11 4 2 6" xfId="23404" xr:uid="{00000000-0005-0000-0000-0000951D0000}"/>
    <cellStyle name="Header2 2 2 11 4 2 6 2" xfId="21092" xr:uid="{00000000-0005-0000-0000-0000961D0000}"/>
    <cellStyle name="Header2 2 2 11 4 2 7" xfId="22910" xr:uid="{00000000-0005-0000-0000-0000971D0000}"/>
    <cellStyle name="Header2 2 2 11 4 2 7 2" xfId="22166" xr:uid="{00000000-0005-0000-0000-0000981D0000}"/>
    <cellStyle name="Header2 2 2 11 4 2 8" xfId="21588" xr:uid="{00000000-0005-0000-0000-0000991D0000}"/>
    <cellStyle name="Header2 2 2 11 4 3" xfId="16107" xr:uid="{00000000-0005-0000-0000-00009A1D0000}"/>
    <cellStyle name="Header2 2 2 11 4 3 2" xfId="19521" xr:uid="{00000000-0005-0000-0000-00009B1D0000}"/>
    <cellStyle name="Header2 2 2 11 4 3 2 2" xfId="31338" xr:uid="{00000000-0005-0000-0000-00009C1D0000}"/>
    <cellStyle name="Header2 2 2 11 4 3 2 2 2" xfId="41337" xr:uid="{00000000-0005-0000-0000-00009D1D0000}"/>
    <cellStyle name="Header2 2 2 11 4 3 2 3" xfId="26996" xr:uid="{00000000-0005-0000-0000-00009E1D0000}"/>
    <cellStyle name="Header2 2 2 11 4 3 2 4" xfId="36186" xr:uid="{00000000-0005-0000-0000-00009F1D0000}"/>
    <cellStyle name="Header2 2 2 11 4 3 3" xfId="20127" xr:uid="{00000000-0005-0000-0000-0000A01D0000}"/>
    <cellStyle name="Header2 2 2 11 4 3 3 2" xfId="31944" xr:uid="{00000000-0005-0000-0000-0000A11D0000}"/>
    <cellStyle name="Header2 2 2 11 4 3 3 2 2" xfId="41943" xr:uid="{00000000-0005-0000-0000-0000A21D0000}"/>
    <cellStyle name="Header2 2 2 11 4 3 3 3" xfId="27602" xr:uid="{00000000-0005-0000-0000-0000A31D0000}"/>
    <cellStyle name="Header2 2 2 11 4 3 3 4" xfId="36792" xr:uid="{00000000-0005-0000-0000-0000A41D0000}"/>
    <cellStyle name="Header2 2 2 11 4 3 4" xfId="17884" xr:uid="{00000000-0005-0000-0000-0000A51D0000}"/>
    <cellStyle name="Header2 2 2 11 4 3 4 2" xfId="29701" xr:uid="{00000000-0005-0000-0000-0000A61D0000}"/>
    <cellStyle name="Header2 2 2 11 4 3 4 2 2" xfId="39700" xr:uid="{00000000-0005-0000-0000-0000A71D0000}"/>
    <cellStyle name="Header2 2 2 11 4 3 4 3" xfId="25459" xr:uid="{00000000-0005-0000-0000-0000A81D0000}"/>
    <cellStyle name="Header2 2 2 11 4 3 4 4" xfId="34549" xr:uid="{00000000-0005-0000-0000-0000A91D0000}"/>
    <cellStyle name="Header2 2 2 11 4 3 5" xfId="20936" xr:uid="{00000000-0005-0000-0000-0000AA1D0000}"/>
    <cellStyle name="Header2 2 2 11 4 3 5 2" xfId="32753" xr:uid="{00000000-0005-0000-0000-0000AB1D0000}"/>
    <cellStyle name="Header2 2 2 11 4 3 5 2 2" xfId="42752" xr:uid="{00000000-0005-0000-0000-0000AC1D0000}"/>
    <cellStyle name="Header2 2 2 11 4 3 5 3" xfId="37601" xr:uid="{00000000-0005-0000-0000-0000AD1D0000}"/>
    <cellStyle name="Header2 2 2 11 4 3 6" xfId="27924" xr:uid="{00000000-0005-0000-0000-0000AE1D0000}"/>
    <cellStyle name="Header2 2 2 11 4 3 6 2" xfId="37923" xr:uid="{00000000-0005-0000-0000-0000AF1D0000}"/>
    <cellStyle name="Header2 2 2 11 4 3 7" xfId="21448" xr:uid="{00000000-0005-0000-0000-0000B01D0000}"/>
    <cellStyle name="Header2 2 2 11 4 4" xfId="15873" xr:uid="{00000000-0005-0000-0000-0000B11D0000}"/>
    <cellStyle name="Header2 2 2 11 4 4 2" xfId="27690" xr:uid="{00000000-0005-0000-0000-0000B21D0000}"/>
    <cellStyle name="Header2 2 2 11 4 4 2 2" xfId="37689" xr:uid="{00000000-0005-0000-0000-0000B31D0000}"/>
    <cellStyle name="Header2 2 2 11 4 4 3" xfId="23751" xr:uid="{00000000-0005-0000-0000-0000B41D0000}"/>
    <cellStyle name="Header2 2 2 11 4 4 4" xfId="32841" xr:uid="{00000000-0005-0000-0000-0000B51D0000}"/>
    <cellStyle name="Header2 2 2 11 4 5" xfId="16743" xr:uid="{00000000-0005-0000-0000-0000B61D0000}"/>
    <cellStyle name="Header2 2 2 11 4 5 2" xfId="28560" xr:uid="{00000000-0005-0000-0000-0000B71D0000}"/>
    <cellStyle name="Header2 2 2 11 4 5 2 2" xfId="38559" xr:uid="{00000000-0005-0000-0000-0000B81D0000}"/>
    <cellStyle name="Header2 2 2 11 4 5 3" xfId="24318" xr:uid="{00000000-0005-0000-0000-0000B91D0000}"/>
    <cellStyle name="Header2 2 2 11 4 5 4" xfId="33408" xr:uid="{00000000-0005-0000-0000-0000BA1D0000}"/>
    <cellStyle name="Header2 2 2 11 4 6" xfId="16997" xr:uid="{00000000-0005-0000-0000-0000BB1D0000}"/>
    <cellStyle name="Header2 2 2 11 4 6 2" xfId="28814" xr:uid="{00000000-0005-0000-0000-0000BC1D0000}"/>
    <cellStyle name="Header2 2 2 11 4 6 2 2" xfId="38813" xr:uid="{00000000-0005-0000-0000-0000BD1D0000}"/>
    <cellStyle name="Header2 2 2 11 4 6 3" xfId="24572" xr:uid="{00000000-0005-0000-0000-0000BE1D0000}"/>
    <cellStyle name="Header2 2 2 11 4 6 4" xfId="33662" xr:uid="{00000000-0005-0000-0000-0000BF1D0000}"/>
    <cellStyle name="Header2 2 2 11 4 7" xfId="17041" xr:uid="{00000000-0005-0000-0000-0000C01D0000}"/>
    <cellStyle name="Header2 2 2 11 4 7 2" xfId="28858" xr:uid="{00000000-0005-0000-0000-0000C11D0000}"/>
    <cellStyle name="Header2 2 2 11 4 7 2 2" xfId="38857" xr:uid="{00000000-0005-0000-0000-0000C21D0000}"/>
    <cellStyle name="Header2 2 2 11 4 7 3" xfId="24616" xr:uid="{00000000-0005-0000-0000-0000C31D0000}"/>
    <cellStyle name="Header2 2 2 11 4 7 4" xfId="33706" xr:uid="{00000000-0005-0000-0000-0000C41D0000}"/>
    <cellStyle name="Header2 2 2 11 4 8" xfId="17344" xr:uid="{00000000-0005-0000-0000-0000C51D0000}"/>
    <cellStyle name="Header2 2 2 11 4 8 2" xfId="29161" xr:uid="{00000000-0005-0000-0000-0000C61D0000}"/>
    <cellStyle name="Header2 2 2 11 4 8 2 2" xfId="39160" xr:uid="{00000000-0005-0000-0000-0000C71D0000}"/>
    <cellStyle name="Header2 2 2 11 4 8 3" xfId="24919" xr:uid="{00000000-0005-0000-0000-0000C81D0000}"/>
    <cellStyle name="Header2 2 2 11 4 8 4" xfId="34009" xr:uid="{00000000-0005-0000-0000-0000C91D0000}"/>
    <cellStyle name="Header2 2 2 11 4 9" xfId="18591" xr:uid="{00000000-0005-0000-0000-0000CA1D0000}"/>
    <cellStyle name="Header2 2 2 11 4 9 2" xfId="30408" xr:uid="{00000000-0005-0000-0000-0000CB1D0000}"/>
    <cellStyle name="Header2 2 2 11 4 9 2 2" xfId="40407" xr:uid="{00000000-0005-0000-0000-0000CC1D0000}"/>
    <cellStyle name="Header2 2 2 11 4 9 3" xfId="26066" xr:uid="{00000000-0005-0000-0000-0000CD1D0000}"/>
    <cellStyle name="Header2 2 2 11 4 9 4" xfId="35256" xr:uid="{00000000-0005-0000-0000-0000CE1D0000}"/>
    <cellStyle name="Header2 2 2 11 5" xfId="15523" xr:uid="{00000000-0005-0000-0000-0000CF1D0000}"/>
    <cellStyle name="Header2 2 2 11 5 2" xfId="19270" xr:uid="{00000000-0005-0000-0000-0000D01D0000}"/>
    <cellStyle name="Header2 2 2 11 5 2 2" xfId="31087" xr:uid="{00000000-0005-0000-0000-0000D11D0000}"/>
    <cellStyle name="Header2 2 2 11 5 2 2 2" xfId="41086" xr:uid="{00000000-0005-0000-0000-0000D21D0000}"/>
    <cellStyle name="Header2 2 2 11 5 2 3" xfId="26745" xr:uid="{00000000-0005-0000-0000-0000D31D0000}"/>
    <cellStyle name="Header2 2 2 11 5 2 4" xfId="35935" xr:uid="{00000000-0005-0000-0000-0000D41D0000}"/>
    <cellStyle name="Header2 2 2 11 5 3" xfId="19876" xr:uid="{00000000-0005-0000-0000-0000D51D0000}"/>
    <cellStyle name="Header2 2 2 11 5 3 2" xfId="31693" xr:uid="{00000000-0005-0000-0000-0000D61D0000}"/>
    <cellStyle name="Header2 2 2 11 5 3 2 2" xfId="41692" xr:uid="{00000000-0005-0000-0000-0000D71D0000}"/>
    <cellStyle name="Header2 2 2 11 5 3 3" xfId="27351" xr:uid="{00000000-0005-0000-0000-0000D81D0000}"/>
    <cellStyle name="Header2 2 2 11 5 3 4" xfId="36541" xr:uid="{00000000-0005-0000-0000-0000D91D0000}"/>
    <cellStyle name="Header2 2 2 11 5 4" xfId="17671" xr:uid="{00000000-0005-0000-0000-0000DA1D0000}"/>
    <cellStyle name="Header2 2 2 11 5 4 2" xfId="29488" xr:uid="{00000000-0005-0000-0000-0000DB1D0000}"/>
    <cellStyle name="Header2 2 2 11 5 4 2 2" xfId="39487" xr:uid="{00000000-0005-0000-0000-0000DC1D0000}"/>
    <cellStyle name="Header2 2 2 11 5 4 3" xfId="25246" xr:uid="{00000000-0005-0000-0000-0000DD1D0000}"/>
    <cellStyle name="Header2 2 2 11 5 4 4" xfId="34336" xr:uid="{00000000-0005-0000-0000-0000DE1D0000}"/>
    <cellStyle name="Header2 2 2 11 5 5" xfId="20685" xr:uid="{00000000-0005-0000-0000-0000DF1D0000}"/>
    <cellStyle name="Header2 2 2 11 5 5 2" xfId="32502" xr:uid="{00000000-0005-0000-0000-0000E01D0000}"/>
    <cellStyle name="Header2 2 2 11 5 5 2 2" xfId="42501" xr:uid="{00000000-0005-0000-0000-0000E11D0000}"/>
    <cellStyle name="Header2 2 2 11 5 5 3" xfId="37350" xr:uid="{00000000-0005-0000-0000-0000E21D0000}"/>
    <cellStyle name="Header2 2 2 11 5 6" xfId="23401" xr:uid="{00000000-0005-0000-0000-0000E31D0000}"/>
    <cellStyle name="Header2 2 2 11 5 6 2" xfId="21095" xr:uid="{00000000-0005-0000-0000-0000E41D0000}"/>
    <cellStyle name="Header2 2 2 11 5 7" xfId="22913" xr:uid="{00000000-0005-0000-0000-0000E51D0000}"/>
    <cellStyle name="Header2 2 2 11 5 7 2" xfId="22163" xr:uid="{00000000-0005-0000-0000-0000E61D0000}"/>
    <cellStyle name="Header2 2 2 11 5 8" xfId="21586" xr:uid="{00000000-0005-0000-0000-0000E71D0000}"/>
    <cellStyle name="Header2 2 2 11 6" xfId="16104" xr:uid="{00000000-0005-0000-0000-0000E81D0000}"/>
    <cellStyle name="Header2 2 2 11 6 2" xfId="19549" xr:uid="{00000000-0005-0000-0000-0000E91D0000}"/>
    <cellStyle name="Header2 2 2 11 6 2 2" xfId="31366" xr:uid="{00000000-0005-0000-0000-0000EA1D0000}"/>
    <cellStyle name="Header2 2 2 11 6 2 2 2" xfId="41365" xr:uid="{00000000-0005-0000-0000-0000EB1D0000}"/>
    <cellStyle name="Header2 2 2 11 6 2 3" xfId="27024" xr:uid="{00000000-0005-0000-0000-0000EC1D0000}"/>
    <cellStyle name="Header2 2 2 11 6 2 4" xfId="36214" xr:uid="{00000000-0005-0000-0000-0000ED1D0000}"/>
    <cellStyle name="Header2 2 2 11 6 3" xfId="20155" xr:uid="{00000000-0005-0000-0000-0000EE1D0000}"/>
    <cellStyle name="Header2 2 2 11 6 3 2" xfId="31972" xr:uid="{00000000-0005-0000-0000-0000EF1D0000}"/>
    <cellStyle name="Header2 2 2 11 6 3 2 2" xfId="41971" xr:uid="{00000000-0005-0000-0000-0000F01D0000}"/>
    <cellStyle name="Header2 2 2 11 6 3 3" xfId="27630" xr:uid="{00000000-0005-0000-0000-0000F11D0000}"/>
    <cellStyle name="Header2 2 2 11 6 3 4" xfId="36820" xr:uid="{00000000-0005-0000-0000-0000F21D0000}"/>
    <cellStyle name="Header2 2 2 11 6 4" xfId="17744" xr:uid="{00000000-0005-0000-0000-0000F31D0000}"/>
    <cellStyle name="Header2 2 2 11 6 4 2" xfId="29561" xr:uid="{00000000-0005-0000-0000-0000F41D0000}"/>
    <cellStyle name="Header2 2 2 11 6 4 2 2" xfId="39560" xr:uid="{00000000-0005-0000-0000-0000F51D0000}"/>
    <cellStyle name="Header2 2 2 11 6 4 3" xfId="25319" xr:uid="{00000000-0005-0000-0000-0000F61D0000}"/>
    <cellStyle name="Header2 2 2 11 6 4 4" xfId="34409" xr:uid="{00000000-0005-0000-0000-0000F71D0000}"/>
    <cellStyle name="Header2 2 2 11 6 5" xfId="20964" xr:uid="{00000000-0005-0000-0000-0000F81D0000}"/>
    <cellStyle name="Header2 2 2 11 6 5 2" xfId="32781" xr:uid="{00000000-0005-0000-0000-0000F91D0000}"/>
    <cellStyle name="Header2 2 2 11 6 5 2 2" xfId="42780" xr:uid="{00000000-0005-0000-0000-0000FA1D0000}"/>
    <cellStyle name="Header2 2 2 11 6 5 3" xfId="37629" xr:uid="{00000000-0005-0000-0000-0000FB1D0000}"/>
    <cellStyle name="Header2 2 2 11 6 6" xfId="27921" xr:uid="{00000000-0005-0000-0000-0000FC1D0000}"/>
    <cellStyle name="Header2 2 2 11 6 6 2" xfId="37920" xr:uid="{00000000-0005-0000-0000-0000FD1D0000}"/>
    <cellStyle name="Header2 2 2 11 6 7" xfId="21432" xr:uid="{00000000-0005-0000-0000-0000FE1D0000}"/>
    <cellStyle name="Header2 2 2 11 7" xfId="15859" xr:uid="{00000000-0005-0000-0000-0000FF1D0000}"/>
    <cellStyle name="Header2 2 2 11 7 2" xfId="27676" xr:uid="{00000000-0005-0000-0000-0000001E0000}"/>
    <cellStyle name="Header2 2 2 11 7 2 2" xfId="37675" xr:uid="{00000000-0005-0000-0000-0000011E0000}"/>
    <cellStyle name="Header2 2 2 11 7 3" xfId="23737" xr:uid="{00000000-0005-0000-0000-0000021E0000}"/>
    <cellStyle name="Header2 2 2 11 7 4" xfId="32827" xr:uid="{00000000-0005-0000-0000-0000031E0000}"/>
    <cellStyle name="Header2 2 2 11 8" xfId="16746" xr:uid="{00000000-0005-0000-0000-0000041E0000}"/>
    <cellStyle name="Header2 2 2 11 8 2" xfId="28563" xr:uid="{00000000-0005-0000-0000-0000051E0000}"/>
    <cellStyle name="Header2 2 2 11 8 2 2" xfId="38562" xr:uid="{00000000-0005-0000-0000-0000061E0000}"/>
    <cellStyle name="Header2 2 2 11 8 3" xfId="24321" xr:uid="{00000000-0005-0000-0000-0000071E0000}"/>
    <cellStyle name="Header2 2 2 11 8 4" xfId="33411" xr:uid="{00000000-0005-0000-0000-0000081E0000}"/>
    <cellStyle name="Header2 2 2 11 9" xfId="16448" xr:uid="{00000000-0005-0000-0000-0000091E0000}"/>
    <cellStyle name="Header2 2 2 11 9 2" xfId="28265" xr:uid="{00000000-0005-0000-0000-00000A1E0000}"/>
    <cellStyle name="Header2 2 2 11 9 2 2" xfId="38264" xr:uid="{00000000-0005-0000-0000-00000B1E0000}"/>
    <cellStyle name="Header2 2 2 11 9 3" xfId="24023" xr:uid="{00000000-0005-0000-0000-00000C1E0000}"/>
    <cellStyle name="Header2 2 2 11 9 4" xfId="33113" xr:uid="{00000000-0005-0000-0000-00000D1E0000}"/>
    <cellStyle name="Header2 2 2 12" xfId="7720" xr:uid="{00000000-0005-0000-0000-00000E1E0000}"/>
    <cellStyle name="Header2 2 2 12 10" xfId="17875" xr:uid="{00000000-0005-0000-0000-00000F1E0000}"/>
    <cellStyle name="Header2 2 2 12 10 2" xfId="29692" xr:uid="{00000000-0005-0000-0000-0000101E0000}"/>
    <cellStyle name="Header2 2 2 12 10 2 2" xfId="39691" xr:uid="{00000000-0005-0000-0000-0000111E0000}"/>
    <cellStyle name="Header2 2 2 12 10 3" xfId="25450" xr:uid="{00000000-0005-0000-0000-0000121E0000}"/>
    <cellStyle name="Header2 2 2 12 10 4" xfId="34540" xr:uid="{00000000-0005-0000-0000-0000131E0000}"/>
    <cellStyle name="Header2 2 2 12 11" xfId="20353" xr:uid="{00000000-0005-0000-0000-0000141E0000}"/>
    <cellStyle name="Header2 2 2 12 11 2" xfId="32170" xr:uid="{00000000-0005-0000-0000-0000151E0000}"/>
    <cellStyle name="Header2 2 2 12 11 2 2" xfId="42169" xr:uid="{00000000-0005-0000-0000-0000161E0000}"/>
    <cellStyle name="Header2 2 2 12 11 3" xfId="37018" xr:uid="{00000000-0005-0000-0000-0000171E0000}"/>
    <cellStyle name="Header2 2 2 12 12" xfId="23382" xr:uid="{00000000-0005-0000-0000-0000181E0000}"/>
    <cellStyle name="Header2 2 2 12 12 2" xfId="21931" xr:uid="{00000000-0005-0000-0000-0000191E0000}"/>
    <cellStyle name="Header2 2 2 12 13" xfId="22776" xr:uid="{00000000-0005-0000-0000-00001A1E0000}"/>
    <cellStyle name="Header2 2 2 12 2" xfId="15527" xr:uid="{00000000-0005-0000-0000-00001B1E0000}"/>
    <cellStyle name="Header2 2 2 12 2 2" xfId="19266" xr:uid="{00000000-0005-0000-0000-00001C1E0000}"/>
    <cellStyle name="Header2 2 2 12 2 2 2" xfId="31083" xr:uid="{00000000-0005-0000-0000-00001D1E0000}"/>
    <cellStyle name="Header2 2 2 12 2 2 2 2" xfId="41082" xr:uid="{00000000-0005-0000-0000-00001E1E0000}"/>
    <cellStyle name="Header2 2 2 12 2 2 3" xfId="26741" xr:uid="{00000000-0005-0000-0000-00001F1E0000}"/>
    <cellStyle name="Header2 2 2 12 2 2 4" xfId="35931" xr:uid="{00000000-0005-0000-0000-0000201E0000}"/>
    <cellStyle name="Header2 2 2 12 2 3" xfId="19872" xr:uid="{00000000-0005-0000-0000-0000211E0000}"/>
    <cellStyle name="Header2 2 2 12 2 3 2" xfId="31689" xr:uid="{00000000-0005-0000-0000-0000221E0000}"/>
    <cellStyle name="Header2 2 2 12 2 3 2 2" xfId="41688" xr:uid="{00000000-0005-0000-0000-0000231E0000}"/>
    <cellStyle name="Header2 2 2 12 2 3 3" xfId="27347" xr:uid="{00000000-0005-0000-0000-0000241E0000}"/>
    <cellStyle name="Header2 2 2 12 2 3 4" xfId="36537" xr:uid="{00000000-0005-0000-0000-0000251E0000}"/>
    <cellStyle name="Header2 2 2 12 2 4" xfId="17673" xr:uid="{00000000-0005-0000-0000-0000261E0000}"/>
    <cellStyle name="Header2 2 2 12 2 4 2" xfId="29490" xr:uid="{00000000-0005-0000-0000-0000271E0000}"/>
    <cellStyle name="Header2 2 2 12 2 4 2 2" xfId="39489" xr:uid="{00000000-0005-0000-0000-0000281E0000}"/>
    <cellStyle name="Header2 2 2 12 2 4 3" xfId="25248" xr:uid="{00000000-0005-0000-0000-0000291E0000}"/>
    <cellStyle name="Header2 2 2 12 2 4 4" xfId="34338" xr:uid="{00000000-0005-0000-0000-00002A1E0000}"/>
    <cellStyle name="Header2 2 2 12 2 5" xfId="20681" xr:uid="{00000000-0005-0000-0000-00002B1E0000}"/>
    <cellStyle name="Header2 2 2 12 2 5 2" xfId="32498" xr:uid="{00000000-0005-0000-0000-00002C1E0000}"/>
    <cellStyle name="Header2 2 2 12 2 5 2 2" xfId="42497" xr:uid="{00000000-0005-0000-0000-00002D1E0000}"/>
    <cellStyle name="Header2 2 2 12 2 5 3" xfId="37346" xr:uid="{00000000-0005-0000-0000-00002E1E0000}"/>
    <cellStyle name="Header2 2 2 12 2 6" xfId="23405" xr:uid="{00000000-0005-0000-0000-00002F1E0000}"/>
    <cellStyle name="Header2 2 2 12 2 6 2" xfId="21925" xr:uid="{00000000-0005-0000-0000-0000301E0000}"/>
    <cellStyle name="Header2 2 2 12 2 7" xfId="23089" xr:uid="{00000000-0005-0000-0000-0000311E0000}"/>
    <cellStyle name="Header2 2 2 12 2 7 2" xfId="22050" xr:uid="{00000000-0005-0000-0000-0000321E0000}"/>
    <cellStyle name="Header2 2 2 12 2 8" xfId="21589" xr:uid="{00000000-0005-0000-0000-0000331E0000}"/>
    <cellStyle name="Header2 2 2 12 3" xfId="16108" xr:uid="{00000000-0005-0000-0000-0000341E0000}"/>
    <cellStyle name="Header2 2 2 12 3 2" xfId="18974" xr:uid="{00000000-0005-0000-0000-0000351E0000}"/>
    <cellStyle name="Header2 2 2 12 3 2 2" xfId="30791" xr:uid="{00000000-0005-0000-0000-0000361E0000}"/>
    <cellStyle name="Header2 2 2 12 3 2 2 2" xfId="40790" xr:uid="{00000000-0005-0000-0000-0000371E0000}"/>
    <cellStyle name="Header2 2 2 12 3 2 3" xfId="26449" xr:uid="{00000000-0005-0000-0000-0000381E0000}"/>
    <cellStyle name="Header2 2 2 12 3 2 4" xfId="35639" xr:uid="{00000000-0005-0000-0000-0000391E0000}"/>
    <cellStyle name="Header2 2 2 12 3 3" xfId="19580" xr:uid="{00000000-0005-0000-0000-00003A1E0000}"/>
    <cellStyle name="Header2 2 2 12 3 3 2" xfId="31397" xr:uid="{00000000-0005-0000-0000-00003B1E0000}"/>
    <cellStyle name="Header2 2 2 12 3 3 2 2" xfId="41396" xr:uid="{00000000-0005-0000-0000-00003C1E0000}"/>
    <cellStyle name="Header2 2 2 12 3 3 3" xfId="27055" xr:uid="{00000000-0005-0000-0000-00003D1E0000}"/>
    <cellStyle name="Header2 2 2 12 3 3 4" xfId="36245" xr:uid="{00000000-0005-0000-0000-00003E1E0000}"/>
    <cellStyle name="Header2 2 2 12 3 4" xfId="17837" xr:uid="{00000000-0005-0000-0000-00003F1E0000}"/>
    <cellStyle name="Header2 2 2 12 3 4 2" xfId="29654" xr:uid="{00000000-0005-0000-0000-0000401E0000}"/>
    <cellStyle name="Header2 2 2 12 3 4 2 2" xfId="39653" xr:uid="{00000000-0005-0000-0000-0000411E0000}"/>
    <cellStyle name="Header2 2 2 12 3 4 3" xfId="25412" xr:uid="{00000000-0005-0000-0000-0000421E0000}"/>
    <cellStyle name="Header2 2 2 12 3 4 4" xfId="34502" xr:uid="{00000000-0005-0000-0000-0000431E0000}"/>
    <cellStyle name="Header2 2 2 12 3 5" xfId="20389" xr:uid="{00000000-0005-0000-0000-0000441E0000}"/>
    <cellStyle name="Header2 2 2 12 3 5 2" xfId="32206" xr:uid="{00000000-0005-0000-0000-0000451E0000}"/>
    <cellStyle name="Header2 2 2 12 3 5 2 2" xfId="42205" xr:uid="{00000000-0005-0000-0000-0000461E0000}"/>
    <cellStyle name="Header2 2 2 12 3 5 3" xfId="37054" xr:uid="{00000000-0005-0000-0000-0000471E0000}"/>
    <cellStyle name="Header2 2 2 12 3 6" xfId="27925" xr:uid="{00000000-0005-0000-0000-0000481E0000}"/>
    <cellStyle name="Header2 2 2 12 3 6 2" xfId="37924" xr:uid="{00000000-0005-0000-0000-0000491E0000}"/>
    <cellStyle name="Header2 2 2 12 3 7" xfId="22480" xr:uid="{00000000-0005-0000-0000-00004A1E0000}"/>
    <cellStyle name="Header2 2 2 12 4" xfId="16400" xr:uid="{00000000-0005-0000-0000-00004B1E0000}"/>
    <cellStyle name="Header2 2 2 12 4 2" xfId="28217" xr:uid="{00000000-0005-0000-0000-00004C1E0000}"/>
    <cellStyle name="Header2 2 2 12 4 2 2" xfId="38216" xr:uid="{00000000-0005-0000-0000-00004D1E0000}"/>
    <cellStyle name="Header2 2 2 12 4 3" xfId="23975" xr:uid="{00000000-0005-0000-0000-00004E1E0000}"/>
    <cellStyle name="Header2 2 2 12 4 4" xfId="33065" xr:uid="{00000000-0005-0000-0000-00004F1E0000}"/>
    <cellStyle name="Header2 2 2 12 5" xfId="16742" xr:uid="{00000000-0005-0000-0000-0000501E0000}"/>
    <cellStyle name="Header2 2 2 12 5 2" xfId="28559" xr:uid="{00000000-0005-0000-0000-0000511E0000}"/>
    <cellStyle name="Header2 2 2 12 5 2 2" xfId="38558" xr:uid="{00000000-0005-0000-0000-0000521E0000}"/>
    <cellStyle name="Header2 2 2 12 5 3" xfId="24317" xr:uid="{00000000-0005-0000-0000-0000531E0000}"/>
    <cellStyle name="Header2 2 2 12 5 4" xfId="33407" xr:uid="{00000000-0005-0000-0000-0000541E0000}"/>
    <cellStyle name="Header2 2 2 12 6" xfId="16447" xr:uid="{00000000-0005-0000-0000-0000551E0000}"/>
    <cellStyle name="Header2 2 2 12 6 2" xfId="28264" xr:uid="{00000000-0005-0000-0000-0000561E0000}"/>
    <cellStyle name="Header2 2 2 12 6 2 2" xfId="38263" xr:uid="{00000000-0005-0000-0000-0000571E0000}"/>
    <cellStyle name="Header2 2 2 12 6 3" xfId="24022" xr:uid="{00000000-0005-0000-0000-0000581E0000}"/>
    <cellStyle name="Header2 2 2 12 6 4" xfId="33112" xr:uid="{00000000-0005-0000-0000-0000591E0000}"/>
    <cellStyle name="Header2 2 2 12 7" xfId="17042" xr:uid="{00000000-0005-0000-0000-00005A1E0000}"/>
    <cellStyle name="Header2 2 2 12 7 2" xfId="28859" xr:uid="{00000000-0005-0000-0000-00005B1E0000}"/>
    <cellStyle name="Header2 2 2 12 7 2 2" xfId="38858" xr:uid="{00000000-0005-0000-0000-00005C1E0000}"/>
    <cellStyle name="Header2 2 2 12 7 3" xfId="24617" xr:uid="{00000000-0005-0000-0000-00005D1E0000}"/>
    <cellStyle name="Header2 2 2 12 7 4" xfId="33707" xr:uid="{00000000-0005-0000-0000-00005E1E0000}"/>
    <cellStyle name="Header2 2 2 12 8" xfId="17345" xr:uid="{00000000-0005-0000-0000-00005F1E0000}"/>
    <cellStyle name="Header2 2 2 12 8 2" xfId="29162" xr:uid="{00000000-0005-0000-0000-0000601E0000}"/>
    <cellStyle name="Header2 2 2 12 8 2 2" xfId="39161" xr:uid="{00000000-0005-0000-0000-0000611E0000}"/>
    <cellStyle name="Header2 2 2 12 8 3" xfId="24920" xr:uid="{00000000-0005-0000-0000-0000621E0000}"/>
    <cellStyle name="Header2 2 2 12 8 4" xfId="34010" xr:uid="{00000000-0005-0000-0000-0000631E0000}"/>
    <cellStyle name="Header2 2 2 12 9" xfId="18590" xr:uid="{00000000-0005-0000-0000-0000641E0000}"/>
    <cellStyle name="Header2 2 2 12 9 2" xfId="30407" xr:uid="{00000000-0005-0000-0000-0000651E0000}"/>
    <cellStyle name="Header2 2 2 12 9 2 2" xfId="40406" xr:uid="{00000000-0005-0000-0000-0000661E0000}"/>
    <cellStyle name="Header2 2 2 12 9 3" xfId="26065" xr:uid="{00000000-0005-0000-0000-0000671E0000}"/>
    <cellStyle name="Header2 2 2 12 9 4" xfId="35255" xr:uid="{00000000-0005-0000-0000-0000681E0000}"/>
    <cellStyle name="Header2 2 2 13" xfId="15518" xr:uid="{00000000-0005-0000-0000-0000691E0000}"/>
    <cellStyle name="Header2 2 2 13 2" xfId="19275" xr:uid="{00000000-0005-0000-0000-00006A1E0000}"/>
    <cellStyle name="Header2 2 2 13 2 2" xfId="31092" xr:uid="{00000000-0005-0000-0000-00006B1E0000}"/>
    <cellStyle name="Header2 2 2 13 2 2 2" xfId="41091" xr:uid="{00000000-0005-0000-0000-00006C1E0000}"/>
    <cellStyle name="Header2 2 2 13 2 3" xfId="26750" xr:uid="{00000000-0005-0000-0000-00006D1E0000}"/>
    <cellStyle name="Header2 2 2 13 2 4" xfId="35940" xr:uid="{00000000-0005-0000-0000-00006E1E0000}"/>
    <cellStyle name="Header2 2 2 13 3" xfId="19881" xr:uid="{00000000-0005-0000-0000-00006F1E0000}"/>
    <cellStyle name="Header2 2 2 13 3 2" xfId="31698" xr:uid="{00000000-0005-0000-0000-0000701E0000}"/>
    <cellStyle name="Header2 2 2 13 3 2 2" xfId="41697" xr:uid="{00000000-0005-0000-0000-0000711E0000}"/>
    <cellStyle name="Header2 2 2 13 3 3" xfId="27356" xr:uid="{00000000-0005-0000-0000-0000721E0000}"/>
    <cellStyle name="Header2 2 2 13 3 4" xfId="36546" xr:uid="{00000000-0005-0000-0000-0000731E0000}"/>
    <cellStyle name="Header2 2 2 13 4" xfId="17805" xr:uid="{00000000-0005-0000-0000-0000741E0000}"/>
    <cellStyle name="Header2 2 2 13 4 2" xfId="29622" xr:uid="{00000000-0005-0000-0000-0000751E0000}"/>
    <cellStyle name="Header2 2 2 13 4 2 2" xfId="39621" xr:uid="{00000000-0005-0000-0000-0000761E0000}"/>
    <cellStyle name="Header2 2 2 13 4 3" xfId="25380" xr:uid="{00000000-0005-0000-0000-0000771E0000}"/>
    <cellStyle name="Header2 2 2 13 4 4" xfId="34470" xr:uid="{00000000-0005-0000-0000-0000781E0000}"/>
    <cellStyle name="Header2 2 2 13 5" xfId="20690" xr:uid="{00000000-0005-0000-0000-0000791E0000}"/>
    <cellStyle name="Header2 2 2 13 5 2" xfId="32507" xr:uid="{00000000-0005-0000-0000-00007A1E0000}"/>
    <cellStyle name="Header2 2 2 13 5 2 2" xfId="42506" xr:uid="{00000000-0005-0000-0000-00007B1E0000}"/>
    <cellStyle name="Header2 2 2 13 5 3" xfId="37355" xr:uid="{00000000-0005-0000-0000-00007C1E0000}"/>
    <cellStyle name="Header2 2 2 13 6" xfId="23396" xr:uid="{00000000-0005-0000-0000-00007D1E0000}"/>
    <cellStyle name="Header2 2 2 13 6 2" xfId="21100" xr:uid="{00000000-0005-0000-0000-00007E1E0000}"/>
    <cellStyle name="Header2 2 2 13 7" xfId="22918" xr:uid="{00000000-0005-0000-0000-00007F1E0000}"/>
    <cellStyle name="Header2 2 2 13 7 2" xfId="22158" xr:uid="{00000000-0005-0000-0000-0000801E0000}"/>
    <cellStyle name="Header2 2 2 13 8" xfId="22328" xr:uid="{00000000-0005-0000-0000-0000811E0000}"/>
    <cellStyle name="Header2 2 2 14" xfId="16099" xr:uid="{00000000-0005-0000-0000-0000821E0000}"/>
    <cellStyle name="Header2 2 2 14 2" xfId="19553" xr:uid="{00000000-0005-0000-0000-0000831E0000}"/>
    <cellStyle name="Header2 2 2 14 2 2" xfId="31370" xr:uid="{00000000-0005-0000-0000-0000841E0000}"/>
    <cellStyle name="Header2 2 2 14 2 2 2" xfId="41369" xr:uid="{00000000-0005-0000-0000-0000851E0000}"/>
    <cellStyle name="Header2 2 2 14 2 3" xfId="27028" xr:uid="{00000000-0005-0000-0000-0000861E0000}"/>
    <cellStyle name="Header2 2 2 14 2 4" xfId="36218" xr:uid="{00000000-0005-0000-0000-0000871E0000}"/>
    <cellStyle name="Header2 2 2 14 3" xfId="20159" xr:uid="{00000000-0005-0000-0000-0000881E0000}"/>
    <cellStyle name="Header2 2 2 14 3 2" xfId="31976" xr:uid="{00000000-0005-0000-0000-0000891E0000}"/>
    <cellStyle name="Header2 2 2 14 3 2 2" xfId="41975" xr:uid="{00000000-0005-0000-0000-00008A1E0000}"/>
    <cellStyle name="Header2 2 2 14 3 3" xfId="27634" xr:uid="{00000000-0005-0000-0000-00008B1E0000}"/>
    <cellStyle name="Header2 2 2 14 3 4" xfId="36824" xr:uid="{00000000-0005-0000-0000-00008C1E0000}"/>
    <cellStyle name="Header2 2 2 14 4" xfId="17637" xr:uid="{00000000-0005-0000-0000-00008D1E0000}"/>
    <cellStyle name="Header2 2 2 14 4 2" xfId="29454" xr:uid="{00000000-0005-0000-0000-00008E1E0000}"/>
    <cellStyle name="Header2 2 2 14 4 2 2" xfId="39453" xr:uid="{00000000-0005-0000-0000-00008F1E0000}"/>
    <cellStyle name="Header2 2 2 14 4 3" xfId="25212" xr:uid="{00000000-0005-0000-0000-0000901E0000}"/>
    <cellStyle name="Header2 2 2 14 4 4" xfId="34302" xr:uid="{00000000-0005-0000-0000-0000911E0000}"/>
    <cellStyle name="Header2 2 2 14 5" xfId="20968" xr:uid="{00000000-0005-0000-0000-0000921E0000}"/>
    <cellStyle name="Header2 2 2 14 5 2" xfId="32785" xr:uid="{00000000-0005-0000-0000-0000931E0000}"/>
    <cellStyle name="Header2 2 2 14 5 2 2" xfId="42784" xr:uid="{00000000-0005-0000-0000-0000941E0000}"/>
    <cellStyle name="Header2 2 2 14 5 3" xfId="37633" xr:uid="{00000000-0005-0000-0000-0000951E0000}"/>
    <cellStyle name="Header2 2 2 14 6" xfId="27916" xr:uid="{00000000-0005-0000-0000-0000961E0000}"/>
    <cellStyle name="Header2 2 2 14 6 2" xfId="37915" xr:uid="{00000000-0005-0000-0000-0000971E0000}"/>
    <cellStyle name="Header2 2 2 14 7" xfId="21429" xr:uid="{00000000-0005-0000-0000-0000981E0000}"/>
    <cellStyle name="Header2 2 2 15" xfId="15858" xr:uid="{00000000-0005-0000-0000-0000991E0000}"/>
    <cellStyle name="Header2 2 2 15 2" xfId="27675" xr:uid="{00000000-0005-0000-0000-00009A1E0000}"/>
    <cellStyle name="Header2 2 2 15 2 2" xfId="37674" xr:uid="{00000000-0005-0000-0000-00009B1E0000}"/>
    <cellStyle name="Header2 2 2 15 3" xfId="23736" xr:uid="{00000000-0005-0000-0000-00009C1E0000}"/>
    <cellStyle name="Header2 2 2 15 4" xfId="32826" xr:uid="{00000000-0005-0000-0000-00009D1E0000}"/>
    <cellStyle name="Header2 2 2 16" xfId="16751" xr:uid="{00000000-0005-0000-0000-00009E1E0000}"/>
    <cellStyle name="Header2 2 2 16 2" xfId="28568" xr:uid="{00000000-0005-0000-0000-00009F1E0000}"/>
    <cellStyle name="Header2 2 2 16 2 2" xfId="38567" xr:uid="{00000000-0005-0000-0000-0000A01E0000}"/>
    <cellStyle name="Header2 2 2 16 3" xfId="24326" xr:uid="{00000000-0005-0000-0000-0000A11E0000}"/>
    <cellStyle name="Header2 2 2 16 4" xfId="33416" xr:uid="{00000000-0005-0000-0000-0000A21E0000}"/>
    <cellStyle name="Header2 2 2 17" xfId="17029" xr:uid="{00000000-0005-0000-0000-0000A31E0000}"/>
    <cellStyle name="Header2 2 2 17 2" xfId="28846" xr:uid="{00000000-0005-0000-0000-0000A41E0000}"/>
    <cellStyle name="Header2 2 2 17 2 2" xfId="38845" xr:uid="{00000000-0005-0000-0000-0000A51E0000}"/>
    <cellStyle name="Header2 2 2 17 3" xfId="24604" xr:uid="{00000000-0005-0000-0000-0000A61E0000}"/>
    <cellStyle name="Header2 2 2 17 4" xfId="33694" xr:uid="{00000000-0005-0000-0000-0000A71E0000}"/>
    <cellStyle name="Header2 2 2 18" xfId="17033" xr:uid="{00000000-0005-0000-0000-0000A81E0000}"/>
    <cellStyle name="Header2 2 2 18 2" xfId="28850" xr:uid="{00000000-0005-0000-0000-0000A91E0000}"/>
    <cellStyle name="Header2 2 2 18 2 2" xfId="38849" xr:uid="{00000000-0005-0000-0000-0000AA1E0000}"/>
    <cellStyle name="Header2 2 2 18 3" xfId="24608" xr:uid="{00000000-0005-0000-0000-0000AB1E0000}"/>
    <cellStyle name="Header2 2 2 18 4" xfId="33698" xr:uid="{00000000-0005-0000-0000-0000AC1E0000}"/>
    <cellStyle name="Header2 2 2 19" xfId="17336" xr:uid="{00000000-0005-0000-0000-0000AD1E0000}"/>
    <cellStyle name="Header2 2 2 19 2" xfId="29153" xr:uid="{00000000-0005-0000-0000-0000AE1E0000}"/>
    <cellStyle name="Header2 2 2 19 2 2" xfId="39152" xr:uid="{00000000-0005-0000-0000-0000AF1E0000}"/>
    <cellStyle name="Header2 2 2 19 3" xfId="24911" xr:uid="{00000000-0005-0000-0000-0000B01E0000}"/>
    <cellStyle name="Header2 2 2 19 4" xfId="34001" xr:uid="{00000000-0005-0000-0000-0000B11E0000}"/>
    <cellStyle name="Header2 2 2 2" xfId="7721" xr:uid="{00000000-0005-0000-0000-0000B21E0000}"/>
    <cellStyle name="Header2 2 2 2 10" xfId="16996" xr:uid="{00000000-0005-0000-0000-0000B31E0000}"/>
    <cellStyle name="Header2 2 2 2 10 2" xfId="28813" xr:uid="{00000000-0005-0000-0000-0000B41E0000}"/>
    <cellStyle name="Header2 2 2 2 10 2 2" xfId="38812" xr:uid="{00000000-0005-0000-0000-0000B51E0000}"/>
    <cellStyle name="Header2 2 2 2 10 3" xfId="24571" xr:uid="{00000000-0005-0000-0000-0000B61E0000}"/>
    <cellStyle name="Header2 2 2 2 10 4" xfId="33661" xr:uid="{00000000-0005-0000-0000-0000B71E0000}"/>
    <cellStyle name="Header2 2 2 2 11" xfId="17043" xr:uid="{00000000-0005-0000-0000-0000B81E0000}"/>
    <cellStyle name="Header2 2 2 2 11 2" xfId="28860" xr:uid="{00000000-0005-0000-0000-0000B91E0000}"/>
    <cellStyle name="Header2 2 2 2 11 2 2" xfId="38859" xr:uid="{00000000-0005-0000-0000-0000BA1E0000}"/>
    <cellStyle name="Header2 2 2 2 11 3" xfId="24618" xr:uid="{00000000-0005-0000-0000-0000BB1E0000}"/>
    <cellStyle name="Header2 2 2 2 11 4" xfId="33708" xr:uid="{00000000-0005-0000-0000-0000BC1E0000}"/>
    <cellStyle name="Header2 2 2 2 12" xfId="17346" xr:uid="{00000000-0005-0000-0000-0000BD1E0000}"/>
    <cellStyle name="Header2 2 2 2 12 2" xfId="29163" xr:uid="{00000000-0005-0000-0000-0000BE1E0000}"/>
    <cellStyle name="Header2 2 2 2 12 2 2" xfId="39162" xr:uid="{00000000-0005-0000-0000-0000BF1E0000}"/>
    <cellStyle name="Header2 2 2 2 12 3" xfId="24921" xr:uid="{00000000-0005-0000-0000-0000C01E0000}"/>
    <cellStyle name="Header2 2 2 2 12 4" xfId="34011" xr:uid="{00000000-0005-0000-0000-0000C11E0000}"/>
    <cellStyle name="Header2 2 2 2 13" xfId="18589" xr:uid="{00000000-0005-0000-0000-0000C21E0000}"/>
    <cellStyle name="Header2 2 2 2 13 2" xfId="30406" xr:uid="{00000000-0005-0000-0000-0000C31E0000}"/>
    <cellStyle name="Header2 2 2 2 13 2 2" xfId="40405" xr:uid="{00000000-0005-0000-0000-0000C41E0000}"/>
    <cellStyle name="Header2 2 2 2 13 3" xfId="26064" xr:uid="{00000000-0005-0000-0000-0000C51E0000}"/>
    <cellStyle name="Header2 2 2 2 13 4" xfId="35254" xr:uid="{00000000-0005-0000-0000-0000C61E0000}"/>
    <cellStyle name="Header2 2 2 2 14" xfId="18844" xr:uid="{00000000-0005-0000-0000-0000C71E0000}"/>
    <cellStyle name="Header2 2 2 2 14 2" xfId="30661" xr:uid="{00000000-0005-0000-0000-0000C81E0000}"/>
    <cellStyle name="Header2 2 2 2 14 2 2" xfId="40660" xr:uid="{00000000-0005-0000-0000-0000C91E0000}"/>
    <cellStyle name="Header2 2 2 2 14 3" xfId="26319" xr:uid="{00000000-0005-0000-0000-0000CA1E0000}"/>
    <cellStyle name="Header2 2 2 2 14 4" xfId="35509" xr:uid="{00000000-0005-0000-0000-0000CB1E0000}"/>
    <cellStyle name="Header2 2 2 2 15" xfId="20259" xr:uid="{00000000-0005-0000-0000-0000CC1E0000}"/>
    <cellStyle name="Header2 2 2 2 15 2" xfId="32076" xr:uid="{00000000-0005-0000-0000-0000CD1E0000}"/>
    <cellStyle name="Header2 2 2 2 15 2 2" xfId="42075" xr:uid="{00000000-0005-0000-0000-0000CE1E0000}"/>
    <cellStyle name="Header2 2 2 2 15 3" xfId="36924" xr:uid="{00000000-0005-0000-0000-0000CF1E0000}"/>
    <cellStyle name="Header2 2 2 2 16" xfId="23381" xr:uid="{00000000-0005-0000-0000-0000D01E0000}"/>
    <cellStyle name="Header2 2 2 2 16 2" xfId="21932" xr:uid="{00000000-0005-0000-0000-0000D11E0000}"/>
    <cellStyle name="Header2 2 2 2 17" xfId="22775" xr:uid="{00000000-0005-0000-0000-0000D21E0000}"/>
    <cellStyle name="Header2 2 2 2 2" xfId="7722" xr:uid="{00000000-0005-0000-0000-0000D31E0000}"/>
    <cellStyle name="Header2 2 2 2 2 10" xfId="17044" xr:uid="{00000000-0005-0000-0000-0000D41E0000}"/>
    <cellStyle name="Header2 2 2 2 2 10 2" xfId="28861" xr:uid="{00000000-0005-0000-0000-0000D51E0000}"/>
    <cellStyle name="Header2 2 2 2 2 10 2 2" xfId="38860" xr:uid="{00000000-0005-0000-0000-0000D61E0000}"/>
    <cellStyle name="Header2 2 2 2 2 10 3" xfId="24619" xr:uid="{00000000-0005-0000-0000-0000D71E0000}"/>
    <cellStyle name="Header2 2 2 2 2 10 4" xfId="33709" xr:uid="{00000000-0005-0000-0000-0000D81E0000}"/>
    <cellStyle name="Header2 2 2 2 2 11" xfId="17347" xr:uid="{00000000-0005-0000-0000-0000D91E0000}"/>
    <cellStyle name="Header2 2 2 2 2 11 2" xfId="29164" xr:uid="{00000000-0005-0000-0000-0000DA1E0000}"/>
    <cellStyle name="Header2 2 2 2 2 11 2 2" xfId="39163" xr:uid="{00000000-0005-0000-0000-0000DB1E0000}"/>
    <cellStyle name="Header2 2 2 2 2 11 3" xfId="24922" xr:uid="{00000000-0005-0000-0000-0000DC1E0000}"/>
    <cellStyle name="Header2 2 2 2 2 11 4" xfId="34012" xr:uid="{00000000-0005-0000-0000-0000DD1E0000}"/>
    <cellStyle name="Header2 2 2 2 2 12" xfId="18588" xr:uid="{00000000-0005-0000-0000-0000DE1E0000}"/>
    <cellStyle name="Header2 2 2 2 2 12 2" xfId="30405" xr:uid="{00000000-0005-0000-0000-0000DF1E0000}"/>
    <cellStyle name="Header2 2 2 2 2 12 2 2" xfId="40404" xr:uid="{00000000-0005-0000-0000-0000E01E0000}"/>
    <cellStyle name="Header2 2 2 2 2 12 3" xfId="26063" xr:uid="{00000000-0005-0000-0000-0000E11E0000}"/>
    <cellStyle name="Header2 2 2 2 2 12 4" xfId="35253" xr:uid="{00000000-0005-0000-0000-0000E21E0000}"/>
    <cellStyle name="Header2 2 2 2 2 13" xfId="18843" xr:uid="{00000000-0005-0000-0000-0000E31E0000}"/>
    <cellStyle name="Header2 2 2 2 2 13 2" xfId="30660" xr:uid="{00000000-0005-0000-0000-0000E41E0000}"/>
    <cellStyle name="Header2 2 2 2 2 13 2 2" xfId="40659" xr:uid="{00000000-0005-0000-0000-0000E51E0000}"/>
    <cellStyle name="Header2 2 2 2 2 13 3" xfId="26318" xr:uid="{00000000-0005-0000-0000-0000E61E0000}"/>
    <cellStyle name="Header2 2 2 2 2 13 4" xfId="35508" xr:uid="{00000000-0005-0000-0000-0000E71E0000}"/>
    <cellStyle name="Header2 2 2 2 2 14" xfId="20356" xr:uid="{00000000-0005-0000-0000-0000E81E0000}"/>
    <cellStyle name="Header2 2 2 2 2 14 2" xfId="32173" xr:uid="{00000000-0005-0000-0000-0000E91E0000}"/>
    <cellStyle name="Header2 2 2 2 2 14 2 2" xfId="42172" xr:uid="{00000000-0005-0000-0000-0000EA1E0000}"/>
    <cellStyle name="Header2 2 2 2 2 14 3" xfId="37021" xr:uid="{00000000-0005-0000-0000-0000EB1E0000}"/>
    <cellStyle name="Header2 2 2 2 2 15" xfId="23380" xr:uid="{00000000-0005-0000-0000-0000EC1E0000}"/>
    <cellStyle name="Header2 2 2 2 2 15 2" xfId="21109" xr:uid="{00000000-0005-0000-0000-0000ED1E0000}"/>
    <cellStyle name="Header2 2 2 2 2 16" xfId="22774" xr:uid="{00000000-0005-0000-0000-0000EE1E0000}"/>
    <cellStyle name="Header2 2 2 2 2 2" xfId="7723" xr:uid="{00000000-0005-0000-0000-0000EF1E0000}"/>
    <cellStyle name="Header2 2 2 2 2 2 10" xfId="17045" xr:uid="{00000000-0005-0000-0000-0000F01E0000}"/>
    <cellStyle name="Header2 2 2 2 2 2 10 2" xfId="28862" xr:uid="{00000000-0005-0000-0000-0000F11E0000}"/>
    <cellStyle name="Header2 2 2 2 2 2 10 2 2" xfId="38861" xr:uid="{00000000-0005-0000-0000-0000F21E0000}"/>
    <cellStyle name="Header2 2 2 2 2 2 10 3" xfId="24620" xr:uid="{00000000-0005-0000-0000-0000F31E0000}"/>
    <cellStyle name="Header2 2 2 2 2 2 10 4" xfId="33710" xr:uid="{00000000-0005-0000-0000-0000F41E0000}"/>
    <cellStyle name="Header2 2 2 2 2 2 11" xfId="17348" xr:uid="{00000000-0005-0000-0000-0000F51E0000}"/>
    <cellStyle name="Header2 2 2 2 2 2 11 2" xfId="29165" xr:uid="{00000000-0005-0000-0000-0000F61E0000}"/>
    <cellStyle name="Header2 2 2 2 2 2 11 2 2" xfId="39164" xr:uid="{00000000-0005-0000-0000-0000F71E0000}"/>
    <cellStyle name="Header2 2 2 2 2 2 11 3" xfId="24923" xr:uid="{00000000-0005-0000-0000-0000F81E0000}"/>
    <cellStyle name="Header2 2 2 2 2 2 11 4" xfId="34013" xr:uid="{00000000-0005-0000-0000-0000F91E0000}"/>
    <cellStyle name="Header2 2 2 2 2 2 12" xfId="18587" xr:uid="{00000000-0005-0000-0000-0000FA1E0000}"/>
    <cellStyle name="Header2 2 2 2 2 2 12 2" xfId="30404" xr:uid="{00000000-0005-0000-0000-0000FB1E0000}"/>
    <cellStyle name="Header2 2 2 2 2 2 12 2 2" xfId="40403" xr:uid="{00000000-0005-0000-0000-0000FC1E0000}"/>
    <cellStyle name="Header2 2 2 2 2 2 12 3" xfId="26062" xr:uid="{00000000-0005-0000-0000-0000FD1E0000}"/>
    <cellStyle name="Header2 2 2 2 2 2 12 4" xfId="35252" xr:uid="{00000000-0005-0000-0000-0000FE1E0000}"/>
    <cellStyle name="Header2 2 2 2 2 2 13" xfId="18842" xr:uid="{00000000-0005-0000-0000-0000FF1E0000}"/>
    <cellStyle name="Header2 2 2 2 2 2 13 2" xfId="30659" xr:uid="{00000000-0005-0000-0000-0000001F0000}"/>
    <cellStyle name="Header2 2 2 2 2 2 13 2 2" xfId="40658" xr:uid="{00000000-0005-0000-0000-0000011F0000}"/>
    <cellStyle name="Header2 2 2 2 2 2 13 3" xfId="26317" xr:uid="{00000000-0005-0000-0000-0000021F0000}"/>
    <cellStyle name="Header2 2 2 2 2 2 13 4" xfId="35507" xr:uid="{00000000-0005-0000-0000-0000031F0000}"/>
    <cellStyle name="Header2 2 2 2 2 2 14" xfId="18204" xr:uid="{00000000-0005-0000-0000-0000041F0000}"/>
    <cellStyle name="Header2 2 2 2 2 2 14 2" xfId="30021" xr:uid="{00000000-0005-0000-0000-0000051F0000}"/>
    <cellStyle name="Header2 2 2 2 2 2 14 2 2" xfId="40020" xr:uid="{00000000-0005-0000-0000-0000061F0000}"/>
    <cellStyle name="Header2 2 2 2 2 2 14 3" xfId="34869" xr:uid="{00000000-0005-0000-0000-0000071F0000}"/>
    <cellStyle name="Header2 2 2 2 2 2 15" xfId="23379" xr:uid="{00000000-0005-0000-0000-0000081F0000}"/>
    <cellStyle name="Header2 2 2 2 2 2 15 2" xfId="21110" xr:uid="{00000000-0005-0000-0000-0000091F0000}"/>
    <cellStyle name="Header2 2 2 2 2 2 16" xfId="22773" xr:uid="{00000000-0005-0000-0000-00000A1F0000}"/>
    <cellStyle name="Header2 2 2 2 2 2 2" xfId="7724" xr:uid="{00000000-0005-0000-0000-00000B1F0000}"/>
    <cellStyle name="Header2 2 2 2 2 2 2 10" xfId="17874" xr:uid="{00000000-0005-0000-0000-00000C1F0000}"/>
    <cellStyle name="Header2 2 2 2 2 2 2 10 2" xfId="29691" xr:uid="{00000000-0005-0000-0000-00000D1F0000}"/>
    <cellStyle name="Header2 2 2 2 2 2 2 10 2 2" xfId="39690" xr:uid="{00000000-0005-0000-0000-00000E1F0000}"/>
    <cellStyle name="Header2 2 2 2 2 2 2 10 3" xfId="25449" xr:uid="{00000000-0005-0000-0000-00000F1F0000}"/>
    <cellStyle name="Header2 2 2 2 2 2 2 10 4" xfId="34539" xr:uid="{00000000-0005-0000-0000-0000101F0000}"/>
    <cellStyle name="Header2 2 2 2 2 2 2 11" xfId="18205" xr:uid="{00000000-0005-0000-0000-0000111F0000}"/>
    <cellStyle name="Header2 2 2 2 2 2 2 11 2" xfId="30022" xr:uid="{00000000-0005-0000-0000-0000121F0000}"/>
    <cellStyle name="Header2 2 2 2 2 2 2 11 2 2" xfId="40021" xr:uid="{00000000-0005-0000-0000-0000131F0000}"/>
    <cellStyle name="Header2 2 2 2 2 2 2 11 3" xfId="34870" xr:uid="{00000000-0005-0000-0000-0000141F0000}"/>
    <cellStyle name="Header2 2 2 2 2 2 2 12" xfId="23378" xr:uid="{00000000-0005-0000-0000-0000151F0000}"/>
    <cellStyle name="Header2 2 2 2 2 2 2 12 2" xfId="21933" xr:uid="{00000000-0005-0000-0000-0000161F0000}"/>
    <cellStyle name="Header2 2 2 2 2 2 2 13" xfId="22772" xr:uid="{00000000-0005-0000-0000-0000171F0000}"/>
    <cellStyle name="Header2 2 2 2 2 2 2 2" xfId="15531" xr:uid="{00000000-0005-0000-0000-0000181F0000}"/>
    <cellStyle name="Header2 2 2 2 2 2 2 2 2" xfId="19262" xr:uid="{00000000-0005-0000-0000-0000191F0000}"/>
    <cellStyle name="Header2 2 2 2 2 2 2 2 2 2" xfId="31079" xr:uid="{00000000-0005-0000-0000-00001A1F0000}"/>
    <cellStyle name="Header2 2 2 2 2 2 2 2 2 2 2" xfId="41078" xr:uid="{00000000-0005-0000-0000-00001B1F0000}"/>
    <cellStyle name="Header2 2 2 2 2 2 2 2 2 3" xfId="26737" xr:uid="{00000000-0005-0000-0000-00001C1F0000}"/>
    <cellStyle name="Header2 2 2 2 2 2 2 2 2 4" xfId="35927" xr:uid="{00000000-0005-0000-0000-00001D1F0000}"/>
    <cellStyle name="Header2 2 2 2 2 2 2 2 3" xfId="19868" xr:uid="{00000000-0005-0000-0000-00001E1F0000}"/>
    <cellStyle name="Header2 2 2 2 2 2 2 2 3 2" xfId="31685" xr:uid="{00000000-0005-0000-0000-00001F1F0000}"/>
    <cellStyle name="Header2 2 2 2 2 2 2 2 3 2 2" xfId="41684" xr:uid="{00000000-0005-0000-0000-0000201F0000}"/>
    <cellStyle name="Header2 2 2 2 2 2 2 2 3 3" xfId="27343" xr:uid="{00000000-0005-0000-0000-0000211F0000}"/>
    <cellStyle name="Header2 2 2 2 2 2 2 2 3 4" xfId="36533" xr:uid="{00000000-0005-0000-0000-0000221F0000}"/>
    <cellStyle name="Header2 2 2 2 2 2 2 2 4" xfId="17675" xr:uid="{00000000-0005-0000-0000-0000231F0000}"/>
    <cellStyle name="Header2 2 2 2 2 2 2 2 4 2" xfId="29492" xr:uid="{00000000-0005-0000-0000-0000241F0000}"/>
    <cellStyle name="Header2 2 2 2 2 2 2 2 4 2 2" xfId="39491" xr:uid="{00000000-0005-0000-0000-0000251F0000}"/>
    <cellStyle name="Header2 2 2 2 2 2 2 2 4 3" xfId="25250" xr:uid="{00000000-0005-0000-0000-0000261F0000}"/>
    <cellStyle name="Header2 2 2 2 2 2 2 2 4 4" xfId="34340" xr:uid="{00000000-0005-0000-0000-0000271F0000}"/>
    <cellStyle name="Header2 2 2 2 2 2 2 2 5" xfId="20677" xr:uid="{00000000-0005-0000-0000-0000281F0000}"/>
    <cellStyle name="Header2 2 2 2 2 2 2 2 5 2" xfId="32494" xr:uid="{00000000-0005-0000-0000-0000291F0000}"/>
    <cellStyle name="Header2 2 2 2 2 2 2 2 5 2 2" xfId="42493" xr:uid="{00000000-0005-0000-0000-00002A1F0000}"/>
    <cellStyle name="Header2 2 2 2 2 2 2 2 5 3" xfId="37342" xr:uid="{00000000-0005-0000-0000-00002B1F0000}"/>
    <cellStyle name="Header2 2 2 2 2 2 2 2 6" xfId="23409" xr:uid="{00000000-0005-0000-0000-00002C1F0000}"/>
    <cellStyle name="Header2 2 2 2 2 2 2 2 6 2" xfId="21088" xr:uid="{00000000-0005-0000-0000-00002D1F0000}"/>
    <cellStyle name="Header2 2 2 2 2 2 2 2 7" xfId="22906" xr:uid="{00000000-0005-0000-0000-00002E1F0000}"/>
    <cellStyle name="Header2 2 2 2 2 2 2 2 7 2" xfId="22170" xr:uid="{00000000-0005-0000-0000-00002F1F0000}"/>
    <cellStyle name="Header2 2 2 2 2 2 2 2 8" xfId="21591" xr:uid="{00000000-0005-0000-0000-0000301F0000}"/>
    <cellStyle name="Header2 2 2 2 2 2 2 3" xfId="16112" xr:uid="{00000000-0005-0000-0000-0000311F0000}"/>
    <cellStyle name="Header2 2 2 2 2 2 2 3 2" xfId="18973" xr:uid="{00000000-0005-0000-0000-0000321F0000}"/>
    <cellStyle name="Header2 2 2 2 2 2 2 3 2 2" xfId="30790" xr:uid="{00000000-0005-0000-0000-0000331F0000}"/>
    <cellStyle name="Header2 2 2 2 2 2 2 3 2 2 2" xfId="40789" xr:uid="{00000000-0005-0000-0000-0000341F0000}"/>
    <cellStyle name="Header2 2 2 2 2 2 2 3 2 3" xfId="26448" xr:uid="{00000000-0005-0000-0000-0000351F0000}"/>
    <cellStyle name="Header2 2 2 2 2 2 2 3 2 4" xfId="35638" xr:uid="{00000000-0005-0000-0000-0000361F0000}"/>
    <cellStyle name="Header2 2 2 2 2 2 2 3 3" xfId="19579" xr:uid="{00000000-0005-0000-0000-0000371F0000}"/>
    <cellStyle name="Header2 2 2 2 2 2 2 3 3 2" xfId="31396" xr:uid="{00000000-0005-0000-0000-0000381F0000}"/>
    <cellStyle name="Header2 2 2 2 2 2 2 3 3 2 2" xfId="41395" xr:uid="{00000000-0005-0000-0000-0000391F0000}"/>
    <cellStyle name="Header2 2 2 2 2 2 2 3 3 3" xfId="27054" xr:uid="{00000000-0005-0000-0000-00003A1F0000}"/>
    <cellStyle name="Header2 2 2 2 2 2 2 3 3 4" xfId="36244" xr:uid="{00000000-0005-0000-0000-00003B1F0000}"/>
    <cellStyle name="Header2 2 2 2 2 2 2 3 4" xfId="17734" xr:uid="{00000000-0005-0000-0000-00003C1F0000}"/>
    <cellStyle name="Header2 2 2 2 2 2 2 3 4 2" xfId="29551" xr:uid="{00000000-0005-0000-0000-00003D1F0000}"/>
    <cellStyle name="Header2 2 2 2 2 2 2 3 4 2 2" xfId="39550" xr:uid="{00000000-0005-0000-0000-00003E1F0000}"/>
    <cellStyle name="Header2 2 2 2 2 2 2 3 4 3" xfId="25309" xr:uid="{00000000-0005-0000-0000-00003F1F0000}"/>
    <cellStyle name="Header2 2 2 2 2 2 2 3 4 4" xfId="34399" xr:uid="{00000000-0005-0000-0000-0000401F0000}"/>
    <cellStyle name="Header2 2 2 2 2 2 2 3 5" xfId="20388" xr:uid="{00000000-0005-0000-0000-0000411F0000}"/>
    <cellStyle name="Header2 2 2 2 2 2 2 3 5 2" xfId="32205" xr:uid="{00000000-0005-0000-0000-0000421F0000}"/>
    <cellStyle name="Header2 2 2 2 2 2 2 3 5 2 2" xfId="42204" xr:uid="{00000000-0005-0000-0000-0000431F0000}"/>
    <cellStyle name="Header2 2 2 2 2 2 2 3 5 3" xfId="37053" xr:uid="{00000000-0005-0000-0000-0000441F0000}"/>
    <cellStyle name="Header2 2 2 2 2 2 2 3 6" xfId="27929" xr:uid="{00000000-0005-0000-0000-0000451F0000}"/>
    <cellStyle name="Header2 2 2 2 2 2 2 3 6 2" xfId="37928" xr:uid="{00000000-0005-0000-0000-0000461F0000}"/>
    <cellStyle name="Header2 2 2 2 2 2 2 3 7" xfId="21733" xr:uid="{00000000-0005-0000-0000-0000471F0000}"/>
    <cellStyle name="Header2 2 2 2 2 2 2 4" xfId="16401" xr:uid="{00000000-0005-0000-0000-0000481F0000}"/>
    <cellStyle name="Header2 2 2 2 2 2 2 4 2" xfId="28218" xr:uid="{00000000-0005-0000-0000-0000491F0000}"/>
    <cellStyle name="Header2 2 2 2 2 2 2 4 2 2" xfId="38217" xr:uid="{00000000-0005-0000-0000-00004A1F0000}"/>
    <cellStyle name="Header2 2 2 2 2 2 2 4 3" xfId="23976" xr:uid="{00000000-0005-0000-0000-00004B1F0000}"/>
    <cellStyle name="Header2 2 2 2 2 2 2 4 4" xfId="33066" xr:uid="{00000000-0005-0000-0000-00004C1F0000}"/>
    <cellStyle name="Header2 2 2 2 2 2 2 5" xfId="16738" xr:uid="{00000000-0005-0000-0000-00004D1F0000}"/>
    <cellStyle name="Header2 2 2 2 2 2 2 5 2" xfId="28555" xr:uid="{00000000-0005-0000-0000-00004E1F0000}"/>
    <cellStyle name="Header2 2 2 2 2 2 2 5 2 2" xfId="38554" xr:uid="{00000000-0005-0000-0000-00004F1F0000}"/>
    <cellStyle name="Header2 2 2 2 2 2 2 5 3" xfId="24313" xr:uid="{00000000-0005-0000-0000-0000501F0000}"/>
    <cellStyle name="Header2 2 2 2 2 2 2 5 4" xfId="33403" xr:uid="{00000000-0005-0000-0000-0000511F0000}"/>
    <cellStyle name="Header2 2 2 2 2 2 2 6" xfId="16446" xr:uid="{00000000-0005-0000-0000-0000521F0000}"/>
    <cellStyle name="Header2 2 2 2 2 2 2 6 2" xfId="28263" xr:uid="{00000000-0005-0000-0000-0000531F0000}"/>
    <cellStyle name="Header2 2 2 2 2 2 2 6 2 2" xfId="38262" xr:uid="{00000000-0005-0000-0000-0000541F0000}"/>
    <cellStyle name="Header2 2 2 2 2 2 2 6 3" xfId="24021" xr:uid="{00000000-0005-0000-0000-0000551F0000}"/>
    <cellStyle name="Header2 2 2 2 2 2 2 6 4" xfId="33111" xr:uid="{00000000-0005-0000-0000-0000561F0000}"/>
    <cellStyle name="Header2 2 2 2 2 2 2 7" xfId="17046" xr:uid="{00000000-0005-0000-0000-0000571F0000}"/>
    <cellStyle name="Header2 2 2 2 2 2 2 7 2" xfId="28863" xr:uid="{00000000-0005-0000-0000-0000581F0000}"/>
    <cellStyle name="Header2 2 2 2 2 2 2 7 2 2" xfId="38862" xr:uid="{00000000-0005-0000-0000-0000591F0000}"/>
    <cellStyle name="Header2 2 2 2 2 2 2 7 3" xfId="24621" xr:uid="{00000000-0005-0000-0000-00005A1F0000}"/>
    <cellStyle name="Header2 2 2 2 2 2 2 7 4" xfId="33711" xr:uid="{00000000-0005-0000-0000-00005B1F0000}"/>
    <cellStyle name="Header2 2 2 2 2 2 2 8" xfId="17349" xr:uid="{00000000-0005-0000-0000-00005C1F0000}"/>
    <cellStyle name="Header2 2 2 2 2 2 2 8 2" xfId="29166" xr:uid="{00000000-0005-0000-0000-00005D1F0000}"/>
    <cellStyle name="Header2 2 2 2 2 2 2 8 2 2" xfId="39165" xr:uid="{00000000-0005-0000-0000-00005E1F0000}"/>
    <cellStyle name="Header2 2 2 2 2 2 2 8 3" xfId="24924" xr:uid="{00000000-0005-0000-0000-00005F1F0000}"/>
    <cellStyle name="Header2 2 2 2 2 2 2 8 4" xfId="34014" xr:uid="{00000000-0005-0000-0000-0000601F0000}"/>
    <cellStyle name="Header2 2 2 2 2 2 2 9" xfId="18586" xr:uid="{00000000-0005-0000-0000-0000611F0000}"/>
    <cellStyle name="Header2 2 2 2 2 2 2 9 2" xfId="30403" xr:uid="{00000000-0005-0000-0000-0000621F0000}"/>
    <cellStyle name="Header2 2 2 2 2 2 2 9 2 2" xfId="40402" xr:uid="{00000000-0005-0000-0000-0000631F0000}"/>
    <cellStyle name="Header2 2 2 2 2 2 2 9 3" xfId="26061" xr:uid="{00000000-0005-0000-0000-0000641F0000}"/>
    <cellStyle name="Header2 2 2 2 2 2 2 9 4" xfId="35251" xr:uid="{00000000-0005-0000-0000-0000651F0000}"/>
    <cellStyle name="Header2 2 2 2 2 2 3" xfId="7725" xr:uid="{00000000-0005-0000-0000-0000661F0000}"/>
    <cellStyle name="Header2 2 2 2 2 2 3 10" xfId="18841" xr:uid="{00000000-0005-0000-0000-0000671F0000}"/>
    <cellStyle name="Header2 2 2 2 2 2 3 10 2" xfId="30658" xr:uid="{00000000-0005-0000-0000-0000681F0000}"/>
    <cellStyle name="Header2 2 2 2 2 2 3 10 2 2" xfId="40657" xr:uid="{00000000-0005-0000-0000-0000691F0000}"/>
    <cellStyle name="Header2 2 2 2 2 2 3 10 3" xfId="26316" xr:uid="{00000000-0005-0000-0000-00006A1F0000}"/>
    <cellStyle name="Header2 2 2 2 2 2 3 10 4" xfId="35506" xr:uid="{00000000-0005-0000-0000-00006B1F0000}"/>
    <cellStyle name="Header2 2 2 2 2 2 3 11" xfId="20254" xr:uid="{00000000-0005-0000-0000-00006C1F0000}"/>
    <cellStyle name="Header2 2 2 2 2 2 3 11 2" xfId="32071" xr:uid="{00000000-0005-0000-0000-00006D1F0000}"/>
    <cellStyle name="Header2 2 2 2 2 2 3 11 2 2" xfId="42070" xr:uid="{00000000-0005-0000-0000-00006E1F0000}"/>
    <cellStyle name="Header2 2 2 2 2 2 3 11 3" xfId="36919" xr:uid="{00000000-0005-0000-0000-00006F1F0000}"/>
    <cellStyle name="Header2 2 2 2 2 2 3 12" xfId="23377" xr:uid="{00000000-0005-0000-0000-0000701F0000}"/>
    <cellStyle name="Header2 2 2 2 2 2 3 12 2" xfId="21111" xr:uid="{00000000-0005-0000-0000-0000711F0000}"/>
    <cellStyle name="Header2 2 2 2 2 2 3 13" xfId="22771" xr:uid="{00000000-0005-0000-0000-0000721F0000}"/>
    <cellStyle name="Header2 2 2 2 2 2 3 2" xfId="15532" xr:uid="{00000000-0005-0000-0000-0000731F0000}"/>
    <cellStyle name="Header2 2 2 2 2 2 3 2 2" xfId="19261" xr:uid="{00000000-0005-0000-0000-0000741F0000}"/>
    <cellStyle name="Header2 2 2 2 2 2 3 2 2 2" xfId="31078" xr:uid="{00000000-0005-0000-0000-0000751F0000}"/>
    <cellStyle name="Header2 2 2 2 2 2 3 2 2 2 2" xfId="41077" xr:uid="{00000000-0005-0000-0000-0000761F0000}"/>
    <cellStyle name="Header2 2 2 2 2 2 3 2 2 3" xfId="26736" xr:uid="{00000000-0005-0000-0000-0000771F0000}"/>
    <cellStyle name="Header2 2 2 2 2 2 3 2 2 4" xfId="35926" xr:uid="{00000000-0005-0000-0000-0000781F0000}"/>
    <cellStyle name="Header2 2 2 2 2 2 3 2 3" xfId="19867" xr:uid="{00000000-0005-0000-0000-0000791F0000}"/>
    <cellStyle name="Header2 2 2 2 2 2 3 2 3 2" xfId="31684" xr:uid="{00000000-0005-0000-0000-00007A1F0000}"/>
    <cellStyle name="Header2 2 2 2 2 2 3 2 3 2 2" xfId="41683" xr:uid="{00000000-0005-0000-0000-00007B1F0000}"/>
    <cellStyle name="Header2 2 2 2 2 2 3 2 3 3" xfId="27342" xr:uid="{00000000-0005-0000-0000-00007C1F0000}"/>
    <cellStyle name="Header2 2 2 2 2 2 3 2 3 4" xfId="36532" xr:uid="{00000000-0005-0000-0000-00007D1F0000}"/>
    <cellStyle name="Header2 2 2 2 2 2 3 2 4" xfId="17934" xr:uid="{00000000-0005-0000-0000-00007E1F0000}"/>
    <cellStyle name="Header2 2 2 2 2 2 3 2 4 2" xfId="29751" xr:uid="{00000000-0005-0000-0000-00007F1F0000}"/>
    <cellStyle name="Header2 2 2 2 2 2 3 2 4 2 2" xfId="39750" xr:uid="{00000000-0005-0000-0000-0000801F0000}"/>
    <cellStyle name="Header2 2 2 2 2 2 3 2 4 3" xfId="25509" xr:uid="{00000000-0005-0000-0000-0000811F0000}"/>
    <cellStyle name="Header2 2 2 2 2 2 3 2 4 4" xfId="34599" xr:uid="{00000000-0005-0000-0000-0000821F0000}"/>
    <cellStyle name="Header2 2 2 2 2 2 3 2 5" xfId="20676" xr:uid="{00000000-0005-0000-0000-0000831F0000}"/>
    <cellStyle name="Header2 2 2 2 2 2 3 2 5 2" xfId="32493" xr:uid="{00000000-0005-0000-0000-0000841F0000}"/>
    <cellStyle name="Header2 2 2 2 2 2 3 2 5 2 2" xfId="42492" xr:uid="{00000000-0005-0000-0000-0000851F0000}"/>
    <cellStyle name="Header2 2 2 2 2 2 3 2 5 3" xfId="37341" xr:uid="{00000000-0005-0000-0000-0000861F0000}"/>
    <cellStyle name="Header2 2 2 2 2 2 3 2 6" xfId="23410" xr:uid="{00000000-0005-0000-0000-0000871F0000}"/>
    <cellStyle name="Header2 2 2 2 2 2 3 2 6 2" xfId="21087" xr:uid="{00000000-0005-0000-0000-0000881F0000}"/>
    <cellStyle name="Header2 2 2 2 2 2 3 2 7" xfId="22905" xr:uid="{00000000-0005-0000-0000-0000891F0000}"/>
    <cellStyle name="Header2 2 2 2 2 2 3 2 7 2" xfId="22171" xr:uid="{00000000-0005-0000-0000-00008A1F0000}"/>
    <cellStyle name="Header2 2 2 2 2 2 3 2 8" xfId="22334" xr:uid="{00000000-0005-0000-0000-00008B1F0000}"/>
    <cellStyle name="Header2 2 2 2 2 2 3 3" xfId="16113" xr:uid="{00000000-0005-0000-0000-00008C1F0000}"/>
    <cellStyle name="Header2 2 2 2 2 2 3 3 2" xfId="19517" xr:uid="{00000000-0005-0000-0000-00008D1F0000}"/>
    <cellStyle name="Header2 2 2 2 2 2 3 3 2 2" xfId="31334" xr:uid="{00000000-0005-0000-0000-00008E1F0000}"/>
    <cellStyle name="Header2 2 2 2 2 2 3 3 2 2 2" xfId="41333" xr:uid="{00000000-0005-0000-0000-00008F1F0000}"/>
    <cellStyle name="Header2 2 2 2 2 2 3 3 2 3" xfId="26992" xr:uid="{00000000-0005-0000-0000-0000901F0000}"/>
    <cellStyle name="Header2 2 2 2 2 2 3 3 2 4" xfId="36182" xr:uid="{00000000-0005-0000-0000-0000911F0000}"/>
    <cellStyle name="Header2 2 2 2 2 2 3 3 3" xfId="20123" xr:uid="{00000000-0005-0000-0000-0000921F0000}"/>
    <cellStyle name="Header2 2 2 2 2 2 3 3 3 2" xfId="31940" xr:uid="{00000000-0005-0000-0000-0000931F0000}"/>
    <cellStyle name="Header2 2 2 2 2 2 3 3 3 2 2" xfId="41939" xr:uid="{00000000-0005-0000-0000-0000941F0000}"/>
    <cellStyle name="Header2 2 2 2 2 2 3 3 3 3" xfId="27598" xr:uid="{00000000-0005-0000-0000-0000951F0000}"/>
    <cellStyle name="Header2 2 2 2 2 2 3 3 3 4" xfId="36788" xr:uid="{00000000-0005-0000-0000-0000961F0000}"/>
    <cellStyle name="Header2 2 2 2 2 2 3 3 4" xfId="17887" xr:uid="{00000000-0005-0000-0000-0000971F0000}"/>
    <cellStyle name="Header2 2 2 2 2 2 3 3 4 2" xfId="29704" xr:uid="{00000000-0005-0000-0000-0000981F0000}"/>
    <cellStyle name="Header2 2 2 2 2 2 3 3 4 2 2" xfId="39703" xr:uid="{00000000-0005-0000-0000-0000991F0000}"/>
    <cellStyle name="Header2 2 2 2 2 2 3 3 4 3" xfId="25462" xr:uid="{00000000-0005-0000-0000-00009A1F0000}"/>
    <cellStyle name="Header2 2 2 2 2 2 3 3 4 4" xfId="34552" xr:uid="{00000000-0005-0000-0000-00009B1F0000}"/>
    <cellStyle name="Header2 2 2 2 2 2 3 3 5" xfId="20932" xr:uid="{00000000-0005-0000-0000-00009C1F0000}"/>
    <cellStyle name="Header2 2 2 2 2 2 3 3 5 2" xfId="32749" xr:uid="{00000000-0005-0000-0000-00009D1F0000}"/>
    <cellStyle name="Header2 2 2 2 2 2 3 3 5 2 2" xfId="42748" xr:uid="{00000000-0005-0000-0000-00009E1F0000}"/>
    <cellStyle name="Header2 2 2 2 2 2 3 3 5 3" xfId="37597" xr:uid="{00000000-0005-0000-0000-00009F1F0000}"/>
    <cellStyle name="Header2 2 2 2 2 2 3 3 6" xfId="27930" xr:uid="{00000000-0005-0000-0000-0000A01F0000}"/>
    <cellStyle name="Header2 2 2 2 2 2 3 3 6 2" xfId="37929" xr:uid="{00000000-0005-0000-0000-0000A11F0000}"/>
    <cellStyle name="Header2 2 2 2 2 2 3 3 7" xfId="21451" xr:uid="{00000000-0005-0000-0000-0000A21F0000}"/>
    <cellStyle name="Header2 2 2 2 2 2 3 4" xfId="15838" xr:uid="{00000000-0005-0000-0000-0000A31F0000}"/>
    <cellStyle name="Header2 2 2 2 2 2 3 4 2" xfId="27655" xr:uid="{00000000-0005-0000-0000-0000A41F0000}"/>
    <cellStyle name="Header2 2 2 2 2 2 3 4 2 2" xfId="37654" xr:uid="{00000000-0005-0000-0000-0000A51F0000}"/>
    <cellStyle name="Header2 2 2 2 2 2 3 4 3" xfId="23716" xr:uid="{00000000-0005-0000-0000-0000A61F0000}"/>
    <cellStyle name="Header2 2 2 2 2 2 3 4 4" xfId="32806" xr:uid="{00000000-0005-0000-0000-0000A71F0000}"/>
    <cellStyle name="Header2 2 2 2 2 2 3 5" xfId="16737" xr:uid="{00000000-0005-0000-0000-0000A81F0000}"/>
    <cellStyle name="Header2 2 2 2 2 2 3 5 2" xfId="28554" xr:uid="{00000000-0005-0000-0000-0000A91F0000}"/>
    <cellStyle name="Header2 2 2 2 2 2 3 5 2 2" xfId="38553" xr:uid="{00000000-0005-0000-0000-0000AA1F0000}"/>
    <cellStyle name="Header2 2 2 2 2 2 3 5 3" xfId="24312" xr:uid="{00000000-0005-0000-0000-0000AB1F0000}"/>
    <cellStyle name="Header2 2 2 2 2 2 3 5 4" xfId="33402" xr:uid="{00000000-0005-0000-0000-0000AC1F0000}"/>
    <cellStyle name="Header2 2 2 2 2 2 3 6" xfId="16993" xr:uid="{00000000-0005-0000-0000-0000AD1F0000}"/>
    <cellStyle name="Header2 2 2 2 2 2 3 6 2" xfId="28810" xr:uid="{00000000-0005-0000-0000-0000AE1F0000}"/>
    <cellStyle name="Header2 2 2 2 2 2 3 6 2 2" xfId="38809" xr:uid="{00000000-0005-0000-0000-0000AF1F0000}"/>
    <cellStyle name="Header2 2 2 2 2 2 3 6 3" xfId="24568" xr:uid="{00000000-0005-0000-0000-0000B01F0000}"/>
    <cellStyle name="Header2 2 2 2 2 2 3 6 4" xfId="33658" xr:uid="{00000000-0005-0000-0000-0000B11F0000}"/>
    <cellStyle name="Header2 2 2 2 2 2 3 7" xfId="17047" xr:uid="{00000000-0005-0000-0000-0000B21F0000}"/>
    <cellStyle name="Header2 2 2 2 2 2 3 7 2" xfId="28864" xr:uid="{00000000-0005-0000-0000-0000B31F0000}"/>
    <cellStyle name="Header2 2 2 2 2 2 3 7 2 2" xfId="38863" xr:uid="{00000000-0005-0000-0000-0000B41F0000}"/>
    <cellStyle name="Header2 2 2 2 2 2 3 7 3" xfId="24622" xr:uid="{00000000-0005-0000-0000-0000B51F0000}"/>
    <cellStyle name="Header2 2 2 2 2 2 3 7 4" xfId="33712" xr:uid="{00000000-0005-0000-0000-0000B61F0000}"/>
    <cellStyle name="Header2 2 2 2 2 2 3 8" xfId="17350" xr:uid="{00000000-0005-0000-0000-0000B71F0000}"/>
    <cellStyle name="Header2 2 2 2 2 2 3 8 2" xfId="29167" xr:uid="{00000000-0005-0000-0000-0000B81F0000}"/>
    <cellStyle name="Header2 2 2 2 2 2 3 8 2 2" xfId="39166" xr:uid="{00000000-0005-0000-0000-0000B91F0000}"/>
    <cellStyle name="Header2 2 2 2 2 2 3 8 3" xfId="24925" xr:uid="{00000000-0005-0000-0000-0000BA1F0000}"/>
    <cellStyle name="Header2 2 2 2 2 2 3 8 4" xfId="34015" xr:uid="{00000000-0005-0000-0000-0000BB1F0000}"/>
    <cellStyle name="Header2 2 2 2 2 2 3 9" xfId="18585" xr:uid="{00000000-0005-0000-0000-0000BC1F0000}"/>
    <cellStyle name="Header2 2 2 2 2 2 3 9 2" xfId="30402" xr:uid="{00000000-0005-0000-0000-0000BD1F0000}"/>
    <cellStyle name="Header2 2 2 2 2 2 3 9 2 2" xfId="40401" xr:uid="{00000000-0005-0000-0000-0000BE1F0000}"/>
    <cellStyle name="Header2 2 2 2 2 2 3 9 3" xfId="26060" xr:uid="{00000000-0005-0000-0000-0000BF1F0000}"/>
    <cellStyle name="Header2 2 2 2 2 2 3 9 4" xfId="35250" xr:uid="{00000000-0005-0000-0000-0000C01F0000}"/>
    <cellStyle name="Header2 2 2 2 2 2 4" xfId="7726" xr:uid="{00000000-0005-0000-0000-0000C11F0000}"/>
    <cellStyle name="Header2 2 2 2 2 2 4 10" xfId="18840" xr:uid="{00000000-0005-0000-0000-0000C21F0000}"/>
    <cellStyle name="Header2 2 2 2 2 2 4 10 2" xfId="30657" xr:uid="{00000000-0005-0000-0000-0000C31F0000}"/>
    <cellStyle name="Header2 2 2 2 2 2 4 10 2 2" xfId="40656" xr:uid="{00000000-0005-0000-0000-0000C41F0000}"/>
    <cellStyle name="Header2 2 2 2 2 2 4 10 3" xfId="26315" xr:uid="{00000000-0005-0000-0000-0000C51F0000}"/>
    <cellStyle name="Header2 2 2 2 2 2 4 10 4" xfId="35505" xr:uid="{00000000-0005-0000-0000-0000C61F0000}"/>
    <cellStyle name="Header2 2 2 2 2 2 4 11" xfId="20351" xr:uid="{00000000-0005-0000-0000-0000C71F0000}"/>
    <cellStyle name="Header2 2 2 2 2 2 4 11 2" xfId="32168" xr:uid="{00000000-0005-0000-0000-0000C81F0000}"/>
    <cellStyle name="Header2 2 2 2 2 2 4 11 2 2" xfId="42167" xr:uid="{00000000-0005-0000-0000-0000C91F0000}"/>
    <cellStyle name="Header2 2 2 2 2 2 4 11 3" xfId="37016" xr:uid="{00000000-0005-0000-0000-0000CA1F0000}"/>
    <cellStyle name="Header2 2 2 2 2 2 4 12" xfId="23376" xr:uid="{00000000-0005-0000-0000-0000CB1F0000}"/>
    <cellStyle name="Header2 2 2 2 2 2 4 12 2" xfId="21934" xr:uid="{00000000-0005-0000-0000-0000CC1F0000}"/>
    <cellStyle name="Header2 2 2 2 2 2 4 13" xfId="22770" xr:uid="{00000000-0005-0000-0000-0000CD1F0000}"/>
    <cellStyle name="Header2 2 2 2 2 2 4 2" xfId="15533" xr:uid="{00000000-0005-0000-0000-0000CE1F0000}"/>
    <cellStyle name="Header2 2 2 2 2 2 4 2 2" xfId="19260" xr:uid="{00000000-0005-0000-0000-0000CF1F0000}"/>
    <cellStyle name="Header2 2 2 2 2 2 4 2 2 2" xfId="31077" xr:uid="{00000000-0005-0000-0000-0000D01F0000}"/>
    <cellStyle name="Header2 2 2 2 2 2 4 2 2 2 2" xfId="41076" xr:uid="{00000000-0005-0000-0000-0000D11F0000}"/>
    <cellStyle name="Header2 2 2 2 2 2 4 2 2 3" xfId="26735" xr:uid="{00000000-0005-0000-0000-0000D21F0000}"/>
    <cellStyle name="Header2 2 2 2 2 2 4 2 2 4" xfId="35925" xr:uid="{00000000-0005-0000-0000-0000D31F0000}"/>
    <cellStyle name="Header2 2 2 2 2 2 4 2 3" xfId="19866" xr:uid="{00000000-0005-0000-0000-0000D41F0000}"/>
    <cellStyle name="Header2 2 2 2 2 2 4 2 3 2" xfId="31683" xr:uid="{00000000-0005-0000-0000-0000D51F0000}"/>
    <cellStyle name="Header2 2 2 2 2 2 4 2 3 2 2" xfId="41682" xr:uid="{00000000-0005-0000-0000-0000D61F0000}"/>
    <cellStyle name="Header2 2 2 2 2 2 4 2 3 3" xfId="27341" xr:uid="{00000000-0005-0000-0000-0000D71F0000}"/>
    <cellStyle name="Header2 2 2 2 2 2 4 2 3 4" xfId="36531" xr:uid="{00000000-0005-0000-0000-0000D81F0000}"/>
    <cellStyle name="Header2 2 2 2 2 2 4 2 4" xfId="17676" xr:uid="{00000000-0005-0000-0000-0000D91F0000}"/>
    <cellStyle name="Header2 2 2 2 2 2 4 2 4 2" xfId="29493" xr:uid="{00000000-0005-0000-0000-0000DA1F0000}"/>
    <cellStyle name="Header2 2 2 2 2 2 4 2 4 2 2" xfId="39492" xr:uid="{00000000-0005-0000-0000-0000DB1F0000}"/>
    <cellStyle name="Header2 2 2 2 2 2 4 2 4 3" xfId="25251" xr:uid="{00000000-0005-0000-0000-0000DC1F0000}"/>
    <cellStyle name="Header2 2 2 2 2 2 4 2 4 4" xfId="34341" xr:uid="{00000000-0005-0000-0000-0000DD1F0000}"/>
    <cellStyle name="Header2 2 2 2 2 2 4 2 5" xfId="20675" xr:uid="{00000000-0005-0000-0000-0000DE1F0000}"/>
    <cellStyle name="Header2 2 2 2 2 2 4 2 5 2" xfId="32492" xr:uid="{00000000-0005-0000-0000-0000DF1F0000}"/>
    <cellStyle name="Header2 2 2 2 2 2 4 2 5 2 2" xfId="42491" xr:uid="{00000000-0005-0000-0000-0000E01F0000}"/>
    <cellStyle name="Header2 2 2 2 2 2 4 2 5 3" xfId="37340" xr:uid="{00000000-0005-0000-0000-0000E11F0000}"/>
    <cellStyle name="Header2 2 2 2 2 2 4 2 6" xfId="23411" xr:uid="{00000000-0005-0000-0000-0000E21F0000}"/>
    <cellStyle name="Header2 2 2 2 2 2 4 2 6 2" xfId="21924" xr:uid="{00000000-0005-0000-0000-0000E31F0000}"/>
    <cellStyle name="Header2 2 2 2 2 2 4 2 7" xfId="23088" xr:uid="{00000000-0005-0000-0000-0000E41F0000}"/>
    <cellStyle name="Header2 2 2 2 2 2 4 2 7 2" xfId="22051" xr:uid="{00000000-0005-0000-0000-0000E51F0000}"/>
    <cellStyle name="Header2 2 2 2 2 2 4 2 8" xfId="22335" xr:uid="{00000000-0005-0000-0000-0000E61F0000}"/>
    <cellStyle name="Header2 2 2 2 2 2 4 3" xfId="16114" xr:uid="{00000000-0005-0000-0000-0000E71F0000}"/>
    <cellStyle name="Header2 2 2 2 2 2 4 3 2" xfId="19516" xr:uid="{00000000-0005-0000-0000-0000E81F0000}"/>
    <cellStyle name="Header2 2 2 2 2 2 4 3 2 2" xfId="31333" xr:uid="{00000000-0005-0000-0000-0000E91F0000}"/>
    <cellStyle name="Header2 2 2 2 2 2 4 3 2 2 2" xfId="41332" xr:uid="{00000000-0005-0000-0000-0000EA1F0000}"/>
    <cellStyle name="Header2 2 2 2 2 2 4 3 2 3" xfId="26991" xr:uid="{00000000-0005-0000-0000-0000EB1F0000}"/>
    <cellStyle name="Header2 2 2 2 2 2 4 3 2 4" xfId="36181" xr:uid="{00000000-0005-0000-0000-0000EC1F0000}"/>
    <cellStyle name="Header2 2 2 2 2 2 4 3 3" xfId="20122" xr:uid="{00000000-0005-0000-0000-0000ED1F0000}"/>
    <cellStyle name="Header2 2 2 2 2 2 4 3 3 2" xfId="31939" xr:uid="{00000000-0005-0000-0000-0000EE1F0000}"/>
    <cellStyle name="Header2 2 2 2 2 2 4 3 3 2 2" xfId="41938" xr:uid="{00000000-0005-0000-0000-0000EF1F0000}"/>
    <cellStyle name="Header2 2 2 2 2 2 4 3 3 3" xfId="27597" xr:uid="{00000000-0005-0000-0000-0000F01F0000}"/>
    <cellStyle name="Header2 2 2 2 2 2 4 3 3 4" xfId="36787" xr:uid="{00000000-0005-0000-0000-0000F11F0000}"/>
    <cellStyle name="Header2 2 2 2 2 2 4 3 4" xfId="18042" xr:uid="{00000000-0005-0000-0000-0000F21F0000}"/>
    <cellStyle name="Header2 2 2 2 2 2 4 3 4 2" xfId="29859" xr:uid="{00000000-0005-0000-0000-0000F31F0000}"/>
    <cellStyle name="Header2 2 2 2 2 2 4 3 4 2 2" xfId="39858" xr:uid="{00000000-0005-0000-0000-0000F41F0000}"/>
    <cellStyle name="Header2 2 2 2 2 2 4 3 4 3" xfId="25617" xr:uid="{00000000-0005-0000-0000-0000F51F0000}"/>
    <cellStyle name="Header2 2 2 2 2 2 4 3 4 4" xfId="34707" xr:uid="{00000000-0005-0000-0000-0000F61F0000}"/>
    <cellStyle name="Header2 2 2 2 2 2 4 3 5" xfId="20931" xr:uid="{00000000-0005-0000-0000-0000F71F0000}"/>
    <cellStyle name="Header2 2 2 2 2 2 4 3 5 2" xfId="32748" xr:uid="{00000000-0005-0000-0000-0000F81F0000}"/>
    <cellStyle name="Header2 2 2 2 2 2 4 3 5 2 2" xfId="42747" xr:uid="{00000000-0005-0000-0000-0000F91F0000}"/>
    <cellStyle name="Header2 2 2 2 2 2 4 3 5 3" xfId="37596" xr:uid="{00000000-0005-0000-0000-0000FA1F0000}"/>
    <cellStyle name="Header2 2 2 2 2 2 4 3 6" xfId="27931" xr:uid="{00000000-0005-0000-0000-0000FB1F0000}"/>
    <cellStyle name="Header2 2 2 2 2 2 4 3 6 2" xfId="37930" xr:uid="{00000000-0005-0000-0000-0000FC1F0000}"/>
    <cellStyle name="Header2 2 2 2 2 2 4 3 7" xfId="21452" xr:uid="{00000000-0005-0000-0000-0000FD1F0000}"/>
    <cellStyle name="Header2 2 2 2 2 2 4 4" xfId="15876" xr:uid="{00000000-0005-0000-0000-0000FE1F0000}"/>
    <cellStyle name="Header2 2 2 2 2 2 4 4 2" xfId="27693" xr:uid="{00000000-0005-0000-0000-0000FF1F0000}"/>
    <cellStyle name="Header2 2 2 2 2 2 4 4 2 2" xfId="37692" xr:uid="{00000000-0005-0000-0000-000000200000}"/>
    <cellStyle name="Header2 2 2 2 2 2 4 4 3" xfId="23754" xr:uid="{00000000-0005-0000-0000-000001200000}"/>
    <cellStyle name="Header2 2 2 2 2 2 4 4 4" xfId="32844" xr:uid="{00000000-0005-0000-0000-000002200000}"/>
    <cellStyle name="Header2 2 2 2 2 2 4 5" xfId="16736" xr:uid="{00000000-0005-0000-0000-000003200000}"/>
    <cellStyle name="Header2 2 2 2 2 2 4 5 2" xfId="28553" xr:uid="{00000000-0005-0000-0000-000004200000}"/>
    <cellStyle name="Header2 2 2 2 2 2 4 5 2 2" xfId="38552" xr:uid="{00000000-0005-0000-0000-000005200000}"/>
    <cellStyle name="Header2 2 2 2 2 2 4 5 3" xfId="24311" xr:uid="{00000000-0005-0000-0000-000006200000}"/>
    <cellStyle name="Header2 2 2 2 2 2 4 5 4" xfId="33401" xr:uid="{00000000-0005-0000-0000-000007200000}"/>
    <cellStyle name="Header2 2 2 2 2 2 4 6" xfId="16992" xr:uid="{00000000-0005-0000-0000-000008200000}"/>
    <cellStyle name="Header2 2 2 2 2 2 4 6 2" xfId="28809" xr:uid="{00000000-0005-0000-0000-000009200000}"/>
    <cellStyle name="Header2 2 2 2 2 2 4 6 2 2" xfId="38808" xr:uid="{00000000-0005-0000-0000-00000A200000}"/>
    <cellStyle name="Header2 2 2 2 2 2 4 6 3" xfId="24567" xr:uid="{00000000-0005-0000-0000-00000B200000}"/>
    <cellStyle name="Header2 2 2 2 2 2 4 6 4" xfId="33657" xr:uid="{00000000-0005-0000-0000-00000C200000}"/>
    <cellStyle name="Header2 2 2 2 2 2 4 7" xfId="17048" xr:uid="{00000000-0005-0000-0000-00000D200000}"/>
    <cellStyle name="Header2 2 2 2 2 2 4 7 2" xfId="28865" xr:uid="{00000000-0005-0000-0000-00000E200000}"/>
    <cellStyle name="Header2 2 2 2 2 2 4 7 2 2" xfId="38864" xr:uid="{00000000-0005-0000-0000-00000F200000}"/>
    <cellStyle name="Header2 2 2 2 2 2 4 7 3" xfId="24623" xr:uid="{00000000-0005-0000-0000-000010200000}"/>
    <cellStyle name="Header2 2 2 2 2 2 4 7 4" xfId="33713" xr:uid="{00000000-0005-0000-0000-000011200000}"/>
    <cellStyle name="Header2 2 2 2 2 2 4 8" xfId="17351" xr:uid="{00000000-0005-0000-0000-000012200000}"/>
    <cellStyle name="Header2 2 2 2 2 2 4 8 2" xfId="29168" xr:uid="{00000000-0005-0000-0000-000013200000}"/>
    <cellStyle name="Header2 2 2 2 2 2 4 8 2 2" xfId="39167" xr:uid="{00000000-0005-0000-0000-000014200000}"/>
    <cellStyle name="Header2 2 2 2 2 2 4 8 3" xfId="24926" xr:uid="{00000000-0005-0000-0000-000015200000}"/>
    <cellStyle name="Header2 2 2 2 2 2 4 8 4" xfId="34016" xr:uid="{00000000-0005-0000-0000-000016200000}"/>
    <cellStyle name="Header2 2 2 2 2 2 4 9" xfId="18584" xr:uid="{00000000-0005-0000-0000-000017200000}"/>
    <cellStyle name="Header2 2 2 2 2 2 4 9 2" xfId="30401" xr:uid="{00000000-0005-0000-0000-000018200000}"/>
    <cellStyle name="Header2 2 2 2 2 2 4 9 2 2" xfId="40400" xr:uid="{00000000-0005-0000-0000-000019200000}"/>
    <cellStyle name="Header2 2 2 2 2 2 4 9 3" xfId="26059" xr:uid="{00000000-0005-0000-0000-00001A200000}"/>
    <cellStyle name="Header2 2 2 2 2 2 4 9 4" xfId="35249" xr:uid="{00000000-0005-0000-0000-00001B200000}"/>
    <cellStyle name="Header2 2 2 2 2 2 5" xfId="15530" xr:uid="{00000000-0005-0000-0000-00001C200000}"/>
    <cellStyle name="Header2 2 2 2 2 2 5 2" xfId="19263" xr:uid="{00000000-0005-0000-0000-00001D200000}"/>
    <cellStyle name="Header2 2 2 2 2 2 5 2 2" xfId="31080" xr:uid="{00000000-0005-0000-0000-00001E200000}"/>
    <cellStyle name="Header2 2 2 2 2 2 5 2 2 2" xfId="41079" xr:uid="{00000000-0005-0000-0000-00001F200000}"/>
    <cellStyle name="Header2 2 2 2 2 2 5 2 3" xfId="26738" xr:uid="{00000000-0005-0000-0000-000020200000}"/>
    <cellStyle name="Header2 2 2 2 2 2 5 2 4" xfId="35928" xr:uid="{00000000-0005-0000-0000-000021200000}"/>
    <cellStyle name="Header2 2 2 2 2 2 5 3" xfId="19869" xr:uid="{00000000-0005-0000-0000-000022200000}"/>
    <cellStyle name="Header2 2 2 2 2 2 5 3 2" xfId="31686" xr:uid="{00000000-0005-0000-0000-000023200000}"/>
    <cellStyle name="Header2 2 2 2 2 2 5 3 2 2" xfId="41685" xr:uid="{00000000-0005-0000-0000-000024200000}"/>
    <cellStyle name="Header2 2 2 2 2 2 5 3 3" xfId="27344" xr:uid="{00000000-0005-0000-0000-000025200000}"/>
    <cellStyle name="Header2 2 2 2 2 2 5 3 4" xfId="36534" xr:uid="{00000000-0005-0000-0000-000026200000}"/>
    <cellStyle name="Header2 2 2 2 2 2 5 4" xfId="18128" xr:uid="{00000000-0005-0000-0000-000027200000}"/>
    <cellStyle name="Header2 2 2 2 2 2 5 4 2" xfId="29945" xr:uid="{00000000-0005-0000-0000-000028200000}"/>
    <cellStyle name="Header2 2 2 2 2 2 5 4 2 2" xfId="39944" xr:uid="{00000000-0005-0000-0000-000029200000}"/>
    <cellStyle name="Header2 2 2 2 2 2 5 4 3" xfId="25703" xr:uid="{00000000-0005-0000-0000-00002A200000}"/>
    <cellStyle name="Header2 2 2 2 2 2 5 4 4" xfId="34793" xr:uid="{00000000-0005-0000-0000-00002B200000}"/>
    <cellStyle name="Header2 2 2 2 2 2 5 5" xfId="20678" xr:uid="{00000000-0005-0000-0000-00002C200000}"/>
    <cellStyle name="Header2 2 2 2 2 2 5 5 2" xfId="32495" xr:uid="{00000000-0005-0000-0000-00002D200000}"/>
    <cellStyle name="Header2 2 2 2 2 2 5 5 2 2" xfId="42494" xr:uid="{00000000-0005-0000-0000-00002E200000}"/>
    <cellStyle name="Header2 2 2 2 2 2 5 5 3" xfId="37343" xr:uid="{00000000-0005-0000-0000-00002F200000}"/>
    <cellStyle name="Header2 2 2 2 2 2 5 6" xfId="23408" xr:uid="{00000000-0005-0000-0000-000030200000}"/>
    <cellStyle name="Header2 2 2 2 2 2 5 6 2" xfId="21089" xr:uid="{00000000-0005-0000-0000-000031200000}"/>
    <cellStyle name="Header2 2 2 2 2 2 5 7" xfId="22907" xr:uid="{00000000-0005-0000-0000-000032200000}"/>
    <cellStyle name="Header2 2 2 2 2 2 5 7 2" xfId="22169" xr:uid="{00000000-0005-0000-0000-000033200000}"/>
    <cellStyle name="Header2 2 2 2 2 2 5 8" xfId="22333" xr:uid="{00000000-0005-0000-0000-000034200000}"/>
    <cellStyle name="Header2 2 2 2 2 2 6" xfId="16111" xr:uid="{00000000-0005-0000-0000-000035200000}"/>
    <cellStyle name="Header2 2 2 2 2 2 6 2" xfId="19518" xr:uid="{00000000-0005-0000-0000-000036200000}"/>
    <cellStyle name="Header2 2 2 2 2 2 6 2 2" xfId="31335" xr:uid="{00000000-0005-0000-0000-000037200000}"/>
    <cellStyle name="Header2 2 2 2 2 2 6 2 2 2" xfId="41334" xr:uid="{00000000-0005-0000-0000-000038200000}"/>
    <cellStyle name="Header2 2 2 2 2 2 6 2 3" xfId="26993" xr:uid="{00000000-0005-0000-0000-000039200000}"/>
    <cellStyle name="Header2 2 2 2 2 2 6 2 4" xfId="36183" xr:uid="{00000000-0005-0000-0000-00003A200000}"/>
    <cellStyle name="Header2 2 2 2 2 2 6 3" xfId="20124" xr:uid="{00000000-0005-0000-0000-00003B200000}"/>
    <cellStyle name="Header2 2 2 2 2 2 6 3 2" xfId="31941" xr:uid="{00000000-0005-0000-0000-00003C200000}"/>
    <cellStyle name="Header2 2 2 2 2 2 6 3 2 2" xfId="41940" xr:uid="{00000000-0005-0000-0000-00003D200000}"/>
    <cellStyle name="Header2 2 2 2 2 2 6 3 3" xfId="27599" xr:uid="{00000000-0005-0000-0000-00003E200000}"/>
    <cellStyle name="Header2 2 2 2 2 2 6 3 4" xfId="36789" xr:uid="{00000000-0005-0000-0000-00003F200000}"/>
    <cellStyle name="Header2 2 2 2 2 2 6 4" xfId="17886" xr:uid="{00000000-0005-0000-0000-000040200000}"/>
    <cellStyle name="Header2 2 2 2 2 2 6 4 2" xfId="29703" xr:uid="{00000000-0005-0000-0000-000041200000}"/>
    <cellStyle name="Header2 2 2 2 2 2 6 4 2 2" xfId="39702" xr:uid="{00000000-0005-0000-0000-000042200000}"/>
    <cellStyle name="Header2 2 2 2 2 2 6 4 3" xfId="25461" xr:uid="{00000000-0005-0000-0000-000043200000}"/>
    <cellStyle name="Header2 2 2 2 2 2 6 4 4" xfId="34551" xr:uid="{00000000-0005-0000-0000-000044200000}"/>
    <cellStyle name="Header2 2 2 2 2 2 6 5" xfId="20933" xr:uid="{00000000-0005-0000-0000-000045200000}"/>
    <cellStyle name="Header2 2 2 2 2 2 6 5 2" xfId="32750" xr:uid="{00000000-0005-0000-0000-000046200000}"/>
    <cellStyle name="Header2 2 2 2 2 2 6 5 2 2" xfId="42749" xr:uid="{00000000-0005-0000-0000-000047200000}"/>
    <cellStyle name="Header2 2 2 2 2 2 6 5 3" xfId="37598" xr:uid="{00000000-0005-0000-0000-000048200000}"/>
    <cellStyle name="Header2 2 2 2 2 2 6 6" xfId="27928" xr:uid="{00000000-0005-0000-0000-000049200000}"/>
    <cellStyle name="Header2 2 2 2 2 2 6 6 2" xfId="37927" xr:uid="{00000000-0005-0000-0000-00004A200000}"/>
    <cellStyle name="Header2 2 2 2 2 2 6 7" xfId="21450" xr:uid="{00000000-0005-0000-0000-00004B200000}"/>
    <cellStyle name="Header2 2 2 2 2 2 7" xfId="15837" xr:uid="{00000000-0005-0000-0000-00004C200000}"/>
    <cellStyle name="Header2 2 2 2 2 2 7 2" xfId="27654" xr:uid="{00000000-0005-0000-0000-00004D200000}"/>
    <cellStyle name="Header2 2 2 2 2 2 7 2 2" xfId="37653" xr:uid="{00000000-0005-0000-0000-00004E200000}"/>
    <cellStyle name="Header2 2 2 2 2 2 7 3" xfId="23715" xr:uid="{00000000-0005-0000-0000-00004F200000}"/>
    <cellStyle name="Header2 2 2 2 2 2 7 4" xfId="32805" xr:uid="{00000000-0005-0000-0000-000050200000}"/>
    <cellStyle name="Header2 2 2 2 2 2 8" xfId="16739" xr:uid="{00000000-0005-0000-0000-000051200000}"/>
    <cellStyle name="Header2 2 2 2 2 2 8 2" xfId="28556" xr:uid="{00000000-0005-0000-0000-000052200000}"/>
    <cellStyle name="Header2 2 2 2 2 2 8 2 2" xfId="38555" xr:uid="{00000000-0005-0000-0000-000053200000}"/>
    <cellStyle name="Header2 2 2 2 2 2 8 3" xfId="24314" xr:uid="{00000000-0005-0000-0000-000054200000}"/>
    <cellStyle name="Header2 2 2 2 2 2 8 4" xfId="33404" xr:uid="{00000000-0005-0000-0000-000055200000}"/>
    <cellStyle name="Header2 2 2 2 2 2 9" xfId="16994" xr:uid="{00000000-0005-0000-0000-000056200000}"/>
    <cellStyle name="Header2 2 2 2 2 2 9 2" xfId="28811" xr:uid="{00000000-0005-0000-0000-000057200000}"/>
    <cellStyle name="Header2 2 2 2 2 2 9 2 2" xfId="38810" xr:uid="{00000000-0005-0000-0000-000058200000}"/>
    <cellStyle name="Header2 2 2 2 2 2 9 3" xfId="24569" xr:uid="{00000000-0005-0000-0000-000059200000}"/>
    <cellStyle name="Header2 2 2 2 2 2 9 4" xfId="33659" xr:uid="{00000000-0005-0000-0000-00005A200000}"/>
    <cellStyle name="Header2 2 2 2 2 3" xfId="7727" xr:uid="{00000000-0005-0000-0000-00005B200000}"/>
    <cellStyle name="Header2 2 2 2 2 3 10" xfId="17049" xr:uid="{00000000-0005-0000-0000-00005C200000}"/>
    <cellStyle name="Header2 2 2 2 2 3 10 2" xfId="28866" xr:uid="{00000000-0005-0000-0000-00005D200000}"/>
    <cellStyle name="Header2 2 2 2 2 3 10 2 2" xfId="38865" xr:uid="{00000000-0005-0000-0000-00005E200000}"/>
    <cellStyle name="Header2 2 2 2 2 3 10 3" xfId="24624" xr:uid="{00000000-0005-0000-0000-00005F200000}"/>
    <cellStyle name="Header2 2 2 2 2 3 10 4" xfId="33714" xr:uid="{00000000-0005-0000-0000-000060200000}"/>
    <cellStyle name="Header2 2 2 2 2 3 11" xfId="17352" xr:uid="{00000000-0005-0000-0000-000061200000}"/>
    <cellStyle name="Header2 2 2 2 2 3 11 2" xfId="29169" xr:uid="{00000000-0005-0000-0000-000062200000}"/>
    <cellStyle name="Header2 2 2 2 2 3 11 2 2" xfId="39168" xr:uid="{00000000-0005-0000-0000-000063200000}"/>
    <cellStyle name="Header2 2 2 2 2 3 11 3" xfId="24927" xr:uid="{00000000-0005-0000-0000-000064200000}"/>
    <cellStyle name="Header2 2 2 2 2 3 11 4" xfId="34017" xr:uid="{00000000-0005-0000-0000-000065200000}"/>
    <cellStyle name="Header2 2 2 2 2 3 12" xfId="18583" xr:uid="{00000000-0005-0000-0000-000066200000}"/>
    <cellStyle name="Header2 2 2 2 2 3 12 2" xfId="30400" xr:uid="{00000000-0005-0000-0000-000067200000}"/>
    <cellStyle name="Header2 2 2 2 2 3 12 2 2" xfId="40399" xr:uid="{00000000-0005-0000-0000-000068200000}"/>
    <cellStyle name="Header2 2 2 2 2 3 12 3" xfId="26058" xr:uid="{00000000-0005-0000-0000-000069200000}"/>
    <cellStyle name="Header2 2 2 2 2 3 12 4" xfId="35248" xr:uid="{00000000-0005-0000-0000-00006A200000}"/>
    <cellStyle name="Header2 2 2 2 2 3 13" xfId="18839" xr:uid="{00000000-0005-0000-0000-00006B200000}"/>
    <cellStyle name="Header2 2 2 2 2 3 13 2" xfId="30656" xr:uid="{00000000-0005-0000-0000-00006C200000}"/>
    <cellStyle name="Header2 2 2 2 2 3 13 2 2" xfId="40655" xr:uid="{00000000-0005-0000-0000-00006D200000}"/>
    <cellStyle name="Header2 2 2 2 2 3 13 3" xfId="26314" xr:uid="{00000000-0005-0000-0000-00006E200000}"/>
    <cellStyle name="Header2 2 2 2 2 3 13 4" xfId="35504" xr:uid="{00000000-0005-0000-0000-00006F200000}"/>
    <cellStyle name="Header2 2 2 2 2 3 14" xfId="18206" xr:uid="{00000000-0005-0000-0000-000070200000}"/>
    <cellStyle name="Header2 2 2 2 2 3 14 2" xfId="30023" xr:uid="{00000000-0005-0000-0000-000071200000}"/>
    <cellStyle name="Header2 2 2 2 2 3 14 2 2" xfId="40022" xr:uid="{00000000-0005-0000-0000-000072200000}"/>
    <cellStyle name="Header2 2 2 2 2 3 14 3" xfId="34871" xr:uid="{00000000-0005-0000-0000-000073200000}"/>
    <cellStyle name="Header2 2 2 2 2 3 15" xfId="23375" xr:uid="{00000000-0005-0000-0000-000074200000}"/>
    <cellStyle name="Header2 2 2 2 2 3 15 2" xfId="21112" xr:uid="{00000000-0005-0000-0000-000075200000}"/>
    <cellStyle name="Header2 2 2 2 2 3 16" xfId="22769" xr:uid="{00000000-0005-0000-0000-000076200000}"/>
    <cellStyle name="Header2 2 2 2 2 3 2" xfId="7728" xr:uid="{00000000-0005-0000-0000-000077200000}"/>
    <cellStyle name="Header2 2 2 2 2 3 2 10" xfId="18838" xr:uid="{00000000-0005-0000-0000-000078200000}"/>
    <cellStyle name="Header2 2 2 2 2 3 2 10 2" xfId="30655" xr:uid="{00000000-0005-0000-0000-000079200000}"/>
    <cellStyle name="Header2 2 2 2 2 3 2 10 2 2" xfId="40654" xr:uid="{00000000-0005-0000-0000-00007A200000}"/>
    <cellStyle name="Header2 2 2 2 2 3 2 10 3" xfId="26313" xr:uid="{00000000-0005-0000-0000-00007B200000}"/>
    <cellStyle name="Header2 2 2 2 2 3 2 10 4" xfId="35503" xr:uid="{00000000-0005-0000-0000-00007C200000}"/>
    <cellStyle name="Header2 2 2 2 2 3 2 11" xfId="20253" xr:uid="{00000000-0005-0000-0000-00007D200000}"/>
    <cellStyle name="Header2 2 2 2 2 3 2 11 2" xfId="32070" xr:uid="{00000000-0005-0000-0000-00007E200000}"/>
    <cellStyle name="Header2 2 2 2 2 3 2 11 2 2" xfId="42069" xr:uid="{00000000-0005-0000-0000-00007F200000}"/>
    <cellStyle name="Header2 2 2 2 2 3 2 11 3" xfId="36918" xr:uid="{00000000-0005-0000-0000-000080200000}"/>
    <cellStyle name="Header2 2 2 2 2 3 2 12" xfId="23374" xr:uid="{00000000-0005-0000-0000-000081200000}"/>
    <cellStyle name="Header2 2 2 2 2 3 2 12 2" xfId="21935" xr:uid="{00000000-0005-0000-0000-000082200000}"/>
    <cellStyle name="Header2 2 2 2 2 3 2 13" xfId="22768" xr:uid="{00000000-0005-0000-0000-000083200000}"/>
    <cellStyle name="Header2 2 2 2 2 3 2 2" xfId="15535" xr:uid="{00000000-0005-0000-0000-000084200000}"/>
    <cellStyle name="Header2 2 2 2 2 3 2 2 2" xfId="19258" xr:uid="{00000000-0005-0000-0000-000085200000}"/>
    <cellStyle name="Header2 2 2 2 2 3 2 2 2 2" xfId="31075" xr:uid="{00000000-0005-0000-0000-000086200000}"/>
    <cellStyle name="Header2 2 2 2 2 3 2 2 2 2 2" xfId="41074" xr:uid="{00000000-0005-0000-0000-000087200000}"/>
    <cellStyle name="Header2 2 2 2 2 3 2 2 2 3" xfId="26733" xr:uid="{00000000-0005-0000-0000-000088200000}"/>
    <cellStyle name="Header2 2 2 2 2 3 2 2 2 4" xfId="35923" xr:uid="{00000000-0005-0000-0000-000089200000}"/>
    <cellStyle name="Header2 2 2 2 2 3 2 2 3" xfId="19864" xr:uid="{00000000-0005-0000-0000-00008A200000}"/>
    <cellStyle name="Header2 2 2 2 2 3 2 2 3 2" xfId="31681" xr:uid="{00000000-0005-0000-0000-00008B200000}"/>
    <cellStyle name="Header2 2 2 2 2 3 2 2 3 2 2" xfId="41680" xr:uid="{00000000-0005-0000-0000-00008C200000}"/>
    <cellStyle name="Header2 2 2 2 2 3 2 2 3 3" xfId="27339" xr:uid="{00000000-0005-0000-0000-00008D200000}"/>
    <cellStyle name="Header2 2 2 2 2 3 2 2 3 4" xfId="36529" xr:uid="{00000000-0005-0000-0000-00008E200000}"/>
    <cellStyle name="Header2 2 2 2 2 3 2 2 4" xfId="17936" xr:uid="{00000000-0005-0000-0000-00008F200000}"/>
    <cellStyle name="Header2 2 2 2 2 3 2 2 4 2" xfId="29753" xr:uid="{00000000-0005-0000-0000-000090200000}"/>
    <cellStyle name="Header2 2 2 2 2 3 2 2 4 2 2" xfId="39752" xr:uid="{00000000-0005-0000-0000-000091200000}"/>
    <cellStyle name="Header2 2 2 2 2 3 2 2 4 3" xfId="25511" xr:uid="{00000000-0005-0000-0000-000092200000}"/>
    <cellStyle name="Header2 2 2 2 2 3 2 2 4 4" xfId="34601" xr:uid="{00000000-0005-0000-0000-000093200000}"/>
    <cellStyle name="Header2 2 2 2 2 3 2 2 5" xfId="20673" xr:uid="{00000000-0005-0000-0000-000094200000}"/>
    <cellStyle name="Header2 2 2 2 2 3 2 2 5 2" xfId="32490" xr:uid="{00000000-0005-0000-0000-000095200000}"/>
    <cellStyle name="Header2 2 2 2 2 3 2 2 5 2 2" xfId="42489" xr:uid="{00000000-0005-0000-0000-000096200000}"/>
    <cellStyle name="Header2 2 2 2 2 3 2 2 5 3" xfId="37338" xr:uid="{00000000-0005-0000-0000-000097200000}"/>
    <cellStyle name="Header2 2 2 2 2 3 2 2 6" xfId="23413" xr:uid="{00000000-0005-0000-0000-000098200000}"/>
    <cellStyle name="Header2 2 2 2 2 3 2 2 6 2" xfId="21085" xr:uid="{00000000-0005-0000-0000-000099200000}"/>
    <cellStyle name="Header2 2 2 2 2 3 2 2 7" xfId="22903" xr:uid="{00000000-0005-0000-0000-00009A200000}"/>
    <cellStyle name="Header2 2 2 2 2 3 2 2 7 2" xfId="21346" xr:uid="{00000000-0005-0000-0000-00009B200000}"/>
    <cellStyle name="Header2 2 2 2 2 3 2 2 8" xfId="22337" xr:uid="{00000000-0005-0000-0000-00009C200000}"/>
    <cellStyle name="Header2 2 2 2 2 3 2 3" xfId="16116" xr:uid="{00000000-0005-0000-0000-00009D200000}"/>
    <cellStyle name="Header2 2 2 2 2 3 2 3 2" xfId="19514" xr:uid="{00000000-0005-0000-0000-00009E200000}"/>
    <cellStyle name="Header2 2 2 2 2 3 2 3 2 2" xfId="31331" xr:uid="{00000000-0005-0000-0000-00009F200000}"/>
    <cellStyle name="Header2 2 2 2 2 3 2 3 2 2 2" xfId="41330" xr:uid="{00000000-0005-0000-0000-0000A0200000}"/>
    <cellStyle name="Header2 2 2 2 2 3 2 3 2 3" xfId="26989" xr:uid="{00000000-0005-0000-0000-0000A1200000}"/>
    <cellStyle name="Header2 2 2 2 2 3 2 3 2 4" xfId="36179" xr:uid="{00000000-0005-0000-0000-0000A2200000}"/>
    <cellStyle name="Header2 2 2 2 2 3 2 3 3" xfId="20120" xr:uid="{00000000-0005-0000-0000-0000A3200000}"/>
    <cellStyle name="Header2 2 2 2 2 3 2 3 3 2" xfId="31937" xr:uid="{00000000-0005-0000-0000-0000A4200000}"/>
    <cellStyle name="Header2 2 2 2 2 3 2 3 3 2 2" xfId="41936" xr:uid="{00000000-0005-0000-0000-0000A5200000}"/>
    <cellStyle name="Header2 2 2 2 2 3 2 3 3 3" xfId="27595" xr:uid="{00000000-0005-0000-0000-0000A6200000}"/>
    <cellStyle name="Header2 2 2 2 2 3 2 3 3 4" xfId="36785" xr:uid="{00000000-0005-0000-0000-0000A7200000}"/>
    <cellStyle name="Header2 2 2 2 2 3 2 3 4" xfId="18043" xr:uid="{00000000-0005-0000-0000-0000A8200000}"/>
    <cellStyle name="Header2 2 2 2 2 3 2 3 4 2" xfId="29860" xr:uid="{00000000-0005-0000-0000-0000A9200000}"/>
    <cellStyle name="Header2 2 2 2 2 3 2 3 4 2 2" xfId="39859" xr:uid="{00000000-0005-0000-0000-0000AA200000}"/>
    <cellStyle name="Header2 2 2 2 2 3 2 3 4 3" xfId="25618" xr:uid="{00000000-0005-0000-0000-0000AB200000}"/>
    <cellStyle name="Header2 2 2 2 2 3 2 3 4 4" xfId="34708" xr:uid="{00000000-0005-0000-0000-0000AC200000}"/>
    <cellStyle name="Header2 2 2 2 2 3 2 3 5" xfId="20929" xr:uid="{00000000-0005-0000-0000-0000AD200000}"/>
    <cellStyle name="Header2 2 2 2 2 3 2 3 5 2" xfId="32746" xr:uid="{00000000-0005-0000-0000-0000AE200000}"/>
    <cellStyle name="Header2 2 2 2 2 3 2 3 5 2 2" xfId="42745" xr:uid="{00000000-0005-0000-0000-0000AF200000}"/>
    <cellStyle name="Header2 2 2 2 2 3 2 3 5 3" xfId="37594" xr:uid="{00000000-0005-0000-0000-0000B0200000}"/>
    <cellStyle name="Header2 2 2 2 2 3 2 3 6" xfId="27933" xr:uid="{00000000-0005-0000-0000-0000B1200000}"/>
    <cellStyle name="Header2 2 2 2 2 3 2 3 6 2" xfId="37932" xr:uid="{00000000-0005-0000-0000-0000B2200000}"/>
    <cellStyle name="Header2 2 2 2 2 3 2 3 7" xfId="21454" xr:uid="{00000000-0005-0000-0000-0000B3200000}"/>
    <cellStyle name="Header2 2 2 2 2 3 2 4" xfId="15877" xr:uid="{00000000-0005-0000-0000-0000B4200000}"/>
    <cellStyle name="Header2 2 2 2 2 3 2 4 2" xfId="27694" xr:uid="{00000000-0005-0000-0000-0000B5200000}"/>
    <cellStyle name="Header2 2 2 2 2 3 2 4 2 2" xfId="37693" xr:uid="{00000000-0005-0000-0000-0000B6200000}"/>
    <cellStyle name="Header2 2 2 2 2 3 2 4 3" xfId="23755" xr:uid="{00000000-0005-0000-0000-0000B7200000}"/>
    <cellStyle name="Header2 2 2 2 2 3 2 4 4" xfId="32845" xr:uid="{00000000-0005-0000-0000-0000B8200000}"/>
    <cellStyle name="Header2 2 2 2 2 3 2 5" xfId="16734" xr:uid="{00000000-0005-0000-0000-0000B9200000}"/>
    <cellStyle name="Header2 2 2 2 2 3 2 5 2" xfId="28551" xr:uid="{00000000-0005-0000-0000-0000BA200000}"/>
    <cellStyle name="Header2 2 2 2 2 3 2 5 2 2" xfId="38550" xr:uid="{00000000-0005-0000-0000-0000BB200000}"/>
    <cellStyle name="Header2 2 2 2 2 3 2 5 3" xfId="24309" xr:uid="{00000000-0005-0000-0000-0000BC200000}"/>
    <cellStyle name="Header2 2 2 2 2 3 2 5 4" xfId="33399" xr:uid="{00000000-0005-0000-0000-0000BD200000}"/>
    <cellStyle name="Header2 2 2 2 2 3 2 6" xfId="16990" xr:uid="{00000000-0005-0000-0000-0000BE200000}"/>
    <cellStyle name="Header2 2 2 2 2 3 2 6 2" xfId="28807" xr:uid="{00000000-0005-0000-0000-0000BF200000}"/>
    <cellStyle name="Header2 2 2 2 2 3 2 6 2 2" xfId="38806" xr:uid="{00000000-0005-0000-0000-0000C0200000}"/>
    <cellStyle name="Header2 2 2 2 2 3 2 6 3" xfId="24565" xr:uid="{00000000-0005-0000-0000-0000C1200000}"/>
    <cellStyle name="Header2 2 2 2 2 3 2 6 4" xfId="33655" xr:uid="{00000000-0005-0000-0000-0000C2200000}"/>
    <cellStyle name="Header2 2 2 2 2 3 2 7" xfId="17050" xr:uid="{00000000-0005-0000-0000-0000C3200000}"/>
    <cellStyle name="Header2 2 2 2 2 3 2 7 2" xfId="28867" xr:uid="{00000000-0005-0000-0000-0000C4200000}"/>
    <cellStyle name="Header2 2 2 2 2 3 2 7 2 2" xfId="38866" xr:uid="{00000000-0005-0000-0000-0000C5200000}"/>
    <cellStyle name="Header2 2 2 2 2 3 2 7 3" xfId="24625" xr:uid="{00000000-0005-0000-0000-0000C6200000}"/>
    <cellStyle name="Header2 2 2 2 2 3 2 7 4" xfId="33715" xr:uid="{00000000-0005-0000-0000-0000C7200000}"/>
    <cellStyle name="Header2 2 2 2 2 3 2 8" xfId="17353" xr:uid="{00000000-0005-0000-0000-0000C8200000}"/>
    <cellStyle name="Header2 2 2 2 2 3 2 8 2" xfId="29170" xr:uid="{00000000-0005-0000-0000-0000C9200000}"/>
    <cellStyle name="Header2 2 2 2 2 3 2 8 2 2" xfId="39169" xr:uid="{00000000-0005-0000-0000-0000CA200000}"/>
    <cellStyle name="Header2 2 2 2 2 3 2 8 3" xfId="24928" xr:uid="{00000000-0005-0000-0000-0000CB200000}"/>
    <cellStyle name="Header2 2 2 2 2 3 2 8 4" xfId="34018" xr:uid="{00000000-0005-0000-0000-0000CC200000}"/>
    <cellStyle name="Header2 2 2 2 2 3 2 9" xfId="18582" xr:uid="{00000000-0005-0000-0000-0000CD200000}"/>
    <cellStyle name="Header2 2 2 2 2 3 2 9 2" xfId="30399" xr:uid="{00000000-0005-0000-0000-0000CE200000}"/>
    <cellStyle name="Header2 2 2 2 2 3 2 9 2 2" xfId="40398" xr:uid="{00000000-0005-0000-0000-0000CF200000}"/>
    <cellStyle name="Header2 2 2 2 2 3 2 9 3" xfId="26057" xr:uid="{00000000-0005-0000-0000-0000D0200000}"/>
    <cellStyle name="Header2 2 2 2 2 3 2 9 4" xfId="35247" xr:uid="{00000000-0005-0000-0000-0000D1200000}"/>
    <cellStyle name="Header2 2 2 2 2 3 3" xfId="7729" xr:uid="{00000000-0005-0000-0000-0000D2200000}"/>
    <cellStyle name="Header2 2 2 2 2 3 3 10" xfId="18837" xr:uid="{00000000-0005-0000-0000-0000D3200000}"/>
    <cellStyle name="Header2 2 2 2 2 3 3 10 2" xfId="30654" xr:uid="{00000000-0005-0000-0000-0000D4200000}"/>
    <cellStyle name="Header2 2 2 2 2 3 3 10 2 2" xfId="40653" xr:uid="{00000000-0005-0000-0000-0000D5200000}"/>
    <cellStyle name="Header2 2 2 2 2 3 3 10 3" xfId="26312" xr:uid="{00000000-0005-0000-0000-0000D6200000}"/>
    <cellStyle name="Header2 2 2 2 2 3 3 10 4" xfId="35502" xr:uid="{00000000-0005-0000-0000-0000D7200000}"/>
    <cellStyle name="Header2 2 2 2 2 3 3 11" xfId="20350" xr:uid="{00000000-0005-0000-0000-0000D8200000}"/>
    <cellStyle name="Header2 2 2 2 2 3 3 11 2" xfId="32167" xr:uid="{00000000-0005-0000-0000-0000D9200000}"/>
    <cellStyle name="Header2 2 2 2 2 3 3 11 2 2" xfId="42166" xr:uid="{00000000-0005-0000-0000-0000DA200000}"/>
    <cellStyle name="Header2 2 2 2 2 3 3 11 3" xfId="37015" xr:uid="{00000000-0005-0000-0000-0000DB200000}"/>
    <cellStyle name="Header2 2 2 2 2 3 3 12" xfId="23373" xr:uid="{00000000-0005-0000-0000-0000DC200000}"/>
    <cellStyle name="Header2 2 2 2 2 3 3 12 2" xfId="21113" xr:uid="{00000000-0005-0000-0000-0000DD200000}"/>
    <cellStyle name="Header2 2 2 2 2 3 3 13" xfId="22767" xr:uid="{00000000-0005-0000-0000-0000DE200000}"/>
    <cellStyle name="Header2 2 2 2 2 3 3 2" xfId="15536" xr:uid="{00000000-0005-0000-0000-0000DF200000}"/>
    <cellStyle name="Header2 2 2 2 2 3 3 2 2" xfId="19257" xr:uid="{00000000-0005-0000-0000-0000E0200000}"/>
    <cellStyle name="Header2 2 2 2 2 3 3 2 2 2" xfId="31074" xr:uid="{00000000-0005-0000-0000-0000E1200000}"/>
    <cellStyle name="Header2 2 2 2 2 3 3 2 2 2 2" xfId="41073" xr:uid="{00000000-0005-0000-0000-0000E2200000}"/>
    <cellStyle name="Header2 2 2 2 2 3 3 2 2 3" xfId="26732" xr:uid="{00000000-0005-0000-0000-0000E3200000}"/>
    <cellStyle name="Header2 2 2 2 2 3 3 2 2 4" xfId="35922" xr:uid="{00000000-0005-0000-0000-0000E4200000}"/>
    <cellStyle name="Header2 2 2 2 2 3 3 2 3" xfId="19863" xr:uid="{00000000-0005-0000-0000-0000E5200000}"/>
    <cellStyle name="Header2 2 2 2 2 3 3 2 3 2" xfId="31680" xr:uid="{00000000-0005-0000-0000-0000E6200000}"/>
    <cellStyle name="Header2 2 2 2 2 3 3 2 3 2 2" xfId="41679" xr:uid="{00000000-0005-0000-0000-0000E7200000}"/>
    <cellStyle name="Header2 2 2 2 2 3 3 2 3 3" xfId="27338" xr:uid="{00000000-0005-0000-0000-0000E8200000}"/>
    <cellStyle name="Header2 2 2 2 2 3 3 2 3 4" xfId="36528" xr:uid="{00000000-0005-0000-0000-0000E9200000}"/>
    <cellStyle name="Header2 2 2 2 2 3 3 2 4" xfId="17937" xr:uid="{00000000-0005-0000-0000-0000EA200000}"/>
    <cellStyle name="Header2 2 2 2 2 3 3 2 4 2" xfId="29754" xr:uid="{00000000-0005-0000-0000-0000EB200000}"/>
    <cellStyle name="Header2 2 2 2 2 3 3 2 4 2 2" xfId="39753" xr:uid="{00000000-0005-0000-0000-0000EC200000}"/>
    <cellStyle name="Header2 2 2 2 2 3 3 2 4 3" xfId="25512" xr:uid="{00000000-0005-0000-0000-0000ED200000}"/>
    <cellStyle name="Header2 2 2 2 2 3 3 2 4 4" xfId="34602" xr:uid="{00000000-0005-0000-0000-0000EE200000}"/>
    <cellStyle name="Header2 2 2 2 2 3 3 2 5" xfId="20672" xr:uid="{00000000-0005-0000-0000-0000EF200000}"/>
    <cellStyle name="Header2 2 2 2 2 3 3 2 5 2" xfId="32489" xr:uid="{00000000-0005-0000-0000-0000F0200000}"/>
    <cellStyle name="Header2 2 2 2 2 3 3 2 5 2 2" xfId="42488" xr:uid="{00000000-0005-0000-0000-0000F1200000}"/>
    <cellStyle name="Header2 2 2 2 2 3 3 2 5 3" xfId="37337" xr:uid="{00000000-0005-0000-0000-0000F2200000}"/>
    <cellStyle name="Header2 2 2 2 2 3 3 2 6" xfId="23414" xr:uid="{00000000-0005-0000-0000-0000F3200000}"/>
    <cellStyle name="Header2 2 2 2 2 3 3 2 6 2" xfId="21084" xr:uid="{00000000-0005-0000-0000-0000F4200000}"/>
    <cellStyle name="Header2 2 2 2 2 3 3 2 7" xfId="22902" xr:uid="{00000000-0005-0000-0000-0000F5200000}"/>
    <cellStyle name="Header2 2 2 2 2 3 3 2 7 2" xfId="21347" xr:uid="{00000000-0005-0000-0000-0000F6200000}"/>
    <cellStyle name="Header2 2 2 2 2 3 3 2 8" xfId="22338" xr:uid="{00000000-0005-0000-0000-0000F7200000}"/>
    <cellStyle name="Header2 2 2 2 2 3 3 3" xfId="16117" xr:uid="{00000000-0005-0000-0000-0000F8200000}"/>
    <cellStyle name="Header2 2 2 2 2 3 3 3 2" xfId="19513" xr:uid="{00000000-0005-0000-0000-0000F9200000}"/>
    <cellStyle name="Header2 2 2 2 2 3 3 3 2 2" xfId="31330" xr:uid="{00000000-0005-0000-0000-0000FA200000}"/>
    <cellStyle name="Header2 2 2 2 2 3 3 3 2 2 2" xfId="41329" xr:uid="{00000000-0005-0000-0000-0000FB200000}"/>
    <cellStyle name="Header2 2 2 2 2 3 3 3 2 3" xfId="26988" xr:uid="{00000000-0005-0000-0000-0000FC200000}"/>
    <cellStyle name="Header2 2 2 2 2 3 3 3 2 4" xfId="36178" xr:uid="{00000000-0005-0000-0000-0000FD200000}"/>
    <cellStyle name="Header2 2 2 2 2 3 3 3 3" xfId="20119" xr:uid="{00000000-0005-0000-0000-0000FE200000}"/>
    <cellStyle name="Header2 2 2 2 2 3 3 3 3 2" xfId="31936" xr:uid="{00000000-0005-0000-0000-0000FF200000}"/>
    <cellStyle name="Header2 2 2 2 2 3 3 3 3 2 2" xfId="41935" xr:uid="{00000000-0005-0000-0000-000000210000}"/>
    <cellStyle name="Header2 2 2 2 2 3 3 3 3 3" xfId="27594" xr:uid="{00000000-0005-0000-0000-000001210000}"/>
    <cellStyle name="Header2 2 2 2 2 3 3 3 3 4" xfId="36784" xr:uid="{00000000-0005-0000-0000-000002210000}"/>
    <cellStyle name="Header2 2 2 2 2 3 3 3 4" xfId="17642" xr:uid="{00000000-0005-0000-0000-000003210000}"/>
    <cellStyle name="Header2 2 2 2 2 3 3 3 4 2" xfId="29459" xr:uid="{00000000-0005-0000-0000-000004210000}"/>
    <cellStyle name="Header2 2 2 2 2 3 3 3 4 2 2" xfId="39458" xr:uid="{00000000-0005-0000-0000-000005210000}"/>
    <cellStyle name="Header2 2 2 2 2 3 3 3 4 3" xfId="25217" xr:uid="{00000000-0005-0000-0000-000006210000}"/>
    <cellStyle name="Header2 2 2 2 2 3 3 3 4 4" xfId="34307" xr:uid="{00000000-0005-0000-0000-000007210000}"/>
    <cellStyle name="Header2 2 2 2 2 3 3 3 5" xfId="20928" xr:uid="{00000000-0005-0000-0000-000008210000}"/>
    <cellStyle name="Header2 2 2 2 2 3 3 3 5 2" xfId="32745" xr:uid="{00000000-0005-0000-0000-000009210000}"/>
    <cellStyle name="Header2 2 2 2 2 3 3 3 5 2 2" xfId="42744" xr:uid="{00000000-0005-0000-0000-00000A210000}"/>
    <cellStyle name="Header2 2 2 2 2 3 3 3 5 3" xfId="37593" xr:uid="{00000000-0005-0000-0000-00000B210000}"/>
    <cellStyle name="Header2 2 2 2 2 3 3 3 6" xfId="27934" xr:uid="{00000000-0005-0000-0000-00000C210000}"/>
    <cellStyle name="Header2 2 2 2 2 3 3 3 6 2" xfId="37933" xr:uid="{00000000-0005-0000-0000-00000D210000}"/>
    <cellStyle name="Header2 2 2 2 2 3 3 3 7" xfId="21455" xr:uid="{00000000-0005-0000-0000-00000E210000}"/>
    <cellStyle name="Header2 2 2 2 2 3 3 4" xfId="15840" xr:uid="{00000000-0005-0000-0000-00000F210000}"/>
    <cellStyle name="Header2 2 2 2 2 3 3 4 2" xfId="27657" xr:uid="{00000000-0005-0000-0000-000010210000}"/>
    <cellStyle name="Header2 2 2 2 2 3 3 4 2 2" xfId="37656" xr:uid="{00000000-0005-0000-0000-000011210000}"/>
    <cellStyle name="Header2 2 2 2 2 3 3 4 3" xfId="23718" xr:uid="{00000000-0005-0000-0000-000012210000}"/>
    <cellStyle name="Header2 2 2 2 2 3 3 4 4" xfId="32808" xr:uid="{00000000-0005-0000-0000-000013210000}"/>
    <cellStyle name="Header2 2 2 2 2 3 3 5" xfId="16733" xr:uid="{00000000-0005-0000-0000-000014210000}"/>
    <cellStyle name="Header2 2 2 2 2 3 3 5 2" xfId="28550" xr:uid="{00000000-0005-0000-0000-000015210000}"/>
    <cellStyle name="Header2 2 2 2 2 3 3 5 2 2" xfId="38549" xr:uid="{00000000-0005-0000-0000-000016210000}"/>
    <cellStyle name="Header2 2 2 2 2 3 3 5 3" xfId="24308" xr:uid="{00000000-0005-0000-0000-000017210000}"/>
    <cellStyle name="Header2 2 2 2 2 3 3 5 4" xfId="33398" xr:uid="{00000000-0005-0000-0000-000018210000}"/>
    <cellStyle name="Header2 2 2 2 2 3 3 6" xfId="16989" xr:uid="{00000000-0005-0000-0000-000019210000}"/>
    <cellStyle name="Header2 2 2 2 2 3 3 6 2" xfId="28806" xr:uid="{00000000-0005-0000-0000-00001A210000}"/>
    <cellStyle name="Header2 2 2 2 2 3 3 6 2 2" xfId="38805" xr:uid="{00000000-0005-0000-0000-00001B210000}"/>
    <cellStyle name="Header2 2 2 2 2 3 3 6 3" xfId="24564" xr:uid="{00000000-0005-0000-0000-00001C210000}"/>
    <cellStyle name="Header2 2 2 2 2 3 3 6 4" xfId="33654" xr:uid="{00000000-0005-0000-0000-00001D210000}"/>
    <cellStyle name="Header2 2 2 2 2 3 3 7" xfId="17051" xr:uid="{00000000-0005-0000-0000-00001E210000}"/>
    <cellStyle name="Header2 2 2 2 2 3 3 7 2" xfId="28868" xr:uid="{00000000-0005-0000-0000-00001F210000}"/>
    <cellStyle name="Header2 2 2 2 2 3 3 7 2 2" xfId="38867" xr:uid="{00000000-0005-0000-0000-000020210000}"/>
    <cellStyle name="Header2 2 2 2 2 3 3 7 3" xfId="24626" xr:uid="{00000000-0005-0000-0000-000021210000}"/>
    <cellStyle name="Header2 2 2 2 2 3 3 7 4" xfId="33716" xr:uid="{00000000-0005-0000-0000-000022210000}"/>
    <cellStyle name="Header2 2 2 2 2 3 3 8" xfId="17354" xr:uid="{00000000-0005-0000-0000-000023210000}"/>
    <cellStyle name="Header2 2 2 2 2 3 3 8 2" xfId="29171" xr:uid="{00000000-0005-0000-0000-000024210000}"/>
    <cellStyle name="Header2 2 2 2 2 3 3 8 2 2" xfId="39170" xr:uid="{00000000-0005-0000-0000-000025210000}"/>
    <cellStyle name="Header2 2 2 2 2 3 3 8 3" xfId="24929" xr:uid="{00000000-0005-0000-0000-000026210000}"/>
    <cellStyle name="Header2 2 2 2 2 3 3 8 4" xfId="34019" xr:uid="{00000000-0005-0000-0000-000027210000}"/>
    <cellStyle name="Header2 2 2 2 2 3 3 9" xfId="18581" xr:uid="{00000000-0005-0000-0000-000028210000}"/>
    <cellStyle name="Header2 2 2 2 2 3 3 9 2" xfId="30398" xr:uid="{00000000-0005-0000-0000-000029210000}"/>
    <cellStyle name="Header2 2 2 2 2 3 3 9 2 2" xfId="40397" xr:uid="{00000000-0005-0000-0000-00002A210000}"/>
    <cellStyle name="Header2 2 2 2 2 3 3 9 3" xfId="26056" xr:uid="{00000000-0005-0000-0000-00002B210000}"/>
    <cellStyle name="Header2 2 2 2 2 3 3 9 4" xfId="35246" xr:uid="{00000000-0005-0000-0000-00002C210000}"/>
    <cellStyle name="Header2 2 2 2 2 3 4" xfId="7730" xr:uid="{00000000-0005-0000-0000-00002D210000}"/>
    <cellStyle name="Header2 2 2 2 2 3 4 10" xfId="18940" xr:uid="{00000000-0005-0000-0000-00002E210000}"/>
    <cellStyle name="Header2 2 2 2 2 3 4 10 2" xfId="30757" xr:uid="{00000000-0005-0000-0000-00002F210000}"/>
    <cellStyle name="Header2 2 2 2 2 3 4 10 2 2" xfId="40756" xr:uid="{00000000-0005-0000-0000-000030210000}"/>
    <cellStyle name="Header2 2 2 2 2 3 4 10 3" xfId="26415" xr:uid="{00000000-0005-0000-0000-000031210000}"/>
    <cellStyle name="Header2 2 2 2 2 3 4 10 4" xfId="35605" xr:uid="{00000000-0005-0000-0000-000032210000}"/>
    <cellStyle name="Header2 2 2 2 2 3 4 11" xfId="18207" xr:uid="{00000000-0005-0000-0000-000033210000}"/>
    <cellStyle name="Header2 2 2 2 2 3 4 11 2" xfId="30024" xr:uid="{00000000-0005-0000-0000-000034210000}"/>
    <cellStyle name="Header2 2 2 2 2 3 4 11 2 2" xfId="40023" xr:uid="{00000000-0005-0000-0000-000035210000}"/>
    <cellStyle name="Header2 2 2 2 2 3 4 11 3" xfId="34872" xr:uid="{00000000-0005-0000-0000-000036210000}"/>
    <cellStyle name="Header2 2 2 2 2 3 4 12" xfId="23372" xr:uid="{00000000-0005-0000-0000-000037210000}"/>
    <cellStyle name="Header2 2 2 2 2 3 4 12 2" xfId="21114" xr:uid="{00000000-0005-0000-0000-000038210000}"/>
    <cellStyle name="Header2 2 2 2 2 3 4 13" xfId="22766" xr:uid="{00000000-0005-0000-0000-000039210000}"/>
    <cellStyle name="Header2 2 2 2 2 3 4 2" xfId="15537" xr:uid="{00000000-0005-0000-0000-00003A210000}"/>
    <cellStyle name="Header2 2 2 2 2 3 4 2 2" xfId="19256" xr:uid="{00000000-0005-0000-0000-00003B210000}"/>
    <cellStyle name="Header2 2 2 2 2 3 4 2 2 2" xfId="31073" xr:uid="{00000000-0005-0000-0000-00003C210000}"/>
    <cellStyle name="Header2 2 2 2 2 3 4 2 2 2 2" xfId="41072" xr:uid="{00000000-0005-0000-0000-00003D210000}"/>
    <cellStyle name="Header2 2 2 2 2 3 4 2 2 3" xfId="26731" xr:uid="{00000000-0005-0000-0000-00003E210000}"/>
    <cellStyle name="Header2 2 2 2 2 3 4 2 2 4" xfId="35921" xr:uid="{00000000-0005-0000-0000-00003F210000}"/>
    <cellStyle name="Header2 2 2 2 2 3 4 2 3" xfId="19862" xr:uid="{00000000-0005-0000-0000-000040210000}"/>
    <cellStyle name="Header2 2 2 2 2 3 4 2 3 2" xfId="31679" xr:uid="{00000000-0005-0000-0000-000041210000}"/>
    <cellStyle name="Header2 2 2 2 2 3 4 2 3 2 2" xfId="41678" xr:uid="{00000000-0005-0000-0000-000042210000}"/>
    <cellStyle name="Header2 2 2 2 2 3 4 2 3 3" xfId="27337" xr:uid="{00000000-0005-0000-0000-000043210000}"/>
    <cellStyle name="Header2 2 2 2 2 3 4 2 3 4" xfId="36527" xr:uid="{00000000-0005-0000-0000-000044210000}"/>
    <cellStyle name="Header2 2 2 2 2 3 4 2 4" xfId="17938" xr:uid="{00000000-0005-0000-0000-000045210000}"/>
    <cellStyle name="Header2 2 2 2 2 3 4 2 4 2" xfId="29755" xr:uid="{00000000-0005-0000-0000-000046210000}"/>
    <cellStyle name="Header2 2 2 2 2 3 4 2 4 2 2" xfId="39754" xr:uid="{00000000-0005-0000-0000-000047210000}"/>
    <cellStyle name="Header2 2 2 2 2 3 4 2 4 3" xfId="25513" xr:uid="{00000000-0005-0000-0000-000048210000}"/>
    <cellStyle name="Header2 2 2 2 2 3 4 2 4 4" xfId="34603" xr:uid="{00000000-0005-0000-0000-000049210000}"/>
    <cellStyle name="Header2 2 2 2 2 3 4 2 5" xfId="20671" xr:uid="{00000000-0005-0000-0000-00004A210000}"/>
    <cellStyle name="Header2 2 2 2 2 3 4 2 5 2" xfId="32488" xr:uid="{00000000-0005-0000-0000-00004B210000}"/>
    <cellStyle name="Header2 2 2 2 2 3 4 2 5 2 2" xfId="42487" xr:uid="{00000000-0005-0000-0000-00004C210000}"/>
    <cellStyle name="Header2 2 2 2 2 3 4 2 5 3" xfId="37336" xr:uid="{00000000-0005-0000-0000-00004D210000}"/>
    <cellStyle name="Header2 2 2 2 2 3 4 2 6" xfId="23415" xr:uid="{00000000-0005-0000-0000-00004E210000}"/>
    <cellStyle name="Header2 2 2 2 2 3 4 2 6 2" xfId="21083" xr:uid="{00000000-0005-0000-0000-00004F210000}"/>
    <cellStyle name="Header2 2 2 2 2 3 4 2 7" xfId="22901" xr:uid="{00000000-0005-0000-0000-000050210000}"/>
    <cellStyle name="Header2 2 2 2 2 3 4 2 7 2" xfId="22172" xr:uid="{00000000-0005-0000-0000-000051210000}"/>
    <cellStyle name="Header2 2 2 2 2 3 4 2 8" xfId="21592" xr:uid="{00000000-0005-0000-0000-000052210000}"/>
    <cellStyle name="Header2 2 2 2 2 3 4 3" xfId="16118" xr:uid="{00000000-0005-0000-0000-000053210000}"/>
    <cellStyle name="Header2 2 2 2 2 3 4 3 2" xfId="19547" xr:uid="{00000000-0005-0000-0000-000054210000}"/>
    <cellStyle name="Header2 2 2 2 2 3 4 3 2 2" xfId="31364" xr:uid="{00000000-0005-0000-0000-000055210000}"/>
    <cellStyle name="Header2 2 2 2 2 3 4 3 2 2 2" xfId="41363" xr:uid="{00000000-0005-0000-0000-000056210000}"/>
    <cellStyle name="Header2 2 2 2 2 3 4 3 2 3" xfId="27022" xr:uid="{00000000-0005-0000-0000-000057210000}"/>
    <cellStyle name="Header2 2 2 2 2 3 4 3 2 4" xfId="36212" xr:uid="{00000000-0005-0000-0000-000058210000}"/>
    <cellStyle name="Header2 2 2 2 2 3 4 3 3" xfId="20153" xr:uid="{00000000-0005-0000-0000-000059210000}"/>
    <cellStyle name="Header2 2 2 2 2 3 4 3 3 2" xfId="31970" xr:uid="{00000000-0005-0000-0000-00005A210000}"/>
    <cellStyle name="Header2 2 2 2 2 3 4 3 3 2 2" xfId="41969" xr:uid="{00000000-0005-0000-0000-00005B210000}"/>
    <cellStyle name="Header2 2 2 2 2 3 4 3 3 3" xfId="27628" xr:uid="{00000000-0005-0000-0000-00005C210000}"/>
    <cellStyle name="Header2 2 2 2 2 3 4 3 3 4" xfId="36818" xr:uid="{00000000-0005-0000-0000-00005D210000}"/>
    <cellStyle name="Header2 2 2 2 2 3 4 3 4" xfId="17638" xr:uid="{00000000-0005-0000-0000-00005E210000}"/>
    <cellStyle name="Header2 2 2 2 2 3 4 3 4 2" xfId="29455" xr:uid="{00000000-0005-0000-0000-00005F210000}"/>
    <cellStyle name="Header2 2 2 2 2 3 4 3 4 2 2" xfId="39454" xr:uid="{00000000-0005-0000-0000-000060210000}"/>
    <cellStyle name="Header2 2 2 2 2 3 4 3 4 3" xfId="25213" xr:uid="{00000000-0005-0000-0000-000061210000}"/>
    <cellStyle name="Header2 2 2 2 2 3 4 3 4 4" xfId="34303" xr:uid="{00000000-0005-0000-0000-000062210000}"/>
    <cellStyle name="Header2 2 2 2 2 3 4 3 5" xfId="20962" xr:uid="{00000000-0005-0000-0000-000063210000}"/>
    <cellStyle name="Header2 2 2 2 2 3 4 3 5 2" xfId="32779" xr:uid="{00000000-0005-0000-0000-000064210000}"/>
    <cellStyle name="Header2 2 2 2 2 3 4 3 5 2 2" xfId="42778" xr:uid="{00000000-0005-0000-0000-000065210000}"/>
    <cellStyle name="Header2 2 2 2 2 3 4 3 5 3" xfId="37627" xr:uid="{00000000-0005-0000-0000-000066210000}"/>
    <cellStyle name="Header2 2 2 2 2 3 4 3 6" xfId="27935" xr:uid="{00000000-0005-0000-0000-000067210000}"/>
    <cellStyle name="Header2 2 2 2 2 3 4 3 6 2" xfId="37934" xr:uid="{00000000-0005-0000-0000-000068210000}"/>
    <cellStyle name="Header2 2 2 2 2 3 4 3 7" xfId="22207" xr:uid="{00000000-0005-0000-0000-000069210000}"/>
    <cellStyle name="Header2 2 2 2 2 3 4 4" xfId="15824" xr:uid="{00000000-0005-0000-0000-00006A210000}"/>
    <cellStyle name="Header2 2 2 2 2 3 4 4 2" xfId="27641" xr:uid="{00000000-0005-0000-0000-00006B210000}"/>
    <cellStyle name="Header2 2 2 2 2 3 4 4 2 2" xfId="37640" xr:uid="{00000000-0005-0000-0000-00006C210000}"/>
    <cellStyle name="Header2 2 2 2 2 3 4 4 3" xfId="23702" xr:uid="{00000000-0005-0000-0000-00006D210000}"/>
    <cellStyle name="Header2 2 2 2 2 3 4 4 4" xfId="32792" xr:uid="{00000000-0005-0000-0000-00006E210000}"/>
    <cellStyle name="Header2 2 2 2 2 3 4 5" xfId="16732" xr:uid="{00000000-0005-0000-0000-00006F210000}"/>
    <cellStyle name="Header2 2 2 2 2 3 4 5 2" xfId="28549" xr:uid="{00000000-0005-0000-0000-000070210000}"/>
    <cellStyle name="Header2 2 2 2 2 3 4 5 2 2" xfId="38548" xr:uid="{00000000-0005-0000-0000-000071210000}"/>
    <cellStyle name="Header2 2 2 2 2 3 4 5 3" xfId="24307" xr:uid="{00000000-0005-0000-0000-000072210000}"/>
    <cellStyle name="Header2 2 2 2 2 3 4 5 4" xfId="33397" xr:uid="{00000000-0005-0000-0000-000073210000}"/>
    <cellStyle name="Header2 2 2 2 2 3 4 6" xfId="17026" xr:uid="{00000000-0005-0000-0000-000074210000}"/>
    <cellStyle name="Header2 2 2 2 2 3 4 6 2" xfId="28843" xr:uid="{00000000-0005-0000-0000-000075210000}"/>
    <cellStyle name="Header2 2 2 2 2 3 4 6 2 2" xfId="38842" xr:uid="{00000000-0005-0000-0000-000076210000}"/>
    <cellStyle name="Header2 2 2 2 2 3 4 6 3" xfId="24601" xr:uid="{00000000-0005-0000-0000-000077210000}"/>
    <cellStyle name="Header2 2 2 2 2 3 4 6 4" xfId="33691" xr:uid="{00000000-0005-0000-0000-000078210000}"/>
    <cellStyle name="Header2 2 2 2 2 3 4 7" xfId="17052" xr:uid="{00000000-0005-0000-0000-000079210000}"/>
    <cellStyle name="Header2 2 2 2 2 3 4 7 2" xfId="28869" xr:uid="{00000000-0005-0000-0000-00007A210000}"/>
    <cellStyle name="Header2 2 2 2 2 3 4 7 2 2" xfId="38868" xr:uid="{00000000-0005-0000-0000-00007B210000}"/>
    <cellStyle name="Header2 2 2 2 2 3 4 7 3" xfId="24627" xr:uid="{00000000-0005-0000-0000-00007C210000}"/>
    <cellStyle name="Header2 2 2 2 2 3 4 7 4" xfId="33717" xr:uid="{00000000-0005-0000-0000-00007D210000}"/>
    <cellStyle name="Header2 2 2 2 2 3 4 8" xfId="17355" xr:uid="{00000000-0005-0000-0000-00007E210000}"/>
    <cellStyle name="Header2 2 2 2 2 3 4 8 2" xfId="29172" xr:uid="{00000000-0005-0000-0000-00007F210000}"/>
    <cellStyle name="Header2 2 2 2 2 3 4 8 2 2" xfId="39171" xr:uid="{00000000-0005-0000-0000-000080210000}"/>
    <cellStyle name="Header2 2 2 2 2 3 4 8 3" xfId="24930" xr:uid="{00000000-0005-0000-0000-000081210000}"/>
    <cellStyle name="Header2 2 2 2 2 3 4 8 4" xfId="34020" xr:uid="{00000000-0005-0000-0000-000082210000}"/>
    <cellStyle name="Header2 2 2 2 2 3 4 9" xfId="18580" xr:uid="{00000000-0005-0000-0000-000083210000}"/>
    <cellStyle name="Header2 2 2 2 2 3 4 9 2" xfId="30397" xr:uid="{00000000-0005-0000-0000-000084210000}"/>
    <cellStyle name="Header2 2 2 2 2 3 4 9 2 2" xfId="40396" xr:uid="{00000000-0005-0000-0000-000085210000}"/>
    <cellStyle name="Header2 2 2 2 2 3 4 9 3" xfId="26055" xr:uid="{00000000-0005-0000-0000-000086210000}"/>
    <cellStyle name="Header2 2 2 2 2 3 4 9 4" xfId="35245" xr:uid="{00000000-0005-0000-0000-000087210000}"/>
    <cellStyle name="Header2 2 2 2 2 3 5" xfId="15534" xr:uid="{00000000-0005-0000-0000-000088210000}"/>
    <cellStyle name="Header2 2 2 2 2 3 5 2" xfId="19259" xr:uid="{00000000-0005-0000-0000-000089210000}"/>
    <cellStyle name="Header2 2 2 2 2 3 5 2 2" xfId="31076" xr:uid="{00000000-0005-0000-0000-00008A210000}"/>
    <cellStyle name="Header2 2 2 2 2 3 5 2 2 2" xfId="41075" xr:uid="{00000000-0005-0000-0000-00008B210000}"/>
    <cellStyle name="Header2 2 2 2 2 3 5 2 3" xfId="26734" xr:uid="{00000000-0005-0000-0000-00008C210000}"/>
    <cellStyle name="Header2 2 2 2 2 3 5 2 4" xfId="35924" xr:uid="{00000000-0005-0000-0000-00008D210000}"/>
    <cellStyle name="Header2 2 2 2 2 3 5 3" xfId="19865" xr:uid="{00000000-0005-0000-0000-00008E210000}"/>
    <cellStyle name="Header2 2 2 2 2 3 5 3 2" xfId="31682" xr:uid="{00000000-0005-0000-0000-00008F210000}"/>
    <cellStyle name="Header2 2 2 2 2 3 5 3 2 2" xfId="41681" xr:uid="{00000000-0005-0000-0000-000090210000}"/>
    <cellStyle name="Header2 2 2 2 2 3 5 3 3" xfId="27340" xr:uid="{00000000-0005-0000-0000-000091210000}"/>
    <cellStyle name="Header2 2 2 2 2 3 5 3 4" xfId="36530" xr:uid="{00000000-0005-0000-0000-000092210000}"/>
    <cellStyle name="Header2 2 2 2 2 3 5 4" xfId="17935" xr:uid="{00000000-0005-0000-0000-000093210000}"/>
    <cellStyle name="Header2 2 2 2 2 3 5 4 2" xfId="29752" xr:uid="{00000000-0005-0000-0000-000094210000}"/>
    <cellStyle name="Header2 2 2 2 2 3 5 4 2 2" xfId="39751" xr:uid="{00000000-0005-0000-0000-000095210000}"/>
    <cellStyle name="Header2 2 2 2 2 3 5 4 3" xfId="25510" xr:uid="{00000000-0005-0000-0000-000096210000}"/>
    <cellStyle name="Header2 2 2 2 2 3 5 4 4" xfId="34600" xr:uid="{00000000-0005-0000-0000-000097210000}"/>
    <cellStyle name="Header2 2 2 2 2 3 5 5" xfId="20674" xr:uid="{00000000-0005-0000-0000-000098210000}"/>
    <cellStyle name="Header2 2 2 2 2 3 5 5 2" xfId="32491" xr:uid="{00000000-0005-0000-0000-000099210000}"/>
    <cellStyle name="Header2 2 2 2 2 3 5 5 2 2" xfId="42490" xr:uid="{00000000-0005-0000-0000-00009A210000}"/>
    <cellStyle name="Header2 2 2 2 2 3 5 5 3" xfId="37339" xr:uid="{00000000-0005-0000-0000-00009B210000}"/>
    <cellStyle name="Header2 2 2 2 2 3 5 6" xfId="23412" xr:uid="{00000000-0005-0000-0000-00009C210000}"/>
    <cellStyle name="Header2 2 2 2 2 3 5 6 2" xfId="21086" xr:uid="{00000000-0005-0000-0000-00009D210000}"/>
    <cellStyle name="Header2 2 2 2 2 3 5 7" xfId="22904" xr:uid="{00000000-0005-0000-0000-00009E210000}"/>
    <cellStyle name="Header2 2 2 2 2 3 5 7 2" xfId="21345" xr:uid="{00000000-0005-0000-0000-00009F210000}"/>
    <cellStyle name="Header2 2 2 2 2 3 5 8" xfId="22336" xr:uid="{00000000-0005-0000-0000-0000A0210000}"/>
    <cellStyle name="Header2 2 2 2 2 3 6" xfId="16115" xr:uid="{00000000-0005-0000-0000-0000A1210000}"/>
    <cellStyle name="Header2 2 2 2 2 3 6 2" xfId="19515" xr:uid="{00000000-0005-0000-0000-0000A2210000}"/>
    <cellStyle name="Header2 2 2 2 2 3 6 2 2" xfId="31332" xr:uid="{00000000-0005-0000-0000-0000A3210000}"/>
    <cellStyle name="Header2 2 2 2 2 3 6 2 2 2" xfId="41331" xr:uid="{00000000-0005-0000-0000-0000A4210000}"/>
    <cellStyle name="Header2 2 2 2 2 3 6 2 3" xfId="26990" xr:uid="{00000000-0005-0000-0000-0000A5210000}"/>
    <cellStyle name="Header2 2 2 2 2 3 6 2 4" xfId="36180" xr:uid="{00000000-0005-0000-0000-0000A6210000}"/>
    <cellStyle name="Header2 2 2 2 2 3 6 3" xfId="20121" xr:uid="{00000000-0005-0000-0000-0000A7210000}"/>
    <cellStyle name="Header2 2 2 2 2 3 6 3 2" xfId="31938" xr:uid="{00000000-0005-0000-0000-0000A8210000}"/>
    <cellStyle name="Header2 2 2 2 2 3 6 3 2 2" xfId="41937" xr:uid="{00000000-0005-0000-0000-0000A9210000}"/>
    <cellStyle name="Header2 2 2 2 2 3 6 3 3" xfId="27596" xr:uid="{00000000-0005-0000-0000-0000AA210000}"/>
    <cellStyle name="Header2 2 2 2 2 3 6 3 4" xfId="36786" xr:uid="{00000000-0005-0000-0000-0000AB210000}"/>
    <cellStyle name="Header2 2 2 2 2 3 6 4" xfId="17888" xr:uid="{00000000-0005-0000-0000-0000AC210000}"/>
    <cellStyle name="Header2 2 2 2 2 3 6 4 2" xfId="29705" xr:uid="{00000000-0005-0000-0000-0000AD210000}"/>
    <cellStyle name="Header2 2 2 2 2 3 6 4 2 2" xfId="39704" xr:uid="{00000000-0005-0000-0000-0000AE210000}"/>
    <cellStyle name="Header2 2 2 2 2 3 6 4 3" xfId="25463" xr:uid="{00000000-0005-0000-0000-0000AF210000}"/>
    <cellStyle name="Header2 2 2 2 2 3 6 4 4" xfId="34553" xr:uid="{00000000-0005-0000-0000-0000B0210000}"/>
    <cellStyle name="Header2 2 2 2 2 3 6 5" xfId="20930" xr:uid="{00000000-0005-0000-0000-0000B1210000}"/>
    <cellStyle name="Header2 2 2 2 2 3 6 5 2" xfId="32747" xr:uid="{00000000-0005-0000-0000-0000B2210000}"/>
    <cellStyle name="Header2 2 2 2 2 3 6 5 2 2" xfId="42746" xr:uid="{00000000-0005-0000-0000-0000B3210000}"/>
    <cellStyle name="Header2 2 2 2 2 3 6 5 3" xfId="37595" xr:uid="{00000000-0005-0000-0000-0000B4210000}"/>
    <cellStyle name="Header2 2 2 2 2 3 6 6" xfId="27932" xr:uid="{00000000-0005-0000-0000-0000B5210000}"/>
    <cellStyle name="Header2 2 2 2 2 3 6 6 2" xfId="37931" xr:uid="{00000000-0005-0000-0000-0000B6210000}"/>
    <cellStyle name="Header2 2 2 2 2 3 6 7" xfId="21453" xr:uid="{00000000-0005-0000-0000-0000B7210000}"/>
    <cellStyle name="Header2 2 2 2 2 3 7" xfId="15839" xr:uid="{00000000-0005-0000-0000-0000B8210000}"/>
    <cellStyle name="Header2 2 2 2 2 3 7 2" xfId="27656" xr:uid="{00000000-0005-0000-0000-0000B9210000}"/>
    <cellStyle name="Header2 2 2 2 2 3 7 2 2" xfId="37655" xr:uid="{00000000-0005-0000-0000-0000BA210000}"/>
    <cellStyle name="Header2 2 2 2 2 3 7 3" xfId="23717" xr:uid="{00000000-0005-0000-0000-0000BB210000}"/>
    <cellStyle name="Header2 2 2 2 2 3 7 4" xfId="32807" xr:uid="{00000000-0005-0000-0000-0000BC210000}"/>
    <cellStyle name="Header2 2 2 2 2 3 8" xfId="16735" xr:uid="{00000000-0005-0000-0000-0000BD210000}"/>
    <cellStyle name="Header2 2 2 2 2 3 8 2" xfId="28552" xr:uid="{00000000-0005-0000-0000-0000BE210000}"/>
    <cellStyle name="Header2 2 2 2 2 3 8 2 2" xfId="38551" xr:uid="{00000000-0005-0000-0000-0000BF210000}"/>
    <cellStyle name="Header2 2 2 2 2 3 8 3" xfId="24310" xr:uid="{00000000-0005-0000-0000-0000C0210000}"/>
    <cellStyle name="Header2 2 2 2 2 3 8 4" xfId="33400" xr:uid="{00000000-0005-0000-0000-0000C1210000}"/>
    <cellStyle name="Header2 2 2 2 2 3 9" xfId="16991" xr:uid="{00000000-0005-0000-0000-0000C2210000}"/>
    <cellStyle name="Header2 2 2 2 2 3 9 2" xfId="28808" xr:uid="{00000000-0005-0000-0000-0000C3210000}"/>
    <cellStyle name="Header2 2 2 2 2 3 9 2 2" xfId="38807" xr:uid="{00000000-0005-0000-0000-0000C4210000}"/>
    <cellStyle name="Header2 2 2 2 2 3 9 3" xfId="24566" xr:uid="{00000000-0005-0000-0000-0000C5210000}"/>
    <cellStyle name="Header2 2 2 2 2 3 9 4" xfId="33656" xr:uid="{00000000-0005-0000-0000-0000C6210000}"/>
    <cellStyle name="Header2 2 2 2 2 4" xfId="7731" xr:uid="{00000000-0005-0000-0000-0000C7210000}"/>
    <cellStyle name="Header2 2 2 2 2 4 10" xfId="17873" xr:uid="{00000000-0005-0000-0000-0000C8210000}"/>
    <cellStyle name="Header2 2 2 2 2 4 10 2" xfId="29690" xr:uid="{00000000-0005-0000-0000-0000C9210000}"/>
    <cellStyle name="Header2 2 2 2 2 4 10 2 2" xfId="39689" xr:uid="{00000000-0005-0000-0000-0000CA210000}"/>
    <cellStyle name="Header2 2 2 2 2 4 10 3" xfId="25448" xr:uid="{00000000-0005-0000-0000-0000CB210000}"/>
    <cellStyle name="Header2 2 2 2 2 4 10 4" xfId="34538" xr:uid="{00000000-0005-0000-0000-0000CC210000}"/>
    <cellStyle name="Header2 2 2 2 2 4 11" xfId="20252" xr:uid="{00000000-0005-0000-0000-0000CD210000}"/>
    <cellStyle name="Header2 2 2 2 2 4 11 2" xfId="32069" xr:uid="{00000000-0005-0000-0000-0000CE210000}"/>
    <cellStyle name="Header2 2 2 2 2 4 11 2 2" xfId="42068" xr:uid="{00000000-0005-0000-0000-0000CF210000}"/>
    <cellStyle name="Header2 2 2 2 2 4 11 3" xfId="36917" xr:uid="{00000000-0005-0000-0000-0000D0210000}"/>
    <cellStyle name="Header2 2 2 2 2 4 12" xfId="23371" xr:uid="{00000000-0005-0000-0000-0000D1210000}"/>
    <cellStyle name="Header2 2 2 2 2 4 12 2" xfId="21115" xr:uid="{00000000-0005-0000-0000-0000D2210000}"/>
    <cellStyle name="Header2 2 2 2 2 4 13" xfId="22765" xr:uid="{00000000-0005-0000-0000-0000D3210000}"/>
    <cellStyle name="Header2 2 2 2 2 4 2" xfId="15538" xr:uid="{00000000-0005-0000-0000-0000D4210000}"/>
    <cellStyle name="Header2 2 2 2 2 4 2 2" xfId="19255" xr:uid="{00000000-0005-0000-0000-0000D5210000}"/>
    <cellStyle name="Header2 2 2 2 2 4 2 2 2" xfId="31072" xr:uid="{00000000-0005-0000-0000-0000D6210000}"/>
    <cellStyle name="Header2 2 2 2 2 4 2 2 2 2" xfId="41071" xr:uid="{00000000-0005-0000-0000-0000D7210000}"/>
    <cellStyle name="Header2 2 2 2 2 4 2 2 3" xfId="26730" xr:uid="{00000000-0005-0000-0000-0000D8210000}"/>
    <cellStyle name="Header2 2 2 2 2 4 2 2 4" xfId="35920" xr:uid="{00000000-0005-0000-0000-0000D9210000}"/>
    <cellStyle name="Header2 2 2 2 2 4 2 3" xfId="19861" xr:uid="{00000000-0005-0000-0000-0000DA210000}"/>
    <cellStyle name="Header2 2 2 2 2 4 2 3 2" xfId="31678" xr:uid="{00000000-0005-0000-0000-0000DB210000}"/>
    <cellStyle name="Header2 2 2 2 2 4 2 3 2 2" xfId="41677" xr:uid="{00000000-0005-0000-0000-0000DC210000}"/>
    <cellStyle name="Header2 2 2 2 2 4 2 3 3" xfId="27336" xr:uid="{00000000-0005-0000-0000-0000DD210000}"/>
    <cellStyle name="Header2 2 2 2 2 4 2 3 4" xfId="36526" xr:uid="{00000000-0005-0000-0000-0000DE210000}"/>
    <cellStyle name="Header2 2 2 2 2 4 2 4" xfId="17939" xr:uid="{00000000-0005-0000-0000-0000DF210000}"/>
    <cellStyle name="Header2 2 2 2 2 4 2 4 2" xfId="29756" xr:uid="{00000000-0005-0000-0000-0000E0210000}"/>
    <cellStyle name="Header2 2 2 2 2 4 2 4 2 2" xfId="39755" xr:uid="{00000000-0005-0000-0000-0000E1210000}"/>
    <cellStyle name="Header2 2 2 2 2 4 2 4 3" xfId="25514" xr:uid="{00000000-0005-0000-0000-0000E2210000}"/>
    <cellStyle name="Header2 2 2 2 2 4 2 4 4" xfId="34604" xr:uid="{00000000-0005-0000-0000-0000E3210000}"/>
    <cellStyle name="Header2 2 2 2 2 4 2 5" xfId="20670" xr:uid="{00000000-0005-0000-0000-0000E4210000}"/>
    <cellStyle name="Header2 2 2 2 2 4 2 5 2" xfId="32487" xr:uid="{00000000-0005-0000-0000-0000E5210000}"/>
    <cellStyle name="Header2 2 2 2 2 4 2 5 2 2" xfId="42486" xr:uid="{00000000-0005-0000-0000-0000E6210000}"/>
    <cellStyle name="Header2 2 2 2 2 4 2 5 3" xfId="37335" xr:uid="{00000000-0005-0000-0000-0000E7210000}"/>
    <cellStyle name="Header2 2 2 2 2 4 2 6" xfId="23416" xr:uid="{00000000-0005-0000-0000-0000E8210000}"/>
    <cellStyle name="Header2 2 2 2 2 4 2 6 2" xfId="21923" xr:uid="{00000000-0005-0000-0000-0000E9210000}"/>
    <cellStyle name="Header2 2 2 2 2 4 2 7" xfId="23087" xr:uid="{00000000-0005-0000-0000-0000EA210000}"/>
    <cellStyle name="Header2 2 2 2 2 4 2 7 2" xfId="22052" xr:uid="{00000000-0005-0000-0000-0000EB210000}"/>
    <cellStyle name="Header2 2 2 2 2 4 2 8" xfId="22339" xr:uid="{00000000-0005-0000-0000-0000EC210000}"/>
    <cellStyle name="Header2 2 2 2 2 4 3" xfId="16119" xr:uid="{00000000-0005-0000-0000-0000ED210000}"/>
    <cellStyle name="Header2 2 2 2 2 4 3 2" xfId="18972" xr:uid="{00000000-0005-0000-0000-0000EE210000}"/>
    <cellStyle name="Header2 2 2 2 2 4 3 2 2" xfId="30789" xr:uid="{00000000-0005-0000-0000-0000EF210000}"/>
    <cellStyle name="Header2 2 2 2 2 4 3 2 2 2" xfId="40788" xr:uid="{00000000-0005-0000-0000-0000F0210000}"/>
    <cellStyle name="Header2 2 2 2 2 4 3 2 3" xfId="26447" xr:uid="{00000000-0005-0000-0000-0000F1210000}"/>
    <cellStyle name="Header2 2 2 2 2 4 3 2 4" xfId="35637" xr:uid="{00000000-0005-0000-0000-0000F2210000}"/>
    <cellStyle name="Header2 2 2 2 2 4 3 3" xfId="19578" xr:uid="{00000000-0005-0000-0000-0000F3210000}"/>
    <cellStyle name="Header2 2 2 2 2 4 3 3 2" xfId="31395" xr:uid="{00000000-0005-0000-0000-0000F4210000}"/>
    <cellStyle name="Header2 2 2 2 2 4 3 3 2 2" xfId="41394" xr:uid="{00000000-0005-0000-0000-0000F5210000}"/>
    <cellStyle name="Header2 2 2 2 2 4 3 3 3" xfId="27053" xr:uid="{00000000-0005-0000-0000-0000F6210000}"/>
    <cellStyle name="Header2 2 2 2 2 4 3 3 4" xfId="36243" xr:uid="{00000000-0005-0000-0000-0000F7210000}"/>
    <cellStyle name="Header2 2 2 2 2 4 3 4" xfId="17838" xr:uid="{00000000-0005-0000-0000-0000F8210000}"/>
    <cellStyle name="Header2 2 2 2 2 4 3 4 2" xfId="29655" xr:uid="{00000000-0005-0000-0000-0000F9210000}"/>
    <cellStyle name="Header2 2 2 2 2 4 3 4 2 2" xfId="39654" xr:uid="{00000000-0005-0000-0000-0000FA210000}"/>
    <cellStyle name="Header2 2 2 2 2 4 3 4 3" xfId="25413" xr:uid="{00000000-0005-0000-0000-0000FB210000}"/>
    <cellStyle name="Header2 2 2 2 2 4 3 4 4" xfId="34503" xr:uid="{00000000-0005-0000-0000-0000FC210000}"/>
    <cellStyle name="Header2 2 2 2 2 4 3 5" xfId="20387" xr:uid="{00000000-0005-0000-0000-0000FD210000}"/>
    <cellStyle name="Header2 2 2 2 2 4 3 5 2" xfId="32204" xr:uid="{00000000-0005-0000-0000-0000FE210000}"/>
    <cellStyle name="Header2 2 2 2 2 4 3 5 2 2" xfId="42203" xr:uid="{00000000-0005-0000-0000-0000FF210000}"/>
    <cellStyle name="Header2 2 2 2 2 4 3 5 3" xfId="37052" xr:uid="{00000000-0005-0000-0000-000000220000}"/>
    <cellStyle name="Header2 2 2 2 2 4 3 6" xfId="27936" xr:uid="{00000000-0005-0000-0000-000001220000}"/>
    <cellStyle name="Header2 2 2 2 2 4 3 6 2" xfId="37935" xr:uid="{00000000-0005-0000-0000-000002220000}"/>
    <cellStyle name="Header2 2 2 2 2 4 3 7" xfId="21734" xr:uid="{00000000-0005-0000-0000-000003220000}"/>
    <cellStyle name="Header2 2 2 2 2 4 4" xfId="16402" xr:uid="{00000000-0005-0000-0000-000004220000}"/>
    <cellStyle name="Header2 2 2 2 2 4 4 2" xfId="28219" xr:uid="{00000000-0005-0000-0000-000005220000}"/>
    <cellStyle name="Header2 2 2 2 2 4 4 2 2" xfId="38218" xr:uid="{00000000-0005-0000-0000-000006220000}"/>
    <cellStyle name="Header2 2 2 2 2 4 4 3" xfId="23977" xr:uid="{00000000-0005-0000-0000-000007220000}"/>
    <cellStyle name="Header2 2 2 2 2 4 4 4" xfId="33067" xr:uid="{00000000-0005-0000-0000-000008220000}"/>
    <cellStyle name="Header2 2 2 2 2 4 5" xfId="16731" xr:uid="{00000000-0005-0000-0000-000009220000}"/>
    <cellStyle name="Header2 2 2 2 2 4 5 2" xfId="28548" xr:uid="{00000000-0005-0000-0000-00000A220000}"/>
    <cellStyle name="Header2 2 2 2 2 4 5 2 2" xfId="38547" xr:uid="{00000000-0005-0000-0000-00000B220000}"/>
    <cellStyle name="Header2 2 2 2 2 4 5 3" xfId="24306" xr:uid="{00000000-0005-0000-0000-00000C220000}"/>
    <cellStyle name="Header2 2 2 2 2 4 5 4" xfId="33396" xr:uid="{00000000-0005-0000-0000-00000D220000}"/>
    <cellStyle name="Header2 2 2 2 2 4 6" xfId="17025" xr:uid="{00000000-0005-0000-0000-00000E220000}"/>
    <cellStyle name="Header2 2 2 2 2 4 6 2" xfId="28842" xr:uid="{00000000-0005-0000-0000-00000F220000}"/>
    <cellStyle name="Header2 2 2 2 2 4 6 2 2" xfId="38841" xr:uid="{00000000-0005-0000-0000-000010220000}"/>
    <cellStyle name="Header2 2 2 2 2 4 6 3" xfId="24600" xr:uid="{00000000-0005-0000-0000-000011220000}"/>
    <cellStyle name="Header2 2 2 2 2 4 6 4" xfId="33690" xr:uid="{00000000-0005-0000-0000-000012220000}"/>
    <cellStyle name="Header2 2 2 2 2 4 7" xfId="17053" xr:uid="{00000000-0005-0000-0000-000013220000}"/>
    <cellStyle name="Header2 2 2 2 2 4 7 2" xfId="28870" xr:uid="{00000000-0005-0000-0000-000014220000}"/>
    <cellStyle name="Header2 2 2 2 2 4 7 2 2" xfId="38869" xr:uid="{00000000-0005-0000-0000-000015220000}"/>
    <cellStyle name="Header2 2 2 2 2 4 7 3" xfId="24628" xr:uid="{00000000-0005-0000-0000-000016220000}"/>
    <cellStyle name="Header2 2 2 2 2 4 7 4" xfId="33718" xr:uid="{00000000-0005-0000-0000-000017220000}"/>
    <cellStyle name="Header2 2 2 2 2 4 8" xfId="17356" xr:uid="{00000000-0005-0000-0000-000018220000}"/>
    <cellStyle name="Header2 2 2 2 2 4 8 2" xfId="29173" xr:uid="{00000000-0005-0000-0000-000019220000}"/>
    <cellStyle name="Header2 2 2 2 2 4 8 2 2" xfId="39172" xr:uid="{00000000-0005-0000-0000-00001A220000}"/>
    <cellStyle name="Header2 2 2 2 2 4 8 3" xfId="24931" xr:uid="{00000000-0005-0000-0000-00001B220000}"/>
    <cellStyle name="Header2 2 2 2 2 4 8 4" xfId="34021" xr:uid="{00000000-0005-0000-0000-00001C220000}"/>
    <cellStyle name="Header2 2 2 2 2 4 9" xfId="18579" xr:uid="{00000000-0005-0000-0000-00001D220000}"/>
    <cellStyle name="Header2 2 2 2 2 4 9 2" xfId="30396" xr:uid="{00000000-0005-0000-0000-00001E220000}"/>
    <cellStyle name="Header2 2 2 2 2 4 9 2 2" xfId="40395" xr:uid="{00000000-0005-0000-0000-00001F220000}"/>
    <cellStyle name="Header2 2 2 2 2 4 9 3" xfId="26054" xr:uid="{00000000-0005-0000-0000-000020220000}"/>
    <cellStyle name="Header2 2 2 2 2 4 9 4" xfId="35244" xr:uid="{00000000-0005-0000-0000-000021220000}"/>
    <cellStyle name="Header2 2 2 2 2 5" xfId="15529" xr:uid="{00000000-0005-0000-0000-000022220000}"/>
    <cellStyle name="Header2 2 2 2 2 5 2" xfId="19264" xr:uid="{00000000-0005-0000-0000-000023220000}"/>
    <cellStyle name="Header2 2 2 2 2 5 2 2" xfId="31081" xr:uid="{00000000-0005-0000-0000-000024220000}"/>
    <cellStyle name="Header2 2 2 2 2 5 2 2 2" xfId="41080" xr:uid="{00000000-0005-0000-0000-000025220000}"/>
    <cellStyle name="Header2 2 2 2 2 5 2 3" xfId="26739" xr:uid="{00000000-0005-0000-0000-000026220000}"/>
    <cellStyle name="Header2 2 2 2 2 5 2 4" xfId="35929" xr:uid="{00000000-0005-0000-0000-000027220000}"/>
    <cellStyle name="Header2 2 2 2 2 5 3" xfId="19870" xr:uid="{00000000-0005-0000-0000-000028220000}"/>
    <cellStyle name="Header2 2 2 2 2 5 3 2" xfId="31687" xr:uid="{00000000-0005-0000-0000-000029220000}"/>
    <cellStyle name="Header2 2 2 2 2 5 3 2 2" xfId="41686" xr:uid="{00000000-0005-0000-0000-00002A220000}"/>
    <cellStyle name="Header2 2 2 2 2 5 3 3" xfId="27345" xr:uid="{00000000-0005-0000-0000-00002B220000}"/>
    <cellStyle name="Header2 2 2 2 2 5 3 4" xfId="36535" xr:uid="{00000000-0005-0000-0000-00002C220000}"/>
    <cellStyle name="Header2 2 2 2 2 5 4" xfId="17933" xr:uid="{00000000-0005-0000-0000-00002D220000}"/>
    <cellStyle name="Header2 2 2 2 2 5 4 2" xfId="29750" xr:uid="{00000000-0005-0000-0000-00002E220000}"/>
    <cellStyle name="Header2 2 2 2 2 5 4 2 2" xfId="39749" xr:uid="{00000000-0005-0000-0000-00002F220000}"/>
    <cellStyle name="Header2 2 2 2 2 5 4 3" xfId="25508" xr:uid="{00000000-0005-0000-0000-000030220000}"/>
    <cellStyle name="Header2 2 2 2 2 5 4 4" xfId="34598" xr:uid="{00000000-0005-0000-0000-000031220000}"/>
    <cellStyle name="Header2 2 2 2 2 5 5" xfId="20679" xr:uid="{00000000-0005-0000-0000-000032220000}"/>
    <cellStyle name="Header2 2 2 2 2 5 5 2" xfId="32496" xr:uid="{00000000-0005-0000-0000-000033220000}"/>
    <cellStyle name="Header2 2 2 2 2 5 5 2 2" xfId="42495" xr:uid="{00000000-0005-0000-0000-000034220000}"/>
    <cellStyle name="Header2 2 2 2 2 5 5 3" xfId="37344" xr:uid="{00000000-0005-0000-0000-000035220000}"/>
    <cellStyle name="Header2 2 2 2 2 5 6" xfId="23407" xr:uid="{00000000-0005-0000-0000-000036220000}"/>
    <cellStyle name="Header2 2 2 2 2 5 6 2" xfId="21090" xr:uid="{00000000-0005-0000-0000-000037220000}"/>
    <cellStyle name="Header2 2 2 2 2 5 7" xfId="22908" xr:uid="{00000000-0005-0000-0000-000038220000}"/>
    <cellStyle name="Header2 2 2 2 2 5 7 2" xfId="22168" xr:uid="{00000000-0005-0000-0000-000039220000}"/>
    <cellStyle name="Header2 2 2 2 2 5 8" xfId="21590" xr:uid="{00000000-0005-0000-0000-00003A220000}"/>
    <cellStyle name="Header2 2 2 2 2 6" xfId="16110" xr:uid="{00000000-0005-0000-0000-00003B220000}"/>
    <cellStyle name="Header2 2 2 2 2 6 2" xfId="19519" xr:uid="{00000000-0005-0000-0000-00003C220000}"/>
    <cellStyle name="Header2 2 2 2 2 6 2 2" xfId="31336" xr:uid="{00000000-0005-0000-0000-00003D220000}"/>
    <cellStyle name="Header2 2 2 2 2 6 2 2 2" xfId="41335" xr:uid="{00000000-0005-0000-0000-00003E220000}"/>
    <cellStyle name="Header2 2 2 2 2 6 2 3" xfId="26994" xr:uid="{00000000-0005-0000-0000-00003F220000}"/>
    <cellStyle name="Header2 2 2 2 2 6 2 4" xfId="36184" xr:uid="{00000000-0005-0000-0000-000040220000}"/>
    <cellStyle name="Header2 2 2 2 2 6 3" xfId="20125" xr:uid="{00000000-0005-0000-0000-000041220000}"/>
    <cellStyle name="Header2 2 2 2 2 6 3 2" xfId="31942" xr:uid="{00000000-0005-0000-0000-000042220000}"/>
    <cellStyle name="Header2 2 2 2 2 6 3 2 2" xfId="41941" xr:uid="{00000000-0005-0000-0000-000043220000}"/>
    <cellStyle name="Header2 2 2 2 2 6 3 3" xfId="27600" xr:uid="{00000000-0005-0000-0000-000044220000}"/>
    <cellStyle name="Header2 2 2 2 2 6 3 4" xfId="36790" xr:uid="{00000000-0005-0000-0000-000045220000}"/>
    <cellStyle name="Header2 2 2 2 2 6 4" xfId="17885" xr:uid="{00000000-0005-0000-0000-000046220000}"/>
    <cellStyle name="Header2 2 2 2 2 6 4 2" xfId="29702" xr:uid="{00000000-0005-0000-0000-000047220000}"/>
    <cellStyle name="Header2 2 2 2 2 6 4 2 2" xfId="39701" xr:uid="{00000000-0005-0000-0000-000048220000}"/>
    <cellStyle name="Header2 2 2 2 2 6 4 3" xfId="25460" xr:uid="{00000000-0005-0000-0000-000049220000}"/>
    <cellStyle name="Header2 2 2 2 2 6 4 4" xfId="34550" xr:uid="{00000000-0005-0000-0000-00004A220000}"/>
    <cellStyle name="Header2 2 2 2 2 6 5" xfId="20934" xr:uid="{00000000-0005-0000-0000-00004B220000}"/>
    <cellStyle name="Header2 2 2 2 2 6 5 2" xfId="32751" xr:uid="{00000000-0005-0000-0000-00004C220000}"/>
    <cellStyle name="Header2 2 2 2 2 6 5 2 2" xfId="42750" xr:uid="{00000000-0005-0000-0000-00004D220000}"/>
    <cellStyle name="Header2 2 2 2 2 6 5 3" xfId="37599" xr:uid="{00000000-0005-0000-0000-00004E220000}"/>
    <cellStyle name="Header2 2 2 2 2 6 6" xfId="27927" xr:uid="{00000000-0005-0000-0000-00004F220000}"/>
    <cellStyle name="Header2 2 2 2 2 6 6 2" xfId="37926" xr:uid="{00000000-0005-0000-0000-000050220000}"/>
    <cellStyle name="Header2 2 2 2 2 6 7" xfId="21449" xr:uid="{00000000-0005-0000-0000-000051220000}"/>
    <cellStyle name="Header2 2 2 2 2 7" xfId="15875" xr:uid="{00000000-0005-0000-0000-000052220000}"/>
    <cellStyle name="Header2 2 2 2 2 7 2" xfId="27692" xr:uid="{00000000-0005-0000-0000-000053220000}"/>
    <cellStyle name="Header2 2 2 2 2 7 2 2" xfId="37691" xr:uid="{00000000-0005-0000-0000-000054220000}"/>
    <cellStyle name="Header2 2 2 2 2 7 3" xfId="23753" xr:uid="{00000000-0005-0000-0000-000055220000}"/>
    <cellStyle name="Header2 2 2 2 2 7 4" xfId="32843" xr:uid="{00000000-0005-0000-0000-000056220000}"/>
    <cellStyle name="Header2 2 2 2 2 8" xfId="16740" xr:uid="{00000000-0005-0000-0000-000057220000}"/>
    <cellStyle name="Header2 2 2 2 2 8 2" xfId="28557" xr:uid="{00000000-0005-0000-0000-000058220000}"/>
    <cellStyle name="Header2 2 2 2 2 8 2 2" xfId="38556" xr:uid="{00000000-0005-0000-0000-000059220000}"/>
    <cellStyle name="Header2 2 2 2 2 8 3" xfId="24315" xr:uid="{00000000-0005-0000-0000-00005A220000}"/>
    <cellStyle name="Header2 2 2 2 2 8 4" xfId="33405" xr:uid="{00000000-0005-0000-0000-00005B220000}"/>
    <cellStyle name="Header2 2 2 2 2 9" xfId="16995" xr:uid="{00000000-0005-0000-0000-00005C220000}"/>
    <cellStyle name="Header2 2 2 2 2 9 2" xfId="28812" xr:uid="{00000000-0005-0000-0000-00005D220000}"/>
    <cellStyle name="Header2 2 2 2 2 9 2 2" xfId="38811" xr:uid="{00000000-0005-0000-0000-00005E220000}"/>
    <cellStyle name="Header2 2 2 2 2 9 3" xfId="24570" xr:uid="{00000000-0005-0000-0000-00005F220000}"/>
    <cellStyle name="Header2 2 2 2 2 9 4" xfId="33660" xr:uid="{00000000-0005-0000-0000-000060220000}"/>
    <cellStyle name="Header2 2 2 2 3" xfId="7732" xr:uid="{00000000-0005-0000-0000-000061220000}"/>
    <cellStyle name="Header2 2 2 2 3 10" xfId="17054" xr:uid="{00000000-0005-0000-0000-000062220000}"/>
    <cellStyle name="Header2 2 2 2 3 10 2" xfId="28871" xr:uid="{00000000-0005-0000-0000-000063220000}"/>
    <cellStyle name="Header2 2 2 2 3 10 2 2" xfId="38870" xr:uid="{00000000-0005-0000-0000-000064220000}"/>
    <cellStyle name="Header2 2 2 2 3 10 3" xfId="24629" xr:uid="{00000000-0005-0000-0000-000065220000}"/>
    <cellStyle name="Header2 2 2 2 3 10 4" xfId="33719" xr:uid="{00000000-0005-0000-0000-000066220000}"/>
    <cellStyle name="Header2 2 2 2 3 11" xfId="17357" xr:uid="{00000000-0005-0000-0000-000067220000}"/>
    <cellStyle name="Header2 2 2 2 3 11 2" xfId="29174" xr:uid="{00000000-0005-0000-0000-000068220000}"/>
    <cellStyle name="Header2 2 2 2 3 11 2 2" xfId="39173" xr:uid="{00000000-0005-0000-0000-000069220000}"/>
    <cellStyle name="Header2 2 2 2 3 11 3" xfId="24932" xr:uid="{00000000-0005-0000-0000-00006A220000}"/>
    <cellStyle name="Header2 2 2 2 3 11 4" xfId="34022" xr:uid="{00000000-0005-0000-0000-00006B220000}"/>
    <cellStyle name="Header2 2 2 2 3 12" xfId="18578" xr:uid="{00000000-0005-0000-0000-00006C220000}"/>
    <cellStyle name="Header2 2 2 2 3 12 2" xfId="30395" xr:uid="{00000000-0005-0000-0000-00006D220000}"/>
    <cellStyle name="Header2 2 2 2 3 12 2 2" xfId="40394" xr:uid="{00000000-0005-0000-0000-00006E220000}"/>
    <cellStyle name="Header2 2 2 2 3 12 3" xfId="26053" xr:uid="{00000000-0005-0000-0000-00006F220000}"/>
    <cellStyle name="Header2 2 2 2 3 12 4" xfId="35243" xr:uid="{00000000-0005-0000-0000-000070220000}"/>
    <cellStyle name="Header2 2 2 2 3 13" xfId="18939" xr:uid="{00000000-0005-0000-0000-000071220000}"/>
    <cellStyle name="Header2 2 2 2 3 13 2" xfId="30756" xr:uid="{00000000-0005-0000-0000-000072220000}"/>
    <cellStyle name="Header2 2 2 2 3 13 2 2" xfId="40755" xr:uid="{00000000-0005-0000-0000-000073220000}"/>
    <cellStyle name="Header2 2 2 2 3 13 3" xfId="26414" xr:uid="{00000000-0005-0000-0000-000074220000}"/>
    <cellStyle name="Header2 2 2 2 3 13 4" xfId="35604" xr:uid="{00000000-0005-0000-0000-000075220000}"/>
    <cellStyle name="Header2 2 2 2 3 14" xfId="20349" xr:uid="{00000000-0005-0000-0000-000076220000}"/>
    <cellStyle name="Header2 2 2 2 3 14 2" xfId="32166" xr:uid="{00000000-0005-0000-0000-000077220000}"/>
    <cellStyle name="Header2 2 2 2 3 14 2 2" xfId="42165" xr:uid="{00000000-0005-0000-0000-000078220000}"/>
    <cellStyle name="Header2 2 2 2 3 14 3" xfId="37014" xr:uid="{00000000-0005-0000-0000-000079220000}"/>
    <cellStyle name="Header2 2 2 2 3 15" xfId="23370" xr:uid="{00000000-0005-0000-0000-00007A220000}"/>
    <cellStyle name="Header2 2 2 2 3 15 2" xfId="21116" xr:uid="{00000000-0005-0000-0000-00007B220000}"/>
    <cellStyle name="Header2 2 2 2 3 16" xfId="22764" xr:uid="{00000000-0005-0000-0000-00007C220000}"/>
    <cellStyle name="Header2 2 2 2 3 2" xfId="7733" xr:uid="{00000000-0005-0000-0000-00007D220000}"/>
    <cellStyle name="Header2 2 2 2 3 2 10" xfId="17872" xr:uid="{00000000-0005-0000-0000-00007E220000}"/>
    <cellStyle name="Header2 2 2 2 3 2 10 2" xfId="29689" xr:uid="{00000000-0005-0000-0000-00007F220000}"/>
    <cellStyle name="Header2 2 2 2 3 2 10 2 2" xfId="39688" xr:uid="{00000000-0005-0000-0000-000080220000}"/>
    <cellStyle name="Header2 2 2 2 3 2 10 3" xfId="25447" xr:uid="{00000000-0005-0000-0000-000081220000}"/>
    <cellStyle name="Header2 2 2 2 3 2 10 4" xfId="34537" xr:uid="{00000000-0005-0000-0000-000082220000}"/>
    <cellStyle name="Header2 2 2 2 3 2 11" xfId="20255" xr:uid="{00000000-0005-0000-0000-000083220000}"/>
    <cellStyle name="Header2 2 2 2 3 2 11 2" xfId="32072" xr:uid="{00000000-0005-0000-0000-000084220000}"/>
    <cellStyle name="Header2 2 2 2 3 2 11 2 2" xfId="42071" xr:uid="{00000000-0005-0000-0000-000085220000}"/>
    <cellStyle name="Header2 2 2 2 3 2 11 3" xfId="36920" xr:uid="{00000000-0005-0000-0000-000086220000}"/>
    <cellStyle name="Header2 2 2 2 3 2 12" xfId="23369" xr:uid="{00000000-0005-0000-0000-000087220000}"/>
    <cellStyle name="Header2 2 2 2 3 2 12 2" xfId="21117" xr:uid="{00000000-0005-0000-0000-000088220000}"/>
    <cellStyle name="Header2 2 2 2 3 2 13" xfId="22763" xr:uid="{00000000-0005-0000-0000-000089220000}"/>
    <cellStyle name="Header2 2 2 2 3 2 2" xfId="15540" xr:uid="{00000000-0005-0000-0000-00008A220000}"/>
    <cellStyle name="Header2 2 2 2 3 2 2 2" xfId="19253" xr:uid="{00000000-0005-0000-0000-00008B220000}"/>
    <cellStyle name="Header2 2 2 2 3 2 2 2 2" xfId="31070" xr:uid="{00000000-0005-0000-0000-00008C220000}"/>
    <cellStyle name="Header2 2 2 2 3 2 2 2 2 2" xfId="41069" xr:uid="{00000000-0005-0000-0000-00008D220000}"/>
    <cellStyle name="Header2 2 2 2 3 2 2 2 3" xfId="26728" xr:uid="{00000000-0005-0000-0000-00008E220000}"/>
    <cellStyle name="Header2 2 2 2 3 2 2 2 4" xfId="35918" xr:uid="{00000000-0005-0000-0000-00008F220000}"/>
    <cellStyle name="Header2 2 2 2 3 2 2 3" xfId="19859" xr:uid="{00000000-0005-0000-0000-000090220000}"/>
    <cellStyle name="Header2 2 2 2 3 2 2 3 2" xfId="31676" xr:uid="{00000000-0005-0000-0000-000091220000}"/>
    <cellStyle name="Header2 2 2 2 3 2 2 3 2 2" xfId="41675" xr:uid="{00000000-0005-0000-0000-000092220000}"/>
    <cellStyle name="Header2 2 2 2 3 2 2 3 3" xfId="27334" xr:uid="{00000000-0005-0000-0000-000093220000}"/>
    <cellStyle name="Header2 2 2 2 3 2 2 3 4" xfId="36524" xr:uid="{00000000-0005-0000-0000-000094220000}"/>
    <cellStyle name="Header2 2 2 2 3 2 2 4" xfId="18129" xr:uid="{00000000-0005-0000-0000-000095220000}"/>
    <cellStyle name="Header2 2 2 2 3 2 2 4 2" xfId="29946" xr:uid="{00000000-0005-0000-0000-000096220000}"/>
    <cellStyle name="Header2 2 2 2 3 2 2 4 2 2" xfId="39945" xr:uid="{00000000-0005-0000-0000-000097220000}"/>
    <cellStyle name="Header2 2 2 2 3 2 2 4 3" xfId="25704" xr:uid="{00000000-0005-0000-0000-000098220000}"/>
    <cellStyle name="Header2 2 2 2 3 2 2 4 4" xfId="34794" xr:uid="{00000000-0005-0000-0000-000099220000}"/>
    <cellStyle name="Header2 2 2 2 3 2 2 5" xfId="20668" xr:uid="{00000000-0005-0000-0000-00009A220000}"/>
    <cellStyle name="Header2 2 2 2 3 2 2 5 2" xfId="32485" xr:uid="{00000000-0005-0000-0000-00009B220000}"/>
    <cellStyle name="Header2 2 2 2 3 2 2 5 2 2" xfId="42484" xr:uid="{00000000-0005-0000-0000-00009C220000}"/>
    <cellStyle name="Header2 2 2 2 3 2 2 5 3" xfId="37333" xr:uid="{00000000-0005-0000-0000-00009D220000}"/>
    <cellStyle name="Header2 2 2 2 3 2 2 6" xfId="23418" xr:uid="{00000000-0005-0000-0000-00009E220000}"/>
    <cellStyle name="Header2 2 2 2 3 2 2 6 2" xfId="21921" xr:uid="{00000000-0005-0000-0000-00009F220000}"/>
    <cellStyle name="Header2 2 2 2 3 2 2 7" xfId="23085" xr:uid="{00000000-0005-0000-0000-0000A0220000}"/>
    <cellStyle name="Header2 2 2 2 3 2 2 7 2" xfId="21283" xr:uid="{00000000-0005-0000-0000-0000A1220000}"/>
    <cellStyle name="Header2 2 2 2 3 2 2 8" xfId="22341" xr:uid="{00000000-0005-0000-0000-0000A2220000}"/>
    <cellStyle name="Header2 2 2 2 3 2 3" xfId="16121" xr:uid="{00000000-0005-0000-0000-0000A3220000}"/>
    <cellStyle name="Header2 2 2 2 3 2 3 2" xfId="18971" xr:uid="{00000000-0005-0000-0000-0000A4220000}"/>
    <cellStyle name="Header2 2 2 2 3 2 3 2 2" xfId="30788" xr:uid="{00000000-0005-0000-0000-0000A5220000}"/>
    <cellStyle name="Header2 2 2 2 3 2 3 2 2 2" xfId="40787" xr:uid="{00000000-0005-0000-0000-0000A6220000}"/>
    <cellStyle name="Header2 2 2 2 3 2 3 2 3" xfId="26446" xr:uid="{00000000-0005-0000-0000-0000A7220000}"/>
    <cellStyle name="Header2 2 2 2 3 2 3 2 4" xfId="35636" xr:uid="{00000000-0005-0000-0000-0000A8220000}"/>
    <cellStyle name="Header2 2 2 2 3 2 3 3" xfId="19577" xr:uid="{00000000-0005-0000-0000-0000A9220000}"/>
    <cellStyle name="Header2 2 2 2 3 2 3 3 2" xfId="31394" xr:uid="{00000000-0005-0000-0000-0000AA220000}"/>
    <cellStyle name="Header2 2 2 2 3 2 3 3 2 2" xfId="41393" xr:uid="{00000000-0005-0000-0000-0000AB220000}"/>
    <cellStyle name="Header2 2 2 2 3 2 3 3 3" xfId="27052" xr:uid="{00000000-0005-0000-0000-0000AC220000}"/>
    <cellStyle name="Header2 2 2 2 3 2 3 3 4" xfId="36242" xr:uid="{00000000-0005-0000-0000-0000AD220000}"/>
    <cellStyle name="Header2 2 2 2 3 2 3 4" xfId="18195" xr:uid="{00000000-0005-0000-0000-0000AE220000}"/>
    <cellStyle name="Header2 2 2 2 3 2 3 4 2" xfId="30012" xr:uid="{00000000-0005-0000-0000-0000AF220000}"/>
    <cellStyle name="Header2 2 2 2 3 2 3 4 2 2" xfId="40011" xr:uid="{00000000-0005-0000-0000-0000B0220000}"/>
    <cellStyle name="Header2 2 2 2 3 2 3 4 3" xfId="25770" xr:uid="{00000000-0005-0000-0000-0000B1220000}"/>
    <cellStyle name="Header2 2 2 2 3 2 3 4 4" xfId="34860" xr:uid="{00000000-0005-0000-0000-0000B2220000}"/>
    <cellStyle name="Header2 2 2 2 3 2 3 5" xfId="20386" xr:uid="{00000000-0005-0000-0000-0000B3220000}"/>
    <cellStyle name="Header2 2 2 2 3 2 3 5 2" xfId="32203" xr:uid="{00000000-0005-0000-0000-0000B4220000}"/>
    <cellStyle name="Header2 2 2 2 3 2 3 5 2 2" xfId="42202" xr:uid="{00000000-0005-0000-0000-0000B5220000}"/>
    <cellStyle name="Header2 2 2 2 3 2 3 5 3" xfId="37051" xr:uid="{00000000-0005-0000-0000-0000B6220000}"/>
    <cellStyle name="Header2 2 2 2 3 2 3 6" xfId="27938" xr:uid="{00000000-0005-0000-0000-0000B7220000}"/>
    <cellStyle name="Header2 2 2 2 3 2 3 6 2" xfId="37937" xr:uid="{00000000-0005-0000-0000-0000B8220000}"/>
    <cellStyle name="Header2 2 2 2 3 2 3 7" xfId="21735" xr:uid="{00000000-0005-0000-0000-0000B9220000}"/>
    <cellStyle name="Header2 2 2 2 3 2 4" xfId="16403" xr:uid="{00000000-0005-0000-0000-0000BA220000}"/>
    <cellStyle name="Header2 2 2 2 3 2 4 2" xfId="28220" xr:uid="{00000000-0005-0000-0000-0000BB220000}"/>
    <cellStyle name="Header2 2 2 2 3 2 4 2 2" xfId="38219" xr:uid="{00000000-0005-0000-0000-0000BC220000}"/>
    <cellStyle name="Header2 2 2 2 3 2 4 3" xfId="23978" xr:uid="{00000000-0005-0000-0000-0000BD220000}"/>
    <cellStyle name="Header2 2 2 2 3 2 4 4" xfId="33068" xr:uid="{00000000-0005-0000-0000-0000BE220000}"/>
    <cellStyle name="Header2 2 2 2 3 2 5" xfId="16729" xr:uid="{00000000-0005-0000-0000-0000BF220000}"/>
    <cellStyle name="Header2 2 2 2 3 2 5 2" xfId="28546" xr:uid="{00000000-0005-0000-0000-0000C0220000}"/>
    <cellStyle name="Header2 2 2 2 3 2 5 2 2" xfId="38545" xr:uid="{00000000-0005-0000-0000-0000C1220000}"/>
    <cellStyle name="Header2 2 2 2 3 2 5 3" xfId="24304" xr:uid="{00000000-0005-0000-0000-0000C2220000}"/>
    <cellStyle name="Header2 2 2 2 3 2 5 4" xfId="33394" xr:uid="{00000000-0005-0000-0000-0000C3220000}"/>
    <cellStyle name="Header2 2 2 2 3 2 6" xfId="17024" xr:uid="{00000000-0005-0000-0000-0000C4220000}"/>
    <cellStyle name="Header2 2 2 2 3 2 6 2" xfId="28841" xr:uid="{00000000-0005-0000-0000-0000C5220000}"/>
    <cellStyle name="Header2 2 2 2 3 2 6 2 2" xfId="38840" xr:uid="{00000000-0005-0000-0000-0000C6220000}"/>
    <cellStyle name="Header2 2 2 2 3 2 6 3" xfId="24599" xr:uid="{00000000-0005-0000-0000-0000C7220000}"/>
    <cellStyle name="Header2 2 2 2 3 2 6 4" xfId="33689" xr:uid="{00000000-0005-0000-0000-0000C8220000}"/>
    <cellStyle name="Header2 2 2 2 3 2 7" xfId="17055" xr:uid="{00000000-0005-0000-0000-0000C9220000}"/>
    <cellStyle name="Header2 2 2 2 3 2 7 2" xfId="28872" xr:uid="{00000000-0005-0000-0000-0000CA220000}"/>
    <cellStyle name="Header2 2 2 2 3 2 7 2 2" xfId="38871" xr:uid="{00000000-0005-0000-0000-0000CB220000}"/>
    <cellStyle name="Header2 2 2 2 3 2 7 3" xfId="24630" xr:uid="{00000000-0005-0000-0000-0000CC220000}"/>
    <cellStyle name="Header2 2 2 2 3 2 7 4" xfId="33720" xr:uid="{00000000-0005-0000-0000-0000CD220000}"/>
    <cellStyle name="Header2 2 2 2 3 2 8" xfId="17358" xr:uid="{00000000-0005-0000-0000-0000CE220000}"/>
    <cellStyle name="Header2 2 2 2 3 2 8 2" xfId="29175" xr:uid="{00000000-0005-0000-0000-0000CF220000}"/>
    <cellStyle name="Header2 2 2 2 3 2 8 2 2" xfId="39174" xr:uid="{00000000-0005-0000-0000-0000D0220000}"/>
    <cellStyle name="Header2 2 2 2 3 2 8 3" xfId="24933" xr:uid="{00000000-0005-0000-0000-0000D1220000}"/>
    <cellStyle name="Header2 2 2 2 3 2 8 4" xfId="34023" xr:uid="{00000000-0005-0000-0000-0000D2220000}"/>
    <cellStyle name="Header2 2 2 2 3 2 9" xfId="18577" xr:uid="{00000000-0005-0000-0000-0000D3220000}"/>
    <cellStyle name="Header2 2 2 2 3 2 9 2" xfId="30394" xr:uid="{00000000-0005-0000-0000-0000D4220000}"/>
    <cellStyle name="Header2 2 2 2 3 2 9 2 2" xfId="40393" xr:uid="{00000000-0005-0000-0000-0000D5220000}"/>
    <cellStyle name="Header2 2 2 2 3 2 9 3" xfId="26052" xr:uid="{00000000-0005-0000-0000-0000D6220000}"/>
    <cellStyle name="Header2 2 2 2 3 2 9 4" xfId="35242" xr:uid="{00000000-0005-0000-0000-0000D7220000}"/>
    <cellStyle name="Header2 2 2 2 3 3" xfId="7734" xr:uid="{00000000-0005-0000-0000-0000D8220000}"/>
    <cellStyle name="Header2 2 2 2 3 3 10" xfId="18836" xr:uid="{00000000-0005-0000-0000-0000D9220000}"/>
    <cellStyle name="Header2 2 2 2 3 3 10 2" xfId="30653" xr:uid="{00000000-0005-0000-0000-0000DA220000}"/>
    <cellStyle name="Header2 2 2 2 3 3 10 2 2" xfId="40652" xr:uid="{00000000-0005-0000-0000-0000DB220000}"/>
    <cellStyle name="Header2 2 2 2 3 3 10 3" xfId="26311" xr:uid="{00000000-0005-0000-0000-0000DC220000}"/>
    <cellStyle name="Header2 2 2 2 3 3 10 4" xfId="35501" xr:uid="{00000000-0005-0000-0000-0000DD220000}"/>
    <cellStyle name="Header2 2 2 2 3 3 11" xfId="20352" xr:uid="{00000000-0005-0000-0000-0000DE220000}"/>
    <cellStyle name="Header2 2 2 2 3 3 11 2" xfId="32169" xr:uid="{00000000-0005-0000-0000-0000DF220000}"/>
    <cellStyle name="Header2 2 2 2 3 3 11 2 2" xfId="42168" xr:uid="{00000000-0005-0000-0000-0000E0220000}"/>
    <cellStyle name="Header2 2 2 2 3 3 11 3" xfId="37017" xr:uid="{00000000-0005-0000-0000-0000E1220000}"/>
    <cellStyle name="Header2 2 2 2 3 3 12" xfId="23368" xr:uid="{00000000-0005-0000-0000-0000E2220000}"/>
    <cellStyle name="Header2 2 2 2 3 3 12 2" xfId="21118" xr:uid="{00000000-0005-0000-0000-0000E3220000}"/>
    <cellStyle name="Header2 2 2 2 3 3 13" xfId="22762" xr:uid="{00000000-0005-0000-0000-0000E4220000}"/>
    <cellStyle name="Header2 2 2 2 3 3 2" xfId="15541" xr:uid="{00000000-0005-0000-0000-0000E5220000}"/>
    <cellStyle name="Header2 2 2 2 3 3 2 2" xfId="19252" xr:uid="{00000000-0005-0000-0000-0000E6220000}"/>
    <cellStyle name="Header2 2 2 2 3 3 2 2 2" xfId="31069" xr:uid="{00000000-0005-0000-0000-0000E7220000}"/>
    <cellStyle name="Header2 2 2 2 3 3 2 2 2 2" xfId="41068" xr:uid="{00000000-0005-0000-0000-0000E8220000}"/>
    <cellStyle name="Header2 2 2 2 3 3 2 2 3" xfId="26727" xr:uid="{00000000-0005-0000-0000-0000E9220000}"/>
    <cellStyle name="Header2 2 2 2 3 3 2 2 4" xfId="35917" xr:uid="{00000000-0005-0000-0000-0000EA220000}"/>
    <cellStyle name="Header2 2 2 2 3 3 2 3" xfId="19858" xr:uid="{00000000-0005-0000-0000-0000EB220000}"/>
    <cellStyle name="Header2 2 2 2 3 3 2 3 2" xfId="31675" xr:uid="{00000000-0005-0000-0000-0000EC220000}"/>
    <cellStyle name="Header2 2 2 2 3 3 2 3 2 2" xfId="41674" xr:uid="{00000000-0005-0000-0000-0000ED220000}"/>
    <cellStyle name="Header2 2 2 2 3 3 2 3 3" xfId="27333" xr:uid="{00000000-0005-0000-0000-0000EE220000}"/>
    <cellStyle name="Header2 2 2 2 3 3 2 3 4" xfId="36523" xr:uid="{00000000-0005-0000-0000-0000EF220000}"/>
    <cellStyle name="Header2 2 2 2 3 3 2 4" xfId="17940" xr:uid="{00000000-0005-0000-0000-0000F0220000}"/>
    <cellStyle name="Header2 2 2 2 3 3 2 4 2" xfId="29757" xr:uid="{00000000-0005-0000-0000-0000F1220000}"/>
    <cellStyle name="Header2 2 2 2 3 3 2 4 2 2" xfId="39756" xr:uid="{00000000-0005-0000-0000-0000F2220000}"/>
    <cellStyle name="Header2 2 2 2 3 3 2 4 3" xfId="25515" xr:uid="{00000000-0005-0000-0000-0000F3220000}"/>
    <cellStyle name="Header2 2 2 2 3 3 2 4 4" xfId="34605" xr:uid="{00000000-0005-0000-0000-0000F4220000}"/>
    <cellStyle name="Header2 2 2 2 3 3 2 5" xfId="20667" xr:uid="{00000000-0005-0000-0000-0000F5220000}"/>
    <cellStyle name="Header2 2 2 2 3 3 2 5 2" xfId="32484" xr:uid="{00000000-0005-0000-0000-0000F6220000}"/>
    <cellStyle name="Header2 2 2 2 3 3 2 5 2 2" xfId="42483" xr:uid="{00000000-0005-0000-0000-0000F7220000}"/>
    <cellStyle name="Header2 2 2 2 3 3 2 5 3" xfId="37332" xr:uid="{00000000-0005-0000-0000-0000F8220000}"/>
    <cellStyle name="Header2 2 2 2 3 3 2 6" xfId="23419" xr:uid="{00000000-0005-0000-0000-0000F9220000}"/>
    <cellStyle name="Header2 2 2 2 3 3 2 6 2" xfId="21920" xr:uid="{00000000-0005-0000-0000-0000FA220000}"/>
    <cellStyle name="Header2 2 2 2 3 3 2 7" xfId="23084" xr:uid="{00000000-0005-0000-0000-0000FB220000}"/>
    <cellStyle name="Header2 2 2 2 3 3 2 7 2" xfId="22053" xr:uid="{00000000-0005-0000-0000-0000FC220000}"/>
    <cellStyle name="Header2 2 2 2 3 3 2 8" xfId="22342" xr:uid="{00000000-0005-0000-0000-0000FD220000}"/>
    <cellStyle name="Header2 2 2 2 3 3 3" xfId="16122" xr:uid="{00000000-0005-0000-0000-0000FE220000}"/>
    <cellStyle name="Header2 2 2 2 3 3 3 2" xfId="19512" xr:uid="{00000000-0005-0000-0000-0000FF220000}"/>
    <cellStyle name="Header2 2 2 2 3 3 3 2 2" xfId="31329" xr:uid="{00000000-0005-0000-0000-000000230000}"/>
    <cellStyle name="Header2 2 2 2 3 3 3 2 2 2" xfId="41328" xr:uid="{00000000-0005-0000-0000-000001230000}"/>
    <cellStyle name="Header2 2 2 2 3 3 3 2 3" xfId="26987" xr:uid="{00000000-0005-0000-0000-000002230000}"/>
    <cellStyle name="Header2 2 2 2 3 3 3 2 4" xfId="36177" xr:uid="{00000000-0005-0000-0000-000003230000}"/>
    <cellStyle name="Header2 2 2 2 3 3 3 3" xfId="20118" xr:uid="{00000000-0005-0000-0000-000004230000}"/>
    <cellStyle name="Header2 2 2 2 3 3 3 3 2" xfId="31935" xr:uid="{00000000-0005-0000-0000-000005230000}"/>
    <cellStyle name="Header2 2 2 2 3 3 3 3 2 2" xfId="41934" xr:uid="{00000000-0005-0000-0000-000006230000}"/>
    <cellStyle name="Header2 2 2 2 3 3 3 3 3" xfId="27593" xr:uid="{00000000-0005-0000-0000-000007230000}"/>
    <cellStyle name="Header2 2 2 2 3 3 3 3 4" xfId="36783" xr:uid="{00000000-0005-0000-0000-000008230000}"/>
    <cellStyle name="Header2 2 2 2 3 3 3 4" xfId="18044" xr:uid="{00000000-0005-0000-0000-000009230000}"/>
    <cellStyle name="Header2 2 2 2 3 3 3 4 2" xfId="29861" xr:uid="{00000000-0005-0000-0000-00000A230000}"/>
    <cellStyle name="Header2 2 2 2 3 3 3 4 2 2" xfId="39860" xr:uid="{00000000-0005-0000-0000-00000B230000}"/>
    <cellStyle name="Header2 2 2 2 3 3 3 4 3" xfId="25619" xr:uid="{00000000-0005-0000-0000-00000C230000}"/>
    <cellStyle name="Header2 2 2 2 3 3 3 4 4" xfId="34709" xr:uid="{00000000-0005-0000-0000-00000D230000}"/>
    <cellStyle name="Header2 2 2 2 3 3 3 5" xfId="20927" xr:uid="{00000000-0005-0000-0000-00000E230000}"/>
    <cellStyle name="Header2 2 2 2 3 3 3 5 2" xfId="32744" xr:uid="{00000000-0005-0000-0000-00000F230000}"/>
    <cellStyle name="Header2 2 2 2 3 3 3 5 2 2" xfId="42743" xr:uid="{00000000-0005-0000-0000-000010230000}"/>
    <cellStyle name="Header2 2 2 2 3 3 3 5 3" xfId="37592" xr:uid="{00000000-0005-0000-0000-000011230000}"/>
    <cellStyle name="Header2 2 2 2 3 3 3 6" xfId="27939" xr:uid="{00000000-0005-0000-0000-000012230000}"/>
    <cellStyle name="Header2 2 2 2 3 3 3 6 2" xfId="37938" xr:uid="{00000000-0005-0000-0000-000013230000}"/>
    <cellStyle name="Header2 2 2 2 3 3 3 7" xfId="21456" xr:uid="{00000000-0005-0000-0000-000014230000}"/>
    <cellStyle name="Header2 2 2 2 3 3 4" xfId="15841" xr:uid="{00000000-0005-0000-0000-000015230000}"/>
    <cellStyle name="Header2 2 2 2 3 3 4 2" xfId="27658" xr:uid="{00000000-0005-0000-0000-000016230000}"/>
    <cellStyle name="Header2 2 2 2 3 3 4 2 2" xfId="37657" xr:uid="{00000000-0005-0000-0000-000017230000}"/>
    <cellStyle name="Header2 2 2 2 3 3 4 3" xfId="23719" xr:uid="{00000000-0005-0000-0000-000018230000}"/>
    <cellStyle name="Header2 2 2 2 3 3 4 4" xfId="32809" xr:uid="{00000000-0005-0000-0000-000019230000}"/>
    <cellStyle name="Header2 2 2 2 3 3 5" xfId="16728" xr:uid="{00000000-0005-0000-0000-00001A230000}"/>
    <cellStyle name="Header2 2 2 2 3 3 5 2" xfId="28545" xr:uid="{00000000-0005-0000-0000-00001B230000}"/>
    <cellStyle name="Header2 2 2 2 3 3 5 2 2" xfId="38544" xr:uid="{00000000-0005-0000-0000-00001C230000}"/>
    <cellStyle name="Header2 2 2 2 3 3 5 3" xfId="24303" xr:uid="{00000000-0005-0000-0000-00001D230000}"/>
    <cellStyle name="Header2 2 2 2 3 3 5 4" xfId="33393" xr:uid="{00000000-0005-0000-0000-00001E230000}"/>
    <cellStyle name="Header2 2 2 2 3 3 6" xfId="16988" xr:uid="{00000000-0005-0000-0000-00001F230000}"/>
    <cellStyle name="Header2 2 2 2 3 3 6 2" xfId="28805" xr:uid="{00000000-0005-0000-0000-000020230000}"/>
    <cellStyle name="Header2 2 2 2 3 3 6 2 2" xfId="38804" xr:uid="{00000000-0005-0000-0000-000021230000}"/>
    <cellStyle name="Header2 2 2 2 3 3 6 3" xfId="24563" xr:uid="{00000000-0005-0000-0000-000022230000}"/>
    <cellStyle name="Header2 2 2 2 3 3 6 4" xfId="33653" xr:uid="{00000000-0005-0000-0000-000023230000}"/>
    <cellStyle name="Header2 2 2 2 3 3 7" xfId="17056" xr:uid="{00000000-0005-0000-0000-000024230000}"/>
    <cellStyle name="Header2 2 2 2 3 3 7 2" xfId="28873" xr:uid="{00000000-0005-0000-0000-000025230000}"/>
    <cellStyle name="Header2 2 2 2 3 3 7 2 2" xfId="38872" xr:uid="{00000000-0005-0000-0000-000026230000}"/>
    <cellStyle name="Header2 2 2 2 3 3 7 3" xfId="24631" xr:uid="{00000000-0005-0000-0000-000027230000}"/>
    <cellStyle name="Header2 2 2 2 3 3 7 4" xfId="33721" xr:uid="{00000000-0005-0000-0000-000028230000}"/>
    <cellStyle name="Header2 2 2 2 3 3 8" xfId="17359" xr:uid="{00000000-0005-0000-0000-000029230000}"/>
    <cellStyle name="Header2 2 2 2 3 3 8 2" xfId="29176" xr:uid="{00000000-0005-0000-0000-00002A230000}"/>
    <cellStyle name="Header2 2 2 2 3 3 8 2 2" xfId="39175" xr:uid="{00000000-0005-0000-0000-00002B230000}"/>
    <cellStyle name="Header2 2 2 2 3 3 8 3" xfId="24934" xr:uid="{00000000-0005-0000-0000-00002C230000}"/>
    <cellStyle name="Header2 2 2 2 3 3 8 4" xfId="34024" xr:uid="{00000000-0005-0000-0000-00002D230000}"/>
    <cellStyle name="Header2 2 2 2 3 3 9" xfId="18576" xr:uid="{00000000-0005-0000-0000-00002E230000}"/>
    <cellStyle name="Header2 2 2 2 3 3 9 2" xfId="30393" xr:uid="{00000000-0005-0000-0000-00002F230000}"/>
    <cellStyle name="Header2 2 2 2 3 3 9 2 2" xfId="40392" xr:uid="{00000000-0005-0000-0000-000030230000}"/>
    <cellStyle name="Header2 2 2 2 3 3 9 3" xfId="26051" xr:uid="{00000000-0005-0000-0000-000031230000}"/>
    <cellStyle name="Header2 2 2 2 3 3 9 4" xfId="35241" xr:uid="{00000000-0005-0000-0000-000032230000}"/>
    <cellStyle name="Header2 2 2 2 3 4" xfId="7735" xr:uid="{00000000-0005-0000-0000-000033230000}"/>
    <cellStyle name="Header2 2 2 2 3 4 10" xfId="17871" xr:uid="{00000000-0005-0000-0000-000034230000}"/>
    <cellStyle name="Header2 2 2 2 3 4 10 2" xfId="29688" xr:uid="{00000000-0005-0000-0000-000035230000}"/>
    <cellStyle name="Header2 2 2 2 3 4 10 2 2" xfId="39687" xr:uid="{00000000-0005-0000-0000-000036230000}"/>
    <cellStyle name="Header2 2 2 2 3 4 10 3" xfId="25446" xr:uid="{00000000-0005-0000-0000-000037230000}"/>
    <cellStyle name="Header2 2 2 2 3 4 10 4" xfId="34536" xr:uid="{00000000-0005-0000-0000-000038230000}"/>
    <cellStyle name="Header2 2 2 2 3 4 11" xfId="18208" xr:uid="{00000000-0005-0000-0000-000039230000}"/>
    <cellStyle name="Header2 2 2 2 3 4 11 2" xfId="30025" xr:uid="{00000000-0005-0000-0000-00003A230000}"/>
    <cellStyle name="Header2 2 2 2 3 4 11 2 2" xfId="40024" xr:uid="{00000000-0005-0000-0000-00003B230000}"/>
    <cellStyle name="Header2 2 2 2 3 4 11 3" xfId="34873" xr:uid="{00000000-0005-0000-0000-00003C230000}"/>
    <cellStyle name="Header2 2 2 2 3 4 12" xfId="23367" xr:uid="{00000000-0005-0000-0000-00003D230000}"/>
    <cellStyle name="Header2 2 2 2 3 4 12 2" xfId="21119" xr:uid="{00000000-0005-0000-0000-00003E230000}"/>
    <cellStyle name="Header2 2 2 2 3 4 13" xfId="22761" xr:uid="{00000000-0005-0000-0000-00003F230000}"/>
    <cellStyle name="Header2 2 2 2 3 4 2" xfId="15542" xr:uid="{00000000-0005-0000-0000-000040230000}"/>
    <cellStyle name="Header2 2 2 2 3 4 2 2" xfId="19251" xr:uid="{00000000-0005-0000-0000-000041230000}"/>
    <cellStyle name="Header2 2 2 2 3 4 2 2 2" xfId="31068" xr:uid="{00000000-0005-0000-0000-000042230000}"/>
    <cellStyle name="Header2 2 2 2 3 4 2 2 2 2" xfId="41067" xr:uid="{00000000-0005-0000-0000-000043230000}"/>
    <cellStyle name="Header2 2 2 2 3 4 2 2 3" xfId="26726" xr:uid="{00000000-0005-0000-0000-000044230000}"/>
    <cellStyle name="Header2 2 2 2 3 4 2 2 4" xfId="35916" xr:uid="{00000000-0005-0000-0000-000045230000}"/>
    <cellStyle name="Header2 2 2 2 3 4 2 3" xfId="19857" xr:uid="{00000000-0005-0000-0000-000046230000}"/>
    <cellStyle name="Header2 2 2 2 3 4 2 3 2" xfId="31674" xr:uid="{00000000-0005-0000-0000-000047230000}"/>
    <cellStyle name="Header2 2 2 2 3 4 2 3 2 2" xfId="41673" xr:uid="{00000000-0005-0000-0000-000048230000}"/>
    <cellStyle name="Header2 2 2 2 3 4 2 3 3" xfId="27332" xr:uid="{00000000-0005-0000-0000-000049230000}"/>
    <cellStyle name="Header2 2 2 2 3 4 2 3 4" xfId="36522" xr:uid="{00000000-0005-0000-0000-00004A230000}"/>
    <cellStyle name="Header2 2 2 2 3 4 2 4" xfId="17941" xr:uid="{00000000-0005-0000-0000-00004B230000}"/>
    <cellStyle name="Header2 2 2 2 3 4 2 4 2" xfId="29758" xr:uid="{00000000-0005-0000-0000-00004C230000}"/>
    <cellStyle name="Header2 2 2 2 3 4 2 4 2 2" xfId="39757" xr:uid="{00000000-0005-0000-0000-00004D230000}"/>
    <cellStyle name="Header2 2 2 2 3 4 2 4 3" xfId="25516" xr:uid="{00000000-0005-0000-0000-00004E230000}"/>
    <cellStyle name="Header2 2 2 2 3 4 2 4 4" xfId="34606" xr:uid="{00000000-0005-0000-0000-00004F230000}"/>
    <cellStyle name="Header2 2 2 2 3 4 2 5" xfId="20666" xr:uid="{00000000-0005-0000-0000-000050230000}"/>
    <cellStyle name="Header2 2 2 2 3 4 2 5 2" xfId="32483" xr:uid="{00000000-0005-0000-0000-000051230000}"/>
    <cellStyle name="Header2 2 2 2 3 4 2 5 2 2" xfId="42482" xr:uid="{00000000-0005-0000-0000-000052230000}"/>
    <cellStyle name="Header2 2 2 2 3 4 2 5 3" xfId="37331" xr:uid="{00000000-0005-0000-0000-000053230000}"/>
    <cellStyle name="Header2 2 2 2 3 4 2 6" xfId="23420" xr:uid="{00000000-0005-0000-0000-000054230000}"/>
    <cellStyle name="Header2 2 2 2 3 4 2 6 2" xfId="21919" xr:uid="{00000000-0005-0000-0000-000055230000}"/>
    <cellStyle name="Header2 2 2 2 3 4 2 7" xfId="23083" xr:uid="{00000000-0005-0000-0000-000056230000}"/>
    <cellStyle name="Header2 2 2 2 3 4 2 7 2" xfId="21284" xr:uid="{00000000-0005-0000-0000-000057230000}"/>
    <cellStyle name="Header2 2 2 2 3 4 2 8" xfId="22343" xr:uid="{00000000-0005-0000-0000-000058230000}"/>
    <cellStyle name="Header2 2 2 2 3 4 3" xfId="16123" xr:uid="{00000000-0005-0000-0000-000059230000}"/>
    <cellStyle name="Header2 2 2 2 3 4 3 2" xfId="18970" xr:uid="{00000000-0005-0000-0000-00005A230000}"/>
    <cellStyle name="Header2 2 2 2 3 4 3 2 2" xfId="30787" xr:uid="{00000000-0005-0000-0000-00005B230000}"/>
    <cellStyle name="Header2 2 2 2 3 4 3 2 2 2" xfId="40786" xr:uid="{00000000-0005-0000-0000-00005C230000}"/>
    <cellStyle name="Header2 2 2 2 3 4 3 2 3" xfId="26445" xr:uid="{00000000-0005-0000-0000-00005D230000}"/>
    <cellStyle name="Header2 2 2 2 3 4 3 2 4" xfId="35635" xr:uid="{00000000-0005-0000-0000-00005E230000}"/>
    <cellStyle name="Header2 2 2 2 3 4 3 3" xfId="19576" xr:uid="{00000000-0005-0000-0000-00005F230000}"/>
    <cellStyle name="Header2 2 2 2 3 4 3 3 2" xfId="31393" xr:uid="{00000000-0005-0000-0000-000060230000}"/>
    <cellStyle name="Header2 2 2 2 3 4 3 3 2 2" xfId="41392" xr:uid="{00000000-0005-0000-0000-000061230000}"/>
    <cellStyle name="Header2 2 2 2 3 4 3 3 3" xfId="27051" xr:uid="{00000000-0005-0000-0000-000062230000}"/>
    <cellStyle name="Header2 2 2 2 3 4 3 3 4" xfId="36241" xr:uid="{00000000-0005-0000-0000-000063230000}"/>
    <cellStyle name="Header2 2 2 2 3 4 3 4" xfId="17839" xr:uid="{00000000-0005-0000-0000-000064230000}"/>
    <cellStyle name="Header2 2 2 2 3 4 3 4 2" xfId="29656" xr:uid="{00000000-0005-0000-0000-000065230000}"/>
    <cellStyle name="Header2 2 2 2 3 4 3 4 2 2" xfId="39655" xr:uid="{00000000-0005-0000-0000-000066230000}"/>
    <cellStyle name="Header2 2 2 2 3 4 3 4 3" xfId="25414" xr:uid="{00000000-0005-0000-0000-000067230000}"/>
    <cellStyle name="Header2 2 2 2 3 4 3 4 4" xfId="34504" xr:uid="{00000000-0005-0000-0000-000068230000}"/>
    <cellStyle name="Header2 2 2 2 3 4 3 5" xfId="20385" xr:uid="{00000000-0005-0000-0000-000069230000}"/>
    <cellStyle name="Header2 2 2 2 3 4 3 5 2" xfId="32202" xr:uid="{00000000-0005-0000-0000-00006A230000}"/>
    <cellStyle name="Header2 2 2 2 3 4 3 5 2 2" xfId="42201" xr:uid="{00000000-0005-0000-0000-00006B230000}"/>
    <cellStyle name="Header2 2 2 2 3 4 3 5 3" xfId="37050" xr:uid="{00000000-0005-0000-0000-00006C230000}"/>
    <cellStyle name="Header2 2 2 2 3 4 3 6" xfId="27940" xr:uid="{00000000-0005-0000-0000-00006D230000}"/>
    <cellStyle name="Header2 2 2 2 3 4 3 6 2" xfId="37939" xr:uid="{00000000-0005-0000-0000-00006E230000}"/>
    <cellStyle name="Header2 2 2 2 3 4 3 7" xfId="21736" xr:uid="{00000000-0005-0000-0000-00006F230000}"/>
    <cellStyle name="Header2 2 2 2 3 4 4" xfId="16404" xr:uid="{00000000-0005-0000-0000-000070230000}"/>
    <cellStyle name="Header2 2 2 2 3 4 4 2" xfId="28221" xr:uid="{00000000-0005-0000-0000-000071230000}"/>
    <cellStyle name="Header2 2 2 2 3 4 4 2 2" xfId="38220" xr:uid="{00000000-0005-0000-0000-000072230000}"/>
    <cellStyle name="Header2 2 2 2 3 4 4 3" xfId="23979" xr:uid="{00000000-0005-0000-0000-000073230000}"/>
    <cellStyle name="Header2 2 2 2 3 4 4 4" xfId="33069" xr:uid="{00000000-0005-0000-0000-000074230000}"/>
    <cellStyle name="Header2 2 2 2 3 4 5" xfId="16727" xr:uid="{00000000-0005-0000-0000-000075230000}"/>
    <cellStyle name="Header2 2 2 2 3 4 5 2" xfId="28544" xr:uid="{00000000-0005-0000-0000-000076230000}"/>
    <cellStyle name="Header2 2 2 2 3 4 5 2 2" xfId="38543" xr:uid="{00000000-0005-0000-0000-000077230000}"/>
    <cellStyle name="Header2 2 2 2 3 4 5 3" xfId="24302" xr:uid="{00000000-0005-0000-0000-000078230000}"/>
    <cellStyle name="Header2 2 2 2 3 4 5 4" xfId="33392" xr:uid="{00000000-0005-0000-0000-000079230000}"/>
    <cellStyle name="Header2 2 2 2 3 4 6" xfId="16444" xr:uid="{00000000-0005-0000-0000-00007A230000}"/>
    <cellStyle name="Header2 2 2 2 3 4 6 2" xfId="28261" xr:uid="{00000000-0005-0000-0000-00007B230000}"/>
    <cellStyle name="Header2 2 2 2 3 4 6 2 2" xfId="38260" xr:uid="{00000000-0005-0000-0000-00007C230000}"/>
    <cellStyle name="Header2 2 2 2 3 4 6 3" xfId="24019" xr:uid="{00000000-0005-0000-0000-00007D230000}"/>
    <cellStyle name="Header2 2 2 2 3 4 6 4" xfId="33109" xr:uid="{00000000-0005-0000-0000-00007E230000}"/>
    <cellStyle name="Header2 2 2 2 3 4 7" xfId="17057" xr:uid="{00000000-0005-0000-0000-00007F230000}"/>
    <cellStyle name="Header2 2 2 2 3 4 7 2" xfId="28874" xr:uid="{00000000-0005-0000-0000-000080230000}"/>
    <cellStyle name="Header2 2 2 2 3 4 7 2 2" xfId="38873" xr:uid="{00000000-0005-0000-0000-000081230000}"/>
    <cellStyle name="Header2 2 2 2 3 4 7 3" xfId="24632" xr:uid="{00000000-0005-0000-0000-000082230000}"/>
    <cellStyle name="Header2 2 2 2 3 4 7 4" xfId="33722" xr:uid="{00000000-0005-0000-0000-000083230000}"/>
    <cellStyle name="Header2 2 2 2 3 4 8" xfId="17360" xr:uid="{00000000-0005-0000-0000-000084230000}"/>
    <cellStyle name="Header2 2 2 2 3 4 8 2" xfId="29177" xr:uid="{00000000-0005-0000-0000-000085230000}"/>
    <cellStyle name="Header2 2 2 2 3 4 8 2 2" xfId="39176" xr:uid="{00000000-0005-0000-0000-000086230000}"/>
    <cellStyle name="Header2 2 2 2 3 4 8 3" xfId="24935" xr:uid="{00000000-0005-0000-0000-000087230000}"/>
    <cellStyle name="Header2 2 2 2 3 4 8 4" xfId="34025" xr:uid="{00000000-0005-0000-0000-000088230000}"/>
    <cellStyle name="Header2 2 2 2 3 4 9" xfId="18575" xr:uid="{00000000-0005-0000-0000-000089230000}"/>
    <cellStyle name="Header2 2 2 2 3 4 9 2" xfId="30392" xr:uid="{00000000-0005-0000-0000-00008A230000}"/>
    <cellStyle name="Header2 2 2 2 3 4 9 2 2" xfId="40391" xr:uid="{00000000-0005-0000-0000-00008B230000}"/>
    <cellStyle name="Header2 2 2 2 3 4 9 3" xfId="26050" xr:uid="{00000000-0005-0000-0000-00008C230000}"/>
    <cellStyle name="Header2 2 2 2 3 4 9 4" xfId="35240" xr:uid="{00000000-0005-0000-0000-00008D230000}"/>
    <cellStyle name="Header2 2 2 2 3 5" xfId="15539" xr:uid="{00000000-0005-0000-0000-00008E230000}"/>
    <cellStyle name="Header2 2 2 2 3 5 2" xfId="19254" xr:uid="{00000000-0005-0000-0000-00008F230000}"/>
    <cellStyle name="Header2 2 2 2 3 5 2 2" xfId="31071" xr:uid="{00000000-0005-0000-0000-000090230000}"/>
    <cellStyle name="Header2 2 2 2 3 5 2 2 2" xfId="41070" xr:uid="{00000000-0005-0000-0000-000091230000}"/>
    <cellStyle name="Header2 2 2 2 3 5 2 3" xfId="26729" xr:uid="{00000000-0005-0000-0000-000092230000}"/>
    <cellStyle name="Header2 2 2 2 3 5 2 4" xfId="35919" xr:uid="{00000000-0005-0000-0000-000093230000}"/>
    <cellStyle name="Header2 2 2 2 3 5 3" xfId="19860" xr:uid="{00000000-0005-0000-0000-000094230000}"/>
    <cellStyle name="Header2 2 2 2 3 5 3 2" xfId="31677" xr:uid="{00000000-0005-0000-0000-000095230000}"/>
    <cellStyle name="Header2 2 2 2 3 5 3 2 2" xfId="41676" xr:uid="{00000000-0005-0000-0000-000096230000}"/>
    <cellStyle name="Header2 2 2 2 3 5 3 3" xfId="27335" xr:uid="{00000000-0005-0000-0000-000097230000}"/>
    <cellStyle name="Header2 2 2 2 3 5 3 4" xfId="36525" xr:uid="{00000000-0005-0000-0000-000098230000}"/>
    <cellStyle name="Header2 2 2 2 3 5 4" xfId="17677" xr:uid="{00000000-0005-0000-0000-000099230000}"/>
    <cellStyle name="Header2 2 2 2 3 5 4 2" xfId="29494" xr:uid="{00000000-0005-0000-0000-00009A230000}"/>
    <cellStyle name="Header2 2 2 2 3 5 4 2 2" xfId="39493" xr:uid="{00000000-0005-0000-0000-00009B230000}"/>
    <cellStyle name="Header2 2 2 2 3 5 4 3" xfId="25252" xr:uid="{00000000-0005-0000-0000-00009C230000}"/>
    <cellStyle name="Header2 2 2 2 3 5 4 4" xfId="34342" xr:uid="{00000000-0005-0000-0000-00009D230000}"/>
    <cellStyle name="Header2 2 2 2 3 5 5" xfId="20669" xr:uid="{00000000-0005-0000-0000-00009E230000}"/>
    <cellStyle name="Header2 2 2 2 3 5 5 2" xfId="32486" xr:uid="{00000000-0005-0000-0000-00009F230000}"/>
    <cellStyle name="Header2 2 2 2 3 5 5 2 2" xfId="42485" xr:uid="{00000000-0005-0000-0000-0000A0230000}"/>
    <cellStyle name="Header2 2 2 2 3 5 5 3" xfId="37334" xr:uid="{00000000-0005-0000-0000-0000A1230000}"/>
    <cellStyle name="Header2 2 2 2 3 5 6" xfId="23417" xr:uid="{00000000-0005-0000-0000-0000A2230000}"/>
    <cellStyle name="Header2 2 2 2 3 5 6 2" xfId="21922" xr:uid="{00000000-0005-0000-0000-0000A3230000}"/>
    <cellStyle name="Header2 2 2 2 3 5 7" xfId="23086" xr:uid="{00000000-0005-0000-0000-0000A4230000}"/>
    <cellStyle name="Header2 2 2 2 3 5 7 2" xfId="21282" xr:uid="{00000000-0005-0000-0000-0000A5230000}"/>
    <cellStyle name="Header2 2 2 2 3 5 8" xfId="22340" xr:uid="{00000000-0005-0000-0000-0000A6230000}"/>
    <cellStyle name="Header2 2 2 2 3 6" xfId="16120" xr:uid="{00000000-0005-0000-0000-0000A7230000}"/>
    <cellStyle name="Header2 2 2 2 3 6 2" xfId="19546" xr:uid="{00000000-0005-0000-0000-0000A8230000}"/>
    <cellStyle name="Header2 2 2 2 3 6 2 2" xfId="31363" xr:uid="{00000000-0005-0000-0000-0000A9230000}"/>
    <cellStyle name="Header2 2 2 2 3 6 2 2 2" xfId="41362" xr:uid="{00000000-0005-0000-0000-0000AA230000}"/>
    <cellStyle name="Header2 2 2 2 3 6 2 3" xfId="27021" xr:uid="{00000000-0005-0000-0000-0000AB230000}"/>
    <cellStyle name="Header2 2 2 2 3 6 2 4" xfId="36211" xr:uid="{00000000-0005-0000-0000-0000AC230000}"/>
    <cellStyle name="Header2 2 2 2 3 6 3" xfId="20152" xr:uid="{00000000-0005-0000-0000-0000AD230000}"/>
    <cellStyle name="Header2 2 2 2 3 6 3 2" xfId="31969" xr:uid="{00000000-0005-0000-0000-0000AE230000}"/>
    <cellStyle name="Header2 2 2 2 3 6 3 2 2" xfId="41968" xr:uid="{00000000-0005-0000-0000-0000AF230000}"/>
    <cellStyle name="Header2 2 2 2 3 6 3 3" xfId="27627" xr:uid="{00000000-0005-0000-0000-0000B0230000}"/>
    <cellStyle name="Header2 2 2 2 3 6 3 4" xfId="36817" xr:uid="{00000000-0005-0000-0000-0000B1230000}"/>
    <cellStyle name="Header2 2 2 2 3 6 4" xfId="17877" xr:uid="{00000000-0005-0000-0000-0000B2230000}"/>
    <cellStyle name="Header2 2 2 2 3 6 4 2" xfId="29694" xr:uid="{00000000-0005-0000-0000-0000B3230000}"/>
    <cellStyle name="Header2 2 2 2 3 6 4 2 2" xfId="39693" xr:uid="{00000000-0005-0000-0000-0000B4230000}"/>
    <cellStyle name="Header2 2 2 2 3 6 4 3" xfId="25452" xr:uid="{00000000-0005-0000-0000-0000B5230000}"/>
    <cellStyle name="Header2 2 2 2 3 6 4 4" xfId="34542" xr:uid="{00000000-0005-0000-0000-0000B6230000}"/>
    <cellStyle name="Header2 2 2 2 3 6 5" xfId="20961" xr:uid="{00000000-0005-0000-0000-0000B7230000}"/>
    <cellStyle name="Header2 2 2 2 3 6 5 2" xfId="32778" xr:uid="{00000000-0005-0000-0000-0000B8230000}"/>
    <cellStyle name="Header2 2 2 2 3 6 5 2 2" xfId="42777" xr:uid="{00000000-0005-0000-0000-0000B9230000}"/>
    <cellStyle name="Header2 2 2 2 3 6 5 3" xfId="37626" xr:uid="{00000000-0005-0000-0000-0000BA230000}"/>
    <cellStyle name="Header2 2 2 2 3 6 6" xfId="27937" xr:uid="{00000000-0005-0000-0000-0000BB230000}"/>
    <cellStyle name="Header2 2 2 2 3 6 6 2" xfId="37936" xr:uid="{00000000-0005-0000-0000-0000BC230000}"/>
    <cellStyle name="Header2 2 2 2 3 6 7" xfId="21434" xr:uid="{00000000-0005-0000-0000-0000BD230000}"/>
    <cellStyle name="Header2 2 2 2 3 7" xfId="15825" xr:uid="{00000000-0005-0000-0000-0000BE230000}"/>
    <cellStyle name="Header2 2 2 2 3 7 2" xfId="27642" xr:uid="{00000000-0005-0000-0000-0000BF230000}"/>
    <cellStyle name="Header2 2 2 2 3 7 2 2" xfId="37641" xr:uid="{00000000-0005-0000-0000-0000C0230000}"/>
    <cellStyle name="Header2 2 2 2 3 7 3" xfId="23703" xr:uid="{00000000-0005-0000-0000-0000C1230000}"/>
    <cellStyle name="Header2 2 2 2 3 7 4" xfId="32793" xr:uid="{00000000-0005-0000-0000-0000C2230000}"/>
    <cellStyle name="Header2 2 2 2 3 8" xfId="16730" xr:uid="{00000000-0005-0000-0000-0000C3230000}"/>
    <cellStyle name="Header2 2 2 2 3 8 2" xfId="28547" xr:uid="{00000000-0005-0000-0000-0000C4230000}"/>
    <cellStyle name="Header2 2 2 2 3 8 2 2" xfId="38546" xr:uid="{00000000-0005-0000-0000-0000C5230000}"/>
    <cellStyle name="Header2 2 2 2 3 8 3" xfId="24305" xr:uid="{00000000-0005-0000-0000-0000C6230000}"/>
    <cellStyle name="Header2 2 2 2 3 8 4" xfId="33395" xr:uid="{00000000-0005-0000-0000-0000C7230000}"/>
    <cellStyle name="Header2 2 2 2 3 9" xfId="16445" xr:uid="{00000000-0005-0000-0000-0000C8230000}"/>
    <cellStyle name="Header2 2 2 2 3 9 2" xfId="28262" xr:uid="{00000000-0005-0000-0000-0000C9230000}"/>
    <cellStyle name="Header2 2 2 2 3 9 2 2" xfId="38261" xr:uid="{00000000-0005-0000-0000-0000CA230000}"/>
    <cellStyle name="Header2 2 2 2 3 9 3" xfId="24020" xr:uid="{00000000-0005-0000-0000-0000CB230000}"/>
    <cellStyle name="Header2 2 2 2 3 9 4" xfId="33110" xr:uid="{00000000-0005-0000-0000-0000CC230000}"/>
    <cellStyle name="Header2 2 2 2 4" xfId="7736" xr:uid="{00000000-0005-0000-0000-0000CD230000}"/>
    <cellStyle name="Header2 2 2 2 4 10" xfId="17058" xr:uid="{00000000-0005-0000-0000-0000CE230000}"/>
    <cellStyle name="Header2 2 2 2 4 10 2" xfId="28875" xr:uid="{00000000-0005-0000-0000-0000CF230000}"/>
    <cellStyle name="Header2 2 2 2 4 10 2 2" xfId="38874" xr:uid="{00000000-0005-0000-0000-0000D0230000}"/>
    <cellStyle name="Header2 2 2 2 4 10 3" xfId="24633" xr:uid="{00000000-0005-0000-0000-0000D1230000}"/>
    <cellStyle name="Header2 2 2 2 4 10 4" xfId="33723" xr:uid="{00000000-0005-0000-0000-0000D2230000}"/>
    <cellStyle name="Header2 2 2 2 4 11" xfId="17361" xr:uid="{00000000-0005-0000-0000-0000D3230000}"/>
    <cellStyle name="Header2 2 2 2 4 11 2" xfId="29178" xr:uid="{00000000-0005-0000-0000-0000D4230000}"/>
    <cellStyle name="Header2 2 2 2 4 11 2 2" xfId="39177" xr:uid="{00000000-0005-0000-0000-0000D5230000}"/>
    <cellStyle name="Header2 2 2 2 4 11 3" xfId="24936" xr:uid="{00000000-0005-0000-0000-0000D6230000}"/>
    <cellStyle name="Header2 2 2 2 4 11 4" xfId="34026" xr:uid="{00000000-0005-0000-0000-0000D7230000}"/>
    <cellStyle name="Header2 2 2 2 4 12" xfId="18574" xr:uid="{00000000-0005-0000-0000-0000D8230000}"/>
    <cellStyle name="Header2 2 2 2 4 12 2" xfId="30391" xr:uid="{00000000-0005-0000-0000-0000D9230000}"/>
    <cellStyle name="Header2 2 2 2 4 12 2 2" xfId="40390" xr:uid="{00000000-0005-0000-0000-0000DA230000}"/>
    <cellStyle name="Header2 2 2 2 4 12 3" xfId="26049" xr:uid="{00000000-0005-0000-0000-0000DB230000}"/>
    <cellStyle name="Header2 2 2 2 4 12 4" xfId="35239" xr:uid="{00000000-0005-0000-0000-0000DC230000}"/>
    <cellStyle name="Header2 2 2 2 4 13" xfId="18938" xr:uid="{00000000-0005-0000-0000-0000DD230000}"/>
    <cellStyle name="Header2 2 2 2 4 13 2" xfId="30755" xr:uid="{00000000-0005-0000-0000-0000DE230000}"/>
    <cellStyle name="Header2 2 2 2 4 13 2 2" xfId="40754" xr:uid="{00000000-0005-0000-0000-0000DF230000}"/>
    <cellStyle name="Header2 2 2 2 4 13 3" xfId="26413" xr:uid="{00000000-0005-0000-0000-0000E0230000}"/>
    <cellStyle name="Header2 2 2 2 4 13 4" xfId="35603" xr:uid="{00000000-0005-0000-0000-0000E1230000}"/>
    <cellStyle name="Header2 2 2 2 4 14" xfId="20251" xr:uid="{00000000-0005-0000-0000-0000E2230000}"/>
    <cellStyle name="Header2 2 2 2 4 14 2" xfId="32068" xr:uid="{00000000-0005-0000-0000-0000E3230000}"/>
    <cellStyle name="Header2 2 2 2 4 14 2 2" xfId="42067" xr:uid="{00000000-0005-0000-0000-0000E4230000}"/>
    <cellStyle name="Header2 2 2 2 4 14 3" xfId="36916" xr:uid="{00000000-0005-0000-0000-0000E5230000}"/>
    <cellStyle name="Header2 2 2 2 4 15" xfId="23366" xr:uid="{00000000-0005-0000-0000-0000E6230000}"/>
    <cellStyle name="Header2 2 2 2 4 15 2" xfId="21936" xr:uid="{00000000-0005-0000-0000-0000E7230000}"/>
    <cellStyle name="Header2 2 2 2 4 16" xfId="22760" xr:uid="{00000000-0005-0000-0000-0000E8230000}"/>
    <cellStyle name="Header2 2 2 2 4 2" xfId="7737" xr:uid="{00000000-0005-0000-0000-0000E9230000}"/>
    <cellStyle name="Header2 2 2 2 4 2 10" xfId="18937" xr:uid="{00000000-0005-0000-0000-0000EA230000}"/>
    <cellStyle name="Header2 2 2 2 4 2 10 2" xfId="30754" xr:uid="{00000000-0005-0000-0000-0000EB230000}"/>
    <cellStyle name="Header2 2 2 2 4 2 10 2 2" xfId="40753" xr:uid="{00000000-0005-0000-0000-0000EC230000}"/>
    <cellStyle name="Header2 2 2 2 4 2 10 3" xfId="26412" xr:uid="{00000000-0005-0000-0000-0000ED230000}"/>
    <cellStyle name="Header2 2 2 2 4 2 10 4" xfId="35602" xr:uid="{00000000-0005-0000-0000-0000EE230000}"/>
    <cellStyle name="Header2 2 2 2 4 2 11" xfId="20348" xr:uid="{00000000-0005-0000-0000-0000EF230000}"/>
    <cellStyle name="Header2 2 2 2 4 2 11 2" xfId="32165" xr:uid="{00000000-0005-0000-0000-0000F0230000}"/>
    <cellStyle name="Header2 2 2 2 4 2 11 2 2" xfId="42164" xr:uid="{00000000-0005-0000-0000-0000F1230000}"/>
    <cellStyle name="Header2 2 2 2 4 2 11 3" xfId="37013" xr:uid="{00000000-0005-0000-0000-0000F2230000}"/>
    <cellStyle name="Header2 2 2 2 4 2 12" xfId="23365" xr:uid="{00000000-0005-0000-0000-0000F3230000}"/>
    <cellStyle name="Header2 2 2 2 4 2 12 2" xfId="21937" xr:uid="{00000000-0005-0000-0000-0000F4230000}"/>
    <cellStyle name="Header2 2 2 2 4 2 13" xfId="22759" xr:uid="{00000000-0005-0000-0000-0000F5230000}"/>
    <cellStyle name="Header2 2 2 2 4 2 2" xfId="15544" xr:uid="{00000000-0005-0000-0000-0000F6230000}"/>
    <cellStyle name="Header2 2 2 2 4 2 2 2" xfId="19249" xr:uid="{00000000-0005-0000-0000-0000F7230000}"/>
    <cellStyle name="Header2 2 2 2 4 2 2 2 2" xfId="31066" xr:uid="{00000000-0005-0000-0000-0000F8230000}"/>
    <cellStyle name="Header2 2 2 2 4 2 2 2 2 2" xfId="41065" xr:uid="{00000000-0005-0000-0000-0000F9230000}"/>
    <cellStyle name="Header2 2 2 2 4 2 2 2 3" xfId="26724" xr:uid="{00000000-0005-0000-0000-0000FA230000}"/>
    <cellStyle name="Header2 2 2 2 4 2 2 2 4" xfId="35914" xr:uid="{00000000-0005-0000-0000-0000FB230000}"/>
    <cellStyle name="Header2 2 2 2 4 2 2 3" xfId="19855" xr:uid="{00000000-0005-0000-0000-0000FC230000}"/>
    <cellStyle name="Header2 2 2 2 4 2 2 3 2" xfId="31672" xr:uid="{00000000-0005-0000-0000-0000FD230000}"/>
    <cellStyle name="Header2 2 2 2 4 2 2 3 2 2" xfId="41671" xr:uid="{00000000-0005-0000-0000-0000FE230000}"/>
    <cellStyle name="Header2 2 2 2 4 2 2 3 3" xfId="27330" xr:uid="{00000000-0005-0000-0000-0000FF230000}"/>
    <cellStyle name="Header2 2 2 2 4 2 2 3 4" xfId="36520" xr:uid="{00000000-0005-0000-0000-000000240000}"/>
    <cellStyle name="Header2 2 2 2 4 2 2 4" xfId="18130" xr:uid="{00000000-0005-0000-0000-000001240000}"/>
    <cellStyle name="Header2 2 2 2 4 2 2 4 2" xfId="29947" xr:uid="{00000000-0005-0000-0000-000002240000}"/>
    <cellStyle name="Header2 2 2 2 4 2 2 4 2 2" xfId="39946" xr:uid="{00000000-0005-0000-0000-000003240000}"/>
    <cellStyle name="Header2 2 2 2 4 2 2 4 3" xfId="25705" xr:uid="{00000000-0005-0000-0000-000004240000}"/>
    <cellStyle name="Header2 2 2 2 4 2 2 4 4" xfId="34795" xr:uid="{00000000-0005-0000-0000-000005240000}"/>
    <cellStyle name="Header2 2 2 2 4 2 2 5" xfId="20664" xr:uid="{00000000-0005-0000-0000-000006240000}"/>
    <cellStyle name="Header2 2 2 2 4 2 2 5 2" xfId="32481" xr:uid="{00000000-0005-0000-0000-000007240000}"/>
    <cellStyle name="Header2 2 2 2 4 2 2 5 2 2" xfId="42480" xr:uid="{00000000-0005-0000-0000-000008240000}"/>
    <cellStyle name="Header2 2 2 2 4 2 2 5 3" xfId="37329" xr:uid="{00000000-0005-0000-0000-000009240000}"/>
    <cellStyle name="Header2 2 2 2 4 2 2 6" xfId="23422" xr:uid="{00000000-0005-0000-0000-00000A240000}"/>
    <cellStyle name="Header2 2 2 2 4 2 2 6 2" xfId="21918" xr:uid="{00000000-0005-0000-0000-00000B240000}"/>
    <cellStyle name="Header2 2 2 2 4 2 2 7" xfId="23082" xr:uid="{00000000-0005-0000-0000-00000C240000}"/>
    <cellStyle name="Header2 2 2 2 4 2 2 7 2" xfId="22054" xr:uid="{00000000-0005-0000-0000-00000D240000}"/>
    <cellStyle name="Header2 2 2 2 4 2 2 8" xfId="21594" xr:uid="{00000000-0005-0000-0000-00000E240000}"/>
    <cellStyle name="Header2 2 2 2 4 2 3" xfId="16125" xr:uid="{00000000-0005-0000-0000-00000F240000}"/>
    <cellStyle name="Header2 2 2 2 4 2 3 2" xfId="19544" xr:uid="{00000000-0005-0000-0000-000010240000}"/>
    <cellStyle name="Header2 2 2 2 4 2 3 2 2" xfId="31361" xr:uid="{00000000-0005-0000-0000-000011240000}"/>
    <cellStyle name="Header2 2 2 2 4 2 3 2 2 2" xfId="41360" xr:uid="{00000000-0005-0000-0000-000012240000}"/>
    <cellStyle name="Header2 2 2 2 4 2 3 2 3" xfId="27019" xr:uid="{00000000-0005-0000-0000-000013240000}"/>
    <cellStyle name="Header2 2 2 2 4 2 3 2 4" xfId="36209" xr:uid="{00000000-0005-0000-0000-000014240000}"/>
    <cellStyle name="Header2 2 2 2 4 2 3 3" xfId="20150" xr:uid="{00000000-0005-0000-0000-000015240000}"/>
    <cellStyle name="Header2 2 2 2 4 2 3 3 2" xfId="31967" xr:uid="{00000000-0005-0000-0000-000016240000}"/>
    <cellStyle name="Header2 2 2 2 4 2 3 3 2 2" xfId="41966" xr:uid="{00000000-0005-0000-0000-000017240000}"/>
    <cellStyle name="Header2 2 2 2 4 2 3 3 3" xfId="27625" xr:uid="{00000000-0005-0000-0000-000018240000}"/>
    <cellStyle name="Header2 2 2 2 4 2 3 3 4" xfId="36815" xr:uid="{00000000-0005-0000-0000-000019240000}"/>
    <cellStyle name="Header2 2 2 2 4 2 3 4" xfId="17639" xr:uid="{00000000-0005-0000-0000-00001A240000}"/>
    <cellStyle name="Header2 2 2 2 4 2 3 4 2" xfId="29456" xr:uid="{00000000-0005-0000-0000-00001B240000}"/>
    <cellStyle name="Header2 2 2 2 4 2 3 4 2 2" xfId="39455" xr:uid="{00000000-0005-0000-0000-00001C240000}"/>
    <cellStyle name="Header2 2 2 2 4 2 3 4 3" xfId="25214" xr:uid="{00000000-0005-0000-0000-00001D240000}"/>
    <cellStyle name="Header2 2 2 2 4 2 3 4 4" xfId="34304" xr:uid="{00000000-0005-0000-0000-00001E240000}"/>
    <cellStyle name="Header2 2 2 2 4 2 3 5" xfId="20959" xr:uid="{00000000-0005-0000-0000-00001F240000}"/>
    <cellStyle name="Header2 2 2 2 4 2 3 5 2" xfId="32776" xr:uid="{00000000-0005-0000-0000-000020240000}"/>
    <cellStyle name="Header2 2 2 2 4 2 3 5 2 2" xfId="42775" xr:uid="{00000000-0005-0000-0000-000021240000}"/>
    <cellStyle name="Header2 2 2 2 4 2 3 5 3" xfId="37624" xr:uid="{00000000-0005-0000-0000-000022240000}"/>
    <cellStyle name="Header2 2 2 2 4 2 3 6" xfId="27942" xr:uid="{00000000-0005-0000-0000-000023240000}"/>
    <cellStyle name="Header2 2 2 2 4 2 3 6 2" xfId="37941" xr:uid="{00000000-0005-0000-0000-000024240000}"/>
    <cellStyle name="Header2 2 2 2 4 2 3 7" xfId="21436" xr:uid="{00000000-0005-0000-0000-000025240000}"/>
    <cellStyle name="Header2 2 2 2 4 2 4" xfId="15826" xr:uid="{00000000-0005-0000-0000-000026240000}"/>
    <cellStyle name="Header2 2 2 2 4 2 4 2" xfId="27643" xr:uid="{00000000-0005-0000-0000-000027240000}"/>
    <cellStyle name="Header2 2 2 2 4 2 4 2 2" xfId="37642" xr:uid="{00000000-0005-0000-0000-000028240000}"/>
    <cellStyle name="Header2 2 2 2 4 2 4 3" xfId="23704" xr:uid="{00000000-0005-0000-0000-000029240000}"/>
    <cellStyle name="Header2 2 2 2 4 2 4 4" xfId="32794" xr:uid="{00000000-0005-0000-0000-00002A240000}"/>
    <cellStyle name="Header2 2 2 2 4 2 5" xfId="16725" xr:uid="{00000000-0005-0000-0000-00002B240000}"/>
    <cellStyle name="Header2 2 2 2 4 2 5 2" xfId="28542" xr:uid="{00000000-0005-0000-0000-00002C240000}"/>
    <cellStyle name="Header2 2 2 2 4 2 5 2 2" xfId="38541" xr:uid="{00000000-0005-0000-0000-00002D240000}"/>
    <cellStyle name="Header2 2 2 2 4 2 5 3" xfId="24300" xr:uid="{00000000-0005-0000-0000-00002E240000}"/>
    <cellStyle name="Header2 2 2 2 4 2 5 4" xfId="33390" xr:uid="{00000000-0005-0000-0000-00002F240000}"/>
    <cellStyle name="Header2 2 2 2 4 2 6" xfId="17023" xr:uid="{00000000-0005-0000-0000-000030240000}"/>
    <cellStyle name="Header2 2 2 2 4 2 6 2" xfId="28840" xr:uid="{00000000-0005-0000-0000-000031240000}"/>
    <cellStyle name="Header2 2 2 2 4 2 6 2 2" xfId="38839" xr:uid="{00000000-0005-0000-0000-000032240000}"/>
    <cellStyle name="Header2 2 2 2 4 2 6 3" xfId="24598" xr:uid="{00000000-0005-0000-0000-000033240000}"/>
    <cellStyle name="Header2 2 2 2 4 2 6 4" xfId="33688" xr:uid="{00000000-0005-0000-0000-000034240000}"/>
    <cellStyle name="Header2 2 2 2 4 2 7" xfId="17059" xr:uid="{00000000-0005-0000-0000-000035240000}"/>
    <cellStyle name="Header2 2 2 2 4 2 7 2" xfId="28876" xr:uid="{00000000-0005-0000-0000-000036240000}"/>
    <cellStyle name="Header2 2 2 2 4 2 7 2 2" xfId="38875" xr:uid="{00000000-0005-0000-0000-000037240000}"/>
    <cellStyle name="Header2 2 2 2 4 2 7 3" xfId="24634" xr:uid="{00000000-0005-0000-0000-000038240000}"/>
    <cellStyle name="Header2 2 2 2 4 2 7 4" xfId="33724" xr:uid="{00000000-0005-0000-0000-000039240000}"/>
    <cellStyle name="Header2 2 2 2 4 2 8" xfId="17362" xr:uid="{00000000-0005-0000-0000-00003A240000}"/>
    <cellStyle name="Header2 2 2 2 4 2 8 2" xfId="29179" xr:uid="{00000000-0005-0000-0000-00003B240000}"/>
    <cellStyle name="Header2 2 2 2 4 2 8 2 2" xfId="39178" xr:uid="{00000000-0005-0000-0000-00003C240000}"/>
    <cellStyle name="Header2 2 2 2 4 2 8 3" xfId="24937" xr:uid="{00000000-0005-0000-0000-00003D240000}"/>
    <cellStyle name="Header2 2 2 2 4 2 8 4" xfId="34027" xr:uid="{00000000-0005-0000-0000-00003E240000}"/>
    <cellStyle name="Header2 2 2 2 4 2 9" xfId="18573" xr:uid="{00000000-0005-0000-0000-00003F240000}"/>
    <cellStyle name="Header2 2 2 2 4 2 9 2" xfId="30390" xr:uid="{00000000-0005-0000-0000-000040240000}"/>
    <cellStyle name="Header2 2 2 2 4 2 9 2 2" xfId="40389" xr:uid="{00000000-0005-0000-0000-000041240000}"/>
    <cellStyle name="Header2 2 2 2 4 2 9 3" xfId="26048" xr:uid="{00000000-0005-0000-0000-000042240000}"/>
    <cellStyle name="Header2 2 2 2 4 2 9 4" xfId="35238" xr:uid="{00000000-0005-0000-0000-000043240000}"/>
    <cellStyle name="Header2 2 2 2 4 3" xfId="7738" xr:uid="{00000000-0005-0000-0000-000044240000}"/>
    <cellStyle name="Header2 2 2 2 4 3 10" xfId="17870" xr:uid="{00000000-0005-0000-0000-000045240000}"/>
    <cellStyle name="Header2 2 2 2 4 3 10 2" xfId="29687" xr:uid="{00000000-0005-0000-0000-000046240000}"/>
    <cellStyle name="Header2 2 2 2 4 3 10 2 2" xfId="39686" xr:uid="{00000000-0005-0000-0000-000047240000}"/>
    <cellStyle name="Header2 2 2 2 4 3 10 3" xfId="25445" xr:uid="{00000000-0005-0000-0000-000048240000}"/>
    <cellStyle name="Header2 2 2 2 4 3 10 4" xfId="34535" xr:uid="{00000000-0005-0000-0000-000049240000}"/>
    <cellStyle name="Header2 2 2 2 4 3 11" xfId="20260" xr:uid="{00000000-0005-0000-0000-00004A240000}"/>
    <cellStyle name="Header2 2 2 2 4 3 11 2" xfId="32077" xr:uid="{00000000-0005-0000-0000-00004B240000}"/>
    <cellStyle name="Header2 2 2 2 4 3 11 2 2" xfId="42076" xr:uid="{00000000-0005-0000-0000-00004C240000}"/>
    <cellStyle name="Header2 2 2 2 4 3 11 3" xfId="36925" xr:uid="{00000000-0005-0000-0000-00004D240000}"/>
    <cellStyle name="Header2 2 2 2 4 3 12" xfId="23364" xr:uid="{00000000-0005-0000-0000-00004E240000}"/>
    <cellStyle name="Header2 2 2 2 4 3 12 2" xfId="21938" xr:uid="{00000000-0005-0000-0000-00004F240000}"/>
    <cellStyle name="Header2 2 2 2 4 3 13" xfId="22758" xr:uid="{00000000-0005-0000-0000-000050240000}"/>
    <cellStyle name="Header2 2 2 2 4 3 2" xfId="15545" xr:uid="{00000000-0005-0000-0000-000051240000}"/>
    <cellStyle name="Header2 2 2 2 4 3 2 2" xfId="19248" xr:uid="{00000000-0005-0000-0000-000052240000}"/>
    <cellStyle name="Header2 2 2 2 4 3 2 2 2" xfId="31065" xr:uid="{00000000-0005-0000-0000-000053240000}"/>
    <cellStyle name="Header2 2 2 2 4 3 2 2 2 2" xfId="41064" xr:uid="{00000000-0005-0000-0000-000054240000}"/>
    <cellStyle name="Header2 2 2 2 4 3 2 2 3" xfId="26723" xr:uid="{00000000-0005-0000-0000-000055240000}"/>
    <cellStyle name="Header2 2 2 2 4 3 2 2 4" xfId="35913" xr:uid="{00000000-0005-0000-0000-000056240000}"/>
    <cellStyle name="Header2 2 2 2 4 3 2 3" xfId="19854" xr:uid="{00000000-0005-0000-0000-000057240000}"/>
    <cellStyle name="Header2 2 2 2 4 3 2 3 2" xfId="31671" xr:uid="{00000000-0005-0000-0000-000058240000}"/>
    <cellStyle name="Header2 2 2 2 4 3 2 3 2 2" xfId="41670" xr:uid="{00000000-0005-0000-0000-000059240000}"/>
    <cellStyle name="Header2 2 2 2 4 3 2 3 3" xfId="27329" xr:uid="{00000000-0005-0000-0000-00005A240000}"/>
    <cellStyle name="Header2 2 2 2 4 3 2 3 4" xfId="36519" xr:uid="{00000000-0005-0000-0000-00005B240000}"/>
    <cellStyle name="Header2 2 2 2 4 3 2 4" xfId="17943" xr:uid="{00000000-0005-0000-0000-00005C240000}"/>
    <cellStyle name="Header2 2 2 2 4 3 2 4 2" xfId="29760" xr:uid="{00000000-0005-0000-0000-00005D240000}"/>
    <cellStyle name="Header2 2 2 2 4 3 2 4 2 2" xfId="39759" xr:uid="{00000000-0005-0000-0000-00005E240000}"/>
    <cellStyle name="Header2 2 2 2 4 3 2 4 3" xfId="25518" xr:uid="{00000000-0005-0000-0000-00005F240000}"/>
    <cellStyle name="Header2 2 2 2 4 3 2 4 4" xfId="34608" xr:uid="{00000000-0005-0000-0000-000060240000}"/>
    <cellStyle name="Header2 2 2 2 4 3 2 5" xfId="20663" xr:uid="{00000000-0005-0000-0000-000061240000}"/>
    <cellStyle name="Header2 2 2 2 4 3 2 5 2" xfId="32480" xr:uid="{00000000-0005-0000-0000-000062240000}"/>
    <cellStyle name="Header2 2 2 2 4 3 2 5 2 2" xfId="42479" xr:uid="{00000000-0005-0000-0000-000063240000}"/>
    <cellStyle name="Header2 2 2 2 4 3 2 5 3" xfId="37328" xr:uid="{00000000-0005-0000-0000-000064240000}"/>
    <cellStyle name="Header2 2 2 2 4 3 2 6" xfId="23423" xr:uid="{00000000-0005-0000-0000-000065240000}"/>
    <cellStyle name="Header2 2 2 2 4 3 2 6 2" xfId="21081" xr:uid="{00000000-0005-0000-0000-000066240000}"/>
    <cellStyle name="Header2 2 2 2 4 3 2 7" xfId="22899" xr:uid="{00000000-0005-0000-0000-000067240000}"/>
    <cellStyle name="Header2 2 2 2 4 3 2 7 2" xfId="21349" xr:uid="{00000000-0005-0000-0000-000068240000}"/>
    <cellStyle name="Header2 2 2 2 4 3 2 8" xfId="22344" xr:uid="{00000000-0005-0000-0000-000069240000}"/>
    <cellStyle name="Header2 2 2 2 4 3 3" xfId="16126" xr:uid="{00000000-0005-0000-0000-00006A240000}"/>
    <cellStyle name="Header2 2 2 2 4 3 3 2" xfId="18969" xr:uid="{00000000-0005-0000-0000-00006B240000}"/>
    <cellStyle name="Header2 2 2 2 4 3 3 2 2" xfId="30786" xr:uid="{00000000-0005-0000-0000-00006C240000}"/>
    <cellStyle name="Header2 2 2 2 4 3 3 2 2 2" xfId="40785" xr:uid="{00000000-0005-0000-0000-00006D240000}"/>
    <cellStyle name="Header2 2 2 2 4 3 3 2 3" xfId="26444" xr:uid="{00000000-0005-0000-0000-00006E240000}"/>
    <cellStyle name="Header2 2 2 2 4 3 3 2 4" xfId="35634" xr:uid="{00000000-0005-0000-0000-00006F240000}"/>
    <cellStyle name="Header2 2 2 2 4 3 3 3" xfId="19575" xr:uid="{00000000-0005-0000-0000-000070240000}"/>
    <cellStyle name="Header2 2 2 2 4 3 3 3 2" xfId="31392" xr:uid="{00000000-0005-0000-0000-000071240000}"/>
    <cellStyle name="Header2 2 2 2 4 3 3 3 2 2" xfId="41391" xr:uid="{00000000-0005-0000-0000-000072240000}"/>
    <cellStyle name="Header2 2 2 2 4 3 3 3 3" xfId="27050" xr:uid="{00000000-0005-0000-0000-000073240000}"/>
    <cellStyle name="Header2 2 2 2 4 3 3 3 4" xfId="36240" xr:uid="{00000000-0005-0000-0000-000074240000}"/>
    <cellStyle name="Header2 2 2 2 4 3 3 4" xfId="17840" xr:uid="{00000000-0005-0000-0000-000075240000}"/>
    <cellStyle name="Header2 2 2 2 4 3 3 4 2" xfId="29657" xr:uid="{00000000-0005-0000-0000-000076240000}"/>
    <cellStyle name="Header2 2 2 2 4 3 3 4 2 2" xfId="39656" xr:uid="{00000000-0005-0000-0000-000077240000}"/>
    <cellStyle name="Header2 2 2 2 4 3 3 4 3" xfId="25415" xr:uid="{00000000-0005-0000-0000-000078240000}"/>
    <cellStyle name="Header2 2 2 2 4 3 3 4 4" xfId="34505" xr:uid="{00000000-0005-0000-0000-000079240000}"/>
    <cellStyle name="Header2 2 2 2 4 3 3 5" xfId="20384" xr:uid="{00000000-0005-0000-0000-00007A240000}"/>
    <cellStyle name="Header2 2 2 2 4 3 3 5 2" xfId="32201" xr:uid="{00000000-0005-0000-0000-00007B240000}"/>
    <cellStyle name="Header2 2 2 2 4 3 3 5 2 2" xfId="42200" xr:uid="{00000000-0005-0000-0000-00007C240000}"/>
    <cellStyle name="Header2 2 2 2 4 3 3 5 3" xfId="37049" xr:uid="{00000000-0005-0000-0000-00007D240000}"/>
    <cellStyle name="Header2 2 2 2 4 3 3 6" xfId="27943" xr:uid="{00000000-0005-0000-0000-00007E240000}"/>
    <cellStyle name="Header2 2 2 2 4 3 3 6 2" xfId="37942" xr:uid="{00000000-0005-0000-0000-00007F240000}"/>
    <cellStyle name="Header2 2 2 2 4 3 3 7" xfId="22481" xr:uid="{00000000-0005-0000-0000-000080240000}"/>
    <cellStyle name="Header2 2 2 2 4 3 4" xfId="16405" xr:uid="{00000000-0005-0000-0000-000081240000}"/>
    <cellStyle name="Header2 2 2 2 4 3 4 2" xfId="28222" xr:uid="{00000000-0005-0000-0000-000082240000}"/>
    <cellStyle name="Header2 2 2 2 4 3 4 2 2" xfId="38221" xr:uid="{00000000-0005-0000-0000-000083240000}"/>
    <cellStyle name="Header2 2 2 2 4 3 4 3" xfId="23980" xr:uid="{00000000-0005-0000-0000-000084240000}"/>
    <cellStyle name="Header2 2 2 2 4 3 4 4" xfId="33070" xr:uid="{00000000-0005-0000-0000-000085240000}"/>
    <cellStyle name="Header2 2 2 2 4 3 5" xfId="16724" xr:uid="{00000000-0005-0000-0000-000086240000}"/>
    <cellStyle name="Header2 2 2 2 4 3 5 2" xfId="28541" xr:uid="{00000000-0005-0000-0000-000087240000}"/>
    <cellStyle name="Header2 2 2 2 4 3 5 2 2" xfId="38540" xr:uid="{00000000-0005-0000-0000-000088240000}"/>
    <cellStyle name="Header2 2 2 2 4 3 5 3" xfId="24299" xr:uid="{00000000-0005-0000-0000-000089240000}"/>
    <cellStyle name="Header2 2 2 2 4 3 5 4" xfId="33389" xr:uid="{00000000-0005-0000-0000-00008A240000}"/>
    <cellStyle name="Header2 2 2 2 4 3 6" xfId="16442" xr:uid="{00000000-0005-0000-0000-00008B240000}"/>
    <cellStyle name="Header2 2 2 2 4 3 6 2" xfId="28259" xr:uid="{00000000-0005-0000-0000-00008C240000}"/>
    <cellStyle name="Header2 2 2 2 4 3 6 2 2" xfId="38258" xr:uid="{00000000-0005-0000-0000-00008D240000}"/>
    <cellStyle name="Header2 2 2 2 4 3 6 3" xfId="24017" xr:uid="{00000000-0005-0000-0000-00008E240000}"/>
    <cellStyle name="Header2 2 2 2 4 3 6 4" xfId="33107" xr:uid="{00000000-0005-0000-0000-00008F240000}"/>
    <cellStyle name="Header2 2 2 2 4 3 7" xfId="17060" xr:uid="{00000000-0005-0000-0000-000090240000}"/>
    <cellStyle name="Header2 2 2 2 4 3 7 2" xfId="28877" xr:uid="{00000000-0005-0000-0000-000091240000}"/>
    <cellStyle name="Header2 2 2 2 4 3 7 2 2" xfId="38876" xr:uid="{00000000-0005-0000-0000-000092240000}"/>
    <cellStyle name="Header2 2 2 2 4 3 7 3" xfId="24635" xr:uid="{00000000-0005-0000-0000-000093240000}"/>
    <cellStyle name="Header2 2 2 2 4 3 7 4" xfId="33725" xr:uid="{00000000-0005-0000-0000-000094240000}"/>
    <cellStyle name="Header2 2 2 2 4 3 8" xfId="17363" xr:uid="{00000000-0005-0000-0000-000095240000}"/>
    <cellStyle name="Header2 2 2 2 4 3 8 2" xfId="29180" xr:uid="{00000000-0005-0000-0000-000096240000}"/>
    <cellStyle name="Header2 2 2 2 4 3 8 2 2" xfId="39179" xr:uid="{00000000-0005-0000-0000-000097240000}"/>
    <cellStyle name="Header2 2 2 2 4 3 8 3" xfId="24938" xr:uid="{00000000-0005-0000-0000-000098240000}"/>
    <cellStyle name="Header2 2 2 2 4 3 8 4" xfId="34028" xr:uid="{00000000-0005-0000-0000-000099240000}"/>
    <cellStyle name="Header2 2 2 2 4 3 9" xfId="18572" xr:uid="{00000000-0005-0000-0000-00009A240000}"/>
    <cellStyle name="Header2 2 2 2 4 3 9 2" xfId="30389" xr:uid="{00000000-0005-0000-0000-00009B240000}"/>
    <cellStyle name="Header2 2 2 2 4 3 9 2 2" xfId="40388" xr:uid="{00000000-0005-0000-0000-00009C240000}"/>
    <cellStyle name="Header2 2 2 2 4 3 9 3" xfId="26047" xr:uid="{00000000-0005-0000-0000-00009D240000}"/>
    <cellStyle name="Header2 2 2 2 4 3 9 4" xfId="35237" xr:uid="{00000000-0005-0000-0000-00009E240000}"/>
    <cellStyle name="Header2 2 2 2 4 4" xfId="7739" xr:uid="{00000000-0005-0000-0000-00009F240000}"/>
    <cellStyle name="Header2 2 2 2 4 4 10" xfId="18936" xr:uid="{00000000-0005-0000-0000-0000A0240000}"/>
    <cellStyle name="Header2 2 2 2 4 4 10 2" xfId="30753" xr:uid="{00000000-0005-0000-0000-0000A1240000}"/>
    <cellStyle name="Header2 2 2 2 4 4 10 2 2" xfId="40752" xr:uid="{00000000-0005-0000-0000-0000A2240000}"/>
    <cellStyle name="Header2 2 2 2 4 4 10 3" xfId="26411" xr:uid="{00000000-0005-0000-0000-0000A3240000}"/>
    <cellStyle name="Header2 2 2 2 4 4 10 4" xfId="35601" xr:uid="{00000000-0005-0000-0000-0000A4240000}"/>
    <cellStyle name="Header2 2 2 2 4 4 11" xfId="20357" xr:uid="{00000000-0005-0000-0000-0000A5240000}"/>
    <cellStyle name="Header2 2 2 2 4 4 11 2" xfId="32174" xr:uid="{00000000-0005-0000-0000-0000A6240000}"/>
    <cellStyle name="Header2 2 2 2 4 4 11 2 2" xfId="42173" xr:uid="{00000000-0005-0000-0000-0000A7240000}"/>
    <cellStyle name="Header2 2 2 2 4 4 11 3" xfId="37022" xr:uid="{00000000-0005-0000-0000-0000A8240000}"/>
    <cellStyle name="Header2 2 2 2 4 4 12" xfId="23363" xr:uid="{00000000-0005-0000-0000-0000A9240000}"/>
    <cellStyle name="Header2 2 2 2 4 4 12 2" xfId="21939" xr:uid="{00000000-0005-0000-0000-0000AA240000}"/>
    <cellStyle name="Header2 2 2 2 4 4 13" xfId="22757" xr:uid="{00000000-0005-0000-0000-0000AB240000}"/>
    <cellStyle name="Header2 2 2 2 4 4 2" xfId="15546" xr:uid="{00000000-0005-0000-0000-0000AC240000}"/>
    <cellStyle name="Header2 2 2 2 4 4 2 2" xfId="19247" xr:uid="{00000000-0005-0000-0000-0000AD240000}"/>
    <cellStyle name="Header2 2 2 2 4 4 2 2 2" xfId="31064" xr:uid="{00000000-0005-0000-0000-0000AE240000}"/>
    <cellStyle name="Header2 2 2 2 4 4 2 2 2 2" xfId="41063" xr:uid="{00000000-0005-0000-0000-0000AF240000}"/>
    <cellStyle name="Header2 2 2 2 4 4 2 2 3" xfId="26722" xr:uid="{00000000-0005-0000-0000-0000B0240000}"/>
    <cellStyle name="Header2 2 2 2 4 4 2 2 4" xfId="35912" xr:uid="{00000000-0005-0000-0000-0000B1240000}"/>
    <cellStyle name="Header2 2 2 2 4 4 2 3" xfId="19853" xr:uid="{00000000-0005-0000-0000-0000B2240000}"/>
    <cellStyle name="Header2 2 2 2 4 4 2 3 2" xfId="31670" xr:uid="{00000000-0005-0000-0000-0000B3240000}"/>
    <cellStyle name="Header2 2 2 2 4 4 2 3 2 2" xfId="41669" xr:uid="{00000000-0005-0000-0000-0000B4240000}"/>
    <cellStyle name="Header2 2 2 2 4 4 2 3 3" xfId="27328" xr:uid="{00000000-0005-0000-0000-0000B5240000}"/>
    <cellStyle name="Header2 2 2 2 4 4 2 3 4" xfId="36518" xr:uid="{00000000-0005-0000-0000-0000B6240000}"/>
    <cellStyle name="Header2 2 2 2 4 4 2 4" xfId="17944" xr:uid="{00000000-0005-0000-0000-0000B7240000}"/>
    <cellStyle name="Header2 2 2 2 4 4 2 4 2" xfId="29761" xr:uid="{00000000-0005-0000-0000-0000B8240000}"/>
    <cellStyle name="Header2 2 2 2 4 4 2 4 2 2" xfId="39760" xr:uid="{00000000-0005-0000-0000-0000B9240000}"/>
    <cellStyle name="Header2 2 2 2 4 4 2 4 3" xfId="25519" xr:uid="{00000000-0005-0000-0000-0000BA240000}"/>
    <cellStyle name="Header2 2 2 2 4 4 2 4 4" xfId="34609" xr:uid="{00000000-0005-0000-0000-0000BB240000}"/>
    <cellStyle name="Header2 2 2 2 4 4 2 5" xfId="20662" xr:uid="{00000000-0005-0000-0000-0000BC240000}"/>
    <cellStyle name="Header2 2 2 2 4 4 2 5 2" xfId="32479" xr:uid="{00000000-0005-0000-0000-0000BD240000}"/>
    <cellStyle name="Header2 2 2 2 4 4 2 5 2 2" xfId="42478" xr:uid="{00000000-0005-0000-0000-0000BE240000}"/>
    <cellStyle name="Header2 2 2 2 4 4 2 5 3" xfId="37327" xr:uid="{00000000-0005-0000-0000-0000BF240000}"/>
    <cellStyle name="Header2 2 2 2 4 4 2 6" xfId="23424" xr:uid="{00000000-0005-0000-0000-0000C0240000}"/>
    <cellStyle name="Header2 2 2 2 4 4 2 6 2" xfId="21080" xr:uid="{00000000-0005-0000-0000-0000C1240000}"/>
    <cellStyle name="Header2 2 2 2 4 4 2 7" xfId="22898" xr:uid="{00000000-0005-0000-0000-0000C2240000}"/>
    <cellStyle name="Header2 2 2 2 4 4 2 7 2" xfId="21350" xr:uid="{00000000-0005-0000-0000-0000C3240000}"/>
    <cellStyle name="Header2 2 2 2 4 4 2 8" xfId="21595" xr:uid="{00000000-0005-0000-0000-0000C4240000}"/>
    <cellStyle name="Header2 2 2 2 4 4 3" xfId="16127" xr:uid="{00000000-0005-0000-0000-0000C5240000}"/>
    <cellStyle name="Header2 2 2 2 4 4 3 2" xfId="19543" xr:uid="{00000000-0005-0000-0000-0000C6240000}"/>
    <cellStyle name="Header2 2 2 2 4 4 3 2 2" xfId="31360" xr:uid="{00000000-0005-0000-0000-0000C7240000}"/>
    <cellStyle name="Header2 2 2 2 4 4 3 2 2 2" xfId="41359" xr:uid="{00000000-0005-0000-0000-0000C8240000}"/>
    <cellStyle name="Header2 2 2 2 4 4 3 2 3" xfId="27018" xr:uid="{00000000-0005-0000-0000-0000C9240000}"/>
    <cellStyle name="Header2 2 2 2 4 4 3 2 4" xfId="36208" xr:uid="{00000000-0005-0000-0000-0000CA240000}"/>
    <cellStyle name="Header2 2 2 2 4 4 3 3" xfId="20149" xr:uid="{00000000-0005-0000-0000-0000CB240000}"/>
    <cellStyle name="Header2 2 2 2 4 4 3 3 2" xfId="31966" xr:uid="{00000000-0005-0000-0000-0000CC240000}"/>
    <cellStyle name="Header2 2 2 2 4 4 3 3 2 2" xfId="41965" xr:uid="{00000000-0005-0000-0000-0000CD240000}"/>
    <cellStyle name="Header2 2 2 2 4 4 3 3 3" xfId="27624" xr:uid="{00000000-0005-0000-0000-0000CE240000}"/>
    <cellStyle name="Header2 2 2 2 4 4 3 3 4" xfId="36814" xr:uid="{00000000-0005-0000-0000-0000CF240000}"/>
    <cellStyle name="Header2 2 2 2 4 4 3 4" xfId="18034" xr:uid="{00000000-0005-0000-0000-0000D0240000}"/>
    <cellStyle name="Header2 2 2 2 4 4 3 4 2" xfId="29851" xr:uid="{00000000-0005-0000-0000-0000D1240000}"/>
    <cellStyle name="Header2 2 2 2 4 4 3 4 2 2" xfId="39850" xr:uid="{00000000-0005-0000-0000-0000D2240000}"/>
    <cellStyle name="Header2 2 2 2 4 4 3 4 3" xfId="25609" xr:uid="{00000000-0005-0000-0000-0000D3240000}"/>
    <cellStyle name="Header2 2 2 2 4 4 3 4 4" xfId="34699" xr:uid="{00000000-0005-0000-0000-0000D4240000}"/>
    <cellStyle name="Header2 2 2 2 4 4 3 5" xfId="20958" xr:uid="{00000000-0005-0000-0000-0000D5240000}"/>
    <cellStyle name="Header2 2 2 2 4 4 3 5 2" xfId="32775" xr:uid="{00000000-0005-0000-0000-0000D6240000}"/>
    <cellStyle name="Header2 2 2 2 4 4 3 5 2 2" xfId="42774" xr:uid="{00000000-0005-0000-0000-0000D7240000}"/>
    <cellStyle name="Header2 2 2 2 4 4 3 5 3" xfId="37623" xr:uid="{00000000-0005-0000-0000-0000D8240000}"/>
    <cellStyle name="Header2 2 2 2 4 4 3 6" xfId="27944" xr:uid="{00000000-0005-0000-0000-0000D9240000}"/>
    <cellStyle name="Header2 2 2 2 4 4 3 6 2" xfId="37943" xr:uid="{00000000-0005-0000-0000-0000DA240000}"/>
    <cellStyle name="Header2 2 2 2 4 4 3 7" xfId="22208" xr:uid="{00000000-0005-0000-0000-0000DB240000}"/>
    <cellStyle name="Header2 2 2 2 4 4 4" xfId="15861" xr:uid="{00000000-0005-0000-0000-0000DC240000}"/>
    <cellStyle name="Header2 2 2 2 4 4 4 2" xfId="27678" xr:uid="{00000000-0005-0000-0000-0000DD240000}"/>
    <cellStyle name="Header2 2 2 2 4 4 4 2 2" xfId="37677" xr:uid="{00000000-0005-0000-0000-0000DE240000}"/>
    <cellStyle name="Header2 2 2 2 4 4 4 3" xfId="23739" xr:uid="{00000000-0005-0000-0000-0000DF240000}"/>
    <cellStyle name="Header2 2 2 2 4 4 4 4" xfId="32829" xr:uid="{00000000-0005-0000-0000-0000E0240000}"/>
    <cellStyle name="Header2 2 2 2 4 4 5" xfId="16723" xr:uid="{00000000-0005-0000-0000-0000E1240000}"/>
    <cellStyle name="Header2 2 2 2 4 4 5 2" xfId="28540" xr:uid="{00000000-0005-0000-0000-0000E2240000}"/>
    <cellStyle name="Header2 2 2 2 4 4 5 2 2" xfId="38539" xr:uid="{00000000-0005-0000-0000-0000E3240000}"/>
    <cellStyle name="Header2 2 2 2 4 4 5 3" xfId="24298" xr:uid="{00000000-0005-0000-0000-0000E4240000}"/>
    <cellStyle name="Header2 2 2 2 4 4 5 4" xfId="33388" xr:uid="{00000000-0005-0000-0000-0000E5240000}"/>
    <cellStyle name="Header2 2 2 2 4 4 6" xfId="17022" xr:uid="{00000000-0005-0000-0000-0000E6240000}"/>
    <cellStyle name="Header2 2 2 2 4 4 6 2" xfId="28839" xr:uid="{00000000-0005-0000-0000-0000E7240000}"/>
    <cellStyle name="Header2 2 2 2 4 4 6 2 2" xfId="38838" xr:uid="{00000000-0005-0000-0000-0000E8240000}"/>
    <cellStyle name="Header2 2 2 2 4 4 6 3" xfId="24597" xr:uid="{00000000-0005-0000-0000-0000E9240000}"/>
    <cellStyle name="Header2 2 2 2 4 4 6 4" xfId="33687" xr:uid="{00000000-0005-0000-0000-0000EA240000}"/>
    <cellStyle name="Header2 2 2 2 4 4 7" xfId="17061" xr:uid="{00000000-0005-0000-0000-0000EB240000}"/>
    <cellStyle name="Header2 2 2 2 4 4 7 2" xfId="28878" xr:uid="{00000000-0005-0000-0000-0000EC240000}"/>
    <cellStyle name="Header2 2 2 2 4 4 7 2 2" xfId="38877" xr:uid="{00000000-0005-0000-0000-0000ED240000}"/>
    <cellStyle name="Header2 2 2 2 4 4 7 3" xfId="24636" xr:uid="{00000000-0005-0000-0000-0000EE240000}"/>
    <cellStyle name="Header2 2 2 2 4 4 7 4" xfId="33726" xr:uid="{00000000-0005-0000-0000-0000EF240000}"/>
    <cellStyle name="Header2 2 2 2 4 4 8" xfId="17364" xr:uid="{00000000-0005-0000-0000-0000F0240000}"/>
    <cellStyle name="Header2 2 2 2 4 4 8 2" xfId="29181" xr:uid="{00000000-0005-0000-0000-0000F1240000}"/>
    <cellStyle name="Header2 2 2 2 4 4 8 2 2" xfId="39180" xr:uid="{00000000-0005-0000-0000-0000F2240000}"/>
    <cellStyle name="Header2 2 2 2 4 4 8 3" xfId="24939" xr:uid="{00000000-0005-0000-0000-0000F3240000}"/>
    <cellStyle name="Header2 2 2 2 4 4 8 4" xfId="34029" xr:uid="{00000000-0005-0000-0000-0000F4240000}"/>
    <cellStyle name="Header2 2 2 2 4 4 9" xfId="18571" xr:uid="{00000000-0005-0000-0000-0000F5240000}"/>
    <cellStyle name="Header2 2 2 2 4 4 9 2" xfId="30388" xr:uid="{00000000-0005-0000-0000-0000F6240000}"/>
    <cellStyle name="Header2 2 2 2 4 4 9 2 2" xfId="40387" xr:uid="{00000000-0005-0000-0000-0000F7240000}"/>
    <cellStyle name="Header2 2 2 2 4 4 9 3" xfId="26046" xr:uid="{00000000-0005-0000-0000-0000F8240000}"/>
    <cellStyle name="Header2 2 2 2 4 4 9 4" xfId="35236" xr:uid="{00000000-0005-0000-0000-0000F9240000}"/>
    <cellStyle name="Header2 2 2 2 4 5" xfId="15543" xr:uid="{00000000-0005-0000-0000-0000FA240000}"/>
    <cellStyle name="Header2 2 2 2 4 5 2" xfId="19250" xr:uid="{00000000-0005-0000-0000-0000FB240000}"/>
    <cellStyle name="Header2 2 2 2 4 5 2 2" xfId="31067" xr:uid="{00000000-0005-0000-0000-0000FC240000}"/>
    <cellStyle name="Header2 2 2 2 4 5 2 2 2" xfId="41066" xr:uid="{00000000-0005-0000-0000-0000FD240000}"/>
    <cellStyle name="Header2 2 2 2 4 5 2 3" xfId="26725" xr:uid="{00000000-0005-0000-0000-0000FE240000}"/>
    <cellStyle name="Header2 2 2 2 4 5 2 4" xfId="35915" xr:uid="{00000000-0005-0000-0000-0000FF240000}"/>
    <cellStyle name="Header2 2 2 2 4 5 3" xfId="19856" xr:uid="{00000000-0005-0000-0000-000000250000}"/>
    <cellStyle name="Header2 2 2 2 4 5 3 2" xfId="31673" xr:uid="{00000000-0005-0000-0000-000001250000}"/>
    <cellStyle name="Header2 2 2 2 4 5 3 2 2" xfId="41672" xr:uid="{00000000-0005-0000-0000-000002250000}"/>
    <cellStyle name="Header2 2 2 2 4 5 3 3" xfId="27331" xr:uid="{00000000-0005-0000-0000-000003250000}"/>
    <cellStyle name="Header2 2 2 2 4 5 3 4" xfId="36521" xr:uid="{00000000-0005-0000-0000-000004250000}"/>
    <cellStyle name="Header2 2 2 2 4 5 4" xfId="17942" xr:uid="{00000000-0005-0000-0000-000005250000}"/>
    <cellStyle name="Header2 2 2 2 4 5 4 2" xfId="29759" xr:uid="{00000000-0005-0000-0000-000006250000}"/>
    <cellStyle name="Header2 2 2 2 4 5 4 2 2" xfId="39758" xr:uid="{00000000-0005-0000-0000-000007250000}"/>
    <cellStyle name="Header2 2 2 2 4 5 4 3" xfId="25517" xr:uid="{00000000-0005-0000-0000-000008250000}"/>
    <cellStyle name="Header2 2 2 2 4 5 4 4" xfId="34607" xr:uid="{00000000-0005-0000-0000-000009250000}"/>
    <cellStyle name="Header2 2 2 2 4 5 5" xfId="20665" xr:uid="{00000000-0005-0000-0000-00000A250000}"/>
    <cellStyle name="Header2 2 2 2 4 5 5 2" xfId="32482" xr:uid="{00000000-0005-0000-0000-00000B250000}"/>
    <cellStyle name="Header2 2 2 2 4 5 5 2 2" xfId="42481" xr:uid="{00000000-0005-0000-0000-00000C250000}"/>
    <cellStyle name="Header2 2 2 2 4 5 5 3" xfId="37330" xr:uid="{00000000-0005-0000-0000-00000D250000}"/>
    <cellStyle name="Header2 2 2 2 4 5 6" xfId="23421" xr:uid="{00000000-0005-0000-0000-00000E250000}"/>
    <cellStyle name="Header2 2 2 2 4 5 6 2" xfId="21082" xr:uid="{00000000-0005-0000-0000-00000F250000}"/>
    <cellStyle name="Header2 2 2 2 4 5 7" xfId="22900" xr:uid="{00000000-0005-0000-0000-000010250000}"/>
    <cellStyle name="Header2 2 2 2 4 5 7 2" xfId="21348" xr:uid="{00000000-0005-0000-0000-000011250000}"/>
    <cellStyle name="Header2 2 2 2 4 5 8" xfId="21593" xr:uid="{00000000-0005-0000-0000-000012250000}"/>
    <cellStyle name="Header2 2 2 2 4 6" xfId="16124" xr:uid="{00000000-0005-0000-0000-000013250000}"/>
    <cellStyle name="Header2 2 2 2 4 6 2" xfId="19545" xr:uid="{00000000-0005-0000-0000-000014250000}"/>
    <cellStyle name="Header2 2 2 2 4 6 2 2" xfId="31362" xr:uid="{00000000-0005-0000-0000-000015250000}"/>
    <cellStyle name="Header2 2 2 2 4 6 2 2 2" xfId="41361" xr:uid="{00000000-0005-0000-0000-000016250000}"/>
    <cellStyle name="Header2 2 2 2 4 6 2 3" xfId="27020" xr:uid="{00000000-0005-0000-0000-000017250000}"/>
    <cellStyle name="Header2 2 2 2 4 6 2 4" xfId="36210" xr:uid="{00000000-0005-0000-0000-000018250000}"/>
    <cellStyle name="Header2 2 2 2 4 6 3" xfId="20151" xr:uid="{00000000-0005-0000-0000-000019250000}"/>
    <cellStyle name="Header2 2 2 2 4 6 3 2" xfId="31968" xr:uid="{00000000-0005-0000-0000-00001A250000}"/>
    <cellStyle name="Header2 2 2 2 4 6 3 2 2" xfId="41967" xr:uid="{00000000-0005-0000-0000-00001B250000}"/>
    <cellStyle name="Header2 2 2 2 4 6 3 3" xfId="27626" xr:uid="{00000000-0005-0000-0000-00001C250000}"/>
    <cellStyle name="Header2 2 2 2 4 6 3 4" xfId="36816" xr:uid="{00000000-0005-0000-0000-00001D250000}"/>
    <cellStyle name="Header2 2 2 2 4 6 4" xfId="17745" xr:uid="{00000000-0005-0000-0000-00001E250000}"/>
    <cellStyle name="Header2 2 2 2 4 6 4 2" xfId="29562" xr:uid="{00000000-0005-0000-0000-00001F250000}"/>
    <cellStyle name="Header2 2 2 2 4 6 4 2 2" xfId="39561" xr:uid="{00000000-0005-0000-0000-000020250000}"/>
    <cellStyle name="Header2 2 2 2 4 6 4 3" xfId="25320" xr:uid="{00000000-0005-0000-0000-000021250000}"/>
    <cellStyle name="Header2 2 2 2 4 6 4 4" xfId="34410" xr:uid="{00000000-0005-0000-0000-000022250000}"/>
    <cellStyle name="Header2 2 2 2 4 6 5" xfId="20960" xr:uid="{00000000-0005-0000-0000-000023250000}"/>
    <cellStyle name="Header2 2 2 2 4 6 5 2" xfId="32777" xr:uid="{00000000-0005-0000-0000-000024250000}"/>
    <cellStyle name="Header2 2 2 2 4 6 5 2 2" xfId="42776" xr:uid="{00000000-0005-0000-0000-000025250000}"/>
    <cellStyle name="Header2 2 2 2 4 6 5 3" xfId="37625" xr:uid="{00000000-0005-0000-0000-000026250000}"/>
    <cellStyle name="Header2 2 2 2 4 6 6" xfId="27941" xr:uid="{00000000-0005-0000-0000-000027250000}"/>
    <cellStyle name="Header2 2 2 2 4 6 6 2" xfId="37940" xr:uid="{00000000-0005-0000-0000-000028250000}"/>
    <cellStyle name="Header2 2 2 2 4 6 7" xfId="21435" xr:uid="{00000000-0005-0000-0000-000029250000}"/>
    <cellStyle name="Header2 2 2 2 4 7" xfId="15860" xr:uid="{00000000-0005-0000-0000-00002A250000}"/>
    <cellStyle name="Header2 2 2 2 4 7 2" xfId="27677" xr:uid="{00000000-0005-0000-0000-00002B250000}"/>
    <cellStyle name="Header2 2 2 2 4 7 2 2" xfId="37676" xr:uid="{00000000-0005-0000-0000-00002C250000}"/>
    <cellStyle name="Header2 2 2 2 4 7 3" xfId="23738" xr:uid="{00000000-0005-0000-0000-00002D250000}"/>
    <cellStyle name="Header2 2 2 2 4 7 4" xfId="32828" xr:uid="{00000000-0005-0000-0000-00002E250000}"/>
    <cellStyle name="Header2 2 2 2 4 8" xfId="16726" xr:uid="{00000000-0005-0000-0000-00002F250000}"/>
    <cellStyle name="Header2 2 2 2 4 8 2" xfId="28543" xr:uid="{00000000-0005-0000-0000-000030250000}"/>
    <cellStyle name="Header2 2 2 2 4 8 2 2" xfId="38542" xr:uid="{00000000-0005-0000-0000-000031250000}"/>
    <cellStyle name="Header2 2 2 2 4 8 3" xfId="24301" xr:uid="{00000000-0005-0000-0000-000032250000}"/>
    <cellStyle name="Header2 2 2 2 4 8 4" xfId="33391" xr:uid="{00000000-0005-0000-0000-000033250000}"/>
    <cellStyle name="Header2 2 2 2 4 9" xfId="16443" xr:uid="{00000000-0005-0000-0000-000034250000}"/>
    <cellStyle name="Header2 2 2 2 4 9 2" xfId="28260" xr:uid="{00000000-0005-0000-0000-000035250000}"/>
    <cellStyle name="Header2 2 2 2 4 9 2 2" xfId="38259" xr:uid="{00000000-0005-0000-0000-000036250000}"/>
    <cellStyle name="Header2 2 2 2 4 9 3" xfId="24018" xr:uid="{00000000-0005-0000-0000-000037250000}"/>
    <cellStyle name="Header2 2 2 2 4 9 4" xfId="33108" xr:uid="{00000000-0005-0000-0000-000038250000}"/>
    <cellStyle name="Header2 2 2 2 5" xfId="7740" xr:uid="{00000000-0005-0000-0000-000039250000}"/>
    <cellStyle name="Header2 2 2 2 5 10" xfId="18835" xr:uid="{00000000-0005-0000-0000-00003A250000}"/>
    <cellStyle name="Header2 2 2 2 5 10 2" xfId="30652" xr:uid="{00000000-0005-0000-0000-00003B250000}"/>
    <cellStyle name="Header2 2 2 2 5 10 2 2" xfId="40651" xr:uid="{00000000-0005-0000-0000-00003C250000}"/>
    <cellStyle name="Header2 2 2 2 5 10 3" xfId="26310" xr:uid="{00000000-0005-0000-0000-00003D250000}"/>
    <cellStyle name="Header2 2 2 2 5 10 4" xfId="35500" xr:uid="{00000000-0005-0000-0000-00003E250000}"/>
    <cellStyle name="Header2 2 2 2 5 11" xfId="18209" xr:uid="{00000000-0005-0000-0000-00003F250000}"/>
    <cellStyle name="Header2 2 2 2 5 11 2" xfId="30026" xr:uid="{00000000-0005-0000-0000-000040250000}"/>
    <cellStyle name="Header2 2 2 2 5 11 2 2" xfId="40025" xr:uid="{00000000-0005-0000-0000-000041250000}"/>
    <cellStyle name="Header2 2 2 2 5 11 3" xfId="34874" xr:uid="{00000000-0005-0000-0000-000042250000}"/>
    <cellStyle name="Header2 2 2 2 5 12" xfId="23362" xr:uid="{00000000-0005-0000-0000-000043250000}"/>
    <cellStyle name="Header2 2 2 2 5 12 2" xfId="21940" xr:uid="{00000000-0005-0000-0000-000044250000}"/>
    <cellStyle name="Header2 2 2 2 5 13" xfId="22756" xr:uid="{00000000-0005-0000-0000-000045250000}"/>
    <cellStyle name="Header2 2 2 2 5 2" xfId="15547" xr:uid="{00000000-0005-0000-0000-000046250000}"/>
    <cellStyle name="Header2 2 2 2 5 2 2" xfId="19246" xr:uid="{00000000-0005-0000-0000-000047250000}"/>
    <cellStyle name="Header2 2 2 2 5 2 2 2" xfId="31063" xr:uid="{00000000-0005-0000-0000-000048250000}"/>
    <cellStyle name="Header2 2 2 2 5 2 2 2 2" xfId="41062" xr:uid="{00000000-0005-0000-0000-000049250000}"/>
    <cellStyle name="Header2 2 2 2 5 2 2 3" xfId="26721" xr:uid="{00000000-0005-0000-0000-00004A250000}"/>
    <cellStyle name="Header2 2 2 2 5 2 2 4" xfId="35911" xr:uid="{00000000-0005-0000-0000-00004B250000}"/>
    <cellStyle name="Header2 2 2 2 5 2 3" xfId="19852" xr:uid="{00000000-0005-0000-0000-00004C250000}"/>
    <cellStyle name="Header2 2 2 2 5 2 3 2" xfId="31669" xr:uid="{00000000-0005-0000-0000-00004D250000}"/>
    <cellStyle name="Header2 2 2 2 5 2 3 2 2" xfId="41668" xr:uid="{00000000-0005-0000-0000-00004E250000}"/>
    <cellStyle name="Header2 2 2 2 5 2 3 3" xfId="27327" xr:uid="{00000000-0005-0000-0000-00004F250000}"/>
    <cellStyle name="Header2 2 2 2 5 2 3 4" xfId="36517" xr:uid="{00000000-0005-0000-0000-000050250000}"/>
    <cellStyle name="Header2 2 2 2 5 2 4" xfId="17678" xr:uid="{00000000-0005-0000-0000-000051250000}"/>
    <cellStyle name="Header2 2 2 2 5 2 4 2" xfId="29495" xr:uid="{00000000-0005-0000-0000-000052250000}"/>
    <cellStyle name="Header2 2 2 2 5 2 4 2 2" xfId="39494" xr:uid="{00000000-0005-0000-0000-000053250000}"/>
    <cellStyle name="Header2 2 2 2 5 2 4 3" xfId="25253" xr:uid="{00000000-0005-0000-0000-000054250000}"/>
    <cellStyle name="Header2 2 2 2 5 2 4 4" xfId="34343" xr:uid="{00000000-0005-0000-0000-000055250000}"/>
    <cellStyle name="Header2 2 2 2 5 2 5" xfId="20661" xr:uid="{00000000-0005-0000-0000-000056250000}"/>
    <cellStyle name="Header2 2 2 2 5 2 5 2" xfId="32478" xr:uid="{00000000-0005-0000-0000-000057250000}"/>
    <cellStyle name="Header2 2 2 2 5 2 5 2 2" xfId="42477" xr:uid="{00000000-0005-0000-0000-000058250000}"/>
    <cellStyle name="Header2 2 2 2 5 2 5 3" xfId="37326" xr:uid="{00000000-0005-0000-0000-000059250000}"/>
    <cellStyle name="Header2 2 2 2 5 2 6" xfId="23425" xr:uid="{00000000-0005-0000-0000-00005A250000}"/>
    <cellStyle name="Header2 2 2 2 5 2 6 2" xfId="21079" xr:uid="{00000000-0005-0000-0000-00005B250000}"/>
    <cellStyle name="Header2 2 2 2 5 2 7" xfId="22897" xr:uid="{00000000-0005-0000-0000-00005C250000}"/>
    <cellStyle name="Header2 2 2 2 5 2 7 2" xfId="22173" xr:uid="{00000000-0005-0000-0000-00005D250000}"/>
    <cellStyle name="Header2 2 2 2 5 2 8" xfId="22345" xr:uid="{00000000-0005-0000-0000-00005E250000}"/>
    <cellStyle name="Header2 2 2 2 5 3" xfId="16128" xr:uid="{00000000-0005-0000-0000-00005F250000}"/>
    <cellStyle name="Header2 2 2 2 5 3 2" xfId="19511" xr:uid="{00000000-0005-0000-0000-000060250000}"/>
    <cellStyle name="Header2 2 2 2 5 3 2 2" xfId="31328" xr:uid="{00000000-0005-0000-0000-000061250000}"/>
    <cellStyle name="Header2 2 2 2 5 3 2 2 2" xfId="41327" xr:uid="{00000000-0005-0000-0000-000062250000}"/>
    <cellStyle name="Header2 2 2 2 5 3 2 3" xfId="26986" xr:uid="{00000000-0005-0000-0000-000063250000}"/>
    <cellStyle name="Header2 2 2 2 5 3 2 4" xfId="36176" xr:uid="{00000000-0005-0000-0000-000064250000}"/>
    <cellStyle name="Header2 2 2 2 5 3 3" xfId="20117" xr:uid="{00000000-0005-0000-0000-000065250000}"/>
    <cellStyle name="Header2 2 2 2 5 3 3 2" xfId="31934" xr:uid="{00000000-0005-0000-0000-000066250000}"/>
    <cellStyle name="Header2 2 2 2 5 3 3 2 2" xfId="41933" xr:uid="{00000000-0005-0000-0000-000067250000}"/>
    <cellStyle name="Header2 2 2 2 5 3 3 3" xfId="27592" xr:uid="{00000000-0005-0000-0000-000068250000}"/>
    <cellStyle name="Header2 2 2 2 5 3 3 4" xfId="36782" xr:uid="{00000000-0005-0000-0000-000069250000}"/>
    <cellStyle name="Header2 2 2 2 5 3 4" xfId="18045" xr:uid="{00000000-0005-0000-0000-00006A250000}"/>
    <cellStyle name="Header2 2 2 2 5 3 4 2" xfId="29862" xr:uid="{00000000-0005-0000-0000-00006B250000}"/>
    <cellStyle name="Header2 2 2 2 5 3 4 2 2" xfId="39861" xr:uid="{00000000-0005-0000-0000-00006C250000}"/>
    <cellStyle name="Header2 2 2 2 5 3 4 3" xfId="25620" xr:uid="{00000000-0005-0000-0000-00006D250000}"/>
    <cellStyle name="Header2 2 2 2 5 3 4 4" xfId="34710" xr:uid="{00000000-0005-0000-0000-00006E250000}"/>
    <cellStyle name="Header2 2 2 2 5 3 5" xfId="20926" xr:uid="{00000000-0005-0000-0000-00006F250000}"/>
    <cellStyle name="Header2 2 2 2 5 3 5 2" xfId="32743" xr:uid="{00000000-0005-0000-0000-000070250000}"/>
    <cellStyle name="Header2 2 2 2 5 3 5 2 2" xfId="42742" xr:uid="{00000000-0005-0000-0000-000071250000}"/>
    <cellStyle name="Header2 2 2 2 5 3 5 3" xfId="37591" xr:uid="{00000000-0005-0000-0000-000072250000}"/>
    <cellStyle name="Header2 2 2 2 5 3 6" xfId="27945" xr:uid="{00000000-0005-0000-0000-000073250000}"/>
    <cellStyle name="Header2 2 2 2 5 3 6 2" xfId="37944" xr:uid="{00000000-0005-0000-0000-000074250000}"/>
    <cellStyle name="Header2 2 2 2 5 3 7" xfId="21457" xr:uid="{00000000-0005-0000-0000-000075250000}"/>
    <cellStyle name="Header2 2 2 2 5 4" xfId="15842" xr:uid="{00000000-0005-0000-0000-000076250000}"/>
    <cellStyle name="Header2 2 2 2 5 4 2" xfId="27659" xr:uid="{00000000-0005-0000-0000-000077250000}"/>
    <cellStyle name="Header2 2 2 2 5 4 2 2" xfId="37658" xr:uid="{00000000-0005-0000-0000-000078250000}"/>
    <cellStyle name="Header2 2 2 2 5 4 3" xfId="23720" xr:uid="{00000000-0005-0000-0000-000079250000}"/>
    <cellStyle name="Header2 2 2 2 5 4 4" xfId="32810" xr:uid="{00000000-0005-0000-0000-00007A250000}"/>
    <cellStyle name="Header2 2 2 2 5 5" xfId="16722" xr:uid="{00000000-0005-0000-0000-00007B250000}"/>
    <cellStyle name="Header2 2 2 2 5 5 2" xfId="28539" xr:uid="{00000000-0005-0000-0000-00007C250000}"/>
    <cellStyle name="Header2 2 2 2 5 5 2 2" xfId="38538" xr:uid="{00000000-0005-0000-0000-00007D250000}"/>
    <cellStyle name="Header2 2 2 2 5 5 3" xfId="24297" xr:uid="{00000000-0005-0000-0000-00007E250000}"/>
    <cellStyle name="Header2 2 2 2 5 5 4" xfId="33387" xr:uid="{00000000-0005-0000-0000-00007F250000}"/>
    <cellStyle name="Header2 2 2 2 5 6" xfId="16987" xr:uid="{00000000-0005-0000-0000-000080250000}"/>
    <cellStyle name="Header2 2 2 2 5 6 2" xfId="28804" xr:uid="{00000000-0005-0000-0000-000081250000}"/>
    <cellStyle name="Header2 2 2 2 5 6 2 2" xfId="38803" xr:uid="{00000000-0005-0000-0000-000082250000}"/>
    <cellStyle name="Header2 2 2 2 5 6 3" xfId="24562" xr:uid="{00000000-0005-0000-0000-000083250000}"/>
    <cellStyle name="Header2 2 2 2 5 6 4" xfId="33652" xr:uid="{00000000-0005-0000-0000-000084250000}"/>
    <cellStyle name="Header2 2 2 2 5 7" xfId="17062" xr:uid="{00000000-0005-0000-0000-000085250000}"/>
    <cellStyle name="Header2 2 2 2 5 7 2" xfId="28879" xr:uid="{00000000-0005-0000-0000-000086250000}"/>
    <cellStyle name="Header2 2 2 2 5 7 2 2" xfId="38878" xr:uid="{00000000-0005-0000-0000-000087250000}"/>
    <cellStyle name="Header2 2 2 2 5 7 3" xfId="24637" xr:uid="{00000000-0005-0000-0000-000088250000}"/>
    <cellStyle name="Header2 2 2 2 5 7 4" xfId="33727" xr:uid="{00000000-0005-0000-0000-000089250000}"/>
    <cellStyle name="Header2 2 2 2 5 8" xfId="17365" xr:uid="{00000000-0005-0000-0000-00008A250000}"/>
    <cellStyle name="Header2 2 2 2 5 8 2" xfId="29182" xr:uid="{00000000-0005-0000-0000-00008B250000}"/>
    <cellStyle name="Header2 2 2 2 5 8 2 2" xfId="39181" xr:uid="{00000000-0005-0000-0000-00008C250000}"/>
    <cellStyle name="Header2 2 2 2 5 8 3" xfId="24940" xr:uid="{00000000-0005-0000-0000-00008D250000}"/>
    <cellStyle name="Header2 2 2 2 5 8 4" xfId="34030" xr:uid="{00000000-0005-0000-0000-00008E250000}"/>
    <cellStyle name="Header2 2 2 2 5 9" xfId="18570" xr:uid="{00000000-0005-0000-0000-00008F250000}"/>
    <cellStyle name="Header2 2 2 2 5 9 2" xfId="30387" xr:uid="{00000000-0005-0000-0000-000090250000}"/>
    <cellStyle name="Header2 2 2 2 5 9 2 2" xfId="40386" xr:uid="{00000000-0005-0000-0000-000091250000}"/>
    <cellStyle name="Header2 2 2 2 5 9 3" xfId="26045" xr:uid="{00000000-0005-0000-0000-000092250000}"/>
    <cellStyle name="Header2 2 2 2 5 9 4" xfId="35235" xr:uid="{00000000-0005-0000-0000-000093250000}"/>
    <cellStyle name="Header2 2 2 2 6" xfId="15528" xr:uid="{00000000-0005-0000-0000-000094250000}"/>
    <cellStyle name="Header2 2 2 2 6 2" xfId="19265" xr:uid="{00000000-0005-0000-0000-000095250000}"/>
    <cellStyle name="Header2 2 2 2 6 2 2" xfId="31082" xr:uid="{00000000-0005-0000-0000-000096250000}"/>
    <cellStyle name="Header2 2 2 2 6 2 2 2" xfId="41081" xr:uid="{00000000-0005-0000-0000-000097250000}"/>
    <cellStyle name="Header2 2 2 2 6 2 3" xfId="26740" xr:uid="{00000000-0005-0000-0000-000098250000}"/>
    <cellStyle name="Header2 2 2 2 6 2 4" xfId="35930" xr:uid="{00000000-0005-0000-0000-000099250000}"/>
    <cellStyle name="Header2 2 2 2 6 3" xfId="19871" xr:uid="{00000000-0005-0000-0000-00009A250000}"/>
    <cellStyle name="Header2 2 2 2 6 3 2" xfId="31688" xr:uid="{00000000-0005-0000-0000-00009B250000}"/>
    <cellStyle name="Header2 2 2 2 6 3 2 2" xfId="41687" xr:uid="{00000000-0005-0000-0000-00009C250000}"/>
    <cellStyle name="Header2 2 2 2 6 3 3" xfId="27346" xr:uid="{00000000-0005-0000-0000-00009D250000}"/>
    <cellStyle name="Header2 2 2 2 6 3 4" xfId="36536" xr:uid="{00000000-0005-0000-0000-00009E250000}"/>
    <cellStyle name="Header2 2 2 2 6 4" xfId="17674" xr:uid="{00000000-0005-0000-0000-00009F250000}"/>
    <cellStyle name="Header2 2 2 2 6 4 2" xfId="29491" xr:uid="{00000000-0005-0000-0000-0000A0250000}"/>
    <cellStyle name="Header2 2 2 2 6 4 2 2" xfId="39490" xr:uid="{00000000-0005-0000-0000-0000A1250000}"/>
    <cellStyle name="Header2 2 2 2 6 4 3" xfId="25249" xr:uid="{00000000-0005-0000-0000-0000A2250000}"/>
    <cellStyle name="Header2 2 2 2 6 4 4" xfId="34339" xr:uid="{00000000-0005-0000-0000-0000A3250000}"/>
    <cellStyle name="Header2 2 2 2 6 5" xfId="20680" xr:uid="{00000000-0005-0000-0000-0000A4250000}"/>
    <cellStyle name="Header2 2 2 2 6 5 2" xfId="32497" xr:uid="{00000000-0005-0000-0000-0000A5250000}"/>
    <cellStyle name="Header2 2 2 2 6 5 2 2" xfId="42496" xr:uid="{00000000-0005-0000-0000-0000A6250000}"/>
    <cellStyle name="Header2 2 2 2 6 5 3" xfId="37345" xr:uid="{00000000-0005-0000-0000-0000A7250000}"/>
    <cellStyle name="Header2 2 2 2 6 6" xfId="23406" xr:uid="{00000000-0005-0000-0000-0000A8250000}"/>
    <cellStyle name="Header2 2 2 2 6 6 2" xfId="21091" xr:uid="{00000000-0005-0000-0000-0000A9250000}"/>
    <cellStyle name="Header2 2 2 2 6 7" xfId="22909" xr:uid="{00000000-0005-0000-0000-0000AA250000}"/>
    <cellStyle name="Header2 2 2 2 6 7 2" xfId="22167" xr:uid="{00000000-0005-0000-0000-0000AB250000}"/>
    <cellStyle name="Header2 2 2 2 6 8" xfId="22332" xr:uid="{00000000-0005-0000-0000-0000AC250000}"/>
    <cellStyle name="Header2 2 2 2 7" xfId="16109" xr:uid="{00000000-0005-0000-0000-0000AD250000}"/>
    <cellStyle name="Header2 2 2 2 7 2" xfId="19520" xr:uid="{00000000-0005-0000-0000-0000AE250000}"/>
    <cellStyle name="Header2 2 2 2 7 2 2" xfId="31337" xr:uid="{00000000-0005-0000-0000-0000AF250000}"/>
    <cellStyle name="Header2 2 2 2 7 2 2 2" xfId="41336" xr:uid="{00000000-0005-0000-0000-0000B0250000}"/>
    <cellStyle name="Header2 2 2 2 7 2 3" xfId="26995" xr:uid="{00000000-0005-0000-0000-0000B1250000}"/>
    <cellStyle name="Header2 2 2 2 7 2 4" xfId="36185" xr:uid="{00000000-0005-0000-0000-0000B2250000}"/>
    <cellStyle name="Header2 2 2 2 7 3" xfId="20126" xr:uid="{00000000-0005-0000-0000-0000B3250000}"/>
    <cellStyle name="Header2 2 2 2 7 3 2" xfId="31943" xr:uid="{00000000-0005-0000-0000-0000B4250000}"/>
    <cellStyle name="Header2 2 2 2 7 3 2 2" xfId="41942" xr:uid="{00000000-0005-0000-0000-0000B5250000}"/>
    <cellStyle name="Header2 2 2 2 7 3 3" xfId="27601" xr:uid="{00000000-0005-0000-0000-0000B6250000}"/>
    <cellStyle name="Header2 2 2 2 7 3 4" xfId="36791" xr:uid="{00000000-0005-0000-0000-0000B7250000}"/>
    <cellStyle name="Header2 2 2 2 7 4" xfId="17751" xr:uid="{00000000-0005-0000-0000-0000B8250000}"/>
    <cellStyle name="Header2 2 2 2 7 4 2" xfId="29568" xr:uid="{00000000-0005-0000-0000-0000B9250000}"/>
    <cellStyle name="Header2 2 2 2 7 4 2 2" xfId="39567" xr:uid="{00000000-0005-0000-0000-0000BA250000}"/>
    <cellStyle name="Header2 2 2 2 7 4 3" xfId="25326" xr:uid="{00000000-0005-0000-0000-0000BB250000}"/>
    <cellStyle name="Header2 2 2 2 7 4 4" xfId="34416" xr:uid="{00000000-0005-0000-0000-0000BC250000}"/>
    <cellStyle name="Header2 2 2 2 7 5" xfId="20935" xr:uid="{00000000-0005-0000-0000-0000BD250000}"/>
    <cellStyle name="Header2 2 2 2 7 5 2" xfId="32752" xr:uid="{00000000-0005-0000-0000-0000BE250000}"/>
    <cellStyle name="Header2 2 2 2 7 5 2 2" xfId="42751" xr:uid="{00000000-0005-0000-0000-0000BF250000}"/>
    <cellStyle name="Header2 2 2 2 7 5 3" xfId="37600" xr:uid="{00000000-0005-0000-0000-0000C0250000}"/>
    <cellStyle name="Header2 2 2 2 7 6" xfId="27926" xr:uid="{00000000-0005-0000-0000-0000C1250000}"/>
    <cellStyle name="Header2 2 2 2 7 6 2" xfId="37925" xr:uid="{00000000-0005-0000-0000-0000C2250000}"/>
    <cellStyle name="Header2 2 2 2 7 7" xfId="22219" xr:uid="{00000000-0005-0000-0000-0000C3250000}"/>
    <cellStyle name="Header2 2 2 2 8" xfId="15874" xr:uid="{00000000-0005-0000-0000-0000C4250000}"/>
    <cellStyle name="Header2 2 2 2 8 2" xfId="27691" xr:uid="{00000000-0005-0000-0000-0000C5250000}"/>
    <cellStyle name="Header2 2 2 2 8 2 2" xfId="37690" xr:uid="{00000000-0005-0000-0000-0000C6250000}"/>
    <cellStyle name="Header2 2 2 2 8 3" xfId="23752" xr:uid="{00000000-0005-0000-0000-0000C7250000}"/>
    <cellStyle name="Header2 2 2 2 8 4" xfId="32842" xr:uid="{00000000-0005-0000-0000-0000C8250000}"/>
    <cellStyle name="Header2 2 2 2 9" xfId="16741" xr:uid="{00000000-0005-0000-0000-0000C9250000}"/>
    <cellStyle name="Header2 2 2 2 9 2" xfId="28558" xr:uid="{00000000-0005-0000-0000-0000CA250000}"/>
    <cellStyle name="Header2 2 2 2 9 2 2" xfId="38557" xr:uid="{00000000-0005-0000-0000-0000CB250000}"/>
    <cellStyle name="Header2 2 2 2 9 3" xfId="24316" xr:uid="{00000000-0005-0000-0000-0000CC250000}"/>
    <cellStyle name="Header2 2 2 2 9 4" xfId="33406" xr:uid="{00000000-0005-0000-0000-0000CD250000}"/>
    <cellStyle name="Header2 2 2 20" xfId="18599" xr:uid="{00000000-0005-0000-0000-0000CE250000}"/>
    <cellStyle name="Header2 2 2 20 2" xfId="30416" xr:uid="{00000000-0005-0000-0000-0000CF250000}"/>
    <cellStyle name="Header2 2 2 20 2 2" xfId="40415" xr:uid="{00000000-0005-0000-0000-0000D0250000}"/>
    <cellStyle name="Header2 2 2 20 3" xfId="26074" xr:uid="{00000000-0005-0000-0000-0000D1250000}"/>
    <cellStyle name="Header2 2 2 20 4" xfId="35264" xr:uid="{00000000-0005-0000-0000-0000D2250000}"/>
    <cellStyle name="Header2 2 2 21" xfId="18946" xr:uid="{00000000-0005-0000-0000-0000D3250000}"/>
    <cellStyle name="Header2 2 2 21 2" xfId="30763" xr:uid="{00000000-0005-0000-0000-0000D4250000}"/>
    <cellStyle name="Header2 2 2 21 2 2" xfId="40762" xr:uid="{00000000-0005-0000-0000-0000D5250000}"/>
    <cellStyle name="Header2 2 2 21 3" xfId="26421" xr:uid="{00000000-0005-0000-0000-0000D6250000}"/>
    <cellStyle name="Header2 2 2 21 4" xfId="35611" xr:uid="{00000000-0005-0000-0000-0000D7250000}"/>
    <cellStyle name="Header2 2 2 22" xfId="18200" xr:uid="{00000000-0005-0000-0000-0000D8250000}"/>
    <cellStyle name="Header2 2 2 22 2" xfId="30017" xr:uid="{00000000-0005-0000-0000-0000D9250000}"/>
    <cellStyle name="Header2 2 2 22 2 2" xfId="40016" xr:uid="{00000000-0005-0000-0000-0000DA250000}"/>
    <cellStyle name="Header2 2 2 22 3" xfId="34865" xr:uid="{00000000-0005-0000-0000-0000DB250000}"/>
    <cellStyle name="Header2 2 2 23" xfId="23391" xr:uid="{00000000-0005-0000-0000-0000DC250000}"/>
    <cellStyle name="Header2 2 2 23 2" xfId="21927" xr:uid="{00000000-0005-0000-0000-0000DD250000}"/>
    <cellStyle name="Header2 2 2 24" xfId="22785" xr:uid="{00000000-0005-0000-0000-0000DE250000}"/>
    <cellStyle name="Header2 2 2 3" xfId="7741" xr:uid="{00000000-0005-0000-0000-0000DF250000}"/>
    <cellStyle name="Header2 2 2 3 10" xfId="17063" xr:uid="{00000000-0005-0000-0000-0000E0250000}"/>
    <cellStyle name="Header2 2 2 3 10 2" xfId="28880" xr:uid="{00000000-0005-0000-0000-0000E1250000}"/>
    <cellStyle name="Header2 2 2 3 10 2 2" xfId="38879" xr:uid="{00000000-0005-0000-0000-0000E2250000}"/>
    <cellStyle name="Header2 2 2 3 10 3" xfId="24638" xr:uid="{00000000-0005-0000-0000-0000E3250000}"/>
    <cellStyle name="Header2 2 2 3 10 4" xfId="33728" xr:uid="{00000000-0005-0000-0000-0000E4250000}"/>
    <cellStyle name="Header2 2 2 3 11" xfId="17366" xr:uid="{00000000-0005-0000-0000-0000E5250000}"/>
    <cellStyle name="Header2 2 2 3 11 2" xfId="29183" xr:uid="{00000000-0005-0000-0000-0000E6250000}"/>
    <cellStyle name="Header2 2 2 3 11 2 2" xfId="39182" xr:uid="{00000000-0005-0000-0000-0000E7250000}"/>
    <cellStyle name="Header2 2 2 3 11 3" xfId="24941" xr:uid="{00000000-0005-0000-0000-0000E8250000}"/>
    <cellStyle name="Header2 2 2 3 11 4" xfId="34031" xr:uid="{00000000-0005-0000-0000-0000E9250000}"/>
    <cellStyle name="Header2 2 2 3 12" xfId="18569" xr:uid="{00000000-0005-0000-0000-0000EA250000}"/>
    <cellStyle name="Header2 2 2 3 12 2" xfId="30386" xr:uid="{00000000-0005-0000-0000-0000EB250000}"/>
    <cellStyle name="Header2 2 2 3 12 2 2" xfId="40385" xr:uid="{00000000-0005-0000-0000-0000EC250000}"/>
    <cellStyle name="Header2 2 2 3 12 3" xfId="26044" xr:uid="{00000000-0005-0000-0000-0000ED250000}"/>
    <cellStyle name="Header2 2 2 3 12 4" xfId="35234" xr:uid="{00000000-0005-0000-0000-0000EE250000}"/>
    <cellStyle name="Header2 2 2 3 13" xfId="17869" xr:uid="{00000000-0005-0000-0000-0000EF250000}"/>
    <cellStyle name="Header2 2 2 3 13 2" xfId="29686" xr:uid="{00000000-0005-0000-0000-0000F0250000}"/>
    <cellStyle name="Header2 2 2 3 13 2 2" xfId="39685" xr:uid="{00000000-0005-0000-0000-0000F1250000}"/>
    <cellStyle name="Header2 2 2 3 13 3" xfId="25444" xr:uid="{00000000-0005-0000-0000-0000F2250000}"/>
    <cellStyle name="Header2 2 2 3 13 4" xfId="34534" xr:uid="{00000000-0005-0000-0000-0000F3250000}"/>
    <cellStyle name="Header2 2 2 3 14" xfId="18210" xr:uid="{00000000-0005-0000-0000-0000F4250000}"/>
    <cellStyle name="Header2 2 2 3 14 2" xfId="30027" xr:uid="{00000000-0005-0000-0000-0000F5250000}"/>
    <cellStyle name="Header2 2 2 3 14 2 2" xfId="40026" xr:uid="{00000000-0005-0000-0000-0000F6250000}"/>
    <cellStyle name="Header2 2 2 3 14 3" xfId="34875" xr:uid="{00000000-0005-0000-0000-0000F7250000}"/>
    <cellStyle name="Header2 2 2 3 15" xfId="23361" xr:uid="{00000000-0005-0000-0000-0000F8250000}"/>
    <cellStyle name="Header2 2 2 3 15 2" xfId="21120" xr:uid="{00000000-0005-0000-0000-0000F9250000}"/>
    <cellStyle name="Header2 2 2 3 16" xfId="22755" xr:uid="{00000000-0005-0000-0000-0000FA250000}"/>
    <cellStyle name="Header2 2 2 3 2" xfId="7742" xr:uid="{00000000-0005-0000-0000-0000FB250000}"/>
    <cellStyle name="Header2 2 2 3 2 10" xfId="17064" xr:uid="{00000000-0005-0000-0000-0000FC250000}"/>
    <cellStyle name="Header2 2 2 3 2 10 2" xfId="28881" xr:uid="{00000000-0005-0000-0000-0000FD250000}"/>
    <cellStyle name="Header2 2 2 3 2 10 2 2" xfId="38880" xr:uid="{00000000-0005-0000-0000-0000FE250000}"/>
    <cellStyle name="Header2 2 2 3 2 10 3" xfId="24639" xr:uid="{00000000-0005-0000-0000-0000FF250000}"/>
    <cellStyle name="Header2 2 2 3 2 10 4" xfId="33729" xr:uid="{00000000-0005-0000-0000-000000260000}"/>
    <cellStyle name="Header2 2 2 3 2 11" xfId="17367" xr:uid="{00000000-0005-0000-0000-000001260000}"/>
    <cellStyle name="Header2 2 2 3 2 11 2" xfId="29184" xr:uid="{00000000-0005-0000-0000-000002260000}"/>
    <cellStyle name="Header2 2 2 3 2 11 2 2" xfId="39183" xr:uid="{00000000-0005-0000-0000-000003260000}"/>
    <cellStyle name="Header2 2 2 3 2 11 3" xfId="24942" xr:uid="{00000000-0005-0000-0000-000004260000}"/>
    <cellStyle name="Header2 2 2 3 2 11 4" xfId="34032" xr:uid="{00000000-0005-0000-0000-000005260000}"/>
    <cellStyle name="Header2 2 2 3 2 12" xfId="18568" xr:uid="{00000000-0005-0000-0000-000006260000}"/>
    <cellStyle name="Header2 2 2 3 2 12 2" xfId="30385" xr:uid="{00000000-0005-0000-0000-000007260000}"/>
    <cellStyle name="Header2 2 2 3 2 12 2 2" xfId="40384" xr:uid="{00000000-0005-0000-0000-000008260000}"/>
    <cellStyle name="Header2 2 2 3 2 12 3" xfId="26043" xr:uid="{00000000-0005-0000-0000-000009260000}"/>
    <cellStyle name="Header2 2 2 3 2 12 4" xfId="35233" xr:uid="{00000000-0005-0000-0000-00000A260000}"/>
    <cellStyle name="Header2 2 2 3 2 13" xfId="17868" xr:uid="{00000000-0005-0000-0000-00000B260000}"/>
    <cellStyle name="Header2 2 2 3 2 13 2" xfId="29685" xr:uid="{00000000-0005-0000-0000-00000C260000}"/>
    <cellStyle name="Header2 2 2 3 2 13 2 2" xfId="39684" xr:uid="{00000000-0005-0000-0000-00000D260000}"/>
    <cellStyle name="Header2 2 2 3 2 13 3" xfId="25443" xr:uid="{00000000-0005-0000-0000-00000E260000}"/>
    <cellStyle name="Header2 2 2 3 2 13 4" xfId="34533" xr:uid="{00000000-0005-0000-0000-00000F260000}"/>
    <cellStyle name="Header2 2 2 3 2 14" xfId="18211" xr:uid="{00000000-0005-0000-0000-000010260000}"/>
    <cellStyle name="Header2 2 2 3 2 14 2" xfId="30028" xr:uid="{00000000-0005-0000-0000-000011260000}"/>
    <cellStyle name="Header2 2 2 3 2 14 2 2" xfId="40027" xr:uid="{00000000-0005-0000-0000-000012260000}"/>
    <cellStyle name="Header2 2 2 3 2 14 3" xfId="34876" xr:uid="{00000000-0005-0000-0000-000013260000}"/>
    <cellStyle name="Header2 2 2 3 2 15" xfId="23360" xr:uid="{00000000-0005-0000-0000-000014260000}"/>
    <cellStyle name="Header2 2 2 3 2 15 2" xfId="21121" xr:uid="{00000000-0005-0000-0000-000015260000}"/>
    <cellStyle name="Header2 2 2 3 2 16" xfId="22754" xr:uid="{00000000-0005-0000-0000-000016260000}"/>
    <cellStyle name="Header2 2 2 3 2 2" xfId="7743" xr:uid="{00000000-0005-0000-0000-000017260000}"/>
    <cellStyle name="Header2 2 2 3 2 2 10" xfId="18935" xr:uid="{00000000-0005-0000-0000-000018260000}"/>
    <cellStyle name="Header2 2 2 3 2 2 10 2" xfId="30752" xr:uid="{00000000-0005-0000-0000-000019260000}"/>
    <cellStyle name="Header2 2 2 3 2 2 10 2 2" xfId="40751" xr:uid="{00000000-0005-0000-0000-00001A260000}"/>
    <cellStyle name="Header2 2 2 3 2 2 10 3" xfId="26410" xr:uid="{00000000-0005-0000-0000-00001B260000}"/>
    <cellStyle name="Header2 2 2 3 2 2 10 4" xfId="35600" xr:uid="{00000000-0005-0000-0000-00001C260000}"/>
    <cellStyle name="Header2 2 2 3 2 2 11" xfId="18212" xr:uid="{00000000-0005-0000-0000-00001D260000}"/>
    <cellStyle name="Header2 2 2 3 2 2 11 2" xfId="30029" xr:uid="{00000000-0005-0000-0000-00001E260000}"/>
    <cellStyle name="Header2 2 2 3 2 2 11 2 2" xfId="40028" xr:uid="{00000000-0005-0000-0000-00001F260000}"/>
    <cellStyle name="Header2 2 2 3 2 2 11 3" xfId="34877" xr:uid="{00000000-0005-0000-0000-000020260000}"/>
    <cellStyle name="Header2 2 2 3 2 2 12" xfId="23359" xr:uid="{00000000-0005-0000-0000-000021260000}"/>
    <cellStyle name="Header2 2 2 3 2 2 12 2" xfId="21122" xr:uid="{00000000-0005-0000-0000-000022260000}"/>
    <cellStyle name="Header2 2 2 3 2 2 13" xfId="22753" xr:uid="{00000000-0005-0000-0000-000023260000}"/>
    <cellStyle name="Header2 2 2 3 2 2 2" xfId="15550" xr:uid="{00000000-0005-0000-0000-000024260000}"/>
    <cellStyle name="Header2 2 2 3 2 2 2 2" xfId="19243" xr:uid="{00000000-0005-0000-0000-000025260000}"/>
    <cellStyle name="Header2 2 2 3 2 2 2 2 2" xfId="31060" xr:uid="{00000000-0005-0000-0000-000026260000}"/>
    <cellStyle name="Header2 2 2 3 2 2 2 2 2 2" xfId="41059" xr:uid="{00000000-0005-0000-0000-000027260000}"/>
    <cellStyle name="Header2 2 2 3 2 2 2 2 3" xfId="26718" xr:uid="{00000000-0005-0000-0000-000028260000}"/>
    <cellStyle name="Header2 2 2 3 2 2 2 2 4" xfId="35908" xr:uid="{00000000-0005-0000-0000-000029260000}"/>
    <cellStyle name="Header2 2 2 3 2 2 2 3" xfId="19849" xr:uid="{00000000-0005-0000-0000-00002A260000}"/>
    <cellStyle name="Header2 2 2 3 2 2 2 3 2" xfId="31666" xr:uid="{00000000-0005-0000-0000-00002B260000}"/>
    <cellStyle name="Header2 2 2 3 2 2 2 3 2 2" xfId="41665" xr:uid="{00000000-0005-0000-0000-00002C260000}"/>
    <cellStyle name="Header2 2 2 3 2 2 2 3 3" xfId="27324" xr:uid="{00000000-0005-0000-0000-00002D260000}"/>
    <cellStyle name="Header2 2 2 3 2 2 2 3 4" xfId="36514" xr:uid="{00000000-0005-0000-0000-00002E260000}"/>
    <cellStyle name="Header2 2 2 3 2 2 2 4" xfId="17806" xr:uid="{00000000-0005-0000-0000-00002F260000}"/>
    <cellStyle name="Header2 2 2 3 2 2 2 4 2" xfId="29623" xr:uid="{00000000-0005-0000-0000-000030260000}"/>
    <cellStyle name="Header2 2 2 3 2 2 2 4 2 2" xfId="39622" xr:uid="{00000000-0005-0000-0000-000031260000}"/>
    <cellStyle name="Header2 2 2 3 2 2 2 4 3" xfId="25381" xr:uid="{00000000-0005-0000-0000-000032260000}"/>
    <cellStyle name="Header2 2 2 3 2 2 2 4 4" xfId="34471" xr:uid="{00000000-0005-0000-0000-000033260000}"/>
    <cellStyle name="Header2 2 2 3 2 2 2 5" xfId="20658" xr:uid="{00000000-0005-0000-0000-000034260000}"/>
    <cellStyle name="Header2 2 2 3 2 2 2 5 2" xfId="32475" xr:uid="{00000000-0005-0000-0000-000035260000}"/>
    <cellStyle name="Header2 2 2 3 2 2 2 5 2 2" xfId="42474" xr:uid="{00000000-0005-0000-0000-000036260000}"/>
    <cellStyle name="Header2 2 2 3 2 2 2 5 3" xfId="37323" xr:uid="{00000000-0005-0000-0000-000037260000}"/>
    <cellStyle name="Header2 2 2 3 2 2 2 6" xfId="23428" xr:uid="{00000000-0005-0000-0000-000038260000}"/>
    <cellStyle name="Header2 2 2 3 2 2 2 6 2" xfId="21077" xr:uid="{00000000-0005-0000-0000-000039260000}"/>
    <cellStyle name="Header2 2 2 3 2 2 2 7" xfId="22895" xr:uid="{00000000-0005-0000-0000-00003A260000}"/>
    <cellStyle name="Header2 2 2 3 2 2 2 7 2" xfId="21352" xr:uid="{00000000-0005-0000-0000-00003B260000}"/>
    <cellStyle name="Header2 2 2 3 2 2 2 8" xfId="21598" xr:uid="{00000000-0005-0000-0000-00003C260000}"/>
    <cellStyle name="Header2 2 2 3 2 2 3" xfId="16131" xr:uid="{00000000-0005-0000-0000-00003D260000}"/>
    <cellStyle name="Header2 2 2 3 2 2 3 2" xfId="19542" xr:uid="{00000000-0005-0000-0000-00003E260000}"/>
    <cellStyle name="Header2 2 2 3 2 2 3 2 2" xfId="31359" xr:uid="{00000000-0005-0000-0000-00003F260000}"/>
    <cellStyle name="Header2 2 2 3 2 2 3 2 2 2" xfId="41358" xr:uid="{00000000-0005-0000-0000-000040260000}"/>
    <cellStyle name="Header2 2 2 3 2 2 3 2 3" xfId="27017" xr:uid="{00000000-0005-0000-0000-000041260000}"/>
    <cellStyle name="Header2 2 2 3 2 2 3 2 4" xfId="36207" xr:uid="{00000000-0005-0000-0000-000042260000}"/>
    <cellStyle name="Header2 2 2 3 2 2 3 3" xfId="20148" xr:uid="{00000000-0005-0000-0000-000043260000}"/>
    <cellStyle name="Header2 2 2 3 2 2 3 3 2" xfId="31965" xr:uid="{00000000-0005-0000-0000-000044260000}"/>
    <cellStyle name="Header2 2 2 3 2 2 3 3 2 2" xfId="41964" xr:uid="{00000000-0005-0000-0000-000045260000}"/>
    <cellStyle name="Header2 2 2 3 2 2 3 3 3" xfId="27623" xr:uid="{00000000-0005-0000-0000-000046260000}"/>
    <cellStyle name="Header2 2 2 3 2 2 3 3 4" xfId="36813" xr:uid="{00000000-0005-0000-0000-000047260000}"/>
    <cellStyle name="Header2 2 2 3 2 2 3 4" xfId="17878" xr:uid="{00000000-0005-0000-0000-000048260000}"/>
    <cellStyle name="Header2 2 2 3 2 2 3 4 2" xfId="29695" xr:uid="{00000000-0005-0000-0000-000049260000}"/>
    <cellStyle name="Header2 2 2 3 2 2 3 4 2 2" xfId="39694" xr:uid="{00000000-0005-0000-0000-00004A260000}"/>
    <cellStyle name="Header2 2 2 3 2 2 3 4 3" xfId="25453" xr:uid="{00000000-0005-0000-0000-00004B260000}"/>
    <cellStyle name="Header2 2 2 3 2 2 3 4 4" xfId="34543" xr:uid="{00000000-0005-0000-0000-00004C260000}"/>
    <cellStyle name="Header2 2 2 3 2 2 3 5" xfId="20957" xr:uid="{00000000-0005-0000-0000-00004D260000}"/>
    <cellStyle name="Header2 2 2 3 2 2 3 5 2" xfId="32774" xr:uid="{00000000-0005-0000-0000-00004E260000}"/>
    <cellStyle name="Header2 2 2 3 2 2 3 5 2 2" xfId="42773" xr:uid="{00000000-0005-0000-0000-00004F260000}"/>
    <cellStyle name="Header2 2 2 3 2 2 3 5 3" xfId="37622" xr:uid="{00000000-0005-0000-0000-000050260000}"/>
    <cellStyle name="Header2 2 2 3 2 2 3 6" xfId="27948" xr:uid="{00000000-0005-0000-0000-000051260000}"/>
    <cellStyle name="Header2 2 2 3 2 2 3 6 2" xfId="37947" xr:uid="{00000000-0005-0000-0000-000052260000}"/>
    <cellStyle name="Header2 2 2 3 2 2 3 7" xfId="21437" xr:uid="{00000000-0005-0000-0000-000053260000}"/>
    <cellStyle name="Header2 2 2 3 2 2 4" xfId="15827" xr:uid="{00000000-0005-0000-0000-000054260000}"/>
    <cellStyle name="Header2 2 2 3 2 2 4 2" xfId="27644" xr:uid="{00000000-0005-0000-0000-000055260000}"/>
    <cellStyle name="Header2 2 2 3 2 2 4 2 2" xfId="37643" xr:uid="{00000000-0005-0000-0000-000056260000}"/>
    <cellStyle name="Header2 2 2 3 2 2 4 3" xfId="23705" xr:uid="{00000000-0005-0000-0000-000057260000}"/>
    <cellStyle name="Header2 2 2 3 2 2 4 4" xfId="32795" xr:uid="{00000000-0005-0000-0000-000058260000}"/>
    <cellStyle name="Header2 2 2 3 2 2 5" xfId="16719" xr:uid="{00000000-0005-0000-0000-000059260000}"/>
    <cellStyle name="Header2 2 2 3 2 2 5 2" xfId="28536" xr:uid="{00000000-0005-0000-0000-00005A260000}"/>
    <cellStyle name="Header2 2 2 3 2 2 5 2 2" xfId="38535" xr:uid="{00000000-0005-0000-0000-00005B260000}"/>
    <cellStyle name="Header2 2 2 3 2 2 5 3" xfId="24294" xr:uid="{00000000-0005-0000-0000-00005C260000}"/>
    <cellStyle name="Header2 2 2 3 2 2 5 4" xfId="33384" xr:uid="{00000000-0005-0000-0000-00005D260000}"/>
    <cellStyle name="Header2 2 2 3 2 2 6" xfId="16440" xr:uid="{00000000-0005-0000-0000-00005E260000}"/>
    <cellStyle name="Header2 2 2 3 2 2 6 2" xfId="28257" xr:uid="{00000000-0005-0000-0000-00005F260000}"/>
    <cellStyle name="Header2 2 2 3 2 2 6 2 2" xfId="38256" xr:uid="{00000000-0005-0000-0000-000060260000}"/>
    <cellStyle name="Header2 2 2 3 2 2 6 3" xfId="24015" xr:uid="{00000000-0005-0000-0000-000061260000}"/>
    <cellStyle name="Header2 2 2 3 2 2 6 4" xfId="33105" xr:uid="{00000000-0005-0000-0000-000062260000}"/>
    <cellStyle name="Header2 2 2 3 2 2 7" xfId="17065" xr:uid="{00000000-0005-0000-0000-000063260000}"/>
    <cellStyle name="Header2 2 2 3 2 2 7 2" xfId="28882" xr:uid="{00000000-0005-0000-0000-000064260000}"/>
    <cellStyle name="Header2 2 2 3 2 2 7 2 2" xfId="38881" xr:uid="{00000000-0005-0000-0000-000065260000}"/>
    <cellStyle name="Header2 2 2 3 2 2 7 3" xfId="24640" xr:uid="{00000000-0005-0000-0000-000066260000}"/>
    <cellStyle name="Header2 2 2 3 2 2 7 4" xfId="33730" xr:uid="{00000000-0005-0000-0000-000067260000}"/>
    <cellStyle name="Header2 2 2 3 2 2 8" xfId="17368" xr:uid="{00000000-0005-0000-0000-000068260000}"/>
    <cellStyle name="Header2 2 2 3 2 2 8 2" xfId="29185" xr:uid="{00000000-0005-0000-0000-000069260000}"/>
    <cellStyle name="Header2 2 2 3 2 2 8 2 2" xfId="39184" xr:uid="{00000000-0005-0000-0000-00006A260000}"/>
    <cellStyle name="Header2 2 2 3 2 2 8 3" xfId="24943" xr:uid="{00000000-0005-0000-0000-00006B260000}"/>
    <cellStyle name="Header2 2 2 3 2 2 8 4" xfId="34033" xr:uid="{00000000-0005-0000-0000-00006C260000}"/>
    <cellStyle name="Header2 2 2 3 2 2 9" xfId="18567" xr:uid="{00000000-0005-0000-0000-00006D260000}"/>
    <cellStyle name="Header2 2 2 3 2 2 9 2" xfId="30384" xr:uid="{00000000-0005-0000-0000-00006E260000}"/>
    <cellStyle name="Header2 2 2 3 2 2 9 2 2" xfId="40383" xr:uid="{00000000-0005-0000-0000-00006F260000}"/>
    <cellStyle name="Header2 2 2 3 2 2 9 3" xfId="26042" xr:uid="{00000000-0005-0000-0000-000070260000}"/>
    <cellStyle name="Header2 2 2 3 2 2 9 4" xfId="35232" xr:uid="{00000000-0005-0000-0000-000071260000}"/>
    <cellStyle name="Header2 2 2 3 2 3" xfId="7744" xr:uid="{00000000-0005-0000-0000-000072260000}"/>
    <cellStyle name="Header2 2 2 3 2 3 10" xfId="17867" xr:uid="{00000000-0005-0000-0000-000073260000}"/>
    <cellStyle name="Header2 2 2 3 2 3 10 2" xfId="29684" xr:uid="{00000000-0005-0000-0000-000074260000}"/>
    <cellStyle name="Header2 2 2 3 2 3 10 2 2" xfId="39683" xr:uid="{00000000-0005-0000-0000-000075260000}"/>
    <cellStyle name="Header2 2 2 3 2 3 10 3" xfId="25442" xr:uid="{00000000-0005-0000-0000-000076260000}"/>
    <cellStyle name="Header2 2 2 3 2 3 10 4" xfId="34532" xr:uid="{00000000-0005-0000-0000-000077260000}"/>
    <cellStyle name="Header2 2 2 3 2 3 11" xfId="20247" xr:uid="{00000000-0005-0000-0000-000078260000}"/>
    <cellStyle name="Header2 2 2 3 2 3 11 2" xfId="32064" xr:uid="{00000000-0005-0000-0000-000079260000}"/>
    <cellStyle name="Header2 2 2 3 2 3 11 2 2" xfId="42063" xr:uid="{00000000-0005-0000-0000-00007A260000}"/>
    <cellStyle name="Header2 2 2 3 2 3 11 3" xfId="36912" xr:uid="{00000000-0005-0000-0000-00007B260000}"/>
    <cellStyle name="Header2 2 2 3 2 3 12" xfId="23358" xr:uid="{00000000-0005-0000-0000-00007C260000}"/>
    <cellStyle name="Header2 2 2 3 2 3 12 2" xfId="21123" xr:uid="{00000000-0005-0000-0000-00007D260000}"/>
    <cellStyle name="Header2 2 2 3 2 3 13" xfId="22752" xr:uid="{00000000-0005-0000-0000-00007E260000}"/>
    <cellStyle name="Header2 2 2 3 2 3 2" xfId="15551" xr:uid="{00000000-0005-0000-0000-00007F260000}"/>
    <cellStyle name="Header2 2 2 3 2 3 2 2" xfId="19242" xr:uid="{00000000-0005-0000-0000-000080260000}"/>
    <cellStyle name="Header2 2 2 3 2 3 2 2 2" xfId="31059" xr:uid="{00000000-0005-0000-0000-000081260000}"/>
    <cellStyle name="Header2 2 2 3 2 3 2 2 2 2" xfId="41058" xr:uid="{00000000-0005-0000-0000-000082260000}"/>
    <cellStyle name="Header2 2 2 3 2 3 2 2 3" xfId="26717" xr:uid="{00000000-0005-0000-0000-000083260000}"/>
    <cellStyle name="Header2 2 2 3 2 3 2 2 4" xfId="35907" xr:uid="{00000000-0005-0000-0000-000084260000}"/>
    <cellStyle name="Header2 2 2 3 2 3 2 3" xfId="19848" xr:uid="{00000000-0005-0000-0000-000085260000}"/>
    <cellStyle name="Header2 2 2 3 2 3 2 3 2" xfId="31665" xr:uid="{00000000-0005-0000-0000-000086260000}"/>
    <cellStyle name="Header2 2 2 3 2 3 2 3 2 2" xfId="41664" xr:uid="{00000000-0005-0000-0000-000087260000}"/>
    <cellStyle name="Header2 2 2 3 2 3 2 3 3" xfId="27323" xr:uid="{00000000-0005-0000-0000-000088260000}"/>
    <cellStyle name="Header2 2 2 3 2 3 2 3 4" xfId="36513" xr:uid="{00000000-0005-0000-0000-000089260000}"/>
    <cellStyle name="Header2 2 2 3 2 3 2 4" xfId="17945" xr:uid="{00000000-0005-0000-0000-00008A260000}"/>
    <cellStyle name="Header2 2 2 3 2 3 2 4 2" xfId="29762" xr:uid="{00000000-0005-0000-0000-00008B260000}"/>
    <cellStyle name="Header2 2 2 3 2 3 2 4 2 2" xfId="39761" xr:uid="{00000000-0005-0000-0000-00008C260000}"/>
    <cellStyle name="Header2 2 2 3 2 3 2 4 3" xfId="25520" xr:uid="{00000000-0005-0000-0000-00008D260000}"/>
    <cellStyle name="Header2 2 2 3 2 3 2 4 4" xfId="34610" xr:uid="{00000000-0005-0000-0000-00008E260000}"/>
    <cellStyle name="Header2 2 2 3 2 3 2 5" xfId="20657" xr:uid="{00000000-0005-0000-0000-00008F260000}"/>
    <cellStyle name="Header2 2 2 3 2 3 2 5 2" xfId="32474" xr:uid="{00000000-0005-0000-0000-000090260000}"/>
    <cellStyle name="Header2 2 2 3 2 3 2 5 2 2" xfId="42473" xr:uid="{00000000-0005-0000-0000-000091260000}"/>
    <cellStyle name="Header2 2 2 3 2 3 2 5 3" xfId="37322" xr:uid="{00000000-0005-0000-0000-000092260000}"/>
    <cellStyle name="Header2 2 2 3 2 3 2 6" xfId="23429" xr:uid="{00000000-0005-0000-0000-000093260000}"/>
    <cellStyle name="Header2 2 2 3 2 3 2 6 2" xfId="21076" xr:uid="{00000000-0005-0000-0000-000094260000}"/>
    <cellStyle name="Header2 2 2 3 2 3 2 7" xfId="22894" xr:uid="{00000000-0005-0000-0000-000095260000}"/>
    <cellStyle name="Header2 2 2 3 2 3 2 7 2" xfId="21353" xr:uid="{00000000-0005-0000-0000-000096260000}"/>
    <cellStyle name="Header2 2 2 3 2 3 2 8" xfId="22346" xr:uid="{00000000-0005-0000-0000-000097260000}"/>
    <cellStyle name="Header2 2 2 3 2 3 3" xfId="16132" xr:uid="{00000000-0005-0000-0000-000098260000}"/>
    <cellStyle name="Header2 2 2 3 2 3 3 2" xfId="18966" xr:uid="{00000000-0005-0000-0000-000099260000}"/>
    <cellStyle name="Header2 2 2 3 2 3 3 2 2" xfId="30783" xr:uid="{00000000-0005-0000-0000-00009A260000}"/>
    <cellStyle name="Header2 2 2 3 2 3 3 2 2 2" xfId="40782" xr:uid="{00000000-0005-0000-0000-00009B260000}"/>
    <cellStyle name="Header2 2 2 3 2 3 3 2 3" xfId="26441" xr:uid="{00000000-0005-0000-0000-00009C260000}"/>
    <cellStyle name="Header2 2 2 3 2 3 3 2 4" xfId="35631" xr:uid="{00000000-0005-0000-0000-00009D260000}"/>
    <cellStyle name="Header2 2 2 3 2 3 3 3" xfId="19572" xr:uid="{00000000-0005-0000-0000-00009E260000}"/>
    <cellStyle name="Header2 2 2 3 2 3 3 3 2" xfId="31389" xr:uid="{00000000-0005-0000-0000-00009F260000}"/>
    <cellStyle name="Header2 2 2 3 2 3 3 3 2 2" xfId="41388" xr:uid="{00000000-0005-0000-0000-0000A0260000}"/>
    <cellStyle name="Header2 2 2 3 2 3 3 3 3" xfId="27047" xr:uid="{00000000-0005-0000-0000-0000A1260000}"/>
    <cellStyle name="Header2 2 2 3 2 3 3 3 4" xfId="36237" xr:uid="{00000000-0005-0000-0000-0000A2260000}"/>
    <cellStyle name="Header2 2 2 3 2 3 3 4" xfId="17735" xr:uid="{00000000-0005-0000-0000-0000A3260000}"/>
    <cellStyle name="Header2 2 2 3 2 3 3 4 2" xfId="29552" xr:uid="{00000000-0005-0000-0000-0000A4260000}"/>
    <cellStyle name="Header2 2 2 3 2 3 3 4 2 2" xfId="39551" xr:uid="{00000000-0005-0000-0000-0000A5260000}"/>
    <cellStyle name="Header2 2 2 3 2 3 3 4 3" xfId="25310" xr:uid="{00000000-0005-0000-0000-0000A6260000}"/>
    <cellStyle name="Header2 2 2 3 2 3 3 4 4" xfId="34400" xr:uid="{00000000-0005-0000-0000-0000A7260000}"/>
    <cellStyle name="Header2 2 2 3 2 3 3 5" xfId="20381" xr:uid="{00000000-0005-0000-0000-0000A8260000}"/>
    <cellStyle name="Header2 2 2 3 2 3 3 5 2" xfId="32198" xr:uid="{00000000-0005-0000-0000-0000A9260000}"/>
    <cellStyle name="Header2 2 2 3 2 3 3 5 2 2" xfId="42197" xr:uid="{00000000-0005-0000-0000-0000AA260000}"/>
    <cellStyle name="Header2 2 2 3 2 3 3 5 3" xfId="37046" xr:uid="{00000000-0005-0000-0000-0000AB260000}"/>
    <cellStyle name="Header2 2 2 3 2 3 3 6" xfId="27949" xr:uid="{00000000-0005-0000-0000-0000AC260000}"/>
    <cellStyle name="Header2 2 2 3 2 3 3 6 2" xfId="37948" xr:uid="{00000000-0005-0000-0000-0000AD260000}"/>
    <cellStyle name="Header2 2 2 3 2 3 3 7" xfId="21739" xr:uid="{00000000-0005-0000-0000-0000AE260000}"/>
    <cellStyle name="Header2 2 2 3 2 3 4" xfId="16408" xr:uid="{00000000-0005-0000-0000-0000AF260000}"/>
    <cellStyle name="Header2 2 2 3 2 3 4 2" xfId="28225" xr:uid="{00000000-0005-0000-0000-0000B0260000}"/>
    <cellStyle name="Header2 2 2 3 2 3 4 2 2" xfId="38224" xr:uid="{00000000-0005-0000-0000-0000B1260000}"/>
    <cellStyle name="Header2 2 2 3 2 3 4 3" xfId="23983" xr:uid="{00000000-0005-0000-0000-0000B2260000}"/>
    <cellStyle name="Header2 2 2 3 2 3 4 4" xfId="33073" xr:uid="{00000000-0005-0000-0000-0000B3260000}"/>
    <cellStyle name="Header2 2 2 3 2 3 5" xfId="16718" xr:uid="{00000000-0005-0000-0000-0000B4260000}"/>
    <cellStyle name="Header2 2 2 3 2 3 5 2" xfId="28535" xr:uid="{00000000-0005-0000-0000-0000B5260000}"/>
    <cellStyle name="Header2 2 2 3 2 3 5 2 2" xfId="38534" xr:uid="{00000000-0005-0000-0000-0000B6260000}"/>
    <cellStyle name="Header2 2 2 3 2 3 5 3" xfId="24293" xr:uid="{00000000-0005-0000-0000-0000B7260000}"/>
    <cellStyle name="Header2 2 2 3 2 3 5 4" xfId="33383" xr:uid="{00000000-0005-0000-0000-0000B8260000}"/>
    <cellStyle name="Header2 2 2 3 2 3 6" xfId="16439" xr:uid="{00000000-0005-0000-0000-0000B9260000}"/>
    <cellStyle name="Header2 2 2 3 2 3 6 2" xfId="28256" xr:uid="{00000000-0005-0000-0000-0000BA260000}"/>
    <cellStyle name="Header2 2 2 3 2 3 6 2 2" xfId="38255" xr:uid="{00000000-0005-0000-0000-0000BB260000}"/>
    <cellStyle name="Header2 2 2 3 2 3 6 3" xfId="24014" xr:uid="{00000000-0005-0000-0000-0000BC260000}"/>
    <cellStyle name="Header2 2 2 3 2 3 6 4" xfId="33104" xr:uid="{00000000-0005-0000-0000-0000BD260000}"/>
    <cellStyle name="Header2 2 2 3 2 3 7" xfId="17066" xr:uid="{00000000-0005-0000-0000-0000BE260000}"/>
    <cellStyle name="Header2 2 2 3 2 3 7 2" xfId="28883" xr:uid="{00000000-0005-0000-0000-0000BF260000}"/>
    <cellStyle name="Header2 2 2 3 2 3 7 2 2" xfId="38882" xr:uid="{00000000-0005-0000-0000-0000C0260000}"/>
    <cellStyle name="Header2 2 2 3 2 3 7 3" xfId="24641" xr:uid="{00000000-0005-0000-0000-0000C1260000}"/>
    <cellStyle name="Header2 2 2 3 2 3 7 4" xfId="33731" xr:uid="{00000000-0005-0000-0000-0000C2260000}"/>
    <cellStyle name="Header2 2 2 3 2 3 8" xfId="17369" xr:uid="{00000000-0005-0000-0000-0000C3260000}"/>
    <cellStyle name="Header2 2 2 3 2 3 8 2" xfId="29186" xr:uid="{00000000-0005-0000-0000-0000C4260000}"/>
    <cellStyle name="Header2 2 2 3 2 3 8 2 2" xfId="39185" xr:uid="{00000000-0005-0000-0000-0000C5260000}"/>
    <cellStyle name="Header2 2 2 3 2 3 8 3" xfId="24944" xr:uid="{00000000-0005-0000-0000-0000C6260000}"/>
    <cellStyle name="Header2 2 2 3 2 3 8 4" xfId="34034" xr:uid="{00000000-0005-0000-0000-0000C7260000}"/>
    <cellStyle name="Header2 2 2 3 2 3 9" xfId="18566" xr:uid="{00000000-0005-0000-0000-0000C8260000}"/>
    <cellStyle name="Header2 2 2 3 2 3 9 2" xfId="30383" xr:uid="{00000000-0005-0000-0000-0000C9260000}"/>
    <cellStyle name="Header2 2 2 3 2 3 9 2 2" xfId="40382" xr:uid="{00000000-0005-0000-0000-0000CA260000}"/>
    <cellStyle name="Header2 2 2 3 2 3 9 3" xfId="26041" xr:uid="{00000000-0005-0000-0000-0000CB260000}"/>
    <cellStyle name="Header2 2 2 3 2 3 9 4" xfId="35231" xr:uid="{00000000-0005-0000-0000-0000CC260000}"/>
    <cellStyle name="Header2 2 2 3 2 4" xfId="7745" xr:uid="{00000000-0005-0000-0000-0000CD260000}"/>
    <cellStyle name="Header2 2 2 3 2 4 10" xfId="18934" xr:uid="{00000000-0005-0000-0000-0000CE260000}"/>
    <cellStyle name="Header2 2 2 3 2 4 10 2" xfId="30751" xr:uid="{00000000-0005-0000-0000-0000CF260000}"/>
    <cellStyle name="Header2 2 2 3 2 4 10 2 2" xfId="40750" xr:uid="{00000000-0005-0000-0000-0000D0260000}"/>
    <cellStyle name="Header2 2 2 3 2 4 10 3" xfId="26409" xr:uid="{00000000-0005-0000-0000-0000D1260000}"/>
    <cellStyle name="Header2 2 2 3 2 4 10 4" xfId="35599" xr:uid="{00000000-0005-0000-0000-0000D2260000}"/>
    <cellStyle name="Header2 2 2 3 2 4 11" xfId="20344" xr:uid="{00000000-0005-0000-0000-0000D3260000}"/>
    <cellStyle name="Header2 2 2 3 2 4 11 2" xfId="32161" xr:uid="{00000000-0005-0000-0000-0000D4260000}"/>
    <cellStyle name="Header2 2 2 3 2 4 11 2 2" xfId="42160" xr:uid="{00000000-0005-0000-0000-0000D5260000}"/>
    <cellStyle name="Header2 2 2 3 2 4 11 3" xfId="37009" xr:uid="{00000000-0005-0000-0000-0000D6260000}"/>
    <cellStyle name="Header2 2 2 3 2 4 12" xfId="23357" xr:uid="{00000000-0005-0000-0000-0000D7260000}"/>
    <cellStyle name="Header2 2 2 3 2 4 12 2" xfId="21941" xr:uid="{00000000-0005-0000-0000-0000D8260000}"/>
    <cellStyle name="Header2 2 2 3 2 4 13" xfId="22751" xr:uid="{00000000-0005-0000-0000-0000D9260000}"/>
    <cellStyle name="Header2 2 2 3 2 4 2" xfId="15552" xr:uid="{00000000-0005-0000-0000-0000DA260000}"/>
    <cellStyle name="Header2 2 2 3 2 4 2 2" xfId="19241" xr:uid="{00000000-0005-0000-0000-0000DB260000}"/>
    <cellStyle name="Header2 2 2 3 2 4 2 2 2" xfId="31058" xr:uid="{00000000-0005-0000-0000-0000DC260000}"/>
    <cellStyle name="Header2 2 2 3 2 4 2 2 2 2" xfId="41057" xr:uid="{00000000-0005-0000-0000-0000DD260000}"/>
    <cellStyle name="Header2 2 2 3 2 4 2 2 3" xfId="26716" xr:uid="{00000000-0005-0000-0000-0000DE260000}"/>
    <cellStyle name="Header2 2 2 3 2 4 2 2 4" xfId="35906" xr:uid="{00000000-0005-0000-0000-0000DF260000}"/>
    <cellStyle name="Header2 2 2 3 2 4 2 3" xfId="19847" xr:uid="{00000000-0005-0000-0000-0000E0260000}"/>
    <cellStyle name="Header2 2 2 3 2 4 2 3 2" xfId="31664" xr:uid="{00000000-0005-0000-0000-0000E1260000}"/>
    <cellStyle name="Header2 2 2 3 2 4 2 3 2 2" xfId="41663" xr:uid="{00000000-0005-0000-0000-0000E2260000}"/>
    <cellStyle name="Header2 2 2 3 2 4 2 3 3" xfId="27322" xr:uid="{00000000-0005-0000-0000-0000E3260000}"/>
    <cellStyle name="Header2 2 2 3 2 4 2 3 4" xfId="36512" xr:uid="{00000000-0005-0000-0000-0000E4260000}"/>
    <cellStyle name="Header2 2 2 3 2 4 2 4" xfId="17807" xr:uid="{00000000-0005-0000-0000-0000E5260000}"/>
    <cellStyle name="Header2 2 2 3 2 4 2 4 2" xfId="29624" xr:uid="{00000000-0005-0000-0000-0000E6260000}"/>
    <cellStyle name="Header2 2 2 3 2 4 2 4 2 2" xfId="39623" xr:uid="{00000000-0005-0000-0000-0000E7260000}"/>
    <cellStyle name="Header2 2 2 3 2 4 2 4 3" xfId="25382" xr:uid="{00000000-0005-0000-0000-0000E8260000}"/>
    <cellStyle name="Header2 2 2 3 2 4 2 4 4" xfId="34472" xr:uid="{00000000-0005-0000-0000-0000E9260000}"/>
    <cellStyle name="Header2 2 2 3 2 4 2 5" xfId="20656" xr:uid="{00000000-0005-0000-0000-0000EA260000}"/>
    <cellStyle name="Header2 2 2 3 2 4 2 5 2" xfId="32473" xr:uid="{00000000-0005-0000-0000-0000EB260000}"/>
    <cellStyle name="Header2 2 2 3 2 4 2 5 2 2" xfId="42472" xr:uid="{00000000-0005-0000-0000-0000EC260000}"/>
    <cellStyle name="Header2 2 2 3 2 4 2 5 3" xfId="37321" xr:uid="{00000000-0005-0000-0000-0000ED260000}"/>
    <cellStyle name="Header2 2 2 3 2 4 2 6" xfId="23430" xr:uid="{00000000-0005-0000-0000-0000EE260000}"/>
    <cellStyle name="Header2 2 2 3 2 4 2 6 2" xfId="21916" xr:uid="{00000000-0005-0000-0000-0000EF260000}"/>
    <cellStyle name="Header2 2 2 3 2 4 2 7" xfId="23080" xr:uid="{00000000-0005-0000-0000-0000F0260000}"/>
    <cellStyle name="Header2 2 2 3 2 4 2 7 2" xfId="21286" xr:uid="{00000000-0005-0000-0000-0000F1260000}"/>
    <cellStyle name="Header2 2 2 3 2 4 2 8" xfId="21599" xr:uid="{00000000-0005-0000-0000-0000F2260000}"/>
    <cellStyle name="Header2 2 2 3 2 4 3" xfId="16133" xr:uid="{00000000-0005-0000-0000-0000F3260000}"/>
    <cellStyle name="Header2 2 2 3 2 4 3 2" xfId="19541" xr:uid="{00000000-0005-0000-0000-0000F4260000}"/>
    <cellStyle name="Header2 2 2 3 2 4 3 2 2" xfId="31358" xr:uid="{00000000-0005-0000-0000-0000F5260000}"/>
    <cellStyle name="Header2 2 2 3 2 4 3 2 2 2" xfId="41357" xr:uid="{00000000-0005-0000-0000-0000F6260000}"/>
    <cellStyle name="Header2 2 2 3 2 4 3 2 3" xfId="27016" xr:uid="{00000000-0005-0000-0000-0000F7260000}"/>
    <cellStyle name="Header2 2 2 3 2 4 3 2 4" xfId="36206" xr:uid="{00000000-0005-0000-0000-0000F8260000}"/>
    <cellStyle name="Header2 2 2 3 2 4 3 3" xfId="20147" xr:uid="{00000000-0005-0000-0000-0000F9260000}"/>
    <cellStyle name="Header2 2 2 3 2 4 3 3 2" xfId="31964" xr:uid="{00000000-0005-0000-0000-0000FA260000}"/>
    <cellStyle name="Header2 2 2 3 2 4 3 3 2 2" xfId="41963" xr:uid="{00000000-0005-0000-0000-0000FB260000}"/>
    <cellStyle name="Header2 2 2 3 2 4 3 3 3" xfId="27622" xr:uid="{00000000-0005-0000-0000-0000FC260000}"/>
    <cellStyle name="Header2 2 2 3 2 4 3 3 4" xfId="36812" xr:uid="{00000000-0005-0000-0000-0000FD260000}"/>
    <cellStyle name="Header2 2 2 3 2 4 3 4" xfId="17640" xr:uid="{00000000-0005-0000-0000-0000FE260000}"/>
    <cellStyle name="Header2 2 2 3 2 4 3 4 2" xfId="29457" xr:uid="{00000000-0005-0000-0000-0000FF260000}"/>
    <cellStyle name="Header2 2 2 3 2 4 3 4 2 2" xfId="39456" xr:uid="{00000000-0005-0000-0000-000000270000}"/>
    <cellStyle name="Header2 2 2 3 2 4 3 4 3" xfId="25215" xr:uid="{00000000-0005-0000-0000-000001270000}"/>
    <cellStyle name="Header2 2 2 3 2 4 3 4 4" xfId="34305" xr:uid="{00000000-0005-0000-0000-000002270000}"/>
    <cellStyle name="Header2 2 2 3 2 4 3 5" xfId="20956" xr:uid="{00000000-0005-0000-0000-000003270000}"/>
    <cellStyle name="Header2 2 2 3 2 4 3 5 2" xfId="32773" xr:uid="{00000000-0005-0000-0000-000004270000}"/>
    <cellStyle name="Header2 2 2 3 2 4 3 5 2 2" xfId="42772" xr:uid="{00000000-0005-0000-0000-000005270000}"/>
    <cellStyle name="Header2 2 2 3 2 4 3 5 3" xfId="37621" xr:uid="{00000000-0005-0000-0000-000006270000}"/>
    <cellStyle name="Header2 2 2 3 2 4 3 6" xfId="27950" xr:uid="{00000000-0005-0000-0000-000007270000}"/>
    <cellStyle name="Header2 2 2 3 2 4 3 6 2" xfId="37949" xr:uid="{00000000-0005-0000-0000-000008270000}"/>
    <cellStyle name="Header2 2 2 3 2 4 3 7" xfId="22209" xr:uid="{00000000-0005-0000-0000-000009270000}"/>
    <cellStyle name="Header2 2 2 3 2 4 4" xfId="15862" xr:uid="{00000000-0005-0000-0000-00000A270000}"/>
    <cellStyle name="Header2 2 2 3 2 4 4 2" xfId="27679" xr:uid="{00000000-0005-0000-0000-00000B270000}"/>
    <cellStyle name="Header2 2 2 3 2 4 4 2 2" xfId="37678" xr:uid="{00000000-0005-0000-0000-00000C270000}"/>
    <cellStyle name="Header2 2 2 3 2 4 4 3" xfId="23740" xr:uid="{00000000-0005-0000-0000-00000D270000}"/>
    <cellStyle name="Header2 2 2 3 2 4 4 4" xfId="32830" xr:uid="{00000000-0005-0000-0000-00000E270000}"/>
    <cellStyle name="Header2 2 2 3 2 4 5" xfId="16717" xr:uid="{00000000-0005-0000-0000-00000F270000}"/>
    <cellStyle name="Header2 2 2 3 2 4 5 2" xfId="28534" xr:uid="{00000000-0005-0000-0000-000010270000}"/>
    <cellStyle name="Header2 2 2 3 2 4 5 2 2" xfId="38533" xr:uid="{00000000-0005-0000-0000-000011270000}"/>
    <cellStyle name="Header2 2 2 3 2 4 5 3" xfId="24292" xr:uid="{00000000-0005-0000-0000-000012270000}"/>
    <cellStyle name="Header2 2 2 3 2 4 5 4" xfId="33382" xr:uid="{00000000-0005-0000-0000-000013270000}"/>
    <cellStyle name="Header2 2 2 3 2 4 6" xfId="16438" xr:uid="{00000000-0005-0000-0000-000014270000}"/>
    <cellStyle name="Header2 2 2 3 2 4 6 2" xfId="28255" xr:uid="{00000000-0005-0000-0000-000015270000}"/>
    <cellStyle name="Header2 2 2 3 2 4 6 2 2" xfId="38254" xr:uid="{00000000-0005-0000-0000-000016270000}"/>
    <cellStyle name="Header2 2 2 3 2 4 6 3" xfId="24013" xr:uid="{00000000-0005-0000-0000-000017270000}"/>
    <cellStyle name="Header2 2 2 3 2 4 6 4" xfId="33103" xr:uid="{00000000-0005-0000-0000-000018270000}"/>
    <cellStyle name="Header2 2 2 3 2 4 7" xfId="17067" xr:uid="{00000000-0005-0000-0000-000019270000}"/>
    <cellStyle name="Header2 2 2 3 2 4 7 2" xfId="28884" xr:uid="{00000000-0005-0000-0000-00001A270000}"/>
    <cellStyle name="Header2 2 2 3 2 4 7 2 2" xfId="38883" xr:uid="{00000000-0005-0000-0000-00001B270000}"/>
    <cellStyle name="Header2 2 2 3 2 4 7 3" xfId="24642" xr:uid="{00000000-0005-0000-0000-00001C270000}"/>
    <cellStyle name="Header2 2 2 3 2 4 7 4" xfId="33732" xr:uid="{00000000-0005-0000-0000-00001D270000}"/>
    <cellStyle name="Header2 2 2 3 2 4 8" xfId="17370" xr:uid="{00000000-0005-0000-0000-00001E270000}"/>
    <cellStyle name="Header2 2 2 3 2 4 8 2" xfId="29187" xr:uid="{00000000-0005-0000-0000-00001F270000}"/>
    <cellStyle name="Header2 2 2 3 2 4 8 2 2" xfId="39186" xr:uid="{00000000-0005-0000-0000-000020270000}"/>
    <cellStyle name="Header2 2 2 3 2 4 8 3" xfId="24945" xr:uid="{00000000-0005-0000-0000-000021270000}"/>
    <cellStyle name="Header2 2 2 3 2 4 8 4" xfId="34035" xr:uid="{00000000-0005-0000-0000-000022270000}"/>
    <cellStyle name="Header2 2 2 3 2 4 9" xfId="18565" xr:uid="{00000000-0005-0000-0000-000023270000}"/>
    <cellStyle name="Header2 2 2 3 2 4 9 2" xfId="30382" xr:uid="{00000000-0005-0000-0000-000024270000}"/>
    <cellStyle name="Header2 2 2 3 2 4 9 2 2" xfId="40381" xr:uid="{00000000-0005-0000-0000-000025270000}"/>
    <cellStyle name="Header2 2 2 3 2 4 9 3" xfId="26040" xr:uid="{00000000-0005-0000-0000-000026270000}"/>
    <cellStyle name="Header2 2 2 3 2 4 9 4" xfId="35230" xr:uid="{00000000-0005-0000-0000-000027270000}"/>
    <cellStyle name="Header2 2 2 3 2 5" xfId="15549" xr:uid="{00000000-0005-0000-0000-000028270000}"/>
    <cellStyle name="Header2 2 2 3 2 5 2" xfId="19244" xr:uid="{00000000-0005-0000-0000-000029270000}"/>
    <cellStyle name="Header2 2 2 3 2 5 2 2" xfId="31061" xr:uid="{00000000-0005-0000-0000-00002A270000}"/>
    <cellStyle name="Header2 2 2 3 2 5 2 2 2" xfId="41060" xr:uid="{00000000-0005-0000-0000-00002B270000}"/>
    <cellStyle name="Header2 2 2 3 2 5 2 3" xfId="26719" xr:uid="{00000000-0005-0000-0000-00002C270000}"/>
    <cellStyle name="Header2 2 2 3 2 5 2 4" xfId="35909" xr:uid="{00000000-0005-0000-0000-00002D270000}"/>
    <cellStyle name="Header2 2 2 3 2 5 3" xfId="19850" xr:uid="{00000000-0005-0000-0000-00002E270000}"/>
    <cellStyle name="Header2 2 2 3 2 5 3 2" xfId="31667" xr:uid="{00000000-0005-0000-0000-00002F270000}"/>
    <cellStyle name="Header2 2 2 3 2 5 3 2 2" xfId="41666" xr:uid="{00000000-0005-0000-0000-000030270000}"/>
    <cellStyle name="Header2 2 2 3 2 5 3 3" xfId="27325" xr:uid="{00000000-0005-0000-0000-000031270000}"/>
    <cellStyle name="Header2 2 2 3 2 5 3 4" xfId="36515" xr:uid="{00000000-0005-0000-0000-000032270000}"/>
    <cellStyle name="Header2 2 2 3 2 5 4" xfId="17679" xr:uid="{00000000-0005-0000-0000-000033270000}"/>
    <cellStyle name="Header2 2 2 3 2 5 4 2" xfId="29496" xr:uid="{00000000-0005-0000-0000-000034270000}"/>
    <cellStyle name="Header2 2 2 3 2 5 4 2 2" xfId="39495" xr:uid="{00000000-0005-0000-0000-000035270000}"/>
    <cellStyle name="Header2 2 2 3 2 5 4 3" xfId="25254" xr:uid="{00000000-0005-0000-0000-000036270000}"/>
    <cellStyle name="Header2 2 2 3 2 5 4 4" xfId="34344" xr:uid="{00000000-0005-0000-0000-000037270000}"/>
    <cellStyle name="Header2 2 2 3 2 5 5" xfId="20659" xr:uid="{00000000-0005-0000-0000-000038270000}"/>
    <cellStyle name="Header2 2 2 3 2 5 5 2" xfId="32476" xr:uid="{00000000-0005-0000-0000-000039270000}"/>
    <cellStyle name="Header2 2 2 3 2 5 5 2 2" xfId="42475" xr:uid="{00000000-0005-0000-0000-00003A270000}"/>
    <cellStyle name="Header2 2 2 3 2 5 5 3" xfId="37324" xr:uid="{00000000-0005-0000-0000-00003B270000}"/>
    <cellStyle name="Header2 2 2 3 2 5 6" xfId="23427" xr:uid="{00000000-0005-0000-0000-00003C270000}"/>
    <cellStyle name="Header2 2 2 3 2 5 6 2" xfId="21078" xr:uid="{00000000-0005-0000-0000-00003D270000}"/>
    <cellStyle name="Header2 2 2 3 2 5 7" xfId="22896" xr:uid="{00000000-0005-0000-0000-00003E270000}"/>
    <cellStyle name="Header2 2 2 3 2 5 7 2" xfId="21351" xr:uid="{00000000-0005-0000-0000-00003F270000}"/>
    <cellStyle name="Header2 2 2 3 2 5 8" xfId="21597" xr:uid="{00000000-0005-0000-0000-000040270000}"/>
    <cellStyle name="Header2 2 2 3 2 6" xfId="16130" xr:uid="{00000000-0005-0000-0000-000041270000}"/>
    <cellStyle name="Header2 2 2 3 2 6 2" xfId="18967" xr:uid="{00000000-0005-0000-0000-000042270000}"/>
    <cellStyle name="Header2 2 2 3 2 6 2 2" xfId="30784" xr:uid="{00000000-0005-0000-0000-000043270000}"/>
    <cellStyle name="Header2 2 2 3 2 6 2 2 2" xfId="40783" xr:uid="{00000000-0005-0000-0000-000044270000}"/>
    <cellStyle name="Header2 2 2 3 2 6 2 3" xfId="26442" xr:uid="{00000000-0005-0000-0000-000045270000}"/>
    <cellStyle name="Header2 2 2 3 2 6 2 4" xfId="35632" xr:uid="{00000000-0005-0000-0000-000046270000}"/>
    <cellStyle name="Header2 2 2 3 2 6 3" xfId="19573" xr:uid="{00000000-0005-0000-0000-000047270000}"/>
    <cellStyle name="Header2 2 2 3 2 6 3 2" xfId="31390" xr:uid="{00000000-0005-0000-0000-000048270000}"/>
    <cellStyle name="Header2 2 2 3 2 6 3 2 2" xfId="41389" xr:uid="{00000000-0005-0000-0000-000049270000}"/>
    <cellStyle name="Header2 2 2 3 2 6 3 3" xfId="27048" xr:uid="{00000000-0005-0000-0000-00004A270000}"/>
    <cellStyle name="Header2 2 2 3 2 6 3 4" xfId="36238" xr:uid="{00000000-0005-0000-0000-00004B270000}"/>
    <cellStyle name="Header2 2 2 3 2 6 4" xfId="18028" xr:uid="{00000000-0005-0000-0000-00004C270000}"/>
    <cellStyle name="Header2 2 2 3 2 6 4 2" xfId="29845" xr:uid="{00000000-0005-0000-0000-00004D270000}"/>
    <cellStyle name="Header2 2 2 3 2 6 4 2 2" xfId="39844" xr:uid="{00000000-0005-0000-0000-00004E270000}"/>
    <cellStyle name="Header2 2 2 3 2 6 4 3" xfId="25603" xr:uid="{00000000-0005-0000-0000-00004F270000}"/>
    <cellStyle name="Header2 2 2 3 2 6 4 4" xfId="34693" xr:uid="{00000000-0005-0000-0000-000050270000}"/>
    <cellStyle name="Header2 2 2 3 2 6 5" xfId="20382" xr:uid="{00000000-0005-0000-0000-000051270000}"/>
    <cellStyle name="Header2 2 2 3 2 6 5 2" xfId="32199" xr:uid="{00000000-0005-0000-0000-000052270000}"/>
    <cellStyle name="Header2 2 2 3 2 6 5 2 2" xfId="42198" xr:uid="{00000000-0005-0000-0000-000053270000}"/>
    <cellStyle name="Header2 2 2 3 2 6 5 3" xfId="37047" xr:uid="{00000000-0005-0000-0000-000054270000}"/>
    <cellStyle name="Header2 2 2 3 2 6 6" xfId="27947" xr:uid="{00000000-0005-0000-0000-000055270000}"/>
    <cellStyle name="Header2 2 2 3 2 6 6 2" xfId="37946" xr:uid="{00000000-0005-0000-0000-000056270000}"/>
    <cellStyle name="Header2 2 2 3 2 6 7" xfId="21738" xr:uid="{00000000-0005-0000-0000-000057270000}"/>
    <cellStyle name="Header2 2 2 3 2 7" xfId="16407" xr:uid="{00000000-0005-0000-0000-000058270000}"/>
    <cellStyle name="Header2 2 2 3 2 7 2" xfId="28224" xr:uid="{00000000-0005-0000-0000-000059270000}"/>
    <cellStyle name="Header2 2 2 3 2 7 2 2" xfId="38223" xr:uid="{00000000-0005-0000-0000-00005A270000}"/>
    <cellStyle name="Header2 2 2 3 2 7 3" xfId="23982" xr:uid="{00000000-0005-0000-0000-00005B270000}"/>
    <cellStyle name="Header2 2 2 3 2 7 4" xfId="33072" xr:uid="{00000000-0005-0000-0000-00005C270000}"/>
    <cellStyle name="Header2 2 2 3 2 8" xfId="16720" xr:uid="{00000000-0005-0000-0000-00005D270000}"/>
    <cellStyle name="Header2 2 2 3 2 8 2" xfId="28537" xr:uid="{00000000-0005-0000-0000-00005E270000}"/>
    <cellStyle name="Header2 2 2 3 2 8 2 2" xfId="38536" xr:uid="{00000000-0005-0000-0000-00005F270000}"/>
    <cellStyle name="Header2 2 2 3 2 8 3" xfId="24295" xr:uid="{00000000-0005-0000-0000-000060270000}"/>
    <cellStyle name="Header2 2 2 3 2 8 4" xfId="33385" xr:uid="{00000000-0005-0000-0000-000061270000}"/>
    <cellStyle name="Header2 2 2 3 2 9" xfId="17021" xr:uid="{00000000-0005-0000-0000-000062270000}"/>
    <cellStyle name="Header2 2 2 3 2 9 2" xfId="28838" xr:uid="{00000000-0005-0000-0000-000063270000}"/>
    <cellStyle name="Header2 2 2 3 2 9 2 2" xfId="38837" xr:uid="{00000000-0005-0000-0000-000064270000}"/>
    <cellStyle name="Header2 2 2 3 2 9 3" xfId="24596" xr:uid="{00000000-0005-0000-0000-000065270000}"/>
    <cellStyle name="Header2 2 2 3 2 9 4" xfId="33686" xr:uid="{00000000-0005-0000-0000-000066270000}"/>
    <cellStyle name="Header2 2 2 3 3" xfId="7746" xr:uid="{00000000-0005-0000-0000-000067270000}"/>
    <cellStyle name="Header2 2 2 3 3 10" xfId="17068" xr:uid="{00000000-0005-0000-0000-000068270000}"/>
    <cellStyle name="Header2 2 2 3 3 10 2" xfId="28885" xr:uid="{00000000-0005-0000-0000-000069270000}"/>
    <cellStyle name="Header2 2 2 3 3 10 2 2" xfId="38884" xr:uid="{00000000-0005-0000-0000-00006A270000}"/>
    <cellStyle name="Header2 2 2 3 3 10 3" xfId="24643" xr:uid="{00000000-0005-0000-0000-00006B270000}"/>
    <cellStyle name="Header2 2 2 3 3 10 4" xfId="33733" xr:uid="{00000000-0005-0000-0000-00006C270000}"/>
    <cellStyle name="Header2 2 2 3 3 11" xfId="17371" xr:uid="{00000000-0005-0000-0000-00006D270000}"/>
    <cellStyle name="Header2 2 2 3 3 11 2" xfId="29188" xr:uid="{00000000-0005-0000-0000-00006E270000}"/>
    <cellStyle name="Header2 2 2 3 3 11 2 2" xfId="39187" xr:uid="{00000000-0005-0000-0000-00006F270000}"/>
    <cellStyle name="Header2 2 2 3 3 11 3" xfId="24946" xr:uid="{00000000-0005-0000-0000-000070270000}"/>
    <cellStyle name="Header2 2 2 3 3 11 4" xfId="34036" xr:uid="{00000000-0005-0000-0000-000071270000}"/>
    <cellStyle name="Header2 2 2 3 3 12" xfId="18564" xr:uid="{00000000-0005-0000-0000-000072270000}"/>
    <cellStyle name="Header2 2 2 3 3 12 2" xfId="30381" xr:uid="{00000000-0005-0000-0000-000073270000}"/>
    <cellStyle name="Header2 2 2 3 3 12 2 2" xfId="40380" xr:uid="{00000000-0005-0000-0000-000074270000}"/>
    <cellStyle name="Header2 2 2 3 3 12 3" xfId="26039" xr:uid="{00000000-0005-0000-0000-000075270000}"/>
    <cellStyle name="Header2 2 2 3 3 12 4" xfId="35229" xr:uid="{00000000-0005-0000-0000-000076270000}"/>
    <cellStyle name="Header2 2 2 3 3 13" xfId="17866" xr:uid="{00000000-0005-0000-0000-000077270000}"/>
    <cellStyle name="Header2 2 2 3 3 13 2" xfId="29683" xr:uid="{00000000-0005-0000-0000-000078270000}"/>
    <cellStyle name="Header2 2 2 3 3 13 2 2" xfId="39682" xr:uid="{00000000-0005-0000-0000-000079270000}"/>
    <cellStyle name="Header2 2 2 3 3 13 3" xfId="25441" xr:uid="{00000000-0005-0000-0000-00007A270000}"/>
    <cellStyle name="Header2 2 2 3 3 13 4" xfId="34531" xr:uid="{00000000-0005-0000-0000-00007B270000}"/>
    <cellStyle name="Header2 2 2 3 3 14" xfId="18213" xr:uid="{00000000-0005-0000-0000-00007C270000}"/>
    <cellStyle name="Header2 2 2 3 3 14 2" xfId="30030" xr:uid="{00000000-0005-0000-0000-00007D270000}"/>
    <cellStyle name="Header2 2 2 3 3 14 2 2" xfId="40029" xr:uid="{00000000-0005-0000-0000-00007E270000}"/>
    <cellStyle name="Header2 2 2 3 3 14 3" xfId="34878" xr:uid="{00000000-0005-0000-0000-00007F270000}"/>
    <cellStyle name="Header2 2 2 3 3 15" xfId="23356" xr:uid="{00000000-0005-0000-0000-000080270000}"/>
    <cellStyle name="Header2 2 2 3 3 15 2" xfId="21124" xr:uid="{00000000-0005-0000-0000-000081270000}"/>
    <cellStyle name="Header2 2 2 3 3 16" xfId="22750" xr:uid="{00000000-0005-0000-0000-000082270000}"/>
    <cellStyle name="Header2 2 2 3 3 2" xfId="7747" xr:uid="{00000000-0005-0000-0000-000083270000}"/>
    <cellStyle name="Header2 2 2 3 3 2 10" xfId="18933" xr:uid="{00000000-0005-0000-0000-000084270000}"/>
    <cellStyle name="Header2 2 2 3 3 2 10 2" xfId="30750" xr:uid="{00000000-0005-0000-0000-000085270000}"/>
    <cellStyle name="Header2 2 2 3 3 2 10 2 2" xfId="40749" xr:uid="{00000000-0005-0000-0000-000086270000}"/>
    <cellStyle name="Header2 2 2 3 3 2 10 3" xfId="26408" xr:uid="{00000000-0005-0000-0000-000087270000}"/>
    <cellStyle name="Header2 2 2 3 3 2 10 4" xfId="35598" xr:uid="{00000000-0005-0000-0000-000088270000}"/>
    <cellStyle name="Header2 2 2 3 3 2 11" xfId="20246" xr:uid="{00000000-0005-0000-0000-000089270000}"/>
    <cellStyle name="Header2 2 2 3 3 2 11 2" xfId="32063" xr:uid="{00000000-0005-0000-0000-00008A270000}"/>
    <cellStyle name="Header2 2 2 3 3 2 11 2 2" xfId="42062" xr:uid="{00000000-0005-0000-0000-00008B270000}"/>
    <cellStyle name="Header2 2 2 3 3 2 11 3" xfId="36911" xr:uid="{00000000-0005-0000-0000-00008C270000}"/>
    <cellStyle name="Header2 2 2 3 3 2 12" xfId="23355" xr:uid="{00000000-0005-0000-0000-00008D270000}"/>
    <cellStyle name="Header2 2 2 3 3 2 12 2" xfId="21125" xr:uid="{00000000-0005-0000-0000-00008E270000}"/>
    <cellStyle name="Header2 2 2 3 3 2 13" xfId="22749" xr:uid="{00000000-0005-0000-0000-00008F270000}"/>
    <cellStyle name="Header2 2 2 3 3 2 2" xfId="15554" xr:uid="{00000000-0005-0000-0000-000090270000}"/>
    <cellStyle name="Header2 2 2 3 3 2 2 2" xfId="19239" xr:uid="{00000000-0005-0000-0000-000091270000}"/>
    <cellStyle name="Header2 2 2 3 3 2 2 2 2" xfId="31056" xr:uid="{00000000-0005-0000-0000-000092270000}"/>
    <cellStyle name="Header2 2 2 3 3 2 2 2 2 2" xfId="41055" xr:uid="{00000000-0005-0000-0000-000093270000}"/>
    <cellStyle name="Header2 2 2 3 3 2 2 2 3" xfId="26714" xr:uid="{00000000-0005-0000-0000-000094270000}"/>
    <cellStyle name="Header2 2 2 3 3 2 2 2 4" xfId="35904" xr:uid="{00000000-0005-0000-0000-000095270000}"/>
    <cellStyle name="Header2 2 2 3 3 2 2 3" xfId="19845" xr:uid="{00000000-0005-0000-0000-000096270000}"/>
    <cellStyle name="Header2 2 2 3 3 2 2 3 2" xfId="31662" xr:uid="{00000000-0005-0000-0000-000097270000}"/>
    <cellStyle name="Header2 2 2 3 3 2 2 3 2 2" xfId="41661" xr:uid="{00000000-0005-0000-0000-000098270000}"/>
    <cellStyle name="Header2 2 2 3 3 2 2 3 3" xfId="27320" xr:uid="{00000000-0005-0000-0000-000099270000}"/>
    <cellStyle name="Header2 2 2 3 3 2 2 3 4" xfId="36510" xr:uid="{00000000-0005-0000-0000-00009A270000}"/>
    <cellStyle name="Header2 2 2 3 3 2 2 4" xfId="17808" xr:uid="{00000000-0005-0000-0000-00009B270000}"/>
    <cellStyle name="Header2 2 2 3 3 2 2 4 2" xfId="29625" xr:uid="{00000000-0005-0000-0000-00009C270000}"/>
    <cellStyle name="Header2 2 2 3 3 2 2 4 2 2" xfId="39624" xr:uid="{00000000-0005-0000-0000-00009D270000}"/>
    <cellStyle name="Header2 2 2 3 3 2 2 4 3" xfId="25383" xr:uid="{00000000-0005-0000-0000-00009E270000}"/>
    <cellStyle name="Header2 2 2 3 3 2 2 4 4" xfId="34473" xr:uid="{00000000-0005-0000-0000-00009F270000}"/>
    <cellStyle name="Header2 2 2 3 3 2 2 5" xfId="20654" xr:uid="{00000000-0005-0000-0000-0000A0270000}"/>
    <cellStyle name="Header2 2 2 3 3 2 2 5 2" xfId="32471" xr:uid="{00000000-0005-0000-0000-0000A1270000}"/>
    <cellStyle name="Header2 2 2 3 3 2 2 5 2 2" xfId="42470" xr:uid="{00000000-0005-0000-0000-0000A2270000}"/>
    <cellStyle name="Header2 2 2 3 3 2 2 5 3" xfId="37319" xr:uid="{00000000-0005-0000-0000-0000A3270000}"/>
    <cellStyle name="Header2 2 2 3 3 2 2 6" xfId="23432" xr:uid="{00000000-0005-0000-0000-0000A4270000}"/>
    <cellStyle name="Header2 2 2 3 3 2 2 6 2" xfId="21074" xr:uid="{00000000-0005-0000-0000-0000A5270000}"/>
    <cellStyle name="Header2 2 2 3 3 2 2 7" xfId="22892" xr:uid="{00000000-0005-0000-0000-0000A6270000}"/>
    <cellStyle name="Header2 2 2 3 3 2 2 7 2" xfId="21354" xr:uid="{00000000-0005-0000-0000-0000A7270000}"/>
    <cellStyle name="Header2 2 2 3 3 2 2 8" xfId="21600" xr:uid="{00000000-0005-0000-0000-0000A8270000}"/>
    <cellStyle name="Header2 2 2 3 3 2 3" xfId="16135" xr:uid="{00000000-0005-0000-0000-0000A9270000}"/>
    <cellStyle name="Header2 2 2 3 3 2 3 2" xfId="19540" xr:uid="{00000000-0005-0000-0000-0000AA270000}"/>
    <cellStyle name="Header2 2 2 3 3 2 3 2 2" xfId="31357" xr:uid="{00000000-0005-0000-0000-0000AB270000}"/>
    <cellStyle name="Header2 2 2 3 3 2 3 2 2 2" xfId="41356" xr:uid="{00000000-0005-0000-0000-0000AC270000}"/>
    <cellStyle name="Header2 2 2 3 3 2 3 2 3" xfId="27015" xr:uid="{00000000-0005-0000-0000-0000AD270000}"/>
    <cellStyle name="Header2 2 2 3 3 2 3 2 4" xfId="36205" xr:uid="{00000000-0005-0000-0000-0000AE270000}"/>
    <cellStyle name="Header2 2 2 3 3 2 3 3" xfId="20146" xr:uid="{00000000-0005-0000-0000-0000AF270000}"/>
    <cellStyle name="Header2 2 2 3 3 2 3 3 2" xfId="31963" xr:uid="{00000000-0005-0000-0000-0000B0270000}"/>
    <cellStyle name="Header2 2 2 3 3 2 3 3 2 2" xfId="41962" xr:uid="{00000000-0005-0000-0000-0000B1270000}"/>
    <cellStyle name="Header2 2 2 3 3 2 3 3 3" xfId="27621" xr:uid="{00000000-0005-0000-0000-0000B2270000}"/>
    <cellStyle name="Header2 2 2 3 3 2 3 3 4" xfId="36811" xr:uid="{00000000-0005-0000-0000-0000B3270000}"/>
    <cellStyle name="Header2 2 2 3 3 2 3 4" xfId="17879" xr:uid="{00000000-0005-0000-0000-0000B4270000}"/>
    <cellStyle name="Header2 2 2 3 3 2 3 4 2" xfId="29696" xr:uid="{00000000-0005-0000-0000-0000B5270000}"/>
    <cellStyle name="Header2 2 2 3 3 2 3 4 2 2" xfId="39695" xr:uid="{00000000-0005-0000-0000-0000B6270000}"/>
    <cellStyle name="Header2 2 2 3 3 2 3 4 3" xfId="25454" xr:uid="{00000000-0005-0000-0000-0000B7270000}"/>
    <cellStyle name="Header2 2 2 3 3 2 3 4 4" xfId="34544" xr:uid="{00000000-0005-0000-0000-0000B8270000}"/>
    <cellStyle name="Header2 2 2 3 3 2 3 5" xfId="20955" xr:uid="{00000000-0005-0000-0000-0000B9270000}"/>
    <cellStyle name="Header2 2 2 3 3 2 3 5 2" xfId="32772" xr:uid="{00000000-0005-0000-0000-0000BA270000}"/>
    <cellStyle name="Header2 2 2 3 3 2 3 5 2 2" xfId="42771" xr:uid="{00000000-0005-0000-0000-0000BB270000}"/>
    <cellStyle name="Header2 2 2 3 3 2 3 5 3" xfId="37620" xr:uid="{00000000-0005-0000-0000-0000BC270000}"/>
    <cellStyle name="Header2 2 2 3 3 2 3 6" xfId="27952" xr:uid="{00000000-0005-0000-0000-0000BD270000}"/>
    <cellStyle name="Header2 2 2 3 3 2 3 6 2" xfId="37951" xr:uid="{00000000-0005-0000-0000-0000BE270000}"/>
    <cellStyle name="Header2 2 2 3 3 2 3 7" xfId="21438" xr:uid="{00000000-0005-0000-0000-0000BF270000}"/>
    <cellStyle name="Header2 2 2 3 3 2 4" xfId="15863" xr:uid="{00000000-0005-0000-0000-0000C0270000}"/>
    <cellStyle name="Header2 2 2 3 3 2 4 2" xfId="27680" xr:uid="{00000000-0005-0000-0000-0000C1270000}"/>
    <cellStyle name="Header2 2 2 3 3 2 4 2 2" xfId="37679" xr:uid="{00000000-0005-0000-0000-0000C2270000}"/>
    <cellStyle name="Header2 2 2 3 3 2 4 3" xfId="23741" xr:uid="{00000000-0005-0000-0000-0000C3270000}"/>
    <cellStyle name="Header2 2 2 3 3 2 4 4" xfId="32831" xr:uid="{00000000-0005-0000-0000-0000C4270000}"/>
    <cellStyle name="Header2 2 2 3 3 2 5" xfId="16715" xr:uid="{00000000-0005-0000-0000-0000C5270000}"/>
    <cellStyle name="Header2 2 2 3 3 2 5 2" xfId="28532" xr:uid="{00000000-0005-0000-0000-0000C6270000}"/>
    <cellStyle name="Header2 2 2 3 3 2 5 2 2" xfId="38531" xr:uid="{00000000-0005-0000-0000-0000C7270000}"/>
    <cellStyle name="Header2 2 2 3 3 2 5 3" xfId="24290" xr:uid="{00000000-0005-0000-0000-0000C8270000}"/>
    <cellStyle name="Header2 2 2 3 3 2 5 4" xfId="33380" xr:uid="{00000000-0005-0000-0000-0000C9270000}"/>
    <cellStyle name="Header2 2 2 3 3 2 6" xfId="16437" xr:uid="{00000000-0005-0000-0000-0000CA270000}"/>
    <cellStyle name="Header2 2 2 3 3 2 6 2" xfId="28254" xr:uid="{00000000-0005-0000-0000-0000CB270000}"/>
    <cellStyle name="Header2 2 2 3 3 2 6 2 2" xfId="38253" xr:uid="{00000000-0005-0000-0000-0000CC270000}"/>
    <cellStyle name="Header2 2 2 3 3 2 6 3" xfId="24012" xr:uid="{00000000-0005-0000-0000-0000CD270000}"/>
    <cellStyle name="Header2 2 2 3 3 2 6 4" xfId="33102" xr:uid="{00000000-0005-0000-0000-0000CE270000}"/>
    <cellStyle name="Header2 2 2 3 3 2 7" xfId="17069" xr:uid="{00000000-0005-0000-0000-0000CF270000}"/>
    <cellStyle name="Header2 2 2 3 3 2 7 2" xfId="28886" xr:uid="{00000000-0005-0000-0000-0000D0270000}"/>
    <cellStyle name="Header2 2 2 3 3 2 7 2 2" xfId="38885" xr:uid="{00000000-0005-0000-0000-0000D1270000}"/>
    <cellStyle name="Header2 2 2 3 3 2 7 3" xfId="24644" xr:uid="{00000000-0005-0000-0000-0000D2270000}"/>
    <cellStyle name="Header2 2 2 3 3 2 7 4" xfId="33734" xr:uid="{00000000-0005-0000-0000-0000D3270000}"/>
    <cellStyle name="Header2 2 2 3 3 2 8" xfId="17372" xr:uid="{00000000-0005-0000-0000-0000D4270000}"/>
    <cellStyle name="Header2 2 2 3 3 2 8 2" xfId="29189" xr:uid="{00000000-0005-0000-0000-0000D5270000}"/>
    <cellStyle name="Header2 2 2 3 3 2 8 2 2" xfId="39188" xr:uid="{00000000-0005-0000-0000-0000D6270000}"/>
    <cellStyle name="Header2 2 2 3 3 2 8 3" xfId="24947" xr:uid="{00000000-0005-0000-0000-0000D7270000}"/>
    <cellStyle name="Header2 2 2 3 3 2 8 4" xfId="34037" xr:uid="{00000000-0005-0000-0000-0000D8270000}"/>
    <cellStyle name="Header2 2 2 3 3 2 9" xfId="18563" xr:uid="{00000000-0005-0000-0000-0000D9270000}"/>
    <cellStyle name="Header2 2 2 3 3 2 9 2" xfId="30380" xr:uid="{00000000-0005-0000-0000-0000DA270000}"/>
    <cellStyle name="Header2 2 2 3 3 2 9 2 2" xfId="40379" xr:uid="{00000000-0005-0000-0000-0000DB270000}"/>
    <cellStyle name="Header2 2 2 3 3 2 9 3" xfId="26038" xr:uid="{00000000-0005-0000-0000-0000DC270000}"/>
    <cellStyle name="Header2 2 2 3 3 2 9 4" xfId="35228" xr:uid="{00000000-0005-0000-0000-0000DD270000}"/>
    <cellStyle name="Header2 2 2 3 3 3" xfId="7748" xr:uid="{00000000-0005-0000-0000-0000DE270000}"/>
    <cellStyle name="Header2 2 2 3 3 3 10" xfId="17865" xr:uid="{00000000-0005-0000-0000-0000DF270000}"/>
    <cellStyle name="Header2 2 2 3 3 3 10 2" xfId="29682" xr:uid="{00000000-0005-0000-0000-0000E0270000}"/>
    <cellStyle name="Header2 2 2 3 3 3 10 2 2" xfId="39681" xr:uid="{00000000-0005-0000-0000-0000E1270000}"/>
    <cellStyle name="Header2 2 2 3 3 3 10 3" xfId="25440" xr:uid="{00000000-0005-0000-0000-0000E2270000}"/>
    <cellStyle name="Header2 2 2 3 3 3 10 4" xfId="34530" xr:uid="{00000000-0005-0000-0000-0000E3270000}"/>
    <cellStyle name="Header2 2 2 3 3 3 11" xfId="20343" xr:uid="{00000000-0005-0000-0000-0000E4270000}"/>
    <cellStyle name="Header2 2 2 3 3 3 11 2" xfId="32160" xr:uid="{00000000-0005-0000-0000-0000E5270000}"/>
    <cellStyle name="Header2 2 2 3 3 3 11 2 2" xfId="42159" xr:uid="{00000000-0005-0000-0000-0000E6270000}"/>
    <cellStyle name="Header2 2 2 3 3 3 11 3" xfId="37008" xr:uid="{00000000-0005-0000-0000-0000E7270000}"/>
    <cellStyle name="Header2 2 2 3 3 3 12" xfId="23354" xr:uid="{00000000-0005-0000-0000-0000E8270000}"/>
    <cellStyle name="Header2 2 2 3 3 3 12 2" xfId="21126" xr:uid="{00000000-0005-0000-0000-0000E9270000}"/>
    <cellStyle name="Header2 2 2 3 3 3 13" xfId="22748" xr:uid="{00000000-0005-0000-0000-0000EA270000}"/>
    <cellStyle name="Header2 2 2 3 3 3 2" xfId="15555" xr:uid="{00000000-0005-0000-0000-0000EB270000}"/>
    <cellStyle name="Header2 2 2 3 3 3 2 2" xfId="19238" xr:uid="{00000000-0005-0000-0000-0000EC270000}"/>
    <cellStyle name="Header2 2 2 3 3 3 2 2 2" xfId="31055" xr:uid="{00000000-0005-0000-0000-0000ED270000}"/>
    <cellStyle name="Header2 2 2 3 3 3 2 2 2 2" xfId="41054" xr:uid="{00000000-0005-0000-0000-0000EE270000}"/>
    <cellStyle name="Header2 2 2 3 3 3 2 2 3" xfId="26713" xr:uid="{00000000-0005-0000-0000-0000EF270000}"/>
    <cellStyle name="Header2 2 2 3 3 3 2 2 4" xfId="35903" xr:uid="{00000000-0005-0000-0000-0000F0270000}"/>
    <cellStyle name="Header2 2 2 3 3 3 2 3" xfId="19844" xr:uid="{00000000-0005-0000-0000-0000F1270000}"/>
    <cellStyle name="Header2 2 2 3 3 3 2 3 2" xfId="31661" xr:uid="{00000000-0005-0000-0000-0000F2270000}"/>
    <cellStyle name="Header2 2 2 3 3 3 2 3 2 2" xfId="41660" xr:uid="{00000000-0005-0000-0000-0000F3270000}"/>
    <cellStyle name="Header2 2 2 3 3 3 2 3 3" xfId="27319" xr:uid="{00000000-0005-0000-0000-0000F4270000}"/>
    <cellStyle name="Header2 2 2 3 3 3 2 3 4" xfId="36509" xr:uid="{00000000-0005-0000-0000-0000F5270000}"/>
    <cellStyle name="Header2 2 2 3 3 3 2 4" xfId="17680" xr:uid="{00000000-0005-0000-0000-0000F6270000}"/>
    <cellStyle name="Header2 2 2 3 3 3 2 4 2" xfId="29497" xr:uid="{00000000-0005-0000-0000-0000F7270000}"/>
    <cellStyle name="Header2 2 2 3 3 3 2 4 2 2" xfId="39496" xr:uid="{00000000-0005-0000-0000-0000F8270000}"/>
    <cellStyle name="Header2 2 2 3 3 3 2 4 3" xfId="25255" xr:uid="{00000000-0005-0000-0000-0000F9270000}"/>
    <cellStyle name="Header2 2 2 3 3 3 2 4 4" xfId="34345" xr:uid="{00000000-0005-0000-0000-0000FA270000}"/>
    <cellStyle name="Header2 2 2 3 3 3 2 5" xfId="20653" xr:uid="{00000000-0005-0000-0000-0000FB270000}"/>
    <cellStyle name="Header2 2 2 3 3 3 2 5 2" xfId="32470" xr:uid="{00000000-0005-0000-0000-0000FC270000}"/>
    <cellStyle name="Header2 2 2 3 3 3 2 5 2 2" xfId="42469" xr:uid="{00000000-0005-0000-0000-0000FD270000}"/>
    <cellStyle name="Header2 2 2 3 3 3 2 5 3" xfId="37318" xr:uid="{00000000-0005-0000-0000-0000FE270000}"/>
    <cellStyle name="Header2 2 2 3 3 3 2 6" xfId="23433" xr:uid="{00000000-0005-0000-0000-0000FF270000}"/>
    <cellStyle name="Header2 2 2 3 3 3 2 6 2" xfId="21073" xr:uid="{00000000-0005-0000-0000-000000280000}"/>
    <cellStyle name="Header2 2 2 3 3 3 2 7" xfId="22891" xr:uid="{00000000-0005-0000-0000-000001280000}"/>
    <cellStyle name="Header2 2 2 3 3 3 2 7 2" xfId="21355" xr:uid="{00000000-0005-0000-0000-000002280000}"/>
    <cellStyle name="Header2 2 2 3 3 3 2 8" xfId="22348" xr:uid="{00000000-0005-0000-0000-000003280000}"/>
    <cellStyle name="Header2 2 2 3 3 3 3" xfId="16136" xr:uid="{00000000-0005-0000-0000-000004280000}"/>
    <cellStyle name="Header2 2 2 3 3 3 3 2" xfId="18964" xr:uid="{00000000-0005-0000-0000-000005280000}"/>
    <cellStyle name="Header2 2 2 3 3 3 3 2 2" xfId="30781" xr:uid="{00000000-0005-0000-0000-000006280000}"/>
    <cellStyle name="Header2 2 2 3 3 3 3 2 2 2" xfId="40780" xr:uid="{00000000-0005-0000-0000-000007280000}"/>
    <cellStyle name="Header2 2 2 3 3 3 3 2 3" xfId="26439" xr:uid="{00000000-0005-0000-0000-000008280000}"/>
    <cellStyle name="Header2 2 2 3 3 3 3 2 4" xfId="35629" xr:uid="{00000000-0005-0000-0000-000009280000}"/>
    <cellStyle name="Header2 2 2 3 3 3 3 3" xfId="19570" xr:uid="{00000000-0005-0000-0000-00000A280000}"/>
    <cellStyle name="Header2 2 2 3 3 3 3 3 2" xfId="31387" xr:uid="{00000000-0005-0000-0000-00000B280000}"/>
    <cellStyle name="Header2 2 2 3 3 3 3 3 2 2" xfId="41386" xr:uid="{00000000-0005-0000-0000-00000C280000}"/>
    <cellStyle name="Header2 2 2 3 3 3 3 3 3" xfId="27045" xr:uid="{00000000-0005-0000-0000-00000D280000}"/>
    <cellStyle name="Header2 2 2 3 3 3 3 3 4" xfId="36235" xr:uid="{00000000-0005-0000-0000-00000E280000}"/>
    <cellStyle name="Header2 2 2 3 3 3 3 4" xfId="17736" xr:uid="{00000000-0005-0000-0000-00000F280000}"/>
    <cellStyle name="Header2 2 2 3 3 3 3 4 2" xfId="29553" xr:uid="{00000000-0005-0000-0000-000010280000}"/>
    <cellStyle name="Header2 2 2 3 3 3 3 4 2 2" xfId="39552" xr:uid="{00000000-0005-0000-0000-000011280000}"/>
    <cellStyle name="Header2 2 2 3 3 3 3 4 3" xfId="25311" xr:uid="{00000000-0005-0000-0000-000012280000}"/>
    <cellStyle name="Header2 2 2 3 3 3 3 4 4" xfId="34401" xr:uid="{00000000-0005-0000-0000-000013280000}"/>
    <cellStyle name="Header2 2 2 3 3 3 3 5" xfId="20379" xr:uid="{00000000-0005-0000-0000-000014280000}"/>
    <cellStyle name="Header2 2 2 3 3 3 3 5 2" xfId="32196" xr:uid="{00000000-0005-0000-0000-000015280000}"/>
    <cellStyle name="Header2 2 2 3 3 3 3 5 2 2" xfId="42195" xr:uid="{00000000-0005-0000-0000-000016280000}"/>
    <cellStyle name="Header2 2 2 3 3 3 3 5 3" xfId="37044" xr:uid="{00000000-0005-0000-0000-000017280000}"/>
    <cellStyle name="Header2 2 2 3 3 3 3 6" xfId="27953" xr:uid="{00000000-0005-0000-0000-000018280000}"/>
    <cellStyle name="Header2 2 2 3 3 3 3 6 2" xfId="37952" xr:uid="{00000000-0005-0000-0000-000019280000}"/>
    <cellStyle name="Header2 2 2 3 3 3 3 7" xfId="21741" xr:uid="{00000000-0005-0000-0000-00001A280000}"/>
    <cellStyle name="Header2 2 2 3 3 3 4" xfId="16410" xr:uid="{00000000-0005-0000-0000-00001B280000}"/>
    <cellStyle name="Header2 2 2 3 3 3 4 2" xfId="28227" xr:uid="{00000000-0005-0000-0000-00001C280000}"/>
    <cellStyle name="Header2 2 2 3 3 3 4 2 2" xfId="38226" xr:uid="{00000000-0005-0000-0000-00001D280000}"/>
    <cellStyle name="Header2 2 2 3 3 3 4 3" xfId="23985" xr:uid="{00000000-0005-0000-0000-00001E280000}"/>
    <cellStyle name="Header2 2 2 3 3 3 4 4" xfId="33075" xr:uid="{00000000-0005-0000-0000-00001F280000}"/>
    <cellStyle name="Header2 2 2 3 3 3 5" xfId="16714" xr:uid="{00000000-0005-0000-0000-000020280000}"/>
    <cellStyle name="Header2 2 2 3 3 3 5 2" xfId="28531" xr:uid="{00000000-0005-0000-0000-000021280000}"/>
    <cellStyle name="Header2 2 2 3 3 3 5 2 2" xfId="38530" xr:uid="{00000000-0005-0000-0000-000022280000}"/>
    <cellStyle name="Header2 2 2 3 3 3 5 3" xfId="24289" xr:uid="{00000000-0005-0000-0000-000023280000}"/>
    <cellStyle name="Header2 2 2 3 3 3 5 4" xfId="33379" xr:uid="{00000000-0005-0000-0000-000024280000}"/>
    <cellStyle name="Header2 2 2 3 3 3 6" xfId="16436" xr:uid="{00000000-0005-0000-0000-000025280000}"/>
    <cellStyle name="Header2 2 2 3 3 3 6 2" xfId="28253" xr:uid="{00000000-0005-0000-0000-000026280000}"/>
    <cellStyle name="Header2 2 2 3 3 3 6 2 2" xfId="38252" xr:uid="{00000000-0005-0000-0000-000027280000}"/>
    <cellStyle name="Header2 2 2 3 3 3 6 3" xfId="24011" xr:uid="{00000000-0005-0000-0000-000028280000}"/>
    <cellStyle name="Header2 2 2 3 3 3 6 4" xfId="33101" xr:uid="{00000000-0005-0000-0000-000029280000}"/>
    <cellStyle name="Header2 2 2 3 3 3 7" xfId="17070" xr:uid="{00000000-0005-0000-0000-00002A280000}"/>
    <cellStyle name="Header2 2 2 3 3 3 7 2" xfId="28887" xr:uid="{00000000-0005-0000-0000-00002B280000}"/>
    <cellStyle name="Header2 2 2 3 3 3 7 2 2" xfId="38886" xr:uid="{00000000-0005-0000-0000-00002C280000}"/>
    <cellStyle name="Header2 2 2 3 3 3 7 3" xfId="24645" xr:uid="{00000000-0005-0000-0000-00002D280000}"/>
    <cellStyle name="Header2 2 2 3 3 3 7 4" xfId="33735" xr:uid="{00000000-0005-0000-0000-00002E280000}"/>
    <cellStyle name="Header2 2 2 3 3 3 8" xfId="17373" xr:uid="{00000000-0005-0000-0000-00002F280000}"/>
    <cellStyle name="Header2 2 2 3 3 3 8 2" xfId="29190" xr:uid="{00000000-0005-0000-0000-000030280000}"/>
    <cellStyle name="Header2 2 2 3 3 3 8 2 2" xfId="39189" xr:uid="{00000000-0005-0000-0000-000031280000}"/>
    <cellStyle name="Header2 2 2 3 3 3 8 3" xfId="24948" xr:uid="{00000000-0005-0000-0000-000032280000}"/>
    <cellStyle name="Header2 2 2 3 3 3 8 4" xfId="34038" xr:uid="{00000000-0005-0000-0000-000033280000}"/>
    <cellStyle name="Header2 2 2 3 3 3 9" xfId="18562" xr:uid="{00000000-0005-0000-0000-000034280000}"/>
    <cellStyle name="Header2 2 2 3 3 3 9 2" xfId="30379" xr:uid="{00000000-0005-0000-0000-000035280000}"/>
    <cellStyle name="Header2 2 2 3 3 3 9 2 2" xfId="40378" xr:uid="{00000000-0005-0000-0000-000036280000}"/>
    <cellStyle name="Header2 2 2 3 3 3 9 3" xfId="26037" xr:uid="{00000000-0005-0000-0000-000037280000}"/>
    <cellStyle name="Header2 2 2 3 3 3 9 4" xfId="35227" xr:uid="{00000000-0005-0000-0000-000038280000}"/>
    <cellStyle name="Header2 2 2 3 3 4" xfId="7749" xr:uid="{00000000-0005-0000-0000-000039280000}"/>
    <cellStyle name="Header2 2 2 3 3 4 10" xfId="17864" xr:uid="{00000000-0005-0000-0000-00003A280000}"/>
    <cellStyle name="Header2 2 2 3 3 4 10 2" xfId="29681" xr:uid="{00000000-0005-0000-0000-00003B280000}"/>
    <cellStyle name="Header2 2 2 3 3 4 10 2 2" xfId="39680" xr:uid="{00000000-0005-0000-0000-00003C280000}"/>
    <cellStyle name="Header2 2 2 3 3 4 10 3" xfId="25439" xr:uid="{00000000-0005-0000-0000-00003D280000}"/>
    <cellStyle name="Header2 2 2 3 3 4 10 4" xfId="34529" xr:uid="{00000000-0005-0000-0000-00003E280000}"/>
    <cellStyle name="Header2 2 2 3 3 4 11" xfId="18214" xr:uid="{00000000-0005-0000-0000-00003F280000}"/>
    <cellStyle name="Header2 2 2 3 3 4 11 2" xfId="30031" xr:uid="{00000000-0005-0000-0000-000040280000}"/>
    <cellStyle name="Header2 2 2 3 3 4 11 2 2" xfId="40030" xr:uid="{00000000-0005-0000-0000-000041280000}"/>
    <cellStyle name="Header2 2 2 3 3 4 11 3" xfId="34879" xr:uid="{00000000-0005-0000-0000-000042280000}"/>
    <cellStyle name="Header2 2 2 3 3 4 12" xfId="23353" xr:uid="{00000000-0005-0000-0000-000043280000}"/>
    <cellStyle name="Header2 2 2 3 3 4 12 2" xfId="21127" xr:uid="{00000000-0005-0000-0000-000044280000}"/>
    <cellStyle name="Header2 2 2 3 3 4 13" xfId="22747" xr:uid="{00000000-0005-0000-0000-000045280000}"/>
    <cellStyle name="Header2 2 2 3 3 4 2" xfId="15556" xr:uid="{00000000-0005-0000-0000-000046280000}"/>
    <cellStyle name="Header2 2 2 3 3 4 2 2" xfId="19237" xr:uid="{00000000-0005-0000-0000-000047280000}"/>
    <cellStyle name="Header2 2 2 3 3 4 2 2 2" xfId="31054" xr:uid="{00000000-0005-0000-0000-000048280000}"/>
    <cellStyle name="Header2 2 2 3 3 4 2 2 2 2" xfId="41053" xr:uid="{00000000-0005-0000-0000-000049280000}"/>
    <cellStyle name="Header2 2 2 3 3 4 2 2 3" xfId="26712" xr:uid="{00000000-0005-0000-0000-00004A280000}"/>
    <cellStyle name="Header2 2 2 3 3 4 2 2 4" xfId="35902" xr:uid="{00000000-0005-0000-0000-00004B280000}"/>
    <cellStyle name="Header2 2 2 3 3 4 2 3" xfId="19843" xr:uid="{00000000-0005-0000-0000-00004C280000}"/>
    <cellStyle name="Header2 2 2 3 3 4 2 3 2" xfId="31660" xr:uid="{00000000-0005-0000-0000-00004D280000}"/>
    <cellStyle name="Header2 2 2 3 3 4 2 3 2 2" xfId="41659" xr:uid="{00000000-0005-0000-0000-00004E280000}"/>
    <cellStyle name="Header2 2 2 3 3 4 2 3 3" xfId="27318" xr:uid="{00000000-0005-0000-0000-00004F280000}"/>
    <cellStyle name="Header2 2 2 3 3 4 2 3 4" xfId="36508" xr:uid="{00000000-0005-0000-0000-000050280000}"/>
    <cellStyle name="Header2 2 2 3 3 4 2 4" xfId="17946" xr:uid="{00000000-0005-0000-0000-000051280000}"/>
    <cellStyle name="Header2 2 2 3 3 4 2 4 2" xfId="29763" xr:uid="{00000000-0005-0000-0000-000052280000}"/>
    <cellStyle name="Header2 2 2 3 3 4 2 4 2 2" xfId="39762" xr:uid="{00000000-0005-0000-0000-000053280000}"/>
    <cellStyle name="Header2 2 2 3 3 4 2 4 3" xfId="25521" xr:uid="{00000000-0005-0000-0000-000054280000}"/>
    <cellStyle name="Header2 2 2 3 3 4 2 4 4" xfId="34611" xr:uid="{00000000-0005-0000-0000-000055280000}"/>
    <cellStyle name="Header2 2 2 3 3 4 2 5" xfId="20652" xr:uid="{00000000-0005-0000-0000-000056280000}"/>
    <cellStyle name="Header2 2 2 3 3 4 2 5 2" xfId="32469" xr:uid="{00000000-0005-0000-0000-000057280000}"/>
    <cellStyle name="Header2 2 2 3 3 4 2 5 2 2" xfId="42468" xr:uid="{00000000-0005-0000-0000-000058280000}"/>
    <cellStyle name="Header2 2 2 3 3 4 2 5 3" xfId="37317" xr:uid="{00000000-0005-0000-0000-000059280000}"/>
    <cellStyle name="Header2 2 2 3 3 4 2 6" xfId="23434" xr:uid="{00000000-0005-0000-0000-00005A280000}"/>
    <cellStyle name="Header2 2 2 3 3 4 2 6 2" xfId="21915" xr:uid="{00000000-0005-0000-0000-00005B280000}"/>
    <cellStyle name="Header2 2 2 3 3 4 2 7" xfId="23079" xr:uid="{00000000-0005-0000-0000-00005C280000}"/>
    <cellStyle name="Header2 2 2 3 3 4 2 7 2" xfId="21287" xr:uid="{00000000-0005-0000-0000-00005D280000}"/>
    <cellStyle name="Header2 2 2 3 3 4 2 8" xfId="22349" xr:uid="{00000000-0005-0000-0000-00005E280000}"/>
    <cellStyle name="Header2 2 2 3 3 4 3" xfId="16137" xr:uid="{00000000-0005-0000-0000-00005F280000}"/>
    <cellStyle name="Header2 2 2 3 3 4 3 2" xfId="18963" xr:uid="{00000000-0005-0000-0000-000060280000}"/>
    <cellStyle name="Header2 2 2 3 3 4 3 2 2" xfId="30780" xr:uid="{00000000-0005-0000-0000-000061280000}"/>
    <cellStyle name="Header2 2 2 3 3 4 3 2 2 2" xfId="40779" xr:uid="{00000000-0005-0000-0000-000062280000}"/>
    <cellStyle name="Header2 2 2 3 3 4 3 2 3" xfId="26438" xr:uid="{00000000-0005-0000-0000-000063280000}"/>
    <cellStyle name="Header2 2 2 3 3 4 3 2 4" xfId="35628" xr:uid="{00000000-0005-0000-0000-000064280000}"/>
    <cellStyle name="Header2 2 2 3 3 4 3 3" xfId="19569" xr:uid="{00000000-0005-0000-0000-000065280000}"/>
    <cellStyle name="Header2 2 2 3 3 4 3 3 2" xfId="31386" xr:uid="{00000000-0005-0000-0000-000066280000}"/>
    <cellStyle name="Header2 2 2 3 3 4 3 3 2 2" xfId="41385" xr:uid="{00000000-0005-0000-0000-000067280000}"/>
    <cellStyle name="Header2 2 2 3 3 4 3 3 3" xfId="27044" xr:uid="{00000000-0005-0000-0000-000068280000}"/>
    <cellStyle name="Header2 2 2 3 3 4 3 3 4" xfId="36234" xr:uid="{00000000-0005-0000-0000-000069280000}"/>
    <cellStyle name="Header2 2 2 3 3 4 3 4" xfId="17842" xr:uid="{00000000-0005-0000-0000-00006A280000}"/>
    <cellStyle name="Header2 2 2 3 3 4 3 4 2" xfId="29659" xr:uid="{00000000-0005-0000-0000-00006B280000}"/>
    <cellStyle name="Header2 2 2 3 3 4 3 4 2 2" xfId="39658" xr:uid="{00000000-0005-0000-0000-00006C280000}"/>
    <cellStyle name="Header2 2 2 3 3 4 3 4 3" xfId="25417" xr:uid="{00000000-0005-0000-0000-00006D280000}"/>
    <cellStyle name="Header2 2 2 3 3 4 3 4 4" xfId="34507" xr:uid="{00000000-0005-0000-0000-00006E280000}"/>
    <cellStyle name="Header2 2 2 3 3 4 3 5" xfId="20378" xr:uid="{00000000-0005-0000-0000-00006F280000}"/>
    <cellStyle name="Header2 2 2 3 3 4 3 5 2" xfId="32195" xr:uid="{00000000-0005-0000-0000-000070280000}"/>
    <cellStyle name="Header2 2 2 3 3 4 3 5 2 2" xfId="42194" xr:uid="{00000000-0005-0000-0000-000071280000}"/>
    <cellStyle name="Header2 2 2 3 3 4 3 5 3" xfId="37043" xr:uid="{00000000-0005-0000-0000-000072280000}"/>
    <cellStyle name="Header2 2 2 3 3 4 3 6" xfId="27954" xr:uid="{00000000-0005-0000-0000-000073280000}"/>
    <cellStyle name="Header2 2 2 3 3 4 3 6 2" xfId="37953" xr:uid="{00000000-0005-0000-0000-000074280000}"/>
    <cellStyle name="Header2 2 2 3 3 4 3 7" xfId="22482" xr:uid="{00000000-0005-0000-0000-000075280000}"/>
    <cellStyle name="Header2 2 2 3 3 4 4" xfId="16411" xr:uid="{00000000-0005-0000-0000-000076280000}"/>
    <cellStyle name="Header2 2 2 3 3 4 4 2" xfId="28228" xr:uid="{00000000-0005-0000-0000-000077280000}"/>
    <cellStyle name="Header2 2 2 3 3 4 4 2 2" xfId="38227" xr:uid="{00000000-0005-0000-0000-000078280000}"/>
    <cellStyle name="Header2 2 2 3 3 4 4 3" xfId="23986" xr:uid="{00000000-0005-0000-0000-000079280000}"/>
    <cellStyle name="Header2 2 2 3 3 4 4 4" xfId="33076" xr:uid="{00000000-0005-0000-0000-00007A280000}"/>
    <cellStyle name="Header2 2 2 3 3 4 5" xfId="16713" xr:uid="{00000000-0005-0000-0000-00007B280000}"/>
    <cellStyle name="Header2 2 2 3 3 4 5 2" xfId="28530" xr:uid="{00000000-0005-0000-0000-00007C280000}"/>
    <cellStyle name="Header2 2 2 3 3 4 5 2 2" xfId="38529" xr:uid="{00000000-0005-0000-0000-00007D280000}"/>
    <cellStyle name="Header2 2 2 3 3 4 5 3" xfId="24288" xr:uid="{00000000-0005-0000-0000-00007E280000}"/>
    <cellStyle name="Header2 2 2 3 3 4 5 4" xfId="33378" xr:uid="{00000000-0005-0000-0000-00007F280000}"/>
    <cellStyle name="Header2 2 2 3 3 4 6" xfId="16435" xr:uid="{00000000-0005-0000-0000-000080280000}"/>
    <cellStyle name="Header2 2 2 3 3 4 6 2" xfId="28252" xr:uid="{00000000-0005-0000-0000-000081280000}"/>
    <cellStyle name="Header2 2 2 3 3 4 6 2 2" xfId="38251" xr:uid="{00000000-0005-0000-0000-000082280000}"/>
    <cellStyle name="Header2 2 2 3 3 4 6 3" xfId="24010" xr:uid="{00000000-0005-0000-0000-000083280000}"/>
    <cellStyle name="Header2 2 2 3 3 4 6 4" xfId="33100" xr:uid="{00000000-0005-0000-0000-000084280000}"/>
    <cellStyle name="Header2 2 2 3 3 4 7" xfId="17071" xr:uid="{00000000-0005-0000-0000-000085280000}"/>
    <cellStyle name="Header2 2 2 3 3 4 7 2" xfId="28888" xr:uid="{00000000-0005-0000-0000-000086280000}"/>
    <cellStyle name="Header2 2 2 3 3 4 7 2 2" xfId="38887" xr:uid="{00000000-0005-0000-0000-000087280000}"/>
    <cellStyle name="Header2 2 2 3 3 4 7 3" xfId="24646" xr:uid="{00000000-0005-0000-0000-000088280000}"/>
    <cellStyle name="Header2 2 2 3 3 4 7 4" xfId="33736" xr:uid="{00000000-0005-0000-0000-000089280000}"/>
    <cellStyle name="Header2 2 2 3 3 4 8" xfId="17374" xr:uid="{00000000-0005-0000-0000-00008A280000}"/>
    <cellStyle name="Header2 2 2 3 3 4 8 2" xfId="29191" xr:uid="{00000000-0005-0000-0000-00008B280000}"/>
    <cellStyle name="Header2 2 2 3 3 4 8 2 2" xfId="39190" xr:uid="{00000000-0005-0000-0000-00008C280000}"/>
    <cellStyle name="Header2 2 2 3 3 4 8 3" xfId="24949" xr:uid="{00000000-0005-0000-0000-00008D280000}"/>
    <cellStyle name="Header2 2 2 3 3 4 8 4" xfId="34039" xr:uid="{00000000-0005-0000-0000-00008E280000}"/>
    <cellStyle name="Header2 2 2 3 3 4 9" xfId="18561" xr:uid="{00000000-0005-0000-0000-00008F280000}"/>
    <cellStyle name="Header2 2 2 3 3 4 9 2" xfId="30378" xr:uid="{00000000-0005-0000-0000-000090280000}"/>
    <cellStyle name="Header2 2 2 3 3 4 9 2 2" xfId="40377" xr:uid="{00000000-0005-0000-0000-000091280000}"/>
    <cellStyle name="Header2 2 2 3 3 4 9 3" xfId="26036" xr:uid="{00000000-0005-0000-0000-000092280000}"/>
    <cellStyle name="Header2 2 2 3 3 4 9 4" xfId="35226" xr:uid="{00000000-0005-0000-0000-000093280000}"/>
    <cellStyle name="Header2 2 2 3 3 5" xfId="15553" xr:uid="{00000000-0005-0000-0000-000094280000}"/>
    <cellStyle name="Header2 2 2 3 3 5 2" xfId="19240" xr:uid="{00000000-0005-0000-0000-000095280000}"/>
    <cellStyle name="Header2 2 2 3 3 5 2 2" xfId="31057" xr:uid="{00000000-0005-0000-0000-000096280000}"/>
    <cellStyle name="Header2 2 2 3 3 5 2 2 2" xfId="41056" xr:uid="{00000000-0005-0000-0000-000097280000}"/>
    <cellStyle name="Header2 2 2 3 3 5 2 3" xfId="26715" xr:uid="{00000000-0005-0000-0000-000098280000}"/>
    <cellStyle name="Header2 2 2 3 3 5 2 4" xfId="35905" xr:uid="{00000000-0005-0000-0000-000099280000}"/>
    <cellStyle name="Header2 2 2 3 3 5 3" xfId="19846" xr:uid="{00000000-0005-0000-0000-00009A280000}"/>
    <cellStyle name="Header2 2 2 3 3 5 3 2" xfId="31663" xr:uid="{00000000-0005-0000-0000-00009B280000}"/>
    <cellStyle name="Header2 2 2 3 3 5 3 2 2" xfId="41662" xr:uid="{00000000-0005-0000-0000-00009C280000}"/>
    <cellStyle name="Header2 2 2 3 3 5 3 3" xfId="27321" xr:uid="{00000000-0005-0000-0000-00009D280000}"/>
    <cellStyle name="Header2 2 2 3 3 5 3 4" xfId="36511" xr:uid="{00000000-0005-0000-0000-00009E280000}"/>
    <cellStyle name="Header2 2 2 3 3 5 4" xfId="18131" xr:uid="{00000000-0005-0000-0000-00009F280000}"/>
    <cellStyle name="Header2 2 2 3 3 5 4 2" xfId="29948" xr:uid="{00000000-0005-0000-0000-0000A0280000}"/>
    <cellStyle name="Header2 2 2 3 3 5 4 2 2" xfId="39947" xr:uid="{00000000-0005-0000-0000-0000A1280000}"/>
    <cellStyle name="Header2 2 2 3 3 5 4 3" xfId="25706" xr:uid="{00000000-0005-0000-0000-0000A2280000}"/>
    <cellStyle name="Header2 2 2 3 3 5 4 4" xfId="34796" xr:uid="{00000000-0005-0000-0000-0000A3280000}"/>
    <cellStyle name="Header2 2 2 3 3 5 5" xfId="20655" xr:uid="{00000000-0005-0000-0000-0000A4280000}"/>
    <cellStyle name="Header2 2 2 3 3 5 5 2" xfId="32472" xr:uid="{00000000-0005-0000-0000-0000A5280000}"/>
    <cellStyle name="Header2 2 2 3 3 5 5 2 2" xfId="42471" xr:uid="{00000000-0005-0000-0000-0000A6280000}"/>
    <cellStyle name="Header2 2 2 3 3 5 5 3" xfId="37320" xr:uid="{00000000-0005-0000-0000-0000A7280000}"/>
    <cellStyle name="Header2 2 2 3 3 5 6" xfId="23431" xr:uid="{00000000-0005-0000-0000-0000A8280000}"/>
    <cellStyle name="Header2 2 2 3 3 5 6 2" xfId="21075" xr:uid="{00000000-0005-0000-0000-0000A9280000}"/>
    <cellStyle name="Header2 2 2 3 3 5 7" xfId="22893" xr:uid="{00000000-0005-0000-0000-0000AA280000}"/>
    <cellStyle name="Header2 2 2 3 3 5 7 2" xfId="22174" xr:uid="{00000000-0005-0000-0000-0000AB280000}"/>
    <cellStyle name="Header2 2 2 3 3 5 8" xfId="22347" xr:uid="{00000000-0005-0000-0000-0000AC280000}"/>
    <cellStyle name="Header2 2 2 3 3 6" xfId="16134" xr:uid="{00000000-0005-0000-0000-0000AD280000}"/>
    <cellStyle name="Header2 2 2 3 3 6 2" xfId="18965" xr:uid="{00000000-0005-0000-0000-0000AE280000}"/>
    <cellStyle name="Header2 2 2 3 3 6 2 2" xfId="30782" xr:uid="{00000000-0005-0000-0000-0000AF280000}"/>
    <cellStyle name="Header2 2 2 3 3 6 2 2 2" xfId="40781" xr:uid="{00000000-0005-0000-0000-0000B0280000}"/>
    <cellStyle name="Header2 2 2 3 3 6 2 3" xfId="26440" xr:uid="{00000000-0005-0000-0000-0000B1280000}"/>
    <cellStyle name="Header2 2 2 3 3 6 2 4" xfId="35630" xr:uid="{00000000-0005-0000-0000-0000B2280000}"/>
    <cellStyle name="Header2 2 2 3 3 6 3" xfId="19571" xr:uid="{00000000-0005-0000-0000-0000B3280000}"/>
    <cellStyle name="Header2 2 2 3 3 6 3 2" xfId="31388" xr:uid="{00000000-0005-0000-0000-0000B4280000}"/>
    <cellStyle name="Header2 2 2 3 3 6 3 2 2" xfId="41387" xr:uid="{00000000-0005-0000-0000-0000B5280000}"/>
    <cellStyle name="Header2 2 2 3 3 6 3 3" xfId="27046" xr:uid="{00000000-0005-0000-0000-0000B6280000}"/>
    <cellStyle name="Header2 2 2 3 3 6 3 4" xfId="36236" xr:uid="{00000000-0005-0000-0000-0000B7280000}"/>
    <cellStyle name="Header2 2 2 3 3 6 4" xfId="18196" xr:uid="{00000000-0005-0000-0000-0000B8280000}"/>
    <cellStyle name="Header2 2 2 3 3 6 4 2" xfId="30013" xr:uid="{00000000-0005-0000-0000-0000B9280000}"/>
    <cellStyle name="Header2 2 2 3 3 6 4 2 2" xfId="40012" xr:uid="{00000000-0005-0000-0000-0000BA280000}"/>
    <cellStyle name="Header2 2 2 3 3 6 4 3" xfId="25771" xr:uid="{00000000-0005-0000-0000-0000BB280000}"/>
    <cellStyle name="Header2 2 2 3 3 6 4 4" xfId="34861" xr:uid="{00000000-0005-0000-0000-0000BC280000}"/>
    <cellStyle name="Header2 2 2 3 3 6 5" xfId="20380" xr:uid="{00000000-0005-0000-0000-0000BD280000}"/>
    <cellStyle name="Header2 2 2 3 3 6 5 2" xfId="32197" xr:uid="{00000000-0005-0000-0000-0000BE280000}"/>
    <cellStyle name="Header2 2 2 3 3 6 5 2 2" xfId="42196" xr:uid="{00000000-0005-0000-0000-0000BF280000}"/>
    <cellStyle name="Header2 2 2 3 3 6 5 3" xfId="37045" xr:uid="{00000000-0005-0000-0000-0000C0280000}"/>
    <cellStyle name="Header2 2 2 3 3 6 6" xfId="27951" xr:uid="{00000000-0005-0000-0000-0000C1280000}"/>
    <cellStyle name="Header2 2 2 3 3 6 6 2" xfId="37950" xr:uid="{00000000-0005-0000-0000-0000C2280000}"/>
    <cellStyle name="Header2 2 2 3 3 6 7" xfId="21740" xr:uid="{00000000-0005-0000-0000-0000C3280000}"/>
    <cellStyle name="Header2 2 2 3 3 7" xfId="16409" xr:uid="{00000000-0005-0000-0000-0000C4280000}"/>
    <cellStyle name="Header2 2 2 3 3 7 2" xfId="28226" xr:uid="{00000000-0005-0000-0000-0000C5280000}"/>
    <cellStyle name="Header2 2 2 3 3 7 2 2" xfId="38225" xr:uid="{00000000-0005-0000-0000-0000C6280000}"/>
    <cellStyle name="Header2 2 2 3 3 7 3" xfId="23984" xr:uid="{00000000-0005-0000-0000-0000C7280000}"/>
    <cellStyle name="Header2 2 2 3 3 7 4" xfId="33074" xr:uid="{00000000-0005-0000-0000-0000C8280000}"/>
    <cellStyle name="Header2 2 2 3 3 8" xfId="16716" xr:uid="{00000000-0005-0000-0000-0000C9280000}"/>
    <cellStyle name="Header2 2 2 3 3 8 2" xfId="28533" xr:uid="{00000000-0005-0000-0000-0000CA280000}"/>
    <cellStyle name="Header2 2 2 3 3 8 2 2" xfId="38532" xr:uid="{00000000-0005-0000-0000-0000CB280000}"/>
    <cellStyle name="Header2 2 2 3 3 8 3" xfId="24291" xr:uid="{00000000-0005-0000-0000-0000CC280000}"/>
    <cellStyle name="Header2 2 2 3 3 8 4" xfId="33381" xr:uid="{00000000-0005-0000-0000-0000CD280000}"/>
    <cellStyle name="Header2 2 2 3 3 9" xfId="17020" xr:uid="{00000000-0005-0000-0000-0000CE280000}"/>
    <cellStyle name="Header2 2 2 3 3 9 2" xfId="28837" xr:uid="{00000000-0005-0000-0000-0000CF280000}"/>
    <cellStyle name="Header2 2 2 3 3 9 2 2" xfId="38836" xr:uid="{00000000-0005-0000-0000-0000D0280000}"/>
    <cellStyle name="Header2 2 2 3 3 9 3" xfId="24595" xr:uid="{00000000-0005-0000-0000-0000D1280000}"/>
    <cellStyle name="Header2 2 2 3 3 9 4" xfId="33685" xr:uid="{00000000-0005-0000-0000-0000D2280000}"/>
    <cellStyle name="Header2 2 2 3 4" xfId="7750" xr:uid="{00000000-0005-0000-0000-0000D3280000}"/>
    <cellStyle name="Header2 2 2 3 4 10" xfId="18834" xr:uid="{00000000-0005-0000-0000-0000D4280000}"/>
    <cellStyle name="Header2 2 2 3 4 10 2" xfId="30651" xr:uid="{00000000-0005-0000-0000-0000D5280000}"/>
    <cellStyle name="Header2 2 2 3 4 10 2 2" xfId="40650" xr:uid="{00000000-0005-0000-0000-0000D6280000}"/>
    <cellStyle name="Header2 2 2 3 4 10 3" xfId="26309" xr:uid="{00000000-0005-0000-0000-0000D7280000}"/>
    <cellStyle name="Header2 2 2 3 4 10 4" xfId="35499" xr:uid="{00000000-0005-0000-0000-0000D8280000}"/>
    <cellStyle name="Header2 2 2 3 4 11" xfId="20245" xr:uid="{00000000-0005-0000-0000-0000D9280000}"/>
    <cellStyle name="Header2 2 2 3 4 11 2" xfId="32062" xr:uid="{00000000-0005-0000-0000-0000DA280000}"/>
    <cellStyle name="Header2 2 2 3 4 11 2 2" xfId="42061" xr:uid="{00000000-0005-0000-0000-0000DB280000}"/>
    <cellStyle name="Header2 2 2 3 4 11 3" xfId="36910" xr:uid="{00000000-0005-0000-0000-0000DC280000}"/>
    <cellStyle name="Header2 2 2 3 4 12" xfId="23352" xr:uid="{00000000-0005-0000-0000-0000DD280000}"/>
    <cellStyle name="Header2 2 2 3 4 12 2" xfId="21128" xr:uid="{00000000-0005-0000-0000-0000DE280000}"/>
    <cellStyle name="Header2 2 2 3 4 13" xfId="22746" xr:uid="{00000000-0005-0000-0000-0000DF280000}"/>
    <cellStyle name="Header2 2 2 3 4 2" xfId="15557" xr:uid="{00000000-0005-0000-0000-0000E0280000}"/>
    <cellStyle name="Header2 2 2 3 4 2 2" xfId="19236" xr:uid="{00000000-0005-0000-0000-0000E1280000}"/>
    <cellStyle name="Header2 2 2 3 4 2 2 2" xfId="31053" xr:uid="{00000000-0005-0000-0000-0000E2280000}"/>
    <cellStyle name="Header2 2 2 3 4 2 2 2 2" xfId="41052" xr:uid="{00000000-0005-0000-0000-0000E3280000}"/>
    <cellStyle name="Header2 2 2 3 4 2 2 3" xfId="26711" xr:uid="{00000000-0005-0000-0000-0000E4280000}"/>
    <cellStyle name="Header2 2 2 3 4 2 2 4" xfId="35901" xr:uid="{00000000-0005-0000-0000-0000E5280000}"/>
    <cellStyle name="Header2 2 2 3 4 2 3" xfId="19842" xr:uid="{00000000-0005-0000-0000-0000E6280000}"/>
    <cellStyle name="Header2 2 2 3 4 2 3 2" xfId="31659" xr:uid="{00000000-0005-0000-0000-0000E7280000}"/>
    <cellStyle name="Header2 2 2 3 4 2 3 2 2" xfId="41658" xr:uid="{00000000-0005-0000-0000-0000E8280000}"/>
    <cellStyle name="Header2 2 2 3 4 2 3 3" xfId="27317" xr:uid="{00000000-0005-0000-0000-0000E9280000}"/>
    <cellStyle name="Header2 2 2 3 4 2 3 4" xfId="36507" xr:uid="{00000000-0005-0000-0000-0000EA280000}"/>
    <cellStyle name="Header2 2 2 3 4 2 4" xfId="18132" xr:uid="{00000000-0005-0000-0000-0000EB280000}"/>
    <cellStyle name="Header2 2 2 3 4 2 4 2" xfId="29949" xr:uid="{00000000-0005-0000-0000-0000EC280000}"/>
    <cellStyle name="Header2 2 2 3 4 2 4 2 2" xfId="39948" xr:uid="{00000000-0005-0000-0000-0000ED280000}"/>
    <cellStyle name="Header2 2 2 3 4 2 4 3" xfId="25707" xr:uid="{00000000-0005-0000-0000-0000EE280000}"/>
    <cellStyle name="Header2 2 2 3 4 2 4 4" xfId="34797" xr:uid="{00000000-0005-0000-0000-0000EF280000}"/>
    <cellStyle name="Header2 2 2 3 4 2 5" xfId="20651" xr:uid="{00000000-0005-0000-0000-0000F0280000}"/>
    <cellStyle name="Header2 2 2 3 4 2 5 2" xfId="32468" xr:uid="{00000000-0005-0000-0000-0000F1280000}"/>
    <cellStyle name="Header2 2 2 3 4 2 5 2 2" xfId="42467" xr:uid="{00000000-0005-0000-0000-0000F2280000}"/>
    <cellStyle name="Header2 2 2 3 4 2 5 3" xfId="37316" xr:uid="{00000000-0005-0000-0000-0000F3280000}"/>
    <cellStyle name="Header2 2 2 3 4 2 6" xfId="23435" xr:uid="{00000000-0005-0000-0000-0000F4280000}"/>
    <cellStyle name="Header2 2 2 3 4 2 6 2" xfId="21072" xr:uid="{00000000-0005-0000-0000-0000F5280000}"/>
    <cellStyle name="Header2 2 2 3 4 2 7" xfId="22890" xr:uid="{00000000-0005-0000-0000-0000F6280000}"/>
    <cellStyle name="Header2 2 2 3 4 2 7 2" xfId="21356" xr:uid="{00000000-0005-0000-0000-0000F7280000}"/>
    <cellStyle name="Header2 2 2 3 4 2 8" xfId="22350" xr:uid="{00000000-0005-0000-0000-0000F8280000}"/>
    <cellStyle name="Header2 2 2 3 4 3" xfId="16138" xr:uid="{00000000-0005-0000-0000-0000F9280000}"/>
    <cellStyle name="Header2 2 2 3 4 3 2" xfId="19510" xr:uid="{00000000-0005-0000-0000-0000FA280000}"/>
    <cellStyle name="Header2 2 2 3 4 3 2 2" xfId="31327" xr:uid="{00000000-0005-0000-0000-0000FB280000}"/>
    <cellStyle name="Header2 2 2 3 4 3 2 2 2" xfId="41326" xr:uid="{00000000-0005-0000-0000-0000FC280000}"/>
    <cellStyle name="Header2 2 2 3 4 3 2 3" xfId="26985" xr:uid="{00000000-0005-0000-0000-0000FD280000}"/>
    <cellStyle name="Header2 2 2 3 4 3 2 4" xfId="36175" xr:uid="{00000000-0005-0000-0000-0000FE280000}"/>
    <cellStyle name="Header2 2 2 3 4 3 3" xfId="20116" xr:uid="{00000000-0005-0000-0000-0000FF280000}"/>
    <cellStyle name="Header2 2 2 3 4 3 3 2" xfId="31933" xr:uid="{00000000-0005-0000-0000-000000290000}"/>
    <cellStyle name="Header2 2 2 3 4 3 3 2 2" xfId="41932" xr:uid="{00000000-0005-0000-0000-000001290000}"/>
    <cellStyle name="Header2 2 2 3 4 3 3 3" xfId="27591" xr:uid="{00000000-0005-0000-0000-000002290000}"/>
    <cellStyle name="Header2 2 2 3 4 3 3 4" xfId="36781" xr:uid="{00000000-0005-0000-0000-000003290000}"/>
    <cellStyle name="Header2 2 2 3 4 3 4" xfId="18046" xr:uid="{00000000-0005-0000-0000-000004290000}"/>
    <cellStyle name="Header2 2 2 3 4 3 4 2" xfId="29863" xr:uid="{00000000-0005-0000-0000-000005290000}"/>
    <cellStyle name="Header2 2 2 3 4 3 4 2 2" xfId="39862" xr:uid="{00000000-0005-0000-0000-000006290000}"/>
    <cellStyle name="Header2 2 2 3 4 3 4 3" xfId="25621" xr:uid="{00000000-0005-0000-0000-000007290000}"/>
    <cellStyle name="Header2 2 2 3 4 3 4 4" xfId="34711" xr:uid="{00000000-0005-0000-0000-000008290000}"/>
    <cellStyle name="Header2 2 2 3 4 3 5" xfId="20925" xr:uid="{00000000-0005-0000-0000-000009290000}"/>
    <cellStyle name="Header2 2 2 3 4 3 5 2" xfId="32742" xr:uid="{00000000-0005-0000-0000-00000A290000}"/>
    <cellStyle name="Header2 2 2 3 4 3 5 2 2" xfId="42741" xr:uid="{00000000-0005-0000-0000-00000B290000}"/>
    <cellStyle name="Header2 2 2 3 4 3 5 3" xfId="37590" xr:uid="{00000000-0005-0000-0000-00000C290000}"/>
    <cellStyle name="Header2 2 2 3 4 3 6" xfId="27955" xr:uid="{00000000-0005-0000-0000-00000D290000}"/>
    <cellStyle name="Header2 2 2 3 4 3 6 2" xfId="37954" xr:uid="{00000000-0005-0000-0000-00000E290000}"/>
    <cellStyle name="Header2 2 2 3 4 3 7" xfId="22220" xr:uid="{00000000-0005-0000-0000-00000F290000}"/>
    <cellStyle name="Header2 2 2 3 4 4" xfId="15878" xr:uid="{00000000-0005-0000-0000-000010290000}"/>
    <cellStyle name="Header2 2 2 3 4 4 2" xfId="27695" xr:uid="{00000000-0005-0000-0000-000011290000}"/>
    <cellStyle name="Header2 2 2 3 4 4 2 2" xfId="37694" xr:uid="{00000000-0005-0000-0000-000012290000}"/>
    <cellStyle name="Header2 2 2 3 4 4 3" xfId="23756" xr:uid="{00000000-0005-0000-0000-000013290000}"/>
    <cellStyle name="Header2 2 2 3 4 4 4" xfId="32846" xr:uid="{00000000-0005-0000-0000-000014290000}"/>
    <cellStyle name="Header2 2 2 3 4 5" xfId="16712" xr:uid="{00000000-0005-0000-0000-000015290000}"/>
    <cellStyle name="Header2 2 2 3 4 5 2" xfId="28529" xr:uid="{00000000-0005-0000-0000-000016290000}"/>
    <cellStyle name="Header2 2 2 3 4 5 2 2" xfId="38528" xr:uid="{00000000-0005-0000-0000-000017290000}"/>
    <cellStyle name="Header2 2 2 3 4 5 3" xfId="24287" xr:uid="{00000000-0005-0000-0000-000018290000}"/>
    <cellStyle name="Header2 2 2 3 4 5 4" xfId="33377" xr:uid="{00000000-0005-0000-0000-000019290000}"/>
    <cellStyle name="Header2 2 2 3 4 6" xfId="16986" xr:uid="{00000000-0005-0000-0000-00001A290000}"/>
    <cellStyle name="Header2 2 2 3 4 6 2" xfId="28803" xr:uid="{00000000-0005-0000-0000-00001B290000}"/>
    <cellStyle name="Header2 2 2 3 4 6 2 2" xfId="38802" xr:uid="{00000000-0005-0000-0000-00001C290000}"/>
    <cellStyle name="Header2 2 2 3 4 6 3" xfId="24561" xr:uid="{00000000-0005-0000-0000-00001D290000}"/>
    <cellStyle name="Header2 2 2 3 4 6 4" xfId="33651" xr:uid="{00000000-0005-0000-0000-00001E290000}"/>
    <cellStyle name="Header2 2 2 3 4 7" xfId="17072" xr:uid="{00000000-0005-0000-0000-00001F290000}"/>
    <cellStyle name="Header2 2 2 3 4 7 2" xfId="28889" xr:uid="{00000000-0005-0000-0000-000020290000}"/>
    <cellStyle name="Header2 2 2 3 4 7 2 2" xfId="38888" xr:uid="{00000000-0005-0000-0000-000021290000}"/>
    <cellStyle name="Header2 2 2 3 4 7 3" xfId="24647" xr:uid="{00000000-0005-0000-0000-000022290000}"/>
    <cellStyle name="Header2 2 2 3 4 7 4" xfId="33737" xr:uid="{00000000-0005-0000-0000-000023290000}"/>
    <cellStyle name="Header2 2 2 3 4 8" xfId="17375" xr:uid="{00000000-0005-0000-0000-000024290000}"/>
    <cellStyle name="Header2 2 2 3 4 8 2" xfId="29192" xr:uid="{00000000-0005-0000-0000-000025290000}"/>
    <cellStyle name="Header2 2 2 3 4 8 2 2" xfId="39191" xr:uid="{00000000-0005-0000-0000-000026290000}"/>
    <cellStyle name="Header2 2 2 3 4 8 3" xfId="24950" xr:uid="{00000000-0005-0000-0000-000027290000}"/>
    <cellStyle name="Header2 2 2 3 4 8 4" xfId="34040" xr:uid="{00000000-0005-0000-0000-000028290000}"/>
    <cellStyle name="Header2 2 2 3 4 9" xfId="18560" xr:uid="{00000000-0005-0000-0000-000029290000}"/>
    <cellStyle name="Header2 2 2 3 4 9 2" xfId="30377" xr:uid="{00000000-0005-0000-0000-00002A290000}"/>
    <cellStyle name="Header2 2 2 3 4 9 2 2" xfId="40376" xr:uid="{00000000-0005-0000-0000-00002B290000}"/>
    <cellStyle name="Header2 2 2 3 4 9 3" xfId="26035" xr:uid="{00000000-0005-0000-0000-00002C290000}"/>
    <cellStyle name="Header2 2 2 3 4 9 4" xfId="35225" xr:uid="{00000000-0005-0000-0000-00002D290000}"/>
    <cellStyle name="Header2 2 2 3 5" xfId="15548" xr:uid="{00000000-0005-0000-0000-00002E290000}"/>
    <cellStyle name="Header2 2 2 3 5 2" xfId="19245" xr:uid="{00000000-0005-0000-0000-00002F290000}"/>
    <cellStyle name="Header2 2 2 3 5 2 2" xfId="31062" xr:uid="{00000000-0005-0000-0000-000030290000}"/>
    <cellStyle name="Header2 2 2 3 5 2 2 2" xfId="41061" xr:uid="{00000000-0005-0000-0000-000031290000}"/>
    <cellStyle name="Header2 2 2 3 5 2 3" xfId="26720" xr:uid="{00000000-0005-0000-0000-000032290000}"/>
    <cellStyle name="Header2 2 2 3 5 2 4" xfId="35910" xr:uid="{00000000-0005-0000-0000-000033290000}"/>
    <cellStyle name="Header2 2 2 3 5 3" xfId="19851" xr:uid="{00000000-0005-0000-0000-000034290000}"/>
    <cellStyle name="Header2 2 2 3 5 3 2" xfId="31668" xr:uid="{00000000-0005-0000-0000-000035290000}"/>
    <cellStyle name="Header2 2 2 3 5 3 2 2" xfId="41667" xr:uid="{00000000-0005-0000-0000-000036290000}"/>
    <cellStyle name="Header2 2 2 3 5 3 3" xfId="27326" xr:uid="{00000000-0005-0000-0000-000037290000}"/>
    <cellStyle name="Header2 2 2 3 5 3 4" xfId="36516" xr:uid="{00000000-0005-0000-0000-000038290000}"/>
    <cellStyle name="Header2 2 2 3 5 4" xfId="18915" xr:uid="{00000000-0005-0000-0000-000039290000}"/>
    <cellStyle name="Header2 2 2 3 5 4 2" xfId="30732" xr:uid="{00000000-0005-0000-0000-00003A290000}"/>
    <cellStyle name="Header2 2 2 3 5 4 2 2" xfId="40731" xr:uid="{00000000-0005-0000-0000-00003B290000}"/>
    <cellStyle name="Header2 2 2 3 5 4 3" xfId="26390" xr:uid="{00000000-0005-0000-0000-00003C290000}"/>
    <cellStyle name="Header2 2 2 3 5 4 4" xfId="35580" xr:uid="{00000000-0005-0000-0000-00003D290000}"/>
    <cellStyle name="Header2 2 2 3 5 5" xfId="20660" xr:uid="{00000000-0005-0000-0000-00003E290000}"/>
    <cellStyle name="Header2 2 2 3 5 5 2" xfId="32477" xr:uid="{00000000-0005-0000-0000-00003F290000}"/>
    <cellStyle name="Header2 2 2 3 5 5 2 2" xfId="42476" xr:uid="{00000000-0005-0000-0000-000040290000}"/>
    <cellStyle name="Header2 2 2 3 5 5 3" xfId="37325" xr:uid="{00000000-0005-0000-0000-000041290000}"/>
    <cellStyle name="Header2 2 2 3 5 6" xfId="23426" xr:uid="{00000000-0005-0000-0000-000042290000}"/>
    <cellStyle name="Header2 2 2 3 5 6 2" xfId="21917" xr:uid="{00000000-0005-0000-0000-000043290000}"/>
    <cellStyle name="Header2 2 2 3 5 7" xfId="23081" xr:uid="{00000000-0005-0000-0000-000044290000}"/>
    <cellStyle name="Header2 2 2 3 5 7 2" xfId="21285" xr:uid="{00000000-0005-0000-0000-000045290000}"/>
    <cellStyle name="Header2 2 2 3 5 8" xfId="21596" xr:uid="{00000000-0005-0000-0000-000046290000}"/>
    <cellStyle name="Header2 2 2 3 6" xfId="16129" xr:uid="{00000000-0005-0000-0000-000047290000}"/>
    <cellStyle name="Header2 2 2 3 6 2" xfId="18968" xr:uid="{00000000-0005-0000-0000-000048290000}"/>
    <cellStyle name="Header2 2 2 3 6 2 2" xfId="30785" xr:uid="{00000000-0005-0000-0000-000049290000}"/>
    <cellStyle name="Header2 2 2 3 6 2 2 2" xfId="40784" xr:uid="{00000000-0005-0000-0000-00004A290000}"/>
    <cellStyle name="Header2 2 2 3 6 2 3" xfId="26443" xr:uid="{00000000-0005-0000-0000-00004B290000}"/>
    <cellStyle name="Header2 2 2 3 6 2 4" xfId="35633" xr:uid="{00000000-0005-0000-0000-00004C290000}"/>
    <cellStyle name="Header2 2 2 3 6 3" xfId="19574" xr:uid="{00000000-0005-0000-0000-00004D290000}"/>
    <cellStyle name="Header2 2 2 3 6 3 2" xfId="31391" xr:uid="{00000000-0005-0000-0000-00004E290000}"/>
    <cellStyle name="Header2 2 2 3 6 3 2 2" xfId="41390" xr:uid="{00000000-0005-0000-0000-00004F290000}"/>
    <cellStyle name="Header2 2 2 3 6 3 3" xfId="27049" xr:uid="{00000000-0005-0000-0000-000050290000}"/>
    <cellStyle name="Header2 2 2 3 6 3 4" xfId="36239" xr:uid="{00000000-0005-0000-0000-000051290000}"/>
    <cellStyle name="Header2 2 2 3 6 4" xfId="17841" xr:uid="{00000000-0005-0000-0000-000052290000}"/>
    <cellStyle name="Header2 2 2 3 6 4 2" xfId="29658" xr:uid="{00000000-0005-0000-0000-000053290000}"/>
    <cellStyle name="Header2 2 2 3 6 4 2 2" xfId="39657" xr:uid="{00000000-0005-0000-0000-000054290000}"/>
    <cellStyle name="Header2 2 2 3 6 4 3" xfId="25416" xr:uid="{00000000-0005-0000-0000-000055290000}"/>
    <cellStyle name="Header2 2 2 3 6 4 4" xfId="34506" xr:uid="{00000000-0005-0000-0000-000056290000}"/>
    <cellStyle name="Header2 2 2 3 6 5" xfId="20383" xr:uid="{00000000-0005-0000-0000-000057290000}"/>
    <cellStyle name="Header2 2 2 3 6 5 2" xfId="32200" xr:uid="{00000000-0005-0000-0000-000058290000}"/>
    <cellStyle name="Header2 2 2 3 6 5 2 2" xfId="42199" xr:uid="{00000000-0005-0000-0000-000059290000}"/>
    <cellStyle name="Header2 2 2 3 6 5 3" xfId="37048" xr:uid="{00000000-0005-0000-0000-00005A290000}"/>
    <cellStyle name="Header2 2 2 3 6 6" xfId="27946" xr:uid="{00000000-0005-0000-0000-00005B290000}"/>
    <cellStyle name="Header2 2 2 3 6 6 2" xfId="37945" xr:uid="{00000000-0005-0000-0000-00005C290000}"/>
    <cellStyle name="Header2 2 2 3 6 7" xfId="21737" xr:uid="{00000000-0005-0000-0000-00005D290000}"/>
    <cellStyle name="Header2 2 2 3 7" xfId="16406" xr:uid="{00000000-0005-0000-0000-00005E290000}"/>
    <cellStyle name="Header2 2 2 3 7 2" xfId="28223" xr:uid="{00000000-0005-0000-0000-00005F290000}"/>
    <cellStyle name="Header2 2 2 3 7 2 2" xfId="38222" xr:uid="{00000000-0005-0000-0000-000060290000}"/>
    <cellStyle name="Header2 2 2 3 7 3" xfId="23981" xr:uid="{00000000-0005-0000-0000-000061290000}"/>
    <cellStyle name="Header2 2 2 3 7 4" xfId="33071" xr:uid="{00000000-0005-0000-0000-000062290000}"/>
    <cellStyle name="Header2 2 2 3 8" xfId="16721" xr:uid="{00000000-0005-0000-0000-000063290000}"/>
    <cellStyle name="Header2 2 2 3 8 2" xfId="28538" xr:uid="{00000000-0005-0000-0000-000064290000}"/>
    <cellStyle name="Header2 2 2 3 8 2 2" xfId="38537" xr:uid="{00000000-0005-0000-0000-000065290000}"/>
    <cellStyle name="Header2 2 2 3 8 3" xfId="24296" xr:uid="{00000000-0005-0000-0000-000066290000}"/>
    <cellStyle name="Header2 2 2 3 8 4" xfId="33386" xr:uid="{00000000-0005-0000-0000-000067290000}"/>
    <cellStyle name="Header2 2 2 3 9" xfId="16441" xr:uid="{00000000-0005-0000-0000-000068290000}"/>
    <cellStyle name="Header2 2 2 3 9 2" xfId="28258" xr:uid="{00000000-0005-0000-0000-000069290000}"/>
    <cellStyle name="Header2 2 2 3 9 2 2" xfId="38257" xr:uid="{00000000-0005-0000-0000-00006A290000}"/>
    <cellStyle name="Header2 2 2 3 9 3" xfId="24016" xr:uid="{00000000-0005-0000-0000-00006B290000}"/>
    <cellStyle name="Header2 2 2 3 9 4" xfId="33106" xr:uid="{00000000-0005-0000-0000-00006C290000}"/>
    <cellStyle name="Header2 2 2 4" xfId="7751" xr:uid="{00000000-0005-0000-0000-00006D290000}"/>
    <cellStyle name="Header2 2 2 4 10" xfId="16711" xr:uid="{00000000-0005-0000-0000-00006E290000}"/>
    <cellStyle name="Header2 2 2 4 10 2" xfId="28528" xr:uid="{00000000-0005-0000-0000-00006F290000}"/>
    <cellStyle name="Header2 2 2 4 10 2 2" xfId="38527" xr:uid="{00000000-0005-0000-0000-000070290000}"/>
    <cellStyle name="Header2 2 2 4 10 3" xfId="24286" xr:uid="{00000000-0005-0000-0000-000071290000}"/>
    <cellStyle name="Header2 2 2 4 10 4" xfId="33376" xr:uid="{00000000-0005-0000-0000-000072290000}"/>
    <cellStyle name="Header2 2 2 4 11" xfId="16434" xr:uid="{00000000-0005-0000-0000-000073290000}"/>
    <cellStyle name="Header2 2 2 4 11 2" xfId="28251" xr:uid="{00000000-0005-0000-0000-000074290000}"/>
    <cellStyle name="Header2 2 2 4 11 2 2" xfId="38250" xr:uid="{00000000-0005-0000-0000-000075290000}"/>
    <cellStyle name="Header2 2 2 4 11 3" xfId="24009" xr:uid="{00000000-0005-0000-0000-000076290000}"/>
    <cellStyle name="Header2 2 2 4 11 4" xfId="33099" xr:uid="{00000000-0005-0000-0000-000077290000}"/>
    <cellStyle name="Header2 2 2 4 12" xfId="17073" xr:uid="{00000000-0005-0000-0000-000078290000}"/>
    <cellStyle name="Header2 2 2 4 12 2" xfId="28890" xr:uid="{00000000-0005-0000-0000-000079290000}"/>
    <cellStyle name="Header2 2 2 4 12 2 2" xfId="38889" xr:uid="{00000000-0005-0000-0000-00007A290000}"/>
    <cellStyle name="Header2 2 2 4 12 3" xfId="24648" xr:uid="{00000000-0005-0000-0000-00007B290000}"/>
    <cellStyle name="Header2 2 2 4 12 4" xfId="33738" xr:uid="{00000000-0005-0000-0000-00007C290000}"/>
    <cellStyle name="Header2 2 2 4 13" xfId="17376" xr:uid="{00000000-0005-0000-0000-00007D290000}"/>
    <cellStyle name="Header2 2 2 4 13 2" xfId="29193" xr:uid="{00000000-0005-0000-0000-00007E290000}"/>
    <cellStyle name="Header2 2 2 4 13 2 2" xfId="39192" xr:uid="{00000000-0005-0000-0000-00007F290000}"/>
    <cellStyle name="Header2 2 2 4 13 3" xfId="24951" xr:uid="{00000000-0005-0000-0000-000080290000}"/>
    <cellStyle name="Header2 2 2 4 13 4" xfId="34041" xr:uid="{00000000-0005-0000-0000-000081290000}"/>
    <cellStyle name="Header2 2 2 4 14" xfId="18559" xr:uid="{00000000-0005-0000-0000-000082290000}"/>
    <cellStyle name="Header2 2 2 4 14 2" xfId="30376" xr:uid="{00000000-0005-0000-0000-000083290000}"/>
    <cellStyle name="Header2 2 2 4 14 2 2" xfId="40375" xr:uid="{00000000-0005-0000-0000-000084290000}"/>
    <cellStyle name="Header2 2 2 4 14 3" xfId="26034" xr:uid="{00000000-0005-0000-0000-000085290000}"/>
    <cellStyle name="Header2 2 2 4 14 4" xfId="35224" xr:uid="{00000000-0005-0000-0000-000086290000}"/>
    <cellStyle name="Header2 2 2 4 15" xfId="17863" xr:uid="{00000000-0005-0000-0000-000087290000}"/>
    <cellStyle name="Header2 2 2 4 15 2" xfId="29680" xr:uid="{00000000-0005-0000-0000-000088290000}"/>
    <cellStyle name="Header2 2 2 4 15 2 2" xfId="39679" xr:uid="{00000000-0005-0000-0000-000089290000}"/>
    <cellStyle name="Header2 2 2 4 15 3" xfId="25438" xr:uid="{00000000-0005-0000-0000-00008A290000}"/>
    <cellStyle name="Header2 2 2 4 15 4" xfId="34528" xr:uid="{00000000-0005-0000-0000-00008B290000}"/>
    <cellStyle name="Header2 2 2 4 16" xfId="20342" xr:uid="{00000000-0005-0000-0000-00008C290000}"/>
    <cellStyle name="Header2 2 2 4 16 2" xfId="32159" xr:uid="{00000000-0005-0000-0000-00008D290000}"/>
    <cellStyle name="Header2 2 2 4 16 2 2" xfId="42158" xr:uid="{00000000-0005-0000-0000-00008E290000}"/>
    <cellStyle name="Header2 2 2 4 16 3" xfId="37007" xr:uid="{00000000-0005-0000-0000-00008F290000}"/>
    <cellStyle name="Header2 2 2 4 17" xfId="23351" xr:uid="{00000000-0005-0000-0000-000090290000}"/>
    <cellStyle name="Header2 2 2 4 17 2" xfId="21942" xr:uid="{00000000-0005-0000-0000-000091290000}"/>
    <cellStyle name="Header2 2 2 4 18" xfId="22745" xr:uid="{00000000-0005-0000-0000-000092290000}"/>
    <cellStyle name="Header2 2 2 4 2" xfId="7752" xr:uid="{00000000-0005-0000-0000-000093290000}"/>
    <cellStyle name="Header2 2 2 4 2 10" xfId="17074" xr:uid="{00000000-0005-0000-0000-000094290000}"/>
    <cellStyle name="Header2 2 2 4 2 10 2" xfId="28891" xr:uid="{00000000-0005-0000-0000-000095290000}"/>
    <cellStyle name="Header2 2 2 4 2 10 2 2" xfId="38890" xr:uid="{00000000-0005-0000-0000-000096290000}"/>
    <cellStyle name="Header2 2 2 4 2 10 3" xfId="24649" xr:uid="{00000000-0005-0000-0000-000097290000}"/>
    <cellStyle name="Header2 2 2 4 2 10 4" xfId="33739" xr:uid="{00000000-0005-0000-0000-000098290000}"/>
    <cellStyle name="Header2 2 2 4 2 11" xfId="17377" xr:uid="{00000000-0005-0000-0000-000099290000}"/>
    <cellStyle name="Header2 2 2 4 2 11 2" xfId="29194" xr:uid="{00000000-0005-0000-0000-00009A290000}"/>
    <cellStyle name="Header2 2 2 4 2 11 2 2" xfId="39193" xr:uid="{00000000-0005-0000-0000-00009B290000}"/>
    <cellStyle name="Header2 2 2 4 2 11 3" xfId="24952" xr:uid="{00000000-0005-0000-0000-00009C290000}"/>
    <cellStyle name="Header2 2 2 4 2 11 4" xfId="34042" xr:uid="{00000000-0005-0000-0000-00009D290000}"/>
    <cellStyle name="Header2 2 2 4 2 12" xfId="18558" xr:uid="{00000000-0005-0000-0000-00009E290000}"/>
    <cellStyle name="Header2 2 2 4 2 12 2" xfId="30375" xr:uid="{00000000-0005-0000-0000-00009F290000}"/>
    <cellStyle name="Header2 2 2 4 2 12 2 2" xfId="40374" xr:uid="{00000000-0005-0000-0000-0000A0290000}"/>
    <cellStyle name="Header2 2 2 4 2 12 3" xfId="26033" xr:uid="{00000000-0005-0000-0000-0000A1290000}"/>
    <cellStyle name="Header2 2 2 4 2 12 4" xfId="35223" xr:uid="{00000000-0005-0000-0000-0000A2290000}"/>
    <cellStyle name="Header2 2 2 4 2 13" xfId="18932" xr:uid="{00000000-0005-0000-0000-0000A3290000}"/>
    <cellStyle name="Header2 2 2 4 2 13 2" xfId="30749" xr:uid="{00000000-0005-0000-0000-0000A4290000}"/>
    <cellStyle name="Header2 2 2 4 2 13 2 2" xfId="40748" xr:uid="{00000000-0005-0000-0000-0000A5290000}"/>
    <cellStyle name="Header2 2 2 4 2 13 3" xfId="26407" xr:uid="{00000000-0005-0000-0000-0000A6290000}"/>
    <cellStyle name="Header2 2 2 4 2 13 4" xfId="35597" xr:uid="{00000000-0005-0000-0000-0000A7290000}"/>
    <cellStyle name="Header2 2 2 4 2 14" xfId="20248" xr:uid="{00000000-0005-0000-0000-0000A8290000}"/>
    <cellStyle name="Header2 2 2 4 2 14 2" xfId="32065" xr:uid="{00000000-0005-0000-0000-0000A9290000}"/>
    <cellStyle name="Header2 2 2 4 2 14 2 2" xfId="42064" xr:uid="{00000000-0005-0000-0000-0000AA290000}"/>
    <cellStyle name="Header2 2 2 4 2 14 3" xfId="36913" xr:uid="{00000000-0005-0000-0000-0000AB290000}"/>
    <cellStyle name="Header2 2 2 4 2 15" xfId="23350" xr:uid="{00000000-0005-0000-0000-0000AC290000}"/>
    <cellStyle name="Header2 2 2 4 2 15 2" xfId="21129" xr:uid="{00000000-0005-0000-0000-0000AD290000}"/>
    <cellStyle name="Header2 2 2 4 2 16" xfId="22744" xr:uid="{00000000-0005-0000-0000-0000AE290000}"/>
    <cellStyle name="Header2 2 2 4 2 2" xfId="7753" xr:uid="{00000000-0005-0000-0000-0000AF290000}"/>
    <cellStyle name="Header2 2 2 4 2 2 10" xfId="17862" xr:uid="{00000000-0005-0000-0000-0000B0290000}"/>
    <cellStyle name="Header2 2 2 4 2 2 10 2" xfId="29679" xr:uid="{00000000-0005-0000-0000-0000B1290000}"/>
    <cellStyle name="Header2 2 2 4 2 2 10 2 2" xfId="39678" xr:uid="{00000000-0005-0000-0000-0000B2290000}"/>
    <cellStyle name="Header2 2 2 4 2 2 10 3" xfId="25437" xr:uid="{00000000-0005-0000-0000-0000B3290000}"/>
    <cellStyle name="Header2 2 2 4 2 2 10 4" xfId="34527" xr:uid="{00000000-0005-0000-0000-0000B4290000}"/>
    <cellStyle name="Header2 2 2 4 2 2 11" xfId="20345" xr:uid="{00000000-0005-0000-0000-0000B5290000}"/>
    <cellStyle name="Header2 2 2 4 2 2 11 2" xfId="32162" xr:uid="{00000000-0005-0000-0000-0000B6290000}"/>
    <cellStyle name="Header2 2 2 4 2 2 11 2 2" xfId="42161" xr:uid="{00000000-0005-0000-0000-0000B7290000}"/>
    <cellStyle name="Header2 2 2 4 2 2 11 3" xfId="37010" xr:uid="{00000000-0005-0000-0000-0000B8290000}"/>
    <cellStyle name="Header2 2 2 4 2 2 12" xfId="23349" xr:uid="{00000000-0005-0000-0000-0000B9290000}"/>
    <cellStyle name="Header2 2 2 4 2 2 12 2" xfId="21130" xr:uid="{00000000-0005-0000-0000-0000BA290000}"/>
    <cellStyle name="Header2 2 2 4 2 2 13" xfId="22743" xr:uid="{00000000-0005-0000-0000-0000BB290000}"/>
    <cellStyle name="Header2 2 2 4 2 2 2" xfId="15560" xr:uid="{00000000-0005-0000-0000-0000BC290000}"/>
    <cellStyle name="Header2 2 2 4 2 2 2 2" xfId="19233" xr:uid="{00000000-0005-0000-0000-0000BD290000}"/>
    <cellStyle name="Header2 2 2 4 2 2 2 2 2" xfId="31050" xr:uid="{00000000-0005-0000-0000-0000BE290000}"/>
    <cellStyle name="Header2 2 2 4 2 2 2 2 2 2" xfId="41049" xr:uid="{00000000-0005-0000-0000-0000BF290000}"/>
    <cellStyle name="Header2 2 2 4 2 2 2 2 3" xfId="26708" xr:uid="{00000000-0005-0000-0000-0000C0290000}"/>
    <cellStyle name="Header2 2 2 4 2 2 2 2 4" xfId="35898" xr:uid="{00000000-0005-0000-0000-0000C1290000}"/>
    <cellStyle name="Header2 2 2 4 2 2 2 3" xfId="19839" xr:uid="{00000000-0005-0000-0000-0000C2290000}"/>
    <cellStyle name="Header2 2 2 4 2 2 2 3 2" xfId="31656" xr:uid="{00000000-0005-0000-0000-0000C3290000}"/>
    <cellStyle name="Header2 2 2 4 2 2 2 3 2 2" xfId="41655" xr:uid="{00000000-0005-0000-0000-0000C4290000}"/>
    <cellStyle name="Header2 2 2 4 2 2 2 3 3" xfId="27314" xr:uid="{00000000-0005-0000-0000-0000C5290000}"/>
    <cellStyle name="Header2 2 2 4 2 2 2 3 4" xfId="36504" xr:uid="{00000000-0005-0000-0000-0000C6290000}"/>
    <cellStyle name="Header2 2 2 4 2 2 2 4" xfId="17682" xr:uid="{00000000-0005-0000-0000-0000C7290000}"/>
    <cellStyle name="Header2 2 2 4 2 2 2 4 2" xfId="29499" xr:uid="{00000000-0005-0000-0000-0000C8290000}"/>
    <cellStyle name="Header2 2 2 4 2 2 2 4 2 2" xfId="39498" xr:uid="{00000000-0005-0000-0000-0000C9290000}"/>
    <cellStyle name="Header2 2 2 4 2 2 2 4 3" xfId="25257" xr:uid="{00000000-0005-0000-0000-0000CA290000}"/>
    <cellStyle name="Header2 2 2 4 2 2 2 4 4" xfId="34347" xr:uid="{00000000-0005-0000-0000-0000CB290000}"/>
    <cellStyle name="Header2 2 2 4 2 2 2 5" xfId="20648" xr:uid="{00000000-0005-0000-0000-0000CC290000}"/>
    <cellStyle name="Header2 2 2 4 2 2 2 5 2" xfId="32465" xr:uid="{00000000-0005-0000-0000-0000CD290000}"/>
    <cellStyle name="Header2 2 2 4 2 2 2 5 2 2" xfId="42464" xr:uid="{00000000-0005-0000-0000-0000CE290000}"/>
    <cellStyle name="Header2 2 2 4 2 2 2 5 3" xfId="37313" xr:uid="{00000000-0005-0000-0000-0000CF290000}"/>
    <cellStyle name="Header2 2 2 4 2 2 2 6" xfId="23438" xr:uid="{00000000-0005-0000-0000-0000D0290000}"/>
    <cellStyle name="Header2 2 2 4 2 2 2 6 2" xfId="21914" xr:uid="{00000000-0005-0000-0000-0000D1290000}"/>
    <cellStyle name="Header2 2 2 4 2 2 2 7" xfId="23078" xr:uid="{00000000-0005-0000-0000-0000D2290000}"/>
    <cellStyle name="Header2 2 2 4 2 2 2 7 2" xfId="22055" xr:uid="{00000000-0005-0000-0000-0000D3290000}"/>
    <cellStyle name="Header2 2 2 4 2 2 2 8" xfId="21601" xr:uid="{00000000-0005-0000-0000-0000D4290000}"/>
    <cellStyle name="Header2 2 2 4 2 2 3" xfId="16141" xr:uid="{00000000-0005-0000-0000-0000D5290000}"/>
    <cellStyle name="Header2 2 2 4 2 2 3 2" xfId="18961" xr:uid="{00000000-0005-0000-0000-0000D6290000}"/>
    <cellStyle name="Header2 2 2 4 2 2 3 2 2" xfId="30778" xr:uid="{00000000-0005-0000-0000-0000D7290000}"/>
    <cellStyle name="Header2 2 2 4 2 2 3 2 2 2" xfId="40777" xr:uid="{00000000-0005-0000-0000-0000D8290000}"/>
    <cellStyle name="Header2 2 2 4 2 2 3 2 3" xfId="26436" xr:uid="{00000000-0005-0000-0000-0000D9290000}"/>
    <cellStyle name="Header2 2 2 4 2 2 3 2 4" xfId="35626" xr:uid="{00000000-0005-0000-0000-0000DA290000}"/>
    <cellStyle name="Header2 2 2 4 2 2 3 3" xfId="19567" xr:uid="{00000000-0005-0000-0000-0000DB290000}"/>
    <cellStyle name="Header2 2 2 4 2 2 3 3 2" xfId="31384" xr:uid="{00000000-0005-0000-0000-0000DC290000}"/>
    <cellStyle name="Header2 2 2 4 2 2 3 3 2 2" xfId="41383" xr:uid="{00000000-0005-0000-0000-0000DD290000}"/>
    <cellStyle name="Header2 2 2 4 2 2 3 3 3" xfId="27042" xr:uid="{00000000-0005-0000-0000-0000DE290000}"/>
    <cellStyle name="Header2 2 2 4 2 2 3 3 4" xfId="36232" xr:uid="{00000000-0005-0000-0000-0000DF290000}"/>
    <cellStyle name="Header2 2 2 4 2 2 3 4" xfId="18029" xr:uid="{00000000-0005-0000-0000-0000E0290000}"/>
    <cellStyle name="Header2 2 2 4 2 2 3 4 2" xfId="29846" xr:uid="{00000000-0005-0000-0000-0000E1290000}"/>
    <cellStyle name="Header2 2 2 4 2 2 3 4 2 2" xfId="39845" xr:uid="{00000000-0005-0000-0000-0000E2290000}"/>
    <cellStyle name="Header2 2 2 4 2 2 3 4 3" xfId="25604" xr:uid="{00000000-0005-0000-0000-0000E3290000}"/>
    <cellStyle name="Header2 2 2 4 2 2 3 4 4" xfId="34694" xr:uid="{00000000-0005-0000-0000-0000E4290000}"/>
    <cellStyle name="Header2 2 2 4 2 2 3 5" xfId="20376" xr:uid="{00000000-0005-0000-0000-0000E5290000}"/>
    <cellStyle name="Header2 2 2 4 2 2 3 5 2" xfId="32193" xr:uid="{00000000-0005-0000-0000-0000E6290000}"/>
    <cellStyle name="Header2 2 2 4 2 2 3 5 2 2" xfId="42192" xr:uid="{00000000-0005-0000-0000-0000E7290000}"/>
    <cellStyle name="Header2 2 2 4 2 2 3 5 3" xfId="37041" xr:uid="{00000000-0005-0000-0000-0000E8290000}"/>
    <cellStyle name="Header2 2 2 4 2 2 3 6" xfId="27958" xr:uid="{00000000-0005-0000-0000-0000E9290000}"/>
    <cellStyle name="Header2 2 2 4 2 2 3 6 2" xfId="37957" xr:uid="{00000000-0005-0000-0000-0000EA290000}"/>
    <cellStyle name="Header2 2 2 4 2 2 3 7" xfId="21743" xr:uid="{00000000-0005-0000-0000-0000EB290000}"/>
    <cellStyle name="Header2 2 2 4 2 2 4" xfId="16413" xr:uid="{00000000-0005-0000-0000-0000EC290000}"/>
    <cellStyle name="Header2 2 2 4 2 2 4 2" xfId="28230" xr:uid="{00000000-0005-0000-0000-0000ED290000}"/>
    <cellStyle name="Header2 2 2 4 2 2 4 2 2" xfId="38229" xr:uid="{00000000-0005-0000-0000-0000EE290000}"/>
    <cellStyle name="Header2 2 2 4 2 2 4 3" xfId="23988" xr:uid="{00000000-0005-0000-0000-0000EF290000}"/>
    <cellStyle name="Header2 2 2 4 2 2 4 4" xfId="33078" xr:uid="{00000000-0005-0000-0000-0000F0290000}"/>
    <cellStyle name="Header2 2 2 4 2 2 5" xfId="16709" xr:uid="{00000000-0005-0000-0000-0000F1290000}"/>
    <cellStyle name="Header2 2 2 4 2 2 5 2" xfId="28526" xr:uid="{00000000-0005-0000-0000-0000F2290000}"/>
    <cellStyle name="Header2 2 2 4 2 2 5 2 2" xfId="38525" xr:uid="{00000000-0005-0000-0000-0000F3290000}"/>
    <cellStyle name="Header2 2 2 4 2 2 5 3" xfId="24284" xr:uid="{00000000-0005-0000-0000-0000F4290000}"/>
    <cellStyle name="Header2 2 2 4 2 2 5 4" xfId="33374" xr:uid="{00000000-0005-0000-0000-0000F5290000}"/>
    <cellStyle name="Header2 2 2 4 2 2 6" xfId="17018" xr:uid="{00000000-0005-0000-0000-0000F6290000}"/>
    <cellStyle name="Header2 2 2 4 2 2 6 2" xfId="28835" xr:uid="{00000000-0005-0000-0000-0000F7290000}"/>
    <cellStyle name="Header2 2 2 4 2 2 6 2 2" xfId="38834" xr:uid="{00000000-0005-0000-0000-0000F8290000}"/>
    <cellStyle name="Header2 2 2 4 2 2 6 3" xfId="24593" xr:uid="{00000000-0005-0000-0000-0000F9290000}"/>
    <cellStyle name="Header2 2 2 4 2 2 6 4" xfId="33683" xr:uid="{00000000-0005-0000-0000-0000FA290000}"/>
    <cellStyle name="Header2 2 2 4 2 2 7" xfId="17075" xr:uid="{00000000-0005-0000-0000-0000FB290000}"/>
    <cellStyle name="Header2 2 2 4 2 2 7 2" xfId="28892" xr:uid="{00000000-0005-0000-0000-0000FC290000}"/>
    <cellStyle name="Header2 2 2 4 2 2 7 2 2" xfId="38891" xr:uid="{00000000-0005-0000-0000-0000FD290000}"/>
    <cellStyle name="Header2 2 2 4 2 2 7 3" xfId="24650" xr:uid="{00000000-0005-0000-0000-0000FE290000}"/>
    <cellStyle name="Header2 2 2 4 2 2 7 4" xfId="33740" xr:uid="{00000000-0005-0000-0000-0000FF290000}"/>
    <cellStyle name="Header2 2 2 4 2 2 8" xfId="17378" xr:uid="{00000000-0005-0000-0000-0000002A0000}"/>
    <cellStyle name="Header2 2 2 4 2 2 8 2" xfId="29195" xr:uid="{00000000-0005-0000-0000-0000012A0000}"/>
    <cellStyle name="Header2 2 2 4 2 2 8 2 2" xfId="39194" xr:uid="{00000000-0005-0000-0000-0000022A0000}"/>
    <cellStyle name="Header2 2 2 4 2 2 8 3" xfId="24953" xr:uid="{00000000-0005-0000-0000-0000032A0000}"/>
    <cellStyle name="Header2 2 2 4 2 2 8 4" xfId="34043" xr:uid="{00000000-0005-0000-0000-0000042A0000}"/>
    <cellStyle name="Header2 2 2 4 2 2 9" xfId="18557" xr:uid="{00000000-0005-0000-0000-0000052A0000}"/>
    <cellStyle name="Header2 2 2 4 2 2 9 2" xfId="30374" xr:uid="{00000000-0005-0000-0000-0000062A0000}"/>
    <cellStyle name="Header2 2 2 4 2 2 9 2 2" xfId="40373" xr:uid="{00000000-0005-0000-0000-0000072A0000}"/>
    <cellStyle name="Header2 2 2 4 2 2 9 3" xfId="26032" xr:uid="{00000000-0005-0000-0000-0000082A0000}"/>
    <cellStyle name="Header2 2 2 4 2 2 9 4" xfId="35222" xr:uid="{00000000-0005-0000-0000-0000092A0000}"/>
    <cellStyle name="Header2 2 2 4 2 3" xfId="7754" xr:uid="{00000000-0005-0000-0000-00000A2A0000}"/>
    <cellStyle name="Header2 2 2 4 2 3 10" xfId="18833" xr:uid="{00000000-0005-0000-0000-00000B2A0000}"/>
    <cellStyle name="Header2 2 2 4 2 3 10 2" xfId="30650" xr:uid="{00000000-0005-0000-0000-00000C2A0000}"/>
    <cellStyle name="Header2 2 2 4 2 3 10 2 2" xfId="40649" xr:uid="{00000000-0005-0000-0000-00000D2A0000}"/>
    <cellStyle name="Header2 2 2 4 2 3 10 3" xfId="26308" xr:uid="{00000000-0005-0000-0000-00000E2A0000}"/>
    <cellStyle name="Header2 2 2 4 2 3 10 4" xfId="35498" xr:uid="{00000000-0005-0000-0000-00000F2A0000}"/>
    <cellStyle name="Header2 2 2 4 2 3 11" xfId="18215" xr:uid="{00000000-0005-0000-0000-0000102A0000}"/>
    <cellStyle name="Header2 2 2 4 2 3 11 2" xfId="30032" xr:uid="{00000000-0005-0000-0000-0000112A0000}"/>
    <cellStyle name="Header2 2 2 4 2 3 11 2 2" xfId="40031" xr:uid="{00000000-0005-0000-0000-0000122A0000}"/>
    <cellStyle name="Header2 2 2 4 2 3 11 3" xfId="34880" xr:uid="{00000000-0005-0000-0000-0000132A0000}"/>
    <cellStyle name="Header2 2 2 4 2 3 12" xfId="23348" xr:uid="{00000000-0005-0000-0000-0000142A0000}"/>
    <cellStyle name="Header2 2 2 4 2 3 12 2" xfId="21131" xr:uid="{00000000-0005-0000-0000-0000152A0000}"/>
    <cellStyle name="Header2 2 2 4 2 3 13" xfId="22742" xr:uid="{00000000-0005-0000-0000-0000162A0000}"/>
    <cellStyle name="Header2 2 2 4 2 3 2" xfId="15561" xr:uid="{00000000-0005-0000-0000-0000172A0000}"/>
    <cellStyle name="Header2 2 2 4 2 3 2 2" xfId="19232" xr:uid="{00000000-0005-0000-0000-0000182A0000}"/>
    <cellStyle name="Header2 2 2 4 2 3 2 2 2" xfId="31049" xr:uid="{00000000-0005-0000-0000-0000192A0000}"/>
    <cellStyle name="Header2 2 2 4 2 3 2 2 2 2" xfId="41048" xr:uid="{00000000-0005-0000-0000-00001A2A0000}"/>
    <cellStyle name="Header2 2 2 4 2 3 2 2 3" xfId="26707" xr:uid="{00000000-0005-0000-0000-00001B2A0000}"/>
    <cellStyle name="Header2 2 2 4 2 3 2 2 4" xfId="35897" xr:uid="{00000000-0005-0000-0000-00001C2A0000}"/>
    <cellStyle name="Header2 2 2 4 2 3 2 3" xfId="19838" xr:uid="{00000000-0005-0000-0000-00001D2A0000}"/>
    <cellStyle name="Header2 2 2 4 2 3 2 3 2" xfId="31655" xr:uid="{00000000-0005-0000-0000-00001E2A0000}"/>
    <cellStyle name="Header2 2 2 4 2 3 2 3 2 2" xfId="41654" xr:uid="{00000000-0005-0000-0000-00001F2A0000}"/>
    <cellStyle name="Header2 2 2 4 2 3 2 3 3" xfId="27313" xr:uid="{00000000-0005-0000-0000-0000202A0000}"/>
    <cellStyle name="Header2 2 2 4 2 3 2 3 4" xfId="36503" xr:uid="{00000000-0005-0000-0000-0000212A0000}"/>
    <cellStyle name="Header2 2 2 4 2 3 2 4" xfId="17810" xr:uid="{00000000-0005-0000-0000-0000222A0000}"/>
    <cellStyle name="Header2 2 2 4 2 3 2 4 2" xfId="29627" xr:uid="{00000000-0005-0000-0000-0000232A0000}"/>
    <cellStyle name="Header2 2 2 4 2 3 2 4 2 2" xfId="39626" xr:uid="{00000000-0005-0000-0000-0000242A0000}"/>
    <cellStyle name="Header2 2 2 4 2 3 2 4 3" xfId="25385" xr:uid="{00000000-0005-0000-0000-0000252A0000}"/>
    <cellStyle name="Header2 2 2 4 2 3 2 4 4" xfId="34475" xr:uid="{00000000-0005-0000-0000-0000262A0000}"/>
    <cellStyle name="Header2 2 2 4 2 3 2 5" xfId="20647" xr:uid="{00000000-0005-0000-0000-0000272A0000}"/>
    <cellStyle name="Header2 2 2 4 2 3 2 5 2" xfId="32464" xr:uid="{00000000-0005-0000-0000-0000282A0000}"/>
    <cellStyle name="Header2 2 2 4 2 3 2 5 2 2" xfId="42463" xr:uid="{00000000-0005-0000-0000-0000292A0000}"/>
    <cellStyle name="Header2 2 2 4 2 3 2 5 3" xfId="37312" xr:uid="{00000000-0005-0000-0000-00002A2A0000}"/>
    <cellStyle name="Header2 2 2 4 2 3 2 6" xfId="23439" xr:uid="{00000000-0005-0000-0000-00002B2A0000}"/>
    <cellStyle name="Header2 2 2 4 2 3 2 6 2" xfId="21069" xr:uid="{00000000-0005-0000-0000-00002C2A0000}"/>
    <cellStyle name="Header2 2 2 4 2 3 2 7" xfId="22887" xr:uid="{00000000-0005-0000-0000-00002D2A0000}"/>
    <cellStyle name="Header2 2 2 4 2 3 2 7 2" xfId="21358" xr:uid="{00000000-0005-0000-0000-00002E2A0000}"/>
    <cellStyle name="Header2 2 2 4 2 3 2 8" xfId="22353" xr:uid="{00000000-0005-0000-0000-00002F2A0000}"/>
    <cellStyle name="Header2 2 2 4 2 3 3" xfId="16142" xr:uid="{00000000-0005-0000-0000-0000302A0000}"/>
    <cellStyle name="Header2 2 2 4 2 3 3 2" xfId="19509" xr:uid="{00000000-0005-0000-0000-0000312A0000}"/>
    <cellStyle name="Header2 2 2 4 2 3 3 2 2" xfId="31326" xr:uid="{00000000-0005-0000-0000-0000322A0000}"/>
    <cellStyle name="Header2 2 2 4 2 3 3 2 2 2" xfId="41325" xr:uid="{00000000-0005-0000-0000-0000332A0000}"/>
    <cellStyle name="Header2 2 2 4 2 3 3 2 3" xfId="26984" xr:uid="{00000000-0005-0000-0000-0000342A0000}"/>
    <cellStyle name="Header2 2 2 4 2 3 3 2 4" xfId="36174" xr:uid="{00000000-0005-0000-0000-0000352A0000}"/>
    <cellStyle name="Header2 2 2 4 2 3 3 3" xfId="20115" xr:uid="{00000000-0005-0000-0000-0000362A0000}"/>
    <cellStyle name="Header2 2 2 4 2 3 3 3 2" xfId="31932" xr:uid="{00000000-0005-0000-0000-0000372A0000}"/>
    <cellStyle name="Header2 2 2 4 2 3 3 3 2 2" xfId="41931" xr:uid="{00000000-0005-0000-0000-0000382A0000}"/>
    <cellStyle name="Header2 2 2 4 2 3 3 3 3" xfId="27590" xr:uid="{00000000-0005-0000-0000-0000392A0000}"/>
    <cellStyle name="Header2 2 2 4 2 3 3 3 4" xfId="36780" xr:uid="{00000000-0005-0000-0000-00003A2A0000}"/>
    <cellStyle name="Header2 2 2 4 2 3 3 4" xfId="17752" xr:uid="{00000000-0005-0000-0000-00003B2A0000}"/>
    <cellStyle name="Header2 2 2 4 2 3 3 4 2" xfId="29569" xr:uid="{00000000-0005-0000-0000-00003C2A0000}"/>
    <cellStyle name="Header2 2 2 4 2 3 3 4 2 2" xfId="39568" xr:uid="{00000000-0005-0000-0000-00003D2A0000}"/>
    <cellStyle name="Header2 2 2 4 2 3 3 4 3" xfId="25327" xr:uid="{00000000-0005-0000-0000-00003E2A0000}"/>
    <cellStyle name="Header2 2 2 4 2 3 3 4 4" xfId="34417" xr:uid="{00000000-0005-0000-0000-00003F2A0000}"/>
    <cellStyle name="Header2 2 2 4 2 3 3 5" xfId="20924" xr:uid="{00000000-0005-0000-0000-0000402A0000}"/>
    <cellStyle name="Header2 2 2 4 2 3 3 5 2" xfId="32741" xr:uid="{00000000-0005-0000-0000-0000412A0000}"/>
    <cellStyle name="Header2 2 2 4 2 3 3 5 2 2" xfId="42740" xr:uid="{00000000-0005-0000-0000-0000422A0000}"/>
    <cellStyle name="Header2 2 2 4 2 3 3 5 3" xfId="37589" xr:uid="{00000000-0005-0000-0000-0000432A0000}"/>
    <cellStyle name="Header2 2 2 4 2 3 3 6" xfId="27959" xr:uid="{00000000-0005-0000-0000-0000442A0000}"/>
    <cellStyle name="Header2 2 2 4 2 3 3 6 2" xfId="37958" xr:uid="{00000000-0005-0000-0000-0000452A0000}"/>
    <cellStyle name="Header2 2 2 4 2 3 3 7" xfId="21458" xr:uid="{00000000-0005-0000-0000-0000462A0000}"/>
    <cellStyle name="Header2 2 2 4 2 3 4" xfId="15843" xr:uid="{00000000-0005-0000-0000-0000472A0000}"/>
    <cellStyle name="Header2 2 2 4 2 3 4 2" xfId="27660" xr:uid="{00000000-0005-0000-0000-0000482A0000}"/>
    <cellStyle name="Header2 2 2 4 2 3 4 2 2" xfId="37659" xr:uid="{00000000-0005-0000-0000-0000492A0000}"/>
    <cellStyle name="Header2 2 2 4 2 3 4 3" xfId="23721" xr:uid="{00000000-0005-0000-0000-00004A2A0000}"/>
    <cellStyle name="Header2 2 2 4 2 3 4 4" xfId="32811" xr:uid="{00000000-0005-0000-0000-00004B2A0000}"/>
    <cellStyle name="Header2 2 2 4 2 3 5" xfId="16708" xr:uid="{00000000-0005-0000-0000-00004C2A0000}"/>
    <cellStyle name="Header2 2 2 4 2 3 5 2" xfId="28525" xr:uid="{00000000-0005-0000-0000-00004D2A0000}"/>
    <cellStyle name="Header2 2 2 4 2 3 5 2 2" xfId="38524" xr:uid="{00000000-0005-0000-0000-00004E2A0000}"/>
    <cellStyle name="Header2 2 2 4 2 3 5 3" xfId="24283" xr:uid="{00000000-0005-0000-0000-00004F2A0000}"/>
    <cellStyle name="Header2 2 2 4 2 3 5 4" xfId="33373" xr:uid="{00000000-0005-0000-0000-0000502A0000}"/>
    <cellStyle name="Header2 2 2 4 2 3 6" xfId="16985" xr:uid="{00000000-0005-0000-0000-0000512A0000}"/>
    <cellStyle name="Header2 2 2 4 2 3 6 2" xfId="28802" xr:uid="{00000000-0005-0000-0000-0000522A0000}"/>
    <cellStyle name="Header2 2 2 4 2 3 6 2 2" xfId="38801" xr:uid="{00000000-0005-0000-0000-0000532A0000}"/>
    <cellStyle name="Header2 2 2 4 2 3 6 3" xfId="24560" xr:uid="{00000000-0005-0000-0000-0000542A0000}"/>
    <cellStyle name="Header2 2 2 4 2 3 6 4" xfId="33650" xr:uid="{00000000-0005-0000-0000-0000552A0000}"/>
    <cellStyle name="Header2 2 2 4 2 3 7" xfId="17076" xr:uid="{00000000-0005-0000-0000-0000562A0000}"/>
    <cellStyle name="Header2 2 2 4 2 3 7 2" xfId="28893" xr:uid="{00000000-0005-0000-0000-0000572A0000}"/>
    <cellStyle name="Header2 2 2 4 2 3 7 2 2" xfId="38892" xr:uid="{00000000-0005-0000-0000-0000582A0000}"/>
    <cellStyle name="Header2 2 2 4 2 3 7 3" xfId="24651" xr:uid="{00000000-0005-0000-0000-0000592A0000}"/>
    <cellStyle name="Header2 2 2 4 2 3 7 4" xfId="33741" xr:uid="{00000000-0005-0000-0000-00005A2A0000}"/>
    <cellStyle name="Header2 2 2 4 2 3 8" xfId="17379" xr:uid="{00000000-0005-0000-0000-00005B2A0000}"/>
    <cellStyle name="Header2 2 2 4 2 3 8 2" xfId="29196" xr:uid="{00000000-0005-0000-0000-00005C2A0000}"/>
    <cellStyle name="Header2 2 2 4 2 3 8 2 2" xfId="39195" xr:uid="{00000000-0005-0000-0000-00005D2A0000}"/>
    <cellStyle name="Header2 2 2 4 2 3 8 3" xfId="24954" xr:uid="{00000000-0005-0000-0000-00005E2A0000}"/>
    <cellStyle name="Header2 2 2 4 2 3 8 4" xfId="34044" xr:uid="{00000000-0005-0000-0000-00005F2A0000}"/>
    <cellStyle name="Header2 2 2 4 2 3 9" xfId="18556" xr:uid="{00000000-0005-0000-0000-0000602A0000}"/>
    <cellStyle name="Header2 2 2 4 2 3 9 2" xfId="30373" xr:uid="{00000000-0005-0000-0000-0000612A0000}"/>
    <cellStyle name="Header2 2 2 4 2 3 9 2 2" xfId="40372" xr:uid="{00000000-0005-0000-0000-0000622A0000}"/>
    <cellStyle name="Header2 2 2 4 2 3 9 3" xfId="26031" xr:uid="{00000000-0005-0000-0000-0000632A0000}"/>
    <cellStyle name="Header2 2 2 4 2 3 9 4" xfId="35221" xr:uid="{00000000-0005-0000-0000-0000642A0000}"/>
    <cellStyle name="Header2 2 2 4 2 4" xfId="7755" xr:uid="{00000000-0005-0000-0000-0000652A0000}"/>
    <cellStyle name="Header2 2 2 4 2 4 10" xfId="17861" xr:uid="{00000000-0005-0000-0000-0000662A0000}"/>
    <cellStyle name="Header2 2 2 4 2 4 10 2" xfId="29678" xr:uid="{00000000-0005-0000-0000-0000672A0000}"/>
    <cellStyle name="Header2 2 2 4 2 4 10 2 2" xfId="39677" xr:uid="{00000000-0005-0000-0000-0000682A0000}"/>
    <cellStyle name="Header2 2 2 4 2 4 10 3" xfId="25436" xr:uid="{00000000-0005-0000-0000-0000692A0000}"/>
    <cellStyle name="Header2 2 2 4 2 4 10 4" xfId="34526" xr:uid="{00000000-0005-0000-0000-00006A2A0000}"/>
    <cellStyle name="Header2 2 2 4 2 4 11" xfId="18216" xr:uid="{00000000-0005-0000-0000-00006B2A0000}"/>
    <cellStyle name="Header2 2 2 4 2 4 11 2" xfId="30033" xr:uid="{00000000-0005-0000-0000-00006C2A0000}"/>
    <cellStyle name="Header2 2 2 4 2 4 11 2 2" xfId="40032" xr:uid="{00000000-0005-0000-0000-00006D2A0000}"/>
    <cellStyle name="Header2 2 2 4 2 4 11 3" xfId="34881" xr:uid="{00000000-0005-0000-0000-00006E2A0000}"/>
    <cellStyle name="Header2 2 2 4 2 4 12" xfId="23347" xr:uid="{00000000-0005-0000-0000-00006F2A0000}"/>
    <cellStyle name="Header2 2 2 4 2 4 12 2" xfId="21132" xr:uid="{00000000-0005-0000-0000-0000702A0000}"/>
    <cellStyle name="Header2 2 2 4 2 4 13" xfId="22741" xr:uid="{00000000-0005-0000-0000-0000712A0000}"/>
    <cellStyle name="Header2 2 2 4 2 4 2" xfId="15562" xr:uid="{00000000-0005-0000-0000-0000722A0000}"/>
    <cellStyle name="Header2 2 2 4 2 4 2 2" xfId="19231" xr:uid="{00000000-0005-0000-0000-0000732A0000}"/>
    <cellStyle name="Header2 2 2 4 2 4 2 2 2" xfId="31048" xr:uid="{00000000-0005-0000-0000-0000742A0000}"/>
    <cellStyle name="Header2 2 2 4 2 4 2 2 2 2" xfId="41047" xr:uid="{00000000-0005-0000-0000-0000752A0000}"/>
    <cellStyle name="Header2 2 2 4 2 4 2 2 3" xfId="26706" xr:uid="{00000000-0005-0000-0000-0000762A0000}"/>
    <cellStyle name="Header2 2 2 4 2 4 2 2 4" xfId="35896" xr:uid="{00000000-0005-0000-0000-0000772A0000}"/>
    <cellStyle name="Header2 2 2 4 2 4 2 3" xfId="19837" xr:uid="{00000000-0005-0000-0000-0000782A0000}"/>
    <cellStyle name="Header2 2 2 4 2 4 2 3 2" xfId="31654" xr:uid="{00000000-0005-0000-0000-0000792A0000}"/>
    <cellStyle name="Header2 2 2 4 2 4 2 3 2 2" xfId="41653" xr:uid="{00000000-0005-0000-0000-00007A2A0000}"/>
    <cellStyle name="Header2 2 2 4 2 4 2 3 3" xfId="27312" xr:uid="{00000000-0005-0000-0000-00007B2A0000}"/>
    <cellStyle name="Header2 2 2 4 2 4 2 3 4" xfId="36502" xr:uid="{00000000-0005-0000-0000-00007C2A0000}"/>
    <cellStyle name="Header2 2 2 4 2 4 2 4" xfId="17683" xr:uid="{00000000-0005-0000-0000-00007D2A0000}"/>
    <cellStyle name="Header2 2 2 4 2 4 2 4 2" xfId="29500" xr:uid="{00000000-0005-0000-0000-00007E2A0000}"/>
    <cellStyle name="Header2 2 2 4 2 4 2 4 2 2" xfId="39499" xr:uid="{00000000-0005-0000-0000-00007F2A0000}"/>
    <cellStyle name="Header2 2 2 4 2 4 2 4 3" xfId="25258" xr:uid="{00000000-0005-0000-0000-0000802A0000}"/>
    <cellStyle name="Header2 2 2 4 2 4 2 4 4" xfId="34348" xr:uid="{00000000-0005-0000-0000-0000812A0000}"/>
    <cellStyle name="Header2 2 2 4 2 4 2 5" xfId="20646" xr:uid="{00000000-0005-0000-0000-0000822A0000}"/>
    <cellStyle name="Header2 2 2 4 2 4 2 5 2" xfId="32463" xr:uid="{00000000-0005-0000-0000-0000832A0000}"/>
    <cellStyle name="Header2 2 2 4 2 4 2 5 2 2" xfId="42462" xr:uid="{00000000-0005-0000-0000-0000842A0000}"/>
    <cellStyle name="Header2 2 2 4 2 4 2 5 3" xfId="37311" xr:uid="{00000000-0005-0000-0000-0000852A0000}"/>
    <cellStyle name="Header2 2 2 4 2 4 2 6" xfId="23440" xr:uid="{00000000-0005-0000-0000-0000862A0000}"/>
    <cellStyle name="Header2 2 2 4 2 4 2 6 2" xfId="21068" xr:uid="{00000000-0005-0000-0000-0000872A0000}"/>
    <cellStyle name="Header2 2 2 4 2 4 2 7" xfId="22886" xr:uid="{00000000-0005-0000-0000-0000882A0000}"/>
    <cellStyle name="Header2 2 2 4 2 4 2 7 2" xfId="21359" xr:uid="{00000000-0005-0000-0000-0000892A0000}"/>
    <cellStyle name="Header2 2 2 4 2 4 2 8" xfId="22354" xr:uid="{00000000-0005-0000-0000-00008A2A0000}"/>
    <cellStyle name="Header2 2 2 4 2 4 3" xfId="16143" xr:uid="{00000000-0005-0000-0000-00008B2A0000}"/>
    <cellStyle name="Header2 2 2 4 2 4 3 2" xfId="18960" xr:uid="{00000000-0005-0000-0000-00008C2A0000}"/>
    <cellStyle name="Header2 2 2 4 2 4 3 2 2" xfId="30777" xr:uid="{00000000-0005-0000-0000-00008D2A0000}"/>
    <cellStyle name="Header2 2 2 4 2 4 3 2 2 2" xfId="40776" xr:uid="{00000000-0005-0000-0000-00008E2A0000}"/>
    <cellStyle name="Header2 2 2 4 2 4 3 2 3" xfId="26435" xr:uid="{00000000-0005-0000-0000-00008F2A0000}"/>
    <cellStyle name="Header2 2 2 4 2 4 3 2 4" xfId="35625" xr:uid="{00000000-0005-0000-0000-0000902A0000}"/>
    <cellStyle name="Header2 2 2 4 2 4 3 3" xfId="19566" xr:uid="{00000000-0005-0000-0000-0000912A0000}"/>
    <cellStyle name="Header2 2 2 4 2 4 3 3 2" xfId="31383" xr:uid="{00000000-0005-0000-0000-0000922A0000}"/>
    <cellStyle name="Header2 2 2 4 2 4 3 3 2 2" xfId="41382" xr:uid="{00000000-0005-0000-0000-0000932A0000}"/>
    <cellStyle name="Header2 2 2 4 2 4 3 3 3" xfId="27041" xr:uid="{00000000-0005-0000-0000-0000942A0000}"/>
    <cellStyle name="Header2 2 2 4 2 4 3 3 4" xfId="36231" xr:uid="{00000000-0005-0000-0000-0000952A0000}"/>
    <cellStyle name="Header2 2 2 4 2 4 3 4" xfId="17738" xr:uid="{00000000-0005-0000-0000-0000962A0000}"/>
    <cellStyle name="Header2 2 2 4 2 4 3 4 2" xfId="29555" xr:uid="{00000000-0005-0000-0000-0000972A0000}"/>
    <cellStyle name="Header2 2 2 4 2 4 3 4 2 2" xfId="39554" xr:uid="{00000000-0005-0000-0000-0000982A0000}"/>
    <cellStyle name="Header2 2 2 4 2 4 3 4 3" xfId="25313" xr:uid="{00000000-0005-0000-0000-0000992A0000}"/>
    <cellStyle name="Header2 2 2 4 2 4 3 4 4" xfId="34403" xr:uid="{00000000-0005-0000-0000-00009A2A0000}"/>
    <cellStyle name="Header2 2 2 4 2 4 3 5" xfId="20375" xr:uid="{00000000-0005-0000-0000-00009B2A0000}"/>
    <cellStyle name="Header2 2 2 4 2 4 3 5 2" xfId="32192" xr:uid="{00000000-0005-0000-0000-00009C2A0000}"/>
    <cellStyle name="Header2 2 2 4 2 4 3 5 2 2" xfId="42191" xr:uid="{00000000-0005-0000-0000-00009D2A0000}"/>
    <cellStyle name="Header2 2 2 4 2 4 3 5 3" xfId="37040" xr:uid="{00000000-0005-0000-0000-00009E2A0000}"/>
    <cellStyle name="Header2 2 2 4 2 4 3 6" xfId="27960" xr:uid="{00000000-0005-0000-0000-00009F2A0000}"/>
    <cellStyle name="Header2 2 2 4 2 4 3 6 2" xfId="37959" xr:uid="{00000000-0005-0000-0000-0000A02A0000}"/>
    <cellStyle name="Header2 2 2 4 2 4 3 7" xfId="21744" xr:uid="{00000000-0005-0000-0000-0000A12A0000}"/>
    <cellStyle name="Header2 2 2 4 2 4 4" xfId="15851" xr:uid="{00000000-0005-0000-0000-0000A22A0000}"/>
    <cellStyle name="Header2 2 2 4 2 4 4 2" xfId="27668" xr:uid="{00000000-0005-0000-0000-0000A32A0000}"/>
    <cellStyle name="Header2 2 2 4 2 4 4 2 2" xfId="37667" xr:uid="{00000000-0005-0000-0000-0000A42A0000}"/>
    <cellStyle name="Header2 2 2 4 2 4 4 3" xfId="23729" xr:uid="{00000000-0005-0000-0000-0000A52A0000}"/>
    <cellStyle name="Header2 2 2 4 2 4 4 4" xfId="32819" xr:uid="{00000000-0005-0000-0000-0000A62A0000}"/>
    <cellStyle name="Header2 2 2 4 2 4 5" xfId="16707" xr:uid="{00000000-0005-0000-0000-0000A72A0000}"/>
    <cellStyle name="Header2 2 2 4 2 4 5 2" xfId="28524" xr:uid="{00000000-0005-0000-0000-0000A82A0000}"/>
    <cellStyle name="Header2 2 2 4 2 4 5 2 2" xfId="38523" xr:uid="{00000000-0005-0000-0000-0000A92A0000}"/>
    <cellStyle name="Header2 2 2 4 2 4 5 3" xfId="24282" xr:uid="{00000000-0005-0000-0000-0000AA2A0000}"/>
    <cellStyle name="Header2 2 2 4 2 4 5 4" xfId="33372" xr:uid="{00000000-0005-0000-0000-0000AB2A0000}"/>
    <cellStyle name="Header2 2 2 4 2 4 6" xfId="16433" xr:uid="{00000000-0005-0000-0000-0000AC2A0000}"/>
    <cellStyle name="Header2 2 2 4 2 4 6 2" xfId="28250" xr:uid="{00000000-0005-0000-0000-0000AD2A0000}"/>
    <cellStyle name="Header2 2 2 4 2 4 6 2 2" xfId="38249" xr:uid="{00000000-0005-0000-0000-0000AE2A0000}"/>
    <cellStyle name="Header2 2 2 4 2 4 6 3" xfId="24008" xr:uid="{00000000-0005-0000-0000-0000AF2A0000}"/>
    <cellStyle name="Header2 2 2 4 2 4 6 4" xfId="33098" xr:uid="{00000000-0005-0000-0000-0000B02A0000}"/>
    <cellStyle name="Header2 2 2 4 2 4 7" xfId="17077" xr:uid="{00000000-0005-0000-0000-0000B12A0000}"/>
    <cellStyle name="Header2 2 2 4 2 4 7 2" xfId="28894" xr:uid="{00000000-0005-0000-0000-0000B22A0000}"/>
    <cellStyle name="Header2 2 2 4 2 4 7 2 2" xfId="38893" xr:uid="{00000000-0005-0000-0000-0000B32A0000}"/>
    <cellStyle name="Header2 2 2 4 2 4 7 3" xfId="24652" xr:uid="{00000000-0005-0000-0000-0000B42A0000}"/>
    <cellStyle name="Header2 2 2 4 2 4 7 4" xfId="33742" xr:uid="{00000000-0005-0000-0000-0000B52A0000}"/>
    <cellStyle name="Header2 2 2 4 2 4 8" xfId="17380" xr:uid="{00000000-0005-0000-0000-0000B62A0000}"/>
    <cellStyle name="Header2 2 2 4 2 4 8 2" xfId="29197" xr:uid="{00000000-0005-0000-0000-0000B72A0000}"/>
    <cellStyle name="Header2 2 2 4 2 4 8 2 2" xfId="39196" xr:uid="{00000000-0005-0000-0000-0000B82A0000}"/>
    <cellStyle name="Header2 2 2 4 2 4 8 3" xfId="24955" xr:uid="{00000000-0005-0000-0000-0000B92A0000}"/>
    <cellStyle name="Header2 2 2 4 2 4 8 4" xfId="34045" xr:uid="{00000000-0005-0000-0000-0000BA2A0000}"/>
    <cellStyle name="Header2 2 2 4 2 4 9" xfId="18555" xr:uid="{00000000-0005-0000-0000-0000BB2A0000}"/>
    <cellStyle name="Header2 2 2 4 2 4 9 2" xfId="30372" xr:uid="{00000000-0005-0000-0000-0000BC2A0000}"/>
    <cellStyle name="Header2 2 2 4 2 4 9 2 2" xfId="40371" xr:uid="{00000000-0005-0000-0000-0000BD2A0000}"/>
    <cellStyle name="Header2 2 2 4 2 4 9 3" xfId="26030" xr:uid="{00000000-0005-0000-0000-0000BE2A0000}"/>
    <cellStyle name="Header2 2 2 4 2 4 9 4" xfId="35220" xr:uid="{00000000-0005-0000-0000-0000BF2A0000}"/>
    <cellStyle name="Header2 2 2 4 2 5" xfId="15559" xr:uid="{00000000-0005-0000-0000-0000C02A0000}"/>
    <cellStyle name="Header2 2 2 4 2 5 2" xfId="19234" xr:uid="{00000000-0005-0000-0000-0000C12A0000}"/>
    <cellStyle name="Header2 2 2 4 2 5 2 2" xfId="31051" xr:uid="{00000000-0005-0000-0000-0000C22A0000}"/>
    <cellStyle name="Header2 2 2 4 2 5 2 2 2" xfId="41050" xr:uid="{00000000-0005-0000-0000-0000C32A0000}"/>
    <cellStyle name="Header2 2 2 4 2 5 2 3" xfId="26709" xr:uid="{00000000-0005-0000-0000-0000C42A0000}"/>
    <cellStyle name="Header2 2 2 4 2 5 2 4" xfId="35899" xr:uid="{00000000-0005-0000-0000-0000C52A0000}"/>
    <cellStyle name="Header2 2 2 4 2 5 3" xfId="19840" xr:uid="{00000000-0005-0000-0000-0000C62A0000}"/>
    <cellStyle name="Header2 2 2 4 2 5 3 2" xfId="31657" xr:uid="{00000000-0005-0000-0000-0000C72A0000}"/>
    <cellStyle name="Header2 2 2 4 2 5 3 2 2" xfId="41656" xr:uid="{00000000-0005-0000-0000-0000C82A0000}"/>
    <cellStyle name="Header2 2 2 4 2 5 3 3" xfId="27315" xr:uid="{00000000-0005-0000-0000-0000C92A0000}"/>
    <cellStyle name="Header2 2 2 4 2 5 3 4" xfId="36505" xr:uid="{00000000-0005-0000-0000-0000CA2A0000}"/>
    <cellStyle name="Header2 2 2 4 2 5 4" xfId="17809" xr:uid="{00000000-0005-0000-0000-0000CB2A0000}"/>
    <cellStyle name="Header2 2 2 4 2 5 4 2" xfId="29626" xr:uid="{00000000-0005-0000-0000-0000CC2A0000}"/>
    <cellStyle name="Header2 2 2 4 2 5 4 2 2" xfId="39625" xr:uid="{00000000-0005-0000-0000-0000CD2A0000}"/>
    <cellStyle name="Header2 2 2 4 2 5 4 3" xfId="25384" xr:uid="{00000000-0005-0000-0000-0000CE2A0000}"/>
    <cellStyle name="Header2 2 2 4 2 5 4 4" xfId="34474" xr:uid="{00000000-0005-0000-0000-0000CF2A0000}"/>
    <cellStyle name="Header2 2 2 4 2 5 5" xfId="20649" xr:uid="{00000000-0005-0000-0000-0000D02A0000}"/>
    <cellStyle name="Header2 2 2 4 2 5 5 2" xfId="32466" xr:uid="{00000000-0005-0000-0000-0000D12A0000}"/>
    <cellStyle name="Header2 2 2 4 2 5 5 2 2" xfId="42465" xr:uid="{00000000-0005-0000-0000-0000D22A0000}"/>
    <cellStyle name="Header2 2 2 4 2 5 5 3" xfId="37314" xr:uid="{00000000-0005-0000-0000-0000D32A0000}"/>
    <cellStyle name="Header2 2 2 4 2 5 6" xfId="23437" xr:uid="{00000000-0005-0000-0000-0000D42A0000}"/>
    <cellStyle name="Header2 2 2 4 2 5 6 2" xfId="21070" xr:uid="{00000000-0005-0000-0000-0000D52A0000}"/>
    <cellStyle name="Header2 2 2 4 2 5 7" xfId="22888" xr:uid="{00000000-0005-0000-0000-0000D62A0000}"/>
    <cellStyle name="Header2 2 2 4 2 5 7 2" xfId="21357" xr:uid="{00000000-0005-0000-0000-0000D72A0000}"/>
    <cellStyle name="Header2 2 2 4 2 5 8" xfId="22352" xr:uid="{00000000-0005-0000-0000-0000D82A0000}"/>
    <cellStyle name="Header2 2 2 4 2 6" xfId="16140" xr:uid="{00000000-0005-0000-0000-0000D92A0000}"/>
    <cellStyle name="Header2 2 2 4 2 6 2" xfId="19539" xr:uid="{00000000-0005-0000-0000-0000DA2A0000}"/>
    <cellStyle name="Header2 2 2 4 2 6 2 2" xfId="31356" xr:uid="{00000000-0005-0000-0000-0000DB2A0000}"/>
    <cellStyle name="Header2 2 2 4 2 6 2 2 2" xfId="41355" xr:uid="{00000000-0005-0000-0000-0000DC2A0000}"/>
    <cellStyle name="Header2 2 2 4 2 6 2 3" xfId="27014" xr:uid="{00000000-0005-0000-0000-0000DD2A0000}"/>
    <cellStyle name="Header2 2 2 4 2 6 2 4" xfId="36204" xr:uid="{00000000-0005-0000-0000-0000DE2A0000}"/>
    <cellStyle name="Header2 2 2 4 2 6 3" xfId="20145" xr:uid="{00000000-0005-0000-0000-0000DF2A0000}"/>
    <cellStyle name="Header2 2 2 4 2 6 3 2" xfId="31962" xr:uid="{00000000-0005-0000-0000-0000E02A0000}"/>
    <cellStyle name="Header2 2 2 4 2 6 3 2 2" xfId="41961" xr:uid="{00000000-0005-0000-0000-0000E12A0000}"/>
    <cellStyle name="Header2 2 2 4 2 6 3 3" xfId="27620" xr:uid="{00000000-0005-0000-0000-0000E22A0000}"/>
    <cellStyle name="Header2 2 2 4 2 6 3 4" xfId="36810" xr:uid="{00000000-0005-0000-0000-0000E32A0000}"/>
    <cellStyle name="Header2 2 2 4 2 6 4" xfId="17746" xr:uid="{00000000-0005-0000-0000-0000E42A0000}"/>
    <cellStyle name="Header2 2 2 4 2 6 4 2" xfId="29563" xr:uid="{00000000-0005-0000-0000-0000E52A0000}"/>
    <cellStyle name="Header2 2 2 4 2 6 4 2 2" xfId="39562" xr:uid="{00000000-0005-0000-0000-0000E62A0000}"/>
    <cellStyle name="Header2 2 2 4 2 6 4 3" xfId="25321" xr:uid="{00000000-0005-0000-0000-0000E72A0000}"/>
    <cellStyle name="Header2 2 2 4 2 6 4 4" xfId="34411" xr:uid="{00000000-0005-0000-0000-0000E82A0000}"/>
    <cellStyle name="Header2 2 2 4 2 6 5" xfId="20954" xr:uid="{00000000-0005-0000-0000-0000E92A0000}"/>
    <cellStyle name="Header2 2 2 4 2 6 5 2" xfId="32771" xr:uid="{00000000-0005-0000-0000-0000EA2A0000}"/>
    <cellStyle name="Header2 2 2 4 2 6 5 2 2" xfId="42770" xr:uid="{00000000-0005-0000-0000-0000EB2A0000}"/>
    <cellStyle name="Header2 2 2 4 2 6 5 3" xfId="37619" xr:uid="{00000000-0005-0000-0000-0000EC2A0000}"/>
    <cellStyle name="Header2 2 2 4 2 6 6" xfId="27957" xr:uid="{00000000-0005-0000-0000-0000ED2A0000}"/>
    <cellStyle name="Header2 2 2 4 2 6 6 2" xfId="37956" xr:uid="{00000000-0005-0000-0000-0000EE2A0000}"/>
    <cellStyle name="Header2 2 2 4 2 6 7" xfId="22210" xr:uid="{00000000-0005-0000-0000-0000EF2A0000}"/>
    <cellStyle name="Header2 2 2 4 2 7" xfId="15864" xr:uid="{00000000-0005-0000-0000-0000F02A0000}"/>
    <cellStyle name="Header2 2 2 4 2 7 2" xfId="27681" xr:uid="{00000000-0005-0000-0000-0000F12A0000}"/>
    <cellStyle name="Header2 2 2 4 2 7 2 2" xfId="37680" xr:uid="{00000000-0005-0000-0000-0000F22A0000}"/>
    <cellStyle name="Header2 2 2 4 2 7 3" xfId="23742" xr:uid="{00000000-0005-0000-0000-0000F32A0000}"/>
    <cellStyle name="Header2 2 2 4 2 7 4" xfId="32832" xr:uid="{00000000-0005-0000-0000-0000F42A0000}"/>
    <cellStyle name="Header2 2 2 4 2 8" xfId="16710" xr:uid="{00000000-0005-0000-0000-0000F52A0000}"/>
    <cellStyle name="Header2 2 2 4 2 8 2" xfId="28527" xr:uid="{00000000-0005-0000-0000-0000F62A0000}"/>
    <cellStyle name="Header2 2 2 4 2 8 2 2" xfId="38526" xr:uid="{00000000-0005-0000-0000-0000F72A0000}"/>
    <cellStyle name="Header2 2 2 4 2 8 3" xfId="24285" xr:uid="{00000000-0005-0000-0000-0000F82A0000}"/>
    <cellStyle name="Header2 2 2 4 2 8 4" xfId="33375" xr:uid="{00000000-0005-0000-0000-0000F92A0000}"/>
    <cellStyle name="Header2 2 2 4 2 9" xfId="17019" xr:uid="{00000000-0005-0000-0000-0000FA2A0000}"/>
    <cellStyle name="Header2 2 2 4 2 9 2" xfId="28836" xr:uid="{00000000-0005-0000-0000-0000FB2A0000}"/>
    <cellStyle name="Header2 2 2 4 2 9 2 2" xfId="38835" xr:uid="{00000000-0005-0000-0000-0000FC2A0000}"/>
    <cellStyle name="Header2 2 2 4 2 9 3" xfId="24594" xr:uid="{00000000-0005-0000-0000-0000FD2A0000}"/>
    <cellStyle name="Header2 2 2 4 2 9 4" xfId="33684" xr:uid="{00000000-0005-0000-0000-0000FE2A0000}"/>
    <cellStyle name="Header2 2 2 4 3" xfId="7756" xr:uid="{00000000-0005-0000-0000-0000FF2A0000}"/>
    <cellStyle name="Header2 2 2 4 3 10" xfId="17078" xr:uid="{00000000-0005-0000-0000-0000002B0000}"/>
    <cellStyle name="Header2 2 2 4 3 10 2" xfId="28895" xr:uid="{00000000-0005-0000-0000-0000012B0000}"/>
    <cellStyle name="Header2 2 2 4 3 10 2 2" xfId="38894" xr:uid="{00000000-0005-0000-0000-0000022B0000}"/>
    <cellStyle name="Header2 2 2 4 3 10 3" xfId="24653" xr:uid="{00000000-0005-0000-0000-0000032B0000}"/>
    <cellStyle name="Header2 2 2 4 3 10 4" xfId="33743" xr:uid="{00000000-0005-0000-0000-0000042B0000}"/>
    <cellStyle name="Header2 2 2 4 3 11" xfId="17381" xr:uid="{00000000-0005-0000-0000-0000052B0000}"/>
    <cellStyle name="Header2 2 2 4 3 11 2" xfId="29198" xr:uid="{00000000-0005-0000-0000-0000062B0000}"/>
    <cellStyle name="Header2 2 2 4 3 11 2 2" xfId="39197" xr:uid="{00000000-0005-0000-0000-0000072B0000}"/>
    <cellStyle name="Header2 2 2 4 3 11 3" xfId="24956" xr:uid="{00000000-0005-0000-0000-0000082B0000}"/>
    <cellStyle name="Header2 2 2 4 3 11 4" xfId="34046" xr:uid="{00000000-0005-0000-0000-0000092B0000}"/>
    <cellStyle name="Header2 2 2 4 3 12" xfId="18554" xr:uid="{00000000-0005-0000-0000-00000A2B0000}"/>
    <cellStyle name="Header2 2 2 4 3 12 2" xfId="30371" xr:uid="{00000000-0005-0000-0000-00000B2B0000}"/>
    <cellStyle name="Header2 2 2 4 3 12 2 2" xfId="40370" xr:uid="{00000000-0005-0000-0000-00000C2B0000}"/>
    <cellStyle name="Header2 2 2 4 3 12 3" xfId="26029" xr:uid="{00000000-0005-0000-0000-00000D2B0000}"/>
    <cellStyle name="Header2 2 2 4 3 12 4" xfId="35219" xr:uid="{00000000-0005-0000-0000-00000E2B0000}"/>
    <cellStyle name="Header2 2 2 4 3 13" xfId="17860" xr:uid="{00000000-0005-0000-0000-00000F2B0000}"/>
    <cellStyle name="Header2 2 2 4 3 13 2" xfId="29677" xr:uid="{00000000-0005-0000-0000-0000102B0000}"/>
    <cellStyle name="Header2 2 2 4 3 13 2 2" xfId="39676" xr:uid="{00000000-0005-0000-0000-0000112B0000}"/>
    <cellStyle name="Header2 2 2 4 3 13 3" xfId="25435" xr:uid="{00000000-0005-0000-0000-0000122B0000}"/>
    <cellStyle name="Header2 2 2 4 3 13 4" xfId="34525" xr:uid="{00000000-0005-0000-0000-0000132B0000}"/>
    <cellStyle name="Header2 2 2 4 3 14" xfId="20243" xr:uid="{00000000-0005-0000-0000-0000142B0000}"/>
    <cellStyle name="Header2 2 2 4 3 14 2" xfId="32060" xr:uid="{00000000-0005-0000-0000-0000152B0000}"/>
    <cellStyle name="Header2 2 2 4 3 14 2 2" xfId="42059" xr:uid="{00000000-0005-0000-0000-0000162B0000}"/>
    <cellStyle name="Header2 2 2 4 3 14 3" xfId="36908" xr:uid="{00000000-0005-0000-0000-0000172B0000}"/>
    <cellStyle name="Header2 2 2 4 3 15" xfId="23346" xr:uid="{00000000-0005-0000-0000-0000182B0000}"/>
    <cellStyle name="Header2 2 2 4 3 15 2" xfId="21133" xr:uid="{00000000-0005-0000-0000-0000192B0000}"/>
    <cellStyle name="Header2 2 2 4 3 16" xfId="22740" xr:uid="{00000000-0005-0000-0000-00001A2B0000}"/>
    <cellStyle name="Header2 2 2 4 3 2" xfId="7757" xr:uid="{00000000-0005-0000-0000-00001B2B0000}"/>
    <cellStyle name="Header2 2 2 4 3 2 10" xfId="17859" xr:uid="{00000000-0005-0000-0000-00001C2B0000}"/>
    <cellStyle name="Header2 2 2 4 3 2 10 2" xfId="29676" xr:uid="{00000000-0005-0000-0000-00001D2B0000}"/>
    <cellStyle name="Header2 2 2 4 3 2 10 2 2" xfId="39675" xr:uid="{00000000-0005-0000-0000-00001E2B0000}"/>
    <cellStyle name="Header2 2 2 4 3 2 10 3" xfId="25434" xr:uid="{00000000-0005-0000-0000-00001F2B0000}"/>
    <cellStyle name="Header2 2 2 4 3 2 10 4" xfId="34524" xr:uid="{00000000-0005-0000-0000-0000202B0000}"/>
    <cellStyle name="Header2 2 2 4 3 2 11" xfId="20341" xr:uid="{00000000-0005-0000-0000-0000212B0000}"/>
    <cellStyle name="Header2 2 2 4 3 2 11 2" xfId="32158" xr:uid="{00000000-0005-0000-0000-0000222B0000}"/>
    <cellStyle name="Header2 2 2 4 3 2 11 2 2" xfId="42157" xr:uid="{00000000-0005-0000-0000-0000232B0000}"/>
    <cellStyle name="Header2 2 2 4 3 2 11 3" xfId="37006" xr:uid="{00000000-0005-0000-0000-0000242B0000}"/>
    <cellStyle name="Header2 2 2 4 3 2 12" xfId="23345" xr:uid="{00000000-0005-0000-0000-0000252B0000}"/>
    <cellStyle name="Header2 2 2 4 3 2 12 2" xfId="21134" xr:uid="{00000000-0005-0000-0000-0000262B0000}"/>
    <cellStyle name="Header2 2 2 4 3 2 13" xfId="22739" xr:uid="{00000000-0005-0000-0000-0000272B0000}"/>
    <cellStyle name="Header2 2 2 4 3 2 2" xfId="15564" xr:uid="{00000000-0005-0000-0000-0000282B0000}"/>
    <cellStyle name="Header2 2 2 4 3 2 2 2" xfId="19229" xr:uid="{00000000-0005-0000-0000-0000292B0000}"/>
    <cellStyle name="Header2 2 2 4 3 2 2 2 2" xfId="31046" xr:uid="{00000000-0005-0000-0000-00002A2B0000}"/>
    <cellStyle name="Header2 2 2 4 3 2 2 2 2 2" xfId="41045" xr:uid="{00000000-0005-0000-0000-00002B2B0000}"/>
    <cellStyle name="Header2 2 2 4 3 2 2 2 3" xfId="26704" xr:uid="{00000000-0005-0000-0000-00002C2B0000}"/>
    <cellStyle name="Header2 2 2 4 3 2 2 2 4" xfId="35894" xr:uid="{00000000-0005-0000-0000-00002D2B0000}"/>
    <cellStyle name="Header2 2 2 4 3 2 2 3" xfId="19835" xr:uid="{00000000-0005-0000-0000-00002E2B0000}"/>
    <cellStyle name="Header2 2 2 4 3 2 2 3 2" xfId="31652" xr:uid="{00000000-0005-0000-0000-00002F2B0000}"/>
    <cellStyle name="Header2 2 2 4 3 2 2 3 2 2" xfId="41651" xr:uid="{00000000-0005-0000-0000-0000302B0000}"/>
    <cellStyle name="Header2 2 2 4 3 2 2 3 3" xfId="27310" xr:uid="{00000000-0005-0000-0000-0000312B0000}"/>
    <cellStyle name="Header2 2 2 4 3 2 2 3 4" xfId="36500" xr:uid="{00000000-0005-0000-0000-0000322B0000}"/>
    <cellStyle name="Header2 2 2 4 3 2 2 4" xfId="17684" xr:uid="{00000000-0005-0000-0000-0000332B0000}"/>
    <cellStyle name="Header2 2 2 4 3 2 2 4 2" xfId="29501" xr:uid="{00000000-0005-0000-0000-0000342B0000}"/>
    <cellStyle name="Header2 2 2 4 3 2 2 4 2 2" xfId="39500" xr:uid="{00000000-0005-0000-0000-0000352B0000}"/>
    <cellStyle name="Header2 2 2 4 3 2 2 4 3" xfId="25259" xr:uid="{00000000-0005-0000-0000-0000362B0000}"/>
    <cellStyle name="Header2 2 2 4 3 2 2 4 4" xfId="34349" xr:uid="{00000000-0005-0000-0000-0000372B0000}"/>
    <cellStyle name="Header2 2 2 4 3 2 2 5" xfId="20644" xr:uid="{00000000-0005-0000-0000-0000382B0000}"/>
    <cellStyle name="Header2 2 2 4 3 2 2 5 2" xfId="32461" xr:uid="{00000000-0005-0000-0000-0000392B0000}"/>
    <cellStyle name="Header2 2 2 4 3 2 2 5 2 2" xfId="42460" xr:uid="{00000000-0005-0000-0000-00003A2B0000}"/>
    <cellStyle name="Header2 2 2 4 3 2 2 5 3" xfId="37309" xr:uid="{00000000-0005-0000-0000-00003B2B0000}"/>
    <cellStyle name="Header2 2 2 4 3 2 2 6" xfId="23442" xr:uid="{00000000-0005-0000-0000-00003C2B0000}"/>
    <cellStyle name="Header2 2 2 4 3 2 2 6 2" xfId="21913" xr:uid="{00000000-0005-0000-0000-00003D2B0000}"/>
    <cellStyle name="Header2 2 2 4 3 2 2 7" xfId="23077" xr:uid="{00000000-0005-0000-0000-00003E2B0000}"/>
    <cellStyle name="Header2 2 2 4 3 2 2 7 2" xfId="21288" xr:uid="{00000000-0005-0000-0000-00003F2B0000}"/>
    <cellStyle name="Header2 2 2 4 3 2 2 8" xfId="22356" xr:uid="{00000000-0005-0000-0000-0000402B0000}"/>
    <cellStyle name="Header2 2 2 4 3 2 3" xfId="16145" xr:uid="{00000000-0005-0000-0000-0000412B0000}"/>
    <cellStyle name="Header2 2 2 4 3 2 3 2" xfId="18958" xr:uid="{00000000-0005-0000-0000-0000422B0000}"/>
    <cellStyle name="Header2 2 2 4 3 2 3 2 2" xfId="30775" xr:uid="{00000000-0005-0000-0000-0000432B0000}"/>
    <cellStyle name="Header2 2 2 4 3 2 3 2 2 2" xfId="40774" xr:uid="{00000000-0005-0000-0000-0000442B0000}"/>
    <cellStyle name="Header2 2 2 4 3 2 3 2 3" xfId="26433" xr:uid="{00000000-0005-0000-0000-0000452B0000}"/>
    <cellStyle name="Header2 2 2 4 3 2 3 2 4" xfId="35623" xr:uid="{00000000-0005-0000-0000-0000462B0000}"/>
    <cellStyle name="Header2 2 2 4 3 2 3 3" xfId="19564" xr:uid="{00000000-0005-0000-0000-0000472B0000}"/>
    <cellStyle name="Header2 2 2 4 3 2 3 3 2" xfId="31381" xr:uid="{00000000-0005-0000-0000-0000482B0000}"/>
    <cellStyle name="Header2 2 2 4 3 2 3 3 2 2" xfId="41380" xr:uid="{00000000-0005-0000-0000-0000492B0000}"/>
    <cellStyle name="Header2 2 2 4 3 2 3 3 3" xfId="27039" xr:uid="{00000000-0005-0000-0000-00004A2B0000}"/>
    <cellStyle name="Header2 2 2 4 3 2 3 3 4" xfId="36229" xr:uid="{00000000-0005-0000-0000-00004B2B0000}"/>
    <cellStyle name="Header2 2 2 4 3 2 3 4" xfId="17739" xr:uid="{00000000-0005-0000-0000-00004C2B0000}"/>
    <cellStyle name="Header2 2 2 4 3 2 3 4 2" xfId="29556" xr:uid="{00000000-0005-0000-0000-00004D2B0000}"/>
    <cellStyle name="Header2 2 2 4 3 2 3 4 2 2" xfId="39555" xr:uid="{00000000-0005-0000-0000-00004E2B0000}"/>
    <cellStyle name="Header2 2 2 4 3 2 3 4 3" xfId="25314" xr:uid="{00000000-0005-0000-0000-00004F2B0000}"/>
    <cellStyle name="Header2 2 2 4 3 2 3 4 4" xfId="34404" xr:uid="{00000000-0005-0000-0000-0000502B0000}"/>
    <cellStyle name="Header2 2 2 4 3 2 3 5" xfId="20373" xr:uid="{00000000-0005-0000-0000-0000512B0000}"/>
    <cellStyle name="Header2 2 2 4 3 2 3 5 2" xfId="32190" xr:uid="{00000000-0005-0000-0000-0000522B0000}"/>
    <cellStyle name="Header2 2 2 4 3 2 3 5 2 2" xfId="42189" xr:uid="{00000000-0005-0000-0000-0000532B0000}"/>
    <cellStyle name="Header2 2 2 4 3 2 3 5 3" xfId="37038" xr:uid="{00000000-0005-0000-0000-0000542B0000}"/>
    <cellStyle name="Header2 2 2 4 3 2 3 6" xfId="27962" xr:uid="{00000000-0005-0000-0000-0000552B0000}"/>
    <cellStyle name="Header2 2 2 4 3 2 3 6 2" xfId="37961" xr:uid="{00000000-0005-0000-0000-0000562B0000}"/>
    <cellStyle name="Header2 2 2 4 3 2 3 7" xfId="21746" xr:uid="{00000000-0005-0000-0000-0000572B0000}"/>
    <cellStyle name="Header2 2 2 4 3 2 4" xfId="16415" xr:uid="{00000000-0005-0000-0000-0000582B0000}"/>
    <cellStyle name="Header2 2 2 4 3 2 4 2" xfId="28232" xr:uid="{00000000-0005-0000-0000-0000592B0000}"/>
    <cellStyle name="Header2 2 2 4 3 2 4 2 2" xfId="38231" xr:uid="{00000000-0005-0000-0000-00005A2B0000}"/>
    <cellStyle name="Header2 2 2 4 3 2 4 3" xfId="23990" xr:uid="{00000000-0005-0000-0000-00005B2B0000}"/>
    <cellStyle name="Header2 2 2 4 3 2 4 4" xfId="33080" xr:uid="{00000000-0005-0000-0000-00005C2B0000}"/>
    <cellStyle name="Header2 2 2 4 3 2 5" xfId="16705" xr:uid="{00000000-0005-0000-0000-00005D2B0000}"/>
    <cellStyle name="Header2 2 2 4 3 2 5 2" xfId="28522" xr:uid="{00000000-0005-0000-0000-00005E2B0000}"/>
    <cellStyle name="Header2 2 2 4 3 2 5 2 2" xfId="38521" xr:uid="{00000000-0005-0000-0000-00005F2B0000}"/>
    <cellStyle name="Header2 2 2 4 3 2 5 3" xfId="24280" xr:uid="{00000000-0005-0000-0000-0000602B0000}"/>
    <cellStyle name="Header2 2 2 4 3 2 5 4" xfId="33370" xr:uid="{00000000-0005-0000-0000-0000612B0000}"/>
    <cellStyle name="Header2 2 2 4 3 2 6" xfId="16432" xr:uid="{00000000-0005-0000-0000-0000622B0000}"/>
    <cellStyle name="Header2 2 2 4 3 2 6 2" xfId="28249" xr:uid="{00000000-0005-0000-0000-0000632B0000}"/>
    <cellStyle name="Header2 2 2 4 3 2 6 2 2" xfId="38248" xr:uid="{00000000-0005-0000-0000-0000642B0000}"/>
    <cellStyle name="Header2 2 2 4 3 2 6 3" xfId="24007" xr:uid="{00000000-0005-0000-0000-0000652B0000}"/>
    <cellStyle name="Header2 2 2 4 3 2 6 4" xfId="33097" xr:uid="{00000000-0005-0000-0000-0000662B0000}"/>
    <cellStyle name="Header2 2 2 4 3 2 7" xfId="17079" xr:uid="{00000000-0005-0000-0000-0000672B0000}"/>
    <cellStyle name="Header2 2 2 4 3 2 7 2" xfId="28896" xr:uid="{00000000-0005-0000-0000-0000682B0000}"/>
    <cellStyle name="Header2 2 2 4 3 2 7 2 2" xfId="38895" xr:uid="{00000000-0005-0000-0000-0000692B0000}"/>
    <cellStyle name="Header2 2 2 4 3 2 7 3" xfId="24654" xr:uid="{00000000-0005-0000-0000-00006A2B0000}"/>
    <cellStyle name="Header2 2 2 4 3 2 7 4" xfId="33744" xr:uid="{00000000-0005-0000-0000-00006B2B0000}"/>
    <cellStyle name="Header2 2 2 4 3 2 8" xfId="17382" xr:uid="{00000000-0005-0000-0000-00006C2B0000}"/>
    <cellStyle name="Header2 2 2 4 3 2 8 2" xfId="29199" xr:uid="{00000000-0005-0000-0000-00006D2B0000}"/>
    <cellStyle name="Header2 2 2 4 3 2 8 2 2" xfId="39198" xr:uid="{00000000-0005-0000-0000-00006E2B0000}"/>
    <cellStyle name="Header2 2 2 4 3 2 8 3" xfId="24957" xr:uid="{00000000-0005-0000-0000-00006F2B0000}"/>
    <cellStyle name="Header2 2 2 4 3 2 8 4" xfId="34047" xr:uid="{00000000-0005-0000-0000-0000702B0000}"/>
    <cellStyle name="Header2 2 2 4 3 2 9" xfId="18553" xr:uid="{00000000-0005-0000-0000-0000712B0000}"/>
    <cellStyle name="Header2 2 2 4 3 2 9 2" xfId="30370" xr:uid="{00000000-0005-0000-0000-0000722B0000}"/>
    <cellStyle name="Header2 2 2 4 3 2 9 2 2" xfId="40369" xr:uid="{00000000-0005-0000-0000-0000732B0000}"/>
    <cellStyle name="Header2 2 2 4 3 2 9 3" xfId="26028" xr:uid="{00000000-0005-0000-0000-0000742B0000}"/>
    <cellStyle name="Header2 2 2 4 3 2 9 4" xfId="35218" xr:uid="{00000000-0005-0000-0000-0000752B0000}"/>
    <cellStyle name="Header2 2 2 4 3 3" xfId="7758" xr:uid="{00000000-0005-0000-0000-0000762B0000}"/>
    <cellStyle name="Header2 2 2 4 3 3 10" xfId="18832" xr:uid="{00000000-0005-0000-0000-0000772B0000}"/>
    <cellStyle name="Header2 2 2 4 3 3 10 2" xfId="30649" xr:uid="{00000000-0005-0000-0000-0000782B0000}"/>
    <cellStyle name="Header2 2 2 4 3 3 10 2 2" xfId="40648" xr:uid="{00000000-0005-0000-0000-0000792B0000}"/>
    <cellStyle name="Header2 2 2 4 3 3 10 3" xfId="26307" xr:uid="{00000000-0005-0000-0000-00007A2B0000}"/>
    <cellStyle name="Header2 2 2 4 3 3 10 4" xfId="35497" xr:uid="{00000000-0005-0000-0000-00007B2B0000}"/>
    <cellStyle name="Header2 2 2 4 3 3 11" xfId="18217" xr:uid="{00000000-0005-0000-0000-00007C2B0000}"/>
    <cellStyle name="Header2 2 2 4 3 3 11 2" xfId="30034" xr:uid="{00000000-0005-0000-0000-00007D2B0000}"/>
    <cellStyle name="Header2 2 2 4 3 3 11 2 2" xfId="40033" xr:uid="{00000000-0005-0000-0000-00007E2B0000}"/>
    <cellStyle name="Header2 2 2 4 3 3 11 3" xfId="34882" xr:uid="{00000000-0005-0000-0000-00007F2B0000}"/>
    <cellStyle name="Header2 2 2 4 3 3 12" xfId="23344" xr:uid="{00000000-0005-0000-0000-0000802B0000}"/>
    <cellStyle name="Header2 2 2 4 3 3 12 2" xfId="21135" xr:uid="{00000000-0005-0000-0000-0000812B0000}"/>
    <cellStyle name="Header2 2 2 4 3 3 13" xfId="22738" xr:uid="{00000000-0005-0000-0000-0000822B0000}"/>
    <cellStyle name="Header2 2 2 4 3 3 2" xfId="15565" xr:uid="{00000000-0005-0000-0000-0000832B0000}"/>
    <cellStyle name="Header2 2 2 4 3 3 2 2" xfId="19228" xr:uid="{00000000-0005-0000-0000-0000842B0000}"/>
    <cellStyle name="Header2 2 2 4 3 3 2 2 2" xfId="31045" xr:uid="{00000000-0005-0000-0000-0000852B0000}"/>
    <cellStyle name="Header2 2 2 4 3 3 2 2 2 2" xfId="41044" xr:uid="{00000000-0005-0000-0000-0000862B0000}"/>
    <cellStyle name="Header2 2 2 4 3 3 2 2 3" xfId="26703" xr:uid="{00000000-0005-0000-0000-0000872B0000}"/>
    <cellStyle name="Header2 2 2 4 3 3 2 2 4" xfId="35893" xr:uid="{00000000-0005-0000-0000-0000882B0000}"/>
    <cellStyle name="Header2 2 2 4 3 3 2 3" xfId="19834" xr:uid="{00000000-0005-0000-0000-0000892B0000}"/>
    <cellStyle name="Header2 2 2 4 3 3 2 3 2" xfId="31651" xr:uid="{00000000-0005-0000-0000-00008A2B0000}"/>
    <cellStyle name="Header2 2 2 4 3 3 2 3 2 2" xfId="41650" xr:uid="{00000000-0005-0000-0000-00008B2B0000}"/>
    <cellStyle name="Header2 2 2 4 3 3 2 3 3" xfId="27309" xr:uid="{00000000-0005-0000-0000-00008C2B0000}"/>
    <cellStyle name="Header2 2 2 4 3 3 2 3 4" xfId="36499" xr:uid="{00000000-0005-0000-0000-00008D2B0000}"/>
    <cellStyle name="Header2 2 2 4 3 3 2 4" xfId="17948" xr:uid="{00000000-0005-0000-0000-00008E2B0000}"/>
    <cellStyle name="Header2 2 2 4 3 3 2 4 2" xfId="29765" xr:uid="{00000000-0005-0000-0000-00008F2B0000}"/>
    <cellStyle name="Header2 2 2 4 3 3 2 4 2 2" xfId="39764" xr:uid="{00000000-0005-0000-0000-0000902B0000}"/>
    <cellStyle name="Header2 2 2 4 3 3 2 4 3" xfId="25523" xr:uid="{00000000-0005-0000-0000-0000912B0000}"/>
    <cellStyle name="Header2 2 2 4 3 3 2 4 4" xfId="34613" xr:uid="{00000000-0005-0000-0000-0000922B0000}"/>
    <cellStyle name="Header2 2 2 4 3 3 2 5" xfId="20643" xr:uid="{00000000-0005-0000-0000-0000932B0000}"/>
    <cellStyle name="Header2 2 2 4 3 3 2 5 2" xfId="32460" xr:uid="{00000000-0005-0000-0000-0000942B0000}"/>
    <cellStyle name="Header2 2 2 4 3 3 2 5 2 2" xfId="42459" xr:uid="{00000000-0005-0000-0000-0000952B0000}"/>
    <cellStyle name="Header2 2 2 4 3 3 2 5 3" xfId="37308" xr:uid="{00000000-0005-0000-0000-0000962B0000}"/>
    <cellStyle name="Header2 2 2 4 3 3 2 6" xfId="23443" xr:uid="{00000000-0005-0000-0000-0000972B0000}"/>
    <cellStyle name="Header2 2 2 4 3 3 2 6 2" xfId="21066" xr:uid="{00000000-0005-0000-0000-0000982B0000}"/>
    <cellStyle name="Header2 2 2 4 3 3 2 7" xfId="22884" xr:uid="{00000000-0005-0000-0000-0000992B0000}"/>
    <cellStyle name="Header2 2 2 4 3 3 2 7 2" xfId="21360" xr:uid="{00000000-0005-0000-0000-00009A2B0000}"/>
    <cellStyle name="Header2 2 2 4 3 3 2 8" xfId="22357" xr:uid="{00000000-0005-0000-0000-00009B2B0000}"/>
    <cellStyle name="Header2 2 2 4 3 3 3" xfId="16146" xr:uid="{00000000-0005-0000-0000-00009C2B0000}"/>
    <cellStyle name="Header2 2 2 4 3 3 3 2" xfId="19508" xr:uid="{00000000-0005-0000-0000-00009D2B0000}"/>
    <cellStyle name="Header2 2 2 4 3 3 3 2 2" xfId="31325" xr:uid="{00000000-0005-0000-0000-00009E2B0000}"/>
    <cellStyle name="Header2 2 2 4 3 3 3 2 2 2" xfId="41324" xr:uid="{00000000-0005-0000-0000-00009F2B0000}"/>
    <cellStyle name="Header2 2 2 4 3 3 3 2 3" xfId="26983" xr:uid="{00000000-0005-0000-0000-0000A02B0000}"/>
    <cellStyle name="Header2 2 2 4 3 3 3 2 4" xfId="36173" xr:uid="{00000000-0005-0000-0000-0000A12B0000}"/>
    <cellStyle name="Header2 2 2 4 3 3 3 3" xfId="20114" xr:uid="{00000000-0005-0000-0000-0000A22B0000}"/>
    <cellStyle name="Header2 2 2 4 3 3 3 3 2" xfId="31931" xr:uid="{00000000-0005-0000-0000-0000A32B0000}"/>
    <cellStyle name="Header2 2 2 4 3 3 3 3 2 2" xfId="41930" xr:uid="{00000000-0005-0000-0000-0000A42B0000}"/>
    <cellStyle name="Header2 2 2 4 3 3 3 3 3" xfId="27589" xr:uid="{00000000-0005-0000-0000-0000A52B0000}"/>
    <cellStyle name="Header2 2 2 4 3 3 3 3 4" xfId="36779" xr:uid="{00000000-0005-0000-0000-0000A62B0000}"/>
    <cellStyle name="Header2 2 2 4 3 3 3 4" xfId="17753" xr:uid="{00000000-0005-0000-0000-0000A72B0000}"/>
    <cellStyle name="Header2 2 2 4 3 3 3 4 2" xfId="29570" xr:uid="{00000000-0005-0000-0000-0000A82B0000}"/>
    <cellStyle name="Header2 2 2 4 3 3 3 4 2 2" xfId="39569" xr:uid="{00000000-0005-0000-0000-0000A92B0000}"/>
    <cellStyle name="Header2 2 2 4 3 3 3 4 3" xfId="25328" xr:uid="{00000000-0005-0000-0000-0000AA2B0000}"/>
    <cellStyle name="Header2 2 2 4 3 3 3 4 4" xfId="34418" xr:uid="{00000000-0005-0000-0000-0000AB2B0000}"/>
    <cellStyle name="Header2 2 2 4 3 3 3 5" xfId="20923" xr:uid="{00000000-0005-0000-0000-0000AC2B0000}"/>
    <cellStyle name="Header2 2 2 4 3 3 3 5 2" xfId="32740" xr:uid="{00000000-0005-0000-0000-0000AD2B0000}"/>
    <cellStyle name="Header2 2 2 4 3 3 3 5 2 2" xfId="42739" xr:uid="{00000000-0005-0000-0000-0000AE2B0000}"/>
    <cellStyle name="Header2 2 2 4 3 3 3 5 3" xfId="37588" xr:uid="{00000000-0005-0000-0000-0000AF2B0000}"/>
    <cellStyle name="Header2 2 2 4 3 3 3 6" xfId="27963" xr:uid="{00000000-0005-0000-0000-0000B02B0000}"/>
    <cellStyle name="Header2 2 2 4 3 3 3 6 2" xfId="37962" xr:uid="{00000000-0005-0000-0000-0000B12B0000}"/>
    <cellStyle name="Header2 2 2 4 3 3 3 7" xfId="21459" xr:uid="{00000000-0005-0000-0000-0000B22B0000}"/>
    <cellStyle name="Header2 2 2 4 3 3 4" xfId="15879" xr:uid="{00000000-0005-0000-0000-0000B32B0000}"/>
    <cellStyle name="Header2 2 2 4 3 3 4 2" xfId="27696" xr:uid="{00000000-0005-0000-0000-0000B42B0000}"/>
    <cellStyle name="Header2 2 2 4 3 3 4 2 2" xfId="37695" xr:uid="{00000000-0005-0000-0000-0000B52B0000}"/>
    <cellStyle name="Header2 2 2 4 3 3 4 3" xfId="23757" xr:uid="{00000000-0005-0000-0000-0000B62B0000}"/>
    <cellStyle name="Header2 2 2 4 3 3 4 4" xfId="32847" xr:uid="{00000000-0005-0000-0000-0000B72B0000}"/>
    <cellStyle name="Header2 2 2 4 3 3 5" xfId="16704" xr:uid="{00000000-0005-0000-0000-0000B82B0000}"/>
    <cellStyle name="Header2 2 2 4 3 3 5 2" xfId="28521" xr:uid="{00000000-0005-0000-0000-0000B92B0000}"/>
    <cellStyle name="Header2 2 2 4 3 3 5 2 2" xfId="38520" xr:uid="{00000000-0005-0000-0000-0000BA2B0000}"/>
    <cellStyle name="Header2 2 2 4 3 3 5 3" xfId="24279" xr:uid="{00000000-0005-0000-0000-0000BB2B0000}"/>
    <cellStyle name="Header2 2 2 4 3 3 5 4" xfId="33369" xr:uid="{00000000-0005-0000-0000-0000BC2B0000}"/>
    <cellStyle name="Header2 2 2 4 3 3 6" xfId="16984" xr:uid="{00000000-0005-0000-0000-0000BD2B0000}"/>
    <cellStyle name="Header2 2 2 4 3 3 6 2" xfId="28801" xr:uid="{00000000-0005-0000-0000-0000BE2B0000}"/>
    <cellStyle name="Header2 2 2 4 3 3 6 2 2" xfId="38800" xr:uid="{00000000-0005-0000-0000-0000BF2B0000}"/>
    <cellStyle name="Header2 2 2 4 3 3 6 3" xfId="24559" xr:uid="{00000000-0005-0000-0000-0000C02B0000}"/>
    <cellStyle name="Header2 2 2 4 3 3 6 4" xfId="33649" xr:uid="{00000000-0005-0000-0000-0000C12B0000}"/>
    <cellStyle name="Header2 2 2 4 3 3 7" xfId="17080" xr:uid="{00000000-0005-0000-0000-0000C22B0000}"/>
    <cellStyle name="Header2 2 2 4 3 3 7 2" xfId="28897" xr:uid="{00000000-0005-0000-0000-0000C32B0000}"/>
    <cellStyle name="Header2 2 2 4 3 3 7 2 2" xfId="38896" xr:uid="{00000000-0005-0000-0000-0000C42B0000}"/>
    <cellStyle name="Header2 2 2 4 3 3 7 3" xfId="24655" xr:uid="{00000000-0005-0000-0000-0000C52B0000}"/>
    <cellStyle name="Header2 2 2 4 3 3 7 4" xfId="33745" xr:uid="{00000000-0005-0000-0000-0000C62B0000}"/>
    <cellStyle name="Header2 2 2 4 3 3 8" xfId="17383" xr:uid="{00000000-0005-0000-0000-0000C72B0000}"/>
    <cellStyle name="Header2 2 2 4 3 3 8 2" xfId="29200" xr:uid="{00000000-0005-0000-0000-0000C82B0000}"/>
    <cellStyle name="Header2 2 2 4 3 3 8 2 2" xfId="39199" xr:uid="{00000000-0005-0000-0000-0000C92B0000}"/>
    <cellStyle name="Header2 2 2 4 3 3 8 3" xfId="24958" xr:uid="{00000000-0005-0000-0000-0000CA2B0000}"/>
    <cellStyle name="Header2 2 2 4 3 3 8 4" xfId="34048" xr:uid="{00000000-0005-0000-0000-0000CB2B0000}"/>
    <cellStyle name="Header2 2 2 4 3 3 9" xfId="18552" xr:uid="{00000000-0005-0000-0000-0000CC2B0000}"/>
    <cellStyle name="Header2 2 2 4 3 3 9 2" xfId="30369" xr:uid="{00000000-0005-0000-0000-0000CD2B0000}"/>
    <cellStyle name="Header2 2 2 4 3 3 9 2 2" xfId="40368" xr:uid="{00000000-0005-0000-0000-0000CE2B0000}"/>
    <cellStyle name="Header2 2 2 4 3 3 9 3" xfId="26027" xr:uid="{00000000-0005-0000-0000-0000CF2B0000}"/>
    <cellStyle name="Header2 2 2 4 3 3 9 4" xfId="35217" xr:uid="{00000000-0005-0000-0000-0000D02B0000}"/>
    <cellStyle name="Header2 2 2 4 3 4" xfId="7759" xr:uid="{00000000-0005-0000-0000-0000D12B0000}"/>
    <cellStyle name="Header2 2 2 4 3 4 10" xfId="18931" xr:uid="{00000000-0005-0000-0000-0000D22B0000}"/>
    <cellStyle name="Header2 2 2 4 3 4 10 2" xfId="30748" xr:uid="{00000000-0005-0000-0000-0000D32B0000}"/>
    <cellStyle name="Header2 2 2 4 3 4 10 2 2" xfId="40747" xr:uid="{00000000-0005-0000-0000-0000D42B0000}"/>
    <cellStyle name="Header2 2 2 4 3 4 10 3" xfId="26406" xr:uid="{00000000-0005-0000-0000-0000D52B0000}"/>
    <cellStyle name="Header2 2 2 4 3 4 10 4" xfId="35596" xr:uid="{00000000-0005-0000-0000-0000D62B0000}"/>
    <cellStyle name="Header2 2 2 4 3 4 11" xfId="20242" xr:uid="{00000000-0005-0000-0000-0000D72B0000}"/>
    <cellStyle name="Header2 2 2 4 3 4 11 2" xfId="32059" xr:uid="{00000000-0005-0000-0000-0000D82B0000}"/>
    <cellStyle name="Header2 2 2 4 3 4 11 2 2" xfId="42058" xr:uid="{00000000-0005-0000-0000-0000D92B0000}"/>
    <cellStyle name="Header2 2 2 4 3 4 11 3" xfId="36907" xr:uid="{00000000-0005-0000-0000-0000DA2B0000}"/>
    <cellStyle name="Header2 2 2 4 3 4 12" xfId="23343" xr:uid="{00000000-0005-0000-0000-0000DB2B0000}"/>
    <cellStyle name="Header2 2 2 4 3 4 12 2" xfId="21136" xr:uid="{00000000-0005-0000-0000-0000DC2B0000}"/>
    <cellStyle name="Header2 2 2 4 3 4 13" xfId="22737" xr:uid="{00000000-0005-0000-0000-0000DD2B0000}"/>
    <cellStyle name="Header2 2 2 4 3 4 2" xfId="15566" xr:uid="{00000000-0005-0000-0000-0000DE2B0000}"/>
    <cellStyle name="Header2 2 2 4 3 4 2 2" xfId="19227" xr:uid="{00000000-0005-0000-0000-0000DF2B0000}"/>
    <cellStyle name="Header2 2 2 4 3 4 2 2 2" xfId="31044" xr:uid="{00000000-0005-0000-0000-0000E02B0000}"/>
    <cellStyle name="Header2 2 2 4 3 4 2 2 2 2" xfId="41043" xr:uid="{00000000-0005-0000-0000-0000E12B0000}"/>
    <cellStyle name="Header2 2 2 4 3 4 2 2 3" xfId="26702" xr:uid="{00000000-0005-0000-0000-0000E22B0000}"/>
    <cellStyle name="Header2 2 2 4 3 4 2 2 4" xfId="35892" xr:uid="{00000000-0005-0000-0000-0000E32B0000}"/>
    <cellStyle name="Header2 2 2 4 3 4 2 3" xfId="19833" xr:uid="{00000000-0005-0000-0000-0000E42B0000}"/>
    <cellStyle name="Header2 2 2 4 3 4 2 3 2" xfId="31650" xr:uid="{00000000-0005-0000-0000-0000E52B0000}"/>
    <cellStyle name="Header2 2 2 4 3 4 2 3 2 2" xfId="41649" xr:uid="{00000000-0005-0000-0000-0000E62B0000}"/>
    <cellStyle name="Header2 2 2 4 3 4 2 3 3" xfId="27308" xr:uid="{00000000-0005-0000-0000-0000E72B0000}"/>
    <cellStyle name="Header2 2 2 4 3 4 2 3 4" xfId="36498" xr:uid="{00000000-0005-0000-0000-0000E82B0000}"/>
    <cellStyle name="Header2 2 2 4 3 4 2 4" xfId="17685" xr:uid="{00000000-0005-0000-0000-0000E92B0000}"/>
    <cellStyle name="Header2 2 2 4 3 4 2 4 2" xfId="29502" xr:uid="{00000000-0005-0000-0000-0000EA2B0000}"/>
    <cellStyle name="Header2 2 2 4 3 4 2 4 2 2" xfId="39501" xr:uid="{00000000-0005-0000-0000-0000EB2B0000}"/>
    <cellStyle name="Header2 2 2 4 3 4 2 4 3" xfId="25260" xr:uid="{00000000-0005-0000-0000-0000EC2B0000}"/>
    <cellStyle name="Header2 2 2 4 3 4 2 4 4" xfId="34350" xr:uid="{00000000-0005-0000-0000-0000ED2B0000}"/>
    <cellStyle name="Header2 2 2 4 3 4 2 5" xfId="20642" xr:uid="{00000000-0005-0000-0000-0000EE2B0000}"/>
    <cellStyle name="Header2 2 2 4 3 4 2 5 2" xfId="32459" xr:uid="{00000000-0005-0000-0000-0000EF2B0000}"/>
    <cellStyle name="Header2 2 2 4 3 4 2 5 2 2" xfId="42458" xr:uid="{00000000-0005-0000-0000-0000F02B0000}"/>
    <cellStyle name="Header2 2 2 4 3 4 2 5 3" xfId="37307" xr:uid="{00000000-0005-0000-0000-0000F12B0000}"/>
    <cellStyle name="Header2 2 2 4 3 4 2 6" xfId="23444" xr:uid="{00000000-0005-0000-0000-0000F22B0000}"/>
    <cellStyle name="Header2 2 2 4 3 4 2 6 2" xfId="21065" xr:uid="{00000000-0005-0000-0000-0000F32B0000}"/>
    <cellStyle name="Header2 2 2 4 3 4 2 7" xfId="22883" xr:uid="{00000000-0005-0000-0000-0000F42B0000}"/>
    <cellStyle name="Header2 2 2 4 3 4 2 7 2" xfId="21361" xr:uid="{00000000-0005-0000-0000-0000F52B0000}"/>
    <cellStyle name="Header2 2 2 4 3 4 2 8" xfId="21602" xr:uid="{00000000-0005-0000-0000-0000F62B0000}"/>
    <cellStyle name="Header2 2 2 4 3 4 3" xfId="16147" xr:uid="{00000000-0005-0000-0000-0000F72B0000}"/>
    <cellStyle name="Header2 2 2 4 3 4 3 2" xfId="19538" xr:uid="{00000000-0005-0000-0000-0000F82B0000}"/>
    <cellStyle name="Header2 2 2 4 3 4 3 2 2" xfId="31355" xr:uid="{00000000-0005-0000-0000-0000F92B0000}"/>
    <cellStyle name="Header2 2 2 4 3 4 3 2 2 2" xfId="41354" xr:uid="{00000000-0005-0000-0000-0000FA2B0000}"/>
    <cellStyle name="Header2 2 2 4 3 4 3 2 3" xfId="27013" xr:uid="{00000000-0005-0000-0000-0000FB2B0000}"/>
    <cellStyle name="Header2 2 2 4 3 4 3 2 4" xfId="36203" xr:uid="{00000000-0005-0000-0000-0000FC2B0000}"/>
    <cellStyle name="Header2 2 2 4 3 4 3 3" xfId="20144" xr:uid="{00000000-0005-0000-0000-0000FD2B0000}"/>
    <cellStyle name="Header2 2 2 4 3 4 3 3 2" xfId="31961" xr:uid="{00000000-0005-0000-0000-0000FE2B0000}"/>
    <cellStyle name="Header2 2 2 4 3 4 3 3 2 2" xfId="41960" xr:uid="{00000000-0005-0000-0000-0000FF2B0000}"/>
    <cellStyle name="Header2 2 2 4 3 4 3 3 3" xfId="27619" xr:uid="{00000000-0005-0000-0000-0000002C0000}"/>
    <cellStyle name="Header2 2 2 4 3 4 3 3 4" xfId="36809" xr:uid="{00000000-0005-0000-0000-0000012C0000}"/>
    <cellStyle name="Header2 2 2 4 3 4 3 4" xfId="17880" xr:uid="{00000000-0005-0000-0000-0000022C0000}"/>
    <cellStyle name="Header2 2 2 4 3 4 3 4 2" xfId="29697" xr:uid="{00000000-0005-0000-0000-0000032C0000}"/>
    <cellStyle name="Header2 2 2 4 3 4 3 4 2 2" xfId="39696" xr:uid="{00000000-0005-0000-0000-0000042C0000}"/>
    <cellStyle name="Header2 2 2 4 3 4 3 4 3" xfId="25455" xr:uid="{00000000-0005-0000-0000-0000052C0000}"/>
    <cellStyle name="Header2 2 2 4 3 4 3 4 4" xfId="34545" xr:uid="{00000000-0005-0000-0000-0000062C0000}"/>
    <cellStyle name="Header2 2 2 4 3 4 3 5" xfId="20953" xr:uid="{00000000-0005-0000-0000-0000072C0000}"/>
    <cellStyle name="Header2 2 2 4 3 4 3 5 2" xfId="32770" xr:uid="{00000000-0005-0000-0000-0000082C0000}"/>
    <cellStyle name="Header2 2 2 4 3 4 3 5 2 2" xfId="42769" xr:uid="{00000000-0005-0000-0000-0000092C0000}"/>
    <cellStyle name="Header2 2 2 4 3 4 3 5 3" xfId="37618" xr:uid="{00000000-0005-0000-0000-00000A2C0000}"/>
    <cellStyle name="Header2 2 2 4 3 4 3 6" xfId="27964" xr:uid="{00000000-0005-0000-0000-00000B2C0000}"/>
    <cellStyle name="Header2 2 2 4 3 4 3 6 2" xfId="37963" xr:uid="{00000000-0005-0000-0000-00000C2C0000}"/>
    <cellStyle name="Header2 2 2 4 3 4 3 7" xfId="22211" xr:uid="{00000000-0005-0000-0000-00000D2C0000}"/>
    <cellStyle name="Header2 2 2 4 3 4 4" xfId="15828" xr:uid="{00000000-0005-0000-0000-00000E2C0000}"/>
    <cellStyle name="Header2 2 2 4 3 4 4 2" xfId="27645" xr:uid="{00000000-0005-0000-0000-00000F2C0000}"/>
    <cellStyle name="Header2 2 2 4 3 4 4 2 2" xfId="37644" xr:uid="{00000000-0005-0000-0000-0000102C0000}"/>
    <cellStyle name="Header2 2 2 4 3 4 4 3" xfId="23706" xr:uid="{00000000-0005-0000-0000-0000112C0000}"/>
    <cellStyle name="Header2 2 2 4 3 4 4 4" xfId="32796" xr:uid="{00000000-0005-0000-0000-0000122C0000}"/>
    <cellStyle name="Header2 2 2 4 3 4 5" xfId="16703" xr:uid="{00000000-0005-0000-0000-0000132C0000}"/>
    <cellStyle name="Header2 2 2 4 3 4 5 2" xfId="28520" xr:uid="{00000000-0005-0000-0000-0000142C0000}"/>
    <cellStyle name="Header2 2 2 4 3 4 5 2 2" xfId="38519" xr:uid="{00000000-0005-0000-0000-0000152C0000}"/>
    <cellStyle name="Header2 2 2 4 3 4 5 3" xfId="24278" xr:uid="{00000000-0005-0000-0000-0000162C0000}"/>
    <cellStyle name="Header2 2 2 4 3 4 5 4" xfId="33368" xr:uid="{00000000-0005-0000-0000-0000172C0000}"/>
    <cellStyle name="Header2 2 2 4 3 4 6" xfId="17016" xr:uid="{00000000-0005-0000-0000-0000182C0000}"/>
    <cellStyle name="Header2 2 2 4 3 4 6 2" xfId="28833" xr:uid="{00000000-0005-0000-0000-0000192C0000}"/>
    <cellStyle name="Header2 2 2 4 3 4 6 2 2" xfId="38832" xr:uid="{00000000-0005-0000-0000-00001A2C0000}"/>
    <cellStyle name="Header2 2 2 4 3 4 6 3" xfId="24591" xr:uid="{00000000-0005-0000-0000-00001B2C0000}"/>
    <cellStyle name="Header2 2 2 4 3 4 6 4" xfId="33681" xr:uid="{00000000-0005-0000-0000-00001C2C0000}"/>
    <cellStyle name="Header2 2 2 4 3 4 7" xfId="17081" xr:uid="{00000000-0005-0000-0000-00001D2C0000}"/>
    <cellStyle name="Header2 2 2 4 3 4 7 2" xfId="28898" xr:uid="{00000000-0005-0000-0000-00001E2C0000}"/>
    <cellStyle name="Header2 2 2 4 3 4 7 2 2" xfId="38897" xr:uid="{00000000-0005-0000-0000-00001F2C0000}"/>
    <cellStyle name="Header2 2 2 4 3 4 7 3" xfId="24656" xr:uid="{00000000-0005-0000-0000-0000202C0000}"/>
    <cellStyle name="Header2 2 2 4 3 4 7 4" xfId="33746" xr:uid="{00000000-0005-0000-0000-0000212C0000}"/>
    <cellStyle name="Header2 2 2 4 3 4 8" xfId="17384" xr:uid="{00000000-0005-0000-0000-0000222C0000}"/>
    <cellStyle name="Header2 2 2 4 3 4 8 2" xfId="29201" xr:uid="{00000000-0005-0000-0000-0000232C0000}"/>
    <cellStyle name="Header2 2 2 4 3 4 8 2 2" xfId="39200" xr:uid="{00000000-0005-0000-0000-0000242C0000}"/>
    <cellStyle name="Header2 2 2 4 3 4 8 3" xfId="24959" xr:uid="{00000000-0005-0000-0000-0000252C0000}"/>
    <cellStyle name="Header2 2 2 4 3 4 8 4" xfId="34049" xr:uid="{00000000-0005-0000-0000-0000262C0000}"/>
    <cellStyle name="Header2 2 2 4 3 4 9" xfId="18551" xr:uid="{00000000-0005-0000-0000-0000272C0000}"/>
    <cellStyle name="Header2 2 2 4 3 4 9 2" xfId="30368" xr:uid="{00000000-0005-0000-0000-0000282C0000}"/>
    <cellStyle name="Header2 2 2 4 3 4 9 2 2" xfId="40367" xr:uid="{00000000-0005-0000-0000-0000292C0000}"/>
    <cellStyle name="Header2 2 2 4 3 4 9 3" xfId="26026" xr:uid="{00000000-0005-0000-0000-00002A2C0000}"/>
    <cellStyle name="Header2 2 2 4 3 4 9 4" xfId="35216" xr:uid="{00000000-0005-0000-0000-00002B2C0000}"/>
    <cellStyle name="Header2 2 2 4 3 5" xfId="15563" xr:uid="{00000000-0005-0000-0000-00002C2C0000}"/>
    <cellStyle name="Header2 2 2 4 3 5 2" xfId="19230" xr:uid="{00000000-0005-0000-0000-00002D2C0000}"/>
    <cellStyle name="Header2 2 2 4 3 5 2 2" xfId="31047" xr:uid="{00000000-0005-0000-0000-00002E2C0000}"/>
    <cellStyle name="Header2 2 2 4 3 5 2 2 2" xfId="41046" xr:uid="{00000000-0005-0000-0000-00002F2C0000}"/>
    <cellStyle name="Header2 2 2 4 3 5 2 3" xfId="26705" xr:uid="{00000000-0005-0000-0000-0000302C0000}"/>
    <cellStyle name="Header2 2 2 4 3 5 2 4" xfId="35895" xr:uid="{00000000-0005-0000-0000-0000312C0000}"/>
    <cellStyle name="Header2 2 2 4 3 5 3" xfId="19836" xr:uid="{00000000-0005-0000-0000-0000322C0000}"/>
    <cellStyle name="Header2 2 2 4 3 5 3 2" xfId="31653" xr:uid="{00000000-0005-0000-0000-0000332C0000}"/>
    <cellStyle name="Header2 2 2 4 3 5 3 2 2" xfId="41652" xr:uid="{00000000-0005-0000-0000-0000342C0000}"/>
    <cellStyle name="Header2 2 2 4 3 5 3 3" xfId="27311" xr:uid="{00000000-0005-0000-0000-0000352C0000}"/>
    <cellStyle name="Header2 2 2 4 3 5 3 4" xfId="36501" xr:uid="{00000000-0005-0000-0000-0000362C0000}"/>
    <cellStyle name="Header2 2 2 4 3 5 4" xfId="17947" xr:uid="{00000000-0005-0000-0000-0000372C0000}"/>
    <cellStyle name="Header2 2 2 4 3 5 4 2" xfId="29764" xr:uid="{00000000-0005-0000-0000-0000382C0000}"/>
    <cellStyle name="Header2 2 2 4 3 5 4 2 2" xfId="39763" xr:uid="{00000000-0005-0000-0000-0000392C0000}"/>
    <cellStyle name="Header2 2 2 4 3 5 4 3" xfId="25522" xr:uid="{00000000-0005-0000-0000-00003A2C0000}"/>
    <cellStyle name="Header2 2 2 4 3 5 4 4" xfId="34612" xr:uid="{00000000-0005-0000-0000-00003B2C0000}"/>
    <cellStyle name="Header2 2 2 4 3 5 5" xfId="20645" xr:uid="{00000000-0005-0000-0000-00003C2C0000}"/>
    <cellStyle name="Header2 2 2 4 3 5 5 2" xfId="32462" xr:uid="{00000000-0005-0000-0000-00003D2C0000}"/>
    <cellStyle name="Header2 2 2 4 3 5 5 2 2" xfId="42461" xr:uid="{00000000-0005-0000-0000-00003E2C0000}"/>
    <cellStyle name="Header2 2 2 4 3 5 5 3" xfId="37310" xr:uid="{00000000-0005-0000-0000-00003F2C0000}"/>
    <cellStyle name="Header2 2 2 4 3 5 6" xfId="23441" xr:uid="{00000000-0005-0000-0000-0000402C0000}"/>
    <cellStyle name="Header2 2 2 4 3 5 6 2" xfId="21067" xr:uid="{00000000-0005-0000-0000-0000412C0000}"/>
    <cellStyle name="Header2 2 2 4 3 5 7" xfId="22885" xr:uid="{00000000-0005-0000-0000-0000422C0000}"/>
    <cellStyle name="Header2 2 2 4 3 5 7 2" xfId="22176" xr:uid="{00000000-0005-0000-0000-0000432C0000}"/>
    <cellStyle name="Header2 2 2 4 3 5 8" xfId="22355" xr:uid="{00000000-0005-0000-0000-0000442C0000}"/>
    <cellStyle name="Header2 2 2 4 3 6" xfId="16144" xr:uid="{00000000-0005-0000-0000-0000452C0000}"/>
    <cellStyle name="Header2 2 2 4 3 6 2" xfId="18959" xr:uid="{00000000-0005-0000-0000-0000462C0000}"/>
    <cellStyle name="Header2 2 2 4 3 6 2 2" xfId="30776" xr:uid="{00000000-0005-0000-0000-0000472C0000}"/>
    <cellStyle name="Header2 2 2 4 3 6 2 2 2" xfId="40775" xr:uid="{00000000-0005-0000-0000-0000482C0000}"/>
    <cellStyle name="Header2 2 2 4 3 6 2 3" xfId="26434" xr:uid="{00000000-0005-0000-0000-0000492C0000}"/>
    <cellStyle name="Header2 2 2 4 3 6 2 4" xfId="35624" xr:uid="{00000000-0005-0000-0000-00004A2C0000}"/>
    <cellStyle name="Header2 2 2 4 3 6 3" xfId="19565" xr:uid="{00000000-0005-0000-0000-00004B2C0000}"/>
    <cellStyle name="Header2 2 2 4 3 6 3 2" xfId="31382" xr:uid="{00000000-0005-0000-0000-00004C2C0000}"/>
    <cellStyle name="Header2 2 2 4 3 6 3 2 2" xfId="41381" xr:uid="{00000000-0005-0000-0000-00004D2C0000}"/>
    <cellStyle name="Header2 2 2 4 3 6 3 3" xfId="27040" xr:uid="{00000000-0005-0000-0000-00004E2C0000}"/>
    <cellStyle name="Header2 2 2 4 3 6 3 4" xfId="36230" xr:uid="{00000000-0005-0000-0000-00004F2C0000}"/>
    <cellStyle name="Header2 2 2 4 3 6 4" xfId="18923" xr:uid="{00000000-0005-0000-0000-0000502C0000}"/>
    <cellStyle name="Header2 2 2 4 3 6 4 2" xfId="30740" xr:uid="{00000000-0005-0000-0000-0000512C0000}"/>
    <cellStyle name="Header2 2 2 4 3 6 4 2 2" xfId="40739" xr:uid="{00000000-0005-0000-0000-0000522C0000}"/>
    <cellStyle name="Header2 2 2 4 3 6 4 3" xfId="26398" xr:uid="{00000000-0005-0000-0000-0000532C0000}"/>
    <cellStyle name="Header2 2 2 4 3 6 4 4" xfId="35588" xr:uid="{00000000-0005-0000-0000-0000542C0000}"/>
    <cellStyle name="Header2 2 2 4 3 6 5" xfId="20374" xr:uid="{00000000-0005-0000-0000-0000552C0000}"/>
    <cellStyle name="Header2 2 2 4 3 6 5 2" xfId="32191" xr:uid="{00000000-0005-0000-0000-0000562C0000}"/>
    <cellStyle name="Header2 2 2 4 3 6 5 2 2" xfId="42190" xr:uid="{00000000-0005-0000-0000-0000572C0000}"/>
    <cellStyle name="Header2 2 2 4 3 6 5 3" xfId="37039" xr:uid="{00000000-0005-0000-0000-0000582C0000}"/>
    <cellStyle name="Header2 2 2 4 3 6 6" xfId="27961" xr:uid="{00000000-0005-0000-0000-0000592C0000}"/>
    <cellStyle name="Header2 2 2 4 3 6 6 2" xfId="37960" xr:uid="{00000000-0005-0000-0000-00005A2C0000}"/>
    <cellStyle name="Header2 2 2 4 3 6 7" xfId="21745" xr:uid="{00000000-0005-0000-0000-00005B2C0000}"/>
    <cellStyle name="Header2 2 2 4 3 7" xfId="16414" xr:uid="{00000000-0005-0000-0000-00005C2C0000}"/>
    <cellStyle name="Header2 2 2 4 3 7 2" xfId="28231" xr:uid="{00000000-0005-0000-0000-00005D2C0000}"/>
    <cellStyle name="Header2 2 2 4 3 7 2 2" xfId="38230" xr:uid="{00000000-0005-0000-0000-00005E2C0000}"/>
    <cellStyle name="Header2 2 2 4 3 7 3" xfId="23989" xr:uid="{00000000-0005-0000-0000-00005F2C0000}"/>
    <cellStyle name="Header2 2 2 4 3 7 4" xfId="33079" xr:uid="{00000000-0005-0000-0000-0000602C0000}"/>
    <cellStyle name="Header2 2 2 4 3 8" xfId="16706" xr:uid="{00000000-0005-0000-0000-0000612C0000}"/>
    <cellStyle name="Header2 2 2 4 3 8 2" xfId="28523" xr:uid="{00000000-0005-0000-0000-0000622C0000}"/>
    <cellStyle name="Header2 2 2 4 3 8 2 2" xfId="38522" xr:uid="{00000000-0005-0000-0000-0000632C0000}"/>
    <cellStyle name="Header2 2 2 4 3 8 3" xfId="24281" xr:uid="{00000000-0005-0000-0000-0000642C0000}"/>
    <cellStyle name="Header2 2 2 4 3 8 4" xfId="33371" xr:uid="{00000000-0005-0000-0000-0000652C0000}"/>
    <cellStyle name="Header2 2 2 4 3 9" xfId="17017" xr:uid="{00000000-0005-0000-0000-0000662C0000}"/>
    <cellStyle name="Header2 2 2 4 3 9 2" xfId="28834" xr:uid="{00000000-0005-0000-0000-0000672C0000}"/>
    <cellStyle name="Header2 2 2 4 3 9 2 2" xfId="38833" xr:uid="{00000000-0005-0000-0000-0000682C0000}"/>
    <cellStyle name="Header2 2 2 4 3 9 3" xfId="24592" xr:uid="{00000000-0005-0000-0000-0000692C0000}"/>
    <cellStyle name="Header2 2 2 4 3 9 4" xfId="33682" xr:uid="{00000000-0005-0000-0000-00006A2C0000}"/>
    <cellStyle name="Header2 2 2 4 4" xfId="7760" xr:uid="{00000000-0005-0000-0000-00006B2C0000}"/>
    <cellStyle name="Header2 2 2 4 4 10" xfId="18831" xr:uid="{00000000-0005-0000-0000-00006C2C0000}"/>
    <cellStyle name="Header2 2 2 4 4 10 2" xfId="30648" xr:uid="{00000000-0005-0000-0000-00006D2C0000}"/>
    <cellStyle name="Header2 2 2 4 4 10 2 2" xfId="40647" xr:uid="{00000000-0005-0000-0000-00006E2C0000}"/>
    <cellStyle name="Header2 2 2 4 4 10 3" xfId="26306" xr:uid="{00000000-0005-0000-0000-00006F2C0000}"/>
    <cellStyle name="Header2 2 2 4 4 10 4" xfId="35496" xr:uid="{00000000-0005-0000-0000-0000702C0000}"/>
    <cellStyle name="Header2 2 2 4 4 11" xfId="20340" xr:uid="{00000000-0005-0000-0000-0000712C0000}"/>
    <cellStyle name="Header2 2 2 4 4 11 2" xfId="32157" xr:uid="{00000000-0005-0000-0000-0000722C0000}"/>
    <cellStyle name="Header2 2 2 4 4 11 2 2" xfId="42156" xr:uid="{00000000-0005-0000-0000-0000732C0000}"/>
    <cellStyle name="Header2 2 2 4 4 11 3" xfId="37005" xr:uid="{00000000-0005-0000-0000-0000742C0000}"/>
    <cellStyle name="Header2 2 2 4 4 12" xfId="23342" xr:uid="{00000000-0005-0000-0000-0000752C0000}"/>
    <cellStyle name="Header2 2 2 4 4 12 2" xfId="21137" xr:uid="{00000000-0005-0000-0000-0000762C0000}"/>
    <cellStyle name="Header2 2 2 4 4 13" xfId="22736" xr:uid="{00000000-0005-0000-0000-0000772C0000}"/>
    <cellStyle name="Header2 2 2 4 4 2" xfId="15567" xr:uid="{00000000-0005-0000-0000-0000782C0000}"/>
    <cellStyle name="Header2 2 2 4 4 2 2" xfId="19226" xr:uid="{00000000-0005-0000-0000-0000792C0000}"/>
    <cellStyle name="Header2 2 2 4 4 2 2 2" xfId="31043" xr:uid="{00000000-0005-0000-0000-00007A2C0000}"/>
    <cellStyle name="Header2 2 2 4 4 2 2 2 2" xfId="41042" xr:uid="{00000000-0005-0000-0000-00007B2C0000}"/>
    <cellStyle name="Header2 2 2 4 4 2 2 3" xfId="26701" xr:uid="{00000000-0005-0000-0000-00007C2C0000}"/>
    <cellStyle name="Header2 2 2 4 4 2 2 4" xfId="35891" xr:uid="{00000000-0005-0000-0000-00007D2C0000}"/>
    <cellStyle name="Header2 2 2 4 4 2 3" xfId="19832" xr:uid="{00000000-0005-0000-0000-00007E2C0000}"/>
    <cellStyle name="Header2 2 2 4 4 2 3 2" xfId="31649" xr:uid="{00000000-0005-0000-0000-00007F2C0000}"/>
    <cellStyle name="Header2 2 2 4 4 2 3 2 2" xfId="41648" xr:uid="{00000000-0005-0000-0000-0000802C0000}"/>
    <cellStyle name="Header2 2 2 4 4 2 3 3" xfId="27307" xr:uid="{00000000-0005-0000-0000-0000812C0000}"/>
    <cellStyle name="Header2 2 2 4 4 2 3 4" xfId="36497" xr:uid="{00000000-0005-0000-0000-0000822C0000}"/>
    <cellStyle name="Header2 2 2 4 4 2 4" xfId="17949" xr:uid="{00000000-0005-0000-0000-0000832C0000}"/>
    <cellStyle name="Header2 2 2 4 4 2 4 2" xfId="29766" xr:uid="{00000000-0005-0000-0000-0000842C0000}"/>
    <cellStyle name="Header2 2 2 4 4 2 4 2 2" xfId="39765" xr:uid="{00000000-0005-0000-0000-0000852C0000}"/>
    <cellStyle name="Header2 2 2 4 4 2 4 3" xfId="25524" xr:uid="{00000000-0005-0000-0000-0000862C0000}"/>
    <cellStyle name="Header2 2 2 4 4 2 4 4" xfId="34614" xr:uid="{00000000-0005-0000-0000-0000872C0000}"/>
    <cellStyle name="Header2 2 2 4 4 2 5" xfId="20641" xr:uid="{00000000-0005-0000-0000-0000882C0000}"/>
    <cellStyle name="Header2 2 2 4 4 2 5 2" xfId="32458" xr:uid="{00000000-0005-0000-0000-0000892C0000}"/>
    <cellStyle name="Header2 2 2 4 4 2 5 2 2" xfId="42457" xr:uid="{00000000-0005-0000-0000-00008A2C0000}"/>
    <cellStyle name="Header2 2 2 4 4 2 5 3" xfId="37306" xr:uid="{00000000-0005-0000-0000-00008B2C0000}"/>
    <cellStyle name="Header2 2 2 4 4 2 6" xfId="23445" xr:uid="{00000000-0005-0000-0000-00008C2C0000}"/>
    <cellStyle name="Header2 2 2 4 4 2 6 2" xfId="21064" xr:uid="{00000000-0005-0000-0000-00008D2C0000}"/>
    <cellStyle name="Header2 2 2 4 4 2 7" xfId="22882" xr:uid="{00000000-0005-0000-0000-00008E2C0000}"/>
    <cellStyle name="Header2 2 2 4 4 2 7 2" xfId="21362" xr:uid="{00000000-0005-0000-0000-00008F2C0000}"/>
    <cellStyle name="Header2 2 2 4 4 2 8" xfId="21603" xr:uid="{00000000-0005-0000-0000-0000902C0000}"/>
    <cellStyle name="Header2 2 2 4 4 3" xfId="16148" xr:uid="{00000000-0005-0000-0000-0000912C0000}"/>
    <cellStyle name="Header2 2 2 4 4 3 2" xfId="19507" xr:uid="{00000000-0005-0000-0000-0000922C0000}"/>
    <cellStyle name="Header2 2 2 4 4 3 2 2" xfId="31324" xr:uid="{00000000-0005-0000-0000-0000932C0000}"/>
    <cellStyle name="Header2 2 2 4 4 3 2 2 2" xfId="41323" xr:uid="{00000000-0005-0000-0000-0000942C0000}"/>
    <cellStyle name="Header2 2 2 4 4 3 2 3" xfId="26982" xr:uid="{00000000-0005-0000-0000-0000952C0000}"/>
    <cellStyle name="Header2 2 2 4 4 3 2 4" xfId="36172" xr:uid="{00000000-0005-0000-0000-0000962C0000}"/>
    <cellStyle name="Header2 2 2 4 4 3 3" xfId="20113" xr:uid="{00000000-0005-0000-0000-0000972C0000}"/>
    <cellStyle name="Header2 2 2 4 4 3 3 2" xfId="31930" xr:uid="{00000000-0005-0000-0000-0000982C0000}"/>
    <cellStyle name="Header2 2 2 4 4 3 3 2 2" xfId="41929" xr:uid="{00000000-0005-0000-0000-0000992C0000}"/>
    <cellStyle name="Header2 2 2 4 4 3 3 3" xfId="27588" xr:uid="{00000000-0005-0000-0000-00009A2C0000}"/>
    <cellStyle name="Header2 2 2 4 4 3 3 4" xfId="36778" xr:uid="{00000000-0005-0000-0000-00009B2C0000}"/>
    <cellStyle name="Header2 2 2 4 4 3 4" xfId="17643" xr:uid="{00000000-0005-0000-0000-00009C2C0000}"/>
    <cellStyle name="Header2 2 2 4 4 3 4 2" xfId="29460" xr:uid="{00000000-0005-0000-0000-00009D2C0000}"/>
    <cellStyle name="Header2 2 2 4 4 3 4 2 2" xfId="39459" xr:uid="{00000000-0005-0000-0000-00009E2C0000}"/>
    <cellStyle name="Header2 2 2 4 4 3 4 3" xfId="25218" xr:uid="{00000000-0005-0000-0000-00009F2C0000}"/>
    <cellStyle name="Header2 2 2 4 4 3 4 4" xfId="34308" xr:uid="{00000000-0005-0000-0000-0000A02C0000}"/>
    <cellStyle name="Header2 2 2 4 4 3 5" xfId="20922" xr:uid="{00000000-0005-0000-0000-0000A12C0000}"/>
    <cellStyle name="Header2 2 2 4 4 3 5 2" xfId="32739" xr:uid="{00000000-0005-0000-0000-0000A22C0000}"/>
    <cellStyle name="Header2 2 2 4 4 3 5 2 2" xfId="42738" xr:uid="{00000000-0005-0000-0000-0000A32C0000}"/>
    <cellStyle name="Header2 2 2 4 4 3 5 3" xfId="37587" xr:uid="{00000000-0005-0000-0000-0000A42C0000}"/>
    <cellStyle name="Header2 2 2 4 4 3 6" xfId="27965" xr:uid="{00000000-0005-0000-0000-0000A52C0000}"/>
    <cellStyle name="Header2 2 2 4 4 3 6 2" xfId="37964" xr:uid="{00000000-0005-0000-0000-0000A62C0000}"/>
    <cellStyle name="Header2 2 2 4 4 3 7" xfId="21460" xr:uid="{00000000-0005-0000-0000-0000A72C0000}"/>
    <cellStyle name="Header2 2 2 4 4 4" xfId="15844" xr:uid="{00000000-0005-0000-0000-0000A82C0000}"/>
    <cellStyle name="Header2 2 2 4 4 4 2" xfId="27661" xr:uid="{00000000-0005-0000-0000-0000A92C0000}"/>
    <cellStyle name="Header2 2 2 4 4 4 2 2" xfId="37660" xr:uid="{00000000-0005-0000-0000-0000AA2C0000}"/>
    <cellStyle name="Header2 2 2 4 4 4 3" xfId="23722" xr:uid="{00000000-0005-0000-0000-0000AB2C0000}"/>
    <cellStyle name="Header2 2 2 4 4 4 4" xfId="32812" xr:uid="{00000000-0005-0000-0000-0000AC2C0000}"/>
    <cellStyle name="Header2 2 2 4 4 5" xfId="16702" xr:uid="{00000000-0005-0000-0000-0000AD2C0000}"/>
    <cellStyle name="Header2 2 2 4 4 5 2" xfId="28519" xr:uid="{00000000-0005-0000-0000-0000AE2C0000}"/>
    <cellStyle name="Header2 2 2 4 4 5 2 2" xfId="38518" xr:uid="{00000000-0005-0000-0000-0000AF2C0000}"/>
    <cellStyle name="Header2 2 2 4 4 5 3" xfId="24277" xr:uid="{00000000-0005-0000-0000-0000B02C0000}"/>
    <cellStyle name="Header2 2 2 4 4 5 4" xfId="33367" xr:uid="{00000000-0005-0000-0000-0000B12C0000}"/>
    <cellStyle name="Header2 2 2 4 4 6" xfId="16983" xr:uid="{00000000-0005-0000-0000-0000B22C0000}"/>
    <cellStyle name="Header2 2 2 4 4 6 2" xfId="28800" xr:uid="{00000000-0005-0000-0000-0000B32C0000}"/>
    <cellStyle name="Header2 2 2 4 4 6 2 2" xfId="38799" xr:uid="{00000000-0005-0000-0000-0000B42C0000}"/>
    <cellStyle name="Header2 2 2 4 4 6 3" xfId="24558" xr:uid="{00000000-0005-0000-0000-0000B52C0000}"/>
    <cellStyle name="Header2 2 2 4 4 6 4" xfId="33648" xr:uid="{00000000-0005-0000-0000-0000B62C0000}"/>
    <cellStyle name="Header2 2 2 4 4 7" xfId="17082" xr:uid="{00000000-0005-0000-0000-0000B72C0000}"/>
    <cellStyle name="Header2 2 2 4 4 7 2" xfId="28899" xr:uid="{00000000-0005-0000-0000-0000B82C0000}"/>
    <cellStyle name="Header2 2 2 4 4 7 2 2" xfId="38898" xr:uid="{00000000-0005-0000-0000-0000B92C0000}"/>
    <cellStyle name="Header2 2 2 4 4 7 3" xfId="24657" xr:uid="{00000000-0005-0000-0000-0000BA2C0000}"/>
    <cellStyle name="Header2 2 2 4 4 7 4" xfId="33747" xr:uid="{00000000-0005-0000-0000-0000BB2C0000}"/>
    <cellStyle name="Header2 2 2 4 4 8" xfId="17385" xr:uid="{00000000-0005-0000-0000-0000BC2C0000}"/>
    <cellStyle name="Header2 2 2 4 4 8 2" xfId="29202" xr:uid="{00000000-0005-0000-0000-0000BD2C0000}"/>
    <cellStyle name="Header2 2 2 4 4 8 2 2" xfId="39201" xr:uid="{00000000-0005-0000-0000-0000BE2C0000}"/>
    <cellStyle name="Header2 2 2 4 4 8 3" xfId="24960" xr:uid="{00000000-0005-0000-0000-0000BF2C0000}"/>
    <cellStyle name="Header2 2 2 4 4 8 4" xfId="34050" xr:uid="{00000000-0005-0000-0000-0000C02C0000}"/>
    <cellStyle name="Header2 2 2 4 4 9" xfId="18550" xr:uid="{00000000-0005-0000-0000-0000C12C0000}"/>
    <cellStyle name="Header2 2 2 4 4 9 2" xfId="30367" xr:uid="{00000000-0005-0000-0000-0000C22C0000}"/>
    <cellStyle name="Header2 2 2 4 4 9 2 2" xfId="40366" xr:uid="{00000000-0005-0000-0000-0000C32C0000}"/>
    <cellStyle name="Header2 2 2 4 4 9 3" xfId="26025" xr:uid="{00000000-0005-0000-0000-0000C42C0000}"/>
    <cellStyle name="Header2 2 2 4 4 9 4" xfId="35215" xr:uid="{00000000-0005-0000-0000-0000C52C0000}"/>
    <cellStyle name="Header2 2 2 4 5" xfId="7761" xr:uid="{00000000-0005-0000-0000-0000C62C0000}"/>
    <cellStyle name="Header2 2 2 4 5 10" xfId="18930" xr:uid="{00000000-0005-0000-0000-0000C72C0000}"/>
    <cellStyle name="Header2 2 2 4 5 10 2" xfId="30747" xr:uid="{00000000-0005-0000-0000-0000C82C0000}"/>
    <cellStyle name="Header2 2 2 4 5 10 2 2" xfId="40746" xr:uid="{00000000-0005-0000-0000-0000C92C0000}"/>
    <cellStyle name="Header2 2 2 4 5 10 3" xfId="26405" xr:uid="{00000000-0005-0000-0000-0000CA2C0000}"/>
    <cellStyle name="Header2 2 2 4 5 10 4" xfId="35595" xr:uid="{00000000-0005-0000-0000-0000CB2C0000}"/>
    <cellStyle name="Header2 2 2 4 5 11" xfId="18218" xr:uid="{00000000-0005-0000-0000-0000CC2C0000}"/>
    <cellStyle name="Header2 2 2 4 5 11 2" xfId="30035" xr:uid="{00000000-0005-0000-0000-0000CD2C0000}"/>
    <cellStyle name="Header2 2 2 4 5 11 2 2" xfId="40034" xr:uid="{00000000-0005-0000-0000-0000CE2C0000}"/>
    <cellStyle name="Header2 2 2 4 5 11 3" xfId="34883" xr:uid="{00000000-0005-0000-0000-0000CF2C0000}"/>
    <cellStyle name="Header2 2 2 4 5 12" xfId="23341" xr:uid="{00000000-0005-0000-0000-0000D02C0000}"/>
    <cellStyle name="Header2 2 2 4 5 12 2" xfId="21943" xr:uid="{00000000-0005-0000-0000-0000D12C0000}"/>
    <cellStyle name="Header2 2 2 4 5 13" xfId="22735" xr:uid="{00000000-0005-0000-0000-0000D22C0000}"/>
    <cellStyle name="Header2 2 2 4 5 2" xfId="15568" xr:uid="{00000000-0005-0000-0000-0000D32C0000}"/>
    <cellStyle name="Header2 2 2 4 5 2 2" xfId="19225" xr:uid="{00000000-0005-0000-0000-0000D42C0000}"/>
    <cellStyle name="Header2 2 2 4 5 2 2 2" xfId="31042" xr:uid="{00000000-0005-0000-0000-0000D52C0000}"/>
    <cellStyle name="Header2 2 2 4 5 2 2 2 2" xfId="41041" xr:uid="{00000000-0005-0000-0000-0000D62C0000}"/>
    <cellStyle name="Header2 2 2 4 5 2 2 3" xfId="26700" xr:uid="{00000000-0005-0000-0000-0000D72C0000}"/>
    <cellStyle name="Header2 2 2 4 5 2 2 4" xfId="35890" xr:uid="{00000000-0005-0000-0000-0000D82C0000}"/>
    <cellStyle name="Header2 2 2 4 5 2 3" xfId="19831" xr:uid="{00000000-0005-0000-0000-0000D92C0000}"/>
    <cellStyle name="Header2 2 2 4 5 2 3 2" xfId="31648" xr:uid="{00000000-0005-0000-0000-0000DA2C0000}"/>
    <cellStyle name="Header2 2 2 4 5 2 3 2 2" xfId="41647" xr:uid="{00000000-0005-0000-0000-0000DB2C0000}"/>
    <cellStyle name="Header2 2 2 4 5 2 3 3" xfId="27306" xr:uid="{00000000-0005-0000-0000-0000DC2C0000}"/>
    <cellStyle name="Header2 2 2 4 5 2 3 4" xfId="36496" xr:uid="{00000000-0005-0000-0000-0000DD2C0000}"/>
    <cellStyle name="Header2 2 2 4 5 2 4" xfId="17950" xr:uid="{00000000-0005-0000-0000-0000DE2C0000}"/>
    <cellStyle name="Header2 2 2 4 5 2 4 2" xfId="29767" xr:uid="{00000000-0005-0000-0000-0000DF2C0000}"/>
    <cellStyle name="Header2 2 2 4 5 2 4 2 2" xfId="39766" xr:uid="{00000000-0005-0000-0000-0000E02C0000}"/>
    <cellStyle name="Header2 2 2 4 5 2 4 3" xfId="25525" xr:uid="{00000000-0005-0000-0000-0000E12C0000}"/>
    <cellStyle name="Header2 2 2 4 5 2 4 4" xfId="34615" xr:uid="{00000000-0005-0000-0000-0000E22C0000}"/>
    <cellStyle name="Header2 2 2 4 5 2 5" xfId="20640" xr:uid="{00000000-0005-0000-0000-0000E32C0000}"/>
    <cellStyle name="Header2 2 2 4 5 2 5 2" xfId="32457" xr:uid="{00000000-0005-0000-0000-0000E42C0000}"/>
    <cellStyle name="Header2 2 2 4 5 2 5 2 2" xfId="42456" xr:uid="{00000000-0005-0000-0000-0000E52C0000}"/>
    <cellStyle name="Header2 2 2 4 5 2 5 3" xfId="37305" xr:uid="{00000000-0005-0000-0000-0000E62C0000}"/>
    <cellStyle name="Header2 2 2 4 5 2 6" xfId="23446" xr:uid="{00000000-0005-0000-0000-0000E72C0000}"/>
    <cellStyle name="Header2 2 2 4 5 2 6 2" xfId="21912" xr:uid="{00000000-0005-0000-0000-0000E82C0000}"/>
    <cellStyle name="Header2 2 2 4 5 2 7" xfId="23076" xr:uid="{00000000-0005-0000-0000-0000E92C0000}"/>
    <cellStyle name="Header2 2 2 4 5 2 7 2" xfId="22056" xr:uid="{00000000-0005-0000-0000-0000EA2C0000}"/>
    <cellStyle name="Header2 2 2 4 5 2 8" xfId="22358" xr:uid="{00000000-0005-0000-0000-0000EB2C0000}"/>
    <cellStyle name="Header2 2 2 4 5 3" xfId="16149" xr:uid="{00000000-0005-0000-0000-0000EC2C0000}"/>
    <cellStyle name="Header2 2 2 4 5 3 2" xfId="19537" xr:uid="{00000000-0005-0000-0000-0000ED2C0000}"/>
    <cellStyle name="Header2 2 2 4 5 3 2 2" xfId="31354" xr:uid="{00000000-0005-0000-0000-0000EE2C0000}"/>
    <cellStyle name="Header2 2 2 4 5 3 2 2 2" xfId="41353" xr:uid="{00000000-0005-0000-0000-0000EF2C0000}"/>
    <cellStyle name="Header2 2 2 4 5 3 2 3" xfId="27012" xr:uid="{00000000-0005-0000-0000-0000F02C0000}"/>
    <cellStyle name="Header2 2 2 4 5 3 2 4" xfId="36202" xr:uid="{00000000-0005-0000-0000-0000F12C0000}"/>
    <cellStyle name="Header2 2 2 4 5 3 3" xfId="20143" xr:uid="{00000000-0005-0000-0000-0000F22C0000}"/>
    <cellStyle name="Header2 2 2 4 5 3 3 2" xfId="31960" xr:uid="{00000000-0005-0000-0000-0000F32C0000}"/>
    <cellStyle name="Header2 2 2 4 5 3 3 2 2" xfId="41959" xr:uid="{00000000-0005-0000-0000-0000F42C0000}"/>
    <cellStyle name="Header2 2 2 4 5 3 3 3" xfId="27618" xr:uid="{00000000-0005-0000-0000-0000F52C0000}"/>
    <cellStyle name="Header2 2 2 4 5 3 3 4" xfId="36808" xr:uid="{00000000-0005-0000-0000-0000F62C0000}"/>
    <cellStyle name="Header2 2 2 4 5 3 4" xfId="17747" xr:uid="{00000000-0005-0000-0000-0000F72C0000}"/>
    <cellStyle name="Header2 2 2 4 5 3 4 2" xfId="29564" xr:uid="{00000000-0005-0000-0000-0000F82C0000}"/>
    <cellStyle name="Header2 2 2 4 5 3 4 2 2" xfId="39563" xr:uid="{00000000-0005-0000-0000-0000F92C0000}"/>
    <cellStyle name="Header2 2 2 4 5 3 4 3" xfId="25322" xr:uid="{00000000-0005-0000-0000-0000FA2C0000}"/>
    <cellStyle name="Header2 2 2 4 5 3 4 4" xfId="34412" xr:uid="{00000000-0005-0000-0000-0000FB2C0000}"/>
    <cellStyle name="Header2 2 2 4 5 3 5" xfId="20952" xr:uid="{00000000-0005-0000-0000-0000FC2C0000}"/>
    <cellStyle name="Header2 2 2 4 5 3 5 2" xfId="32769" xr:uid="{00000000-0005-0000-0000-0000FD2C0000}"/>
    <cellStyle name="Header2 2 2 4 5 3 5 2 2" xfId="42768" xr:uid="{00000000-0005-0000-0000-0000FE2C0000}"/>
    <cellStyle name="Header2 2 2 4 5 3 5 3" xfId="37617" xr:uid="{00000000-0005-0000-0000-0000FF2C0000}"/>
    <cellStyle name="Header2 2 2 4 5 3 6" xfId="27966" xr:uid="{00000000-0005-0000-0000-0000002D0000}"/>
    <cellStyle name="Header2 2 2 4 5 3 6 2" xfId="37965" xr:uid="{00000000-0005-0000-0000-0000012D0000}"/>
    <cellStyle name="Header2 2 2 4 5 3 7" xfId="22212" xr:uid="{00000000-0005-0000-0000-0000022D0000}"/>
    <cellStyle name="Header2 2 2 4 5 4" xfId="15829" xr:uid="{00000000-0005-0000-0000-0000032D0000}"/>
    <cellStyle name="Header2 2 2 4 5 4 2" xfId="27646" xr:uid="{00000000-0005-0000-0000-0000042D0000}"/>
    <cellStyle name="Header2 2 2 4 5 4 2 2" xfId="37645" xr:uid="{00000000-0005-0000-0000-0000052D0000}"/>
    <cellStyle name="Header2 2 2 4 5 4 3" xfId="23707" xr:uid="{00000000-0005-0000-0000-0000062D0000}"/>
    <cellStyle name="Header2 2 2 4 5 4 4" xfId="32797" xr:uid="{00000000-0005-0000-0000-0000072D0000}"/>
    <cellStyle name="Header2 2 2 4 5 5" xfId="16701" xr:uid="{00000000-0005-0000-0000-0000082D0000}"/>
    <cellStyle name="Header2 2 2 4 5 5 2" xfId="28518" xr:uid="{00000000-0005-0000-0000-0000092D0000}"/>
    <cellStyle name="Header2 2 2 4 5 5 2 2" xfId="38517" xr:uid="{00000000-0005-0000-0000-00000A2D0000}"/>
    <cellStyle name="Header2 2 2 4 5 5 3" xfId="24276" xr:uid="{00000000-0005-0000-0000-00000B2D0000}"/>
    <cellStyle name="Header2 2 2 4 5 5 4" xfId="33366" xr:uid="{00000000-0005-0000-0000-00000C2D0000}"/>
    <cellStyle name="Header2 2 2 4 5 6" xfId="16431" xr:uid="{00000000-0005-0000-0000-00000D2D0000}"/>
    <cellStyle name="Header2 2 2 4 5 6 2" xfId="28248" xr:uid="{00000000-0005-0000-0000-00000E2D0000}"/>
    <cellStyle name="Header2 2 2 4 5 6 2 2" xfId="38247" xr:uid="{00000000-0005-0000-0000-00000F2D0000}"/>
    <cellStyle name="Header2 2 2 4 5 6 3" xfId="24006" xr:uid="{00000000-0005-0000-0000-0000102D0000}"/>
    <cellStyle name="Header2 2 2 4 5 6 4" xfId="33096" xr:uid="{00000000-0005-0000-0000-0000112D0000}"/>
    <cellStyle name="Header2 2 2 4 5 7" xfId="17083" xr:uid="{00000000-0005-0000-0000-0000122D0000}"/>
    <cellStyle name="Header2 2 2 4 5 7 2" xfId="28900" xr:uid="{00000000-0005-0000-0000-0000132D0000}"/>
    <cellStyle name="Header2 2 2 4 5 7 2 2" xfId="38899" xr:uid="{00000000-0005-0000-0000-0000142D0000}"/>
    <cellStyle name="Header2 2 2 4 5 7 3" xfId="24658" xr:uid="{00000000-0005-0000-0000-0000152D0000}"/>
    <cellStyle name="Header2 2 2 4 5 7 4" xfId="33748" xr:uid="{00000000-0005-0000-0000-0000162D0000}"/>
    <cellStyle name="Header2 2 2 4 5 8" xfId="17386" xr:uid="{00000000-0005-0000-0000-0000172D0000}"/>
    <cellStyle name="Header2 2 2 4 5 8 2" xfId="29203" xr:uid="{00000000-0005-0000-0000-0000182D0000}"/>
    <cellStyle name="Header2 2 2 4 5 8 2 2" xfId="39202" xr:uid="{00000000-0005-0000-0000-0000192D0000}"/>
    <cellStyle name="Header2 2 2 4 5 8 3" xfId="24961" xr:uid="{00000000-0005-0000-0000-00001A2D0000}"/>
    <cellStyle name="Header2 2 2 4 5 8 4" xfId="34051" xr:uid="{00000000-0005-0000-0000-00001B2D0000}"/>
    <cellStyle name="Header2 2 2 4 5 9" xfId="18549" xr:uid="{00000000-0005-0000-0000-00001C2D0000}"/>
    <cellStyle name="Header2 2 2 4 5 9 2" xfId="30366" xr:uid="{00000000-0005-0000-0000-00001D2D0000}"/>
    <cellStyle name="Header2 2 2 4 5 9 2 2" xfId="40365" xr:uid="{00000000-0005-0000-0000-00001E2D0000}"/>
    <cellStyle name="Header2 2 2 4 5 9 3" xfId="26024" xr:uid="{00000000-0005-0000-0000-00001F2D0000}"/>
    <cellStyle name="Header2 2 2 4 5 9 4" xfId="35214" xr:uid="{00000000-0005-0000-0000-0000202D0000}"/>
    <cellStyle name="Header2 2 2 4 6" xfId="7762" xr:uid="{00000000-0005-0000-0000-0000212D0000}"/>
    <cellStyle name="Header2 2 2 4 6 10" xfId="18830" xr:uid="{00000000-0005-0000-0000-0000222D0000}"/>
    <cellStyle name="Header2 2 2 4 6 10 2" xfId="30647" xr:uid="{00000000-0005-0000-0000-0000232D0000}"/>
    <cellStyle name="Header2 2 2 4 6 10 2 2" xfId="40646" xr:uid="{00000000-0005-0000-0000-0000242D0000}"/>
    <cellStyle name="Header2 2 2 4 6 10 3" xfId="26305" xr:uid="{00000000-0005-0000-0000-0000252D0000}"/>
    <cellStyle name="Header2 2 2 4 6 10 4" xfId="35495" xr:uid="{00000000-0005-0000-0000-0000262D0000}"/>
    <cellStyle name="Header2 2 2 4 6 11" xfId="20241" xr:uid="{00000000-0005-0000-0000-0000272D0000}"/>
    <cellStyle name="Header2 2 2 4 6 11 2" xfId="32058" xr:uid="{00000000-0005-0000-0000-0000282D0000}"/>
    <cellStyle name="Header2 2 2 4 6 11 2 2" xfId="42057" xr:uid="{00000000-0005-0000-0000-0000292D0000}"/>
    <cellStyle name="Header2 2 2 4 6 11 3" xfId="36906" xr:uid="{00000000-0005-0000-0000-00002A2D0000}"/>
    <cellStyle name="Header2 2 2 4 6 12" xfId="23340" xr:uid="{00000000-0005-0000-0000-00002B2D0000}"/>
    <cellStyle name="Header2 2 2 4 6 12 2" xfId="21138" xr:uid="{00000000-0005-0000-0000-00002C2D0000}"/>
    <cellStyle name="Header2 2 2 4 6 13" xfId="22734" xr:uid="{00000000-0005-0000-0000-00002D2D0000}"/>
    <cellStyle name="Header2 2 2 4 6 2" xfId="15569" xr:uid="{00000000-0005-0000-0000-00002E2D0000}"/>
    <cellStyle name="Header2 2 2 4 6 2 2" xfId="19224" xr:uid="{00000000-0005-0000-0000-00002F2D0000}"/>
    <cellStyle name="Header2 2 2 4 6 2 2 2" xfId="31041" xr:uid="{00000000-0005-0000-0000-0000302D0000}"/>
    <cellStyle name="Header2 2 2 4 6 2 2 2 2" xfId="41040" xr:uid="{00000000-0005-0000-0000-0000312D0000}"/>
    <cellStyle name="Header2 2 2 4 6 2 2 3" xfId="26699" xr:uid="{00000000-0005-0000-0000-0000322D0000}"/>
    <cellStyle name="Header2 2 2 4 6 2 2 4" xfId="35889" xr:uid="{00000000-0005-0000-0000-0000332D0000}"/>
    <cellStyle name="Header2 2 2 4 6 2 3" xfId="19830" xr:uid="{00000000-0005-0000-0000-0000342D0000}"/>
    <cellStyle name="Header2 2 2 4 6 2 3 2" xfId="31647" xr:uid="{00000000-0005-0000-0000-0000352D0000}"/>
    <cellStyle name="Header2 2 2 4 6 2 3 2 2" xfId="41646" xr:uid="{00000000-0005-0000-0000-0000362D0000}"/>
    <cellStyle name="Header2 2 2 4 6 2 3 3" xfId="27305" xr:uid="{00000000-0005-0000-0000-0000372D0000}"/>
    <cellStyle name="Header2 2 2 4 6 2 3 4" xfId="36495" xr:uid="{00000000-0005-0000-0000-0000382D0000}"/>
    <cellStyle name="Header2 2 2 4 6 2 4" xfId="17811" xr:uid="{00000000-0005-0000-0000-0000392D0000}"/>
    <cellStyle name="Header2 2 2 4 6 2 4 2" xfId="29628" xr:uid="{00000000-0005-0000-0000-00003A2D0000}"/>
    <cellStyle name="Header2 2 2 4 6 2 4 2 2" xfId="39627" xr:uid="{00000000-0005-0000-0000-00003B2D0000}"/>
    <cellStyle name="Header2 2 2 4 6 2 4 3" xfId="25386" xr:uid="{00000000-0005-0000-0000-00003C2D0000}"/>
    <cellStyle name="Header2 2 2 4 6 2 4 4" xfId="34476" xr:uid="{00000000-0005-0000-0000-00003D2D0000}"/>
    <cellStyle name="Header2 2 2 4 6 2 5" xfId="20639" xr:uid="{00000000-0005-0000-0000-00003E2D0000}"/>
    <cellStyle name="Header2 2 2 4 6 2 5 2" xfId="32456" xr:uid="{00000000-0005-0000-0000-00003F2D0000}"/>
    <cellStyle name="Header2 2 2 4 6 2 5 2 2" xfId="42455" xr:uid="{00000000-0005-0000-0000-0000402D0000}"/>
    <cellStyle name="Header2 2 2 4 6 2 5 3" xfId="37304" xr:uid="{00000000-0005-0000-0000-0000412D0000}"/>
    <cellStyle name="Header2 2 2 4 6 2 6" xfId="23447" xr:uid="{00000000-0005-0000-0000-0000422D0000}"/>
    <cellStyle name="Header2 2 2 4 6 2 6 2" xfId="21063" xr:uid="{00000000-0005-0000-0000-0000432D0000}"/>
    <cellStyle name="Header2 2 2 4 6 2 7" xfId="22881" xr:uid="{00000000-0005-0000-0000-0000442D0000}"/>
    <cellStyle name="Header2 2 2 4 6 2 7 2" xfId="22177" xr:uid="{00000000-0005-0000-0000-0000452D0000}"/>
    <cellStyle name="Header2 2 2 4 6 2 8" xfId="21604" xr:uid="{00000000-0005-0000-0000-0000462D0000}"/>
    <cellStyle name="Header2 2 2 4 6 3" xfId="16150" xr:uid="{00000000-0005-0000-0000-0000472D0000}"/>
    <cellStyle name="Header2 2 2 4 6 3 2" xfId="19506" xr:uid="{00000000-0005-0000-0000-0000482D0000}"/>
    <cellStyle name="Header2 2 2 4 6 3 2 2" xfId="31323" xr:uid="{00000000-0005-0000-0000-0000492D0000}"/>
    <cellStyle name="Header2 2 2 4 6 3 2 2 2" xfId="41322" xr:uid="{00000000-0005-0000-0000-00004A2D0000}"/>
    <cellStyle name="Header2 2 2 4 6 3 2 3" xfId="26981" xr:uid="{00000000-0005-0000-0000-00004B2D0000}"/>
    <cellStyle name="Header2 2 2 4 6 3 2 4" xfId="36171" xr:uid="{00000000-0005-0000-0000-00004C2D0000}"/>
    <cellStyle name="Header2 2 2 4 6 3 3" xfId="20112" xr:uid="{00000000-0005-0000-0000-00004D2D0000}"/>
    <cellStyle name="Header2 2 2 4 6 3 3 2" xfId="31929" xr:uid="{00000000-0005-0000-0000-00004E2D0000}"/>
    <cellStyle name="Header2 2 2 4 6 3 3 2 2" xfId="41928" xr:uid="{00000000-0005-0000-0000-00004F2D0000}"/>
    <cellStyle name="Header2 2 2 4 6 3 3 3" xfId="27587" xr:uid="{00000000-0005-0000-0000-0000502D0000}"/>
    <cellStyle name="Header2 2 2 4 6 3 3 4" xfId="36777" xr:uid="{00000000-0005-0000-0000-0000512D0000}"/>
    <cellStyle name="Header2 2 2 4 6 3 4" xfId="18047" xr:uid="{00000000-0005-0000-0000-0000522D0000}"/>
    <cellStyle name="Header2 2 2 4 6 3 4 2" xfId="29864" xr:uid="{00000000-0005-0000-0000-0000532D0000}"/>
    <cellStyle name="Header2 2 2 4 6 3 4 2 2" xfId="39863" xr:uid="{00000000-0005-0000-0000-0000542D0000}"/>
    <cellStyle name="Header2 2 2 4 6 3 4 3" xfId="25622" xr:uid="{00000000-0005-0000-0000-0000552D0000}"/>
    <cellStyle name="Header2 2 2 4 6 3 4 4" xfId="34712" xr:uid="{00000000-0005-0000-0000-0000562D0000}"/>
    <cellStyle name="Header2 2 2 4 6 3 5" xfId="20921" xr:uid="{00000000-0005-0000-0000-0000572D0000}"/>
    <cellStyle name="Header2 2 2 4 6 3 5 2" xfId="32738" xr:uid="{00000000-0005-0000-0000-0000582D0000}"/>
    <cellStyle name="Header2 2 2 4 6 3 5 2 2" xfId="42737" xr:uid="{00000000-0005-0000-0000-0000592D0000}"/>
    <cellStyle name="Header2 2 2 4 6 3 5 3" xfId="37586" xr:uid="{00000000-0005-0000-0000-00005A2D0000}"/>
    <cellStyle name="Header2 2 2 4 6 3 6" xfId="27967" xr:uid="{00000000-0005-0000-0000-00005B2D0000}"/>
    <cellStyle name="Header2 2 2 4 6 3 6 2" xfId="37966" xr:uid="{00000000-0005-0000-0000-00005C2D0000}"/>
    <cellStyle name="Header2 2 2 4 6 3 7" xfId="22221" xr:uid="{00000000-0005-0000-0000-00005D2D0000}"/>
    <cellStyle name="Header2 2 2 4 6 4" xfId="15880" xr:uid="{00000000-0005-0000-0000-00005E2D0000}"/>
    <cellStyle name="Header2 2 2 4 6 4 2" xfId="27697" xr:uid="{00000000-0005-0000-0000-00005F2D0000}"/>
    <cellStyle name="Header2 2 2 4 6 4 2 2" xfId="37696" xr:uid="{00000000-0005-0000-0000-0000602D0000}"/>
    <cellStyle name="Header2 2 2 4 6 4 3" xfId="23758" xr:uid="{00000000-0005-0000-0000-0000612D0000}"/>
    <cellStyle name="Header2 2 2 4 6 4 4" xfId="32848" xr:uid="{00000000-0005-0000-0000-0000622D0000}"/>
    <cellStyle name="Header2 2 2 4 6 5" xfId="16700" xr:uid="{00000000-0005-0000-0000-0000632D0000}"/>
    <cellStyle name="Header2 2 2 4 6 5 2" xfId="28517" xr:uid="{00000000-0005-0000-0000-0000642D0000}"/>
    <cellStyle name="Header2 2 2 4 6 5 2 2" xfId="38516" xr:uid="{00000000-0005-0000-0000-0000652D0000}"/>
    <cellStyle name="Header2 2 2 4 6 5 3" xfId="24275" xr:uid="{00000000-0005-0000-0000-0000662D0000}"/>
    <cellStyle name="Header2 2 2 4 6 5 4" xfId="33365" xr:uid="{00000000-0005-0000-0000-0000672D0000}"/>
    <cellStyle name="Header2 2 2 4 6 6" xfId="16982" xr:uid="{00000000-0005-0000-0000-0000682D0000}"/>
    <cellStyle name="Header2 2 2 4 6 6 2" xfId="28799" xr:uid="{00000000-0005-0000-0000-0000692D0000}"/>
    <cellStyle name="Header2 2 2 4 6 6 2 2" xfId="38798" xr:uid="{00000000-0005-0000-0000-00006A2D0000}"/>
    <cellStyle name="Header2 2 2 4 6 6 3" xfId="24557" xr:uid="{00000000-0005-0000-0000-00006B2D0000}"/>
    <cellStyle name="Header2 2 2 4 6 6 4" xfId="33647" xr:uid="{00000000-0005-0000-0000-00006C2D0000}"/>
    <cellStyle name="Header2 2 2 4 6 7" xfId="17084" xr:uid="{00000000-0005-0000-0000-00006D2D0000}"/>
    <cellStyle name="Header2 2 2 4 6 7 2" xfId="28901" xr:uid="{00000000-0005-0000-0000-00006E2D0000}"/>
    <cellStyle name="Header2 2 2 4 6 7 2 2" xfId="38900" xr:uid="{00000000-0005-0000-0000-00006F2D0000}"/>
    <cellStyle name="Header2 2 2 4 6 7 3" xfId="24659" xr:uid="{00000000-0005-0000-0000-0000702D0000}"/>
    <cellStyle name="Header2 2 2 4 6 7 4" xfId="33749" xr:uid="{00000000-0005-0000-0000-0000712D0000}"/>
    <cellStyle name="Header2 2 2 4 6 8" xfId="17387" xr:uid="{00000000-0005-0000-0000-0000722D0000}"/>
    <cellStyle name="Header2 2 2 4 6 8 2" xfId="29204" xr:uid="{00000000-0005-0000-0000-0000732D0000}"/>
    <cellStyle name="Header2 2 2 4 6 8 2 2" xfId="39203" xr:uid="{00000000-0005-0000-0000-0000742D0000}"/>
    <cellStyle name="Header2 2 2 4 6 8 3" xfId="24962" xr:uid="{00000000-0005-0000-0000-0000752D0000}"/>
    <cellStyle name="Header2 2 2 4 6 8 4" xfId="34052" xr:uid="{00000000-0005-0000-0000-0000762D0000}"/>
    <cellStyle name="Header2 2 2 4 6 9" xfId="18548" xr:uid="{00000000-0005-0000-0000-0000772D0000}"/>
    <cellStyle name="Header2 2 2 4 6 9 2" xfId="30365" xr:uid="{00000000-0005-0000-0000-0000782D0000}"/>
    <cellStyle name="Header2 2 2 4 6 9 2 2" xfId="40364" xr:uid="{00000000-0005-0000-0000-0000792D0000}"/>
    <cellStyle name="Header2 2 2 4 6 9 3" xfId="26023" xr:uid="{00000000-0005-0000-0000-00007A2D0000}"/>
    <cellStyle name="Header2 2 2 4 6 9 4" xfId="35213" xr:uid="{00000000-0005-0000-0000-00007B2D0000}"/>
    <cellStyle name="Header2 2 2 4 7" xfId="15558" xr:uid="{00000000-0005-0000-0000-00007C2D0000}"/>
    <cellStyle name="Header2 2 2 4 7 2" xfId="19235" xr:uid="{00000000-0005-0000-0000-00007D2D0000}"/>
    <cellStyle name="Header2 2 2 4 7 2 2" xfId="31052" xr:uid="{00000000-0005-0000-0000-00007E2D0000}"/>
    <cellStyle name="Header2 2 2 4 7 2 2 2" xfId="41051" xr:uid="{00000000-0005-0000-0000-00007F2D0000}"/>
    <cellStyle name="Header2 2 2 4 7 2 3" xfId="26710" xr:uid="{00000000-0005-0000-0000-0000802D0000}"/>
    <cellStyle name="Header2 2 2 4 7 2 4" xfId="35900" xr:uid="{00000000-0005-0000-0000-0000812D0000}"/>
    <cellStyle name="Header2 2 2 4 7 3" xfId="19841" xr:uid="{00000000-0005-0000-0000-0000822D0000}"/>
    <cellStyle name="Header2 2 2 4 7 3 2" xfId="31658" xr:uid="{00000000-0005-0000-0000-0000832D0000}"/>
    <cellStyle name="Header2 2 2 4 7 3 2 2" xfId="41657" xr:uid="{00000000-0005-0000-0000-0000842D0000}"/>
    <cellStyle name="Header2 2 2 4 7 3 3" xfId="27316" xr:uid="{00000000-0005-0000-0000-0000852D0000}"/>
    <cellStyle name="Header2 2 2 4 7 3 4" xfId="36506" xr:uid="{00000000-0005-0000-0000-0000862D0000}"/>
    <cellStyle name="Header2 2 2 4 7 4" xfId="17681" xr:uid="{00000000-0005-0000-0000-0000872D0000}"/>
    <cellStyle name="Header2 2 2 4 7 4 2" xfId="29498" xr:uid="{00000000-0005-0000-0000-0000882D0000}"/>
    <cellStyle name="Header2 2 2 4 7 4 2 2" xfId="39497" xr:uid="{00000000-0005-0000-0000-0000892D0000}"/>
    <cellStyle name="Header2 2 2 4 7 4 3" xfId="25256" xr:uid="{00000000-0005-0000-0000-00008A2D0000}"/>
    <cellStyle name="Header2 2 2 4 7 4 4" xfId="34346" xr:uid="{00000000-0005-0000-0000-00008B2D0000}"/>
    <cellStyle name="Header2 2 2 4 7 5" xfId="20650" xr:uid="{00000000-0005-0000-0000-00008C2D0000}"/>
    <cellStyle name="Header2 2 2 4 7 5 2" xfId="32467" xr:uid="{00000000-0005-0000-0000-00008D2D0000}"/>
    <cellStyle name="Header2 2 2 4 7 5 2 2" xfId="42466" xr:uid="{00000000-0005-0000-0000-00008E2D0000}"/>
    <cellStyle name="Header2 2 2 4 7 5 3" xfId="37315" xr:uid="{00000000-0005-0000-0000-00008F2D0000}"/>
    <cellStyle name="Header2 2 2 4 7 6" xfId="23436" xr:uid="{00000000-0005-0000-0000-0000902D0000}"/>
    <cellStyle name="Header2 2 2 4 7 6 2" xfId="21071" xr:uid="{00000000-0005-0000-0000-0000912D0000}"/>
    <cellStyle name="Header2 2 2 4 7 7" xfId="22889" xr:uid="{00000000-0005-0000-0000-0000922D0000}"/>
    <cellStyle name="Header2 2 2 4 7 7 2" xfId="22175" xr:uid="{00000000-0005-0000-0000-0000932D0000}"/>
    <cellStyle name="Header2 2 2 4 7 8" xfId="22351" xr:uid="{00000000-0005-0000-0000-0000942D0000}"/>
    <cellStyle name="Header2 2 2 4 8" xfId="16139" xr:uid="{00000000-0005-0000-0000-0000952D0000}"/>
    <cellStyle name="Header2 2 2 4 8 2" xfId="18962" xr:uid="{00000000-0005-0000-0000-0000962D0000}"/>
    <cellStyle name="Header2 2 2 4 8 2 2" xfId="30779" xr:uid="{00000000-0005-0000-0000-0000972D0000}"/>
    <cellStyle name="Header2 2 2 4 8 2 2 2" xfId="40778" xr:uid="{00000000-0005-0000-0000-0000982D0000}"/>
    <cellStyle name="Header2 2 2 4 8 2 3" xfId="26437" xr:uid="{00000000-0005-0000-0000-0000992D0000}"/>
    <cellStyle name="Header2 2 2 4 8 2 4" xfId="35627" xr:uid="{00000000-0005-0000-0000-00009A2D0000}"/>
    <cellStyle name="Header2 2 2 4 8 3" xfId="19568" xr:uid="{00000000-0005-0000-0000-00009B2D0000}"/>
    <cellStyle name="Header2 2 2 4 8 3 2" xfId="31385" xr:uid="{00000000-0005-0000-0000-00009C2D0000}"/>
    <cellStyle name="Header2 2 2 4 8 3 2 2" xfId="41384" xr:uid="{00000000-0005-0000-0000-00009D2D0000}"/>
    <cellStyle name="Header2 2 2 4 8 3 3" xfId="27043" xr:uid="{00000000-0005-0000-0000-00009E2D0000}"/>
    <cellStyle name="Header2 2 2 4 8 3 4" xfId="36233" xr:uid="{00000000-0005-0000-0000-00009F2D0000}"/>
    <cellStyle name="Header2 2 2 4 8 4" xfId="17737" xr:uid="{00000000-0005-0000-0000-0000A02D0000}"/>
    <cellStyle name="Header2 2 2 4 8 4 2" xfId="29554" xr:uid="{00000000-0005-0000-0000-0000A12D0000}"/>
    <cellStyle name="Header2 2 2 4 8 4 2 2" xfId="39553" xr:uid="{00000000-0005-0000-0000-0000A22D0000}"/>
    <cellStyle name="Header2 2 2 4 8 4 3" xfId="25312" xr:uid="{00000000-0005-0000-0000-0000A32D0000}"/>
    <cellStyle name="Header2 2 2 4 8 4 4" xfId="34402" xr:uid="{00000000-0005-0000-0000-0000A42D0000}"/>
    <cellStyle name="Header2 2 2 4 8 5" xfId="20377" xr:uid="{00000000-0005-0000-0000-0000A52D0000}"/>
    <cellStyle name="Header2 2 2 4 8 5 2" xfId="32194" xr:uid="{00000000-0005-0000-0000-0000A62D0000}"/>
    <cellStyle name="Header2 2 2 4 8 5 2 2" xfId="42193" xr:uid="{00000000-0005-0000-0000-0000A72D0000}"/>
    <cellStyle name="Header2 2 2 4 8 5 3" xfId="37042" xr:uid="{00000000-0005-0000-0000-0000A82D0000}"/>
    <cellStyle name="Header2 2 2 4 8 6" xfId="27956" xr:uid="{00000000-0005-0000-0000-0000A92D0000}"/>
    <cellStyle name="Header2 2 2 4 8 6 2" xfId="37955" xr:uid="{00000000-0005-0000-0000-0000AA2D0000}"/>
    <cellStyle name="Header2 2 2 4 8 7" xfId="21742" xr:uid="{00000000-0005-0000-0000-0000AB2D0000}"/>
    <cellStyle name="Header2 2 2 4 9" xfId="16412" xr:uid="{00000000-0005-0000-0000-0000AC2D0000}"/>
    <cellStyle name="Header2 2 2 4 9 2" xfId="28229" xr:uid="{00000000-0005-0000-0000-0000AD2D0000}"/>
    <cellStyle name="Header2 2 2 4 9 2 2" xfId="38228" xr:uid="{00000000-0005-0000-0000-0000AE2D0000}"/>
    <cellStyle name="Header2 2 2 4 9 3" xfId="23987" xr:uid="{00000000-0005-0000-0000-0000AF2D0000}"/>
    <cellStyle name="Header2 2 2 4 9 4" xfId="33077" xr:uid="{00000000-0005-0000-0000-0000B02D0000}"/>
    <cellStyle name="Header2 2 2 5" xfId="7763" xr:uid="{00000000-0005-0000-0000-0000B12D0000}"/>
    <cellStyle name="Header2 2 2 5 10" xfId="16699" xr:uid="{00000000-0005-0000-0000-0000B22D0000}"/>
    <cellStyle name="Header2 2 2 5 10 2" xfId="28516" xr:uid="{00000000-0005-0000-0000-0000B32D0000}"/>
    <cellStyle name="Header2 2 2 5 10 2 2" xfId="38515" xr:uid="{00000000-0005-0000-0000-0000B42D0000}"/>
    <cellStyle name="Header2 2 2 5 10 3" xfId="24274" xr:uid="{00000000-0005-0000-0000-0000B52D0000}"/>
    <cellStyle name="Header2 2 2 5 10 4" xfId="33364" xr:uid="{00000000-0005-0000-0000-0000B62D0000}"/>
    <cellStyle name="Header2 2 2 5 11" xfId="16981" xr:uid="{00000000-0005-0000-0000-0000B72D0000}"/>
    <cellStyle name="Header2 2 2 5 11 2" xfId="28798" xr:uid="{00000000-0005-0000-0000-0000B82D0000}"/>
    <cellStyle name="Header2 2 2 5 11 2 2" xfId="38797" xr:uid="{00000000-0005-0000-0000-0000B92D0000}"/>
    <cellStyle name="Header2 2 2 5 11 3" xfId="24556" xr:uid="{00000000-0005-0000-0000-0000BA2D0000}"/>
    <cellStyle name="Header2 2 2 5 11 4" xfId="33646" xr:uid="{00000000-0005-0000-0000-0000BB2D0000}"/>
    <cellStyle name="Header2 2 2 5 12" xfId="17085" xr:uid="{00000000-0005-0000-0000-0000BC2D0000}"/>
    <cellStyle name="Header2 2 2 5 12 2" xfId="28902" xr:uid="{00000000-0005-0000-0000-0000BD2D0000}"/>
    <cellStyle name="Header2 2 2 5 12 2 2" xfId="38901" xr:uid="{00000000-0005-0000-0000-0000BE2D0000}"/>
    <cellStyle name="Header2 2 2 5 12 3" xfId="24660" xr:uid="{00000000-0005-0000-0000-0000BF2D0000}"/>
    <cellStyle name="Header2 2 2 5 12 4" xfId="33750" xr:uid="{00000000-0005-0000-0000-0000C02D0000}"/>
    <cellStyle name="Header2 2 2 5 13" xfId="17388" xr:uid="{00000000-0005-0000-0000-0000C12D0000}"/>
    <cellStyle name="Header2 2 2 5 13 2" xfId="29205" xr:uid="{00000000-0005-0000-0000-0000C22D0000}"/>
    <cellStyle name="Header2 2 2 5 13 2 2" xfId="39204" xr:uid="{00000000-0005-0000-0000-0000C32D0000}"/>
    <cellStyle name="Header2 2 2 5 13 3" xfId="24963" xr:uid="{00000000-0005-0000-0000-0000C42D0000}"/>
    <cellStyle name="Header2 2 2 5 13 4" xfId="34053" xr:uid="{00000000-0005-0000-0000-0000C52D0000}"/>
    <cellStyle name="Header2 2 2 5 14" xfId="18547" xr:uid="{00000000-0005-0000-0000-0000C62D0000}"/>
    <cellStyle name="Header2 2 2 5 14 2" xfId="30364" xr:uid="{00000000-0005-0000-0000-0000C72D0000}"/>
    <cellStyle name="Header2 2 2 5 14 2 2" xfId="40363" xr:uid="{00000000-0005-0000-0000-0000C82D0000}"/>
    <cellStyle name="Header2 2 2 5 14 3" xfId="26022" xr:uid="{00000000-0005-0000-0000-0000C92D0000}"/>
    <cellStyle name="Header2 2 2 5 14 4" xfId="35212" xr:uid="{00000000-0005-0000-0000-0000CA2D0000}"/>
    <cellStyle name="Header2 2 2 5 15" xfId="18829" xr:uid="{00000000-0005-0000-0000-0000CB2D0000}"/>
    <cellStyle name="Header2 2 2 5 15 2" xfId="30646" xr:uid="{00000000-0005-0000-0000-0000CC2D0000}"/>
    <cellStyle name="Header2 2 2 5 15 2 2" xfId="40645" xr:uid="{00000000-0005-0000-0000-0000CD2D0000}"/>
    <cellStyle name="Header2 2 2 5 15 3" xfId="26304" xr:uid="{00000000-0005-0000-0000-0000CE2D0000}"/>
    <cellStyle name="Header2 2 2 5 15 4" xfId="35494" xr:uid="{00000000-0005-0000-0000-0000CF2D0000}"/>
    <cellStyle name="Header2 2 2 5 16" xfId="20339" xr:uid="{00000000-0005-0000-0000-0000D02D0000}"/>
    <cellStyle name="Header2 2 2 5 16 2" xfId="32156" xr:uid="{00000000-0005-0000-0000-0000D12D0000}"/>
    <cellStyle name="Header2 2 2 5 16 2 2" xfId="42155" xr:uid="{00000000-0005-0000-0000-0000D22D0000}"/>
    <cellStyle name="Header2 2 2 5 16 3" xfId="37004" xr:uid="{00000000-0005-0000-0000-0000D32D0000}"/>
    <cellStyle name="Header2 2 2 5 17" xfId="23339" xr:uid="{00000000-0005-0000-0000-0000D42D0000}"/>
    <cellStyle name="Header2 2 2 5 17 2" xfId="21139" xr:uid="{00000000-0005-0000-0000-0000D52D0000}"/>
    <cellStyle name="Header2 2 2 5 18" xfId="22733" xr:uid="{00000000-0005-0000-0000-0000D62D0000}"/>
    <cellStyle name="Header2 2 2 5 2" xfId="7764" xr:uid="{00000000-0005-0000-0000-0000D72D0000}"/>
    <cellStyle name="Header2 2 2 5 2 10" xfId="17086" xr:uid="{00000000-0005-0000-0000-0000D82D0000}"/>
    <cellStyle name="Header2 2 2 5 2 10 2" xfId="28903" xr:uid="{00000000-0005-0000-0000-0000D92D0000}"/>
    <cellStyle name="Header2 2 2 5 2 10 2 2" xfId="38902" xr:uid="{00000000-0005-0000-0000-0000DA2D0000}"/>
    <cellStyle name="Header2 2 2 5 2 10 3" xfId="24661" xr:uid="{00000000-0005-0000-0000-0000DB2D0000}"/>
    <cellStyle name="Header2 2 2 5 2 10 4" xfId="33751" xr:uid="{00000000-0005-0000-0000-0000DC2D0000}"/>
    <cellStyle name="Header2 2 2 5 2 11" xfId="17389" xr:uid="{00000000-0005-0000-0000-0000DD2D0000}"/>
    <cellStyle name="Header2 2 2 5 2 11 2" xfId="29206" xr:uid="{00000000-0005-0000-0000-0000DE2D0000}"/>
    <cellStyle name="Header2 2 2 5 2 11 2 2" xfId="39205" xr:uid="{00000000-0005-0000-0000-0000DF2D0000}"/>
    <cellStyle name="Header2 2 2 5 2 11 3" xfId="24964" xr:uid="{00000000-0005-0000-0000-0000E02D0000}"/>
    <cellStyle name="Header2 2 2 5 2 11 4" xfId="34054" xr:uid="{00000000-0005-0000-0000-0000E12D0000}"/>
    <cellStyle name="Header2 2 2 5 2 12" xfId="18546" xr:uid="{00000000-0005-0000-0000-0000E22D0000}"/>
    <cellStyle name="Header2 2 2 5 2 12 2" xfId="30363" xr:uid="{00000000-0005-0000-0000-0000E32D0000}"/>
    <cellStyle name="Header2 2 2 5 2 12 2 2" xfId="40362" xr:uid="{00000000-0005-0000-0000-0000E42D0000}"/>
    <cellStyle name="Header2 2 2 5 2 12 3" xfId="26021" xr:uid="{00000000-0005-0000-0000-0000E52D0000}"/>
    <cellStyle name="Header2 2 2 5 2 12 4" xfId="35211" xr:uid="{00000000-0005-0000-0000-0000E62D0000}"/>
    <cellStyle name="Header2 2 2 5 2 13" xfId="18828" xr:uid="{00000000-0005-0000-0000-0000E72D0000}"/>
    <cellStyle name="Header2 2 2 5 2 13 2" xfId="30645" xr:uid="{00000000-0005-0000-0000-0000E82D0000}"/>
    <cellStyle name="Header2 2 2 5 2 13 2 2" xfId="40644" xr:uid="{00000000-0005-0000-0000-0000E92D0000}"/>
    <cellStyle name="Header2 2 2 5 2 13 3" xfId="26303" xr:uid="{00000000-0005-0000-0000-0000EA2D0000}"/>
    <cellStyle name="Header2 2 2 5 2 13 4" xfId="35493" xr:uid="{00000000-0005-0000-0000-0000EB2D0000}"/>
    <cellStyle name="Header2 2 2 5 2 14" xfId="20244" xr:uid="{00000000-0005-0000-0000-0000EC2D0000}"/>
    <cellStyle name="Header2 2 2 5 2 14 2" xfId="32061" xr:uid="{00000000-0005-0000-0000-0000ED2D0000}"/>
    <cellStyle name="Header2 2 2 5 2 14 2 2" xfId="42060" xr:uid="{00000000-0005-0000-0000-0000EE2D0000}"/>
    <cellStyle name="Header2 2 2 5 2 14 3" xfId="36909" xr:uid="{00000000-0005-0000-0000-0000EF2D0000}"/>
    <cellStyle name="Header2 2 2 5 2 15" xfId="23338" xr:uid="{00000000-0005-0000-0000-0000F02D0000}"/>
    <cellStyle name="Header2 2 2 5 2 15 2" xfId="21140" xr:uid="{00000000-0005-0000-0000-0000F12D0000}"/>
    <cellStyle name="Header2 2 2 5 2 16" xfId="22732" xr:uid="{00000000-0005-0000-0000-0000F22D0000}"/>
    <cellStyle name="Header2 2 2 5 2 2" xfId="7765" xr:uid="{00000000-0005-0000-0000-0000F32D0000}"/>
    <cellStyle name="Header2 2 2 5 2 2 10" xfId="17858" xr:uid="{00000000-0005-0000-0000-0000F42D0000}"/>
    <cellStyle name="Header2 2 2 5 2 2 10 2" xfId="29675" xr:uid="{00000000-0005-0000-0000-0000F52D0000}"/>
    <cellStyle name="Header2 2 2 5 2 2 10 2 2" xfId="39674" xr:uid="{00000000-0005-0000-0000-0000F62D0000}"/>
    <cellStyle name="Header2 2 2 5 2 2 10 3" xfId="25433" xr:uid="{00000000-0005-0000-0000-0000F72D0000}"/>
    <cellStyle name="Header2 2 2 5 2 2 10 4" xfId="34523" xr:uid="{00000000-0005-0000-0000-0000F82D0000}"/>
    <cellStyle name="Header2 2 2 5 2 2 11" xfId="20361" xr:uid="{00000000-0005-0000-0000-0000F92D0000}"/>
    <cellStyle name="Header2 2 2 5 2 2 11 2" xfId="32178" xr:uid="{00000000-0005-0000-0000-0000FA2D0000}"/>
    <cellStyle name="Header2 2 2 5 2 2 11 2 2" xfId="42177" xr:uid="{00000000-0005-0000-0000-0000FB2D0000}"/>
    <cellStyle name="Header2 2 2 5 2 2 11 3" xfId="37026" xr:uid="{00000000-0005-0000-0000-0000FC2D0000}"/>
    <cellStyle name="Header2 2 2 5 2 2 12" xfId="23337" xr:uid="{00000000-0005-0000-0000-0000FD2D0000}"/>
    <cellStyle name="Header2 2 2 5 2 2 12 2" xfId="21944" xr:uid="{00000000-0005-0000-0000-0000FE2D0000}"/>
    <cellStyle name="Header2 2 2 5 2 2 13" xfId="22731" xr:uid="{00000000-0005-0000-0000-0000FF2D0000}"/>
    <cellStyle name="Header2 2 2 5 2 2 2" xfId="15572" xr:uid="{00000000-0005-0000-0000-0000002E0000}"/>
    <cellStyle name="Header2 2 2 5 2 2 2 2" xfId="19221" xr:uid="{00000000-0005-0000-0000-0000012E0000}"/>
    <cellStyle name="Header2 2 2 5 2 2 2 2 2" xfId="31038" xr:uid="{00000000-0005-0000-0000-0000022E0000}"/>
    <cellStyle name="Header2 2 2 5 2 2 2 2 2 2" xfId="41037" xr:uid="{00000000-0005-0000-0000-0000032E0000}"/>
    <cellStyle name="Header2 2 2 5 2 2 2 2 3" xfId="26696" xr:uid="{00000000-0005-0000-0000-0000042E0000}"/>
    <cellStyle name="Header2 2 2 5 2 2 2 2 4" xfId="35886" xr:uid="{00000000-0005-0000-0000-0000052E0000}"/>
    <cellStyle name="Header2 2 2 5 2 2 2 3" xfId="19827" xr:uid="{00000000-0005-0000-0000-0000062E0000}"/>
    <cellStyle name="Header2 2 2 5 2 2 2 3 2" xfId="31644" xr:uid="{00000000-0005-0000-0000-0000072E0000}"/>
    <cellStyle name="Header2 2 2 5 2 2 2 3 2 2" xfId="41643" xr:uid="{00000000-0005-0000-0000-0000082E0000}"/>
    <cellStyle name="Header2 2 2 5 2 2 2 3 3" xfId="27302" xr:uid="{00000000-0005-0000-0000-0000092E0000}"/>
    <cellStyle name="Header2 2 2 5 2 2 2 3 4" xfId="36492" xr:uid="{00000000-0005-0000-0000-00000A2E0000}"/>
    <cellStyle name="Header2 2 2 5 2 2 2 4" xfId="18134" xr:uid="{00000000-0005-0000-0000-00000B2E0000}"/>
    <cellStyle name="Header2 2 2 5 2 2 2 4 2" xfId="29951" xr:uid="{00000000-0005-0000-0000-00000C2E0000}"/>
    <cellStyle name="Header2 2 2 5 2 2 2 4 2 2" xfId="39950" xr:uid="{00000000-0005-0000-0000-00000D2E0000}"/>
    <cellStyle name="Header2 2 2 5 2 2 2 4 3" xfId="25709" xr:uid="{00000000-0005-0000-0000-00000E2E0000}"/>
    <cellStyle name="Header2 2 2 5 2 2 2 4 4" xfId="34799" xr:uid="{00000000-0005-0000-0000-00000F2E0000}"/>
    <cellStyle name="Header2 2 2 5 2 2 2 5" xfId="20636" xr:uid="{00000000-0005-0000-0000-0000102E0000}"/>
    <cellStyle name="Header2 2 2 5 2 2 2 5 2" xfId="32453" xr:uid="{00000000-0005-0000-0000-0000112E0000}"/>
    <cellStyle name="Header2 2 2 5 2 2 2 5 2 2" xfId="42452" xr:uid="{00000000-0005-0000-0000-0000122E0000}"/>
    <cellStyle name="Header2 2 2 5 2 2 2 5 3" xfId="37301" xr:uid="{00000000-0005-0000-0000-0000132E0000}"/>
    <cellStyle name="Header2 2 2 5 2 2 2 6" xfId="23450" xr:uid="{00000000-0005-0000-0000-0000142E0000}"/>
    <cellStyle name="Header2 2 2 5 2 2 2 6 2" xfId="21911" xr:uid="{00000000-0005-0000-0000-0000152E0000}"/>
    <cellStyle name="Header2 2 2 5 2 2 2 7" xfId="23075" xr:uid="{00000000-0005-0000-0000-0000162E0000}"/>
    <cellStyle name="Header2 2 2 5 2 2 2 7 2" xfId="21289" xr:uid="{00000000-0005-0000-0000-0000172E0000}"/>
    <cellStyle name="Header2 2 2 5 2 2 2 8" xfId="21606" xr:uid="{00000000-0005-0000-0000-0000182E0000}"/>
    <cellStyle name="Header2 2 2 5 2 2 3" xfId="16153" xr:uid="{00000000-0005-0000-0000-0000192E0000}"/>
    <cellStyle name="Header2 2 2 5 2 2 3 2" xfId="18957" xr:uid="{00000000-0005-0000-0000-00001A2E0000}"/>
    <cellStyle name="Header2 2 2 5 2 2 3 2 2" xfId="30774" xr:uid="{00000000-0005-0000-0000-00001B2E0000}"/>
    <cellStyle name="Header2 2 2 5 2 2 3 2 2 2" xfId="40773" xr:uid="{00000000-0005-0000-0000-00001C2E0000}"/>
    <cellStyle name="Header2 2 2 5 2 2 3 2 3" xfId="26432" xr:uid="{00000000-0005-0000-0000-00001D2E0000}"/>
    <cellStyle name="Header2 2 2 5 2 2 3 2 4" xfId="35622" xr:uid="{00000000-0005-0000-0000-00001E2E0000}"/>
    <cellStyle name="Header2 2 2 5 2 2 3 3" xfId="19563" xr:uid="{00000000-0005-0000-0000-00001F2E0000}"/>
    <cellStyle name="Header2 2 2 5 2 2 3 3 2" xfId="31380" xr:uid="{00000000-0005-0000-0000-0000202E0000}"/>
    <cellStyle name="Header2 2 2 5 2 2 3 3 2 2" xfId="41379" xr:uid="{00000000-0005-0000-0000-0000212E0000}"/>
    <cellStyle name="Header2 2 2 5 2 2 3 3 3" xfId="27038" xr:uid="{00000000-0005-0000-0000-0000222E0000}"/>
    <cellStyle name="Header2 2 2 5 2 2 3 3 4" xfId="36228" xr:uid="{00000000-0005-0000-0000-0000232E0000}"/>
    <cellStyle name="Header2 2 2 5 2 2 3 4" xfId="17843" xr:uid="{00000000-0005-0000-0000-0000242E0000}"/>
    <cellStyle name="Header2 2 2 5 2 2 3 4 2" xfId="29660" xr:uid="{00000000-0005-0000-0000-0000252E0000}"/>
    <cellStyle name="Header2 2 2 5 2 2 3 4 2 2" xfId="39659" xr:uid="{00000000-0005-0000-0000-0000262E0000}"/>
    <cellStyle name="Header2 2 2 5 2 2 3 4 3" xfId="25418" xr:uid="{00000000-0005-0000-0000-0000272E0000}"/>
    <cellStyle name="Header2 2 2 5 2 2 3 4 4" xfId="34508" xr:uid="{00000000-0005-0000-0000-0000282E0000}"/>
    <cellStyle name="Header2 2 2 5 2 2 3 5" xfId="20372" xr:uid="{00000000-0005-0000-0000-0000292E0000}"/>
    <cellStyle name="Header2 2 2 5 2 2 3 5 2" xfId="32189" xr:uid="{00000000-0005-0000-0000-00002A2E0000}"/>
    <cellStyle name="Header2 2 2 5 2 2 3 5 2 2" xfId="42188" xr:uid="{00000000-0005-0000-0000-00002B2E0000}"/>
    <cellStyle name="Header2 2 2 5 2 2 3 5 3" xfId="37037" xr:uid="{00000000-0005-0000-0000-00002C2E0000}"/>
    <cellStyle name="Header2 2 2 5 2 2 3 6" xfId="27970" xr:uid="{00000000-0005-0000-0000-00002D2E0000}"/>
    <cellStyle name="Header2 2 2 5 2 2 3 6 2" xfId="37969" xr:uid="{00000000-0005-0000-0000-00002E2E0000}"/>
    <cellStyle name="Header2 2 2 5 2 2 3 7" xfId="21747" xr:uid="{00000000-0005-0000-0000-00002F2E0000}"/>
    <cellStyle name="Header2 2 2 5 2 2 4" xfId="16416" xr:uid="{00000000-0005-0000-0000-0000302E0000}"/>
    <cellStyle name="Header2 2 2 5 2 2 4 2" xfId="28233" xr:uid="{00000000-0005-0000-0000-0000312E0000}"/>
    <cellStyle name="Header2 2 2 5 2 2 4 2 2" xfId="38232" xr:uid="{00000000-0005-0000-0000-0000322E0000}"/>
    <cellStyle name="Header2 2 2 5 2 2 4 3" xfId="23991" xr:uid="{00000000-0005-0000-0000-0000332E0000}"/>
    <cellStyle name="Header2 2 2 5 2 2 4 4" xfId="33081" xr:uid="{00000000-0005-0000-0000-0000342E0000}"/>
    <cellStyle name="Header2 2 2 5 2 2 5" xfId="16697" xr:uid="{00000000-0005-0000-0000-0000352E0000}"/>
    <cellStyle name="Header2 2 2 5 2 2 5 2" xfId="28514" xr:uid="{00000000-0005-0000-0000-0000362E0000}"/>
    <cellStyle name="Header2 2 2 5 2 2 5 2 2" xfId="38513" xr:uid="{00000000-0005-0000-0000-0000372E0000}"/>
    <cellStyle name="Header2 2 2 5 2 2 5 3" xfId="24272" xr:uid="{00000000-0005-0000-0000-0000382E0000}"/>
    <cellStyle name="Header2 2 2 5 2 2 5 4" xfId="33362" xr:uid="{00000000-0005-0000-0000-0000392E0000}"/>
    <cellStyle name="Header2 2 2 5 2 2 6" xfId="16430" xr:uid="{00000000-0005-0000-0000-00003A2E0000}"/>
    <cellStyle name="Header2 2 2 5 2 2 6 2" xfId="28247" xr:uid="{00000000-0005-0000-0000-00003B2E0000}"/>
    <cellStyle name="Header2 2 2 5 2 2 6 2 2" xfId="38246" xr:uid="{00000000-0005-0000-0000-00003C2E0000}"/>
    <cellStyle name="Header2 2 2 5 2 2 6 3" xfId="24005" xr:uid="{00000000-0005-0000-0000-00003D2E0000}"/>
    <cellStyle name="Header2 2 2 5 2 2 6 4" xfId="33095" xr:uid="{00000000-0005-0000-0000-00003E2E0000}"/>
    <cellStyle name="Header2 2 2 5 2 2 7" xfId="17087" xr:uid="{00000000-0005-0000-0000-00003F2E0000}"/>
    <cellStyle name="Header2 2 2 5 2 2 7 2" xfId="28904" xr:uid="{00000000-0005-0000-0000-0000402E0000}"/>
    <cellStyle name="Header2 2 2 5 2 2 7 2 2" xfId="38903" xr:uid="{00000000-0005-0000-0000-0000412E0000}"/>
    <cellStyle name="Header2 2 2 5 2 2 7 3" xfId="24662" xr:uid="{00000000-0005-0000-0000-0000422E0000}"/>
    <cellStyle name="Header2 2 2 5 2 2 7 4" xfId="33752" xr:uid="{00000000-0005-0000-0000-0000432E0000}"/>
    <cellStyle name="Header2 2 2 5 2 2 8" xfId="17390" xr:uid="{00000000-0005-0000-0000-0000442E0000}"/>
    <cellStyle name="Header2 2 2 5 2 2 8 2" xfId="29207" xr:uid="{00000000-0005-0000-0000-0000452E0000}"/>
    <cellStyle name="Header2 2 2 5 2 2 8 2 2" xfId="39206" xr:uid="{00000000-0005-0000-0000-0000462E0000}"/>
    <cellStyle name="Header2 2 2 5 2 2 8 3" xfId="24965" xr:uid="{00000000-0005-0000-0000-0000472E0000}"/>
    <cellStyle name="Header2 2 2 5 2 2 8 4" xfId="34055" xr:uid="{00000000-0005-0000-0000-0000482E0000}"/>
    <cellStyle name="Header2 2 2 5 2 2 9" xfId="18545" xr:uid="{00000000-0005-0000-0000-0000492E0000}"/>
    <cellStyle name="Header2 2 2 5 2 2 9 2" xfId="30362" xr:uid="{00000000-0005-0000-0000-00004A2E0000}"/>
    <cellStyle name="Header2 2 2 5 2 2 9 2 2" xfId="40361" xr:uid="{00000000-0005-0000-0000-00004B2E0000}"/>
    <cellStyle name="Header2 2 2 5 2 2 9 3" xfId="26020" xr:uid="{00000000-0005-0000-0000-00004C2E0000}"/>
    <cellStyle name="Header2 2 2 5 2 2 9 4" xfId="35210" xr:uid="{00000000-0005-0000-0000-00004D2E0000}"/>
    <cellStyle name="Header2 2 2 5 2 3" xfId="7766" xr:uid="{00000000-0005-0000-0000-00004E2E0000}"/>
    <cellStyle name="Header2 2 2 5 2 3 10" xfId="18827" xr:uid="{00000000-0005-0000-0000-00004F2E0000}"/>
    <cellStyle name="Header2 2 2 5 2 3 10 2" xfId="30644" xr:uid="{00000000-0005-0000-0000-0000502E0000}"/>
    <cellStyle name="Header2 2 2 5 2 3 10 2 2" xfId="40643" xr:uid="{00000000-0005-0000-0000-0000512E0000}"/>
    <cellStyle name="Header2 2 2 5 2 3 10 3" xfId="26302" xr:uid="{00000000-0005-0000-0000-0000522E0000}"/>
    <cellStyle name="Header2 2 2 5 2 3 10 4" xfId="35492" xr:uid="{00000000-0005-0000-0000-0000532E0000}"/>
    <cellStyle name="Header2 2 2 5 2 3 11" xfId="18219" xr:uid="{00000000-0005-0000-0000-0000542E0000}"/>
    <cellStyle name="Header2 2 2 5 2 3 11 2" xfId="30036" xr:uid="{00000000-0005-0000-0000-0000552E0000}"/>
    <cellStyle name="Header2 2 2 5 2 3 11 2 2" xfId="40035" xr:uid="{00000000-0005-0000-0000-0000562E0000}"/>
    <cellStyle name="Header2 2 2 5 2 3 11 3" xfId="34884" xr:uid="{00000000-0005-0000-0000-0000572E0000}"/>
    <cellStyle name="Header2 2 2 5 2 3 12" xfId="23336" xr:uid="{00000000-0005-0000-0000-0000582E0000}"/>
    <cellStyle name="Header2 2 2 5 2 3 12 2" xfId="21141" xr:uid="{00000000-0005-0000-0000-0000592E0000}"/>
    <cellStyle name="Header2 2 2 5 2 3 13" xfId="22730" xr:uid="{00000000-0005-0000-0000-00005A2E0000}"/>
    <cellStyle name="Header2 2 2 5 2 3 2" xfId="15573" xr:uid="{00000000-0005-0000-0000-00005B2E0000}"/>
    <cellStyle name="Header2 2 2 5 2 3 2 2" xfId="19220" xr:uid="{00000000-0005-0000-0000-00005C2E0000}"/>
    <cellStyle name="Header2 2 2 5 2 3 2 2 2" xfId="31037" xr:uid="{00000000-0005-0000-0000-00005D2E0000}"/>
    <cellStyle name="Header2 2 2 5 2 3 2 2 2 2" xfId="41036" xr:uid="{00000000-0005-0000-0000-00005E2E0000}"/>
    <cellStyle name="Header2 2 2 5 2 3 2 2 3" xfId="26695" xr:uid="{00000000-0005-0000-0000-00005F2E0000}"/>
    <cellStyle name="Header2 2 2 5 2 3 2 2 4" xfId="35885" xr:uid="{00000000-0005-0000-0000-0000602E0000}"/>
    <cellStyle name="Header2 2 2 5 2 3 2 3" xfId="19826" xr:uid="{00000000-0005-0000-0000-0000612E0000}"/>
    <cellStyle name="Header2 2 2 5 2 3 2 3 2" xfId="31643" xr:uid="{00000000-0005-0000-0000-0000622E0000}"/>
    <cellStyle name="Header2 2 2 5 2 3 2 3 2 2" xfId="41642" xr:uid="{00000000-0005-0000-0000-0000632E0000}"/>
    <cellStyle name="Header2 2 2 5 2 3 2 3 3" xfId="27301" xr:uid="{00000000-0005-0000-0000-0000642E0000}"/>
    <cellStyle name="Header2 2 2 5 2 3 2 3 4" xfId="36491" xr:uid="{00000000-0005-0000-0000-0000652E0000}"/>
    <cellStyle name="Header2 2 2 5 2 3 2 4" xfId="17813" xr:uid="{00000000-0005-0000-0000-0000662E0000}"/>
    <cellStyle name="Header2 2 2 5 2 3 2 4 2" xfId="29630" xr:uid="{00000000-0005-0000-0000-0000672E0000}"/>
    <cellStyle name="Header2 2 2 5 2 3 2 4 2 2" xfId="39629" xr:uid="{00000000-0005-0000-0000-0000682E0000}"/>
    <cellStyle name="Header2 2 2 5 2 3 2 4 3" xfId="25388" xr:uid="{00000000-0005-0000-0000-0000692E0000}"/>
    <cellStyle name="Header2 2 2 5 2 3 2 4 4" xfId="34478" xr:uid="{00000000-0005-0000-0000-00006A2E0000}"/>
    <cellStyle name="Header2 2 2 5 2 3 2 5" xfId="20635" xr:uid="{00000000-0005-0000-0000-00006B2E0000}"/>
    <cellStyle name="Header2 2 2 5 2 3 2 5 2" xfId="32452" xr:uid="{00000000-0005-0000-0000-00006C2E0000}"/>
    <cellStyle name="Header2 2 2 5 2 3 2 5 2 2" xfId="42451" xr:uid="{00000000-0005-0000-0000-00006D2E0000}"/>
    <cellStyle name="Header2 2 2 5 2 3 2 5 3" xfId="37300" xr:uid="{00000000-0005-0000-0000-00006E2E0000}"/>
    <cellStyle name="Header2 2 2 5 2 3 2 6" xfId="23451" xr:uid="{00000000-0005-0000-0000-00006F2E0000}"/>
    <cellStyle name="Header2 2 2 5 2 3 2 6 2" xfId="21060" xr:uid="{00000000-0005-0000-0000-0000702E0000}"/>
    <cellStyle name="Header2 2 2 5 2 3 2 7" xfId="22878" xr:uid="{00000000-0005-0000-0000-0000712E0000}"/>
    <cellStyle name="Header2 2 2 5 2 3 2 7 2" xfId="21365" xr:uid="{00000000-0005-0000-0000-0000722E0000}"/>
    <cellStyle name="Header2 2 2 5 2 3 2 8" xfId="21607" xr:uid="{00000000-0005-0000-0000-0000732E0000}"/>
    <cellStyle name="Header2 2 2 5 2 3 3" xfId="16154" xr:uid="{00000000-0005-0000-0000-0000742E0000}"/>
    <cellStyle name="Header2 2 2 5 2 3 3 2" xfId="19503" xr:uid="{00000000-0005-0000-0000-0000752E0000}"/>
    <cellStyle name="Header2 2 2 5 2 3 3 2 2" xfId="31320" xr:uid="{00000000-0005-0000-0000-0000762E0000}"/>
    <cellStyle name="Header2 2 2 5 2 3 3 2 2 2" xfId="41319" xr:uid="{00000000-0005-0000-0000-0000772E0000}"/>
    <cellStyle name="Header2 2 2 5 2 3 3 2 3" xfId="26978" xr:uid="{00000000-0005-0000-0000-0000782E0000}"/>
    <cellStyle name="Header2 2 2 5 2 3 3 2 4" xfId="36168" xr:uid="{00000000-0005-0000-0000-0000792E0000}"/>
    <cellStyle name="Header2 2 2 5 2 3 3 3" xfId="20109" xr:uid="{00000000-0005-0000-0000-00007A2E0000}"/>
    <cellStyle name="Header2 2 2 5 2 3 3 3 2" xfId="31926" xr:uid="{00000000-0005-0000-0000-00007B2E0000}"/>
    <cellStyle name="Header2 2 2 5 2 3 3 3 2 2" xfId="41925" xr:uid="{00000000-0005-0000-0000-00007C2E0000}"/>
    <cellStyle name="Header2 2 2 5 2 3 3 3 3" xfId="27584" xr:uid="{00000000-0005-0000-0000-00007D2E0000}"/>
    <cellStyle name="Header2 2 2 5 2 3 3 3 4" xfId="36774" xr:uid="{00000000-0005-0000-0000-00007E2E0000}"/>
    <cellStyle name="Header2 2 2 5 2 3 3 4" xfId="17755" xr:uid="{00000000-0005-0000-0000-00007F2E0000}"/>
    <cellStyle name="Header2 2 2 5 2 3 3 4 2" xfId="29572" xr:uid="{00000000-0005-0000-0000-0000802E0000}"/>
    <cellStyle name="Header2 2 2 5 2 3 3 4 2 2" xfId="39571" xr:uid="{00000000-0005-0000-0000-0000812E0000}"/>
    <cellStyle name="Header2 2 2 5 2 3 3 4 3" xfId="25330" xr:uid="{00000000-0005-0000-0000-0000822E0000}"/>
    <cellStyle name="Header2 2 2 5 2 3 3 4 4" xfId="34420" xr:uid="{00000000-0005-0000-0000-0000832E0000}"/>
    <cellStyle name="Header2 2 2 5 2 3 3 5" xfId="20918" xr:uid="{00000000-0005-0000-0000-0000842E0000}"/>
    <cellStyle name="Header2 2 2 5 2 3 3 5 2" xfId="32735" xr:uid="{00000000-0005-0000-0000-0000852E0000}"/>
    <cellStyle name="Header2 2 2 5 2 3 3 5 2 2" xfId="42734" xr:uid="{00000000-0005-0000-0000-0000862E0000}"/>
    <cellStyle name="Header2 2 2 5 2 3 3 5 3" xfId="37583" xr:uid="{00000000-0005-0000-0000-0000872E0000}"/>
    <cellStyle name="Header2 2 2 5 2 3 3 6" xfId="27971" xr:uid="{00000000-0005-0000-0000-0000882E0000}"/>
    <cellStyle name="Header2 2 2 5 2 3 3 6 2" xfId="37970" xr:uid="{00000000-0005-0000-0000-0000892E0000}"/>
    <cellStyle name="Header2 2 2 5 2 3 3 7" xfId="21463" xr:uid="{00000000-0005-0000-0000-00008A2E0000}"/>
    <cellStyle name="Header2 2 2 5 2 3 4" xfId="15883" xr:uid="{00000000-0005-0000-0000-00008B2E0000}"/>
    <cellStyle name="Header2 2 2 5 2 3 4 2" xfId="27700" xr:uid="{00000000-0005-0000-0000-00008C2E0000}"/>
    <cellStyle name="Header2 2 2 5 2 3 4 2 2" xfId="37699" xr:uid="{00000000-0005-0000-0000-00008D2E0000}"/>
    <cellStyle name="Header2 2 2 5 2 3 4 3" xfId="23761" xr:uid="{00000000-0005-0000-0000-00008E2E0000}"/>
    <cellStyle name="Header2 2 2 5 2 3 4 4" xfId="32851" xr:uid="{00000000-0005-0000-0000-00008F2E0000}"/>
    <cellStyle name="Header2 2 2 5 2 3 5" xfId="16696" xr:uid="{00000000-0005-0000-0000-0000902E0000}"/>
    <cellStyle name="Header2 2 2 5 2 3 5 2" xfId="28513" xr:uid="{00000000-0005-0000-0000-0000912E0000}"/>
    <cellStyle name="Header2 2 2 5 2 3 5 2 2" xfId="38512" xr:uid="{00000000-0005-0000-0000-0000922E0000}"/>
    <cellStyle name="Header2 2 2 5 2 3 5 3" xfId="24271" xr:uid="{00000000-0005-0000-0000-0000932E0000}"/>
    <cellStyle name="Header2 2 2 5 2 3 5 4" xfId="33361" xr:uid="{00000000-0005-0000-0000-0000942E0000}"/>
    <cellStyle name="Header2 2 2 5 2 3 6" xfId="16979" xr:uid="{00000000-0005-0000-0000-0000952E0000}"/>
    <cellStyle name="Header2 2 2 5 2 3 6 2" xfId="28796" xr:uid="{00000000-0005-0000-0000-0000962E0000}"/>
    <cellStyle name="Header2 2 2 5 2 3 6 2 2" xfId="38795" xr:uid="{00000000-0005-0000-0000-0000972E0000}"/>
    <cellStyle name="Header2 2 2 5 2 3 6 3" xfId="24554" xr:uid="{00000000-0005-0000-0000-0000982E0000}"/>
    <cellStyle name="Header2 2 2 5 2 3 6 4" xfId="33644" xr:uid="{00000000-0005-0000-0000-0000992E0000}"/>
    <cellStyle name="Header2 2 2 5 2 3 7" xfId="17088" xr:uid="{00000000-0005-0000-0000-00009A2E0000}"/>
    <cellStyle name="Header2 2 2 5 2 3 7 2" xfId="28905" xr:uid="{00000000-0005-0000-0000-00009B2E0000}"/>
    <cellStyle name="Header2 2 2 5 2 3 7 2 2" xfId="38904" xr:uid="{00000000-0005-0000-0000-00009C2E0000}"/>
    <cellStyle name="Header2 2 2 5 2 3 7 3" xfId="24663" xr:uid="{00000000-0005-0000-0000-00009D2E0000}"/>
    <cellStyle name="Header2 2 2 5 2 3 7 4" xfId="33753" xr:uid="{00000000-0005-0000-0000-00009E2E0000}"/>
    <cellStyle name="Header2 2 2 5 2 3 8" xfId="17391" xr:uid="{00000000-0005-0000-0000-00009F2E0000}"/>
    <cellStyle name="Header2 2 2 5 2 3 8 2" xfId="29208" xr:uid="{00000000-0005-0000-0000-0000A02E0000}"/>
    <cellStyle name="Header2 2 2 5 2 3 8 2 2" xfId="39207" xr:uid="{00000000-0005-0000-0000-0000A12E0000}"/>
    <cellStyle name="Header2 2 2 5 2 3 8 3" xfId="24966" xr:uid="{00000000-0005-0000-0000-0000A22E0000}"/>
    <cellStyle name="Header2 2 2 5 2 3 8 4" xfId="34056" xr:uid="{00000000-0005-0000-0000-0000A32E0000}"/>
    <cellStyle name="Header2 2 2 5 2 3 9" xfId="18544" xr:uid="{00000000-0005-0000-0000-0000A42E0000}"/>
    <cellStyle name="Header2 2 2 5 2 3 9 2" xfId="30361" xr:uid="{00000000-0005-0000-0000-0000A52E0000}"/>
    <cellStyle name="Header2 2 2 5 2 3 9 2 2" xfId="40360" xr:uid="{00000000-0005-0000-0000-0000A62E0000}"/>
    <cellStyle name="Header2 2 2 5 2 3 9 3" xfId="26019" xr:uid="{00000000-0005-0000-0000-0000A72E0000}"/>
    <cellStyle name="Header2 2 2 5 2 3 9 4" xfId="35209" xr:uid="{00000000-0005-0000-0000-0000A82E0000}"/>
    <cellStyle name="Header2 2 2 5 2 4" xfId="7767" xr:uid="{00000000-0005-0000-0000-0000A92E0000}"/>
    <cellStyle name="Header2 2 2 5 2 4 10" xfId="18826" xr:uid="{00000000-0005-0000-0000-0000AA2E0000}"/>
    <cellStyle name="Header2 2 2 5 2 4 10 2" xfId="30643" xr:uid="{00000000-0005-0000-0000-0000AB2E0000}"/>
    <cellStyle name="Header2 2 2 5 2 4 10 2 2" xfId="40642" xr:uid="{00000000-0005-0000-0000-0000AC2E0000}"/>
    <cellStyle name="Header2 2 2 5 2 4 10 3" xfId="26301" xr:uid="{00000000-0005-0000-0000-0000AD2E0000}"/>
    <cellStyle name="Header2 2 2 5 2 4 10 4" xfId="35491" xr:uid="{00000000-0005-0000-0000-0000AE2E0000}"/>
    <cellStyle name="Header2 2 2 5 2 4 11" xfId="20240" xr:uid="{00000000-0005-0000-0000-0000AF2E0000}"/>
    <cellStyle name="Header2 2 2 5 2 4 11 2" xfId="32057" xr:uid="{00000000-0005-0000-0000-0000B02E0000}"/>
    <cellStyle name="Header2 2 2 5 2 4 11 2 2" xfId="42056" xr:uid="{00000000-0005-0000-0000-0000B12E0000}"/>
    <cellStyle name="Header2 2 2 5 2 4 11 3" xfId="36905" xr:uid="{00000000-0005-0000-0000-0000B22E0000}"/>
    <cellStyle name="Header2 2 2 5 2 4 12" xfId="23335" xr:uid="{00000000-0005-0000-0000-0000B32E0000}"/>
    <cellStyle name="Header2 2 2 5 2 4 12 2" xfId="21142" xr:uid="{00000000-0005-0000-0000-0000B42E0000}"/>
    <cellStyle name="Header2 2 2 5 2 4 13" xfId="22729" xr:uid="{00000000-0005-0000-0000-0000B52E0000}"/>
    <cellStyle name="Header2 2 2 5 2 4 2" xfId="15574" xr:uid="{00000000-0005-0000-0000-0000B62E0000}"/>
    <cellStyle name="Header2 2 2 5 2 4 2 2" xfId="19219" xr:uid="{00000000-0005-0000-0000-0000B72E0000}"/>
    <cellStyle name="Header2 2 2 5 2 4 2 2 2" xfId="31036" xr:uid="{00000000-0005-0000-0000-0000B82E0000}"/>
    <cellStyle name="Header2 2 2 5 2 4 2 2 2 2" xfId="41035" xr:uid="{00000000-0005-0000-0000-0000B92E0000}"/>
    <cellStyle name="Header2 2 2 5 2 4 2 2 3" xfId="26694" xr:uid="{00000000-0005-0000-0000-0000BA2E0000}"/>
    <cellStyle name="Header2 2 2 5 2 4 2 2 4" xfId="35884" xr:uid="{00000000-0005-0000-0000-0000BB2E0000}"/>
    <cellStyle name="Header2 2 2 5 2 4 2 3" xfId="19825" xr:uid="{00000000-0005-0000-0000-0000BC2E0000}"/>
    <cellStyle name="Header2 2 2 5 2 4 2 3 2" xfId="31642" xr:uid="{00000000-0005-0000-0000-0000BD2E0000}"/>
    <cellStyle name="Header2 2 2 5 2 4 2 3 2 2" xfId="41641" xr:uid="{00000000-0005-0000-0000-0000BE2E0000}"/>
    <cellStyle name="Header2 2 2 5 2 4 2 3 3" xfId="27300" xr:uid="{00000000-0005-0000-0000-0000BF2E0000}"/>
    <cellStyle name="Header2 2 2 5 2 4 2 3 4" xfId="36490" xr:uid="{00000000-0005-0000-0000-0000C02E0000}"/>
    <cellStyle name="Header2 2 2 5 2 4 2 4" xfId="17951" xr:uid="{00000000-0005-0000-0000-0000C12E0000}"/>
    <cellStyle name="Header2 2 2 5 2 4 2 4 2" xfId="29768" xr:uid="{00000000-0005-0000-0000-0000C22E0000}"/>
    <cellStyle name="Header2 2 2 5 2 4 2 4 2 2" xfId="39767" xr:uid="{00000000-0005-0000-0000-0000C32E0000}"/>
    <cellStyle name="Header2 2 2 5 2 4 2 4 3" xfId="25526" xr:uid="{00000000-0005-0000-0000-0000C42E0000}"/>
    <cellStyle name="Header2 2 2 5 2 4 2 4 4" xfId="34616" xr:uid="{00000000-0005-0000-0000-0000C52E0000}"/>
    <cellStyle name="Header2 2 2 5 2 4 2 5" xfId="20634" xr:uid="{00000000-0005-0000-0000-0000C62E0000}"/>
    <cellStyle name="Header2 2 2 5 2 4 2 5 2" xfId="32451" xr:uid="{00000000-0005-0000-0000-0000C72E0000}"/>
    <cellStyle name="Header2 2 2 5 2 4 2 5 2 2" xfId="42450" xr:uid="{00000000-0005-0000-0000-0000C82E0000}"/>
    <cellStyle name="Header2 2 2 5 2 4 2 5 3" xfId="37299" xr:uid="{00000000-0005-0000-0000-0000C92E0000}"/>
    <cellStyle name="Header2 2 2 5 2 4 2 6" xfId="23452" xr:uid="{00000000-0005-0000-0000-0000CA2E0000}"/>
    <cellStyle name="Header2 2 2 5 2 4 2 6 2" xfId="21059" xr:uid="{00000000-0005-0000-0000-0000CB2E0000}"/>
    <cellStyle name="Header2 2 2 5 2 4 2 7" xfId="22877" xr:uid="{00000000-0005-0000-0000-0000CC2E0000}"/>
    <cellStyle name="Header2 2 2 5 2 4 2 7 2" xfId="22178" xr:uid="{00000000-0005-0000-0000-0000CD2E0000}"/>
    <cellStyle name="Header2 2 2 5 2 4 2 8" xfId="22360" xr:uid="{00000000-0005-0000-0000-0000CE2E0000}"/>
    <cellStyle name="Header2 2 2 5 2 4 3" xfId="16155" xr:uid="{00000000-0005-0000-0000-0000CF2E0000}"/>
    <cellStyle name="Header2 2 2 5 2 4 3 2" xfId="19502" xr:uid="{00000000-0005-0000-0000-0000D02E0000}"/>
    <cellStyle name="Header2 2 2 5 2 4 3 2 2" xfId="31319" xr:uid="{00000000-0005-0000-0000-0000D12E0000}"/>
    <cellStyle name="Header2 2 2 5 2 4 3 2 2 2" xfId="41318" xr:uid="{00000000-0005-0000-0000-0000D22E0000}"/>
    <cellStyle name="Header2 2 2 5 2 4 3 2 3" xfId="26977" xr:uid="{00000000-0005-0000-0000-0000D32E0000}"/>
    <cellStyle name="Header2 2 2 5 2 4 3 2 4" xfId="36167" xr:uid="{00000000-0005-0000-0000-0000D42E0000}"/>
    <cellStyle name="Header2 2 2 5 2 4 3 3" xfId="20108" xr:uid="{00000000-0005-0000-0000-0000D52E0000}"/>
    <cellStyle name="Header2 2 2 5 2 4 3 3 2" xfId="31925" xr:uid="{00000000-0005-0000-0000-0000D62E0000}"/>
    <cellStyle name="Header2 2 2 5 2 4 3 3 2 2" xfId="41924" xr:uid="{00000000-0005-0000-0000-0000D72E0000}"/>
    <cellStyle name="Header2 2 2 5 2 4 3 3 3" xfId="27583" xr:uid="{00000000-0005-0000-0000-0000D82E0000}"/>
    <cellStyle name="Header2 2 2 5 2 4 3 3 4" xfId="36773" xr:uid="{00000000-0005-0000-0000-0000D92E0000}"/>
    <cellStyle name="Header2 2 2 5 2 4 3 4" xfId="17756" xr:uid="{00000000-0005-0000-0000-0000DA2E0000}"/>
    <cellStyle name="Header2 2 2 5 2 4 3 4 2" xfId="29573" xr:uid="{00000000-0005-0000-0000-0000DB2E0000}"/>
    <cellStyle name="Header2 2 2 5 2 4 3 4 2 2" xfId="39572" xr:uid="{00000000-0005-0000-0000-0000DC2E0000}"/>
    <cellStyle name="Header2 2 2 5 2 4 3 4 3" xfId="25331" xr:uid="{00000000-0005-0000-0000-0000DD2E0000}"/>
    <cellStyle name="Header2 2 2 5 2 4 3 4 4" xfId="34421" xr:uid="{00000000-0005-0000-0000-0000DE2E0000}"/>
    <cellStyle name="Header2 2 2 5 2 4 3 5" xfId="20917" xr:uid="{00000000-0005-0000-0000-0000DF2E0000}"/>
    <cellStyle name="Header2 2 2 5 2 4 3 5 2" xfId="32734" xr:uid="{00000000-0005-0000-0000-0000E02E0000}"/>
    <cellStyle name="Header2 2 2 5 2 4 3 5 2 2" xfId="42733" xr:uid="{00000000-0005-0000-0000-0000E12E0000}"/>
    <cellStyle name="Header2 2 2 5 2 4 3 5 3" xfId="37582" xr:uid="{00000000-0005-0000-0000-0000E22E0000}"/>
    <cellStyle name="Header2 2 2 5 2 4 3 6" xfId="27972" xr:uid="{00000000-0005-0000-0000-0000E32E0000}"/>
    <cellStyle name="Header2 2 2 5 2 4 3 6 2" xfId="37971" xr:uid="{00000000-0005-0000-0000-0000E42E0000}"/>
    <cellStyle name="Header2 2 2 5 2 4 3 7" xfId="22222" xr:uid="{00000000-0005-0000-0000-0000E52E0000}"/>
    <cellStyle name="Header2 2 2 5 2 4 4" xfId="15884" xr:uid="{00000000-0005-0000-0000-0000E62E0000}"/>
    <cellStyle name="Header2 2 2 5 2 4 4 2" xfId="27701" xr:uid="{00000000-0005-0000-0000-0000E72E0000}"/>
    <cellStyle name="Header2 2 2 5 2 4 4 2 2" xfId="37700" xr:uid="{00000000-0005-0000-0000-0000E82E0000}"/>
    <cellStyle name="Header2 2 2 5 2 4 4 3" xfId="23762" xr:uid="{00000000-0005-0000-0000-0000E92E0000}"/>
    <cellStyle name="Header2 2 2 5 2 4 4 4" xfId="32852" xr:uid="{00000000-0005-0000-0000-0000EA2E0000}"/>
    <cellStyle name="Header2 2 2 5 2 4 5" xfId="16695" xr:uid="{00000000-0005-0000-0000-0000EB2E0000}"/>
    <cellStyle name="Header2 2 2 5 2 4 5 2" xfId="28512" xr:uid="{00000000-0005-0000-0000-0000EC2E0000}"/>
    <cellStyle name="Header2 2 2 5 2 4 5 2 2" xfId="38511" xr:uid="{00000000-0005-0000-0000-0000ED2E0000}"/>
    <cellStyle name="Header2 2 2 5 2 4 5 3" xfId="24270" xr:uid="{00000000-0005-0000-0000-0000EE2E0000}"/>
    <cellStyle name="Header2 2 2 5 2 4 5 4" xfId="33360" xr:uid="{00000000-0005-0000-0000-0000EF2E0000}"/>
    <cellStyle name="Header2 2 2 5 2 4 6" xfId="16978" xr:uid="{00000000-0005-0000-0000-0000F02E0000}"/>
    <cellStyle name="Header2 2 2 5 2 4 6 2" xfId="28795" xr:uid="{00000000-0005-0000-0000-0000F12E0000}"/>
    <cellStyle name="Header2 2 2 5 2 4 6 2 2" xfId="38794" xr:uid="{00000000-0005-0000-0000-0000F22E0000}"/>
    <cellStyle name="Header2 2 2 5 2 4 6 3" xfId="24553" xr:uid="{00000000-0005-0000-0000-0000F32E0000}"/>
    <cellStyle name="Header2 2 2 5 2 4 6 4" xfId="33643" xr:uid="{00000000-0005-0000-0000-0000F42E0000}"/>
    <cellStyle name="Header2 2 2 5 2 4 7" xfId="17089" xr:uid="{00000000-0005-0000-0000-0000F52E0000}"/>
    <cellStyle name="Header2 2 2 5 2 4 7 2" xfId="28906" xr:uid="{00000000-0005-0000-0000-0000F62E0000}"/>
    <cellStyle name="Header2 2 2 5 2 4 7 2 2" xfId="38905" xr:uid="{00000000-0005-0000-0000-0000F72E0000}"/>
    <cellStyle name="Header2 2 2 5 2 4 7 3" xfId="24664" xr:uid="{00000000-0005-0000-0000-0000F82E0000}"/>
    <cellStyle name="Header2 2 2 5 2 4 7 4" xfId="33754" xr:uid="{00000000-0005-0000-0000-0000F92E0000}"/>
    <cellStyle name="Header2 2 2 5 2 4 8" xfId="17392" xr:uid="{00000000-0005-0000-0000-0000FA2E0000}"/>
    <cellStyle name="Header2 2 2 5 2 4 8 2" xfId="29209" xr:uid="{00000000-0005-0000-0000-0000FB2E0000}"/>
    <cellStyle name="Header2 2 2 5 2 4 8 2 2" xfId="39208" xr:uid="{00000000-0005-0000-0000-0000FC2E0000}"/>
    <cellStyle name="Header2 2 2 5 2 4 8 3" xfId="24967" xr:uid="{00000000-0005-0000-0000-0000FD2E0000}"/>
    <cellStyle name="Header2 2 2 5 2 4 8 4" xfId="34057" xr:uid="{00000000-0005-0000-0000-0000FE2E0000}"/>
    <cellStyle name="Header2 2 2 5 2 4 9" xfId="18543" xr:uid="{00000000-0005-0000-0000-0000FF2E0000}"/>
    <cellStyle name="Header2 2 2 5 2 4 9 2" xfId="30360" xr:uid="{00000000-0005-0000-0000-0000002F0000}"/>
    <cellStyle name="Header2 2 2 5 2 4 9 2 2" xfId="40359" xr:uid="{00000000-0005-0000-0000-0000012F0000}"/>
    <cellStyle name="Header2 2 2 5 2 4 9 3" xfId="26018" xr:uid="{00000000-0005-0000-0000-0000022F0000}"/>
    <cellStyle name="Header2 2 2 5 2 4 9 4" xfId="35208" xr:uid="{00000000-0005-0000-0000-0000032F0000}"/>
    <cellStyle name="Header2 2 2 5 2 5" xfId="15571" xr:uid="{00000000-0005-0000-0000-0000042F0000}"/>
    <cellStyle name="Header2 2 2 5 2 5 2" xfId="19222" xr:uid="{00000000-0005-0000-0000-0000052F0000}"/>
    <cellStyle name="Header2 2 2 5 2 5 2 2" xfId="31039" xr:uid="{00000000-0005-0000-0000-0000062F0000}"/>
    <cellStyle name="Header2 2 2 5 2 5 2 2 2" xfId="41038" xr:uid="{00000000-0005-0000-0000-0000072F0000}"/>
    <cellStyle name="Header2 2 2 5 2 5 2 3" xfId="26697" xr:uid="{00000000-0005-0000-0000-0000082F0000}"/>
    <cellStyle name="Header2 2 2 5 2 5 2 4" xfId="35887" xr:uid="{00000000-0005-0000-0000-0000092F0000}"/>
    <cellStyle name="Header2 2 2 5 2 5 3" xfId="19828" xr:uid="{00000000-0005-0000-0000-00000A2F0000}"/>
    <cellStyle name="Header2 2 2 5 2 5 3 2" xfId="31645" xr:uid="{00000000-0005-0000-0000-00000B2F0000}"/>
    <cellStyle name="Header2 2 2 5 2 5 3 2 2" xfId="41644" xr:uid="{00000000-0005-0000-0000-00000C2F0000}"/>
    <cellStyle name="Header2 2 2 5 2 5 3 3" xfId="27303" xr:uid="{00000000-0005-0000-0000-00000D2F0000}"/>
    <cellStyle name="Header2 2 2 5 2 5 3 4" xfId="36493" xr:uid="{00000000-0005-0000-0000-00000E2F0000}"/>
    <cellStyle name="Header2 2 2 5 2 5 4" xfId="17812" xr:uid="{00000000-0005-0000-0000-00000F2F0000}"/>
    <cellStyle name="Header2 2 2 5 2 5 4 2" xfId="29629" xr:uid="{00000000-0005-0000-0000-0000102F0000}"/>
    <cellStyle name="Header2 2 2 5 2 5 4 2 2" xfId="39628" xr:uid="{00000000-0005-0000-0000-0000112F0000}"/>
    <cellStyle name="Header2 2 2 5 2 5 4 3" xfId="25387" xr:uid="{00000000-0005-0000-0000-0000122F0000}"/>
    <cellStyle name="Header2 2 2 5 2 5 4 4" xfId="34477" xr:uid="{00000000-0005-0000-0000-0000132F0000}"/>
    <cellStyle name="Header2 2 2 5 2 5 5" xfId="20637" xr:uid="{00000000-0005-0000-0000-0000142F0000}"/>
    <cellStyle name="Header2 2 2 5 2 5 5 2" xfId="32454" xr:uid="{00000000-0005-0000-0000-0000152F0000}"/>
    <cellStyle name="Header2 2 2 5 2 5 5 2 2" xfId="42453" xr:uid="{00000000-0005-0000-0000-0000162F0000}"/>
    <cellStyle name="Header2 2 2 5 2 5 5 3" xfId="37302" xr:uid="{00000000-0005-0000-0000-0000172F0000}"/>
    <cellStyle name="Header2 2 2 5 2 5 6" xfId="23449" xr:uid="{00000000-0005-0000-0000-0000182F0000}"/>
    <cellStyle name="Header2 2 2 5 2 5 6 2" xfId="21061" xr:uid="{00000000-0005-0000-0000-0000192F0000}"/>
    <cellStyle name="Header2 2 2 5 2 5 7" xfId="22879" xr:uid="{00000000-0005-0000-0000-00001A2F0000}"/>
    <cellStyle name="Header2 2 2 5 2 5 7 2" xfId="21364" xr:uid="{00000000-0005-0000-0000-00001B2F0000}"/>
    <cellStyle name="Header2 2 2 5 2 5 8" xfId="21605" xr:uid="{00000000-0005-0000-0000-00001C2F0000}"/>
    <cellStyle name="Header2 2 2 5 2 6" xfId="16152" xr:uid="{00000000-0005-0000-0000-00001D2F0000}"/>
    <cellStyle name="Header2 2 2 5 2 6 2" xfId="19504" xr:uid="{00000000-0005-0000-0000-00001E2F0000}"/>
    <cellStyle name="Header2 2 2 5 2 6 2 2" xfId="31321" xr:uid="{00000000-0005-0000-0000-00001F2F0000}"/>
    <cellStyle name="Header2 2 2 5 2 6 2 2 2" xfId="41320" xr:uid="{00000000-0005-0000-0000-0000202F0000}"/>
    <cellStyle name="Header2 2 2 5 2 6 2 3" xfId="26979" xr:uid="{00000000-0005-0000-0000-0000212F0000}"/>
    <cellStyle name="Header2 2 2 5 2 6 2 4" xfId="36169" xr:uid="{00000000-0005-0000-0000-0000222F0000}"/>
    <cellStyle name="Header2 2 2 5 2 6 3" xfId="20110" xr:uid="{00000000-0005-0000-0000-0000232F0000}"/>
    <cellStyle name="Header2 2 2 5 2 6 3 2" xfId="31927" xr:uid="{00000000-0005-0000-0000-0000242F0000}"/>
    <cellStyle name="Header2 2 2 5 2 6 3 2 2" xfId="41926" xr:uid="{00000000-0005-0000-0000-0000252F0000}"/>
    <cellStyle name="Header2 2 2 5 2 6 3 3" xfId="27585" xr:uid="{00000000-0005-0000-0000-0000262F0000}"/>
    <cellStyle name="Header2 2 2 5 2 6 3 4" xfId="36775" xr:uid="{00000000-0005-0000-0000-0000272F0000}"/>
    <cellStyle name="Header2 2 2 5 2 6 4" xfId="18048" xr:uid="{00000000-0005-0000-0000-0000282F0000}"/>
    <cellStyle name="Header2 2 2 5 2 6 4 2" xfId="29865" xr:uid="{00000000-0005-0000-0000-0000292F0000}"/>
    <cellStyle name="Header2 2 2 5 2 6 4 2 2" xfId="39864" xr:uid="{00000000-0005-0000-0000-00002A2F0000}"/>
    <cellStyle name="Header2 2 2 5 2 6 4 3" xfId="25623" xr:uid="{00000000-0005-0000-0000-00002B2F0000}"/>
    <cellStyle name="Header2 2 2 5 2 6 4 4" xfId="34713" xr:uid="{00000000-0005-0000-0000-00002C2F0000}"/>
    <cellStyle name="Header2 2 2 5 2 6 5" xfId="20919" xr:uid="{00000000-0005-0000-0000-00002D2F0000}"/>
    <cellStyle name="Header2 2 2 5 2 6 5 2" xfId="32736" xr:uid="{00000000-0005-0000-0000-00002E2F0000}"/>
    <cellStyle name="Header2 2 2 5 2 6 5 2 2" xfId="42735" xr:uid="{00000000-0005-0000-0000-00002F2F0000}"/>
    <cellStyle name="Header2 2 2 5 2 6 5 3" xfId="37584" xr:uid="{00000000-0005-0000-0000-0000302F0000}"/>
    <cellStyle name="Header2 2 2 5 2 6 6" xfId="27969" xr:uid="{00000000-0005-0000-0000-0000312F0000}"/>
    <cellStyle name="Header2 2 2 5 2 6 6 2" xfId="37968" xr:uid="{00000000-0005-0000-0000-0000322F0000}"/>
    <cellStyle name="Header2 2 2 5 2 6 7" xfId="21462" xr:uid="{00000000-0005-0000-0000-0000332F0000}"/>
    <cellStyle name="Header2 2 2 5 2 7" xfId="15882" xr:uid="{00000000-0005-0000-0000-0000342F0000}"/>
    <cellStyle name="Header2 2 2 5 2 7 2" xfId="27699" xr:uid="{00000000-0005-0000-0000-0000352F0000}"/>
    <cellStyle name="Header2 2 2 5 2 7 2 2" xfId="37698" xr:uid="{00000000-0005-0000-0000-0000362F0000}"/>
    <cellStyle name="Header2 2 2 5 2 7 3" xfId="23760" xr:uid="{00000000-0005-0000-0000-0000372F0000}"/>
    <cellStyle name="Header2 2 2 5 2 7 4" xfId="32850" xr:uid="{00000000-0005-0000-0000-0000382F0000}"/>
    <cellStyle name="Header2 2 2 5 2 8" xfId="16698" xr:uid="{00000000-0005-0000-0000-0000392F0000}"/>
    <cellStyle name="Header2 2 2 5 2 8 2" xfId="28515" xr:uid="{00000000-0005-0000-0000-00003A2F0000}"/>
    <cellStyle name="Header2 2 2 5 2 8 2 2" xfId="38514" xr:uid="{00000000-0005-0000-0000-00003B2F0000}"/>
    <cellStyle name="Header2 2 2 5 2 8 3" xfId="24273" xr:uid="{00000000-0005-0000-0000-00003C2F0000}"/>
    <cellStyle name="Header2 2 2 5 2 8 4" xfId="33363" xr:uid="{00000000-0005-0000-0000-00003D2F0000}"/>
    <cellStyle name="Header2 2 2 5 2 9" xfId="16980" xr:uid="{00000000-0005-0000-0000-00003E2F0000}"/>
    <cellStyle name="Header2 2 2 5 2 9 2" xfId="28797" xr:uid="{00000000-0005-0000-0000-00003F2F0000}"/>
    <cellStyle name="Header2 2 2 5 2 9 2 2" xfId="38796" xr:uid="{00000000-0005-0000-0000-0000402F0000}"/>
    <cellStyle name="Header2 2 2 5 2 9 3" xfId="24555" xr:uid="{00000000-0005-0000-0000-0000412F0000}"/>
    <cellStyle name="Header2 2 2 5 2 9 4" xfId="33645" xr:uid="{00000000-0005-0000-0000-0000422F0000}"/>
    <cellStyle name="Header2 2 2 5 3" xfId="7768" xr:uid="{00000000-0005-0000-0000-0000432F0000}"/>
    <cellStyle name="Header2 2 2 5 3 10" xfId="17090" xr:uid="{00000000-0005-0000-0000-0000442F0000}"/>
    <cellStyle name="Header2 2 2 5 3 10 2" xfId="28907" xr:uid="{00000000-0005-0000-0000-0000452F0000}"/>
    <cellStyle name="Header2 2 2 5 3 10 2 2" xfId="38906" xr:uid="{00000000-0005-0000-0000-0000462F0000}"/>
    <cellStyle name="Header2 2 2 5 3 10 3" xfId="24665" xr:uid="{00000000-0005-0000-0000-0000472F0000}"/>
    <cellStyle name="Header2 2 2 5 3 10 4" xfId="33755" xr:uid="{00000000-0005-0000-0000-0000482F0000}"/>
    <cellStyle name="Header2 2 2 5 3 11" xfId="17393" xr:uid="{00000000-0005-0000-0000-0000492F0000}"/>
    <cellStyle name="Header2 2 2 5 3 11 2" xfId="29210" xr:uid="{00000000-0005-0000-0000-00004A2F0000}"/>
    <cellStyle name="Header2 2 2 5 3 11 2 2" xfId="39209" xr:uid="{00000000-0005-0000-0000-00004B2F0000}"/>
    <cellStyle name="Header2 2 2 5 3 11 3" xfId="24968" xr:uid="{00000000-0005-0000-0000-00004C2F0000}"/>
    <cellStyle name="Header2 2 2 5 3 11 4" xfId="34058" xr:uid="{00000000-0005-0000-0000-00004D2F0000}"/>
    <cellStyle name="Header2 2 2 5 3 12" xfId="18542" xr:uid="{00000000-0005-0000-0000-00004E2F0000}"/>
    <cellStyle name="Header2 2 2 5 3 12 2" xfId="30359" xr:uid="{00000000-0005-0000-0000-00004F2F0000}"/>
    <cellStyle name="Header2 2 2 5 3 12 2 2" xfId="40358" xr:uid="{00000000-0005-0000-0000-0000502F0000}"/>
    <cellStyle name="Header2 2 2 5 3 12 3" xfId="26017" xr:uid="{00000000-0005-0000-0000-0000512F0000}"/>
    <cellStyle name="Header2 2 2 5 3 12 4" xfId="35207" xr:uid="{00000000-0005-0000-0000-0000522F0000}"/>
    <cellStyle name="Header2 2 2 5 3 13" xfId="18825" xr:uid="{00000000-0005-0000-0000-0000532F0000}"/>
    <cellStyle name="Header2 2 2 5 3 13 2" xfId="30642" xr:uid="{00000000-0005-0000-0000-0000542F0000}"/>
    <cellStyle name="Header2 2 2 5 3 13 2 2" xfId="40641" xr:uid="{00000000-0005-0000-0000-0000552F0000}"/>
    <cellStyle name="Header2 2 2 5 3 13 3" xfId="26300" xr:uid="{00000000-0005-0000-0000-0000562F0000}"/>
    <cellStyle name="Header2 2 2 5 3 13 4" xfId="35490" xr:uid="{00000000-0005-0000-0000-0000572F0000}"/>
    <cellStyle name="Header2 2 2 5 3 14" xfId="20338" xr:uid="{00000000-0005-0000-0000-0000582F0000}"/>
    <cellStyle name="Header2 2 2 5 3 14 2" xfId="32155" xr:uid="{00000000-0005-0000-0000-0000592F0000}"/>
    <cellStyle name="Header2 2 2 5 3 14 2 2" xfId="42154" xr:uid="{00000000-0005-0000-0000-00005A2F0000}"/>
    <cellStyle name="Header2 2 2 5 3 14 3" xfId="37003" xr:uid="{00000000-0005-0000-0000-00005B2F0000}"/>
    <cellStyle name="Header2 2 2 5 3 15" xfId="23334" xr:uid="{00000000-0005-0000-0000-00005C2F0000}"/>
    <cellStyle name="Header2 2 2 5 3 15 2" xfId="21143" xr:uid="{00000000-0005-0000-0000-00005D2F0000}"/>
    <cellStyle name="Header2 2 2 5 3 16" xfId="22728" xr:uid="{00000000-0005-0000-0000-00005E2F0000}"/>
    <cellStyle name="Header2 2 2 5 3 2" xfId="7769" xr:uid="{00000000-0005-0000-0000-00005F2F0000}"/>
    <cellStyle name="Header2 2 2 5 3 2 10" xfId="18824" xr:uid="{00000000-0005-0000-0000-0000602F0000}"/>
    <cellStyle name="Header2 2 2 5 3 2 10 2" xfId="30641" xr:uid="{00000000-0005-0000-0000-0000612F0000}"/>
    <cellStyle name="Header2 2 2 5 3 2 10 2 2" xfId="40640" xr:uid="{00000000-0005-0000-0000-0000622F0000}"/>
    <cellStyle name="Header2 2 2 5 3 2 10 3" xfId="26299" xr:uid="{00000000-0005-0000-0000-0000632F0000}"/>
    <cellStyle name="Header2 2 2 5 3 2 10 4" xfId="35489" xr:uid="{00000000-0005-0000-0000-0000642F0000}"/>
    <cellStyle name="Header2 2 2 5 3 2 11" xfId="20249" xr:uid="{00000000-0005-0000-0000-0000652F0000}"/>
    <cellStyle name="Header2 2 2 5 3 2 11 2" xfId="32066" xr:uid="{00000000-0005-0000-0000-0000662F0000}"/>
    <cellStyle name="Header2 2 2 5 3 2 11 2 2" xfId="42065" xr:uid="{00000000-0005-0000-0000-0000672F0000}"/>
    <cellStyle name="Header2 2 2 5 3 2 11 3" xfId="36914" xr:uid="{00000000-0005-0000-0000-0000682F0000}"/>
    <cellStyle name="Header2 2 2 5 3 2 12" xfId="23333" xr:uid="{00000000-0005-0000-0000-0000692F0000}"/>
    <cellStyle name="Header2 2 2 5 3 2 12 2" xfId="21945" xr:uid="{00000000-0005-0000-0000-00006A2F0000}"/>
    <cellStyle name="Header2 2 2 5 3 2 13" xfId="22727" xr:uid="{00000000-0005-0000-0000-00006B2F0000}"/>
    <cellStyle name="Header2 2 2 5 3 2 2" xfId="15576" xr:uid="{00000000-0005-0000-0000-00006C2F0000}"/>
    <cellStyle name="Header2 2 2 5 3 2 2 2" xfId="19217" xr:uid="{00000000-0005-0000-0000-00006D2F0000}"/>
    <cellStyle name="Header2 2 2 5 3 2 2 2 2" xfId="31034" xr:uid="{00000000-0005-0000-0000-00006E2F0000}"/>
    <cellStyle name="Header2 2 2 5 3 2 2 2 2 2" xfId="41033" xr:uid="{00000000-0005-0000-0000-00006F2F0000}"/>
    <cellStyle name="Header2 2 2 5 3 2 2 2 3" xfId="26692" xr:uid="{00000000-0005-0000-0000-0000702F0000}"/>
    <cellStyle name="Header2 2 2 5 3 2 2 2 4" xfId="35882" xr:uid="{00000000-0005-0000-0000-0000712F0000}"/>
    <cellStyle name="Header2 2 2 5 3 2 2 3" xfId="19823" xr:uid="{00000000-0005-0000-0000-0000722F0000}"/>
    <cellStyle name="Header2 2 2 5 3 2 2 3 2" xfId="31640" xr:uid="{00000000-0005-0000-0000-0000732F0000}"/>
    <cellStyle name="Header2 2 2 5 3 2 2 3 2 2" xfId="41639" xr:uid="{00000000-0005-0000-0000-0000742F0000}"/>
    <cellStyle name="Header2 2 2 5 3 2 2 3 3" xfId="27298" xr:uid="{00000000-0005-0000-0000-0000752F0000}"/>
    <cellStyle name="Header2 2 2 5 3 2 2 3 4" xfId="36488" xr:uid="{00000000-0005-0000-0000-0000762F0000}"/>
    <cellStyle name="Header2 2 2 5 3 2 2 4" xfId="17953" xr:uid="{00000000-0005-0000-0000-0000772F0000}"/>
    <cellStyle name="Header2 2 2 5 3 2 2 4 2" xfId="29770" xr:uid="{00000000-0005-0000-0000-0000782F0000}"/>
    <cellStyle name="Header2 2 2 5 3 2 2 4 2 2" xfId="39769" xr:uid="{00000000-0005-0000-0000-0000792F0000}"/>
    <cellStyle name="Header2 2 2 5 3 2 2 4 3" xfId="25528" xr:uid="{00000000-0005-0000-0000-00007A2F0000}"/>
    <cellStyle name="Header2 2 2 5 3 2 2 4 4" xfId="34618" xr:uid="{00000000-0005-0000-0000-00007B2F0000}"/>
    <cellStyle name="Header2 2 2 5 3 2 2 5" xfId="20632" xr:uid="{00000000-0005-0000-0000-00007C2F0000}"/>
    <cellStyle name="Header2 2 2 5 3 2 2 5 2" xfId="32449" xr:uid="{00000000-0005-0000-0000-00007D2F0000}"/>
    <cellStyle name="Header2 2 2 5 3 2 2 5 2 2" xfId="42448" xr:uid="{00000000-0005-0000-0000-00007E2F0000}"/>
    <cellStyle name="Header2 2 2 5 3 2 2 5 3" xfId="37297" xr:uid="{00000000-0005-0000-0000-00007F2F0000}"/>
    <cellStyle name="Header2 2 2 5 3 2 2 6" xfId="23454" xr:uid="{00000000-0005-0000-0000-0000802F0000}"/>
    <cellStyle name="Header2 2 2 5 3 2 2 6 2" xfId="21910" xr:uid="{00000000-0005-0000-0000-0000812F0000}"/>
    <cellStyle name="Header2 2 2 5 3 2 2 7" xfId="23074" xr:uid="{00000000-0005-0000-0000-0000822F0000}"/>
    <cellStyle name="Header2 2 2 5 3 2 2 7 2" xfId="22057" xr:uid="{00000000-0005-0000-0000-0000832F0000}"/>
    <cellStyle name="Header2 2 2 5 3 2 2 8" xfId="22361" xr:uid="{00000000-0005-0000-0000-0000842F0000}"/>
    <cellStyle name="Header2 2 2 5 3 2 3" xfId="16157" xr:uid="{00000000-0005-0000-0000-0000852F0000}"/>
    <cellStyle name="Header2 2 2 5 3 2 3 2" xfId="19500" xr:uid="{00000000-0005-0000-0000-0000862F0000}"/>
    <cellStyle name="Header2 2 2 5 3 2 3 2 2" xfId="31317" xr:uid="{00000000-0005-0000-0000-0000872F0000}"/>
    <cellStyle name="Header2 2 2 5 3 2 3 2 2 2" xfId="41316" xr:uid="{00000000-0005-0000-0000-0000882F0000}"/>
    <cellStyle name="Header2 2 2 5 3 2 3 2 3" xfId="26975" xr:uid="{00000000-0005-0000-0000-0000892F0000}"/>
    <cellStyle name="Header2 2 2 5 3 2 3 2 4" xfId="36165" xr:uid="{00000000-0005-0000-0000-00008A2F0000}"/>
    <cellStyle name="Header2 2 2 5 3 2 3 3" xfId="20106" xr:uid="{00000000-0005-0000-0000-00008B2F0000}"/>
    <cellStyle name="Header2 2 2 5 3 2 3 3 2" xfId="31923" xr:uid="{00000000-0005-0000-0000-00008C2F0000}"/>
    <cellStyle name="Header2 2 2 5 3 2 3 3 2 2" xfId="41922" xr:uid="{00000000-0005-0000-0000-00008D2F0000}"/>
    <cellStyle name="Header2 2 2 5 3 2 3 3 3" xfId="27581" xr:uid="{00000000-0005-0000-0000-00008E2F0000}"/>
    <cellStyle name="Header2 2 2 5 3 2 3 3 4" xfId="36771" xr:uid="{00000000-0005-0000-0000-00008F2F0000}"/>
    <cellStyle name="Header2 2 2 5 3 2 3 4" xfId="17644" xr:uid="{00000000-0005-0000-0000-0000902F0000}"/>
    <cellStyle name="Header2 2 2 5 3 2 3 4 2" xfId="29461" xr:uid="{00000000-0005-0000-0000-0000912F0000}"/>
    <cellStyle name="Header2 2 2 5 3 2 3 4 2 2" xfId="39460" xr:uid="{00000000-0005-0000-0000-0000922F0000}"/>
    <cellStyle name="Header2 2 2 5 3 2 3 4 3" xfId="25219" xr:uid="{00000000-0005-0000-0000-0000932F0000}"/>
    <cellStyle name="Header2 2 2 5 3 2 3 4 4" xfId="34309" xr:uid="{00000000-0005-0000-0000-0000942F0000}"/>
    <cellStyle name="Header2 2 2 5 3 2 3 5" xfId="20915" xr:uid="{00000000-0005-0000-0000-0000952F0000}"/>
    <cellStyle name="Header2 2 2 5 3 2 3 5 2" xfId="32732" xr:uid="{00000000-0005-0000-0000-0000962F0000}"/>
    <cellStyle name="Header2 2 2 5 3 2 3 5 2 2" xfId="42731" xr:uid="{00000000-0005-0000-0000-0000972F0000}"/>
    <cellStyle name="Header2 2 2 5 3 2 3 5 3" xfId="37580" xr:uid="{00000000-0005-0000-0000-0000982F0000}"/>
    <cellStyle name="Header2 2 2 5 3 2 3 6" xfId="27974" xr:uid="{00000000-0005-0000-0000-0000992F0000}"/>
    <cellStyle name="Header2 2 2 5 3 2 3 6 2" xfId="37973" xr:uid="{00000000-0005-0000-0000-00009A2F0000}"/>
    <cellStyle name="Header2 2 2 5 3 2 3 7" xfId="22223" xr:uid="{00000000-0005-0000-0000-00009B2F0000}"/>
    <cellStyle name="Header2 2 2 5 3 2 4" xfId="15885" xr:uid="{00000000-0005-0000-0000-00009C2F0000}"/>
    <cellStyle name="Header2 2 2 5 3 2 4 2" xfId="27702" xr:uid="{00000000-0005-0000-0000-00009D2F0000}"/>
    <cellStyle name="Header2 2 2 5 3 2 4 2 2" xfId="37701" xr:uid="{00000000-0005-0000-0000-00009E2F0000}"/>
    <cellStyle name="Header2 2 2 5 3 2 4 3" xfId="23763" xr:uid="{00000000-0005-0000-0000-00009F2F0000}"/>
    <cellStyle name="Header2 2 2 5 3 2 4 4" xfId="32853" xr:uid="{00000000-0005-0000-0000-0000A02F0000}"/>
    <cellStyle name="Header2 2 2 5 3 2 5" xfId="16693" xr:uid="{00000000-0005-0000-0000-0000A12F0000}"/>
    <cellStyle name="Header2 2 2 5 3 2 5 2" xfId="28510" xr:uid="{00000000-0005-0000-0000-0000A22F0000}"/>
    <cellStyle name="Header2 2 2 5 3 2 5 2 2" xfId="38509" xr:uid="{00000000-0005-0000-0000-0000A32F0000}"/>
    <cellStyle name="Header2 2 2 5 3 2 5 3" xfId="24268" xr:uid="{00000000-0005-0000-0000-0000A42F0000}"/>
    <cellStyle name="Header2 2 2 5 3 2 5 4" xfId="33358" xr:uid="{00000000-0005-0000-0000-0000A52F0000}"/>
    <cellStyle name="Header2 2 2 5 3 2 6" xfId="16976" xr:uid="{00000000-0005-0000-0000-0000A62F0000}"/>
    <cellStyle name="Header2 2 2 5 3 2 6 2" xfId="28793" xr:uid="{00000000-0005-0000-0000-0000A72F0000}"/>
    <cellStyle name="Header2 2 2 5 3 2 6 2 2" xfId="38792" xr:uid="{00000000-0005-0000-0000-0000A82F0000}"/>
    <cellStyle name="Header2 2 2 5 3 2 6 3" xfId="24551" xr:uid="{00000000-0005-0000-0000-0000A92F0000}"/>
    <cellStyle name="Header2 2 2 5 3 2 6 4" xfId="33641" xr:uid="{00000000-0005-0000-0000-0000AA2F0000}"/>
    <cellStyle name="Header2 2 2 5 3 2 7" xfId="17091" xr:uid="{00000000-0005-0000-0000-0000AB2F0000}"/>
    <cellStyle name="Header2 2 2 5 3 2 7 2" xfId="28908" xr:uid="{00000000-0005-0000-0000-0000AC2F0000}"/>
    <cellStyle name="Header2 2 2 5 3 2 7 2 2" xfId="38907" xr:uid="{00000000-0005-0000-0000-0000AD2F0000}"/>
    <cellStyle name="Header2 2 2 5 3 2 7 3" xfId="24666" xr:uid="{00000000-0005-0000-0000-0000AE2F0000}"/>
    <cellStyle name="Header2 2 2 5 3 2 7 4" xfId="33756" xr:uid="{00000000-0005-0000-0000-0000AF2F0000}"/>
    <cellStyle name="Header2 2 2 5 3 2 8" xfId="17394" xr:uid="{00000000-0005-0000-0000-0000B02F0000}"/>
    <cellStyle name="Header2 2 2 5 3 2 8 2" xfId="29211" xr:uid="{00000000-0005-0000-0000-0000B12F0000}"/>
    <cellStyle name="Header2 2 2 5 3 2 8 2 2" xfId="39210" xr:uid="{00000000-0005-0000-0000-0000B22F0000}"/>
    <cellStyle name="Header2 2 2 5 3 2 8 3" xfId="24969" xr:uid="{00000000-0005-0000-0000-0000B32F0000}"/>
    <cellStyle name="Header2 2 2 5 3 2 8 4" xfId="34059" xr:uid="{00000000-0005-0000-0000-0000B42F0000}"/>
    <cellStyle name="Header2 2 2 5 3 2 9" xfId="18541" xr:uid="{00000000-0005-0000-0000-0000B52F0000}"/>
    <cellStyle name="Header2 2 2 5 3 2 9 2" xfId="30358" xr:uid="{00000000-0005-0000-0000-0000B62F0000}"/>
    <cellStyle name="Header2 2 2 5 3 2 9 2 2" xfId="40357" xr:uid="{00000000-0005-0000-0000-0000B72F0000}"/>
    <cellStyle name="Header2 2 2 5 3 2 9 3" xfId="26016" xr:uid="{00000000-0005-0000-0000-0000B82F0000}"/>
    <cellStyle name="Header2 2 2 5 3 2 9 4" xfId="35206" xr:uid="{00000000-0005-0000-0000-0000B92F0000}"/>
    <cellStyle name="Header2 2 2 5 3 3" xfId="7770" xr:uid="{00000000-0005-0000-0000-0000BA2F0000}"/>
    <cellStyle name="Header2 2 2 5 3 3 10" xfId="18823" xr:uid="{00000000-0005-0000-0000-0000BB2F0000}"/>
    <cellStyle name="Header2 2 2 5 3 3 10 2" xfId="30640" xr:uid="{00000000-0005-0000-0000-0000BC2F0000}"/>
    <cellStyle name="Header2 2 2 5 3 3 10 2 2" xfId="40639" xr:uid="{00000000-0005-0000-0000-0000BD2F0000}"/>
    <cellStyle name="Header2 2 2 5 3 3 10 3" xfId="26298" xr:uid="{00000000-0005-0000-0000-0000BE2F0000}"/>
    <cellStyle name="Header2 2 2 5 3 3 10 4" xfId="35488" xr:uid="{00000000-0005-0000-0000-0000BF2F0000}"/>
    <cellStyle name="Header2 2 2 5 3 3 11" xfId="20346" xr:uid="{00000000-0005-0000-0000-0000C02F0000}"/>
    <cellStyle name="Header2 2 2 5 3 3 11 2" xfId="32163" xr:uid="{00000000-0005-0000-0000-0000C12F0000}"/>
    <cellStyle name="Header2 2 2 5 3 3 11 2 2" xfId="42162" xr:uid="{00000000-0005-0000-0000-0000C22F0000}"/>
    <cellStyle name="Header2 2 2 5 3 3 11 3" xfId="37011" xr:uid="{00000000-0005-0000-0000-0000C32F0000}"/>
    <cellStyle name="Header2 2 2 5 3 3 12" xfId="23332" xr:uid="{00000000-0005-0000-0000-0000C42F0000}"/>
    <cellStyle name="Header2 2 2 5 3 3 12 2" xfId="21144" xr:uid="{00000000-0005-0000-0000-0000C52F0000}"/>
    <cellStyle name="Header2 2 2 5 3 3 13" xfId="22726" xr:uid="{00000000-0005-0000-0000-0000C62F0000}"/>
    <cellStyle name="Header2 2 2 5 3 3 2" xfId="15577" xr:uid="{00000000-0005-0000-0000-0000C72F0000}"/>
    <cellStyle name="Header2 2 2 5 3 3 2 2" xfId="19216" xr:uid="{00000000-0005-0000-0000-0000C82F0000}"/>
    <cellStyle name="Header2 2 2 5 3 3 2 2 2" xfId="31033" xr:uid="{00000000-0005-0000-0000-0000C92F0000}"/>
    <cellStyle name="Header2 2 2 5 3 3 2 2 2 2" xfId="41032" xr:uid="{00000000-0005-0000-0000-0000CA2F0000}"/>
    <cellStyle name="Header2 2 2 5 3 3 2 2 3" xfId="26691" xr:uid="{00000000-0005-0000-0000-0000CB2F0000}"/>
    <cellStyle name="Header2 2 2 5 3 3 2 2 4" xfId="35881" xr:uid="{00000000-0005-0000-0000-0000CC2F0000}"/>
    <cellStyle name="Header2 2 2 5 3 3 2 3" xfId="19822" xr:uid="{00000000-0005-0000-0000-0000CD2F0000}"/>
    <cellStyle name="Header2 2 2 5 3 3 2 3 2" xfId="31639" xr:uid="{00000000-0005-0000-0000-0000CE2F0000}"/>
    <cellStyle name="Header2 2 2 5 3 3 2 3 2 2" xfId="41638" xr:uid="{00000000-0005-0000-0000-0000CF2F0000}"/>
    <cellStyle name="Header2 2 2 5 3 3 2 3 3" xfId="27297" xr:uid="{00000000-0005-0000-0000-0000D02F0000}"/>
    <cellStyle name="Header2 2 2 5 3 3 2 3 4" xfId="36487" xr:uid="{00000000-0005-0000-0000-0000D12F0000}"/>
    <cellStyle name="Header2 2 2 5 3 3 2 4" xfId="17686" xr:uid="{00000000-0005-0000-0000-0000D22F0000}"/>
    <cellStyle name="Header2 2 2 5 3 3 2 4 2" xfId="29503" xr:uid="{00000000-0005-0000-0000-0000D32F0000}"/>
    <cellStyle name="Header2 2 2 5 3 3 2 4 2 2" xfId="39502" xr:uid="{00000000-0005-0000-0000-0000D42F0000}"/>
    <cellStyle name="Header2 2 2 5 3 3 2 4 3" xfId="25261" xr:uid="{00000000-0005-0000-0000-0000D52F0000}"/>
    <cellStyle name="Header2 2 2 5 3 3 2 4 4" xfId="34351" xr:uid="{00000000-0005-0000-0000-0000D62F0000}"/>
    <cellStyle name="Header2 2 2 5 3 3 2 5" xfId="20631" xr:uid="{00000000-0005-0000-0000-0000D72F0000}"/>
    <cellStyle name="Header2 2 2 5 3 3 2 5 2" xfId="32448" xr:uid="{00000000-0005-0000-0000-0000D82F0000}"/>
    <cellStyle name="Header2 2 2 5 3 3 2 5 2 2" xfId="42447" xr:uid="{00000000-0005-0000-0000-0000D92F0000}"/>
    <cellStyle name="Header2 2 2 5 3 3 2 5 3" xfId="37296" xr:uid="{00000000-0005-0000-0000-0000DA2F0000}"/>
    <cellStyle name="Header2 2 2 5 3 3 2 6" xfId="23455" xr:uid="{00000000-0005-0000-0000-0000DB2F0000}"/>
    <cellStyle name="Header2 2 2 5 3 3 2 6 2" xfId="21057" xr:uid="{00000000-0005-0000-0000-0000DC2F0000}"/>
    <cellStyle name="Header2 2 2 5 3 3 2 7" xfId="22875" xr:uid="{00000000-0005-0000-0000-0000DD2F0000}"/>
    <cellStyle name="Header2 2 2 5 3 3 2 7 2" xfId="21367" xr:uid="{00000000-0005-0000-0000-0000DE2F0000}"/>
    <cellStyle name="Header2 2 2 5 3 3 2 8" xfId="21609" xr:uid="{00000000-0005-0000-0000-0000DF2F0000}"/>
    <cellStyle name="Header2 2 2 5 3 3 3" xfId="16158" xr:uid="{00000000-0005-0000-0000-0000E02F0000}"/>
    <cellStyle name="Header2 2 2 5 3 3 3 2" xfId="19499" xr:uid="{00000000-0005-0000-0000-0000E12F0000}"/>
    <cellStyle name="Header2 2 2 5 3 3 3 2 2" xfId="31316" xr:uid="{00000000-0005-0000-0000-0000E22F0000}"/>
    <cellStyle name="Header2 2 2 5 3 3 3 2 2 2" xfId="41315" xr:uid="{00000000-0005-0000-0000-0000E32F0000}"/>
    <cellStyle name="Header2 2 2 5 3 3 3 2 3" xfId="26974" xr:uid="{00000000-0005-0000-0000-0000E42F0000}"/>
    <cellStyle name="Header2 2 2 5 3 3 3 2 4" xfId="36164" xr:uid="{00000000-0005-0000-0000-0000E52F0000}"/>
    <cellStyle name="Header2 2 2 5 3 3 3 3" xfId="20105" xr:uid="{00000000-0005-0000-0000-0000E62F0000}"/>
    <cellStyle name="Header2 2 2 5 3 3 3 3 2" xfId="31922" xr:uid="{00000000-0005-0000-0000-0000E72F0000}"/>
    <cellStyle name="Header2 2 2 5 3 3 3 3 2 2" xfId="41921" xr:uid="{00000000-0005-0000-0000-0000E82F0000}"/>
    <cellStyle name="Header2 2 2 5 3 3 3 3 3" xfId="27580" xr:uid="{00000000-0005-0000-0000-0000E92F0000}"/>
    <cellStyle name="Header2 2 2 5 3 3 3 3 4" xfId="36770" xr:uid="{00000000-0005-0000-0000-0000EA2F0000}"/>
    <cellStyle name="Header2 2 2 5 3 3 3 4" xfId="17757" xr:uid="{00000000-0005-0000-0000-0000EB2F0000}"/>
    <cellStyle name="Header2 2 2 5 3 3 3 4 2" xfId="29574" xr:uid="{00000000-0005-0000-0000-0000EC2F0000}"/>
    <cellStyle name="Header2 2 2 5 3 3 3 4 2 2" xfId="39573" xr:uid="{00000000-0005-0000-0000-0000ED2F0000}"/>
    <cellStyle name="Header2 2 2 5 3 3 3 4 3" xfId="25332" xr:uid="{00000000-0005-0000-0000-0000EE2F0000}"/>
    <cellStyle name="Header2 2 2 5 3 3 3 4 4" xfId="34422" xr:uid="{00000000-0005-0000-0000-0000EF2F0000}"/>
    <cellStyle name="Header2 2 2 5 3 3 3 5" xfId="20914" xr:uid="{00000000-0005-0000-0000-0000F02F0000}"/>
    <cellStyle name="Header2 2 2 5 3 3 3 5 2" xfId="32731" xr:uid="{00000000-0005-0000-0000-0000F12F0000}"/>
    <cellStyle name="Header2 2 2 5 3 3 3 5 2 2" xfId="42730" xr:uid="{00000000-0005-0000-0000-0000F22F0000}"/>
    <cellStyle name="Header2 2 2 5 3 3 3 5 3" xfId="37579" xr:uid="{00000000-0005-0000-0000-0000F32F0000}"/>
    <cellStyle name="Header2 2 2 5 3 3 3 6" xfId="27975" xr:uid="{00000000-0005-0000-0000-0000F42F0000}"/>
    <cellStyle name="Header2 2 2 5 3 3 3 6 2" xfId="37974" xr:uid="{00000000-0005-0000-0000-0000F52F0000}"/>
    <cellStyle name="Header2 2 2 5 3 3 3 7" xfId="21465" xr:uid="{00000000-0005-0000-0000-0000F62F0000}"/>
    <cellStyle name="Header2 2 2 5 3 3 4" xfId="15886" xr:uid="{00000000-0005-0000-0000-0000F72F0000}"/>
    <cellStyle name="Header2 2 2 5 3 3 4 2" xfId="27703" xr:uid="{00000000-0005-0000-0000-0000F82F0000}"/>
    <cellStyle name="Header2 2 2 5 3 3 4 2 2" xfId="37702" xr:uid="{00000000-0005-0000-0000-0000F92F0000}"/>
    <cellStyle name="Header2 2 2 5 3 3 4 3" xfId="23764" xr:uid="{00000000-0005-0000-0000-0000FA2F0000}"/>
    <cellStyle name="Header2 2 2 5 3 3 4 4" xfId="32854" xr:uid="{00000000-0005-0000-0000-0000FB2F0000}"/>
    <cellStyle name="Header2 2 2 5 3 3 5" xfId="16692" xr:uid="{00000000-0005-0000-0000-0000FC2F0000}"/>
    <cellStyle name="Header2 2 2 5 3 3 5 2" xfId="28509" xr:uid="{00000000-0005-0000-0000-0000FD2F0000}"/>
    <cellStyle name="Header2 2 2 5 3 3 5 2 2" xfId="38508" xr:uid="{00000000-0005-0000-0000-0000FE2F0000}"/>
    <cellStyle name="Header2 2 2 5 3 3 5 3" xfId="24267" xr:uid="{00000000-0005-0000-0000-0000FF2F0000}"/>
    <cellStyle name="Header2 2 2 5 3 3 5 4" xfId="33357" xr:uid="{00000000-0005-0000-0000-000000300000}"/>
    <cellStyle name="Header2 2 2 5 3 3 6" xfId="16975" xr:uid="{00000000-0005-0000-0000-000001300000}"/>
    <cellStyle name="Header2 2 2 5 3 3 6 2" xfId="28792" xr:uid="{00000000-0005-0000-0000-000002300000}"/>
    <cellStyle name="Header2 2 2 5 3 3 6 2 2" xfId="38791" xr:uid="{00000000-0005-0000-0000-000003300000}"/>
    <cellStyle name="Header2 2 2 5 3 3 6 3" xfId="24550" xr:uid="{00000000-0005-0000-0000-000004300000}"/>
    <cellStyle name="Header2 2 2 5 3 3 6 4" xfId="33640" xr:uid="{00000000-0005-0000-0000-000005300000}"/>
    <cellStyle name="Header2 2 2 5 3 3 7" xfId="17092" xr:uid="{00000000-0005-0000-0000-000006300000}"/>
    <cellStyle name="Header2 2 2 5 3 3 7 2" xfId="28909" xr:uid="{00000000-0005-0000-0000-000007300000}"/>
    <cellStyle name="Header2 2 2 5 3 3 7 2 2" xfId="38908" xr:uid="{00000000-0005-0000-0000-000008300000}"/>
    <cellStyle name="Header2 2 2 5 3 3 7 3" xfId="24667" xr:uid="{00000000-0005-0000-0000-000009300000}"/>
    <cellStyle name="Header2 2 2 5 3 3 7 4" xfId="33757" xr:uid="{00000000-0005-0000-0000-00000A300000}"/>
    <cellStyle name="Header2 2 2 5 3 3 8" xfId="17395" xr:uid="{00000000-0005-0000-0000-00000B300000}"/>
    <cellStyle name="Header2 2 2 5 3 3 8 2" xfId="29212" xr:uid="{00000000-0005-0000-0000-00000C300000}"/>
    <cellStyle name="Header2 2 2 5 3 3 8 2 2" xfId="39211" xr:uid="{00000000-0005-0000-0000-00000D300000}"/>
    <cellStyle name="Header2 2 2 5 3 3 8 3" xfId="24970" xr:uid="{00000000-0005-0000-0000-00000E300000}"/>
    <cellStyle name="Header2 2 2 5 3 3 8 4" xfId="34060" xr:uid="{00000000-0005-0000-0000-00000F300000}"/>
    <cellStyle name="Header2 2 2 5 3 3 9" xfId="18540" xr:uid="{00000000-0005-0000-0000-000010300000}"/>
    <cellStyle name="Header2 2 2 5 3 3 9 2" xfId="30357" xr:uid="{00000000-0005-0000-0000-000011300000}"/>
    <cellStyle name="Header2 2 2 5 3 3 9 2 2" xfId="40356" xr:uid="{00000000-0005-0000-0000-000012300000}"/>
    <cellStyle name="Header2 2 2 5 3 3 9 3" xfId="26015" xr:uid="{00000000-0005-0000-0000-000013300000}"/>
    <cellStyle name="Header2 2 2 5 3 3 9 4" xfId="35205" xr:uid="{00000000-0005-0000-0000-000014300000}"/>
    <cellStyle name="Header2 2 2 5 3 4" xfId="7771" xr:uid="{00000000-0005-0000-0000-000015300000}"/>
    <cellStyle name="Header2 2 2 5 3 4 10" xfId="18929" xr:uid="{00000000-0005-0000-0000-000016300000}"/>
    <cellStyle name="Header2 2 2 5 3 4 10 2" xfId="30746" xr:uid="{00000000-0005-0000-0000-000017300000}"/>
    <cellStyle name="Header2 2 2 5 3 4 10 2 2" xfId="40745" xr:uid="{00000000-0005-0000-0000-000018300000}"/>
    <cellStyle name="Header2 2 2 5 3 4 10 3" xfId="26404" xr:uid="{00000000-0005-0000-0000-000019300000}"/>
    <cellStyle name="Header2 2 2 5 3 4 10 4" xfId="35594" xr:uid="{00000000-0005-0000-0000-00001A300000}"/>
    <cellStyle name="Header2 2 2 5 3 4 11" xfId="18220" xr:uid="{00000000-0005-0000-0000-00001B300000}"/>
    <cellStyle name="Header2 2 2 5 3 4 11 2" xfId="30037" xr:uid="{00000000-0005-0000-0000-00001C300000}"/>
    <cellStyle name="Header2 2 2 5 3 4 11 2 2" xfId="40036" xr:uid="{00000000-0005-0000-0000-00001D300000}"/>
    <cellStyle name="Header2 2 2 5 3 4 11 3" xfId="34885" xr:uid="{00000000-0005-0000-0000-00001E300000}"/>
    <cellStyle name="Header2 2 2 5 3 4 12" xfId="23331" xr:uid="{00000000-0005-0000-0000-00001F300000}"/>
    <cellStyle name="Header2 2 2 5 3 4 12 2" xfId="21946" xr:uid="{00000000-0005-0000-0000-000020300000}"/>
    <cellStyle name="Header2 2 2 5 3 4 13" xfId="22725" xr:uid="{00000000-0005-0000-0000-000021300000}"/>
    <cellStyle name="Header2 2 2 5 3 4 2" xfId="15578" xr:uid="{00000000-0005-0000-0000-000022300000}"/>
    <cellStyle name="Header2 2 2 5 3 4 2 2" xfId="19215" xr:uid="{00000000-0005-0000-0000-000023300000}"/>
    <cellStyle name="Header2 2 2 5 3 4 2 2 2" xfId="31032" xr:uid="{00000000-0005-0000-0000-000024300000}"/>
    <cellStyle name="Header2 2 2 5 3 4 2 2 2 2" xfId="41031" xr:uid="{00000000-0005-0000-0000-000025300000}"/>
    <cellStyle name="Header2 2 2 5 3 4 2 2 3" xfId="26690" xr:uid="{00000000-0005-0000-0000-000026300000}"/>
    <cellStyle name="Header2 2 2 5 3 4 2 2 4" xfId="35880" xr:uid="{00000000-0005-0000-0000-000027300000}"/>
    <cellStyle name="Header2 2 2 5 3 4 2 3" xfId="19821" xr:uid="{00000000-0005-0000-0000-000028300000}"/>
    <cellStyle name="Header2 2 2 5 3 4 2 3 2" xfId="31638" xr:uid="{00000000-0005-0000-0000-000029300000}"/>
    <cellStyle name="Header2 2 2 5 3 4 2 3 2 2" xfId="41637" xr:uid="{00000000-0005-0000-0000-00002A300000}"/>
    <cellStyle name="Header2 2 2 5 3 4 2 3 3" xfId="27296" xr:uid="{00000000-0005-0000-0000-00002B300000}"/>
    <cellStyle name="Header2 2 2 5 3 4 2 3 4" xfId="36486" xr:uid="{00000000-0005-0000-0000-00002C300000}"/>
    <cellStyle name="Header2 2 2 5 3 4 2 4" xfId="18135" xr:uid="{00000000-0005-0000-0000-00002D300000}"/>
    <cellStyle name="Header2 2 2 5 3 4 2 4 2" xfId="29952" xr:uid="{00000000-0005-0000-0000-00002E300000}"/>
    <cellStyle name="Header2 2 2 5 3 4 2 4 2 2" xfId="39951" xr:uid="{00000000-0005-0000-0000-00002F300000}"/>
    <cellStyle name="Header2 2 2 5 3 4 2 4 3" xfId="25710" xr:uid="{00000000-0005-0000-0000-000030300000}"/>
    <cellStyle name="Header2 2 2 5 3 4 2 4 4" xfId="34800" xr:uid="{00000000-0005-0000-0000-000031300000}"/>
    <cellStyle name="Header2 2 2 5 3 4 2 5" xfId="20630" xr:uid="{00000000-0005-0000-0000-000032300000}"/>
    <cellStyle name="Header2 2 2 5 3 4 2 5 2" xfId="32447" xr:uid="{00000000-0005-0000-0000-000033300000}"/>
    <cellStyle name="Header2 2 2 5 3 4 2 5 2 2" xfId="42446" xr:uid="{00000000-0005-0000-0000-000034300000}"/>
    <cellStyle name="Header2 2 2 5 3 4 2 5 3" xfId="37295" xr:uid="{00000000-0005-0000-0000-000035300000}"/>
    <cellStyle name="Header2 2 2 5 3 4 2 6" xfId="23456" xr:uid="{00000000-0005-0000-0000-000036300000}"/>
    <cellStyle name="Header2 2 2 5 3 4 2 6 2" xfId="21056" xr:uid="{00000000-0005-0000-0000-000037300000}"/>
    <cellStyle name="Header2 2 2 5 3 4 2 7" xfId="22874" xr:uid="{00000000-0005-0000-0000-000038300000}"/>
    <cellStyle name="Header2 2 2 5 3 4 2 7 2" xfId="21368" xr:uid="{00000000-0005-0000-0000-000039300000}"/>
    <cellStyle name="Header2 2 2 5 3 4 2 8" xfId="22362" xr:uid="{00000000-0005-0000-0000-00003A300000}"/>
    <cellStyle name="Header2 2 2 5 3 4 3" xfId="16159" xr:uid="{00000000-0005-0000-0000-00003B300000}"/>
    <cellStyle name="Header2 2 2 5 3 4 3 2" xfId="19536" xr:uid="{00000000-0005-0000-0000-00003C300000}"/>
    <cellStyle name="Header2 2 2 5 3 4 3 2 2" xfId="31353" xr:uid="{00000000-0005-0000-0000-00003D300000}"/>
    <cellStyle name="Header2 2 2 5 3 4 3 2 2 2" xfId="41352" xr:uid="{00000000-0005-0000-0000-00003E300000}"/>
    <cellStyle name="Header2 2 2 5 3 4 3 2 3" xfId="27011" xr:uid="{00000000-0005-0000-0000-00003F300000}"/>
    <cellStyle name="Header2 2 2 5 3 4 3 2 4" xfId="36201" xr:uid="{00000000-0005-0000-0000-000040300000}"/>
    <cellStyle name="Header2 2 2 5 3 4 3 3" xfId="20142" xr:uid="{00000000-0005-0000-0000-000041300000}"/>
    <cellStyle name="Header2 2 2 5 3 4 3 3 2" xfId="31959" xr:uid="{00000000-0005-0000-0000-000042300000}"/>
    <cellStyle name="Header2 2 2 5 3 4 3 3 2 2" xfId="41958" xr:uid="{00000000-0005-0000-0000-000043300000}"/>
    <cellStyle name="Header2 2 2 5 3 4 3 3 3" xfId="27617" xr:uid="{00000000-0005-0000-0000-000044300000}"/>
    <cellStyle name="Header2 2 2 5 3 4 3 3 4" xfId="36807" xr:uid="{00000000-0005-0000-0000-000045300000}"/>
    <cellStyle name="Header2 2 2 5 3 4 3 4" xfId="17881" xr:uid="{00000000-0005-0000-0000-000046300000}"/>
    <cellStyle name="Header2 2 2 5 3 4 3 4 2" xfId="29698" xr:uid="{00000000-0005-0000-0000-000047300000}"/>
    <cellStyle name="Header2 2 2 5 3 4 3 4 2 2" xfId="39697" xr:uid="{00000000-0005-0000-0000-000048300000}"/>
    <cellStyle name="Header2 2 2 5 3 4 3 4 3" xfId="25456" xr:uid="{00000000-0005-0000-0000-000049300000}"/>
    <cellStyle name="Header2 2 2 5 3 4 3 4 4" xfId="34546" xr:uid="{00000000-0005-0000-0000-00004A300000}"/>
    <cellStyle name="Header2 2 2 5 3 4 3 5" xfId="20951" xr:uid="{00000000-0005-0000-0000-00004B300000}"/>
    <cellStyle name="Header2 2 2 5 3 4 3 5 2" xfId="32768" xr:uid="{00000000-0005-0000-0000-00004C300000}"/>
    <cellStyle name="Header2 2 2 5 3 4 3 5 2 2" xfId="42767" xr:uid="{00000000-0005-0000-0000-00004D300000}"/>
    <cellStyle name="Header2 2 2 5 3 4 3 5 3" xfId="37616" xr:uid="{00000000-0005-0000-0000-00004E300000}"/>
    <cellStyle name="Header2 2 2 5 3 4 3 6" xfId="27976" xr:uid="{00000000-0005-0000-0000-00004F300000}"/>
    <cellStyle name="Header2 2 2 5 3 4 3 6 2" xfId="37975" xr:uid="{00000000-0005-0000-0000-000050300000}"/>
    <cellStyle name="Header2 2 2 5 3 4 3 7" xfId="21439" xr:uid="{00000000-0005-0000-0000-000051300000}"/>
    <cellStyle name="Header2 2 2 5 3 4 4" xfId="15865" xr:uid="{00000000-0005-0000-0000-000052300000}"/>
    <cellStyle name="Header2 2 2 5 3 4 4 2" xfId="27682" xr:uid="{00000000-0005-0000-0000-000053300000}"/>
    <cellStyle name="Header2 2 2 5 3 4 4 2 2" xfId="37681" xr:uid="{00000000-0005-0000-0000-000054300000}"/>
    <cellStyle name="Header2 2 2 5 3 4 4 3" xfId="23743" xr:uid="{00000000-0005-0000-0000-000055300000}"/>
    <cellStyle name="Header2 2 2 5 3 4 4 4" xfId="32833" xr:uid="{00000000-0005-0000-0000-000056300000}"/>
    <cellStyle name="Header2 2 2 5 3 4 5" xfId="16691" xr:uid="{00000000-0005-0000-0000-000057300000}"/>
    <cellStyle name="Header2 2 2 5 3 4 5 2" xfId="28508" xr:uid="{00000000-0005-0000-0000-000058300000}"/>
    <cellStyle name="Header2 2 2 5 3 4 5 2 2" xfId="38507" xr:uid="{00000000-0005-0000-0000-000059300000}"/>
    <cellStyle name="Header2 2 2 5 3 4 5 3" xfId="24266" xr:uid="{00000000-0005-0000-0000-00005A300000}"/>
    <cellStyle name="Header2 2 2 5 3 4 5 4" xfId="33356" xr:uid="{00000000-0005-0000-0000-00005B300000}"/>
    <cellStyle name="Header2 2 2 5 3 4 6" xfId="16429" xr:uid="{00000000-0005-0000-0000-00005C300000}"/>
    <cellStyle name="Header2 2 2 5 3 4 6 2" xfId="28246" xr:uid="{00000000-0005-0000-0000-00005D300000}"/>
    <cellStyle name="Header2 2 2 5 3 4 6 2 2" xfId="38245" xr:uid="{00000000-0005-0000-0000-00005E300000}"/>
    <cellStyle name="Header2 2 2 5 3 4 6 3" xfId="24004" xr:uid="{00000000-0005-0000-0000-00005F300000}"/>
    <cellStyle name="Header2 2 2 5 3 4 6 4" xfId="33094" xr:uid="{00000000-0005-0000-0000-000060300000}"/>
    <cellStyle name="Header2 2 2 5 3 4 7" xfId="17093" xr:uid="{00000000-0005-0000-0000-000061300000}"/>
    <cellStyle name="Header2 2 2 5 3 4 7 2" xfId="28910" xr:uid="{00000000-0005-0000-0000-000062300000}"/>
    <cellStyle name="Header2 2 2 5 3 4 7 2 2" xfId="38909" xr:uid="{00000000-0005-0000-0000-000063300000}"/>
    <cellStyle name="Header2 2 2 5 3 4 7 3" xfId="24668" xr:uid="{00000000-0005-0000-0000-000064300000}"/>
    <cellStyle name="Header2 2 2 5 3 4 7 4" xfId="33758" xr:uid="{00000000-0005-0000-0000-000065300000}"/>
    <cellStyle name="Header2 2 2 5 3 4 8" xfId="17396" xr:uid="{00000000-0005-0000-0000-000066300000}"/>
    <cellStyle name="Header2 2 2 5 3 4 8 2" xfId="29213" xr:uid="{00000000-0005-0000-0000-000067300000}"/>
    <cellStyle name="Header2 2 2 5 3 4 8 2 2" xfId="39212" xr:uid="{00000000-0005-0000-0000-000068300000}"/>
    <cellStyle name="Header2 2 2 5 3 4 8 3" xfId="24971" xr:uid="{00000000-0005-0000-0000-000069300000}"/>
    <cellStyle name="Header2 2 2 5 3 4 8 4" xfId="34061" xr:uid="{00000000-0005-0000-0000-00006A300000}"/>
    <cellStyle name="Header2 2 2 5 3 4 9" xfId="18539" xr:uid="{00000000-0005-0000-0000-00006B300000}"/>
    <cellStyle name="Header2 2 2 5 3 4 9 2" xfId="30356" xr:uid="{00000000-0005-0000-0000-00006C300000}"/>
    <cellStyle name="Header2 2 2 5 3 4 9 2 2" xfId="40355" xr:uid="{00000000-0005-0000-0000-00006D300000}"/>
    <cellStyle name="Header2 2 2 5 3 4 9 3" xfId="26014" xr:uid="{00000000-0005-0000-0000-00006E300000}"/>
    <cellStyle name="Header2 2 2 5 3 4 9 4" xfId="35204" xr:uid="{00000000-0005-0000-0000-00006F300000}"/>
    <cellStyle name="Header2 2 2 5 3 5" xfId="15575" xr:uid="{00000000-0005-0000-0000-000070300000}"/>
    <cellStyle name="Header2 2 2 5 3 5 2" xfId="19218" xr:uid="{00000000-0005-0000-0000-000071300000}"/>
    <cellStyle name="Header2 2 2 5 3 5 2 2" xfId="31035" xr:uid="{00000000-0005-0000-0000-000072300000}"/>
    <cellStyle name="Header2 2 2 5 3 5 2 2 2" xfId="41034" xr:uid="{00000000-0005-0000-0000-000073300000}"/>
    <cellStyle name="Header2 2 2 5 3 5 2 3" xfId="26693" xr:uid="{00000000-0005-0000-0000-000074300000}"/>
    <cellStyle name="Header2 2 2 5 3 5 2 4" xfId="35883" xr:uid="{00000000-0005-0000-0000-000075300000}"/>
    <cellStyle name="Header2 2 2 5 3 5 3" xfId="19824" xr:uid="{00000000-0005-0000-0000-000076300000}"/>
    <cellStyle name="Header2 2 2 5 3 5 3 2" xfId="31641" xr:uid="{00000000-0005-0000-0000-000077300000}"/>
    <cellStyle name="Header2 2 2 5 3 5 3 2 2" xfId="41640" xr:uid="{00000000-0005-0000-0000-000078300000}"/>
    <cellStyle name="Header2 2 2 5 3 5 3 3" xfId="27299" xr:uid="{00000000-0005-0000-0000-000079300000}"/>
    <cellStyle name="Header2 2 2 5 3 5 3 4" xfId="36489" xr:uid="{00000000-0005-0000-0000-00007A300000}"/>
    <cellStyle name="Header2 2 2 5 3 5 4" xfId="17952" xr:uid="{00000000-0005-0000-0000-00007B300000}"/>
    <cellStyle name="Header2 2 2 5 3 5 4 2" xfId="29769" xr:uid="{00000000-0005-0000-0000-00007C300000}"/>
    <cellStyle name="Header2 2 2 5 3 5 4 2 2" xfId="39768" xr:uid="{00000000-0005-0000-0000-00007D300000}"/>
    <cellStyle name="Header2 2 2 5 3 5 4 3" xfId="25527" xr:uid="{00000000-0005-0000-0000-00007E300000}"/>
    <cellStyle name="Header2 2 2 5 3 5 4 4" xfId="34617" xr:uid="{00000000-0005-0000-0000-00007F300000}"/>
    <cellStyle name="Header2 2 2 5 3 5 5" xfId="20633" xr:uid="{00000000-0005-0000-0000-000080300000}"/>
    <cellStyle name="Header2 2 2 5 3 5 5 2" xfId="32450" xr:uid="{00000000-0005-0000-0000-000081300000}"/>
    <cellStyle name="Header2 2 2 5 3 5 5 2 2" xfId="42449" xr:uid="{00000000-0005-0000-0000-000082300000}"/>
    <cellStyle name="Header2 2 2 5 3 5 5 3" xfId="37298" xr:uid="{00000000-0005-0000-0000-000083300000}"/>
    <cellStyle name="Header2 2 2 5 3 5 6" xfId="23453" xr:uid="{00000000-0005-0000-0000-000084300000}"/>
    <cellStyle name="Header2 2 2 5 3 5 6 2" xfId="21058" xr:uid="{00000000-0005-0000-0000-000085300000}"/>
    <cellStyle name="Header2 2 2 5 3 5 7" xfId="22876" xr:uid="{00000000-0005-0000-0000-000086300000}"/>
    <cellStyle name="Header2 2 2 5 3 5 7 2" xfId="21366" xr:uid="{00000000-0005-0000-0000-000087300000}"/>
    <cellStyle name="Header2 2 2 5 3 5 8" xfId="21608" xr:uid="{00000000-0005-0000-0000-000088300000}"/>
    <cellStyle name="Header2 2 2 5 3 6" xfId="16156" xr:uid="{00000000-0005-0000-0000-000089300000}"/>
    <cellStyle name="Header2 2 2 5 3 6 2" xfId="19501" xr:uid="{00000000-0005-0000-0000-00008A300000}"/>
    <cellStyle name="Header2 2 2 5 3 6 2 2" xfId="31318" xr:uid="{00000000-0005-0000-0000-00008B300000}"/>
    <cellStyle name="Header2 2 2 5 3 6 2 2 2" xfId="41317" xr:uid="{00000000-0005-0000-0000-00008C300000}"/>
    <cellStyle name="Header2 2 2 5 3 6 2 3" xfId="26976" xr:uid="{00000000-0005-0000-0000-00008D300000}"/>
    <cellStyle name="Header2 2 2 5 3 6 2 4" xfId="36166" xr:uid="{00000000-0005-0000-0000-00008E300000}"/>
    <cellStyle name="Header2 2 2 5 3 6 3" xfId="20107" xr:uid="{00000000-0005-0000-0000-00008F300000}"/>
    <cellStyle name="Header2 2 2 5 3 6 3 2" xfId="31924" xr:uid="{00000000-0005-0000-0000-000090300000}"/>
    <cellStyle name="Header2 2 2 5 3 6 3 2 2" xfId="41923" xr:uid="{00000000-0005-0000-0000-000091300000}"/>
    <cellStyle name="Header2 2 2 5 3 6 3 3" xfId="27582" xr:uid="{00000000-0005-0000-0000-000092300000}"/>
    <cellStyle name="Header2 2 2 5 3 6 3 4" xfId="36772" xr:uid="{00000000-0005-0000-0000-000093300000}"/>
    <cellStyle name="Header2 2 2 5 3 6 4" xfId="17889" xr:uid="{00000000-0005-0000-0000-000094300000}"/>
    <cellStyle name="Header2 2 2 5 3 6 4 2" xfId="29706" xr:uid="{00000000-0005-0000-0000-000095300000}"/>
    <cellStyle name="Header2 2 2 5 3 6 4 2 2" xfId="39705" xr:uid="{00000000-0005-0000-0000-000096300000}"/>
    <cellStyle name="Header2 2 2 5 3 6 4 3" xfId="25464" xr:uid="{00000000-0005-0000-0000-000097300000}"/>
    <cellStyle name="Header2 2 2 5 3 6 4 4" xfId="34554" xr:uid="{00000000-0005-0000-0000-000098300000}"/>
    <cellStyle name="Header2 2 2 5 3 6 5" xfId="20916" xr:uid="{00000000-0005-0000-0000-000099300000}"/>
    <cellStyle name="Header2 2 2 5 3 6 5 2" xfId="32733" xr:uid="{00000000-0005-0000-0000-00009A300000}"/>
    <cellStyle name="Header2 2 2 5 3 6 5 2 2" xfId="42732" xr:uid="{00000000-0005-0000-0000-00009B300000}"/>
    <cellStyle name="Header2 2 2 5 3 6 5 3" xfId="37581" xr:uid="{00000000-0005-0000-0000-00009C300000}"/>
    <cellStyle name="Header2 2 2 5 3 6 6" xfId="27973" xr:uid="{00000000-0005-0000-0000-00009D300000}"/>
    <cellStyle name="Header2 2 2 5 3 6 6 2" xfId="37972" xr:uid="{00000000-0005-0000-0000-00009E300000}"/>
    <cellStyle name="Header2 2 2 5 3 6 7" xfId="21464" xr:uid="{00000000-0005-0000-0000-00009F300000}"/>
    <cellStyle name="Header2 2 2 5 3 7" xfId="15852" xr:uid="{00000000-0005-0000-0000-0000A0300000}"/>
    <cellStyle name="Header2 2 2 5 3 7 2" xfId="27669" xr:uid="{00000000-0005-0000-0000-0000A1300000}"/>
    <cellStyle name="Header2 2 2 5 3 7 2 2" xfId="37668" xr:uid="{00000000-0005-0000-0000-0000A2300000}"/>
    <cellStyle name="Header2 2 2 5 3 7 3" xfId="23730" xr:uid="{00000000-0005-0000-0000-0000A3300000}"/>
    <cellStyle name="Header2 2 2 5 3 7 4" xfId="32820" xr:uid="{00000000-0005-0000-0000-0000A4300000}"/>
    <cellStyle name="Header2 2 2 5 3 8" xfId="16694" xr:uid="{00000000-0005-0000-0000-0000A5300000}"/>
    <cellStyle name="Header2 2 2 5 3 8 2" xfId="28511" xr:uid="{00000000-0005-0000-0000-0000A6300000}"/>
    <cellStyle name="Header2 2 2 5 3 8 2 2" xfId="38510" xr:uid="{00000000-0005-0000-0000-0000A7300000}"/>
    <cellStyle name="Header2 2 2 5 3 8 3" xfId="24269" xr:uid="{00000000-0005-0000-0000-0000A8300000}"/>
    <cellStyle name="Header2 2 2 5 3 8 4" xfId="33359" xr:uid="{00000000-0005-0000-0000-0000A9300000}"/>
    <cellStyle name="Header2 2 2 5 3 9" xfId="16977" xr:uid="{00000000-0005-0000-0000-0000AA300000}"/>
    <cellStyle name="Header2 2 2 5 3 9 2" xfId="28794" xr:uid="{00000000-0005-0000-0000-0000AB300000}"/>
    <cellStyle name="Header2 2 2 5 3 9 2 2" xfId="38793" xr:uid="{00000000-0005-0000-0000-0000AC300000}"/>
    <cellStyle name="Header2 2 2 5 3 9 3" xfId="24552" xr:uid="{00000000-0005-0000-0000-0000AD300000}"/>
    <cellStyle name="Header2 2 2 5 3 9 4" xfId="33642" xr:uid="{00000000-0005-0000-0000-0000AE300000}"/>
    <cellStyle name="Header2 2 2 5 4" xfId="7772" xr:uid="{00000000-0005-0000-0000-0000AF300000}"/>
    <cellStyle name="Header2 2 2 5 4 10" xfId="17857" xr:uid="{00000000-0005-0000-0000-0000B0300000}"/>
    <cellStyle name="Header2 2 2 5 4 10 2" xfId="29674" xr:uid="{00000000-0005-0000-0000-0000B1300000}"/>
    <cellStyle name="Header2 2 2 5 4 10 2 2" xfId="39673" xr:uid="{00000000-0005-0000-0000-0000B2300000}"/>
    <cellStyle name="Header2 2 2 5 4 10 3" xfId="25432" xr:uid="{00000000-0005-0000-0000-0000B3300000}"/>
    <cellStyle name="Header2 2 2 5 4 10 4" xfId="34522" xr:uid="{00000000-0005-0000-0000-0000B4300000}"/>
    <cellStyle name="Header2 2 2 5 4 11" xfId="18221" xr:uid="{00000000-0005-0000-0000-0000B5300000}"/>
    <cellStyle name="Header2 2 2 5 4 11 2" xfId="30038" xr:uid="{00000000-0005-0000-0000-0000B6300000}"/>
    <cellStyle name="Header2 2 2 5 4 11 2 2" xfId="40037" xr:uid="{00000000-0005-0000-0000-0000B7300000}"/>
    <cellStyle name="Header2 2 2 5 4 11 3" xfId="34886" xr:uid="{00000000-0005-0000-0000-0000B8300000}"/>
    <cellStyle name="Header2 2 2 5 4 12" xfId="23330" xr:uid="{00000000-0005-0000-0000-0000B9300000}"/>
    <cellStyle name="Header2 2 2 5 4 12 2" xfId="21145" xr:uid="{00000000-0005-0000-0000-0000BA300000}"/>
    <cellStyle name="Header2 2 2 5 4 13" xfId="22724" xr:uid="{00000000-0005-0000-0000-0000BB300000}"/>
    <cellStyle name="Header2 2 2 5 4 2" xfId="15579" xr:uid="{00000000-0005-0000-0000-0000BC300000}"/>
    <cellStyle name="Header2 2 2 5 4 2 2" xfId="19214" xr:uid="{00000000-0005-0000-0000-0000BD300000}"/>
    <cellStyle name="Header2 2 2 5 4 2 2 2" xfId="31031" xr:uid="{00000000-0005-0000-0000-0000BE300000}"/>
    <cellStyle name="Header2 2 2 5 4 2 2 2 2" xfId="41030" xr:uid="{00000000-0005-0000-0000-0000BF300000}"/>
    <cellStyle name="Header2 2 2 5 4 2 2 3" xfId="26689" xr:uid="{00000000-0005-0000-0000-0000C0300000}"/>
    <cellStyle name="Header2 2 2 5 4 2 2 4" xfId="35879" xr:uid="{00000000-0005-0000-0000-0000C1300000}"/>
    <cellStyle name="Header2 2 2 5 4 2 3" xfId="19820" xr:uid="{00000000-0005-0000-0000-0000C2300000}"/>
    <cellStyle name="Header2 2 2 5 4 2 3 2" xfId="31637" xr:uid="{00000000-0005-0000-0000-0000C3300000}"/>
    <cellStyle name="Header2 2 2 5 4 2 3 2 2" xfId="41636" xr:uid="{00000000-0005-0000-0000-0000C4300000}"/>
    <cellStyle name="Header2 2 2 5 4 2 3 3" xfId="27295" xr:uid="{00000000-0005-0000-0000-0000C5300000}"/>
    <cellStyle name="Header2 2 2 5 4 2 3 4" xfId="36485" xr:uid="{00000000-0005-0000-0000-0000C6300000}"/>
    <cellStyle name="Header2 2 2 5 4 2 4" xfId="17954" xr:uid="{00000000-0005-0000-0000-0000C7300000}"/>
    <cellStyle name="Header2 2 2 5 4 2 4 2" xfId="29771" xr:uid="{00000000-0005-0000-0000-0000C8300000}"/>
    <cellStyle name="Header2 2 2 5 4 2 4 2 2" xfId="39770" xr:uid="{00000000-0005-0000-0000-0000C9300000}"/>
    <cellStyle name="Header2 2 2 5 4 2 4 3" xfId="25529" xr:uid="{00000000-0005-0000-0000-0000CA300000}"/>
    <cellStyle name="Header2 2 2 5 4 2 4 4" xfId="34619" xr:uid="{00000000-0005-0000-0000-0000CB300000}"/>
    <cellStyle name="Header2 2 2 5 4 2 5" xfId="20629" xr:uid="{00000000-0005-0000-0000-0000CC300000}"/>
    <cellStyle name="Header2 2 2 5 4 2 5 2" xfId="32446" xr:uid="{00000000-0005-0000-0000-0000CD300000}"/>
    <cellStyle name="Header2 2 2 5 4 2 5 2 2" xfId="42445" xr:uid="{00000000-0005-0000-0000-0000CE300000}"/>
    <cellStyle name="Header2 2 2 5 4 2 5 3" xfId="37294" xr:uid="{00000000-0005-0000-0000-0000CF300000}"/>
    <cellStyle name="Header2 2 2 5 4 2 6" xfId="23457" xr:uid="{00000000-0005-0000-0000-0000D0300000}"/>
    <cellStyle name="Header2 2 2 5 4 2 6 2" xfId="21055" xr:uid="{00000000-0005-0000-0000-0000D1300000}"/>
    <cellStyle name="Header2 2 2 5 4 2 7" xfId="22873" xr:uid="{00000000-0005-0000-0000-0000D2300000}"/>
    <cellStyle name="Header2 2 2 5 4 2 7 2" xfId="22179" xr:uid="{00000000-0005-0000-0000-0000D3300000}"/>
    <cellStyle name="Header2 2 2 5 4 2 8" xfId="22363" xr:uid="{00000000-0005-0000-0000-0000D4300000}"/>
    <cellStyle name="Header2 2 2 5 4 3" xfId="16160" xr:uid="{00000000-0005-0000-0000-0000D5300000}"/>
    <cellStyle name="Header2 2 2 5 4 3 2" xfId="18956" xr:uid="{00000000-0005-0000-0000-0000D6300000}"/>
    <cellStyle name="Header2 2 2 5 4 3 2 2" xfId="30773" xr:uid="{00000000-0005-0000-0000-0000D7300000}"/>
    <cellStyle name="Header2 2 2 5 4 3 2 2 2" xfId="40772" xr:uid="{00000000-0005-0000-0000-0000D8300000}"/>
    <cellStyle name="Header2 2 2 5 4 3 2 3" xfId="26431" xr:uid="{00000000-0005-0000-0000-0000D9300000}"/>
    <cellStyle name="Header2 2 2 5 4 3 2 4" xfId="35621" xr:uid="{00000000-0005-0000-0000-0000DA300000}"/>
    <cellStyle name="Header2 2 2 5 4 3 3" xfId="19562" xr:uid="{00000000-0005-0000-0000-0000DB300000}"/>
    <cellStyle name="Header2 2 2 5 4 3 3 2" xfId="31379" xr:uid="{00000000-0005-0000-0000-0000DC300000}"/>
    <cellStyle name="Header2 2 2 5 4 3 3 2 2" xfId="41378" xr:uid="{00000000-0005-0000-0000-0000DD300000}"/>
    <cellStyle name="Header2 2 2 5 4 3 3 3" xfId="27037" xr:uid="{00000000-0005-0000-0000-0000DE300000}"/>
    <cellStyle name="Header2 2 2 5 4 3 3 4" xfId="36227" xr:uid="{00000000-0005-0000-0000-0000DF300000}"/>
    <cellStyle name="Header2 2 2 5 4 3 4" xfId="17740" xr:uid="{00000000-0005-0000-0000-0000E0300000}"/>
    <cellStyle name="Header2 2 2 5 4 3 4 2" xfId="29557" xr:uid="{00000000-0005-0000-0000-0000E1300000}"/>
    <cellStyle name="Header2 2 2 5 4 3 4 2 2" xfId="39556" xr:uid="{00000000-0005-0000-0000-0000E2300000}"/>
    <cellStyle name="Header2 2 2 5 4 3 4 3" xfId="25315" xr:uid="{00000000-0005-0000-0000-0000E3300000}"/>
    <cellStyle name="Header2 2 2 5 4 3 4 4" xfId="34405" xr:uid="{00000000-0005-0000-0000-0000E4300000}"/>
    <cellStyle name="Header2 2 2 5 4 3 5" xfId="20371" xr:uid="{00000000-0005-0000-0000-0000E5300000}"/>
    <cellStyle name="Header2 2 2 5 4 3 5 2" xfId="32188" xr:uid="{00000000-0005-0000-0000-0000E6300000}"/>
    <cellStyle name="Header2 2 2 5 4 3 5 2 2" xfId="42187" xr:uid="{00000000-0005-0000-0000-0000E7300000}"/>
    <cellStyle name="Header2 2 2 5 4 3 5 3" xfId="37036" xr:uid="{00000000-0005-0000-0000-0000E8300000}"/>
    <cellStyle name="Header2 2 2 5 4 3 6" xfId="27977" xr:uid="{00000000-0005-0000-0000-0000E9300000}"/>
    <cellStyle name="Header2 2 2 5 4 3 6 2" xfId="37976" xr:uid="{00000000-0005-0000-0000-0000EA300000}"/>
    <cellStyle name="Header2 2 2 5 4 3 7" xfId="21748" xr:uid="{00000000-0005-0000-0000-0000EB300000}"/>
    <cellStyle name="Header2 2 2 5 4 4" xfId="16417" xr:uid="{00000000-0005-0000-0000-0000EC300000}"/>
    <cellStyle name="Header2 2 2 5 4 4 2" xfId="28234" xr:uid="{00000000-0005-0000-0000-0000ED300000}"/>
    <cellStyle name="Header2 2 2 5 4 4 2 2" xfId="38233" xr:uid="{00000000-0005-0000-0000-0000EE300000}"/>
    <cellStyle name="Header2 2 2 5 4 4 3" xfId="23992" xr:uid="{00000000-0005-0000-0000-0000EF300000}"/>
    <cellStyle name="Header2 2 2 5 4 4 4" xfId="33082" xr:uid="{00000000-0005-0000-0000-0000F0300000}"/>
    <cellStyle name="Header2 2 2 5 4 5" xfId="16690" xr:uid="{00000000-0005-0000-0000-0000F1300000}"/>
    <cellStyle name="Header2 2 2 5 4 5 2" xfId="28507" xr:uid="{00000000-0005-0000-0000-0000F2300000}"/>
    <cellStyle name="Header2 2 2 5 4 5 2 2" xfId="38506" xr:uid="{00000000-0005-0000-0000-0000F3300000}"/>
    <cellStyle name="Header2 2 2 5 4 5 3" xfId="24265" xr:uid="{00000000-0005-0000-0000-0000F4300000}"/>
    <cellStyle name="Header2 2 2 5 4 5 4" xfId="33355" xr:uid="{00000000-0005-0000-0000-0000F5300000}"/>
    <cellStyle name="Header2 2 2 5 4 6" xfId="17015" xr:uid="{00000000-0005-0000-0000-0000F6300000}"/>
    <cellStyle name="Header2 2 2 5 4 6 2" xfId="28832" xr:uid="{00000000-0005-0000-0000-0000F7300000}"/>
    <cellStyle name="Header2 2 2 5 4 6 2 2" xfId="38831" xr:uid="{00000000-0005-0000-0000-0000F8300000}"/>
    <cellStyle name="Header2 2 2 5 4 6 3" xfId="24590" xr:uid="{00000000-0005-0000-0000-0000F9300000}"/>
    <cellStyle name="Header2 2 2 5 4 6 4" xfId="33680" xr:uid="{00000000-0005-0000-0000-0000FA300000}"/>
    <cellStyle name="Header2 2 2 5 4 7" xfId="17094" xr:uid="{00000000-0005-0000-0000-0000FB300000}"/>
    <cellStyle name="Header2 2 2 5 4 7 2" xfId="28911" xr:uid="{00000000-0005-0000-0000-0000FC300000}"/>
    <cellStyle name="Header2 2 2 5 4 7 2 2" xfId="38910" xr:uid="{00000000-0005-0000-0000-0000FD300000}"/>
    <cellStyle name="Header2 2 2 5 4 7 3" xfId="24669" xr:uid="{00000000-0005-0000-0000-0000FE300000}"/>
    <cellStyle name="Header2 2 2 5 4 7 4" xfId="33759" xr:uid="{00000000-0005-0000-0000-0000FF300000}"/>
    <cellStyle name="Header2 2 2 5 4 8" xfId="17397" xr:uid="{00000000-0005-0000-0000-000000310000}"/>
    <cellStyle name="Header2 2 2 5 4 8 2" xfId="29214" xr:uid="{00000000-0005-0000-0000-000001310000}"/>
    <cellStyle name="Header2 2 2 5 4 8 2 2" xfId="39213" xr:uid="{00000000-0005-0000-0000-000002310000}"/>
    <cellStyle name="Header2 2 2 5 4 8 3" xfId="24972" xr:uid="{00000000-0005-0000-0000-000003310000}"/>
    <cellStyle name="Header2 2 2 5 4 8 4" xfId="34062" xr:uid="{00000000-0005-0000-0000-000004310000}"/>
    <cellStyle name="Header2 2 2 5 4 9" xfId="18538" xr:uid="{00000000-0005-0000-0000-000005310000}"/>
    <cellStyle name="Header2 2 2 5 4 9 2" xfId="30355" xr:uid="{00000000-0005-0000-0000-000006310000}"/>
    <cellStyle name="Header2 2 2 5 4 9 2 2" xfId="40354" xr:uid="{00000000-0005-0000-0000-000007310000}"/>
    <cellStyle name="Header2 2 2 5 4 9 3" xfId="26013" xr:uid="{00000000-0005-0000-0000-000008310000}"/>
    <cellStyle name="Header2 2 2 5 4 9 4" xfId="35203" xr:uid="{00000000-0005-0000-0000-000009310000}"/>
    <cellStyle name="Header2 2 2 5 5" xfId="7773" xr:uid="{00000000-0005-0000-0000-00000A310000}"/>
    <cellStyle name="Header2 2 2 5 5 10" xfId="18822" xr:uid="{00000000-0005-0000-0000-00000B310000}"/>
    <cellStyle name="Header2 2 2 5 5 10 2" xfId="30639" xr:uid="{00000000-0005-0000-0000-00000C310000}"/>
    <cellStyle name="Header2 2 2 5 5 10 2 2" xfId="40638" xr:uid="{00000000-0005-0000-0000-00000D310000}"/>
    <cellStyle name="Header2 2 2 5 5 10 3" xfId="26297" xr:uid="{00000000-0005-0000-0000-00000E310000}"/>
    <cellStyle name="Header2 2 2 5 5 10 4" xfId="35487" xr:uid="{00000000-0005-0000-0000-00000F310000}"/>
    <cellStyle name="Header2 2 2 5 5 11" xfId="20238" xr:uid="{00000000-0005-0000-0000-000010310000}"/>
    <cellStyle name="Header2 2 2 5 5 11 2" xfId="32055" xr:uid="{00000000-0005-0000-0000-000011310000}"/>
    <cellStyle name="Header2 2 2 5 5 11 2 2" xfId="42054" xr:uid="{00000000-0005-0000-0000-000012310000}"/>
    <cellStyle name="Header2 2 2 5 5 11 3" xfId="36903" xr:uid="{00000000-0005-0000-0000-000013310000}"/>
    <cellStyle name="Header2 2 2 5 5 12" xfId="23329" xr:uid="{00000000-0005-0000-0000-000014310000}"/>
    <cellStyle name="Header2 2 2 5 5 12 2" xfId="21947" xr:uid="{00000000-0005-0000-0000-000015310000}"/>
    <cellStyle name="Header2 2 2 5 5 13" xfId="22723" xr:uid="{00000000-0005-0000-0000-000016310000}"/>
    <cellStyle name="Header2 2 2 5 5 2" xfId="15580" xr:uid="{00000000-0005-0000-0000-000017310000}"/>
    <cellStyle name="Header2 2 2 5 5 2 2" xfId="19213" xr:uid="{00000000-0005-0000-0000-000018310000}"/>
    <cellStyle name="Header2 2 2 5 5 2 2 2" xfId="31030" xr:uid="{00000000-0005-0000-0000-000019310000}"/>
    <cellStyle name="Header2 2 2 5 5 2 2 2 2" xfId="41029" xr:uid="{00000000-0005-0000-0000-00001A310000}"/>
    <cellStyle name="Header2 2 2 5 5 2 2 3" xfId="26688" xr:uid="{00000000-0005-0000-0000-00001B310000}"/>
    <cellStyle name="Header2 2 2 5 5 2 2 4" xfId="35878" xr:uid="{00000000-0005-0000-0000-00001C310000}"/>
    <cellStyle name="Header2 2 2 5 5 2 3" xfId="19819" xr:uid="{00000000-0005-0000-0000-00001D310000}"/>
    <cellStyle name="Header2 2 2 5 5 2 3 2" xfId="31636" xr:uid="{00000000-0005-0000-0000-00001E310000}"/>
    <cellStyle name="Header2 2 2 5 5 2 3 2 2" xfId="41635" xr:uid="{00000000-0005-0000-0000-00001F310000}"/>
    <cellStyle name="Header2 2 2 5 5 2 3 3" xfId="27294" xr:uid="{00000000-0005-0000-0000-000020310000}"/>
    <cellStyle name="Header2 2 2 5 5 2 3 4" xfId="36484" xr:uid="{00000000-0005-0000-0000-000021310000}"/>
    <cellStyle name="Header2 2 2 5 5 2 4" xfId="17955" xr:uid="{00000000-0005-0000-0000-000022310000}"/>
    <cellStyle name="Header2 2 2 5 5 2 4 2" xfId="29772" xr:uid="{00000000-0005-0000-0000-000023310000}"/>
    <cellStyle name="Header2 2 2 5 5 2 4 2 2" xfId="39771" xr:uid="{00000000-0005-0000-0000-000024310000}"/>
    <cellStyle name="Header2 2 2 5 5 2 4 3" xfId="25530" xr:uid="{00000000-0005-0000-0000-000025310000}"/>
    <cellStyle name="Header2 2 2 5 5 2 4 4" xfId="34620" xr:uid="{00000000-0005-0000-0000-000026310000}"/>
    <cellStyle name="Header2 2 2 5 5 2 5" xfId="20628" xr:uid="{00000000-0005-0000-0000-000027310000}"/>
    <cellStyle name="Header2 2 2 5 5 2 5 2" xfId="32445" xr:uid="{00000000-0005-0000-0000-000028310000}"/>
    <cellStyle name="Header2 2 2 5 5 2 5 2 2" xfId="42444" xr:uid="{00000000-0005-0000-0000-000029310000}"/>
    <cellStyle name="Header2 2 2 5 5 2 5 3" xfId="37293" xr:uid="{00000000-0005-0000-0000-00002A310000}"/>
    <cellStyle name="Header2 2 2 5 5 2 6" xfId="23458" xr:uid="{00000000-0005-0000-0000-00002B310000}"/>
    <cellStyle name="Header2 2 2 5 5 2 6 2" xfId="21909" xr:uid="{00000000-0005-0000-0000-00002C310000}"/>
    <cellStyle name="Header2 2 2 5 5 2 7" xfId="23073" xr:uid="{00000000-0005-0000-0000-00002D310000}"/>
    <cellStyle name="Header2 2 2 5 5 2 7 2" xfId="22058" xr:uid="{00000000-0005-0000-0000-00002E310000}"/>
    <cellStyle name="Header2 2 2 5 5 2 8" xfId="22364" xr:uid="{00000000-0005-0000-0000-00002F310000}"/>
    <cellStyle name="Header2 2 2 5 5 3" xfId="16161" xr:uid="{00000000-0005-0000-0000-000030310000}"/>
    <cellStyle name="Header2 2 2 5 5 3 2" xfId="19498" xr:uid="{00000000-0005-0000-0000-000031310000}"/>
    <cellStyle name="Header2 2 2 5 5 3 2 2" xfId="31315" xr:uid="{00000000-0005-0000-0000-000032310000}"/>
    <cellStyle name="Header2 2 2 5 5 3 2 2 2" xfId="41314" xr:uid="{00000000-0005-0000-0000-000033310000}"/>
    <cellStyle name="Header2 2 2 5 5 3 2 3" xfId="26973" xr:uid="{00000000-0005-0000-0000-000034310000}"/>
    <cellStyle name="Header2 2 2 5 5 3 2 4" xfId="36163" xr:uid="{00000000-0005-0000-0000-000035310000}"/>
    <cellStyle name="Header2 2 2 5 5 3 3" xfId="20104" xr:uid="{00000000-0005-0000-0000-000036310000}"/>
    <cellStyle name="Header2 2 2 5 5 3 3 2" xfId="31921" xr:uid="{00000000-0005-0000-0000-000037310000}"/>
    <cellStyle name="Header2 2 2 5 5 3 3 2 2" xfId="41920" xr:uid="{00000000-0005-0000-0000-000038310000}"/>
    <cellStyle name="Header2 2 2 5 5 3 3 3" xfId="27579" xr:uid="{00000000-0005-0000-0000-000039310000}"/>
    <cellStyle name="Header2 2 2 5 5 3 3 4" xfId="36769" xr:uid="{00000000-0005-0000-0000-00003A310000}"/>
    <cellStyle name="Header2 2 2 5 5 3 4" xfId="17890" xr:uid="{00000000-0005-0000-0000-00003B310000}"/>
    <cellStyle name="Header2 2 2 5 5 3 4 2" xfId="29707" xr:uid="{00000000-0005-0000-0000-00003C310000}"/>
    <cellStyle name="Header2 2 2 5 5 3 4 2 2" xfId="39706" xr:uid="{00000000-0005-0000-0000-00003D310000}"/>
    <cellStyle name="Header2 2 2 5 5 3 4 3" xfId="25465" xr:uid="{00000000-0005-0000-0000-00003E310000}"/>
    <cellStyle name="Header2 2 2 5 5 3 4 4" xfId="34555" xr:uid="{00000000-0005-0000-0000-00003F310000}"/>
    <cellStyle name="Header2 2 2 5 5 3 5" xfId="20913" xr:uid="{00000000-0005-0000-0000-000040310000}"/>
    <cellStyle name="Header2 2 2 5 5 3 5 2" xfId="32730" xr:uid="{00000000-0005-0000-0000-000041310000}"/>
    <cellStyle name="Header2 2 2 5 5 3 5 2 2" xfId="42729" xr:uid="{00000000-0005-0000-0000-000042310000}"/>
    <cellStyle name="Header2 2 2 5 5 3 5 3" xfId="37578" xr:uid="{00000000-0005-0000-0000-000043310000}"/>
    <cellStyle name="Header2 2 2 5 5 3 6" xfId="27978" xr:uid="{00000000-0005-0000-0000-000044310000}"/>
    <cellStyle name="Header2 2 2 5 5 3 6 2" xfId="37977" xr:uid="{00000000-0005-0000-0000-000045310000}"/>
    <cellStyle name="Header2 2 2 5 5 3 7" xfId="22224" xr:uid="{00000000-0005-0000-0000-000046310000}"/>
    <cellStyle name="Header2 2 2 5 5 4" xfId="15887" xr:uid="{00000000-0005-0000-0000-000047310000}"/>
    <cellStyle name="Header2 2 2 5 5 4 2" xfId="27704" xr:uid="{00000000-0005-0000-0000-000048310000}"/>
    <cellStyle name="Header2 2 2 5 5 4 2 2" xfId="37703" xr:uid="{00000000-0005-0000-0000-000049310000}"/>
    <cellStyle name="Header2 2 2 5 5 4 3" xfId="23765" xr:uid="{00000000-0005-0000-0000-00004A310000}"/>
    <cellStyle name="Header2 2 2 5 5 4 4" xfId="32855" xr:uid="{00000000-0005-0000-0000-00004B310000}"/>
    <cellStyle name="Header2 2 2 5 5 5" xfId="16689" xr:uid="{00000000-0005-0000-0000-00004C310000}"/>
    <cellStyle name="Header2 2 2 5 5 5 2" xfId="28506" xr:uid="{00000000-0005-0000-0000-00004D310000}"/>
    <cellStyle name="Header2 2 2 5 5 5 2 2" xfId="38505" xr:uid="{00000000-0005-0000-0000-00004E310000}"/>
    <cellStyle name="Header2 2 2 5 5 5 3" xfId="24264" xr:uid="{00000000-0005-0000-0000-00004F310000}"/>
    <cellStyle name="Header2 2 2 5 5 5 4" xfId="33354" xr:uid="{00000000-0005-0000-0000-000050310000}"/>
    <cellStyle name="Header2 2 2 5 5 6" xfId="16974" xr:uid="{00000000-0005-0000-0000-000051310000}"/>
    <cellStyle name="Header2 2 2 5 5 6 2" xfId="28791" xr:uid="{00000000-0005-0000-0000-000052310000}"/>
    <cellStyle name="Header2 2 2 5 5 6 2 2" xfId="38790" xr:uid="{00000000-0005-0000-0000-000053310000}"/>
    <cellStyle name="Header2 2 2 5 5 6 3" xfId="24549" xr:uid="{00000000-0005-0000-0000-000054310000}"/>
    <cellStyle name="Header2 2 2 5 5 6 4" xfId="33639" xr:uid="{00000000-0005-0000-0000-000055310000}"/>
    <cellStyle name="Header2 2 2 5 5 7" xfId="17095" xr:uid="{00000000-0005-0000-0000-000056310000}"/>
    <cellStyle name="Header2 2 2 5 5 7 2" xfId="28912" xr:uid="{00000000-0005-0000-0000-000057310000}"/>
    <cellStyle name="Header2 2 2 5 5 7 2 2" xfId="38911" xr:uid="{00000000-0005-0000-0000-000058310000}"/>
    <cellStyle name="Header2 2 2 5 5 7 3" xfId="24670" xr:uid="{00000000-0005-0000-0000-000059310000}"/>
    <cellStyle name="Header2 2 2 5 5 7 4" xfId="33760" xr:uid="{00000000-0005-0000-0000-00005A310000}"/>
    <cellStyle name="Header2 2 2 5 5 8" xfId="17398" xr:uid="{00000000-0005-0000-0000-00005B310000}"/>
    <cellStyle name="Header2 2 2 5 5 8 2" xfId="29215" xr:uid="{00000000-0005-0000-0000-00005C310000}"/>
    <cellStyle name="Header2 2 2 5 5 8 2 2" xfId="39214" xr:uid="{00000000-0005-0000-0000-00005D310000}"/>
    <cellStyle name="Header2 2 2 5 5 8 3" xfId="24973" xr:uid="{00000000-0005-0000-0000-00005E310000}"/>
    <cellStyle name="Header2 2 2 5 5 8 4" xfId="34063" xr:uid="{00000000-0005-0000-0000-00005F310000}"/>
    <cellStyle name="Header2 2 2 5 5 9" xfId="18537" xr:uid="{00000000-0005-0000-0000-000060310000}"/>
    <cellStyle name="Header2 2 2 5 5 9 2" xfId="30354" xr:uid="{00000000-0005-0000-0000-000061310000}"/>
    <cellStyle name="Header2 2 2 5 5 9 2 2" xfId="40353" xr:uid="{00000000-0005-0000-0000-000062310000}"/>
    <cellStyle name="Header2 2 2 5 5 9 3" xfId="26012" xr:uid="{00000000-0005-0000-0000-000063310000}"/>
    <cellStyle name="Header2 2 2 5 5 9 4" xfId="35202" xr:uid="{00000000-0005-0000-0000-000064310000}"/>
    <cellStyle name="Header2 2 2 5 6" xfId="7774" xr:uid="{00000000-0005-0000-0000-000065310000}"/>
    <cellStyle name="Header2 2 2 5 6 10" xfId="18928" xr:uid="{00000000-0005-0000-0000-000066310000}"/>
    <cellStyle name="Header2 2 2 5 6 10 2" xfId="30745" xr:uid="{00000000-0005-0000-0000-000067310000}"/>
    <cellStyle name="Header2 2 2 5 6 10 2 2" xfId="40744" xr:uid="{00000000-0005-0000-0000-000068310000}"/>
    <cellStyle name="Header2 2 2 5 6 10 3" xfId="26403" xr:uid="{00000000-0005-0000-0000-000069310000}"/>
    <cellStyle name="Header2 2 2 5 6 10 4" xfId="35593" xr:uid="{00000000-0005-0000-0000-00006A310000}"/>
    <cellStyle name="Header2 2 2 5 6 11" xfId="20336" xr:uid="{00000000-0005-0000-0000-00006B310000}"/>
    <cellStyle name="Header2 2 2 5 6 11 2" xfId="32153" xr:uid="{00000000-0005-0000-0000-00006C310000}"/>
    <cellStyle name="Header2 2 2 5 6 11 2 2" xfId="42152" xr:uid="{00000000-0005-0000-0000-00006D310000}"/>
    <cellStyle name="Header2 2 2 5 6 11 3" xfId="37001" xr:uid="{00000000-0005-0000-0000-00006E310000}"/>
    <cellStyle name="Header2 2 2 5 6 12" xfId="23328" xr:uid="{00000000-0005-0000-0000-00006F310000}"/>
    <cellStyle name="Header2 2 2 5 6 12 2" xfId="21948" xr:uid="{00000000-0005-0000-0000-000070310000}"/>
    <cellStyle name="Header2 2 2 5 6 13" xfId="22722" xr:uid="{00000000-0005-0000-0000-000071310000}"/>
    <cellStyle name="Header2 2 2 5 6 2" xfId="15581" xr:uid="{00000000-0005-0000-0000-000072310000}"/>
    <cellStyle name="Header2 2 2 5 6 2 2" xfId="19212" xr:uid="{00000000-0005-0000-0000-000073310000}"/>
    <cellStyle name="Header2 2 2 5 6 2 2 2" xfId="31029" xr:uid="{00000000-0005-0000-0000-000074310000}"/>
    <cellStyle name="Header2 2 2 5 6 2 2 2 2" xfId="41028" xr:uid="{00000000-0005-0000-0000-000075310000}"/>
    <cellStyle name="Header2 2 2 5 6 2 2 3" xfId="26687" xr:uid="{00000000-0005-0000-0000-000076310000}"/>
    <cellStyle name="Header2 2 2 5 6 2 2 4" xfId="35877" xr:uid="{00000000-0005-0000-0000-000077310000}"/>
    <cellStyle name="Header2 2 2 5 6 2 3" xfId="19818" xr:uid="{00000000-0005-0000-0000-000078310000}"/>
    <cellStyle name="Header2 2 2 5 6 2 3 2" xfId="31635" xr:uid="{00000000-0005-0000-0000-000079310000}"/>
    <cellStyle name="Header2 2 2 5 6 2 3 2 2" xfId="41634" xr:uid="{00000000-0005-0000-0000-00007A310000}"/>
    <cellStyle name="Header2 2 2 5 6 2 3 3" xfId="27293" xr:uid="{00000000-0005-0000-0000-00007B310000}"/>
    <cellStyle name="Header2 2 2 5 6 2 3 4" xfId="36483" xr:uid="{00000000-0005-0000-0000-00007C310000}"/>
    <cellStyle name="Header2 2 2 5 6 2 4" xfId="17956" xr:uid="{00000000-0005-0000-0000-00007D310000}"/>
    <cellStyle name="Header2 2 2 5 6 2 4 2" xfId="29773" xr:uid="{00000000-0005-0000-0000-00007E310000}"/>
    <cellStyle name="Header2 2 2 5 6 2 4 2 2" xfId="39772" xr:uid="{00000000-0005-0000-0000-00007F310000}"/>
    <cellStyle name="Header2 2 2 5 6 2 4 3" xfId="25531" xr:uid="{00000000-0005-0000-0000-000080310000}"/>
    <cellStyle name="Header2 2 2 5 6 2 4 4" xfId="34621" xr:uid="{00000000-0005-0000-0000-000081310000}"/>
    <cellStyle name="Header2 2 2 5 6 2 5" xfId="20627" xr:uid="{00000000-0005-0000-0000-000082310000}"/>
    <cellStyle name="Header2 2 2 5 6 2 5 2" xfId="32444" xr:uid="{00000000-0005-0000-0000-000083310000}"/>
    <cellStyle name="Header2 2 2 5 6 2 5 2 2" xfId="42443" xr:uid="{00000000-0005-0000-0000-000084310000}"/>
    <cellStyle name="Header2 2 2 5 6 2 5 3" xfId="37292" xr:uid="{00000000-0005-0000-0000-000085310000}"/>
    <cellStyle name="Header2 2 2 5 6 2 6" xfId="23459" xr:uid="{00000000-0005-0000-0000-000086310000}"/>
    <cellStyle name="Header2 2 2 5 6 2 6 2" xfId="21054" xr:uid="{00000000-0005-0000-0000-000087310000}"/>
    <cellStyle name="Header2 2 2 5 6 2 7" xfId="22872" xr:uid="{00000000-0005-0000-0000-000088310000}"/>
    <cellStyle name="Header2 2 2 5 6 2 7 2" xfId="21369" xr:uid="{00000000-0005-0000-0000-000089310000}"/>
    <cellStyle name="Header2 2 2 5 6 2 8" xfId="22365" xr:uid="{00000000-0005-0000-0000-00008A310000}"/>
    <cellStyle name="Header2 2 2 5 6 3" xfId="16162" xr:uid="{00000000-0005-0000-0000-00008B310000}"/>
    <cellStyle name="Header2 2 2 5 6 3 2" xfId="19535" xr:uid="{00000000-0005-0000-0000-00008C310000}"/>
    <cellStyle name="Header2 2 2 5 6 3 2 2" xfId="31352" xr:uid="{00000000-0005-0000-0000-00008D310000}"/>
    <cellStyle name="Header2 2 2 5 6 3 2 2 2" xfId="41351" xr:uid="{00000000-0005-0000-0000-00008E310000}"/>
    <cellStyle name="Header2 2 2 5 6 3 2 3" xfId="27010" xr:uid="{00000000-0005-0000-0000-00008F310000}"/>
    <cellStyle name="Header2 2 2 5 6 3 2 4" xfId="36200" xr:uid="{00000000-0005-0000-0000-000090310000}"/>
    <cellStyle name="Header2 2 2 5 6 3 3" xfId="20141" xr:uid="{00000000-0005-0000-0000-000091310000}"/>
    <cellStyle name="Header2 2 2 5 6 3 3 2" xfId="31958" xr:uid="{00000000-0005-0000-0000-000092310000}"/>
    <cellStyle name="Header2 2 2 5 6 3 3 2 2" xfId="41957" xr:uid="{00000000-0005-0000-0000-000093310000}"/>
    <cellStyle name="Header2 2 2 5 6 3 3 3" xfId="27616" xr:uid="{00000000-0005-0000-0000-000094310000}"/>
    <cellStyle name="Header2 2 2 5 6 3 3 4" xfId="36806" xr:uid="{00000000-0005-0000-0000-000095310000}"/>
    <cellStyle name="Header2 2 2 5 6 3 4" xfId="17748" xr:uid="{00000000-0005-0000-0000-000096310000}"/>
    <cellStyle name="Header2 2 2 5 6 3 4 2" xfId="29565" xr:uid="{00000000-0005-0000-0000-000097310000}"/>
    <cellStyle name="Header2 2 2 5 6 3 4 2 2" xfId="39564" xr:uid="{00000000-0005-0000-0000-000098310000}"/>
    <cellStyle name="Header2 2 2 5 6 3 4 3" xfId="25323" xr:uid="{00000000-0005-0000-0000-000099310000}"/>
    <cellStyle name="Header2 2 2 5 6 3 4 4" xfId="34413" xr:uid="{00000000-0005-0000-0000-00009A310000}"/>
    <cellStyle name="Header2 2 2 5 6 3 5" xfId="20950" xr:uid="{00000000-0005-0000-0000-00009B310000}"/>
    <cellStyle name="Header2 2 2 5 6 3 5 2" xfId="32767" xr:uid="{00000000-0005-0000-0000-00009C310000}"/>
    <cellStyle name="Header2 2 2 5 6 3 5 2 2" xfId="42766" xr:uid="{00000000-0005-0000-0000-00009D310000}"/>
    <cellStyle name="Header2 2 2 5 6 3 5 3" xfId="37615" xr:uid="{00000000-0005-0000-0000-00009E310000}"/>
    <cellStyle name="Header2 2 2 5 6 3 6" xfId="27979" xr:uid="{00000000-0005-0000-0000-00009F310000}"/>
    <cellStyle name="Header2 2 2 5 6 3 6 2" xfId="37978" xr:uid="{00000000-0005-0000-0000-0000A0310000}"/>
    <cellStyle name="Header2 2 2 5 6 3 7" xfId="22213" xr:uid="{00000000-0005-0000-0000-0000A1310000}"/>
    <cellStyle name="Header2 2 2 5 6 4" xfId="15830" xr:uid="{00000000-0005-0000-0000-0000A2310000}"/>
    <cellStyle name="Header2 2 2 5 6 4 2" xfId="27647" xr:uid="{00000000-0005-0000-0000-0000A3310000}"/>
    <cellStyle name="Header2 2 2 5 6 4 2 2" xfId="37646" xr:uid="{00000000-0005-0000-0000-0000A4310000}"/>
    <cellStyle name="Header2 2 2 5 6 4 3" xfId="23708" xr:uid="{00000000-0005-0000-0000-0000A5310000}"/>
    <cellStyle name="Header2 2 2 5 6 4 4" xfId="32798" xr:uid="{00000000-0005-0000-0000-0000A6310000}"/>
    <cellStyle name="Header2 2 2 5 6 5" xfId="16688" xr:uid="{00000000-0005-0000-0000-0000A7310000}"/>
    <cellStyle name="Header2 2 2 5 6 5 2" xfId="28505" xr:uid="{00000000-0005-0000-0000-0000A8310000}"/>
    <cellStyle name="Header2 2 2 5 6 5 2 2" xfId="38504" xr:uid="{00000000-0005-0000-0000-0000A9310000}"/>
    <cellStyle name="Header2 2 2 5 6 5 3" xfId="24263" xr:uid="{00000000-0005-0000-0000-0000AA310000}"/>
    <cellStyle name="Header2 2 2 5 6 5 4" xfId="33353" xr:uid="{00000000-0005-0000-0000-0000AB310000}"/>
    <cellStyle name="Header2 2 2 5 6 6" xfId="16428" xr:uid="{00000000-0005-0000-0000-0000AC310000}"/>
    <cellStyle name="Header2 2 2 5 6 6 2" xfId="28245" xr:uid="{00000000-0005-0000-0000-0000AD310000}"/>
    <cellStyle name="Header2 2 2 5 6 6 2 2" xfId="38244" xr:uid="{00000000-0005-0000-0000-0000AE310000}"/>
    <cellStyle name="Header2 2 2 5 6 6 3" xfId="24003" xr:uid="{00000000-0005-0000-0000-0000AF310000}"/>
    <cellStyle name="Header2 2 2 5 6 6 4" xfId="33093" xr:uid="{00000000-0005-0000-0000-0000B0310000}"/>
    <cellStyle name="Header2 2 2 5 6 7" xfId="17096" xr:uid="{00000000-0005-0000-0000-0000B1310000}"/>
    <cellStyle name="Header2 2 2 5 6 7 2" xfId="28913" xr:uid="{00000000-0005-0000-0000-0000B2310000}"/>
    <cellStyle name="Header2 2 2 5 6 7 2 2" xfId="38912" xr:uid="{00000000-0005-0000-0000-0000B3310000}"/>
    <cellStyle name="Header2 2 2 5 6 7 3" xfId="24671" xr:uid="{00000000-0005-0000-0000-0000B4310000}"/>
    <cellStyle name="Header2 2 2 5 6 7 4" xfId="33761" xr:uid="{00000000-0005-0000-0000-0000B5310000}"/>
    <cellStyle name="Header2 2 2 5 6 8" xfId="17399" xr:uid="{00000000-0005-0000-0000-0000B6310000}"/>
    <cellStyle name="Header2 2 2 5 6 8 2" xfId="29216" xr:uid="{00000000-0005-0000-0000-0000B7310000}"/>
    <cellStyle name="Header2 2 2 5 6 8 2 2" xfId="39215" xr:uid="{00000000-0005-0000-0000-0000B8310000}"/>
    <cellStyle name="Header2 2 2 5 6 8 3" xfId="24974" xr:uid="{00000000-0005-0000-0000-0000B9310000}"/>
    <cellStyle name="Header2 2 2 5 6 8 4" xfId="34064" xr:uid="{00000000-0005-0000-0000-0000BA310000}"/>
    <cellStyle name="Header2 2 2 5 6 9" xfId="18536" xr:uid="{00000000-0005-0000-0000-0000BB310000}"/>
    <cellStyle name="Header2 2 2 5 6 9 2" xfId="30353" xr:uid="{00000000-0005-0000-0000-0000BC310000}"/>
    <cellStyle name="Header2 2 2 5 6 9 2 2" xfId="40352" xr:uid="{00000000-0005-0000-0000-0000BD310000}"/>
    <cellStyle name="Header2 2 2 5 6 9 3" xfId="26011" xr:uid="{00000000-0005-0000-0000-0000BE310000}"/>
    <cellStyle name="Header2 2 2 5 6 9 4" xfId="35201" xr:uid="{00000000-0005-0000-0000-0000BF310000}"/>
    <cellStyle name="Header2 2 2 5 7" xfId="15570" xr:uid="{00000000-0005-0000-0000-0000C0310000}"/>
    <cellStyle name="Header2 2 2 5 7 2" xfId="19223" xr:uid="{00000000-0005-0000-0000-0000C1310000}"/>
    <cellStyle name="Header2 2 2 5 7 2 2" xfId="31040" xr:uid="{00000000-0005-0000-0000-0000C2310000}"/>
    <cellStyle name="Header2 2 2 5 7 2 2 2" xfId="41039" xr:uid="{00000000-0005-0000-0000-0000C3310000}"/>
    <cellStyle name="Header2 2 2 5 7 2 3" xfId="26698" xr:uid="{00000000-0005-0000-0000-0000C4310000}"/>
    <cellStyle name="Header2 2 2 5 7 2 4" xfId="35888" xr:uid="{00000000-0005-0000-0000-0000C5310000}"/>
    <cellStyle name="Header2 2 2 5 7 3" xfId="19829" xr:uid="{00000000-0005-0000-0000-0000C6310000}"/>
    <cellStyle name="Header2 2 2 5 7 3 2" xfId="31646" xr:uid="{00000000-0005-0000-0000-0000C7310000}"/>
    <cellStyle name="Header2 2 2 5 7 3 2 2" xfId="41645" xr:uid="{00000000-0005-0000-0000-0000C8310000}"/>
    <cellStyle name="Header2 2 2 5 7 3 3" xfId="27304" xr:uid="{00000000-0005-0000-0000-0000C9310000}"/>
    <cellStyle name="Header2 2 2 5 7 3 4" xfId="36494" xr:uid="{00000000-0005-0000-0000-0000CA310000}"/>
    <cellStyle name="Header2 2 2 5 7 4" xfId="18133" xr:uid="{00000000-0005-0000-0000-0000CB310000}"/>
    <cellStyle name="Header2 2 2 5 7 4 2" xfId="29950" xr:uid="{00000000-0005-0000-0000-0000CC310000}"/>
    <cellStyle name="Header2 2 2 5 7 4 2 2" xfId="39949" xr:uid="{00000000-0005-0000-0000-0000CD310000}"/>
    <cellStyle name="Header2 2 2 5 7 4 3" xfId="25708" xr:uid="{00000000-0005-0000-0000-0000CE310000}"/>
    <cellStyle name="Header2 2 2 5 7 4 4" xfId="34798" xr:uid="{00000000-0005-0000-0000-0000CF310000}"/>
    <cellStyle name="Header2 2 2 5 7 5" xfId="20638" xr:uid="{00000000-0005-0000-0000-0000D0310000}"/>
    <cellStyle name="Header2 2 2 5 7 5 2" xfId="32455" xr:uid="{00000000-0005-0000-0000-0000D1310000}"/>
    <cellStyle name="Header2 2 2 5 7 5 2 2" xfId="42454" xr:uid="{00000000-0005-0000-0000-0000D2310000}"/>
    <cellStyle name="Header2 2 2 5 7 5 3" xfId="37303" xr:uid="{00000000-0005-0000-0000-0000D3310000}"/>
    <cellStyle name="Header2 2 2 5 7 6" xfId="23448" xr:uid="{00000000-0005-0000-0000-0000D4310000}"/>
    <cellStyle name="Header2 2 2 5 7 6 2" xfId="21062" xr:uid="{00000000-0005-0000-0000-0000D5310000}"/>
    <cellStyle name="Header2 2 2 5 7 7" xfId="22880" xr:uid="{00000000-0005-0000-0000-0000D6310000}"/>
    <cellStyle name="Header2 2 2 5 7 7 2" xfId="21363" xr:uid="{00000000-0005-0000-0000-0000D7310000}"/>
    <cellStyle name="Header2 2 2 5 7 8" xfId="22359" xr:uid="{00000000-0005-0000-0000-0000D8310000}"/>
    <cellStyle name="Header2 2 2 5 8" xfId="16151" xr:uid="{00000000-0005-0000-0000-0000D9310000}"/>
    <cellStyle name="Header2 2 2 5 8 2" xfId="19505" xr:uid="{00000000-0005-0000-0000-0000DA310000}"/>
    <cellStyle name="Header2 2 2 5 8 2 2" xfId="31322" xr:uid="{00000000-0005-0000-0000-0000DB310000}"/>
    <cellStyle name="Header2 2 2 5 8 2 2 2" xfId="41321" xr:uid="{00000000-0005-0000-0000-0000DC310000}"/>
    <cellStyle name="Header2 2 2 5 8 2 3" xfId="26980" xr:uid="{00000000-0005-0000-0000-0000DD310000}"/>
    <cellStyle name="Header2 2 2 5 8 2 4" xfId="36170" xr:uid="{00000000-0005-0000-0000-0000DE310000}"/>
    <cellStyle name="Header2 2 2 5 8 3" xfId="20111" xr:uid="{00000000-0005-0000-0000-0000DF310000}"/>
    <cellStyle name="Header2 2 2 5 8 3 2" xfId="31928" xr:uid="{00000000-0005-0000-0000-0000E0310000}"/>
    <cellStyle name="Header2 2 2 5 8 3 2 2" xfId="41927" xr:uid="{00000000-0005-0000-0000-0000E1310000}"/>
    <cellStyle name="Header2 2 2 5 8 3 3" xfId="27586" xr:uid="{00000000-0005-0000-0000-0000E2310000}"/>
    <cellStyle name="Header2 2 2 5 8 3 4" xfId="36776" xr:uid="{00000000-0005-0000-0000-0000E3310000}"/>
    <cellStyle name="Header2 2 2 5 8 4" xfId="17754" xr:uid="{00000000-0005-0000-0000-0000E4310000}"/>
    <cellStyle name="Header2 2 2 5 8 4 2" xfId="29571" xr:uid="{00000000-0005-0000-0000-0000E5310000}"/>
    <cellStyle name="Header2 2 2 5 8 4 2 2" xfId="39570" xr:uid="{00000000-0005-0000-0000-0000E6310000}"/>
    <cellStyle name="Header2 2 2 5 8 4 3" xfId="25329" xr:uid="{00000000-0005-0000-0000-0000E7310000}"/>
    <cellStyle name="Header2 2 2 5 8 4 4" xfId="34419" xr:uid="{00000000-0005-0000-0000-0000E8310000}"/>
    <cellStyle name="Header2 2 2 5 8 5" xfId="20920" xr:uid="{00000000-0005-0000-0000-0000E9310000}"/>
    <cellStyle name="Header2 2 2 5 8 5 2" xfId="32737" xr:uid="{00000000-0005-0000-0000-0000EA310000}"/>
    <cellStyle name="Header2 2 2 5 8 5 2 2" xfId="42736" xr:uid="{00000000-0005-0000-0000-0000EB310000}"/>
    <cellStyle name="Header2 2 2 5 8 5 3" xfId="37585" xr:uid="{00000000-0005-0000-0000-0000EC310000}"/>
    <cellStyle name="Header2 2 2 5 8 6" xfId="27968" xr:uid="{00000000-0005-0000-0000-0000ED310000}"/>
    <cellStyle name="Header2 2 2 5 8 6 2" xfId="37967" xr:uid="{00000000-0005-0000-0000-0000EE310000}"/>
    <cellStyle name="Header2 2 2 5 8 7" xfId="21461" xr:uid="{00000000-0005-0000-0000-0000EF310000}"/>
    <cellStyle name="Header2 2 2 5 9" xfId="15881" xr:uid="{00000000-0005-0000-0000-0000F0310000}"/>
    <cellStyle name="Header2 2 2 5 9 2" xfId="27698" xr:uid="{00000000-0005-0000-0000-0000F1310000}"/>
    <cellStyle name="Header2 2 2 5 9 2 2" xfId="37697" xr:uid="{00000000-0005-0000-0000-0000F2310000}"/>
    <cellStyle name="Header2 2 2 5 9 3" xfId="23759" xr:uid="{00000000-0005-0000-0000-0000F3310000}"/>
    <cellStyle name="Header2 2 2 5 9 4" xfId="32849" xr:uid="{00000000-0005-0000-0000-0000F4310000}"/>
    <cellStyle name="Header2 2 2 6" xfId="7775" xr:uid="{00000000-0005-0000-0000-0000F5310000}"/>
    <cellStyle name="Header2 2 2 6 10" xfId="17097" xr:uid="{00000000-0005-0000-0000-0000F6310000}"/>
    <cellStyle name="Header2 2 2 6 10 2" xfId="28914" xr:uid="{00000000-0005-0000-0000-0000F7310000}"/>
    <cellStyle name="Header2 2 2 6 10 2 2" xfId="38913" xr:uid="{00000000-0005-0000-0000-0000F8310000}"/>
    <cellStyle name="Header2 2 2 6 10 3" xfId="24672" xr:uid="{00000000-0005-0000-0000-0000F9310000}"/>
    <cellStyle name="Header2 2 2 6 10 4" xfId="33762" xr:uid="{00000000-0005-0000-0000-0000FA310000}"/>
    <cellStyle name="Header2 2 2 6 11" xfId="17400" xr:uid="{00000000-0005-0000-0000-0000FB310000}"/>
    <cellStyle name="Header2 2 2 6 11 2" xfId="29217" xr:uid="{00000000-0005-0000-0000-0000FC310000}"/>
    <cellStyle name="Header2 2 2 6 11 2 2" xfId="39216" xr:uid="{00000000-0005-0000-0000-0000FD310000}"/>
    <cellStyle name="Header2 2 2 6 11 3" xfId="24975" xr:uid="{00000000-0005-0000-0000-0000FE310000}"/>
    <cellStyle name="Header2 2 2 6 11 4" xfId="34065" xr:uid="{00000000-0005-0000-0000-0000FF310000}"/>
    <cellStyle name="Header2 2 2 6 12" xfId="18535" xr:uid="{00000000-0005-0000-0000-000000320000}"/>
    <cellStyle name="Header2 2 2 6 12 2" xfId="30352" xr:uid="{00000000-0005-0000-0000-000001320000}"/>
    <cellStyle name="Header2 2 2 6 12 2 2" xfId="40351" xr:uid="{00000000-0005-0000-0000-000002320000}"/>
    <cellStyle name="Header2 2 2 6 12 3" xfId="26010" xr:uid="{00000000-0005-0000-0000-000003320000}"/>
    <cellStyle name="Header2 2 2 6 12 4" xfId="35200" xr:uid="{00000000-0005-0000-0000-000004320000}"/>
    <cellStyle name="Header2 2 2 6 13" xfId="18821" xr:uid="{00000000-0005-0000-0000-000005320000}"/>
    <cellStyle name="Header2 2 2 6 13 2" xfId="30638" xr:uid="{00000000-0005-0000-0000-000006320000}"/>
    <cellStyle name="Header2 2 2 6 13 2 2" xfId="40637" xr:uid="{00000000-0005-0000-0000-000007320000}"/>
    <cellStyle name="Header2 2 2 6 13 3" xfId="26296" xr:uid="{00000000-0005-0000-0000-000008320000}"/>
    <cellStyle name="Header2 2 2 6 13 4" xfId="35486" xr:uid="{00000000-0005-0000-0000-000009320000}"/>
    <cellStyle name="Header2 2 2 6 14" xfId="18222" xr:uid="{00000000-0005-0000-0000-00000A320000}"/>
    <cellStyle name="Header2 2 2 6 14 2" xfId="30039" xr:uid="{00000000-0005-0000-0000-00000B320000}"/>
    <cellStyle name="Header2 2 2 6 14 2 2" xfId="40038" xr:uid="{00000000-0005-0000-0000-00000C320000}"/>
    <cellStyle name="Header2 2 2 6 14 3" xfId="34887" xr:uid="{00000000-0005-0000-0000-00000D320000}"/>
    <cellStyle name="Header2 2 2 6 15" xfId="23327" xr:uid="{00000000-0005-0000-0000-00000E320000}"/>
    <cellStyle name="Header2 2 2 6 15 2" xfId="21949" xr:uid="{00000000-0005-0000-0000-00000F320000}"/>
    <cellStyle name="Header2 2 2 6 16" xfId="22721" xr:uid="{00000000-0005-0000-0000-000010320000}"/>
    <cellStyle name="Header2 2 2 6 2" xfId="7776" xr:uid="{00000000-0005-0000-0000-000011320000}"/>
    <cellStyle name="Header2 2 2 6 2 10" xfId="17856" xr:uid="{00000000-0005-0000-0000-000012320000}"/>
    <cellStyle name="Header2 2 2 6 2 10 2" xfId="29673" xr:uid="{00000000-0005-0000-0000-000013320000}"/>
    <cellStyle name="Header2 2 2 6 2 10 2 2" xfId="39672" xr:uid="{00000000-0005-0000-0000-000014320000}"/>
    <cellStyle name="Header2 2 2 6 2 10 3" xfId="25431" xr:uid="{00000000-0005-0000-0000-000015320000}"/>
    <cellStyle name="Header2 2 2 6 2 10 4" xfId="34521" xr:uid="{00000000-0005-0000-0000-000016320000}"/>
    <cellStyle name="Header2 2 2 6 2 11" xfId="20237" xr:uid="{00000000-0005-0000-0000-000017320000}"/>
    <cellStyle name="Header2 2 2 6 2 11 2" xfId="32054" xr:uid="{00000000-0005-0000-0000-000018320000}"/>
    <cellStyle name="Header2 2 2 6 2 11 2 2" xfId="42053" xr:uid="{00000000-0005-0000-0000-000019320000}"/>
    <cellStyle name="Header2 2 2 6 2 11 3" xfId="36902" xr:uid="{00000000-0005-0000-0000-00001A320000}"/>
    <cellStyle name="Header2 2 2 6 2 12" xfId="23326" xr:uid="{00000000-0005-0000-0000-00001B320000}"/>
    <cellStyle name="Header2 2 2 6 2 12 2" xfId="21146" xr:uid="{00000000-0005-0000-0000-00001C320000}"/>
    <cellStyle name="Header2 2 2 6 2 13" xfId="22720" xr:uid="{00000000-0005-0000-0000-00001D320000}"/>
    <cellStyle name="Header2 2 2 6 2 2" xfId="15583" xr:uid="{00000000-0005-0000-0000-00001E320000}"/>
    <cellStyle name="Header2 2 2 6 2 2 2" xfId="19210" xr:uid="{00000000-0005-0000-0000-00001F320000}"/>
    <cellStyle name="Header2 2 2 6 2 2 2 2" xfId="31027" xr:uid="{00000000-0005-0000-0000-000020320000}"/>
    <cellStyle name="Header2 2 2 6 2 2 2 2 2" xfId="41026" xr:uid="{00000000-0005-0000-0000-000021320000}"/>
    <cellStyle name="Header2 2 2 6 2 2 2 3" xfId="26685" xr:uid="{00000000-0005-0000-0000-000022320000}"/>
    <cellStyle name="Header2 2 2 6 2 2 2 4" xfId="35875" xr:uid="{00000000-0005-0000-0000-000023320000}"/>
    <cellStyle name="Header2 2 2 6 2 2 3" xfId="19816" xr:uid="{00000000-0005-0000-0000-000024320000}"/>
    <cellStyle name="Header2 2 2 6 2 2 3 2" xfId="31633" xr:uid="{00000000-0005-0000-0000-000025320000}"/>
    <cellStyle name="Header2 2 2 6 2 2 3 2 2" xfId="41632" xr:uid="{00000000-0005-0000-0000-000026320000}"/>
    <cellStyle name="Header2 2 2 6 2 2 3 3" xfId="27291" xr:uid="{00000000-0005-0000-0000-000027320000}"/>
    <cellStyle name="Header2 2 2 6 2 2 3 4" xfId="36481" xr:uid="{00000000-0005-0000-0000-000028320000}"/>
    <cellStyle name="Header2 2 2 6 2 2 4" xfId="17958" xr:uid="{00000000-0005-0000-0000-000029320000}"/>
    <cellStyle name="Header2 2 2 6 2 2 4 2" xfId="29775" xr:uid="{00000000-0005-0000-0000-00002A320000}"/>
    <cellStyle name="Header2 2 2 6 2 2 4 2 2" xfId="39774" xr:uid="{00000000-0005-0000-0000-00002B320000}"/>
    <cellStyle name="Header2 2 2 6 2 2 4 3" xfId="25533" xr:uid="{00000000-0005-0000-0000-00002C320000}"/>
    <cellStyle name="Header2 2 2 6 2 2 4 4" xfId="34623" xr:uid="{00000000-0005-0000-0000-00002D320000}"/>
    <cellStyle name="Header2 2 2 6 2 2 5" xfId="20625" xr:uid="{00000000-0005-0000-0000-00002E320000}"/>
    <cellStyle name="Header2 2 2 6 2 2 5 2" xfId="32442" xr:uid="{00000000-0005-0000-0000-00002F320000}"/>
    <cellStyle name="Header2 2 2 6 2 2 5 2 2" xfId="42441" xr:uid="{00000000-0005-0000-0000-000030320000}"/>
    <cellStyle name="Header2 2 2 6 2 2 5 3" xfId="37290" xr:uid="{00000000-0005-0000-0000-000031320000}"/>
    <cellStyle name="Header2 2 2 6 2 2 6" xfId="23461" xr:uid="{00000000-0005-0000-0000-000032320000}"/>
    <cellStyle name="Header2 2 2 6 2 2 6 2" xfId="21052" xr:uid="{00000000-0005-0000-0000-000033320000}"/>
    <cellStyle name="Header2 2 2 6 2 2 7" xfId="22870" xr:uid="{00000000-0005-0000-0000-000034320000}"/>
    <cellStyle name="Header2 2 2 6 2 2 7 2" xfId="21371" xr:uid="{00000000-0005-0000-0000-000035320000}"/>
    <cellStyle name="Header2 2 2 6 2 2 8" xfId="21610" xr:uid="{00000000-0005-0000-0000-000036320000}"/>
    <cellStyle name="Header2 2 2 6 2 3" xfId="16164" xr:uid="{00000000-0005-0000-0000-000037320000}"/>
    <cellStyle name="Header2 2 2 6 2 3 2" xfId="18955" xr:uid="{00000000-0005-0000-0000-000038320000}"/>
    <cellStyle name="Header2 2 2 6 2 3 2 2" xfId="30772" xr:uid="{00000000-0005-0000-0000-000039320000}"/>
    <cellStyle name="Header2 2 2 6 2 3 2 2 2" xfId="40771" xr:uid="{00000000-0005-0000-0000-00003A320000}"/>
    <cellStyle name="Header2 2 2 6 2 3 2 3" xfId="26430" xr:uid="{00000000-0005-0000-0000-00003B320000}"/>
    <cellStyle name="Header2 2 2 6 2 3 2 4" xfId="35620" xr:uid="{00000000-0005-0000-0000-00003C320000}"/>
    <cellStyle name="Header2 2 2 6 2 3 3" xfId="19561" xr:uid="{00000000-0005-0000-0000-00003D320000}"/>
    <cellStyle name="Header2 2 2 6 2 3 3 2" xfId="31378" xr:uid="{00000000-0005-0000-0000-00003E320000}"/>
    <cellStyle name="Header2 2 2 6 2 3 3 2 2" xfId="41377" xr:uid="{00000000-0005-0000-0000-00003F320000}"/>
    <cellStyle name="Header2 2 2 6 2 3 3 3" xfId="27036" xr:uid="{00000000-0005-0000-0000-000040320000}"/>
    <cellStyle name="Header2 2 2 6 2 3 3 4" xfId="36226" xr:uid="{00000000-0005-0000-0000-000041320000}"/>
    <cellStyle name="Header2 2 2 6 2 3 4" xfId="17844" xr:uid="{00000000-0005-0000-0000-000042320000}"/>
    <cellStyle name="Header2 2 2 6 2 3 4 2" xfId="29661" xr:uid="{00000000-0005-0000-0000-000043320000}"/>
    <cellStyle name="Header2 2 2 6 2 3 4 2 2" xfId="39660" xr:uid="{00000000-0005-0000-0000-000044320000}"/>
    <cellStyle name="Header2 2 2 6 2 3 4 3" xfId="25419" xr:uid="{00000000-0005-0000-0000-000045320000}"/>
    <cellStyle name="Header2 2 2 6 2 3 4 4" xfId="34509" xr:uid="{00000000-0005-0000-0000-000046320000}"/>
    <cellStyle name="Header2 2 2 6 2 3 5" xfId="20370" xr:uid="{00000000-0005-0000-0000-000047320000}"/>
    <cellStyle name="Header2 2 2 6 2 3 5 2" xfId="32187" xr:uid="{00000000-0005-0000-0000-000048320000}"/>
    <cellStyle name="Header2 2 2 6 2 3 5 2 2" xfId="42186" xr:uid="{00000000-0005-0000-0000-000049320000}"/>
    <cellStyle name="Header2 2 2 6 2 3 5 3" xfId="37035" xr:uid="{00000000-0005-0000-0000-00004A320000}"/>
    <cellStyle name="Header2 2 2 6 2 3 6" xfId="27981" xr:uid="{00000000-0005-0000-0000-00004B320000}"/>
    <cellStyle name="Header2 2 2 6 2 3 6 2" xfId="37980" xr:uid="{00000000-0005-0000-0000-00004C320000}"/>
    <cellStyle name="Header2 2 2 6 2 3 7" xfId="21749" xr:uid="{00000000-0005-0000-0000-00004D320000}"/>
    <cellStyle name="Header2 2 2 6 2 4" xfId="16418" xr:uid="{00000000-0005-0000-0000-00004E320000}"/>
    <cellStyle name="Header2 2 2 6 2 4 2" xfId="28235" xr:uid="{00000000-0005-0000-0000-00004F320000}"/>
    <cellStyle name="Header2 2 2 6 2 4 2 2" xfId="38234" xr:uid="{00000000-0005-0000-0000-000050320000}"/>
    <cellStyle name="Header2 2 2 6 2 4 3" xfId="23993" xr:uid="{00000000-0005-0000-0000-000051320000}"/>
    <cellStyle name="Header2 2 2 6 2 4 4" xfId="33083" xr:uid="{00000000-0005-0000-0000-000052320000}"/>
    <cellStyle name="Header2 2 2 6 2 5" xfId="16686" xr:uid="{00000000-0005-0000-0000-000053320000}"/>
    <cellStyle name="Header2 2 2 6 2 5 2" xfId="28503" xr:uid="{00000000-0005-0000-0000-000054320000}"/>
    <cellStyle name="Header2 2 2 6 2 5 2 2" xfId="38502" xr:uid="{00000000-0005-0000-0000-000055320000}"/>
    <cellStyle name="Header2 2 2 6 2 5 3" xfId="24261" xr:uid="{00000000-0005-0000-0000-000056320000}"/>
    <cellStyle name="Header2 2 2 6 2 5 4" xfId="33351" xr:uid="{00000000-0005-0000-0000-000057320000}"/>
    <cellStyle name="Header2 2 2 6 2 6" xfId="17014" xr:uid="{00000000-0005-0000-0000-000058320000}"/>
    <cellStyle name="Header2 2 2 6 2 6 2" xfId="28831" xr:uid="{00000000-0005-0000-0000-000059320000}"/>
    <cellStyle name="Header2 2 2 6 2 6 2 2" xfId="38830" xr:uid="{00000000-0005-0000-0000-00005A320000}"/>
    <cellStyle name="Header2 2 2 6 2 6 3" xfId="24589" xr:uid="{00000000-0005-0000-0000-00005B320000}"/>
    <cellStyle name="Header2 2 2 6 2 6 4" xfId="33679" xr:uid="{00000000-0005-0000-0000-00005C320000}"/>
    <cellStyle name="Header2 2 2 6 2 7" xfId="17098" xr:uid="{00000000-0005-0000-0000-00005D320000}"/>
    <cellStyle name="Header2 2 2 6 2 7 2" xfId="28915" xr:uid="{00000000-0005-0000-0000-00005E320000}"/>
    <cellStyle name="Header2 2 2 6 2 7 2 2" xfId="38914" xr:uid="{00000000-0005-0000-0000-00005F320000}"/>
    <cellStyle name="Header2 2 2 6 2 7 3" xfId="24673" xr:uid="{00000000-0005-0000-0000-000060320000}"/>
    <cellStyle name="Header2 2 2 6 2 7 4" xfId="33763" xr:uid="{00000000-0005-0000-0000-000061320000}"/>
    <cellStyle name="Header2 2 2 6 2 8" xfId="17401" xr:uid="{00000000-0005-0000-0000-000062320000}"/>
    <cellStyle name="Header2 2 2 6 2 8 2" xfId="29218" xr:uid="{00000000-0005-0000-0000-000063320000}"/>
    <cellStyle name="Header2 2 2 6 2 8 2 2" xfId="39217" xr:uid="{00000000-0005-0000-0000-000064320000}"/>
    <cellStyle name="Header2 2 2 6 2 8 3" xfId="24976" xr:uid="{00000000-0005-0000-0000-000065320000}"/>
    <cellStyle name="Header2 2 2 6 2 8 4" xfId="34066" xr:uid="{00000000-0005-0000-0000-000066320000}"/>
    <cellStyle name="Header2 2 2 6 2 9" xfId="18534" xr:uid="{00000000-0005-0000-0000-000067320000}"/>
    <cellStyle name="Header2 2 2 6 2 9 2" xfId="30351" xr:uid="{00000000-0005-0000-0000-000068320000}"/>
    <cellStyle name="Header2 2 2 6 2 9 2 2" xfId="40350" xr:uid="{00000000-0005-0000-0000-000069320000}"/>
    <cellStyle name="Header2 2 2 6 2 9 3" xfId="26009" xr:uid="{00000000-0005-0000-0000-00006A320000}"/>
    <cellStyle name="Header2 2 2 6 2 9 4" xfId="35199" xr:uid="{00000000-0005-0000-0000-00006B320000}"/>
    <cellStyle name="Header2 2 2 6 3" xfId="7777" xr:uid="{00000000-0005-0000-0000-00006C320000}"/>
    <cellStyle name="Header2 2 2 6 3 10" xfId="17855" xr:uid="{00000000-0005-0000-0000-00006D320000}"/>
    <cellStyle name="Header2 2 2 6 3 10 2" xfId="29672" xr:uid="{00000000-0005-0000-0000-00006E320000}"/>
    <cellStyle name="Header2 2 2 6 3 10 2 2" xfId="39671" xr:uid="{00000000-0005-0000-0000-00006F320000}"/>
    <cellStyle name="Header2 2 2 6 3 10 3" xfId="25430" xr:uid="{00000000-0005-0000-0000-000070320000}"/>
    <cellStyle name="Header2 2 2 6 3 10 4" xfId="34520" xr:uid="{00000000-0005-0000-0000-000071320000}"/>
    <cellStyle name="Header2 2 2 6 3 11" xfId="20335" xr:uid="{00000000-0005-0000-0000-000072320000}"/>
    <cellStyle name="Header2 2 2 6 3 11 2" xfId="32152" xr:uid="{00000000-0005-0000-0000-000073320000}"/>
    <cellStyle name="Header2 2 2 6 3 11 2 2" xfId="42151" xr:uid="{00000000-0005-0000-0000-000074320000}"/>
    <cellStyle name="Header2 2 2 6 3 11 3" xfId="37000" xr:uid="{00000000-0005-0000-0000-000075320000}"/>
    <cellStyle name="Header2 2 2 6 3 12" xfId="23325" xr:uid="{00000000-0005-0000-0000-000076320000}"/>
    <cellStyle name="Header2 2 2 6 3 12 2" xfId="21950" xr:uid="{00000000-0005-0000-0000-000077320000}"/>
    <cellStyle name="Header2 2 2 6 3 13" xfId="22719" xr:uid="{00000000-0005-0000-0000-000078320000}"/>
    <cellStyle name="Header2 2 2 6 3 2" xfId="15584" xr:uid="{00000000-0005-0000-0000-000079320000}"/>
    <cellStyle name="Header2 2 2 6 3 2 2" xfId="19209" xr:uid="{00000000-0005-0000-0000-00007A320000}"/>
    <cellStyle name="Header2 2 2 6 3 2 2 2" xfId="31026" xr:uid="{00000000-0005-0000-0000-00007B320000}"/>
    <cellStyle name="Header2 2 2 6 3 2 2 2 2" xfId="41025" xr:uid="{00000000-0005-0000-0000-00007C320000}"/>
    <cellStyle name="Header2 2 2 6 3 2 2 3" xfId="26684" xr:uid="{00000000-0005-0000-0000-00007D320000}"/>
    <cellStyle name="Header2 2 2 6 3 2 2 4" xfId="35874" xr:uid="{00000000-0005-0000-0000-00007E320000}"/>
    <cellStyle name="Header2 2 2 6 3 2 3" xfId="19815" xr:uid="{00000000-0005-0000-0000-00007F320000}"/>
    <cellStyle name="Header2 2 2 6 3 2 3 2" xfId="31632" xr:uid="{00000000-0005-0000-0000-000080320000}"/>
    <cellStyle name="Header2 2 2 6 3 2 3 2 2" xfId="41631" xr:uid="{00000000-0005-0000-0000-000081320000}"/>
    <cellStyle name="Header2 2 2 6 3 2 3 3" xfId="27290" xr:uid="{00000000-0005-0000-0000-000082320000}"/>
    <cellStyle name="Header2 2 2 6 3 2 3 4" xfId="36480" xr:uid="{00000000-0005-0000-0000-000083320000}"/>
    <cellStyle name="Header2 2 2 6 3 2 4" xfId="18136" xr:uid="{00000000-0005-0000-0000-000084320000}"/>
    <cellStyle name="Header2 2 2 6 3 2 4 2" xfId="29953" xr:uid="{00000000-0005-0000-0000-000085320000}"/>
    <cellStyle name="Header2 2 2 6 3 2 4 2 2" xfId="39952" xr:uid="{00000000-0005-0000-0000-000086320000}"/>
    <cellStyle name="Header2 2 2 6 3 2 4 3" xfId="25711" xr:uid="{00000000-0005-0000-0000-000087320000}"/>
    <cellStyle name="Header2 2 2 6 3 2 4 4" xfId="34801" xr:uid="{00000000-0005-0000-0000-000088320000}"/>
    <cellStyle name="Header2 2 2 6 3 2 5" xfId="20624" xr:uid="{00000000-0005-0000-0000-000089320000}"/>
    <cellStyle name="Header2 2 2 6 3 2 5 2" xfId="32441" xr:uid="{00000000-0005-0000-0000-00008A320000}"/>
    <cellStyle name="Header2 2 2 6 3 2 5 2 2" xfId="42440" xr:uid="{00000000-0005-0000-0000-00008B320000}"/>
    <cellStyle name="Header2 2 2 6 3 2 5 3" xfId="37289" xr:uid="{00000000-0005-0000-0000-00008C320000}"/>
    <cellStyle name="Header2 2 2 6 3 2 6" xfId="23462" xr:uid="{00000000-0005-0000-0000-00008D320000}"/>
    <cellStyle name="Header2 2 2 6 3 2 6 2" xfId="21908" xr:uid="{00000000-0005-0000-0000-00008E320000}"/>
    <cellStyle name="Header2 2 2 6 3 2 7" xfId="23072" xr:uid="{00000000-0005-0000-0000-00008F320000}"/>
    <cellStyle name="Header2 2 2 6 3 2 7 2" xfId="22059" xr:uid="{00000000-0005-0000-0000-000090320000}"/>
    <cellStyle name="Header2 2 2 6 3 2 8" xfId="22367" xr:uid="{00000000-0005-0000-0000-000091320000}"/>
    <cellStyle name="Header2 2 2 6 3 3" xfId="16165" xr:uid="{00000000-0005-0000-0000-000092320000}"/>
    <cellStyle name="Header2 2 2 6 3 3 2" xfId="18954" xr:uid="{00000000-0005-0000-0000-000093320000}"/>
    <cellStyle name="Header2 2 2 6 3 3 2 2" xfId="30771" xr:uid="{00000000-0005-0000-0000-000094320000}"/>
    <cellStyle name="Header2 2 2 6 3 3 2 2 2" xfId="40770" xr:uid="{00000000-0005-0000-0000-000095320000}"/>
    <cellStyle name="Header2 2 2 6 3 3 2 3" xfId="26429" xr:uid="{00000000-0005-0000-0000-000096320000}"/>
    <cellStyle name="Header2 2 2 6 3 3 2 4" xfId="35619" xr:uid="{00000000-0005-0000-0000-000097320000}"/>
    <cellStyle name="Header2 2 2 6 3 3 3" xfId="19560" xr:uid="{00000000-0005-0000-0000-000098320000}"/>
    <cellStyle name="Header2 2 2 6 3 3 3 2" xfId="31377" xr:uid="{00000000-0005-0000-0000-000099320000}"/>
    <cellStyle name="Header2 2 2 6 3 3 3 2 2" xfId="41376" xr:uid="{00000000-0005-0000-0000-00009A320000}"/>
    <cellStyle name="Header2 2 2 6 3 3 3 3" xfId="27035" xr:uid="{00000000-0005-0000-0000-00009B320000}"/>
    <cellStyle name="Header2 2 2 6 3 3 3 4" xfId="36225" xr:uid="{00000000-0005-0000-0000-00009C320000}"/>
    <cellStyle name="Header2 2 2 6 3 3 4" xfId="18197" xr:uid="{00000000-0005-0000-0000-00009D320000}"/>
    <cellStyle name="Header2 2 2 6 3 3 4 2" xfId="30014" xr:uid="{00000000-0005-0000-0000-00009E320000}"/>
    <cellStyle name="Header2 2 2 6 3 3 4 2 2" xfId="40013" xr:uid="{00000000-0005-0000-0000-00009F320000}"/>
    <cellStyle name="Header2 2 2 6 3 3 4 3" xfId="25772" xr:uid="{00000000-0005-0000-0000-0000A0320000}"/>
    <cellStyle name="Header2 2 2 6 3 3 4 4" xfId="34862" xr:uid="{00000000-0005-0000-0000-0000A1320000}"/>
    <cellStyle name="Header2 2 2 6 3 3 5" xfId="20369" xr:uid="{00000000-0005-0000-0000-0000A2320000}"/>
    <cellStyle name="Header2 2 2 6 3 3 5 2" xfId="32186" xr:uid="{00000000-0005-0000-0000-0000A3320000}"/>
    <cellStyle name="Header2 2 2 6 3 3 5 2 2" xfId="42185" xr:uid="{00000000-0005-0000-0000-0000A4320000}"/>
    <cellStyle name="Header2 2 2 6 3 3 5 3" xfId="37034" xr:uid="{00000000-0005-0000-0000-0000A5320000}"/>
    <cellStyle name="Header2 2 2 6 3 3 6" xfId="27982" xr:uid="{00000000-0005-0000-0000-0000A6320000}"/>
    <cellStyle name="Header2 2 2 6 3 3 6 2" xfId="37981" xr:uid="{00000000-0005-0000-0000-0000A7320000}"/>
    <cellStyle name="Header2 2 2 6 3 3 7" xfId="21750" xr:uid="{00000000-0005-0000-0000-0000A8320000}"/>
    <cellStyle name="Header2 2 2 6 3 4" xfId="16419" xr:uid="{00000000-0005-0000-0000-0000A9320000}"/>
    <cellStyle name="Header2 2 2 6 3 4 2" xfId="28236" xr:uid="{00000000-0005-0000-0000-0000AA320000}"/>
    <cellStyle name="Header2 2 2 6 3 4 2 2" xfId="38235" xr:uid="{00000000-0005-0000-0000-0000AB320000}"/>
    <cellStyle name="Header2 2 2 6 3 4 3" xfId="23994" xr:uid="{00000000-0005-0000-0000-0000AC320000}"/>
    <cellStyle name="Header2 2 2 6 3 4 4" xfId="33084" xr:uid="{00000000-0005-0000-0000-0000AD320000}"/>
    <cellStyle name="Header2 2 2 6 3 5" xfId="16685" xr:uid="{00000000-0005-0000-0000-0000AE320000}"/>
    <cellStyle name="Header2 2 2 6 3 5 2" xfId="28502" xr:uid="{00000000-0005-0000-0000-0000AF320000}"/>
    <cellStyle name="Header2 2 2 6 3 5 2 2" xfId="38501" xr:uid="{00000000-0005-0000-0000-0000B0320000}"/>
    <cellStyle name="Header2 2 2 6 3 5 3" xfId="24260" xr:uid="{00000000-0005-0000-0000-0000B1320000}"/>
    <cellStyle name="Header2 2 2 6 3 5 4" xfId="33350" xr:uid="{00000000-0005-0000-0000-0000B2320000}"/>
    <cellStyle name="Header2 2 2 6 3 6" xfId="16427" xr:uid="{00000000-0005-0000-0000-0000B3320000}"/>
    <cellStyle name="Header2 2 2 6 3 6 2" xfId="28244" xr:uid="{00000000-0005-0000-0000-0000B4320000}"/>
    <cellStyle name="Header2 2 2 6 3 6 2 2" xfId="38243" xr:uid="{00000000-0005-0000-0000-0000B5320000}"/>
    <cellStyle name="Header2 2 2 6 3 6 3" xfId="24002" xr:uid="{00000000-0005-0000-0000-0000B6320000}"/>
    <cellStyle name="Header2 2 2 6 3 6 4" xfId="33092" xr:uid="{00000000-0005-0000-0000-0000B7320000}"/>
    <cellStyle name="Header2 2 2 6 3 7" xfId="17099" xr:uid="{00000000-0005-0000-0000-0000B8320000}"/>
    <cellStyle name="Header2 2 2 6 3 7 2" xfId="28916" xr:uid="{00000000-0005-0000-0000-0000B9320000}"/>
    <cellStyle name="Header2 2 2 6 3 7 2 2" xfId="38915" xr:uid="{00000000-0005-0000-0000-0000BA320000}"/>
    <cellStyle name="Header2 2 2 6 3 7 3" xfId="24674" xr:uid="{00000000-0005-0000-0000-0000BB320000}"/>
    <cellStyle name="Header2 2 2 6 3 7 4" xfId="33764" xr:uid="{00000000-0005-0000-0000-0000BC320000}"/>
    <cellStyle name="Header2 2 2 6 3 8" xfId="17402" xr:uid="{00000000-0005-0000-0000-0000BD320000}"/>
    <cellStyle name="Header2 2 2 6 3 8 2" xfId="29219" xr:uid="{00000000-0005-0000-0000-0000BE320000}"/>
    <cellStyle name="Header2 2 2 6 3 8 2 2" xfId="39218" xr:uid="{00000000-0005-0000-0000-0000BF320000}"/>
    <cellStyle name="Header2 2 2 6 3 8 3" xfId="24977" xr:uid="{00000000-0005-0000-0000-0000C0320000}"/>
    <cellStyle name="Header2 2 2 6 3 8 4" xfId="34067" xr:uid="{00000000-0005-0000-0000-0000C1320000}"/>
    <cellStyle name="Header2 2 2 6 3 9" xfId="18533" xr:uid="{00000000-0005-0000-0000-0000C2320000}"/>
    <cellStyle name="Header2 2 2 6 3 9 2" xfId="30350" xr:uid="{00000000-0005-0000-0000-0000C3320000}"/>
    <cellStyle name="Header2 2 2 6 3 9 2 2" xfId="40349" xr:uid="{00000000-0005-0000-0000-0000C4320000}"/>
    <cellStyle name="Header2 2 2 6 3 9 3" xfId="26008" xr:uid="{00000000-0005-0000-0000-0000C5320000}"/>
    <cellStyle name="Header2 2 2 6 3 9 4" xfId="35198" xr:uid="{00000000-0005-0000-0000-0000C6320000}"/>
    <cellStyle name="Header2 2 2 6 4" xfId="7778" xr:uid="{00000000-0005-0000-0000-0000C7320000}"/>
    <cellStyle name="Header2 2 2 6 4 10" xfId="17854" xr:uid="{00000000-0005-0000-0000-0000C8320000}"/>
    <cellStyle name="Header2 2 2 6 4 10 2" xfId="29671" xr:uid="{00000000-0005-0000-0000-0000C9320000}"/>
    <cellStyle name="Header2 2 2 6 4 10 2 2" xfId="39670" xr:uid="{00000000-0005-0000-0000-0000CA320000}"/>
    <cellStyle name="Header2 2 2 6 4 10 3" xfId="25429" xr:uid="{00000000-0005-0000-0000-0000CB320000}"/>
    <cellStyle name="Header2 2 2 6 4 10 4" xfId="34519" xr:uid="{00000000-0005-0000-0000-0000CC320000}"/>
    <cellStyle name="Header2 2 2 6 4 11" xfId="18223" xr:uid="{00000000-0005-0000-0000-0000CD320000}"/>
    <cellStyle name="Header2 2 2 6 4 11 2" xfId="30040" xr:uid="{00000000-0005-0000-0000-0000CE320000}"/>
    <cellStyle name="Header2 2 2 6 4 11 2 2" xfId="40039" xr:uid="{00000000-0005-0000-0000-0000CF320000}"/>
    <cellStyle name="Header2 2 2 6 4 11 3" xfId="34888" xr:uid="{00000000-0005-0000-0000-0000D0320000}"/>
    <cellStyle name="Header2 2 2 6 4 12" xfId="23324" xr:uid="{00000000-0005-0000-0000-0000D1320000}"/>
    <cellStyle name="Header2 2 2 6 4 12 2" xfId="21951" xr:uid="{00000000-0005-0000-0000-0000D2320000}"/>
    <cellStyle name="Header2 2 2 6 4 13" xfId="22718" xr:uid="{00000000-0005-0000-0000-0000D3320000}"/>
    <cellStyle name="Header2 2 2 6 4 2" xfId="15585" xr:uid="{00000000-0005-0000-0000-0000D4320000}"/>
    <cellStyle name="Header2 2 2 6 4 2 2" xfId="19208" xr:uid="{00000000-0005-0000-0000-0000D5320000}"/>
    <cellStyle name="Header2 2 2 6 4 2 2 2" xfId="31025" xr:uid="{00000000-0005-0000-0000-0000D6320000}"/>
    <cellStyle name="Header2 2 2 6 4 2 2 2 2" xfId="41024" xr:uid="{00000000-0005-0000-0000-0000D7320000}"/>
    <cellStyle name="Header2 2 2 6 4 2 2 3" xfId="26683" xr:uid="{00000000-0005-0000-0000-0000D8320000}"/>
    <cellStyle name="Header2 2 2 6 4 2 2 4" xfId="35873" xr:uid="{00000000-0005-0000-0000-0000D9320000}"/>
    <cellStyle name="Header2 2 2 6 4 2 3" xfId="19814" xr:uid="{00000000-0005-0000-0000-0000DA320000}"/>
    <cellStyle name="Header2 2 2 6 4 2 3 2" xfId="31631" xr:uid="{00000000-0005-0000-0000-0000DB320000}"/>
    <cellStyle name="Header2 2 2 6 4 2 3 2 2" xfId="41630" xr:uid="{00000000-0005-0000-0000-0000DC320000}"/>
    <cellStyle name="Header2 2 2 6 4 2 3 3" xfId="27289" xr:uid="{00000000-0005-0000-0000-0000DD320000}"/>
    <cellStyle name="Header2 2 2 6 4 2 3 4" xfId="36479" xr:uid="{00000000-0005-0000-0000-0000DE320000}"/>
    <cellStyle name="Header2 2 2 6 4 2 4" xfId="17687" xr:uid="{00000000-0005-0000-0000-0000DF320000}"/>
    <cellStyle name="Header2 2 2 6 4 2 4 2" xfId="29504" xr:uid="{00000000-0005-0000-0000-0000E0320000}"/>
    <cellStyle name="Header2 2 2 6 4 2 4 2 2" xfId="39503" xr:uid="{00000000-0005-0000-0000-0000E1320000}"/>
    <cellStyle name="Header2 2 2 6 4 2 4 3" xfId="25262" xr:uid="{00000000-0005-0000-0000-0000E2320000}"/>
    <cellStyle name="Header2 2 2 6 4 2 4 4" xfId="34352" xr:uid="{00000000-0005-0000-0000-0000E3320000}"/>
    <cellStyle name="Header2 2 2 6 4 2 5" xfId="20623" xr:uid="{00000000-0005-0000-0000-0000E4320000}"/>
    <cellStyle name="Header2 2 2 6 4 2 5 2" xfId="32440" xr:uid="{00000000-0005-0000-0000-0000E5320000}"/>
    <cellStyle name="Header2 2 2 6 4 2 5 2 2" xfId="42439" xr:uid="{00000000-0005-0000-0000-0000E6320000}"/>
    <cellStyle name="Header2 2 2 6 4 2 5 3" xfId="37288" xr:uid="{00000000-0005-0000-0000-0000E7320000}"/>
    <cellStyle name="Header2 2 2 6 4 2 6" xfId="23463" xr:uid="{00000000-0005-0000-0000-0000E8320000}"/>
    <cellStyle name="Header2 2 2 6 4 2 6 2" xfId="21907" xr:uid="{00000000-0005-0000-0000-0000E9320000}"/>
    <cellStyle name="Header2 2 2 6 4 2 7" xfId="23071" xr:uid="{00000000-0005-0000-0000-0000EA320000}"/>
    <cellStyle name="Header2 2 2 6 4 2 7 2" xfId="22060" xr:uid="{00000000-0005-0000-0000-0000EB320000}"/>
    <cellStyle name="Header2 2 2 6 4 2 8" xfId="22368" xr:uid="{00000000-0005-0000-0000-0000EC320000}"/>
    <cellStyle name="Header2 2 2 6 4 3" xfId="16166" xr:uid="{00000000-0005-0000-0000-0000ED320000}"/>
    <cellStyle name="Header2 2 2 6 4 3 2" xfId="18953" xr:uid="{00000000-0005-0000-0000-0000EE320000}"/>
    <cellStyle name="Header2 2 2 6 4 3 2 2" xfId="30770" xr:uid="{00000000-0005-0000-0000-0000EF320000}"/>
    <cellStyle name="Header2 2 2 6 4 3 2 2 2" xfId="40769" xr:uid="{00000000-0005-0000-0000-0000F0320000}"/>
    <cellStyle name="Header2 2 2 6 4 3 2 3" xfId="26428" xr:uid="{00000000-0005-0000-0000-0000F1320000}"/>
    <cellStyle name="Header2 2 2 6 4 3 2 4" xfId="35618" xr:uid="{00000000-0005-0000-0000-0000F2320000}"/>
    <cellStyle name="Header2 2 2 6 4 3 3" xfId="19559" xr:uid="{00000000-0005-0000-0000-0000F3320000}"/>
    <cellStyle name="Header2 2 2 6 4 3 3 2" xfId="31376" xr:uid="{00000000-0005-0000-0000-0000F4320000}"/>
    <cellStyle name="Header2 2 2 6 4 3 3 2 2" xfId="41375" xr:uid="{00000000-0005-0000-0000-0000F5320000}"/>
    <cellStyle name="Header2 2 2 6 4 3 3 3" xfId="27034" xr:uid="{00000000-0005-0000-0000-0000F6320000}"/>
    <cellStyle name="Header2 2 2 6 4 3 3 4" xfId="36224" xr:uid="{00000000-0005-0000-0000-0000F7320000}"/>
    <cellStyle name="Header2 2 2 6 4 3 4" xfId="17845" xr:uid="{00000000-0005-0000-0000-0000F8320000}"/>
    <cellStyle name="Header2 2 2 6 4 3 4 2" xfId="29662" xr:uid="{00000000-0005-0000-0000-0000F9320000}"/>
    <cellStyle name="Header2 2 2 6 4 3 4 2 2" xfId="39661" xr:uid="{00000000-0005-0000-0000-0000FA320000}"/>
    <cellStyle name="Header2 2 2 6 4 3 4 3" xfId="25420" xr:uid="{00000000-0005-0000-0000-0000FB320000}"/>
    <cellStyle name="Header2 2 2 6 4 3 4 4" xfId="34510" xr:uid="{00000000-0005-0000-0000-0000FC320000}"/>
    <cellStyle name="Header2 2 2 6 4 3 5" xfId="20368" xr:uid="{00000000-0005-0000-0000-0000FD320000}"/>
    <cellStyle name="Header2 2 2 6 4 3 5 2" xfId="32185" xr:uid="{00000000-0005-0000-0000-0000FE320000}"/>
    <cellStyle name="Header2 2 2 6 4 3 5 2 2" xfId="42184" xr:uid="{00000000-0005-0000-0000-0000FF320000}"/>
    <cellStyle name="Header2 2 2 6 4 3 5 3" xfId="37033" xr:uid="{00000000-0005-0000-0000-000000330000}"/>
    <cellStyle name="Header2 2 2 6 4 3 6" xfId="27983" xr:uid="{00000000-0005-0000-0000-000001330000}"/>
    <cellStyle name="Header2 2 2 6 4 3 6 2" xfId="37982" xr:uid="{00000000-0005-0000-0000-000002330000}"/>
    <cellStyle name="Header2 2 2 6 4 3 7" xfId="22483" xr:uid="{00000000-0005-0000-0000-000003330000}"/>
    <cellStyle name="Header2 2 2 6 4 4" xfId="16420" xr:uid="{00000000-0005-0000-0000-000004330000}"/>
    <cellStyle name="Header2 2 2 6 4 4 2" xfId="28237" xr:uid="{00000000-0005-0000-0000-000005330000}"/>
    <cellStyle name="Header2 2 2 6 4 4 2 2" xfId="38236" xr:uid="{00000000-0005-0000-0000-000006330000}"/>
    <cellStyle name="Header2 2 2 6 4 4 3" xfId="23995" xr:uid="{00000000-0005-0000-0000-000007330000}"/>
    <cellStyle name="Header2 2 2 6 4 4 4" xfId="33085" xr:uid="{00000000-0005-0000-0000-000008330000}"/>
    <cellStyle name="Header2 2 2 6 4 5" xfId="16684" xr:uid="{00000000-0005-0000-0000-000009330000}"/>
    <cellStyle name="Header2 2 2 6 4 5 2" xfId="28501" xr:uid="{00000000-0005-0000-0000-00000A330000}"/>
    <cellStyle name="Header2 2 2 6 4 5 2 2" xfId="38500" xr:uid="{00000000-0005-0000-0000-00000B330000}"/>
    <cellStyle name="Header2 2 2 6 4 5 3" xfId="24259" xr:uid="{00000000-0005-0000-0000-00000C330000}"/>
    <cellStyle name="Header2 2 2 6 4 5 4" xfId="33349" xr:uid="{00000000-0005-0000-0000-00000D330000}"/>
    <cellStyle name="Header2 2 2 6 4 6" xfId="16426" xr:uid="{00000000-0005-0000-0000-00000E330000}"/>
    <cellStyle name="Header2 2 2 6 4 6 2" xfId="28243" xr:uid="{00000000-0005-0000-0000-00000F330000}"/>
    <cellStyle name="Header2 2 2 6 4 6 2 2" xfId="38242" xr:uid="{00000000-0005-0000-0000-000010330000}"/>
    <cellStyle name="Header2 2 2 6 4 6 3" xfId="24001" xr:uid="{00000000-0005-0000-0000-000011330000}"/>
    <cellStyle name="Header2 2 2 6 4 6 4" xfId="33091" xr:uid="{00000000-0005-0000-0000-000012330000}"/>
    <cellStyle name="Header2 2 2 6 4 7" xfId="17100" xr:uid="{00000000-0005-0000-0000-000013330000}"/>
    <cellStyle name="Header2 2 2 6 4 7 2" xfId="28917" xr:uid="{00000000-0005-0000-0000-000014330000}"/>
    <cellStyle name="Header2 2 2 6 4 7 2 2" xfId="38916" xr:uid="{00000000-0005-0000-0000-000015330000}"/>
    <cellStyle name="Header2 2 2 6 4 7 3" xfId="24675" xr:uid="{00000000-0005-0000-0000-000016330000}"/>
    <cellStyle name="Header2 2 2 6 4 7 4" xfId="33765" xr:uid="{00000000-0005-0000-0000-000017330000}"/>
    <cellStyle name="Header2 2 2 6 4 8" xfId="17403" xr:uid="{00000000-0005-0000-0000-000018330000}"/>
    <cellStyle name="Header2 2 2 6 4 8 2" xfId="29220" xr:uid="{00000000-0005-0000-0000-000019330000}"/>
    <cellStyle name="Header2 2 2 6 4 8 2 2" xfId="39219" xr:uid="{00000000-0005-0000-0000-00001A330000}"/>
    <cellStyle name="Header2 2 2 6 4 8 3" xfId="24978" xr:uid="{00000000-0005-0000-0000-00001B330000}"/>
    <cellStyle name="Header2 2 2 6 4 8 4" xfId="34068" xr:uid="{00000000-0005-0000-0000-00001C330000}"/>
    <cellStyle name="Header2 2 2 6 4 9" xfId="18532" xr:uid="{00000000-0005-0000-0000-00001D330000}"/>
    <cellStyle name="Header2 2 2 6 4 9 2" xfId="30349" xr:uid="{00000000-0005-0000-0000-00001E330000}"/>
    <cellStyle name="Header2 2 2 6 4 9 2 2" xfId="40348" xr:uid="{00000000-0005-0000-0000-00001F330000}"/>
    <cellStyle name="Header2 2 2 6 4 9 3" xfId="26007" xr:uid="{00000000-0005-0000-0000-000020330000}"/>
    <cellStyle name="Header2 2 2 6 4 9 4" xfId="35197" xr:uid="{00000000-0005-0000-0000-000021330000}"/>
    <cellStyle name="Header2 2 2 6 5" xfId="15582" xr:uid="{00000000-0005-0000-0000-000022330000}"/>
    <cellStyle name="Header2 2 2 6 5 2" xfId="19211" xr:uid="{00000000-0005-0000-0000-000023330000}"/>
    <cellStyle name="Header2 2 2 6 5 2 2" xfId="31028" xr:uid="{00000000-0005-0000-0000-000024330000}"/>
    <cellStyle name="Header2 2 2 6 5 2 2 2" xfId="41027" xr:uid="{00000000-0005-0000-0000-000025330000}"/>
    <cellStyle name="Header2 2 2 6 5 2 3" xfId="26686" xr:uid="{00000000-0005-0000-0000-000026330000}"/>
    <cellStyle name="Header2 2 2 6 5 2 4" xfId="35876" xr:uid="{00000000-0005-0000-0000-000027330000}"/>
    <cellStyle name="Header2 2 2 6 5 3" xfId="19817" xr:uid="{00000000-0005-0000-0000-000028330000}"/>
    <cellStyle name="Header2 2 2 6 5 3 2" xfId="31634" xr:uid="{00000000-0005-0000-0000-000029330000}"/>
    <cellStyle name="Header2 2 2 6 5 3 2 2" xfId="41633" xr:uid="{00000000-0005-0000-0000-00002A330000}"/>
    <cellStyle name="Header2 2 2 6 5 3 3" xfId="27292" xr:uid="{00000000-0005-0000-0000-00002B330000}"/>
    <cellStyle name="Header2 2 2 6 5 3 4" xfId="36482" xr:uid="{00000000-0005-0000-0000-00002C330000}"/>
    <cellStyle name="Header2 2 2 6 5 4" xfId="17957" xr:uid="{00000000-0005-0000-0000-00002D330000}"/>
    <cellStyle name="Header2 2 2 6 5 4 2" xfId="29774" xr:uid="{00000000-0005-0000-0000-00002E330000}"/>
    <cellStyle name="Header2 2 2 6 5 4 2 2" xfId="39773" xr:uid="{00000000-0005-0000-0000-00002F330000}"/>
    <cellStyle name="Header2 2 2 6 5 4 3" xfId="25532" xr:uid="{00000000-0005-0000-0000-000030330000}"/>
    <cellStyle name="Header2 2 2 6 5 4 4" xfId="34622" xr:uid="{00000000-0005-0000-0000-000031330000}"/>
    <cellStyle name="Header2 2 2 6 5 5" xfId="20626" xr:uid="{00000000-0005-0000-0000-000032330000}"/>
    <cellStyle name="Header2 2 2 6 5 5 2" xfId="32443" xr:uid="{00000000-0005-0000-0000-000033330000}"/>
    <cellStyle name="Header2 2 2 6 5 5 2 2" xfId="42442" xr:uid="{00000000-0005-0000-0000-000034330000}"/>
    <cellStyle name="Header2 2 2 6 5 5 3" xfId="37291" xr:uid="{00000000-0005-0000-0000-000035330000}"/>
    <cellStyle name="Header2 2 2 6 5 6" xfId="23460" xr:uid="{00000000-0005-0000-0000-000036330000}"/>
    <cellStyle name="Header2 2 2 6 5 6 2" xfId="21053" xr:uid="{00000000-0005-0000-0000-000037330000}"/>
    <cellStyle name="Header2 2 2 6 5 7" xfId="22871" xr:uid="{00000000-0005-0000-0000-000038330000}"/>
    <cellStyle name="Header2 2 2 6 5 7 2" xfId="21370" xr:uid="{00000000-0005-0000-0000-000039330000}"/>
    <cellStyle name="Header2 2 2 6 5 8" xfId="22366" xr:uid="{00000000-0005-0000-0000-00003A330000}"/>
    <cellStyle name="Header2 2 2 6 6" xfId="16163" xr:uid="{00000000-0005-0000-0000-00003B330000}"/>
    <cellStyle name="Header2 2 2 6 6 2" xfId="19497" xr:uid="{00000000-0005-0000-0000-00003C330000}"/>
    <cellStyle name="Header2 2 2 6 6 2 2" xfId="31314" xr:uid="{00000000-0005-0000-0000-00003D330000}"/>
    <cellStyle name="Header2 2 2 6 6 2 2 2" xfId="41313" xr:uid="{00000000-0005-0000-0000-00003E330000}"/>
    <cellStyle name="Header2 2 2 6 6 2 3" xfId="26972" xr:uid="{00000000-0005-0000-0000-00003F330000}"/>
    <cellStyle name="Header2 2 2 6 6 2 4" xfId="36162" xr:uid="{00000000-0005-0000-0000-000040330000}"/>
    <cellStyle name="Header2 2 2 6 6 3" xfId="20103" xr:uid="{00000000-0005-0000-0000-000041330000}"/>
    <cellStyle name="Header2 2 2 6 6 3 2" xfId="31920" xr:uid="{00000000-0005-0000-0000-000042330000}"/>
    <cellStyle name="Header2 2 2 6 6 3 2 2" xfId="41919" xr:uid="{00000000-0005-0000-0000-000043330000}"/>
    <cellStyle name="Header2 2 2 6 6 3 3" xfId="27578" xr:uid="{00000000-0005-0000-0000-000044330000}"/>
    <cellStyle name="Header2 2 2 6 6 3 4" xfId="36768" xr:uid="{00000000-0005-0000-0000-000045330000}"/>
    <cellStyle name="Header2 2 2 6 6 4" xfId="18049" xr:uid="{00000000-0005-0000-0000-000046330000}"/>
    <cellStyle name="Header2 2 2 6 6 4 2" xfId="29866" xr:uid="{00000000-0005-0000-0000-000047330000}"/>
    <cellStyle name="Header2 2 2 6 6 4 2 2" xfId="39865" xr:uid="{00000000-0005-0000-0000-000048330000}"/>
    <cellStyle name="Header2 2 2 6 6 4 3" xfId="25624" xr:uid="{00000000-0005-0000-0000-000049330000}"/>
    <cellStyle name="Header2 2 2 6 6 4 4" xfId="34714" xr:uid="{00000000-0005-0000-0000-00004A330000}"/>
    <cellStyle name="Header2 2 2 6 6 5" xfId="20912" xr:uid="{00000000-0005-0000-0000-00004B330000}"/>
    <cellStyle name="Header2 2 2 6 6 5 2" xfId="32729" xr:uid="{00000000-0005-0000-0000-00004C330000}"/>
    <cellStyle name="Header2 2 2 6 6 5 2 2" xfId="42728" xr:uid="{00000000-0005-0000-0000-00004D330000}"/>
    <cellStyle name="Header2 2 2 6 6 5 3" xfId="37577" xr:uid="{00000000-0005-0000-0000-00004E330000}"/>
    <cellStyle name="Header2 2 2 6 6 6" xfId="27980" xr:uid="{00000000-0005-0000-0000-00004F330000}"/>
    <cellStyle name="Header2 2 2 6 6 6 2" xfId="37979" xr:uid="{00000000-0005-0000-0000-000050330000}"/>
    <cellStyle name="Header2 2 2 6 6 7" xfId="22225" xr:uid="{00000000-0005-0000-0000-000051330000}"/>
    <cellStyle name="Header2 2 2 6 7" xfId="15888" xr:uid="{00000000-0005-0000-0000-000052330000}"/>
    <cellStyle name="Header2 2 2 6 7 2" xfId="27705" xr:uid="{00000000-0005-0000-0000-000053330000}"/>
    <cellStyle name="Header2 2 2 6 7 2 2" xfId="37704" xr:uid="{00000000-0005-0000-0000-000054330000}"/>
    <cellStyle name="Header2 2 2 6 7 3" xfId="23766" xr:uid="{00000000-0005-0000-0000-000055330000}"/>
    <cellStyle name="Header2 2 2 6 7 4" xfId="32856" xr:uid="{00000000-0005-0000-0000-000056330000}"/>
    <cellStyle name="Header2 2 2 6 8" xfId="16687" xr:uid="{00000000-0005-0000-0000-000057330000}"/>
    <cellStyle name="Header2 2 2 6 8 2" xfId="28504" xr:uid="{00000000-0005-0000-0000-000058330000}"/>
    <cellStyle name="Header2 2 2 6 8 2 2" xfId="38503" xr:uid="{00000000-0005-0000-0000-000059330000}"/>
    <cellStyle name="Header2 2 2 6 8 3" xfId="24262" xr:uid="{00000000-0005-0000-0000-00005A330000}"/>
    <cellStyle name="Header2 2 2 6 8 4" xfId="33352" xr:uid="{00000000-0005-0000-0000-00005B330000}"/>
    <cellStyle name="Header2 2 2 6 9" xfId="16973" xr:uid="{00000000-0005-0000-0000-00005C330000}"/>
    <cellStyle name="Header2 2 2 6 9 2" xfId="28790" xr:uid="{00000000-0005-0000-0000-00005D330000}"/>
    <cellStyle name="Header2 2 2 6 9 2 2" xfId="38789" xr:uid="{00000000-0005-0000-0000-00005E330000}"/>
    <cellStyle name="Header2 2 2 6 9 3" xfId="24548" xr:uid="{00000000-0005-0000-0000-00005F330000}"/>
    <cellStyle name="Header2 2 2 6 9 4" xfId="33638" xr:uid="{00000000-0005-0000-0000-000060330000}"/>
    <cellStyle name="Header2 2 2 7" xfId="7779" xr:uid="{00000000-0005-0000-0000-000061330000}"/>
    <cellStyle name="Header2 2 2 7 10" xfId="17101" xr:uid="{00000000-0005-0000-0000-000062330000}"/>
    <cellStyle name="Header2 2 2 7 10 2" xfId="28918" xr:uid="{00000000-0005-0000-0000-000063330000}"/>
    <cellStyle name="Header2 2 2 7 10 2 2" xfId="38917" xr:uid="{00000000-0005-0000-0000-000064330000}"/>
    <cellStyle name="Header2 2 2 7 10 3" xfId="24676" xr:uid="{00000000-0005-0000-0000-000065330000}"/>
    <cellStyle name="Header2 2 2 7 10 4" xfId="33766" xr:uid="{00000000-0005-0000-0000-000066330000}"/>
    <cellStyle name="Header2 2 2 7 11" xfId="17404" xr:uid="{00000000-0005-0000-0000-000067330000}"/>
    <cellStyle name="Header2 2 2 7 11 2" xfId="29221" xr:uid="{00000000-0005-0000-0000-000068330000}"/>
    <cellStyle name="Header2 2 2 7 11 2 2" xfId="39220" xr:uid="{00000000-0005-0000-0000-000069330000}"/>
    <cellStyle name="Header2 2 2 7 11 3" xfId="24979" xr:uid="{00000000-0005-0000-0000-00006A330000}"/>
    <cellStyle name="Header2 2 2 7 11 4" xfId="34069" xr:uid="{00000000-0005-0000-0000-00006B330000}"/>
    <cellStyle name="Header2 2 2 7 12" xfId="18531" xr:uid="{00000000-0005-0000-0000-00006C330000}"/>
    <cellStyle name="Header2 2 2 7 12 2" xfId="30348" xr:uid="{00000000-0005-0000-0000-00006D330000}"/>
    <cellStyle name="Header2 2 2 7 12 2 2" xfId="40347" xr:uid="{00000000-0005-0000-0000-00006E330000}"/>
    <cellStyle name="Header2 2 2 7 12 3" xfId="26006" xr:uid="{00000000-0005-0000-0000-00006F330000}"/>
    <cellStyle name="Header2 2 2 7 12 4" xfId="35196" xr:uid="{00000000-0005-0000-0000-000070330000}"/>
    <cellStyle name="Header2 2 2 7 13" xfId="18820" xr:uid="{00000000-0005-0000-0000-000071330000}"/>
    <cellStyle name="Header2 2 2 7 13 2" xfId="30637" xr:uid="{00000000-0005-0000-0000-000072330000}"/>
    <cellStyle name="Header2 2 2 7 13 2 2" xfId="40636" xr:uid="{00000000-0005-0000-0000-000073330000}"/>
    <cellStyle name="Header2 2 2 7 13 3" xfId="26295" xr:uid="{00000000-0005-0000-0000-000074330000}"/>
    <cellStyle name="Header2 2 2 7 13 4" xfId="35485" xr:uid="{00000000-0005-0000-0000-000075330000}"/>
    <cellStyle name="Header2 2 2 7 14" xfId="20236" xr:uid="{00000000-0005-0000-0000-000076330000}"/>
    <cellStyle name="Header2 2 2 7 14 2" xfId="32053" xr:uid="{00000000-0005-0000-0000-000077330000}"/>
    <cellStyle name="Header2 2 2 7 14 2 2" xfId="42052" xr:uid="{00000000-0005-0000-0000-000078330000}"/>
    <cellStyle name="Header2 2 2 7 14 3" xfId="36901" xr:uid="{00000000-0005-0000-0000-000079330000}"/>
    <cellStyle name="Header2 2 2 7 15" xfId="23323" xr:uid="{00000000-0005-0000-0000-00007A330000}"/>
    <cellStyle name="Header2 2 2 7 15 2" xfId="21952" xr:uid="{00000000-0005-0000-0000-00007B330000}"/>
    <cellStyle name="Header2 2 2 7 16" xfId="22717" xr:uid="{00000000-0005-0000-0000-00007C330000}"/>
    <cellStyle name="Header2 2 2 7 2" xfId="7780" xr:uid="{00000000-0005-0000-0000-00007D330000}"/>
    <cellStyle name="Header2 2 2 7 2 10" xfId="18927" xr:uid="{00000000-0005-0000-0000-00007E330000}"/>
    <cellStyle name="Header2 2 2 7 2 10 2" xfId="30744" xr:uid="{00000000-0005-0000-0000-00007F330000}"/>
    <cellStyle name="Header2 2 2 7 2 10 2 2" xfId="40743" xr:uid="{00000000-0005-0000-0000-000080330000}"/>
    <cellStyle name="Header2 2 2 7 2 10 3" xfId="26402" xr:uid="{00000000-0005-0000-0000-000081330000}"/>
    <cellStyle name="Header2 2 2 7 2 10 4" xfId="35592" xr:uid="{00000000-0005-0000-0000-000082330000}"/>
    <cellStyle name="Header2 2 2 7 2 11" xfId="20334" xr:uid="{00000000-0005-0000-0000-000083330000}"/>
    <cellStyle name="Header2 2 2 7 2 11 2" xfId="32151" xr:uid="{00000000-0005-0000-0000-000084330000}"/>
    <cellStyle name="Header2 2 2 7 2 11 2 2" xfId="42150" xr:uid="{00000000-0005-0000-0000-000085330000}"/>
    <cellStyle name="Header2 2 2 7 2 11 3" xfId="36999" xr:uid="{00000000-0005-0000-0000-000086330000}"/>
    <cellStyle name="Header2 2 2 7 2 12" xfId="23322" xr:uid="{00000000-0005-0000-0000-000087330000}"/>
    <cellStyle name="Header2 2 2 7 2 12 2" xfId="21953" xr:uid="{00000000-0005-0000-0000-000088330000}"/>
    <cellStyle name="Header2 2 2 7 2 13" xfId="22716" xr:uid="{00000000-0005-0000-0000-000089330000}"/>
    <cellStyle name="Header2 2 2 7 2 2" xfId="15587" xr:uid="{00000000-0005-0000-0000-00008A330000}"/>
    <cellStyle name="Header2 2 2 7 2 2 2" xfId="19206" xr:uid="{00000000-0005-0000-0000-00008B330000}"/>
    <cellStyle name="Header2 2 2 7 2 2 2 2" xfId="31023" xr:uid="{00000000-0005-0000-0000-00008C330000}"/>
    <cellStyle name="Header2 2 2 7 2 2 2 2 2" xfId="41022" xr:uid="{00000000-0005-0000-0000-00008D330000}"/>
    <cellStyle name="Header2 2 2 7 2 2 2 3" xfId="26681" xr:uid="{00000000-0005-0000-0000-00008E330000}"/>
    <cellStyle name="Header2 2 2 7 2 2 2 4" xfId="35871" xr:uid="{00000000-0005-0000-0000-00008F330000}"/>
    <cellStyle name="Header2 2 2 7 2 2 3" xfId="19812" xr:uid="{00000000-0005-0000-0000-000090330000}"/>
    <cellStyle name="Header2 2 2 7 2 2 3 2" xfId="31629" xr:uid="{00000000-0005-0000-0000-000091330000}"/>
    <cellStyle name="Header2 2 2 7 2 2 3 2 2" xfId="41628" xr:uid="{00000000-0005-0000-0000-000092330000}"/>
    <cellStyle name="Header2 2 2 7 2 2 3 3" xfId="27287" xr:uid="{00000000-0005-0000-0000-000093330000}"/>
    <cellStyle name="Header2 2 2 7 2 2 3 4" xfId="36477" xr:uid="{00000000-0005-0000-0000-000094330000}"/>
    <cellStyle name="Header2 2 2 7 2 2 4" xfId="17959" xr:uid="{00000000-0005-0000-0000-000095330000}"/>
    <cellStyle name="Header2 2 2 7 2 2 4 2" xfId="29776" xr:uid="{00000000-0005-0000-0000-000096330000}"/>
    <cellStyle name="Header2 2 2 7 2 2 4 2 2" xfId="39775" xr:uid="{00000000-0005-0000-0000-000097330000}"/>
    <cellStyle name="Header2 2 2 7 2 2 4 3" xfId="25534" xr:uid="{00000000-0005-0000-0000-000098330000}"/>
    <cellStyle name="Header2 2 2 7 2 2 4 4" xfId="34624" xr:uid="{00000000-0005-0000-0000-000099330000}"/>
    <cellStyle name="Header2 2 2 7 2 2 5" xfId="20621" xr:uid="{00000000-0005-0000-0000-00009A330000}"/>
    <cellStyle name="Header2 2 2 7 2 2 5 2" xfId="32438" xr:uid="{00000000-0005-0000-0000-00009B330000}"/>
    <cellStyle name="Header2 2 2 7 2 2 5 2 2" xfId="42437" xr:uid="{00000000-0005-0000-0000-00009C330000}"/>
    <cellStyle name="Header2 2 2 7 2 2 5 3" xfId="37286" xr:uid="{00000000-0005-0000-0000-00009D330000}"/>
    <cellStyle name="Header2 2 2 7 2 2 6" xfId="23465" xr:uid="{00000000-0005-0000-0000-00009E330000}"/>
    <cellStyle name="Header2 2 2 7 2 2 6 2" xfId="21905" xr:uid="{00000000-0005-0000-0000-00009F330000}"/>
    <cellStyle name="Header2 2 2 7 2 2 7" xfId="23069" xr:uid="{00000000-0005-0000-0000-0000A0330000}"/>
    <cellStyle name="Header2 2 2 7 2 2 7 2" xfId="21290" xr:uid="{00000000-0005-0000-0000-0000A1330000}"/>
    <cellStyle name="Header2 2 2 7 2 2 8" xfId="22370" xr:uid="{00000000-0005-0000-0000-0000A2330000}"/>
    <cellStyle name="Header2 2 2 7 2 3" xfId="16168" xr:uid="{00000000-0005-0000-0000-0000A3330000}"/>
    <cellStyle name="Header2 2 2 7 2 3 2" xfId="19534" xr:uid="{00000000-0005-0000-0000-0000A4330000}"/>
    <cellStyle name="Header2 2 2 7 2 3 2 2" xfId="31351" xr:uid="{00000000-0005-0000-0000-0000A5330000}"/>
    <cellStyle name="Header2 2 2 7 2 3 2 2 2" xfId="41350" xr:uid="{00000000-0005-0000-0000-0000A6330000}"/>
    <cellStyle name="Header2 2 2 7 2 3 2 3" xfId="27009" xr:uid="{00000000-0005-0000-0000-0000A7330000}"/>
    <cellStyle name="Header2 2 2 7 2 3 2 4" xfId="36199" xr:uid="{00000000-0005-0000-0000-0000A8330000}"/>
    <cellStyle name="Header2 2 2 7 2 3 3" xfId="20140" xr:uid="{00000000-0005-0000-0000-0000A9330000}"/>
    <cellStyle name="Header2 2 2 7 2 3 3 2" xfId="31957" xr:uid="{00000000-0005-0000-0000-0000AA330000}"/>
    <cellStyle name="Header2 2 2 7 2 3 3 2 2" xfId="41956" xr:uid="{00000000-0005-0000-0000-0000AB330000}"/>
    <cellStyle name="Header2 2 2 7 2 3 3 3" xfId="27615" xr:uid="{00000000-0005-0000-0000-0000AC330000}"/>
    <cellStyle name="Header2 2 2 7 2 3 3 4" xfId="36805" xr:uid="{00000000-0005-0000-0000-0000AD330000}"/>
    <cellStyle name="Header2 2 2 7 2 3 4" xfId="18035" xr:uid="{00000000-0005-0000-0000-0000AE330000}"/>
    <cellStyle name="Header2 2 2 7 2 3 4 2" xfId="29852" xr:uid="{00000000-0005-0000-0000-0000AF330000}"/>
    <cellStyle name="Header2 2 2 7 2 3 4 2 2" xfId="39851" xr:uid="{00000000-0005-0000-0000-0000B0330000}"/>
    <cellStyle name="Header2 2 2 7 2 3 4 3" xfId="25610" xr:uid="{00000000-0005-0000-0000-0000B1330000}"/>
    <cellStyle name="Header2 2 2 7 2 3 4 4" xfId="34700" xr:uid="{00000000-0005-0000-0000-0000B2330000}"/>
    <cellStyle name="Header2 2 2 7 2 3 5" xfId="20949" xr:uid="{00000000-0005-0000-0000-0000B3330000}"/>
    <cellStyle name="Header2 2 2 7 2 3 5 2" xfId="32766" xr:uid="{00000000-0005-0000-0000-0000B4330000}"/>
    <cellStyle name="Header2 2 2 7 2 3 5 2 2" xfId="42765" xr:uid="{00000000-0005-0000-0000-0000B5330000}"/>
    <cellStyle name="Header2 2 2 7 2 3 5 3" xfId="37614" xr:uid="{00000000-0005-0000-0000-0000B6330000}"/>
    <cellStyle name="Header2 2 2 7 2 3 6" xfId="27985" xr:uid="{00000000-0005-0000-0000-0000B7330000}"/>
    <cellStyle name="Header2 2 2 7 2 3 6 2" xfId="37984" xr:uid="{00000000-0005-0000-0000-0000B8330000}"/>
    <cellStyle name="Header2 2 2 7 2 3 7" xfId="22214" xr:uid="{00000000-0005-0000-0000-0000B9330000}"/>
    <cellStyle name="Header2 2 2 7 2 4" xfId="15866" xr:uid="{00000000-0005-0000-0000-0000BA330000}"/>
    <cellStyle name="Header2 2 2 7 2 4 2" xfId="27683" xr:uid="{00000000-0005-0000-0000-0000BB330000}"/>
    <cellStyle name="Header2 2 2 7 2 4 2 2" xfId="37682" xr:uid="{00000000-0005-0000-0000-0000BC330000}"/>
    <cellStyle name="Header2 2 2 7 2 4 3" xfId="23744" xr:uid="{00000000-0005-0000-0000-0000BD330000}"/>
    <cellStyle name="Header2 2 2 7 2 4 4" xfId="32834" xr:uid="{00000000-0005-0000-0000-0000BE330000}"/>
    <cellStyle name="Header2 2 2 7 2 5" xfId="16682" xr:uid="{00000000-0005-0000-0000-0000BF330000}"/>
    <cellStyle name="Header2 2 2 7 2 5 2" xfId="28499" xr:uid="{00000000-0005-0000-0000-0000C0330000}"/>
    <cellStyle name="Header2 2 2 7 2 5 2 2" xfId="38498" xr:uid="{00000000-0005-0000-0000-0000C1330000}"/>
    <cellStyle name="Header2 2 2 7 2 5 3" xfId="24257" xr:uid="{00000000-0005-0000-0000-0000C2330000}"/>
    <cellStyle name="Header2 2 2 7 2 5 4" xfId="33347" xr:uid="{00000000-0005-0000-0000-0000C3330000}"/>
    <cellStyle name="Header2 2 2 7 2 6" xfId="16425" xr:uid="{00000000-0005-0000-0000-0000C4330000}"/>
    <cellStyle name="Header2 2 2 7 2 6 2" xfId="28242" xr:uid="{00000000-0005-0000-0000-0000C5330000}"/>
    <cellStyle name="Header2 2 2 7 2 6 2 2" xfId="38241" xr:uid="{00000000-0005-0000-0000-0000C6330000}"/>
    <cellStyle name="Header2 2 2 7 2 6 3" xfId="24000" xr:uid="{00000000-0005-0000-0000-0000C7330000}"/>
    <cellStyle name="Header2 2 2 7 2 6 4" xfId="33090" xr:uid="{00000000-0005-0000-0000-0000C8330000}"/>
    <cellStyle name="Header2 2 2 7 2 7" xfId="17102" xr:uid="{00000000-0005-0000-0000-0000C9330000}"/>
    <cellStyle name="Header2 2 2 7 2 7 2" xfId="28919" xr:uid="{00000000-0005-0000-0000-0000CA330000}"/>
    <cellStyle name="Header2 2 2 7 2 7 2 2" xfId="38918" xr:uid="{00000000-0005-0000-0000-0000CB330000}"/>
    <cellStyle name="Header2 2 2 7 2 7 3" xfId="24677" xr:uid="{00000000-0005-0000-0000-0000CC330000}"/>
    <cellStyle name="Header2 2 2 7 2 7 4" xfId="33767" xr:uid="{00000000-0005-0000-0000-0000CD330000}"/>
    <cellStyle name="Header2 2 2 7 2 8" xfId="17405" xr:uid="{00000000-0005-0000-0000-0000CE330000}"/>
    <cellStyle name="Header2 2 2 7 2 8 2" xfId="29222" xr:uid="{00000000-0005-0000-0000-0000CF330000}"/>
    <cellStyle name="Header2 2 2 7 2 8 2 2" xfId="39221" xr:uid="{00000000-0005-0000-0000-0000D0330000}"/>
    <cellStyle name="Header2 2 2 7 2 8 3" xfId="24980" xr:uid="{00000000-0005-0000-0000-0000D1330000}"/>
    <cellStyle name="Header2 2 2 7 2 8 4" xfId="34070" xr:uid="{00000000-0005-0000-0000-0000D2330000}"/>
    <cellStyle name="Header2 2 2 7 2 9" xfId="18530" xr:uid="{00000000-0005-0000-0000-0000D3330000}"/>
    <cellStyle name="Header2 2 2 7 2 9 2" xfId="30347" xr:uid="{00000000-0005-0000-0000-0000D4330000}"/>
    <cellStyle name="Header2 2 2 7 2 9 2 2" xfId="40346" xr:uid="{00000000-0005-0000-0000-0000D5330000}"/>
    <cellStyle name="Header2 2 2 7 2 9 3" xfId="26005" xr:uid="{00000000-0005-0000-0000-0000D6330000}"/>
    <cellStyle name="Header2 2 2 7 2 9 4" xfId="35195" xr:uid="{00000000-0005-0000-0000-0000D7330000}"/>
    <cellStyle name="Header2 2 2 7 3" xfId="7781" xr:uid="{00000000-0005-0000-0000-0000D8330000}"/>
    <cellStyle name="Header2 2 2 7 3 10" xfId="18819" xr:uid="{00000000-0005-0000-0000-0000D9330000}"/>
    <cellStyle name="Header2 2 2 7 3 10 2" xfId="30636" xr:uid="{00000000-0005-0000-0000-0000DA330000}"/>
    <cellStyle name="Header2 2 2 7 3 10 2 2" xfId="40635" xr:uid="{00000000-0005-0000-0000-0000DB330000}"/>
    <cellStyle name="Header2 2 2 7 3 10 3" xfId="26294" xr:uid="{00000000-0005-0000-0000-0000DC330000}"/>
    <cellStyle name="Header2 2 2 7 3 10 4" xfId="35484" xr:uid="{00000000-0005-0000-0000-0000DD330000}"/>
    <cellStyle name="Header2 2 2 7 3 11" xfId="20239" xr:uid="{00000000-0005-0000-0000-0000DE330000}"/>
    <cellStyle name="Header2 2 2 7 3 11 2" xfId="32056" xr:uid="{00000000-0005-0000-0000-0000DF330000}"/>
    <cellStyle name="Header2 2 2 7 3 11 2 2" xfId="42055" xr:uid="{00000000-0005-0000-0000-0000E0330000}"/>
    <cellStyle name="Header2 2 2 7 3 11 3" xfId="36904" xr:uid="{00000000-0005-0000-0000-0000E1330000}"/>
    <cellStyle name="Header2 2 2 7 3 12" xfId="23321" xr:uid="{00000000-0005-0000-0000-0000E2330000}"/>
    <cellStyle name="Header2 2 2 7 3 12 2" xfId="21954" xr:uid="{00000000-0005-0000-0000-0000E3330000}"/>
    <cellStyle name="Header2 2 2 7 3 13" xfId="22715" xr:uid="{00000000-0005-0000-0000-0000E4330000}"/>
    <cellStyle name="Header2 2 2 7 3 2" xfId="15588" xr:uid="{00000000-0005-0000-0000-0000E5330000}"/>
    <cellStyle name="Header2 2 2 7 3 2 2" xfId="19205" xr:uid="{00000000-0005-0000-0000-0000E6330000}"/>
    <cellStyle name="Header2 2 2 7 3 2 2 2" xfId="31022" xr:uid="{00000000-0005-0000-0000-0000E7330000}"/>
    <cellStyle name="Header2 2 2 7 3 2 2 2 2" xfId="41021" xr:uid="{00000000-0005-0000-0000-0000E8330000}"/>
    <cellStyle name="Header2 2 2 7 3 2 2 3" xfId="26680" xr:uid="{00000000-0005-0000-0000-0000E9330000}"/>
    <cellStyle name="Header2 2 2 7 3 2 2 4" xfId="35870" xr:uid="{00000000-0005-0000-0000-0000EA330000}"/>
    <cellStyle name="Header2 2 2 7 3 2 3" xfId="19811" xr:uid="{00000000-0005-0000-0000-0000EB330000}"/>
    <cellStyle name="Header2 2 2 7 3 2 3 2" xfId="31628" xr:uid="{00000000-0005-0000-0000-0000EC330000}"/>
    <cellStyle name="Header2 2 2 7 3 2 3 2 2" xfId="41627" xr:uid="{00000000-0005-0000-0000-0000ED330000}"/>
    <cellStyle name="Header2 2 2 7 3 2 3 3" xfId="27286" xr:uid="{00000000-0005-0000-0000-0000EE330000}"/>
    <cellStyle name="Header2 2 2 7 3 2 3 4" xfId="36476" xr:uid="{00000000-0005-0000-0000-0000EF330000}"/>
    <cellStyle name="Header2 2 2 7 3 2 4" xfId="17689" xr:uid="{00000000-0005-0000-0000-0000F0330000}"/>
    <cellStyle name="Header2 2 2 7 3 2 4 2" xfId="29506" xr:uid="{00000000-0005-0000-0000-0000F1330000}"/>
    <cellStyle name="Header2 2 2 7 3 2 4 2 2" xfId="39505" xr:uid="{00000000-0005-0000-0000-0000F2330000}"/>
    <cellStyle name="Header2 2 2 7 3 2 4 3" xfId="25264" xr:uid="{00000000-0005-0000-0000-0000F3330000}"/>
    <cellStyle name="Header2 2 2 7 3 2 4 4" xfId="34354" xr:uid="{00000000-0005-0000-0000-0000F4330000}"/>
    <cellStyle name="Header2 2 2 7 3 2 5" xfId="20620" xr:uid="{00000000-0005-0000-0000-0000F5330000}"/>
    <cellStyle name="Header2 2 2 7 3 2 5 2" xfId="32437" xr:uid="{00000000-0005-0000-0000-0000F6330000}"/>
    <cellStyle name="Header2 2 2 7 3 2 5 2 2" xfId="42436" xr:uid="{00000000-0005-0000-0000-0000F7330000}"/>
    <cellStyle name="Header2 2 2 7 3 2 5 3" xfId="37285" xr:uid="{00000000-0005-0000-0000-0000F8330000}"/>
    <cellStyle name="Header2 2 2 7 3 2 6" xfId="23466" xr:uid="{00000000-0005-0000-0000-0000F9330000}"/>
    <cellStyle name="Header2 2 2 7 3 2 6 2" xfId="21904" xr:uid="{00000000-0005-0000-0000-0000FA330000}"/>
    <cellStyle name="Header2 2 2 7 3 2 7" xfId="23068" xr:uid="{00000000-0005-0000-0000-0000FB330000}"/>
    <cellStyle name="Header2 2 2 7 3 2 7 2" xfId="22062" xr:uid="{00000000-0005-0000-0000-0000FC330000}"/>
    <cellStyle name="Header2 2 2 7 3 2 8" xfId="22371" xr:uid="{00000000-0005-0000-0000-0000FD330000}"/>
    <cellStyle name="Header2 2 2 7 3 3" xfId="16169" xr:uid="{00000000-0005-0000-0000-0000FE330000}"/>
    <cellStyle name="Header2 2 2 7 3 3 2" xfId="19495" xr:uid="{00000000-0005-0000-0000-0000FF330000}"/>
    <cellStyle name="Header2 2 2 7 3 3 2 2" xfId="31312" xr:uid="{00000000-0005-0000-0000-000000340000}"/>
    <cellStyle name="Header2 2 2 7 3 3 2 2 2" xfId="41311" xr:uid="{00000000-0005-0000-0000-000001340000}"/>
    <cellStyle name="Header2 2 2 7 3 3 2 3" xfId="26970" xr:uid="{00000000-0005-0000-0000-000002340000}"/>
    <cellStyle name="Header2 2 2 7 3 3 2 4" xfId="36160" xr:uid="{00000000-0005-0000-0000-000003340000}"/>
    <cellStyle name="Header2 2 2 7 3 3 3" xfId="20101" xr:uid="{00000000-0005-0000-0000-000004340000}"/>
    <cellStyle name="Header2 2 2 7 3 3 3 2" xfId="31918" xr:uid="{00000000-0005-0000-0000-000005340000}"/>
    <cellStyle name="Header2 2 2 7 3 3 3 2 2" xfId="41917" xr:uid="{00000000-0005-0000-0000-000006340000}"/>
    <cellStyle name="Header2 2 2 7 3 3 3 3" xfId="27576" xr:uid="{00000000-0005-0000-0000-000007340000}"/>
    <cellStyle name="Header2 2 2 7 3 3 3 4" xfId="36766" xr:uid="{00000000-0005-0000-0000-000008340000}"/>
    <cellStyle name="Header2 2 2 7 3 3 4" xfId="17646" xr:uid="{00000000-0005-0000-0000-000009340000}"/>
    <cellStyle name="Header2 2 2 7 3 3 4 2" xfId="29463" xr:uid="{00000000-0005-0000-0000-00000A340000}"/>
    <cellStyle name="Header2 2 2 7 3 3 4 2 2" xfId="39462" xr:uid="{00000000-0005-0000-0000-00000B340000}"/>
    <cellStyle name="Header2 2 2 7 3 3 4 3" xfId="25221" xr:uid="{00000000-0005-0000-0000-00000C340000}"/>
    <cellStyle name="Header2 2 2 7 3 3 4 4" xfId="34311" xr:uid="{00000000-0005-0000-0000-00000D340000}"/>
    <cellStyle name="Header2 2 2 7 3 3 5" xfId="20910" xr:uid="{00000000-0005-0000-0000-00000E340000}"/>
    <cellStyle name="Header2 2 2 7 3 3 5 2" xfId="32727" xr:uid="{00000000-0005-0000-0000-00000F340000}"/>
    <cellStyle name="Header2 2 2 7 3 3 5 2 2" xfId="42726" xr:uid="{00000000-0005-0000-0000-000010340000}"/>
    <cellStyle name="Header2 2 2 7 3 3 5 3" xfId="37575" xr:uid="{00000000-0005-0000-0000-000011340000}"/>
    <cellStyle name="Header2 2 2 7 3 3 6" xfId="27986" xr:uid="{00000000-0005-0000-0000-000012340000}"/>
    <cellStyle name="Header2 2 2 7 3 3 6 2" xfId="37985" xr:uid="{00000000-0005-0000-0000-000013340000}"/>
    <cellStyle name="Header2 2 2 7 3 3 7" xfId="21466" xr:uid="{00000000-0005-0000-0000-000014340000}"/>
    <cellStyle name="Header2 2 2 7 3 4" xfId="15890" xr:uid="{00000000-0005-0000-0000-000015340000}"/>
    <cellStyle name="Header2 2 2 7 3 4 2" xfId="27707" xr:uid="{00000000-0005-0000-0000-000016340000}"/>
    <cellStyle name="Header2 2 2 7 3 4 2 2" xfId="37706" xr:uid="{00000000-0005-0000-0000-000017340000}"/>
    <cellStyle name="Header2 2 2 7 3 4 3" xfId="23768" xr:uid="{00000000-0005-0000-0000-000018340000}"/>
    <cellStyle name="Header2 2 2 7 3 4 4" xfId="32858" xr:uid="{00000000-0005-0000-0000-000019340000}"/>
    <cellStyle name="Header2 2 2 7 3 5" xfId="16681" xr:uid="{00000000-0005-0000-0000-00001A340000}"/>
    <cellStyle name="Header2 2 2 7 3 5 2" xfId="28498" xr:uid="{00000000-0005-0000-0000-00001B340000}"/>
    <cellStyle name="Header2 2 2 7 3 5 2 2" xfId="38497" xr:uid="{00000000-0005-0000-0000-00001C340000}"/>
    <cellStyle name="Header2 2 2 7 3 5 3" xfId="24256" xr:uid="{00000000-0005-0000-0000-00001D340000}"/>
    <cellStyle name="Header2 2 2 7 3 5 4" xfId="33346" xr:uid="{00000000-0005-0000-0000-00001E340000}"/>
    <cellStyle name="Header2 2 2 7 3 6" xfId="16971" xr:uid="{00000000-0005-0000-0000-00001F340000}"/>
    <cellStyle name="Header2 2 2 7 3 6 2" xfId="28788" xr:uid="{00000000-0005-0000-0000-000020340000}"/>
    <cellStyle name="Header2 2 2 7 3 6 2 2" xfId="38787" xr:uid="{00000000-0005-0000-0000-000021340000}"/>
    <cellStyle name="Header2 2 2 7 3 6 3" xfId="24546" xr:uid="{00000000-0005-0000-0000-000022340000}"/>
    <cellStyle name="Header2 2 2 7 3 6 4" xfId="33636" xr:uid="{00000000-0005-0000-0000-000023340000}"/>
    <cellStyle name="Header2 2 2 7 3 7" xfId="17103" xr:uid="{00000000-0005-0000-0000-000024340000}"/>
    <cellStyle name="Header2 2 2 7 3 7 2" xfId="28920" xr:uid="{00000000-0005-0000-0000-000025340000}"/>
    <cellStyle name="Header2 2 2 7 3 7 2 2" xfId="38919" xr:uid="{00000000-0005-0000-0000-000026340000}"/>
    <cellStyle name="Header2 2 2 7 3 7 3" xfId="24678" xr:uid="{00000000-0005-0000-0000-000027340000}"/>
    <cellStyle name="Header2 2 2 7 3 7 4" xfId="33768" xr:uid="{00000000-0005-0000-0000-000028340000}"/>
    <cellStyle name="Header2 2 2 7 3 8" xfId="17406" xr:uid="{00000000-0005-0000-0000-000029340000}"/>
    <cellStyle name="Header2 2 2 7 3 8 2" xfId="29223" xr:uid="{00000000-0005-0000-0000-00002A340000}"/>
    <cellStyle name="Header2 2 2 7 3 8 2 2" xfId="39222" xr:uid="{00000000-0005-0000-0000-00002B340000}"/>
    <cellStyle name="Header2 2 2 7 3 8 3" xfId="24981" xr:uid="{00000000-0005-0000-0000-00002C340000}"/>
    <cellStyle name="Header2 2 2 7 3 8 4" xfId="34071" xr:uid="{00000000-0005-0000-0000-00002D340000}"/>
    <cellStyle name="Header2 2 2 7 3 9" xfId="18529" xr:uid="{00000000-0005-0000-0000-00002E340000}"/>
    <cellStyle name="Header2 2 2 7 3 9 2" xfId="30346" xr:uid="{00000000-0005-0000-0000-00002F340000}"/>
    <cellStyle name="Header2 2 2 7 3 9 2 2" xfId="40345" xr:uid="{00000000-0005-0000-0000-000030340000}"/>
    <cellStyle name="Header2 2 2 7 3 9 3" xfId="26004" xr:uid="{00000000-0005-0000-0000-000031340000}"/>
    <cellStyle name="Header2 2 2 7 3 9 4" xfId="35194" xr:uid="{00000000-0005-0000-0000-000032340000}"/>
    <cellStyle name="Header2 2 2 7 4" xfId="7782" xr:uid="{00000000-0005-0000-0000-000033340000}"/>
    <cellStyle name="Header2 2 2 7 4 10" xfId="17853" xr:uid="{00000000-0005-0000-0000-000034340000}"/>
    <cellStyle name="Header2 2 2 7 4 10 2" xfId="29670" xr:uid="{00000000-0005-0000-0000-000035340000}"/>
    <cellStyle name="Header2 2 2 7 4 10 2 2" xfId="39669" xr:uid="{00000000-0005-0000-0000-000036340000}"/>
    <cellStyle name="Header2 2 2 7 4 10 3" xfId="25428" xr:uid="{00000000-0005-0000-0000-000037340000}"/>
    <cellStyle name="Header2 2 2 7 4 10 4" xfId="34518" xr:uid="{00000000-0005-0000-0000-000038340000}"/>
    <cellStyle name="Header2 2 2 7 4 11" xfId="20337" xr:uid="{00000000-0005-0000-0000-000039340000}"/>
    <cellStyle name="Header2 2 2 7 4 11 2" xfId="32154" xr:uid="{00000000-0005-0000-0000-00003A340000}"/>
    <cellStyle name="Header2 2 2 7 4 11 2 2" xfId="42153" xr:uid="{00000000-0005-0000-0000-00003B340000}"/>
    <cellStyle name="Header2 2 2 7 4 11 3" xfId="37002" xr:uid="{00000000-0005-0000-0000-00003C340000}"/>
    <cellStyle name="Header2 2 2 7 4 12" xfId="23320" xr:uid="{00000000-0005-0000-0000-00003D340000}"/>
    <cellStyle name="Header2 2 2 7 4 12 2" xfId="21147" xr:uid="{00000000-0005-0000-0000-00003E340000}"/>
    <cellStyle name="Header2 2 2 7 4 13" xfId="22714" xr:uid="{00000000-0005-0000-0000-00003F340000}"/>
    <cellStyle name="Header2 2 2 7 4 2" xfId="15589" xr:uid="{00000000-0005-0000-0000-000040340000}"/>
    <cellStyle name="Header2 2 2 7 4 2 2" xfId="19204" xr:uid="{00000000-0005-0000-0000-000041340000}"/>
    <cellStyle name="Header2 2 2 7 4 2 2 2" xfId="31021" xr:uid="{00000000-0005-0000-0000-000042340000}"/>
    <cellStyle name="Header2 2 2 7 4 2 2 2 2" xfId="41020" xr:uid="{00000000-0005-0000-0000-000043340000}"/>
    <cellStyle name="Header2 2 2 7 4 2 2 3" xfId="26679" xr:uid="{00000000-0005-0000-0000-000044340000}"/>
    <cellStyle name="Header2 2 2 7 4 2 2 4" xfId="35869" xr:uid="{00000000-0005-0000-0000-000045340000}"/>
    <cellStyle name="Header2 2 2 7 4 2 3" xfId="19810" xr:uid="{00000000-0005-0000-0000-000046340000}"/>
    <cellStyle name="Header2 2 2 7 4 2 3 2" xfId="31627" xr:uid="{00000000-0005-0000-0000-000047340000}"/>
    <cellStyle name="Header2 2 2 7 4 2 3 2 2" xfId="41626" xr:uid="{00000000-0005-0000-0000-000048340000}"/>
    <cellStyle name="Header2 2 2 7 4 2 3 3" xfId="27285" xr:uid="{00000000-0005-0000-0000-000049340000}"/>
    <cellStyle name="Header2 2 2 7 4 2 3 4" xfId="36475" xr:uid="{00000000-0005-0000-0000-00004A340000}"/>
    <cellStyle name="Header2 2 2 7 4 2 4" xfId="17960" xr:uid="{00000000-0005-0000-0000-00004B340000}"/>
    <cellStyle name="Header2 2 2 7 4 2 4 2" xfId="29777" xr:uid="{00000000-0005-0000-0000-00004C340000}"/>
    <cellStyle name="Header2 2 2 7 4 2 4 2 2" xfId="39776" xr:uid="{00000000-0005-0000-0000-00004D340000}"/>
    <cellStyle name="Header2 2 2 7 4 2 4 3" xfId="25535" xr:uid="{00000000-0005-0000-0000-00004E340000}"/>
    <cellStyle name="Header2 2 2 7 4 2 4 4" xfId="34625" xr:uid="{00000000-0005-0000-0000-00004F340000}"/>
    <cellStyle name="Header2 2 2 7 4 2 5" xfId="20619" xr:uid="{00000000-0005-0000-0000-000050340000}"/>
    <cellStyle name="Header2 2 2 7 4 2 5 2" xfId="32436" xr:uid="{00000000-0005-0000-0000-000051340000}"/>
    <cellStyle name="Header2 2 2 7 4 2 5 2 2" xfId="42435" xr:uid="{00000000-0005-0000-0000-000052340000}"/>
    <cellStyle name="Header2 2 2 7 4 2 5 3" xfId="37284" xr:uid="{00000000-0005-0000-0000-000053340000}"/>
    <cellStyle name="Header2 2 2 7 4 2 6" xfId="23467" xr:uid="{00000000-0005-0000-0000-000054340000}"/>
    <cellStyle name="Header2 2 2 7 4 2 6 2" xfId="21903" xr:uid="{00000000-0005-0000-0000-000055340000}"/>
    <cellStyle name="Header2 2 2 7 4 2 7" xfId="23067" xr:uid="{00000000-0005-0000-0000-000056340000}"/>
    <cellStyle name="Header2 2 2 7 4 2 7 2" xfId="22063" xr:uid="{00000000-0005-0000-0000-000057340000}"/>
    <cellStyle name="Header2 2 2 7 4 2 8" xfId="21611" xr:uid="{00000000-0005-0000-0000-000058340000}"/>
    <cellStyle name="Header2 2 2 7 4 3" xfId="16170" xr:uid="{00000000-0005-0000-0000-000059340000}"/>
    <cellStyle name="Header2 2 2 7 4 3 2" xfId="18952" xr:uid="{00000000-0005-0000-0000-00005A340000}"/>
    <cellStyle name="Header2 2 2 7 4 3 2 2" xfId="30769" xr:uid="{00000000-0005-0000-0000-00005B340000}"/>
    <cellStyle name="Header2 2 2 7 4 3 2 2 2" xfId="40768" xr:uid="{00000000-0005-0000-0000-00005C340000}"/>
    <cellStyle name="Header2 2 2 7 4 3 2 3" xfId="26427" xr:uid="{00000000-0005-0000-0000-00005D340000}"/>
    <cellStyle name="Header2 2 2 7 4 3 2 4" xfId="35617" xr:uid="{00000000-0005-0000-0000-00005E340000}"/>
    <cellStyle name="Header2 2 2 7 4 3 3" xfId="19558" xr:uid="{00000000-0005-0000-0000-00005F340000}"/>
    <cellStyle name="Header2 2 2 7 4 3 3 2" xfId="31375" xr:uid="{00000000-0005-0000-0000-000060340000}"/>
    <cellStyle name="Header2 2 2 7 4 3 3 2 2" xfId="41374" xr:uid="{00000000-0005-0000-0000-000061340000}"/>
    <cellStyle name="Header2 2 2 7 4 3 3 3" xfId="27033" xr:uid="{00000000-0005-0000-0000-000062340000}"/>
    <cellStyle name="Header2 2 2 7 4 3 3 4" xfId="36223" xr:uid="{00000000-0005-0000-0000-000063340000}"/>
    <cellStyle name="Header2 2 2 7 4 3 4" xfId="17846" xr:uid="{00000000-0005-0000-0000-000064340000}"/>
    <cellStyle name="Header2 2 2 7 4 3 4 2" xfId="29663" xr:uid="{00000000-0005-0000-0000-000065340000}"/>
    <cellStyle name="Header2 2 2 7 4 3 4 2 2" xfId="39662" xr:uid="{00000000-0005-0000-0000-000066340000}"/>
    <cellStyle name="Header2 2 2 7 4 3 4 3" xfId="25421" xr:uid="{00000000-0005-0000-0000-000067340000}"/>
    <cellStyle name="Header2 2 2 7 4 3 4 4" xfId="34511" xr:uid="{00000000-0005-0000-0000-000068340000}"/>
    <cellStyle name="Header2 2 2 7 4 3 5" xfId="20367" xr:uid="{00000000-0005-0000-0000-000069340000}"/>
    <cellStyle name="Header2 2 2 7 4 3 5 2" xfId="32184" xr:uid="{00000000-0005-0000-0000-00006A340000}"/>
    <cellStyle name="Header2 2 2 7 4 3 5 2 2" xfId="42183" xr:uid="{00000000-0005-0000-0000-00006B340000}"/>
    <cellStyle name="Header2 2 2 7 4 3 5 3" xfId="37032" xr:uid="{00000000-0005-0000-0000-00006C340000}"/>
    <cellStyle name="Header2 2 2 7 4 3 6" xfId="27987" xr:uid="{00000000-0005-0000-0000-00006D340000}"/>
    <cellStyle name="Header2 2 2 7 4 3 6 2" xfId="37986" xr:uid="{00000000-0005-0000-0000-00006E340000}"/>
    <cellStyle name="Header2 2 2 7 4 3 7" xfId="21751" xr:uid="{00000000-0005-0000-0000-00006F340000}"/>
    <cellStyle name="Header2 2 2 7 4 4" xfId="16421" xr:uid="{00000000-0005-0000-0000-000070340000}"/>
    <cellStyle name="Header2 2 2 7 4 4 2" xfId="28238" xr:uid="{00000000-0005-0000-0000-000071340000}"/>
    <cellStyle name="Header2 2 2 7 4 4 2 2" xfId="38237" xr:uid="{00000000-0005-0000-0000-000072340000}"/>
    <cellStyle name="Header2 2 2 7 4 4 3" xfId="23996" xr:uid="{00000000-0005-0000-0000-000073340000}"/>
    <cellStyle name="Header2 2 2 7 4 4 4" xfId="33086" xr:uid="{00000000-0005-0000-0000-000074340000}"/>
    <cellStyle name="Header2 2 2 7 4 5" xfId="16680" xr:uid="{00000000-0005-0000-0000-000075340000}"/>
    <cellStyle name="Header2 2 2 7 4 5 2" xfId="28497" xr:uid="{00000000-0005-0000-0000-000076340000}"/>
    <cellStyle name="Header2 2 2 7 4 5 2 2" xfId="38496" xr:uid="{00000000-0005-0000-0000-000077340000}"/>
    <cellStyle name="Header2 2 2 7 4 5 3" xfId="24255" xr:uid="{00000000-0005-0000-0000-000078340000}"/>
    <cellStyle name="Header2 2 2 7 4 5 4" xfId="33345" xr:uid="{00000000-0005-0000-0000-000079340000}"/>
    <cellStyle name="Header2 2 2 7 4 6" xfId="17013" xr:uid="{00000000-0005-0000-0000-00007A340000}"/>
    <cellStyle name="Header2 2 2 7 4 6 2" xfId="28830" xr:uid="{00000000-0005-0000-0000-00007B340000}"/>
    <cellStyle name="Header2 2 2 7 4 6 2 2" xfId="38829" xr:uid="{00000000-0005-0000-0000-00007C340000}"/>
    <cellStyle name="Header2 2 2 7 4 6 3" xfId="24588" xr:uid="{00000000-0005-0000-0000-00007D340000}"/>
    <cellStyle name="Header2 2 2 7 4 6 4" xfId="33678" xr:uid="{00000000-0005-0000-0000-00007E340000}"/>
    <cellStyle name="Header2 2 2 7 4 7" xfId="17104" xr:uid="{00000000-0005-0000-0000-00007F340000}"/>
    <cellStyle name="Header2 2 2 7 4 7 2" xfId="28921" xr:uid="{00000000-0005-0000-0000-000080340000}"/>
    <cellStyle name="Header2 2 2 7 4 7 2 2" xfId="38920" xr:uid="{00000000-0005-0000-0000-000081340000}"/>
    <cellStyle name="Header2 2 2 7 4 7 3" xfId="24679" xr:uid="{00000000-0005-0000-0000-000082340000}"/>
    <cellStyle name="Header2 2 2 7 4 7 4" xfId="33769" xr:uid="{00000000-0005-0000-0000-000083340000}"/>
    <cellStyle name="Header2 2 2 7 4 8" xfId="17407" xr:uid="{00000000-0005-0000-0000-000084340000}"/>
    <cellStyle name="Header2 2 2 7 4 8 2" xfId="29224" xr:uid="{00000000-0005-0000-0000-000085340000}"/>
    <cellStyle name="Header2 2 2 7 4 8 2 2" xfId="39223" xr:uid="{00000000-0005-0000-0000-000086340000}"/>
    <cellStyle name="Header2 2 2 7 4 8 3" xfId="24982" xr:uid="{00000000-0005-0000-0000-000087340000}"/>
    <cellStyle name="Header2 2 2 7 4 8 4" xfId="34072" xr:uid="{00000000-0005-0000-0000-000088340000}"/>
    <cellStyle name="Header2 2 2 7 4 9" xfId="18528" xr:uid="{00000000-0005-0000-0000-000089340000}"/>
    <cellStyle name="Header2 2 2 7 4 9 2" xfId="30345" xr:uid="{00000000-0005-0000-0000-00008A340000}"/>
    <cellStyle name="Header2 2 2 7 4 9 2 2" xfId="40344" xr:uid="{00000000-0005-0000-0000-00008B340000}"/>
    <cellStyle name="Header2 2 2 7 4 9 3" xfId="26003" xr:uid="{00000000-0005-0000-0000-00008C340000}"/>
    <cellStyle name="Header2 2 2 7 4 9 4" xfId="35193" xr:uid="{00000000-0005-0000-0000-00008D340000}"/>
    <cellStyle name="Header2 2 2 7 5" xfId="15586" xr:uid="{00000000-0005-0000-0000-00008E340000}"/>
    <cellStyle name="Header2 2 2 7 5 2" xfId="19207" xr:uid="{00000000-0005-0000-0000-00008F340000}"/>
    <cellStyle name="Header2 2 2 7 5 2 2" xfId="31024" xr:uid="{00000000-0005-0000-0000-000090340000}"/>
    <cellStyle name="Header2 2 2 7 5 2 2 2" xfId="41023" xr:uid="{00000000-0005-0000-0000-000091340000}"/>
    <cellStyle name="Header2 2 2 7 5 2 3" xfId="26682" xr:uid="{00000000-0005-0000-0000-000092340000}"/>
    <cellStyle name="Header2 2 2 7 5 2 4" xfId="35872" xr:uid="{00000000-0005-0000-0000-000093340000}"/>
    <cellStyle name="Header2 2 2 7 5 3" xfId="19813" xr:uid="{00000000-0005-0000-0000-000094340000}"/>
    <cellStyle name="Header2 2 2 7 5 3 2" xfId="31630" xr:uid="{00000000-0005-0000-0000-000095340000}"/>
    <cellStyle name="Header2 2 2 7 5 3 2 2" xfId="41629" xr:uid="{00000000-0005-0000-0000-000096340000}"/>
    <cellStyle name="Header2 2 2 7 5 3 3" xfId="27288" xr:uid="{00000000-0005-0000-0000-000097340000}"/>
    <cellStyle name="Header2 2 2 7 5 3 4" xfId="36478" xr:uid="{00000000-0005-0000-0000-000098340000}"/>
    <cellStyle name="Header2 2 2 7 5 4" xfId="17688" xr:uid="{00000000-0005-0000-0000-000099340000}"/>
    <cellStyle name="Header2 2 2 7 5 4 2" xfId="29505" xr:uid="{00000000-0005-0000-0000-00009A340000}"/>
    <cellStyle name="Header2 2 2 7 5 4 2 2" xfId="39504" xr:uid="{00000000-0005-0000-0000-00009B340000}"/>
    <cellStyle name="Header2 2 2 7 5 4 3" xfId="25263" xr:uid="{00000000-0005-0000-0000-00009C340000}"/>
    <cellStyle name="Header2 2 2 7 5 4 4" xfId="34353" xr:uid="{00000000-0005-0000-0000-00009D340000}"/>
    <cellStyle name="Header2 2 2 7 5 5" xfId="20622" xr:uid="{00000000-0005-0000-0000-00009E340000}"/>
    <cellStyle name="Header2 2 2 7 5 5 2" xfId="32439" xr:uid="{00000000-0005-0000-0000-00009F340000}"/>
    <cellStyle name="Header2 2 2 7 5 5 2 2" xfId="42438" xr:uid="{00000000-0005-0000-0000-0000A0340000}"/>
    <cellStyle name="Header2 2 2 7 5 5 3" xfId="37287" xr:uid="{00000000-0005-0000-0000-0000A1340000}"/>
    <cellStyle name="Header2 2 2 7 5 6" xfId="23464" xr:uid="{00000000-0005-0000-0000-0000A2340000}"/>
    <cellStyle name="Header2 2 2 7 5 6 2" xfId="21906" xr:uid="{00000000-0005-0000-0000-0000A3340000}"/>
    <cellStyle name="Header2 2 2 7 5 7" xfId="23070" xr:uid="{00000000-0005-0000-0000-0000A4340000}"/>
    <cellStyle name="Header2 2 2 7 5 7 2" xfId="22061" xr:uid="{00000000-0005-0000-0000-0000A5340000}"/>
    <cellStyle name="Header2 2 2 7 5 8" xfId="22369" xr:uid="{00000000-0005-0000-0000-0000A6340000}"/>
    <cellStyle name="Header2 2 2 7 6" xfId="16167" xr:uid="{00000000-0005-0000-0000-0000A7340000}"/>
    <cellStyle name="Header2 2 2 7 6 2" xfId="19496" xr:uid="{00000000-0005-0000-0000-0000A8340000}"/>
    <cellStyle name="Header2 2 2 7 6 2 2" xfId="31313" xr:uid="{00000000-0005-0000-0000-0000A9340000}"/>
    <cellStyle name="Header2 2 2 7 6 2 2 2" xfId="41312" xr:uid="{00000000-0005-0000-0000-0000AA340000}"/>
    <cellStyle name="Header2 2 2 7 6 2 3" xfId="26971" xr:uid="{00000000-0005-0000-0000-0000AB340000}"/>
    <cellStyle name="Header2 2 2 7 6 2 4" xfId="36161" xr:uid="{00000000-0005-0000-0000-0000AC340000}"/>
    <cellStyle name="Header2 2 2 7 6 3" xfId="20102" xr:uid="{00000000-0005-0000-0000-0000AD340000}"/>
    <cellStyle name="Header2 2 2 7 6 3 2" xfId="31919" xr:uid="{00000000-0005-0000-0000-0000AE340000}"/>
    <cellStyle name="Header2 2 2 7 6 3 2 2" xfId="41918" xr:uid="{00000000-0005-0000-0000-0000AF340000}"/>
    <cellStyle name="Header2 2 2 7 6 3 3" xfId="27577" xr:uid="{00000000-0005-0000-0000-0000B0340000}"/>
    <cellStyle name="Header2 2 2 7 6 3 4" xfId="36767" xr:uid="{00000000-0005-0000-0000-0000B1340000}"/>
    <cellStyle name="Header2 2 2 7 6 4" xfId="17645" xr:uid="{00000000-0005-0000-0000-0000B2340000}"/>
    <cellStyle name="Header2 2 2 7 6 4 2" xfId="29462" xr:uid="{00000000-0005-0000-0000-0000B3340000}"/>
    <cellStyle name="Header2 2 2 7 6 4 2 2" xfId="39461" xr:uid="{00000000-0005-0000-0000-0000B4340000}"/>
    <cellStyle name="Header2 2 2 7 6 4 3" xfId="25220" xr:uid="{00000000-0005-0000-0000-0000B5340000}"/>
    <cellStyle name="Header2 2 2 7 6 4 4" xfId="34310" xr:uid="{00000000-0005-0000-0000-0000B6340000}"/>
    <cellStyle name="Header2 2 2 7 6 5" xfId="20911" xr:uid="{00000000-0005-0000-0000-0000B7340000}"/>
    <cellStyle name="Header2 2 2 7 6 5 2" xfId="32728" xr:uid="{00000000-0005-0000-0000-0000B8340000}"/>
    <cellStyle name="Header2 2 2 7 6 5 2 2" xfId="42727" xr:uid="{00000000-0005-0000-0000-0000B9340000}"/>
    <cellStyle name="Header2 2 2 7 6 5 3" xfId="37576" xr:uid="{00000000-0005-0000-0000-0000BA340000}"/>
    <cellStyle name="Header2 2 2 7 6 6" xfId="27984" xr:uid="{00000000-0005-0000-0000-0000BB340000}"/>
    <cellStyle name="Header2 2 2 7 6 6 2" xfId="37983" xr:uid="{00000000-0005-0000-0000-0000BC340000}"/>
    <cellStyle name="Header2 2 2 7 6 7" xfId="22226" xr:uid="{00000000-0005-0000-0000-0000BD340000}"/>
    <cellStyle name="Header2 2 2 7 7" xfId="15889" xr:uid="{00000000-0005-0000-0000-0000BE340000}"/>
    <cellStyle name="Header2 2 2 7 7 2" xfId="27706" xr:uid="{00000000-0005-0000-0000-0000BF340000}"/>
    <cellStyle name="Header2 2 2 7 7 2 2" xfId="37705" xr:uid="{00000000-0005-0000-0000-0000C0340000}"/>
    <cellStyle name="Header2 2 2 7 7 3" xfId="23767" xr:uid="{00000000-0005-0000-0000-0000C1340000}"/>
    <cellStyle name="Header2 2 2 7 7 4" xfId="32857" xr:uid="{00000000-0005-0000-0000-0000C2340000}"/>
    <cellStyle name="Header2 2 2 7 8" xfId="16683" xr:uid="{00000000-0005-0000-0000-0000C3340000}"/>
    <cellStyle name="Header2 2 2 7 8 2" xfId="28500" xr:uid="{00000000-0005-0000-0000-0000C4340000}"/>
    <cellStyle name="Header2 2 2 7 8 2 2" xfId="38499" xr:uid="{00000000-0005-0000-0000-0000C5340000}"/>
    <cellStyle name="Header2 2 2 7 8 3" xfId="24258" xr:uid="{00000000-0005-0000-0000-0000C6340000}"/>
    <cellStyle name="Header2 2 2 7 8 4" xfId="33348" xr:uid="{00000000-0005-0000-0000-0000C7340000}"/>
    <cellStyle name="Header2 2 2 7 9" xfId="16972" xr:uid="{00000000-0005-0000-0000-0000C8340000}"/>
    <cellStyle name="Header2 2 2 7 9 2" xfId="28789" xr:uid="{00000000-0005-0000-0000-0000C9340000}"/>
    <cellStyle name="Header2 2 2 7 9 2 2" xfId="38788" xr:uid="{00000000-0005-0000-0000-0000CA340000}"/>
    <cellStyle name="Header2 2 2 7 9 3" xfId="24547" xr:uid="{00000000-0005-0000-0000-0000CB340000}"/>
    <cellStyle name="Header2 2 2 7 9 4" xfId="33637" xr:uid="{00000000-0005-0000-0000-0000CC340000}"/>
    <cellStyle name="Header2 2 2 8" xfId="7783" xr:uid="{00000000-0005-0000-0000-0000CD340000}"/>
    <cellStyle name="Header2 2 2 8 10" xfId="17105" xr:uid="{00000000-0005-0000-0000-0000CE340000}"/>
    <cellStyle name="Header2 2 2 8 10 2" xfId="28922" xr:uid="{00000000-0005-0000-0000-0000CF340000}"/>
    <cellStyle name="Header2 2 2 8 10 2 2" xfId="38921" xr:uid="{00000000-0005-0000-0000-0000D0340000}"/>
    <cellStyle name="Header2 2 2 8 10 3" xfId="24680" xr:uid="{00000000-0005-0000-0000-0000D1340000}"/>
    <cellStyle name="Header2 2 2 8 10 4" xfId="33770" xr:uid="{00000000-0005-0000-0000-0000D2340000}"/>
    <cellStyle name="Header2 2 2 8 11" xfId="17408" xr:uid="{00000000-0005-0000-0000-0000D3340000}"/>
    <cellStyle name="Header2 2 2 8 11 2" xfId="29225" xr:uid="{00000000-0005-0000-0000-0000D4340000}"/>
    <cellStyle name="Header2 2 2 8 11 2 2" xfId="39224" xr:uid="{00000000-0005-0000-0000-0000D5340000}"/>
    <cellStyle name="Header2 2 2 8 11 3" xfId="24983" xr:uid="{00000000-0005-0000-0000-0000D6340000}"/>
    <cellStyle name="Header2 2 2 8 11 4" xfId="34073" xr:uid="{00000000-0005-0000-0000-0000D7340000}"/>
    <cellStyle name="Header2 2 2 8 12" xfId="18527" xr:uid="{00000000-0005-0000-0000-0000D8340000}"/>
    <cellStyle name="Header2 2 2 8 12 2" xfId="30344" xr:uid="{00000000-0005-0000-0000-0000D9340000}"/>
    <cellStyle name="Header2 2 2 8 12 2 2" xfId="40343" xr:uid="{00000000-0005-0000-0000-0000DA340000}"/>
    <cellStyle name="Header2 2 2 8 12 3" xfId="26002" xr:uid="{00000000-0005-0000-0000-0000DB340000}"/>
    <cellStyle name="Header2 2 2 8 12 4" xfId="35192" xr:uid="{00000000-0005-0000-0000-0000DC340000}"/>
    <cellStyle name="Header2 2 2 8 13" xfId="18818" xr:uid="{00000000-0005-0000-0000-0000DD340000}"/>
    <cellStyle name="Header2 2 2 8 13 2" xfId="30635" xr:uid="{00000000-0005-0000-0000-0000DE340000}"/>
    <cellStyle name="Header2 2 2 8 13 2 2" xfId="40634" xr:uid="{00000000-0005-0000-0000-0000DF340000}"/>
    <cellStyle name="Header2 2 2 8 13 3" xfId="26293" xr:uid="{00000000-0005-0000-0000-0000E0340000}"/>
    <cellStyle name="Header2 2 2 8 13 4" xfId="35483" xr:uid="{00000000-0005-0000-0000-0000E1340000}"/>
    <cellStyle name="Header2 2 2 8 14" xfId="18224" xr:uid="{00000000-0005-0000-0000-0000E2340000}"/>
    <cellStyle name="Header2 2 2 8 14 2" xfId="30041" xr:uid="{00000000-0005-0000-0000-0000E3340000}"/>
    <cellStyle name="Header2 2 2 8 14 2 2" xfId="40040" xr:uid="{00000000-0005-0000-0000-0000E4340000}"/>
    <cellStyle name="Header2 2 2 8 14 3" xfId="34889" xr:uid="{00000000-0005-0000-0000-0000E5340000}"/>
    <cellStyle name="Header2 2 2 8 15" xfId="23319" xr:uid="{00000000-0005-0000-0000-0000E6340000}"/>
    <cellStyle name="Header2 2 2 8 15 2" xfId="21148" xr:uid="{00000000-0005-0000-0000-0000E7340000}"/>
    <cellStyle name="Header2 2 2 8 16" xfId="22713" xr:uid="{00000000-0005-0000-0000-0000E8340000}"/>
    <cellStyle name="Header2 2 2 8 2" xfId="7784" xr:uid="{00000000-0005-0000-0000-0000E9340000}"/>
    <cellStyle name="Header2 2 2 8 2 10" xfId="18817" xr:uid="{00000000-0005-0000-0000-0000EA340000}"/>
    <cellStyle name="Header2 2 2 8 2 10 2" xfId="30634" xr:uid="{00000000-0005-0000-0000-0000EB340000}"/>
    <cellStyle name="Header2 2 2 8 2 10 2 2" xfId="40633" xr:uid="{00000000-0005-0000-0000-0000EC340000}"/>
    <cellStyle name="Header2 2 2 8 2 10 3" xfId="26292" xr:uid="{00000000-0005-0000-0000-0000ED340000}"/>
    <cellStyle name="Header2 2 2 8 2 10 4" xfId="35482" xr:uid="{00000000-0005-0000-0000-0000EE340000}"/>
    <cellStyle name="Header2 2 2 8 2 11" xfId="18225" xr:uid="{00000000-0005-0000-0000-0000EF340000}"/>
    <cellStyle name="Header2 2 2 8 2 11 2" xfId="30042" xr:uid="{00000000-0005-0000-0000-0000F0340000}"/>
    <cellStyle name="Header2 2 2 8 2 11 2 2" xfId="40041" xr:uid="{00000000-0005-0000-0000-0000F1340000}"/>
    <cellStyle name="Header2 2 2 8 2 11 3" xfId="34890" xr:uid="{00000000-0005-0000-0000-0000F2340000}"/>
    <cellStyle name="Header2 2 2 8 2 12" xfId="23318" xr:uid="{00000000-0005-0000-0000-0000F3340000}"/>
    <cellStyle name="Header2 2 2 8 2 12 2" xfId="21149" xr:uid="{00000000-0005-0000-0000-0000F4340000}"/>
    <cellStyle name="Header2 2 2 8 2 13" xfId="22712" xr:uid="{00000000-0005-0000-0000-0000F5340000}"/>
    <cellStyle name="Header2 2 2 8 2 2" xfId="15591" xr:uid="{00000000-0005-0000-0000-0000F6340000}"/>
    <cellStyle name="Header2 2 2 8 2 2 2" xfId="19202" xr:uid="{00000000-0005-0000-0000-0000F7340000}"/>
    <cellStyle name="Header2 2 2 8 2 2 2 2" xfId="31019" xr:uid="{00000000-0005-0000-0000-0000F8340000}"/>
    <cellStyle name="Header2 2 2 8 2 2 2 2 2" xfId="41018" xr:uid="{00000000-0005-0000-0000-0000F9340000}"/>
    <cellStyle name="Header2 2 2 8 2 2 2 3" xfId="26677" xr:uid="{00000000-0005-0000-0000-0000FA340000}"/>
    <cellStyle name="Header2 2 2 8 2 2 2 4" xfId="35867" xr:uid="{00000000-0005-0000-0000-0000FB340000}"/>
    <cellStyle name="Header2 2 2 8 2 2 3" xfId="19808" xr:uid="{00000000-0005-0000-0000-0000FC340000}"/>
    <cellStyle name="Header2 2 2 8 2 2 3 2" xfId="31625" xr:uid="{00000000-0005-0000-0000-0000FD340000}"/>
    <cellStyle name="Header2 2 2 8 2 2 3 2 2" xfId="41624" xr:uid="{00000000-0005-0000-0000-0000FE340000}"/>
    <cellStyle name="Header2 2 2 8 2 2 3 3" xfId="27283" xr:uid="{00000000-0005-0000-0000-0000FF340000}"/>
    <cellStyle name="Header2 2 2 8 2 2 3 4" xfId="36473" xr:uid="{00000000-0005-0000-0000-000000350000}"/>
    <cellStyle name="Header2 2 2 8 2 2 4" xfId="17691" xr:uid="{00000000-0005-0000-0000-000001350000}"/>
    <cellStyle name="Header2 2 2 8 2 2 4 2" xfId="29508" xr:uid="{00000000-0005-0000-0000-000002350000}"/>
    <cellStyle name="Header2 2 2 8 2 2 4 2 2" xfId="39507" xr:uid="{00000000-0005-0000-0000-000003350000}"/>
    <cellStyle name="Header2 2 2 8 2 2 4 3" xfId="25266" xr:uid="{00000000-0005-0000-0000-000004350000}"/>
    <cellStyle name="Header2 2 2 8 2 2 4 4" xfId="34356" xr:uid="{00000000-0005-0000-0000-000005350000}"/>
    <cellStyle name="Header2 2 2 8 2 2 5" xfId="20617" xr:uid="{00000000-0005-0000-0000-000006350000}"/>
    <cellStyle name="Header2 2 2 8 2 2 5 2" xfId="32434" xr:uid="{00000000-0005-0000-0000-000007350000}"/>
    <cellStyle name="Header2 2 2 8 2 2 5 2 2" xfId="42433" xr:uid="{00000000-0005-0000-0000-000008350000}"/>
    <cellStyle name="Header2 2 2 8 2 2 5 3" xfId="37282" xr:uid="{00000000-0005-0000-0000-000009350000}"/>
    <cellStyle name="Header2 2 2 8 2 2 6" xfId="23469" xr:uid="{00000000-0005-0000-0000-00000A350000}"/>
    <cellStyle name="Header2 2 2 8 2 2 6 2" xfId="21901" xr:uid="{00000000-0005-0000-0000-00000B350000}"/>
    <cellStyle name="Header2 2 2 8 2 2 7" xfId="23065" xr:uid="{00000000-0005-0000-0000-00000C350000}"/>
    <cellStyle name="Header2 2 2 8 2 2 7 2" xfId="22065" xr:uid="{00000000-0005-0000-0000-00000D350000}"/>
    <cellStyle name="Header2 2 2 8 2 2 8" xfId="22372" xr:uid="{00000000-0005-0000-0000-00000E350000}"/>
    <cellStyle name="Header2 2 2 8 2 3" xfId="16172" xr:uid="{00000000-0005-0000-0000-00000F350000}"/>
    <cellStyle name="Header2 2 2 8 2 3 2" xfId="19493" xr:uid="{00000000-0005-0000-0000-000010350000}"/>
    <cellStyle name="Header2 2 2 8 2 3 2 2" xfId="31310" xr:uid="{00000000-0005-0000-0000-000011350000}"/>
    <cellStyle name="Header2 2 2 8 2 3 2 2 2" xfId="41309" xr:uid="{00000000-0005-0000-0000-000012350000}"/>
    <cellStyle name="Header2 2 2 8 2 3 2 3" xfId="26968" xr:uid="{00000000-0005-0000-0000-000013350000}"/>
    <cellStyle name="Header2 2 2 8 2 3 2 4" xfId="36158" xr:uid="{00000000-0005-0000-0000-000014350000}"/>
    <cellStyle name="Header2 2 2 8 2 3 3" xfId="20099" xr:uid="{00000000-0005-0000-0000-000015350000}"/>
    <cellStyle name="Header2 2 2 8 2 3 3 2" xfId="31916" xr:uid="{00000000-0005-0000-0000-000016350000}"/>
    <cellStyle name="Header2 2 2 8 2 3 3 2 2" xfId="41915" xr:uid="{00000000-0005-0000-0000-000017350000}"/>
    <cellStyle name="Header2 2 2 8 2 3 3 3" xfId="27574" xr:uid="{00000000-0005-0000-0000-000018350000}"/>
    <cellStyle name="Header2 2 2 8 2 3 3 4" xfId="36764" xr:uid="{00000000-0005-0000-0000-000019350000}"/>
    <cellStyle name="Header2 2 2 8 2 3 4" xfId="17758" xr:uid="{00000000-0005-0000-0000-00001A350000}"/>
    <cellStyle name="Header2 2 2 8 2 3 4 2" xfId="29575" xr:uid="{00000000-0005-0000-0000-00001B350000}"/>
    <cellStyle name="Header2 2 2 8 2 3 4 2 2" xfId="39574" xr:uid="{00000000-0005-0000-0000-00001C350000}"/>
    <cellStyle name="Header2 2 2 8 2 3 4 3" xfId="25333" xr:uid="{00000000-0005-0000-0000-00001D350000}"/>
    <cellStyle name="Header2 2 2 8 2 3 4 4" xfId="34423" xr:uid="{00000000-0005-0000-0000-00001E350000}"/>
    <cellStyle name="Header2 2 2 8 2 3 5" xfId="20908" xr:uid="{00000000-0005-0000-0000-00001F350000}"/>
    <cellStyle name="Header2 2 2 8 2 3 5 2" xfId="32725" xr:uid="{00000000-0005-0000-0000-000020350000}"/>
    <cellStyle name="Header2 2 2 8 2 3 5 2 2" xfId="42724" xr:uid="{00000000-0005-0000-0000-000021350000}"/>
    <cellStyle name="Header2 2 2 8 2 3 5 3" xfId="37573" xr:uid="{00000000-0005-0000-0000-000022350000}"/>
    <cellStyle name="Header2 2 2 8 2 3 6" xfId="27989" xr:uid="{00000000-0005-0000-0000-000023350000}"/>
    <cellStyle name="Header2 2 2 8 2 3 6 2" xfId="37988" xr:uid="{00000000-0005-0000-0000-000024350000}"/>
    <cellStyle name="Header2 2 2 8 2 3 7" xfId="22228" xr:uid="{00000000-0005-0000-0000-000025350000}"/>
    <cellStyle name="Header2 2 2 8 2 4" xfId="15892" xr:uid="{00000000-0005-0000-0000-000026350000}"/>
    <cellStyle name="Header2 2 2 8 2 4 2" xfId="27709" xr:uid="{00000000-0005-0000-0000-000027350000}"/>
    <cellStyle name="Header2 2 2 8 2 4 2 2" xfId="37708" xr:uid="{00000000-0005-0000-0000-000028350000}"/>
    <cellStyle name="Header2 2 2 8 2 4 3" xfId="23770" xr:uid="{00000000-0005-0000-0000-000029350000}"/>
    <cellStyle name="Header2 2 2 8 2 4 4" xfId="32860" xr:uid="{00000000-0005-0000-0000-00002A350000}"/>
    <cellStyle name="Header2 2 2 8 2 5" xfId="16678" xr:uid="{00000000-0005-0000-0000-00002B350000}"/>
    <cellStyle name="Header2 2 2 8 2 5 2" xfId="28495" xr:uid="{00000000-0005-0000-0000-00002C350000}"/>
    <cellStyle name="Header2 2 2 8 2 5 2 2" xfId="38494" xr:uid="{00000000-0005-0000-0000-00002D350000}"/>
    <cellStyle name="Header2 2 2 8 2 5 3" xfId="24253" xr:uid="{00000000-0005-0000-0000-00002E350000}"/>
    <cellStyle name="Header2 2 2 8 2 5 4" xfId="33343" xr:uid="{00000000-0005-0000-0000-00002F350000}"/>
    <cellStyle name="Header2 2 2 8 2 6" xfId="16969" xr:uid="{00000000-0005-0000-0000-000030350000}"/>
    <cellStyle name="Header2 2 2 8 2 6 2" xfId="28786" xr:uid="{00000000-0005-0000-0000-000031350000}"/>
    <cellStyle name="Header2 2 2 8 2 6 2 2" xfId="38785" xr:uid="{00000000-0005-0000-0000-000032350000}"/>
    <cellStyle name="Header2 2 2 8 2 6 3" xfId="24544" xr:uid="{00000000-0005-0000-0000-000033350000}"/>
    <cellStyle name="Header2 2 2 8 2 6 4" xfId="33634" xr:uid="{00000000-0005-0000-0000-000034350000}"/>
    <cellStyle name="Header2 2 2 8 2 7" xfId="17106" xr:uid="{00000000-0005-0000-0000-000035350000}"/>
    <cellStyle name="Header2 2 2 8 2 7 2" xfId="28923" xr:uid="{00000000-0005-0000-0000-000036350000}"/>
    <cellStyle name="Header2 2 2 8 2 7 2 2" xfId="38922" xr:uid="{00000000-0005-0000-0000-000037350000}"/>
    <cellStyle name="Header2 2 2 8 2 7 3" xfId="24681" xr:uid="{00000000-0005-0000-0000-000038350000}"/>
    <cellStyle name="Header2 2 2 8 2 7 4" xfId="33771" xr:uid="{00000000-0005-0000-0000-000039350000}"/>
    <cellStyle name="Header2 2 2 8 2 8" xfId="17409" xr:uid="{00000000-0005-0000-0000-00003A350000}"/>
    <cellStyle name="Header2 2 2 8 2 8 2" xfId="29226" xr:uid="{00000000-0005-0000-0000-00003B350000}"/>
    <cellStyle name="Header2 2 2 8 2 8 2 2" xfId="39225" xr:uid="{00000000-0005-0000-0000-00003C350000}"/>
    <cellStyle name="Header2 2 2 8 2 8 3" xfId="24984" xr:uid="{00000000-0005-0000-0000-00003D350000}"/>
    <cellStyle name="Header2 2 2 8 2 8 4" xfId="34074" xr:uid="{00000000-0005-0000-0000-00003E350000}"/>
    <cellStyle name="Header2 2 2 8 2 9" xfId="18526" xr:uid="{00000000-0005-0000-0000-00003F350000}"/>
    <cellStyle name="Header2 2 2 8 2 9 2" xfId="30343" xr:uid="{00000000-0005-0000-0000-000040350000}"/>
    <cellStyle name="Header2 2 2 8 2 9 2 2" xfId="40342" xr:uid="{00000000-0005-0000-0000-000041350000}"/>
    <cellStyle name="Header2 2 2 8 2 9 3" xfId="26001" xr:uid="{00000000-0005-0000-0000-000042350000}"/>
    <cellStyle name="Header2 2 2 8 2 9 4" xfId="35191" xr:uid="{00000000-0005-0000-0000-000043350000}"/>
    <cellStyle name="Header2 2 2 8 3" xfId="7785" xr:uid="{00000000-0005-0000-0000-000044350000}"/>
    <cellStyle name="Header2 2 2 8 3 10" xfId="18816" xr:uid="{00000000-0005-0000-0000-000045350000}"/>
    <cellStyle name="Header2 2 2 8 3 10 2" xfId="30633" xr:uid="{00000000-0005-0000-0000-000046350000}"/>
    <cellStyle name="Header2 2 2 8 3 10 2 2" xfId="40632" xr:uid="{00000000-0005-0000-0000-000047350000}"/>
    <cellStyle name="Header2 2 2 8 3 10 3" xfId="26291" xr:uid="{00000000-0005-0000-0000-000048350000}"/>
    <cellStyle name="Header2 2 2 8 3 10 4" xfId="35481" xr:uid="{00000000-0005-0000-0000-000049350000}"/>
    <cellStyle name="Header2 2 2 8 3 11" xfId="20234" xr:uid="{00000000-0005-0000-0000-00004A350000}"/>
    <cellStyle name="Header2 2 2 8 3 11 2" xfId="32051" xr:uid="{00000000-0005-0000-0000-00004B350000}"/>
    <cellStyle name="Header2 2 2 8 3 11 2 2" xfId="42050" xr:uid="{00000000-0005-0000-0000-00004C350000}"/>
    <cellStyle name="Header2 2 2 8 3 11 3" xfId="36899" xr:uid="{00000000-0005-0000-0000-00004D350000}"/>
    <cellStyle name="Header2 2 2 8 3 12" xfId="23317" xr:uid="{00000000-0005-0000-0000-00004E350000}"/>
    <cellStyle name="Header2 2 2 8 3 12 2" xfId="21150" xr:uid="{00000000-0005-0000-0000-00004F350000}"/>
    <cellStyle name="Header2 2 2 8 3 13" xfId="22711" xr:uid="{00000000-0005-0000-0000-000050350000}"/>
    <cellStyle name="Header2 2 2 8 3 2" xfId="15592" xr:uid="{00000000-0005-0000-0000-000051350000}"/>
    <cellStyle name="Header2 2 2 8 3 2 2" xfId="19201" xr:uid="{00000000-0005-0000-0000-000052350000}"/>
    <cellStyle name="Header2 2 2 8 3 2 2 2" xfId="31018" xr:uid="{00000000-0005-0000-0000-000053350000}"/>
    <cellStyle name="Header2 2 2 8 3 2 2 2 2" xfId="41017" xr:uid="{00000000-0005-0000-0000-000054350000}"/>
    <cellStyle name="Header2 2 2 8 3 2 2 3" xfId="26676" xr:uid="{00000000-0005-0000-0000-000055350000}"/>
    <cellStyle name="Header2 2 2 8 3 2 2 4" xfId="35866" xr:uid="{00000000-0005-0000-0000-000056350000}"/>
    <cellStyle name="Header2 2 2 8 3 2 3" xfId="19807" xr:uid="{00000000-0005-0000-0000-000057350000}"/>
    <cellStyle name="Header2 2 2 8 3 2 3 2" xfId="31624" xr:uid="{00000000-0005-0000-0000-000058350000}"/>
    <cellStyle name="Header2 2 2 8 3 2 3 2 2" xfId="41623" xr:uid="{00000000-0005-0000-0000-000059350000}"/>
    <cellStyle name="Header2 2 2 8 3 2 3 3" xfId="27282" xr:uid="{00000000-0005-0000-0000-00005A350000}"/>
    <cellStyle name="Header2 2 2 8 3 2 3 4" xfId="36472" xr:uid="{00000000-0005-0000-0000-00005B350000}"/>
    <cellStyle name="Header2 2 2 8 3 2 4" xfId="17692" xr:uid="{00000000-0005-0000-0000-00005C350000}"/>
    <cellStyle name="Header2 2 2 8 3 2 4 2" xfId="29509" xr:uid="{00000000-0005-0000-0000-00005D350000}"/>
    <cellStyle name="Header2 2 2 8 3 2 4 2 2" xfId="39508" xr:uid="{00000000-0005-0000-0000-00005E350000}"/>
    <cellStyle name="Header2 2 2 8 3 2 4 3" xfId="25267" xr:uid="{00000000-0005-0000-0000-00005F350000}"/>
    <cellStyle name="Header2 2 2 8 3 2 4 4" xfId="34357" xr:uid="{00000000-0005-0000-0000-000060350000}"/>
    <cellStyle name="Header2 2 2 8 3 2 5" xfId="20616" xr:uid="{00000000-0005-0000-0000-000061350000}"/>
    <cellStyle name="Header2 2 2 8 3 2 5 2" xfId="32433" xr:uid="{00000000-0005-0000-0000-000062350000}"/>
    <cellStyle name="Header2 2 2 8 3 2 5 2 2" xfId="42432" xr:uid="{00000000-0005-0000-0000-000063350000}"/>
    <cellStyle name="Header2 2 2 8 3 2 5 3" xfId="37281" xr:uid="{00000000-0005-0000-0000-000064350000}"/>
    <cellStyle name="Header2 2 2 8 3 2 6" xfId="23470" xr:uid="{00000000-0005-0000-0000-000065350000}"/>
    <cellStyle name="Header2 2 2 8 3 2 6 2" xfId="21900" xr:uid="{00000000-0005-0000-0000-000066350000}"/>
    <cellStyle name="Header2 2 2 8 3 2 7" xfId="23064" xr:uid="{00000000-0005-0000-0000-000067350000}"/>
    <cellStyle name="Header2 2 2 8 3 2 7 2" xfId="22066" xr:uid="{00000000-0005-0000-0000-000068350000}"/>
    <cellStyle name="Header2 2 2 8 3 2 8" xfId="21613" xr:uid="{00000000-0005-0000-0000-000069350000}"/>
    <cellStyle name="Header2 2 2 8 3 3" xfId="16173" xr:uid="{00000000-0005-0000-0000-00006A350000}"/>
    <cellStyle name="Header2 2 2 8 3 3 2" xfId="19492" xr:uid="{00000000-0005-0000-0000-00006B350000}"/>
    <cellStyle name="Header2 2 2 8 3 3 2 2" xfId="31309" xr:uid="{00000000-0005-0000-0000-00006C350000}"/>
    <cellStyle name="Header2 2 2 8 3 3 2 2 2" xfId="41308" xr:uid="{00000000-0005-0000-0000-00006D350000}"/>
    <cellStyle name="Header2 2 2 8 3 3 2 3" xfId="26967" xr:uid="{00000000-0005-0000-0000-00006E350000}"/>
    <cellStyle name="Header2 2 2 8 3 3 2 4" xfId="36157" xr:uid="{00000000-0005-0000-0000-00006F350000}"/>
    <cellStyle name="Header2 2 2 8 3 3 3" xfId="20098" xr:uid="{00000000-0005-0000-0000-000070350000}"/>
    <cellStyle name="Header2 2 2 8 3 3 3 2" xfId="31915" xr:uid="{00000000-0005-0000-0000-000071350000}"/>
    <cellStyle name="Header2 2 2 8 3 3 3 2 2" xfId="41914" xr:uid="{00000000-0005-0000-0000-000072350000}"/>
    <cellStyle name="Header2 2 2 8 3 3 3 3" xfId="27573" xr:uid="{00000000-0005-0000-0000-000073350000}"/>
    <cellStyle name="Header2 2 2 8 3 3 3 4" xfId="36763" xr:uid="{00000000-0005-0000-0000-000074350000}"/>
    <cellStyle name="Header2 2 2 8 3 3 4" xfId="17891" xr:uid="{00000000-0005-0000-0000-000075350000}"/>
    <cellStyle name="Header2 2 2 8 3 3 4 2" xfId="29708" xr:uid="{00000000-0005-0000-0000-000076350000}"/>
    <cellStyle name="Header2 2 2 8 3 3 4 2 2" xfId="39707" xr:uid="{00000000-0005-0000-0000-000077350000}"/>
    <cellStyle name="Header2 2 2 8 3 3 4 3" xfId="25466" xr:uid="{00000000-0005-0000-0000-000078350000}"/>
    <cellStyle name="Header2 2 2 8 3 3 4 4" xfId="34556" xr:uid="{00000000-0005-0000-0000-000079350000}"/>
    <cellStyle name="Header2 2 2 8 3 3 5" xfId="20907" xr:uid="{00000000-0005-0000-0000-00007A350000}"/>
    <cellStyle name="Header2 2 2 8 3 3 5 2" xfId="32724" xr:uid="{00000000-0005-0000-0000-00007B350000}"/>
    <cellStyle name="Header2 2 2 8 3 3 5 2 2" xfId="42723" xr:uid="{00000000-0005-0000-0000-00007C350000}"/>
    <cellStyle name="Header2 2 2 8 3 3 5 3" xfId="37572" xr:uid="{00000000-0005-0000-0000-00007D350000}"/>
    <cellStyle name="Header2 2 2 8 3 3 6" xfId="27990" xr:uid="{00000000-0005-0000-0000-00007E350000}"/>
    <cellStyle name="Header2 2 2 8 3 3 6 2" xfId="37989" xr:uid="{00000000-0005-0000-0000-00007F350000}"/>
    <cellStyle name="Header2 2 2 8 3 3 7" xfId="22229" xr:uid="{00000000-0005-0000-0000-000080350000}"/>
    <cellStyle name="Header2 2 2 8 3 4" xfId="15893" xr:uid="{00000000-0005-0000-0000-000081350000}"/>
    <cellStyle name="Header2 2 2 8 3 4 2" xfId="27710" xr:uid="{00000000-0005-0000-0000-000082350000}"/>
    <cellStyle name="Header2 2 2 8 3 4 2 2" xfId="37709" xr:uid="{00000000-0005-0000-0000-000083350000}"/>
    <cellStyle name="Header2 2 2 8 3 4 3" xfId="23771" xr:uid="{00000000-0005-0000-0000-000084350000}"/>
    <cellStyle name="Header2 2 2 8 3 4 4" xfId="32861" xr:uid="{00000000-0005-0000-0000-000085350000}"/>
    <cellStyle name="Header2 2 2 8 3 5" xfId="16677" xr:uid="{00000000-0005-0000-0000-000086350000}"/>
    <cellStyle name="Header2 2 2 8 3 5 2" xfId="28494" xr:uid="{00000000-0005-0000-0000-000087350000}"/>
    <cellStyle name="Header2 2 2 8 3 5 2 2" xfId="38493" xr:uid="{00000000-0005-0000-0000-000088350000}"/>
    <cellStyle name="Header2 2 2 8 3 5 3" xfId="24252" xr:uid="{00000000-0005-0000-0000-000089350000}"/>
    <cellStyle name="Header2 2 2 8 3 5 4" xfId="33342" xr:uid="{00000000-0005-0000-0000-00008A350000}"/>
    <cellStyle name="Header2 2 2 8 3 6" xfId="16968" xr:uid="{00000000-0005-0000-0000-00008B350000}"/>
    <cellStyle name="Header2 2 2 8 3 6 2" xfId="28785" xr:uid="{00000000-0005-0000-0000-00008C350000}"/>
    <cellStyle name="Header2 2 2 8 3 6 2 2" xfId="38784" xr:uid="{00000000-0005-0000-0000-00008D350000}"/>
    <cellStyle name="Header2 2 2 8 3 6 3" xfId="24543" xr:uid="{00000000-0005-0000-0000-00008E350000}"/>
    <cellStyle name="Header2 2 2 8 3 6 4" xfId="33633" xr:uid="{00000000-0005-0000-0000-00008F350000}"/>
    <cellStyle name="Header2 2 2 8 3 7" xfId="17107" xr:uid="{00000000-0005-0000-0000-000090350000}"/>
    <cellStyle name="Header2 2 2 8 3 7 2" xfId="28924" xr:uid="{00000000-0005-0000-0000-000091350000}"/>
    <cellStyle name="Header2 2 2 8 3 7 2 2" xfId="38923" xr:uid="{00000000-0005-0000-0000-000092350000}"/>
    <cellStyle name="Header2 2 2 8 3 7 3" xfId="24682" xr:uid="{00000000-0005-0000-0000-000093350000}"/>
    <cellStyle name="Header2 2 2 8 3 7 4" xfId="33772" xr:uid="{00000000-0005-0000-0000-000094350000}"/>
    <cellStyle name="Header2 2 2 8 3 8" xfId="17410" xr:uid="{00000000-0005-0000-0000-000095350000}"/>
    <cellStyle name="Header2 2 2 8 3 8 2" xfId="29227" xr:uid="{00000000-0005-0000-0000-000096350000}"/>
    <cellStyle name="Header2 2 2 8 3 8 2 2" xfId="39226" xr:uid="{00000000-0005-0000-0000-000097350000}"/>
    <cellStyle name="Header2 2 2 8 3 8 3" xfId="24985" xr:uid="{00000000-0005-0000-0000-000098350000}"/>
    <cellStyle name="Header2 2 2 8 3 8 4" xfId="34075" xr:uid="{00000000-0005-0000-0000-000099350000}"/>
    <cellStyle name="Header2 2 2 8 3 9" xfId="18525" xr:uid="{00000000-0005-0000-0000-00009A350000}"/>
    <cellStyle name="Header2 2 2 8 3 9 2" xfId="30342" xr:uid="{00000000-0005-0000-0000-00009B350000}"/>
    <cellStyle name="Header2 2 2 8 3 9 2 2" xfId="40341" xr:uid="{00000000-0005-0000-0000-00009C350000}"/>
    <cellStyle name="Header2 2 2 8 3 9 3" xfId="26000" xr:uid="{00000000-0005-0000-0000-00009D350000}"/>
    <cellStyle name="Header2 2 2 8 3 9 4" xfId="35190" xr:uid="{00000000-0005-0000-0000-00009E350000}"/>
    <cellStyle name="Header2 2 2 8 4" xfId="7786" xr:uid="{00000000-0005-0000-0000-00009F350000}"/>
    <cellStyle name="Header2 2 2 8 4 10" xfId="18815" xr:uid="{00000000-0005-0000-0000-0000A0350000}"/>
    <cellStyle name="Header2 2 2 8 4 10 2" xfId="30632" xr:uid="{00000000-0005-0000-0000-0000A1350000}"/>
    <cellStyle name="Header2 2 2 8 4 10 2 2" xfId="40631" xr:uid="{00000000-0005-0000-0000-0000A2350000}"/>
    <cellStyle name="Header2 2 2 8 4 10 3" xfId="26290" xr:uid="{00000000-0005-0000-0000-0000A3350000}"/>
    <cellStyle name="Header2 2 2 8 4 10 4" xfId="35480" xr:uid="{00000000-0005-0000-0000-0000A4350000}"/>
    <cellStyle name="Header2 2 2 8 4 11" xfId="20332" xr:uid="{00000000-0005-0000-0000-0000A5350000}"/>
    <cellStyle name="Header2 2 2 8 4 11 2" xfId="32149" xr:uid="{00000000-0005-0000-0000-0000A6350000}"/>
    <cellStyle name="Header2 2 2 8 4 11 2 2" xfId="42148" xr:uid="{00000000-0005-0000-0000-0000A7350000}"/>
    <cellStyle name="Header2 2 2 8 4 11 3" xfId="36997" xr:uid="{00000000-0005-0000-0000-0000A8350000}"/>
    <cellStyle name="Header2 2 2 8 4 12" xfId="23316" xr:uid="{00000000-0005-0000-0000-0000A9350000}"/>
    <cellStyle name="Header2 2 2 8 4 12 2" xfId="21955" xr:uid="{00000000-0005-0000-0000-0000AA350000}"/>
    <cellStyle name="Header2 2 2 8 4 13" xfId="22710" xr:uid="{00000000-0005-0000-0000-0000AB350000}"/>
    <cellStyle name="Header2 2 2 8 4 2" xfId="15593" xr:uid="{00000000-0005-0000-0000-0000AC350000}"/>
    <cellStyle name="Header2 2 2 8 4 2 2" xfId="19200" xr:uid="{00000000-0005-0000-0000-0000AD350000}"/>
    <cellStyle name="Header2 2 2 8 4 2 2 2" xfId="31017" xr:uid="{00000000-0005-0000-0000-0000AE350000}"/>
    <cellStyle name="Header2 2 2 8 4 2 2 2 2" xfId="41016" xr:uid="{00000000-0005-0000-0000-0000AF350000}"/>
    <cellStyle name="Header2 2 2 8 4 2 2 3" xfId="26675" xr:uid="{00000000-0005-0000-0000-0000B0350000}"/>
    <cellStyle name="Header2 2 2 8 4 2 2 4" xfId="35865" xr:uid="{00000000-0005-0000-0000-0000B1350000}"/>
    <cellStyle name="Header2 2 2 8 4 2 3" xfId="19806" xr:uid="{00000000-0005-0000-0000-0000B2350000}"/>
    <cellStyle name="Header2 2 2 8 4 2 3 2" xfId="31623" xr:uid="{00000000-0005-0000-0000-0000B3350000}"/>
    <cellStyle name="Header2 2 2 8 4 2 3 2 2" xfId="41622" xr:uid="{00000000-0005-0000-0000-0000B4350000}"/>
    <cellStyle name="Header2 2 2 8 4 2 3 3" xfId="27281" xr:uid="{00000000-0005-0000-0000-0000B5350000}"/>
    <cellStyle name="Header2 2 2 8 4 2 3 4" xfId="36471" xr:uid="{00000000-0005-0000-0000-0000B6350000}"/>
    <cellStyle name="Header2 2 2 8 4 2 4" xfId="17961" xr:uid="{00000000-0005-0000-0000-0000B7350000}"/>
    <cellStyle name="Header2 2 2 8 4 2 4 2" xfId="29778" xr:uid="{00000000-0005-0000-0000-0000B8350000}"/>
    <cellStyle name="Header2 2 2 8 4 2 4 2 2" xfId="39777" xr:uid="{00000000-0005-0000-0000-0000B9350000}"/>
    <cellStyle name="Header2 2 2 8 4 2 4 3" xfId="25536" xr:uid="{00000000-0005-0000-0000-0000BA350000}"/>
    <cellStyle name="Header2 2 2 8 4 2 4 4" xfId="34626" xr:uid="{00000000-0005-0000-0000-0000BB350000}"/>
    <cellStyle name="Header2 2 2 8 4 2 5" xfId="20615" xr:uid="{00000000-0005-0000-0000-0000BC350000}"/>
    <cellStyle name="Header2 2 2 8 4 2 5 2" xfId="32432" xr:uid="{00000000-0005-0000-0000-0000BD350000}"/>
    <cellStyle name="Header2 2 2 8 4 2 5 2 2" xfId="42431" xr:uid="{00000000-0005-0000-0000-0000BE350000}"/>
    <cellStyle name="Header2 2 2 8 4 2 5 3" xfId="37280" xr:uid="{00000000-0005-0000-0000-0000BF350000}"/>
    <cellStyle name="Header2 2 2 8 4 2 6" xfId="23471" xr:uid="{00000000-0005-0000-0000-0000C0350000}"/>
    <cellStyle name="Header2 2 2 8 4 2 6 2" xfId="21899" xr:uid="{00000000-0005-0000-0000-0000C1350000}"/>
    <cellStyle name="Header2 2 2 8 4 2 7" xfId="23063" xr:uid="{00000000-0005-0000-0000-0000C2350000}"/>
    <cellStyle name="Header2 2 2 8 4 2 7 2" xfId="21291" xr:uid="{00000000-0005-0000-0000-0000C3350000}"/>
    <cellStyle name="Header2 2 2 8 4 2 8" xfId="22373" xr:uid="{00000000-0005-0000-0000-0000C4350000}"/>
    <cellStyle name="Header2 2 2 8 4 3" xfId="16174" xr:uid="{00000000-0005-0000-0000-0000C5350000}"/>
    <cellStyle name="Header2 2 2 8 4 3 2" xfId="19491" xr:uid="{00000000-0005-0000-0000-0000C6350000}"/>
    <cellStyle name="Header2 2 2 8 4 3 2 2" xfId="31308" xr:uid="{00000000-0005-0000-0000-0000C7350000}"/>
    <cellStyle name="Header2 2 2 8 4 3 2 2 2" xfId="41307" xr:uid="{00000000-0005-0000-0000-0000C8350000}"/>
    <cellStyle name="Header2 2 2 8 4 3 2 3" xfId="26966" xr:uid="{00000000-0005-0000-0000-0000C9350000}"/>
    <cellStyle name="Header2 2 2 8 4 3 2 4" xfId="36156" xr:uid="{00000000-0005-0000-0000-0000CA350000}"/>
    <cellStyle name="Header2 2 2 8 4 3 3" xfId="20097" xr:uid="{00000000-0005-0000-0000-0000CB350000}"/>
    <cellStyle name="Header2 2 2 8 4 3 3 2" xfId="31914" xr:uid="{00000000-0005-0000-0000-0000CC350000}"/>
    <cellStyle name="Header2 2 2 8 4 3 3 2 2" xfId="41913" xr:uid="{00000000-0005-0000-0000-0000CD350000}"/>
    <cellStyle name="Header2 2 2 8 4 3 3 3" xfId="27572" xr:uid="{00000000-0005-0000-0000-0000CE350000}"/>
    <cellStyle name="Header2 2 2 8 4 3 3 4" xfId="36762" xr:uid="{00000000-0005-0000-0000-0000CF350000}"/>
    <cellStyle name="Header2 2 2 8 4 3 4" xfId="18050" xr:uid="{00000000-0005-0000-0000-0000D0350000}"/>
    <cellStyle name="Header2 2 2 8 4 3 4 2" xfId="29867" xr:uid="{00000000-0005-0000-0000-0000D1350000}"/>
    <cellStyle name="Header2 2 2 8 4 3 4 2 2" xfId="39866" xr:uid="{00000000-0005-0000-0000-0000D2350000}"/>
    <cellStyle name="Header2 2 2 8 4 3 4 3" xfId="25625" xr:uid="{00000000-0005-0000-0000-0000D3350000}"/>
    <cellStyle name="Header2 2 2 8 4 3 4 4" xfId="34715" xr:uid="{00000000-0005-0000-0000-0000D4350000}"/>
    <cellStyle name="Header2 2 2 8 4 3 5" xfId="20906" xr:uid="{00000000-0005-0000-0000-0000D5350000}"/>
    <cellStyle name="Header2 2 2 8 4 3 5 2" xfId="32723" xr:uid="{00000000-0005-0000-0000-0000D6350000}"/>
    <cellStyle name="Header2 2 2 8 4 3 5 2 2" xfId="42722" xr:uid="{00000000-0005-0000-0000-0000D7350000}"/>
    <cellStyle name="Header2 2 2 8 4 3 5 3" xfId="37571" xr:uid="{00000000-0005-0000-0000-0000D8350000}"/>
    <cellStyle name="Header2 2 2 8 4 3 6" xfId="27991" xr:uid="{00000000-0005-0000-0000-0000D9350000}"/>
    <cellStyle name="Header2 2 2 8 4 3 6 2" xfId="37990" xr:uid="{00000000-0005-0000-0000-0000DA350000}"/>
    <cellStyle name="Header2 2 2 8 4 3 7" xfId="22230" xr:uid="{00000000-0005-0000-0000-0000DB350000}"/>
    <cellStyle name="Header2 2 2 8 4 4" xfId="15894" xr:uid="{00000000-0005-0000-0000-0000DC350000}"/>
    <cellStyle name="Header2 2 2 8 4 4 2" xfId="27711" xr:uid="{00000000-0005-0000-0000-0000DD350000}"/>
    <cellStyle name="Header2 2 2 8 4 4 2 2" xfId="37710" xr:uid="{00000000-0005-0000-0000-0000DE350000}"/>
    <cellStyle name="Header2 2 2 8 4 4 3" xfId="23772" xr:uid="{00000000-0005-0000-0000-0000DF350000}"/>
    <cellStyle name="Header2 2 2 8 4 4 4" xfId="32862" xr:uid="{00000000-0005-0000-0000-0000E0350000}"/>
    <cellStyle name="Header2 2 2 8 4 5" xfId="16676" xr:uid="{00000000-0005-0000-0000-0000E1350000}"/>
    <cellStyle name="Header2 2 2 8 4 5 2" xfId="28493" xr:uid="{00000000-0005-0000-0000-0000E2350000}"/>
    <cellStyle name="Header2 2 2 8 4 5 2 2" xfId="38492" xr:uid="{00000000-0005-0000-0000-0000E3350000}"/>
    <cellStyle name="Header2 2 2 8 4 5 3" xfId="24251" xr:uid="{00000000-0005-0000-0000-0000E4350000}"/>
    <cellStyle name="Header2 2 2 8 4 5 4" xfId="33341" xr:uid="{00000000-0005-0000-0000-0000E5350000}"/>
    <cellStyle name="Header2 2 2 8 4 6" xfId="16967" xr:uid="{00000000-0005-0000-0000-0000E6350000}"/>
    <cellStyle name="Header2 2 2 8 4 6 2" xfId="28784" xr:uid="{00000000-0005-0000-0000-0000E7350000}"/>
    <cellStyle name="Header2 2 2 8 4 6 2 2" xfId="38783" xr:uid="{00000000-0005-0000-0000-0000E8350000}"/>
    <cellStyle name="Header2 2 2 8 4 6 3" xfId="24542" xr:uid="{00000000-0005-0000-0000-0000E9350000}"/>
    <cellStyle name="Header2 2 2 8 4 6 4" xfId="33632" xr:uid="{00000000-0005-0000-0000-0000EA350000}"/>
    <cellStyle name="Header2 2 2 8 4 7" xfId="17108" xr:uid="{00000000-0005-0000-0000-0000EB350000}"/>
    <cellStyle name="Header2 2 2 8 4 7 2" xfId="28925" xr:uid="{00000000-0005-0000-0000-0000EC350000}"/>
    <cellStyle name="Header2 2 2 8 4 7 2 2" xfId="38924" xr:uid="{00000000-0005-0000-0000-0000ED350000}"/>
    <cellStyle name="Header2 2 2 8 4 7 3" xfId="24683" xr:uid="{00000000-0005-0000-0000-0000EE350000}"/>
    <cellStyle name="Header2 2 2 8 4 7 4" xfId="33773" xr:uid="{00000000-0005-0000-0000-0000EF350000}"/>
    <cellStyle name="Header2 2 2 8 4 8" xfId="17411" xr:uid="{00000000-0005-0000-0000-0000F0350000}"/>
    <cellStyle name="Header2 2 2 8 4 8 2" xfId="29228" xr:uid="{00000000-0005-0000-0000-0000F1350000}"/>
    <cellStyle name="Header2 2 2 8 4 8 2 2" xfId="39227" xr:uid="{00000000-0005-0000-0000-0000F2350000}"/>
    <cellStyle name="Header2 2 2 8 4 8 3" xfId="24986" xr:uid="{00000000-0005-0000-0000-0000F3350000}"/>
    <cellStyle name="Header2 2 2 8 4 8 4" xfId="34076" xr:uid="{00000000-0005-0000-0000-0000F4350000}"/>
    <cellStyle name="Header2 2 2 8 4 9" xfId="18524" xr:uid="{00000000-0005-0000-0000-0000F5350000}"/>
    <cellStyle name="Header2 2 2 8 4 9 2" xfId="30341" xr:uid="{00000000-0005-0000-0000-0000F6350000}"/>
    <cellStyle name="Header2 2 2 8 4 9 2 2" xfId="40340" xr:uid="{00000000-0005-0000-0000-0000F7350000}"/>
    <cellStyle name="Header2 2 2 8 4 9 3" xfId="25999" xr:uid="{00000000-0005-0000-0000-0000F8350000}"/>
    <cellStyle name="Header2 2 2 8 4 9 4" xfId="35189" xr:uid="{00000000-0005-0000-0000-0000F9350000}"/>
    <cellStyle name="Header2 2 2 8 5" xfId="15590" xr:uid="{00000000-0005-0000-0000-0000FA350000}"/>
    <cellStyle name="Header2 2 2 8 5 2" xfId="19203" xr:uid="{00000000-0005-0000-0000-0000FB350000}"/>
    <cellStyle name="Header2 2 2 8 5 2 2" xfId="31020" xr:uid="{00000000-0005-0000-0000-0000FC350000}"/>
    <cellStyle name="Header2 2 2 8 5 2 2 2" xfId="41019" xr:uid="{00000000-0005-0000-0000-0000FD350000}"/>
    <cellStyle name="Header2 2 2 8 5 2 3" xfId="26678" xr:uid="{00000000-0005-0000-0000-0000FE350000}"/>
    <cellStyle name="Header2 2 2 8 5 2 4" xfId="35868" xr:uid="{00000000-0005-0000-0000-0000FF350000}"/>
    <cellStyle name="Header2 2 2 8 5 3" xfId="19809" xr:uid="{00000000-0005-0000-0000-000000360000}"/>
    <cellStyle name="Header2 2 2 8 5 3 2" xfId="31626" xr:uid="{00000000-0005-0000-0000-000001360000}"/>
    <cellStyle name="Header2 2 2 8 5 3 2 2" xfId="41625" xr:uid="{00000000-0005-0000-0000-000002360000}"/>
    <cellStyle name="Header2 2 2 8 5 3 3" xfId="27284" xr:uid="{00000000-0005-0000-0000-000003360000}"/>
    <cellStyle name="Header2 2 2 8 5 3 4" xfId="36474" xr:uid="{00000000-0005-0000-0000-000004360000}"/>
    <cellStyle name="Header2 2 2 8 5 4" xfId="17690" xr:uid="{00000000-0005-0000-0000-000005360000}"/>
    <cellStyle name="Header2 2 2 8 5 4 2" xfId="29507" xr:uid="{00000000-0005-0000-0000-000006360000}"/>
    <cellStyle name="Header2 2 2 8 5 4 2 2" xfId="39506" xr:uid="{00000000-0005-0000-0000-000007360000}"/>
    <cellStyle name="Header2 2 2 8 5 4 3" xfId="25265" xr:uid="{00000000-0005-0000-0000-000008360000}"/>
    <cellStyle name="Header2 2 2 8 5 4 4" xfId="34355" xr:uid="{00000000-0005-0000-0000-000009360000}"/>
    <cellStyle name="Header2 2 2 8 5 5" xfId="20618" xr:uid="{00000000-0005-0000-0000-00000A360000}"/>
    <cellStyle name="Header2 2 2 8 5 5 2" xfId="32435" xr:uid="{00000000-0005-0000-0000-00000B360000}"/>
    <cellStyle name="Header2 2 2 8 5 5 2 2" xfId="42434" xr:uid="{00000000-0005-0000-0000-00000C360000}"/>
    <cellStyle name="Header2 2 2 8 5 5 3" xfId="37283" xr:uid="{00000000-0005-0000-0000-00000D360000}"/>
    <cellStyle name="Header2 2 2 8 5 6" xfId="23468" xr:uid="{00000000-0005-0000-0000-00000E360000}"/>
    <cellStyle name="Header2 2 2 8 5 6 2" xfId="21902" xr:uid="{00000000-0005-0000-0000-00000F360000}"/>
    <cellStyle name="Header2 2 2 8 5 7" xfId="23066" xr:uid="{00000000-0005-0000-0000-000010360000}"/>
    <cellStyle name="Header2 2 2 8 5 7 2" xfId="22064" xr:uid="{00000000-0005-0000-0000-000011360000}"/>
    <cellStyle name="Header2 2 2 8 5 8" xfId="21612" xr:uid="{00000000-0005-0000-0000-000012360000}"/>
    <cellStyle name="Header2 2 2 8 6" xfId="16171" xr:uid="{00000000-0005-0000-0000-000013360000}"/>
    <cellStyle name="Header2 2 2 8 6 2" xfId="19494" xr:uid="{00000000-0005-0000-0000-000014360000}"/>
    <cellStyle name="Header2 2 2 8 6 2 2" xfId="31311" xr:uid="{00000000-0005-0000-0000-000015360000}"/>
    <cellStyle name="Header2 2 2 8 6 2 2 2" xfId="41310" xr:uid="{00000000-0005-0000-0000-000016360000}"/>
    <cellStyle name="Header2 2 2 8 6 2 3" xfId="26969" xr:uid="{00000000-0005-0000-0000-000017360000}"/>
    <cellStyle name="Header2 2 2 8 6 2 4" xfId="36159" xr:uid="{00000000-0005-0000-0000-000018360000}"/>
    <cellStyle name="Header2 2 2 8 6 3" xfId="20100" xr:uid="{00000000-0005-0000-0000-000019360000}"/>
    <cellStyle name="Header2 2 2 8 6 3 2" xfId="31917" xr:uid="{00000000-0005-0000-0000-00001A360000}"/>
    <cellStyle name="Header2 2 2 8 6 3 2 2" xfId="41916" xr:uid="{00000000-0005-0000-0000-00001B360000}"/>
    <cellStyle name="Header2 2 2 8 6 3 3" xfId="27575" xr:uid="{00000000-0005-0000-0000-00001C360000}"/>
    <cellStyle name="Header2 2 2 8 6 3 4" xfId="36765" xr:uid="{00000000-0005-0000-0000-00001D360000}"/>
    <cellStyle name="Header2 2 2 8 6 4" xfId="17647" xr:uid="{00000000-0005-0000-0000-00001E360000}"/>
    <cellStyle name="Header2 2 2 8 6 4 2" xfId="29464" xr:uid="{00000000-0005-0000-0000-00001F360000}"/>
    <cellStyle name="Header2 2 2 8 6 4 2 2" xfId="39463" xr:uid="{00000000-0005-0000-0000-000020360000}"/>
    <cellStyle name="Header2 2 2 8 6 4 3" xfId="25222" xr:uid="{00000000-0005-0000-0000-000021360000}"/>
    <cellStyle name="Header2 2 2 8 6 4 4" xfId="34312" xr:uid="{00000000-0005-0000-0000-000022360000}"/>
    <cellStyle name="Header2 2 2 8 6 5" xfId="20909" xr:uid="{00000000-0005-0000-0000-000023360000}"/>
    <cellStyle name="Header2 2 2 8 6 5 2" xfId="32726" xr:uid="{00000000-0005-0000-0000-000024360000}"/>
    <cellStyle name="Header2 2 2 8 6 5 2 2" xfId="42725" xr:uid="{00000000-0005-0000-0000-000025360000}"/>
    <cellStyle name="Header2 2 2 8 6 5 3" xfId="37574" xr:uid="{00000000-0005-0000-0000-000026360000}"/>
    <cellStyle name="Header2 2 2 8 6 6" xfId="27988" xr:uid="{00000000-0005-0000-0000-000027360000}"/>
    <cellStyle name="Header2 2 2 8 6 6 2" xfId="37987" xr:uid="{00000000-0005-0000-0000-000028360000}"/>
    <cellStyle name="Header2 2 2 8 6 7" xfId="22227" xr:uid="{00000000-0005-0000-0000-000029360000}"/>
    <cellStyle name="Header2 2 2 8 7" xfId="15891" xr:uid="{00000000-0005-0000-0000-00002A360000}"/>
    <cellStyle name="Header2 2 2 8 7 2" xfId="27708" xr:uid="{00000000-0005-0000-0000-00002B360000}"/>
    <cellStyle name="Header2 2 2 8 7 2 2" xfId="37707" xr:uid="{00000000-0005-0000-0000-00002C360000}"/>
    <cellStyle name="Header2 2 2 8 7 3" xfId="23769" xr:uid="{00000000-0005-0000-0000-00002D360000}"/>
    <cellStyle name="Header2 2 2 8 7 4" xfId="32859" xr:uid="{00000000-0005-0000-0000-00002E360000}"/>
    <cellStyle name="Header2 2 2 8 8" xfId="16679" xr:uid="{00000000-0005-0000-0000-00002F360000}"/>
    <cellStyle name="Header2 2 2 8 8 2" xfId="28496" xr:uid="{00000000-0005-0000-0000-000030360000}"/>
    <cellStyle name="Header2 2 2 8 8 2 2" xfId="38495" xr:uid="{00000000-0005-0000-0000-000031360000}"/>
    <cellStyle name="Header2 2 2 8 8 3" xfId="24254" xr:uid="{00000000-0005-0000-0000-000032360000}"/>
    <cellStyle name="Header2 2 2 8 8 4" xfId="33344" xr:uid="{00000000-0005-0000-0000-000033360000}"/>
    <cellStyle name="Header2 2 2 8 9" xfId="16970" xr:uid="{00000000-0005-0000-0000-000034360000}"/>
    <cellStyle name="Header2 2 2 8 9 2" xfId="28787" xr:uid="{00000000-0005-0000-0000-000035360000}"/>
    <cellStyle name="Header2 2 2 8 9 2 2" xfId="38786" xr:uid="{00000000-0005-0000-0000-000036360000}"/>
    <cellStyle name="Header2 2 2 8 9 3" xfId="24545" xr:uid="{00000000-0005-0000-0000-000037360000}"/>
    <cellStyle name="Header2 2 2 8 9 4" xfId="33635" xr:uid="{00000000-0005-0000-0000-000038360000}"/>
    <cellStyle name="Header2 2 2 9" xfId="7787" xr:uid="{00000000-0005-0000-0000-000039360000}"/>
    <cellStyle name="Header2 2 2 9 10" xfId="17109" xr:uid="{00000000-0005-0000-0000-00003A360000}"/>
    <cellStyle name="Header2 2 2 9 10 2" xfId="28926" xr:uid="{00000000-0005-0000-0000-00003B360000}"/>
    <cellStyle name="Header2 2 2 9 10 2 2" xfId="38925" xr:uid="{00000000-0005-0000-0000-00003C360000}"/>
    <cellStyle name="Header2 2 2 9 10 3" xfId="24684" xr:uid="{00000000-0005-0000-0000-00003D360000}"/>
    <cellStyle name="Header2 2 2 9 10 4" xfId="33774" xr:uid="{00000000-0005-0000-0000-00003E360000}"/>
    <cellStyle name="Header2 2 2 9 11" xfId="17412" xr:uid="{00000000-0005-0000-0000-00003F360000}"/>
    <cellStyle name="Header2 2 2 9 11 2" xfId="29229" xr:uid="{00000000-0005-0000-0000-000040360000}"/>
    <cellStyle name="Header2 2 2 9 11 2 2" xfId="39228" xr:uid="{00000000-0005-0000-0000-000041360000}"/>
    <cellStyle name="Header2 2 2 9 11 3" xfId="24987" xr:uid="{00000000-0005-0000-0000-000042360000}"/>
    <cellStyle name="Header2 2 2 9 11 4" xfId="34077" xr:uid="{00000000-0005-0000-0000-000043360000}"/>
    <cellStyle name="Header2 2 2 9 12" xfId="18523" xr:uid="{00000000-0005-0000-0000-000044360000}"/>
    <cellStyle name="Header2 2 2 9 12 2" xfId="30340" xr:uid="{00000000-0005-0000-0000-000045360000}"/>
    <cellStyle name="Header2 2 2 9 12 2 2" xfId="40339" xr:uid="{00000000-0005-0000-0000-000046360000}"/>
    <cellStyle name="Header2 2 2 9 12 3" xfId="25998" xr:uid="{00000000-0005-0000-0000-000047360000}"/>
    <cellStyle name="Header2 2 2 9 12 4" xfId="35188" xr:uid="{00000000-0005-0000-0000-000048360000}"/>
    <cellStyle name="Header2 2 2 9 13" xfId="18814" xr:uid="{00000000-0005-0000-0000-000049360000}"/>
    <cellStyle name="Header2 2 2 9 13 2" xfId="30631" xr:uid="{00000000-0005-0000-0000-00004A360000}"/>
    <cellStyle name="Header2 2 2 9 13 2 2" xfId="40630" xr:uid="{00000000-0005-0000-0000-00004B360000}"/>
    <cellStyle name="Header2 2 2 9 13 3" xfId="26289" xr:uid="{00000000-0005-0000-0000-00004C360000}"/>
    <cellStyle name="Header2 2 2 9 13 4" xfId="35479" xr:uid="{00000000-0005-0000-0000-00004D360000}"/>
    <cellStyle name="Header2 2 2 9 14" xfId="18226" xr:uid="{00000000-0005-0000-0000-00004E360000}"/>
    <cellStyle name="Header2 2 2 9 14 2" xfId="30043" xr:uid="{00000000-0005-0000-0000-00004F360000}"/>
    <cellStyle name="Header2 2 2 9 14 2 2" xfId="40042" xr:uid="{00000000-0005-0000-0000-000050360000}"/>
    <cellStyle name="Header2 2 2 9 14 3" xfId="34891" xr:uid="{00000000-0005-0000-0000-000051360000}"/>
    <cellStyle name="Header2 2 2 9 15" xfId="23315" xr:uid="{00000000-0005-0000-0000-000052360000}"/>
    <cellStyle name="Header2 2 2 9 15 2" xfId="21151" xr:uid="{00000000-0005-0000-0000-000053360000}"/>
    <cellStyle name="Header2 2 2 9 16" xfId="22709" xr:uid="{00000000-0005-0000-0000-000054360000}"/>
    <cellStyle name="Header2 2 2 9 2" xfId="7788" xr:uid="{00000000-0005-0000-0000-000055360000}"/>
    <cellStyle name="Header2 2 2 9 2 10" xfId="18855" xr:uid="{00000000-0005-0000-0000-000056360000}"/>
    <cellStyle name="Header2 2 2 9 2 10 2" xfId="30672" xr:uid="{00000000-0005-0000-0000-000057360000}"/>
    <cellStyle name="Header2 2 2 9 2 10 2 2" xfId="40671" xr:uid="{00000000-0005-0000-0000-000058360000}"/>
    <cellStyle name="Header2 2 2 9 2 10 3" xfId="26330" xr:uid="{00000000-0005-0000-0000-000059360000}"/>
    <cellStyle name="Header2 2 2 9 2 10 4" xfId="35520" xr:uid="{00000000-0005-0000-0000-00005A360000}"/>
    <cellStyle name="Header2 2 2 9 2 11" xfId="20233" xr:uid="{00000000-0005-0000-0000-00005B360000}"/>
    <cellStyle name="Header2 2 2 9 2 11 2" xfId="32050" xr:uid="{00000000-0005-0000-0000-00005C360000}"/>
    <cellStyle name="Header2 2 2 9 2 11 2 2" xfId="42049" xr:uid="{00000000-0005-0000-0000-00005D360000}"/>
    <cellStyle name="Header2 2 2 9 2 11 3" xfId="36898" xr:uid="{00000000-0005-0000-0000-00005E360000}"/>
    <cellStyle name="Header2 2 2 9 2 12" xfId="23314" xr:uid="{00000000-0005-0000-0000-00005F360000}"/>
    <cellStyle name="Header2 2 2 9 2 12 2" xfId="21152" xr:uid="{00000000-0005-0000-0000-000060360000}"/>
    <cellStyle name="Header2 2 2 9 2 13" xfId="22708" xr:uid="{00000000-0005-0000-0000-000061360000}"/>
    <cellStyle name="Header2 2 2 9 2 2" xfId="15595" xr:uid="{00000000-0005-0000-0000-000062360000}"/>
    <cellStyle name="Header2 2 2 9 2 2 2" xfId="19198" xr:uid="{00000000-0005-0000-0000-000063360000}"/>
    <cellStyle name="Header2 2 2 9 2 2 2 2" xfId="31015" xr:uid="{00000000-0005-0000-0000-000064360000}"/>
    <cellStyle name="Header2 2 2 9 2 2 2 2 2" xfId="41014" xr:uid="{00000000-0005-0000-0000-000065360000}"/>
    <cellStyle name="Header2 2 2 9 2 2 2 3" xfId="26673" xr:uid="{00000000-0005-0000-0000-000066360000}"/>
    <cellStyle name="Header2 2 2 9 2 2 2 4" xfId="35863" xr:uid="{00000000-0005-0000-0000-000067360000}"/>
    <cellStyle name="Header2 2 2 9 2 2 3" xfId="19804" xr:uid="{00000000-0005-0000-0000-000068360000}"/>
    <cellStyle name="Header2 2 2 9 2 2 3 2" xfId="31621" xr:uid="{00000000-0005-0000-0000-000069360000}"/>
    <cellStyle name="Header2 2 2 9 2 2 3 2 2" xfId="41620" xr:uid="{00000000-0005-0000-0000-00006A360000}"/>
    <cellStyle name="Header2 2 2 9 2 2 3 3" xfId="27279" xr:uid="{00000000-0005-0000-0000-00006B360000}"/>
    <cellStyle name="Header2 2 2 9 2 2 3 4" xfId="36469" xr:uid="{00000000-0005-0000-0000-00006C360000}"/>
    <cellStyle name="Header2 2 2 9 2 2 4" xfId="17693" xr:uid="{00000000-0005-0000-0000-00006D360000}"/>
    <cellStyle name="Header2 2 2 9 2 2 4 2" xfId="29510" xr:uid="{00000000-0005-0000-0000-00006E360000}"/>
    <cellStyle name="Header2 2 2 9 2 2 4 2 2" xfId="39509" xr:uid="{00000000-0005-0000-0000-00006F360000}"/>
    <cellStyle name="Header2 2 2 9 2 2 4 3" xfId="25268" xr:uid="{00000000-0005-0000-0000-000070360000}"/>
    <cellStyle name="Header2 2 2 9 2 2 4 4" xfId="34358" xr:uid="{00000000-0005-0000-0000-000071360000}"/>
    <cellStyle name="Header2 2 2 9 2 2 5" xfId="20613" xr:uid="{00000000-0005-0000-0000-000072360000}"/>
    <cellStyle name="Header2 2 2 9 2 2 5 2" xfId="32430" xr:uid="{00000000-0005-0000-0000-000073360000}"/>
    <cellStyle name="Header2 2 2 9 2 2 5 2 2" xfId="42429" xr:uid="{00000000-0005-0000-0000-000074360000}"/>
    <cellStyle name="Header2 2 2 9 2 2 5 3" xfId="37278" xr:uid="{00000000-0005-0000-0000-000075360000}"/>
    <cellStyle name="Header2 2 2 9 2 2 6" xfId="23473" xr:uid="{00000000-0005-0000-0000-000076360000}"/>
    <cellStyle name="Header2 2 2 9 2 2 6 2" xfId="21897" xr:uid="{00000000-0005-0000-0000-000077360000}"/>
    <cellStyle name="Header2 2 2 9 2 2 7" xfId="23061" xr:uid="{00000000-0005-0000-0000-000078360000}"/>
    <cellStyle name="Header2 2 2 9 2 2 7 2" xfId="22067" xr:uid="{00000000-0005-0000-0000-000079360000}"/>
    <cellStyle name="Header2 2 2 9 2 2 8" xfId="21615" xr:uid="{00000000-0005-0000-0000-00007A360000}"/>
    <cellStyle name="Header2 2 2 9 2 3" xfId="16176" xr:uid="{00000000-0005-0000-0000-00007B360000}"/>
    <cellStyle name="Header2 2 2 9 2 3 2" xfId="19530" xr:uid="{00000000-0005-0000-0000-00007C360000}"/>
    <cellStyle name="Header2 2 2 9 2 3 2 2" xfId="31347" xr:uid="{00000000-0005-0000-0000-00007D360000}"/>
    <cellStyle name="Header2 2 2 9 2 3 2 2 2" xfId="41346" xr:uid="{00000000-0005-0000-0000-00007E360000}"/>
    <cellStyle name="Header2 2 2 9 2 3 2 3" xfId="27005" xr:uid="{00000000-0005-0000-0000-00007F360000}"/>
    <cellStyle name="Header2 2 2 9 2 3 2 4" xfId="36195" xr:uid="{00000000-0005-0000-0000-000080360000}"/>
    <cellStyle name="Header2 2 2 9 2 3 3" xfId="20136" xr:uid="{00000000-0005-0000-0000-000081360000}"/>
    <cellStyle name="Header2 2 2 9 2 3 3 2" xfId="31953" xr:uid="{00000000-0005-0000-0000-000082360000}"/>
    <cellStyle name="Header2 2 2 9 2 3 3 2 2" xfId="41952" xr:uid="{00000000-0005-0000-0000-000083360000}"/>
    <cellStyle name="Header2 2 2 9 2 3 3 3" xfId="27611" xr:uid="{00000000-0005-0000-0000-000084360000}"/>
    <cellStyle name="Header2 2 2 9 2 3 3 4" xfId="36801" xr:uid="{00000000-0005-0000-0000-000085360000}"/>
    <cellStyle name="Header2 2 2 9 2 3 4" xfId="17882" xr:uid="{00000000-0005-0000-0000-000086360000}"/>
    <cellStyle name="Header2 2 2 9 2 3 4 2" xfId="29699" xr:uid="{00000000-0005-0000-0000-000087360000}"/>
    <cellStyle name="Header2 2 2 9 2 3 4 2 2" xfId="39698" xr:uid="{00000000-0005-0000-0000-000088360000}"/>
    <cellStyle name="Header2 2 2 9 2 3 4 3" xfId="25457" xr:uid="{00000000-0005-0000-0000-000089360000}"/>
    <cellStyle name="Header2 2 2 9 2 3 4 4" xfId="34547" xr:uid="{00000000-0005-0000-0000-00008A360000}"/>
    <cellStyle name="Header2 2 2 9 2 3 5" xfId="20945" xr:uid="{00000000-0005-0000-0000-00008B360000}"/>
    <cellStyle name="Header2 2 2 9 2 3 5 2" xfId="32762" xr:uid="{00000000-0005-0000-0000-00008C360000}"/>
    <cellStyle name="Header2 2 2 9 2 3 5 2 2" xfId="42761" xr:uid="{00000000-0005-0000-0000-00008D360000}"/>
    <cellStyle name="Header2 2 2 9 2 3 5 3" xfId="37610" xr:uid="{00000000-0005-0000-0000-00008E360000}"/>
    <cellStyle name="Header2 2 2 9 2 3 6" xfId="27993" xr:uid="{00000000-0005-0000-0000-00008F360000}"/>
    <cellStyle name="Header2 2 2 9 2 3 6 2" xfId="37992" xr:uid="{00000000-0005-0000-0000-000090360000}"/>
    <cellStyle name="Header2 2 2 9 2 3 7" xfId="21440" xr:uid="{00000000-0005-0000-0000-000091360000}"/>
    <cellStyle name="Header2 2 2 9 2 4" xfId="15833" xr:uid="{00000000-0005-0000-0000-000092360000}"/>
    <cellStyle name="Header2 2 2 9 2 4 2" xfId="27650" xr:uid="{00000000-0005-0000-0000-000093360000}"/>
    <cellStyle name="Header2 2 2 9 2 4 2 2" xfId="37649" xr:uid="{00000000-0005-0000-0000-000094360000}"/>
    <cellStyle name="Header2 2 2 9 2 4 3" xfId="23711" xr:uid="{00000000-0005-0000-0000-000095360000}"/>
    <cellStyle name="Header2 2 2 9 2 4 4" xfId="32801" xr:uid="{00000000-0005-0000-0000-000096360000}"/>
    <cellStyle name="Header2 2 2 9 2 5" xfId="16674" xr:uid="{00000000-0005-0000-0000-000097360000}"/>
    <cellStyle name="Header2 2 2 9 2 5 2" xfId="28491" xr:uid="{00000000-0005-0000-0000-000098360000}"/>
    <cellStyle name="Header2 2 2 9 2 5 2 2" xfId="38490" xr:uid="{00000000-0005-0000-0000-000099360000}"/>
    <cellStyle name="Header2 2 2 9 2 5 3" xfId="24249" xr:uid="{00000000-0005-0000-0000-00009A360000}"/>
    <cellStyle name="Header2 2 2 9 2 5 4" xfId="33339" xr:uid="{00000000-0005-0000-0000-00009B360000}"/>
    <cellStyle name="Header2 2 2 9 2 6" xfId="17006" xr:uid="{00000000-0005-0000-0000-00009C360000}"/>
    <cellStyle name="Header2 2 2 9 2 6 2" xfId="28823" xr:uid="{00000000-0005-0000-0000-00009D360000}"/>
    <cellStyle name="Header2 2 2 9 2 6 2 2" xfId="38822" xr:uid="{00000000-0005-0000-0000-00009E360000}"/>
    <cellStyle name="Header2 2 2 9 2 6 3" xfId="24581" xr:uid="{00000000-0005-0000-0000-00009F360000}"/>
    <cellStyle name="Header2 2 2 9 2 6 4" xfId="33671" xr:uid="{00000000-0005-0000-0000-0000A0360000}"/>
    <cellStyle name="Header2 2 2 9 2 7" xfId="17110" xr:uid="{00000000-0005-0000-0000-0000A1360000}"/>
    <cellStyle name="Header2 2 2 9 2 7 2" xfId="28927" xr:uid="{00000000-0005-0000-0000-0000A2360000}"/>
    <cellStyle name="Header2 2 2 9 2 7 2 2" xfId="38926" xr:uid="{00000000-0005-0000-0000-0000A3360000}"/>
    <cellStyle name="Header2 2 2 9 2 7 3" xfId="24685" xr:uid="{00000000-0005-0000-0000-0000A4360000}"/>
    <cellStyle name="Header2 2 2 9 2 7 4" xfId="33775" xr:uid="{00000000-0005-0000-0000-0000A5360000}"/>
    <cellStyle name="Header2 2 2 9 2 8" xfId="17413" xr:uid="{00000000-0005-0000-0000-0000A6360000}"/>
    <cellStyle name="Header2 2 2 9 2 8 2" xfId="29230" xr:uid="{00000000-0005-0000-0000-0000A7360000}"/>
    <cellStyle name="Header2 2 2 9 2 8 2 2" xfId="39229" xr:uid="{00000000-0005-0000-0000-0000A8360000}"/>
    <cellStyle name="Header2 2 2 9 2 8 3" xfId="24988" xr:uid="{00000000-0005-0000-0000-0000A9360000}"/>
    <cellStyle name="Header2 2 2 9 2 8 4" xfId="34078" xr:uid="{00000000-0005-0000-0000-0000AA360000}"/>
    <cellStyle name="Header2 2 2 9 2 9" xfId="18522" xr:uid="{00000000-0005-0000-0000-0000AB360000}"/>
    <cellStyle name="Header2 2 2 9 2 9 2" xfId="30339" xr:uid="{00000000-0005-0000-0000-0000AC360000}"/>
    <cellStyle name="Header2 2 2 9 2 9 2 2" xfId="40338" xr:uid="{00000000-0005-0000-0000-0000AD360000}"/>
    <cellStyle name="Header2 2 2 9 2 9 3" xfId="25997" xr:uid="{00000000-0005-0000-0000-0000AE360000}"/>
    <cellStyle name="Header2 2 2 9 2 9 4" xfId="35187" xr:uid="{00000000-0005-0000-0000-0000AF360000}"/>
    <cellStyle name="Header2 2 2 9 3" xfId="7789" xr:uid="{00000000-0005-0000-0000-0000B0360000}"/>
    <cellStyle name="Header2 2 2 9 3 10" xfId="18813" xr:uid="{00000000-0005-0000-0000-0000B1360000}"/>
    <cellStyle name="Header2 2 2 9 3 10 2" xfId="30630" xr:uid="{00000000-0005-0000-0000-0000B2360000}"/>
    <cellStyle name="Header2 2 2 9 3 10 2 2" xfId="40629" xr:uid="{00000000-0005-0000-0000-0000B3360000}"/>
    <cellStyle name="Header2 2 2 9 3 10 3" xfId="26288" xr:uid="{00000000-0005-0000-0000-0000B4360000}"/>
    <cellStyle name="Header2 2 2 9 3 10 4" xfId="35478" xr:uid="{00000000-0005-0000-0000-0000B5360000}"/>
    <cellStyle name="Header2 2 2 9 3 11" xfId="20331" xr:uid="{00000000-0005-0000-0000-0000B6360000}"/>
    <cellStyle name="Header2 2 2 9 3 11 2" xfId="32148" xr:uid="{00000000-0005-0000-0000-0000B7360000}"/>
    <cellStyle name="Header2 2 2 9 3 11 2 2" xfId="42147" xr:uid="{00000000-0005-0000-0000-0000B8360000}"/>
    <cellStyle name="Header2 2 2 9 3 11 3" xfId="36996" xr:uid="{00000000-0005-0000-0000-0000B9360000}"/>
    <cellStyle name="Header2 2 2 9 3 12" xfId="23313" xr:uid="{00000000-0005-0000-0000-0000BA360000}"/>
    <cellStyle name="Header2 2 2 9 3 12 2" xfId="21153" xr:uid="{00000000-0005-0000-0000-0000BB360000}"/>
    <cellStyle name="Header2 2 2 9 3 13" xfId="22707" xr:uid="{00000000-0005-0000-0000-0000BC360000}"/>
    <cellStyle name="Header2 2 2 9 3 2" xfId="15596" xr:uid="{00000000-0005-0000-0000-0000BD360000}"/>
    <cellStyle name="Header2 2 2 9 3 2 2" xfId="19197" xr:uid="{00000000-0005-0000-0000-0000BE360000}"/>
    <cellStyle name="Header2 2 2 9 3 2 2 2" xfId="31014" xr:uid="{00000000-0005-0000-0000-0000BF360000}"/>
    <cellStyle name="Header2 2 2 9 3 2 2 2 2" xfId="41013" xr:uid="{00000000-0005-0000-0000-0000C0360000}"/>
    <cellStyle name="Header2 2 2 9 3 2 2 3" xfId="26672" xr:uid="{00000000-0005-0000-0000-0000C1360000}"/>
    <cellStyle name="Header2 2 2 9 3 2 2 4" xfId="35862" xr:uid="{00000000-0005-0000-0000-0000C2360000}"/>
    <cellStyle name="Header2 2 2 9 3 2 3" xfId="19803" xr:uid="{00000000-0005-0000-0000-0000C3360000}"/>
    <cellStyle name="Header2 2 2 9 3 2 3 2" xfId="31620" xr:uid="{00000000-0005-0000-0000-0000C4360000}"/>
    <cellStyle name="Header2 2 2 9 3 2 3 2 2" xfId="41619" xr:uid="{00000000-0005-0000-0000-0000C5360000}"/>
    <cellStyle name="Header2 2 2 9 3 2 3 3" xfId="27278" xr:uid="{00000000-0005-0000-0000-0000C6360000}"/>
    <cellStyle name="Header2 2 2 9 3 2 3 4" xfId="36468" xr:uid="{00000000-0005-0000-0000-0000C7360000}"/>
    <cellStyle name="Header2 2 2 9 3 2 4" xfId="17962" xr:uid="{00000000-0005-0000-0000-0000C8360000}"/>
    <cellStyle name="Header2 2 2 9 3 2 4 2" xfId="29779" xr:uid="{00000000-0005-0000-0000-0000C9360000}"/>
    <cellStyle name="Header2 2 2 9 3 2 4 2 2" xfId="39778" xr:uid="{00000000-0005-0000-0000-0000CA360000}"/>
    <cellStyle name="Header2 2 2 9 3 2 4 3" xfId="25537" xr:uid="{00000000-0005-0000-0000-0000CB360000}"/>
    <cellStyle name="Header2 2 2 9 3 2 4 4" xfId="34627" xr:uid="{00000000-0005-0000-0000-0000CC360000}"/>
    <cellStyle name="Header2 2 2 9 3 2 5" xfId="20612" xr:uid="{00000000-0005-0000-0000-0000CD360000}"/>
    <cellStyle name="Header2 2 2 9 3 2 5 2" xfId="32429" xr:uid="{00000000-0005-0000-0000-0000CE360000}"/>
    <cellStyle name="Header2 2 2 9 3 2 5 2 2" xfId="42428" xr:uid="{00000000-0005-0000-0000-0000CF360000}"/>
    <cellStyle name="Header2 2 2 9 3 2 5 3" xfId="37277" xr:uid="{00000000-0005-0000-0000-0000D0360000}"/>
    <cellStyle name="Header2 2 2 9 3 2 6" xfId="23474" xr:uid="{00000000-0005-0000-0000-0000D1360000}"/>
    <cellStyle name="Header2 2 2 9 3 2 6 2" xfId="21896" xr:uid="{00000000-0005-0000-0000-0000D2360000}"/>
    <cellStyle name="Header2 2 2 9 3 2 7" xfId="23060" xr:uid="{00000000-0005-0000-0000-0000D3360000}"/>
    <cellStyle name="Header2 2 2 9 3 2 7 2" xfId="21293" xr:uid="{00000000-0005-0000-0000-0000D4360000}"/>
    <cellStyle name="Header2 2 2 9 3 2 8" xfId="21616" xr:uid="{00000000-0005-0000-0000-0000D5360000}"/>
    <cellStyle name="Header2 2 2 9 3 3" xfId="16177" xr:uid="{00000000-0005-0000-0000-0000D6360000}"/>
    <cellStyle name="Header2 2 2 9 3 3 2" xfId="19489" xr:uid="{00000000-0005-0000-0000-0000D7360000}"/>
    <cellStyle name="Header2 2 2 9 3 3 2 2" xfId="31306" xr:uid="{00000000-0005-0000-0000-0000D8360000}"/>
    <cellStyle name="Header2 2 2 9 3 3 2 2 2" xfId="41305" xr:uid="{00000000-0005-0000-0000-0000D9360000}"/>
    <cellStyle name="Header2 2 2 9 3 3 2 3" xfId="26964" xr:uid="{00000000-0005-0000-0000-0000DA360000}"/>
    <cellStyle name="Header2 2 2 9 3 3 2 4" xfId="36154" xr:uid="{00000000-0005-0000-0000-0000DB360000}"/>
    <cellStyle name="Header2 2 2 9 3 3 3" xfId="20095" xr:uid="{00000000-0005-0000-0000-0000DC360000}"/>
    <cellStyle name="Header2 2 2 9 3 3 3 2" xfId="31912" xr:uid="{00000000-0005-0000-0000-0000DD360000}"/>
    <cellStyle name="Header2 2 2 9 3 3 3 2 2" xfId="41911" xr:uid="{00000000-0005-0000-0000-0000DE360000}"/>
    <cellStyle name="Header2 2 2 9 3 3 3 3" xfId="27570" xr:uid="{00000000-0005-0000-0000-0000DF360000}"/>
    <cellStyle name="Header2 2 2 9 3 3 3 4" xfId="36760" xr:uid="{00000000-0005-0000-0000-0000E0360000}"/>
    <cellStyle name="Header2 2 2 9 3 3 4" xfId="17759" xr:uid="{00000000-0005-0000-0000-0000E1360000}"/>
    <cellStyle name="Header2 2 2 9 3 3 4 2" xfId="29576" xr:uid="{00000000-0005-0000-0000-0000E2360000}"/>
    <cellStyle name="Header2 2 2 9 3 3 4 2 2" xfId="39575" xr:uid="{00000000-0005-0000-0000-0000E3360000}"/>
    <cellStyle name="Header2 2 2 9 3 3 4 3" xfId="25334" xr:uid="{00000000-0005-0000-0000-0000E4360000}"/>
    <cellStyle name="Header2 2 2 9 3 3 4 4" xfId="34424" xr:uid="{00000000-0005-0000-0000-0000E5360000}"/>
    <cellStyle name="Header2 2 2 9 3 3 5" xfId="20904" xr:uid="{00000000-0005-0000-0000-0000E6360000}"/>
    <cellStyle name="Header2 2 2 9 3 3 5 2" xfId="32721" xr:uid="{00000000-0005-0000-0000-0000E7360000}"/>
    <cellStyle name="Header2 2 2 9 3 3 5 2 2" xfId="42720" xr:uid="{00000000-0005-0000-0000-0000E8360000}"/>
    <cellStyle name="Header2 2 2 9 3 3 5 3" xfId="37569" xr:uid="{00000000-0005-0000-0000-0000E9360000}"/>
    <cellStyle name="Header2 2 2 9 3 3 6" xfId="27994" xr:uid="{00000000-0005-0000-0000-0000EA360000}"/>
    <cellStyle name="Header2 2 2 9 3 3 6 2" xfId="37993" xr:uid="{00000000-0005-0000-0000-0000EB360000}"/>
    <cellStyle name="Header2 2 2 9 3 3 7" xfId="21467" xr:uid="{00000000-0005-0000-0000-0000EC360000}"/>
    <cellStyle name="Header2 2 2 9 3 4" xfId="15896" xr:uid="{00000000-0005-0000-0000-0000ED360000}"/>
    <cellStyle name="Header2 2 2 9 3 4 2" xfId="27713" xr:uid="{00000000-0005-0000-0000-0000EE360000}"/>
    <cellStyle name="Header2 2 2 9 3 4 2 2" xfId="37712" xr:uid="{00000000-0005-0000-0000-0000EF360000}"/>
    <cellStyle name="Header2 2 2 9 3 4 3" xfId="23774" xr:uid="{00000000-0005-0000-0000-0000F0360000}"/>
    <cellStyle name="Header2 2 2 9 3 4 4" xfId="32864" xr:uid="{00000000-0005-0000-0000-0000F1360000}"/>
    <cellStyle name="Header2 2 2 9 3 5" xfId="16673" xr:uid="{00000000-0005-0000-0000-0000F2360000}"/>
    <cellStyle name="Header2 2 2 9 3 5 2" xfId="28490" xr:uid="{00000000-0005-0000-0000-0000F3360000}"/>
    <cellStyle name="Header2 2 2 9 3 5 2 2" xfId="38489" xr:uid="{00000000-0005-0000-0000-0000F4360000}"/>
    <cellStyle name="Header2 2 2 9 3 5 3" xfId="24248" xr:uid="{00000000-0005-0000-0000-0000F5360000}"/>
    <cellStyle name="Header2 2 2 9 3 5 4" xfId="33338" xr:uid="{00000000-0005-0000-0000-0000F6360000}"/>
    <cellStyle name="Header2 2 2 9 3 6" xfId="16965" xr:uid="{00000000-0005-0000-0000-0000F7360000}"/>
    <cellStyle name="Header2 2 2 9 3 6 2" xfId="28782" xr:uid="{00000000-0005-0000-0000-0000F8360000}"/>
    <cellStyle name="Header2 2 2 9 3 6 2 2" xfId="38781" xr:uid="{00000000-0005-0000-0000-0000F9360000}"/>
    <cellStyle name="Header2 2 2 9 3 6 3" xfId="24540" xr:uid="{00000000-0005-0000-0000-0000FA360000}"/>
    <cellStyle name="Header2 2 2 9 3 6 4" xfId="33630" xr:uid="{00000000-0005-0000-0000-0000FB360000}"/>
    <cellStyle name="Header2 2 2 9 3 7" xfId="17111" xr:uid="{00000000-0005-0000-0000-0000FC360000}"/>
    <cellStyle name="Header2 2 2 9 3 7 2" xfId="28928" xr:uid="{00000000-0005-0000-0000-0000FD360000}"/>
    <cellStyle name="Header2 2 2 9 3 7 2 2" xfId="38927" xr:uid="{00000000-0005-0000-0000-0000FE360000}"/>
    <cellStyle name="Header2 2 2 9 3 7 3" xfId="24686" xr:uid="{00000000-0005-0000-0000-0000FF360000}"/>
    <cellStyle name="Header2 2 2 9 3 7 4" xfId="33776" xr:uid="{00000000-0005-0000-0000-000000370000}"/>
    <cellStyle name="Header2 2 2 9 3 8" xfId="17414" xr:uid="{00000000-0005-0000-0000-000001370000}"/>
    <cellStyle name="Header2 2 2 9 3 8 2" xfId="29231" xr:uid="{00000000-0005-0000-0000-000002370000}"/>
    <cellStyle name="Header2 2 2 9 3 8 2 2" xfId="39230" xr:uid="{00000000-0005-0000-0000-000003370000}"/>
    <cellStyle name="Header2 2 2 9 3 8 3" xfId="24989" xr:uid="{00000000-0005-0000-0000-000004370000}"/>
    <cellStyle name="Header2 2 2 9 3 8 4" xfId="34079" xr:uid="{00000000-0005-0000-0000-000005370000}"/>
    <cellStyle name="Header2 2 2 9 3 9" xfId="18521" xr:uid="{00000000-0005-0000-0000-000006370000}"/>
    <cellStyle name="Header2 2 2 9 3 9 2" xfId="30338" xr:uid="{00000000-0005-0000-0000-000007370000}"/>
    <cellStyle name="Header2 2 2 9 3 9 2 2" xfId="40337" xr:uid="{00000000-0005-0000-0000-000008370000}"/>
    <cellStyle name="Header2 2 2 9 3 9 3" xfId="25996" xr:uid="{00000000-0005-0000-0000-000009370000}"/>
    <cellStyle name="Header2 2 2 9 3 9 4" xfId="35186" xr:uid="{00000000-0005-0000-0000-00000A370000}"/>
    <cellStyle name="Header2 2 2 9 4" xfId="7790" xr:uid="{00000000-0005-0000-0000-00000B370000}"/>
    <cellStyle name="Header2 2 2 9 4 10" xfId="18812" xr:uid="{00000000-0005-0000-0000-00000C370000}"/>
    <cellStyle name="Header2 2 2 9 4 10 2" xfId="30629" xr:uid="{00000000-0005-0000-0000-00000D370000}"/>
    <cellStyle name="Header2 2 2 9 4 10 2 2" xfId="40628" xr:uid="{00000000-0005-0000-0000-00000E370000}"/>
    <cellStyle name="Header2 2 2 9 4 10 3" xfId="26287" xr:uid="{00000000-0005-0000-0000-00000F370000}"/>
    <cellStyle name="Header2 2 2 9 4 10 4" xfId="35477" xr:uid="{00000000-0005-0000-0000-000010370000}"/>
    <cellStyle name="Header2 2 2 9 4 11" xfId="18227" xr:uid="{00000000-0005-0000-0000-000011370000}"/>
    <cellStyle name="Header2 2 2 9 4 11 2" xfId="30044" xr:uid="{00000000-0005-0000-0000-000012370000}"/>
    <cellStyle name="Header2 2 2 9 4 11 2 2" xfId="40043" xr:uid="{00000000-0005-0000-0000-000013370000}"/>
    <cellStyle name="Header2 2 2 9 4 11 3" xfId="34892" xr:uid="{00000000-0005-0000-0000-000014370000}"/>
    <cellStyle name="Header2 2 2 9 4 12" xfId="23312" xr:uid="{00000000-0005-0000-0000-000015370000}"/>
    <cellStyle name="Header2 2 2 9 4 12 2" xfId="21154" xr:uid="{00000000-0005-0000-0000-000016370000}"/>
    <cellStyle name="Header2 2 2 9 4 13" xfId="22706" xr:uid="{00000000-0005-0000-0000-000017370000}"/>
    <cellStyle name="Header2 2 2 9 4 2" xfId="15597" xr:uid="{00000000-0005-0000-0000-000018370000}"/>
    <cellStyle name="Header2 2 2 9 4 2 2" xfId="19196" xr:uid="{00000000-0005-0000-0000-000019370000}"/>
    <cellStyle name="Header2 2 2 9 4 2 2 2" xfId="31013" xr:uid="{00000000-0005-0000-0000-00001A370000}"/>
    <cellStyle name="Header2 2 2 9 4 2 2 2 2" xfId="41012" xr:uid="{00000000-0005-0000-0000-00001B370000}"/>
    <cellStyle name="Header2 2 2 9 4 2 2 3" xfId="26671" xr:uid="{00000000-0005-0000-0000-00001C370000}"/>
    <cellStyle name="Header2 2 2 9 4 2 2 4" xfId="35861" xr:uid="{00000000-0005-0000-0000-00001D370000}"/>
    <cellStyle name="Header2 2 2 9 4 2 3" xfId="19802" xr:uid="{00000000-0005-0000-0000-00001E370000}"/>
    <cellStyle name="Header2 2 2 9 4 2 3 2" xfId="31619" xr:uid="{00000000-0005-0000-0000-00001F370000}"/>
    <cellStyle name="Header2 2 2 9 4 2 3 2 2" xfId="41618" xr:uid="{00000000-0005-0000-0000-000020370000}"/>
    <cellStyle name="Header2 2 2 9 4 2 3 3" xfId="27277" xr:uid="{00000000-0005-0000-0000-000021370000}"/>
    <cellStyle name="Header2 2 2 9 4 2 3 4" xfId="36467" xr:uid="{00000000-0005-0000-0000-000022370000}"/>
    <cellStyle name="Header2 2 2 9 4 2 4" xfId="17694" xr:uid="{00000000-0005-0000-0000-000023370000}"/>
    <cellStyle name="Header2 2 2 9 4 2 4 2" xfId="29511" xr:uid="{00000000-0005-0000-0000-000024370000}"/>
    <cellStyle name="Header2 2 2 9 4 2 4 2 2" xfId="39510" xr:uid="{00000000-0005-0000-0000-000025370000}"/>
    <cellStyle name="Header2 2 2 9 4 2 4 3" xfId="25269" xr:uid="{00000000-0005-0000-0000-000026370000}"/>
    <cellStyle name="Header2 2 2 9 4 2 4 4" xfId="34359" xr:uid="{00000000-0005-0000-0000-000027370000}"/>
    <cellStyle name="Header2 2 2 9 4 2 5" xfId="20611" xr:uid="{00000000-0005-0000-0000-000028370000}"/>
    <cellStyle name="Header2 2 2 9 4 2 5 2" xfId="32428" xr:uid="{00000000-0005-0000-0000-000029370000}"/>
    <cellStyle name="Header2 2 2 9 4 2 5 2 2" xfId="42427" xr:uid="{00000000-0005-0000-0000-00002A370000}"/>
    <cellStyle name="Header2 2 2 9 4 2 5 3" xfId="37276" xr:uid="{00000000-0005-0000-0000-00002B370000}"/>
    <cellStyle name="Header2 2 2 9 4 2 6" xfId="23475" xr:uid="{00000000-0005-0000-0000-00002C370000}"/>
    <cellStyle name="Header2 2 2 9 4 2 6 2" xfId="21895" xr:uid="{00000000-0005-0000-0000-00002D370000}"/>
    <cellStyle name="Header2 2 2 9 4 2 7" xfId="23059" xr:uid="{00000000-0005-0000-0000-00002E370000}"/>
    <cellStyle name="Header2 2 2 9 4 2 7 2" xfId="22068" xr:uid="{00000000-0005-0000-0000-00002F370000}"/>
    <cellStyle name="Header2 2 2 9 4 2 8" xfId="22374" xr:uid="{00000000-0005-0000-0000-000030370000}"/>
    <cellStyle name="Header2 2 2 9 4 3" xfId="16178" xr:uid="{00000000-0005-0000-0000-000031370000}"/>
    <cellStyle name="Header2 2 2 9 4 3 2" xfId="19488" xr:uid="{00000000-0005-0000-0000-000032370000}"/>
    <cellStyle name="Header2 2 2 9 4 3 2 2" xfId="31305" xr:uid="{00000000-0005-0000-0000-000033370000}"/>
    <cellStyle name="Header2 2 2 9 4 3 2 2 2" xfId="41304" xr:uid="{00000000-0005-0000-0000-000034370000}"/>
    <cellStyle name="Header2 2 2 9 4 3 2 3" xfId="26963" xr:uid="{00000000-0005-0000-0000-000035370000}"/>
    <cellStyle name="Header2 2 2 9 4 3 2 4" xfId="36153" xr:uid="{00000000-0005-0000-0000-000036370000}"/>
    <cellStyle name="Header2 2 2 9 4 3 3" xfId="20094" xr:uid="{00000000-0005-0000-0000-000037370000}"/>
    <cellStyle name="Header2 2 2 9 4 3 3 2" xfId="31911" xr:uid="{00000000-0005-0000-0000-000038370000}"/>
    <cellStyle name="Header2 2 2 9 4 3 3 2 2" xfId="41910" xr:uid="{00000000-0005-0000-0000-000039370000}"/>
    <cellStyle name="Header2 2 2 9 4 3 3 3" xfId="27569" xr:uid="{00000000-0005-0000-0000-00003A370000}"/>
    <cellStyle name="Header2 2 2 9 4 3 3 4" xfId="36759" xr:uid="{00000000-0005-0000-0000-00003B370000}"/>
    <cellStyle name="Header2 2 2 9 4 3 4" xfId="18051" xr:uid="{00000000-0005-0000-0000-00003C370000}"/>
    <cellStyle name="Header2 2 2 9 4 3 4 2" xfId="29868" xr:uid="{00000000-0005-0000-0000-00003D370000}"/>
    <cellStyle name="Header2 2 2 9 4 3 4 2 2" xfId="39867" xr:uid="{00000000-0005-0000-0000-00003E370000}"/>
    <cellStyle name="Header2 2 2 9 4 3 4 3" xfId="25626" xr:uid="{00000000-0005-0000-0000-00003F370000}"/>
    <cellStyle name="Header2 2 2 9 4 3 4 4" xfId="34716" xr:uid="{00000000-0005-0000-0000-000040370000}"/>
    <cellStyle name="Header2 2 2 9 4 3 5" xfId="20903" xr:uid="{00000000-0005-0000-0000-000041370000}"/>
    <cellStyle name="Header2 2 2 9 4 3 5 2" xfId="32720" xr:uid="{00000000-0005-0000-0000-000042370000}"/>
    <cellStyle name="Header2 2 2 9 4 3 5 2 2" xfId="42719" xr:uid="{00000000-0005-0000-0000-000043370000}"/>
    <cellStyle name="Header2 2 2 9 4 3 5 3" xfId="37568" xr:uid="{00000000-0005-0000-0000-000044370000}"/>
    <cellStyle name="Header2 2 2 9 4 3 6" xfId="27995" xr:uid="{00000000-0005-0000-0000-000045370000}"/>
    <cellStyle name="Header2 2 2 9 4 3 6 2" xfId="37994" xr:uid="{00000000-0005-0000-0000-000046370000}"/>
    <cellStyle name="Header2 2 2 9 4 3 7" xfId="21468" xr:uid="{00000000-0005-0000-0000-000047370000}"/>
    <cellStyle name="Header2 2 2 9 4 4" xfId="15897" xr:uid="{00000000-0005-0000-0000-000048370000}"/>
    <cellStyle name="Header2 2 2 9 4 4 2" xfId="27714" xr:uid="{00000000-0005-0000-0000-000049370000}"/>
    <cellStyle name="Header2 2 2 9 4 4 2 2" xfId="37713" xr:uid="{00000000-0005-0000-0000-00004A370000}"/>
    <cellStyle name="Header2 2 2 9 4 4 3" xfId="23775" xr:uid="{00000000-0005-0000-0000-00004B370000}"/>
    <cellStyle name="Header2 2 2 9 4 4 4" xfId="32865" xr:uid="{00000000-0005-0000-0000-00004C370000}"/>
    <cellStyle name="Header2 2 2 9 4 5" xfId="16672" xr:uid="{00000000-0005-0000-0000-00004D370000}"/>
    <cellStyle name="Header2 2 2 9 4 5 2" xfId="28489" xr:uid="{00000000-0005-0000-0000-00004E370000}"/>
    <cellStyle name="Header2 2 2 9 4 5 2 2" xfId="38488" xr:uid="{00000000-0005-0000-0000-00004F370000}"/>
    <cellStyle name="Header2 2 2 9 4 5 3" xfId="24247" xr:uid="{00000000-0005-0000-0000-000050370000}"/>
    <cellStyle name="Header2 2 2 9 4 5 4" xfId="33337" xr:uid="{00000000-0005-0000-0000-000051370000}"/>
    <cellStyle name="Header2 2 2 9 4 6" xfId="16964" xr:uid="{00000000-0005-0000-0000-000052370000}"/>
    <cellStyle name="Header2 2 2 9 4 6 2" xfId="28781" xr:uid="{00000000-0005-0000-0000-000053370000}"/>
    <cellStyle name="Header2 2 2 9 4 6 2 2" xfId="38780" xr:uid="{00000000-0005-0000-0000-000054370000}"/>
    <cellStyle name="Header2 2 2 9 4 6 3" xfId="24539" xr:uid="{00000000-0005-0000-0000-000055370000}"/>
    <cellStyle name="Header2 2 2 9 4 6 4" xfId="33629" xr:uid="{00000000-0005-0000-0000-000056370000}"/>
    <cellStyle name="Header2 2 2 9 4 7" xfId="17112" xr:uid="{00000000-0005-0000-0000-000057370000}"/>
    <cellStyle name="Header2 2 2 9 4 7 2" xfId="28929" xr:uid="{00000000-0005-0000-0000-000058370000}"/>
    <cellStyle name="Header2 2 2 9 4 7 2 2" xfId="38928" xr:uid="{00000000-0005-0000-0000-000059370000}"/>
    <cellStyle name="Header2 2 2 9 4 7 3" xfId="24687" xr:uid="{00000000-0005-0000-0000-00005A370000}"/>
    <cellStyle name="Header2 2 2 9 4 7 4" xfId="33777" xr:uid="{00000000-0005-0000-0000-00005B370000}"/>
    <cellStyle name="Header2 2 2 9 4 8" xfId="17415" xr:uid="{00000000-0005-0000-0000-00005C370000}"/>
    <cellStyle name="Header2 2 2 9 4 8 2" xfId="29232" xr:uid="{00000000-0005-0000-0000-00005D370000}"/>
    <cellStyle name="Header2 2 2 9 4 8 2 2" xfId="39231" xr:uid="{00000000-0005-0000-0000-00005E370000}"/>
    <cellStyle name="Header2 2 2 9 4 8 3" xfId="24990" xr:uid="{00000000-0005-0000-0000-00005F370000}"/>
    <cellStyle name="Header2 2 2 9 4 8 4" xfId="34080" xr:uid="{00000000-0005-0000-0000-000060370000}"/>
    <cellStyle name="Header2 2 2 9 4 9" xfId="18520" xr:uid="{00000000-0005-0000-0000-000061370000}"/>
    <cellStyle name="Header2 2 2 9 4 9 2" xfId="30337" xr:uid="{00000000-0005-0000-0000-000062370000}"/>
    <cellStyle name="Header2 2 2 9 4 9 2 2" xfId="40336" xr:uid="{00000000-0005-0000-0000-000063370000}"/>
    <cellStyle name="Header2 2 2 9 4 9 3" xfId="25995" xr:uid="{00000000-0005-0000-0000-000064370000}"/>
    <cellStyle name="Header2 2 2 9 4 9 4" xfId="35185" xr:uid="{00000000-0005-0000-0000-000065370000}"/>
    <cellStyle name="Header2 2 2 9 5" xfId="15594" xr:uid="{00000000-0005-0000-0000-000066370000}"/>
    <cellStyle name="Header2 2 2 9 5 2" xfId="19199" xr:uid="{00000000-0005-0000-0000-000067370000}"/>
    <cellStyle name="Header2 2 2 9 5 2 2" xfId="31016" xr:uid="{00000000-0005-0000-0000-000068370000}"/>
    <cellStyle name="Header2 2 2 9 5 2 2 2" xfId="41015" xr:uid="{00000000-0005-0000-0000-000069370000}"/>
    <cellStyle name="Header2 2 2 9 5 2 3" xfId="26674" xr:uid="{00000000-0005-0000-0000-00006A370000}"/>
    <cellStyle name="Header2 2 2 9 5 2 4" xfId="35864" xr:uid="{00000000-0005-0000-0000-00006B370000}"/>
    <cellStyle name="Header2 2 2 9 5 3" xfId="19805" xr:uid="{00000000-0005-0000-0000-00006C370000}"/>
    <cellStyle name="Header2 2 2 9 5 3 2" xfId="31622" xr:uid="{00000000-0005-0000-0000-00006D370000}"/>
    <cellStyle name="Header2 2 2 9 5 3 2 2" xfId="41621" xr:uid="{00000000-0005-0000-0000-00006E370000}"/>
    <cellStyle name="Header2 2 2 9 5 3 3" xfId="27280" xr:uid="{00000000-0005-0000-0000-00006F370000}"/>
    <cellStyle name="Header2 2 2 9 5 3 4" xfId="36470" xr:uid="{00000000-0005-0000-0000-000070370000}"/>
    <cellStyle name="Header2 2 2 9 5 4" xfId="18858" xr:uid="{00000000-0005-0000-0000-000071370000}"/>
    <cellStyle name="Header2 2 2 9 5 4 2" xfId="30675" xr:uid="{00000000-0005-0000-0000-000072370000}"/>
    <cellStyle name="Header2 2 2 9 5 4 2 2" xfId="40674" xr:uid="{00000000-0005-0000-0000-000073370000}"/>
    <cellStyle name="Header2 2 2 9 5 4 3" xfId="26333" xr:uid="{00000000-0005-0000-0000-000074370000}"/>
    <cellStyle name="Header2 2 2 9 5 4 4" xfId="35523" xr:uid="{00000000-0005-0000-0000-000075370000}"/>
    <cellStyle name="Header2 2 2 9 5 5" xfId="20614" xr:uid="{00000000-0005-0000-0000-000076370000}"/>
    <cellStyle name="Header2 2 2 9 5 5 2" xfId="32431" xr:uid="{00000000-0005-0000-0000-000077370000}"/>
    <cellStyle name="Header2 2 2 9 5 5 2 2" xfId="42430" xr:uid="{00000000-0005-0000-0000-000078370000}"/>
    <cellStyle name="Header2 2 2 9 5 5 3" xfId="37279" xr:uid="{00000000-0005-0000-0000-000079370000}"/>
    <cellStyle name="Header2 2 2 9 5 6" xfId="23472" xr:uid="{00000000-0005-0000-0000-00007A370000}"/>
    <cellStyle name="Header2 2 2 9 5 6 2" xfId="21898" xr:uid="{00000000-0005-0000-0000-00007B370000}"/>
    <cellStyle name="Header2 2 2 9 5 7" xfId="23062" xr:uid="{00000000-0005-0000-0000-00007C370000}"/>
    <cellStyle name="Header2 2 2 9 5 7 2" xfId="21292" xr:uid="{00000000-0005-0000-0000-00007D370000}"/>
    <cellStyle name="Header2 2 2 9 5 8" xfId="21614" xr:uid="{00000000-0005-0000-0000-00007E370000}"/>
    <cellStyle name="Header2 2 2 9 6" xfId="16175" xr:uid="{00000000-0005-0000-0000-00007F370000}"/>
    <cellStyle name="Header2 2 2 9 6 2" xfId="19490" xr:uid="{00000000-0005-0000-0000-000080370000}"/>
    <cellStyle name="Header2 2 2 9 6 2 2" xfId="31307" xr:uid="{00000000-0005-0000-0000-000081370000}"/>
    <cellStyle name="Header2 2 2 9 6 2 2 2" xfId="41306" xr:uid="{00000000-0005-0000-0000-000082370000}"/>
    <cellStyle name="Header2 2 2 9 6 2 3" xfId="26965" xr:uid="{00000000-0005-0000-0000-000083370000}"/>
    <cellStyle name="Header2 2 2 9 6 2 4" xfId="36155" xr:uid="{00000000-0005-0000-0000-000084370000}"/>
    <cellStyle name="Header2 2 2 9 6 3" xfId="20096" xr:uid="{00000000-0005-0000-0000-000085370000}"/>
    <cellStyle name="Header2 2 2 9 6 3 2" xfId="31913" xr:uid="{00000000-0005-0000-0000-000086370000}"/>
    <cellStyle name="Header2 2 2 9 6 3 2 2" xfId="41912" xr:uid="{00000000-0005-0000-0000-000087370000}"/>
    <cellStyle name="Header2 2 2 9 6 3 3" xfId="27571" xr:uid="{00000000-0005-0000-0000-000088370000}"/>
    <cellStyle name="Header2 2 2 9 6 3 4" xfId="36761" xr:uid="{00000000-0005-0000-0000-000089370000}"/>
    <cellStyle name="Header2 2 2 9 6 4" xfId="17648" xr:uid="{00000000-0005-0000-0000-00008A370000}"/>
    <cellStyle name="Header2 2 2 9 6 4 2" xfId="29465" xr:uid="{00000000-0005-0000-0000-00008B370000}"/>
    <cellStyle name="Header2 2 2 9 6 4 2 2" xfId="39464" xr:uid="{00000000-0005-0000-0000-00008C370000}"/>
    <cellStyle name="Header2 2 2 9 6 4 3" xfId="25223" xr:uid="{00000000-0005-0000-0000-00008D370000}"/>
    <cellStyle name="Header2 2 2 9 6 4 4" xfId="34313" xr:uid="{00000000-0005-0000-0000-00008E370000}"/>
    <cellStyle name="Header2 2 2 9 6 5" xfId="20905" xr:uid="{00000000-0005-0000-0000-00008F370000}"/>
    <cellStyle name="Header2 2 2 9 6 5 2" xfId="32722" xr:uid="{00000000-0005-0000-0000-000090370000}"/>
    <cellStyle name="Header2 2 2 9 6 5 2 2" xfId="42721" xr:uid="{00000000-0005-0000-0000-000091370000}"/>
    <cellStyle name="Header2 2 2 9 6 5 3" xfId="37570" xr:uid="{00000000-0005-0000-0000-000092370000}"/>
    <cellStyle name="Header2 2 2 9 6 6" xfId="27992" xr:uid="{00000000-0005-0000-0000-000093370000}"/>
    <cellStyle name="Header2 2 2 9 6 6 2" xfId="37991" xr:uid="{00000000-0005-0000-0000-000094370000}"/>
    <cellStyle name="Header2 2 2 9 6 7" xfId="22231" xr:uid="{00000000-0005-0000-0000-000095370000}"/>
    <cellStyle name="Header2 2 2 9 7" xfId="15895" xr:uid="{00000000-0005-0000-0000-000096370000}"/>
    <cellStyle name="Header2 2 2 9 7 2" xfId="27712" xr:uid="{00000000-0005-0000-0000-000097370000}"/>
    <cellStyle name="Header2 2 2 9 7 2 2" xfId="37711" xr:uid="{00000000-0005-0000-0000-000098370000}"/>
    <cellStyle name="Header2 2 2 9 7 3" xfId="23773" xr:uid="{00000000-0005-0000-0000-000099370000}"/>
    <cellStyle name="Header2 2 2 9 7 4" xfId="32863" xr:uid="{00000000-0005-0000-0000-00009A370000}"/>
    <cellStyle name="Header2 2 2 9 8" xfId="16675" xr:uid="{00000000-0005-0000-0000-00009B370000}"/>
    <cellStyle name="Header2 2 2 9 8 2" xfId="28492" xr:uid="{00000000-0005-0000-0000-00009C370000}"/>
    <cellStyle name="Header2 2 2 9 8 2 2" xfId="38491" xr:uid="{00000000-0005-0000-0000-00009D370000}"/>
    <cellStyle name="Header2 2 2 9 8 3" xfId="24250" xr:uid="{00000000-0005-0000-0000-00009E370000}"/>
    <cellStyle name="Header2 2 2 9 8 4" xfId="33340" xr:uid="{00000000-0005-0000-0000-00009F370000}"/>
    <cellStyle name="Header2 2 2 9 9" xfId="16966" xr:uid="{00000000-0005-0000-0000-0000A0370000}"/>
    <cellStyle name="Header2 2 2 9 9 2" xfId="28783" xr:uid="{00000000-0005-0000-0000-0000A1370000}"/>
    <cellStyle name="Header2 2 2 9 9 2 2" xfId="38782" xr:uid="{00000000-0005-0000-0000-0000A2370000}"/>
    <cellStyle name="Header2 2 2 9 9 3" xfId="24541" xr:uid="{00000000-0005-0000-0000-0000A3370000}"/>
    <cellStyle name="Header2 2 2 9 9 4" xfId="33631" xr:uid="{00000000-0005-0000-0000-0000A4370000}"/>
    <cellStyle name="Header2 2 3" xfId="7791" xr:uid="{00000000-0005-0000-0000-0000A5370000}"/>
    <cellStyle name="Header2 2 3 10" xfId="16963" xr:uid="{00000000-0005-0000-0000-0000A6370000}"/>
    <cellStyle name="Header2 2 3 10 2" xfId="28780" xr:uid="{00000000-0005-0000-0000-0000A7370000}"/>
    <cellStyle name="Header2 2 3 10 2 2" xfId="38779" xr:uid="{00000000-0005-0000-0000-0000A8370000}"/>
    <cellStyle name="Header2 2 3 10 3" xfId="24538" xr:uid="{00000000-0005-0000-0000-0000A9370000}"/>
    <cellStyle name="Header2 2 3 10 4" xfId="33628" xr:uid="{00000000-0005-0000-0000-0000AA370000}"/>
    <cellStyle name="Header2 2 3 11" xfId="17113" xr:uid="{00000000-0005-0000-0000-0000AB370000}"/>
    <cellStyle name="Header2 2 3 11 2" xfId="28930" xr:uid="{00000000-0005-0000-0000-0000AC370000}"/>
    <cellStyle name="Header2 2 3 11 2 2" xfId="38929" xr:uid="{00000000-0005-0000-0000-0000AD370000}"/>
    <cellStyle name="Header2 2 3 11 3" xfId="24688" xr:uid="{00000000-0005-0000-0000-0000AE370000}"/>
    <cellStyle name="Header2 2 3 11 4" xfId="33778" xr:uid="{00000000-0005-0000-0000-0000AF370000}"/>
    <cellStyle name="Header2 2 3 12" xfId="17416" xr:uid="{00000000-0005-0000-0000-0000B0370000}"/>
    <cellStyle name="Header2 2 3 12 2" xfId="29233" xr:uid="{00000000-0005-0000-0000-0000B1370000}"/>
    <cellStyle name="Header2 2 3 12 2 2" xfId="39232" xr:uid="{00000000-0005-0000-0000-0000B2370000}"/>
    <cellStyle name="Header2 2 3 12 3" xfId="24991" xr:uid="{00000000-0005-0000-0000-0000B3370000}"/>
    <cellStyle name="Header2 2 3 12 4" xfId="34081" xr:uid="{00000000-0005-0000-0000-0000B4370000}"/>
    <cellStyle name="Header2 2 3 13" xfId="18519" xr:uid="{00000000-0005-0000-0000-0000B5370000}"/>
    <cellStyle name="Header2 2 3 13 2" xfId="30336" xr:uid="{00000000-0005-0000-0000-0000B6370000}"/>
    <cellStyle name="Header2 2 3 13 2 2" xfId="40335" xr:uid="{00000000-0005-0000-0000-0000B7370000}"/>
    <cellStyle name="Header2 2 3 13 3" xfId="25994" xr:uid="{00000000-0005-0000-0000-0000B8370000}"/>
    <cellStyle name="Header2 2 3 13 4" xfId="35184" xr:uid="{00000000-0005-0000-0000-0000B9370000}"/>
    <cellStyle name="Header2 2 3 14" xfId="18811" xr:uid="{00000000-0005-0000-0000-0000BA370000}"/>
    <cellStyle name="Header2 2 3 14 2" xfId="30628" xr:uid="{00000000-0005-0000-0000-0000BB370000}"/>
    <cellStyle name="Header2 2 3 14 2 2" xfId="40627" xr:uid="{00000000-0005-0000-0000-0000BC370000}"/>
    <cellStyle name="Header2 2 3 14 3" xfId="26286" xr:uid="{00000000-0005-0000-0000-0000BD370000}"/>
    <cellStyle name="Header2 2 3 14 4" xfId="35476" xr:uid="{00000000-0005-0000-0000-0000BE370000}"/>
    <cellStyle name="Header2 2 3 15" xfId="20232" xr:uid="{00000000-0005-0000-0000-0000BF370000}"/>
    <cellStyle name="Header2 2 3 15 2" xfId="32049" xr:uid="{00000000-0005-0000-0000-0000C0370000}"/>
    <cellStyle name="Header2 2 3 15 2 2" xfId="42048" xr:uid="{00000000-0005-0000-0000-0000C1370000}"/>
    <cellStyle name="Header2 2 3 15 3" xfId="36897" xr:uid="{00000000-0005-0000-0000-0000C2370000}"/>
    <cellStyle name="Header2 2 3 16" xfId="23311" xr:uid="{00000000-0005-0000-0000-0000C3370000}"/>
    <cellStyle name="Header2 2 3 16 2" xfId="21155" xr:uid="{00000000-0005-0000-0000-0000C4370000}"/>
    <cellStyle name="Header2 2 3 17" xfId="22705" xr:uid="{00000000-0005-0000-0000-0000C5370000}"/>
    <cellStyle name="Header2 2 3 2" xfId="7792" xr:uid="{00000000-0005-0000-0000-0000C6370000}"/>
    <cellStyle name="Header2 2 3 2 10" xfId="17114" xr:uid="{00000000-0005-0000-0000-0000C7370000}"/>
    <cellStyle name="Header2 2 3 2 10 2" xfId="28931" xr:uid="{00000000-0005-0000-0000-0000C8370000}"/>
    <cellStyle name="Header2 2 3 2 10 2 2" xfId="38930" xr:uid="{00000000-0005-0000-0000-0000C9370000}"/>
    <cellStyle name="Header2 2 3 2 10 3" xfId="24689" xr:uid="{00000000-0005-0000-0000-0000CA370000}"/>
    <cellStyle name="Header2 2 3 2 10 4" xfId="33779" xr:uid="{00000000-0005-0000-0000-0000CB370000}"/>
    <cellStyle name="Header2 2 3 2 11" xfId="17417" xr:uid="{00000000-0005-0000-0000-0000CC370000}"/>
    <cellStyle name="Header2 2 3 2 11 2" xfId="29234" xr:uid="{00000000-0005-0000-0000-0000CD370000}"/>
    <cellStyle name="Header2 2 3 2 11 2 2" xfId="39233" xr:uid="{00000000-0005-0000-0000-0000CE370000}"/>
    <cellStyle name="Header2 2 3 2 11 3" xfId="24992" xr:uid="{00000000-0005-0000-0000-0000CF370000}"/>
    <cellStyle name="Header2 2 3 2 11 4" xfId="34082" xr:uid="{00000000-0005-0000-0000-0000D0370000}"/>
    <cellStyle name="Header2 2 3 2 12" xfId="18518" xr:uid="{00000000-0005-0000-0000-0000D1370000}"/>
    <cellStyle name="Header2 2 3 2 12 2" xfId="30335" xr:uid="{00000000-0005-0000-0000-0000D2370000}"/>
    <cellStyle name="Header2 2 3 2 12 2 2" xfId="40334" xr:uid="{00000000-0005-0000-0000-0000D3370000}"/>
    <cellStyle name="Header2 2 3 2 12 3" xfId="25993" xr:uid="{00000000-0005-0000-0000-0000D4370000}"/>
    <cellStyle name="Header2 2 3 2 12 4" xfId="35183" xr:uid="{00000000-0005-0000-0000-0000D5370000}"/>
    <cellStyle name="Header2 2 3 2 13" xfId="18810" xr:uid="{00000000-0005-0000-0000-0000D6370000}"/>
    <cellStyle name="Header2 2 3 2 13 2" xfId="30627" xr:uid="{00000000-0005-0000-0000-0000D7370000}"/>
    <cellStyle name="Header2 2 3 2 13 2 2" xfId="40626" xr:uid="{00000000-0005-0000-0000-0000D8370000}"/>
    <cellStyle name="Header2 2 3 2 13 3" xfId="26285" xr:uid="{00000000-0005-0000-0000-0000D9370000}"/>
    <cellStyle name="Header2 2 3 2 13 4" xfId="35475" xr:uid="{00000000-0005-0000-0000-0000DA370000}"/>
    <cellStyle name="Header2 2 3 2 14" xfId="20330" xr:uid="{00000000-0005-0000-0000-0000DB370000}"/>
    <cellStyle name="Header2 2 3 2 14 2" xfId="32147" xr:uid="{00000000-0005-0000-0000-0000DC370000}"/>
    <cellStyle name="Header2 2 3 2 14 2 2" xfId="42146" xr:uid="{00000000-0005-0000-0000-0000DD370000}"/>
    <cellStyle name="Header2 2 3 2 14 3" xfId="36995" xr:uid="{00000000-0005-0000-0000-0000DE370000}"/>
    <cellStyle name="Header2 2 3 2 15" xfId="23310" xr:uid="{00000000-0005-0000-0000-0000DF370000}"/>
    <cellStyle name="Header2 2 3 2 15 2" xfId="21956" xr:uid="{00000000-0005-0000-0000-0000E0370000}"/>
    <cellStyle name="Header2 2 3 2 16" xfId="22704" xr:uid="{00000000-0005-0000-0000-0000E1370000}"/>
    <cellStyle name="Header2 2 3 2 2" xfId="7793" xr:uid="{00000000-0005-0000-0000-0000E2370000}"/>
    <cellStyle name="Header2 2 3 2 2 10" xfId="17115" xr:uid="{00000000-0005-0000-0000-0000E3370000}"/>
    <cellStyle name="Header2 2 3 2 2 10 2" xfId="28932" xr:uid="{00000000-0005-0000-0000-0000E4370000}"/>
    <cellStyle name="Header2 2 3 2 2 10 2 2" xfId="38931" xr:uid="{00000000-0005-0000-0000-0000E5370000}"/>
    <cellStyle name="Header2 2 3 2 2 10 3" xfId="24690" xr:uid="{00000000-0005-0000-0000-0000E6370000}"/>
    <cellStyle name="Header2 2 3 2 2 10 4" xfId="33780" xr:uid="{00000000-0005-0000-0000-0000E7370000}"/>
    <cellStyle name="Header2 2 3 2 2 11" xfId="17418" xr:uid="{00000000-0005-0000-0000-0000E8370000}"/>
    <cellStyle name="Header2 2 3 2 2 11 2" xfId="29235" xr:uid="{00000000-0005-0000-0000-0000E9370000}"/>
    <cellStyle name="Header2 2 3 2 2 11 2 2" xfId="39234" xr:uid="{00000000-0005-0000-0000-0000EA370000}"/>
    <cellStyle name="Header2 2 3 2 2 11 3" xfId="24993" xr:uid="{00000000-0005-0000-0000-0000EB370000}"/>
    <cellStyle name="Header2 2 3 2 2 11 4" xfId="34083" xr:uid="{00000000-0005-0000-0000-0000EC370000}"/>
    <cellStyle name="Header2 2 3 2 2 12" xfId="18517" xr:uid="{00000000-0005-0000-0000-0000ED370000}"/>
    <cellStyle name="Header2 2 3 2 2 12 2" xfId="30334" xr:uid="{00000000-0005-0000-0000-0000EE370000}"/>
    <cellStyle name="Header2 2 3 2 2 12 2 2" xfId="40333" xr:uid="{00000000-0005-0000-0000-0000EF370000}"/>
    <cellStyle name="Header2 2 3 2 2 12 3" xfId="25992" xr:uid="{00000000-0005-0000-0000-0000F0370000}"/>
    <cellStyle name="Header2 2 3 2 2 12 4" xfId="35182" xr:uid="{00000000-0005-0000-0000-0000F1370000}"/>
    <cellStyle name="Header2 2 3 2 2 13" xfId="18809" xr:uid="{00000000-0005-0000-0000-0000F2370000}"/>
    <cellStyle name="Header2 2 3 2 2 13 2" xfId="30626" xr:uid="{00000000-0005-0000-0000-0000F3370000}"/>
    <cellStyle name="Header2 2 3 2 2 13 2 2" xfId="40625" xr:uid="{00000000-0005-0000-0000-0000F4370000}"/>
    <cellStyle name="Header2 2 3 2 2 13 3" xfId="26284" xr:uid="{00000000-0005-0000-0000-0000F5370000}"/>
    <cellStyle name="Header2 2 3 2 2 13 4" xfId="35474" xr:uid="{00000000-0005-0000-0000-0000F6370000}"/>
    <cellStyle name="Header2 2 3 2 2 14" xfId="20235" xr:uid="{00000000-0005-0000-0000-0000F7370000}"/>
    <cellStyle name="Header2 2 3 2 2 14 2" xfId="32052" xr:uid="{00000000-0005-0000-0000-0000F8370000}"/>
    <cellStyle name="Header2 2 3 2 2 14 2 2" xfId="42051" xr:uid="{00000000-0005-0000-0000-0000F9370000}"/>
    <cellStyle name="Header2 2 3 2 2 14 3" xfId="36900" xr:uid="{00000000-0005-0000-0000-0000FA370000}"/>
    <cellStyle name="Header2 2 3 2 2 15" xfId="23309" xr:uid="{00000000-0005-0000-0000-0000FB370000}"/>
    <cellStyle name="Header2 2 3 2 2 15 2" xfId="21156" xr:uid="{00000000-0005-0000-0000-0000FC370000}"/>
    <cellStyle name="Header2 2 3 2 2 16" xfId="22703" xr:uid="{00000000-0005-0000-0000-0000FD370000}"/>
    <cellStyle name="Header2 2 3 2 2 2" xfId="7794" xr:uid="{00000000-0005-0000-0000-0000FE370000}"/>
    <cellStyle name="Header2 2 3 2 2 2 10" xfId="18808" xr:uid="{00000000-0005-0000-0000-0000FF370000}"/>
    <cellStyle name="Header2 2 3 2 2 2 10 2" xfId="30625" xr:uid="{00000000-0005-0000-0000-000000380000}"/>
    <cellStyle name="Header2 2 3 2 2 2 10 2 2" xfId="40624" xr:uid="{00000000-0005-0000-0000-000001380000}"/>
    <cellStyle name="Header2 2 3 2 2 2 10 3" xfId="26283" xr:uid="{00000000-0005-0000-0000-000002380000}"/>
    <cellStyle name="Header2 2 3 2 2 2 10 4" xfId="35473" xr:uid="{00000000-0005-0000-0000-000003380000}"/>
    <cellStyle name="Header2 2 3 2 2 2 11" xfId="20333" xr:uid="{00000000-0005-0000-0000-000004380000}"/>
    <cellStyle name="Header2 2 3 2 2 2 11 2" xfId="32150" xr:uid="{00000000-0005-0000-0000-000005380000}"/>
    <cellStyle name="Header2 2 3 2 2 2 11 2 2" xfId="42149" xr:uid="{00000000-0005-0000-0000-000006380000}"/>
    <cellStyle name="Header2 2 3 2 2 2 11 3" xfId="36998" xr:uid="{00000000-0005-0000-0000-000007380000}"/>
    <cellStyle name="Header2 2 3 2 2 2 12" xfId="23308" xr:uid="{00000000-0005-0000-0000-000008380000}"/>
    <cellStyle name="Header2 2 3 2 2 2 12 2" xfId="21157" xr:uid="{00000000-0005-0000-0000-000009380000}"/>
    <cellStyle name="Header2 2 3 2 2 2 13" xfId="22702" xr:uid="{00000000-0005-0000-0000-00000A380000}"/>
    <cellStyle name="Header2 2 3 2 2 2 2" xfId="15601" xr:uid="{00000000-0005-0000-0000-00000B380000}"/>
    <cellStyle name="Header2 2 3 2 2 2 2 2" xfId="19192" xr:uid="{00000000-0005-0000-0000-00000C380000}"/>
    <cellStyle name="Header2 2 3 2 2 2 2 2 2" xfId="31009" xr:uid="{00000000-0005-0000-0000-00000D380000}"/>
    <cellStyle name="Header2 2 3 2 2 2 2 2 2 2" xfId="41008" xr:uid="{00000000-0005-0000-0000-00000E380000}"/>
    <cellStyle name="Header2 2 3 2 2 2 2 2 3" xfId="26667" xr:uid="{00000000-0005-0000-0000-00000F380000}"/>
    <cellStyle name="Header2 2 3 2 2 2 2 2 4" xfId="35857" xr:uid="{00000000-0005-0000-0000-000010380000}"/>
    <cellStyle name="Header2 2 3 2 2 2 2 3" xfId="19798" xr:uid="{00000000-0005-0000-0000-000011380000}"/>
    <cellStyle name="Header2 2 3 2 2 2 2 3 2" xfId="31615" xr:uid="{00000000-0005-0000-0000-000012380000}"/>
    <cellStyle name="Header2 2 3 2 2 2 2 3 2 2" xfId="41614" xr:uid="{00000000-0005-0000-0000-000013380000}"/>
    <cellStyle name="Header2 2 3 2 2 2 2 3 3" xfId="27273" xr:uid="{00000000-0005-0000-0000-000014380000}"/>
    <cellStyle name="Header2 2 3 2 2 2 2 3 4" xfId="36463" xr:uid="{00000000-0005-0000-0000-000015380000}"/>
    <cellStyle name="Header2 2 3 2 2 2 2 4" xfId="17965" xr:uid="{00000000-0005-0000-0000-000016380000}"/>
    <cellStyle name="Header2 2 3 2 2 2 2 4 2" xfId="29782" xr:uid="{00000000-0005-0000-0000-000017380000}"/>
    <cellStyle name="Header2 2 3 2 2 2 2 4 2 2" xfId="39781" xr:uid="{00000000-0005-0000-0000-000018380000}"/>
    <cellStyle name="Header2 2 3 2 2 2 2 4 3" xfId="25540" xr:uid="{00000000-0005-0000-0000-000019380000}"/>
    <cellStyle name="Header2 2 3 2 2 2 2 4 4" xfId="34630" xr:uid="{00000000-0005-0000-0000-00001A380000}"/>
    <cellStyle name="Header2 2 3 2 2 2 2 5" xfId="20607" xr:uid="{00000000-0005-0000-0000-00001B380000}"/>
    <cellStyle name="Header2 2 3 2 2 2 2 5 2" xfId="32424" xr:uid="{00000000-0005-0000-0000-00001C380000}"/>
    <cellStyle name="Header2 2 3 2 2 2 2 5 2 2" xfId="42423" xr:uid="{00000000-0005-0000-0000-00001D380000}"/>
    <cellStyle name="Header2 2 3 2 2 2 2 5 3" xfId="37272" xr:uid="{00000000-0005-0000-0000-00001E380000}"/>
    <cellStyle name="Header2 2 3 2 2 2 2 6" xfId="23479" xr:uid="{00000000-0005-0000-0000-00001F380000}"/>
    <cellStyle name="Header2 2 3 2 2 2 2 6 2" xfId="21892" xr:uid="{00000000-0005-0000-0000-000020380000}"/>
    <cellStyle name="Header2 2 3 2 2 2 2 7" xfId="23056" xr:uid="{00000000-0005-0000-0000-000021380000}"/>
    <cellStyle name="Header2 2 3 2 2 2 2 7 2" xfId="21296" xr:uid="{00000000-0005-0000-0000-000022380000}"/>
    <cellStyle name="Header2 2 3 2 2 2 2 8" xfId="22376" xr:uid="{00000000-0005-0000-0000-000023380000}"/>
    <cellStyle name="Header2 2 3 2 2 2 3" xfId="16182" xr:uid="{00000000-0005-0000-0000-000024380000}"/>
    <cellStyle name="Header2 2 3 2 2 2 3 2" xfId="19484" xr:uid="{00000000-0005-0000-0000-000025380000}"/>
    <cellStyle name="Header2 2 3 2 2 2 3 2 2" xfId="31301" xr:uid="{00000000-0005-0000-0000-000026380000}"/>
    <cellStyle name="Header2 2 3 2 2 2 3 2 2 2" xfId="41300" xr:uid="{00000000-0005-0000-0000-000027380000}"/>
    <cellStyle name="Header2 2 3 2 2 2 3 2 3" xfId="26959" xr:uid="{00000000-0005-0000-0000-000028380000}"/>
    <cellStyle name="Header2 2 3 2 2 2 3 2 4" xfId="36149" xr:uid="{00000000-0005-0000-0000-000029380000}"/>
    <cellStyle name="Header2 2 3 2 2 2 3 3" xfId="20090" xr:uid="{00000000-0005-0000-0000-00002A380000}"/>
    <cellStyle name="Header2 2 3 2 2 2 3 3 2" xfId="31907" xr:uid="{00000000-0005-0000-0000-00002B380000}"/>
    <cellStyle name="Header2 2 3 2 2 2 3 3 2 2" xfId="41906" xr:uid="{00000000-0005-0000-0000-00002C380000}"/>
    <cellStyle name="Header2 2 3 2 2 2 3 3 3" xfId="27565" xr:uid="{00000000-0005-0000-0000-00002D380000}"/>
    <cellStyle name="Header2 2 3 2 2 2 3 3 4" xfId="36755" xr:uid="{00000000-0005-0000-0000-00002E380000}"/>
    <cellStyle name="Header2 2 3 2 2 2 3 4" xfId="17892" xr:uid="{00000000-0005-0000-0000-00002F380000}"/>
    <cellStyle name="Header2 2 3 2 2 2 3 4 2" xfId="29709" xr:uid="{00000000-0005-0000-0000-000030380000}"/>
    <cellStyle name="Header2 2 3 2 2 2 3 4 2 2" xfId="39708" xr:uid="{00000000-0005-0000-0000-000031380000}"/>
    <cellStyle name="Header2 2 3 2 2 2 3 4 3" xfId="25467" xr:uid="{00000000-0005-0000-0000-000032380000}"/>
    <cellStyle name="Header2 2 3 2 2 2 3 4 4" xfId="34557" xr:uid="{00000000-0005-0000-0000-000033380000}"/>
    <cellStyle name="Header2 2 3 2 2 2 3 5" xfId="20899" xr:uid="{00000000-0005-0000-0000-000034380000}"/>
    <cellStyle name="Header2 2 3 2 2 2 3 5 2" xfId="32716" xr:uid="{00000000-0005-0000-0000-000035380000}"/>
    <cellStyle name="Header2 2 3 2 2 2 3 5 2 2" xfId="42715" xr:uid="{00000000-0005-0000-0000-000036380000}"/>
    <cellStyle name="Header2 2 3 2 2 2 3 5 3" xfId="37564" xr:uid="{00000000-0005-0000-0000-000037380000}"/>
    <cellStyle name="Header2 2 3 2 2 2 3 6" xfId="27999" xr:uid="{00000000-0005-0000-0000-000038380000}"/>
    <cellStyle name="Header2 2 3 2 2 2 3 6 2" xfId="37998" xr:uid="{00000000-0005-0000-0000-000039380000}"/>
    <cellStyle name="Header2 2 3 2 2 2 3 7" xfId="21471" xr:uid="{00000000-0005-0000-0000-00003A380000}"/>
    <cellStyle name="Header2 2 3 2 2 2 4" xfId="15900" xr:uid="{00000000-0005-0000-0000-00003B380000}"/>
    <cellStyle name="Header2 2 3 2 2 2 4 2" xfId="27717" xr:uid="{00000000-0005-0000-0000-00003C380000}"/>
    <cellStyle name="Header2 2 3 2 2 2 4 2 2" xfId="37716" xr:uid="{00000000-0005-0000-0000-00003D380000}"/>
    <cellStyle name="Header2 2 3 2 2 2 4 3" xfId="23778" xr:uid="{00000000-0005-0000-0000-00003E380000}"/>
    <cellStyle name="Header2 2 3 2 2 2 4 4" xfId="32868" xr:uid="{00000000-0005-0000-0000-00003F380000}"/>
    <cellStyle name="Header2 2 3 2 2 2 5" xfId="16668" xr:uid="{00000000-0005-0000-0000-000040380000}"/>
    <cellStyle name="Header2 2 3 2 2 2 5 2" xfId="28485" xr:uid="{00000000-0005-0000-0000-000041380000}"/>
    <cellStyle name="Header2 2 3 2 2 2 5 2 2" xfId="38484" xr:uid="{00000000-0005-0000-0000-000042380000}"/>
    <cellStyle name="Header2 2 3 2 2 2 5 3" xfId="24243" xr:uid="{00000000-0005-0000-0000-000043380000}"/>
    <cellStyle name="Header2 2 3 2 2 2 5 4" xfId="33333" xr:uid="{00000000-0005-0000-0000-000044380000}"/>
    <cellStyle name="Header2 2 3 2 2 2 6" xfId="16960" xr:uid="{00000000-0005-0000-0000-000045380000}"/>
    <cellStyle name="Header2 2 3 2 2 2 6 2" xfId="28777" xr:uid="{00000000-0005-0000-0000-000046380000}"/>
    <cellStyle name="Header2 2 3 2 2 2 6 2 2" xfId="38776" xr:uid="{00000000-0005-0000-0000-000047380000}"/>
    <cellStyle name="Header2 2 3 2 2 2 6 3" xfId="24535" xr:uid="{00000000-0005-0000-0000-000048380000}"/>
    <cellStyle name="Header2 2 3 2 2 2 6 4" xfId="33625" xr:uid="{00000000-0005-0000-0000-000049380000}"/>
    <cellStyle name="Header2 2 3 2 2 2 7" xfId="17116" xr:uid="{00000000-0005-0000-0000-00004A380000}"/>
    <cellStyle name="Header2 2 3 2 2 2 7 2" xfId="28933" xr:uid="{00000000-0005-0000-0000-00004B380000}"/>
    <cellStyle name="Header2 2 3 2 2 2 7 2 2" xfId="38932" xr:uid="{00000000-0005-0000-0000-00004C380000}"/>
    <cellStyle name="Header2 2 3 2 2 2 7 3" xfId="24691" xr:uid="{00000000-0005-0000-0000-00004D380000}"/>
    <cellStyle name="Header2 2 3 2 2 2 7 4" xfId="33781" xr:uid="{00000000-0005-0000-0000-00004E380000}"/>
    <cellStyle name="Header2 2 3 2 2 2 8" xfId="17419" xr:uid="{00000000-0005-0000-0000-00004F380000}"/>
    <cellStyle name="Header2 2 3 2 2 2 8 2" xfId="29236" xr:uid="{00000000-0005-0000-0000-000050380000}"/>
    <cellStyle name="Header2 2 3 2 2 2 8 2 2" xfId="39235" xr:uid="{00000000-0005-0000-0000-000051380000}"/>
    <cellStyle name="Header2 2 3 2 2 2 8 3" xfId="24994" xr:uid="{00000000-0005-0000-0000-000052380000}"/>
    <cellStyle name="Header2 2 3 2 2 2 8 4" xfId="34084" xr:uid="{00000000-0005-0000-0000-000053380000}"/>
    <cellStyle name="Header2 2 3 2 2 2 9" xfId="18516" xr:uid="{00000000-0005-0000-0000-000054380000}"/>
    <cellStyle name="Header2 2 3 2 2 2 9 2" xfId="30333" xr:uid="{00000000-0005-0000-0000-000055380000}"/>
    <cellStyle name="Header2 2 3 2 2 2 9 2 2" xfId="40332" xr:uid="{00000000-0005-0000-0000-000056380000}"/>
    <cellStyle name="Header2 2 3 2 2 2 9 3" xfId="25991" xr:uid="{00000000-0005-0000-0000-000057380000}"/>
    <cellStyle name="Header2 2 3 2 2 2 9 4" xfId="35181" xr:uid="{00000000-0005-0000-0000-000058380000}"/>
    <cellStyle name="Header2 2 3 2 2 3" xfId="7795" xr:uid="{00000000-0005-0000-0000-000059380000}"/>
    <cellStyle name="Header2 2 3 2 2 3 10" xfId="18807" xr:uid="{00000000-0005-0000-0000-00005A380000}"/>
    <cellStyle name="Header2 2 3 2 2 3 10 2" xfId="30624" xr:uid="{00000000-0005-0000-0000-00005B380000}"/>
    <cellStyle name="Header2 2 3 2 2 3 10 2 2" xfId="40623" xr:uid="{00000000-0005-0000-0000-00005C380000}"/>
    <cellStyle name="Header2 2 3 2 2 3 10 3" xfId="26282" xr:uid="{00000000-0005-0000-0000-00005D380000}"/>
    <cellStyle name="Header2 2 3 2 2 3 10 4" xfId="35472" xr:uid="{00000000-0005-0000-0000-00005E380000}"/>
    <cellStyle name="Header2 2 3 2 2 3 11" xfId="18228" xr:uid="{00000000-0005-0000-0000-00005F380000}"/>
    <cellStyle name="Header2 2 3 2 2 3 11 2" xfId="30045" xr:uid="{00000000-0005-0000-0000-000060380000}"/>
    <cellStyle name="Header2 2 3 2 2 3 11 2 2" xfId="40044" xr:uid="{00000000-0005-0000-0000-000061380000}"/>
    <cellStyle name="Header2 2 3 2 2 3 11 3" xfId="34893" xr:uid="{00000000-0005-0000-0000-000062380000}"/>
    <cellStyle name="Header2 2 3 2 2 3 12" xfId="23307" xr:uid="{00000000-0005-0000-0000-000063380000}"/>
    <cellStyle name="Header2 2 3 2 2 3 12 2" xfId="21158" xr:uid="{00000000-0005-0000-0000-000064380000}"/>
    <cellStyle name="Header2 2 3 2 2 3 13" xfId="22701" xr:uid="{00000000-0005-0000-0000-000065380000}"/>
    <cellStyle name="Header2 2 3 2 2 3 2" xfId="15602" xr:uid="{00000000-0005-0000-0000-000066380000}"/>
    <cellStyle name="Header2 2 3 2 2 3 2 2" xfId="19191" xr:uid="{00000000-0005-0000-0000-000067380000}"/>
    <cellStyle name="Header2 2 3 2 2 3 2 2 2" xfId="31008" xr:uid="{00000000-0005-0000-0000-000068380000}"/>
    <cellStyle name="Header2 2 3 2 2 3 2 2 2 2" xfId="41007" xr:uid="{00000000-0005-0000-0000-000069380000}"/>
    <cellStyle name="Header2 2 3 2 2 3 2 2 3" xfId="26666" xr:uid="{00000000-0005-0000-0000-00006A380000}"/>
    <cellStyle name="Header2 2 3 2 2 3 2 2 4" xfId="35856" xr:uid="{00000000-0005-0000-0000-00006B380000}"/>
    <cellStyle name="Header2 2 3 2 2 3 2 3" xfId="19797" xr:uid="{00000000-0005-0000-0000-00006C380000}"/>
    <cellStyle name="Header2 2 3 2 2 3 2 3 2" xfId="31614" xr:uid="{00000000-0005-0000-0000-00006D380000}"/>
    <cellStyle name="Header2 2 3 2 2 3 2 3 2 2" xfId="41613" xr:uid="{00000000-0005-0000-0000-00006E380000}"/>
    <cellStyle name="Header2 2 3 2 2 3 2 3 3" xfId="27272" xr:uid="{00000000-0005-0000-0000-00006F380000}"/>
    <cellStyle name="Header2 2 3 2 2 3 2 3 4" xfId="36462" xr:uid="{00000000-0005-0000-0000-000070380000}"/>
    <cellStyle name="Header2 2 3 2 2 3 2 4" xfId="18138" xr:uid="{00000000-0005-0000-0000-000071380000}"/>
    <cellStyle name="Header2 2 3 2 2 3 2 4 2" xfId="29955" xr:uid="{00000000-0005-0000-0000-000072380000}"/>
    <cellStyle name="Header2 2 3 2 2 3 2 4 2 2" xfId="39954" xr:uid="{00000000-0005-0000-0000-000073380000}"/>
    <cellStyle name="Header2 2 3 2 2 3 2 4 3" xfId="25713" xr:uid="{00000000-0005-0000-0000-000074380000}"/>
    <cellStyle name="Header2 2 3 2 2 3 2 4 4" xfId="34803" xr:uid="{00000000-0005-0000-0000-000075380000}"/>
    <cellStyle name="Header2 2 3 2 2 3 2 5" xfId="20606" xr:uid="{00000000-0005-0000-0000-000076380000}"/>
    <cellStyle name="Header2 2 3 2 2 3 2 5 2" xfId="32423" xr:uid="{00000000-0005-0000-0000-000077380000}"/>
    <cellStyle name="Header2 2 3 2 2 3 2 5 2 2" xfId="42422" xr:uid="{00000000-0005-0000-0000-000078380000}"/>
    <cellStyle name="Header2 2 3 2 2 3 2 5 3" xfId="37271" xr:uid="{00000000-0005-0000-0000-000079380000}"/>
    <cellStyle name="Header2 2 3 2 2 3 2 6" xfId="23480" xr:uid="{00000000-0005-0000-0000-00007A380000}"/>
    <cellStyle name="Header2 2 3 2 2 3 2 6 2" xfId="21891" xr:uid="{00000000-0005-0000-0000-00007B380000}"/>
    <cellStyle name="Header2 2 3 2 2 3 2 7" xfId="23055" xr:uid="{00000000-0005-0000-0000-00007C380000}"/>
    <cellStyle name="Header2 2 3 2 2 3 2 7 2" xfId="22069" xr:uid="{00000000-0005-0000-0000-00007D380000}"/>
    <cellStyle name="Header2 2 3 2 2 3 2 8" xfId="22377" xr:uid="{00000000-0005-0000-0000-00007E380000}"/>
    <cellStyle name="Header2 2 3 2 2 3 3" xfId="16183" xr:uid="{00000000-0005-0000-0000-00007F380000}"/>
    <cellStyle name="Header2 2 3 2 2 3 3 2" xfId="19483" xr:uid="{00000000-0005-0000-0000-000080380000}"/>
    <cellStyle name="Header2 2 3 2 2 3 3 2 2" xfId="31300" xr:uid="{00000000-0005-0000-0000-000081380000}"/>
    <cellStyle name="Header2 2 3 2 2 3 3 2 2 2" xfId="41299" xr:uid="{00000000-0005-0000-0000-000082380000}"/>
    <cellStyle name="Header2 2 3 2 2 3 3 2 3" xfId="26958" xr:uid="{00000000-0005-0000-0000-000083380000}"/>
    <cellStyle name="Header2 2 3 2 2 3 3 2 4" xfId="36148" xr:uid="{00000000-0005-0000-0000-000084380000}"/>
    <cellStyle name="Header2 2 3 2 2 3 3 3" xfId="20089" xr:uid="{00000000-0005-0000-0000-000085380000}"/>
    <cellStyle name="Header2 2 3 2 2 3 3 3 2" xfId="31906" xr:uid="{00000000-0005-0000-0000-000086380000}"/>
    <cellStyle name="Header2 2 3 2 2 3 3 3 2 2" xfId="41905" xr:uid="{00000000-0005-0000-0000-000087380000}"/>
    <cellStyle name="Header2 2 3 2 2 3 3 3 3" xfId="27564" xr:uid="{00000000-0005-0000-0000-000088380000}"/>
    <cellStyle name="Header2 2 3 2 2 3 3 3 4" xfId="36754" xr:uid="{00000000-0005-0000-0000-000089380000}"/>
    <cellStyle name="Header2 2 3 2 2 3 3 4" xfId="18054" xr:uid="{00000000-0005-0000-0000-00008A380000}"/>
    <cellStyle name="Header2 2 3 2 2 3 3 4 2" xfId="29871" xr:uid="{00000000-0005-0000-0000-00008B380000}"/>
    <cellStyle name="Header2 2 3 2 2 3 3 4 2 2" xfId="39870" xr:uid="{00000000-0005-0000-0000-00008C380000}"/>
    <cellStyle name="Header2 2 3 2 2 3 3 4 3" xfId="25629" xr:uid="{00000000-0005-0000-0000-00008D380000}"/>
    <cellStyle name="Header2 2 3 2 2 3 3 4 4" xfId="34719" xr:uid="{00000000-0005-0000-0000-00008E380000}"/>
    <cellStyle name="Header2 2 3 2 2 3 3 5" xfId="20898" xr:uid="{00000000-0005-0000-0000-00008F380000}"/>
    <cellStyle name="Header2 2 3 2 2 3 3 5 2" xfId="32715" xr:uid="{00000000-0005-0000-0000-000090380000}"/>
    <cellStyle name="Header2 2 3 2 2 3 3 5 2 2" xfId="42714" xr:uid="{00000000-0005-0000-0000-000091380000}"/>
    <cellStyle name="Header2 2 3 2 2 3 3 5 3" xfId="37563" xr:uid="{00000000-0005-0000-0000-000092380000}"/>
    <cellStyle name="Header2 2 3 2 2 3 3 6" xfId="28000" xr:uid="{00000000-0005-0000-0000-000093380000}"/>
    <cellStyle name="Header2 2 3 2 2 3 3 6 2" xfId="37999" xr:uid="{00000000-0005-0000-0000-000094380000}"/>
    <cellStyle name="Header2 2 3 2 2 3 3 7" xfId="21472" xr:uid="{00000000-0005-0000-0000-000095380000}"/>
    <cellStyle name="Header2 2 3 2 2 3 4" xfId="15901" xr:uid="{00000000-0005-0000-0000-000096380000}"/>
    <cellStyle name="Header2 2 3 2 2 3 4 2" xfId="27718" xr:uid="{00000000-0005-0000-0000-000097380000}"/>
    <cellStyle name="Header2 2 3 2 2 3 4 2 2" xfId="37717" xr:uid="{00000000-0005-0000-0000-000098380000}"/>
    <cellStyle name="Header2 2 3 2 2 3 4 3" xfId="23779" xr:uid="{00000000-0005-0000-0000-000099380000}"/>
    <cellStyle name="Header2 2 3 2 2 3 4 4" xfId="32869" xr:uid="{00000000-0005-0000-0000-00009A380000}"/>
    <cellStyle name="Header2 2 3 2 2 3 5" xfId="16667" xr:uid="{00000000-0005-0000-0000-00009B380000}"/>
    <cellStyle name="Header2 2 3 2 2 3 5 2" xfId="28484" xr:uid="{00000000-0005-0000-0000-00009C380000}"/>
    <cellStyle name="Header2 2 3 2 2 3 5 2 2" xfId="38483" xr:uid="{00000000-0005-0000-0000-00009D380000}"/>
    <cellStyle name="Header2 2 3 2 2 3 5 3" xfId="24242" xr:uid="{00000000-0005-0000-0000-00009E380000}"/>
    <cellStyle name="Header2 2 3 2 2 3 5 4" xfId="33332" xr:uid="{00000000-0005-0000-0000-00009F380000}"/>
    <cellStyle name="Header2 2 3 2 2 3 6" xfId="16959" xr:uid="{00000000-0005-0000-0000-0000A0380000}"/>
    <cellStyle name="Header2 2 3 2 2 3 6 2" xfId="28776" xr:uid="{00000000-0005-0000-0000-0000A1380000}"/>
    <cellStyle name="Header2 2 3 2 2 3 6 2 2" xfId="38775" xr:uid="{00000000-0005-0000-0000-0000A2380000}"/>
    <cellStyle name="Header2 2 3 2 2 3 6 3" xfId="24534" xr:uid="{00000000-0005-0000-0000-0000A3380000}"/>
    <cellStyle name="Header2 2 3 2 2 3 6 4" xfId="33624" xr:uid="{00000000-0005-0000-0000-0000A4380000}"/>
    <cellStyle name="Header2 2 3 2 2 3 7" xfId="17117" xr:uid="{00000000-0005-0000-0000-0000A5380000}"/>
    <cellStyle name="Header2 2 3 2 2 3 7 2" xfId="28934" xr:uid="{00000000-0005-0000-0000-0000A6380000}"/>
    <cellStyle name="Header2 2 3 2 2 3 7 2 2" xfId="38933" xr:uid="{00000000-0005-0000-0000-0000A7380000}"/>
    <cellStyle name="Header2 2 3 2 2 3 7 3" xfId="24692" xr:uid="{00000000-0005-0000-0000-0000A8380000}"/>
    <cellStyle name="Header2 2 3 2 2 3 7 4" xfId="33782" xr:uid="{00000000-0005-0000-0000-0000A9380000}"/>
    <cellStyle name="Header2 2 3 2 2 3 8" xfId="17420" xr:uid="{00000000-0005-0000-0000-0000AA380000}"/>
    <cellStyle name="Header2 2 3 2 2 3 8 2" xfId="29237" xr:uid="{00000000-0005-0000-0000-0000AB380000}"/>
    <cellStyle name="Header2 2 3 2 2 3 8 2 2" xfId="39236" xr:uid="{00000000-0005-0000-0000-0000AC380000}"/>
    <cellStyle name="Header2 2 3 2 2 3 8 3" xfId="24995" xr:uid="{00000000-0005-0000-0000-0000AD380000}"/>
    <cellStyle name="Header2 2 3 2 2 3 8 4" xfId="34085" xr:uid="{00000000-0005-0000-0000-0000AE380000}"/>
    <cellStyle name="Header2 2 3 2 2 3 9" xfId="18515" xr:uid="{00000000-0005-0000-0000-0000AF380000}"/>
    <cellStyle name="Header2 2 3 2 2 3 9 2" xfId="30332" xr:uid="{00000000-0005-0000-0000-0000B0380000}"/>
    <cellStyle name="Header2 2 3 2 2 3 9 2 2" xfId="40331" xr:uid="{00000000-0005-0000-0000-0000B1380000}"/>
    <cellStyle name="Header2 2 3 2 2 3 9 3" xfId="25990" xr:uid="{00000000-0005-0000-0000-0000B2380000}"/>
    <cellStyle name="Header2 2 3 2 2 3 9 4" xfId="35180" xr:uid="{00000000-0005-0000-0000-0000B3380000}"/>
    <cellStyle name="Header2 2 3 2 2 4" xfId="7796" xr:uid="{00000000-0005-0000-0000-0000B4380000}"/>
    <cellStyle name="Header2 2 3 2 2 4 10" xfId="18806" xr:uid="{00000000-0005-0000-0000-0000B5380000}"/>
    <cellStyle name="Header2 2 3 2 2 4 10 2" xfId="30623" xr:uid="{00000000-0005-0000-0000-0000B6380000}"/>
    <cellStyle name="Header2 2 3 2 2 4 10 2 2" xfId="40622" xr:uid="{00000000-0005-0000-0000-0000B7380000}"/>
    <cellStyle name="Header2 2 3 2 2 4 10 3" xfId="26281" xr:uid="{00000000-0005-0000-0000-0000B8380000}"/>
    <cellStyle name="Header2 2 3 2 2 4 10 4" xfId="35471" xr:uid="{00000000-0005-0000-0000-0000B9380000}"/>
    <cellStyle name="Header2 2 3 2 2 4 11" xfId="20231" xr:uid="{00000000-0005-0000-0000-0000BA380000}"/>
    <cellStyle name="Header2 2 3 2 2 4 11 2" xfId="32048" xr:uid="{00000000-0005-0000-0000-0000BB380000}"/>
    <cellStyle name="Header2 2 3 2 2 4 11 2 2" xfId="42047" xr:uid="{00000000-0005-0000-0000-0000BC380000}"/>
    <cellStyle name="Header2 2 3 2 2 4 11 3" xfId="36896" xr:uid="{00000000-0005-0000-0000-0000BD380000}"/>
    <cellStyle name="Header2 2 3 2 2 4 12" xfId="23306" xr:uid="{00000000-0005-0000-0000-0000BE380000}"/>
    <cellStyle name="Header2 2 3 2 2 4 12 2" xfId="21159" xr:uid="{00000000-0005-0000-0000-0000BF380000}"/>
    <cellStyle name="Header2 2 3 2 2 4 13" xfId="22700" xr:uid="{00000000-0005-0000-0000-0000C0380000}"/>
    <cellStyle name="Header2 2 3 2 2 4 2" xfId="15603" xr:uid="{00000000-0005-0000-0000-0000C1380000}"/>
    <cellStyle name="Header2 2 3 2 2 4 2 2" xfId="19190" xr:uid="{00000000-0005-0000-0000-0000C2380000}"/>
    <cellStyle name="Header2 2 3 2 2 4 2 2 2" xfId="31007" xr:uid="{00000000-0005-0000-0000-0000C3380000}"/>
    <cellStyle name="Header2 2 3 2 2 4 2 2 2 2" xfId="41006" xr:uid="{00000000-0005-0000-0000-0000C4380000}"/>
    <cellStyle name="Header2 2 3 2 2 4 2 2 3" xfId="26665" xr:uid="{00000000-0005-0000-0000-0000C5380000}"/>
    <cellStyle name="Header2 2 3 2 2 4 2 2 4" xfId="35855" xr:uid="{00000000-0005-0000-0000-0000C6380000}"/>
    <cellStyle name="Header2 2 3 2 2 4 2 3" xfId="19796" xr:uid="{00000000-0005-0000-0000-0000C7380000}"/>
    <cellStyle name="Header2 2 3 2 2 4 2 3 2" xfId="31613" xr:uid="{00000000-0005-0000-0000-0000C8380000}"/>
    <cellStyle name="Header2 2 3 2 2 4 2 3 2 2" xfId="41612" xr:uid="{00000000-0005-0000-0000-0000C9380000}"/>
    <cellStyle name="Header2 2 3 2 2 4 2 3 3" xfId="27271" xr:uid="{00000000-0005-0000-0000-0000CA380000}"/>
    <cellStyle name="Header2 2 3 2 2 4 2 3 4" xfId="36461" xr:uid="{00000000-0005-0000-0000-0000CB380000}"/>
    <cellStyle name="Header2 2 3 2 2 4 2 4" xfId="17966" xr:uid="{00000000-0005-0000-0000-0000CC380000}"/>
    <cellStyle name="Header2 2 3 2 2 4 2 4 2" xfId="29783" xr:uid="{00000000-0005-0000-0000-0000CD380000}"/>
    <cellStyle name="Header2 2 3 2 2 4 2 4 2 2" xfId="39782" xr:uid="{00000000-0005-0000-0000-0000CE380000}"/>
    <cellStyle name="Header2 2 3 2 2 4 2 4 3" xfId="25541" xr:uid="{00000000-0005-0000-0000-0000CF380000}"/>
    <cellStyle name="Header2 2 3 2 2 4 2 4 4" xfId="34631" xr:uid="{00000000-0005-0000-0000-0000D0380000}"/>
    <cellStyle name="Header2 2 3 2 2 4 2 5" xfId="20605" xr:uid="{00000000-0005-0000-0000-0000D1380000}"/>
    <cellStyle name="Header2 2 3 2 2 4 2 5 2" xfId="32422" xr:uid="{00000000-0005-0000-0000-0000D2380000}"/>
    <cellStyle name="Header2 2 3 2 2 4 2 5 2 2" xfId="42421" xr:uid="{00000000-0005-0000-0000-0000D3380000}"/>
    <cellStyle name="Header2 2 3 2 2 4 2 5 3" xfId="37270" xr:uid="{00000000-0005-0000-0000-0000D4380000}"/>
    <cellStyle name="Header2 2 3 2 2 4 2 6" xfId="23481" xr:uid="{00000000-0005-0000-0000-0000D5380000}"/>
    <cellStyle name="Header2 2 3 2 2 4 2 6 2" xfId="21890" xr:uid="{00000000-0005-0000-0000-0000D6380000}"/>
    <cellStyle name="Header2 2 3 2 2 4 2 7" xfId="23054" xr:uid="{00000000-0005-0000-0000-0000D7380000}"/>
    <cellStyle name="Header2 2 3 2 2 4 2 7 2" xfId="21297" xr:uid="{00000000-0005-0000-0000-0000D8380000}"/>
    <cellStyle name="Header2 2 3 2 2 4 2 8" xfId="22378" xr:uid="{00000000-0005-0000-0000-0000D9380000}"/>
    <cellStyle name="Header2 2 3 2 2 4 3" xfId="16184" xr:uid="{00000000-0005-0000-0000-0000DA380000}"/>
    <cellStyle name="Header2 2 3 2 2 4 3 2" xfId="19482" xr:uid="{00000000-0005-0000-0000-0000DB380000}"/>
    <cellStyle name="Header2 2 3 2 2 4 3 2 2" xfId="31299" xr:uid="{00000000-0005-0000-0000-0000DC380000}"/>
    <cellStyle name="Header2 2 3 2 2 4 3 2 2 2" xfId="41298" xr:uid="{00000000-0005-0000-0000-0000DD380000}"/>
    <cellStyle name="Header2 2 3 2 2 4 3 2 3" xfId="26957" xr:uid="{00000000-0005-0000-0000-0000DE380000}"/>
    <cellStyle name="Header2 2 3 2 2 4 3 2 4" xfId="36147" xr:uid="{00000000-0005-0000-0000-0000DF380000}"/>
    <cellStyle name="Header2 2 3 2 2 4 3 3" xfId="20088" xr:uid="{00000000-0005-0000-0000-0000E0380000}"/>
    <cellStyle name="Header2 2 3 2 2 4 3 3 2" xfId="31905" xr:uid="{00000000-0005-0000-0000-0000E1380000}"/>
    <cellStyle name="Header2 2 3 2 2 4 3 3 2 2" xfId="41904" xr:uid="{00000000-0005-0000-0000-0000E2380000}"/>
    <cellStyle name="Header2 2 3 2 2 4 3 3 3" xfId="27563" xr:uid="{00000000-0005-0000-0000-0000E3380000}"/>
    <cellStyle name="Header2 2 3 2 2 4 3 3 4" xfId="36753" xr:uid="{00000000-0005-0000-0000-0000E4380000}"/>
    <cellStyle name="Header2 2 3 2 2 4 3 4" xfId="18913" xr:uid="{00000000-0005-0000-0000-0000E5380000}"/>
    <cellStyle name="Header2 2 3 2 2 4 3 4 2" xfId="30730" xr:uid="{00000000-0005-0000-0000-0000E6380000}"/>
    <cellStyle name="Header2 2 3 2 2 4 3 4 2 2" xfId="40729" xr:uid="{00000000-0005-0000-0000-0000E7380000}"/>
    <cellStyle name="Header2 2 3 2 2 4 3 4 3" xfId="26388" xr:uid="{00000000-0005-0000-0000-0000E8380000}"/>
    <cellStyle name="Header2 2 3 2 2 4 3 4 4" xfId="35578" xr:uid="{00000000-0005-0000-0000-0000E9380000}"/>
    <cellStyle name="Header2 2 3 2 2 4 3 5" xfId="20897" xr:uid="{00000000-0005-0000-0000-0000EA380000}"/>
    <cellStyle name="Header2 2 3 2 2 4 3 5 2" xfId="32714" xr:uid="{00000000-0005-0000-0000-0000EB380000}"/>
    <cellStyle name="Header2 2 3 2 2 4 3 5 2 2" xfId="42713" xr:uid="{00000000-0005-0000-0000-0000EC380000}"/>
    <cellStyle name="Header2 2 3 2 2 4 3 5 3" xfId="37562" xr:uid="{00000000-0005-0000-0000-0000ED380000}"/>
    <cellStyle name="Header2 2 3 2 2 4 3 6" xfId="28001" xr:uid="{00000000-0005-0000-0000-0000EE380000}"/>
    <cellStyle name="Header2 2 3 2 2 4 3 6 2" xfId="38000" xr:uid="{00000000-0005-0000-0000-0000EF380000}"/>
    <cellStyle name="Header2 2 3 2 2 4 3 7" xfId="21473" xr:uid="{00000000-0005-0000-0000-0000F0380000}"/>
    <cellStyle name="Header2 2 3 2 2 4 4" xfId="15902" xr:uid="{00000000-0005-0000-0000-0000F1380000}"/>
    <cellStyle name="Header2 2 3 2 2 4 4 2" xfId="27719" xr:uid="{00000000-0005-0000-0000-0000F2380000}"/>
    <cellStyle name="Header2 2 3 2 2 4 4 2 2" xfId="37718" xr:uid="{00000000-0005-0000-0000-0000F3380000}"/>
    <cellStyle name="Header2 2 3 2 2 4 4 3" xfId="23780" xr:uid="{00000000-0005-0000-0000-0000F4380000}"/>
    <cellStyle name="Header2 2 3 2 2 4 4 4" xfId="32870" xr:uid="{00000000-0005-0000-0000-0000F5380000}"/>
    <cellStyle name="Header2 2 3 2 2 4 5" xfId="16666" xr:uid="{00000000-0005-0000-0000-0000F6380000}"/>
    <cellStyle name="Header2 2 3 2 2 4 5 2" xfId="28483" xr:uid="{00000000-0005-0000-0000-0000F7380000}"/>
    <cellStyle name="Header2 2 3 2 2 4 5 2 2" xfId="38482" xr:uid="{00000000-0005-0000-0000-0000F8380000}"/>
    <cellStyle name="Header2 2 3 2 2 4 5 3" xfId="24241" xr:uid="{00000000-0005-0000-0000-0000F9380000}"/>
    <cellStyle name="Header2 2 3 2 2 4 5 4" xfId="33331" xr:uid="{00000000-0005-0000-0000-0000FA380000}"/>
    <cellStyle name="Header2 2 3 2 2 4 6" xfId="16958" xr:uid="{00000000-0005-0000-0000-0000FB380000}"/>
    <cellStyle name="Header2 2 3 2 2 4 6 2" xfId="28775" xr:uid="{00000000-0005-0000-0000-0000FC380000}"/>
    <cellStyle name="Header2 2 3 2 2 4 6 2 2" xfId="38774" xr:uid="{00000000-0005-0000-0000-0000FD380000}"/>
    <cellStyle name="Header2 2 3 2 2 4 6 3" xfId="24533" xr:uid="{00000000-0005-0000-0000-0000FE380000}"/>
    <cellStyle name="Header2 2 3 2 2 4 6 4" xfId="33623" xr:uid="{00000000-0005-0000-0000-0000FF380000}"/>
    <cellStyle name="Header2 2 3 2 2 4 7" xfId="17118" xr:uid="{00000000-0005-0000-0000-000000390000}"/>
    <cellStyle name="Header2 2 3 2 2 4 7 2" xfId="28935" xr:uid="{00000000-0005-0000-0000-000001390000}"/>
    <cellStyle name="Header2 2 3 2 2 4 7 2 2" xfId="38934" xr:uid="{00000000-0005-0000-0000-000002390000}"/>
    <cellStyle name="Header2 2 3 2 2 4 7 3" xfId="24693" xr:uid="{00000000-0005-0000-0000-000003390000}"/>
    <cellStyle name="Header2 2 3 2 2 4 7 4" xfId="33783" xr:uid="{00000000-0005-0000-0000-000004390000}"/>
    <cellStyle name="Header2 2 3 2 2 4 8" xfId="17421" xr:uid="{00000000-0005-0000-0000-000005390000}"/>
    <cellStyle name="Header2 2 3 2 2 4 8 2" xfId="29238" xr:uid="{00000000-0005-0000-0000-000006390000}"/>
    <cellStyle name="Header2 2 3 2 2 4 8 2 2" xfId="39237" xr:uid="{00000000-0005-0000-0000-000007390000}"/>
    <cellStyle name="Header2 2 3 2 2 4 8 3" xfId="24996" xr:uid="{00000000-0005-0000-0000-000008390000}"/>
    <cellStyle name="Header2 2 3 2 2 4 8 4" xfId="34086" xr:uid="{00000000-0005-0000-0000-000009390000}"/>
    <cellStyle name="Header2 2 3 2 2 4 9" xfId="18514" xr:uid="{00000000-0005-0000-0000-00000A390000}"/>
    <cellStyle name="Header2 2 3 2 2 4 9 2" xfId="30331" xr:uid="{00000000-0005-0000-0000-00000B390000}"/>
    <cellStyle name="Header2 2 3 2 2 4 9 2 2" xfId="40330" xr:uid="{00000000-0005-0000-0000-00000C390000}"/>
    <cellStyle name="Header2 2 3 2 2 4 9 3" xfId="25989" xr:uid="{00000000-0005-0000-0000-00000D390000}"/>
    <cellStyle name="Header2 2 3 2 2 4 9 4" xfId="35179" xr:uid="{00000000-0005-0000-0000-00000E390000}"/>
    <cellStyle name="Header2 2 3 2 2 5" xfId="15600" xr:uid="{00000000-0005-0000-0000-00000F390000}"/>
    <cellStyle name="Header2 2 3 2 2 5 2" xfId="19193" xr:uid="{00000000-0005-0000-0000-000010390000}"/>
    <cellStyle name="Header2 2 3 2 2 5 2 2" xfId="31010" xr:uid="{00000000-0005-0000-0000-000011390000}"/>
    <cellStyle name="Header2 2 3 2 2 5 2 2 2" xfId="41009" xr:uid="{00000000-0005-0000-0000-000012390000}"/>
    <cellStyle name="Header2 2 3 2 2 5 2 3" xfId="26668" xr:uid="{00000000-0005-0000-0000-000013390000}"/>
    <cellStyle name="Header2 2 3 2 2 5 2 4" xfId="35858" xr:uid="{00000000-0005-0000-0000-000014390000}"/>
    <cellStyle name="Header2 2 3 2 2 5 3" xfId="19799" xr:uid="{00000000-0005-0000-0000-000015390000}"/>
    <cellStyle name="Header2 2 3 2 2 5 3 2" xfId="31616" xr:uid="{00000000-0005-0000-0000-000016390000}"/>
    <cellStyle name="Header2 2 3 2 2 5 3 2 2" xfId="41615" xr:uid="{00000000-0005-0000-0000-000017390000}"/>
    <cellStyle name="Header2 2 3 2 2 5 3 3" xfId="27274" xr:uid="{00000000-0005-0000-0000-000018390000}"/>
    <cellStyle name="Header2 2 3 2 2 5 3 4" xfId="36464" xr:uid="{00000000-0005-0000-0000-000019390000}"/>
    <cellStyle name="Header2 2 3 2 2 5 4" xfId="17964" xr:uid="{00000000-0005-0000-0000-00001A390000}"/>
    <cellStyle name="Header2 2 3 2 2 5 4 2" xfId="29781" xr:uid="{00000000-0005-0000-0000-00001B390000}"/>
    <cellStyle name="Header2 2 3 2 2 5 4 2 2" xfId="39780" xr:uid="{00000000-0005-0000-0000-00001C390000}"/>
    <cellStyle name="Header2 2 3 2 2 5 4 3" xfId="25539" xr:uid="{00000000-0005-0000-0000-00001D390000}"/>
    <cellStyle name="Header2 2 3 2 2 5 4 4" xfId="34629" xr:uid="{00000000-0005-0000-0000-00001E390000}"/>
    <cellStyle name="Header2 2 3 2 2 5 5" xfId="20608" xr:uid="{00000000-0005-0000-0000-00001F390000}"/>
    <cellStyle name="Header2 2 3 2 2 5 5 2" xfId="32425" xr:uid="{00000000-0005-0000-0000-000020390000}"/>
    <cellStyle name="Header2 2 3 2 2 5 5 2 2" xfId="42424" xr:uid="{00000000-0005-0000-0000-000021390000}"/>
    <cellStyle name="Header2 2 3 2 2 5 5 3" xfId="37273" xr:uid="{00000000-0005-0000-0000-000022390000}"/>
    <cellStyle name="Header2 2 3 2 2 5 6" xfId="23478" xr:uid="{00000000-0005-0000-0000-000023390000}"/>
    <cellStyle name="Header2 2 3 2 2 5 6 2" xfId="21893" xr:uid="{00000000-0005-0000-0000-000024390000}"/>
    <cellStyle name="Header2 2 3 2 2 5 7" xfId="23057" xr:uid="{00000000-0005-0000-0000-000025390000}"/>
    <cellStyle name="Header2 2 3 2 2 5 7 2" xfId="21295" xr:uid="{00000000-0005-0000-0000-000026390000}"/>
    <cellStyle name="Header2 2 3 2 2 5 8" xfId="21618" xr:uid="{00000000-0005-0000-0000-000027390000}"/>
    <cellStyle name="Header2 2 3 2 2 6" xfId="16181" xr:uid="{00000000-0005-0000-0000-000028390000}"/>
    <cellStyle name="Header2 2 3 2 2 6 2" xfId="19485" xr:uid="{00000000-0005-0000-0000-000029390000}"/>
    <cellStyle name="Header2 2 3 2 2 6 2 2" xfId="31302" xr:uid="{00000000-0005-0000-0000-00002A390000}"/>
    <cellStyle name="Header2 2 3 2 2 6 2 2 2" xfId="41301" xr:uid="{00000000-0005-0000-0000-00002B390000}"/>
    <cellStyle name="Header2 2 3 2 2 6 2 3" xfId="26960" xr:uid="{00000000-0005-0000-0000-00002C390000}"/>
    <cellStyle name="Header2 2 3 2 2 6 2 4" xfId="36150" xr:uid="{00000000-0005-0000-0000-00002D390000}"/>
    <cellStyle name="Header2 2 3 2 2 6 3" xfId="20091" xr:uid="{00000000-0005-0000-0000-00002E390000}"/>
    <cellStyle name="Header2 2 3 2 2 6 3 2" xfId="31908" xr:uid="{00000000-0005-0000-0000-00002F390000}"/>
    <cellStyle name="Header2 2 3 2 2 6 3 2 2" xfId="41907" xr:uid="{00000000-0005-0000-0000-000030390000}"/>
    <cellStyle name="Header2 2 3 2 2 6 3 3" xfId="27566" xr:uid="{00000000-0005-0000-0000-000031390000}"/>
    <cellStyle name="Header2 2 3 2 2 6 3 4" xfId="36756" xr:uid="{00000000-0005-0000-0000-000032390000}"/>
    <cellStyle name="Header2 2 3 2 2 6 4" xfId="18912" xr:uid="{00000000-0005-0000-0000-000033390000}"/>
    <cellStyle name="Header2 2 3 2 2 6 4 2" xfId="30729" xr:uid="{00000000-0005-0000-0000-000034390000}"/>
    <cellStyle name="Header2 2 3 2 2 6 4 2 2" xfId="40728" xr:uid="{00000000-0005-0000-0000-000035390000}"/>
    <cellStyle name="Header2 2 3 2 2 6 4 3" xfId="26387" xr:uid="{00000000-0005-0000-0000-000036390000}"/>
    <cellStyle name="Header2 2 3 2 2 6 4 4" xfId="35577" xr:uid="{00000000-0005-0000-0000-000037390000}"/>
    <cellStyle name="Header2 2 3 2 2 6 5" xfId="20900" xr:uid="{00000000-0005-0000-0000-000038390000}"/>
    <cellStyle name="Header2 2 3 2 2 6 5 2" xfId="32717" xr:uid="{00000000-0005-0000-0000-000039390000}"/>
    <cellStyle name="Header2 2 3 2 2 6 5 2 2" xfId="42716" xr:uid="{00000000-0005-0000-0000-00003A390000}"/>
    <cellStyle name="Header2 2 3 2 2 6 5 3" xfId="37565" xr:uid="{00000000-0005-0000-0000-00003B390000}"/>
    <cellStyle name="Header2 2 3 2 2 6 6" xfId="27998" xr:uid="{00000000-0005-0000-0000-00003C390000}"/>
    <cellStyle name="Header2 2 3 2 2 6 6 2" xfId="37997" xr:uid="{00000000-0005-0000-0000-00003D390000}"/>
    <cellStyle name="Header2 2 3 2 2 6 7" xfId="22232" xr:uid="{00000000-0005-0000-0000-00003E390000}"/>
    <cellStyle name="Header2 2 3 2 2 7" xfId="15899" xr:uid="{00000000-0005-0000-0000-00003F390000}"/>
    <cellStyle name="Header2 2 3 2 2 7 2" xfId="27716" xr:uid="{00000000-0005-0000-0000-000040390000}"/>
    <cellStyle name="Header2 2 3 2 2 7 2 2" xfId="37715" xr:uid="{00000000-0005-0000-0000-000041390000}"/>
    <cellStyle name="Header2 2 3 2 2 7 3" xfId="23777" xr:uid="{00000000-0005-0000-0000-000042390000}"/>
    <cellStyle name="Header2 2 3 2 2 7 4" xfId="32867" xr:uid="{00000000-0005-0000-0000-000043390000}"/>
    <cellStyle name="Header2 2 3 2 2 8" xfId="16669" xr:uid="{00000000-0005-0000-0000-000044390000}"/>
    <cellStyle name="Header2 2 3 2 2 8 2" xfId="28486" xr:uid="{00000000-0005-0000-0000-000045390000}"/>
    <cellStyle name="Header2 2 3 2 2 8 2 2" xfId="38485" xr:uid="{00000000-0005-0000-0000-000046390000}"/>
    <cellStyle name="Header2 2 3 2 2 8 3" xfId="24244" xr:uid="{00000000-0005-0000-0000-000047390000}"/>
    <cellStyle name="Header2 2 3 2 2 8 4" xfId="33334" xr:uid="{00000000-0005-0000-0000-000048390000}"/>
    <cellStyle name="Header2 2 3 2 2 9" xfId="16961" xr:uid="{00000000-0005-0000-0000-000049390000}"/>
    <cellStyle name="Header2 2 3 2 2 9 2" xfId="28778" xr:uid="{00000000-0005-0000-0000-00004A390000}"/>
    <cellStyle name="Header2 2 3 2 2 9 2 2" xfId="38777" xr:uid="{00000000-0005-0000-0000-00004B390000}"/>
    <cellStyle name="Header2 2 3 2 2 9 3" xfId="24536" xr:uid="{00000000-0005-0000-0000-00004C390000}"/>
    <cellStyle name="Header2 2 3 2 2 9 4" xfId="33626" xr:uid="{00000000-0005-0000-0000-00004D390000}"/>
    <cellStyle name="Header2 2 3 2 3" xfId="7797" xr:uid="{00000000-0005-0000-0000-00004E390000}"/>
    <cellStyle name="Header2 2 3 2 3 10" xfId="17119" xr:uid="{00000000-0005-0000-0000-00004F390000}"/>
    <cellStyle name="Header2 2 3 2 3 10 2" xfId="28936" xr:uid="{00000000-0005-0000-0000-000050390000}"/>
    <cellStyle name="Header2 2 3 2 3 10 2 2" xfId="38935" xr:uid="{00000000-0005-0000-0000-000051390000}"/>
    <cellStyle name="Header2 2 3 2 3 10 3" xfId="24694" xr:uid="{00000000-0005-0000-0000-000052390000}"/>
    <cellStyle name="Header2 2 3 2 3 10 4" xfId="33784" xr:uid="{00000000-0005-0000-0000-000053390000}"/>
    <cellStyle name="Header2 2 3 2 3 11" xfId="17422" xr:uid="{00000000-0005-0000-0000-000054390000}"/>
    <cellStyle name="Header2 2 3 2 3 11 2" xfId="29239" xr:uid="{00000000-0005-0000-0000-000055390000}"/>
    <cellStyle name="Header2 2 3 2 3 11 2 2" xfId="39238" xr:uid="{00000000-0005-0000-0000-000056390000}"/>
    <cellStyle name="Header2 2 3 2 3 11 3" xfId="24997" xr:uid="{00000000-0005-0000-0000-000057390000}"/>
    <cellStyle name="Header2 2 3 2 3 11 4" xfId="34087" xr:uid="{00000000-0005-0000-0000-000058390000}"/>
    <cellStyle name="Header2 2 3 2 3 12" xfId="18513" xr:uid="{00000000-0005-0000-0000-000059390000}"/>
    <cellStyle name="Header2 2 3 2 3 12 2" xfId="30330" xr:uid="{00000000-0005-0000-0000-00005A390000}"/>
    <cellStyle name="Header2 2 3 2 3 12 2 2" xfId="40329" xr:uid="{00000000-0005-0000-0000-00005B390000}"/>
    <cellStyle name="Header2 2 3 2 3 12 3" xfId="25988" xr:uid="{00000000-0005-0000-0000-00005C390000}"/>
    <cellStyle name="Header2 2 3 2 3 12 4" xfId="35178" xr:uid="{00000000-0005-0000-0000-00005D390000}"/>
    <cellStyle name="Header2 2 3 2 3 13" xfId="18805" xr:uid="{00000000-0005-0000-0000-00005E390000}"/>
    <cellStyle name="Header2 2 3 2 3 13 2" xfId="30622" xr:uid="{00000000-0005-0000-0000-00005F390000}"/>
    <cellStyle name="Header2 2 3 2 3 13 2 2" xfId="40621" xr:uid="{00000000-0005-0000-0000-000060390000}"/>
    <cellStyle name="Header2 2 3 2 3 13 3" xfId="26280" xr:uid="{00000000-0005-0000-0000-000061390000}"/>
    <cellStyle name="Header2 2 3 2 3 13 4" xfId="35470" xr:uid="{00000000-0005-0000-0000-000062390000}"/>
    <cellStyle name="Header2 2 3 2 3 14" xfId="20329" xr:uid="{00000000-0005-0000-0000-000063390000}"/>
    <cellStyle name="Header2 2 3 2 3 14 2" xfId="32146" xr:uid="{00000000-0005-0000-0000-000064390000}"/>
    <cellStyle name="Header2 2 3 2 3 14 2 2" xfId="42145" xr:uid="{00000000-0005-0000-0000-000065390000}"/>
    <cellStyle name="Header2 2 3 2 3 14 3" xfId="36994" xr:uid="{00000000-0005-0000-0000-000066390000}"/>
    <cellStyle name="Header2 2 3 2 3 15" xfId="23305" xr:uid="{00000000-0005-0000-0000-000067390000}"/>
    <cellStyle name="Header2 2 3 2 3 15 2" xfId="21160" xr:uid="{00000000-0005-0000-0000-000068390000}"/>
    <cellStyle name="Header2 2 3 2 3 16" xfId="22699" xr:uid="{00000000-0005-0000-0000-000069390000}"/>
    <cellStyle name="Header2 2 3 2 3 2" xfId="7798" xr:uid="{00000000-0005-0000-0000-00006A390000}"/>
    <cellStyle name="Header2 2 3 2 3 2 10" xfId="18804" xr:uid="{00000000-0005-0000-0000-00006B390000}"/>
    <cellStyle name="Header2 2 3 2 3 2 10 2" xfId="30621" xr:uid="{00000000-0005-0000-0000-00006C390000}"/>
    <cellStyle name="Header2 2 3 2 3 2 10 2 2" xfId="40620" xr:uid="{00000000-0005-0000-0000-00006D390000}"/>
    <cellStyle name="Header2 2 3 2 3 2 10 3" xfId="26279" xr:uid="{00000000-0005-0000-0000-00006E390000}"/>
    <cellStyle name="Header2 2 3 2 3 2 10 4" xfId="35469" xr:uid="{00000000-0005-0000-0000-00006F390000}"/>
    <cellStyle name="Header2 2 3 2 3 2 11" xfId="20250" xr:uid="{00000000-0005-0000-0000-000070390000}"/>
    <cellStyle name="Header2 2 3 2 3 2 11 2" xfId="32067" xr:uid="{00000000-0005-0000-0000-000071390000}"/>
    <cellStyle name="Header2 2 3 2 3 2 11 2 2" xfId="42066" xr:uid="{00000000-0005-0000-0000-000072390000}"/>
    <cellStyle name="Header2 2 3 2 3 2 11 3" xfId="36915" xr:uid="{00000000-0005-0000-0000-000073390000}"/>
    <cellStyle name="Header2 2 3 2 3 2 12" xfId="23304" xr:uid="{00000000-0005-0000-0000-000074390000}"/>
    <cellStyle name="Header2 2 3 2 3 2 12 2" xfId="21161" xr:uid="{00000000-0005-0000-0000-000075390000}"/>
    <cellStyle name="Header2 2 3 2 3 2 13" xfId="22698" xr:uid="{00000000-0005-0000-0000-000076390000}"/>
    <cellStyle name="Header2 2 3 2 3 2 2" xfId="15605" xr:uid="{00000000-0005-0000-0000-000077390000}"/>
    <cellStyle name="Header2 2 3 2 3 2 2 2" xfId="19188" xr:uid="{00000000-0005-0000-0000-000078390000}"/>
    <cellStyle name="Header2 2 3 2 3 2 2 2 2" xfId="31005" xr:uid="{00000000-0005-0000-0000-000079390000}"/>
    <cellStyle name="Header2 2 3 2 3 2 2 2 2 2" xfId="41004" xr:uid="{00000000-0005-0000-0000-00007A390000}"/>
    <cellStyle name="Header2 2 3 2 3 2 2 2 3" xfId="26663" xr:uid="{00000000-0005-0000-0000-00007B390000}"/>
    <cellStyle name="Header2 2 3 2 3 2 2 2 4" xfId="35853" xr:uid="{00000000-0005-0000-0000-00007C390000}"/>
    <cellStyle name="Header2 2 3 2 3 2 2 3" xfId="19794" xr:uid="{00000000-0005-0000-0000-00007D390000}"/>
    <cellStyle name="Header2 2 3 2 3 2 2 3 2" xfId="31611" xr:uid="{00000000-0005-0000-0000-00007E390000}"/>
    <cellStyle name="Header2 2 3 2 3 2 2 3 2 2" xfId="41610" xr:uid="{00000000-0005-0000-0000-00007F390000}"/>
    <cellStyle name="Header2 2 3 2 3 2 2 3 3" xfId="27269" xr:uid="{00000000-0005-0000-0000-000080390000}"/>
    <cellStyle name="Header2 2 3 2 3 2 2 3 4" xfId="36459" xr:uid="{00000000-0005-0000-0000-000081390000}"/>
    <cellStyle name="Header2 2 3 2 3 2 2 4" xfId="17967" xr:uid="{00000000-0005-0000-0000-000082390000}"/>
    <cellStyle name="Header2 2 3 2 3 2 2 4 2" xfId="29784" xr:uid="{00000000-0005-0000-0000-000083390000}"/>
    <cellStyle name="Header2 2 3 2 3 2 2 4 2 2" xfId="39783" xr:uid="{00000000-0005-0000-0000-000084390000}"/>
    <cellStyle name="Header2 2 3 2 3 2 2 4 3" xfId="25542" xr:uid="{00000000-0005-0000-0000-000085390000}"/>
    <cellStyle name="Header2 2 3 2 3 2 2 4 4" xfId="34632" xr:uid="{00000000-0005-0000-0000-000086390000}"/>
    <cellStyle name="Header2 2 3 2 3 2 2 5" xfId="20603" xr:uid="{00000000-0005-0000-0000-000087390000}"/>
    <cellStyle name="Header2 2 3 2 3 2 2 5 2" xfId="32420" xr:uid="{00000000-0005-0000-0000-000088390000}"/>
    <cellStyle name="Header2 2 3 2 3 2 2 5 2 2" xfId="42419" xr:uid="{00000000-0005-0000-0000-000089390000}"/>
    <cellStyle name="Header2 2 3 2 3 2 2 5 3" xfId="37268" xr:uid="{00000000-0005-0000-0000-00008A390000}"/>
    <cellStyle name="Header2 2 3 2 3 2 2 6" xfId="23483" xr:uid="{00000000-0005-0000-0000-00008B390000}"/>
    <cellStyle name="Header2 2 3 2 3 2 2 6 2" xfId="21888" xr:uid="{00000000-0005-0000-0000-00008C390000}"/>
    <cellStyle name="Header2 2 3 2 3 2 2 7" xfId="23052" xr:uid="{00000000-0005-0000-0000-00008D390000}"/>
    <cellStyle name="Header2 2 3 2 3 2 2 7 2" xfId="21298" xr:uid="{00000000-0005-0000-0000-00008E390000}"/>
    <cellStyle name="Header2 2 3 2 3 2 2 8" xfId="22380" xr:uid="{00000000-0005-0000-0000-00008F390000}"/>
    <cellStyle name="Header2 2 3 2 3 2 3" xfId="16186" xr:uid="{00000000-0005-0000-0000-000090390000}"/>
    <cellStyle name="Header2 2 3 2 3 2 3 2" xfId="19480" xr:uid="{00000000-0005-0000-0000-000091390000}"/>
    <cellStyle name="Header2 2 3 2 3 2 3 2 2" xfId="31297" xr:uid="{00000000-0005-0000-0000-000092390000}"/>
    <cellStyle name="Header2 2 3 2 3 2 3 2 2 2" xfId="41296" xr:uid="{00000000-0005-0000-0000-000093390000}"/>
    <cellStyle name="Header2 2 3 2 3 2 3 2 3" xfId="26955" xr:uid="{00000000-0005-0000-0000-000094390000}"/>
    <cellStyle name="Header2 2 3 2 3 2 3 2 4" xfId="36145" xr:uid="{00000000-0005-0000-0000-000095390000}"/>
    <cellStyle name="Header2 2 3 2 3 2 3 3" xfId="20086" xr:uid="{00000000-0005-0000-0000-000096390000}"/>
    <cellStyle name="Header2 2 3 2 3 2 3 3 2" xfId="31903" xr:uid="{00000000-0005-0000-0000-000097390000}"/>
    <cellStyle name="Header2 2 3 2 3 2 3 3 2 2" xfId="41902" xr:uid="{00000000-0005-0000-0000-000098390000}"/>
    <cellStyle name="Header2 2 3 2 3 2 3 3 3" xfId="27561" xr:uid="{00000000-0005-0000-0000-000099390000}"/>
    <cellStyle name="Header2 2 3 2 3 2 3 3 4" xfId="36751" xr:uid="{00000000-0005-0000-0000-00009A390000}"/>
    <cellStyle name="Header2 2 3 2 3 2 3 4" xfId="17760" xr:uid="{00000000-0005-0000-0000-00009B390000}"/>
    <cellStyle name="Header2 2 3 2 3 2 3 4 2" xfId="29577" xr:uid="{00000000-0005-0000-0000-00009C390000}"/>
    <cellStyle name="Header2 2 3 2 3 2 3 4 2 2" xfId="39576" xr:uid="{00000000-0005-0000-0000-00009D390000}"/>
    <cellStyle name="Header2 2 3 2 3 2 3 4 3" xfId="25335" xr:uid="{00000000-0005-0000-0000-00009E390000}"/>
    <cellStyle name="Header2 2 3 2 3 2 3 4 4" xfId="34425" xr:uid="{00000000-0005-0000-0000-00009F390000}"/>
    <cellStyle name="Header2 2 3 2 3 2 3 5" xfId="20895" xr:uid="{00000000-0005-0000-0000-0000A0390000}"/>
    <cellStyle name="Header2 2 3 2 3 2 3 5 2" xfId="32712" xr:uid="{00000000-0005-0000-0000-0000A1390000}"/>
    <cellStyle name="Header2 2 3 2 3 2 3 5 2 2" xfId="42711" xr:uid="{00000000-0005-0000-0000-0000A2390000}"/>
    <cellStyle name="Header2 2 3 2 3 2 3 5 3" xfId="37560" xr:uid="{00000000-0005-0000-0000-0000A3390000}"/>
    <cellStyle name="Header2 2 3 2 3 2 3 6" xfId="28003" xr:uid="{00000000-0005-0000-0000-0000A4390000}"/>
    <cellStyle name="Header2 2 3 2 3 2 3 6 2" xfId="38002" xr:uid="{00000000-0005-0000-0000-0000A5390000}"/>
    <cellStyle name="Header2 2 3 2 3 2 3 7" xfId="21475" xr:uid="{00000000-0005-0000-0000-0000A6390000}"/>
    <cellStyle name="Header2 2 3 2 3 2 4" xfId="15904" xr:uid="{00000000-0005-0000-0000-0000A7390000}"/>
    <cellStyle name="Header2 2 3 2 3 2 4 2" xfId="27721" xr:uid="{00000000-0005-0000-0000-0000A8390000}"/>
    <cellStyle name="Header2 2 3 2 3 2 4 2 2" xfId="37720" xr:uid="{00000000-0005-0000-0000-0000A9390000}"/>
    <cellStyle name="Header2 2 3 2 3 2 4 3" xfId="23782" xr:uid="{00000000-0005-0000-0000-0000AA390000}"/>
    <cellStyle name="Header2 2 3 2 3 2 4 4" xfId="32872" xr:uid="{00000000-0005-0000-0000-0000AB390000}"/>
    <cellStyle name="Header2 2 3 2 3 2 5" xfId="16664" xr:uid="{00000000-0005-0000-0000-0000AC390000}"/>
    <cellStyle name="Header2 2 3 2 3 2 5 2" xfId="28481" xr:uid="{00000000-0005-0000-0000-0000AD390000}"/>
    <cellStyle name="Header2 2 3 2 3 2 5 2 2" xfId="38480" xr:uid="{00000000-0005-0000-0000-0000AE390000}"/>
    <cellStyle name="Header2 2 3 2 3 2 5 3" xfId="24239" xr:uid="{00000000-0005-0000-0000-0000AF390000}"/>
    <cellStyle name="Header2 2 3 2 3 2 5 4" xfId="33329" xr:uid="{00000000-0005-0000-0000-0000B0390000}"/>
    <cellStyle name="Header2 2 3 2 3 2 6" xfId="16956" xr:uid="{00000000-0005-0000-0000-0000B1390000}"/>
    <cellStyle name="Header2 2 3 2 3 2 6 2" xfId="28773" xr:uid="{00000000-0005-0000-0000-0000B2390000}"/>
    <cellStyle name="Header2 2 3 2 3 2 6 2 2" xfId="38772" xr:uid="{00000000-0005-0000-0000-0000B3390000}"/>
    <cellStyle name="Header2 2 3 2 3 2 6 3" xfId="24531" xr:uid="{00000000-0005-0000-0000-0000B4390000}"/>
    <cellStyle name="Header2 2 3 2 3 2 6 4" xfId="33621" xr:uid="{00000000-0005-0000-0000-0000B5390000}"/>
    <cellStyle name="Header2 2 3 2 3 2 7" xfId="17120" xr:uid="{00000000-0005-0000-0000-0000B6390000}"/>
    <cellStyle name="Header2 2 3 2 3 2 7 2" xfId="28937" xr:uid="{00000000-0005-0000-0000-0000B7390000}"/>
    <cellStyle name="Header2 2 3 2 3 2 7 2 2" xfId="38936" xr:uid="{00000000-0005-0000-0000-0000B8390000}"/>
    <cellStyle name="Header2 2 3 2 3 2 7 3" xfId="24695" xr:uid="{00000000-0005-0000-0000-0000B9390000}"/>
    <cellStyle name="Header2 2 3 2 3 2 7 4" xfId="33785" xr:uid="{00000000-0005-0000-0000-0000BA390000}"/>
    <cellStyle name="Header2 2 3 2 3 2 8" xfId="17423" xr:uid="{00000000-0005-0000-0000-0000BB390000}"/>
    <cellStyle name="Header2 2 3 2 3 2 8 2" xfId="29240" xr:uid="{00000000-0005-0000-0000-0000BC390000}"/>
    <cellStyle name="Header2 2 3 2 3 2 8 2 2" xfId="39239" xr:uid="{00000000-0005-0000-0000-0000BD390000}"/>
    <cellStyle name="Header2 2 3 2 3 2 8 3" xfId="24998" xr:uid="{00000000-0005-0000-0000-0000BE390000}"/>
    <cellStyle name="Header2 2 3 2 3 2 8 4" xfId="34088" xr:uid="{00000000-0005-0000-0000-0000BF390000}"/>
    <cellStyle name="Header2 2 3 2 3 2 9" xfId="18512" xr:uid="{00000000-0005-0000-0000-0000C0390000}"/>
    <cellStyle name="Header2 2 3 2 3 2 9 2" xfId="30329" xr:uid="{00000000-0005-0000-0000-0000C1390000}"/>
    <cellStyle name="Header2 2 3 2 3 2 9 2 2" xfId="40328" xr:uid="{00000000-0005-0000-0000-0000C2390000}"/>
    <cellStyle name="Header2 2 3 2 3 2 9 3" xfId="25987" xr:uid="{00000000-0005-0000-0000-0000C3390000}"/>
    <cellStyle name="Header2 2 3 2 3 2 9 4" xfId="35177" xr:uid="{00000000-0005-0000-0000-0000C4390000}"/>
    <cellStyle name="Header2 2 3 2 3 3" xfId="7799" xr:uid="{00000000-0005-0000-0000-0000C5390000}"/>
    <cellStyle name="Header2 2 3 2 3 3 10" xfId="18803" xr:uid="{00000000-0005-0000-0000-0000C6390000}"/>
    <cellStyle name="Header2 2 3 2 3 3 10 2" xfId="30620" xr:uid="{00000000-0005-0000-0000-0000C7390000}"/>
    <cellStyle name="Header2 2 3 2 3 3 10 2 2" xfId="40619" xr:uid="{00000000-0005-0000-0000-0000C8390000}"/>
    <cellStyle name="Header2 2 3 2 3 3 10 3" xfId="26278" xr:uid="{00000000-0005-0000-0000-0000C9390000}"/>
    <cellStyle name="Header2 2 3 2 3 3 10 4" xfId="35468" xr:uid="{00000000-0005-0000-0000-0000CA390000}"/>
    <cellStyle name="Header2 2 3 2 3 3 11" xfId="20347" xr:uid="{00000000-0005-0000-0000-0000CB390000}"/>
    <cellStyle name="Header2 2 3 2 3 3 11 2" xfId="32164" xr:uid="{00000000-0005-0000-0000-0000CC390000}"/>
    <cellStyle name="Header2 2 3 2 3 3 11 2 2" xfId="42163" xr:uid="{00000000-0005-0000-0000-0000CD390000}"/>
    <cellStyle name="Header2 2 3 2 3 3 11 3" xfId="37012" xr:uid="{00000000-0005-0000-0000-0000CE390000}"/>
    <cellStyle name="Header2 2 3 2 3 3 12" xfId="23303" xr:uid="{00000000-0005-0000-0000-0000CF390000}"/>
    <cellStyle name="Header2 2 3 2 3 3 12 2" xfId="21162" xr:uid="{00000000-0005-0000-0000-0000D0390000}"/>
    <cellStyle name="Header2 2 3 2 3 3 13" xfId="22697" xr:uid="{00000000-0005-0000-0000-0000D1390000}"/>
    <cellStyle name="Header2 2 3 2 3 3 2" xfId="15606" xr:uid="{00000000-0005-0000-0000-0000D2390000}"/>
    <cellStyle name="Header2 2 3 2 3 3 2 2" xfId="19187" xr:uid="{00000000-0005-0000-0000-0000D3390000}"/>
    <cellStyle name="Header2 2 3 2 3 3 2 2 2" xfId="31004" xr:uid="{00000000-0005-0000-0000-0000D4390000}"/>
    <cellStyle name="Header2 2 3 2 3 3 2 2 2 2" xfId="41003" xr:uid="{00000000-0005-0000-0000-0000D5390000}"/>
    <cellStyle name="Header2 2 3 2 3 3 2 2 3" xfId="26662" xr:uid="{00000000-0005-0000-0000-0000D6390000}"/>
    <cellStyle name="Header2 2 3 2 3 3 2 2 4" xfId="35852" xr:uid="{00000000-0005-0000-0000-0000D7390000}"/>
    <cellStyle name="Header2 2 3 2 3 3 2 3" xfId="19793" xr:uid="{00000000-0005-0000-0000-0000D8390000}"/>
    <cellStyle name="Header2 2 3 2 3 3 2 3 2" xfId="31610" xr:uid="{00000000-0005-0000-0000-0000D9390000}"/>
    <cellStyle name="Header2 2 3 2 3 3 2 3 2 2" xfId="41609" xr:uid="{00000000-0005-0000-0000-0000DA390000}"/>
    <cellStyle name="Header2 2 3 2 3 3 2 3 3" xfId="27268" xr:uid="{00000000-0005-0000-0000-0000DB390000}"/>
    <cellStyle name="Header2 2 3 2 3 3 2 3 4" xfId="36458" xr:uid="{00000000-0005-0000-0000-0000DC390000}"/>
    <cellStyle name="Header2 2 3 2 3 3 2 4" xfId="17814" xr:uid="{00000000-0005-0000-0000-0000DD390000}"/>
    <cellStyle name="Header2 2 3 2 3 3 2 4 2" xfId="29631" xr:uid="{00000000-0005-0000-0000-0000DE390000}"/>
    <cellStyle name="Header2 2 3 2 3 3 2 4 2 2" xfId="39630" xr:uid="{00000000-0005-0000-0000-0000DF390000}"/>
    <cellStyle name="Header2 2 3 2 3 3 2 4 3" xfId="25389" xr:uid="{00000000-0005-0000-0000-0000E0390000}"/>
    <cellStyle name="Header2 2 3 2 3 3 2 4 4" xfId="34479" xr:uid="{00000000-0005-0000-0000-0000E1390000}"/>
    <cellStyle name="Header2 2 3 2 3 3 2 5" xfId="20602" xr:uid="{00000000-0005-0000-0000-0000E2390000}"/>
    <cellStyle name="Header2 2 3 2 3 3 2 5 2" xfId="32419" xr:uid="{00000000-0005-0000-0000-0000E3390000}"/>
    <cellStyle name="Header2 2 3 2 3 3 2 5 2 2" xfId="42418" xr:uid="{00000000-0005-0000-0000-0000E4390000}"/>
    <cellStyle name="Header2 2 3 2 3 3 2 5 3" xfId="37267" xr:uid="{00000000-0005-0000-0000-0000E5390000}"/>
    <cellStyle name="Header2 2 3 2 3 3 2 6" xfId="23484" xr:uid="{00000000-0005-0000-0000-0000E6390000}"/>
    <cellStyle name="Header2 2 3 2 3 3 2 6 2" xfId="21050" xr:uid="{00000000-0005-0000-0000-0000E7390000}"/>
    <cellStyle name="Header2 2 3 2 3 3 2 7" xfId="22868" xr:uid="{00000000-0005-0000-0000-0000E8390000}"/>
    <cellStyle name="Header2 2 3 2 3 3 2 7 2" xfId="21372" xr:uid="{00000000-0005-0000-0000-0000E9390000}"/>
    <cellStyle name="Header2 2 3 2 3 3 2 8" xfId="21619" xr:uid="{00000000-0005-0000-0000-0000EA390000}"/>
    <cellStyle name="Header2 2 3 2 3 3 3" xfId="16187" xr:uid="{00000000-0005-0000-0000-0000EB390000}"/>
    <cellStyle name="Header2 2 3 2 3 3 3 2" xfId="19479" xr:uid="{00000000-0005-0000-0000-0000EC390000}"/>
    <cellStyle name="Header2 2 3 2 3 3 3 2 2" xfId="31296" xr:uid="{00000000-0005-0000-0000-0000ED390000}"/>
    <cellStyle name="Header2 2 3 2 3 3 3 2 2 2" xfId="41295" xr:uid="{00000000-0005-0000-0000-0000EE390000}"/>
    <cellStyle name="Header2 2 3 2 3 3 3 2 3" xfId="26954" xr:uid="{00000000-0005-0000-0000-0000EF390000}"/>
    <cellStyle name="Header2 2 3 2 3 3 3 2 4" xfId="36144" xr:uid="{00000000-0005-0000-0000-0000F0390000}"/>
    <cellStyle name="Header2 2 3 2 3 3 3 3" xfId="20085" xr:uid="{00000000-0005-0000-0000-0000F1390000}"/>
    <cellStyle name="Header2 2 3 2 3 3 3 3 2" xfId="31902" xr:uid="{00000000-0005-0000-0000-0000F2390000}"/>
    <cellStyle name="Header2 2 3 2 3 3 3 3 2 2" xfId="41901" xr:uid="{00000000-0005-0000-0000-0000F3390000}"/>
    <cellStyle name="Header2 2 3 2 3 3 3 3 3" xfId="27560" xr:uid="{00000000-0005-0000-0000-0000F4390000}"/>
    <cellStyle name="Header2 2 3 2 3 3 3 3 4" xfId="36750" xr:uid="{00000000-0005-0000-0000-0000F5390000}"/>
    <cellStyle name="Header2 2 3 2 3 3 3 4" xfId="18056" xr:uid="{00000000-0005-0000-0000-0000F6390000}"/>
    <cellStyle name="Header2 2 3 2 3 3 3 4 2" xfId="29873" xr:uid="{00000000-0005-0000-0000-0000F7390000}"/>
    <cellStyle name="Header2 2 3 2 3 3 3 4 2 2" xfId="39872" xr:uid="{00000000-0005-0000-0000-0000F8390000}"/>
    <cellStyle name="Header2 2 3 2 3 3 3 4 3" xfId="25631" xr:uid="{00000000-0005-0000-0000-0000F9390000}"/>
    <cellStyle name="Header2 2 3 2 3 3 3 4 4" xfId="34721" xr:uid="{00000000-0005-0000-0000-0000FA390000}"/>
    <cellStyle name="Header2 2 3 2 3 3 3 5" xfId="20894" xr:uid="{00000000-0005-0000-0000-0000FB390000}"/>
    <cellStyle name="Header2 2 3 2 3 3 3 5 2" xfId="32711" xr:uid="{00000000-0005-0000-0000-0000FC390000}"/>
    <cellStyle name="Header2 2 3 2 3 3 3 5 2 2" xfId="42710" xr:uid="{00000000-0005-0000-0000-0000FD390000}"/>
    <cellStyle name="Header2 2 3 2 3 3 3 5 3" xfId="37559" xr:uid="{00000000-0005-0000-0000-0000FE390000}"/>
    <cellStyle name="Header2 2 3 2 3 3 3 6" xfId="28004" xr:uid="{00000000-0005-0000-0000-0000FF390000}"/>
    <cellStyle name="Header2 2 3 2 3 3 3 6 2" xfId="38003" xr:uid="{00000000-0005-0000-0000-0000003A0000}"/>
    <cellStyle name="Header2 2 3 2 3 3 3 7" xfId="22233" xr:uid="{00000000-0005-0000-0000-0000013A0000}"/>
    <cellStyle name="Header2 2 3 2 3 3 4" xfId="15905" xr:uid="{00000000-0005-0000-0000-0000023A0000}"/>
    <cellStyle name="Header2 2 3 2 3 3 4 2" xfId="27722" xr:uid="{00000000-0005-0000-0000-0000033A0000}"/>
    <cellStyle name="Header2 2 3 2 3 3 4 2 2" xfId="37721" xr:uid="{00000000-0005-0000-0000-0000043A0000}"/>
    <cellStyle name="Header2 2 3 2 3 3 4 3" xfId="23783" xr:uid="{00000000-0005-0000-0000-0000053A0000}"/>
    <cellStyle name="Header2 2 3 2 3 3 4 4" xfId="32873" xr:uid="{00000000-0005-0000-0000-0000063A0000}"/>
    <cellStyle name="Header2 2 3 2 3 3 5" xfId="16663" xr:uid="{00000000-0005-0000-0000-0000073A0000}"/>
    <cellStyle name="Header2 2 3 2 3 3 5 2" xfId="28480" xr:uid="{00000000-0005-0000-0000-0000083A0000}"/>
    <cellStyle name="Header2 2 3 2 3 3 5 2 2" xfId="38479" xr:uid="{00000000-0005-0000-0000-0000093A0000}"/>
    <cellStyle name="Header2 2 3 2 3 3 5 3" xfId="24238" xr:uid="{00000000-0005-0000-0000-00000A3A0000}"/>
    <cellStyle name="Header2 2 3 2 3 3 5 4" xfId="33328" xr:uid="{00000000-0005-0000-0000-00000B3A0000}"/>
    <cellStyle name="Header2 2 3 2 3 3 6" xfId="16955" xr:uid="{00000000-0005-0000-0000-00000C3A0000}"/>
    <cellStyle name="Header2 2 3 2 3 3 6 2" xfId="28772" xr:uid="{00000000-0005-0000-0000-00000D3A0000}"/>
    <cellStyle name="Header2 2 3 2 3 3 6 2 2" xfId="38771" xr:uid="{00000000-0005-0000-0000-00000E3A0000}"/>
    <cellStyle name="Header2 2 3 2 3 3 6 3" xfId="24530" xr:uid="{00000000-0005-0000-0000-00000F3A0000}"/>
    <cellStyle name="Header2 2 3 2 3 3 6 4" xfId="33620" xr:uid="{00000000-0005-0000-0000-0000103A0000}"/>
    <cellStyle name="Header2 2 3 2 3 3 7" xfId="17121" xr:uid="{00000000-0005-0000-0000-0000113A0000}"/>
    <cellStyle name="Header2 2 3 2 3 3 7 2" xfId="28938" xr:uid="{00000000-0005-0000-0000-0000123A0000}"/>
    <cellStyle name="Header2 2 3 2 3 3 7 2 2" xfId="38937" xr:uid="{00000000-0005-0000-0000-0000133A0000}"/>
    <cellStyle name="Header2 2 3 2 3 3 7 3" xfId="24696" xr:uid="{00000000-0005-0000-0000-0000143A0000}"/>
    <cellStyle name="Header2 2 3 2 3 3 7 4" xfId="33786" xr:uid="{00000000-0005-0000-0000-0000153A0000}"/>
    <cellStyle name="Header2 2 3 2 3 3 8" xfId="17424" xr:uid="{00000000-0005-0000-0000-0000163A0000}"/>
    <cellStyle name="Header2 2 3 2 3 3 8 2" xfId="29241" xr:uid="{00000000-0005-0000-0000-0000173A0000}"/>
    <cellStyle name="Header2 2 3 2 3 3 8 2 2" xfId="39240" xr:uid="{00000000-0005-0000-0000-0000183A0000}"/>
    <cellStyle name="Header2 2 3 2 3 3 8 3" xfId="24999" xr:uid="{00000000-0005-0000-0000-0000193A0000}"/>
    <cellStyle name="Header2 2 3 2 3 3 8 4" xfId="34089" xr:uid="{00000000-0005-0000-0000-00001A3A0000}"/>
    <cellStyle name="Header2 2 3 2 3 3 9" xfId="18511" xr:uid="{00000000-0005-0000-0000-00001B3A0000}"/>
    <cellStyle name="Header2 2 3 2 3 3 9 2" xfId="30328" xr:uid="{00000000-0005-0000-0000-00001C3A0000}"/>
    <cellStyle name="Header2 2 3 2 3 3 9 2 2" xfId="40327" xr:uid="{00000000-0005-0000-0000-00001D3A0000}"/>
    <cellStyle name="Header2 2 3 2 3 3 9 3" xfId="25986" xr:uid="{00000000-0005-0000-0000-00001E3A0000}"/>
    <cellStyle name="Header2 2 3 2 3 3 9 4" xfId="35176" xr:uid="{00000000-0005-0000-0000-00001F3A0000}"/>
    <cellStyle name="Header2 2 3 2 3 4" xfId="7800" xr:uid="{00000000-0005-0000-0000-0000203A0000}"/>
    <cellStyle name="Header2 2 3 2 3 4 10" xfId="18802" xr:uid="{00000000-0005-0000-0000-0000213A0000}"/>
    <cellStyle name="Header2 2 3 2 3 4 10 2" xfId="30619" xr:uid="{00000000-0005-0000-0000-0000223A0000}"/>
    <cellStyle name="Header2 2 3 2 3 4 10 2 2" xfId="40618" xr:uid="{00000000-0005-0000-0000-0000233A0000}"/>
    <cellStyle name="Header2 2 3 2 3 4 10 3" xfId="26277" xr:uid="{00000000-0005-0000-0000-0000243A0000}"/>
    <cellStyle name="Header2 2 3 2 3 4 10 4" xfId="35467" xr:uid="{00000000-0005-0000-0000-0000253A0000}"/>
    <cellStyle name="Header2 2 3 2 3 4 11" xfId="18229" xr:uid="{00000000-0005-0000-0000-0000263A0000}"/>
    <cellStyle name="Header2 2 3 2 3 4 11 2" xfId="30046" xr:uid="{00000000-0005-0000-0000-0000273A0000}"/>
    <cellStyle name="Header2 2 3 2 3 4 11 2 2" xfId="40045" xr:uid="{00000000-0005-0000-0000-0000283A0000}"/>
    <cellStyle name="Header2 2 3 2 3 4 11 3" xfId="34894" xr:uid="{00000000-0005-0000-0000-0000293A0000}"/>
    <cellStyle name="Header2 2 3 2 3 4 12" xfId="23302" xr:uid="{00000000-0005-0000-0000-00002A3A0000}"/>
    <cellStyle name="Header2 2 3 2 3 4 12 2" xfId="21163" xr:uid="{00000000-0005-0000-0000-00002B3A0000}"/>
    <cellStyle name="Header2 2 3 2 3 4 13" xfId="22696" xr:uid="{00000000-0005-0000-0000-00002C3A0000}"/>
    <cellStyle name="Header2 2 3 2 3 4 2" xfId="15607" xr:uid="{00000000-0005-0000-0000-00002D3A0000}"/>
    <cellStyle name="Header2 2 3 2 3 4 2 2" xfId="19186" xr:uid="{00000000-0005-0000-0000-00002E3A0000}"/>
    <cellStyle name="Header2 2 3 2 3 4 2 2 2" xfId="31003" xr:uid="{00000000-0005-0000-0000-00002F3A0000}"/>
    <cellStyle name="Header2 2 3 2 3 4 2 2 2 2" xfId="41002" xr:uid="{00000000-0005-0000-0000-0000303A0000}"/>
    <cellStyle name="Header2 2 3 2 3 4 2 2 3" xfId="26661" xr:uid="{00000000-0005-0000-0000-0000313A0000}"/>
    <cellStyle name="Header2 2 3 2 3 4 2 2 4" xfId="35851" xr:uid="{00000000-0005-0000-0000-0000323A0000}"/>
    <cellStyle name="Header2 2 3 2 3 4 2 3" xfId="19792" xr:uid="{00000000-0005-0000-0000-0000333A0000}"/>
    <cellStyle name="Header2 2 3 2 3 4 2 3 2" xfId="31609" xr:uid="{00000000-0005-0000-0000-0000343A0000}"/>
    <cellStyle name="Header2 2 3 2 3 4 2 3 2 2" xfId="41608" xr:uid="{00000000-0005-0000-0000-0000353A0000}"/>
    <cellStyle name="Header2 2 3 2 3 4 2 3 3" xfId="27267" xr:uid="{00000000-0005-0000-0000-0000363A0000}"/>
    <cellStyle name="Header2 2 3 2 3 4 2 3 4" xfId="36457" xr:uid="{00000000-0005-0000-0000-0000373A0000}"/>
    <cellStyle name="Header2 2 3 2 3 4 2 4" xfId="18140" xr:uid="{00000000-0005-0000-0000-0000383A0000}"/>
    <cellStyle name="Header2 2 3 2 3 4 2 4 2" xfId="29957" xr:uid="{00000000-0005-0000-0000-0000393A0000}"/>
    <cellStyle name="Header2 2 3 2 3 4 2 4 2 2" xfId="39956" xr:uid="{00000000-0005-0000-0000-00003A3A0000}"/>
    <cellStyle name="Header2 2 3 2 3 4 2 4 3" xfId="25715" xr:uid="{00000000-0005-0000-0000-00003B3A0000}"/>
    <cellStyle name="Header2 2 3 2 3 4 2 4 4" xfId="34805" xr:uid="{00000000-0005-0000-0000-00003C3A0000}"/>
    <cellStyle name="Header2 2 3 2 3 4 2 5" xfId="20601" xr:uid="{00000000-0005-0000-0000-00003D3A0000}"/>
    <cellStyle name="Header2 2 3 2 3 4 2 5 2" xfId="32418" xr:uid="{00000000-0005-0000-0000-00003E3A0000}"/>
    <cellStyle name="Header2 2 3 2 3 4 2 5 2 2" xfId="42417" xr:uid="{00000000-0005-0000-0000-00003F3A0000}"/>
    <cellStyle name="Header2 2 3 2 3 4 2 5 3" xfId="37266" xr:uid="{00000000-0005-0000-0000-0000403A0000}"/>
    <cellStyle name="Header2 2 3 2 3 4 2 6" xfId="23485" xr:uid="{00000000-0005-0000-0000-0000413A0000}"/>
    <cellStyle name="Header2 2 3 2 3 4 2 6 2" xfId="21887" xr:uid="{00000000-0005-0000-0000-0000423A0000}"/>
    <cellStyle name="Header2 2 3 2 3 4 2 7" xfId="23051" xr:uid="{00000000-0005-0000-0000-0000433A0000}"/>
    <cellStyle name="Header2 2 3 2 3 4 2 7 2" xfId="22071" xr:uid="{00000000-0005-0000-0000-0000443A0000}"/>
    <cellStyle name="Header2 2 3 2 3 4 2 8" xfId="22381" xr:uid="{00000000-0005-0000-0000-0000453A0000}"/>
    <cellStyle name="Header2 2 3 2 3 4 3" xfId="16188" xr:uid="{00000000-0005-0000-0000-0000463A0000}"/>
    <cellStyle name="Header2 2 3 2 3 4 3 2" xfId="19478" xr:uid="{00000000-0005-0000-0000-0000473A0000}"/>
    <cellStyle name="Header2 2 3 2 3 4 3 2 2" xfId="31295" xr:uid="{00000000-0005-0000-0000-0000483A0000}"/>
    <cellStyle name="Header2 2 3 2 3 4 3 2 2 2" xfId="41294" xr:uid="{00000000-0005-0000-0000-0000493A0000}"/>
    <cellStyle name="Header2 2 3 2 3 4 3 2 3" xfId="26953" xr:uid="{00000000-0005-0000-0000-00004A3A0000}"/>
    <cellStyle name="Header2 2 3 2 3 4 3 2 4" xfId="36143" xr:uid="{00000000-0005-0000-0000-00004B3A0000}"/>
    <cellStyle name="Header2 2 3 2 3 4 3 3" xfId="20084" xr:uid="{00000000-0005-0000-0000-00004C3A0000}"/>
    <cellStyle name="Header2 2 3 2 3 4 3 3 2" xfId="31901" xr:uid="{00000000-0005-0000-0000-00004D3A0000}"/>
    <cellStyle name="Header2 2 3 2 3 4 3 3 2 2" xfId="41900" xr:uid="{00000000-0005-0000-0000-00004E3A0000}"/>
    <cellStyle name="Header2 2 3 2 3 4 3 3 3" xfId="27559" xr:uid="{00000000-0005-0000-0000-00004F3A0000}"/>
    <cellStyle name="Header2 2 3 2 3 4 3 3 4" xfId="36749" xr:uid="{00000000-0005-0000-0000-0000503A0000}"/>
    <cellStyle name="Header2 2 3 2 3 4 3 4" xfId="17649" xr:uid="{00000000-0005-0000-0000-0000513A0000}"/>
    <cellStyle name="Header2 2 3 2 3 4 3 4 2" xfId="29466" xr:uid="{00000000-0005-0000-0000-0000523A0000}"/>
    <cellStyle name="Header2 2 3 2 3 4 3 4 2 2" xfId="39465" xr:uid="{00000000-0005-0000-0000-0000533A0000}"/>
    <cellStyle name="Header2 2 3 2 3 4 3 4 3" xfId="25224" xr:uid="{00000000-0005-0000-0000-0000543A0000}"/>
    <cellStyle name="Header2 2 3 2 3 4 3 4 4" xfId="34314" xr:uid="{00000000-0005-0000-0000-0000553A0000}"/>
    <cellStyle name="Header2 2 3 2 3 4 3 5" xfId="20893" xr:uid="{00000000-0005-0000-0000-0000563A0000}"/>
    <cellStyle name="Header2 2 3 2 3 4 3 5 2" xfId="32710" xr:uid="{00000000-0005-0000-0000-0000573A0000}"/>
    <cellStyle name="Header2 2 3 2 3 4 3 5 2 2" xfId="42709" xr:uid="{00000000-0005-0000-0000-0000583A0000}"/>
    <cellStyle name="Header2 2 3 2 3 4 3 5 3" xfId="37558" xr:uid="{00000000-0005-0000-0000-0000593A0000}"/>
    <cellStyle name="Header2 2 3 2 3 4 3 6" xfId="28005" xr:uid="{00000000-0005-0000-0000-00005A3A0000}"/>
    <cellStyle name="Header2 2 3 2 3 4 3 6 2" xfId="38004" xr:uid="{00000000-0005-0000-0000-00005B3A0000}"/>
    <cellStyle name="Header2 2 3 2 3 4 3 7" xfId="21476" xr:uid="{00000000-0005-0000-0000-00005C3A0000}"/>
    <cellStyle name="Header2 2 3 2 3 4 4" xfId="15906" xr:uid="{00000000-0005-0000-0000-00005D3A0000}"/>
    <cellStyle name="Header2 2 3 2 3 4 4 2" xfId="27723" xr:uid="{00000000-0005-0000-0000-00005E3A0000}"/>
    <cellStyle name="Header2 2 3 2 3 4 4 2 2" xfId="37722" xr:uid="{00000000-0005-0000-0000-00005F3A0000}"/>
    <cellStyle name="Header2 2 3 2 3 4 4 3" xfId="23784" xr:uid="{00000000-0005-0000-0000-0000603A0000}"/>
    <cellStyle name="Header2 2 3 2 3 4 4 4" xfId="32874" xr:uid="{00000000-0005-0000-0000-0000613A0000}"/>
    <cellStyle name="Header2 2 3 2 3 4 5" xfId="16662" xr:uid="{00000000-0005-0000-0000-0000623A0000}"/>
    <cellStyle name="Header2 2 3 2 3 4 5 2" xfId="28479" xr:uid="{00000000-0005-0000-0000-0000633A0000}"/>
    <cellStyle name="Header2 2 3 2 3 4 5 2 2" xfId="38478" xr:uid="{00000000-0005-0000-0000-0000643A0000}"/>
    <cellStyle name="Header2 2 3 2 3 4 5 3" xfId="24237" xr:uid="{00000000-0005-0000-0000-0000653A0000}"/>
    <cellStyle name="Header2 2 3 2 3 4 5 4" xfId="33327" xr:uid="{00000000-0005-0000-0000-0000663A0000}"/>
    <cellStyle name="Header2 2 3 2 3 4 6" xfId="16954" xr:uid="{00000000-0005-0000-0000-0000673A0000}"/>
    <cellStyle name="Header2 2 3 2 3 4 6 2" xfId="28771" xr:uid="{00000000-0005-0000-0000-0000683A0000}"/>
    <cellStyle name="Header2 2 3 2 3 4 6 2 2" xfId="38770" xr:uid="{00000000-0005-0000-0000-0000693A0000}"/>
    <cellStyle name="Header2 2 3 2 3 4 6 3" xfId="24529" xr:uid="{00000000-0005-0000-0000-00006A3A0000}"/>
    <cellStyle name="Header2 2 3 2 3 4 6 4" xfId="33619" xr:uid="{00000000-0005-0000-0000-00006B3A0000}"/>
    <cellStyle name="Header2 2 3 2 3 4 7" xfId="17122" xr:uid="{00000000-0005-0000-0000-00006C3A0000}"/>
    <cellStyle name="Header2 2 3 2 3 4 7 2" xfId="28939" xr:uid="{00000000-0005-0000-0000-00006D3A0000}"/>
    <cellStyle name="Header2 2 3 2 3 4 7 2 2" xfId="38938" xr:uid="{00000000-0005-0000-0000-00006E3A0000}"/>
    <cellStyle name="Header2 2 3 2 3 4 7 3" xfId="24697" xr:uid="{00000000-0005-0000-0000-00006F3A0000}"/>
    <cellStyle name="Header2 2 3 2 3 4 7 4" xfId="33787" xr:uid="{00000000-0005-0000-0000-0000703A0000}"/>
    <cellStyle name="Header2 2 3 2 3 4 8" xfId="17425" xr:uid="{00000000-0005-0000-0000-0000713A0000}"/>
    <cellStyle name="Header2 2 3 2 3 4 8 2" xfId="29242" xr:uid="{00000000-0005-0000-0000-0000723A0000}"/>
    <cellStyle name="Header2 2 3 2 3 4 8 2 2" xfId="39241" xr:uid="{00000000-0005-0000-0000-0000733A0000}"/>
    <cellStyle name="Header2 2 3 2 3 4 8 3" xfId="25000" xr:uid="{00000000-0005-0000-0000-0000743A0000}"/>
    <cellStyle name="Header2 2 3 2 3 4 8 4" xfId="34090" xr:uid="{00000000-0005-0000-0000-0000753A0000}"/>
    <cellStyle name="Header2 2 3 2 3 4 9" xfId="18510" xr:uid="{00000000-0005-0000-0000-0000763A0000}"/>
    <cellStyle name="Header2 2 3 2 3 4 9 2" xfId="30327" xr:uid="{00000000-0005-0000-0000-0000773A0000}"/>
    <cellStyle name="Header2 2 3 2 3 4 9 2 2" xfId="40326" xr:uid="{00000000-0005-0000-0000-0000783A0000}"/>
    <cellStyle name="Header2 2 3 2 3 4 9 3" xfId="25985" xr:uid="{00000000-0005-0000-0000-0000793A0000}"/>
    <cellStyle name="Header2 2 3 2 3 4 9 4" xfId="35175" xr:uid="{00000000-0005-0000-0000-00007A3A0000}"/>
    <cellStyle name="Header2 2 3 2 3 5" xfId="15604" xr:uid="{00000000-0005-0000-0000-00007B3A0000}"/>
    <cellStyle name="Header2 2 3 2 3 5 2" xfId="19189" xr:uid="{00000000-0005-0000-0000-00007C3A0000}"/>
    <cellStyle name="Header2 2 3 2 3 5 2 2" xfId="31006" xr:uid="{00000000-0005-0000-0000-00007D3A0000}"/>
    <cellStyle name="Header2 2 3 2 3 5 2 2 2" xfId="41005" xr:uid="{00000000-0005-0000-0000-00007E3A0000}"/>
    <cellStyle name="Header2 2 3 2 3 5 2 3" xfId="26664" xr:uid="{00000000-0005-0000-0000-00007F3A0000}"/>
    <cellStyle name="Header2 2 3 2 3 5 2 4" xfId="35854" xr:uid="{00000000-0005-0000-0000-0000803A0000}"/>
    <cellStyle name="Header2 2 3 2 3 5 3" xfId="19795" xr:uid="{00000000-0005-0000-0000-0000813A0000}"/>
    <cellStyle name="Header2 2 3 2 3 5 3 2" xfId="31612" xr:uid="{00000000-0005-0000-0000-0000823A0000}"/>
    <cellStyle name="Header2 2 3 2 3 5 3 2 2" xfId="41611" xr:uid="{00000000-0005-0000-0000-0000833A0000}"/>
    <cellStyle name="Header2 2 3 2 3 5 3 3" xfId="27270" xr:uid="{00000000-0005-0000-0000-0000843A0000}"/>
    <cellStyle name="Header2 2 3 2 3 5 3 4" xfId="36460" xr:uid="{00000000-0005-0000-0000-0000853A0000}"/>
    <cellStyle name="Header2 2 3 2 3 5 4" xfId="18139" xr:uid="{00000000-0005-0000-0000-0000863A0000}"/>
    <cellStyle name="Header2 2 3 2 3 5 4 2" xfId="29956" xr:uid="{00000000-0005-0000-0000-0000873A0000}"/>
    <cellStyle name="Header2 2 3 2 3 5 4 2 2" xfId="39955" xr:uid="{00000000-0005-0000-0000-0000883A0000}"/>
    <cellStyle name="Header2 2 3 2 3 5 4 3" xfId="25714" xr:uid="{00000000-0005-0000-0000-0000893A0000}"/>
    <cellStyle name="Header2 2 3 2 3 5 4 4" xfId="34804" xr:uid="{00000000-0005-0000-0000-00008A3A0000}"/>
    <cellStyle name="Header2 2 3 2 3 5 5" xfId="20604" xr:uid="{00000000-0005-0000-0000-00008B3A0000}"/>
    <cellStyle name="Header2 2 3 2 3 5 5 2" xfId="32421" xr:uid="{00000000-0005-0000-0000-00008C3A0000}"/>
    <cellStyle name="Header2 2 3 2 3 5 5 2 2" xfId="42420" xr:uid="{00000000-0005-0000-0000-00008D3A0000}"/>
    <cellStyle name="Header2 2 3 2 3 5 5 3" xfId="37269" xr:uid="{00000000-0005-0000-0000-00008E3A0000}"/>
    <cellStyle name="Header2 2 3 2 3 5 6" xfId="23482" xr:uid="{00000000-0005-0000-0000-00008F3A0000}"/>
    <cellStyle name="Header2 2 3 2 3 5 6 2" xfId="21889" xr:uid="{00000000-0005-0000-0000-0000903A0000}"/>
    <cellStyle name="Header2 2 3 2 3 5 7" xfId="23053" xr:uid="{00000000-0005-0000-0000-0000913A0000}"/>
    <cellStyle name="Header2 2 3 2 3 5 7 2" xfId="22070" xr:uid="{00000000-0005-0000-0000-0000923A0000}"/>
    <cellStyle name="Header2 2 3 2 3 5 8" xfId="22379" xr:uid="{00000000-0005-0000-0000-0000933A0000}"/>
    <cellStyle name="Header2 2 3 2 3 6" xfId="16185" xr:uid="{00000000-0005-0000-0000-0000943A0000}"/>
    <cellStyle name="Header2 2 3 2 3 6 2" xfId="19481" xr:uid="{00000000-0005-0000-0000-0000953A0000}"/>
    <cellStyle name="Header2 2 3 2 3 6 2 2" xfId="31298" xr:uid="{00000000-0005-0000-0000-0000963A0000}"/>
    <cellStyle name="Header2 2 3 2 3 6 2 2 2" xfId="41297" xr:uid="{00000000-0005-0000-0000-0000973A0000}"/>
    <cellStyle name="Header2 2 3 2 3 6 2 3" xfId="26956" xr:uid="{00000000-0005-0000-0000-0000983A0000}"/>
    <cellStyle name="Header2 2 3 2 3 6 2 4" xfId="36146" xr:uid="{00000000-0005-0000-0000-0000993A0000}"/>
    <cellStyle name="Header2 2 3 2 3 6 3" xfId="20087" xr:uid="{00000000-0005-0000-0000-00009A3A0000}"/>
    <cellStyle name="Header2 2 3 2 3 6 3 2" xfId="31904" xr:uid="{00000000-0005-0000-0000-00009B3A0000}"/>
    <cellStyle name="Header2 2 3 2 3 6 3 2 2" xfId="41903" xr:uid="{00000000-0005-0000-0000-00009C3A0000}"/>
    <cellStyle name="Header2 2 3 2 3 6 3 3" xfId="27562" xr:uid="{00000000-0005-0000-0000-00009D3A0000}"/>
    <cellStyle name="Header2 2 3 2 3 6 3 4" xfId="36752" xr:uid="{00000000-0005-0000-0000-00009E3A0000}"/>
    <cellStyle name="Header2 2 3 2 3 6 4" xfId="18055" xr:uid="{00000000-0005-0000-0000-00009F3A0000}"/>
    <cellStyle name="Header2 2 3 2 3 6 4 2" xfId="29872" xr:uid="{00000000-0005-0000-0000-0000A03A0000}"/>
    <cellStyle name="Header2 2 3 2 3 6 4 2 2" xfId="39871" xr:uid="{00000000-0005-0000-0000-0000A13A0000}"/>
    <cellStyle name="Header2 2 3 2 3 6 4 3" xfId="25630" xr:uid="{00000000-0005-0000-0000-0000A23A0000}"/>
    <cellStyle name="Header2 2 3 2 3 6 4 4" xfId="34720" xr:uid="{00000000-0005-0000-0000-0000A33A0000}"/>
    <cellStyle name="Header2 2 3 2 3 6 5" xfId="20896" xr:uid="{00000000-0005-0000-0000-0000A43A0000}"/>
    <cellStyle name="Header2 2 3 2 3 6 5 2" xfId="32713" xr:uid="{00000000-0005-0000-0000-0000A53A0000}"/>
    <cellStyle name="Header2 2 3 2 3 6 5 2 2" xfId="42712" xr:uid="{00000000-0005-0000-0000-0000A63A0000}"/>
    <cellStyle name="Header2 2 3 2 3 6 5 3" xfId="37561" xr:uid="{00000000-0005-0000-0000-0000A73A0000}"/>
    <cellStyle name="Header2 2 3 2 3 6 6" xfId="28002" xr:uid="{00000000-0005-0000-0000-0000A83A0000}"/>
    <cellStyle name="Header2 2 3 2 3 6 6 2" xfId="38001" xr:uid="{00000000-0005-0000-0000-0000A93A0000}"/>
    <cellStyle name="Header2 2 3 2 3 6 7" xfId="21474" xr:uid="{00000000-0005-0000-0000-0000AA3A0000}"/>
    <cellStyle name="Header2 2 3 2 3 7" xfId="15903" xr:uid="{00000000-0005-0000-0000-0000AB3A0000}"/>
    <cellStyle name="Header2 2 3 2 3 7 2" xfId="27720" xr:uid="{00000000-0005-0000-0000-0000AC3A0000}"/>
    <cellStyle name="Header2 2 3 2 3 7 2 2" xfId="37719" xr:uid="{00000000-0005-0000-0000-0000AD3A0000}"/>
    <cellStyle name="Header2 2 3 2 3 7 3" xfId="23781" xr:uid="{00000000-0005-0000-0000-0000AE3A0000}"/>
    <cellStyle name="Header2 2 3 2 3 7 4" xfId="32871" xr:uid="{00000000-0005-0000-0000-0000AF3A0000}"/>
    <cellStyle name="Header2 2 3 2 3 8" xfId="16665" xr:uid="{00000000-0005-0000-0000-0000B03A0000}"/>
    <cellStyle name="Header2 2 3 2 3 8 2" xfId="28482" xr:uid="{00000000-0005-0000-0000-0000B13A0000}"/>
    <cellStyle name="Header2 2 3 2 3 8 2 2" xfId="38481" xr:uid="{00000000-0005-0000-0000-0000B23A0000}"/>
    <cellStyle name="Header2 2 3 2 3 8 3" xfId="24240" xr:uid="{00000000-0005-0000-0000-0000B33A0000}"/>
    <cellStyle name="Header2 2 3 2 3 8 4" xfId="33330" xr:uid="{00000000-0005-0000-0000-0000B43A0000}"/>
    <cellStyle name="Header2 2 3 2 3 9" xfId="16957" xr:uid="{00000000-0005-0000-0000-0000B53A0000}"/>
    <cellStyle name="Header2 2 3 2 3 9 2" xfId="28774" xr:uid="{00000000-0005-0000-0000-0000B63A0000}"/>
    <cellStyle name="Header2 2 3 2 3 9 2 2" xfId="38773" xr:uid="{00000000-0005-0000-0000-0000B73A0000}"/>
    <cellStyle name="Header2 2 3 2 3 9 3" xfId="24532" xr:uid="{00000000-0005-0000-0000-0000B83A0000}"/>
    <cellStyle name="Header2 2 3 2 3 9 4" xfId="33622" xr:uid="{00000000-0005-0000-0000-0000B93A0000}"/>
    <cellStyle name="Header2 2 3 2 4" xfId="7801" xr:uid="{00000000-0005-0000-0000-0000BA3A0000}"/>
    <cellStyle name="Header2 2 3 2 4 10" xfId="18801" xr:uid="{00000000-0005-0000-0000-0000BB3A0000}"/>
    <cellStyle name="Header2 2 3 2 4 10 2" xfId="30618" xr:uid="{00000000-0005-0000-0000-0000BC3A0000}"/>
    <cellStyle name="Header2 2 3 2 4 10 2 2" xfId="40617" xr:uid="{00000000-0005-0000-0000-0000BD3A0000}"/>
    <cellStyle name="Header2 2 3 2 4 10 3" xfId="26276" xr:uid="{00000000-0005-0000-0000-0000BE3A0000}"/>
    <cellStyle name="Header2 2 3 2 4 10 4" xfId="35466" xr:uid="{00000000-0005-0000-0000-0000BF3A0000}"/>
    <cellStyle name="Header2 2 3 2 4 11" xfId="18230" xr:uid="{00000000-0005-0000-0000-0000C03A0000}"/>
    <cellStyle name="Header2 2 3 2 4 11 2" xfId="30047" xr:uid="{00000000-0005-0000-0000-0000C13A0000}"/>
    <cellStyle name="Header2 2 3 2 4 11 2 2" xfId="40046" xr:uid="{00000000-0005-0000-0000-0000C23A0000}"/>
    <cellStyle name="Header2 2 3 2 4 11 3" xfId="34895" xr:uid="{00000000-0005-0000-0000-0000C33A0000}"/>
    <cellStyle name="Header2 2 3 2 4 12" xfId="23301" xr:uid="{00000000-0005-0000-0000-0000C43A0000}"/>
    <cellStyle name="Header2 2 3 2 4 12 2" xfId="21164" xr:uid="{00000000-0005-0000-0000-0000C53A0000}"/>
    <cellStyle name="Header2 2 3 2 4 13" xfId="22695" xr:uid="{00000000-0005-0000-0000-0000C63A0000}"/>
    <cellStyle name="Header2 2 3 2 4 2" xfId="15608" xr:uid="{00000000-0005-0000-0000-0000C73A0000}"/>
    <cellStyle name="Header2 2 3 2 4 2 2" xfId="19185" xr:uid="{00000000-0005-0000-0000-0000C83A0000}"/>
    <cellStyle name="Header2 2 3 2 4 2 2 2" xfId="31002" xr:uid="{00000000-0005-0000-0000-0000C93A0000}"/>
    <cellStyle name="Header2 2 3 2 4 2 2 2 2" xfId="41001" xr:uid="{00000000-0005-0000-0000-0000CA3A0000}"/>
    <cellStyle name="Header2 2 3 2 4 2 2 3" xfId="26660" xr:uid="{00000000-0005-0000-0000-0000CB3A0000}"/>
    <cellStyle name="Header2 2 3 2 4 2 2 4" xfId="35850" xr:uid="{00000000-0005-0000-0000-0000CC3A0000}"/>
    <cellStyle name="Header2 2 3 2 4 2 3" xfId="19791" xr:uid="{00000000-0005-0000-0000-0000CD3A0000}"/>
    <cellStyle name="Header2 2 3 2 4 2 3 2" xfId="31608" xr:uid="{00000000-0005-0000-0000-0000CE3A0000}"/>
    <cellStyle name="Header2 2 3 2 4 2 3 2 2" xfId="41607" xr:uid="{00000000-0005-0000-0000-0000CF3A0000}"/>
    <cellStyle name="Header2 2 3 2 4 2 3 3" xfId="27266" xr:uid="{00000000-0005-0000-0000-0000D03A0000}"/>
    <cellStyle name="Header2 2 3 2 4 2 3 4" xfId="36456" xr:uid="{00000000-0005-0000-0000-0000D13A0000}"/>
    <cellStyle name="Header2 2 3 2 4 2 4" xfId="18141" xr:uid="{00000000-0005-0000-0000-0000D23A0000}"/>
    <cellStyle name="Header2 2 3 2 4 2 4 2" xfId="29958" xr:uid="{00000000-0005-0000-0000-0000D33A0000}"/>
    <cellStyle name="Header2 2 3 2 4 2 4 2 2" xfId="39957" xr:uid="{00000000-0005-0000-0000-0000D43A0000}"/>
    <cellStyle name="Header2 2 3 2 4 2 4 3" xfId="25716" xr:uid="{00000000-0005-0000-0000-0000D53A0000}"/>
    <cellStyle name="Header2 2 3 2 4 2 4 4" xfId="34806" xr:uid="{00000000-0005-0000-0000-0000D63A0000}"/>
    <cellStyle name="Header2 2 3 2 4 2 5" xfId="20600" xr:uid="{00000000-0005-0000-0000-0000D73A0000}"/>
    <cellStyle name="Header2 2 3 2 4 2 5 2" xfId="32417" xr:uid="{00000000-0005-0000-0000-0000D83A0000}"/>
    <cellStyle name="Header2 2 3 2 4 2 5 2 2" xfId="42416" xr:uid="{00000000-0005-0000-0000-0000D93A0000}"/>
    <cellStyle name="Header2 2 3 2 4 2 5 3" xfId="37265" xr:uid="{00000000-0005-0000-0000-0000DA3A0000}"/>
    <cellStyle name="Header2 2 3 2 4 2 6" xfId="23486" xr:uid="{00000000-0005-0000-0000-0000DB3A0000}"/>
    <cellStyle name="Header2 2 3 2 4 2 6 2" xfId="21049" xr:uid="{00000000-0005-0000-0000-0000DC3A0000}"/>
    <cellStyle name="Header2 2 3 2 4 2 7" xfId="22867" xr:uid="{00000000-0005-0000-0000-0000DD3A0000}"/>
    <cellStyle name="Header2 2 3 2 4 2 7 2" xfId="21373" xr:uid="{00000000-0005-0000-0000-0000DE3A0000}"/>
    <cellStyle name="Header2 2 3 2 4 2 8" xfId="22382" xr:uid="{00000000-0005-0000-0000-0000DF3A0000}"/>
    <cellStyle name="Header2 2 3 2 4 3" xfId="16189" xr:uid="{00000000-0005-0000-0000-0000E03A0000}"/>
    <cellStyle name="Header2 2 3 2 4 3 2" xfId="19477" xr:uid="{00000000-0005-0000-0000-0000E13A0000}"/>
    <cellStyle name="Header2 2 3 2 4 3 2 2" xfId="31294" xr:uid="{00000000-0005-0000-0000-0000E23A0000}"/>
    <cellStyle name="Header2 2 3 2 4 3 2 2 2" xfId="41293" xr:uid="{00000000-0005-0000-0000-0000E33A0000}"/>
    <cellStyle name="Header2 2 3 2 4 3 2 3" xfId="26952" xr:uid="{00000000-0005-0000-0000-0000E43A0000}"/>
    <cellStyle name="Header2 2 3 2 4 3 2 4" xfId="36142" xr:uid="{00000000-0005-0000-0000-0000E53A0000}"/>
    <cellStyle name="Header2 2 3 2 4 3 3" xfId="20083" xr:uid="{00000000-0005-0000-0000-0000E63A0000}"/>
    <cellStyle name="Header2 2 3 2 4 3 3 2" xfId="31900" xr:uid="{00000000-0005-0000-0000-0000E73A0000}"/>
    <cellStyle name="Header2 2 3 2 4 3 3 2 2" xfId="41899" xr:uid="{00000000-0005-0000-0000-0000E83A0000}"/>
    <cellStyle name="Header2 2 3 2 4 3 3 3" xfId="27558" xr:uid="{00000000-0005-0000-0000-0000E93A0000}"/>
    <cellStyle name="Header2 2 3 2 4 3 3 4" xfId="36748" xr:uid="{00000000-0005-0000-0000-0000EA3A0000}"/>
    <cellStyle name="Header2 2 3 2 4 3 4" xfId="17893" xr:uid="{00000000-0005-0000-0000-0000EB3A0000}"/>
    <cellStyle name="Header2 2 3 2 4 3 4 2" xfId="29710" xr:uid="{00000000-0005-0000-0000-0000EC3A0000}"/>
    <cellStyle name="Header2 2 3 2 4 3 4 2 2" xfId="39709" xr:uid="{00000000-0005-0000-0000-0000ED3A0000}"/>
    <cellStyle name="Header2 2 3 2 4 3 4 3" xfId="25468" xr:uid="{00000000-0005-0000-0000-0000EE3A0000}"/>
    <cellStyle name="Header2 2 3 2 4 3 4 4" xfId="34558" xr:uid="{00000000-0005-0000-0000-0000EF3A0000}"/>
    <cellStyle name="Header2 2 3 2 4 3 5" xfId="20892" xr:uid="{00000000-0005-0000-0000-0000F03A0000}"/>
    <cellStyle name="Header2 2 3 2 4 3 5 2" xfId="32709" xr:uid="{00000000-0005-0000-0000-0000F13A0000}"/>
    <cellStyle name="Header2 2 3 2 4 3 5 2 2" xfId="42708" xr:uid="{00000000-0005-0000-0000-0000F23A0000}"/>
    <cellStyle name="Header2 2 3 2 4 3 5 3" xfId="37557" xr:uid="{00000000-0005-0000-0000-0000F33A0000}"/>
    <cellStyle name="Header2 2 3 2 4 3 6" xfId="28006" xr:uid="{00000000-0005-0000-0000-0000F43A0000}"/>
    <cellStyle name="Header2 2 3 2 4 3 6 2" xfId="38005" xr:uid="{00000000-0005-0000-0000-0000F53A0000}"/>
    <cellStyle name="Header2 2 3 2 4 3 7" xfId="21477" xr:uid="{00000000-0005-0000-0000-0000F63A0000}"/>
    <cellStyle name="Header2 2 3 2 4 4" xfId="15907" xr:uid="{00000000-0005-0000-0000-0000F73A0000}"/>
    <cellStyle name="Header2 2 3 2 4 4 2" xfId="27724" xr:uid="{00000000-0005-0000-0000-0000F83A0000}"/>
    <cellStyle name="Header2 2 3 2 4 4 2 2" xfId="37723" xr:uid="{00000000-0005-0000-0000-0000F93A0000}"/>
    <cellStyle name="Header2 2 3 2 4 4 3" xfId="23785" xr:uid="{00000000-0005-0000-0000-0000FA3A0000}"/>
    <cellStyle name="Header2 2 3 2 4 4 4" xfId="32875" xr:uid="{00000000-0005-0000-0000-0000FB3A0000}"/>
    <cellStyle name="Header2 2 3 2 4 5" xfId="16661" xr:uid="{00000000-0005-0000-0000-0000FC3A0000}"/>
    <cellStyle name="Header2 2 3 2 4 5 2" xfId="28478" xr:uid="{00000000-0005-0000-0000-0000FD3A0000}"/>
    <cellStyle name="Header2 2 3 2 4 5 2 2" xfId="38477" xr:uid="{00000000-0005-0000-0000-0000FE3A0000}"/>
    <cellStyle name="Header2 2 3 2 4 5 3" xfId="24236" xr:uid="{00000000-0005-0000-0000-0000FF3A0000}"/>
    <cellStyle name="Header2 2 3 2 4 5 4" xfId="33326" xr:uid="{00000000-0005-0000-0000-0000003B0000}"/>
    <cellStyle name="Header2 2 3 2 4 6" xfId="16953" xr:uid="{00000000-0005-0000-0000-0000013B0000}"/>
    <cellStyle name="Header2 2 3 2 4 6 2" xfId="28770" xr:uid="{00000000-0005-0000-0000-0000023B0000}"/>
    <cellStyle name="Header2 2 3 2 4 6 2 2" xfId="38769" xr:uid="{00000000-0005-0000-0000-0000033B0000}"/>
    <cellStyle name="Header2 2 3 2 4 6 3" xfId="24528" xr:uid="{00000000-0005-0000-0000-0000043B0000}"/>
    <cellStyle name="Header2 2 3 2 4 6 4" xfId="33618" xr:uid="{00000000-0005-0000-0000-0000053B0000}"/>
    <cellStyle name="Header2 2 3 2 4 7" xfId="17123" xr:uid="{00000000-0005-0000-0000-0000063B0000}"/>
    <cellStyle name="Header2 2 3 2 4 7 2" xfId="28940" xr:uid="{00000000-0005-0000-0000-0000073B0000}"/>
    <cellStyle name="Header2 2 3 2 4 7 2 2" xfId="38939" xr:uid="{00000000-0005-0000-0000-0000083B0000}"/>
    <cellStyle name="Header2 2 3 2 4 7 3" xfId="24698" xr:uid="{00000000-0005-0000-0000-0000093B0000}"/>
    <cellStyle name="Header2 2 3 2 4 7 4" xfId="33788" xr:uid="{00000000-0005-0000-0000-00000A3B0000}"/>
    <cellStyle name="Header2 2 3 2 4 8" xfId="17426" xr:uid="{00000000-0005-0000-0000-00000B3B0000}"/>
    <cellStyle name="Header2 2 3 2 4 8 2" xfId="29243" xr:uid="{00000000-0005-0000-0000-00000C3B0000}"/>
    <cellStyle name="Header2 2 3 2 4 8 2 2" xfId="39242" xr:uid="{00000000-0005-0000-0000-00000D3B0000}"/>
    <cellStyle name="Header2 2 3 2 4 8 3" xfId="25001" xr:uid="{00000000-0005-0000-0000-00000E3B0000}"/>
    <cellStyle name="Header2 2 3 2 4 8 4" xfId="34091" xr:uid="{00000000-0005-0000-0000-00000F3B0000}"/>
    <cellStyle name="Header2 2 3 2 4 9" xfId="18509" xr:uid="{00000000-0005-0000-0000-0000103B0000}"/>
    <cellStyle name="Header2 2 3 2 4 9 2" xfId="30326" xr:uid="{00000000-0005-0000-0000-0000113B0000}"/>
    <cellStyle name="Header2 2 3 2 4 9 2 2" xfId="40325" xr:uid="{00000000-0005-0000-0000-0000123B0000}"/>
    <cellStyle name="Header2 2 3 2 4 9 3" xfId="25984" xr:uid="{00000000-0005-0000-0000-0000133B0000}"/>
    <cellStyle name="Header2 2 3 2 4 9 4" xfId="35174" xr:uid="{00000000-0005-0000-0000-0000143B0000}"/>
    <cellStyle name="Header2 2 3 2 5" xfId="15599" xr:uid="{00000000-0005-0000-0000-0000153B0000}"/>
    <cellStyle name="Header2 2 3 2 5 2" xfId="19194" xr:uid="{00000000-0005-0000-0000-0000163B0000}"/>
    <cellStyle name="Header2 2 3 2 5 2 2" xfId="31011" xr:uid="{00000000-0005-0000-0000-0000173B0000}"/>
    <cellStyle name="Header2 2 3 2 5 2 2 2" xfId="41010" xr:uid="{00000000-0005-0000-0000-0000183B0000}"/>
    <cellStyle name="Header2 2 3 2 5 2 3" xfId="26669" xr:uid="{00000000-0005-0000-0000-0000193B0000}"/>
    <cellStyle name="Header2 2 3 2 5 2 4" xfId="35859" xr:uid="{00000000-0005-0000-0000-00001A3B0000}"/>
    <cellStyle name="Header2 2 3 2 5 3" xfId="19800" xr:uid="{00000000-0005-0000-0000-00001B3B0000}"/>
    <cellStyle name="Header2 2 3 2 5 3 2" xfId="31617" xr:uid="{00000000-0005-0000-0000-00001C3B0000}"/>
    <cellStyle name="Header2 2 3 2 5 3 2 2" xfId="41616" xr:uid="{00000000-0005-0000-0000-00001D3B0000}"/>
    <cellStyle name="Header2 2 3 2 5 3 3" xfId="27275" xr:uid="{00000000-0005-0000-0000-00001E3B0000}"/>
    <cellStyle name="Header2 2 3 2 5 3 4" xfId="36465" xr:uid="{00000000-0005-0000-0000-00001F3B0000}"/>
    <cellStyle name="Header2 2 3 2 5 4" xfId="17963" xr:uid="{00000000-0005-0000-0000-0000203B0000}"/>
    <cellStyle name="Header2 2 3 2 5 4 2" xfId="29780" xr:uid="{00000000-0005-0000-0000-0000213B0000}"/>
    <cellStyle name="Header2 2 3 2 5 4 2 2" xfId="39779" xr:uid="{00000000-0005-0000-0000-0000223B0000}"/>
    <cellStyle name="Header2 2 3 2 5 4 3" xfId="25538" xr:uid="{00000000-0005-0000-0000-0000233B0000}"/>
    <cellStyle name="Header2 2 3 2 5 4 4" xfId="34628" xr:uid="{00000000-0005-0000-0000-0000243B0000}"/>
    <cellStyle name="Header2 2 3 2 5 5" xfId="20609" xr:uid="{00000000-0005-0000-0000-0000253B0000}"/>
    <cellStyle name="Header2 2 3 2 5 5 2" xfId="32426" xr:uid="{00000000-0005-0000-0000-0000263B0000}"/>
    <cellStyle name="Header2 2 3 2 5 5 2 2" xfId="42425" xr:uid="{00000000-0005-0000-0000-0000273B0000}"/>
    <cellStyle name="Header2 2 3 2 5 5 3" xfId="37274" xr:uid="{00000000-0005-0000-0000-0000283B0000}"/>
    <cellStyle name="Header2 2 3 2 5 6" xfId="23477" xr:uid="{00000000-0005-0000-0000-0000293B0000}"/>
    <cellStyle name="Header2 2 3 2 5 6 2" xfId="21051" xr:uid="{00000000-0005-0000-0000-00002A3B0000}"/>
    <cellStyle name="Header2 2 3 2 5 7" xfId="22869" xr:uid="{00000000-0005-0000-0000-00002B3B0000}"/>
    <cellStyle name="Header2 2 3 2 5 7 2" xfId="22180" xr:uid="{00000000-0005-0000-0000-00002C3B0000}"/>
    <cellStyle name="Header2 2 3 2 5 8" xfId="22375" xr:uid="{00000000-0005-0000-0000-00002D3B0000}"/>
    <cellStyle name="Header2 2 3 2 6" xfId="16180" xr:uid="{00000000-0005-0000-0000-00002E3B0000}"/>
    <cellStyle name="Header2 2 3 2 6 2" xfId="19486" xr:uid="{00000000-0005-0000-0000-00002F3B0000}"/>
    <cellStyle name="Header2 2 3 2 6 2 2" xfId="31303" xr:uid="{00000000-0005-0000-0000-0000303B0000}"/>
    <cellStyle name="Header2 2 3 2 6 2 2 2" xfId="41302" xr:uid="{00000000-0005-0000-0000-0000313B0000}"/>
    <cellStyle name="Header2 2 3 2 6 2 3" xfId="26961" xr:uid="{00000000-0005-0000-0000-0000323B0000}"/>
    <cellStyle name="Header2 2 3 2 6 2 4" xfId="36151" xr:uid="{00000000-0005-0000-0000-0000333B0000}"/>
    <cellStyle name="Header2 2 3 2 6 3" xfId="20092" xr:uid="{00000000-0005-0000-0000-0000343B0000}"/>
    <cellStyle name="Header2 2 3 2 6 3 2" xfId="31909" xr:uid="{00000000-0005-0000-0000-0000353B0000}"/>
    <cellStyle name="Header2 2 3 2 6 3 2 2" xfId="41908" xr:uid="{00000000-0005-0000-0000-0000363B0000}"/>
    <cellStyle name="Header2 2 3 2 6 3 3" xfId="27567" xr:uid="{00000000-0005-0000-0000-0000373B0000}"/>
    <cellStyle name="Header2 2 3 2 6 3 4" xfId="36757" xr:uid="{00000000-0005-0000-0000-0000383B0000}"/>
    <cellStyle name="Header2 2 3 2 6 4" xfId="18053" xr:uid="{00000000-0005-0000-0000-0000393B0000}"/>
    <cellStyle name="Header2 2 3 2 6 4 2" xfId="29870" xr:uid="{00000000-0005-0000-0000-00003A3B0000}"/>
    <cellStyle name="Header2 2 3 2 6 4 2 2" xfId="39869" xr:uid="{00000000-0005-0000-0000-00003B3B0000}"/>
    <cellStyle name="Header2 2 3 2 6 4 3" xfId="25628" xr:uid="{00000000-0005-0000-0000-00003C3B0000}"/>
    <cellStyle name="Header2 2 3 2 6 4 4" xfId="34718" xr:uid="{00000000-0005-0000-0000-00003D3B0000}"/>
    <cellStyle name="Header2 2 3 2 6 5" xfId="20901" xr:uid="{00000000-0005-0000-0000-00003E3B0000}"/>
    <cellStyle name="Header2 2 3 2 6 5 2" xfId="32718" xr:uid="{00000000-0005-0000-0000-00003F3B0000}"/>
    <cellStyle name="Header2 2 3 2 6 5 2 2" xfId="42717" xr:uid="{00000000-0005-0000-0000-0000403B0000}"/>
    <cellStyle name="Header2 2 3 2 6 5 3" xfId="37566" xr:uid="{00000000-0005-0000-0000-0000413B0000}"/>
    <cellStyle name="Header2 2 3 2 6 6" xfId="27997" xr:uid="{00000000-0005-0000-0000-0000423B0000}"/>
    <cellStyle name="Header2 2 3 2 6 6 2" xfId="37996" xr:uid="{00000000-0005-0000-0000-0000433B0000}"/>
    <cellStyle name="Header2 2 3 2 6 7" xfId="21470" xr:uid="{00000000-0005-0000-0000-0000443B0000}"/>
    <cellStyle name="Header2 2 3 2 7" xfId="15845" xr:uid="{00000000-0005-0000-0000-0000453B0000}"/>
    <cellStyle name="Header2 2 3 2 7 2" xfId="27662" xr:uid="{00000000-0005-0000-0000-0000463B0000}"/>
    <cellStyle name="Header2 2 3 2 7 2 2" xfId="37661" xr:uid="{00000000-0005-0000-0000-0000473B0000}"/>
    <cellStyle name="Header2 2 3 2 7 3" xfId="23723" xr:uid="{00000000-0005-0000-0000-0000483B0000}"/>
    <cellStyle name="Header2 2 3 2 7 4" xfId="32813" xr:uid="{00000000-0005-0000-0000-0000493B0000}"/>
    <cellStyle name="Header2 2 3 2 8" xfId="16670" xr:uid="{00000000-0005-0000-0000-00004A3B0000}"/>
    <cellStyle name="Header2 2 3 2 8 2" xfId="28487" xr:uid="{00000000-0005-0000-0000-00004B3B0000}"/>
    <cellStyle name="Header2 2 3 2 8 2 2" xfId="38486" xr:uid="{00000000-0005-0000-0000-00004C3B0000}"/>
    <cellStyle name="Header2 2 3 2 8 3" xfId="24245" xr:uid="{00000000-0005-0000-0000-00004D3B0000}"/>
    <cellStyle name="Header2 2 3 2 8 4" xfId="33335" xr:uid="{00000000-0005-0000-0000-00004E3B0000}"/>
    <cellStyle name="Header2 2 3 2 9" xfId="16962" xr:uid="{00000000-0005-0000-0000-00004F3B0000}"/>
    <cellStyle name="Header2 2 3 2 9 2" xfId="28779" xr:uid="{00000000-0005-0000-0000-0000503B0000}"/>
    <cellStyle name="Header2 2 3 2 9 2 2" xfId="38778" xr:uid="{00000000-0005-0000-0000-0000513B0000}"/>
    <cellStyle name="Header2 2 3 2 9 3" xfId="24537" xr:uid="{00000000-0005-0000-0000-0000523B0000}"/>
    <cellStyle name="Header2 2 3 2 9 4" xfId="33627" xr:uid="{00000000-0005-0000-0000-0000533B0000}"/>
    <cellStyle name="Header2 2 3 3" xfId="7802" xr:uid="{00000000-0005-0000-0000-0000543B0000}"/>
    <cellStyle name="Header2 2 3 3 10" xfId="17124" xr:uid="{00000000-0005-0000-0000-0000553B0000}"/>
    <cellStyle name="Header2 2 3 3 10 2" xfId="28941" xr:uid="{00000000-0005-0000-0000-0000563B0000}"/>
    <cellStyle name="Header2 2 3 3 10 2 2" xfId="38940" xr:uid="{00000000-0005-0000-0000-0000573B0000}"/>
    <cellStyle name="Header2 2 3 3 10 3" xfId="24699" xr:uid="{00000000-0005-0000-0000-0000583B0000}"/>
    <cellStyle name="Header2 2 3 3 10 4" xfId="33789" xr:uid="{00000000-0005-0000-0000-0000593B0000}"/>
    <cellStyle name="Header2 2 3 3 11" xfId="17427" xr:uid="{00000000-0005-0000-0000-00005A3B0000}"/>
    <cellStyle name="Header2 2 3 3 11 2" xfId="29244" xr:uid="{00000000-0005-0000-0000-00005B3B0000}"/>
    <cellStyle name="Header2 2 3 3 11 2 2" xfId="39243" xr:uid="{00000000-0005-0000-0000-00005C3B0000}"/>
    <cellStyle name="Header2 2 3 3 11 3" xfId="25002" xr:uid="{00000000-0005-0000-0000-00005D3B0000}"/>
    <cellStyle name="Header2 2 3 3 11 4" xfId="34092" xr:uid="{00000000-0005-0000-0000-00005E3B0000}"/>
    <cellStyle name="Header2 2 3 3 12" xfId="18508" xr:uid="{00000000-0005-0000-0000-00005F3B0000}"/>
    <cellStyle name="Header2 2 3 3 12 2" xfId="30325" xr:uid="{00000000-0005-0000-0000-0000603B0000}"/>
    <cellStyle name="Header2 2 3 3 12 2 2" xfId="40324" xr:uid="{00000000-0005-0000-0000-0000613B0000}"/>
    <cellStyle name="Header2 2 3 3 12 3" xfId="25983" xr:uid="{00000000-0005-0000-0000-0000623B0000}"/>
    <cellStyle name="Header2 2 3 3 12 4" xfId="35173" xr:uid="{00000000-0005-0000-0000-0000633B0000}"/>
    <cellStyle name="Header2 2 3 3 13" xfId="18800" xr:uid="{00000000-0005-0000-0000-0000643B0000}"/>
    <cellStyle name="Header2 2 3 3 13 2" xfId="30617" xr:uid="{00000000-0005-0000-0000-0000653B0000}"/>
    <cellStyle name="Header2 2 3 3 13 2 2" xfId="40616" xr:uid="{00000000-0005-0000-0000-0000663B0000}"/>
    <cellStyle name="Header2 2 3 3 13 3" xfId="26275" xr:uid="{00000000-0005-0000-0000-0000673B0000}"/>
    <cellStyle name="Header2 2 3 3 13 4" xfId="35465" xr:uid="{00000000-0005-0000-0000-0000683B0000}"/>
    <cellStyle name="Header2 2 3 3 14" xfId="18231" xr:uid="{00000000-0005-0000-0000-0000693B0000}"/>
    <cellStyle name="Header2 2 3 3 14 2" xfId="30048" xr:uid="{00000000-0005-0000-0000-00006A3B0000}"/>
    <cellStyle name="Header2 2 3 3 14 2 2" xfId="40047" xr:uid="{00000000-0005-0000-0000-00006B3B0000}"/>
    <cellStyle name="Header2 2 3 3 14 3" xfId="34896" xr:uid="{00000000-0005-0000-0000-00006C3B0000}"/>
    <cellStyle name="Header2 2 3 3 15" xfId="23300" xr:uid="{00000000-0005-0000-0000-00006D3B0000}"/>
    <cellStyle name="Header2 2 3 3 15 2" xfId="21957" xr:uid="{00000000-0005-0000-0000-00006E3B0000}"/>
    <cellStyle name="Header2 2 3 3 16" xfId="22694" xr:uid="{00000000-0005-0000-0000-00006F3B0000}"/>
    <cellStyle name="Header2 2 3 3 2" xfId="7803" xr:uid="{00000000-0005-0000-0000-0000703B0000}"/>
    <cellStyle name="Header2 2 3 3 2 10" xfId="18926" xr:uid="{00000000-0005-0000-0000-0000713B0000}"/>
    <cellStyle name="Header2 2 3 3 2 10 2" xfId="30743" xr:uid="{00000000-0005-0000-0000-0000723B0000}"/>
    <cellStyle name="Header2 2 3 3 2 10 2 2" xfId="40742" xr:uid="{00000000-0005-0000-0000-0000733B0000}"/>
    <cellStyle name="Header2 2 3 3 2 10 3" xfId="26401" xr:uid="{00000000-0005-0000-0000-0000743B0000}"/>
    <cellStyle name="Header2 2 3 3 2 10 4" xfId="35591" xr:uid="{00000000-0005-0000-0000-0000753B0000}"/>
    <cellStyle name="Header2 2 3 3 2 11" xfId="20228" xr:uid="{00000000-0005-0000-0000-0000763B0000}"/>
    <cellStyle name="Header2 2 3 3 2 11 2" xfId="32045" xr:uid="{00000000-0005-0000-0000-0000773B0000}"/>
    <cellStyle name="Header2 2 3 3 2 11 2 2" xfId="42044" xr:uid="{00000000-0005-0000-0000-0000783B0000}"/>
    <cellStyle name="Header2 2 3 3 2 11 3" xfId="36893" xr:uid="{00000000-0005-0000-0000-0000793B0000}"/>
    <cellStyle name="Header2 2 3 3 2 12" xfId="23299" xr:uid="{00000000-0005-0000-0000-00007A3B0000}"/>
    <cellStyle name="Header2 2 3 3 2 12 2" xfId="21165" xr:uid="{00000000-0005-0000-0000-00007B3B0000}"/>
    <cellStyle name="Header2 2 3 3 2 13" xfId="22693" xr:uid="{00000000-0005-0000-0000-00007C3B0000}"/>
    <cellStyle name="Header2 2 3 3 2 2" xfId="15610" xr:uid="{00000000-0005-0000-0000-00007D3B0000}"/>
    <cellStyle name="Header2 2 3 3 2 2 2" xfId="19183" xr:uid="{00000000-0005-0000-0000-00007E3B0000}"/>
    <cellStyle name="Header2 2 3 3 2 2 2 2" xfId="31000" xr:uid="{00000000-0005-0000-0000-00007F3B0000}"/>
    <cellStyle name="Header2 2 3 3 2 2 2 2 2" xfId="40999" xr:uid="{00000000-0005-0000-0000-0000803B0000}"/>
    <cellStyle name="Header2 2 3 3 2 2 2 3" xfId="26658" xr:uid="{00000000-0005-0000-0000-0000813B0000}"/>
    <cellStyle name="Header2 2 3 3 2 2 2 4" xfId="35848" xr:uid="{00000000-0005-0000-0000-0000823B0000}"/>
    <cellStyle name="Header2 2 3 3 2 2 3" xfId="19789" xr:uid="{00000000-0005-0000-0000-0000833B0000}"/>
    <cellStyle name="Header2 2 3 3 2 2 3 2" xfId="31606" xr:uid="{00000000-0005-0000-0000-0000843B0000}"/>
    <cellStyle name="Header2 2 3 3 2 2 3 2 2" xfId="41605" xr:uid="{00000000-0005-0000-0000-0000853B0000}"/>
    <cellStyle name="Header2 2 3 3 2 2 3 3" xfId="27264" xr:uid="{00000000-0005-0000-0000-0000863B0000}"/>
    <cellStyle name="Header2 2 3 3 2 2 3 4" xfId="36454" xr:uid="{00000000-0005-0000-0000-0000873B0000}"/>
    <cellStyle name="Header2 2 3 3 2 2 4" xfId="18142" xr:uid="{00000000-0005-0000-0000-0000883B0000}"/>
    <cellStyle name="Header2 2 3 3 2 2 4 2" xfId="29959" xr:uid="{00000000-0005-0000-0000-0000893B0000}"/>
    <cellStyle name="Header2 2 3 3 2 2 4 2 2" xfId="39958" xr:uid="{00000000-0005-0000-0000-00008A3B0000}"/>
    <cellStyle name="Header2 2 3 3 2 2 4 3" xfId="25717" xr:uid="{00000000-0005-0000-0000-00008B3B0000}"/>
    <cellStyle name="Header2 2 3 3 2 2 4 4" xfId="34807" xr:uid="{00000000-0005-0000-0000-00008C3B0000}"/>
    <cellStyle name="Header2 2 3 3 2 2 5" xfId="20598" xr:uid="{00000000-0005-0000-0000-00008D3B0000}"/>
    <cellStyle name="Header2 2 3 3 2 2 5 2" xfId="32415" xr:uid="{00000000-0005-0000-0000-00008E3B0000}"/>
    <cellStyle name="Header2 2 3 3 2 2 5 2 2" xfId="42414" xr:uid="{00000000-0005-0000-0000-00008F3B0000}"/>
    <cellStyle name="Header2 2 3 3 2 2 5 3" xfId="37263" xr:uid="{00000000-0005-0000-0000-0000903B0000}"/>
    <cellStyle name="Header2 2 3 3 2 2 6" xfId="23488" xr:uid="{00000000-0005-0000-0000-0000913B0000}"/>
    <cellStyle name="Header2 2 3 3 2 2 6 2" xfId="21048" xr:uid="{00000000-0005-0000-0000-0000923B0000}"/>
    <cellStyle name="Header2 2 3 3 2 2 7" xfId="22866" xr:uid="{00000000-0005-0000-0000-0000933B0000}"/>
    <cellStyle name="Header2 2 3 3 2 2 7 2" xfId="21374" xr:uid="{00000000-0005-0000-0000-0000943B0000}"/>
    <cellStyle name="Header2 2 3 3 2 2 8" xfId="22384" xr:uid="{00000000-0005-0000-0000-0000953B0000}"/>
    <cellStyle name="Header2 2 3 3 2 3" xfId="16191" xr:uid="{00000000-0005-0000-0000-0000963B0000}"/>
    <cellStyle name="Header2 2 3 3 2 3 2" xfId="19533" xr:uid="{00000000-0005-0000-0000-0000973B0000}"/>
    <cellStyle name="Header2 2 3 3 2 3 2 2" xfId="31350" xr:uid="{00000000-0005-0000-0000-0000983B0000}"/>
    <cellStyle name="Header2 2 3 3 2 3 2 2 2" xfId="41349" xr:uid="{00000000-0005-0000-0000-0000993B0000}"/>
    <cellStyle name="Header2 2 3 3 2 3 2 3" xfId="27008" xr:uid="{00000000-0005-0000-0000-00009A3B0000}"/>
    <cellStyle name="Header2 2 3 3 2 3 2 4" xfId="36198" xr:uid="{00000000-0005-0000-0000-00009B3B0000}"/>
    <cellStyle name="Header2 2 3 3 2 3 3" xfId="20139" xr:uid="{00000000-0005-0000-0000-00009C3B0000}"/>
    <cellStyle name="Header2 2 3 3 2 3 3 2" xfId="31956" xr:uid="{00000000-0005-0000-0000-00009D3B0000}"/>
    <cellStyle name="Header2 2 3 3 2 3 3 2 2" xfId="41955" xr:uid="{00000000-0005-0000-0000-00009E3B0000}"/>
    <cellStyle name="Header2 2 3 3 2 3 3 3" xfId="27614" xr:uid="{00000000-0005-0000-0000-00009F3B0000}"/>
    <cellStyle name="Header2 2 3 3 2 3 3 4" xfId="36804" xr:uid="{00000000-0005-0000-0000-0000A03B0000}"/>
    <cellStyle name="Header2 2 3 3 2 3 4" xfId="17749" xr:uid="{00000000-0005-0000-0000-0000A13B0000}"/>
    <cellStyle name="Header2 2 3 3 2 3 4 2" xfId="29566" xr:uid="{00000000-0005-0000-0000-0000A23B0000}"/>
    <cellStyle name="Header2 2 3 3 2 3 4 2 2" xfId="39565" xr:uid="{00000000-0005-0000-0000-0000A33B0000}"/>
    <cellStyle name="Header2 2 3 3 2 3 4 3" xfId="25324" xr:uid="{00000000-0005-0000-0000-0000A43B0000}"/>
    <cellStyle name="Header2 2 3 3 2 3 4 4" xfId="34414" xr:uid="{00000000-0005-0000-0000-0000A53B0000}"/>
    <cellStyle name="Header2 2 3 3 2 3 5" xfId="20948" xr:uid="{00000000-0005-0000-0000-0000A63B0000}"/>
    <cellStyle name="Header2 2 3 3 2 3 5 2" xfId="32765" xr:uid="{00000000-0005-0000-0000-0000A73B0000}"/>
    <cellStyle name="Header2 2 3 3 2 3 5 2 2" xfId="42764" xr:uid="{00000000-0005-0000-0000-0000A83B0000}"/>
    <cellStyle name="Header2 2 3 3 2 3 5 3" xfId="37613" xr:uid="{00000000-0005-0000-0000-0000A93B0000}"/>
    <cellStyle name="Header2 2 3 3 2 3 6" xfId="28008" xr:uid="{00000000-0005-0000-0000-0000AA3B0000}"/>
    <cellStyle name="Header2 2 3 3 2 3 6 2" xfId="38007" xr:uid="{00000000-0005-0000-0000-0000AB3B0000}"/>
    <cellStyle name="Header2 2 3 3 2 3 7" xfId="22215" xr:uid="{00000000-0005-0000-0000-0000AC3B0000}"/>
    <cellStyle name="Header2 2 3 3 2 4" xfId="15831" xr:uid="{00000000-0005-0000-0000-0000AD3B0000}"/>
    <cellStyle name="Header2 2 3 3 2 4 2" xfId="27648" xr:uid="{00000000-0005-0000-0000-0000AE3B0000}"/>
    <cellStyle name="Header2 2 3 3 2 4 2 2" xfId="37647" xr:uid="{00000000-0005-0000-0000-0000AF3B0000}"/>
    <cellStyle name="Header2 2 3 3 2 4 3" xfId="23709" xr:uid="{00000000-0005-0000-0000-0000B03B0000}"/>
    <cellStyle name="Header2 2 3 3 2 4 4" xfId="32799" xr:uid="{00000000-0005-0000-0000-0000B13B0000}"/>
    <cellStyle name="Header2 2 3 3 2 5" xfId="16659" xr:uid="{00000000-0005-0000-0000-0000B23B0000}"/>
    <cellStyle name="Header2 2 3 3 2 5 2" xfId="28476" xr:uid="{00000000-0005-0000-0000-0000B33B0000}"/>
    <cellStyle name="Header2 2 3 3 2 5 2 2" xfId="38475" xr:uid="{00000000-0005-0000-0000-0000B43B0000}"/>
    <cellStyle name="Header2 2 3 3 2 5 3" xfId="24234" xr:uid="{00000000-0005-0000-0000-0000B53B0000}"/>
    <cellStyle name="Header2 2 3 3 2 5 4" xfId="33324" xr:uid="{00000000-0005-0000-0000-0000B63B0000}"/>
    <cellStyle name="Header2 2 3 3 2 6" xfId="17012" xr:uid="{00000000-0005-0000-0000-0000B73B0000}"/>
    <cellStyle name="Header2 2 3 3 2 6 2" xfId="28829" xr:uid="{00000000-0005-0000-0000-0000B83B0000}"/>
    <cellStyle name="Header2 2 3 3 2 6 2 2" xfId="38828" xr:uid="{00000000-0005-0000-0000-0000B93B0000}"/>
    <cellStyle name="Header2 2 3 3 2 6 3" xfId="24587" xr:uid="{00000000-0005-0000-0000-0000BA3B0000}"/>
    <cellStyle name="Header2 2 3 3 2 6 4" xfId="33677" xr:uid="{00000000-0005-0000-0000-0000BB3B0000}"/>
    <cellStyle name="Header2 2 3 3 2 7" xfId="17125" xr:uid="{00000000-0005-0000-0000-0000BC3B0000}"/>
    <cellStyle name="Header2 2 3 3 2 7 2" xfId="28942" xr:uid="{00000000-0005-0000-0000-0000BD3B0000}"/>
    <cellStyle name="Header2 2 3 3 2 7 2 2" xfId="38941" xr:uid="{00000000-0005-0000-0000-0000BE3B0000}"/>
    <cellStyle name="Header2 2 3 3 2 7 3" xfId="24700" xr:uid="{00000000-0005-0000-0000-0000BF3B0000}"/>
    <cellStyle name="Header2 2 3 3 2 7 4" xfId="33790" xr:uid="{00000000-0005-0000-0000-0000C03B0000}"/>
    <cellStyle name="Header2 2 3 3 2 8" xfId="17428" xr:uid="{00000000-0005-0000-0000-0000C13B0000}"/>
    <cellStyle name="Header2 2 3 3 2 8 2" xfId="29245" xr:uid="{00000000-0005-0000-0000-0000C23B0000}"/>
    <cellStyle name="Header2 2 3 3 2 8 2 2" xfId="39244" xr:uid="{00000000-0005-0000-0000-0000C33B0000}"/>
    <cellStyle name="Header2 2 3 3 2 8 3" xfId="25003" xr:uid="{00000000-0005-0000-0000-0000C43B0000}"/>
    <cellStyle name="Header2 2 3 3 2 8 4" xfId="34093" xr:uid="{00000000-0005-0000-0000-0000C53B0000}"/>
    <cellStyle name="Header2 2 3 3 2 9" xfId="18507" xr:uid="{00000000-0005-0000-0000-0000C63B0000}"/>
    <cellStyle name="Header2 2 3 3 2 9 2" xfId="30324" xr:uid="{00000000-0005-0000-0000-0000C73B0000}"/>
    <cellStyle name="Header2 2 3 3 2 9 2 2" xfId="40323" xr:uid="{00000000-0005-0000-0000-0000C83B0000}"/>
    <cellStyle name="Header2 2 3 3 2 9 3" xfId="25982" xr:uid="{00000000-0005-0000-0000-0000C93B0000}"/>
    <cellStyle name="Header2 2 3 3 2 9 4" xfId="35172" xr:uid="{00000000-0005-0000-0000-0000CA3B0000}"/>
    <cellStyle name="Header2 2 3 3 3" xfId="7804" xr:uid="{00000000-0005-0000-0000-0000CB3B0000}"/>
    <cellStyle name="Header2 2 3 3 3 10" xfId="18799" xr:uid="{00000000-0005-0000-0000-0000CC3B0000}"/>
    <cellStyle name="Header2 2 3 3 3 10 2" xfId="30616" xr:uid="{00000000-0005-0000-0000-0000CD3B0000}"/>
    <cellStyle name="Header2 2 3 3 3 10 2 2" xfId="40615" xr:uid="{00000000-0005-0000-0000-0000CE3B0000}"/>
    <cellStyle name="Header2 2 3 3 3 10 3" xfId="26274" xr:uid="{00000000-0005-0000-0000-0000CF3B0000}"/>
    <cellStyle name="Header2 2 3 3 3 10 4" xfId="35464" xr:uid="{00000000-0005-0000-0000-0000D03B0000}"/>
    <cellStyle name="Header2 2 3 3 3 11" xfId="20327" xr:uid="{00000000-0005-0000-0000-0000D13B0000}"/>
    <cellStyle name="Header2 2 3 3 3 11 2" xfId="32144" xr:uid="{00000000-0005-0000-0000-0000D23B0000}"/>
    <cellStyle name="Header2 2 3 3 3 11 2 2" xfId="42143" xr:uid="{00000000-0005-0000-0000-0000D33B0000}"/>
    <cellStyle name="Header2 2 3 3 3 11 3" xfId="36992" xr:uid="{00000000-0005-0000-0000-0000D43B0000}"/>
    <cellStyle name="Header2 2 3 3 3 12" xfId="23298" xr:uid="{00000000-0005-0000-0000-0000D53B0000}"/>
    <cellStyle name="Header2 2 3 3 3 12 2" xfId="21166" xr:uid="{00000000-0005-0000-0000-0000D63B0000}"/>
    <cellStyle name="Header2 2 3 3 3 13" xfId="22692" xr:uid="{00000000-0005-0000-0000-0000D73B0000}"/>
    <cellStyle name="Header2 2 3 3 3 2" xfId="15611" xr:uid="{00000000-0005-0000-0000-0000D83B0000}"/>
    <cellStyle name="Header2 2 3 3 3 2 2" xfId="19182" xr:uid="{00000000-0005-0000-0000-0000D93B0000}"/>
    <cellStyle name="Header2 2 3 3 3 2 2 2" xfId="30999" xr:uid="{00000000-0005-0000-0000-0000DA3B0000}"/>
    <cellStyle name="Header2 2 3 3 3 2 2 2 2" xfId="40998" xr:uid="{00000000-0005-0000-0000-0000DB3B0000}"/>
    <cellStyle name="Header2 2 3 3 3 2 2 3" xfId="26657" xr:uid="{00000000-0005-0000-0000-0000DC3B0000}"/>
    <cellStyle name="Header2 2 3 3 3 2 2 4" xfId="35847" xr:uid="{00000000-0005-0000-0000-0000DD3B0000}"/>
    <cellStyle name="Header2 2 3 3 3 2 3" xfId="19788" xr:uid="{00000000-0005-0000-0000-0000DE3B0000}"/>
    <cellStyle name="Header2 2 3 3 3 2 3 2" xfId="31605" xr:uid="{00000000-0005-0000-0000-0000DF3B0000}"/>
    <cellStyle name="Header2 2 3 3 3 2 3 2 2" xfId="41604" xr:uid="{00000000-0005-0000-0000-0000E03B0000}"/>
    <cellStyle name="Header2 2 3 3 3 2 3 3" xfId="27263" xr:uid="{00000000-0005-0000-0000-0000E13B0000}"/>
    <cellStyle name="Header2 2 3 3 3 2 3 4" xfId="36453" xr:uid="{00000000-0005-0000-0000-0000E23B0000}"/>
    <cellStyle name="Header2 2 3 3 3 2 4" xfId="18143" xr:uid="{00000000-0005-0000-0000-0000E33B0000}"/>
    <cellStyle name="Header2 2 3 3 3 2 4 2" xfId="29960" xr:uid="{00000000-0005-0000-0000-0000E43B0000}"/>
    <cellStyle name="Header2 2 3 3 3 2 4 2 2" xfId="39959" xr:uid="{00000000-0005-0000-0000-0000E53B0000}"/>
    <cellStyle name="Header2 2 3 3 3 2 4 3" xfId="25718" xr:uid="{00000000-0005-0000-0000-0000E63B0000}"/>
    <cellStyle name="Header2 2 3 3 3 2 4 4" xfId="34808" xr:uid="{00000000-0005-0000-0000-0000E73B0000}"/>
    <cellStyle name="Header2 2 3 3 3 2 5" xfId="20597" xr:uid="{00000000-0005-0000-0000-0000E83B0000}"/>
    <cellStyle name="Header2 2 3 3 3 2 5 2" xfId="32414" xr:uid="{00000000-0005-0000-0000-0000E93B0000}"/>
    <cellStyle name="Header2 2 3 3 3 2 5 2 2" xfId="42413" xr:uid="{00000000-0005-0000-0000-0000EA3B0000}"/>
    <cellStyle name="Header2 2 3 3 3 2 5 3" xfId="37262" xr:uid="{00000000-0005-0000-0000-0000EB3B0000}"/>
    <cellStyle name="Header2 2 3 3 3 2 6" xfId="23489" xr:uid="{00000000-0005-0000-0000-0000EC3B0000}"/>
    <cellStyle name="Header2 2 3 3 3 2 6 2" xfId="21047" xr:uid="{00000000-0005-0000-0000-0000ED3B0000}"/>
    <cellStyle name="Header2 2 3 3 3 2 7" xfId="22865" xr:uid="{00000000-0005-0000-0000-0000EE3B0000}"/>
    <cellStyle name="Header2 2 3 3 3 2 7 2" xfId="22181" xr:uid="{00000000-0005-0000-0000-0000EF3B0000}"/>
    <cellStyle name="Header2 2 3 3 3 2 8" xfId="22385" xr:uid="{00000000-0005-0000-0000-0000F03B0000}"/>
    <cellStyle name="Header2 2 3 3 3 3" xfId="16192" xr:uid="{00000000-0005-0000-0000-0000F13B0000}"/>
    <cellStyle name="Header2 2 3 3 3 3 2" xfId="19475" xr:uid="{00000000-0005-0000-0000-0000F23B0000}"/>
    <cellStyle name="Header2 2 3 3 3 3 2 2" xfId="31292" xr:uid="{00000000-0005-0000-0000-0000F33B0000}"/>
    <cellStyle name="Header2 2 3 3 3 3 2 2 2" xfId="41291" xr:uid="{00000000-0005-0000-0000-0000F43B0000}"/>
    <cellStyle name="Header2 2 3 3 3 3 2 3" xfId="26950" xr:uid="{00000000-0005-0000-0000-0000F53B0000}"/>
    <cellStyle name="Header2 2 3 3 3 3 2 4" xfId="36140" xr:uid="{00000000-0005-0000-0000-0000F63B0000}"/>
    <cellStyle name="Header2 2 3 3 3 3 3" xfId="20081" xr:uid="{00000000-0005-0000-0000-0000F73B0000}"/>
    <cellStyle name="Header2 2 3 3 3 3 3 2" xfId="31898" xr:uid="{00000000-0005-0000-0000-0000F83B0000}"/>
    <cellStyle name="Header2 2 3 3 3 3 3 2 2" xfId="41897" xr:uid="{00000000-0005-0000-0000-0000F93B0000}"/>
    <cellStyle name="Header2 2 3 3 3 3 3 3" xfId="27556" xr:uid="{00000000-0005-0000-0000-0000FA3B0000}"/>
    <cellStyle name="Header2 2 3 3 3 3 3 4" xfId="36746" xr:uid="{00000000-0005-0000-0000-0000FB3B0000}"/>
    <cellStyle name="Header2 2 3 3 3 3 4" xfId="17894" xr:uid="{00000000-0005-0000-0000-0000FC3B0000}"/>
    <cellStyle name="Header2 2 3 3 3 3 4 2" xfId="29711" xr:uid="{00000000-0005-0000-0000-0000FD3B0000}"/>
    <cellStyle name="Header2 2 3 3 3 3 4 2 2" xfId="39710" xr:uid="{00000000-0005-0000-0000-0000FE3B0000}"/>
    <cellStyle name="Header2 2 3 3 3 3 4 3" xfId="25469" xr:uid="{00000000-0005-0000-0000-0000FF3B0000}"/>
    <cellStyle name="Header2 2 3 3 3 3 4 4" xfId="34559" xr:uid="{00000000-0005-0000-0000-0000003C0000}"/>
    <cellStyle name="Header2 2 3 3 3 3 5" xfId="20890" xr:uid="{00000000-0005-0000-0000-0000013C0000}"/>
    <cellStyle name="Header2 2 3 3 3 3 5 2" xfId="32707" xr:uid="{00000000-0005-0000-0000-0000023C0000}"/>
    <cellStyle name="Header2 2 3 3 3 3 5 2 2" xfId="42706" xr:uid="{00000000-0005-0000-0000-0000033C0000}"/>
    <cellStyle name="Header2 2 3 3 3 3 5 3" xfId="37555" xr:uid="{00000000-0005-0000-0000-0000043C0000}"/>
    <cellStyle name="Header2 2 3 3 3 3 6" xfId="28009" xr:uid="{00000000-0005-0000-0000-0000053C0000}"/>
    <cellStyle name="Header2 2 3 3 3 3 6 2" xfId="38008" xr:uid="{00000000-0005-0000-0000-0000063C0000}"/>
    <cellStyle name="Header2 2 3 3 3 3 7" xfId="21479" xr:uid="{00000000-0005-0000-0000-0000073C0000}"/>
    <cellStyle name="Header2 2 3 3 3 4" xfId="15909" xr:uid="{00000000-0005-0000-0000-0000083C0000}"/>
    <cellStyle name="Header2 2 3 3 3 4 2" xfId="27726" xr:uid="{00000000-0005-0000-0000-0000093C0000}"/>
    <cellStyle name="Header2 2 3 3 3 4 2 2" xfId="37725" xr:uid="{00000000-0005-0000-0000-00000A3C0000}"/>
    <cellStyle name="Header2 2 3 3 3 4 3" xfId="23787" xr:uid="{00000000-0005-0000-0000-00000B3C0000}"/>
    <cellStyle name="Header2 2 3 3 3 4 4" xfId="32877" xr:uid="{00000000-0005-0000-0000-00000C3C0000}"/>
    <cellStyle name="Header2 2 3 3 3 5" xfId="16658" xr:uid="{00000000-0005-0000-0000-00000D3C0000}"/>
    <cellStyle name="Header2 2 3 3 3 5 2" xfId="28475" xr:uid="{00000000-0005-0000-0000-00000E3C0000}"/>
    <cellStyle name="Header2 2 3 3 3 5 2 2" xfId="38474" xr:uid="{00000000-0005-0000-0000-00000F3C0000}"/>
    <cellStyle name="Header2 2 3 3 3 5 3" xfId="24233" xr:uid="{00000000-0005-0000-0000-0000103C0000}"/>
    <cellStyle name="Header2 2 3 3 3 5 4" xfId="33323" xr:uid="{00000000-0005-0000-0000-0000113C0000}"/>
    <cellStyle name="Header2 2 3 3 3 6" xfId="16951" xr:uid="{00000000-0005-0000-0000-0000123C0000}"/>
    <cellStyle name="Header2 2 3 3 3 6 2" xfId="28768" xr:uid="{00000000-0005-0000-0000-0000133C0000}"/>
    <cellStyle name="Header2 2 3 3 3 6 2 2" xfId="38767" xr:uid="{00000000-0005-0000-0000-0000143C0000}"/>
    <cellStyle name="Header2 2 3 3 3 6 3" xfId="24526" xr:uid="{00000000-0005-0000-0000-0000153C0000}"/>
    <cellStyle name="Header2 2 3 3 3 6 4" xfId="33616" xr:uid="{00000000-0005-0000-0000-0000163C0000}"/>
    <cellStyle name="Header2 2 3 3 3 7" xfId="17126" xr:uid="{00000000-0005-0000-0000-0000173C0000}"/>
    <cellStyle name="Header2 2 3 3 3 7 2" xfId="28943" xr:uid="{00000000-0005-0000-0000-0000183C0000}"/>
    <cellStyle name="Header2 2 3 3 3 7 2 2" xfId="38942" xr:uid="{00000000-0005-0000-0000-0000193C0000}"/>
    <cellStyle name="Header2 2 3 3 3 7 3" xfId="24701" xr:uid="{00000000-0005-0000-0000-00001A3C0000}"/>
    <cellStyle name="Header2 2 3 3 3 7 4" xfId="33791" xr:uid="{00000000-0005-0000-0000-00001B3C0000}"/>
    <cellStyle name="Header2 2 3 3 3 8" xfId="17429" xr:uid="{00000000-0005-0000-0000-00001C3C0000}"/>
    <cellStyle name="Header2 2 3 3 3 8 2" xfId="29246" xr:uid="{00000000-0005-0000-0000-00001D3C0000}"/>
    <cellStyle name="Header2 2 3 3 3 8 2 2" xfId="39245" xr:uid="{00000000-0005-0000-0000-00001E3C0000}"/>
    <cellStyle name="Header2 2 3 3 3 8 3" xfId="25004" xr:uid="{00000000-0005-0000-0000-00001F3C0000}"/>
    <cellStyle name="Header2 2 3 3 3 8 4" xfId="34094" xr:uid="{00000000-0005-0000-0000-0000203C0000}"/>
    <cellStyle name="Header2 2 3 3 3 9" xfId="18506" xr:uid="{00000000-0005-0000-0000-0000213C0000}"/>
    <cellStyle name="Header2 2 3 3 3 9 2" xfId="30323" xr:uid="{00000000-0005-0000-0000-0000223C0000}"/>
    <cellStyle name="Header2 2 3 3 3 9 2 2" xfId="40322" xr:uid="{00000000-0005-0000-0000-0000233C0000}"/>
    <cellStyle name="Header2 2 3 3 3 9 3" xfId="25981" xr:uid="{00000000-0005-0000-0000-0000243C0000}"/>
    <cellStyle name="Header2 2 3 3 3 9 4" xfId="35171" xr:uid="{00000000-0005-0000-0000-0000253C0000}"/>
    <cellStyle name="Header2 2 3 3 4" xfId="7805" xr:uid="{00000000-0005-0000-0000-0000263C0000}"/>
    <cellStyle name="Header2 2 3 3 4 10" xfId="18798" xr:uid="{00000000-0005-0000-0000-0000273C0000}"/>
    <cellStyle name="Header2 2 3 3 4 10 2" xfId="30615" xr:uid="{00000000-0005-0000-0000-0000283C0000}"/>
    <cellStyle name="Header2 2 3 3 4 10 2 2" xfId="40614" xr:uid="{00000000-0005-0000-0000-0000293C0000}"/>
    <cellStyle name="Header2 2 3 3 4 10 3" xfId="26273" xr:uid="{00000000-0005-0000-0000-00002A3C0000}"/>
    <cellStyle name="Header2 2 3 3 4 10 4" xfId="35463" xr:uid="{00000000-0005-0000-0000-00002B3C0000}"/>
    <cellStyle name="Header2 2 3 3 4 11" xfId="18232" xr:uid="{00000000-0005-0000-0000-00002C3C0000}"/>
    <cellStyle name="Header2 2 3 3 4 11 2" xfId="30049" xr:uid="{00000000-0005-0000-0000-00002D3C0000}"/>
    <cellStyle name="Header2 2 3 3 4 11 2 2" xfId="40048" xr:uid="{00000000-0005-0000-0000-00002E3C0000}"/>
    <cellStyle name="Header2 2 3 3 4 11 3" xfId="34897" xr:uid="{00000000-0005-0000-0000-00002F3C0000}"/>
    <cellStyle name="Header2 2 3 3 4 12" xfId="23297" xr:uid="{00000000-0005-0000-0000-0000303C0000}"/>
    <cellStyle name="Header2 2 3 3 4 12 2" xfId="21167" xr:uid="{00000000-0005-0000-0000-0000313C0000}"/>
    <cellStyle name="Header2 2 3 3 4 13" xfId="22691" xr:uid="{00000000-0005-0000-0000-0000323C0000}"/>
    <cellStyle name="Header2 2 3 3 4 2" xfId="15612" xr:uid="{00000000-0005-0000-0000-0000333C0000}"/>
    <cellStyle name="Header2 2 3 3 4 2 2" xfId="19181" xr:uid="{00000000-0005-0000-0000-0000343C0000}"/>
    <cellStyle name="Header2 2 3 3 4 2 2 2" xfId="30998" xr:uid="{00000000-0005-0000-0000-0000353C0000}"/>
    <cellStyle name="Header2 2 3 3 4 2 2 2 2" xfId="40997" xr:uid="{00000000-0005-0000-0000-0000363C0000}"/>
    <cellStyle name="Header2 2 3 3 4 2 2 3" xfId="26656" xr:uid="{00000000-0005-0000-0000-0000373C0000}"/>
    <cellStyle name="Header2 2 3 3 4 2 2 4" xfId="35846" xr:uid="{00000000-0005-0000-0000-0000383C0000}"/>
    <cellStyle name="Header2 2 3 3 4 2 3" xfId="19787" xr:uid="{00000000-0005-0000-0000-0000393C0000}"/>
    <cellStyle name="Header2 2 3 3 4 2 3 2" xfId="31604" xr:uid="{00000000-0005-0000-0000-00003A3C0000}"/>
    <cellStyle name="Header2 2 3 3 4 2 3 2 2" xfId="41603" xr:uid="{00000000-0005-0000-0000-00003B3C0000}"/>
    <cellStyle name="Header2 2 3 3 4 2 3 3" xfId="27262" xr:uid="{00000000-0005-0000-0000-00003C3C0000}"/>
    <cellStyle name="Header2 2 3 3 4 2 3 4" xfId="36452" xr:uid="{00000000-0005-0000-0000-00003D3C0000}"/>
    <cellStyle name="Header2 2 3 3 4 2 4" xfId="18144" xr:uid="{00000000-0005-0000-0000-00003E3C0000}"/>
    <cellStyle name="Header2 2 3 3 4 2 4 2" xfId="29961" xr:uid="{00000000-0005-0000-0000-00003F3C0000}"/>
    <cellStyle name="Header2 2 3 3 4 2 4 2 2" xfId="39960" xr:uid="{00000000-0005-0000-0000-0000403C0000}"/>
    <cellStyle name="Header2 2 3 3 4 2 4 3" xfId="25719" xr:uid="{00000000-0005-0000-0000-0000413C0000}"/>
    <cellStyle name="Header2 2 3 3 4 2 4 4" xfId="34809" xr:uid="{00000000-0005-0000-0000-0000423C0000}"/>
    <cellStyle name="Header2 2 3 3 4 2 5" xfId="20596" xr:uid="{00000000-0005-0000-0000-0000433C0000}"/>
    <cellStyle name="Header2 2 3 3 4 2 5 2" xfId="32413" xr:uid="{00000000-0005-0000-0000-0000443C0000}"/>
    <cellStyle name="Header2 2 3 3 4 2 5 2 2" xfId="42412" xr:uid="{00000000-0005-0000-0000-0000453C0000}"/>
    <cellStyle name="Header2 2 3 3 4 2 5 3" xfId="37261" xr:uid="{00000000-0005-0000-0000-0000463C0000}"/>
    <cellStyle name="Header2 2 3 3 4 2 6" xfId="23490" xr:uid="{00000000-0005-0000-0000-0000473C0000}"/>
    <cellStyle name="Header2 2 3 3 4 2 6 2" xfId="21046" xr:uid="{00000000-0005-0000-0000-0000483C0000}"/>
    <cellStyle name="Header2 2 3 3 4 2 7" xfId="22864" xr:uid="{00000000-0005-0000-0000-0000493C0000}"/>
    <cellStyle name="Header2 2 3 3 4 2 7 2" xfId="21375" xr:uid="{00000000-0005-0000-0000-00004A3C0000}"/>
    <cellStyle name="Header2 2 3 3 4 2 8" xfId="21620" xr:uid="{00000000-0005-0000-0000-00004B3C0000}"/>
    <cellStyle name="Header2 2 3 3 4 3" xfId="16193" xr:uid="{00000000-0005-0000-0000-00004C3C0000}"/>
    <cellStyle name="Header2 2 3 3 4 3 2" xfId="19474" xr:uid="{00000000-0005-0000-0000-00004D3C0000}"/>
    <cellStyle name="Header2 2 3 3 4 3 2 2" xfId="31291" xr:uid="{00000000-0005-0000-0000-00004E3C0000}"/>
    <cellStyle name="Header2 2 3 3 4 3 2 2 2" xfId="41290" xr:uid="{00000000-0005-0000-0000-00004F3C0000}"/>
    <cellStyle name="Header2 2 3 3 4 3 2 3" xfId="26949" xr:uid="{00000000-0005-0000-0000-0000503C0000}"/>
    <cellStyle name="Header2 2 3 3 4 3 2 4" xfId="36139" xr:uid="{00000000-0005-0000-0000-0000513C0000}"/>
    <cellStyle name="Header2 2 3 3 4 3 3" xfId="20080" xr:uid="{00000000-0005-0000-0000-0000523C0000}"/>
    <cellStyle name="Header2 2 3 3 4 3 3 2" xfId="31897" xr:uid="{00000000-0005-0000-0000-0000533C0000}"/>
    <cellStyle name="Header2 2 3 3 4 3 3 2 2" xfId="41896" xr:uid="{00000000-0005-0000-0000-0000543C0000}"/>
    <cellStyle name="Header2 2 3 3 4 3 3 3" xfId="27555" xr:uid="{00000000-0005-0000-0000-0000553C0000}"/>
    <cellStyle name="Header2 2 3 3 4 3 3 4" xfId="36745" xr:uid="{00000000-0005-0000-0000-0000563C0000}"/>
    <cellStyle name="Header2 2 3 3 4 3 4" xfId="18058" xr:uid="{00000000-0005-0000-0000-0000573C0000}"/>
    <cellStyle name="Header2 2 3 3 4 3 4 2" xfId="29875" xr:uid="{00000000-0005-0000-0000-0000583C0000}"/>
    <cellStyle name="Header2 2 3 3 4 3 4 2 2" xfId="39874" xr:uid="{00000000-0005-0000-0000-0000593C0000}"/>
    <cellStyle name="Header2 2 3 3 4 3 4 3" xfId="25633" xr:uid="{00000000-0005-0000-0000-00005A3C0000}"/>
    <cellStyle name="Header2 2 3 3 4 3 4 4" xfId="34723" xr:uid="{00000000-0005-0000-0000-00005B3C0000}"/>
    <cellStyle name="Header2 2 3 3 4 3 5" xfId="20889" xr:uid="{00000000-0005-0000-0000-00005C3C0000}"/>
    <cellStyle name="Header2 2 3 3 4 3 5 2" xfId="32706" xr:uid="{00000000-0005-0000-0000-00005D3C0000}"/>
    <cellStyle name="Header2 2 3 3 4 3 5 2 2" xfId="42705" xr:uid="{00000000-0005-0000-0000-00005E3C0000}"/>
    <cellStyle name="Header2 2 3 3 4 3 5 3" xfId="37554" xr:uid="{00000000-0005-0000-0000-00005F3C0000}"/>
    <cellStyle name="Header2 2 3 3 4 3 6" xfId="28010" xr:uid="{00000000-0005-0000-0000-0000603C0000}"/>
    <cellStyle name="Header2 2 3 3 4 3 6 2" xfId="38009" xr:uid="{00000000-0005-0000-0000-0000613C0000}"/>
    <cellStyle name="Header2 2 3 3 4 3 7" xfId="21480" xr:uid="{00000000-0005-0000-0000-0000623C0000}"/>
    <cellStyle name="Header2 2 3 3 4 4" xfId="15910" xr:uid="{00000000-0005-0000-0000-0000633C0000}"/>
    <cellStyle name="Header2 2 3 3 4 4 2" xfId="27727" xr:uid="{00000000-0005-0000-0000-0000643C0000}"/>
    <cellStyle name="Header2 2 3 3 4 4 2 2" xfId="37726" xr:uid="{00000000-0005-0000-0000-0000653C0000}"/>
    <cellStyle name="Header2 2 3 3 4 4 3" xfId="23788" xr:uid="{00000000-0005-0000-0000-0000663C0000}"/>
    <cellStyle name="Header2 2 3 3 4 4 4" xfId="32878" xr:uid="{00000000-0005-0000-0000-0000673C0000}"/>
    <cellStyle name="Header2 2 3 3 4 5" xfId="16657" xr:uid="{00000000-0005-0000-0000-0000683C0000}"/>
    <cellStyle name="Header2 2 3 3 4 5 2" xfId="28474" xr:uid="{00000000-0005-0000-0000-0000693C0000}"/>
    <cellStyle name="Header2 2 3 3 4 5 2 2" xfId="38473" xr:uid="{00000000-0005-0000-0000-00006A3C0000}"/>
    <cellStyle name="Header2 2 3 3 4 5 3" xfId="24232" xr:uid="{00000000-0005-0000-0000-00006B3C0000}"/>
    <cellStyle name="Header2 2 3 3 4 5 4" xfId="33322" xr:uid="{00000000-0005-0000-0000-00006C3C0000}"/>
    <cellStyle name="Header2 2 3 3 4 6" xfId="16950" xr:uid="{00000000-0005-0000-0000-00006D3C0000}"/>
    <cellStyle name="Header2 2 3 3 4 6 2" xfId="28767" xr:uid="{00000000-0005-0000-0000-00006E3C0000}"/>
    <cellStyle name="Header2 2 3 3 4 6 2 2" xfId="38766" xr:uid="{00000000-0005-0000-0000-00006F3C0000}"/>
    <cellStyle name="Header2 2 3 3 4 6 3" xfId="24525" xr:uid="{00000000-0005-0000-0000-0000703C0000}"/>
    <cellStyle name="Header2 2 3 3 4 6 4" xfId="33615" xr:uid="{00000000-0005-0000-0000-0000713C0000}"/>
    <cellStyle name="Header2 2 3 3 4 7" xfId="17127" xr:uid="{00000000-0005-0000-0000-0000723C0000}"/>
    <cellStyle name="Header2 2 3 3 4 7 2" xfId="28944" xr:uid="{00000000-0005-0000-0000-0000733C0000}"/>
    <cellStyle name="Header2 2 3 3 4 7 2 2" xfId="38943" xr:uid="{00000000-0005-0000-0000-0000743C0000}"/>
    <cellStyle name="Header2 2 3 3 4 7 3" xfId="24702" xr:uid="{00000000-0005-0000-0000-0000753C0000}"/>
    <cellStyle name="Header2 2 3 3 4 7 4" xfId="33792" xr:uid="{00000000-0005-0000-0000-0000763C0000}"/>
    <cellStyle name="Header2 2 3 3 4 8" xfId="17430" xr:uid="{00000000-0005-0000-0000-0000773C0000}"/>
    <cellStyle name="Header2 2 3 3 4 8 2" xfId="29247" xr:uid="{00000000-0005-0000-0000-0000783C0000}"/>
    <cellStyle name="Header2 2 3 3 4 8 2 2" xfId="39246" xr:uid="{00000000-0005-0000-0000-0000793C0000}"/>
    <cellStyle name="Header2 2 3 3 4 8 3" xfId="25005" xr:uid="{00000000-0005-0000-0000-00007A3C0000}"/>
    <cellStyle name="Header2 2 3 3 4 8 4" xfId="34095" xr:uid="{00000000-0005-0000-0000-00007B3C0000}"/>
    <cellStyle name="Header2 2 3 3 4 9" xfId="18505" xr:uid="{00000000-0005-0000-0000-00007C3C0000}"/>
    <cellStyle name="Header2 2 3 3 4 9 2" xfId="30322" xr:uid="{00000000-0005-0000-0000-00007D3C0000}"/>
    <cellStyle name="Header2 2 3 3 4 9 2 2" xfId="40321" xr:uid="{00000000-0005-0000-0000-00007E3C0000}"/>
    <cellStyle name="Header2 2 3 3 4 9 3" xfId="25980" xr:uid="{00000000-0005-0000-0000-00007F3C0000}"/>
    <cellStyle name="Header2 2 3 3 4 9 4" xfId="35170" xr:uid="{00000000-0005-0000-0000-0000803C0000}"/>
    <cellStyle name="Header2 2 3 3 5" xfId="15609" xr:uid="{00000000-0005-0000-0000-0000813C0000}"/>
    <cellStyle name="Header2 2 3 3 5 2" xfId="19184" xr:uid="{00000000-0005-0000-0000-0000823C0000}"/>
    <cellStyle name="Header2 2 3 3 5 2 2" xfId="31001" xr:uid="{00000000-0005-0000-0000-0000833C0000}"/>
    <cellStyle name="Header2 2 3 3 5 2 2 2" xfId="41000" xr:uid="{00000000-0005-0000-0000-0000843C0000}"/>
    <cellStyle name="Header2 2 3 3 5 2 3" xfId="26659" xr:uid="{00000000-0005-0000-0000-0000853C0000}"/>
    <cellStyle name="Header2 2 3 3 5 2 4" xfId="35849" xr:uid="{00000000-0005-0000-0000-0000863C0000}"/>
    <cellStyle name="Header2 2 3 3 5 3" xfId="19790" xr:uid="{00000000-0005-0000-0000-0000873C0000}"/>
    <cellStyle name="Header2 2 3 3 5 3 2" xfId="31607" xr:uid="{00000000-0005-0000-0000-0000883C0000}"/>
    <cellStyle name="Header2 2 3 3 5 3 2 2" xfId="41606" xr:uid="{00000000-0005-0000-0000-0000893C0000}"/>
    <cellStyle name="Header2 2 3 3 5 3 3" xfId="27265" xr:uid="{00000000-0005-0000-0000-00008A3C0000}"/>
    <cellStyle name="Header2 2 3 3 5 3 4" xfId="36455" xr:uid="{00000000-0005-0000-0000-00008B3C0000}"/>
    <cellStyle name="Header2 2 3 3 5 4" xfId="17695" xr:uid="{00000000-0005-0000-0000-00008C3C0000}"/>
    <cellStyle name="Header2 2 3 3 5 4 2" xfId="29512" xr:uid="{00000000-0005-0000-0000-00008D3C0000}"/>
    <cellStyle name="Header2 2 3 3 5 4 2 2" xfId="39511" xr:uid="{00000000-0005-0000-0000-00008E3C0000}"/>
    <cellStyle name="Header2 2 3 3 5 4 3" xfId="25270" xr:uid="{00000000-0005-0000-0000-00008F3C0000}"/>
    <cellStyle name="Header2 2 3 3 5 4 4" xfId="34360" xr:uid="{00000000-0005-0000-0000-0000903C0000}"/>
    <cellStyle name="Header2 2 3 3 5 5" xfId="20599" xr:uid="{00000000-0005-0000-0000-0000913C0000}"/>
    <cellStyle name="Header2 2 3 3 5 5 2" xfId="32416" xr:uid="{00000000-0005-0000-0000-0000923C0000}"/>
    <cellStyle name="Header2 2 3 3 5 5 2 2" xfId="42415" xr:uid="{00000000-0005-0000-0000-0000933C0000}"/>
    <cellStyle name="Header2 2 3 3 5 5 3" xfId="37264" xr:uid="{00000000-0005-0000-0000-0000943C0000}"/>
    <cellStyle name="Header2 2 3 3 5 6" xfId="23487" xr:uid="{00000000-0005-0000-0000-0000953C0000}"/>
    <cellStyle name="Header2 2 3 3 5 6 2" xfId="21886" xr:uid="{00000000-0005-0000-0000-0000963C0000}"/>
    <cellStyle name="Header2 2 3 3 5 7" xfId="23050" xr:uid="{00000000-0005-0000-0000-0000973C0000}"/>
    <cellStyle name="Header2 2 3 3 5 7 2" xfId="22072" xr:uid="{00000000-0005-0000-0000-0000983C0000}"/>
    <cellStyle name="Header2 2 3 3 5 8" xfId="22383" xr:uid="{00000000-0005-0000-0000-0000993C0000}"/>
    <cellStyle name="Header2 2 3 3 6" xfId="16190" xr:uid="{00000000-0005-0000-0000-00009A3C0000}"/>
    <cellStyle name="Header2 2 3 3 6 2" xfId="19476" xr:uid="{00000000-0005-0000-0000-00009B3C0000}"/>
    <cellStyle name="Header2 2 3 3 6 2 2" xfId="31293" xr:uid="{00000000-0005-0000-0000-00009C3C0000}"/>
    <cellStyle name="Header2 2 3 3 6 2 2 2" xfId="41292" xr:uid="{00000000-0005-0000-0000-00009D3C0000}"/>
    <cellStyle name="Header2 2 3 3 6 2 3" xfId="26951" xr:uid="{00000000-0005-0000-0000-00009E3C0000}"/>
    <cellStyle name="Header2 2 3 3 6 2 4" xfId="36141" xr:uid="{00000000-0005-0000-0000-00009F3C0000}"/>
    <cellStyle name="Header2 2 3 3 6 3" xfId="20082" xr:uid="{00000000-0005-0000-0000-0000A03C0000}"/>
    <cellStyle name="Header2 2 3 3 6 3 2" xfId="31899" xr:uid="{00000000-0005-0000-0000-0000A13C0000}"/>
    <cellStyle name="Header2 2 3 3 6 3 2 2" xfId="41898" xr:uid="{00000000-0005-0000-0000-0000A23C0000}"/>
    <cellStyle name="Header2 2 3 3 6 3 3" xfId="27557" xr:uid="{00000000-0005-0000-0000-0000A33C0000}"/>
    <cellStyle name="Header2 2 3 3 6 3 4" xfId="36747" xr:uid="{00000000-0005-0000-0000-0000A43C0000}"/>
    <cellStyle name="Header2 2 3 3 6 4" xfId="18057" xr:uid="{00000000-0005-0000-0000-0000A53C0000}"/>
    <cellStyle name="Header2 2 3 3 6 4 2" xfId="29874" xr:uid="{00000000-0005-0000-0000-0000A63C0000}"/>
    <cellStyle name="Header2 2 3 3 6 4 2 2" xfId="39873" xr:uid="{00000000-0005-0000-0000-0000A73C0000}"/>
    <cellStyle name="Header2 2 3 3 6 4 3" xfId="25632" xr:uid="{00000000-0005-0000-0000-0000A83C0000}"/>
    <cellStyle name="Header2 2 3 3 6 4 4" xfId="34722" xr:uid="{00000000-0005-0000-0000-0000A93C0000}"/>
    <cellStyle name="Header2 2 3 3 6 5" xfId="20891" xr:uid="{00000000-0005-0000-0000-0000AA3C0000}"/>
    <cellStyle name="Header2 2 3 3 6 5 2" xfId="32708" xr:uid="{00000000-0005-0000-0000-0000AB3C0000}"/>
    <cellStyle name="Header2 2 3 3 6 5 2 2" xfId="42707" xr:uid="{00000000-0005-0000-0000-0000AC3C0000}"/>
    <cellStyle name="Header2 2 3 3 6 5 3" xfId="37556" xr:uid="{00000000-0005-0000-0000-0000AD3C0000}"/>
    <cellStyle name="Header2 2 3 3 6 6" xfId="28007" xr:uid="{00000000-0005-0000-0000-0000AE3C0000}"/>
    <cellStyle name="Header2 2 3 3 6 6 2" xfId="38006" xr:uid="{00000000-0005-0000-0000-0000AF3C0000}"/>
    <cellStyle name="Header2 2 3 3 6 7" xfId="21478" xr:uid="{00000000-0005-0000-0000-0000B03C0000}"/>
    <cellStyle name="Header2 2 3 3 7" xfId="15908" xr:uid="{00000000-0005-0000-0000-0000B13C0000}"/>
    <cellStyle name="Header2 2 3 3 7 2" xfId="27725" xr:uid="{00000000-0005-0000-0000-0000B23C0000}"/>
    <cellStyle name="Header2 2 3 3 7 2 2" xfId="37724" xr:uid="{00000000-0005-0000-0000-0000B33C0000}"/>
    <cellStyle name="Header2 2 3 3 7 3" xfId="23786" xr:uid="{00000000-0005-0000-0000-0000B43C0000}"/>
    <cellStyle name="Header2 2 3 3 7 4" xfId="32876" xr:uid="{00000000-0005-0000-0000-0000B53C0000}"/>
    <cellStyle name="Header2 2 3 3 8" xfId="16660" xr:uid="{00000000-0005-0000-0000-0000B63C0000}"/>
    <cellStyle name="Header2 2 3 3 8 2" xfId="28477" xr:uid="{00000000-0005-0000-0000-0000B73C0000}"/>
    <cellStyle name="Header2 2 3 3 8 2 2" xfId="38476" xr:uid="{00000000-0005-0000-0000-0000B83C0000}"/>
    <cellStyle name="Header2 2 3 3 8 3" xfId="24235" xr:uid="{00000000-0005-0000-0000-0000B93C0000}"/>
    <cellStyle name="Header2 2 3 3 8 4" xfId="33325" xr:uid="{00000000-0005-0000-0000-0000BA3C0000}"/>
    <cellStyle name="Header2 2 3 3 9" xfId="16952" xr:uid="{00000000-0005-0000-0000-0000BB3C0000}"/>
    <cellStyle name="Header2 2 3 3 9 2" xfId="28769" xr:uid="{00000000-0005-0000-0000-0000BC3C0000}"/>
    <cellStyle name="Header2 2 3 3 9 2 2" xfId="38768" xr:uid="{00000000-0005-0000-0000-0000BD3C0000}"/>
    <cellStyle name="Header2 2 3 3 9 3" xfId="24527" xr:uid="{00000000-0005-0000-0000-0000BE3C0000}"/>
    <cellStyle name="Header2 2 3 3 9 4" xfId="33617" xr:uid="{00000000-0005-0000-0000-0000BF3C0000}"/>
    <cellStyle name="Header2 2 3 4" xfId="7806" xr:uid="{00000000-0005-0000-0000-0000C03C0000}"/>
    <cellStyle name="Header2 2 3 4 10" xfId="17128" xr:uid="{00000000-0005-0000-0000-0000C13C0000}"/>
    <cellStyle name="Header2 2 3 4 10 2" xfId="28945" xr:uid="{00000000-0005-0000-0000-0000C23C0000}"/>
    <cellStyle name="Header2 2 3 4 10 2 2" xfId="38944" xr:uid="{00000000-0005-0000-0000-0000C33C0000}"/>
    <cellStyle name="Header2 2 3 4 10 3" xfId="24703" xr:uid="{00000000-0005-0000-0000-0000C43C0000}"/>
    <cellStyle name="Header2 2 3 4 10 4" xfId="33793" xr:uid="{00000000-0005-0000-0000-0000C53C0000}"/>
    <cellStyle name="Header2 2 3 4 11" xfId="17431" xr:uid="{00000000-0005-0000-0000-0000C63C0000}"/>
    <cellStyle name="Header2 2 3 4 11 2" xfId="29248" xr:uid="{00000000-0005-0000-0000-0000C73C0000}"/>
    <cellStyle name="Header2 2 3 4 11 2 2" xfId="39247" xr:uid="{00000000-0005-0000-0000-0000C83C0000}"/>
    <cellStyle name="Header2 2 3 4 11 3" xfId="25006" xr:uid="{00000000-0005-0000-0000-0000C93C0000}"/>
    <cellStyle name="Header2 2 3 4 11 4" xfId="34096" xr:uid="{00000000-0005-0000-0000-0000CA3C0000}"/>
    <cellStyle name="Header2 2 3 4 12" xfId="18504" xr:uid="{00000000-0005-0000-0000-0000CB3C0000}"/>
    <cellStyle name="Header2 2 3 4 12 2" xfId="30321" xr:uid="{00000000-0005-0000-0000-0000CC3C0000}"/>
    <cellStyle name="Header2 2 3 4 12 2 2" xfId="40320" xr:uid="{00000000-0005-0000-0000-0000CD3C0000}"/>
    <cellStyle name="Header2 2 3 4 12 3" xfId="25979" xr:uid="{00000000-0005-0000-0000-0000CE3C0000}"/>
    <cellStyle name="Header2 2 3 4 12 4" xfId="35169" xr:uid="{00000000-0005-0000-0000-0000CF3C0000}"/>
    <cellStyle name="Header2 2 3 4 13" xfId="18797" xr:uid="{00000000-0005-0000-0000-0000D03C0000}"/>
    <cellStyle name="Header2 2 3 4 13 2" xfId="30614" xr:uid="{00000000-0005-0000-0000-0000D13C0000}"/>
    <cellStyle name="Header2 2 3 4 13 2 2" xfId="40613" xr:uid="{00000000-0005-0000-0000-0000D23C0000}"/>
    <cellStyle name="Header2 2 3 4 13 3" xfId="26272" xr:uid="{00000000-0005-0000-0000-0000D33C0000}"/>
    <cellStyle name="Header2 2 3 4 13 4" xfId="35462" xr:uid="{00000000-0005-0000-0000-0000D43C0000}"/>
    <cellStyle name="Header2 2 3 4 14" xfId="20227" xr:uid="{00000000-0005-0000-0000-0000D53C0000}"/>
    <cellStyle name="Header2 2 3 4 14 2" xfId="32044" xr:uid="{00000000-0005-0000-0000-0000D63C0000}"/>
    <cellStyle name="Header2 2 3 4 14 2 2" xfId="42043" xr:uid="{00000000-0005-0000-0000-0000D73C0000}"/>
    <cellStyle name="Header2 2 3 4 14 3" xfId="36892" xr:uid="{00000000-0005-0000-0000-0000D83C0000}"/>
    <cellStyle name="Header2 2 3 4 15" xfId="23296" xr:uid="{00000000-0005-0000-0000-0000D93C0000}"/>
    <cellStyle name="Header2 2 3 4 15 2" xfId="21958" xr:uid="{00000000-0005-0000-0000-0000DA3C0000}"/>
    <cellStyle name="Header2 2 3 4 16" xfId="22690" xr:uid="{00000000-0005-0000-0000-0000DB3C0000}"/>
    <cellStyle name="Header2 2 3 4 2" xfId="7807" xr:uid="{00000000-0005-0000-0000-0000DC3C0000}"/>
    <cellStyle name="Header2 2 3 4 2 10" xfId="18796" xr:uid="{00000000-0005-0000-0000-0000DD3C0000}"/>
    <cellStyle name="Header2 2 3 4 2 10 2" xfId="30613" xr:uid="{00000000-0005-0000-0000-0000DE3C0000}"/>
    <cellStyle name="Header2 2 3 4 2 10 2 2" xfId="40612" xr:uid="{00000000-0005-0000-0000-0000DF3C0000}"/>
    <cellStyle name="Header2 2 3 4 2 10 3" xfId="26271" xr:uid="{00000000-0005-0000-0000-0000E03C0000}"/>
    <cellStyle name="Header2 2 3 4 2 10 4" xfId="35461" xr:uid="{00000000-0005-0000-0000-0000E13C0000}"/>
    <cellStyle name="Header2 2 3 4 2 11" xfId="20326" xr:uid="{00000000-0005-0000-0000-0000E23C0000}"/>
    <cellStyle name="Header2 2 3 4 2 11 2" xfId="32143" xr:uid="{00000000-0005-0000-0000-0000E33C0000}"/>
    <cellStyle name="Header2 2 3 4 2 11 2 2" xfId="42142" xr:uid="{00000000-0005-0000-0000-0000E43C0000}"/>
    <cellStyle name="Header2 2 3 4 2 11 3" xfId="36991" xr:uid="{00000000-0005-0000-0000-0000E53C0000}"/>
    <cellStyle name="Header2 2 3 4 2 12" xfId="23295" xr:uid="{00000000-0005-0000-0000-0000E63C0000}"/>
    <cellStyle name="Header2 2 3 4 2 12 2" xfId="21168" xr:uid="{00000000-0005-0000-0000-0000E73C0000}"/>
    <cellStyle name="Header2 2 3 4 2 13" xfId="22689" xr:uid="{00000000-0005-0000-0000-0000E83C0000}"/>
    <cellStyle name="Header2 2 3 4 2 2" xfId="15614" xr:uid="{00000000-0005-0000-0000-0000E93C0000}"/>
    <cellStyle name="Header2 2 3 4 2 2 2" xfId="19179" xr:uid="{00000000-0005-0000-0000-0000EA3C0000}"/>
    <cellStyle name="Header2 2 3 4 2 2 2 2" xfId="30996" xr:uid="{00000000-0005-0000-0000-0000EB3C0000}"/>
    <cellStyle name="Header2 2 3 4 2 2 2 2 2" xfId="40995" xr:uid="{00000000-0005-0000-0000-0000EC3C0000}"/>
    <cellStyle name="Header2 2 3 4 2 2 2 3" xfId="26654" xr:uid="{00000000-0005-0000-0000-0000ED3C0000}"/>
    <cellStyle name="Header2 2 3 4 2 2 2 4" xfId="35844" xr:uid="{00000000-0005-0000-0000-0000EE3C0000}"/>
    <cellStyle name="Header2 2 3 4 2 2 3" xfId="19785" xr:uid="{00000000-0005-0000-0000-0000EF3C0000}"/>
    <cellStyle name="Header2 2 3 4 2 2 3 2" xfId="31602" xr:uid="{00000000-0005-0000-0000-0000F03C0000}"/>
    <cellStyle name="Header2 2 3 4 2 2 3 2 2" xfId="41601" xr:uid="{00000000-0005-0000-0000-0000F13C0000}"/>
    <cellStyle name="Header2 2 3 4 2 2 3 3" xfId="27260" xr:uid="{00000000-0005-0000-0000-0000F23C0000}"/>
    <cellStyle name="Header2 2 3 4 2 2 3 4" xfId="36450" xr:uid="{00000000-0005-0000-0000-0000F33C0000}"/>
    <cellStyle name="Header2 2 3 4 2 2 4" xfId="17816" xr:uid="{00000000-0005-0000-0000-0000F43C0000}"/>
    <cellStyle name="Header2 2 3 4 2 2 4 2" xfId="29633" xr:uid="{00000000-0005-0000-0000-0000F53C0000}"/>
    <cellStyle name="Header2 2 3 4 2 2 4 2 2" xfId="39632" xr:uid="{00000000-0005-0000-0000-0000F63C0000}"/>
    <cellStyle name="Header2 2 3 4 2 2 4 3" xfId="25391" xr:uid="{00000000-0005-0000-0000-0000F73C0000}"/>
    <cellStyle name="Header2 2 3 4 2 2 4 4" xfId="34481" xr:uid="{00000000-0005-0000-0000-0000F83C0000}"/>
    <cellStyle name="Header2 2 3 4 2 2 5" xfId="20594" xr:uid="{00000000-0005-0000-0000-0000F93C0000}"/>
    <cellStyle name="Header2 2 3 4 2 2 5 2" xfId="32411" xr:uid="{00000000-0005-0000-0000-0000FA3C0000}"/>
    <cellStyle name="Header2 2 3 4 2 2 5 2 2" xfId="42410" xr:uid="{00000000-0005-0000-0000-0000FB3C0000}"/>
    <cellStyle name="Header2 2 3 4 2 2 5 3" xfId="37259" xr:uid="{00000000-0005-0000-0000-0000FC3C0000}"/>
    <cellStyle name="Header2 2 3 4 2 2 6" xfId="23492" xr:uid="{00000000-0005-0000-0000-0000FD3C0000}"/>
    <cellStyle name="Header2 2 3 4 2 2 6 2" xfId="21884" xr:uid="{00000000-0005-0000-0000-0000FE3C0000}"/>
    <cellStyle name="Header2 2 3 4 2 2 7" xfId="23048" xr:uid="{00000000-0005-0000-0000-0000FF3C0000}"/>
    <cellStyle name="Header2 2 3 4 2 2 7 2" xfId="22074" xr:uid="{00000000-0005-0000-0000-0000003D0000}"/>
    <cellStyle name="Header2 2 3 4 2 2 8" xfId="21622" xr:uid="{00000000-0005-0000-0000-0000013D0000}"/>
    <cellStyle name="Header2 2 3 4 2 3" xfId="16195" xr:uid="{00000000-0005-0000-0000-0000023D0000}"/>
    <cellStyle name="Header2 2 3 4 2 3 2" xfId="19472" xr:uid="{00000000-0005-0000-0000-0000033D0000}"/>
    <cellStyle name="Header2 2 3 4 2 3 2 2" xfId="31289" xr:uid="{00000000-0005-0000-0000-0000043D0000}"/>
    <cellStyle name="Header2 2 3 4 2 3 2 2 2" xfId="41288" xr:uid="{00000000-0005-0000-0000-0000053D0000}"/>
    <cellStyle name="Header2 2 3 4 2 3 2 3" xfId="26947" xr:uid="{00000000-0005-0000-0000-0000063D0000}"/>
    <cellStyle name="Header2 2 3 4 2 3 2 4" xfId="36137" xr:uid="{00000000-0005-0000-0000-0000073D0000}"/>
    <cellStyle name="Header2 2 3 4 2 3 3" xfId="20078" xr:uid="{00000000-0005-0000-0000-0000083D0000}"/>
    <cellStyle name="Header2 2 3 4 2 3 3 2" xfId="31895" xr:uid="{00000000-0005-0000-0000-0000093D0000}"/>
    <cellStyle name="Header2 2 3 4 2 3 3 2 2" xfId="41894" xr:uid="{00000000-0005-0000-0000-00000A3D0000}"/>
    <cellStyle name="Header2 2 3 4 2 3 3 3" xfId="27553" xr:uid="{00000000-0005-0000-0000-00000B3D0000}"/>
    <cellStyle name="Header2 2 3 4 2 3 3 4" xfId="36743" xr:uid="{00000000-0005-0000-0000-00000C3D0000}"/>
    <cellStyle name="Header2 2 3 4 2 3 4" xfId="17896" xr:uid="{00000000-0005-0000-0000-00000D3D0000}"/>
    <cellStyle name="Header2 2 3 4 2 3 4 2" xfId="29713" xr:uid="{00000000-0005-0000-0000-00000E3D0000}"/>
    <cellStyle name="Header2 2 3 4 2 3 4 2 2" xfId="39712" xr:uid="{00000000-0005-0000-0000-00000F3D0000}"/>
    <cellStyle name="Header2 2 3 4 2 3 4 3" xfId="25471" xr:uid="{00000000-0005-0000-0000-0000103D0000}"/>
    <cellStyle name="Header2 2 3 4 2 3 4 4" xfId="34561" xr:uid="{00000000-0005-0000-0000-0000113D0000}"/>
    <cellStyle name="Header2 2 3 4 2 3 5" xfId="20887" xr:uid="{00000000-0005-0000-0000-0000123D0000}"/>
    <cellStyle name="Header2 2 3 4 2 3 5 2" xfId="32704" xr:uid="{00000000-0005-0000-0000-0000133D0000}"/>
    <cellStyle name="Header2 2 3 4 2 3 5 2 2" xfId="42703" xr:uid="{00000000-0005-0000-0000-0000143D0000}"/>
    <cellStyle name="Header2 2 3 4 2 3 5 3" xfId="37552" xr:uid="{00000000-0005-0000-0000-0000153D0000}"/>
    <cellStyle name="Header2 2 3 4 2 3 6" xfId="28012" xr:uid="{00000000-0005-0000-0000-0000163D0000}"/>
    <cellStyle name="Header2 2 3 4 2 3 6 2" xfId="38011" xr:uid="{00000000-0005-0000-0000-0000173D0000}"/>
    <cellStyle name="Header2 2 3 4 2 3 7" xfId="21482" xr:uid="{00000000-0005-0000-0000-0000183D0000}"/>
    <cellStyle name="Header2 2 3 4 2 4" xfId="15912" xr:uid="{00000000-0005-0000-0000-0000193D0000}"/>
    <cellStyle name="Header2 2 3 4 2 4 2" xfId="27729" xr:uid="{00000000-0005-0000-0000-00001A3D0000}"/>
    <cellStyle name="Header2 2 3 4 2 4 2 2" xfId="37728" xr:uid="{00000000-0005-0000-0000-00001B3D0000}"/>
    <cellStyle name="Header2 2 3 4 2 4 3" xfId="23790" xr:uid="{00000000-0005-0000-0000-00001C3D0000}"/>
    <cellStyle name="Header2 2 3 4 2 4 4" xfId="32880" xr:uid="{00000000-0005-0000-0000-00001D3D0000}"/>
    <cellStyle name="Header2 2 3 4 2 5" xfId="16655" xr:uid="{00000000-0005-0000-0000-00001E3D0000}"/>
    <cellStyle name="Header2 2 3 4 2 5 2" xfId="28472" xr:uid="{00000000-0005-0000-0000-00001F3D0000}"/>
    <cellStyle name="Header2 2 3 4 2 5 2 2" xfId="38471" xr:uid="{00000000-0005-0000-0000-0000203D0000}"/>
    <cellStyle name="Header2 2 3 4 2 5 3" xfId="24230" xr:uid="{00000000-0005-0000-0000-0000213D0000}"/>
    <cellStyle name="Header2 2 3 4 2 5 4" xfId="33320" xr:uid="{00000000-0005-0000-0000-0000223D0000}"/>
    <cellStyle name="Header2 2 3 4 2 6" xfId="16948" xr:uid="{00000000-0005-0000-0000-0000233D0000}"/>
    <cellStyle name="Header2 2 3 4 2 6 2" xfId="28765" xr:uid="{00000000-0005-0000-0000-0000243D0000}"/>
    <cellStyle name="Header2 2 3 4 2 6 2 2" xfId="38764" xr:uid="{00000000-0005-0000-0000-0000253D0000}"/>
    <cellStyle name="Header2 2 3 4 2 6 3" xfId="24523" xr:uid="{00000000-0005-0000-0000-0000263D0000}"/>
    <cellStyle name="Header2 2 3 4 2 6 4" xfId="33613" xr:uid="{00000000-0005-0000-0000-0000273D0000}"/>
    <cellStyle name="Header2 2 3 4 2 7" xfId="17129" xr:uid="{00000000-0005-0000-0000-0000283D0000}"/>
    <cellStyle name="Header2 2 3 4 2 7 2" xfId="28946" xr:uid="{00000000-0005-0000-0000-0000293D0000}"/>
    <cellStyle name="Header2 2 3 4 2 7 2 2" xfId="38945" xr:uid="{00000000-0005-0000-0000-00002A3D0000}"/>
    <cellStyle name="Header2 2 3 4 2 7 3" xfId="24704" xr:uid="{00000000-0005-0000-0000-00002B3D0000}"/>
    <cellStyle name="Header2 2 3 4 2 7 4" xfId="33794" xr:uid="{00000000-0005-0000-0000-00002C3D0000}"/>
    <cellStyle name="Header2 2 3 4 2 8" xfId="17432" xr:uid="{00000000-0005-0000-0000-00002D3D0000}"/>
    <cellStyle name="Header2 2 3 4 2 8 2" xfId="29249" xr:uid="{00000000-0005-0000-0000-00002E3D0000}"/>
    <cellStyle name="Header2 2 3 4 2 8 2 2" xfId="39248" xr:uid="{00000000-0005-0000-0000-00002F3D0000}"/>
    <cellStyle name="Header2 2 3 4 2 8 3" xfId="25007" xr:uid="{00000000-0005-0000-0000-0000303D0000}"/>
    <cellStyle name="Header2 2 3 4 2 8 4" xfId="34097" xr:uid="{00000000-0005-0000-0000-0000313D0000}"/>
    <cellStyle name="Header2 2 3 4 2 9" xfId="18503" xr:uid="{00000000-0005-0000-0000-0000323D0000}"/>
    <cellStyle name="Header2 2 3 4 2 9 2" xfId="30320" xr:uid="{00000000-0005-0000-0000-0000333D0000}"/>
    <cellStyle name="Header2 2 3 4 2 9 2 2" xfId="40319" xr:uid="{00000000-0005-0000-0000-0000343D0000}"/>
    <cellStyle name="Header2 2 3 4 2 9 3" xfId="25978" xr:uid="{00000000-0005-0000-0000-0000353D0000}"/>
    <cellStyle name="Header2 2 3 4 2 9 4" xfId="35168" xr:uid="{00000000-0005-0000-0000-0000363D0000}"/>
    <cellStyle name="Header2 2 3 4 3" xfId="7808" xr:uid="{00000000-0005-0000-0000-0000373D0000}"/>
    <cellStyle name="Header2 2 3 4 3 10" xfId="18795" xr:uid="{00000000-0005-0000-0000-0000383D0000}"/>
    <cellStyle name="Header2 2 3 4 3 10 2" xfId="30612" xr:uid="{00000000-0005-0000-0000-0000393D0000}"/>
    <cellStyle name="Header2 2 3 4 3 10 2 2" xfId="40611" xr:uid="{00000000-0005-0000-0000-00003A3D0000}"/>
    <cellStyle name="Header2 2 3 4 3 10 3" xfId="26270" xr:uid="{00000000-0005-0000-0000-00003B3D0000}"/>
    <cellStyle name="Header2 2 3 4 3 10 4" xfId="35460" xr:uid="{00000000-0005-0000-0000-00003C3D0000}"/>
    <cellStyle name="Header2 2 3 4 3 11" xfId="18233" xr:uid="{00000000-0005-0000-0000-00003D3D0000}"/>
    <cellStyle name="Header2 2 3 4 3 11 2" xfId="30050" xr:uid="{00000000-0005-0000-0000-00003E3D0000}"/>
    <cellStyle name="Header2 2 3 4 3 11 2 2" xfId="40049" xr:uid="{00000000-0005-0000-0000-00003F3D0000}"/>
    <cellStyle name="Header2 2 3 4 3 11 3" xfId="34898" xr:uid="{00000000-0005-0000-0000-0000403D0000}"/>
    <cellStyle name="Header2 2 3 4 3 12" xfId="23294" xr:uid="{00000000-0005-0000-0000-0000413D0000}"/>
    <cellStyle name="Header2 2 3 4 3 12 2" xfId="21169" xr:uid="{00000000-0005-0000-0000-0000423D0000}"/>
    <cellStyle name="Header2 2 3 4 3 13" xfId="22688" xr:uid="{00000000-0005-0000-0000-0000433D0000}"/>
    <cellStyle name="Header2 2 3 4 3 2" xfId="15615" xr:uid="{00000000-0005-0000-0000-0000443D0000}"/>
    <cellStyle name="Header2 2 3 4 3 2 2" xfId="19178" xr:uid="{00000000-0005-0000-0000-0000453D0000}"/>
    <cellStyle name="Header2 2 3 4 3 2 2 2" xfId="30995" xr:uid="{00000000-0005-0000-0000-0000463D0000}"/>
    <cellStyle name="Header2 2 3 4 3 2 2 2 2" xfId="40994" xr:uid="{00000000-0005-0000-0000-0000473D0000}"/>
    <cellStyle name="Header2 2 3 4 3 2 2 3" xfId="26653" xr:uid="{00000000-0005-0000-0000-0000483D0000}"/>
    <cellStyle name="Header2 2 3 4 3 2 2 4" xfId="35843" xr:uid="{00000000-0005-0000-0000-0000493D0000}"/>
    <cellStyle name="Header2 2 3 4 3 2 3" xfId="19784" xr:uid="{00000000-0005-0000-0000-00004A3D0000}"/>
    <cellStyle name="Header2 2 3 4 3 2 3 2" xfId="31601" xr:uid="{00000000-0005-0000-0000-00004B3D0000}"/>
    <cellStyle name="Header2 2 3 4 3 2 3 2 2" xfId="41600" xr:uid="{00000000-0005-0000-0000-00004C3D0000}"/>
    <cellStyle name="Header2 2 3 4 3 2 3 3" xfId="27259" xr:uid="{00000000-0005-0000-0000-00004D3D0000}"/>
    <cellStyle name="Header2 2 3 4 3 2 3 4" xfId="36449" xr:uid="{00000000-0005-0000-0000-00004E3D0000}"/>
    <cellStyle name="Header2 2 3 4 3 2 4" xfId="17968" xr:uid="{00000000-0005-0000-0000-00004F3D0000}"/>
    <cellStyle name="Header2 2 3 4 3 2 4 2" xfId="29785" xr:uid="{00000000-0005-0000-0000-0000503D0000}"/>
    <cellStyle name="Header2 2 3 4 3 2 4 2 2" xfId="39784" xr:uid="{00000000-0005-0000-0000-0000513D0000}"/>
    <cellStyle name="Header2 2 3 4 3 2 4 3" xfId="25543" xr:uid="{00000000-0005-0000-0000-0000523D0000}"/>
    <cellStyle name="Header2 2 3 4 3 2 4 4" xfId="34633" xr:uid="{00000000-0005-0000-0000-0000533D0000}"/>
    <cellStyle name="Header2 2 3 4 3 2 5" xfId="20593" xr:uid="{00000000-0005-0000-0000-0000543D0000}"/>
    <cellStyle name="Header2 2 3 4 3 2 5 2" xfId="32410" xr:uid="{00000000-0005-0000-0000-0000553D0000}"/>
    <cellStyle name="Header2 2 3 4 3 2 5 2 2" xfId="42409" xr:uid="{00000000-0005-0000-0000-0000563D0000}"/>
    <cellStyle name="Header2 2 3 4 3 2 5 3" xfId="37258" xr:uid="{00000000-0005-0000-0000-0000573D0000}"/>
    <cellStyle name="Header2 2 3 4 3 2 6" xfId="23493" xr:uid="{00000000-0005-0000-0000-0000583D0000}"/>
    <cellStyle name="Header2 2 3 4 3 2 6 2" xfId="21883" xr:uid="{00000000-0005-0000-0000-0000593D0000}"/>
    <cellStyle name="Header2 2 3 4 3 2 7" xfId="23047" xr:uid="{00000000-0005-0000-0000-00005A3D0000}"/>
    <cellStyle name="Header2 2 3 4 3 2 7 2" xfId="22075" xr:uid="{00000000-0005-0000-0000-00005B3D0000}"/>
    <cellStyle name="Header2 2 3 4 3 2 8" xfId="22386" xr:uid="{00000000-0005-0000-0000-00005C3D0000}"/>
    <cellStyle name="Header2 2 3 4 3 3" xfId="16196" xr:uid="{00000000-0005-0000-0000-00005D3D0000}"/>
    <cellStyle name="Header2 2 3 4 3 3 2" xfId="19471" xr:uid="{00000000-0005-0000-0000-00005E3D0000}"/>
    <cellStyle name="Header2 2 3 4 3 3 2 2" xfId="31288" xr:uid="{00000000-0005-0000-0000-00005F3D0000}"/>
    <cellStyle name="Header2 2 3 4 3 3 2 2 2" xfId="41287" xr:uid="{00000000-0005-0000-0000-0000603D0000}"/>
    <cellStyle name="Header2 2 3 4 3 3 2 3" xfId="26946" xr:uid="{00000000-0005-0000-0000-0000613D0000}"/>
    <cellStyle name="Header2 2 3 4 3 3 2 4" xfId="36136" xr:uid="{00000000-0005-0000-0000-0000623D0000}"/>
    <cellStyle name="Header2 2 3 4 3 3 3" xfId="20077" xr:uid="{00000000-0005-0000-0000-0000633D0000}"/>
    <cellStyle name="Header2 2 3 4 3 3 3 2" xfId="31894" xr:uid="{00000000-0005-0000-0000-0000643D0000}"/>
    <cellStyle name="Header2 2 3 4 3 3 3 2 2" xfId="41893" xr:uid="{00000000-0005-0000-0000-0000653D0000}"/>
    <cellStyle name="Header2 2 3 4 3 3 3 3" xfId="27552" xr:uid="{00000000-0005-0000-0000-0000663D0000}"/>
    <cellStyle name="Header2 2 3 4 3 3 3 4" xfId="36742" xr:uid="{00000000-0005-0000-0000-0000673D0000}"/>
    <cellStyle name="Header2 2 3 4 3 3 4" xfId="17897" xr:uid="{00000000-0005-0000-0000-0000683D0000}"/>
    <cellStyle name="Header2 2 3 4 3 3 4 2" xfId="29714" xr:uid="{00000000-0005-0000-0000-0000693D0000}"/>
    <cellStyle name="Header2 2 3 4 3 3 4 2 2" xfId="39713" xr:uid="{00000000-0005-0000-0000-00006A3D0000}"/>
    <cellStyle name="Header2 2 3 4 3 3 4 3" xfId="25472" xr:uid="{00000000-0005-0000-0000-00006B3D0000}"/>
    <cellStyle name="Header2 2 3 4 3 3 4 4" xfId="34562" xr:uid="{00000000-0005-0000-0000-00006C3D0000}"/>
    <cellStyle name="Header2 2 3 4 3 3 5" xfId="20886" xr:uid="{00000000-0005-0000-0000-00006D3D0000}"/>
    <cellStyle name="Header2 2 3 4 3 3 5 2" xfId="32703" xr:uid="{00000000-0005-0000-0000-00006E3D0000}"/>
    <cellStyle name="Header2 2 3 4 3 3 5 2 2" xfId="42702" xr:uid="{00000000-0005-0000-0000-00006F3D0000}"/>
    <cellStyle name="Header2 2 3 4 3 3 5 3" xfId="37551" xr:uid="{00000000-0005-0000-0000-0000703D0000}"/>
    <cellStyle name="Header2 2 3 4 3 3 6" xfId="28013" xr:uid="{00000000-0005-0000-0000-0000713D0000}"/>
    <cellStyle name="Header2 2 3 4 3 3 6 2" xfId="38012" xr:uid="{00000000-0005-0000-0000-0000723D0000}"/>
    <cellStyle name="Header2 2 3 4 3 3 7" xfId="21483" xr:uid="{00000000-0005-0000-0000-0000733D0000}"/>
    <cellStyle name="Header2 2 3 4 3 4" xfId="15913" xr:uid="{00000000-0005-0000-0000-0000743D0000}"/>
    <cellStyle name="Header2 2 3 4 3 4 2" xfId="27730" xr:uid="{00000000-0005-0000-0000-0000753D0000}"/>
    <cellStyle name="Header2 2 3 4 3 4 2 2" xfId="37729" xr:uid="{00000000-0005-0000-0000-0000763D0000}"/>
    <cellStyle name="Header2 2 3 4 3 4 3" xfId="23791" xr:uid="{00000000-0005-0000-0000-0000773D0000}"/>
    <cellStyle name="Header2 2 3 4 3 4 4" xfId="32881" xr:uid="{00000000-0005-0000-0000-0000783D0000}"/>
    <cellStyle name="Header2 2 3 4 3 5" xfId="16654" xr:uid="{00000000-0005-0000-0000-0000793D0000}"/>
    <cellStyle name="Header2 2 3 4 3 5 2" xfId="28471" xr:uid="{00000000-0005-0000-0000-00007A3D0000}"/>
    <cellStyle name="Header2 2 3 4 3 5 2 2" xfId="38470" xr:uid="{00000000-0005-0000-0000-00007B3D0000}"/>
    <cellStyle name="Header2 2 3 4 3 5 3" xfId="24229" xr:uid="{00000000-0005-0000-0000-00007C3D0000}"/>
    <cellStyle name="Header2 2 3 4 3 5 4" xfId="33319" xr:uid="{00000000-0005-0000-0000-00007D3D0000}"/>
    <cellStyle name="Header2 2 3 4 3 6" xfId="16947" xr:uid="{00000000-0005-0000-0000-00007E3D0000}"/>
    <cellStyle name="Header2 2 3 4 3 6 2" xfId="28764" xr:uid="{00000000-0005-0000-0000-00007F3D0000}"/>
    <cellStyle name="Header2 2 3 4 3 6 2 2" xfId="38763" xr:uid="{00000000-0005-0000-0000-0000803D0000}"/>
    <cellStyle name="Header2 2 3 4 3 6 3" xfId="24522" xr:uid="{00000000-0005-0000-0000-0000813D0000}"/>
    <cellStyle name="Header2 2 3 4 3 6 4" xfId="33612" xr:uid="{00000000-0005-0000-0000-0000823D0000}"/>
    <cellStyle name="Header2 2 3 4 3 7" xfId="17130" xr:uid="{00000000-0005-0000-0000-0000833D0000}"/>
    <cellStyle name="Header2 2 3 4 3 7 2" xfId="28947" xr:uid="{00000000-0005-0000-0000-0000843D0000}"/>
    <cellStyle name="Header2 2 3 4 3 7 2 2" xfId="38946" xr:uid="{00000000-0005-0000-0000-0000853D0000}"/>
    <cellStyle name="Header2 2 3 4 3 7 3" xfId="24705" xr:uid="{00000000-0005-0000-0000-0000863D0000}"/>
    <cellStyle name="Header2 2 3 4 3 7 4" xfId="33795" xr:uid="{00000000-0005-0000-0000-0000873D0000}"/>
    <cellStyle name="Header2 2 3 4 3 8" xfId="17433" xr:uid="{00000000-0005-0000-0000-0000883D0000}"/>
    <cellStyle name="Header2 2 3 4 3 8 2" xfId="29250" xr:uid="{00000000-0005-0000-0000-0000893D0000}"/>
    <cellStyle name="Header2 2 3 4 3 8 2 2" xfId="39249" xr:uid="{00000000-0005-0000-0000-00008A3D0000}"/>
    <cellStyle name="Header2 2 3 4 3 8 3" xfId="25008" xr:uid="{00000000-0005-0000-0000-00008B3D0000}"/>
    <cellStyle name="Header2 2 3 4 3 8 4" xfId="34098" xr:uid="{00000000-0005-0000-0000-00008C3D0000}"/>
    <cellStyle name="Header2 2 3 4 3 9" xfId="18502" xr:uid="{00000000-0005-0000-0000-00008D3D0000}"/>
    <cellStyle name="Header2 2 3 4 3 9 2" xfId="30319" xr:uid="{00000000-0005-0000-0000-00008E3D0000}"/>
    <cellStyle name="Header2 2 3 4 3 9 2 2" xfId="40318" xr:uid="{00000000-0005-0000-0000-00008F3D0000}"/>
    <cellStyle name="Header2 2 3 4 3 9 3" xfId="25977" xr:uid="{00000000-0005-0000-0000-0000903D0000}"/>
    <cellStyle name="Header2 2 3 4 3 9 4" xfId="35167" xr:uid="{00000000-0005-0000-0000-0000913D0000}"/>
    <cellStyle name="Header2 2 3 4 4" xfId="7809" xr:uid="{00000000-0005-0000-0000-0000923D0000}"/>
    <cellStyle name="Header2 2 3 4 4 10" xfId="18794" xr:uid="{00000000-0005-0000-0000-0000933D0000}"/>
    <cellStyle name="Header2 2 3 4 4 10 2" xfId="30611" xr:uid="{00000000-0005-0000-0000-0000943D0000}"/>
    <cellStyle name="Header2 2 3 4 4 10 2 2" xfId="40610" xr:uid="{00000000-0005-0000-0000-0000953D0000}"/>
    <cellStyle name="Header2 2 3 4 4 10 3" xfId="26269" xr:uid="{00000000-0005-0000-0000-0000963D0000}"/>
    <cellStyle name="Header2 2 3 4 4 10 4" xfId="35459" xr:uid="{00000000-0005-0000-0000-0000973D0000}"/>
    <cellStyle name="Header2 2 3 4 4 11" xfId="20226" xr:uid="{00000000-0005-0000-0000-0000983D0000}"/>
    <cellStyle name="Header2 2 3 4 4 11 2" xfId="32043" xr:uid="{00000000-0005-0000-0000-0000993D0000}"/>
    <cellStyle name="Header2 2 3 4 4 11 2 2" xfId="42042" xr:uid="{00000000-0005-0000-0000-00009A3D0000}"/>
    <cellStyle name="Header2 2 3 4 4 11 3" xfId="36891" xr:uid="{00000000-0005-0000-0000-00009B3D0000}"/>
    <cellStyle name="Header2 2 3 4 4 12" xfId="23293" xr:uid="{00000000-0005-0000-0000-00009C3D0000}"/>
    <cellStyle name="Header2 2 3 4 4 12 2" xfId="21170" xr:uid="{00000000-0005-0000-0000-00009D3D0000}"/>
    <cellStyle name="Header2 2 3 4 4 13" xfId="22687" xr:uid="{00000000-0005-0000-0000-00009E3D0000}"/>
    <cellStyle name="Header2 2 3 4 4 2" xfId="15616" xr:uid="{00000000-0005-0000-0000-00009F3D0000}"/>
    <cellStyle name="Header2 2 3 4 4 2 2" xfId="19177" xr:uid="{00000000-0005-0000-0000-0000A03D0000}"/>
    <cellStyle name="Header2 2 3 4 4 2 2 2" xfId="30994" xr:uid="{00000000-0005-0000-0000-0000A13D0000}"/>
    <cellStyle name="Header2 2 3 4 4 2 2 2 2" xfId="40993" xr:uid="{00000000-0005-0000-0000-0000A23D0000}"/>
    <cellStyle name="Header2 2 3 4 4 2 2 3" xfId="26652" xr:uid="{00000000-0005-0000-0000-0000A33D0000}"/>
    <cellStyle name="Header2 2 3 4 4 2 2 4" xfId="35842" xr:uid="{00000000-0005-0000-0000-0000A43D0000}"/>
    <cellStyle name="Header2 2 3 4 4 2 3" xfId="19783" xr:uid="{00000000-0005-0000-0000-0000A53D0000}"/>
    <cellStyle name="Header2 2 3 4 4 2 3 2" xfId="31600" xr:uid="{00000000-0005-0000-0000-0000A63D0000}"/>
    <cellStyle name="Header2 2 3 4 4 2 3 2 2" xfId="41599" xr:uid="{00000000-0005-0000-0000-0000A73D0000}"/>
    <cellStyle name="Header2 2 3 4 4 2 3 3" xfId="27258" xr:uid="{00000000-0005-0000-0000-0000A83D0000}"/>
    <cellStyle name="Header2 2 3 4 4 2 3 4" xfId="36448" xr:uid="{00000000-0005-0000-0000-0000A93D0000}"/>
    <cellStyle name="Header2 2 3 4 4 2 4" xfId="18885" xr:uid="{00000000-0005-0000-0000-0000AA3D0000}"/>
    <cellStyle name="Header2 2 3 4 4 2 4 2" xfId="30702" xr:uid="{00000000-0005-0000-0000-0000AB3D0000}"/>
    <cellStyle name="Header2 2 3 4 4 2 4 2 2" xfId="40701" xr:uid="{00000000-0005-0000-0000-0000AC3D0000}"/>
    <cellStyle name="Header2 2 3 4 4 2 4 3" xfId="26360" xr:uid="{00000000-0005-0000-0000-0000AD3D0000}"/>
    <cellStyle name="Header2 2 3 4 4 2 4 4" xfId="35550" xr:uid="{00000000-0005-0000-0000-0000AE3D0000}"/>
    <cellStyle name="Header2 2 3 4 4 2 5" xfId="20592" xr:uid="{00000000-0005-0000-0000-0000AF3D0000}"/>
    <cellStyle name="Header2 2 3 4 4 2 5 2" xfId="32409" xr:uid="{00000000-0005-0000-0000-0000B03D0000}"/>
    <cellStyle name="Header2 2 3 4 4 2 5 2 2" xfId="42408" xr:uid="{00000000-0005-0000-0000-0000B13D0000}"/>
    <cellStyle name="Header2 2 3 4 4 2 5 3" xfId="37257" xr:uid="{00000000-0005-0000-0000-0000B23D0000}"/>
    <cellStyle name="Header2 2 3 4 4 2 6" xfId="23494" xr:uid="{00000000-0005-0000-0000-0000B33D0000}"/>
    <cellStyle name="Header2 2 3 4 4 2 6 2" xfId="21882" xr:uid="{00000000-0005-0000-0000-0000B43D0000}"/>
    <cellStyle name="Header2 2 3 4 4 2 7" xfId="23046" xr:uid="{00000000-0005-0000-0000-0000B53D0000}"/>
    <cellStyle name="Header2 2 3 4 4 2 7 2" xfId="21299" xr:uid="{00000000-0005-0000-0000-0000B63D0000}"/>
    <cellStyle name="Header2 2 3 4 4 2 8" xfId="21623" xr:uid="{00000000-0005-0000-0000-0000B73D0000}"/>
    <cellStyle name="Header2 2 3 4 4 3" xfId="16197" xr:uid="{00000000-0005-0000-0000-0000B83D0000}"/>
    <cellStyle name="Header2 2 3 4 4 3 2" xfId="19470" xr:uid="{00000000-0005-0000-0000-0000B93D0000}"/>
    <cellStyle name="Header2 2 3 4 4 3 2 2" xfId="31287" xr:uid="{00000000-0005-0000-0000-0000BA3D0000}"/>
    <cellStyle name="Header2 2 3 4 4 3 2 2 2" xfId="41286" xr:uid="{00000000-0005-0000-0000-0000BB3D0000}"/>
    <cellStyle name="Header2 2 3 4 4 3 2 3" xfId="26945" xr:uid="{00000000-0005-0000-0000-0000BC3D0000}"/>
    <cellStyle name="Header2 2 3 4 4 3 2 4" xfId="36135" xr:uid="{00000000-0005-0000-0000-0000BD3D0000}"/>
    <cellStyle name="Header2 2 3 4 4 3 3" xfId="20076" xr:uid="{00000000-0005-0000-0000-0000BE3D0000}"/>
    <cellStyle name="Header2 2 3 4 4 3 3 2" xfId="31893" xr:uid="{00000000-0005-0000-0000-0000BF3D0000}"/>
    <cellStyle name="Header2 2 3 4 4 3 3 2 2" xfId="41892" xr:uid="{00000000-0005-0000-0000-0000C03D0000}"/>
    <cellStyle name="Header2 2 3 4 4 3 3 3" xfId="27551" xr:uid="{00000000-0005-0000-0000-0000C13D0000}"/>
    <cellStyle name="Header2 2 3 4 4 3 3 4" xfId="36741" xr:uid="{00000000-0005-0000-0000-0000C23D0000}"/>
    <cellStyle name="Header2 2 3 4 4 3 4" xfId="18059" xr:uid="{00000000-0005-0000-0000-0000C33D0000}"/>
    <cellStyle name="Header2 2 3 4 4 3 4 2" xfId="29876" xr:uid="{00000000-0005-0000-0000-0000C43D0000}"/>
    <cellStyle name="Header2 2 3 4 4 3 4 2 2" xfId="39875" xr:uid="{00000000-0005-0000-0000-0000C53D0000}"/>
    <cellStyle name="Header2 2 3 4 4 3 4 3" xfId="25634" xr:uid="{00000000-0005-0000-0000-0000C63D0000}"/>
    <cellStyle name="Header2 2 3 4 4 3 4 4" xfId="34724" xr:uid="{00000000-0005-0000-0000-0000C73D0000}"/>
    <cellStyle name="Header2 2 3 4 4 3 5" xfId="20885" xr:uid="{00000000-0005-0000-0000-0000C83D0000}"/>
    <cellStyle name="Header2 2 3 4 4 3 5 2" xfId="32702" xr:uid="{00000000-0005-0000-0000-0000C93D0000}"/>
    <cellStyle name="Header2 2 3 4 4 3 5 2 2" xfId="42701" xr:uid="{00000000-0005-0000-0000-0000CA3D0000}"/>
    <cellStyle name="Header2 2 3 4 4 3 5 3" xfId="37550" xr:uid="{00000000-0005-0000-0000-0000CB3D0000}"/>
    <cellStyle name="Header2 2 3 4 4 3 6" xfId="28014" xr:uid="{00000000-0005-0000-0000-0000CC3D0000}"/>
    <cellStyle name="Header2 2 3 4 4 3 6 2" xfId="38013" xr:uid="{00000000-0005-0000-0000-0000CD3D0000}"/>
    <cellStyle name="Header2 2 3 4 4 3 7" xfId="21484" xr:uid="{00000000-0005-0000-0000-0000CE3D0000}"/>
    <cellStyle name="Header2 2 3 4 4 4" xfId="15914" xr:uid="{00000000-0005-0000-0000-0000CF3D0000}"/>
    <cellStyle name="Header2 2 3 4 4 4 2" xfId="27731" xr:uid="{00000000-0005-0000-0000-0000D03D0000}"/>
    <cellStyle name="Header2 2 3 4 4 4 2 2" xfId="37730" xr:uid="{00000000-0005-0000-0000-0000D13D0000}"/>
    <cellStyle name="Header2 2 3 4 4 4 3" xfId="23792" xr:uid="{00000000-0005-0000-0000-0000D23D0000}"/>
    <cellStyle name="Header2 2 3 4 4 4 4" xfId="32882" xr:uid="{00000000-0005-0000-0000-0000D33D0000}"/>
    <cellStyle name="Header2 2 3 4 4 5" xfId="16653" xr:uid="{00000000-0005-0000-0000-0000D43D0000}"/>
    <cellStyle name="Header2 2 3 4 4 5 2" xfId="28470" xr:uid="{00000000-0005-0000-0000-0000D53D0000}"/>
    <cellStyle name="Header2 2 3 4 4 5 2 2" xfId="38469" xr:uid="{00000000-0005-0000-0000-0000D63D0000}"/>
    <cellStyle name="Header2 2 3 4 4 5 3" xfId="24228" xr:uid="{00000000-0005-0000-0000-0000D73D0000}"/>
    <cellStyle name="Header2 2 3 4 4 5 4" xfId="33318" xr:uid="{00000000-0005-0000-0000-0000D83D0000}"/>
    <cellStyle name="Header2 2 3 4 4 6" xfId="16946" xr:uid="{00000000-0005-0000-0000-0000D93D0000}"/>
    <cellStyle name="Header2 2 3 4 4 6 2" xfId="28763" xr:uid="{00000000-0005-0000-0000-0000DA3D0000}"/>
    <cellStyle name="Header2 2 3 4 4 6 2 2" xfId="38762" xr:uid="{00000000-0005-0000-0000-0000DB3D0000}"/>
    <cellStyle name="Header2 2 3 4 4 6 3" xfId="24521" xr:uid="{00000000-0005-0000-0000-0000DC3D0000}"/>
    <cellStyle name="Header2 2 3 4 4 6 4" xfId="33611" xr:uid="{00000000-0005-0000-0000-0000DD3D0000}"/>
    <cellStyle name="Header2 2 3 4 4 7" xfId="17131" xr:uid="{00000000-0005-0000-0000-0000DE3D0000}"/>
    <cellStyle name="Header2 2 3 4 4 7 2" xfId="28948" xr:uid="{00000000-0005-0000-0000-0000DF3D0000}"/>
    <cellStyle name="Header2 2 3 4 4 7 2 2" xfId="38947" xr:uid="{00000000-0005-0000-0000-0000E03D0000}"/>
    <cellStyle name="Header2 2 3 4 4 7 3" xfId="24706" xr:uid="{00000000-0005-0000-0000-0000E13D0000}"/>
    <cellStyle name="Header2 2 3 4 4 7 4" xfId="33796" xr:uid="{00000000-0005-0000-0000-0000E23D0000}"/>
    <cellStyle name="Header2 2 3 4 4 8" xfId="17434" xr:uid="{00000000-0005-0000-0000-0000E33D0000}"/>
    <cellStyle name="Header2 2 3 4 4 8 2" xfId="29251" xr:uid="{00000000-0005-0000-0000-0000E43D0000}"/>
    <cellStyle name="Header2 2 3 4 4 8 2 2" xfId="39250" xr:uid="{00000000-0005-0000-0000-0000E53D0000}"/>
    <cellStyle name="Header2 2 3 4 4 8 3" xfId="25009" xr:uid="{00000000-0005-0000-0000-0000E63D0000}"/>
    <cellStyle name="Header2 2 3 4 4 8 4" xfId="34099" xr:uid="{00000000-0005-0000-0000-0000E73D0000}"/>
    <cellStyle name="Header2 2 3 4 4 9" xfId="18501" xr:uid="{00000000-0005-0000-0000-0000E83D0000}"/>
    <cellStyle name="Header2 2 3 4 4 9 2" xfId="30318" xr:uid="{00000000-0005-0000-0000-0000E93D0000}"/>
    <cellStyle name="Header2 2 3 4 4 9 2 2" xfId="40317" xr:uid="{00000000-0005-0000-0000-0000EA3D0000}"/>
    <cellStyle name="Header2 2 3 4 4 9 3" xfId="25976" xr:uid="{00000000-0005-0000-0000-0000EB3D0000}"/>
    <cellStyle name="Header2 2 3 4 4 9 4" xfId="35166" xr:uid="{00000000-0005-0000-0000-0000EC3D0000}"/>
    <cellStyle name="Header2 2 3 4 5" xfId="15613" xr:uid="{00000000-0005-0000-0000-0000ED3D0000}"/>
    <cellStyle name="Header2 2 3 4 5 2" xfId="19180" xr:uid="{00000000-0005-0000-0000-0000EE3D0000}"/>
    <cellStyle name="Header2 2 3 4 5 2 2" xfId="30997" xr:uid="{00000000-0005-0000-0000-0000EF3D0000}"/>
    <cellStyle name="Header2 2 3 4 5 2 2 2" xfId="40996" xr:uid="{00000000-0005-0000-0000-0000F03D0000}"/>
    <cellStyle name="Header2 2 3 4 5 2 3" xfId="26655" xr:uid="{00000000-0005-0000-0000-0000F13D0000}"/>
    <cellStyle name="Header2 2 3 4 5 2 4" xfId="35845" xr:uid="{00000000-0005-0000-0000-0000F23D0000}"/>
    <cellStyle name="Header2 2 3 4 5 3" xfId="19786" xr:uid="{00000000-0005-0000-0000-0000F33D0000}"/>
    <cellStyle name="Header2 2 3 4 5 3 2" xfId="31603" xr:uid="{00000000-0005-0000-0000-0000F43D0000}"/>
    <cellStyle name="Header2 2 3 4 5 3 2 2" xfId="41602" xr:uid="{00000000-0005-0000-0000-0000F53D0000}"/>
    <cellStyle name="Header2 2 3 4 5 3 3" xfId="27261" xr:uid="{00000000-0005-0000-0000-0000F63D0000}"/>
    <cellStyle name="Header2 2 3 4 5 3 4" xfId="36451" xr:uid="{00000000-0005-0000-0000-0000F73D0000}"/>
    <cellStyle name="Header2 2 3 4 5 4" xfId="17815" xr:uid="{00000000-0005-0000-0000-0000F83D0000}"/>
    <cellStyle name="Header2 2 3 4 5 4 2" xfId="29632" xr:uid="{00000000-0005-0000-0000-0000F93D0000}"/>
    <cellStyle name="Header2 2 3 4 5 4 2 2" xfId="39631" xr:uid="{00000000-0005-0000-0000-0000FA3D0000}"/>
    <cellStyle name="Header2 2 3 4 5 4 3" xfId="25390" xr:uid="{00000000-0005-0000-0000-0000FB3D0000}"/>
    <cellStyle name="Header2 2 3 4 5 4 4" xfId="34480" xr:uid="{00000000-0005-0000-0000-0000FC3D0000}"/>
    <cellStyle name="Header2 2 3 4 5 5" xfId="20595" xr:uid="{00000000-0005-0000-0000-0000FD3D0000}"/>
    <cellStyle name="Header2 2 3 4 5 5 2" xfId="32412" xr:uid="{00000000-0005-0000-0000-0000FE3D0000}"/>
    <cellStyle name="Header2 2 3 4 5 5 2 2" xfId="42411" xr:uid="{00000000-0005-0000-0000-0000FF3D0000}"/>
    <cellStyle name="Header2 2 3 4 5 5 3" xfId="37260" xr:uid="{00000000-0005-0000-0000-0000003E0000}"/>
    <cellStyle name="Header2 2 3 4 5 6" xfId="23491" xr:uid="{00000000-0005-0000-0000-0000013E0000}"/>
    <cellStyle name="Header2 2 3 4 5 6 2" xfId="21885" xr:uid="{00000000-0005-0000-0000-0000023E0000}"/>
    <cellStyle name="Header2 2 3 4 5 7" xfId="23049" xr:uid="{00000000-0005-0000-0000-0000033E0000}"/>
    <cellStyle name="Header2 2 3 4 5 7 2" xfId="22073" xr:uid="{00000000-0005-0000-0000-0000043E0000}"/>
    <cellStyle name="Header2 2 3 4 5 8" xfId="21621" xr:uid="{00000000-0005-0000-0000-0000053E0000}"/>
    <cellStyle name="Header2 2 3 4 6" xfId="16194" xr:uid="{00000000-0005-0000-0000-0000063E0000}"/>
    <cellStyle name="Header2 2 3 4 6 2" xfId="19473" xr:uid="{00000000-0005-0000-0000-0000073E0000}"/>
    <cellStyle name="Header2 2 3 4 6 2 2" xfId="31290" xr:uid="{00000000-0005-0000-0000-0000083E0000}"/>
    <cellStyle name="Header2 2 3 4 6 2 2 2" xfId="41289" xr:uid="{00000000-0005-0000-0000-0000093E0000}"/>
    <cellStyle name="Header2 2 3 4 6 2 3" xfId="26948" xr:uid="{00000000-0005-0000-0000-00000A3E0000}"/>
    <cellStyle name="Header2 2 3 4 6 2 4" xfId="36138" xr:uid="{00000000-0005-0000-0000-00000B3E0000}"/>
    <cellStyle name="Header2 2 3 4 6 3" xfId="20079" xr:uid="{00000000-0005-0000-0000-00000C3E0000}"/>
    <cellStyle name="Header2 2 3 4 6 3 2" xfId="31896" xr:uid="{00000000-0005-0000-0000-00000D3E0000}"/>
    <cellStyle name="Header2 2 3 4 6 3 2 2" xfId="41895" xr:uid="{00000000-0005-0000-0000-00000E3E0000}"/>
    <cellStyle name="Header2 2 3 4 6 3 3" xfId="27554" xr:uid="{00000000-0005-0000-0000-00000F3E0000}"/>
    <cellStyle name="Header2 2 3 4 6 3 4" xfId="36744" xr:uid="{00000000-0005-0000-0000-0000103E0000}"/>
    <cellStyle name="Header2 2 3 4 6 4" xfId="17895" xr:uid="{00000000-0005-0000-0000-0000113E0000}"/>
    <cellStyle name="Header2 2 3 4 6 4 2" xfId="29712" xr:uid="{00000000-0005-0000-0000-0000123E0000}"/>
    <cellStyle name="Header2 2 3 4 6 4 2 2" xfId="39711" xr:uid="{00000000-0005-0000-0000-0000133E0000}"/>
    <cellStyle name="Header2 2 3 4 6 4 3" xfId="25470" xr:uid="{00000000-0005-0000-0000-0000143E0000}"/>
    <cellStyle name="Header2 2 3 4 6 4 4" xfId="34560" xr:uid="{00000000-0005-0000-0000-0000153E0000}"/>
    <cellStyle name="Header2 2 3 4 6 5" xfId="20888" xr:uid="{00000000-0005-0000-0000-0000163E0000}"/>
    <cellStyle name="Header2 2 3 4 6 5 2" xfId="32705" xr:uid="{00000000-0005-0000-0000-0000173E0000}"/>
    <cellStyle name="Header2 2 3 4 6 5 2 2" xfId="42704" xr:uid="{00000000-0005-0000-0000-0000183E0000}"/>
    <cellStyle name="Header2 2 3 4 6 5 3" xfId="37553" xr:uid="{00000000-0005-0000-0000-0000193E0000}"/>
    <cellStyle name="Header2 2 3 4 6 6" xfId="28011" xr:uid="{00000000-0005-0000-0000-00001A3E0000}"/>
    <cellStyle name="Header2 2 3 4 6 6 2" xfId="38010" xr:uid="{00000000-0005-0000-0000-00001B3E0000}"/>
    <cellStyle name="Header2 2 3 4 6 7" xfId="21481" xr:uid="{00000000-0005-0000-0000-00001C3E0000}"/>
    <cellStyle name="Header2 2 3 4 7" xfId="15911" xr:uid="{00000000-0005-0000-0000-00001D3E0000}"/>
    <cellStyle name="Header2 2 3 4 7 2" xfId="27728" xr:uid="{00000000-0005-0000-0000-00001E3E0000}"/>
    <cellStyle name="Header2 2 3 4 7 2 2" xfId="37727" xr:uid="{00000000-0005-0000-0000-00001F3E0000}"/>
    <cellStyle name="Header2 2 3 4 7 3" xfId="23789" xr:uid="{00000000-0005-0000-0000-0000203E0000}"/>
    <cellStyle name="Header2 2 3 4 7 4" xfId="32879" xr:uid="{00000000-0005-0000-0000-0000213E0000}"/>
    <cellStyle name="Header2 2 3 4 8" xfId="16656" xr:uid="{00000000-0005-0000-0000-0000223E0000}"/>
    <cellStyle name="Header2 2 3 4 8 2" xfId="28473" xr:uid="{00000000-0005-0000-0000-0000233E0000}"/>
    <cellStyle name="Header2 2 3 4 8 2 2" xfId="38472" xr:uid="{00000000-0005-0000-0000-0000243E0000}"/>
    <cellStyle name="Header2 2 3 4 8 3" xfId="24231" xr:uid="{00000000-0005-0000-0000-0000253E0000}"/>
    <cellStyle name="Header2 2 3 4 8 4" xfId="33321" xr:uid="{00000000-0005-0000-0000-0000263E0000}"/>
    <cellStyle name="Header2 2 3 4 9" xfId="16949" xr:uid="{00000000-0005-0000-0000-0000273E0000}"/>
    <cellStyle name="Header2 2 3 4 9 2" xfId="28766" xr:uid="{00000000-0005-0000-0000-0000283E0000}"/>
    <cellStyle name="Header2 2 3 4 9 2 2" xfId="38765" xr:uid="{00000000-0005-0000-0000-0000293E0000}"/>
    <cellStyle name="Header2 2 3 4 9 3" xfId="24524" xr:uid="{00000000-0005-0000-0000-00002A3E0000}"/>
    <cellStyle name="Header2 2 3 4 9 4" xfId="33614" xr:uid="{00000000-0005-0000-0000-00002B3E0000}"/>
    <cellStyle name="Header2 2 3 5" xfId="7810" xr:uid="{00000000-0005-0000-0000-00002C3E0000}"/>
    <cellStyle name="Header2 2 3 5 10" xfId="18793" xr:uid="{00000000-0005-0000-0000-00002D3E0000}"/>
    <cellStyle name="Header2 2 3 5 10 2" xfId="30610" xr:uid="{00000000-0005-0000-0000-00002E3E0000}"/>
    <cellStyle name="Header2 2 3 5 10 2 2" xfId="40609" xr:uid="{00000000-0005-0000-0000-00002F3E0000}"/>
    <cellStyle name="Header2 2 3 5 10 3" xfId="26268" xr:uid="{00000000-0005-0000-0000-0000303E0000}"/>
    <cellStyle name="Header2 2 3 5 10 4" xfId="35458" xr:uid="{00000000-0005-0000-0000-0000313E0000}"/>
    <cellStyle name="Header2 2 3 5 11" xfId="20325" xr:uid="{00000000-0005-0000-0000-0000323E0000}"/>
    <cellStyle name="Header2 2 3 5 11 2" xfId="32142" xr:uid="{00000000-0005-0000-0000-0000333E0000}"/>
    <cellStyle name="Header2 2 3 5 11 2 2" xfId="42141" xr:uid="{00000000-0005-0000-0000-0000343E0000}"/>
    <cellStyle name="Header2 2 3 5 11 3" xfId="36990" xr:uid="{00000000-0005-0000-0000-0000353E0000}"/>
    <cellStyle name="Header2 2 3 5 12" xfId="23292" xr:uid="{00000000-0005-0000-0000-0000363E0000}"/>
    <cellStyle name="Header2 2 3 5 12 2" xfId="21959" xr:uid="{00000000-0005-0000-0000-0000373E0000}"/>
    <cellStyle name="Header2 2 3 5 13" xfId="22686" xr:uid="{00000000-0005-0000-0000-0000383E0000}"/>
    <cellStyle name="Header2 2 3 5 2" xfId="15617" xr:uid="{00000000-0005-0000-0000-0000393E0000}"/>
    <cellStyle name="Header2 2 3 5 2 2" xfId="19176" xr:uid="{00000000-0005-0000-0000-00003A3E0000}"/>
    <cellStyle name="Header2 2 3 5 2 2 2" xfId="30993" xr:uid="{00000000-0005-0000-0000-00003B3E0000}"/>
    <cellStyle name="Header2 2 3 5 2 2 2 2" xfId="40992" xr:uid="{00000000-0005-0000-0000-00003C3E0000}"/>
    <cellStyle name="Header2 2 3 5 2 2 3" xfId="26651" xr:uid="{00000000-0005-0000-0000-00003D3E0000}"/>
    <cellStyle name="Header2 2 3 5 2 2 4" xfId="35841" xr:uid="{00000000-0005-0000-0000-00003E3E0000}"/>
    <cellStyle name="Header2 2 3 5 2 3" xfId="19782" xr:uid="{00000000-0005-0000-0000-00003F3E0000}"/>
    <cellStyle name="Header2 2 3 5 2 3 2" xfId="31599" xr:uid="{00000000-0005-0000-0000-0000403E0000}"/>
    <cellStyle name="Header2 2 3 5 2 3 2 2" xfId="41598" xr:uid="{00000000-0005-0000-0000-0000413E0000}"/>
    <cellStyle name="Header2 2 3 5 2 3 3" xfId="27257" xr:uid="{00000000-0005-0000-0000-0000423E0000}"/>
    <cellStyle name="Header2 2 3 5 2 3 4" xfId="36447" xr:uid="{00000000-0005-0000-0000-0000433E0000}"/>
    <cellStyle name="Header2 2 3 5 2 4" xfId="18886" xr:uid="{00000000-0005-0000-0000-0000443E0000}"/>
    <cellStyle name="Header2 2 3 5 2 4 2" xfId="30703" xr:uid="{00000000-0005-0000-0000-0000453E0000}"/>
    <cellStyle name="Header2 2 3 5 2 4 2 2" xfId="40702" xr:uid="{00000000-0005-0000-0000-0000463E0000}"/>
    <cellStyle name="Header2 2 3 5 2 4 3" xfId="26361" xr:uid="{00000000-0005-0000-0000-0000473E0000}"/>
    <cellStyle name="Header2 2 3 5 2 4 4" xfId="35551" xr:uid="{00000000-0005-0000-0000-0000483E0000}"/>
    <cellStyle name="Header2 2 3 5 2 5" xfId="20591" xr:uid="{00000000-0005-0000-0000-0000493E0000}"/>
    <cellStyle name="Header2 2 3 5 2 5 2" xfId="32408" xr:uid="{00000000-0005-0000-0000-00004A3E0000}"/>
    <cellStyle name="Header2 2 3 5 2 5 2 2" xfId="42407" xr:uid="{00000000-0005-0000-0000-00004B3E0000}"/>
    <cellStyle name="Header2 2 3 5 2 5 3" xfId="37256" xr:uid="{00000000-0005-0000-0000-00004C3E0000}"/>
    <cellStyle name="Header2 2 3 5 2 6" xfId="23495" xr:uid="{00000000-0005-0000-0000-00004D3E0000}"/>
    <cellStyle name="Header2 2 3 5 2 6 2" xfId="21881" xr:uid="{00000000-0005-0000-0000-00004E3E0000}"/>
    <cellStyle name="Header2 2 3 5 2 7" xfId="23045" xr:uid="{00000000-0005-0000-0000-00004F3E0000}"/>
    <cellStyle name="Header2 2 3 5 2 7 2" xfId="22076" xr:uid="{00000000-0005-0000-0000-0000503E0000}"/>
    <cellStyle name="Header2 2 3 5 2 8" xfId="22387" xr:uid="{00000000-0005-0000-0000-0000513E0000}"/>
    <cellStyle name="Header2 2 3 5 3" xfId="16198" xr:uid="{00000000-0005-0000-0000-0000523E0000}"/>
    <cellStyle name="Header2 2 3 5 3 2" xfId="19469" xr:uid="{00000000-0005-0000-0000-0000533E0000}"/>
    <cellStyle name="Header2 2 3 5 3 2 2" xfId="31286" xr:uid="{00000000-0005-0000-0000-0000543E0000}"/>
    <cellStyle name="Header2 2 3 5 3 2 2 2" xfId="41285" xr:uid="{00000000-0005-0000-0000-0000553E0000}"/>
    <cellStyle name="Header2 2 3 5 3 2 3" xfId="26944" xr:uid="{00000000-0005-0000-0000-0000563E0000}"/>
    <cellStyle name="Header2 2 3 5 3 2 4" xfId="36134" xr:uid="{00000000-0005-0000-0000-0000573E0000}"/>
    <cellStyle name="Header2 2 3 5 3 3" xfId="20075" xr:uid="{00000000-0005-0000-0000-0000583E0000}"/>
    <cellStyle name="Header2 2 3 5 3 3 2" xfId="31892" xr:uid="{00000000-0005-0000-0000-0000593E0000}"/>
    <cellStyle name="Header2 2 3 5 3 3 2 2" xfId="41891" xr:uid="{00000000-0005-0000-0000-00005A3E0000}"/>
    <cellStyle name="Header2 2 3 5 3 3 3" xfId="27550" xr:uid="{00000000-0005-0000-0000-00005B3E0000}"/>
    <cellStyle name="Header2 2 3 5 3 3 4" xfId="36740" xr:uid="{00000000-0005-0000-0000-00005C3E0000}"/>
    <cellStyle name="Header2 2 3 5 3 4" xfId="17650" xr:uid="{00000000-0005-0000-0000-00005D3E0000}"/>
    <cellStyle name="Header2 2 3 5 3 4 2" xfId="29467" xr:uid="{00000000-0005-0000-0000-00005E3E0000}"/>
    <cellStyle name="Header2 2 3 5 3 4 2 2" xfId="39466" xr:uid="{00000000-0005-0000-0000-00005F3E0000}"/>
    <cellStyle name="Header2 2 3 5 3 4 3" xfId="25225" xr:uid="{00000000-0005-0000-0000-0000603E0000}"/>
    <cellStyle name="Header2 2 3 5 3 4 4" xfId="34315" xr:uid="{00000000-0005-0000-0000-0000613E0000}"/>
    <cellStyle name="Header2 2 3 5 3 5" xfId="20884" xr:uid="{00000000-0005-0000-0000-0000623E0000}"/>
    <cellStyle name="Header2 2 3 5 3 5 2" xfId="32701" xr:uid="{00000000-0005-0000-0000-0000633E0000}"/>
    <cellStyle name="Header2 2 3 5 3 5 2 2" xfId="42700" xr:uid="{00000000-0005-0000-0000-0000643E0000}"/>
    <cellStyle name="Header2 2 3 5 3 5 3" xfId="37549" xr:uid="{00000000-0005-0000-0000-0000653E0000}"/>
    <cellStyle name="Header2 2 3 5 3 6" xfId="28015" xr:uid="{00000000-0005-0000-0000-0000663E0000}"/>
    <cellStyle name="Header2 2 3 5 3 6 2" xfId="38014" xr:uid="{00000000-0005-0000-0000-0000673E0000}"/>
    <cellStyle name="Header2 2 3 5 3 7" xfId="22234" xr:uid="{00000000-0005-0000-0000-0000683E0000}"/>
    <cellStyle name="Header2 2 3 5 4" xfId="15915" xr:uid="{00000000-0005-0000-0000-0000693E0000}"/>
    <cellStyle name="Header2 2 3 5 4 2" xfId="27732" xr:uid="{00000000-0005-0000-0000-00006A3E0000}"/>
    <cellStyle name="Header2 2 3 5 4 2 2" xfId="37731" xr:uid="{00000000-0005-0000-0000-00006B3E0000}"/>
    <cellStyle name="Header2 2 3 5 4 3" xfId="23793" xr:uid="{00000000-0005-0000-0000-00006C3E0000}"/>
    <cellStyle name="Header2 2 3 5 4 4" xfId="32883" xr:uid="{00000000-0005-0000-0000-00006D3E0000}"/>
    <cellStyle name="Header2 2 3 5 5" xfId="16652" xr:uid="{00000000-0005-0000-0000-00006E3E0000}"/>
    <cellStyle name="Header2 2 3 5 5 2" xfId="28469" xr:uid="{00000000-0005-0000-0000-00006F3E0000}"/>
    <cellStyle name="Header2 2 3 5 5 2 2" xfId="38468" xr:uid="{00000000-0005-0000-0000-0000703E0000}"/>
    <cellStyle name="Header2 2 3 5 5 3" xfId="24227" xr:uid="{00000000-0005-0000-0000-0000713E0000}"/>
    <cellStyle name="Header2 2 3 5 5 4" xfId="33317" xr:uid="{00000000-0005-0000-0000-0000723E0000}"/>
    <cellStyle name="Header2 2 3 5 6" xfId="16945" xr:uid="{00000000-0005-0000-0000-0000733E0000}"/>
    <cellStyle name="Header2 2 3 5 6 2" xfId="28762" xr:uid="{00000000-0005-0000-0000-0000743E0000}"/>
    <cellStyle name="Header2 2 3 5 6 2 2" xfId="38761" xr:uid="{00000000-0005-0000-0000-0000753E0000}"/>
    <cellStyle name="Header2 2 3 5 6 3" xfId="24520" xr:uid="{00000000-0005-0000-0000-0000763E0000}"/>
    <cellStyle name="Header2 2 3 5 6 4" xfId="33610" xr:uid="{00000000-0005-0000-0000-0000773E0000}"/>
    <cellStyle name="Header2 2 3 5 7" xfId="17132" xr:uid="{00000000-0005-0000-0000-0000783E0000}"/>
    <cellStyle name="Header2 2 3 5 7 2" xfId="28949" xr:uid="{00000000-0005-0000-0000-0000793E0000}"/>
    <cellStyle name="Header2 2 3 5 7 2 2" xfId="38948" xr:uid="{00000000-0005-0000-0000-00007A3E0000}"/>
    <cellStyle name="Header2 2 3 5 7 3" xfId="24707" xr:uid="{00000000-0005-0000-0000-00007B3E0000}"/>
    <cellStyle name="Header2 2 3 5 7 4" xfId="33797" xr:uid="{00000000-0005-0000-0000-00007C3E0000}"/>
    <cellStyle name="Header2 2 3 5 8" xfId="17435" xr:uid="{00000000-0005-0000-0000-00007D3E0000}"/>
    <cellStyle name="Header2 2 3 5 8 2" xfId="29252" xr:uid="{00000000-0005-0000-0000-00007E3E0000}"/>
    <cellStyle name="Header2 2 3 5 8 2 2" xfId="39251" xr:uid="{00000000-0005-0000-0000-00007F3E0000}"/>
    <cellStyle name="Header2 2 3 5 8 3" xfId="25010" xr:uid="{00000000-0005-0000-0000-0000803E0000}"/>
    <cellStyle name="Header2 2 3 5 8 4" xfId="34100" xr:uid="{00000000-0005-0000-0000-0000813E0000}"/>
    <cellStyle name="Header2 2 3 5 9" xfId="18500" xr:uid="{00000000-0005-0000-0000-0000823E0000}"/>
    <cellStyle name="Header2 2 3 5 9 2" xfId="30317" xr:uid="{00000000-0005-0000-0000-0000833E0000}"/>
    <cellStyle name="Header2 2 3 5 9 2 2" xfId="40316" xr:uid="{00000000-0005-0000-0000-0000843E0000}"/>
    <cellStyle name="Header2 2 3 5 9 3" xfId="25975" xr:uid="{00000000-0005-0000-0000-0000853E0000}"/>
    <cellStyle name="Header2 2 3 5 9 4" xfId="35165" xr:uid="{00000000-0005-0000-0000-0000863E0000}"/>
    <cellStyle name="Header2 2 3 6" xfId="15598" xr:uid="{00000000-0005-0000-0000-0000873E0000}"/>
    <cellStyle name="Header2 2 3 6 2" xfId="19195" xr:uid="{00000000-0005-0000-0000-0000883E0000}"/>
    <cellStyle name="Header2 2 3 6 2 2" xfId="31012" xr:uid="{00000000-0005-0000-0000-0000893E0000}"/>
    <cellStyle name="Header2 2 3 6 2 2 2" xfId="41011" xr:uid="{00000000-0005-0000-0000-00008A3E0000}"/>
    <cellStyle name="Header2 2 3 6 2 3" xfId="26670" xr:uid="{00000000-0005-0000-0000-00008B3E0000}"/>
    <cellStyle name="Header2 2 3 6 2 4" xfId="35860" xr:uid="{00000000-0005-0000-0000-00008C3E0000}"/>
    <cellStyle name="Header2 2 3 6 3" xfId="19801" xr:uid="{00000000-0005-0000-0000-00008D3E0000}"/>
    <cellStyle name="Header2 2 3 6 3 2" xfId="31618" xr:uid="{00000000-0005-0000-0000-00008E3E0000}"/>
    <cellStyle name="Header2 2 3 6 3 2 2" xfId="41617" xr:uid="{00000000-0005-0000-0000-00008F3E0000}"/>
    <cellStyle name="Header2 2 3 6 3 3" xfId="27276" xr:uid="{00000000-0005-0000-0000-0000903E0000}"/>
    <cellStyle name="Header2 2 3 6 3 4" xfId="36466" xr:uid="{00000000-0005-0000-0000-0000913E0000}"/>
    <cellStyle name="Header2 2 3 6 4" xfId="18137" xr:uid="{00000000-0005-0000-0000-0000923E0000}"/>
    <cellStyle name="Header2 2 3 6 4 2" xfId="29954" xr:uid="{00000000-0005-0000-0000-0000933E0000}"/>
    <cellStyle name="Header2 2 3 6 4 2 2" xfId="39953" xr:uid="{00000000-0005-0000-0000-0000943E0000}"/>
    <cellStyle name="Header2 2 3 6 4 3" xfId="25712" xr:uid="{00000000-0005-0000-0000-0000953E0000}"/>
    <cellStyle name="Header2 2 3 6 4 4" xfId="34802" xr:uid="{00000000-0005-0000-0000-0000963E0000}"/>
    <cellStyle name="Header2 2 3 6 5" xfId="20610" xr:uid="{00000000-0005-0000-0000-0000973E0000}"/>
    <cellStyle name="Header2 2 3 6 5 2" xfId="32427" xr:uid="{00000000-0005-0000-0000-0000983E0000}"/>
    <cellStyle name="Header2 2 3 6 5 2 2" xfId="42426" xr:uid="{00000000-0005-0000-0000-0000993E0000}"/>
    <cellStyle name="Header2 2 3 6 5 3" xfId="37275" xr:uid="{00000000-0005-0000-0000-00009A3E0000}"/>
    <cellStyle name="Header2 2 3 6 6" xfId="23476" xr:uid="{00000000-0005-0000-0000-00009B3E0000}"/>
    <cellStyle name="Header2 2 3 6 6 2" xfId="21894" xr:uid="{00000000-0005-0000-0000-00009C3E0000}"/>
    <cellStyle name="Header2 2 3 6 7" xfId="23058" xr:uid="{00000000-0005-0000-0000-00009D3E0000}"/>
    <cellStyle name="Header2 2 3 6 7 2" xfId="21294" xr:uid="{00000000-0005-0000-0000-00009E3E0000}"/>
    <cellStyle name="Header2 2 3 6 8" xfId="21617" xr:uid="{00000000-0005-0000-0000-00009F3E0000}"/>
    <cellStyle name="Header2 2 3 7" xfId="16179" xr:uid="{00000000-0005-0000-0000-0000A03E0000}"/>
    <cellStyle name="Header2 2 3 7 2" xfId="19487" xr:uid="{00000000-0005-0000-0000-0000A13E0000}"/>
    <cellStyle name="Header2 2 3 7 2 2" xfId="31304" xr:uid="{00000000-0005-0000-0000-0000A23E0000}"/>
    <cellStyle name="Header2 2 3 7 2 2 2" xfId="41303" xr:uid="{00000000-0005-0000-0000-0000A33E0000}"/>
    <cellStyle name="Header2 2 3 7 2 3" xfId="26962" xr:uid="{00000000-0005-0000-0000-0000A43E0000}"/>
    <cellStyle name="Header2 2 3 7 2 4" xfId="36152" xr:uid="{00000000-0005-0000-0000-0000A53E0000}"/>
    <cellStyle name="Header2 2 3 7 3" xfId="20093" xr:uid="{00000000-0005-0000-0000-0000A63E0000}"/>
    <cellStyle name="Header2 2 3 7 3 2" xfId="31910" xr:uid="{00000000-0005-0000-0000-0000A73E0000}"/>
    <cellStyle name="Header2 2 3 7 3 2 2" xfId="41909" xr:uid="{00000000-0005-0000-0000-0000A83E0000}"/>
    <cellStyle name="Header2 2 3 7 3 3" xfId="27568" xr:uid="{00000000-0005-0000-0000-0000A93E0000}"/>
    <cellStyle name="Header2 2 3 7 3 4" xfId="36758" xr:uid="{00000000-0005-0000-0000-0000AA3E0000}"/>
    <cellStyle name="Header2 2 3 7 4" xfId="18052" xr:uid="{00000000-0005-0000-0000-0000AB3E0000}"/>
    <cellStyle name="Header2 2 3 7 4 2" xfId="29869" xr:uid="{00000000-0005-0000-0000-0000AC3E0000}"/>
    <cellStyle name="Header2 2 3 7 4 2 2" xfId="39868" xr:uid="{00000000-0005-0000-0000-0000AD3E0000}"/>
    <cellStyle name="Header2 2 3 7 4 3" xfId="25627" xr:uid="{00000000-0005-0000-0000-0000AE3E0000}"/>
    <cellStyle name="Header2 2 3 7 4 4" xfId="34717" xr:uid="{00000000-0005-0000-0000-0000AF3E0000}"/>
    <cellStyle name="Header2 2 3 7 5" xfId="20902" xr:uid="{00000000-0005-0000-0000-0000B03E0000}"/>
    <cellStyle name="Header2 2 3 7 5 2" xfId="32719" xr:uid="{00000000-0005-0000-0000-0000B13E0000}"/>
    <cellStyle name="Header2 2 3 7 5 2 2" xfId="42718" xr:uid="{00000000-0005-0000-0000-0000B23E0000}"/>
    <cellStyle name="Header2 2 3 7 5 3" xfId="37567" xr:uid="{00000000-0005-0000-0000-0000B33E0000}"/>
    <cellStyle name="Header2 2 3 7 6" xfId="27996" xr:uid="{00000000-0005-0000-0000-0000B43E0000}"/>
    <cellStyle name="Header2 2 3 7 6 2" xfId="37995" xr:uid="{00000000-0005-0000-0000-0000B53E0000}"/>
    <cellStyle name="Header2 2 3 7 7" xfId="21469" xr:uid="{00000000-0005-0000-0000-0000B63E0000}"/>
    <cellStyle name="Header2 2 3 8" xfId="15898" xr:uid="{00000000-0005-0000-0000-0000B73E0000}"/>
    <cellStyle name="Header2 2 3 8 2" xfId="27715" xr:uid="{00000000-0005-0000-0000-0000B83E0000}"/>
    <cellStyle name="Header2 2 3 8 2 2" xfId="37714" xr:uid="{00000000-0005-0000-0000-0000B93E0000}"/>
    <cellStyle name="Header2 2 3 8 3" xfId="23776" xr:uid="{00000000-0005-0000-0000-0000BA3E0000}"/>
    <cellStyle name="Header2 2 3 8 4" xfId="32866" xr:uid="{00000000-0005-0000-0000-0000BB3E0000}"/>
    <cellStyle name="Header2 2 3 9" xfId="16671" xr:uid="{00000000-0005-0000-0000-0000BC3E0000}"/>
    <cellStyle name="Header2 2 3 9 2" xfId="28488" xr:uid="{00000000-0005-0000-0000-0000BD3E0000}"/>
    <cellStyle name="Header2 2 3 9 2 2" xfId="38487" xr:uid="{00000000-0005-0000-0000-0000BE3E0000}"/>
    <cellStyle name="Header2 2 3 9 3" xfId="24246" xr:uid="{00000000-0005-0000-0000-0000BF3E0000}"/>
    <cellStyle name="Header2 2 3 9 4" xfId="33336" xr:uid="{00000000-0005-0000-0000-0000C03E0000}"/>
    <cellStyle name="Header2 2 4" xfId="15517" xr:uid="{00000000-0005-0000-0000-0000C13E0000}"/>
    <cellStyle name="Header2 2 4 2" xfId="19276" xr:uid="{00000000-0005-0000-0000-0000C23E0000}"/>
    <cellStyle name="Header2 2 4 2 2" xfId="31093" xr:uid="{00000000-0005-0000-0000-0000C33E0000}"/>
    <cellStyle name="Header2 2 4 2 2 2" xfId="41092" xr:uid="{00000000-0005-0000-0000-0000C43E0000}"/>
    <cellStyle name="Header2 2 4 2 3" xfId="26751" xr:uid="{00000000-0005-0000-0000-0000C53E0000}"/>
    <cellStyle name="Header2 2 4 2 4" xfId="35941" xr:uid="{00000000-0005-0000-0000-0000C63E0000}"/>
    <cellStyle name="Header2 2 4 3" xfId="19882" xr:uid="{00000000-0005-0000-0000-0000C73E0000}"/>
    <cellStyle name="Header2 2 4 3 2" xfId="31699" xr:uid="{00000000-0005-0000-0000-0000C83E0000}"/>
    <cellStyle name="Header2 2 4 3 2 2" xfId="41698" xr:uid="{00000000-0005-0000-0000-0000C93E0000}"/>
    <cellStyle name="Header2 2 4 3 3" xfId="27357" xr:uid="{00000000-0005-0000-0000-0000CA3E0000}"/>
    <cellStyle name="Header2 2 4 3 4" xfId="36547" xr:uid="{00000000-0005-0000-0000-0000CB3E0000}"/>
    <cellStyle name="Header2 2 4 4" xfId="18125" xr:uid="{00000000-0005-0000-0000-0000CC3E0000}"/>
    <cellStyle name="Header2 2 4 4 2" xfId="29942" xr:uid="{00000000-0005-0000-0000-0000CD3E0000}"/>
    <cellStyle name="Header2 2 4 4 2 2" xfId="39941" xr:uid="{00000000-0005-0000-0000-0000CE3E0000}"/>
    <cellStyle name="Header2 2 4 4 3" xfId="25700" xr:uid="{00000000-0005-0000-0000-0000CF3E0000}"/>
    <cellStyle name="Header2 2 4 4 4" xfId="34790" xr:uid="{00000000-0005-0000-0000-0000D03E0000}"/>
    <cellStyle name="Header2 2 4 5" xfId="20691" xr:uid="{00000000-0005-0000-0000-0000D13E0000}"/>
    <cellStyle name="Header2 2 4 5 2" xfId="32508" xr:uid="{00000000-0005-0000-0000-0000D23E0000}"/>
    <cellStyle name="Header2 2 4 5 2 2" xfId="42507" xr:uid="{00000000-0005-0000-0000-0000D33E0000}"/>
    <cellStyle name="Header2 2 4 5 3" xfId="37356" xr:uid="{00000000-0005-0000-0000-0000D43E0000}"/>
    <cellStyle name="Header2 2 4 6" xfId="23395" xr:uid="{00000000-0005-0000-0000-0000D53E0000}"/>
    <cellStyle name="Header2 2 4 6 2" xfId="21926" xr:uid="{00000000-0005-0000-0000-0000D63E0000}"/>
    <cellStyle name="Header2 2 4 7" xfId="23090" xr:uid="{00000000-0005-0000-0000-0000D73E0000}"/>
    <cellStyle name="Header2 2 4 7 2" xfId="22049" xr:uid="{00000000-0005-0000-0000-0000D83E0000}"/>
    <cellStyle name="Header2 2 4 8" xfId="22327" xr:uid="{00000000-0005-0000-0000-0000D93E0000}"/>
    <cellStyle name="Header2 2 5" xfId="16098" xr:uid="{00000000-0005-0000-0000-0000DA3E0000}"/>
    <cellStyle name="Header2 2 5 2" xfId="19554" xr:uid="{00000000-0005-0000-0000-0000DB3E0000}"/>
    <cellStyle name="Header2 2 5 2 2" xfId="31371" xr:uid="{00000000-0005-0000-0000-0000DC3E0000}"/>
    <cellStyle name="Header2 2 5 2 2 2" xfId="41370" xr:uid="{00000000-0005-0000-0000-0000DD3E0000}"/>
    <cellStyle name="Header2 2 5 2 3" xfId="27029" xr:uid="{00000000-0005-0000-0000-0000DE3E0000}"/>
    <cellStyle name="Header2 2 5 2 4" xfId="36219" xr:uid="{00000000-0005-0000-0000-0000DF3E0000}"/>
    <cellStyle name="Header2 2 5 3" xfId="20160" xr:uid="{00000000-0005-0000-0000-0000E03E0000}"/>
    <cellStyle name="Header2 2 5 3 2" xfId="31977" xr:uid="{00000000-0005-0000-0000-0000E13E0000}"/>
    <cellStyle name="Header2 2 5 3 2 2" xfId="41976" xr:uid="{00000000-0005-0000-0000-0000E23E0000}"/>
    <cellStyle name="Header2 2 5 3 3" xfId="27635" xr:uid="{00000000-0005-0000-0000-0000E33E0000}"/>
    <cellStyle name="Header2 2 5 3 4" xfId="36825" xr:uid="{00000000-0005-0000-0000-0000E43E0000}"/>
    <cellStyle name="Header2 2 5 4" xfId="17741" xr:uid="{00000000-0005-0000-0000-0000E53E0000}"/>
    <cellStyle name="Header2 2 5 4 2" xfId="29558" xr:uid="{00000000-0005-0000-0000-0000E63E0000}"/>
    <cellStyle name="Header2 2 5 4 2 2" xfId="39557" xr:uid="{00000000-0005-0000-0000-0000E73E0000}"/>
    <cellStyle name="Header2 2 5 4 3" xfId="25316" xr:uid="{00000000-0005-0000-0000-0000E83E0000}"/>
    <cellStyle name="Header2 2 5 4 4" xfId="34406" xr:uid="{00000000-0005-0000-0000-0000E93E0000}"/>
    <cellStyle name="Header2 2 5 5" xfId="20969" xr:uid="{00000000-0005-0000-0000-0000EA3E0000}"/>
    <cellStyle name="Header2 2 5 5 2" xfId="32786" xr:uid="{00000000-0005-0000-0000-0000EB3E0000}"/>
    <cellStyle name="Header2 2 5 5 2 2" xfId="42785" xr:uid="{00000000-0005-0000-0000-0000EC3E0000}"/>
    <cellStyle name="Header2 2 5 5 3" xfId="37634" xr:uid="{00000000-0005-0000-0000-0000ED3E0000}"/>
    <cellStyle name="Header2 2 5 6" xfId="27915" xr:uid="{00000000-0005-0000-0000-0000EE3E0000}"/>
    <cellStyle name="Header2 2 5 6 2" xfId="37914" xr:uid="{00000000-0005-0000-0000-0000EF3E0000}"/>
    <cellStyle name="Header2 2 5 7" xfId="21428" xr:uid="{00000000-0005-0000-0000-0000F03E0000}"/>
    <cellStyle name="Header2 2 6" xfId="15819" xr:uid="{00000000-0005-0000-0000-0000F13E0000}"/>
    <cellStyle name="Header2 2 6 2" xfId="27636" xr:uid="{00000000-0005-0000-0000-0000F23E0000}"/>
    <cellStyle name="Header2 2 6 2 2" xfId="37635" xr:uid="{00000000-0005-0000-0000-0000F33E0000}"/>
    <cellStyle name="Header2 2 6 3" xfId="23697" xr:uid="{00000000-0005-0000-0000-0000F43E0000}"/>
    <cellStyle name="Header2 2 6 4" xfId="32787" xr:uid="{00000000-0005-0000-0000-0000F53E0000}"/>
    <cellStyle name="Header2 2 7" xfId="16752" xr:uid="{00000000-0005-0000-0000-0000F63E0000}"/>
    <cellStyle name="Header2 2 7 2" xfId="28569" xr:uid="{00000000-0005-0000-0000-0000F73E0000}"/>
    <cellStyle name="Header2 2 7 2 2" xfId="38568" xr:uid="{00000000-0005-0000-0000-0000F83E0000}"/>
    <cellStyle name="Header2 2 7 3" xfId="24327" xr:uid="{00000000-0005-0000-0000-0000F93E0000}"/>
    <cellStyle name="Header2 2 7 4" xfId="33417" xr:uid="{00000000-0005-0000-0000-0000FA3E0000}"/>
    <cellStyle name="Header2 2 8" xfId="17030" xr:uid="{00000000-0005-0000-0000-0000FB3E0000}"/>
    <cellStyle name="Header2 2 8 2" xfId="28847" xr:uid="{00000000-0005-0000-0000-0000FC3E0000}"/>
    <cellStyle name="Header2 2 8 2 2" xfId="38846" xr:uid="{00000000-0005-0000-0000-0000FD3E0000}"/>
    <cellStyle name="Header2 2 8 3" xfId="24605" xr:uid="{00000000-0005-0000-0000-0000FE3E0000}"/>
    <cellStyle name="Header2 2 8 4" xfId="33695" xr:uid="{00000000-0005-0000-0000-0000FF3E0000}"/>
    <cellStyle name="Header2 2 9" xfId="17032" xr:uid="{00000000-0005-0000-0000-0000003F0000}"/>
    <cellStyle name="Header2 2 9 2" xfId="28849" xr:uid="{00000000-0005-0000-0000-0000013F0000}"/>
    <cellStyle name="Header2 2 9 2 2" xfId="38848" xr:uid="{00000000-0005-0000-0000-0000023F0000}"/>
    <cellStyle name="Header2 2 9 3" xfId="24607" xr:uid="{00000000-0005-0000-0000-0000033F0000}"/>
    <cellStyle name="Header2 2 9 4" xfId="33697" xr:uid="{00000000-0005-0000-0000-0000043F0000}"/>
    <cellStyle name="Header2 3" xfId="7811" xr:uid="{00000000-0005-0000-0000-0000053F0000}"/>
    <cellStyle name="Header2 3 10" xfId="17436" xr:uid="{00000000-0005-0000-0000-0000063F0000}"/>
    <cellStyle name="Header2 3 10 2" xfId="29253" xr:uid="{00000000-0005-0000-0000-0000073F0000}"/>
    <cellStyle name="Header2 3 10 2 2" xfId="39252" xr:uid="{00000000-0005-0000-0000-0000083F0000}"/>
    <cellStyle name="Header2 3 10 3" xfId="25011" xr:uid="{00000000-0005-0000-0000-0000093F0000}"/>
    <cellStyle name="Header2 3 10 4" xfId="34101" xr:uid="{00000000-0005-0000-0000-00000A3F0000}"/>
    <cellStyle name="Header2 3 11" xfId="18499" xr:uid="{00000000-0005-0000-0000-00000B3F0000}"/>
    <cellStyle name="Header2 3 11 2" xfId="30316" xr:uid="{00000000-0005-0000-0000-00000C3F0000}"/>
    <cellStyle name="Header2 3 11 2 2" xfId="40315" xr:uid="{00000000-0005-0000-0000-00000D3F0000}"/>
    <cellStyle name="Header2 3 11 3" xfId="25974" xr:uid="{00000000-0005-0000-0000-00000E3F0000}"/>
    <cellStyle name="Header2 3 11 4" xfId="35164" xr:uid="{00000000-0005-0000-0000-00000F3F0000}"/>
    <cellStyle name="Header2 3 12" xfId="18792" xr:uid="{00000000-0005-0000-0000-0000103F0000}"/>
    <cellStyle name="Header2 3 12 2" xfId="30609" xr:uid="{00000000-0005-0000-0000-0000113F0000}"/>
    <cellStyle name="Header2 3 12 2 2" xfId="40608" xr:uid="{00000000-0005-0000-0000-0000123F0000}"/>
    <cellStyle name="Header2 3 12 3" xfId="26267" xr:uid="{00000000-0005-0000-0000-0000133F0000}"/>
    <cellStyle name="Header2 3 12 4" xfId="35457" xr:uid="{00000000-0005-0000-0000-0000143F0000}"/>
    <cellStyle name="Header2 3 13" xfId="20229" xr:uid="{00000000-0005-0000-0000-0000153F0000}"/>
    <cellStyle name="Header2 3 13 2" xfId="32046" xr:uid="{00000000-0005-0000-0000-0000163F0000}"/>
    <cellStyle name="Header2 3 13 2 2" xfId="42045" xr:uid="{00000000-0005-0000-0000-0000173F0000}"/>
    <cellStyle name="Header2 3 13 3" xfId="36894" xr:uid="{00000000-0005-0000-0000-0000183F0000}"/>
    <cellStyle name="Header2 3 14" xfId="23291" xr:uid="{00000000-0005-0000-0000-0000193F0000}"/>
    <cellStyle name="Header2 3 14 2" xfId="21171" xr:uid="{00000000-0005-0000-0000-00001A3F0000}"/>
    <cellStyle name="Header2 3 15" xfId="22685" xr:uid="{00000000-0005-0000-0000-00001B3F0000}"/>
    <cellStyle name="Header2 3 2" xfId="7812" xr:uid="{00000000-0005-0000-0000-00001C3F0000}"/>
    <cellStyle name="Header2 3 2 10" xfId="7813" xr:uid="{00000000-0005-0000-0000-00001D3F0000}"/>
    <cellStyle name="Header2 3 2 10 10" xfId="17135" xr:uid="{00000000-0005-0000-0000-00001E3F0000}"/>
    <cellStyle name="Header2 3 2 10 10 2" xfId="28952" xr:uid="{00000000-0005-0000-0000-00001F3F0000}"/>
    <cellStyle name="Header2 3 2 10 10 2 2" xfId="38951" xr:uid="{00000000-0005-0000-0000-0000203F0000}"/>
    <cellStyle name="Header2 3 2 10 10 3" xfId="24710" xr:uid="{00000000-0005-0000-0000-0000213F0000}"/>
    <cellStyle name="Header2 3 2 10 10 4" xfId="33800" xr:uid="{00000000-0005-0000-0000-0000223F0000}"/>
    <cellStyle name="Header2 3 2 10 11" xfId="17438" xr:uid="{00000000-0005-0000-0000-0000233F0000}"/>
    <cellStyle name="Header2 3 2 10 11 2" xfId="29255" xr:uid="{00000000-0005-0000-0000-0000243F0000}"/>
    <cellStyle name="Header2 3 2 10 11 2 2" xfId="39254" xr:uid="{00000000-0005-0000-0000-0000253F0000}"/>
    <cellStyle name="Header2 3 2 10 11 3" xfId="25013" xr:uid="{00000000-0005-0000-0000-0000263F0000}"/>
    <cellStyle name="Header2 3 2 10 11 4" xfId="34103" xr:uid="{00000000-0005-0000-0000-0000273F0000}"/>
    <cellStyle name="Header2 3 2 10 12" xfId="18497" xr:uid="{00000000-0005-0000-0000-0000283F0000}"/>
    <cellStyle name="Header2 3 2 10 12 2" xfId="30314" xr:uid="{00000000-0005-0000-0000-0000293F0000}"/>
    <cellStyle name="Header2 3 2 10 12 2 2" xfId="40313" xr:uid="{00000000-0005-0000-0000-00002A3F0000}"/>
    <cellStyle name="Header2 3 2 10 12 3" xfId="25972" xr:uid="{00000000-0005-0000-0000-00002B3F0000}"/>
    <cellStyle name="Header2 3 2 10 12 4" xfId="35162" xr:uid="{00000000-0005-0000-0000-00002C3F0000}"/>
    <cellStyle name="Header2 3 2 10 13" xfId="18790" xr:uid="{00000000-0005-0000-0000-00002D3F0000}"/>
    <cellStyle name="Header2 3 2 10 13 2" xfId="30607" xr:uid="{00000000-0005-0000-0000-00002E3F0000}"/>
    <cellStyle name="Header2 3 2 10 13 2 2" xfId="40606" xr:uid="{00000000-0005-0000-0000-00002F3F0000}"/>
    <cellStyle name="Header2 3 2 10 13 3" xfId="26265" xr:uid="{00000000-0005-0000-0000-0000303F0000}"/>
    <cellStyle name="Header2 3 2 10 13 4" xfId="35455" xr:uid="{00000000-0005-0000-0000-0000313F0000}"/>
    <cellStyle name="Header2 3 2 10 14" xfId="18234" xr:uid="{00000000-0005-0000-0000-0000323F0000}"/>
    <cellStyle name="Header2 3 2 10 14 2" xfId="30051" xr:uid="{00000000-0005-0000-0000-0000333F0000}"/>
    <cellStyle name="Header2 3 2 10 14 2 2" xfId="40050" xr:uid="{00000000-0005-0000-0000-0000343F0000}"/>
    <cellStyle name="Header2 3 2 10 14 3" xfId="34899" xr:uid="{00000000-0005-0000-0000-0000353F0000}"/>
    <cellStyle name="Header2 3 2 10 15" xfId="23289" xr:uid="{00000000-0005-0000-0000-0000363F0000}"/>
    <cellStyle name="Header2 3 2 10 15 2" xfId="21172" xr:uid="{00000000-0005-0000-0000-0000373F0000}"/>
    <cellStyle name="Header2 3 2 10 16" xfId="22683" xr:uid="{00000000-0005-0000-0000-0000383F0000}"/>
    <cellStyle name="Header2 3 2 10 2" xfId="7814" xr:uid="{00000000-0005-0000-0000-0000393F0000}"/>
    <cellStyle name="Header2 3 2 10 2 10" xfId="18789" xr:uid="{00000000-0005-0000-0000-00003A3F0000}"/>
    <cellStyle name="Header2 3 2 10 2 10 2" xfId="30606" xr:uid="{00000000-0005-0000-0000-00003B3F0000}"/>
    <cellStyle name="Header2 3 2 10 2 10 2 2" xfId="40605" xr:uid="{00000000-0005-0000-0000-00003C3F0000}"/>
    <cellStyle name="Header2 3 2 10 2 10 3" xfId="26264" xr:uid="{00000000-0005-0000-0000-00003D3F0000}"/>
    <cellStyle name="Header2 3 2 10 2 10 4" xfId="35454" xr:uid="{00000000-0005-0000-0000-00003E3F0000}"/>
    <cellStyle name="Header2 3 2 10 2 11" xfId="18235" xr:uid="{00000000-0005-0000-0000-00003F3F0000}"/>
    <cellStyle name="Header2 3 2 10 2 11 2" xfId="30052" xr:uid="{00000000-0005-0000-0000-0000403F0000}"/>
    <cellStyle name="Header2 3 2 10 2 11 2 2" xfId="40051" xr:uid="{00000000-0005-0000-0000-0000413F0000}"/>
    <cellStyle name="Header2 3 2 10 2 11 3" xfId="34900" xr:uid="{00000000-0005-0000-0000-0000423F0000}"/>
    <cellStyle name="Header2 3 2 10 2 12" xfId="23288" xr:uid="{00000000-0005-0000-0000-0000433F0000}"/>
    <cellStyle name="Header2 3 2 10 2 12 2" xfId="21961" xr:uid="{00000000-0005-0000-0000-0000443F0000}"/>
    <cellStyle name="Header2 3 2 10 2 13" xfId="22682" xr:uid="{00000000-0005-0000-0000-0000453F0000}"/>
    <cellStyle name="Header2 3 2 10 2 2" xfId="15621" xr:uid="{00000000-0005-0000-0000-0000463F0000}"/>
    <cellStyle name="Header2 3 2 10 2 2 2" xfId="19172" xr:uid="{00000000-0005-0000-0000-0000473F0000}"/>
    <cellStyle name="Header2 3 2 10 2 2 2 2" xfId="30989" xr:uid="{00000000-0005-0000-0000-0000483F0000}"/>
    <cellStyle name="Header2 3 2 10 2 2 2 2 2" xfId="40988" xr:uid="{00000000-0005-0000-0000-0000493F0000}"/>
    <cellStyle name="Header2 3 2 10 2 2 2 3" xfId="26647" xr:uid="{00000000-0005-0000-0000-00004A3F0000}"/>
    <cellStyle name="Header2 3 2 10 2 2 2 4" xfId="35837" xr:uid="{00000000-0005-0000-0000-00004B3F0000}"/>
    <cellStyle name="Header2 3 2 10 2 2 3" xfId="19778" xr:uid="{00000000-0005-0000-0000-00004C3F0000}"/>
    <cellStyle name="Header2 3 2 10 2 2 3 2" xfId="31595" xr:uid="{00000000-0005-0000-0000-00004D3F0000}"/>
    <cellStyle name="Header2 3 2 10 2 2 3 2 2" xfId="41594" xr:uid="{00000000-0005-0000-0000-00004E3F0000}"/>
    <cellStyle name="Header2 3 2 10 2 2 3 3" xfId="27253" xr:uid="{00000000-0005-0000-0000-00004F3F0000}"/>
    <cellStyle name="Header2 3 2 10 2 2 3 4" xfId="36443" xr:uid="{00000000-0005-0000-0000-0000503F0000}"/>
    <cellStyle name="Header2 3 2 10 2 2 4" xfId="17970" xr:uid="{00000000-0005-0000-0000-0000513F0000}"/>
    <cellStyle name="Header2 3 2 10 2 2 4 2" xfId="29787" xr:uid="{00000000-0005-0000-0000-0000523F0000}"/>
    <cellStyle name="Header2 3 2 10 2 2 4 2 2" xfId="39786" xr:uid="{00000000-0005-0000-0000-0000533F0000}"/>
    <cellStyle name="Header2 3 2 10 2 2 4 3" xfId="25545" xr:uid="{00000000-0005-0000-0000-0000543F0000}"/>
    <cellStyle name="Header2 3 2 10 2 2 4 4" xfId="34635" xr:uid="{00000000-0005-0000-0000-0000553F0000}"/>
    <cellStyle name="Header2 3 2 10 2 2 5" xfId="20587" xr:uid="{00000000-0005-0000-0000-0000563F0000}"/>
    <cellStyle name="Header2 3 2 10 2 2 5 2" xfId="32404" xr:uid="{00000000-0005-0000-0000-0000573F0000}"/>
    <cellStyle name="Header2 3 2 10 2 2 5 2 2" xfId="42403" xr:uid="{00000000-0005-0000-0000-0000583F0000}"/>
    <cellStyle name="Header2 3 2 10 2 2 5 3" xfId="37252" xr:uid="{00000000-0005-0000-0000-0000593F0000}"/>
    <cellStyle name="Header2 3 2 10 2 2 6" xfId="23499" xr:uid="{00000000-0005-0000-0000-00005A3F0000}"/>
    <cellStyle name="Header2 3 2 10 2 2 6 2" xfId="21878" xr:uid="{00000000-0005-0000-0000-00005B3F0000}"/>
    <cellStyle name="Header2 3 2 10 2 2 7" xfId="23042" xr:uid="{00000000-0005-0000-0000-00005C3F0000}"/>
    <cellStyle name="Header2 3 2 10 2 2 7 2" xfId="22079" xr:uid="{00000000-0005-0000-0000-00005D3F0000}"/>
    <cellStyle name="Header2 3 2 10 2 2 8" xfId="22390" xr:uid="{00000000-0005-0000-0000-00005E3F0000}"/>
    <cellStyle name="Header2 3 2 10 2 3" xfId="16202" xr:uid="{00000000-0005-0000-0000-00005F3F0000}"/>
    <cellStyle name="Header2 3 2 10 2 3 2" xfId="19465" xr:uid="{00000000-0005-0000-0000-0000603F0000}"/>
    <cellStyle name="Header2 3 2 10 2 3 2 2" xfId="31282" xr:uid="{00000000-0005-0000-0000-0000613F0000}"/>
    <cellStyle name="Header2 3 2 10 2 3 2 2 2" xfId="41281" xr:uid="{00000000-0005-0000-0000-0000623F0000}"/>
    <cellStyle name="Header2 3 2 10 2 3 2 3" xfId="26940" xr:uid="{00000000-0005-0000-0000-0000633F0000}"/>
    <cellStyle name="Header2 3 2 10 2 3 2 4" xfId="36130" xr:uid="{00000000-0005-0000-0000-0000643F0000}"/>
    <cellStyle name="Header2 3 2 10 2 3 3" xfId="20071" xr:uid="{00000000-0005-0000-0000-0000653F0000}"/>
    <cellStyle name="Header2 3 2 10 2 3 3 2" xfId="31888" xr:uid="{00000000-0005-0000-0000-0000663F0000}"/>
    <cellStyle name="Header2 3 2 10 2 3 3 2 2" xfId="41887" xr:uid="{00000000-0005-0000-0000-0000673F0000}"/>
    <cellStyle name="Header2 3 2 10 2 3 3 3" xfId="27546" xr:uid="{00000000-0005-0000-0000-0000683F0000}"/>
    <cellStyle name="Header2 3 2 10 2 3 3 4" xfId="36736" xr:uid="{00000000-0005-0000-0000-0000693F0000}"/>
    <cellStyle name="Header2 3 2 10 2 3 4" xfId="17762" xr:uid="{00000000-0005-0000-0000-00006A3F0000}"/>
    <cellStyle name="Header2 3 2 10 2 3 4 2" xfId="29579" xr:uid="{00000000-0005-0000-0000-00006B3F0000}"/>
    <cellStyle name="Header2 3 2 10 2 3 4 2 2" xfId="39578" xr:uid="{00000000-0005-0000-0000-00006C3F0000}"/>
    <cellStyle name="Header2 3 2 10 2 3 4 3" xfId="25337" xr:uid="{00000000-0005-0000-0000-00006D3F0000}"/>
    <cellStyle name="Header2 3 2 10 2 3 4 4" xfId="34427" xr:uid="{00000000-0005-0000-0000-00006E3F0000}"/>
    <cellStyle name="Header2 3 2 10 2 3 5" xfId="20880" xr:uid="{00000000-0005-0000-0000-00006F3F0000}"/>
    <cellStyle name="Header2 3 2 10 2 3 5 2" xfId="32697" xr:uid="{00000000-0005-0000-0000-0000703F0000}"/>
    <cellStyle name="Header2 3 2 10 2 3 5 2 2" xfId="42696" xr:uid="{00000000-0005-0000-0000-0000713F0000}"/>
    <cellStyle name="Header2 3 2 10 2 3 5 3" xfId="37545" xr:uid="{00000000-0005-0000-0000-0000723F0000}"/>
    <cellStyle name="Header2 3 2 10 2 3 6" xfId="28019" xr:uid="{00000000-0005-0000-0000-0000733F0000}"/>
    <cellStyle name="Header2 3 2 10 2 3 6 2" xfId="38018" xr:uid="{00000000-0005-0000-0000-0000743F0000}"/>
    <cellStyle name="Header2 3 2 10 2 3 7" xfId="22235" xr:uid="{00000000-0005-0000-0000-0000753F0000}"/>
    <cellStyle name="Header2 3 2 10 2 4" xfId="15918" xr:uid="{00000000-0005-0000-0000-0000763F0000}"/>
    <cellStyle name="Header2 3 2 10 2 4 2" xfId="27735" xr:uid="{00000000-0005-0000-0000-0000773F0000}"/>
    <cellStyle name="Header2 3 2 10 2 4 2 2" xfId="37734" xr:uid="{00000000-0005-0000-0000-0000783F0000}"/>
    <cellStyle name="Header2 3 2 10 2 4 3" xfId="23796" xr:uid="{00000000-0005-0000-0000-0000793F0000}"/>
    <cellStyle name="Header2 3 2 10 2 4 4" xfId="32886" xr:uid="{00000000-0005-0000-0000-00007A3F0000}"/>
    <cellStyle name="Header2 3 2 10 2 5" xfId="16648" xr:uid="{00000000-0005-0000-0000-00007B3F0000}"/>
    <cellStyle name="Header2 3 2 10 2 5 2" xfId="28465" xr:uid="{00000000-0005-0000-0000-00007C3F0000}"/>
    <cellStyle name="Header2 3 2 10 2 5 2 2" xfId="38464" xr:uid="{00000000-0005-0000-0000-00007D3F0000}"/>
    <cellStyle name="Header2 3 2 10 2 5 3" xfId="24223" xr:uid="{00000000-0005-0000-0000-00007E3F0000}"/>
    <cellStyle name="Header2 3 2 10 2 5 4" xfId="33313" xr:uid="{00000000-0005-0000-0000-00007F3F0000}"/>
    <cellStyle name="Header2 3 2 10 2 6" xfId="16941" xr:uid="{00000000-0005-0000-0000-0000803F0000}"/>
    <cellStyle name="Header2 3 2 10 2 6 2" xfId="28758" xr:uid="{00000000-0005-0000-0000-0000813F0000}"/>
    <cellStyle name="Header2 3 2 10 2 6 2 2" xfId="38757" xr:uid="{00000000-0005-0000-0000-0000823F0000}"/>
    <cellStyle name="Header2 3 2 10 2 6 3" xfId="24516" xr:uid="{00000000-0005-0000-0000-0000833F0000}"/>
    <cellStyle name="Header2 3 2 10 2 6 4" xfId="33606" xr:uid="{00000000-0005-0000-0000-0000843F0000}"/>
    <cellStyle name="Header2 3 2 10 2 7" xfId="17136" xr:uid="{00000000-0005-0000-0000-0000853F0000}"/>
    <cellStyle name="Header2 3 2 10 2 7 2" xfId="28953" xr:uid="{00000000-0005-0000-0000-0000863F0000}"/>
    <cellStyle name="Header2 3 2 10 2 7 2 2" xfId="38952" xr:uid="{00000000-0005-0000-0000-0000873F0000}"/>
    <cellStyle name="Header2 3 2 10 2 7 3" xfId="24711" xr:uid="{00000000-0005-0000-0000-0000883F0000}"/>
    <cellStyle name="Header2 3 2 10 2 7 4" xfId="33801" xr:uid="{00000000-0005-0000-0000-0000893F0000}"/>
    <cellStyle name="Header2 3 2 10 2 8" xfId="17439" xr:uid="{00000000-0005-0000-0000-00008A3F0000}"/>
    <cellStyle name="Header2 3 2 10 2 8 2" xfId="29256" xr:uid="{00000000-0005-0000-0000-00008B3F0000}"/>
    <cellStyle name="Header2 3 2 10 2 8 2 2" xfId="39255" xr:uid="{00000000-0005-0000-0000-00008C3F0000}"/>
    <cellStyle name="Header2 3 2 10 2 8 3" xfId="25014" xr:uid="{00000000-0005-0000-0000-00008D3F0000}"/>
    <cellStyle name="Header2 3 2 10 2 8 4" xfId="34104" xr:uid="{00000000-0005-0000-0000-00008E3F0000}"/>
    <cellStyle name="Header2 3 2 10 2 9" xfId="18496" xr:uid="{00000000-0005-0000-0000-00008F3F0000}"/>
    <cellStyle name="Header2 3 2 10 2 9 2" xfId="30313" xr:uid="{00000000-0005-0000-0000-0000903F0000}"/>
    <cellStyle name="Header2 3 2 10 2 9 2 2" xfId="40312" xr:uid="{00000000-0005-0000-0000-0000913F0000}"/>
    <cellStyle name="Header2 3 2 10 2 9 3" xfId="25971" xr:uid="{00000000-0005-0000-0000-0000923F0000}"/>
    <cellStyle name="Header2 3 2 10 2 9 4" xfId="35161" xr:uid="{00000000-0005-0000-0000-0000933F0000}"/>
    <cellStyle name="Header2 3 2 10 3" xfId="7815" xr:uid="{00000000-0005-0000-0000-0000943F0000}"/>
    <cellStyle name="Header2 3 2 10 3 10" xfId="18788" xr:uid="{00000000-0005-0000-0000-0000953F0000}"/>
    <cellStyle name="Header2 3 2 10 3 10 2" xfId="30605" xr:uid="{00000000-0005-0000-0000-0000963F0000}"/>
    <cellStyle name="Header2 3 2 10 3 10 2 2" xfId="40604" xr:uid="{00000000-0005-0000-0000-0000973F0000}"/>
    <cellStyle name="Header2 3 2 10 3 10 3" xfId="26263" xr:uid="{00000000-0005-0000-0000-0000983F0000}"/>
    <cellStyle name="Header2 3 2 10 3 10 4" xfId="35453" xr:uid="{00000000-0005-0000-0000-0000993F0000}"/>
    <cellStyle name="Header2 3 2 10 3 11" xfId="20224" xr:uid="{00000000-0005-0000-0000-00009A3F0000}"/>
    <cellStyle name="Header2 3 2 10 3 11 2" xfId="32041" xr:uid="{00000000-0005-0000-0000-00009B3F0000}"/>
    <cellStyle name="Header2 3 2 10 3 11 2 2" xfId="42040" xr:uid="{00000000-0005-0000-0000-00009C3F0000}"/>
    <cellStyle name="Header2 3 2 10 3 11 3" xfId="36889" xr:uid="{00000000-0005-0000-0000-00009D3F0000}"/>
    <cellStyle name="Header2 3 2 10 3 12" xfId="23287" xr:uid="{00000000-0005-0000-0000-00009E3F0000}"/>
    <cellStyle name="Header2 3 2 10 3 12 2" xfId="21962" xr:uid="{00000000-0005-0000-0000-00009F3F0000}"/>
    <cellStyle name="Header2 3 2 10 3 13" xfId="22681" xr:uid="{00000000-0005-0000-0000-0000A03F0000}"/>
    <cellStyle name="Header2 3 2 10 3 2" xfId="15622" xr:uid="{00000000-0005-0000-0000-0000A13F0000}"/>
    <cellStyle name="Header2 3 2 10 3 2 2" xfId="19171" xr:uid="{00000000-0005-0000-0000-0000A23F0000}"/>
    <cellStyle name="Header2 3 2 10 3 2 2 2" xfId="30988" xr:uid="{00000000-0005-0000-0000-0000A33F0000}"/>
    <cellStyle name="Header2 3 2 10 3 2 2 2 2" xfId="40987" xr:uid="{00000000-0005-0000-0000-0000A43F0000}"/>
    <cellStyle name="Header2 3 2 10 3 2 2 3" xfId="26646" xr:uid="{00000000-0005-0000-0000-0000A53F0000}"/>
    <cellStyle name="Header2 3 2 10 3 2 2 4" xfId="35836" xr:uid="{00000000-0005-0000-0000-0000A63F0000}"/>
    <cellStyle name="Header2 3 2 10 3 2 3" xfId="19777" xr:uid="{00000000-0005-0000-0000-0000A73F0000}"/>
    <cellStyle name="Header2 3 2 10 3 2 3 2" xfId="31594" xr:uid="{00000000-0005-0000-0000-0000A83F0000}"/>
    <cellStyle name="Header2 3 2 10 3 2 3 2 2" xfId="41593" xr:uid="{00000000-0005-0000-0000-0000A93F0000}"/>
    <cellStyle name="Header2 3 2 10 3 2 3 3" xfId="27252" xr:uid="{00000000-0005-0000-0000-0000AA3F0000}"/>
    <cellStyle name="Header2 3 2 10 3 2 3 4" xfId="36442" xr:uid="{00000000-0005-0000-0000-0000AB3F0000}"/>
    <cellStyle name="Header2 3 2 10 3 2 4" xfId="18888" xr:uid="{00000000-0005-0000-0000-0000AC3F0000}"/>
    <cellStyle name="Header2 3 2 10 3 2 4 2" xfId="30705" xr:uid="{00000000-0005-0000-0000-0000AD3F0000}"/>
    <cellStyle name="Header2 3 2 10 3 2 4 2 2" xfId="40704" xr:uid="{00000000-0005-0000-0000-0000AE3F0000}"/>
    <cellStyle name="Header2 3 2 10 3 2 4 3" xfId="26363" xr:uid="{00000000-0005-0000-0000-0000AF3F0000}"/>
    <cellStyle name="Header2 3 2 10 3 2 4 4" xfId="35553" xr:uid="{00000000-0005-0000-0000-0000B03F0000}"/>
    <cellStyle name="Header2 3 2 10 3 2 5" xfId="20586" xr:uid="{00000000-0005-0000-0000-0000B13F0000}"/>
    <cellStyle name="Header2 3 2 10 3 2 5 2" xfId="32403" xr:uid="{00000000-0005-0000-0000-0000B23F0000}"/>
    <cellStyle name="Header2 3 2 10 3 2 5 2 2" xfId="42402" xr:uid="{00000000-0005-0000-0000-0000B33F0000}"/>
    <cellStyle name="Header2 3 2 10 3 2 5 3" xfId="37251" xr:uid="{00000000-0005-0000-0000-0000B43F0000}"/>
    <cellStyle name="Header2 3 2 10 3 2 6" xfId="23500" xr:uid="{00000000-0005-0000-0000-0000B53F0000}"/>
    <cellStyle name="Header2 3 2 10 3 2 6 2" xfId="21877" xr:uid="{00000000-0005-0000-0000-0000B63F0000}"/>
    <cellStyle name="Header2 3 2 10 3 2 7" xfId="23041" xr:uid="{00000000-0005-0000-0000-0000B73F0000}"/>
    <cellStyle name="Header2 3 2 10 3 2 7 2" xfId="22080" xr:uid="{00000000-0005-0000-0000-0000B83F0000}"/>
    <cellStyle name="Header2 3 2 10 3 2 8" xfId="22391" xr:uid="{00000000-0005-0000-0000-0000B93F0000}"/>
    <cellStyle name="Header2 3 2 10 3 3" xfId="16203" xr:uid="{00000000-0005-0000-0000-0000BA3F0000}"/>
    <cellStyle name="Header2 3 2 10 3 3 2" xfId="19464" xr:uid="{00000000-0005-0000-0000-0000BB3F0000}"/>
    <cellStyle name="Header2 3 2 10 3 3 2 2" xfId="31281" xr:uid="{00000000-0005-0000-0000-0000BC3F0000}"/>
    <cellStyle name="Header2 3 2 10 3 3 2 2 2" xfId="41280" xr:uid="{00000000-0005-0000-0000-0000BD3F0000}"/>
    <cellStyle name="Header2 3 2 10 3 3 2 3" xfId="26939" xr:uid="{00000000-0005-0000-0000-0000BE3F0000}"/>
    <cellStyle name="Header2 3 2 10 3 3 2 4" xfId="36129" xr:uid="{00000000-0005-0000-0000-0000BF3F0000}"/>
    <cellStyle name="Header2 3 2 10 3 3 3" xfId="20070" xr:uid="{00000000-0005-0000-0000-0000C03F0000}"/>
    <cellStyle name="Header2 3 2 10 3 3 3 2" xfId="31887" xr:uid="{00000000-0005-0000-0000-0000C13F0000}"/>
    <cellStyle name="Header2 3 2 10 3 3 3 2 2" xfId="41886" xr:uid="{00000000-0005-0000-0000-0000C23F0000}"/>
    <cellStyle name="Header2 3 2 10 3 3 3 3" xfId="27545" xr:uid="{00000000-0005-0000-0000-0000C33F0000}"/>
    <cellStyle name="Header2 3 2 10 3 3 3 4" xfId="36735" xr:uid="{00000000-0005-0000-0000-0000C43F0000}"/>
    <cellStyle name="Header2 3 2 10 3 3 4" xfId="18061" xr:uid="{00000000-0005-0000-0000-0000C53F0000}"/>
    <cellStyle name="Header2 3 2 10 3 3 4 2" xfId="29878" xr:uid="{00000000-0005-0000-0000-0000C63F0000}"/>
    <cellStyle name="Header2 3 2 10 3 3 4 2 2" xfId="39877" xr:uid="{00000000-0005-0000-0000-0000C73F0000}"/>
    <cellStyle name="Header2 3 2 10 3 3 4 3" xfId="25636" xr:uid="{00000000-0005-0000-0000-0000C83F0000}"/>
    <cellStyle name="Header2 3 2 10 3 3 4 4" xfId="34726" xr:uid="{00000000-0005-0000-0000-0000C93F0000}"/>
    <cellStyle name="Header2 3 2 10 3 3 5" xfId="20879" xr:uid="{00000000-0005-0000-0000-0000CA3F0000}"/>
    <cellStyle name="Header2 3 2 10 3 3 5 2" xfId="32696" xr:uid="{00000000-0005-0000-0000-0000CB3F0000}"/>
    <cellStyle name="Header2 3 2 10 3 3 5 2 2" xfId="42695" xr:uid="{00000000-0005-0000-0000-0000CC3F0000}"/>
    <cellStyle name="Header2 3 2 10 3 3 5 3" xfId="37544" xr:uid="{00000000-0005-0000-0000-0000CD3F0000}"/>
    <cellStyle name="Header2 3 2 10 3 3 6" xfId="28020" xr:uid="{00000000-0005-0000-0000-0000CE3F0000}"/>
    <cellStyle name="Header2 3 2 10 3 3 6 2" xfId="38019" xr:uid="{00000000-0005-0000-0000-0000CF3F0000}"/>
    <cellStyle name="Header2 3 2 10 3 3 7" xfId="21488" xr:uid="{00000000-0005-0000-0000-0000D03F0000}"/>
    <cellStyle name="Header2 3 2 10 3 4" xfId="15919" xr:uid="{00000000-0005-0000-0000-0000D13F0000}"/>
    <cellStyle name="Header2 3 2 10 3 4 2" xfId="27736" xr:uid="{00000000-0005-0000-0000-0000D23F0000}"/>
    <cellStyle name="Header2 3 2 10 3 4 2 2" xfId="37735" xr:uid="{00000000-0005-0000-0000-0000D33F0000}"/>
    <cellStyle name="Header2 3 2 10 3 4 3" xfId="23797" xr:uid="{00000000-0005-0000-0000-0000D43F0000}"/>
    <cellStyle name="Header2 3 2 10 3 4 4" xfId="32887" xr:uid="{00000000-0005-0000-0000-0000D53F0000}"/>
    <cellStyle name="Header2 3 2 10 3 5" xfId="16647" xr:uid="{00000000-0005-0000-0000-0000D63F0000}"/>
    <cellStyle name="Header2 3 2 10 3 5 2" xfId="28464" xr:uid="{00000000-0005-0000-0000-0000D73F0000}"/>
    <cellStyle name="Header2 3 2 10 3 5 2 2" xfId="38463" xr:uid="{00000000-0005-0000-0000-0000D83F0000}"/>
    <cellStyle name="Header2 3 2 10 3 5 3" xfId="24222" xr:uid="{00000000-0005-0000-0000-0000D93F0000}"/>
    <cellStyle name="Header2 3 2 10 3 5 4" xfId="33312" xr:uid="{00000000-0005-0000-0000-0000DA3F0000}"/>
    <cellStyle name="Header2 3 2 10 3 6" xfId="16940" xr:uid="{00000000-0005-0000-0000-0000DB3F0000}"/>
    <cellStyle name="Header2 3 2 10 3 6 2" xfId="28757" xr:uid="{00000000-0005-0000-0000-0000DC3F0000}"/>
    <cellStyle name="Header2 3 2 10 3 6 2 2" xfId="38756" xr:uid="{00000000-0005-0000-0000-0000DD3F0000}"/>
    <cellStyle name="Header2 3 2 10 3 6 3" xfId="24515" xr:uid="{00000000-0005-0000-0000-0000DE3F0000}"/>
    <cellStyle name="Header2 3 2 10 3 6 4" xfId="33605" xr:uid="{00000000-0005-0000-0000-0000DF3F0000}"/>
    <cellStyle name="Header2 3 2 10 3 7" xfId="17137" xr:uid="{00000000-0005-0000-0000-0000E03F0000}"/>
    <cellStyle name="Header2 3 2 10 3 7 2" xfId="28954" xr:uid="{00000000-0005-0000-0000-0000E13F0000}"/>
    <cellStyle name="Header2 3 2 10 3 7 2 2" xfId="38953" xr:uid="{00000000-0005-0000-0000-0000E23F0000}"/>
    <cellStyle name="Header2 3 2 10 3 7 3" xfId="24712" xr:uid="{00000000-0005-0000-0000-0000E33F0000}"/>
    <cellStyle name="Header2 3 2 10 3 7 4" xfId="33802" xr:uid="{00000000-0005-0000-0000-0000E43F0000}"/>
    <cellStyle name="Header2 3 2 10 3 8" xfId="17440" xr:uid="{00000000-0005-0000-0000-0000E53F0000}"/>
    <cellStyle name="Header2 3 2 10 3 8 2" xfId="29257" xr:uid="{00000000-0005-0000-0000-0000E63F0000}"/>
    <cellStyle name="Header2 3 2 10 3 8 2 2" xfId="39256" xr:uid="{00000000-0005-0000-0000-0000E73F0000}"/>
    <cellStyle name="Header2 3 2 10 3 8 3" xfId="25015" xr:uid="{00000000-0005-0000-0000-0000E83F0000}"/>
    <cellStyle name="Header2 3 2 10 3 8 4" xfId="34105" xr:uid="{00000000-0005-0000-0000-0000E93F0000}"/>
    <cellStyle name="Header2 3 2 10 3 9" xfId="18495" xr:uid="{00000000-0005-0000-0000-0000EA3F0000}"/>
    <cellStyle name="Header2 3 2 10 3 9 2" xfId="30312" xr:uid="{00000000-0005-0000-0000-0000EB3F0000}"/>
    <cellStyle name="Header2 3 2 10 3 9 2 2" xfId="40311" xr:uid="{00000000-0005-0000-0000-0000EC3F0000}"/>
    <cellStyle name="Header2 3 2 10 3 9 3" xfId="25970" xr:uid="{00000000-0005-0000-0000-0000ED3F0000}"/>
    <cellStyle name="Header2 3 2 10 3 9 4" xfId="35160" xr:uid="{00000000-0005-0000-0000-0000EE3F0000}"/>
    <cellStyle name="Header2 3 2 10 4" xfId="7816" xr:uid="{00000000-0005-0000-0000-0000EF3F0000}"/>
    <cellStyle name="Header2 3 2 10 4 10" xfId="18787" xr:uid="{00000000-0005-0000-0000-0000F03F0000}"/>
    <cellStyle name="Header2 3 2 10 4 10 2" xfId="30604" xr:uid="{00000000-0005-0000-0000-0000F13F0000}"/>
    <cellStyle name="Header2 3 2 10 4 10 2 2" xfId="40603" xr:uid="{00000000-0005-0000-0000-0000F23F0000}"/>
    <cellStyle name="Header2 3 2 10 4 10 3" xfId="26262" xr:uid="{00000000-0005-0000-0000-0000F33F0000}"/>
    <cellStyle name="Header2 3 2 10 4 10 4" xfId="35452" xr:uid="{00000000-0005-0000-0000-0000F43F0000}"/>
    <cellStyle name="Header2 3 2 10 4 11" xfId="20323" xr:uid="{00000000-0005-0000-0000-0000F53F0000}"/>
    <cellStyle name="Header2 3 2 10 4 11 2" xfId="32140" xr:uid="{00000000-0005-0000-0000-0000F63F0000}"/>
    <cellStyle name="Header2 3 2 10 4 11 2 2" xfId="42139" xr:uid="{00000000-0005-0000-0000-0000F73F0000}"/>
    <cellStyle name="Header2 3 2 10 4 11 3" xfId="36988" xr:uid="{00000000-0005-0000-0000-0000F83F0000}"/>
    <cellStyle name="Header2 3 2 10 4 12" xfId="23286" xr:uid="{00000000-0005-0000-0000-0000F93F0000}"/>
    <cellStyle name="Header2 3 2 10 4 12 2" xfId="21963" xr:uid="{00000000-0005-0000-0000-0000FA3F0000}"/>
    <cellStyle name="Header2 3 2 10 4 13" xfId="22680" xr:uid="{00000000-0005-0000-0000-0000FB3F0000}"/>
    <cellStyle name="Header2 3 2 10 4 2" xfId="15623" xr:uid="{00000000-0005-0000-0000-0000FC3F0000}"/>
    <cellStyle name="Header2 3 2 10 4 2 2" xfId="19170" xr:uid="{00000000-0005-0000-0000-0000FD3F0000}"/>
    <cellStyle name="Header2 3 2 10 4 2 2 2" xfId="30987" xr:uid="{00000000-0005-0000-0000-0000FE3F0000}"/>
    <cellStyle name="Header2 3 2 10 4 2 2 2 2" xfId="40986" xr:uid="{00000000-0005-0000-0000-0000FF3F0000}"/>
    <cellStyle name="Header2 3 2 10 4 2 2 3" xfId="26645" xr:uid="{00000000-0005-0000-0000-000000400000}"/>
    <cellStyle name="Header2 3 2 10 4 2 2 4" xfId="35835" xr:uid="{00000000-0005-0000-0000-000001400000}"/>
    <cellStyle name="Header2 3 2 10 4 2 3" xfId="19776" xr:uid="{00000000-0005-0000-0000-000002400000}"/>
    <cellStyle name="Header2 3 2 10 4 2 3 2" xfId="31593" xr:uid="{00000000-0005-0000-0000-000003400000}"/>
    <cellStyle name="Header2 3 2 10 4 2 3 2 2" xfId="41592" xr:uid="{00000000-0005-0000-0000-000004400000}"/>
    <cellStyle name="Header2 3 2 10 4 2 3 3" xfId="27251" xr:uid="{00000000-0005-0000-0000-000005400000}"/>
    <cellStyle name="Header2 3 2 10 4 2 3 4" xfId="36441" xr:uid="{00000000-0005-0000-0000-000006400000}"/>
    <cellStyle name="Header2 3 2 10 4 2 4" xfId="18889" xr:uid="{00000000-0005-0000-0000-000007400000}"/>
    <cellStyle name="Header2 3 2 10 4 2 4 2" xfId="30706" xr:uid="{00000000-0005-0000-0000-000008400000}"/>
    <cellStyle name="Header2 3 2 10 4 2 4 2 2" xfId="40705" xr:uid="{00000000-0005-0000-0000-000009400000}"/>
    <cellStyle name="Header2 3 2 10 4 2 4 3" xfId="26364" xr:uid="{00000000-0005-0000-0000-00000A400000}"/>
    <cellStyle name="Header2 3 2 10 4 2 4 4" xfId="35554" xr:uid="{00000000-0005-0000-0000-00000B400000}"/>
    <cellStyle name="Header2 3 2 10 4 2 5" xfId="20585" xr:uid="{00000000-0005-0000-0000-00000C400000}"/>
    <cellStyle name="Header2 3 2 10 4 2 5 2" xfId="32402" xr:uid="{00000000-0005-0000-0000-00000D400000}"/>
    <cellStyle name="Header2 3 2 10 4 2 5 2 2" xfId="42401" xr:uid="{00000000-0005-0000-0000-00000E400000}"/>
    <cellStyle name="Header2 3 2 10 4 2 5 3" xfId="37250" xr:uid="{00000000-0005-0000-0000-00000F400000}"/>
    <cellStyle name="Header2 3 2 10 4 2 6" xfId="23501" xr:uid="{00000000-0005-0000-0000-000010400000}"/>
    <cellStyle name="Header2 3 2 10 4 2 6 2" xfId="21876" xr:uid="{00000000-0005-0000-0000-000011400000}"/>
    <cellStyle name="Header2 3 2 10 4 2 7" xfId="23040" xr:uid="{00000000-0005-0000-0000-000012400000}"/>
    <cellStyle name="Header2 3 2 10 4 2 7 2" xfId="21300" xr:uid="{00000000-0005-0000-0000-000013400000}"/>
    <cellStyle name="Header2 3 2 10 4 2 8" xfId="22392" xr:uid="{00000000-0005-0000-0000-000014400000}"/>
    <cellStyle name="Header2 3 2 10 4 3" xfId="16204" xr:uid="{00000000-0005-0000-0000-000015400000}"/>
    <cellStyle name="Header2 3 2 10 4 3 2" xfId="19463" xr:uid="{00000000-0005-0000-0000-000016400000}"/>
    <cellStyle name="Header2 3 2 10 4 3 2 2" xfId="31280" xr:uid="{00000000-0005-0000-0000-000017400000}"/>
    <cellStyle name="Header2 3 2 10 4 3 2 2 2" xfId="41279" xr:uid="{00000000-0005-0000-0000-000018400000}"/>
    <cellStyle name="Header2 3 2 10 4 3 2 3" xfId="26938" xr:uid="{00000000-0005-0000-0000-000019400000}"/>
    <cellStyle name="Header2 3 2 10 4 3 2 4" xfId="36128" xr:uid="{00000000-0005-0000-0000-00001A400000}"/>
    <cellStyle name="Header2 3 2 10 4 3 3" xfId="20069" xr:uid="{00000000-0005-0000-0000-00001B400000}"/>
    <cellStyle name="Header2 3 2 10 4 3 3 2" xfId="31886" xr:uid="{00000000-0005-0000-0000-00001C400000}"/>
    <cellStyle name="Header2 3 2 10 4 3 3 2 2" xfId="41885" xr:uid="{00000000-0005-0000-0000-00001D400000}"/>
    <cellStyle name="Header2 3 2 10 4 3 3 3" xfId="27544" xr:uid="{00000000-0005-0000-0000-00001E400000}"/>
    <cellStyle name="Header2 3 2 10 4 3 3 4" xfId="36734" xr:uid="{00000000-0005-0000-0000-00001F400000}"/>
    <cellStyle name="Header2 3 2 10 4 3 4" xfId="17763" xr:uid="{00000000-0005-0000-0000-000020400000}"/>
    <cellStyle name="Header2 3 2 10 4 3 4 2" xfId="29580" xr:uid="{00000000-0005-0000-0000-000021400000}"/>
    <cellStyle name="Header2 3 2 10 4 3 4 2 2" xfId="39579" xr:uid="{00000000-0005-0000-0000-000022400000}"/>
    <cellStyle name="Header2 3 2 10 4 3 4 3" xfId="25338" xr:uid="{00000000-0005-0000-0000-000023400000}"/>
    <cellStyle name="Header2 3 2 10 4 3 4 4" xfId="34428" xr:uid="{00000000-0005-0000-0000-000024400000}"/>
    <cellStyle name="Header2 3 2 10 4 3 5" xfId="20878" xr:uid="{00000000-0005-0000-0000-000025400000}"/>
    <cellStyle name="Header2 3 2 10 4 3 5 2" xfId="32695" xr:uid="{00000000-0005-0000-0000-000026400000}"/>
    <cellStyle name="Header2 3 2 10 4 3 5 2 2" xfId="42694" xr:uid="{00000000-0005-0000-0000-000027400000}"/>
    <cellStyle name="Header2 3 2 10 4 3 5 3" xfId="37543" xr:uid="{00000000-0005-0000-0000-000028400000}"/>
    <cellStyle name="Header2 3 2 10 4 3 6" xfId="28021" xr:uid="{00000000-0005-0000-0000-000029400000}"/>
    <cellStyle name="Header2 3 2 10 4 3 6 2" xfId="38020" xr:uid="{00000000-0005-0000-0000-00002A400000}"/>
    <cellStyle name="Header2 3 2 10 4 3 7" xfId="21489" xr:uid="{00000000-0005-0000-0000-00002B400000}"/>
    <cellStyle name="Header2 3 2 10 4 4" xfId="15920" xr:uid="{00000000-0005-0000-0000-00002C400000}"/>
    <cellStyle name="Header2 3 2 10 4 4 2" xfId="27737" xr:uid="{00000000-0005-0000-0000-00002D400000}"/>
    <cellStyle name="Header2 3 2 10 4 4 2 2" xfId="37736" xr:uid="{00000000-0005-0000-0000-00002E400000}"/>
    <cellStyle name="Header2 3 2 10 4 4 3" xfId="23798" xr:uid="{00000000-0005-0000-0000-00002F400000}"/>
    <cellStyle name="Header2 3 2 10 4 4 4" xfId="32888" xr:uid="{00000000-0005-0000-0000-000030400000}"/>
    <cellStyle name="Header2 3 2 10 4 5" xfId="16646" xr:uid="{00000000-0005-0000-0000-000031400000}"/>
    <cellStyle name="Header2 3 2 10 4 5 2" xfId="28463" xr:uid="{00000000-0005-0000-0000-000032400000}"/>
    <cellStyle name="Header2 3 2 10 4 5 2 2" xfId="38462" xr:uid="{00000000-0005-0000-0000-000033400000}"/>
    <cellStyle name="Header2 3 2 10 4 5 3" xfId="24221" xr:uid="{00000000-0005-0000-0000-000034400000}"/>
    <cellStyle name="Header2 3 2 10 4 5 4" xfId="33311" xr:uid="{00000000-0005-0000-0000-000035400000}"/>
    <cellStyle name="Header2 3 2 10 4 6" xfId="16939" xr:uid="{00000000-0005-0000-0000-000036400000}"/>
    <cellStyle name="Header2 3 2 10 4 6 2" xfId="28756" xr:uid="{00000000-0005-0000-0000-000037400000}"/>
    <cellStyle name="Header2 3 2 10 4 6 2 2" xfId="38755" xr:uid="{00000000-0005-0000-0000-000038400000}"/>
    <cellStyle name="Header2 3 2 10 4 6 3" xfId="24514" xr:uid="{00000000-0005-0000-0000-000039400000}"/>
    <cellStyle name="Header2 3 2 10 4 6 4" xfId="33604" xr:uid="{00000000-0005-0000-0000-00003A400000}"/>
    <cellStyle name="Header2 3 2 10 4 7" xfId="17138" xr:uid="{00000000-0005-0000-0000-00003B400000}"/>
    <cellStyle name="Header2 3 2 10 4 7 2" xfId="28955" xr:uid="{00000000-0005-0000-0000-00003C400000}"/>
    <cellStyle name="Header2 3 2 10 4 7 2 2" xfId="38954" xr:uid="{00000000-0005-0000-0000-00003D400000}"/>
    <cellStyle name="Header2 3 2 10 4 7 3" xfId="24713" xr:uid="{00000000-0005-0000-0000-00003E400000}"/>
    <cellStyle name="Header2 3 2 10 4 7 4" xfId="33803" xr:uid="{00000000-0005-0000-0000-00003F400000}"/>
    <cellStyle name="Header2 3 2 10 4 8" xfId="17441" xr:uid="{00000000-0005-0000-0000-000040400000}"/>
    <cellStyle name="Header2 3 2 10 4 8 2" xfId="29258" xr:uid="{00000000-0005-0000-0000-000041400000}"/>
    <cellStyle name="Header2 3 2 10 4 8 2 2" xfId="39257" xr:uid="{00000000-0005-0000-0000-000042400000}"/>
    <cellStyle name="Header2 3 2 10 4 8 3" xfId="25016" xr:uid="{00000000-0005-0000-0000-000043400000}"/>
    <cellStyle name="Header2 3 2 10 4 8 4" xfId="34106" xr:uid="{00000000-0005-0000-0000-000044400000}"/>
    <cellStyle name="Header2 3 2 10 4 9" xfId="18494" xr:uid="{00000000-0005-0000-0000-000045400000}"/>
    <cellStyle name="Header2 3 2 10 4 9 2" xfId="30311" xr:uid="{00000000-0005-0000-0000-000046400000}"/>
    <cellStyle name="Header2 3 2 10 4 9 2 2" xfId="40310" xr:uid="{00000000-0005-0000-0000-000047400000}"/>
    <cellStyle name="Header2 3 2 10 4 9 3" xfId="25969" xr:uid="{00000000-0005-0000-0000-000048400000}"/>
    <cellStyle name="Header2 3 2 10 4 9 4" xfId="35159" xr:uid="{00000000-0005-0000-0000-000049400000}"/>
    <cellStyle name="Header2 3 2 10 5" xfId="15620" xr:uid="{00000000-0005-0000-0000-00004A400000}"/>
    <cellStyle name="Header2 3 2 10 5 2" xfId="19173" xr:uid="{00000000-0005-0000-0000-00004B400000}"/>
    <cellStyle name="Header2 3 2 10 5 2 2" xfId="30990" xr:uid="{00000000-0005-0000-0000-00004C400000}"/>
    <cellStyle name="Header2 3 2 10 5 2 2 2" xfId="40989" xr:uid="{00000000-0005-0000-0000-00004D400000}"/>
    <cellStyle name="Header2 3 2 10 5 2 3" xfId="26648" xr:uid="{00000000-0005-0000-0000-00004E400000}"/>
    <cellStyle name="Header2 3 2 10 5 2 4" xfId="35838" xr:uid="{00000000-0005-0000-0000-00004F400000}"/>
    <cellStyle name="Header2 3 2 10 5 3" xfId="19779" xr:uid="{00000000-0005-0000-0000-000050400000}"/>
    <cellStyle name="Header2 3 2 10 5 3 2" xfId="31596" xr:uid="{00000000-0005-0000-0000-000051400000}"/>
    <cellStyle name="Header2 3 2 10 5 3 2 2" xfId="41595" xr:uid="{00000000-0005-0000-0000-000052400000}"/>
    <cellStyle name="Header2 3 2 10 5 3 3" xfId="27254" xr:uid="{00000000-0005-0000-0000-000053400000}"/>
    <cellStyle name="Header2 3 2 10 5 3 4" xfId="36444" xr:uid="{00000000-0005-0000-0000-000054400000}"/>
    <cellStyle name="Header2 3 2 10 5 4" xfId="18887" xr:uid="{00000000-0005-0000-0000-000055400000}"/>
    <cellStyle name="Header2 3 2 10 5 4 2" xfId="30704" xr:uid="{00000000-0005-0000-0000-000056400000}"/>
    <cellStyle name="Header2 3 2 10 5 4 2 2" xfId="40703" xr:uid="{00000000-0005-0000-0000-000057400000}"/>
    <cellStyle name="Header2 3 2 10 5 4 3" xfId="26362" xr:uid="{00000000-0005-0000-0000-000058400000}"/>
    <cellStyle name="Header2 3 2 10 5 4 4" xfId="35552" xr:uid="{00000000-0005-0000-0000-000059400000}"/>
    <cellStyle name="Header2 3 2 10 5 5" xfId="20588" xr:uid="{00000000-0005-0000-0000-00005A400000}"/>
    <cellStyle name="Header2 3 2 10 5 5 2" xfId="32405" xr:uid="{00000000-0005-0000-0000-00005B400000}"/>
    <cellStyle name="Header2 3 2 10 5 5 2 2" xfId="42404" xr:uid="{00000000-0005-0000-0000-00005C400000}"/>
    <cellStyle name="Header2 3 2 10 5 5 3" xfId="37253" xr:uid="{00000000-0005-0000-0000-00005D400000}"/>
    <cellStyle name="Header2 3 2 10 5 6" xfId="23498" xr:uid="{00000000-0005-0000-0000-00005E400000}"/>
    <cellStyle name="Header2 3 2 10 5 6 2" xfId="21879" xr:uid="{00000000-0005-0000-0000-00005F400000}"/>
    <cellStyle name="Header2 3 2 10 5 7" xfId="23043" xr:uid="{00000000-0005-0000-0000-000060400000}"/>
    <cellStyle name="Header2 3 2 10 5 7 2" xfId="22078" xr:uid="{00000000-0005-0000-0000-000061400000}"/>
    <cellStyle name="Header2 3 2 10 5 8" xfId="22389" xr:uid="{00000000-0005-0000-0000-000062400000}"/>
    <cellStyle name="Header2 3 2 10 6" xfId="16201" xr:uid="{00000000-0005-0000-0000-000063400000}"/>
    <cellStyle name="Header2 3 2 10 6 2" xfId="19466" xr:uid="{00000000-0005-0000-0000-000064400000}"/>
    <cellStyle name="Header2 3 2 10 6 2 2" xfId="31283" xr:uid="{00000000-0005-0000-0000-000065400000}"/>
    <cellStyle name="Header2 3 2 10 6 2 2 2" xfId="41282" xr:uid="{00000000-0005-0000-0000-000066400000}"/>
    <cellStyle name="Header2 3 2 10 6 2 3" xfId="26941" xr:uid="{00000000-0005-0000-0000-000067400000}"/>
    <cellStyle name="Header2 3 2 10 6 2 4" xfId="36131" xr:uid="{00000000-0005-0000-0000-000068400000}"/>
    <cellStyle name="Header2 3 2 10 6 3" xfId="20072" xr:uid="{00000000-0005-0000-0000-000069400000}"/>
    <cellStyle name="Header2 3 2 10 6 3 2" xfId="31889" xr:uid="{00000000-0005-0000-0000-00006A400000}"/>
    <cellStyle name="Header2 3 2 10 6 3 2 2" xfId="41888" xr:uid="{00000000-0005-0000-0000-00006B400000}"/>
    <cellStyle name="Header2 3 2 10 6 3 3" xfId="27547" xr:uid="{00000000-0005-0000-0000-00006C400000}"/>
    <cellStyle name="Header2 3 2 10 6 3 4" xfId="36737" xr:uid="{00000000-0005-0000-0000-00006D400000}"/>
    <cellStyle name="Header2 3 2 10 6 4" xfId="17761" xr:uid="{00000000-0005-0000-0000-00006E400000}"/>
    <cellStyle name="Header2 3 2 10 6 4 2" xfId="29578" xr:uid="{00000000-0005-0000-0000-00006F400000}"/>
    <cellStyle name="Header2 3 2 10 6 4 2 2" xfId="39577" xr:uid="{00000000-0005-0000-0000-000070400000}"/>
    <cellStyle name="Header2 3 2 10 6 4 3" xfId="25336" xr:uid="{00000000-0005-0000-0000-000071400000}"/>
    <cellStyle name="Header2 3 2 10 6 4 4" xfId="34426" xr:uid="{00000000-0005-0000-0000-000072400000}"/>
    <cellStyle name="Header2 3 2 10 6 5" xfId="20881" xr:uid="{00000000-0005-0000-0000-000073400000}"/>
    <cellStyle name="Header2 3 2 10 6 5 2" xfId="32698" xr:uid="{00000000-0005-0000-0000-000074400000}"/>
    <cellStyle name="Header2 3 2 10 6 5 2 2" xfId="42697" xr:uid="{00000000-0005-0000-0000-000075400000}"/>
    <cellStyle name="Header2 3 2 10 6 5 3" xfId="37546" xr:uid="{00000000-0005-0000-0000-000076400000}"/>
    <cellStyle name="Header2 3 2 10 6 6" xfId="28018" xr:uid="{00000000-0005-0000-0000-000077400000}"/>
    <cellStyle name="Header2 3 2 10 6 6 2" xfId="38017" xr:uid="{00000000-0005-0000-0000-000078400000}"/>
    <cellStyle name="Header2 3 2 10 6 7" xfId="21487" xr:uid="{00000000-0005-0000-0000-000079400000}"/>
    <cellStyle name="Header2 3 2 10 7" xfId="15853" xr:uid="{00000000-0005-0000-0000-00007A400000}"/>
    <cellStyle name="Header2 3 2 10 7 2" xfId="27670" xr:uid="{00000000-0005-0000-0000-00007B400000}"/>
    <cellStyle name="Header2 3 2 10 7 2 2" xfId="37669" xr:uid="{00000000-0005-0000-0000-00007C400000}"/>
    <cellStyle name="Header2 3 2 10 7 3" xfId="23731" xr:uid="{00000000-0005-0000-0000-00007D400000}"/>
    <cellStyle name="Header2 3 2 10 7 4" xfId="32821" xr:uid="{00000000-0005-0000-0000-00007E400000}"/>
    <cellStyle name="Header2 3 2 10 8" xfId="16649" xr:uid="{00000000-0005-0000-0000-00007F400000}"/>
    <cellStyle name="Header2 3 2 10 8 2" xfId="28466" xr:uid="{00000000-0005-0000-0000-000080400000}"/>
    <cellStyle name="Header2 3 2 10 8 2 2" xfId="38465" xr:uid="{00000000-0005-0000-0000-000081400000}"/>
    <cellStyle name="Header2 3 2 10 8 3" xfId="24224" xr:uid="{00000000-0005-0000-0000-000082400000}"/>
    <cellStyle name="Header2 3 2 10 8 4" xfId="33314" xr:uid="{00000000-0005-0000-0000-000083400000}"/>
    <cellStyle name="Header2 3 2 10 9" xfId="16942" xr:uid="{00000000-0005-0000-0000-000084400000}"/>
    <cellStyle name="Header2 3 2 10 9 2" xfId="28759" xr:uid="{00000000-0005-0000-0000-000085400000}"/>
    <cellStyle name="Header2 3 2 10 9 2 2" xfId="38758" xr:uid="{00000000-0005-0000-0000-000086400000}"/>
    <cellStyle name="Header2 3 2 10 9 3" xfId="24517" xr:uid="{00000000-0005-0000-0000-000087400000}"/>
    <cellStyle name="Header2 3 2 10 9 4" xfId="33607" xr:uid="{00000000-0005-0000-0000-000088400000}"/>
    <cellStyle name="Header2 3 2 11" xfId="7817" xr:uid="{00000000-0005-0000-0000-000089400000}"/>
    <cellStyle name="Header2 3 2 11 10" xfId="17139" xr:uid="{00000000-0005-0000-0000-00008A400000}"/>
    <cellStyle name="Header2 3 2 11 10 2" xfId="28956" xr:uid="{00000000-0005-0000-0000-00008B400000}"/>
    <cellStyle name="Header2 3 2 11 10 2 2" xfId="38955" xr:uid="{00000000-0005-0000-0000-00008C400000}"/>
    <cellStyle name="Header2 3 2 11 10 3" xfId="24714" xr:uid="{00000000-0005-0000-0000-00008D400000}"/>
    <cellStyle name="Header2 3 2 11 10 4" xfId="33804" xr:uid="{00000000-0005-0000-0000-00008E400000}"/>
    <cellStyle name="Header2 3 2 11 11" xfId="17442" xr:uid="{00000000-0005-0000-0000-00008F400000}"/>
    <cellStyle name="Header2 3 2 11 11 2" xfId="29259" xr:uid="{00000000-0005-0000-0000-000090400000}"/>
    <cellStyle name="Header2 3 2 11 11 2 2" xfId="39258" xr:uid="{00000000-0005-0000-0000-000091400000}"/>
    <cellStyle name="Header2 3 2 11 11 3" xfId="25017" xr:uid="{00000000-0005-0000-0000-000092400000}"/>
    <cellStyle name="Header2 3 2 11 11 4" xfId="34107" xr:uid="{00000000-0005-0000-0000-000093400000}"/>
    <cellStyle name="Header2 3 2 11 12" xfId="18493" xr:uid="{00000000-0005-0000-0000-000094400000}"/>
    <cellStyle name="Header2 3 2 11 12 2" xfId="30310" xr:uid="{00000000-0005-0000-0000-000095400000}"/>
    <cellStyle name="Header2 3 2 11 12 2 2" xfId="40309" xr:uid="{00000000-0005-0000-0000-000096400000}"/>
    <cellStyle name="Header2 3 2 11 12 3" xfId="25968" xr:uid="{00000000-0005-0000-0000-000097400000}"/>
    <cellStyle name="Header2 3 2 11 12 4" xfId="35158" xr:uid="{00000000-0005-0000-0000-000098400000}"/>
    <cellStyle name="Header2 3 2 11 13" xfId="18786" xr:uid="{00000000-0005-0000-0000-000099400000}"/>
    <cellStyle name="Header2 3 2 11 13 2" xfId="30603" xr:uid="{00000000-0005-0000-0000-00009A400000}"/>
    <cellStyle name="Header2 3 2 11 13 2 2" xfId="40602" xr:uid="{00000000-0005-0000-0000-00009B400000}"/>
    <cellStyle name="Header2 3 2 11 13 3" xfId="26261" xr:uid="{00000000-0005-0000-0000-00009C400000}"/>
    <cellStyle name="Header2 3 2 11 13 4" xfId="35451" xr:uid="{00000000-0005-0000-0000-00009D400000}"/>
    <cellStyle name="Header2 3 2 11 14" xfId="18236" xr:uid="{00000000-0005-0000-0000-00009E400000}"/>
    <cellStyle name="Header2 3 2 11 14 2" xfId="30053" xr:uid="{00000000-0005-0000-0000-00009F400000}"/>
    <cellStyle name="Header2 3 2 11 14 2 2" xfId="40052" xr:uid="{00000000-0005-0000-0000-0000A0400000}"/>
    <cellStyle name="Header2 3 2 11 14 3" xfId="34901" xr:uid="{00000000-0005-0000-0000-0000A1400000}"/>
    <cellStyle name="Header2 3 2 11 15" xfId="23285" xr:uid="{00000000-0005-0000-0000-0000A2400000}"/>
    <cellStyle name="Header2 3 2 11 15 2" xfId="21173" xr:uid="{00000000-0005-0000-0000-0000A3400000}"/>
    <cellStyle name="Header2 3 2 11 16" xfId="22679" xr:uid="{00000000-0005-0000-0000-0000A4400000}"/>
    <cellStyle name="Header2 3 2 11 2" xfId="7818" xr:uid="{00000000-0005-0000-0000-0000A5400000}"/>
    <cellStyle name="Header2 3 2 11 2 10" xfId="18785" xr:uid="{00000000-0005-0000-0000-0000A6400000}"/>
    <cellStyle name="Header2 3 2 11 2 10 2" xfId="30602" xr:uid="{00000000-0005-0000-0000-0000A7400000}"/>
    <cellStyle name="Header2 3 2 11 2 10 2 2" xfId="40601" xr:uid="{00000000-0005-0000-0000-0000A8400000}"/>
    <cellStyle name="Header2 3 2 11 2 10 3" xfId="26260" xr:uid="{00000000-0005-0000-0000-0000A9400000}"/>
    <cellStyle name="Header2 3 2 11 2 10 4" xfId="35450" xr:uid="{00000000-0005-0000-0000-0000AA400000}"/>
    <cellStyle name="Header2 3 2 11 2 11" xfId="20223" xr:uid="{00000000-0005-0000-0000-0000AB400000}"/>
    <cellStyle name="Header2 3 2 11 2 11 2" xfId="32040" xr:uid="{00000000-0005-0000-0000-0000AC400000}"/>
    <cellStyle name="Header2 3 2 11 2 11 2 2" xfId="42039" xr:uid="{00000000-0005-0000-0000-0000AD400000}"/>
    <cellStyle name="Header2 3 2 11 2 11 3" xfId="36888" xr:uid="{00000000-0005-0000-0000-0000AE400000}"/>
    <cellStyle name="Header2 3 2 11 2 12" xfId="23284" xr:uid="{00000000-0005-0000-0000-0000AF400000}"/>
    <cellStyle name="Header2 3 2 11 2 12 2" xfId="21964" xr:uid="{00000000-0005-0000-0000-0000B0400000}"/>
    <cellStyle name="Header2 3 2 11 2 13" xfId="22678" xr:uid="{00000000-0005-0000-0000-0000B1400000}"/>
    <cellStyle name="Header2 3 2 11 2 2" xfId="15625" xr:uid="{00000000-0005-0000-0000-0000B2400000}"/>
    <cellStyle name="Header2 3 2 11 2 2 2" xfId="19168" xr:uid="{00000000-0005-0000-0000-0000B3400000}"/>
    <cellStyle name="Header2 3 2 11 2 2 2 2" xfId="30985" xr:uid="{00000000-0005-0000-0000-0000B4400000}"/>
    <cellStyle name="Header2 3 2 11 2 2 2 2 2" xfId="40984" xr:uid="{00000000-0005-0000-0000-0000B5400000}"/>
    <cellStyle name="Header2 3 2 11 2 2 2 3" xfId="26643" xr:uid="{00000000-0005-0000-0000-0000B6400000}"/>
    <cellStyle name="Header2 3 2 11 2 2 2 4" xfId="35833" xr:uid="{00000000-0005-0000-0000-0000B7400000}"/>
    <cellStyle name="Header2 3 2 11 2 2 3" xfId="19774" xr:uid="{00000000-0005-0000-0000-0000B8400000}"/>
    <cellStyle name="Header2 3 2 11 2 2 3 2" xfId="31591" xr:uid="{00000000-0005-0000-0000-0000B9400000}"/>
    <cellStyle name="Header2 3 2 11 2 2 3 2 2" xfId="41590" xr:uid="{00000000-0005-0000-0000-0000BA400000}"/>
    <cellStyle name="Header2 3 2 11 2 2 3 3" xfId="27249" xr:uid="{00000000-0005-0000-0000-0000BB400000}"/>
    <cellStyle name="Header2 3 2 11 2 2 3 4" xfId="36439" xr:uid="{00000000-0005-0000-0000-0000BC400000}"/>
    <cellStyle name="Header2 3 2 11 2 2 4" xfId="18145" xr:uid="{00000000-0005-0000-0000-0000BD400000}"/>
    <cellStyle name="Header2 3 2 11 2 2 4 2" xfId="29962" xr:uid="{00000000-0005-0000-0000-0000BE400000}"/>
    <cellStyle name="Header2 3 2 11 2 2 4 2 2" xfId="39961" xr:uid="{00000000-0005-0000-0000-0000BF400000}"/>
    <cellStyle name="Header2 3 2 11 2 2 4 3" xfId="25720" xr:uid="{00000000-0005-0000-0000-0000C0400000}"/>
    <cellStyle name="Header2 3 2 11 2 2 4 4" xfId="34810" xr:uid="{00000000-0005-0000-0000-0000C1400000}"/>
    <cellStyle name="Header2 3 2 11 2 2 5" xfId="20583" xr:uid="{00000000-0005-0000-0000-0000C2400000}"/>
    <cellStyle name="Header2 3 2 11 2 2 5 2" xfId="32400" xr:uid="{00000000-0005-0000-0000-0000C3400000}"/>
    <cellStyle name="Header2 3 2 11 2 2 5 2 2" xfId="42399" xr:uid="{00000000-0005-0000-0000-0000C4400000}"/>
    <cellStyle name="Header2 3 2 11 2 2 5 3" xfId="37248" xr:uid="{00000000-0005-0000-0000-0000C5400000}"/>
    <cellStyle name="Header2 3 2 11 2 2 6" xfId="23503" xr:uid="{00000000-0005-0000-0000-0000C6400000}"/>
    <cellStyle name="Header2 3 2 11 2 2 6 2" xfId="21044" xr:uid="{00000000-0005-0000-0000-0000C7400000}"/>
    <cellStyle name="Header2 3 2 11 2 2 7" xfId="22862" xr:uid="{00000000-0005-0000-0000-0000C8400000}"/>
    <cellStyle name="Header2 3 2 11 2 2 7 2" xfId="22183" xr:uid="{00000000-0005-0000-0000-0000C9400000}"/>
    <cellStyle name="Header2 3 2 11 2 2 8" xfId="21625" xr:uid="{00000000-0005-0000-0000-0000CA400000}"/>
    <cellStyle name="Header2 3 2 11 2 3" xfId="16206" xr:uid="{00000000-0005-0000-0000-0000CB400000}"/>
    <cellStyle name="Header2 3 2 11 2 3 2" xfId="19461" xr:uid="{00000000-0005-0000-0000-0000CC400000}"/>
    <cellStyle name="Header2 3 2 11 2 3 2 2" xfId="31278" xr:uid="{00000000-0005-0000-0000-0000CD400000}"/>
    <cellStyle name="Header2 3 2 11 2 3 2 2 2" xfId="41277" xr:uid="{00000000-0005-0000-0000-0000CE400000}"/>
    <cellStyle name="Header2 3 2 11 2 3 2 3" xfId="26936" xr:uid="{00000000-0005-0000-0000-0000CF400000}"/>
    <cellStyle name="Header2 3 2 11 2 3 2 4" xfId="36126" xr:uid="{00000000-0005-0000-0000-0000D0400000}"/>
    <cellStyle name="Header2 3 2 11 2 3 3" xfId="20067" xr:uid="{00000000-0005-0000-0000-0000D1400000}"/>
    <cellStyle name="Header2 3 2 11 2 3 3 2" xfId="31884" xr:uid="{00000000-0005-0000-0000-0000D2400000}"/>
    <cellStyle name="Header2 3 2 11 2 3 3 2 2" xfId="41883" xr:uid="{00000000-0005-0000-0000-0000D3400000}"/>
    <cellStyle name="Header2 3 2 11 2 3 3 3" xfId="27542" xr:uid="{00000000-0005-0000-0000-0000D4400000}"/>
    <cellStyle name="Header2 3 2 11 2 3 3 4" xfId="36732" xr:uid="{00000000-0005-0000-0000-0000D5400000}"/>
    <cellStyle name="Header2 3 2 11 2 3 4" xfId="17899" xr:uid="{00000000-0005-0000-0000-0000D6400000}"/>
    <cellStyle name="Header2 3 2 11 2 3 4 2" xfId="29716" xr:uid="{00000000-0005-0000-0000-0000D7400000}"/>
    <cellStyle name="Header2 3 2 11 2 3 4 2 2" xfId="39715" xr:uid="{00000000-0005-0000-0000-0000D8400000}"/>
    <cellStyle name="Header2 3 2 11 2 3 4 3" xfId="25474" xr:uid="{00000000-0005-0000-0000-0000D9400000}"/>
    <cellStyle name="Header2 3 2 11 2 3 4 4" xfId="34564" xr:uid="{00000000-0005-0000-0000-0000DA400000}"/>
    <cellStyle name="Header2 3 2 11 2 3 5" xfId="20876" xr:uid="{00000000-0005-0000-0000-0000DB400000}"/>
    <cellStyle name="Header2 3 2 11 2 3 5 2" xfId="32693" xr:uid="{00000000-0005-0000-0000-0000DC400000}"/>
    <cellStyle name="Header2 3 2 11 2 3 5 2 2" xfId="42692" xr:uid="{00000000-0005-0000-0000-0000DD400000}"/>
    <cellStyle name="Header2 3 2 11 2 3 5 3" xfId="37541" xr:uid="{00000000-0005-0000-0000-0000DE400000}"/>
    <cellStyle name="Header2 3 2 11 2 3 6" xfId="28023" xr:uid="{00000000-0005-0000-0000-0000DF400000}"/>
    <cellStyle name="Header2 3 2 11 2 3 6 2" xfId="38022" xr:uid="{00000000-0005-0000-0000-0000E0400000}"/>
    <cellStyle name="Header2 3 2 11 2 3 7" xfId="22236" xr:uid="{00000000-0005-0000-0000-0000E1400000}"/>
    <cellStyle name="Header2 3 2 11 2 4" xfId="15922" xr:uid="{00000000-0005-0000-0000-0000E2400000}"/>
    <cellStyle name="Header2 3 2 11 2 4 2" xfId="27739" xr:uid="{00000000-0005-0000-0000-0000E3400000}"/>
    <cellStyle name="Header2 3 2 11 2 4 2 2" xfId="37738" xr:uid="{00000000-0005-0000-0000-0000E4400000}"/>
    <cellStyle name="Header2 3 2 11 2 4 3" xfId="23800" xr:uid="{00000000-0005-0000-0000-0000E5400000}"/>
    <cellStyle name="Header2 3 2 11 2 4 4" xfId="32890" xr:uid="{00000000-0005-0000-0000-0000E6400000}"/>
    <cellStyle name="Header2 3 2 11 2 5" xfId="16644" xr:uid="{00000000-0005-0000-0000-0000E7400000}"/>
    <cellStyle name="Header2 3 2 11 2 5 2" xfId="28461" xr:uid="{00000000-0005-0000-0000-0000E8400000}"/>
    <cellStyle name="Header2 3 2 11 2 5 2 2" xfId="38460" xr:uid="{00000000-0005-0000-0000-0000E9400000}"/>
    <cellStyle name="Header2 3 2 11 2 5 3" xfId="24219" xr:uid="{00000000-0005-0000-0000-0000EA400000}"/>
    <cellStyle name="Header2 3 2 11 2 5 4" xfId="33309" xr:uid="{00000000-0005-0000-0000-0000EB400000}"/>
    <cellStyle name="Header2 3 2 11 2 6" xfId="16937" xr:uid="{00000000-0005-0000-0000-0000EC400000}"/>
    <cellStyle name="Header2 3 2 11 2 6 2" xfId="28754" xr:uid="{00000000-0005-0000-0000-0000ED400000}"/>
    <cellStyle name="Header2 3 2 11 2 6 2 2" xfId="38753" xr:uid="{00000000-0005-0000-0000-0000EE400000}"/>
    <cellStyle name="Header2 3 2 11 2 6 3" xfId="24512" xr:uid="{00000000-0005-0000-0000-0000EF400000}"/>
    <cellStyle name="Header2 3 2 11 2 6 4" xfId="33602" xr:uid="{00000000-0005-0000-0000-0000F0400000}"/>
    <cellStyle name="Header2 3 2 11 2 7" xfId="17140" xr:uid="{00000000-0005-0000-0000-0000F1400000}"/>
    <cellStyle name="Header2 3 2 11 2 7 2" xfId="28957" xr:uid="{00000000-0005-0000-0000-0000F2400000}"/>
    <cellStyle name="Header2 3 2 11 2 7 2 2" xfId="38956" xr:uid="{00000000-0005-0000-0000-0000F3400000}"/>
    <cellStyle name="Header2 3 2 11 2 7 3" xfId="24715" xr:uid="{00000000-0005-0000-0000-0000F4400000}"/>
    <cellStyle name="Header2 3 2 11 2 7 4" xfId="33805" xr:uid="{00000000-0005-0000-0000-0000F5400000}"/>
    <cellStyle name="Header2 3 2 11 2 8" xfId="17443" xr:uid="{00000000-0005-0000-0000-0000F6400000}"/>
    <cellStyle name="Header2 3 2 11 2 8 2" xfId="29260" xr:uid="{00000000-0005-0000-0000-0000F7400000}"/>
    <cellStyle name="Header2 3 2 11 2 8 2 2" xfId="39259" xr:uid="{00000000-0005-0000-0000-0000F8400000}"/>
    <cellStyle name="Header2 3 2 11 2 8 3" xfId="25018" xr:uid="{00000000-0005-0000-0000-0000F9400000}"/>
    <cellStyle name="Header2 3 2 11 2 8 4" xfId="34108" xr:uid="{00000000-0005-0000-0000-0000FA400000}"/>
    <cellStyle name="Header2 3 2 11 2 9" xfId="18492" xr:uid="{00000000-0005-0000-0000-0000FB400000}"/>
    <cellStyle name="Header2 3 2 11 2 9 2" xfId="30309" xr:uid="{00000000-0005-0000-0000-0000FC400000}"/>
    <cellStyle name="Header2 3 2 11 2 9 2 2" xfId="40308" xr:uid="{00000000-0005-0000-0000-0000FD400000}"/>
    <cellStyle name="Header2 3 2 11 2 9 3" xfId="25967" xr:uid="{00000000-0005-0000-0000-0000FE400000}"/>
    <cellStyle name="Header2 3 2 11 2 9 4" xfId="35157" xr:uid="{00000000-0005-0000-0000-0000FF400000}"/>
    <cellStyle name="Header2 3 2 11 3" xfId="7819" xr:uid="{00000000-0005-0000-0000-000000410000}"/>
    <cellStyle name="Header2 3 2 11 3 10" xfId="18784" xr:uid="{00000000-0005-0000-0000-000001410000}"/>
    <cellStyle name="Header2 3 2 11 3 10 2" xfId="30601" xr:uid="{00000000-0005-0000-0000-000002410000}"/>
    <cellStyle name="Header2 3 2 11 3 10 2 2" xfId="40600" xr:uid="{00000000-0005-0000-0000-000003410000}"/>
    <cellStyle name="Header2 3 2 11 3 10 3" xfId="26259" xr:uid="{00000000-0005-0000-0000-000004410000}"/>
    <cellStyle name="Header2 3 2 11 3 10 4" xfId="35449" xr:uid="{00000000-0005-0000-0000-000005410000}"/>
    <cellStyle name="Header2 3 2 11 3 11" xfId="20322" xr:uid="{00000000-0005-0000-0000-000006410000}"/>
    <cellStyle name="Header2 3 2 11 3 11 2" xfId="32139" xr:uid="{00000000-0005-0000-0000-000007410000}"/>
    <cellStyle name="Header2 3 2 11 3 11 2 2" xfId="42138" xr:uid="{00000000-0005-0000-0000-000008410000}"/>
    <cellStyle name="Header2 3 2 11 3 11 3" xfId="36987" xr:uid="{00000000-0005-0000-0000-000009410000}"/>
    <cellStyle name="Header2 3 2 11 3 12" xfId="23283" xr:uid="{00000000-0005-0000-0000-00000A410000}"/>
    <cellStyle name="Header2 3 2 11 3 12 2" xfId="21965" xr:uid="{00000000-0005-0000-0000-00000B410000}"/>
    <cellStyle name="Header2 3 2 11 3 13" xfId="22677" xr:uid="{00000000-0005-0000-0000-00000C410000}"/>
    <cellStyle name="Header2 3 2 11 3 2" xfId="15626" xr:uid="{00000000-0005-0000-0000-00000D410000}"/>
    <cellStyle name="Header2 3 2 11 3 2 2" xfId="19167" xr:uid="{00000000-0005-0000-0000-00000E410000}"/>
    <cellStyle name="Header2 3 2 11 3 2 2 2" xfId="30984" xr:uid="{00000000-0005-0000-0000-00000F410000}"/>
    <cellStyle name="Header2 3 2 11 3 2 2 2 2" xfId="40983" xr:uid="{00000000-0005-0000-0000-000010410000}"/>
    <cellStyle name="Header2 3 2 11 3 2 2 3" xfId="26642" xr:uid="{00000000-0005-0000-0000-000011410000}"/>
    <cellStyle name="Header2 3 2 11 3 2 2 4" xfId="35832" xr:uid="{00000000-0005-0000-0000-000012410000}"/>
    <cellStyle name="Header2 3 2 11 3 2 3" xfId="19773" xr:uid="{00000000-0005-0000-0000-000013410000}"/>
    <cellStyle name="Header2 3 2 11 3 2 3 2" xfId="31590" xr:uid="{00000000-0005-0000-0000-000014410000}"/>
    <cellStyle name="Header2 3 2 11 3 2 3 2 2" xfId="41589" xr:uid="{00000000-0005-0000-0000-000015410000}"/>
    <cellStyle name="Header2 3 2 11 3 2 3 3" xfId="27248" xr:uid="{00000000-0005-0000-0000-000016410000}"/>
    <cellStyle name="Header2 3 2 11 3 2 3 4" xfId="36438" xr:uid="{00000000-0005-0000-0000-000017410000}"/>
    <cellStyle name="Header2 3 2 11 3 2 4" xfId="17972" xr:uid="{00000000-0005-0000-0000-000018410000}"/>
    <cellStyle name="Header2 3 2 11 3 2 4 2" xfId="29789" xr:uid="{00000000-0005-0000-0000-000019410000}"/>
    <cellStyle name="Header2 3 2 11 3 2 4 2 2" xfId="39788" xr:uid="{00000000-0005-0000-0000-00001A410000}"/>
    <cellStyle name="Header2 3 2 11 3 2 4 3" xfId="25547" xr:uid="{00000000-0005-0000-0000-00001B410000}"/>
    <cellStyle name="Header2 3 2 11 3 2 4 4" xfId="34637" xr:uid="{00000000-0005-0000-0000-00001C410000}"/>
    <cellStyle name="Header2 3 2 11 3 2 5" xfId="20582" xr:uid="{00000000-0005-0000-0000-00001D410000}"/>
    <cellStyle name="Header2 3 2 11 3 2 5 2" xfId="32399" xr:uid="{00000000-0005-0000-0000-00001E410000}"/>
    <cellStyle name="Header2 3 2 11 3 2 5 2 2" xfId="42398" xr:uid="{00000000-0005-0000-0000-00001F410000}"/>
    <cellStyle name="Header2 3 2 11 3 2 5 3" xfId="37247" xr:uid="{00000000-0005-0000-0000-000020410000}"/>
    <cellStyle name="Header2 3 2 11 3 2 6" xfId="23504" xr:uid="{00000000-0005-0000-0000-000021410000}"/>
    <cellStyle name="Header2 3 2 11 3 2 6 2" xfId="21874" xr:uid="{00000000-0005-0000-0000-000022410000}"/>
    <cellStyle name="Header2 3 2 11 3 2 7" xfId="23038" xr:uid="{00000000-0005-0000-0000-000023410000}"/>
    <cellStyle name="Header2 3 2 11 3 2 7 2" xfId="22081" xr:uid="{00000000-0005-0000-0000-000024410000}"/>
    <cellStyle name="Header2 3 2 11 3 2 8" xfId="22394" xr:uid="{00000000-0005-0000-0000-000025410000}"/>
    <cellStyle name="Header2 3 2 11 3 3" xfId="16207" xr:uid="{00000000-0005-0000-0000-000026410000}"/>
    <cellStyle name="Header2 3 2 11 3 3 2" xfId="19460" xr:uid="{00000000-0005-0000-0000-000027410000}"/>
    <cellStyle name="Header2 3 2 11 3 3 2 2" xfId="31277" xr:uid="{00000000-0005-0000-0000-000028410000}"/>
    <cellStyle name="Header2 3 2 11 3 3 2 2 2" xfId="41276" xr:uid="{00000000-0005-0000-0000-000029410000}"/>
    <cellStyle name="Header2 3 2 11 3 3 2 3" xfId="26935" xr:uid="{00000000-0005-0000-0000-00002A410000}"/>
    <cellStyle name="Header2 3 2 11 3 3 2 4" xfId="36125" xr:uid="{00000000-0005-0000-0000-00002B410000}"/>
    <cellStyle name="Header2 3 2 11 3 3 3" xfId="20066" xr:uid="{00000000-0005-0000-0000-00002C410000}"/>
    <cellStyle name="Header2 3 2 11 3 3 3 2" xfId="31883" xr:uid="{00000000-0005-0000-0000-00002D410000}"/>
    <cellStyle name="Header2 3 2 11 3 3 3 2 2" xfId="41882" xr:uid="{00000000-0005-0000-0000-00002E410000}"/>
    <cellStyle name="Header2 3 2 11 3 3 3 3" xfId="27541" xr:uid="{00000000-0005-0000-0000-00002F410000}"/>
    <cellStyle name="Header2 3 2 11 3 3 3 4" xfId="36731" xr:uid="{00000000-0005-0000-0000-000030410000}"/>
    <cellStyle name="Header2 3 2 11 3 3 4" xfId="17764" xr:uid="{00000000-0005-0000-0000-000031410000}"/>
    <cellStyle name="Header2 3 2 11 3 3 4 2" xfId="29581" xr:uid="{00000000-0005-0000-0000-000032410000}"/>
    <cellStyle name="Header2 3 2 11 3 3 4 2 2" xfId="39580" xr:uid="{00000000-0005-0000-0000-000033410000}"/>
    <cellStyle name="Header2 3 2 11 3 3 4 3" xfId="25339" xr:uid="{00000000-0005-0000-0000-000034410000}"/>
    <cellStyle name="Header2 3 2 11 3 3 4 4" xfId="34429" xr:uid="{00000000-0005-0000-0000-000035410000}"/>
    <cellStyle name="Header2 3 2 11 3 3 5" xfId="20875" xr:uid="{00000000-0005-0000-0000-000036410000}"/>
    <cellStyle name="Header2 3 2 11 3 3 5 2" xfId="32692" xr:uid="{00000000-0005-0000-0000-000037410000}"/>
    <cellStyle name="Header2 3 2 11 3 3 5 2 2" xfId="42691" xr:uid="{00000000-0005-0000-0000-000038410000}"/>
    <cellStyle name="Header2 3 2 11 3 3 5 3" xfId="37540" xr:uid="{00000000-0005-0000-0000-000039410000}"/>
    <cellStyle name="Header2 3 2 11 3 3 6" xfId="28024" xr:uid="{00000000-0005-0000-0000-00003A410000}"/>
    <cellStyle name="Header2 3 2 11 3 3 6 2" xfId="38023" xr:uid="{00000000-0005-0000-0000-00003B410000}"/>
    <cellStyle name="Header2 3 2 11 3 3 7" xfId="21491" xr:uid="{00000000-0005-0000-0000-00003C410000}"/>
    <cellStyle name="Header2 3 2 11 3 4" xfId="15923" xr:uid="{00000000-0005-0000-0000-00003D410000}"/>
    <cellStyle name="Header2 3 2 11 3 4 2" xfId="27740" xr:uid="{00000000-0005-0000-0000-00003E410000}"/>
    <cellStyle name="Header2 3 2 11 3 4 2 2" xfId="37739" xr:uid="{00000000-0005-0000-0000-00003F410000}"/>
    <cellStyle name="Header2 3 2 11 3 4 3" xfId="23801" xr:uid="{00000000-0005-0000-0000-000040410000}"/>
    <cellStyle name="Header2 3 2 11 3 4 4" xfId="32891" xr:uid="{00000000-0005-0000-0000-000041410000}"/>
    <cellStyle name="Header2 3 2 11 3 5" xfId="16643" xr:uid="{00000000-0005-0000-0000-000042410000}"/>
    <cellStyle name="Header2 3 2 11 3 5 2" xfId="28460" xr:uid="{00000000-0005-0000-0000-000043410000}"/>
    <cellStyle name="Header2 3 2 11 3 5 2 2" xfId="38459" xr:uid="{00000000-0005-0000-0000-000044410000}"/>
    <cellStyle name="Header2 3 2 11 3 5 3" xfId="24218" xr:uid="{00000000-0005-0000-0000-000045410000}"/>
    <cellStyle name="Header2 3 2 11 3 5 4" xfId="33308" xr:uid="{00000000-0005-0000-0000-000046410000}"/>
    <cellStyle name="Header2 3 2 11 3 6" xfId="16936" xr:uid="{00000000-0005-0000-0000-000047410000}"/>
    <cellStyle name="Header2 3 2 11 3 6 2" xfId="28753" xr:uid="{00000000-0005-0000-0000-000048410000}"/>
    <cellStyle name="Header2 3 2 11 3 6 2 2" xfId="38752" xr:uid="{00000000-0005-0000-0000-000049410000}"/>
    <cellStyle name="Header2 3 2 11 3 6 3" xfId="24511" xr:uid="{00000000-0005-0000-0000-00004A410000}"/>
    <cellStyle name="Header2 3 2 11 3 6 4" xfId="33601" xr:uid="{00000000-0005-0000-0000-00004B410000}"/>
    <cellStyle name="Header2 3 2 11 3 7" xfId="17141" xr:uid="{00000000-0005-0000-0000-00004C410000}"/>
    <cellStyle name="Header2 3 2 11 3 7 2" xfId="28958" xr:uid="{00000000-0005-0000-0000-00004D410000}"/>
    <cellStyle name="Header2 3 2 11 3 7 2 2" xfId="38957" xr:uid="{00000000-0005-0000-0000-00004E410000}"/>
    <cellStyle name="Header2 3 2 11 3 7 3" xfId="24716" xr:uid="{00000000-0005-0000-0000-00004F410000}"/>
    <cellStyle name="Header2 3 2 11 3 7 4" xfId="33806" xr:uid="{00000000-0005-0000-0000-000050410000}"/>
    <cellStyle name="Header2 3 2 11 3 8" xfId="17444" xr:uid="{00000000-0005-0000-0000-000051410000}"/>
    <cellStyle name="Header2 3 2 11 3 8 2" xfId="29261" xr:uid="{00000000-0005-0000-0000-000052410000}"/>
    <cellStyle name="Header2 3 2 11 3 8 2 2" xfId="39260" xr:uid="{00000000-0005-0000-0000-000053410000}"/>
    <cellStyle name="Header2 3 2 11 3 8 3" xfId="25019" xr:uid="{00000000-0005-0000-0000-000054410000}"/>
    <cellStyle name="Header2 3 2 11 3 8 4" xfId="34109" xr:uid="{00000000-0005-0000-0000-000055410000}"/>
    <cellStyle name="Header2 3 2 11 3 9" xfId="18491" xr:uid="{00000000-0005-0000-0000-000056410000}"/>
    <cellStyle name="Header2 3 2 11 3 9 2" xfId="30308" xr:uid="{00000000-0005-0000-0000-000057410000}"/>
    <cellStyle name="Header2 3 2 11 3 9 2 2" xfId="40307" xr:uid="{00000000-0005-0000-0000-000058410000}"/>
    <cellStyle name="Header2 3 2 11 3 9 3" xfId="25966" xr:uid="{00000000-0005-0000-0000-000059410000}"/>
    <cellStyle name="Header2 3 2 11 3 9 4" xfId="35156" xr:uid="{00000000-0005-0000-0000-00005A410000}"/>
    <cellStyle name="Header2 3 2 11 4" xfId="7820" xr:uid="{00000000-0005-0000-0000-00005B410000}"/>
    <cellStyle name="Header2 3 2 11 4 10" xfId="18783" xr:uid="{00000000-0005-0000-0000-00005C410000}"/>
    <cellStyle name="Header2 3 2 11 4 10 2" xfId="30600" xr:uid="{00000000-0005-0000-0000-00005D410000}"/>
    <cellStyle name="Header2 3 2 11 4 10 2 2" xfId="40599" xr:uid="{00000000-0005-0000-0000-00005E410000}"/>
    <cellStyle name="Header2 3 2 11 4 10 3" xfId="26258" xr:uid="{00000000-0005-0000-0000-00005F410000}"/>
    <cellStyle name="Header2 3 2 11 4 10 4" xfId="35448" xr:uid="{00000000-0005-0000-0000-000060410000}"/>
    <cellStyle name="Header2 3 2 11 4 11" xfId="18237" xr:uid="{00000000-0005-0000-0000-000061410000}"/>
    <cellStyle name="Header2 3 2 11 4 11 2" xfId="30054" xr:uid="{00000000-0005-0000-0000-000062410000}"/>
    <cellStyle name="Header2 3 2 11 4 11 2 2" xfId="40053" xr:uid="{00000000-0005-0000-0000-000063410000}"/>
    <cellStyle name="Header2 3 2 11 4 11 3" xfId="34902" xr:uid="{00000000-0005-0000-0000-000064410000}"/>
    <cellStyle name="Header2 3 2 11 4 12" xfId="23282" xr:uid="{00000000-0005-0000-0000-000065410000}"/>
    <cellStyle name="Header2 3 2 11 4 12 2" xfId="21966" xr:uid="{00000000-0005-0000-0000-000066410000}"/>
    <cellStyle name="Header2 3 2 11 4 13" xfId="22676" xr:uid="{00000000-0005-0000-0000-000067410000}"/>
    <cellStyle name="Header2 3 2 11 4 2" xfId="15627" xr:uid="{00000000-0005-0000-0000-000068410000}"/>
    <cellStyle name="Header2 3 2 11 4 2 2" xfId="19166" xr:uid="{00000000-0005-0000-0000-000069410000}"/>
    <cellStyle name="Header2 3 2 11 4 2 2 2" xfId="30983" xr:uid="{00000000-0005-0000-0000-00006A410000}"/>
    <cellStyle name="Header2 3 2 11 4 2 2 2 2" xfId="40982" xr:uid="{00000000-0005-0000-0000-00006B410000}"/>
    <cellStyle name="Header2 3 2 11 4 2 2 3" xfId="26641" xr:uid="{00000000-0005-0000-0000-00006C410000}"/>
    <cellStyle name="Header2 3 2 11 4 2 2 4" xfId="35831" xr:uid="{00000000-0005-0000-0000-00006D410000}"/>
    <cellStyle name="Header2 3 2 11 4 2 3" xfId="19772" xr:uid="{00000000-0005-0000-0000-00006E410000}"/>
    <cellStyle name="Header2 3 2 11 4 2 3 2" xfId="31589" xr:uid="{00000000-0005-0000-0000-00006F410000}"/>
    <cellStyle name="Header2 3 2 11 4 2 3 2 2" xfId="41588" xr:uid="{00000000-0005-0000-0000-000070410000}"/>
    <cellStyle name="Header2 3 2 11 4 2 3 3" xfId="27247" xr:uid="{00000000-0005-0000-0000-000071410000}"/>
    <cellStyle name="Header2 3 2 11 4 2 3 4" xfId="36437" xr:uid="{00000000-0005-0000-0000-000072410000}"/>
    <cellStyle name="Header2 3 2 11 4 2 4" xfId="18890" xr:uid="{00000000-0005-0000-0000-000073410000}"/>
    <cellStyle name="Header2 3 2 11 4 2 4 2" xfId="30707" xr:uid="{00000000-0005-0000-0000-000074410000}"/>
    <cellStyle name="Header2 3 2 11 4 2 4 2 2" xfId="40706" xr:uid="{00000000-0005-0000-0000-000075410000}"/>
    <cellStyle name="Header2 3 2 11 4 2 4 3" xfId="26365" xr:uid="{00000000-0005-0000-0000-000076410000}"/>
    <cellStyle name="Header2 3 2 11 4 2 4 4" xfId="35555" xr:uid="{00000000-0005-0000-0000-000077410000}"/>
    <cellStyle name="Header2 3 2 11 4 2 5" xfId="20581" xr:uid="{00000000-0005-0000-0000-000078410000}"/>
    <cellStyle name="Header2 3 2 11 4 2 5 2" xfId="32398" xr:uid="{00000000-0005-0000-0000-000079410000}"/>
    <cellStyle name="Header2 3 2 11 4 2 5 2 2" xfId="42397" xr:uid="{00000000-0005-0000-0000-00007A410000}"/>
    <cellStyle name="Header2 3 2 11 4 2 5 3" xfId="37246" xr:uid="{00000000-0005-0000-0000-00007B410000}"/>
    <cellStyle name="Header2 3 2 11 4 2 6" xfId="23505" xr:uid="{00000000-0005-0000-0000-00007C410000}"/>
    <cellStyle name="Header2 3 2 11 4 2 6 2" xfId="21043" xr:uid="{00000000-0005-0000-0000-00007D410000}"/>
    <cellStyle name="Header2 3 2 11 4 2 7" xfId="22861" xr:uid="{00000000-0005-0000-0000-00007E410000}"/>
    <cellStyle name="Header2 3 2 11 4 2 7 2" xfId="22184" xr:uid="{00000000-0005-0000-0000-00007F410000}"/>
    <cellStyle name="Header2 3 2 11 4 2 8" xfId="22395" xr:uid="{00000000-0005-0000-0000-000080410000}"/>
    <cellStyle name="Header2 3 2 11 4 3" xfId="16208" xr:uid="{00000000-0005-0000-0000-000081410000}"/>
    <cellStyle name="Header2 3 2 11 4 3 2" xfId="19459" xr:uid="{00000000-0005-0000-0000-000082410000}"/>
    <cellStyle name="Header2 3 2 11 4 3 2 2" xfId="31276" xr:uid="{00000000-0005-0000-0000-000083410000}"/>
    <cellStyle name="Header2 3 2 11 4 3 2 2 2" xfId="41275" xr:uid="{00000000-0005-0000-0000-000084410000}"/>
    <cellStyle name="Header2 3 2 11 4 3 2 3" xfId="26934" xr:uid="{00000000-0005-0000-0000-000085410000}"/>
    <cellStyle name="Header2 3 2 11 4 3 2 4" xfId="36124" xr:uid="{00000000-0005-0000-0000-000086410000}"/>
    <cellStyle name="Header2 3 2 11 4 3 3" xfId="20065" xr:uid="{00000000-0005-0000-0000-000087410000}"/>
    <cellStyle name="Header2 3 2 11 4 3 3 2" xfId="31882" xr:uid="{00000000-0005-0000-0000-000088410000}"/>
    <cellStyle name="Header2 3 2 11 4 3 3 2 2" xfId="41881" xr:uid="{00000000-0005-0000-0000-000089410000}"/>
    <cellStyle name="Header2 3 2 11 4 3 3 3" xfId="27540" xr:uid="{00000000-0005-0000-0000-00008A410000}"/>
    <cellStyle name="Header2 3 2 11 4 3 3 4" xfId="36730" xr:uid="{00000000-0005-0000-0000-00008B410000}"/>
    <cellStyle name="Header2 3 2 11 4 3 4" xfId="17765" xr:uid="{00000000-0005-0000-0000-00008C410000}"/>
    <cellStyle name="Header2 3 2 11 4 3 4 2" xfId="29582" xr:uid="{00000000-0005-0000-0000-00008D410000}"/>
    <cellStyle name="Header2 3 2 11 4 3 4 2 2" xfId="39581" xr:uid="{00000000-0005-0000-0000-00008E410000}"/>
    <cellStyle name="Header2 3 2 11 4 3 4 3" xfId="25340" xr:uid="{00000000-0005-0000-0000-00008F410000}"/>
    <cellStyle name="Header2 3 2 11 4 3 4 4" xfId="34430" xr:uid="{00000000-0005-0000-0000-000090410000}"/>
    <cellStyle name="Header2 3 2 11 4 3 5" xfId="20874" xr:uid="{00000000-0005-0000-0000-000091410000}"/>
    <cellStyle name="Header2 3 2 11 4 3 5 2" xfId="32691" xr:uid="{00000000-0005-0000-0000-000092410000}"/>
    <cellStyle name="Header2 3 2 11 4 3 5 2 2" xfId="42690" xr:uid="{00000000-0005-0000-0000-000093410000}"/>
    <cellStyle name="Header2 3 2 11 4 3 5 3" xfId="37539" xr:uid="{00000000-0005-0000-0000-000094410000}"/>
    <cellStyle name="Header2 3 2 11 4 3 6" xfId="28025" xr:uid="{00000000-0005-0000-0000-000095410000}"/>
    <cellStyle name="Header2 3 2 11 4 3 6 2" xfId="38024" xr:uid="{00000000-0005-0000-0000-000096410000}"/>
    <cellStyle name="Header2 3 2 11 4 3 7" xfId="22237" xr:uid="{00000000-0005-0000-0000-000097410000}"/>
    <cellStyle name="Header2 3 2 11 4 4" xfId="15924" xr:uid="{00000000-0005-0000-0000-000098410000}"/>
    <cellStyle name="Header2 3 2 11 4 4 2" xfId="27741" xr:uid="{00000000-0005-0000-0000-000099410000}"/>
    <cellStyle name="Header2 3 2 11 4 4 2 2" xfId="37740" xr:uid="{00000000-0005-0000-0000-00009A410000}"/>
    <cellStyle name="Header2 3 2 11 4 4 3" xfId="23802" xr:uid="{00000000-0005-0000-0000-00009B410000}"/>
    <cellStyle name="Header2 3 2 11 4 4 4" xfId="32892" xr:uid="{00000000-0005-0000-0000-00009C410000}"/>
    <cellStyle name="Header2 3 2 11 4 5" xfId="16642" xr:uid="{00000000-0005-0000-0000-00009D410000}"/>
    <cellStyle name="Header2 3 2 11 4 5 2" xfId="28459" xr:uid="{00000000-0005-0000-0000-00009E410000}"/>
    <cellStyle name="Header2 3 2 11 4 5 2 2" xfId="38458" xr:uid="{00000000-0005-0000-0000-00009F410000}"/>
    <cellStyle name="Header2 3 2 11 4 5 3" xfId="24217" xr:uid="{00000000-0005-0000-0000-0000A0410000}"/>
    <cellStyle name="Header2 3 2 11 4 5 4" xfId="33307" xr:uid="{00000000-0005-0000-0000-0000A1410000}"/>
    <cellStyle name="Header2 3 2 11 4 6" xfId="16935" xr:uid="{00000000-0005-0000-0000-0000A2410000}"/>
    <cellStyle name="Header2 3 2 11 4 6 2" xfId="28752" xr:uid="{00000000-0005-0000-0000-0000A3410000}"/>
    <cellStyle name="Header2 3 2 11 4 6 2 2" xfId="38751" xr:uid="{00000000-0005-0000-0000-0000A4410000}"/>
    <cellStyle name="Header2 3 2 11 4 6 3" xfId="24510" xr:uid="{00000000-0005-0000-0000-0000A5410000}"/>
    <cellStyle name="Header2 3 2 11 4 6 4" xfId="33600" xr:uid="{00000000-0005-0000-0000-0000A6410000}"/>
    <cellStyle name="Header2 3 2 11 4 7" xfId="17142" xr:uid="{00000000-0005-0000-0000-0000A7410000}"/>
    <cellStyle name="Header2 3 2 11 4 7 2" xfId="28959" xr:uid="{00000000-0005-0000-0000-0000A8410000}"/>
    <cellStyle name="Header2 3 2 11 4 7 2 2" xfId="38958" xr:uid="{00000000-0005-0000-0000-0000A9410000}"/>
    <cellStyle name="Header2 3 2 11 4 7 3" xfId="24717" xr:uid="{00000000-0005-0000-0000-0000AA410000}"/>
    <cellStyle name="Header2 3 2 11 4 7 4" xfId="33807" xr:uid="{00000000-0005-0000-0000-0000AB410000}"/>
    <cellStyle name="Header2 3 2 11 4 8" xfId="17445" xr:uid="{00000000-0005-0000-0000-0000AC410000}"/>
    <cellStyle name="Header2 3 2 11 4 8 2" xfId="29262" xr:uid="{00000000-0005-0000-0000-0000AD410000}"/>
    <cellStyle name="Header2 3 2 11 4 8 2 2" xfId="39261" xr:uid="{00000000-0005-0000-0000-0000AE410000}"/>
    <cellStyle name="Header2 3 2 11 4 8 3" xfId="25020" xr:uid="{00000000-0005-0000-0000-0000AF410000}"/>
    <cellStyle name="Header2 3 2 11 4 8 4" xfId="34110" xr:uid="{00000000-0005-0000-0000-0000B0410000}"/>
    <cellStyle name="Header2 3 2 11 4 9" xfId="18490" xr:uid="{00000000-0005-0000-0000-0000B1410000}"/>
    <cellStyle name="Header2 3 2 11 4 9 2" xfId="30307" xr:uid="{00000000-0005-0000-0000-0000B2410000}"/>
    <cellStyle name="Header2 3 2 11 4 9 2 2" xfId="40306" xr:uid="{00000000-0005-0000-0000-0000B3410000}"/>
    <cellStyle name="Header2 3 2 11 4 9 3" xfId="25965" xr:uid="{00000000-0005-0000-0000-0000B4410000}"/>
    <cellStyle name="Header2 3 2 11 4 9 4" xfId="35155" xr:uid="{00000000-0005-0000-0000-0000B5410000}"/>
    <cellStyle name="Header2 3 2 11 5" xfId="15624" xr:uid="{00000000-0005-0000-0000-0000B6410000}"/>
    <cellStyle name="Header2 3 2 11 5 2" xfId="19169" xr:uid="{00000000-0005-0000-0000-0000B7410000}"/>
    <cellStyle name="Header2 3 2 11 5 2 2" xfId="30986" xr:uid="{00000000-0005-0000-0000-0000B8410000}"/>
    <cellStyle name="Header2 3 2 11 5 2 2 2" xfId="40985" xr:uid="{00000000-0005-0000-0000-0000B9410000}"/>
    <cellStyle name="Header2 3 2 11 5 2 3" xfId="26644" xr:uid="{00000000-0005-0000-0000-0000BA410000}"/>
    <cellStyle name="Header2 3 2 11 5 2 4" xfId="35834" xr:uid="{00000000-0005-0000-0000-0000BB410000}"/>
    <cellStyle name="Header2 3 2 11 5 3" xfId="19775" xr:uid="{00000000-0005-0000-0000-0000BC410000}"/>
    <cellStyle name="Header2 3 2 11 5 3 2" xfId="31592" xr:uid="{00000000-0005-0000-0000-0000BD410000}"/>
    <cellStyle name="Header2 3 2 11 5 3 2 2" xfId="41591" xr:uid="{00000000-0005-0000-0000-0000BE410000}"/>
    <cellStyle name="Header2 3 2 11 5 3 3" xfId="27250" xr:uid="{00000000-0005-0000-0000-0000BF410000}"/>
    <cellStyle name="Header2 3 2 11 5 3 4" xfId="36440" xr:uid="{00000000-0005-0000-0000-0000C0410000}"/>
    <cellStyle name="Header2 3 2 11 5 4" xfId="17971" xr:uid="{00000000-0005-0000-0000-0000C1410000}"/>
    <cellStyle name="Header2 3 2 11 5 4 2" xfId="29788" xr:uid="{00000000-0005-0000-0000-0000C2410000}"/>
    <cellStyle name="Header2 3 2 11 5 4 2 2" xfId="39787" xr:uid="{00000000-0005-0000-0000-0000C3410000}"/>
    <cellStyle name="Header2 3 2 11 5 4 3" xfId="25546" xr:uid="{00000000-0005-0000-0000-0000C4410000}"/>
    <cellStyle name="Header2 3 2 11 5 4 4" xfId="34636" xr:uid="{00000000-0005-0000-0000-0000C5410000}"/>
    <cellStyle name="Header2 3 2 11 5 5" xfId="20584" xr:uid="{00000000-0005-0000-0000-0000C6410000}"/>
    <cellStyle name="Header2 3 2 11 5 5 2" xfId="32401" xr:uid="{00000000-0005-0000-0000-0000C7410000}"/>
    <cellStyle name="Header2 3 2 11 5 5 2 2" xfId="42400" xr:uid="{00000000-0005-0000-0000-0000C8410000}"/>
    <cellStyle name="Header2 3 2 11 5 5 3" xfId="37249" xr:uid="{00000000-0005-0000-0000-0000C9410000}"/>
    <cellStyle name="Header2 3 2 11 5 6" xfId="23502" xr:uid="{00000000-0005-0000-0000-0000CA410000}"/>
    <cellStyle name="Header2 3 2 11 5 6 2" xfId="21875" xr:uid="{00000000-0005-0000-0000-0000CB410000}"/>
    <cellStyle name="Header2 3 2 11 5 7" xfId="23039" xr:uid="{00000000-0005-0000-0000-0000CC410000}"/>
    <cellStyle name="Header2 3 2 11 5 7 2" xfId="21301" xr:uid="{00000000-0005-0000-0000-0000CD410000}"/>
    <cellStyle name="Header2 3 2 11 5 8" xfId="22393" xr:uid="{00000000-0005-0000-0000-0000CE410000}"/>
    <cellStyle name="Header2 3 2 11 6" xfId="16205" xr:uid="{00000000-0005-0000-0000-0000CF410000}"/>
    <cellStyle name="Header2 3 2 11 6 2" xfId="19462" xr:uid="{00000000-0005-0000-0000-0000D0410000}"/>
    <cellStyle name="Header2 3 2 11 6 2 2" xfId="31279" xr:uid="{00000000-0005-0000-0000-0000D1410000}"/>
    <cellStyle name="Header2 3 2 11 6 2 2 2" xfId="41278" xr:uid="{00000000-0005-0000-0000-0000D2410000}"/>
    <cellStyle name="Header2 3 2 11 6 2 3" xfId="26937" xr:uid="{00000000-0005-0000-0000-0000D3410000}"/>
    <cellStyle name="Header2 3 2 11 6 2 4" xfId="36127" xr:uid="{00000000-0005-0000-0000-0000D4410000}"/>
    <cellStyle name="Header2 3 2 11 6 3" xfId="20068" xr:uid="{00000000-0005-0000-0000-0000D5410000}"/>
    <cellStyle name="Header2 3 2 11 6 3 2" xfId="31885" xr:uid="{00000000-0005-0000-0000-0000D6410000}"/>
    <cellStyle name="Header2 3 2 11 6 3 2 2" xfId="41884" xr:uid="{00000000-0005-0000-0000-0000D7410000}"/>
    <cellStyle name="Header2 3 2 11 6 3 3" xfId="27543" xr:uid="{00000000-0005-0000-0000-0000D8410000}"/>
    <cellStyle name="Header2 3 2 11 6 3 4" xfId="36733" xr:uid="{00000000-0005-0000-0000-0000D9410000}"/>
    <cellStyle name="Header2 3 2 11 6 4" xfId="18062" xr:uid="{00000000-0005-0000-0000-0000DA410000}"/>
    <cellStyle name="Header2 3 2 11 6 4 2" xfId="29879" xr:uid="{00000000-0005-0000-0000-0000DB410000}"/>
    <cellStyle name="Header2 3 2 11 6 4 2 2" xfId="39878" xr:uid="{00000000-0005-0000-0000-0000DC410000}"/>
    <cellStyle name="Header2 3 2 11 6 4 3" xfId="25637" xr:uid="{00000000-0005-0000-0000-0000DD410000}"/>
    <cellStyle name="Header2 3 2 11 6 4 4" xfId="34727" xr:uid="{00000000-0005-0000-0000-0000DE410000}"/>
    <cellStyle name="Header2 3 2 11 6 5" xfId="20877" xr:uid="{00000000-0005-0000-0000-0000DF410000}"/>
    <cellStyle name="Header2 3 2 11 6 5 2" xfId="32694" xr:uid="{00000000-0005-0000-0000-0000E0410000}"/>
    <cellStyle name="Header2 3 2 11 6 5 2 2" xfId="42693" xr:uid="{00000000-0005-0000-0000-0000E1410000}"/>
    <cellStyle name="Header2 3 2 11 6 5 3" xfId="37542" xr:uid="{00000000-0005-0000-0000-0000E2410000}"/>
    <cellStyle name="Header2 3 2 11 6 6" xfId="28022" xr:uid="{00000000-0005-0000-0000-0000E3410000}"/>
    <cellStyle name="Header2 3 2 11 6 6 2" xfId="38021" xr:uid="{00000000-0005-0000-0000-0000E4410000}"/>
    <cellStyle name="Header2 3 2 11 6 7" xfId="21490" xr:uid="{00000000-0005-0000-0000-0000E5410000}"/>
    <cellStyle name="Header2 3 2 11 7" xfId="15921" xr:uid="{00000000-0005-0000-0000-0000E6410000}"/>
    <cellStyle name="Header2 3 2 11 7 2" xfId="27738" xr:uid="{00000000-0005-0000-0000-0000E7410000}"/>
    <cellStyle name="Header2 3 2 11 7 2 2" xfId="37737" xr:uid="{00000000-0005-0000-0000-0000E8410000}"/>
    <cellStyle name="Header2 3 2 11 7 3" xfId="23799" xr:uid="{00000000-0005-0000-0000-0000E9410000}"/>
    <cellStyle name="Header2 3 2 11 7 4" xfId="32889" xr:uid="{00000000-0005-0000-0000-0000EA410000}"/>
    <cellStyle name="Header2 3 2 11 8" xfId="16645" xr:uid="{00000000-0005-0000-0000-0000EB410000}"/>
    <cellStyle name="Header2 3 2 11 8 2" xfId="28462" xr:uid="{00000000-0005-0000-0000-0000EC410000}"/>
    <cellStyle name="Header2 3 2 11 8 2 2" xfId="38461" xr:uid="{00000000-0005-0000-0000-0000ED410000}"/>
    <cellStyle name="Header2 3 2 11 8 3" xfId="24220" xr:uid="{00000000-0005-0000-0000-0000EE410000}"/>
    <cellStyle name="Header2 3 2 11 8 4" xfId="33310" xr:uid="{00000000-0005-0000-0000-0000EF410000}"/>
    <cellStyle name="Header2 3 2 11 9" xfId="16938" xr:uid="{00000000-0005-0000-0000-0000F0410000}"/>
    <cellStyle name="Header2 3 2 11 9 2" xfId="28755" xr:uid="{00000000-0005-0000-0000-0000F1410000}"/>
    <cellStyle name="Header2 3 2 11 9 2 2" xfId="38754" xr:uid="{00000000-0005-0000-0000-0000F2410000}"/>
    <cellStyle name="Header2 3 2 11 9 3" xfId="24513" xr:uid="{00000000-0005-0000-0000-0000F3410000}"/>
    <cellStyle name="Header2 3 2 11 9 4" xfId="33603" xr:uid="{00000000-0005-0000-0000-0000F4410000}"/>
    <cellStyle name="Header2 3 2 12" xfId="7821" xr:uid="{00000000-0005-0000-0000-0000F5410000}"/>
    <cellStyle name="Header2 3 2 12 10" xfId="18782" xr:uid="{00000000-0005-0000-0000-0000F6410000}"/>
    <cellStyle name="Header2 3 2 12 10 2" xfId="30599" xr:uid="{00000000-0005-0000-0000-0000F7410000}"/>
    <cellStyle name="Header2 3 2 12 10 2 2" xfId="40598" xr:uid="{00000000-0005-0000-0000-0000F8410000}"/>
    <cellStyle name="Header2 3 2 12 10 3" xfId="26257" xr:uid="{00000000-0005-0000-0000-0000F9410000}"/>
    <cellStyle name="Header2 3 2 12 10 4" xfId="35447" xr:uid="{00000000-0005-0000-0000-0000FA410000}"/>
    <cellStyle name="Header2 3 2 12 11" xfId="20222" xr:uid="{00000000-0005-0000-0000-0000FB410000}"/>
    <cellStyle name="Header2 3 2 12 11 2" xfId="32039" xr:uid="{00000000-0005-0000-0000-0000FC410000}"/>
    <cellStyle name="Header2 3 2 12 11 2 2" xfId="42038" xr:uid="{00000000-0005-0000-0000-0000FD410000}"/>
    <cellStyle name="Header2 3 2 12 11 3" xfId="36887" xr:uid="{00000000-0005-0000-0000-0000FE410000}"/>
    <cellStyle name="Header2 3 2 12 12" xfId="23281" xr:uid="{00000000-0005-0000-0000-0000FF410000}"/>
    <cellStyle name="Header2 3 2 12 12 2" xfId="21967" xr:uid="{00000000-0005-0000-0000-000000420000}"/>
    <cellStyle name="Header2 3 2 12 13" xfId="22675" xr:uid="{00000000-0005-0000-0000-000001420000}"/>
    <cellStyle name="Header2 3 2 12 2" xfId="15628" xr:uid="{00000000-0005-0000-0000-000002420000}"/>
    <cellStyle name="Header2 3 2 12 2 2" xfId="19165" xr:uid="{00000000-0005-0000-0000-000003420000}"/>
    <cellStyle name="Header2 3 2 12 2 2 2" xfId="30982" xr:uid="{00000000-0005-0000-0000-000004420000}"/>
    <cellStyle name="Header2 3 2 12 2 2 2 2" xfId="40981" xr:uid="{00000000-0005-0000-0000-000005420000}"/>
    <cellStyle name="Header2 3 2 12 2 2 3" xfId="26640" xr:uid="{00000000-0005-0000-0000-000006420000}"/>
    <cellStyle name="Header2 3 2 12 2 2 4" xfId="35830" xr:uid="{00000000-0005-0000-0000-000007420000}"/>
    <cellStyle name="Header2 3 2 12 2 3" xfId="19771" xr:uid="{00000000-0005-0000-0000-000008420000}"/>
    <cellStyle name="Header2 3 2 12 2 3 2" xfId="31588" xr:uid="{00000000-0005-0000-0000-000009420000}"/>
    <cellStyle name="Header2 3 2 12 2 3 2 2" xfId="41587" xr:uid="{00000000-0005-0000-0000-00000A420000}"/>
    <cellStyle name="Header2 3 2 12 2 3 3" xfId="27246" xr:uid="{00000000-0005-0000-0000-00000B420000}"/>
    <cellStyle name="Header2 3 2 12 2 3 4" xfId="36436" xr:uid="{00000000-0005-0000-0000-00000C420000}"/>
    <cellStyle name="Header2 3 2 12 2 4" xfId="17696" xr:uid="{00000000-0005-0000-0000-00000D420000}"/>
    <cellStyle name="Header2 3 2 12 2 4 2" xfId="29513" xr:uid="{00000000-0005-0000-0000-00000E420000}"/>
    <cellStyle name="Header2 3 2 12 2 4 2 2" xfId="39512" xr:uid="{00000000-0005-0000-0000-00000F420000}"/>
    <cellStyle name="Header2 3 2 12 2 4 3" xfId="25271" xr:uid="{00000000-0005-0000-0000-000010420000}"/>
    <cellStyle name="Header2 3 2 12 2 4 4" xfId="34361" xr:uid="{00000000-0005-0000-0000-000011420000}"/>
    <cellStyle name="Header2 3 2 12 2 5" xfId="20580" xr:uid="{00000000-0005-0000-0000-000012420000}"/>
    <cellStyle name="Header2 3 2 12 2 5 2" xfId="32397" xr:uid="{00000000-0005-0000-0000-000013420000}"/>
    <cellStyle name="Header2 3 2 12 2 5 2 2" xfId="42396" xr:uid="{00000000-0005-0000-0000-000014420000}"/>
    <cellStyle name="Header2 3 2 12 2 5 3" xfId="37245" xr:uid="{00000000-0005-0000-0000-000015420000}"/>
    <cellStyle name="Header2 3 2 12 2 6" xfId="23506" xr:uid="{00000000-0005-0000-0000-000016420000}"/>
    <cellStyle name="Header2 3 2 12 2 6 2" xfId="21873" xr:uid="{00000000-0005-0000-0000-000017420000}"/>
    <cellStyle name="Header2 3 2 12 2 7" xfId="23037" xr:uid="{00000000-0005-0000-0000-000018420000}"/>
    <cellStyle name="Header2 3 2 12 2 7 2" xfId="21302" xr:uid="{00000000-0005-0000-0000-000019420000}"/>
    <cellStyle name="Header2 3 2 12 2 8" xfId="22396" xr:uid="{00000000-0005-0000-0000-00001A420000}"/>
    <cellStyle name="Header2 3 2 12 3" xfId="16209" xr:uid="{00000000-0005-0000-0000-00001B420000}"/>
    <cellStyle name="Header2 3 2 12 3 2" xfId="19458" xr:uid="{00000000-0005-0000-0000-00001C420000}"/>
    <cellStyle name="Header2 3 2 12 3 2 2" xfId="31275" xr:uid="{00000000-0005-0000-0000-00001D420000}"/>
    <cellStyle name="Header2 3 2 12 3 2 2 2" xfId="41274" xr:uid="{00000000-0005-0000-0000-00001E420000}"/>
    <cellStyle name="Header2 3 2 12 3 2 3" xfId="26933" xr:uid="{00000000-0005-0000-0000-00001F420000}"/>
    <cellStyle name="Header2 3 2 12 3 2 4" xfId="36123" xr:uid="{00000000-0005-0000-0000-000020420000}"/>
    <cellStyle name="Header2 3 2 12 3 3" xfId="20064" xr:uid="{00000000-0005-0000-0000-000021420000}"/>
    <cellStyle name="Header2 3 2 12 3 3 2" xfId="31881" xr:uid="{00000000-0005-0000-0000-000022420000}"/>
    <cellStyle name="Header2 3 2 12 3 3 2 2" xfId="41880" xr:uid="{00000000-0005-0000-0000-000023420000}"/>
    <cellStyle name="Header2 3 2 12 3 3 3" xfId="27539" xr:uid="{00000000-0005-0000-0000-000024420000}"/>
    <cellStyle name="Header2 3 2 12 3 3 4" xfId="36729" xr:uid="{00000000-0005-0000-0000-000025420000}"/>
    <cellStyle name="Header2 3 2 12 3 4" xfId="17766" xr:uid="{00000000-0005-0000-0000-000026420000}"/>
    <cellStyle name="Header2 3 2 12 3 4 2" xfId="29583" xr:uid="{00000000-0005-0000-0000-000027420000}"/>
    <cellStyle name="Header2 3 2 12 3 4 2 2" xfId="39582" xr:uid="{00000000-0005-0000-0000-000028420000}"/>
    <cellStyle name="Header2 3 2 12 3 4 3" xfId="25341" xr:uid="{00000000-0005-0000-0000-000029420000}"/>
    <cellStyle name="Header2 3 2 12 3 4 4" xfId="34431" xr:uid="{00000000-0005-0000-0000-00002A420000}"/>
    <cellStyle name="Header2 3 2 12 3 5" xfId="20873" xr:uid="{00000000-0005-0000-0000-00002B420000}"/>
    <cellStyle name="Header2 3 2 12 3 5 2" xfId="32690" xr:uid="{00000000-0005-0000-0000-00002C420000}"/>
    <cellStyle name="Header2 3 2 12 3 5 2 2" xfId="42689" xr:uid="{00000000-0005-0000-0000-00002D420000}"/>
    <cellStyle name="Header2 3 2 12 3 5 3" xfId="37538" xr:uid="{00000000-0005-0000-0000-00002E420000}"/>
    <cellStyle name="Header2 3 2 12 3 6" xfId="28026" xr:uid="{00000000-0005-0000-0000-00002F420000}"/>
    <cellStyle name="Header2 3 2 12 3 6 2" xfId="38025" xr:uid="{00000000-0005-0000-0000-000030420000}"/>
    <cellStyle name="Header2 3 2 12 3 7" xfId="21492" xr:uid="{00000000-0005-0000-0000-000031420000}"/>
    <cellStyle name="Header2 3 2 12 4" xfId="15925" xr:uid="{00000000-0005-0000-0000-000032420000}"/>
    <cellStyle name="Header2 3 2 12 4 2" xfId="27742" xr:uid="{00000000-0005-0000-0000-000033420000}"/>
    <cellStyle name="Header2 3 2 12 4 2 2" xfId="37741" xr:uid="{00000000-0005-0000-0000-000034420000}"/>
    <cellStyle name="Header2 3 2 12 4 3" xfId="23803" xr:uid="{00000000-0005-0000-0000-000035420000}"/>
    <cellStyle name="Header2 3 2 12 4 4" xfId="32893" xr:uid="{00000000-0005-0000-0000-000036420000}"/>
    <cellStyle name="Header2 3 2 12 5" xfId="16641" xr:uid="{00000000-0005-0000-0000-000037420000}"/>
    <cellStyle name="Header2 3 2 12 5 2" xfId="28458" xr:uid="{00000000-0005-0000-0000-000038420000}"/>
    <cellStyle name="Header2 3 2 12 5 2 2" xfId="38457" xr:uid="{00000000-0005-0000-0000-000039420000}"/>
    <cellStyle name="Header2 3 2 12 5 3" xfId="24216" xr:uid="{00000000-0005-0000-0000-00003A420000}"/>
    <cellStyle name="Header2 3 2 12 5 4" xfId="33306" xr:uid="{00000000-0005-0000-0000-00003B420000}"/>
    <cellStyle name="Header2 3 2 12 6" xfId="16934" xr:uid="{00000000-0005-0000-0000-00003C420000}"/>
    <cellStyle name="Header2 3 2 12 6 2" xfId="28751" xr:uid="{00000000-0005-0000-0000-00003D420000}"/>
    <cellStyle name="Header2 3 2 12 6 2 2" xfId="38750" xr:uid="{00000000-0005-0000-0000-00003E420000}"/>
    <cellStyle name="Header2 3 2 12 6 3" xfId="24509" xr:uid="{00000000-0005-0000-0000-00003F420000}"/>
    <cellStyle name="Header2 3 2 12 6 4" xfId="33599" xr:uid="{00000000-0005-0000-0000-000040420000}"/>
    <cellStyle name="Header2 3 2 12 7" xfId="17143" xr:uid="{00000000-0005-0000-0000-000041420000}"/>
    <cellStyle name="Header2 3 2 12 7 2" xfId="28960" xr:uid="{00000000-0005-0000-0000-000042420000}"/>
    <cellStyle name="Header2 3 2 12 7 2 2" xfId="38959" xr:uid="{00000000-0005-0000-0000-000043420000}"/>
    <cellStyle name="Header2 3 2 12 7 3" xfId="24718" xr:uid="{00000000-0005-0000-0000-000044420000}"/>
    <cellStyle name="Header2 3 2 12 7 4" xfId="33808" xr:uid="{00000000-0005-0000-0000-000045420000}"/>
    <cellStyle name="Header2 3 2 12 8" xfId="17446" xr:uid="{00000000-0005-0000-0000-000046420000}"/>
    <cellStyle name="Header2 3 2 12 8 2" xfId="29263" xr:uid="{00000000-0005-0000-0000-000047420000}"/>
    <cellStyle name="Header2 3 2 12 8 2 2" xfId="39262" xr:uid="{00000000-0005-0000-0000-000048420000}"/>
    <cellStyle name="Header2 3 2 12 8 3" xfId="25021" xr:uid="{00000000-0005-0000-0000-000049420000}"/>
    <cellStyle name="Header2 3 2 12 8 4" xfId="34111" xr:uid="{00000000-0005-0000-0000-00004A420000}"/>
    <cellStyle name="Header2 3 2 12 9" xfId="18489" xr:uid="{00000000-0005-0000-0000-00004B420000}"/>
    <cellStyle name="Header2 3 2 12 9 2" xfId="30306" xr:uid="{00000000-0005-0000-0000-00004C420000}"/>
    <cellStyle name="Header2 3 2 12 9 2 2" xfId="40305" xr:uid="{00000000-0005-0000-0000-00004D420000}"/>
    <cellStyle name="Header2 3 2 12 9 3" xfId="25964" xr:uid="{00000000-0005-0000-0000-00004E420000}"/>
    <cellStyle name="Header2 3 2 12 9 4" xfId="35154" xr:uid="{00000000-0005-0000-0000-00004F420000}"/>
    <cellStyle name="Header2 3 2 13" xfId="15619" xr:uid="{00000000-0005-0000-0000-000050420000}"/>
    <cellStyle name="Header2 3 2 13 2" xfId="19174" xr:uid="{00000000-0005-0000-0000-000051420000}"/>
    <cellStyle name="Header2 3 2 13 2 2" xfId="30991" xr:uid="{00000000-0005-0000-0000-000052420000}"/>
    <cellStyle name="Header2 3 2 13 2 2 2" xfId="40990" xr:uid="{00000000-0005-0000-0000-000053420000}"/>
    <cellStyle name="Header2 3 2 13 2 3" xfId="26649" xr:uid="{00000000-0005-0000-0000-000054420000}"/>
    <cellStyle name="Header2 3 2 13 2 4" xfId="35839" xr:uid="{00000000-0005-0000-0000-000055420000}"/>
    <cellStyle name="Header2 3 2 13 3" xfId="19780" xr:uid="{00000000-0005-0000-0000-000056420000}"/>
    <cellStyle name="Header2 3 2 13 3 2" xfId="31597" xr:uid="{00000000-0005-0000-0000-000057420000}"/>
    <cellStyle name="Header2 3 2 13 3 2 2" xfId="41596" xr:uid="{00000000-0005-0000-0000-000058420000}"/>
    <cellStyle name="Header2 3 2 13 3 3" xfId="27255" xr:uid="{00000000-0005-0000-0000-000059420000}"/>
    <cellStyle name="Header2 3 2 13 3 4" xfId="36445" xr:uid="{00000000-0005-0000-0000-00005A420000}"/>
    <cellStyle name="Header2 3 2 13 4" xfId="17817" xr:uid="{00000000-0005-0000-0000-00005B420000}"/>
    <cellStyle name="Header2 3 2 13 4 2" xfId="29634" xr:uid="{00000000-0005-0000-0000-00005C420000}"/>
    <cellStyle name="Header2 3 2 13 4 2 2" xfId="39633" xr:uid="{00000000-0005-0000-0000-00005D420000}"/>
    <cellStyle name="Header2 3 2 13 4 3" xfId="25392" xr:uid="{00000000-0005-0000-0000-00005E420000}"/>
    <cellStyle name="Header2 3 2 13 4 4" xfId="34482" xr:uid="{00000000-0005-0000-0000-00005F420000}"/>
    <cellStyle name="Header2 3 2 13 5" xfId="20589" xr:uid="{00000000-0005-0000-0000-000060420000}"/>
    <cellStyle name="Header2 3 2 13 5 2" xfId="32406" xr:uid="{00000000-0005-0000-0000-000061420000}"/>
    <cellStyle name="Header2 3 2 13 5 2 2" xfId="42405" xr:uid="{00000000-0005-0000-0000-000062420000}"/>
    <cellStyle name="Header2 3 2 13 5 3" xfId="37254" xr:uid="{00000000-0005-0000-0000-000063420000}"/>
    <cellStyle name="Header2 3 2 13 6" xfId="23497" xr:uid="{00000000-0005-0000-0000-000064420000}"/>
    <cellStyle name="Header2 3 2 13 6 2" xfId="21880" xr:uid="{00000000-0005-0000-0000-000065420000}"/>
    <cellStyle name="Header2 3 2 13 7" xfId="23044" xr:uid="{00000000-0005-0000-0000-000066420000}"/>
    <cellStyle name="Header2 3 2 13 7 2" xfId="22077" xr:uid="{00000000-0005-0000-0000-000067420000}"/>
    <cellStyle name="Header2 3 2 13 8" xfId="22388" xr:uid="{00000000-0005-0000-0000-000068420000}"/>
    <cellStyle name="Header2 3 2 14" xfId="16200" xr:uid="{00000000-0005-0000-0000-000069420000}"/>
    <cellStyle name="Header2 3 2 14 2" xfId="19467" xr:uid="{00000000-0005-0000-0000-00006A420000}"/>
    <cellStyle name="Header2 3 2 14 2 2" xfId="31284" xr:uid="{00000000-0005-0000-0000-00006B420000}"/>
    <cellStyle name="Header2 3 2 14 2 2 2" xfId="41283" xr:uid="{00000000-0005-0000-0000-00006C420000}"/>
    <cellStyle name="Header2 3 2 14 2 3" xfId="26942" xr:uid="{00000000-0005-0000-0000-00006D420000}"/>
    <cellStyle name="Header2 3 2 14 2 4" xfId="36132" xr:uid="{00000000-0005-0000-0000-00006E420000}"/>
    <cellStyle name="Header2 3 2 14 3" xfId="20073" xr:uid="{00000000-0005-0000-0000-00006F420000}"/>
    <cellStyle name="Header2 3 2 14 3 2" xfId="31890" xr:uid="{00000000-0005-0000-0000-000070420000}"/>
    <cellStyle name="Header2 3 2 14 3 2 2" xfId="41889" xr:uid="{00000000-0005-0000-0000-000071420000}"/>
    <cellStyle name="Header2 3 2 14 3 3" xfId="27548" xr:uid="{00000000-0005-0000-0000-000072420000}"/>
    <cellStyle name="Header2 3 2 14 3 4" xfId="36738" xr:uid="{00000000-0005-0000-0000-000073420000}"/>
    <cellStyle name="Header2 3 2 14 4" xfId="17898" xr:uid="{00000000-0005-0000-0000-000074420000}"/>
    <cellStyle name="Header2 3 2 14 4 2" xfId="29715" xr:uid="{00000000-0005-0000-0000-000075420000}"/>
    <cellStyle name="Header2 3 2 14 4 2 2" xfId="39714" xr:uid="{00000000-0005-0000-0000-000076420000}"/>
    <cellStyle name="Header2 3 2 14 4 3" xfId="25473" xr:uid="{00000000-0005-0000-0000-000077420000}"/>
    <cellStyle name="Header2 3 2 14 4 4" xfId="34563" xr:uid="{00000000-0005-0000-0000-000078420000}"/>
    <cellStyle name="Header2 3 2 14 5" xfId="20882" xr:uid="{00000000-0005-0000-0000-000079420000}"/>
    <cellStyle name="Header2 3 2 14 5 2" xfId="32699" xr:uid="{00000000-0005-0000-0000-00007A420000}"/>
    <cellStyle name="Header2 3 2 14 5 2 2" xfId="42698" xr:uid="{00000000-0005-0000-0000-00007B420000}"/>
    <cellStyle name="Header2 3 2 14 5 3" xfId="37547" xr:uid="{00000000-0005-0000-0000-00007C420000}"/>
    <cellStyle name="Header2 3 2 14 6" xfId="28017" xr:uid="{00000000-0005-0000-0000-00007D420000}"/>
    <cellStyle name="Header2 3 2 14 6 2" xfId="38016" xr:uid="{00000000-0005-0000-0000-00007E420000}"/>
    <cellStyle name="Header2 3 2 14 7" xfId="21486" xr:uid="{00000000-0005-0000-0000-00007F420000}"/>
    <cellStyle name="Header2 3 2 15" xfId="15917" xr:uid="{00000000-0005-0000-0000-000080420000}"/>
    <cellStyle name="Header2 3 2 15 2" xfId="27734" xr:uid="{00000000-0005-0000-0000-000081420000}"/>
    <cellStyle name="Header2 3 2 15 2 2" xfId="37733" xr:uid="{00000000-0005-0000-0000-000082420000}"/>
    <cellStyle name="Header2 3 2 15 3" xfId="23795" xr:uid="{00000000-0005-0000-0000-000083420000}"/>
    <cellStyle name="Header2 3 2 15 4" xfId="32885" xr:uid="{00000000-0005-0000-0000-000084420000}"/>
    <cellStyle name="Header2 3 2 16" xfId="16650" xr:uid="{00000000-0005-0000-0000-000085420000}"/>
    <cellStyle name="Header2 3 2 16 2" xfId="28467" xr:uid="{00000000-0005-0000-0000-000086420000}"/>
    <cellStyle name="Header2 3 2 16 2 2" xfId="38466" xr:uid="{00000000-0005-0000-0000-000087420000}"/>
    <cellStyle name="Header2 3 2 16 3" xfId="24225" xr:uid="{00000000-0005-0000-0000-000088420000}"/>
    <cellStyle name="Header2 3 2 16 4" xfId="33315" xr:uid="{00000000-0005-0000-0000-000089420000}"/>
    <cellStyle name="Header2 3 2 17" xfId="16943" xr:uid="{00000000-0005-0000-0000-00008A420000}"/>
    <cellStyle name="Header2 3 2 17 2" xfId="28760" xr:uid="{00000000-0005-0000-0000-00008B420000}"/>
    <cellStyle name="Header2 3 2 17 2 2" xfId="38759" xr:uid="{00000000-0005-0000-0000-00008C420000}"/>
    <cellStyle name="Header2 3 2 17 3" xfId="24518" xr:uid="{00000000-0005-0000-0000-00008D420000}"/>
    <cellStyle name="Header2 3 2 17 4" xfId="33608" xr:uid="{00000000-0005-0000-0000-00008E420000}"/>
    <cellStyle name="Header2 3 2 18" xfId="17134" xr:uid="{00000000-0005-0000-0000-00008F420000}"/>
    <cellStyle name="Header2 3 2 18 2" xfId="28951" xr:uid="{00000000-0005-0000-0000-000090420000}"/>
    <cellStyle name="Header2 3 2 18 2 2" xfId="38950" xr:uid="{00000000-0005-0000-0000-000091420000}"/>
    <cellStyle name="Header2 3 2 18 3" xfId="24709" xr:uid="{00000000-0005-0000-0000-000092420000}"/>
    <cellStyle name="Header2 3 2 18 4" xfId="33799" xr:uid="{00000000-0005-0000-0000-000093420000}"/>
    <cellStyle name="Header2 3 2 19" xfId="17437" xr:uid="{00000000-0005-0000-0000-000094420000}"/>
    <cellStyle name="Header2 3 2 19 2" xfId="29254" xr:uid="{00000000-0005-0000-0000-000095420000}"/>
    <cellStyle name="Header2 3 2 19 2 2" xfId="39253" xr:uid="{00000000-0005-0000-0000-000096420000}"/>
    <cellStyle name="Header2 3 2 19 3" xfId="25012" xr:uid="{00000000-0005-0000-0000-000097420000}"/>
    <cellStyle name="Header2 3 2 19 4" xfId="34102" xr:uid="{00000000-0005-0000-0000-000098420000}"/>
    <cellStyle name="Header2 3 2 2" xfId="7822" xr:uid="{00000000-0005-0000-0000-000099420000}"/>
    <cellStyle name="Header2 3 2 2 10" xfId="16933" xr:uid="{00000000-0005-0000-0000-00009A420000}"/>
    <cellStyle name="Header2 3 2 2 10 2" xfId="28750" xr:uid="{00000000-0005-0000-0000-00009B420000}"/>
    <cellStyle name="Header2 3 2 2 10 2 2" xfId="38749" xr:uid="{00000000-0005-0000-0000-00009C420000}"/>
    <cellStyle name="Header2 3 2 2 10 3" xfId="24508" xr:uid="{00000000-0005-0000-0000-00009D420000}"/>
    <cellStyle name="Header2 3 2 2 10 4" xfId="33598" xr:uid="{00000000-0005-0000-0000-00009E420000}"/>
    <cellStyle name="Header2 3 2 2 11" xfId="17144" xr:uid="{00000000-0005-0000-0000-00009F420000}"/>
    <cellStyle name="Header2 3 2 2 11 2" xfId="28961" xr:uid="{00000000-0005-0000-0000-0000A0420000}"/>
    <cellStyle name="Header2 3 2 2 11 2 2" xfId="38960" xr:uid="{00000000-0005-0000-0000-0000A1420000}"/>
    <cellStyle name="Header2 3 2 2 11 3" xfId="24719" xr:uid="{00000000-0005-0000-0000-0000A2420000}"/>
    <cellStyle name="Header2 3 2 2 11 4" xfId="33809" xr:uid="{00000000-0005-0000-0000-0000A3420000}"/>
    <cellStyle name="Header2 3 2 2 12" xfId="17447" xr:uid="{00000000-0005-0000-0000-0000A4420000}"/>
    <cellStyle name="Header2 3 2 2 12 2" xfId="29264" xr:uid="{00000000-0005-0000-0000-0000A5420000}"/>
    <cellStyle name="Header2 3 2 2 12 2 2" xfId="39263" xr:uid="{00000000-0005-0000-0000-0000A6420000}"/>
    <cellStyle name="Header2 3 2 2 12 3" xfId="25022" xr:uid="{00000000-0005-0000-0000-0000A7420000}"/>
    <cellStyle name="Header2 3 2 2 12 4" xfId="34112" xr:uid="{00000000-0005-0000-0000-0000A8420000}"/>
    <cellStyle name="Header2 3 2 2 13" xfId="18488" xr:uid="{00000000-0005-0000-0000-0000A9420000}"/>
    <cellStyle name="Header2 3 2 2 13 2" xfId="30305" xr:uid="{00000000-0005-0000-0000-0000AA420000}"/>
    <cellStyle name="Header2 3 2 2 13 2 2" xfId="40304" xr:uid="{00000000-0005-0000-0000-0000AB420000}"/>
    <cellStyle name="Header2 3 2 2 13 3" xfId="25963" xr:uid="{00000000-0005-0000-0000-0000AC420000}"/>
    <cellStyle name="Header2 3 2 2 13 4" xfId="35153" xr:uid="{00000000-0005-0000-0000-0000AD420000}"/>
    <cellStyle name="Header2 3 2 2 14" xfId="18781" xr:uid="{00000000-0005-0000-0000-0000AE420000}"/>
    <cellStyle name="Header2 3 2 2 14 2" xfId="30598" xr:uid="{00000000-0005-0000-0000-0000AF420000}"/>
    <cellStyle name="Header2 3 2 2 14 2 2" xfId="40597" xr:uid="{00000000-0005-0000-0000-0000B0420000}"/>
    <cellStyle name="Header2 3 2 2 14 3" xfId="26256" xr:uid="{00000000-0005-0000-0000-0000B1420000}"/>
    <cellStyle name="Header2 3 2 2 14 4" xfId="35446" xr:uid="{00000000-0005-0000-0000-0000B2420000}"/>
    <cellStyle name="Header2 3 2 2 15" xfId="20321" xr:uid="{00000000-0005-0000-0000-0000B3420000}"/>
    <cellStyle name="Header2 3 2 2 15 2" xfId="32138" xr:uid="{00000000-0005-0000-0000-0000B4420000}"/>
    <cellStyle name="Header2 3 2 2 15 2 2" xfId="42137" xr:uid="{00000000-0005-0000-0000-0000B5420000}"/>
    <cellStyle name="Header2 3 2 2 15 3" xfId="36986" xr:uid="{00000000-0005-0000-0000-0000B6420000}"/>
    <cellStyle name="Header2 3 2 2 16" xfId="23280" xr:uid="{00000000-0005-0000-0000-0000B7420000}"/>
    <cellStyle name="Header2 3 2 2 16 2" xfId="21968" xr:uid="{00000000-0005-0000-0000-0000B8420000}"/>
    <cellStyle name="Header2 3 2 2 17" xfId="22674" xr:uid="{00000000-0005-0000-0000-0000B9420000}"/>
    <cellStyle name="Header2 3 2 2 2" xfId="7823" xr:uid="{00000000-0005-0000-0000-0000BA420000}"/>
    <cellStyle name="Header2 3 2 2 2 10" xfId="17145" xr:uid="{00000000-0005-0000-0000-0000BB420000}"/>
    <cellStyle name="Header2 3 2 2 2 10 2" xfId="28962" xr:uid="{00000000-0005-0000-0000-0000BC420000}"/>
    <cellStyle name="Header2 3 2 2 2 10 2 2" xfId="38961" xr:uid="{00000000-0005-0000-0000-0000BD420000}"/>
    <cellStyle name="Header2 3 2 2 2 10 3" xfId="24720" xr:uid="{00000000-0005-0000-0000-0000BE420000}"/>
    <cellStyle name="Header2 3 2 2 2 10 4" xfId="33810" xr:uid="{00000000-0005-0000-0000-0000BF420000}"/>
    <cellStyle name="Header2 3 2 2 2 11" xfId="17448" xr:uid="{00000000-0005-0000-0000-0000C0420000}"/>
    <cellStyle name="Header2 3 2 2 2 11 2" xfId="29265" xr:uid="{00000000-0005-0000-0000-0000C1420000}"/>
    <cellStyle name="Header2 3 2 2 2 11 2 2" xfId="39264" xr:uid="{00000000-0005-0000-0000-0000C2420000}"/>
    <cellStyle name="Header2 3 2 2 2 11 3" xfId="25023" xr:uid="{00000000-0005-0000-0000-0000C3420000}"/>
    <cellStyle name="Header2 3 2 2 2 11 4" xfId="34113" xr:uid="{00000000-0005-0000-0000-0000C4420000}"/>
    <cellStyle name="Header2 3 2 2 2 12" xfId="18487" xr:uid="{00000000-0005-0000-0000-0000C5420000}"/>
    <cellStyle name="Header2 3 2 2 2 12 2" xfId="30304" xr:uid="{00000000-0005-0000-0000-0000C6420000}"/>
    <cellStyle name="Header2 3 2 2 2 12 2 2" xfId="40303" xr:uid="{00000000-0005-0000-0000-0000C7420000}"/>
    <cellStyle name="Header2 3 2 2 2 12 3" xfId="25962" xr:uid="{00000000-0005-0000-0000-0000C8420000}"/>
    <cellStyle name="Header2 3 2 2 2 12 4" xfId="35152" xr:uid="{00000000-0005-0000-0000-0000C9420000}"/>
    <cellStyle name="Header2 3 2 2 2 13" xfId="18854" xr:uid="{00000000-0005-0000-0000-0000CA420000}"/>
    <cellStyle name="Header2 3 2 2 2 13 2" xfId="30671" xr:uid="{00000000-0005-0000-0000-0000CB420000}"/>
    <cellStyle name="Header2 3 2 2 2 13 2 2" xfId="40670" xr:uid="{00000000-0005-0000-0000-0000CC420000}"/>
    <cellStyle name="Header2 3 2 2 2 13 3" xfId="26329" xr:uid="{00000000-0005-0000-0000-0000CD420000}"/>
    <cellStyle name="Header2 3 2 2 2 13 4" xfId="35519" xr:uid="{00000000-0005-0000-0000-0000CE420000}"/>
    <cellStyle name="Header2 3 2 2 2 14" xfId="20225" xr:uid="{00000000-0005-0000-0000-0000CF420000}"/>
    <cellStyle name="Header2 3 2 2 2 14 2" xfId="32042" xr:uid="{00000000-0005-0000-0000-0000D0420000}"/>
    <cellStyle name="Header2 3 2 2 2 14 2 2" xfId="42041" xr:uid="{00000000-0005-0000-0000-0000D1420000}"/>
    <cellStyle name="Header2 3 2 2 2 14 3" xfId="36890" xr:uid="{00000000-0005-0000-0000-0000D2420000}"/>
    <cellStyle name="Header2 3 2 2 2 15" xfId="23279" xr:uid="{00000000-0005-0000-0000-0000D3420000}"/>
    <cellStyle name="Header2 3 2 2 2 15 2" xfId="21174" xr:uid="{00000000-0005-0000-0000-0000D4420000}"/>
    <cellStyle name="Header2 3 2 2 2 16" xfId="22673" xr:uid="{00000000-0005-0000-0000-0000D5420000}"/>
    <cellStyle name="Header2 3 2 2 2 2" xfId="7824" xr:uid="{00000000-0005-0000-0000-0000D6420000}"/>
    <cellStyle name="Header2 3 2 2 2 2 10" xfId="17146" xr:uid="{00000000-0005-0000-0000-0000D7420000}"/>
    <cellStyle name="Header2 3 2 2 2 2 10 2" xfId="28963" xr:uid="{00000000-0005-0000-0000-0000D8420000}"/>
    <cellStyle name="Header2 3 2 2 2 2 10 2 2" xfId="38962" xr:uid="{00000000-0005-0000-0000-0000D9420000}"/>
    <cellStyle name="Header2 3 2 2 2 2 10 3" xfId="24721" xr:uid="{00000000-0005-0000-0000-0000DA420000}"/>
    <cellStyle name="Header2 3 2 2 2 2 10 4" xfId="33811" xr:uid="{00000000-0005-0000-0000-0000DB420000}"/>
    <cellStyle name="Header2 3 2 2 2 2 11" xfId="17449" xr:uid="{00000000-0005-0000-0000-0000DC420000}"/>
    <cellStyle name="Header2 3 2 2 2 2 11 2" xfId="29266" xr:uid="{00000000-0005-0000-0000-0000DD420000}"/>
    <cellStyle name="Header2 3 2 2 2 2 11 2 2" xfId="39265" xr:uid="{00000000-0005-0000-0000-0000DE420000}"/>
    <cellStyle name="Header2 3 2 2 2 2 11 3" xfId="25024" xr:uid="{00000000-0005-0000-0000-0000DF420000}"/>
    <cellStyle name="Header2 3 2 2 2 2 11 4" xfId="34114" xr:uid="{00000000-0005-0000-0000-0000E0420000}"/>
    <cellStyle name="Header2 3 2 2 2 2 12" xfId="18486" xr:uid="{00000000-0005-0000-0000-0000E1420000}"/>
    <cellStyle name="Header2 3 2 2 2 2 12 2" xfId="30303" xr:uid="{00000000-0005-0000-0000-0000E2420000}"/>
    <cellStyle name="Header2 3 2 2 2 2 12 2 2" xfId="40302" xr:uid="{00000000-0005-0000-0000-0000E3420000}"/>
    <cellStyle name="Header2 3 2 2 2 2 12 3" xfId="25961" xr:uid="{00000000-0005-0000-0000-0000E4420000}"/>
    <cellStyle name="Header2 3 2 2 2 2 12 4" xfId="35151" xr:uid="{00000000-0005-0000-0000-0000E5420000}"/>
    <cellStyle name="Header2 3 2 2 2 2 13" xfId="18780" xr:uid="{00000000-0005-0000-0000-0000E6420000}"/>
    <cellStyle name="Header2 3 2 2 2 2 13 2" xfId="30597" xr:uid="{00000000-0005-0000-0000-0000E7420000}"/>
    <cellStyle name="Header2 3 2 2 2 2 13 2 2" xfId="40596" xr:uid="{00000000-0005-0000-0000-0000E8420000}"/>
    <cellStyle name="Header2 3 2 2 2 2 13 3" xfId="26255" xr:uid="{00000000-0005-0000-0000-0000E9420000}"/>
    <cellStyle name="Header2 3 2 2 2 2 13 4" xfId="35445" xr:uid="{00000000-0005-0000-0000-0000EA420000}"/>
    <cellStyle name="Header2 3 2 2 2 2 14" xfId="20324" xr:uid="{00000000-0005-0000-0000-0000EB420000}"/>
    <cellStyle name="Header2 3 2 2 2 2 14 2" xfId="32141" xr:uid="{00000000-0005-0000-0000-0000EC420000}"/>
    <cellStyle name="Header2 3 2 2 2 2 14 2 2" xfId="42140" xr:uid="{00000000-0005-0000-0000-0000ED420000}"/>
    <cellStyle name="Header2 3 2 2 2 2 14 3" xfId="36989" xr:uid="{00000000-0005-0000-0000-0000EE420000}"/>
    <cellStyle name="Header2 3 2 2 2 2 15" xfId="23278" xr:uid="{00000000-0005-0000-0000-0000EF420000}"/>
    <cellStyle name="Header2 3 2 2 2 2 15 2" xfId="21175" xr:uid="{00000000-0005-0000-0000-0000F0420000}"/>
    <cellStyle name="Header2 3 2 2 2 2 16" xfId="22672" xr:uid="{00000000-0005-0000-0000-0000F1420000}"/>
    <cellStyle name="Header2 3 2 2 2 2 2" xfId="7825" xr:uid="{00000000-0005-0000-0000-0000F2420000}"/>
    <cellStyle name="Header2 3 2 2 2 2 2 10" xfId="18779" xr:uid="{00000000-0005-0000-0000-0000F3420000}"/>
    <cellStyle name="Header2 3 2 2 2 2 2 10 2" xfId="30596" xr:uid="{00000000-0005-0000-0000-0000F4420000}"/>
    <cellStyle name="Header2 3 2 2 2 2 2 10 2 2" xfId="40595" xr:uid="{00000000-0005-0000-0000-0000F5420000}"/>
    <cellStyle name="Header2 3 2 2 2 2 2 10 3" xfId="26254" xr:uid="{00000000-0005-0000-0000-0000F6420000}"/>
    <cellStyle name="Header2 3 2 2 2 2 2 10 4" xfId="35444" xr:uid="{00000000-0005-0000-0000-0000F7420000}"/>
    <cellStyle name="Header2 3 2 2 2 2 2 11" xfId="18238" xr:uid="{00000000-0005-0000-0000-0000F8420000}"/>
    <cellStyle name="Header2 3 2 2 2 2 2 11 2" xfId="30055" xr:uid="{00000000-0005-0000-0000-0000F9420000}"/>
    <cellStyle name="Header2 3 2 2 2 2 2 11 2 2" xfId="40054" xr:uid="{00000000-0005-0000-0000-0000FA420000}"/>
    <cellStyle name="Header2 3 2 2 2 2 2 11 3" xfId="34903" xr:uid="{00000000-0005-0000-0000-0000FB420000}"/>
    <cellStyle name="Header2 3 2 2 2 2 2 12" xfId="23277" xr:uid="{00000000-0005-0000-0000-0000FC420000}"/>
    <cellStyle name="Header2 3 2 2 2 2 2 12 2" xfId="21176" xr:uid="{00000000-0005-0000-0000-0000FD420000}"/>
    <cellStyle name="Header2 3 2 2 2 2 2 13" xfId="22671" xr:uid="{00000000-0005-0000-0000-0000FE420000}"/>
    <cellStyle name="Header2 3 2 2 2 2 2 2" xfId="15632" xr:uid="{00000000-0005-0000-0000-0000FF420000}"/>
    <cellStyle name="Header2 3 2 2 2 2 2 2 2" xfId="19161" xr:uid="{00000000-0005-0000-0000-000000430000}"/>
    <cellStyle name="Header2 3 2 2 2 2 2 2 2 2" xfId="30978" xr:uid="{00000000-0005-0000-0000-000001430000}"/>
    <cellStyle name="Header2 3 2 2 2 2 2 2 2 2 2" xfId="40977" xr:uid="{00000000-0005-0000-0000-000002430000}"/>
    <cellStyle name="Header2 3 2 2 2 2 2 2 2 3" xfId="26636" xr:uid="{00000000-0005-0000-0000-000003430000}"/>
    <cellStyle name="Header2 3 2 2 2 2 2 2 2 4" xfId="35826" xr:uid="{00000000-0005-0000-0000-000004430000}"/>
    <cellStyle name="Header2 3 2 2 2 2 2 2 3" xfId="19767" xr:uid="{00000000-0005-0000-0000-000005430000}"/>
    <cellStyle name="Header2 3 2 2 2 2 2 2 3 2" xfId="31584" xr:uid="{00000000-0005-0000-0000-000006430000}"/>
    <cellStyle name="Header2 3 2 2 2 2 2 2 3 2 2" xfId="41583" xr:uid="{00000000-0005-0000-0000-000007430000}"/>
    <cellStyle name="Header2 3 2 2 2 2 2 2 3 3" xfId="27242" xr:uid="{00000000-0005-0000-0000-000008430000}"/>
    <cellStyle name="Header2 3 2 2 2 2 2 2 3 4" xfId="36432" xr:uid="{00000000-0005-0000-0000-000009430000}"/>
    <cellStyle name="Header2 3 2 2 2 2 2 2 4" xfId="18893" xr:uid="{00000000-0005-0000-0000-00000A430000}"/>
    <cellStyle name="Header2 3 2 2 2 2 2 2 4 2" xfId="30710" xr:uid="{00000000-0005-0000-0000-00000B430000}"/>
    <cellStyle name="Header2 3 2 2 2 2 2 2 4 2 2" xfId="40709" xr:uid="{00000000-0005-0000-0000-00000C430000}"/>
    <cellStyle name="Header2 3 2 2 2 2 2 2 4 3" xfId="26368" xr:uid="{00000000-0005-0000-0000-00000D430000}"/>
    <cellStyle name="Header2 3 2 2 2 2 2 2 4 4" xfId="35558" xr:uid="{00000000-0005-0000-0000-00000E430000}"/>
    <cellStyle name="Header2 3 2 2 2 2 2 2 5" xfId="20576" xr:uid="{00000000-0005-0000-0000-00000F430000}"/>
    <cellStyle name="Header2 3 2 2 2 2 2 2 5 2" xfId="32393" xr:uid="{00000000-0005-0000-0000-000010430000}"/>
    <cellStyle name="Header2 3 2 2 2 2 2 2 5 2 2" xfId="42392" xr:uid="{00000000-0005-0000-0000-000011430000}"/>
    <cellStyle name="Header2 3 2 2 2 2 2 2 5 3" xfId="37241" xr:uid="{00000000-0005-0000-0000-000012430000}"/>
    <cellStyle name="Header2 3 2 2 2 2 2 2 6" xfId="23510" xr:uid="{00000000-0005-0000-0000-000013430000}"/>
    <cellStyle name="Header2 3 2 2 2 2 2 2 6 2" xfId="21872" xr:uid="{00000000-0005-0000-0000-000014430000}"/>
    <cellStyle name="Header2 3 2 2 2 2 2 2 7" xfId="23036" xr:uid="{00000000-0005-0000-0000-000015430000}"/>
    <cellStyle name="Header2 3 2 2 2 2 2 2 7 2" xfId="22082" xr:uid="{00000000-0005-0000-0000-000016430000}"/>
    <cellStyle name="Header2 3 2 2 2 2 2 2 8" xfId="21627" xr:uid="{00000000-0005-0000-0000-000017430000}"/>
    <cellStyle name="Header2 3 2 2 2 2 2 3" xfId="16213" xr:uid="{00000000-0005-0000-0000-000018430000}"/>
    <cellStyle name="Header2 3 2 2 2 2 2 3 2" xfId="19455" xr:uid="{00000000-0005-0000-0000-000019430000}"/>
    <cellStyle name="Header2 3 2 2 2 2 2 3 2 2" xfId="31272" xr:uid="{00000000-0005-0000-0000-00001A430000}"/>
    <cellStyle name="Header2 3 2 2 2 2 2 3 2 2 2" xfId="41271" xr:uid="{00000000-0005-0000-0000-00001B430000}"/>
    <cellStyle name="Header2 3 2 2 2 2 2 3 2 3" xfId="26930" xr:uid="{00000000-0005-0000-0000-00001C430000}"/>
    <cellStyle name="Header2 3 2 2 2 2 2 3 2 4" xfId="36120" xr:uid="{00000000-0005-0000-0000-00001D430000}"/>
    <cellStyle name="Header2 3 2 2 2 2 2 3 3" xfId="20061" xr:uid="{00000000-0005-0000-0000-00001E430000}"/>
    <cellStyle name="Header2 3 2 2 2 2 2 3 3 2" xfId="31878" xr:uid="{00000000-0005-0000-0000-00001F430000}"/>
    <cellStyle name="Header2 3 2 2 2 2 2 3 3 2 2" xfId="41877" xr:uid="{00000000-0005-0000-0000-000020430000}"/>
    <cellStyle name="Header2 3 2 2 2 2 2 3 3 3" xfId="27536" xr:uid="{00000000-0005-0000-0000-000021430000}"/>
    <cellStyle name="Header2 3 2 2 2 2 2 3 3 4" xfId="36726" xr:uid="{00000000-0005-0000-0000-000022430000}"/>
    <cellStyle name="Header2 3 2 2 2 2 2 3 4" xfId="17900" xr:uid="{00000000-0005-0000-0000-000023430000}"/>
    <cellStyle name="Header2 3 2 2 2 2 2 3 4 2" xfId="29717" xr:uid="{00000000-0005-0000-0000-000024430000}"/>
    <cellStyle name="Header2 3 2 2 2 2 2 3 4 2 2" xfId="39716" xr:uid="{00000000-0005-0000-0000-000025430000}"/>
    <cellStyle name="Header2 3 2 2 2 2 2 3 4 3" xfId="25475" xr:uid="{00000000-0005-0000-0000-000026430000}"/>
    <cellStyle name="Header2 3 2 2 2 2 2 3 4 4" xfId="34565" xr:uid="{00000000-0005-0000-0000-000027430000}"/>
    <cellStyle name="Header2 3 2 2 2 2 2 3 5" xfId="20870" xr:uid="{00000000-0005-0000-0000-000028430000}"/>
    <cellStyle name="Header2 3 2 2 2 2 2 3 5 2" xfId="32687" xr:uid="{00000000-0005-0000-0000-000029430000}"/>
    <cellStyle name="Header2 3 2 2 2 2 2 3 5 2 2" xfId="42686" xr:uid="{00000000-0005-0000-0000-00002A430000}"/>
    <cellStyle name="Header2 3 2 2 2 2 2 3 5 3" xfId="37535" xr:uid="{00000000-0005-0000-0000-00002B430000}"/>
    <cellStyle name="Header2 3 2 2 2 2 2 3 6" xfId="28030" xr:uid="{00000000-0005-0000-0000-00002C430000}"/>
    <cellStyle name="Header2 3 2 2 2 2 2 3 6 2" xfId="38029" xr:uid="{00000000-0005-0000-0000-00002D430000}"/>
    <cellStyle name="Header2 3 2 2 2 2 2 3 7" xfId="22240" xr:uid="{00000000-0005-0000-0000-00002E430000}"/>
    <cellStyle name="Header2 3 2 2 2 2 2 4" xfId="15928" xr:uid="{00000000-0005-0000-0000-00002F430000}"/>
    <cellStyle name="Header2 3 2 2 2 2 2 4 2" xfId="27745" xr:uid="{00000000-0005-0000-0000-000030430000}"/>
    <cellStyle name="Header2 3 2 2 2 2 2 4 2 2" xfId="37744" xr:uid="{00000000-0005-0000-0000-000031430000}"/>
    <cellStyle name="Header2 3 2 2 2 2 2 4 3" xfId="23806" xr:uid="{00000000-0005-0000-0000-000032430000}"/>
    <cellStyle name="Header2 3 2 2 2 2 2 4 4" xfId="32896" xr:uid="{00000000-0005-0000-0000-000033430000}"/>
    <cellStyle name="Header2 3 2 2 2 2 2 5" xfId="16637" xr:uid="{00000000-0005-0000-0000-000034430000}"/>
    <cellStyle name="Header2 3 2 2 2 2 2 5 2" xfId="28454" xr:uid="{00000000-0005-0000-0000-000035430000}"/>
    <cellStyle name="Header2 3 2 2 2 2 2 5 2 2" xfId="38453" xr:uid="{00000000-0005-0000-0000-000036430000}"/>
    <cellStyle name="Header2 3 2 2 2 2 2 5 3" xfId="24212" xr:uid="{00000000-0005-0000-0000-000037430000}"/>
    <cellStyle name="Header2 3 2 2 2 2 2 5 4" xfId="33302" xr:uid="{00000000-0005-0000-0000-000038430000}"/>
    <cellStyle name="Header2 3 2 2 2 2 2 6" xfId="16931" xr:uid="{00000000-0005-0000-0000-000039430000}"/>
    <cellStyle name="Header2 3 2 2 2 2 2 6 2" xfId="28748" xr:uid="{00000000-0005-0000-0000-00003A430000}"/>
    <cellStyle name="Header2 3 2 2 2 2 2 6 2 2" xfId="38747" xr:uid="{00000000-0005-0000-0000-00003B430000}"/>
    <cellStyle name="Header2 3 2 2 2 2 2 6 3" xfId="24506" xr:uid="{00000000-0005-0000-0000-00003C430000}"/>
    <cellStyle name="Header2 3 2 2 2 2 2 6 4" xfId="33596" xr:uid="{00000000-0005-0000-0000-00003D430000}"/>
    <cellStyle name="Header2 3 2 2 2 2 2 7" xfId="17147" xr:uid="{00000000-0005-0000-0000-00003E430000}"/>
    <cellStyle name="Header2 3 2 2 2 2 2 7 2" xfId="28964" xr:uid="{00000000-0005-0000-0000-00003F430000}"/>
    <cellStyle name="Header2 3 2 2 2 2 2 7 2 2" xfId="38963" xr:uid="{00000000-0005-0000-0000-000040430000}"/>
    <cellStyle name="Header2 3 2 2 2 2 2 7 3" xfId="24722" xr:uid="{00000000-0005-0000-0000-000041430000}"/>
    <cellStyle name="Header2 3 2 2 2 2 2 7 4" xfId="33812" xr:uid="{00000000-0005-0000-0000-000042430000}"/>
    <cellStyle name="Header2 3 2 2 2 2 2 8" xfId="17450" xr:uid="{00000000-0005-0000-0000-000043430000}"/>
    <cellStyle name="Header2 3 2 2 2 2 2 8 2" xfId="29267" xr:uid="{00000000-0005-0000-0000-000044430000}"/>
    <cellStyle name="Header2 3 2 2 2 2 2 8 2 2" xfId="39266" xr:uid="{00000000-0005-0000-0000-000045430000}"/>
    <cellStyle name="Header2 3 2 2 2 2 2 8 3" xfId="25025" xr:uid="{00000000-0005-0000-0000-000046430000}"/>
    <cellStyle name="Header2 3 2 2 2 2 2 8 4" xfId="34115" xr:uid="{00000000-0005-0000-0000-000047430000}"/>
    <cellStyle name="Header2 3 2 2 2 2 2 9" xfId="18485" xr:uid="{00000000-0005-0000-0000-000048430000}"/>
    <cellStyle name="Header2 3 2 2 2 2 2 9 2" xfId="30302" xr:uid="{00000000-0005-0000-0000-000049430000}"/>
    <cellStyle name="Header2 3 2 2 2 2 2 9 2 2" xfId="40301" xr:uid="{00000000-0005-0000-0000-00004A430000}"/>
    <cellStyle name="Header2 3 2 2 2 2 2 9 3" xfId="25960" xr:uid="{00000000-0005-0000-0000-00004B430000}"/>
    <cellStyle name="Header2 3 2 2 2 2 2 9 4" xfId="35150" xr:uid="{00000000-0005-0000-0000-00004C430000}"/>
    <cellStyle name="Header2 3 2 2 2 2 3" xfId="7826" xr:uid="{00000000-0005-0000-0000-00004D430000}"/>
    <cellStyle name="Header2 3 2 2 2 2 3 10" xfId="18778" xr:uid="{00000000-0005-0000-0000-00004E430000}"/>
    <cellStyle name="Header2 3 2 2 2 2 3 10 2" xfId="30595" xr:uid="{00000000-0005-0000-0000-00004F430000}"/>
    <cellStyle name="Header2 3 2 2 2 2 3 10 2 2" xfId="40594" xr:uid="{00000000-0005-0000-0000-000050430000}"/>
    <cellStyle name="Header2 3 2 2 2 2 3 10 3" xfId="26253" xr:uid="{00000000-0005-0000-0000-000051430000}"/>
    <cellStyle name="Header2 3 2 2 2 2 3 10 4" xfId="35443" xr:uid="{00000000-0005-0000-0000-000052430000}"/>
    <cellStyle name="Header2 3 2 2 2 2 3 11" xfId="20221" xr:uid="{00000000-0005-0000-0000-000053430000}"/>
    <cellStyle name="Header2 3 2 2 2 2 3 11 2" xfId="32038" xr:uid="{00000000-0005-0000-0000-000054430000}"/>
    <cellStyle name="Header2 3 2 2 2 2 3 11 2 2" xfId="42037" xr:uid="{00000000-0005-0000-0000-000055430000}"/>
    <cellStyle name="Header2 3 2 2 2 2 3 11 3" xfId="36886" xr:uid="{00000000-0005-0000-0000-000056430000}"/>
    <cellStyle name="Header2 3 2 2 2 2 3 12" xfId="23276" xr:uid="{00000000-0005-0000-0000-000057430000}"/>
    <cellStyle name="Header2 3 2 2 2 2 3 12 2" xfId="21177" xr:uid="{00000000-0005-0000-0000-000058430000}"/>
    <cellStyle name="Header2 3 2 2 2 2 3 13" xfId="22670" xr:uid="{00000000-0005-0000-0000-000059430000}"/>
    <cellStyle name="Header2 3 2 2 2 2 3 2" xfId="15633" xr:uid="{00000000-0005-0000-0000-00005A430000}"/>
    <cellStyle name="Header2 3 2 2 2 2 3 2 2" xfId="19160" xr:uid="{00000000-0005-0000-0000-00005B430000}"/>
    <cellStyle name="Header2 3 2 2 2 2 3 2 2 2" xfId="30977" xr:uid="{00000000-0005-0000-0000-00005C430000}"/>
    <cellStyle name="Header2 3 2 2 2 2 3 2 2 2 2" xfId="40976" xr:uid="{00000000-0005-0000-0000-00005D430000}"/>
    <cellStyle name="Header2 3 2 2 2 2 3 2 2 3" xfId="26635" xr:uid="{00000000-0005-0000-0000-00005E430000}"/>
    <cellStyle name="Header2 3 2 2 2 2 3 2 2 4" xfId="35825" xr:uid="{00000000-0005-0000-0000-00005F430000}"/>
    <cellStyle name="Header2 3 2 2 2 2 3 2 3" xfId="19766" xr:uid="{00000000-0005-0000-0000-000060430000}"/>
    <cellStyle name="Header2 3 2 2 2 2 3 2 3 2" xfId="31583" xr:uid="{00000000-0005-0000-0000-000061430000}"/>
    <cellStyle name="Header2 3 2 2 2 2 3 2 3 2 2" xfId="41582" xr:uid="{00000000-0005-0000-0000-000062430000}"/>
    <cellStyle name="Header2 3 2 2 2 2 3 2 3 3" xfId="27241" xr:uid="{00000000-0005-0000-0000-000063430000}"/>
    <cellStyle name="Header2 3 2 2 2 2 3 2 3 4" xfId="36431" xr:uid="{00000000-0005-0000-0000-000064430000}"/>
    <cellStyle name="Header2 3 2 2 2 2 3 2 4" xfId="17698" xr:uid="{00000000-0005-0000-0000-000065430000}"/>
    <cellStyle name="Header2 3 2 2 2 2 3 2 4 2" xfId="29515" xr:uid="{00000000-0005-0000-0000-000066430000}"/>
    <cellStyle name="Header2 3 2 2 2 2 3 2 4 2 2" xfId="39514" xr:uid="{00000000-0005-0000-0000-000067430000}"/>
    <cellStyle name="Header2 3 2 2 2 2 3 2 4 3" xfId="25273" xr:uid="{00000000-0005-0000-0000-000068430000}"/>
    <cellStyle name="Header2 3 2 2 2 2 3 2 4 4" xfId="34363" xr:uid="{00000000-0005-0000-0000-000069430000}"/>
    <cellStyle name="Header2 3 2 2 2 2 3 2 5" xfId="20575" xr:uid="{00000000-0005-0000-0000-00006A430000}"/>
    <cellStyle name="Header2 3 2 2 2 2 3 2 5 2" xfId="32392" xr:uid="{00000000-0005-0000-0000-00006B430000}"/>
    <cellStyle name="Header2 3 2 2 2 2 3 2 5 2 2" xfId="42391" xr:uid="{00000000-0005-0000-0000-00006C430000}"/>
    <cellStyle name="Header2 3 2 2 2 2 3 2 5 3" xfId="37240" xr:uid="{00000000-0005-0000-0000-00006D430000}"/>
    <cellStyle name="Header2 3 2 2 2 2 3 2 6" xfId="23511" xr:uid="{00000000-0005-0000-0000-00006E430000}"/>
    <cellStyle name="Header2 3 2 2 2 2 3 2 6 2" xfId="21871" xr:uid="{00000000-0005-0000-0000-00006F430000}"/>
    <cellStyle name="Header2 3 2 2 2 2 3 2 7" xfId="23035" xr:uid="{00000000-0005-0000-0000-000070430000}"/>
    <cellStyle name="Header2 3 2 2 2 2 3 2 7 2" xfId="21303" xr:uid="{00000000-0005-0000-0000-000071430000}"/>
    <cellStyle name="Header2 3 2 2 2 2 3 2 8" xfId="21628" xr:uid="{00000000-0005-0000-0000-000072430000}"/>
    <cellStyle name="Header2 3 2 2 2 2 3 3" xfId="16214" xr:uid="{00000000-0005-0000-0000-000073430000}"/>
    <cellStyle name="Header2 3 2 2 2 2 3 3 2" xfId="19454" xr:uid="{00000000-0005-0000-0000-000074430000}"/>
    <cellStyle name="Header2 3 2 2 2 2 3 3 2 2" xfId="31271" xr:uid="{00000000-0005-0000-0000-000075430000}"/>
    <cellStyle name="Header2 3 2 2 2 2 3 3 2 2 2" xfId="41270" xr:uid="{00000000-0005-0000-0000-000076430000}"/>
    <cellStyle name="Header2 3 2 2 2 2 3 3 2 3" xfId="26929" xr:uid="{00000000-0005-0000-0000-000077430000}"/>
    <cellStyle name="Header2 3 2 2 2 2 3 3 2 4" xfId="36119" xr:uid="{00000000-0005-0000-0000-000078430000}"/>
    <cellStyle name="Header2 3 2 2 2 2 3 3 3" xfId="20060" xr:uid="{00000000-0005-0000-0000-000079430000}"/>
    <cellStyle name="Header2 3 2 2 2 2 3 3 3 2" xfId="31877" xr:uid="{00000000-0005-0000-0000-00007A430000}"/>
    <cellStyle name="Header2 3 2 2 2 2 3 3 3 2 2" xfId="41876" xr:uid="{00000000-0005-0000-0000-00007B430000}"/>
    <cellStyle name="Header2 3 2 2 2 2 3 3 3 3" xfId="27535" xr:uid="{00000000-0005-0000-0000-00007C430000}"/>
    <cellStyle name="Header2 3 2 2 2 2 3 3 3 4" xfId="36725" xr:uid="{00000000-0005-0000-0000-00007D430000}"/>
    <cellStyle name="Header2 3 2 2 2 2 3 3 4" xfId="17901" xr:uid="{00000000-0005-0000-0000-00007E430000}"/>
    <cellStyle name="Header2 3 2 2 2 2 3 3 4 2" xfId="29718" xr:uid="{00000000-0005-0000-0000-00007F430000}"/>
    <cellStyle name="Header2 3 2 2 2 2 3 3 4 2 2" xfId="39717" xr:uid="{00000000-0005-0000-0000-000080430000}"/>
    <cellStyle name="Header2 3 2 2 2 2 3 3 4 3" xfId="25476" xr:uid="{00000000-0005-0000-0000-000081430000}"/>
    <cellStyle name="Header2 3 2 2 2 2 3 3 4 4" xfId="34566" xr:uid="{00000000-0005-0000-0000-000082430000}"/>
    <cellStyle name="Header2 3 2 2 2 2 3 3 5" xfId="20869" xr:uid="{00000000-0005-0000-0000-000083430000}"/>
    <cellStyle name="Header2 3 2 2 2 2 3 3 5 2" xfId="32686" xr:uid="{00000000-0005-0000-0000-000084430000}"/>
    <cellStyle name="Header2 3 2 2 2 2 3 3 5 2 2" xfId="42685" xr:uid="{00000000-0005-0000-0000-000085430000}"/>
    <cellStyle name="Header2 3 2 2 2 2 3 3 5 3" xfId="37534" xr:uid="{00000000-0005-0000-0000-000086430000}"/>
    <cellStyle name="Header2 3 2 2 2 2 3 3 6" xfId="28031" xr:uid="{00000000-0005-0000-0000-000087430000}"/>
    <cellStyle name="Header2 3 2 2 2 2 3 3 6 2" xfId="38030" xr:uid="{00000000-0005-0000-0000-000088430000}"/>
    <cellStyle name="Header2 3 2 2 2 2 3 3 7" xfId="21493" xr:uid="{00000000-0005-0000-0000-000089430000}"/>
    <cellStyle name="Header2 3 2 2 2 2 3 4" xfId="15929" xr:uid="{00000000-0005-0000-0000-00008A430000}"/>
    <cellStyle name="Header2 3 2 2 2 2 3 4 2" xfId="27746" xr:uid="{00000000-0005-0000-0000-00008B430000}"/>
    <cellStyle name="Header2 3 2 2 2 2 3 4 2 2" xfId="37745" xr:uid="{00000000-0005-0000-0000-00008C430000}"/>
    <cellStyle name="Header2 3 2 2 2 2 3 4 3" xfId="23807" xr:uid="{00000000-0005-0000-0000-00008D430000}"/>
    <cellStyle name="Header2 3 2 2 2 2 3 4 4" xfId="32897" xr:uid="{00000000-0005-0000-0000-00008E430000}"/>
    <cellStyle name="Header2 3 2 2 2 2 3 5" xfId="16636" xr:uid="{00000000-0005-0000-0000-00008F430000}"/>
    <cellStyle name="Header2 3 2 2 2 2 3 5 2" xfId="28453" xr:uid="{00000000-0005-0000-0000-000090430000}"/>
    <cellStyle name="Header2 3 2 2 2 2 3 5 2 2" xfId="38452" xr:uid="{00000000-0005-0000-0000-000091430000}"/>
    <cellStyle name="Header2 3 2 2 2 2 3 5 3" xfId="24211" xr:uid="{00000000-0005-0000-0000-000092430000}"/>
    <cellStyle name="Header2 3 2 2 2 2 3 5 4" xfId="33301" xr:uid="{00000000-0005-0000-0000-000093430000}"/>
    <cellStyle name="Header2 3 2 2 2 2 3 6" xfId="16930" xr:uid="{00000000-0005-0000-0000-000094430000}"/>
    <cellStyle name="Header2 3 2 2 2 2 3 6 2" xfId="28747" xr:uid="{00000000-0005-0000-0000-000095430000}"/>
    <cellStyle name="Header2 3 2 2 2 2 3 6 2 2" xfId="38746" xr:uid="{00000000-0005-0000-0000-000096430000}"/>
    <cellStyle name="Header2 3 2 2 2 2 3 6 3" xfId="24505" xr:uid="{00000000-0005-0000-0000-000097430000}"/>
    <cellStyle name="Header2 3 2 2 2 2 3 6 4" xfId="33595" xr:uid="{00000000-0005-0000-0000-000098430000}"/>
    <cellStyle name="Header2 3 2 2 2 2 3 7" xfId="17148" xr:uid="{00000000-0005-0000-0000-000099430000}"/>
    <cellStyle name="Header2 3 2 2 2 2 3 7 2" xfId="28965" xr:uid="{00000000-0005-0000-0000-00009A430000}"/>
    <cellStyle name="Header2 3 2 2 2 2 3 7 2 2" xfId="38964" xr:uid="{00000000-0005-0000-0000-00009B430000}"/>
    <cellStyle name="Header2 3 2 2 2 2 3 7 3" xfId="24723" xr:uid="{00000000-0005-0000-0000-00009C430000}"/>
    <cellStyle name="Header2 3 2 2 2 2 3 7 4" xfId="33813" xr:uid="{00000000-0005-0000-0000-00009D430000}"/>
    <cellStyle name="Header2 3 2 2 2 2 3 8" xfId="17451" xr:uid="{00000000-0005-0000-0000-00009E430000}"/>
    <cellStyle name="Header2 3 2 2 2 2 3 8 2" xfId="29268" xr:uid="{00000000-0005-0000-0000-00009F430000}"/>
    <cellStyle name="Header2 3 2 2 2 2 3 8 2 2" xfId="39267" xr:uid="{00000000-0005-0000-0000-0000A0430000}"/>
    <cellStyle name="Header2 3 2 2 2 2 3 8 3" xfId="25026" xr:uid="{00000000-0005-0000-0000-0000A1430000}"/>
    <cellStyle name="Header2 3 2 2 2 2 3 8 4" xfId="34116" xr:uid="{00000000-0005-0000-0000-0000A2430000}"/>
    <cellStyle name="Header2 3 2 2 2 2 3 9" xfId="18484" xr:uid="{00000000-0005-0000-0000-0000A3430000}"/>
    <cellStyle name="Header2 3 2 2 2 2 3 9 2" xfId="30301" xr:uid="{00000000-0005-0000-0000-0000A4430000}"/>
    <cellStyle name="Header2 3 2 2 2 2 3 9 2 2" xfId="40300" xr:uid="{00000000-0005-0000-0000-0000A5430000}"/>
    <cellStyle name="Header2 3 2 2 2 2 3 9 3" xfId="25959" xr:uid="{00000000-0005-0000-0000-0000A6430000}"/>
    <cellStyle name="Header2 3 2 2 2 2 3 9 4" xfId="35149" xr:uid="{00000000-0005-0000-0000-0000A7430000}"/>
    <cellStyle name="Header2 3 2 2 2 2 4" xfId="7827" xr:uid="{00000000-0005-0000-0000-0000A8430000}"/>
    <cellStyle name="Header2 3 2 2 2 2 4 10" xfId="18777" xr:uid="{00000000-0005-0000-0000-0000A9430000}"/>
    <cellStyle name="Header2 3 2 2 2 2 4 10 2" xfId="30594" xr:uid="{00000000-0005-0000-0000-0000AA430000}"/>
    <cellStyle name="Header2 3 2 2 2 2 4 10 2 2" xfId="40593" xr:uid="{00000000-0005-0000-0000-0000AB430000}"/>
    <cellStyle name="Header2 3 2 2 2 2 4 10 3" xfId="26252" xr:uid="{00000000-0005-0000-0000-0000AC430000}"/>
    <cellStyle name="Header2 3 2 2 2 2 4 10 4" xfId="35442" xr:uid="{00000000-0005-0000-0000-0000AD430000}"/>
    <cellStyle name="Header2 3 2 2 2 2 4 11" xfId="20320" xr:uid="{00000000-0005-0000-0000-0000AE430000}"/>
    <cellStyle name="Header2 3 2 2 2 2 4 11 2" xfId="32137" xr:uid="{00000000-0005-0000-0000-0000AF430000}"/>
    <cellStyle name="Header2 3 2 2 2 2 4 11 2 2" xfId="42136" xr:uid="{00000000-0005-0000-0000-0000B0430000}"/>
    <cellStyle name="Header2 3 2 2 2 2 4 11 3" xfId="36985" xr:uid="{00000000-0005-0000-0000-0000B1430000}"/>
    <cellStyle name="Header2 3 2 2 2 2 4 12" xfId="23275" xr:uid="{00000000-0005-0000-0000-0000B2430000}"/>
    <cellStyle name="Header2 3 2 2 2 2 4 12 2" xfId="21969" xr:uid="{00000000-0005-0000-0000-0000B3430000}"/>
    <cellStyle name="Header2 3 2 2 2 2 4 13" xfId="22669" xr:uid="{00000000-0005-0000-0000-0000B4430000}"/>
    <cellStyle name="Header2 3 2 2 2 2 4 2" xfId="15634" xr:uid="{00000000-0005-0000-0000-0000B5430000}"/>
    <cellStyle name="Header2 3 2 2 2 2 4 2 2" xfId="19159" xr:uid="{00000000-0005-0000-0000-0000B6430000}"/>
    <cellStyle name="Header2 3 2 2 2 2 4 2 2 2" xfId="30976" xr:uid="{00000000-0005-0000-0000-0000B7430000}"/>
    <cellStyle name="Header2 3 2 2 2 2 4 2 2 2 2" xfId="40975" xr:uid="{00000000-0005-0000-0000-0000B8430000}"/>
    <cellStyle name="Header2 3 2 2 2 2 4 2 2 3" xfId="26634" xr:uid="{00000000-0005-0000-0000-0000B9430000}"/>
    <cellStyle name="Header2 3 2 2 2 2 4 2 2 4" xfId="35824" xr:uid="{00000000-0005-0000-0000-0000BA430000}"/>
    <cellStyle name="Header2 3 2 2 2 2 4 2 3" xfId="19765" xr:uid="{00000000-0005-0000-0000-0000BB430000}"/>
    <cellStyle name="Header2 3 2 2 2 2 4 2 3 2" xfId="31582" xr:uid="{00000000-0005-0000-0000-0000BC430000}"/>
    <cellStyle name="Header2 3 2 2 2 2 4 2 3 2 2" xfId="41581" xr:uid="{00000000-0005-0000-0000-0000BD430000}"/>
    <cellStyle name="Header2 3 2 2 2 2 4 2 3 3" xfId="27240" xr:uid="{00000000-0005-0000-0000-0000BE430000}"/>
    <cellStyle name="Header2 3 2 2 2 2 4 2 3 4" xfId="36430" xr:uid="{00000000-0005-0000-0000-0000BF430000}"/>
    <cellStyle name="Header2 3 2 2 2 2 4 2 4" xfId="18894" xr:uid="{00000000-0005-0000-0000-0000C0430000}"/>
    <cellStyle name="Header2 3 2 2 2 2 4 2 4 2" xfId="30711" xr:uid="{00000000-0005-0000-0000-0000C1430000}"/>
    <cellStyle name="Header2 3 2 2 2 2 4 2 4 2 2" xfId="40710" xr:uid="{00000000-0005-0000-0000-0000C2430000}"/>
    <cellStyle name="Header2 3 2 2 2 2 4 2 4 3" xfId="26369" xr:uid="{00000000-0005-0000-0000-0000C3430000}"/>
    <cellStyle name="Header2 3 2 2 2 2 4 2 4 4" xfId="35559" xr:uid="{00000000-0005-0000-0000-0000C4430000}"/>
    <cellStyle name="Header2 3 2 2 2 2 4 2 5" xfId="20574" xr:uid="{00000000-0005-0000-0000-0000C5430000}"/>
    <cellStyle name="Header2 3 2 2 2 2 4 2 5 2" xfId="32391" xr:uid="{00000000-0005-0000-0000-0000C6430000}"/>
    <cellStyle name="Header2 3 2 2 2 2 4 2 5 2 2" xfId="42390" xr:uid="{00000000-0005-0000-0000-0000C7430000}"/>
    <cellStyle name="Header2 3 2 2 2 2 4 2 5 3" xfId="37239" xr:uid="{00000000-0005-0000-0000-0000C8430000}"/>
    <cellStyle name="Header2 3 2 2 2 2 4 2 6" xfId="23512" xr:uid="{00000000-0005-0000-0000-0000C9430000}"/>
    <cellStyle name="Header2 3 2 2 2 2 4 2 6 2" xfId="21870" xr:uid="{00000000-0005-0000-0000-0000CA430000}"/>
    <cellStyle name="Header2 3 2 2 2 2 4 2 7" xfId="23034" xr:uid="{00000000-0005-0000-0000-0000CB430000}"/>
    <cellStyle name="Header2 3 2 2 2 2 4 2 7 2" xfId="21304" xr:uid="{00000000-0005-0000-0000-0000CC430000}"/>
    <cellStyle name="Header2 3 2 2 2 2 4 2 8" xfId="22399" xr:uid="{00000000-0005-0000-0000-0000CD430000}"/>
    <cellStyle name="Header2 3 2 2 2 2 4 3" xfId="16215" xr:uid="{00000000-0005-0000-0000-0000CE430000}"/>
    <cellStyle name="Header2 3 2 2 2 2 4 3 2" xfId="19453" xr:uid="{00000000-0005-0000-0000-0000CF430000}"/>
    <cellStyle name="Header2 3 2 2 2 2 4 3 2 2" xfId="31270" xr:uid="{00000000-0005-0000-0000-0000D0430000}"/>
    <cellStyle name="Header2 3 2 2 2 2 4 3 2 2 2" xfId="41269" xr:uid="{00000000-0005-0000-0000-0000D1430000}"/>
    <cellStyle name="Header2 3 2 2 2 2 4 3 2 3" xfId="26928" xr:uid="{00000000-0005-0000-0000-0000D2430000}"/>
    <cellStyle name="Header2 3 2 2 2 2 4 3 2 4" xfId="36118" xr:uid="{00000000-0005-0000-0000-0000D3430000}"/>
    <cellStyle name="Header2 3 2 2 2 2 4 3 3" xfId="20059" xr:uid="{00000000-0005-0000-0000-0000D4430000}"/>
    <cellStyle name="Header2 3 2 2 2 2 4 3 3 2" xfId="31876" xr:uid="{00000000-0005-0000-0000-0000D5430000}"/>
    <cellStyle name="Header2 3 2 2 2 2 4 3 3 2 2" xfId="41875" xr:uid="{00000000-0005-0000-0000-0000D6430000}"/>
    <cellStyle name="Header2 3 2 2 2 2 4 3 3 3" xfId="27534" xr:uid="{00000000-0005-0000-0000-0000D7430000}"/>
    <cellStyle name="Header2 3 2 2 2 2 4 3 3 4" xfId="36724" xr:uid="{00000000-0005-0000-0000-0000D8430000}"/>
    <cellStyle name="Header2 3 2 2 2 2 4 3 4" xfId="18064" xr:uid="{00000000-0005-0000-0000-0000D9430000}"/>
    <cellStyle name="Header2 3 2 2 2 2 4 3 4 2" xfId="29881" xr:uid="{00000000-0005-0000-0000-0000DA430000}"/>
    <cellStyle name="Header2 3 2 2 2 2 4 3 4 2 2" xfId="39880" xr:uid="{00000000-0005-0000-0000-0000DB430000}"/>
    <cellStyle name="Header2 3 2 2 2 2 4 3 4 3" xfId="25639" xr:uid="{00000000-0005-0000-0000-0000DC430000}"/>
    <cellStyle name="Header2 3 2 2 2 2 4 3 4 4" xfId="34729" xr:uid="{00000000-0005-0000-0000-0000DD430000}"/>
    <cellStyle name="Header2 3 2 2 2 2 4 3 5" xfId="20868" xr:uid="{00000000-0005-0000-0000-0000DE430000}"/>
    <cellStyle name="Header2 3 2 2 2 2 4 3 5 2" xfId="32685" xr:uid="{00000000-0005-0000-0000-0000DF430000}"/>
    <cellStyle name="Header2 3 2 2 2 2 4 3 5 2 2" xfId="42684" xr:uid="{00000000-0005-0000-0000-0000E0430000}"/>
    <cellStyle name="Header2 3 2 2 2 2 4 3 5 3" xfId="37533" xr:uid="{00000000-0005-0000-0000-0000E1430000}"/>
    <cellStyle name="Header2 3 2 2 2 2 4 3 6" xfId="28032" xr:uid="{00000000-0005-0000-0000-0000E2430000}"/>
    <cellStyle name="Header2 3 2 2 2 2 4 3 6 2" xfId="38031" xr:uid="{00000000-0005-0000-0000-0000E3430000}"/>
    <cellStyle name="Header2 3 2 2 2 2 4 3 7" xfId="22241" xr:uid="{00000000-0005-0000-0000-0000E4430000}"/>
    <cellStyle name="Header2 3 2 2 2 2 4 4" xfId="15930" xr:uid="{00000000-0005-0000-0000-0000E5430000}"/>
    <cellStyle name="Header2 3 2 2 2 2 4 4 2" xfId="27747" xr:uid="{00000000-0005-0000-0000-0000E6430000}"/>
    <cellStyle name="Header2 3 2 2 2 2 4 4 2 2" xfId="37746" xr:uid="{00000000-0005-0000-0000-0000E7430000}"/>
    <cellStyle name="Header2 3 2 2 2 2 4 4 3" xfId="23808" xr:uid="{00000000-0005-0000-0000-0000E8430000}"/>
    <cellStyle name="Header2 3 2 2 2 2 4 4 4" xfId="32898" xr:uid="{00000000-0005-0000-0000-0000E9430000}"/>
    <cellStyle name="Header2 3 2 2 2 2 4 5" xfId="16635" xr:uid="{00000000-0005-0000-0000-0000EA430000}"/>
    <cellStyle name="Header2 3 2 2 2 2 4 5 2" xfId="28452" xr:uid="{00000000-0005-0000-0000-0000EB430000}"/>
    <cellStyle name="Header2 3 2 2 2 2 4 5 2 2" xfId="38451" xr:uid="{00000000-0005-0000-0000-0000EC430000}"/>
    <cellStyle name="Header2 3 2 2 2 2 4 5 3" xfId="24210" xr:uid="{00000000-0005-0000-0000-0000ED430000}"/>
    <cellStyle name="Header2 3 2 2 2 2 4 5 4" xfId="33300" xr:uid="{00000000-0005-0000-0000-0000EE430000}"/>
    <cellStyle name="Header2 3 2 2 2 2 4 6" xfId="16929" xr:uid="{00000000-0005-0000-0000-0000EF430000}"/>
    <cellStyle name="Header2 3 2 2 2 2 4 6 2" xfId="28746" xr:uid="{00000000-0005-0000-0000-0000F0430000}"/>
    <cellStyle name="Header2 3 2 2 2 2 4 6 2 2" xfId="38745" xr:uid="{00000000-0005-0000-0000-0000F1430000}"/>
    <cellStyle name="Header2 3 2 2 2 2 4 6 3" xfId="24504" xr:uid="{00000000-0005-0000-0000-0000F2430000}"/>
    <cellStyle name="Header2 3 2 2 2 2 4 6 4" xfId="33594" xr:uid="{00000000-0005-0000-0000-0000F3430000}"/>
    <cellStyle name="Header2 3 2 2 2 2 4 7" xfId="17149" xr:uid="{00000000-0005-0000-0000-0000F4430000}"/>
    <cellStyle name="Header2 3 2 2 2 2 4 7 2" xfId="28966" xr:uid="{00000000-0005-0000-0000-0000F5430000}"/>
    <cellStyle name="Header2 3 2 2 2 2 4 7 2 2" xfId="38965" xr:uid="{00000000-0005-0000-0000-0000F6430000}"/>
    <cellStyle name="Header2 3 2 2 2 2 4 7 3" xfId="24724" xr:uid="{00000000-0005-0000-0000-0000F7430000}"/>
    <cellStyle name="Header2 3 2 2 2 2 4 7 4" xfId="33814" xr:uid="{00000000-0005-0000-0000-0000F8430000}"/>
    <cellStyle name="Header2 3 2 2 2 2 4 8" xfId="17452" xr:uid="{00000000-0005-0000-0000-0000F9430000}"/>
    <cellStyle name="Header2 3 2 2 2 2 4 8 2" xfId="29269" xr:uid="{00000000-0005-0000-0000-0000FA430000}"/>
    <cellStyle name="Header2 3 2 2 2 2 4 8 2 2" xfId="39268" xr:uid="{00000000-0005-0000-0000-0000FB430000}"/>
    <cellStyle name="Header2 3 2 2 2 2 4 8 3" xfId="25027" xr:uid="{00000000-0005-0000-0000-0000FC430000}"/>
    <cellStyle name="Header2 3 2 2 2 2 4 8 4" xfId="34117" xr:uid="{00000000-0005-0000-0000-0000FD430000}"/>
    <cellStyle name="Header2 3 2 2 2 2 4 9" xfId="18483" xr:uid="{00000000-0005-0000-0000-0000FE430000}"/>
    <cellStyle name="Header2 3 2 2 2 2 4 9 2" xfId="30300" xr:uid="{00000000-0005-0000-0000-0000FF430000}"/>
    <cellStyle name="Header2 3 2 2 2 2 4 9 2 2" xfId="40299" xr:uid="{00000000-0005-0000-0000-000000440000}"/>
    <cellStyle name="Header2 3 2 2 2 2 4 9 3" xfId="25958" xr:uid="{00000000-0005-0000-0000-000001440000}"/>
    <cellStyle name="Header2 3 2 2 2 2 4 9 4" xfId="35148" xr:uid="{00000000-0005-0000-0000-000002440000}"/>
    <cellStyle name="Header2 3 2 2 2 2 5" xfId="15631" xr:uid="{00000000-0005-0000-0000-000003440000}"/>
    <cellStyle name="Header2 3 2 2 2 2 5 2" xfId="19162" xr:uid="{00000000-0005-0000-0000-000004440000}"/>
    <cellStyle name="Header2 3 2 2 2 2 5 2 2" xfId="30979" xr:uid="{00000000-0005-0000-0000-000005440000}"/>
    <cellStyle name="Header2 3 2 2 2 2 5 2 2 2" xfId="40978" xr:uid="{00000000-0005-0000-0000-000006440000}"/>
    <cellStyle name="Header2 3 2 2 2 2 5 2 3" xfId="26637" xr:uid="{00000000-0005-0000-0000-000007440000}"/>
    <cellStyle name="Header2 3 2 2 2 2 5 2 4" xfId="35827" xr:uid="{00000000-0005-0000-0000-000008440000}"/>
    <cellStyle name="Header2 3 2 2 2 2 5 3" xfId="19768" xr:uid="{00000000-0005-0000-0000-000009440000}"/>
    <cellStyle name="Header2 3 2 2 2 2 5 3 2" xfId="31585" xr:uid="{00000000-0005-0000-0000-00000A440000}"/>
    <cellStyle name="Header2 3 2 2 2 2 5 3 2 2" xfId="41584" xr:uid="{00000000-0005-0000-0000-00000B440000}"/>
    <cellStyle name="Header2 3 2 2 2 2 5 3 3" xfId="27243" xr:uid="{00000000-0005-0000-0000-00000C440000}"/>
    <cellStyle name="Header2 3 2 2 2 2 5 3 4" xfId="36433" xr:uid="{00000000-0005-0000-0000-00000D440000}"/>
    <cellStyle name="Header2 3 2 2 2 2 5 4" xfId="17697" xr:uid="{00000000-0005-0000-0000-00000E440000}"/>
    <cellStyle name="Header2 3 2 2 2 2 5 4 2" xfId="29514" xr:uid="{00000000-0005-0000-0000-00000F440000}"/>
    <cellStyle name="Header2 3 2 2 2 2 5 4 2 2" xfId="39513" xr:uid="{00000000-0005-0000-0000-000010440000}"/>
    <cellStyle name="Header2 3 2 2 2 2 5 4 3" xfId="25272" xr:uid="{00000000-0005-0000-0000-000011440000}"/>
    <cellStyle name="Header2 3 2 2 2 2 5 4 4" xfId="34362" xr:uid="{00000000-0005-0000-0000-000012440000}"/>
    <cellStyle name="Header2 3 2 2 2 2 5 5" xfId="20577" xr:uid="{00000000-0005-0000-0000-000013440000}"/>
    <cellStyle name="Header2 3 2 2 2 2 5 5 2" xfId="32394" xr:uid="{00000000-0005-0000-0000-000014440000}"/>
    <cellStyle name="Header2 3 2 2 2 2 5 5 2 2" xfId="42393" xr:uid="{00000000-0005-0000-0000-000015440000}"/>
    <cellStyle name="Header2 3 2 2 2 2 5 5 3" xfId="37242" xr:uid="{00000000-0005-0000-0000-000016440000}"/>
    <cellStyle name="Header2 3 2 2 2 2 5 6" xfId="23509" xr:uid="{00000000-0005-0000-0000-000017440000}"/>
    <cellStyle name="Header2 3 2 2 2 2 5 6 2" xfId="21040" xr:uid="{00000000-0005-0000-0000-000018440000}"/>
    <cellStyle name="Header2 3 2 2 2 2 5 7" xfId="22858" xr:uid="{00000000-0005-0000-0000-000019440000}"/>
    <cellStyle name="Header2 3 2 2 2 2 5 7 2" xfId="21376" xr:uid="{00000000-0005-0000-0000-00001A440000}"/>
    <cellStyle name="Header2 3 2 2 2 2 5 8" xfId="21626" xr:uid="{00000000-0005-0000-0000-00001B440000}"/>
    <cellStyle name="Header2 3 2 2 2 2 6" xfId="16212" xr:uid="{00000000-0005-0000-0000-00001C440000}"/>
    <cellStyle name="Header2 3 2 2 2 2 6 2" xfId="19456" xr:uid="{00000000-0005-0000-0000-00001D440000}"/>
    <cellStyle name="Header2 3 2 2 2 2 6 2 2" xfId="31273" xr:uid="{00000000-0005-0000-0000-00001E440000}"/>
    <cellStyle name="Header2 3 2 2 2 2 6 2 2 2" xfId="41272" xr:uid="{00000000-0005-0000-0000-00001F440000}"/>
    <cellStyle name="Header2 3 2 2 2 2 6 2 3" xfId="26931" xr:uid="{00000000-0005-0000-0000-000020440000}"/>
    <cellStyle name="Header2 3 2 2 2 2 6 2 4" xfId="36121" xr:uid="{00000000-0005-0000-0000-000021440000}"/>
    <cellStyle name="Header2 3 2 2 2 2 6 3" xfId="20062" xr:uid="{00000000-0005-0000-0000-000022440000}"/>
    <cellStyle name="Header2 3 2 2 2 2 6 3 2" xfId="31879" xr:uid="{00000000-0005-0000-0000-000023440000}"/>
    <cellStyle name="Header2 3 2 2 2 2 6 3 2 2" xfId="41878" xr:uid="{00000000-0005-0000-0000-000024440000}"/>
    <cellStyle name="Header2 3 2 2 2 2 6 3 3" xfId="27537" xr:uid="{00000000-0005-0000-0000-000025440000}"/>
    <cellStyle name="Header2 3 2 2 2 2 6 3 4" xfId="36727" xr:uid="{00000000-0005-0000-0000-000026440000}"/>
    <cellStyle name="Header2 3 2 2 2 2 6 4" xfId="17767" xr:uid="{00000000-0005-0000-0000-000027440000}"/>
    <cellStyle name="Header2 3 2 2 2 2 6 4 2" xfId="29584" xr:uid="{00000000-0005-0000-0000-000028440000}"/>
    <cellStyle name="Header2 3 2 2 2 2 6 4 2 2" xfId="39583" xr:uid="{00000000-0005-0000-0000-000029440000}"/>
    <cellStyle name="Header2 3 2 2 2 2 6 4 3" xfId="25342" xr:uid="{00000000-0005-0000-0000-00002A440000}"/>
    <cellStyle name="Header2 3 2 2 2 2 6 4 4" xfId="34432" xr:uid="{00000000-0005-0000-0000-00002B440000}"/>
    <cellStyle name="Header2 3 2 2 2 2 6 5" xfId="20871" xr:uid="{00000000-0005-0000-0000-00002C440000}"/>
    <cellStyle name="Header2 3 2 2 2 2 6 5 2" xfId="32688" xr:uid="{00000000-0005-0000-0000-00002D440000}"/>
    <cellStyle name="Header2 3 2 2 2 2 6 5 2 2" xfId="42687" xr:uid="{00000000-0005-0000-0000-00002E440000}"/>
    <cellStyle name="Header2 3 2 2 2 2 6 5 3" xfId="37536" xr:uid="{00000000-0005-0000-0000-00002F440000}"/>
    <cellStyle name="Header2 3 2 2 2 2 6 6" xfId="28029" xr:uid="{00000000-0005-0000-0000-000030440000}"/>
    <cellStyle name="Header2 3 2 2 2 2 6 6 2" xfId="38028" xr:uid="{00000000-0005-0000-0000-000031440000}"/>
    <cellStyle name="Header2 3 2 2 2 2 6 7" xfId="22239" xr:uid="{00000000-0005-0000-0000-000032440000}"/>
    <cellStyle name="Header2 3 2 2 2 2 7" xfId="15927" xr:uid="{00000000-0005-0000-0000-000033440000}"/>
    <cellStyle name="Header2 3 2 2 2 2 7 2" xfId="27744" xr:uid="{00000000-0005-0000-0000-000034440000}"/>
    <cellStyle name="Header2 3 2 2 2 2 7 2 2" xfId="37743" xr:uid="{00000000-0005-0000-0000-000035440000}"/>
    <cellStyle name="Header2 3 2 2 2 2 7 3" xfId="23805" xr:uid="{00000000-0005-0000-0000-000036440000}"/>
    <cellStyle name="Header2 3 2 2 2 2 7 4" xfId="32895" xr:uid="{00000000-0005-0000-0000-000037440000}"/>
    <cellStyle name="Header2 3 2 2 2 2 8" xfId="16638" xr:uid="{00000000-0005-0000-0000-000038440000}"/>
    <cellStyle name="Header2 3 2 2 2 2 8 2" xfId="28455" xr:uid="{00000000-0005-0000-0000-000039440000}"/>
    <cellStyle name="Header2 3 2 2 2 2 8 2 2" xfId="38454" xr:uid="{00000000-0005-0000-0000-00003A440000}"/>
    <cellStyle name="Header2 3 2 2 2 2 8 3" xfId="24213" xr:uid="{00000000-0005-0000-0000-00003B440000}"/>
    <cellStyle name="Header2 3 2 2 2 2 8 4" xfId="33303" xr:uid="{00000000-0005-0000-0000-00003C440000}"/>
    <cellStyle name="Header2 3 2 2 2 2 9" xfId="16932" xr:uid="{00000000-0005-0000-0000-00003D440000}"/>
    <cellStyle name="Header2 3 2 2 2 2 9 2" xfId="28749" xr:uid="{00000000-0005-0000-0000-00003E440000}"/>
    <cellStyle name="Header2 3 2 2 2 2 9 2 2" xfId="38748" xr:uid="{00000000-0005-0000-0000-00003F440000}"/>
    <cellStyle name="Header2 3 2 2 2 2 9 3" xfId="24507" xr:uid="{00000000-0005-0000-0000-000040440000}"/>
    <cellStyle name="Header2 3 2 2 2 2 9 4" xfId="33597" xr:uid="{00000000-0005-0000-0000-000041440000}"/>
    <cellStyle name="Header2 3 2 2 2 3" xfId="7828" xr:uid="{00000000-0005-0000-0000-000042440000}"/>
    <cellStyle name="Header2 3 2 2 2 3 10" xfId="17150" xr:uid="{00000000-0005-0000-0000-000043440000}"/>
    <cellStyle name="Header2 3 2 2 2 3 10 2" xfId="28967" xr:uid="{00000000-0005-0000-0000-000044440000}"/>
    <cellStyle name="Header2 3 2 2 2 3 10 2 2" xfId="38966" xr:uid="{00000000-0005-0000-0000-000045440000}"/>
    <cellStyle name="Header2 3 2 2 2 3 10 3" xfId="24725" xr:uid="{00000000-0005-0000-0000-000046440000}"/>
    <cellStyle name="Header2 3 2 2 2 3 10 4" xfId="33815" xr:uid="{00000000-0005-0000-0000-000047440000}"/>
    <cellStyle name="Header2 3 2 2 2 3 11" xfId="17453" xr:uid="{00000000-0005-0000-0000-000048440000}"/>
    <cellStyle name="Header2 3 2 2 2 3 11 2" xfId="29270" xr:uid="{00000000-0005-0000-0000-000049440000}"/>
    <cellStyle name="Header2 3 2 2 2 3 11 2 2" xfId="39269" xr:uid="{00000000-0005-0000-0000-00004A440000}"/>
    <cellStyle name="Header2 3 2 2 2 3 11 3" xfId="25028" xr:uid="{00000000-0005-0000-0000-00004B440000}"/>
    <cellStyle name="Header2 3 2 2 2 3 11 4" xfId="34118" xr:uid="{00000000-0005-0000-0000-00004C440000}"/>
    <cellStyle name="Header2 3 2 2 2 3 12" xfId="18482" xr:uid="{00000000-0005-0000-0000-00004D440000}"/>
    <cellStyle name="Header2 3 2 2 2 3 12 2" xfId="30299" xr:uid="{00000000-0005-0000-0000-00004E440000}"/>
    <cellStyle name="Header2 3 2 2 2 3 12 2 2" xfId="40298" xr:uid="{00000000-0005-0000-0000-00004F440000}"/>
    <cellStyle name="Header2 3 2 2 2 3 12 3" xfId="25957" xr:uid="{00000000-0005-0000-0000-000050440000}"/>
    <cellStyle name="Header2 3 2 2 2 3 12 4" xfId="35147" xr:uid="{00000000-0005-0000-0000-000051440000}"/>
    <cellStyle name="Header2 3 2 2 2 3 13" xfId="18776" xr:uid="{00000000-0005-0000-0000-000052440000}"/>
    <cellStyle name="Header2 3 2 2 2 3 13 2" xfId="30593" xr:uid="{00000000-0005-0000-0000-000053440000}"/>
    <cellStyle name="Header2 3 2 2 2 3 13 2 2" xfId="40592" xr:uid="{00000000-0005-0000-0000-000054440000}"/>
    <cellStyle name="Header2 3 2 2 2 3 13 3" xfId="26251" xr:uid="{00000000-0005-0000-0000-000055440000}"/>
    <cellStyle name="Header2 3 2 2 2 3 13 4" xfId="35441" xr:uid="{00000000-0005-0000-0000-000056440000}"/>
    <cellStyle name="Header2 3 2 2 2 3 14" xfId="20230" xr:uid="{00000000-0005-0000-0000-000057440000}"/>
    <cellStyle name="Header2 3 2 2 2 3 14 2" xfId="32047" xr:uid="{00000000-0005-0000-0000-000058440000}"/>
    <cellStyle name="Header2 3 2 2 2 3 14 2 2" xfId="42046" xr:uid="{00000000-0005-0000-0000-000059440000}"/>
    <cellStyle name="Header2 3 2 2 2 3 14 3" xfId="36895" xr:uid="{00000000-0005-0000-0000-00005A440000}"/>
    <cellStyle name="Header2 3 2 2 2 3 15" xfId="23274" xr:uid="{00000000-0005-0000-0000-00005B440000}"/>
    <cellStyle name="Header2 3 2 2 2 3 15 2" xfId="21178" xr:uid="{00000000-0005-0000-0000-00005C440000}"/>
    <cellStyle name="Header2 3 2 2 2 3 16" xfId="22668" xr:uid="{00000000-0005-0000-0000-00005D440000}"/>
    <cellStyle name="Header2 3 2 2 2 3 2" xfId="7829" xr:uid="{00000000-0005-0000-0000-00005E440000}"/>
    <cellStyle name="Header2 3 2 2 2 3 2 10" xfId="18775" xr:uid="{00000000-0005-0000-0000-00005F440000}"/>
    <cellStyle name="Header2 3 2 2 2 3 2 10 2" xfId="30592" xr:uid="{00000000-0005-0000-0000-000060440000}"/>
    <cellStyle name="Header2 3 2 2 2 3 2 10 2 2" xfId="40591" xr:uid="{00000000-0005-0000-0000-000061440000}"/>
    <cellStyle name="Header2 3 2 2 2 3 2 10 3" xfId="26250" xr:uid="{00000000-0005-0000-0000-000062440000}"/>
    <cellStyle name="Header2 3 2 2 2 3 2 10 4" xfId="35440" xr:uid="{00000000-0005-0000-0000-000063440000}"/>
    <cellStyle name="Header2 3 2 2 2 3 2 11" xfId="20328" xr:uid="{00000000-0005-0000-0000-000064440000}"/>
    <cellStyle name="Header2 3 2 2 2 3 2 11 2" xfId="32145" xr:uid="{00000000-0005-0000-0000-000065440000}"/>
    <cellStyle name="Header2 3 2 2 2 3 2 11 2 2" xfId="42144" xr:uid="{00000000-0005-0000-0000-000066440000}"/>
    <cellStyle name="Header2 3 2 2 2 3 2 11 3" xfId="36993" xr:uid="{00000000-0005-0000-0000-000067440000}"/>
    <cellStyle name="Header2 3 2 2 2 3 2 12" xfId="23273" xr:uid="{00000000-0005-0000-0000-000068440000}"/>
    <cellStyle name="Header2 3 2 2 2 3 2 12 2" xfId="21179" xr:uid="{00000000-0005-0000-0000-000069440000}"/>
    <cellStyle name="Header2 3 2 2 2 3 2 13" xfId="22667" xr:uid="{00000000-0005-0000-0000-00006A440000}"/>
    <cellStyle name="Header2 3 2 2 2 3 2 2" xfId="15636" xr:uid="{00000000-0005-0000-0000-00006B440000}"/>
    <cellStyle name="Header2 3 2 2 2 3 2 2 2" xfId="19157" xr:uid="{00000000-0005-0000-0000-00006C440000}"/>
    <cellStyle name="Header2 3 2 2 2 3 2 2 2 2" xfId="30974" xr:uid="{00000000-0005-0000-0000-00006D440000}"/>
    <cellStyle name="Header2 3 2 2 2 3 2 2 2 2 2" xfId="40973" xr:uid="{00000000-0005-0000-0000-00006E440000}"/>
    <cellStyle name="Header2 3 2 2 2 3 2 2 2 3" xfId="26632" xr:uid="{00000000-0005-0000-0000-00006F440000}"/>
    <cellStyle name="Header2 3 2 2 2 3 2 2 2 4" xfId="35822" xr:uid="{00000000-0005-0000-0000-000070440000}"/>
    <cellStyle name="Header2 3 2 2 2 3 2 2 3" xfId="19763" xr:uid="{00000000-0005-0000-0000-000071440000}"/>
    <cellStyle name="Header2 3 2 2 2 3 2 2 3 2" xfId="31580" xr:uid="{00000000-0005-0000-0000-000072440000}"/>
    <cellStyle name="Header2 3 2 2 2 3 2 2 3 2 2" xfId="41579" xr:uid="{00000000-0005-0000-0000-000073440000}"/>
    <cellStyle name="Header2 3 2 2 2 3 2 2 3 3" xfId="27238" xr:uid="{00000000-0005-0000-0000-000074440000}"/>
    <cellStyle name="Header2 3 2 2 2 3 2 2 3 4" xfId="36428" xr:uid="{00000000-0005-0000-0000-000075440000}"/>
    <cellStyle name="Header2 3 2 2 2 3 2 2 4" xfId="17973" xr:uid="{00000000-0005-0000-0000-000076440000}"/>
    <cellStyle name="Header2 3 2 2 2 3 2 2 4 2" xfId="29790" xr:uid="{00000000-0005-0000-0000-000077440000}"/>
    <cellStyle name="Header2 3 2 2 2 3 2 2 4 2 2" xfId="39789" xr:uid="{00000000-0005-0000-0000-000078440000}"/>
    <cellStyle name="Header2 3 2 2 2 3 2 2 4 3" xfId="25548" xr:uid="{00000000-0005-0000-0000-000079440000}"/>
    <cellStyle name="Header2 3 2 2 2 3 2 2 4 4" xfId="34638" xr:uid="{00000000-0005-0000-0000-00007A440000}"/>
    <cellStyle name="Header2 3 2 2 2 3 2 2 5" xfId="20572" xr:uid="{00000000-0005-0000-0000-00007B440000}"/>
    <cellStyle name="Header2 3 2 2 2 3 2 2 5 2" xfId="32389" xr:uid="{00000000-0005-0000-0000-00007C440000}"/>
    <cellStyle name="Header2 3 2 2 2 3 2 2 5 2 2" xfId="42388" xr:uid="{00000000-0005-0000-0000-00007D440000}"/>
    <cellStyle name="Header2 3 2 2 2 3 2 2 5 3" xfId="37237" xr:uid="{00000000-0005-0000-0000-00007E440000}"/>
    <cellStyle name="Header2 3 2 2 2 3 2 2 6" xfId="23514" xr:uid="{00000000-0005-0000-0000-00007F440000}"/>
    <cellStyle name="Header2 3 2 2 2 3 2 2 6 2" xfId="21868" xr:uid="{00000000-0005-0000-0000-000080440000}"/>
    <cellStyle name="Header2 3 2 2 2 3 2 2 7" xfId="23032" xr:uid="{00000000-0005-0000-0000-000081440000}"/>
    <cellStyle name="Header2 3 2 2 2 3 2 2 7 2" xfId="22083" xr:uid="{00000000-0005-0000-0000-000082440000}"/>
    <cellStyle name="Header2 3 2 2 2 3 2 2 8" xfId="22400" xr:uid="{00000000-0005-0000-0000-000083440000}"/>
    <cellStyle name="Header2 3 2 2 2 3 2 3" xfId="16217" xr:uid="{00000000-0005-0000-0000-000084440000}"/>
    <cellStyle name="Header2 3 2 2 2 3 2 3 2" xfId="19451" xr:uid="{00000000-0005-0000-0000-000085440000}"/>
    <cellStyle name="Header2 3 2 2 2 3 2 3 2 2" xfId="31268" xr:uid="{00000000-0005-0000-0000-000086440000}"/>
    <cellStyle name="Header2 3 2 2 2 3 2 3 2 2 2" xfId="41267" xr:uid="{00000000-0005-0000-0000-000087440000}"/>
    <cellStyle name="Header2 3 2 2 2 3 2 3 2 3" xfId="26926" xr:uid="{00000000-0005-0000-0000-000088440000}"/>
    <cellStyle name="Header2 3 2 2 2 3 2 3 2 4" xfId="36116" xr:uid="{00000000-0005-0000-0000-000089440000}"/>
    <cellStyle name="Header2 3 2 2 2 3 2 3 3" xfId="20057" xr:uid="{00000000-0005-0000-0000-00008A440000}"/>
    <cellStyle name="Header2 3 2 2 2 3 2 3 3 2" xfId="31874" xr:uid="{00000000-0005-0000-0000-00008B440000}"/>
    <cellStyle name="Header2 3 2 2 2 3 2 3 3 2 2" xfId="41873" xr:uid="{00000000-0005-0000-0000-00008C440000}"/>
    <cellStyle name="Header2 3 2 2 2 3 2 3 3 3" xfId="27532" xr:uid="{00000000-0005-0000-0000-00008D440000}"/>
    <cellStyle name="Header2 3 2 2 2 3 2 3 3 4" xfId="36722" xr:uid="{00000000-0005-0000-0000-00008E440000}"/>
    <cellStyle name="Header2 3 2 2 2 3 2 3 4" xfId="17768" xr:uid="{00000000-0005-0000-0000-00008F440000}"/>
    <cellStyle name="Header2 3 2 2 2 3 2 3 4 2" xfId="29585" xr:uid="{00000000-0005-0000-0000-000090440000}"/>
    <cellStyle name="Header2 3 2 2 2 3 2 3 4 2 2" xfId="39584" xr:uid="{00000000-0005-0000-0000-000091440000}"/>
    <cellStyle name="Header2 3 2 2 2 3 2 3 4 3" xfId="25343" xr:uid="{00000000-0005-0000-0000-000092440000}"/>
    <cellStyle name="Header2 3 2 2 2 3 2 3 4 4" xfId="34433" xr:uid="{00000000-0005-0000-0000-000093440000}"/>
    <cellStyle name="Header2 3 2 2 2 3 2 3 5" xfId="20866" xr:uid="{00000000-0005-0000-0000-000094440000}"/>
    <cellStyle name="Header2 3 2 2 2 3 2 3 5 2" xfId="32683" xr:uid="{00000000-0005-0000-0000-000095440000}"/>
    <cellStyle name="Header2 3 2 2 2 3 2 3 5 2 2" xfId="42682" xr:uid="{00000000-0005-0000-0000-000096440000}"/>
    <cellStyle name="Header2 3 2 2 2 3 2 3 5 3" xfId="37531" xr:uid="{00000000-0005-0000-0000-000097440000}"/>
    <cellStyle name="Header2 3 2 2 2 3 2 3 6" xfId="28034" xr:uid="{00000000-0005-0000-0000-000098440000}"/>
    <cellStyle name="Header2 3 2 2 2 3 2 3 6 2" xfId="38033" xr:uid="{00000000-0005-0000-0000-000099440000}"/>
    <cellStyle name="Header2 3 2 2 2 3 2 3 7" xfId="22243" xr:uid="{00000000-0005-0000-0000-00009A440000}"/>
    <cellStyle name="Header2 3 2 2 2 3 2 4" xfId="15846" xr:uid="{00000000-0005-0000-0000-00009B440000}"/>
    <cellStyle name="Header2 3 2 2 2 3 2 4 2" xfId="27663" xr:uid="{00000000-0005-0000-0000-00009C440000}"/>
    <cellStyle name="Header2 3 2 2 2 3 2 4 2 2" xfId="37662" xr:uid="{00000000-0005-0000-0000-00009D440000}"/>
    <cellStyle name="Header2 3 2 2 2 3 2 4 3" xfId="23724" xr:uid="{00000000-0005-0000-0000-00009E440000}"/>
    <cellStyle name="Header2 3 2 2 2 3 2 4 4" xfId="32814" xr:uid="{00000000-0005-0000-0000-00009F440000}"/>
    <cellStyle name="Header2 3 2 2 2 3 2 5" xfId="16633" xr:uid="{00000000-0005-0000-0000-0000A0440000}"/>
    <cellStyle name="Header2 3 2 2 2 3 2 5 2" xfId="28450" xr:uid="{00000000-0005-0000-0000-0000A1440000}"/>
    <cellStyle name="Header2 3 2 2 2 3 2 5 2 2" xfId="38449" xr:uid="{00000000-0005-0000-0000-0000A2440000}"/>
    <cellStyle name="Header2 3 2 2 2 3 2 5 3" xfId="24208" xr:uid="{00000000-0005-0000-0000-0000A3440000}"/>
    <cellStyle name="Header2 3 2 2 2 3 2 5 4" xfId="33298" xr:uid="{00000000-0005-0000-0000-0000A4440000}"/>
    <cellStyle name="Header2 3 2 2 2 3 2 6" xfId="16927" xr:uid="{00000000-0005-0000-0000-0000A5440000}"/>
    <cellStyle name="Header2 3 2 2 2 3 2 6 2" xfId="28744" xr:uid="{00000000-0005-0000-0000-0000A6440000}"/>
    <cellStyle name="Header2 3 2 2 2 3 2 6 2 2" xfId="38743" xr:uid="{00000000-0005-0000-0000-0000A7440000}"/>
    <cellStyle name="Header2 3 2 2 2 3 2 6 3" xfId="24502" xr:uid="{00000000-0005-0000-0000-0000A8440000}"/>
    <cellStyle name="Header2 3 2 2 2 3 2 6 4" xfId="33592" xr:uid="{00000000-0005-0000-0000-0000A9440000}"/>
    <cellStyle name="Header2 3 2 2 2 3 2 7" xfId="17151" xr:uid="{00000000-0005-0000-0000-0000AA440000}"/>
    <cellStyle name="Header2 3 2 2 2 3 2 7 2" xfId="28968" xr:uid="{00000000-0005-0000-0000-0000AB440000}"/>
    <cellStyle name="Header2 3 2 2 2 3 2 7 2 2" xfId="38967" xr:uid="{00000000-0005-0000-0000-0000AC440000}"/>
    <cellStyle name="Header2 3 2 2 2 3 2 7 3" xfId="24726" xr:uid="{00000000-0005-0000-0000-0000AD440000}"/>
    <cellStyle name="Header2 3 2 2 2 3 2 7 4" xfId="33816" xr:uid="{00000000-0005-0000-0000-0000AE440000}"/>
    <cellStyle name="Header2 3 2 2 2 3 2 8" xfId="17454" xr:uid="{00000000-0005-0000-0000-0000AF440000}"/>
    <cellStyle name="Header2 3 2 2 2 3 2 8 2" xfId="29271" xr:uid="{00000000-0005-0000-0000-0000B0440000}"/>
    <cellStyle name="Header2 3 2 2 2 3 2 8 2 2" xfId="39270" xr:uid="{00000000-0005-0000-0000-0000B1440000}"/>
    <cellStyle name="Header2 3 2 2 2 3 2 8 3" xfId="25029" xr:uid="{00000000-0005-0000-0000-0000B2440000}"/>
    <cellStyle name="Header2 3 2 2 2 3 2 8 4" xfId="34119" xr:uid="{00000000-0005-0000-0000-0000B3440000}"/>
    <cellStyle name="Header2 3 2 2 2 3 2 9" xfId="18481" xr:uid="{00000000-0005-0000-0000-0000B4440000}"/>
    <cellStyle name="Header2 3 2 2 2 3 2 9 2" xfId="30298" xr:uid="{00000000-0005-0000-0000-0000B5440000}"/>
    <cellStyle name="Header2 3 2 2 2 3 2 9 2 2" xfId="40297" xr:uid="{00000000-0005-0000-0000-0000B6440000}"/>
    <cellStyle name="Header2 3 2 2 2 3 2 9 3" xfId="25956" xr:uid="{00000000-0005-0000-0000-0000B7440000}"/>
    <cellStyle name="Header2 3 2 2 2 3 2 9 4" xfId="35146" xr:uid="{00000000-0005-0000-0000-0000B8440000}"/>
    <cellStyle name="Header2 3 2 2 2 3 3" xfId="7830" xr:uid="{00000000-0005-0000-0000-0000B9440000}"/>
    <cellStyle name="Header2 3 2 2 2 3 3 10" xfId="18774" xr:uid="{00000000-0005-0000-0000-0000BA440000}"/>
    <cellStyle name="Header2 3 2 2 2 3 3 10 2" xfId="30591" xr:uid="{00000000-0005-0000-0000-0000BB440000}"/>
    <cellStyle name="Header2 3 2 2 2 3 3 10 2 2" xfId="40590" xr:uid="{00000000-0005-0000-0000-0000BC440000}"/>
    <cellStyle name="Header2 3 2 2 2 3 3 10 3" xfId="26249" xr:uid="{00000000-0005-0000-0000-0000BD440000}"/>
    <cellStyle name="Header2 3 2 2 2 3 3 10 4" xfId="35439" xr:uid="{00000000-0005-0000-0000-0000BE440000}"/>
    <cellStyle name="Header2 3 2 2 2 3 3 11" xfId="18239" xr:uid="{00000000-0005-0000-0000-0000BF440000}"/>
    <cellStyle name="Header2 3 2 2 2 3 3 11 2" xfId="30056" xr:uid="{00000000-0005-0000-0000-0000C0440000}"/>
    <cellStyle name="Header2 3 2 2 2 3 3 11 2 2" xfId="40055" xr:uid="{00000000-0005-0000-0000-0000C1440000}"/>
    <cellStyle name="Header2 3 2 2 2 3 3 11 3" xfId="34904" xr:uid="{00000000-0005-0000-0000-0000C2440000}"/>
    <cellStyle name="Header2 3 2 2 2 3 3 12" xfId="23272" xr:uid="{00000000-0005-0000-0000-0000C3440000}"/>
    <cellStyle name="Header2 3 2 2 2 3 3 12 2" xfId="21180" xr:uid="{00000000-0005-0000-0000-0000C4440000}"/>
    <cellStyle name="Header2 3 2 2 2 3 3 13" xfId="22666" xr:uid="{00000000-0005-0000-0000-0000C5440000}"/>
    <cellStyle name="Header2 3 2 2 2 3 3 2" xfId="15637" xr:uid="{00000000-0005-0000-0000-0000C6440000}"/>
    <cellStyle name="Header2 3 2 2 2 3 3 2 2" xfId="19156" xr:uid="{00000000-0005-0000-0000-0000C7440000}"/>
    <cellStyle name="Header2 3 2 2 2 3 3 2 2 2" xfId="30973" xr:uid="{00000000-0005-0000-0000-0000C8440000}"/>
    <cellStyle name="Header2 3 2 2 2 3 3 2 2 2 2" xfId="40972" xr:uid="{00000000-0005-0000-0000-0000C9440000}"/>
    <cellStyle name="Header2 3 2 2 2 3 3 2 2 3" xfId="26631" xr:uid="{00000000-0005-0000-0000-0000CA440000}"/>
    <cellStyle name="Header2 3 2 2 2 3 3 2 2 4" xfId="35821" xr:uid="{00000000-0005-0000-0000-0000CB440000}"/>
    <cellStyle name="Header2 3 2 2 2 3 3 2 3" xfId="19762" xr:uid="{00000000-0005-0000-0000-0000CC440000}"/>
    <cellStyle name="Header2 3 2 2 2 3 3 2 3 2" xfId="31579" xr:uid="{00000000-0005-0000-0000-0000CD440000}"/>
    <cellStyle name="Header2 3 2 2 2 3 3 2 3 2 2" xfId="41578" xr:uid="{00000000-0005-0000-0000-0000CE440000}"/>
    <cellStyle name="Header2 3 2 2 2 3 3 2 3 3" xfId="27237" xr:uid="{00000000-0005-0000-0000-0000CF440000}"/>
    <cellStyle name="Header2 3 2 2 2 3 3 2 3 4" xfId="36427" xr:uid="{00000000-0005-0000-0000-0000D0440000}"/>
    <cellStyle name="Header2 3 2 2 2 3 3 2 4" xfId="18895" xr:uid="{00000000-0005-0000-0000-0000D1440000}"/>
    <cellStyle name="Header2 3 2 2 2 3 3 2 4 2" xfId="30712" xr:uid="{00000000-0005-0000-0000-0000D2440000}"/>
    <cellStyle name="Header2 3 2 2 2 3 3 2 4 2 2" xfId="40711" xr:uid="{00000000-0005-0000-0000-0000D3440000}"/>
    <cellStyle name="Header2 3 2 2 2 3 3 2 4 3" xfId="26370" xr:uid="{00000000-0005-0000-0000-0000D4440000}"/>
    <cellStyle name="Header2 3 2 2 2 3 3 2 4 4" xfId="35560" xr:uid="{00000000-0005-0000-0000-0000D5440000}"/>
    <cellStyle name="Header2 3 2 2 2 3 3 2 5" xfId="20571" xr:uid="{00000000-0005-0000-0000-0000D6440000}"/>
    <cellStyle name="Header2 3 2 2 2 3 3 2 5 2" xfId="32388" xr:uid="{00000000-0005-0000-0000-0000D7440000}"/>
    <cellStyle name="Header2 3 2 2 2 3 3 2 5 2 2" xfId="42387" xr:uid="{00000000-0005-0000-0000-0000D8440000}"/>
    <cellStyle name="Header2 3 2 2 2 3 3 2 5 3" xfId="37236" xr:uid="{00000000-0005-0000-0000-0000D9440000}"/>
    <cellStyle name="Header2 3 2 2 2 3 3 2 6" xfId="23515" xr:uid="{00000000-0005-0000-0000-0000DA440000}"/>
    <cellStyle name="Header2 3 2 2 2 3 3 2 6 2" xfId="21039" xr:uid="{00000000-0005-0000-0000-0000DB440000}"/>
    <cellStyle name="Header2 3 2 2 2 3 3 2 7" xfId="22857" xr:uid="{00000000-0005-0000-0000-0000DC440000}"/>
    <cellStyle name="Header2 3 2 2 2 3 3 2 7 2" xfId="21377" xr:uid="{00000000-0005-0000-0000-0000DD440000}"/>
    <cellStyle name="Header2 3 2 2 2 3 3 2 8" xfId="21630" xr:uid="{00000000-0005-0000-0000-0000DE440000}"/>
    <cellStyle name="Header2 3 2 2 2 3 3 3" xfId="16218" xr:uid="{00000000-0005-0000-0000-0000DF440000}"/>
    <cellStyle name="Header2 3 2 2 2 3 3 3 2" xfId="19450" xr:uid="{00000000-0005-0000-0000-0000E0440000}"/>
    <cellStyle name="Header2 3 2 2 2 3 3 3 2 2" xfId="31267" xr:uid="{00000000-0005-0000-0000-0000E1440000}"/>
    <cellStyle name="Header2 3 2 2 2 3 3 3 2 2 2" xfId="41266" xr:uid="{00000000-0005-0000-0000-0000E2440000}"/>
    <cellStyle name="Header2 3 2 2 2 3 3 3 2 3" xfId="26925" xr:uid="{00000000-0005-0000-0000-0000E3440000}"/>
    <cellStyle name="Header2 3 2 2 2 3 3 3 2 4" xfId="36115" xr:uid="{00000000-0005-0000-0000-0000E4440000}"/>
    <cellStyle name="Header2 3 2 2 2 3 3 3 3" xfId="20056" xr:uid="{00000000-0005-0000-0000-0000E5440000}"/>
    <cellStyle name="Header2 3 2 2 2 3 3 3 3 2" xfId="31873" xr:uid="{00000000-0005-0000-0000-0000E6440000}"/>
    <cellStyle name="Header2 3 2 2 2 3 3 3 3 2 2" xfId="41872" xr:uid="{00000000-0005-0000-0000-0000E7440000}"/>
    <cellStyle name="Header2 3 2 2 2 3 3 3 3 3" xfId="27531" xr:uid="{00000000-0005-0000-0000-0000E8440000}"/>
    <cellStyle name="Header2 3 2 2 2 3 3 3 3 4" xfId="36721" xr:uid="{00000000-0005-0000-0000-0000E9440000}"/>
    <cellStyle name="Header2 3 2 2 2 3 3 3 4" xfId="17651" xr:uid="{00000000-0005-0000-0000-0000EA440000}"/>
    <cellStyle name="Header2 3 2 2 2 3 3 3 4 2" xfId="29468" xr:uid="{00000000-0005-0000-0000-0000EB440000}"/>
    <cellStyle name="Header2 3 2 2 2 3 3 3 4 2 2" xfId="39467" xr:uid="{00000000-0005-0000-0000-0000EC440000}"/>
    <cellStyle name="Header2 3 2 2 2 3 3 3 4 3" xfId="25226" xr:uid="{00000000-0005-0000-0000-0000ED440000}"/>
    <cellStyle name="Header2 3 2 2 2 3 3 3 4 4" xfId="34316" xr:uid="{00000000-0005-0000-0000-0000EE440000}"/>
    <cellStyle name="Header2 3 2 2 2 3 3 3 5" xfId="20865" xr:uid="{00000000-0005-0000-0000-0000EF440000}"/>
    <cellStyle name="Header2 3 2 2 2 3 3 3 5 2" xfId="32682" xr:uid="{00000000-0005-0000-0000-0000F0440000}"/>
    <cellStyle name="Header2 3 2 2 2 3 3 3 5 2 2" xfId="42681" xr:uid="{00000000-0005-0000-0000-0000F1440000}"/>
    <cellStyle name="Header2 3 2 2 2 3 3 3 5 3" xfId="37530" xr:uid="{00000000-0005-0000-0000-0000F2440000}"/>
    <cellStyle name="Header2 3 2 2 2 3 3 3 6" xfId="28035" xr:uid="{00000000-0005-0000-0000-0000F3440000}"/>
    <cellStyle name="Header2 3 2 2 2 3 3 3 6 2" xfId="38034" xr:uid="{00000000-0005-0000-0000-0000F4440000}"/>
    <cellStyle name="Header2 3 2 2 2 3 3 3 7" xfId="22244" xr:uid="{00000000-0005-0000-0000-0000F5440000}"/>
    <cellStyle name="Header2 3 2 2 2 3 3 4" xfId="15932" xr:uid="{00000000-0005-0000-0000-0000F6440000}"/>
    <cellStyle name="Header2 3 2 2 2 3 3 4 2" xfId="27749" xr:uid="{00000000-0005-0000-0000-0000F7440000}"/>
    <cellStyle name="Header2 3 2 2 2 3 3 4 2 2" xfId="37748" xr:uid="{00000000-0005-0000-0000-0000F8440000}"/>
    <cellStyle name="Header2 3 2 2 2 3 3 4 3" xfId="23810" xr:uid="{00000000-0005-0000-0000-0000F9440000}"/>
    <cellStyle name="Header2 3 2 2 2 3 3 4 4" xfId="32900" xr:uid="{00000000-0005-0000-0000-0000FA440000}"/>
    <cellStyle name="Header2 3 2 2 2 3 3 5" xfId="16632" xr:uid="{00000000-0005-0000-0000-0000FB440000}"/>
    <cellStyle name="Header2 3 2 2 2 3 3 5 2" xfId="28449" xr:uid="{00000000-0005-0000-0000-0000FC440000}"/>
    <cellStyle name="Header2 3 2 2 2 3 3 5 2 2" xfId="38448" xr:uid="{00000000-0005-0000-0000-0000FD440000}"/>
    <cellStyle name="Header2 3 2 2 2 3 3 5 3" xfId="24207" xr:uid="{00000000-0005-0000-0000-0000FE440000}"/>
    <cellStyle name="Header2 3 2 2 2 3 3 5 4" xfId="33297" xr:uid="{00000000-0005-0000-0000-0000FF440000}"/>
    <cellStyle name="Header2 3 2 2 2 3 3 6" xfId="16926" xr:uid="{00000000-0005-0000-0000-000000450000}"/>
    <cellStyle name="Header2 3 2 2 2 3 3 6 2" xfId="28743" xr:uid="{00000000-0005-0000-0000-000001450000}"/>
    <cellStyle name="Header2 3 2 2 2 3 3 6 2 2" xfId="38742" xr:uid="{00000000-0005-0000-0000-000002450000}"/>
    <cellStyle name="Header2 3 2 2 2 3 3 6 3" xfId="24501" xr:uid="{00000000-0005-0000-0000-000003450000}"/>
    <cellStyle name="Header2 3 2 2 2 3 3 6 4" xfId="33591" xr:uid="{00000000-0005-0000-0000-000004450000}"/>
    <cellStyle name="Header2 3 2 2 2 3 3 7" xfId="17152" xr:uid="{00000000-0005-0000-0000-000005450000}"/>
    <cellStyle name="Header2 3 2 2 2 3 3 7 2" xfId="28969" xr:uid="{00000000-0005-0000-0000-000006450000}"/>
    <cellStyle name="Header2 3 2 2 2 3 3 7 2 2" xfId="38968" xr:uid="{00000000-0005-0000-0000-000007450000}"/>
    <cellStyle name="Header2 3 2 2 2 3 3 7 3" xfId="24727" xr:uid="{00000000-0005-0000-0000-000008450000}"/>
    <cellStyle name="Header2 3 2 2 2 3 3 7 4" xfId="33817" xr:uid="{00000000-0005-0000-0000-000009450000}"/>
    <cellStyle name="Header2 3 2 2 2 3 3 8" xfId="17455" xr:uid="{00000000-0005-0000-0000-00000A450000}"/>
    <cellStyle name="Header2 3 2 2 2 3 3 8 2" xfId="29272" xr:uid="{00000000-0005-0000-0000-00000B450000}"/>
    <cellStyle name="Header2 3 2 2 2 3 3 8 2 2" xfId="39271" xr:uid="{00000000-0005-0000-0000-00000C450000}"/>
    <cellStyle name="Header2 3 2 2 2 3 3 8 3" xfId="25030" xr:uid="{00000000-0005-0000-0000-00000D450000}"/>
    <cellStyle name="Header2 3 2 2 2 3 3 8 4" xfId="34120" xr:uid="{00000000-0005-0000-0000-00000E450000}"/>
    <cellStyle name="Header2 3 2 2 2 3 3 9" xfId="18480" xr:uid="{00000000-0005-0000-0000-00000F450000}"/>
    <cellStyle name="Header2 3 2 2 2 3 3 9 2" xfId="30297" xr:uid="{00000000-0005-0000-0000-000010450000}"/>
    <cellStyle name="Header2 3 2 2 2 3 3 9 2 2" xfId="40296" xr:uid="{00000000-0005-0000-0000-000011450000}"/>
    <cellStyle name="Header2 3 2 2 2 3 3 9 3" xfId="25955" xr:uid="{00000000-0005-0000-0000-000012450000}"/>
    <cellStyle name="Header2 3 2 2 2 3 3 9 4" xfId="35145" xr:uid="{00000000-0005-0000-0000-000013450000}"/>
    <cellStyle name="Header2 3 2 2 2 3 4" xfId="7831" xr:uid="{00000000-0005-0000-0000-000014450000}"/>
    <cellStyle name="Header2 3 2 2 2 3 4 10" xfId="18773" xr:uid="{00000000-0005-0000-0000-000015450000}"/>
    <cellStyle name="Header2 3 2 2 2 3 4 10 2" xfId="30590" xr:uid="{00000000-0005-0000-0000-000016450000}"/>
    <cellStyle name="Header2 3 2 2 2 3 4 10 2 2" xfId="40589" xr:uid="{00000000-0005-0000-0000-000017450000}"/>
    <cellStyle name="Header2 3 2 2 2 3 4 10 3" xfId="26248" xr:uid="{00000000-0005-0000-0000-000018450000}"/>
    <cellStyle name="Header2 3 2 2 2 3 4 10 4" xfId="35438" xr:uid="{00000000-0005-0000-0000-000019450000}"/>
    <cellStyle name="Header2 3 2 2 2 3 4 11" xfId="18240" xr:uid="{00000000-0005-0000-0000-00001A450000}"/>
    <cellStyle name="Header2 3 2 2 2 3 4 11 2" xfId="30057" xr:uid="{00000000-0005-0000-0000-00001B450000}"/>
    <cellStyle name="Header2 3 2 2 2 3 4 11 2 2" xfId="40056" xr:uid="{00000000-0005-0000-0000-00001C450000}"/>
    <cellStyle name="Header2 3 2 2 2 3 4 11 3" xfId="34905" xr:uid="{00000000-0005-0000-0000-00001D450000}"/>
    <cellStyle name="Header2 3 2 2 2 3 4 12" xfId="23271" xr:uid="{00000000-0005-0000-0000-00001E450000}"/>
    <cellStyle name="Header2 3 2 2 2 3 4 12 2" xfId="21181" xr:uid="{00000000-0005-0000-0000-00001F450000}"/>
    <cellStyle name="Header2 3 2 2 2 3 4 13" xfId="22665" xr:uid="{00000000-0005-0000-0000-000020450000}"/>
    <cellStyle name="Header2 3 2 2 2 3 4 2" xfId="15638" xr:uid="{00000000-0005-0000-0000-000021450000}"/>
    <cellStyle name="Header2 3 2 2 2 3 4 2 2" xfId="19155" xr:uid="{00000000-0005-0000-0000-000022450000}"/>
    <cellStyle name="Header2 3 2 2 2 3 4 2 2 2" xfId="30972" xr:uid="{00000000-0005-0000-0000-000023450000}"/>
    <cellStyle name="Header2 3 2 2 2 3 4 2 2 2 2" xfId="40971" xr:uid="{00000000-0005-0000-0000-000024450000}"/>
    <cellStyle name="Header2 3 2 2 2 3 4 2 2 3" xfId="26630" xr:uid="{00000000-0005-0000-0000-000025450000}"/>
    <cellStyle name="Header2 3 2 2 2 3 4 2 2 4" xfId="35820" xr:uid="{00000000-0005-0000-0000-000026450000}"/>
    <cellStyle name="Header2 3 2 2 2 3 4 2 3" xfId="19761" xr:uid="{00000000-0005-0000-0000-000027450000}"/>
    <cellStyle name="Header2 3 2 2 2 3 4 2 3 2" xfId="31578" xr:uid="{00000000-0005-0000-0000-000028450000}"/>
    <cellStyle name="Header2 3 2 2 2 3 4 2 3 2 2" xfId="41577" xr:uid="{00000000-0005-0000-0000-000029450000}"/>
    <cellStyle name="Header2 3 2 2 2 3 4 2 3 3" xfId="27236" xr:uid="{00000000-0005-0000-0000-00002A450000}"/>
    <cellStyle name="Header2 3 2 2 2 3 4 2 3 4" xfId="36426" xr:uid="{00000000-0005-0000-0000-00002B450000}"/>
    <cellStyle name="Header2 3 2 2 2 3 4 2 4" xfId="18896" xr:uid="{00000000-0005-0000-0000-00002C450000}"/>
    <cellStyle name="Header2 3 2 2 2 3 4 2 4 2" xfId="30713" xr:uid="{00000000-0005-0000-0000-00002D450000}"/>
    <cellStyle name="Header2 3 2 2 2 3 4 2 4 2 2" xfId="40712" xr:uid="{00000000-0005-0000-0000-00002E450000}"/>
    <cellStyle name="Header2 3 2 2 2 3 4 2 4 3" xfId="26371" xr:uid="{00000000-0005-0000-0000-00002F450000}"/>
    <cellStyle name="Header2 3 2 2 2 3 4 2 4 4" xfId="35561" xr:uid="{00000000-0005-0000-0000-000030450000}"/>
    <cellStyle name="Header2 3 2 2 2 3 4 2 5" xfId="20570" xr:uid="{00000000-0005-0000-0000-000031450000}"/>
    <cellStyle name="Header2 3 2 2 2 3 4 2 5 2" xfId="32387" xr:uid="{00000000-0005-0000-0000-000032450000}"/>
    <cellStyle name="Header2 3 2 2 2 3 4 2 5 2 2" xfId="42386" xr:uid="{00000000-0005-0000-0000-000033450000}"/>
    <cellStyle name="Header2 3 2 2 2 3 4 2 5 3" xfId="37235" xr:uid="{00000000-0005-0000-0000-000034450000}"/>
    <cellStyle name="Header2 3 2 2 2 3 4 2 6" xfId="23516" xr:uid="{00000000-0005-0000-0000-000035450000}"/>
    <cellStyle name="Header2 3 2 2 2 3 4 2 6 2" xfId="21867" xr:uid="{00000000-0005-0000-0000-000036450000}"/>
    <cellStyle name="Header2 3 2 2 2 3 4 2 7" xfId="23031" xr:uid="{00000000-0005-0000-0000-000037450000}"/>
    <cellStyle name="Header2 3 2 2 2 3 4 2 7 2" xfId="21306" xr:uid="{00000000-0005-0000-0000-000038450000}"/>
    <cellStyle name="Header2 3 2 2 2 3 4 2 8" xfId="22401" xr:uid="{00000000-0005-0000-0000-000039450000}"/>
    <cellStyle name="Header2 3 2 2 2 3 4 3" xfId="16219" xr:uid="{00000000-0005-0000-0000-00003A450000}"/>
    <cellStyle name="Header2 3 2 2 2 3 4 3 2" xfId="19449" xr:uid="{00000000-0005-0000-0000-00003B450000}"/>
    <cellStyle name="Header2 3 2 2 2 3 4 3 2 2" xfId="31266" xr:uid="{00000000-0005-0000-0000-00003C450000}"/>
    <cellStyle name="Header2 3 2 2 2 3 4 3 2 2 2" xfId="41265" xr:uid="{00000000-0005-0000-0000-00003D450000}"/>
    <cellStyle name="Header2 3 2 2 2 3 4 3 2 3" xfId="26924" xr:uid="{00000000-0005-0000-0000-00003E450000}"/>
    <cellStyle name="Header2 3 2 2 2 3 4 3 2 4" xfId="36114" xr:uid="{00000000-0005-0000-0000-00003F450000}"/>
    <cellStyle name="Header2 3 2 2 2 3 4 3 3" xfId="20055" xr:uid="{00000000-0005-0000-0000-000040450000}"/>
    <cellStyle name="Header2 3 2 2 2 3 4 3 3 2" xfId="31872" xr:uid="{00000000-0005-0000-0000-000041450000}"/>
    <cellStyle name="Header2 3 2 2 2 3 4 3 3 2 2" xfId="41871" xr:uid="{00000000-0005-0000-0000-000042450000}"/>
    <cellStyle name="Header2 3 2 2 2 3 4 3 3 3" xfId="27530" xr:uid="{00000000-0005-0000-0000-000043450000}"/>
    <cellStyle name="Header2 3 2 2 2 3 4 3 3 4" xfId="36720" xr:uid="{00000000-0005-0000-0000-000044450000}"/>
    <cellStyle name="Header2 3 2 2 2 3 4 3 4" xfId="17652" xr:uid="{00000000-0005-0000-0000-000045450000}"/>
    <cellStyle name="Header2 3 2 2 2 3 4 3 4 2" xfId="29469" xr:uid="{00000000-0005-0000-0000-000046450000}"/>
    <cellStyle name="Header2 3 2 2 2 3 4 3 4 2 2" xfId="39468" xr:uid="{00000000-0005-0000-0000-000047450000}"/>
    <cellStyle name="Header2 3 2 2 2 3 4 3 4 3" xfId="25227" xr:uid="{00000000-0005-0000-0000-000048450000}"/>
    <cellStyle name="Header2 3 2 2 2 3 4 3 4 4" xfId="34317" xr:uid="{00000000-0005-0000-0000-000049450000}"/>
    <cellStyle name="Header2 3 2 2 2 3 4 3 5" xfId="20864" xr:uid="{00000000-0005-0000-0000-00004A450000}"/>
    <cellStyle name="Header2 3 2 2 2 3 4 3 5 2" xfId="32681" xr:uid="{00000000-0005-0000-0000-00004B450000}"/>
    <cellStyle name="Header2 3 2 2 2 3 4 3 5 2 2" xfId="42680" xr:uid="{00000000-0005-0000-0000-00004C450000}"/>
    <cellStyle name="Header2 3 2 2 2 3 4 3 5 3" xfId="37529" xr:uid="{00000000-0005-0000-0000-00004D450000}"/>
    <cellStyle name="Header2 3 2 2 2 3 4 3 6" xfId="28036" xr:uid="{00000000-0005-0000-0000-00004E450000}"/>
    <cellStyle name="Header2 3 2 2 2 3 4 3 6 2" xfId="38035" xr:uid="{00000000-0005-0000-0000-00004F450000}"/>
    <cellStyle name="Header2 3 2 2 2 3 4 3 7" xfId="22245" xr:uid="{00000000-0005-0000-0000-000050450000}"/>
    <cellStyle name="Header2 3 2 2 2 3 4 4" xfId="15933" xr:uid="{00000000-0005-0000-0000-000051450000}"/>
    <cellStyle name="Header2 3 2 2 2 3 4 4 2" xfId="27750" xr:uid="{00000000-0005-0000-0000-000052450000}"/>
    <cellStyle name="Header2 3 2 2 2 3 4 4 2 2" xfId="37749" xr:uid="{00000000-0005-0000-0000-000053450000}"/>
    <cellStyle name="Header2 3 2 2 2 3 4 4 3" xfId="23811" xr:uid="{00000000-0005-0000-0000-000054450000}"/>
    <cellStyle name="Header2 3 2 2 2 3 4 4 4" xfId="32901" xr:uid="{00000000-0005-0000-0000-000055450000}"/>
    <cellStyle name="Header2 3 2 2 2 3 4 5" xfId="16631" xr:uid="{00000000-0005-0000-0000-000056450000}"/>
    <cellStyle name="Header2 3 2 2 2 3 4 5 2" xfId="28448" xr:uid="{00000000-0005-0000-0000-000057450000}"/>
    <cellStyle name="Header2 3 2 2 2 3 4 5 2 2" xfId="38447" xr:uid="{00000000-0005-0000-0000-000058450000}"/>
    <cellStyle name="Header2 3 2 2 2 3 4 5 3" xfId="24206" xr:uid="{00000000-0005-0000-0000-000059450000}"/>
    <cellStyle name="Header2 3 2 2 2 3 4 5 4" xfId="33296" xr:uid="{00000000-0005-0000-0000-00005A450000}"/>
    <cellStyle name="Header2 3 2 2 2 3 4 6" xfId="16925" xr:uid="{00000000-0005-0000-0000-00005B450000}"/>
    <cellStyle name="Header2 3 2 2 2 3 4 6 2" xfId="28742" xr:uid="{00000000-0005-0000-0000-00005C450000}"/>
    <cellStyle name="Header2 3 2 2 2 3 4 6 2 2" xfId="38741" xr:uid="{00000000-0005-0000-0000-00005D450000}"/>
    <cellStyle name="Header2 3 2 2 2 3 4 6 3" xfId="24500" xr:uid="{00000000-0005-0000-0000-00005E450000}"/>
    <cellStyle name="Header2 3 2 2 2 3 4 6 4" xfId="33590" xr:uid="{00000000-0005-0000-0000-00005F450000}"/>
    <cellStyle name="Header2 3 2 2 2 3 4 7" xfId="17153" xr:uid="{00000000-0005-0000-0000-000060450000}"/>
    <cellStyle name="Header2 3 2 2 2 3 4 7 2" xfId="28970" xr:uid="{00000000-0005-0000-0000-000061450000}"/>
    <cellStyle name="Header2 3 2 2 2 3 4 7 2 2" xfId="38969" xr:uid="{00000000-0005-0000-0000-000062450000}"/>
    <cellStyle name="Header2 3 2 2 2 3 4 7 3" xfId="24728" xr:uid="{00000000-0005-0000-0000-000063450000}"/>
    <cellStyle name="Header2 3 2 2 2 3 4 7 4" xfId="33818" xr:uid="{00000000-0005-0000-0000-000064450000}"/>
    <cellStyle name="Header2 3 2 2 2 3 4 8" xfId="17456" xr:uid="{00000000-0005-0000-0000-000065450000}"/>
    <cellStyle name="Header2 3 2 2 2 3 4 8 2" xfId="29273" xr:uid="{00000000-0005-0000-0000-000066450000}"/>
    <cellStyle name="Header2 3 2 2 2 3 4 8 2 2" xfId="39272" xr:uid="{00000000-0005-0000-0000-000067450000}"/>
    <cellStyle name="Header2 3 2 2 2 3 4 8 3" xfId="25031" xr:uid="{00000000-0005-0000-0000-000068450000}"/>
    <cellStyle name="Header2 3 2 2 2 3 4 8 4" xfId="34121" xr:uid="{00000000-0005-0000-0000-000069450000}"/>
    <cellStyle name="Header2 3 2 2 2 3 4 9" xfId="18479" xr:uid="{00000000-0005-0000-0000-00006A450000}"/>
    <cellStyle name="Header2 3 2 2 2 3 4 9 2" xfId="30296" xr:uid="{00000000-0005-0000-0000-00006B450000}"/>
    <cellStyle name="Header2 3 2 2 2 3 4 9 2 2" xfId="40295" xr:uid="{00000000-0005-0000-0000-00006C450000}"/>
    <cellStyle name="Header2 3 2 2 2 3 4 9 3" xfId="25954" xr:uid="{00000000-0005-0000-0000-00006D450000}"/>
    <cellStyle name="Header2 3 2 2 2 3 4 9 4" xfId="35144" xr:uid="{00000000-0005-0000-0000-00006E450000}"/>
    <cellStyle name="Header2 3 2 2 2 3 5" xfId="15635" xr:uid="{00000000-0005-0000-0000-00006F450000}"/>
    <cellStyle name="Header2 3 2 2 2 3 5 2" xfId="19158" xr:uid="{00000000-0005-0000-0000-000070450000}"/>
    <cellStyle name="Header2 3 2 2 2 3 5 2 2" xfId="30975" xr:uid="{00000000-0005-0000-0000-000071450000}"/>
    <cellStyle name="Header2 3 2 2 2 3 5 2 2 2" xfId="40974" xr:uid="{00000000-0005-0000-0000-000072450000}"/>
    <cellStyle name="Header2 3 2 2 2 3 5 2 3" xfId="26633" xr:uid="{00000000-0005-0000-0000-000073450000}"/>
    <cellStyle name="Header2 3 2 2 2 3 5 2 4" xfId="35823" xr:uid="{00000000-0005-0000-0000-000074450000}"/>
    <cellStyle name="Header2 3 2 2 2 3 5 3" xfId="19764" xr:uid="{00000000-0005-0000-0000-000075450000}"/>
    <cellStyle name="Header2 3 2 2 2 3 5 3 2" xfId="31581" xr:uid="{00000000-0005-0000-0000-000076450000}"/>
    <cellStyle name="Header2 3 2 2 2 3 5 3 2 2" xfId="41580" xr:uid="{00000000-0005-0000-0000-000077450000}"/>
    <cellStyle name="Header2 3 2 2 2 3 5 3 3" xfId="27239" xr:uid="{00000000-0005-0000-0000-000078450000}"/>
    <cellStyle name="Header2 3 2 2 2 3 5 3 4" xfId="36429" xr:uid="{00000000-0005-0000-0000-000079450000}"/>
    <cellStyle name="Header2 3 2 2 2 3 5 4" xfId="17818" xr:uid="{00000000-0005-0000-0000-00007A450000}"/>
    <cellStyle name="Header2 3 2 2 2 3 5 4 2" xfId="29635" xr:uid="{00000000-0005-0000-0000-00007B450000}"/>
    <cellStyle name="Header2 3 2 2 2 3 5 4 2 2" xfId="39634" xr:uid="{00000000-0005-0000-0000-00007C450000}"/>
    <cellStyle name="Header2 3 2 2 2 3 5 4 3" xfId="25393" xr:uid="{00000000-0005-0000-0000-00007D450000}"/>
    <cellStyle name="Header2 3 2 2 2 3 5 4 4" xfId="34483" xr:uid="{00000000-0005-0000-0000-00007E450000}"/>
    <cellStyle name="Header2 3 2 2 2 3 5 5" xfId="20573" xr:uid="{00000000-0005-0000-0000-00007F450000}"/>
    <cellStyle name="Header2 3 2 2 2 3 5 5 2" xfId="32390" xr:uid="{00000000-0005-0000-0000-000080450000}"/>
    <cellStyle name="Header2 3 2 2 2 3 5 5 2 2" xfId="42389" xr:uid="{00000000-0005-0000-0000-000081450000}"/>
    <cellStyle name="Header2 3 2 2 2 3 5 5 3" xfId="37238" xr:uid="{00000000-0005-0000-0000-000082450000}"/>
    <cellStyle name="Header2 3 2 2 2 3 5 6" xfId="23513" xr:uid="{00000000-0005-0000-0000-000083450000}"/>
    <cellStyle name="Header2 3 2 2 2 3 5 6 2" xfId="21869" xr:uid="{00000000-0005-0000-0000-000084450000}"/>
    <cellStyle name="Header2 3 2 2 2 3 5 7" xfId="23033" xr:uid="{00000000-0005-0000-0000-000085450000}"/>
    <cellStyle name="Header2 3 2 2 2 3 5 7 2" xfId="21305" xr:uid="{00000000-0005-0000-0000-000086450000}"/>
    <cellStyle name="Header2 3 2 2 2 3 5 8" xfId="21629" xr:uid="{00000000-0005-0000-0000-000087450000}"/>
    <cellStyle name="Header2 3 2 2 2 3 6" xfId="16216" xr:uid="{00000000-0005-0000-0000-000088450000}"/>
    <cellStyle name="Header2 3 2 2 2 3 6 2" xfId="19452" xr:uid="{00000000-0005-0000-0000-000089450000}"/>
    <cellStyle name="Header2 3 2 2 2 3 6 2 2" xfId="31269" xr:uid="{00000000-0005-0000-0000-00008A450000}"/>
    <cellStyle name="Header2 3 2 2 2 3 6 2 2 2" xfId="41268" xr:uid="{00000000-0005-0000-0000-00008B450000}"/>
    <cellStyle name="Header2 3 2 2 2 3 6 2 3" xfId="26927" xr:uid="{00000000-0005-0000-0000-00008C450000}"/>
    <cellStyle name="Header2 3 2 2 2 3 6 2 4" xfId="36117" xr:uid="{00000000-0005-0000-0000-00008D450000}"/>
    <cellStyle name="Header2 3 2 2 2 3 6 3" xfId="20058" xr:uid="{00000000-0005-0000-0000-00008E450000}"/>
    <cellStyle name="Header2 3 2 2 2 3 6 3 2" xfId="31875" xr:uid="{00000000-0005-0000-0000-00008F450000}"/>
    <cellStyle name="Header2 3 2 2 2 3 6 3 2 2" xfId="41874" xr:uid="{00000000-0005-0000-0000-000090450000}"/>
    <cellStyle name="Header2 3 2 2 2 3 6 3 3" xfId="27533" xr:uid="{00000000-0005-0000-0000-000091450000}"/>
    <cellStyle name="Header2 3 2 2 2 3 6 3 4" xfId="36723" xr:uid="{00000000-0005-0000-0000-000092450000}"/>
    <cellStyle name="Header2 3 2 2 2 3 6 4" xfId="17902" xr:uid="{00000000-0005-0000-0000-000093450000}"/>
    <cellStyle name="Header2 3 2 2 2 3 6 4 2" xfId="29719" xr:uid="{00000000-0005-0000-0000-000094450000}"/>
    <cellStyle name="Header2 3 2 2 2 3 6 4 2 2" xfId="39718" xr:uid="{00000000-0005-0000-0000-000095450000}"/>
    <cellStyle name="Header2 3 2 2 2 3 6 4 3" xfId="25477" xr:uid="{00000000-0005-0000-0000-000096450000}"/>
    <cellStyle name="Header2 3 2 2 2 3 6 4 4" xfId="34567" xr:uid="{00000000-0005-0000-0000-000097450000}"/>
    <cellStyle name="Header2 3 2 2 2 3 6 5" xfId="20867" xr:uid="{00000000-0005-0000-0000-000098450000}"/>
    <cellStyle name="Header2 3 2 2 2 3 6 5 2" xfId="32684" xr:uid="{00000000-0005-0000-0000-000099450000}"/>
    <cellStyle name="Header2 3 2 2 2 3 6 5 2 2" xfId="42683" xr:uid="{00000000-0005-0000-0000-00009A450000}"/>
    <cellStyle name="Header2 3 2 2 2 3 6 5 3" xfId="37532" xr:uid="{00000000-0005-0000-0000-00009B450000}"/>
    <cellStyle name="Header2 3 2 2 2 3 6 6" xfId="28033" xr:uid="{00000000-0005-0000-0000-00009C450000}"/>
    <cellStyle name="Header2 3 2 2 2 3 6 6 2" xfId="38032" xr:uid="{00000000-0005-0000-0000-00009D450000}"/>
    <cellStyle name="Header2 3 2 2 2 3 6 7" xfId="22242" xr:uid="{00000000-0005-0000-0000-00009E450000}"/>
    <cellStyle name="Header2 3 2 2 2 3 7" xfId="15931" xr:uid="{00000000-0005-0000-0000-00009F450000}"/>
    <cellStyle name="Header2 3 2 2 2 3 7 2" xfId="27748" xr:uid="{00000000-0005-0000-0000-0000A0450000}"/>
    <cellStyle name="Header2 3 2 2 2 3 7 2 2" xfId="37747" xr:uid="{00000000-0005-0000-0000-0000A1450000}"/>
    <cellStyle name="Header2 3 2 2 2 3 7 3" xfId="23809" xr:uid="{00000000-0005-0000-0000-0000A2450000}"/>
    <cellStyle name="Header2 3 2 2 2 3 7 4" xfId="32899" xr:uid="{00000000-0005-0000-0000-0000A3450000}"/>
    <cellStyle name="Header2 3 2 2 2 3 8" xfId="16634" xr:uid="{00000000-0005-0000-0000-0000A4450000}"/>
    <cellStyle name="Header2 3 2 2 2 3 8 2" xfId="28451" xr:uid="{00000000-0005-0000-0000-0000A5450000}"/>
    <cellStyle name="Header2 3 2 2 2 3 8 2 2" xfId="38450" xr:uid="{00000000-0005-0000-0000-0000A6450000}"/>
    <cellStyle name="Header2 3 2 2 2 3 8 3" xfId="24209" xr:uid="{00000000-0005-0000-0000-0000A7450000}"/>
    <cellStyle name="Header2 3 2 2 2 3 8 4" xfId="33299" xr:uid="{00000000-0005-0000-0000-0000A8450000}"/>
    <cellStyle name="Header2 3 2 2 2 3 9" xfId="16928" xr:uid="{00000000-0005-0000-0000-0000A9450000}"/>
    <cellStyle name="Header2 3 2 2 2 3 9 2" xfId="28745" xr:uid="{00000000-0005-0000-0000-0000AA450000}"/>
    <cellStyle name="Header2 3 2 2 2 3 9 2 2" xfId="38744" xr:uid="{00000000-0005-0000-0000-0000AB450000}"/>
    <cellStyle name="Header2 3 2 2 2 3 9 3" xfId="24503" xr:uid="{00000000-0005-0000-0000-0000AC450000}"/>
    <cellStyle name="Header2 3 2 2 2 3 9 4" xfId="33593" xr:uid="{00000000-0005-0000-0000-0000AD450000}"/>
    <cellStyle name="Header2 3 2 2 2 4" xfId="7832" xr:uid="{00000000-0005-0000-0000-0000AE450000}"/>
    <cellStyle name="Header2 3 2 2 2 4 10" xfId="18772" xr:uid="{00000000-0005-0000-0000-0000AF450000}"/>
    <cellStyle name="Header2 3 2 2 2 4 10 2" xfId="30589" xr:uid="{00000000-0005-0000-0000-0000B0450000}"/>
    <cellStyle name="Header2 3 2 2 2 4 10 2 2" xfId="40588" xr:uid="{00000000-0005-0000-0000-0000B1450000}"/>
    <cellStyle name="Header2 3 2 2 2 4 10 3" xfId="26247" xr:uid="{00000000-0005-0000-0000-0000B2450000}"/>
    <cellStyle name="Header2 3 2 2 2 4 10 4" xfId="35437" xr:uid="{00000000-0005-0000-0000-0000B3450000}"/>
    <cellStyle name="Header2 3 2 2 2 4 11" xfId="18241" xr:uid="{00000000-0005-0000-0000-0000B4450000}"/>
    <cellStyle name="Header2 3 2 2 2 4 11 2" xfId="30058" xr:uid="{00000000-0005-0000-0000-0000B5450000}"/>
    <cellStyle name="Header2 3 2 2 2 4 11 2 2" xfId="40057" xr:uid="{00000000-0005-0000-0000-0000B6450000}"/>
    <cellStyle name="Header2 3 2 2 2 4 11 3" xfId="34906" xr:uid="{00000000-0005-0000-0000-0000B7450000}"/>
    <cellStyle name="Header2 3 2 2 2 4 12" xfId="23270" xr:uid="{00000000-0005-0000-0000-0000B8450000}"/>
    <cellStyle name="Header2 3 2 2 2 4 12 2" xfId="21182" xr:uid="{00000000-0005-0000-0000-0000B9450000}"/>
    <cellStyle name="Header2 3 2 2 2 4 13" xfId="22664" xr:uid="{00000000-0005-0000-0000-0000BA450000}"/>
    <cellStyle name="Header2 3 2 2 2 4 2" xfId="15639" xr:uid="{00000000-0005-0000-0000-0000BB450000}"/>
    <cellStyle name="Header2 3 2 2 2 4 2 2" xfId="19154" xr:uid="{00000000-0005-0000-0000-0000BC450000}"/>
    <cellStyle name="Header2 3 2 2 2 4 2 2 2" xfId="30971" xr:uid="{00000000-0005-0000-0000-0000BD450000}"/>
    <cellStyle name="Header2 3 2 2 2 4 2 2 2 2" xfId="40970" xr:uid="{00000000-0005-0000-0000-0000BE450000}"/>
    <cellStyle name="Header2 3 2 2 2 4 2 2 3" xfId="26629" xr:uid="{00000000-0005-0000-0000-0000BF450000}"/>
    <cellStyle name="Header2 3 2 2 2 4 2 2 4" xfId="35819" xr:uid="{00000000-0005-0000-0000-0000C0450000}"/>
    <cellStyle name="Header2 3 2 2 2 4 2 3" xfId="19760" xr:uid="{00000000-0005-0000-0000-0000C1450000}"/>
    <cellStyle name="Header2 3 2 2 2 4 2 3 2" xfId="31577" xr:uid="{00000000-0005-0000-0000-0000C2450000}"/>
    <cellStyle name="Header2 3 2 2 2 4 2 3 2 2" xfId="41576" xr:uid="{00000000-0005-0000-0000-0000C3450000}"/>
    <cellStyle name="Header2 3 2 2 2 4 2 3 3" xfId="27235" xr:uid="{00000000-0005-0000-0000-0000C4450000}"/>
    <cellStyle name="Header2 3 2 2 2 4 2 3 4" xfId="36425" xr:uid="{00000000-0005-0000-0000-0000C5450000}"/>
    <cellStyle name="Header2 3 2 2 2 4 2 4" xfId="18849" xr:uid="{00000000-0005-0000-0000-0000C6450000}"/>
    <cellStyle name="Header2 3 2 2 2 4 2 4 2" xfId="30666" xr:uid="{00000000-0005-0000-0000-0000C7450000}"/>
    <cellStyle name="Header2 3 2 2 2 4 2 4 2 2" xfId="40665" xr:uid="{00000000-0005-0000-0000-0000C8450000}"/>
    <cellStyle name="Header2 3 2 2 2 4 2 4 3" xfId="26324" xr:uid="{00000000-0005-0000-0000-0000C9450000}"/>
    <cellStyle name="Header2 3 2 2 2 4 2 4 4" xfId="35514" xr:uid="{00000000-0005-0000-0000-0000CA450000}"/>
    <cellStyle name="Header2 3 2 2 2 4 2 5" xfId="20569" xr:uid="{00000000-0005-0000-0000-0000CB450000}"/>
    <cellStyle name="Header2 3 2 2 2 4 2 5 2" xfId="32386" xr:uid="{00000000-0005-0000-0000-0000CC450000}"/>
    <cellStyle name="Header2 3 2 2 2 4 2 5 2 2" xfId="42385" xr:uid="{00000000-0005-0000-0000-0000CD450000}"/>
    <cellStyle name="Header2 3 2 2 2 4 2 5 3" xfId="37234" xr:uid="{00000000-0005-0000-0000-0000CE450000}"/>
    <cellStyle name="Header2 3 2 2 2 4 2 6" xfId="23517" xr:uid="{00000000-0005-0000-0000-0000CF450000}"/>
    <cellStyle name="Header2 3 2 2 2 4 2 6 2" xfId="21866" xr:uid="{00000000-0005-0000-0000-0000D0450000}"/>
    <cellStyle name="Header2 3 2 2 2 4 2 7" xfId="23030" xr:uid="{00000000-0005-0000-0000-0000D1450000}"/>
    <cellStyle name="Header2 3 2 2 2 4 2 7 2" xfId="22084" xr:uid="{00000000-0005-0000-0000-0000D2450000}"/>
    <cellStyle name="Header2 3 2 2 2 4 2 8" xfId="22402" xr:uid="{00000000-0005-0000-0000-0000D3450000}"/>
    <cellStyle name="Header2 3 2 2 2 4 3" xfId="16220" xr:uid="{00000000-0005-0000-0000-0000D4450000}"/>
    <cellStyle name="Header2 3 2 2 2 4 3 2" xfId="19448" xr:uid="{00000000-0005-0000-0000-0000D5450000}"/>
    <cellStyle name="Header2 3 2 2 2 4 3 2 2" xfId="31265" xr:uid="{00000000-0005-0000-0000-0000D6450000}"/>
    <cellStyle name="Header2 3 2 2 2 4 3 2 2 2" xfId="41264" xr:uid="{00000000-0005-0000-0000-0000D7450000}"/>
    <cellStyle name="Header2 3 2 2 2 4 3 2 3" xfId="26923" xr:uid="{00000000-0005-0000-0000-0000D8450000}"/>
    <cellStyle name="Header2 3 2 2 2 4 3 2 4" xfId="36113" xr:uid="{00000000-0005-0000-0000-0000D9450000}"/>
    <cellStyle name="Header2 3 2 2 2 4 3 3" xfId="20054" xr:uid="{00000000-0005-0000-0000-0000DA450000}"/>
    <cellStyle name="Header2 3 2 2 2 4 3 3 2" xfId="31871" xr:uid="{00000000-0005-0000-0000-0000DB450000}"/>
    <cellStyle name="Header2 3 2 2 2 4 3 3 2 2" xfId="41870" xr:uid="{00000000-0005-0000-0000-0000DC450000}"/>
    <cellStyle name="Header2 3 2 2 2 4 3 3 3" xfId="27529" xr:uid="{00000000-0005-0000-0000-0000DD450000}"/>
    <cellStyle name="Header2 3 2 2 2 4 3 3 4" xfId="36719" xr:uid="{00000000-0005-0000-0000-0000DE450000}"/>
    <cellStyle name="Header2 3 2 2 2 4 3 4" xfId="17903" xr:uid="{00000000-0005-0000-0000-0000DF450000}"/>
    <cellStyle name="Header2 3 2 2 2 4 3 4 2" xfId="29720" xr:uid="{00000000-0005-0000-0000-0000E0450000}"/>
    <cellStyle name="Header2 3 2 2 2 4 3 4 2 2" xfId="39719" xr:uid="{00000000-0005-0000-0000-0000E1450000}"/>
    <cellStyle name="Header2 3 2 2 2 4 3 4 3" xfId="25478" xr:uid="{00000000-0005-0000-0000-0000E2450000}"/>
    <cellStyle name="Header2 3 2 2 2 4 3 4 4" xfId="34568" xr:uid="{00000000-0005-0000-0000-0000E3450000}"/>
    <cellStyle name="Header2 3 2 2 2 4 3 5" xfId="20863" xr:uid="{00000000-0005-0000-0000-0000E4450000}"/>
    <cellStyle name="Header2 3 2 2 2 4 3 5 2" xfId="32680" xr:uid="{00000000-0005-0000-0000-0000E5450000}"/>
    <cellStyle name="Header2 3 2 2 2 4 3 5 2 2" xfId="42679" xr:uid="{00000000-0005-0000-0000-0000E6450000}"/>
    <cellStyle name="Header2 3 2 2 2 4 3 5 3" xfId="37528" xr:uid="{00000000-0005-0000-0000-0000E7450000}"/>
    <cellStyle name="Header2 3 2 2 2 4 3 6" xfId="28037" xr:uid="{00000000-0005-0000-0000-0000E8450000}"/>
    <cellStyle name="Header2 3 2 2 2 4 3 6 2" xfId="38036" xr:uid="{00000000-0005-0000-0000-0000E9450000}"/>
    <cellStyle name="Header2 3 2 2 2 4 3 7" xfId="21494" xr:uid="{00000000-0005-0000-0000-0000EA450000}"/>
    <cellStyle name="Header2 3 2 2 2 4 4" xfId="15934" xr:uid="{00000000-0005-0000-0000-0000EB450000}"/>
    <cellStyle name="Header2 3 2 2 2 4 4 2" xfId="27751" xr:uid="{00000000-0005-0000-0000-0000EC450000}"/>
    <cellStyle name="Header2 3 2 2 2 4 4 2 2" xfId="37750" xr:uid="{00000000-0005-0000-0000-0000ED450000}"/>
    <cellStyle name="Header2 3 2 2 2 4 4 3" xfId="23812" xr:uid="{00000000-0005-0000-0000-0000EE450000}"/>
    <cellStyle name="Header2 3 2 2 2 4 4 4" xfId="32902" xr:uid="{00000000-0005-0000-0000-0000EF450000}"/>
    <cellStyle name="Header2 3 2 2 2 4 5" xfId="16630" xr:uid="{00000000-0005-0000-0000-0000F0450000}"/>
    <cellStyle name="Header2 3 2 2 2 4 5 2" xfId="28447" xr:uid="{00000000-0005-0000-0000-0000F1450000}"/>
    <cellStyle name="Header2 3 2 2 2 4 5 2 2" xfId="38446" xr:uid="{00000000-0005-0000-0000-0000F2450000}"/>
    <cellStyle name="Header2 3 2 2 2 4 5 3" xfId="24205" xr:uid="{00000000-0005-0000-0000-0000F3450000}"/>
    <cellStyle name="Header2 3 2 2 2 4 5 4" xfId="33295" xr:uid="{00000000-0005-0000-0000-0000F4450000}"/>
    <cellStyle name="Header2 3 2 2 2 4 6" xfId="16924" xr:uid="{00000000-0005-0000-0000-0000F5450000}"/>
    <cellStyle name="Header2 3 2 2 2 4 6 2" xfId="28741" xr:uid="{00000000-0005-0000-0000-0000F6450000}"/>
    <cellStyle name="Header2 3 2 2 2 4 6 2 2" xfId="38740" xr:uid="{00000000-0005-0000-0000-0000F7450000}"/>
    <cellStyle name="Header2 3 2 2 2 4 6 3" xfId="24499" xr:uid="{00000000-0005-0000-0000-0000F8450000}"/>
    <cellStyle name="Header2 3 2 2 2 4 6 4" xfId="33589" xr:uid="{00000000-0005-0000-0000-0000F9450000}"/>
    <cellStyle name="Header2 3 2 2 2 4 7" xfId="17154" xr:uid="{00000000-0005-0000-0000-0000FA450000}"/>
    <cellStyle name="Header2 3 2 2 2 4 7 2" xfId="28971" xr:uid="{00000000-0005-0000-0000-0000FB450000}"/>
    <cellStyle name="Header2 3 2 2 2 4 7 2 2" xfId="38970" xr:uid="{00000000-0005-0000-0000-0000FC450000}"/>
    <cellStyle name="Header2 3 2 2 2 4 7 3" xfId="24729" xr:uid="{00000000-0005-0000-0000-0000FD450000}"/>
    <cellStyle name="Header2 3 2 2 2 4 7 4" xfId="33819" xr:uid="{00000000-0005-0000-0000-0000FE450000}"/>
    <cellStyle name="Header2 3 2 2 2 4 8" xfId="17457" xr:uid="{00000000-0005-0000-0000-0000FF450000}"/>
    <cellStyle name="Header2 3 2 2 2 4 8 2" xfId="29274" xr:uid="{00000000-0005-0000-0000-000000460000}"/>
    <cellStyle name="Header2 3 2 2 2 4 8 2 2" xfId="39273" xr:uid="{00000000-0005-0000-0000-000001460000}"/>
    <cellStyle name="Header2 3 2 2 2 4 8 3" xfId="25032" xr:uid="{00000000-0005-0000-0000-000002460000}"/>
    <cellStyle name="Header2 3 2 2 2 4 8 4" xfId="34122" xr:uid="{00000000-0005-0000-0000-000003460000}"/>
    <cellStyle name="Header2 3 2 2 2 4 9" xfId="18478" xr:uid="{00000000-0005-0000-0000-000004460000}"/>
    <cellStyle name="Header2 3 2 2 2 4 9 2" xfId="30295" xr:uid="{00000000-0005-0000-0000-000005460000}"/>
    <cellStyle name="Header2 3 2 2 2 4 9 2 2" xfId="40294" xr:uid="{00000000-0005-0000-0000-000006460000}"/>
    <cellStyle name="Header2 3 2 2 2 4 9 3" xfId="25953" xr:uid="{00000000-0005-0000-0000-000007460000}"/>
    <cellStyle name="Header2 3 2 2 2 4 9 4" xfId="35143" xr:uid="{00000000-0005-0000-0000-000008460000}"/>
    <cellStyle name="Header2 3 2 2 2 5" xfId="15630" xr:uid="{00000000-0005-0000-0000-000009460000}"/>
    <cellStyle name="Header2 3 2 2 2 5 2" xfId="19163" xr:uid="{00000000-0005-0000-0000-00000A460000}"/>
    <cellStyle name="Header2 3 2 2 2 5 2 2" xfId="30980" xr:uid="{00000000-0005-0000-0000-00000B460000}"/>
    <cellStyle name="Header2 3 2 2 2 5 2 2 2" xfId="40979" xr:uid="{00000000-0005-0000-0000-00000C460000}"/>
    <cellStyle name="Header2 3 2 2 2 5 2 3" xfId="26638" xr:uid="{00000000-0005-0000-0000-00000D460000}"/>
    <cellStyle name="Header2 3 2 2 2 5 2 4" xfId="35828" xr:uid="{00000000-0005-0000-0000-00000E460000}"/>
    <cellStyle name="Header2 3 2 2 2 5 3" xfId="19769" xr:uid="{00000000-0005-0000-0000-00000F460000}"/>
    <cellStyle name="Header2 3 2 2 2 5 3 2" xfId="31586" xr:uid="{00000000-0005-0000-0000-000010460000}"/>
    <cellStyle name="Header2 3 2 2 2 5 3 2 2" xfId="41585" xr:uid="{00000000-0005-0000-0000-000011460000}"/>
    <cellStyle name="Header2 3 2 2 2 5 3 3" xfId="27244" xr:uid="{00000000-0005-0000-0000-000012460000}"/>
    <cellStyle name="Header2 3 2 2 2 5 3 4" xfId="36434" xr:uid="{00000000-0005-0000-0000-000013460000}"/>
    <cellStyle name="Header2 3 2 2 2 5 4" xfId="18892" xr:uid="{00000000-0005-0000-0000-000014460000}"/>
    <cellStyle name="Header2 3 2 2 2 5 4 2" xfId="30709" xr:uid="{00000000-0005-0000-0000-000015460000}"/>
    <cellStyle name="Header2 3 2 2 2 5 4 2 2" xfId="40708" xr:uid="{00000000-0005-0000-0000-000016460000}"/>
    <cellStyle name="Header2 3 2 2 2 5 4 3" xfId="26367" xr:uid="{00000000-0005-0000-0000-000017460000}"/>
    <cellStyle name="Header2 3 2 2 2 5 4 4" xfId="35557" xr:uid="{00000000-0005-0000-0000-000018460000}"/>
    <cellStyle name="Header2 3 2 2 2 5 5" xfId="20578" xr:uid="{00000000-0005-0000-0000-000019460000}"/>
    <cellStyle name="Header2 3 2 2 2 5 5 2" xfId="32395" xr:uid="{00000000-0005-0000-0000-00001A460000}"/>
    <cellStyle name="Header2 3 2 2 2 5 5 2 2" xfId="42394" xr:uid="{00000000-0005-0000-0000-00001B460000}"/>
    <cellStyle name="Header2 3 2 2 2 5 5 3" xfId="37243" xr:uid="{00000000-0005-0000-0000-00001C460000}"/>
    <cellStyle name="Header2 3 2 2 2 5 6" xfId="23508" xr:uid="{00000000-0005-0000-0000-00001D460000}"/>
    <cellStyle name="Header2 3 2 2 2 5 6 2" xfId="21041" xr:uid="{00000000-0005-0000-0000-00001E460000}"/>
    <cellStyle name="Header2 3 2 2 2 5 7" xfId="22859" xr:uid="{00000000-0005-0000-0000-00001F460000}"/>
    <cellStyle name="Header2 3 2 2 2 5 7 2" xfId="22186" xr:uid="{00000000-0005-0000-0000-000020460000}"/>
    <cellStyle name="Header2 3 2 2 2 5 8" xfId="22398" xr:uid="{00000000-0005-0000-0000-000021460000}"/>
    <cellStyle name="Header2 3 2 2 2 6" xfId="16211" xr:uid="{00000000-0005-0000-0000-000022460000}"/>
    <cellStyle name="Header2 3 2 2 2 6 2" xfId="19529" xr:uid="{00000000-0005-0000-0000-000023460000}"/>
    <cellStyle name="Header2 3 2 2 2 6 2 2" xfId="31346" xr:uid="{00000000-0005-0000-0000-000024460000}"/>
    <cellStyle name="Header2 3 2 2 2 6 2 2 2" xfId="41345" xr:uid="{00000000-0005-0000-0000-000025460000}"/>
    <cellStyle name="Header2 3 2 2 2 6 2 3" xfId="27004" xr:uid="{00000000-0005-0000-0000-000026460000}"/>
    <cellStyle name="Header2 3 2 2 2 6 2 4" xfId="36194" xr:uid="{00000000-0005-0000-0000-000027460000}"/>
    <cellStyle name="Header2 3 2 2 2 6 3" xfId="20135" xr:uid="{00000000-0005-0000-0000-000028460000}"/>
    <cellStyle name="Header2 3 2 2 2 6 3 2" xfId="31952" xr:uid="{00000000-0005-0000-0000-000029460000}"/>
    <cellStyle name="Header2 3 2 2 2 6 3 2 2" xfId="41951" xr:uid="{00000000-0005-0000-0000-00002A460000}"/>
    <cellStyle name="Header2 3 2 2 2 6 3 3" xfId="27610" xr:uid="{00000000-0005-0000-0000-00002B460000}"/>
    <cellStyle name="Header2 3 2 2 2 6 3 4" xfId="36800" xr:uid="{00000000-0005-0000-0000-00002C460000}"/>
    <cellStyle name="Header2 3 2 2 2 6 4" xfId="18037" xr:uid="{00000000-0005-0000-0000-00002D460000}"/>
    <cellStyle name="Header2 3 2 2 2 6 4 2" xfId="29854" xr:uid="{00000000-0005-0000-0000-00002E460000}"/>
    <cellStyle name="Header2 3 2 2 2 6 4 2 2" xfId="39853" xr:uid="{00000000-0005-0000-0000-00002F460000}"/>
    <cellStyle name="Header2 3 2 2 2 6 4 3" xfId="25612" xr:uid="{00000000-0005-0000-0000-000030460000}"/>
    <cellStyle name="Header2 3 2 2 2 6 4 4" xfId="34702" xr:uid="{00000000-0005-0000-0000-000031460000}"/>
    <cellStyle name="Header2 3 2 2 2 6 5" xfId="20944" xr:uid="{00000000-0005-0000-0000-000032460000}"/>
    <cellStyle name="Header2 3 2 2 2 6 5 2" xfId="32761" xr:uid="{00000000-0005-0000-0000-000033460000}"/>
    <cellStyle name="Header2 3 2 2 2 6 5 2 2" xfId="42760" xr:uid="{00000000-0005-0000-0000-000034460000}"/>
    <cellStyle name="Header2 3 2 2 2 6 5 3" xfId="37609" xr:uid="{00000000-0005-0000-0000-000035460000}"/>
    <cellStyle name="Header2 3 2 2 2 6 6" xfId="28028" xr:uid="{00000000-0005-0000-0000-000036460000}"/>
    <cellStyle name="Header2 3 2 2 2 6 6 2" xfId="38027" xr:uid="{00000000-0005-0000-0000-000037460000}"/>
    <cellStyle name="Header2 3 2 2 2 6 7" xfId="21441" xr:uid="{00000000-0005-0000-0000-000038460000}"/>
    <cellStyle name="Header2 3 2 2 2 7" xfId="15834" xr:uid="{00000000-0005-0000-0000-000039460000}"/>
    <cellStyle name="Header2 3 2 2 2 7 2" xfId="27651" xr:uid="{00000000-0005-0000-0000-00003A460000}"/>
    <cellStyle name="Header2 3 2 2 2 7 2 2" xfId="37650" xr:uid="{00000000-0005-0000-0000-00003B460000}"/>
    <cellStyle name="Header2 3 2 2 2 7 3" xfId="23712" xr:uid="{00000000-0005-0000-0000-00003C460000}"/>
    <cellStyle name="Header2 3 2 2 2 7 4" xfId="32802" xr:uid="{00000000-0005-0000-0000-00003D460000}"/>
    <cellStyle name="Header2 3 2 2 2 8" xfId="16639" xr:uid="{00000000-0005-0000-0000-00003E460000}"/>
    <cellStyle name="Header2 3 2 2 2 8 2" xfId="28456" xr:uid="{00000000-0005-0000-0000-00003F460000}"/>
    <cellStyle name="Header2 3 2 2 2 8 2 2" xfId="38455" xr:uid="{00000000-0005-0000-0000-000040460000}"/>
    <cellStyle name="Header2 3 2 2 2 8 3" xfId="24214" xr:uid="{00000000-0005-0000-0000-000041460000}"/>
    <cellStyle name="Header2 3 2 2 2 8 4" xfId="33304" xr:uid="{00000000-0005-0000-0000-000042460000}"/>
    <cellStyle name="Header2 3 2 2 2 9" xfId="17005" xr:uid="{00000000-0005-0000-0000-000043460000}"/>
    <cellStyle name="Header2 3 2 2 2 9 2" xfId="28822" xr:uid="{00000000-0005-0000-0000-000044460000}"/>
    <cellStyle name="Header2 3 2 2 2 9 2 2" xfId="38821" xr:uid="{00000000-0005-0000-0000-000045460000}"/>
    <cellStyle name="Header2 3 2 2 2 9 3" xfId="24580" xr:uid="{00000000-0005-0000-0000-000046460000}"/>
    <cellStyle name="Header2 3 2 2 2 9 4" xfId="33670" xr:uid="{00000000-0005-0000-0000-000047460000}"/>
    <cellStyle name="Header2 3 2 2 3" xfId="7833" xr:uid="{00000000-0005-0000-0000-000048460000}"/>
    <cellStyle name="Header2 3 2 2 3 10" xfId="17155" xr:uid="{00000000-0005-0000-0000-000049460000}"/>
    <cellStyle name="Header2 3 2 2 3 10 2" xfId="28972" xr:uid="{00000000-0005-0000-0000-00004A460000}"/>
    <cellStyle name="Header2 3 2 2 3 10 2 2" xfId="38971" xr:uid="{00000000-0005-0000-0000-00004B460000}"/>
    <cellStyle name="Header2 3 2 2 3 10 3" xfId="24730" xr:uid="{00000000-0005-0000-0000-00004C460000}"/>
    <cellStyle name="Header2 3 2 2 3 10 4" xfId="33820" xr:uid="{00000000-0005-0000-0000-00004D460000}"/>
    <cellStyle name="Header2 3 2 2 3 11" xfId="17458" xr:uid="{00000000-0005-0000-0000-00004E460000}"/>
    <cellStyle name="Header2 3 2 2 3 11 2" xfId="29275" xr:uid="{00000000-0005-0000-0000-00004F460000}"/>
    <cellStyle name="Header2 3 2 2 3 11 2 2" xfId="39274" xr:uid="{00000000-0005-0000-0000-000050460000}"/>
    <cellStyle name="Header2 3 2 2 3 11 3" xfId="25033" xr:uid="{00000000-0005-0000-0000-000051460000}"/>
    <cellStyle name="Header2 3 2 2 3 11 4" xfId="34123" xr:uid="{00000000-0005-0000-0000-000052460000}"/>
    <cellStyle name="Header2 3 2 2 3 12" xfId="18477" xr:uid="{00000000-0005-0000-0000-000053460000}"/>
    <cellStyle name="Header2 3 2 2 3 12 2" xfId="30294" xr:uid="{00000000-0005-0000-0000-000054460000}"/>
    <cellStyle name="Header2 3 2 2 3 12 2 2" xfId="40293" xr:uid="{00000000-0005-0000-0000-000055460000}"/>
    <cellStyle name="Header2 3 2 2 3 12 3" xfId="25952" xr:uid="{00000000-0005-0000-0000-000056460000}"/>
    <cellStyle name="Header2 3 2 2 3 12 4" xfId="35142" xr:uid="{00000000-0005-0000-0000-000057460000}"/>
    <cellStyle name="Header2 3 2 2 3 13" xfId="18771" xr:uid="{00000000-0005-0000-0000-000058460000}"/>
    <cellStyle name="Header2 3 2 2 3 13 2" xfId="30588" xr:uid="{00000000-0005-0000-0000-000059460000}"/>
    <cellStyle name="Header2 3 2 2 3 13 2 2" xfId="40587" xr:uid="{00000000-0005-0000-0000-00005A460000}"/>
    <cellStyle name="Header2 3 2 2 3 13 3" xfId="26246" xr:uid="{00000000-0005-0000-0000-00005B460000}"/>
    <cellStyle name="Header2 3 2 2 3 13 4" xfId="35436" xr:uid="{00000000-0005-0000-0000-00005C460000}"/>
    <cellStyle name="Header2 3 2 2 3 14" xfId="20218" xr:uid="{00000000-0005-0000-0000-00005D460000}"/>
    <cellStyle name="Header2 3 2 2 3 14 2" xfId="32035" xr:uid="{00000000-0005-0000-0000-00005E460000}"/>
    <cellStyle name="Header2 3 2 2 3 14 2 2" xfId="42034" xr:uid="{00000000-0005-0000-0000-00005F460000}"/>
    <cellStyle name="Header2 3 2 2 3 14 3" xfId="36883" xr:uid="{00000000-0005-0000-0000-000060460000}"/>
    <cellStyle name="Header2 3 2 2 3 15" xfId="23269" xr:uid="{00000000-0005-0000-0000-000061460000}"/>
    <cellStyle name="Header2 3 2 2 3 15 2" xfId="21970" xr:uid="{00000000-0005-0000-0000-000062460000}"/>
    <cellStyle name="Header2 3 2 2 3 16" xfId="22663" xr:uid="{00000000-0005-0000-0000-000063460000}"/>
    <cellStyle name="Header2 3 2 2 3 2" xfId="7834" xr:uid="{00000000-0005-0000-0000-000064460000}"/>
    <cellStyle name="Header2 3 2 2 3 2 10" xfId="18770" xr:uid="{00000000-0005-0000-0000-000065460000}"/>
    <cellStyle name="Header2 3 2 2 3 2 10 2" xfId="30587" xr:uid="{00000000-0005-0000-0000-000066460000}"/>
    <cellStyle name="Header2 3 2 2 3 2 10 2 2" xfId="40586" xr:uid="{00000000-0005-0000-0000-000067460000}"/>
    <cellStyle name="Header2 3 2 2 3 2 10 3" xfId="26245" xr:uid="{00000000-0005-0000-0000-000068460000}"/>
    <cellStyle name="Header2 3 2 2 3 2 10 4" xfId="35435" xr:uid="{00000000-0005-0000-0000-000069460000}"/>
    <cellStyle name="Header2 3 2 2 3 2 11" xfId="20317" xr:uid="{00000000-0005-0000-0000-00006A460000}"/>
    <cellStyle name="Header2 3 2 2 3 2 11 2" xfId="32134" xr:uid="{00000000-0005-0000-0000-00006B460000}"/>
    <cellStyle name="Header2 3 2 2 3 2 11 2 2" xfId="42133" xr:uid="{00000000-0005-0000-0000-00006C460000}"/>
    <cellStyle name="Header2 3 2 2 3 2 11 3" xfId="36982" xr:uid="{00000000-0005-0000-0000-00006D460000}"/>
    <cellStyle name="Header2 3 2 2 3 2 12" xfId="23268" xr:uid="{00000000-0005-0000-0000-00006E460000}"/>
    <cellStyle name="Header2 3 2 2 3 2 12 2" xfId="21183" xr:uid="{00000000-0005-0000-0000-00006F460000}"/>
    <cellStyle name="Header2 3 2 2 3 2 13" xfId="22662" xr:uid="{00000000-0005-0000-0000-000070460000}"/>
    <cellStyle name="Header2 3 2 2 3 2 2" xfId="15641" xr:uid="{00000000-0005-0000-0000-000071460000}"/>
    <cellStyle name="Header2 3 2 2 3 2 2 2" xfId="19152" xr:uid="{00000000-0005-0000-0000-000072460000}"/>
    <cellStyle name="Header2 3 2 2 3 2 2 2 2" xfId="30969" xr:uid="{00000000-0005-0000-0000-000073460000}"/>
    <cellStyle name="Header2 3 2 2 3 2 2 2 2 2" xfId="40968" xr:uid="{00000000-0005-0000-0000-000074460000}"/>
    <cellStyle name="Header2 3 2 2 3 2 2 2 3" xfId="26627" xr:uid="{00000000-0005-0000-0000-000075460000}"/>
    <cellStyle name="Header2 3 2 2 3 2 2 2 4" xfId="35817" xr:uid="{00000000-0005-0000-0000-000076460000}"/>
    <cellStyle name="Header2 3 2 2 3 2 2 3" xfId="19758" xr:uid="{00000000-0005-0000-0000-000077460000}"/>
    <cellStyle name="Header2 3 2 2 3 2 2 3 2" xfId="31575" xr:uid="{00000000-0005-0000-0000-000078460000}"/>
    <cellStyle name="Header2 3 2 2 3 2 2 3 2 2" xfId="41574" xr:uid="{00000000-0005-0000-0000-000079460000}"/>
    <cellStyle name="Header2 3 2 2 3 2 2 3 3" xfId="27233" xr:uid="{00000000-0005-0000-0000-00007A460000}"/>
    <cellStyle name="Header2 3 2 2 3 2 2 3 4" xfId="36423" xr:uid="{00000000-0005-0000-0000-00007B460000}"/>
    <cellStyle name="Header2 3 2 2 3 2 2 4" xfId="17699" xr:uid="{00000000-0005-0000-0000-00007C460000}"/>
    <cellStyle name="Header2 3 2 2 3 2 2 4 2" xfId="29516" xr:uid="{00000000-0005-0000-0000-00007D460000}"/>
    <cellStyle name="Header2 3 2 2 3 2 2 4 2 2" xfId="39515" xr:uid="{00000000-0005-0000-0000-00007E460000}"/>
    <cellStyle name="Header2 3 2 2 3 2 2 4 3" xfId="25274" xr:uid="{00000000-0005-0000-0000-00007F460000}"/>
    <cellStyle name="Header2 3 2 2 3 2 2 4 4" xfId="34364" xr:uid="{00000000-0005-0000-0000-000080460000}"/>
    <cellStyle name="Header2 3 2 2 3 2 2 5" xfId="20567" xr:uid="{00000000-0005-0000-0000-000081460000}"/>
    <cellStyle name="Header2 3 2 2 3 2 2 5 2" xfId="32384" xr:uid="{00000000-0005-0000-0000-000082460000}"/>
    <cellStyle name="Header2 3 2 2 3 2 2 5 2 2" xfId="42383" xr:uid="{00000000-0005-0000-0000-000083460000}"/>
    <cellStyle name="Header2 3 2 2 3 2 2 5 3" xfId="37232" xr:uid="{00000000-0005-0000-0000-000084460000}"/>
    <cellStyle name="Header2 3 2 2 3 2 2 6" xfId="23519" xr:uid="{00000000-0005-0000-0000-000085460000}"/>
    <cellStyle name="Header2 3 2 2 3 2 2 6 2" xfId="21864" xr:uid="{00000000-0005-0000-0000-000086460000}"/>
    <cellStyle name="Header2 3 2 2 3 2 2 7" xfId="23028" xr:uid="{00000000-0005-0000-0000-000087460000}"/>
    <cellStyle name="Header2 3 2 2 3 2 2 7 2" xfId="22085" xr:uid="{00000000-0005-0000-0000-000088460000}"/>
    <cellStyle name="Header2 3 2 2 3 2 2 8" xfId="22404" xr:uid="{00000000-0005-0000-0000-000089460000}"/>
    <cellStyle name="Header2 3 2 2 3 2 3" xfId="16222" xr:uid="{00000000-0005-0000-0000-00008A460000}"/>
    <cellStyle name="Header2 3 2 2 3 2 3 2" xfId="19446" xr:uid="{00000000-0005-0000-0000-00008B460000}"/>
    <cellStyle name="Header2 3 2 2 3 2 3 2 2" xfId="31263" xr:uid="{00000000-0005-0000-0000-00008C460000}"/>
    <cellStyle name="Header2 3 2 2 3 2 3 2 2 2" xfId="41262" xr:uid="{00000000-0005-0000-0000-00008D460000}"/>
    <cellStyle name="Header2 3 2 2 3 2 3 2 3" xfId="26921" xr:uid="{00000000-0005-0000-0000-00008E460000}"/>
    <cellStyle name="Header2 3 2 2 3 2 3 2 4" xfId="36111" xr:uid="{00000000-0005-0000-0000-00008F460000}"/>
    <cellStyle name="Header2 3 2 2 3 2 3 3" xfId="20052" xr:uid="{00000000-0005-0000-0000-000090460000}"/>
    <cellStyle name="Header2 3 2 2 3 2 3 3 2" xfId="31869" xr:uid="{00000000-0005-0000-0000-000091460000}"/>
    <cellStyle name="Header2 3 2 2 3 2 3 3 2 2" xfId="41868" xr:uid="{00000000-0005-0000-0000-000092460000}"/>
    <cellStyle name="Header2 3 2 2 3 2 3 3 3" xfId="27527" xr:uid="{00000000-0005-0000-0000-000093460000}"/>
    <cellStyle name="Header2 3 2 2 3 2 3 3 4" xfId="36717" xr:uid="{00000000-0005-0000-0000-000094460000}"/>
    <cellStyle name="Header2 3 2 2 3 2 3 4" xfId="17653" xr:uid="{00000000-0005-0000-0000-000095460000}"/>
    <cellStyle name="Header2 3 2 2 3 2 3 4 2" xfId="29470" xr:uid="{00000000-0005-0000-0000-000096460000}"/>
    <cellStyle name="Header2 3 2 2 3 2 3 4 2 2" xfId="39469" xr:uid="{00000000-0005-0000-0000-000097460000}"/>
    <cellStyle name="Header2 3 2 2 3 2 3 4 3" xfId="25228" xr:uid="{00000000-0005-0000-0000-000098460000}"/>
    <cellStyle name="Header2 3 2 2 3 2 3 4 4" xfId="34318" xr:uid="{00000000-0005-0000-0000-000099460000}"/>
    <cellStyle name="Header2 3 2 2 3 2 3 5" xfId="20861" xr:uid="{00000000-0005-0000-0000-00009A460000}"/>
    <cellStyle name="Header2 3 2 2 3 2 3 5 2" xfId="32678" xr:uid="{00000000-0005-0000-0000-00009B460000}"/>
    <cellStyle name="Header2 3 2 2 3 2 3 5 2 2" xfId="42677" xr:uid="{00000000-0005-0000-0000-00009C460000}"/>
    <cellStyle name="Header2 3 2 2 3 2 3 5 3" xfId="37526" xr:uid="{00000000-0005-0000-0000-00009D460000}"/>
    <cellStyle name="Header2 3 2 2 3 2 3 6" xfId="28039" xr:uid="{00000000-0005-0000-0000-00009E460000}"/>
    <cellStyle name="Header2 3 2 2 3 2 3 6 2" xfId="38038" xr:uid="{00000000-0005-0000-0000-00009F460000}"/>
    <cellStyle name="Header2 3 2 2 3 2 3 7" xfId="21496" xr:uid="{00000000-0005-0000-0000-0000A0460000}"/>
    <cellStyle name="Header2 3 2 2 3 2 4" xfId="15936" xr:uid="{00000000-0005-0000-0000-0000A1460000}"/>
    <cellStyle name="Header2 3 2 2 3 2 4 2" xfId="27753" xr:uid="{00000000-0005-0000-0000-0000A2460000}"/>
    <cellStyle name="Header2 3 2 2 3 2 4 2 2" xfId="37752" xr:uid="{00000000-0005-0000-0000-0000A3460000}"/>
    <cellStyle name="Header2 3 2 2 3 2 4 3" xfId="23814" xr:uid="{00000000-0005-0000-0000-0000A4460000}"/>
    <cellStyle name="Header2 3 2 2 3 2 4 4" xfId="32904" xr:uid="{00000000-0005-0000-0000-0000A5460000}"/>
    <cellStyle name="Header2 3 2 2 3 2 5" xfId="16628" xr:uid="{00000000-0005-0000-0000-0000A6460000}"/>
    <cellStyle name="Header2 3 2 2 3 2 5 2" xfId="28445" xr:uid="{00000000-0005-0000-0000-0000A7460000}"/>
    <cellStyle name="Header2 3 2 2 3 2 5 2 2" xfId="38444" xr:uid="{00000000-0005-0000-0000-0000A8460000}"/>
    <cellStyle name="Header2 3 2 2 3 2 5 3" xfId="24203" xr:uid="{00000000-0005-0000-0000-0000A9460000}"/>
    <cellStyle name="Header2 3 2 2 3 2 5 4" xfId="33293" xr:uid="{00000000-0005-0000-0000-0000AA460000}"/>
    <cellStyle name="Header2 3 2 2 3 2 6" xfId="16922" xr:uid="{00000000-0005-0000-0000-0000AB460000}"/>
    <cellStyle name="Header2 3 2 2 3 2 6 2" xfId="28739" xr:uid="{00000000-0005-0000-0000-0000AC460000}"/>
    <cellStyle name="Header2 3 2 2 3 2 6 2 2" xfId="38738" xr:uid="{00000000-0005-0000-0000-0000AD460000}"/>
    <cellStyle name="Header2 3 2 2 3 2 6 3" xfId="24497" xr:uid="{00000000-0005-0000-0000-0000AE460000}"/>
    <cellStyle name="Header2 3 2 2 3 2 6 4" xfId="33587" xr:uid="{00000000-0005-0000-0000-0000AF460000}"/>
    <cellStyle name="Header2 3 2 2 3 2 7" xfId="17156" xr:uid="{00000000-0005-0000-0000-0000B0460000}"/>
    <cellStyle name="Header2 3 2 2 3 2 7 2" xfId="28973" xr:uid="{00000000-0005-0000-0000-0000B1460000}"/>
    <cellStyle name="Header2 3 2 2 3 2 7 2 2" xfId="38972" xr:uid="{00000000-0005-0000-0000-0000B2460000}"/>
    <cellStyle name="Header2 3 2 2 3 2 7 3" xfId="24731" xr:uid="{00000000-0005-0000-0000-0000B3460000}"/>
    <cellStyle name="Header2 3 2 2 3 2 7 4" xfId="33821" xr:uid="{00000000-0005-0000-0000-0000B4460000}"/>
    <cellStyle name="Header2 3 2 2 3 2 8" xfId="17459" xr:uid="{00000000-0005-0000-0000-0000B5460000}"/>
    <cellStyle name="Header2 3 2 2 3 2 8 2" xfId="29276" xr:uid="{00000000-0005-0000-0000-0000B6460000}"/>
    <cellStyle name="Header2 3 2 2 3 2 8 2 2" xfId="39275" xr:uid="{00000000-0005-0000-0000-0000B7460000}"/>
    <cellStyle name="Header2 3 2 2 3 2 8 3" xfId="25034" xr:uid="{00000000-0005-0000-0000-0000B8460000}"/>
    <cellStyle name="Header2 3 2 2 3 2 8 4" xfId="34124" xr:uid="{00000000-0005-0000-0000-0000B9460000}"/>
    <cellStyle name="Header2 3 2 2 3 2 9" xfId="18476" xr:uid="{00000000-0005-0000-0000-0000BA460000}"/>
    <cellStyle name="Header2 3 2 2 3 2 9 2" xfId="30293" xr:uid="{00000000-0005-0000-0000-0000BB460000}"/>
    <cellStyle name="Header2 3 2 2 3 2 9 2 2" xfId="40292" xr:uid="{00000000-0005-0000-0000-0000BC460000}"/>
    <cellStyle name="Header2 3 2 2 3 2 9 3" xfId="25951" xr:uid="{00000000-0005-0000-0000-0000BD460000}"/>
    <cellStyle name="Header2 3 2 2 3 2 9 4" xfId="35141" xr:uid="{00000000-0005-0000-0000-0000BE460000}"/>
    <cellStyle name="Header2 3 2 2 3 3" xfId="7835" xr:uid="{00000000-0005-0000-0000-0000BF460000}"/>
    <cellStyle name="Header2 3 2 2 3 3 10" xfId="18769" xr:uid="{00000000-0005-0000-0000-0000C0460000}"/>
    <cellStyle name="Header2 3 2 2 3 3 10 2" xfId="30586" xr:uid="{00000000-0005-0000-0000-0000C1460000}"/>
    <cellStyle name="Header2 3 2 2 3 3 10 2 2" xfId="40585" xr:uid="{00000000-0005-0000-0000-0000C2460000}"/>
    <cellStyle name="Header2 3 2 2 3 3 10 3" xfId="26244" xr:uid="{00000000-0005-0000-0000-0000C3460000}"/>
    <cellStyle name="Header2 3 2 2 3 3 10 4" xfId="35434" xr:uid="{00000000-0005-0000-0000-0000C4460000}"/>
    <cellStyle name="Header2 3 2 2 3 3 11" xfId="18242" xr:uid="{00000000-0005-0000-0000-0000C5460000}"/>
    <cellStyle name="Header2 3 2 2 3 3 11 2" xfId="30059" xr:uid="{00000000-0005-0000-0000-0000C6460000}"/>
    <cellStyle name="Header2 3 2 2 3 3 11 2 2" xfId="40058" xr:uid="{00000000-0005-0000-0000-0000C7460000}"/>
    <cellStyle name="Header2 3 2 2 3 3 11 3" xfId="34907" xr:uid="{00000000-0005-0000-0000-0000C8460000}"/>
    <cellStyle name="Header2 3 2 2 3 3 12" xfId="23267" xr:uid="{00000000-0005-0000-0000-0000C9460000}"/>
    <cellStyle name="Header2 3 2 2 3 3 12 2" xfId="21184" xr:uid="{00000000-0005-0000-0000-0000CA460000}"/>
    <cellStyle name="Header2 3 2 2 3 3 13" xfId="22661" xr:uid="{00000000-0005-0000-0000-0000CB460000}"/>
    <cellStyle name="Header2 3 2 2 3 3 2" xfId="15642" xr:uid="{00000000-0005-0000-0000-0000CC460000}"/>
    <cellStyle name="Header2 3 2 2 3 3 2 2" xfId="19151" xr:uid="{00000000-0005-0000-0000-0000CD460000}"/>
    <cellStyle name="Header2 3 2 2 3 3 2 2 2" xfId="30968" xr:uid="{00000000-0005-0000-0000-0000CE460000}"/>
    <cellStyle name="Header2 3 2 2 3 3 2 2 2 2" xfId="40967" xr:uid="{00000000-0005-0000-0000-0000CF460000}"/>
    <cellStyle name="Header2 3 2 2 3 3 2 2 3" xfId="26626" xr:uid="{00000000-0005-0000-0000-0000D0460000}"/>
    <cellStyle name="Header2 3 2 2 3 3 2 2 4" xfId="35816" xr:uid="{00000000-0005-0000-0000-0000D1460000}"/>
    <cellStyle name="Header2 3 2 2 3 3 2 3" xfId="19757" xr:uid="{00000000-0005-0000-0000-0000D2460000}"/>
    <cellStyle name="Header2 3 2 2 3 3 2 3 2" xfId="31574" xr:uid="{00000000-0005-0000-0000-0000D3460000}"/>
    <cellStyle name="Header2 3 2 2 3 3 2 3 2 2" xfId="41573" xr:uid="{00000000-0005-0000-0000-0000D4460000}"/>
    <cellStyle name="Header2 3 2 2 3 3 2 3 3" xfId="27232" xr:uid="{00000000-0005-0000-0000-0000D5460000}"/>
    <cellStyle name="Header2 3 2 2 3 3 2 3 4" xfId="36422" xr:uid="{00000000-0005-0000-0000-0000D6460000}"/>
    <cellStyle name="Header2 3 2 2 3 3 2 4" xfId="18898" xr:uid="{00000000-0005-0000-0000-0000D7460000}"/>
    <cellStyle name="Header2 3 2 2 3 3 2 4 2" xfId="30715" xr:uid="{00000000-0005-0000-0000-0000D8460000}"/>
    <cellStyle name="Header2 3 2 2 3 3 2 4 2 2" xfId="40714" xr:uid="{00000000-0005-0000-0000-0000D9460000}"/>
    <cellStyle name="Header2 3 2 2 3 3 2 4 3" xfId="26373" xr:uid="{00000000-0005-0000-0000-0000DA460000}"/>
    <cellStyle name="Header2 3 2 2 3 3 2 4 4" xfId="35563" xr:uid="{00000000-0005-0000-0000-0000DB460000}"/>
    <cellStyle name="Header2 3 2 2 3 3 2 5" xfId="20566" xr:uid="{00000000-0005-0000-0000-0000DC460000}"/>
    <cellStyle name="Header2 3 2 2 3 3 2 5 2" xfId="32383" xr:uid="{00000000-0005-0000-0000-0000DD460000}"/>
    <cellStyle name="Header2 3 2 2 3 3 2 5 2 2" xfId="42382" xr:uid="{00000000-0005-0000-0000-0000DE460000}"/>
    <cellStyle name="Header2 3 2 2 3 3 2 5 3" xfId="37231" xr:uid="{00000000-0005-0000-0000-0000DF460000}"/>
    <cellStyle name="Header2 3 2 2 3 3 2 6" xfId="23520" xr:uid="{00000000-0005-0000-0000-0000E0460000}"/>
    <cellStyle name="Header2 3 2 2 3 3 2 6 2" xfId="21863" xr:uid="{00000000-0005-0000-0000-0000E1460000}"/>
    <cellStyle name="Header2 3 2 2 3 3 2 7" xfId="23027" xr:uid="{00000000-0005-0000-0000-0000E2460000}"/>
    <cellStyle name="Header2 3 2 2 3 3 2 7 2" xfId="22086" xr:uid="{00000000-0005-0000-0000-0000E3460000}"/>
    <cellStyle name="Header2 3 2 2 3 3 2 8" xfId="22405" xr:uid="{00000000-0005-0000-0000-0000E4460000}"/>
    <cellStyle name="Header2 3 2 2 3 3 3" xfId="16223" xr:uid="{00000000-0005-0000-0000-0000E5460000}"/>
    <cellStyle name="Header2 3 2 2 3 3 3 2" xfId="19445" xr:uid="{00000000-0005-0000-0000-0000E6460000}"/>
    <cellStyle name="Header2 3 2 2 3 3 3 2 2" xfId="31262" xr:uid="{00000000-0005-0000-0000-0000E7460000}"/>
    <cellStyle name="Header2 3 2 2 3 3 3 2 2 2" xfId="41261" xr:uid="{00000000-0005-0000-0000-0000E8460000}"/>
    <cellStyle name="Header2 3 2 2 3 3 3 2 3" xfId="26920" xr:uid="{00000000-0005-0000-0000-0000E9460000}"/>
    <cellStyle name="Header2 3 2 2 3 3 3 2 4" xfId="36110" xr:uid="{00000000-0005-0000-0000-0000EA460000}"/>
    <cellStyle name="Header2 3 2 2 3 3 3 3" xfId="20051" xr:uid="{00000000-0005-0000-0000-0000EB460000}"/>
    <cellStyle name="Header2 3 2 2 3 3 3 3 2" xfId="31868" xr:uid="{00000000-0005-0000-0000-0000EC460000}"/>
    <cellStyle name="Header2 3 2 2 3 3 3 3 2 2" xfId="41867" xr:uid="{00000000-0005-0000-0000-0000ED460000}"/>
    <cellStyle name="Header2 3 2 2 3 3 3 3 3" xfId="27526" xr:uid="{00000000-0005-0000-0000-0000EE460000}"/>
    <cellStyle name="Header2 3 2 2 3 3 3 3 4" xfId="36716" xr:uid="{00000000-0005-0000-0000-0000EF460000}"/>
    <cellStyle name="Header2 3 2 2 3 3 3 4" xfId="18066" xr:uid="{00000000-0005-0000-0000-0000F0460000}"/>
    <cellStyle name="Header2 3 2 2 3 3 3 4 2" xfId="29883" xr:uid="{00000000-0005-0000-0000-0000F1460000}"/>
    <cellStyle name="Header2 3 2 2 3 3 3 4 2 2" xfId="39882" xr:uid="{00000000-0005-0000-0000-0000F2460000}"/>
    <cellStyle name="Header2 3 2 2 3 3 3 4 3" xfId="25641" xr:uid="{00000000-0005-0000-0000-0000F3460000}"/>
    <cellStyle name="Header2 3 2 2 3 3 3 4 4" xfId="34731" xr:uid="{00000000-0005-0000-0000-0000F4460000}"/>
    <cellStyle name="Header2 3 2 2 3 3 3 5" xfId="20860" xr:uid="{00000000-0005-0000-0000-0000F5460000}"/>
    <cellStyle name="Header2 3 2 2 3 3 3 5 2" xfId="32677" xr:uid="{00000000-0005-0000-0000-0000F6460000}"/>
    <cellStyle name="Header2 3 2 2 3 3 3 5 2 2" xfId="42676" xr:uid="{00000000-0005-0000-0000-0000F7460000}"/>
    <cellStyle name="Header2 3 2 2 3 3 3 5 3" xfId="37525" xr:uid="{00000000-0005-0000-0000-0000F8460000}"/>
    <cellStyle name="Header2 3 2 2 3 3 3 6" xfId="28040" xr:uid="{00000000-0005-0000-0000-0000F9460000}"/>
    <cellStyle name="Header2 3 2 2 3 3 3 6 2" xfId="38039" xr:uid="{00000000-0005-0000-0000-0000FA460000}"/>
    <cellStyle name="Header2 3 2 2 3 3 3 7" xfId="21497" xr:uid="{00000000-0005-0000-0000-0000FB460000}"/>
    <cellStyle name="Header2 3 2 2 3 3 4" xfId="15937" xr:uid="{00000000-0005-0000-0000-0000FC460000}"/>
    <cellStyle name="Header2 3 2 2 3 3 4 2" xfId="27754" xr:uid="{00000000-0005-0000-0000-0000FD460000}"/>
    <cellStyle name="Header2 3 2 2 3 3 4 2 2" xfId="37753" xr:uid="{00000000-0005-0000-0000-0000FE460000}"/>
    <cellStyle name="Header2 3 2 2 3 3 4 3" xfId="23815" xr:uid="{00000000-0005-0000-0000-0000FF460000}"/>
    <cellStyle name="Header2 3 2 2 3 3 4 4" xfId="32905" xr:uid="{00000000-0005-0000-0000-000000470000}"/>
    <cellStyle name="Header2 3 2 2 3 3 5" xfId="16627" xr:uid="{00000000-0005-0000-0000-000001470000}"/>
    <cellStyle name="Header2 3 2 2 3 3 5 2" xfId="28444" xr:uid="{00000000-0005-0000-0000-000002470000}"/>
    <cellStyle name="Header2 3 2 2 3 3 5 2 2" xfId="38443" xr:uid="{00000000-0005-0000-0000-000003470000}"/>
    <cellStyle name="Header2 3 2 2 3 3 5 3" xfId="24202" xr:uid="{00000000-0005-0000-0000-000004470000}"/>
    <cellStyle name="Header2 3 2 2 3 3 5 4" xfId="33292" xr:uid="{00000000-0005-0000-0000-000005470000}"/>
    <cellStyle name="Header2 3 2 2 3 3 6" xfId="16921" xr:uid="{00000000-0005-0000-0000-000006470000}"/>
    <cellStyle name="Header2 3 2 2 3 3 6 2" xfId="28738" xr:uid="{00000000-0005-0000-0000-000007470000}"/>
    <cellStyle name="Header2 3 2 2 3 3 6 2 2" xfId="38737" xr:uid="{00000000-0005-0000-0000-000008470000}"/>
    <cellStyle name="Header2 3 2 2 3 3 6 3" xfId="24496" xr:uid="{00000000-0005-0000-0000-000009470000}"/>
    <cellStyle name="Header2 3 2 2 3 3 6 4" xfId="33586" xr:uid="{00000000-0005-0000-0000-00000A470000}"/>
    <cellStyle name="Header2 3 2 2 3 3 7" xfId="17157" xr:uid="{00000000-0005-0000-0000-00000B470000}"/>
    <cellStyle name="Header2 3 2 2 3 3 7 2" xfId="28974" xr:uid="{00000000-0005-0000-0000-00000C470000}"/>
    <cellStyle name="Header2 3 2 2 3 3 7 2 2" xfId="38973" xr:uid="{00000000-0005-0000-0000-00000D470000}"/>
    <cellStyle name="Header2 3 2 2 3 3 7 3" xfId="24732" xr:uid="{00000000-0005-0000-0000-00000E470000}"/>
    <cellStyle name="Header2 3 2 2 3 3 7 4" xfId="33822" xr:uid="{00000000-0005-0000-0000-00000F470000}"/>
    <cellStyle name="Header2 3 2 2 3 3 8" xfId="17460" xr:uid="{00000000-0005-0000-0000-000010470000}"/>
    <cellStyle name="Header2 3 2 2 3 3 8 2" xfId="29277" xr:uid="{00000000-0005-0000-0000-000011470000}"/>
    <cellStyle name="Header2 3 2 2 3 3 8 2 2" xfId="39276" xr:uid="{00000000-0005-0000-0000-000012470000}"/>
    <cellStyle name="Header2 3 2 2 3 3 8 3" xfId="25035" xr:uid="{00000000-0005-0000-0000-000013470000}"/>
    <cellStyle name="Header2 3 2 2 3 3 8 4" xfId="34125" xr:uid="{00000000-0005-0000-0000-000014470000}"/>
    <cellStyle name="Header2 3 2 2 3 3 9" xfId="18475" xr:uid="{00000000-0005-0000-0000-000015470000}"/>
    <cellStyle name="Header2 3 2 2 3 3 9 2" xfId="30292" xr:uid="{00000000-0005-0000-0000-000016470000}"/>
    <cellStyle name="Header2 3 2 2 3 3 9 2 2" xfId="40291" xr:uid="{00000000-0005-0000-0000-000017470000}"/>
    <cellStyle name="Header2 3 2 2 3 3 9 3" xfId="25950" xr:uid="{00000000-0005-0000-0000-000018470000}"/>
    <cellStyle name="Header2 3 2 2 3 3 9 4" xfId="35140" xr:uid="{00000000-0005-0000-0000-000019470000}"/>
    <cellStyle name="Header2 3 2 2 3 4" xfId="7836" xr:uid="{00000000-0005-0000-0000-00001A470000}"/>
    <cellStyle name="Header2 3 2 2 3 4 10" xfId="18768" xr:uid="{00000000-0005-0000-0000-00001B470000}"/>
    <cellStyle name="Header2 3 2 2 3 4 10 2" xfId="30585" xr:uid="{00000000-0005-0000-0000-00001C470000}"/>
    <cellStyle name="Header2 3 2 2 3 4 10 2 2" xfId="40584" xr:uid="{00000000-0005-0000-0000-00001D470000}"/>
    <cellStyle name="Header2 3 2 2 3 4 10 3" xfId="26243" xr:uid="{00000000-0005-0000-0000-00001E470000}"/>
    <cellStyle name="Header2 3 2 2 3 4 10 4" xfId="35433" xr:uid="{00000000-0005-0000-0000-00001F470000}"/>
    <cellStyle name="Header2 3 2 2 3 4 11" xfId="20217" xr:uid="{00000000-0005-0000-0000-000020470000}"/>
    <cellStyle name="Header2 3 2 2 3 4 11 2" xfId="32034" xr:uid="{00000000-0005-0000-0000-000021470000}"/>
    <cellStyle name="Header2 3 2 2 3 4 11 2 2" xfId="42033" xr:uid="{00000000-0005-0000-0000-000022470000}"/>
    <cellStyle name="Header2 3 2 2 3 4 11 3" xfId="36882" xr:uid="{00000000-0005-0000-0000-000023470000}"/>
    <cellStyle name="Header2 3 2 2 3 4 12" xfId="23266" xr:uid="{00000000-0005-0000-0000-000024470000}"/>
    <cellStyle name="Header2 3 2 2 3 4 12 2" xfId="21185" xr:uid="{00000000-0005-0000-0000-000025470000}"/>
    <cellStyle name="Header2 3 2 2 3 4 13" xfId="22660" xr:uid="{00000000-0005-0000-0000-000026470000}"/>
    <cellStyle name="Header2 3 2 2 3 4 2" xfId="15643" xr:uid="{00000000-0005-0000-0000-000027470000}"/>
    <cellStyle name="Header2 3 2 2 3 4 2 2" xfId="19150" xr:uid="{00000000-0005-0000-0000-000028470000}"/>
    <cellStyle name="Header2 3 2 2 3 4 2 2 2" xfId="30967" xr:uid="{00000000-0005-0000-0000-000029470000}"/>
    <cellStyle name="Header2 3 2 2 3 4 2 2 2 2" xfId="40966" xr:uid="{00000000-0005-0000-0000-00002A470000}"/>
    <cellStyle name="Header2 3 2 2 3 4 2 2 3" xfId="26625" xr:uid="{00000000-0005-0000-0000-00002B470000}"/>
    <cellStyle name="Header2 3 2 2 3 4 2 2 4" xfId="35815" xr:uid="{00000000-0005-0000-0000-00002C470000}"/>
    <cellStyle name="Header2 3 2 2 3 4 2 3" xfId="19756" xr:uid="{00000000-0005-0000-0000-00002D470000}"/>
    <cellStyle name="Header2 3 2 2 3 4 2 3 2" xfId="31573" xr:uid="{00000000-0005-0000-0000-00002E470000}"/>
    <cellStyle name="Header2 3 2 2 3 4 2 3 2 2" xfId="41572" xr:uid="{00000000-0005-0000-0000-00002F470000}"/>
    <cellStyle name="Header2 3 2 2 3 4 2 3 3" xfId="27231" xr:uid="{00000000-0005-0000-0000-000030470000}"/>
    <cellStyle name="Header2 3 2 2 3 4 2 3 4" xfId="36421" xr:uid="{00000000-0005-0000-0000-000031470000}"/>
    <cellStyle name="Header2 3 2 2 3 4 2 4" xfId="18146" xr:uid="{00000000-0005-0000-0000-000032470000}"/>
    <cellStyle name="Header2 3 2 2 3 4 2 4 2" xfId="29963" xr:uid="{00000000-0005-0000-0000-000033470000}"/>
    <cellStyle name="Header2 3 2 2 3 4 2 4 2 2" xfId="39962" xr:uid="{00000000-0005-0000-0000-000034470000}"/>
    <cellStyle name="Header2 3 2 2 3 4 2 4 3" xfId="25721" xr:uid="{00000000-0005-0000-0000-000035470000}"/>
    <cellStyle name="Header2 3 2 2 3 4 2 4 4" xfId="34811" xr:uid="{00000000-0005-0000-0000-000036470000}"/>
    <cellStyle name="Header2 3 2 2 3 4 2 5" xfId="20565" xr:uid="{00000000-0005-0000-0000-000037470000}"/>
    <cellStyle name="Header2 3 2 2 3 4 2 5 2" xfId="32382" xr:uid="{00000000-0005-0000-0000-000038470000}"/>
    <cellStyle name="Header2 3 2 2 3 4 2 5 2 2" xfId="42381" xr:uid="{00000000-0005-0000-0000-000039470000}"/>
    <cellStyle name="Header2 3 2 2 3 4 2 5 3" xfId="37230" xr:uid="{00000000-0005-0000-0000-00003A470000}"/>
    <cellStyle name="Header2 3 2 2 3 4 2 6" xfId="23521" xr:uid="{00000000-0005-0000-0000-00003B470000}"/>
    <cellStyle name="Header2 3 2 2 3 4 2 6 2" xfId="21862" xr:uid="{00000000-0005-0000-0000-00003C470000}"/>
    <cellStyle name="Header2 3 2 2 3 4 2 7" xfId="23026" xr:uid="{00000000-0005-0000-0000-00003D470000}"/>
    <cellStyle name="Header2 3 2 2 3 4 2 7 2" xfId="22087" xr:uid="{00000000-0005-0000-0000-00003E470000}"/>
    <cellStyle name="Header2 3 2 2 3 4 2 8" xfId="22406" xr:uid="{00000000-0005-0000-0000-00003F470000}"/>
    <cellStyle name="Header2 3 2 2 3 4 3" xfId="16224" xr:uid="{00000000-0005-0000-0000-000040470000}"/>
    <cellStyle name="Header2 3 2 2 3 4 3 2" xfId="19444" xr:uid="{00000000-0005-0000-0000-000041470000}"/>
    <cellStyle name="Header2 3 2 2 3 4 3 2 2" xfId="31261" xr:uid="{00000000-0005-0000-0000-000042470000}"/>
    <cellStyle name="Header2 3 2 2 3 4 3 2 2 2" xfId="41260" xr:uid="{00000000-0005-0000-0000-000043470000}"/>
    <cellStyle name="Header2 3 2 2 3 4 3 2 3" xfId="26919" xr:uid="{00000000-0005-0000-0000-000044470000}"/>
    <cellStyle name="Header2 3 2 2 3 4 3 2 4" xfId="36109" xr:uid="{00000000-0005-0000-0000-000045470000}"/>
    <cellStyle name="Header2 3 2 2 3 4 3 3" xfId="20050" xr:uid="{00000000-0005-0000-0000-000046470000}"/>
    <cellStyle name="Header2 3 2 2 3 4 3 3 2" xfId="31867" xr:uid="{00000000-0005-0000-0000-000047470000}"/>
    <cellStyle name="Header2 3 2 2 3 4 3 3 2 2" xfId="41866" xr:uid="{00000000-0005-0000-0000-000048470000}"/>
    <cellStyle name="Header2 3 2 2 3 4 3 3 3" xfId="27525" xr:uid="{00000000-0005-0000-0000-000049470000}"/>
    <cellStyle name="Header2 3 2 2 3 4 3 3 4" xfId="36715" xr:uid="{00000000-0005-0000-0000-00004A470000}"/>
    <cellStyle name="Header2 3 2 2 3 4 3 4" xfId="17904" xr:uid="{00000000-0005-0000-0000-00004B470000}"/>
    <cellStyle name="Header2 3 2 2 3 4 3 4 2" xfId="29721" xr:uid="{00000000-0005-0000-0000-00004C470000}"/>
    <cellStyle name="Header2 3 2 2 3 4 3 4 2 2" xfId="39720" xr:uid="{00000000-0005-0000-0000-00004D470000}"/>
    <cellStyle name="Header2 3 2 2 3 4 3 4 3" xfId="25479" xr:uid="{00000000-0005-0000-0000-00004E470000}"/>
    <cellStyle name="Header2 3 2 2 3 4 3 4 4" xfId="34569" xr:uid="{00000000-0005-0000-0000-00004F470000}"/>
    <cellStyle name="Header2 3 2 2 3 4 3 5" xfId="20859" xr:uid="{00000000-0005-0000-0000-000050470000}"/>
    <cellStyle name="Header2 3 2 2 3 4 3 5 2" xfId="32676" xr:uid="{00000000-0005-0000-0000-000051470000}"/>
    <cellStyle name="Header2 3 2 2 3 4 3 5 2 2" xfId="42675" xr:uid="{00000000-0005-0000-0000-000052470000}"/>
    <cellStyle name="Header2 3 2 2 3 4 3 5 3" xfId="37524" xr:uid="{00000000-0005-0000-0000-000053470000}"/>
    <cellStyle name="Header2 3 2 2 3 4 3 6" xfId="28041" xr:uid="{00000000-0005-0000-0000-000054470000}"/>
    <cellStyle name="Header2 3 2 2 3 4 3 6 2" xfId="38040" xr:uid="{00000000-0005-0000-0000-000055470000}"/>
    <cellStyle name="Header2 3 2 2 3 4 3 7" xfId="22246" xr:uid="{00000000-0005-0000-0000-000056470000}"/>
    <cellStyle name="Header2 3 2 2 3 4 4" xfId="15938" xr:uid="{00000000-0005-0000-0000-000057470000}"/>
    <cellStyle name="Header2 3 2 2 3 4 4 2" xfId="27755" xr:uid="{00000000-0005-0000-0000-000058470000}"/>
    <cellStyle name="Header2 3 2 2 3 4 4 2 2" xfId="37754" xr:uid="{00000000-0005-0000-0000-000059470000}"/>
    <cellStyle name="Header2 3 2 2 3 4 4 3" xfId="23816" xr:uid="{00000000-0005-0000-0000-00005A470000}"/>
    <cellStyle name="Header2 3 2 2 3 4 4 4" xfId="32906" xr:uid="{00000000-0005-0000-0000-00005B470000}"/>
    <cellStyle name="Header2 3 2 2 3 4 5" xfId="16626" xr:uid="{00000000-0005-0000-0000-00005C470000}"/>
    <cellStyle name="Header2 3 2 2 3 4 5 2" xfId="28443" xr:uid="{00000000-0005-0000-0000-00005D470000}"/>
    <cellStyle name="Header2 3 2 2 3 4 5 2 2" xfId="38442" xr:uid="{00000000-0005-0000-0000-00005E470000}"/>
    <cellStyle name="Header2 3 2 2 3 4 5 3" xfId="24201" xr:uid="{00000000-0005-0000-0000-00005F470000}"/>
    <cellStyle name="Header2 3 2 2 3 4 5 4" xfId="33291" xr:uid="{00000000-0005-0000-0000-000060470000}"/>
    <cellStyle name="Header2 3 2 2 3 4 6" xfId="16920" xr:uid="{00000000-0005-0000-0000-000061470000}"/>
    <cellStyle name="Header2 3 2 2 3 4 6 2" xfId="28737" xr:uid="{00000000-0005-0000-0000-000062470000}"/>
    <cellStyle name="Header2 3 2 2 3 4 6 2 2" xfId="38736" xr:uid="{00000000-0005-0000-0000-000063470000}"/>
    <cellStyle name="Header2 3 2 2 3 4 6 3" xfId="24495" xr:uid="{00000000-0005-0000-0000-000064470000}"/>
    <cellStyle name="Header2 3 2 2 3 4 6 4" xfId="33585" xr:uid="{00000000-0005-0000-0000-000065470000}"/>
    <cellStyle name="Header2 3 2 2 3 4 7" xfId="17158" xr:uid="{00000000-0005-0000-0000-000066470000}"/>
    <cellStyle name="Header2 3 2 2 3 4 7 2" xfId="28975" xr:uid="{00000000-0005-0000-0000-000067470000}"/>
    <cellStyle name="Header2 3 2 2 3 4 7 2 2" xfId="38974" xr:uid="{00000000-0005-0000-0000-000068470000}"/>
    <cellStyle name="Header2 3 2 2 3 4 7 3" xfId="24733" xr:uid="{00000000-0005-0000-0000-000069470000}"/>
    <cellStyle name="Header2 3 2 2 3 4 7 4" xfId="33823" xr:uid="{00000000-0005-0000-0000-00006A470000}"/>
    <cellStyle name="Header2 3 2 2 3 4 8" xfId="17461" xr:uid="{00000000-0005-0000-0000-00006B470000}"/>
    <cellStyle name="Header2 3 2 2 3 4 8 2" xfId="29278" xr:uid="{00000000-0005-0000-0000-00006C470000}"/>
    <cellStyle name="Header2 3 2 2 3 4 8 2 2" xfId="39277" xr:uid="{00000000-0005-0000-0000-00006D470000}"/>
    <cellStyle name="Header2 3 2 2 3 4 8 3" xfId="25036" xr:uid="{00000000-0005-0000-0000-00006E470000}"/>
    <cellStyle name="Header2 3 2 2 3 4 8 4" xfId="34126" xr:uid="{00000000-0005-0000-0000-00006F470000}"/>
    <cellStyle name="Header2 3 2 2 3 4 9" xfId="18474" xr:uid="{00000000-0005-0000-0000-000070470000}"/>
    <cellStyle name="Header2 3 2 2 3 4 9 2" xfId="30291" xr:uid="{00000000-0005-0000-0000-000071470000}"/>
    <cellStyle name="Header2 3 2 2 3 4 9 2 2" xfId="40290" xr:uid="{00000000-0005-0000-0000-000072470000}"/>
    <cellStyle name="Header2 3 2 2 3 4 9 3" xfId="25949" xr:uid="{00000000-0005-0000-0000-000073470000}"/>
    <cellStyle name="Header2 3 2 2 3 4 9 4" xfId="35139" xr:uid="{00000000-0005-0000-0000-000074470000}"/>
    <cellStyle name="Header2 3 2 2 3 5" xfId="15640" xr:uid="{00000000-0005-0000-0000-000075470000}"/>
    <cellStyle name="Header2 3 2 2 3 5 2" xfId="19153" xr:uid="{00000000-0005-0000-0000-000076470000}"/>
    <cellStyle name="Header2 3 2 2 3 5 2 2" xfId="30970" xr:uid="{00000000-0005-0000-0000-000077470000}"/>
    <cellStyle name="Header2 3 2 2 3 5 2 2 2" xfId="40969" xr:uid="{00000000-0005-0000-0000-000078470000}"/>
    <cellStyle name="Header2 3 2 2 3 5 2 3" xfId="26628" xr:uid="{00000000-0005-0000-0000-000079470000}"/>
    <cellStyle name="Header2 3 2 2 3 5 2 4" xfId="35818" xr:uid="{00000000-0005-0000-0000-00007A470000}"/>
    <cellStyle name="Header2 3 2 2 3 5 3" xfId="19759" xr:uid="{00000000-0005-0000-0000-00007B470000}"/>
    <cellStyle name="Header2 3 2 2 3 5 3 2" xfId="31576" xr:uid="{00000000-0005-0000-0000-00007C470000}"/>
    <cellStyle name="Header2 3 2 2 3 5 3 2 2" xfId="41575" xr:uid="{00000000-0005-0000-0000-00007D470000}"/>
    <cellStyle name="Header2 3 2 2 3 5 3 3" xfId="27234" xr:uid="{00000000-0005-0000-0000-00007E470000}"/>
    <cellStyle name="Header2 3 2 2 3 5 3 4" xfId="36424" xr:uid="{00000000-0005-0000-0000-00007F470000}"/>
    <cellStyle name="Header2 3 2 2 3 5 4" xfId="18897" xr:uid="{00000000-0005-0000-0000-000080470000}"/>
    <cellStyle name="Header2 3 2 2 3 5 4 2" xfId="30714" xr:uid="{00000000-0005-0000-0000-000081470000}"/>
    <cellStyle name="Header2 3 2 2 3 5 4 2 2" xfId="40713" xr:uid="{00000000-0005-0000-0000-000082470000}"/>
    <cellStyle name="Header2 3 2 2 3 5 4 3" xfId="26372" xr:uid="{00000000-0005-0000-0000-000083470000}"/>
    <cellStyle name="Header2 3 2 2 3 5 4 4" xfId="35562" xr:uid="{00000000-0005-0000-0000-000084470000}"/>
    <cellStyle name="Header2 3 2 2 3 5 5" xfId="20568" xr:uid="{00000000-0005-0000-0000-000085470000}"/>
    <cellStyle name="Header2 3 2 2 3 5 5 2" xfId="32385" xr:uid="{00000000-0005-0000-0000-000086470000}"/>
    <cellStyle name="Header2 3 2 2 3 5 5 2 2" xfId="42384" xr:uid="{00000000-0005-0000-0000-000087470000}"/>
    <cellStyle name="Header2 3 2 2 3 5 5 3" xfId="37233" xr:uid="{00000000-0005-0000-0000-000088470000}"/>
    <cellStyle name="Header2 3 2 2 3 5 6" xfId="23518" xr:uid="{00000000-0005-0000-0000-000089470000}"/>
    <cellStyle name="Header2 3 2 2 3 5 6 2" xfId="21865" xr:uid="{00000000-0005-0000-0000-00008A470000}"/>
    <cellStyle name="Header2 3 2 2 3 5 7" xfId="23029" xr:uid="{00000000-0005-0000-0000-00008B470000}"/>
    <cellStyle name="Header2 3 2 2 3 5 7 2" xfId="21307" xr:uid="{00000000-0005-0000-0000-00008C470000}"/>
    <cellStyle name="Header2 3 2 2 3 5 8" xfId="22403" xr:uid="{00000000-0005-0000-0000-00008D470000}"/>
    <cellStyle name="Header2 3 2 2 3 6" xfId="16221" xr:uid="{00000000-0005-0000-0000-00008E470000}"/>
    <cellStyle name="Header2 3 2 2 3 6 2" xfId="19447" xr:uid="{00000000-0005-0000-0000-00008F470000}"/>
    <cellStyle name="Header2 3 2 2 3 6 2 2" xfId="31264" xr:uid="{00000000-0005-0000-0000-000090470000}"/>
    <cellStyle name="Header2 3 2 2 3 6 2 2 2" xfId="41263" xr:uid="{00000000-0005-0000-0000-000091470000}"/>
    <cellStyle name="Header2 3 2 2 3 6 2 3" xfId="26922" xr:uid="{00000000-0005-0000-0000-000092470000}"/>
    <cellStyle name="Header2 3 2 2 3 6 2 4" xfId="36112" xr:uid="{00000000-0005-0000-0000-000093470000}"/>
    <cellStyle name="Header2 3 2 2 3 6 3" xfId="20053" xr:uid="{00000000-0005-0000-0000-000094470000}"/>
    <cellStyle name="Header2 3 2 2 3 6 3 2" xfId="31870" xr:uid="{00000000-0005-0000-0000-000095470000}"/>
    <cellStyle name="Header2 3 2 2 3 6 3 2 2" xfId="41869" xr:uid="{00000000-0005-0000-0000-000096470000}"/>
    <cellStyle name="Header2 3 2 2 3 6 3 3" xfId="27528" xr:uid="{00000000-0005-0000-0000-000097470000}"/>
    <cellStyle name="Header2 3 2 2 3 6 3 4" xfId="36718" xr:uid="{00000000-0005-0000-0000-000098470000}"/>
    <cellStyle name="Header2 3 2 2 3 6 4" xfId="18065" xr:uid="{00000000-0005-0000-0000-000099470000}"/>
    <cellStyle name="Header2 3 2 2 3 6 4 2" xfId="29882" xr:uid="{00000000-0005-0000-0000-00009A470000}"/>
    <cellStyle name="Header2 3 2 2 3 6 4 2 2" xfId="39881" xr:uid="{00000000-0005-0000-0000-00009B470000}"/>
    <cellStyle name="Header2 3 2 2 3 6 4 3" xfId="25640" xr:uid="{00000000-0005-0000-0000-00009C470000}"/>
    <cellStyle name="Header2 3 2 2 3 6 4 4" xfId="34730" xr:uid="{00000000-0005-0000-0000-00009D470000}"/>
    <cellStyle name="Header2 3 2 2 3 6 5" xfId="20862" xr:uid="{00000000-0005-0000-0000-00009E470000}"/>
    <cellStyle name="Header2 3 2 2 3 6 5 2" xfId="32679" xr:uid="{00000000-0005-0000-0000-00009F470000}"/>
    <cellStyle name="Header2 3 2 2 3 6 5 2 2" xfId="42678" xr:uid="{00000000-0005-0000-0000-0000A0470000}"/>
    <cellStyle name="Header2 3 2 2 3 6 5 3" xfId="37527" xr:uid="{00000000-0005-0000-0000-0000A1470000}"/>
    <cellStyle name="Header2 3 2 2 3 6 6" xfId="28038" xr:uid="{00000000-0005-0000-0000-0000A2470000}"/>
    <cellStyle name="Header2 3 2 2 3 6 6 2" xfId="38037" xr:uid="{00000000-0005-0000-0000-0000A3470000}"/>
    <cellStyle name="Header2 3 2 2 3 6 7" xfId="21495" xr:uid="{00000000-0005-0000-0000-0000A4470000}"/>
    <cellStyle name="Header2 3 2 2 3 7" xfId="15935" xr:uid="{00000000-0005-0000-0000-0000A5470000}"/>
    <cellStyle name="Header2 3 2 2 3 7 2" xfId="27752" xr:uid="{00000000-0005-0000-0000-0000A6470000}"/>
    <cellStyle name="Header2 3 2 2 3 7 2 2" xfId="37751" xr:uid="{00000000-0005-0000-0000-0000A7470000}"/>
    <cellStyle name="Header2 3 2 2 3 7 3" xfId="23813" xr:uid="{00000000-0005-0000-0000-0000A8470000}"/>
    <cellStyle name="Header2 3 2 2 3 7 4" xfId="32903" xr:uid="{00000000-0005-0000-0000-0000A9470000}"/>
    <cellStyle name="Header2 3 2 2 3 8" xfId="16629" xr:uid="{00000000-0005-0000-0000-0000AA470000}"/>
    <cellStyle name="Header2 3 2 2 3 8 2" xfId="28446" xr:uid="{00000000-0005-0000-0000-0000AB470000}"/>
    <cellStyle name="Header2 3 2 2 3 8 2 2" xfId="38445" xr:uid="{00000000-0005-0000-0000-0000AC470000}"/>
    <cellStyle name="Header2 3 2 2 3 8 3" xfId="24204" xr:uid="{00000000-0005-0000-0000-0000AD470000}"/>
    <cellStyle name="Header2 3 2 2 3 8 4" xfId="33294" xr:uid="{00000000-0005-0000-0000-0000AE470000}"/>
    <cellStyle name="Header2 3 2 2 3 9" xfId="16923" xr:uid="{00000000-0005-0000-0000-0000AF470000}"/>
    <cellStyle name="Header2 3 2 2 3 9 2" xfId="28740" xr:uid="{00000000-0005-0000-0000-0000B0470000}"/>
    <cellStyle name="Header2 3 2 2 3 9 2 2" xfId="38739" xr:uid="{00000000-0005-0000-0000-0000B1470000}"/>
    <cellStyle name="Header2 3 2 2 3 9 3" xfId="24498" xr:uid="{00000000-0005-0000-0000-0000B2470000}"/>
    <cellStyle name="Header2 3 2 2 3 9 4" xfId="33588" xr:uid="{00000000-0005-0000-0000-0000B3470000}"/>
    <cellStyle name="Header2 3 2 2 4" xfId="7837" xr:uid="{00000000-0005-0000-0000-0000B4470000}"/>
    <cellStyle name="Header2 3 2 2 4 10" xfId="17159" xr:uid="{00000000-0005-0000-0000-0000B5470000}"/>
    <cellStyle name="Header2 3 2 2 4 10 2" xfId="28976" xr:uid="{00000000-0005-0000-0000-0000B6470000}"/>
    <cellStyle name="Header2 3 2 2 4 10 2 2" xfId="38975" xr:uid="{00000000-0005-0000-0000-0000B7470000}"/>
    <cellStyle name="Header2 3 2 2 4 10 3" xfId="24734" xr:uid="{00000000-0005-0000-0000-0000B8470000}"/>
    <cellStyle name="Header2 3 2 2 4 10 4" xfId="33824" xr:uid="{00000000-0005-0000-0000-0000B9470000}"/>
    <cellStyle name="Header2 3 2 2 4 11" xfId="17462" xr:uid="{00000000-0005-0000-0000-0000BA470000}"/>
    <cellStyle name="Header2 3 2 2 4 11 2" xfId="29279" xr:uid="{00000000-0005-0000-0000-0000BB470000}"/>
    <cellStyle name="Header2 3 2 2 4 11 2 2" xfId="39278" xr:uid="{00000000-0005-0000-0000-0000BC470000}"/>
    <cellStyle name="Header2 3 2 2 4 11 3" xfId="25037" xr:uid="{00000000-0005-0000-0000-0000BD470000}"/>
    <cellStyle name="Header2 3 2 2 4 11 4" xfId="34127" xr:uid="{00000000-0005-0000-0000-0000BE470000}"/>
    <cellStyle name="Header2 3 2 2 4 12" xfId="18473" xr:uid="{00000000-0005-0000-0000-0000BF470000}"/>
    <cellStyle name="Header2 3 2 2 4 12 2" xfId="30290" xr:uid="{00000000-0005-0000-0000-0000C0470000}"/>
    <cellStyle name="Header2 3 2 2 4 12 2 2" xfId="40289" xr:uid="{00000000-0005-0000-0000-0000C1470000}"/>
    <cellStyle name="Header2 3 2 2 4 12 3" xfId="25948" xr:uid="{00000000-0005-0000-0000-0000C2470000}"/>
    <cellStyle name="Header2 3 2 2 4 12 4" xfId="35138" xr:uid="{00000000-0005-0000-0000-0000C3470000}"/>
    <cellStyle name="Header2 3 2 2 4 13" xfId="18767" xr:uid="{00000000-0005-0000-0000-0000C4470000}"/>
    <cellStyle name="Header2 3 2 2 4 13 2" xfId="30584" xr:uid="{00000000-0005-0000-0000-0000C5470000}"/>
    <cellStyle name="Header2 3 2 2 4 13 2 2" xfId="40583" xr:uid="{00000000-0005-0000-0000-0000C6470000}"/>
    <cellStyle name="Header2 3 2 2 4 13 3" xfId="26242" xr:uid="{00000000-0005-0000-0000-0000C7470000}"/>
    <cellStyle name="Header2 3 2 2 4 13 4" xfId="35432" xr:uid="{00000000-0005-0000-0000-0000C8470000}"/>
    <cellStyle name="Header2 3 2 2 4 14" xfId="20316" xr:uid="{00000000-0005-0000-0000-0000C9470000}"/>
    <cellStyle name="Header2 3 2 2 4 14 2" xfId="32133" xr:uid="{00000000-0005-0000-0000-0000CA470000}"/>
    <cellStyle name="Header2 3 2 2 4 14 2 2" xfId="42132" xr:uid="{00000000-0005-0000-0000-0000CB470000}"/>
    <cellStyle name="Header2 3 2 2 4 14 3" xfId="36981" xr:uid="{00000000-0005-0000-0000-0000CC470000}"/>
    <cellStyle name="Header2 3 2 2 4 15" xfId="23265" xr:uid="{00000000-0005-0000-0000-0000CD470000}"/>
    <cellStyle name="Header2 3 2 2 4 15 2" xfId="21186" xr:uid="{00000000-0005-0000-0000-0000CE470000}"/>
    <cellStyle name="Header2 3 2 2 4 16" xfId="22659" xr:uid="{00000000-0005-0000-0000-0000CF470000}"/>
    <cellStyle name="Header2 3 2 2 4 2" xfId="7838" xr:uid="{00000000-0005-0000-0000-0000D0470000}"/>
    <cellStyle name="Header2 3 2 2 4 2 10" xfId="17852" xr:uid="{00000000-0005-0000-0000-0000D1470000}"/>
    <cellStyle name="Header2 3 2 2 4 2 10 2" xfId="29669" xr:uid="{00000000-0005-0000-0000-0000D2470000}"/>
    <cellStyle name="Header2 3 2 2 4 2 10 2 2" xfId="39668" xr:uid="{00000000-0005-0000-0000-0000D3470000}"/>
    <cellStyle name="Header2 3 2 2 4 2 10 3" xfId="25427" xr:uid="{00000000-0005-0000-0000-0000D4470000}"/>
    <cellStyle name="Header2 3 2 2 4 2 10 4" xfId="34517" xr:uid="{00000000-0005-0000-0000-0000D5470000}"/>
    <cellStyle name="Header2 3 2 2 4 2 11" xfId="18243" xr:uid="{00000000-0005-0000-0000-0000D6470000}"/>
    <cellStyle name="Header2 3 2 2 4 2 11 2" xfId="30060" xr:uid="{00000000-0005-0000-0000-0000D7470000}"/>
    <cellStyle name="Header2 3 2 2 4 2 11 2 2" xfId="40059" xr:uid="{00000000-0005-0000-0000-0000D8470000}"/>
    <cellStyle name="Header2 3 2 2 4 2 11 3" xfId="34908" xr:uid="{00000000-0005-0000-0000-0000D9470000}"/>
    <cellStyle name="Header2 3 2 2 4 2 12" xfId="23264" xr:uid="{00000000-0005-0000-0000-0000DA470000}"/>
    <cellStyle name="Header2 3 2 2 4 2 12 2" xfId="21187" xr:uid="{00000000-0005-0000-0000-0000DB470000}"/>
    <cellStyle name="Header2 3 2 2 4 2 13" xfId="22658" xr:uid="{00000000-0005-0000-0000-0000DC470000}"/>
    <cellStyle name="Header2 3 2 2 4 2 2" xfId="15645" xr:uid="{00000000-0005-0000-0000-0000DD470000}"/>
    <cellStyle name="Header2 3 2 2 4 2 2 2" xfId="19148" xr:uid="{00000000-0005-0000-0000-0000DE470000}"/>
    <cellStyle name="Header2 3 2 2 4 2 2 2 2" xfId="30965" xr:uid="{00000000-0005-0000-0000-0000DF470000}"/>
    <cellStyle name="Header2 3 2 2 4 2 2 2 2 2" xfId="40964" xr:uid="{00000000-0005-0000-0000-0000E0470000}"/>
    <cellStyle name="Header2 3 2 2 4 2 2 2 3" xfId="26623" xr:uid="{00000000-0005-0000-0000-0000E1470000}"/>
    <cellStyle name="Header2 3 2 2 4 2 2 2 4" xfId="35813" xr:uid="{00000000-0005-0000-0000-0000E2470000}"/>
    <cellStyle name="Header2 3 2 2 4 2 2 3" xfId="19754" xr:uid="{00000000-0005-0000-0000-0000E3470000}"/>
    <cellStyle name="Header2 3 2 2 4 2 2 3 2" xfId="31571" xr:uid="{00000000-0005-0000-0000-0000E4470000}"/>
    <cellStyle name="Header2 3 2 2 4 2 2 3 2 2" xfId="41570" xr:uid="{00000000-0005-0000-0000-0000E5470000}"/>
    <cellStyle name="Header2 3 2 2 4 2 2 3 3" xfId="27229" xr:uid="{00000000-0005-0000-0000-0000E6470000}"/>
    <cellStyle name="Header2 3 2 2 4 2 2 3 4" xfId="36419" xr:uid="{00000000-0005-0000-0000-0000E7470000}"/>
    <cellStyle name="Header2 3 2 2 4 2 2 4" xfId="17819" xr:uid="{00000000-0005-0000-0000-0000E8470000}"/>
    <cellStyle name="Header2 3 2 2 4 2 2 4 2" xfId="29636" xr:uid="{00000000-0005-0000-0000-0000E9470000}"/>
    <cellStyle name="Header2 3 2 2 4 2 2 4 2 2" xfId="39635" xr:uid="{00000000-0005-0000-0000-0000EA470000}"/>
    <cellStyle name="Header2 3 2 2 4 2 2 4 3" xfId="25394" xr:uid="{00000000-0005-0000-0000-0000EB470000}"/>
    <cellStyle name="Header2 3 2 2 4 2 2 4 4" xfId="34484" xr:uid="{00000000-0005-0000-0000-0000EC470000}"/>
    <cellStyle name="Header2 3 2 2 4 2 2 5" xfId="20563" xr:uid="{00000000-0005-0000-0000-0000ED470000}"/>
    <cellStyle name="Header2 3 2 2 4 2 2 5 2" xfId="32380" xr:uid="{00000000-0005-0000-0000-0000EE470000}"/>
    <cellStyle name="Header2 3 2 2 4 2 2 5 2 2" xfId="42379" xr:uid="{00000000-0005-0000-0000-0000EF470000}"/>
    <cellStyle name="Header2 3 2 2 4 2 2 5 3" xfId="37228" xr:uid="{00000000-0005-0000-0000-0000F0470000}"/>
    <cellStyle name="Header2 3 2 2 4 2 2 6" xfId="23523" xr:uid="{00000000-0005-0000-0000-0000F1470000}"/>
    <cellStyle name="Header2 3 2 2 4 2 2 6 2" xfId="21861" xr:uid="{00000000-0005-0000-0000-0000F2470000}"/>
    <cellStyle name="Header2 3 2 2 4 2 2 7" xfId="23025" xr:uid="{00000000-0005-0000-0000-0000F3470000}"/>
    <cellStyle name="Header2 3 2 2 4 2 2 7 2" xfId="22088" xr:uid="{00000000-0005-0000-0000-0000F4470000}"/>
    <cellStyle name="Header2 3 2 2 4 2 2 8" xfId="22407" xr:uid="{00000000-0005-0000-0000-0000F5470000}"/>
    <cellStyle name="Header2 3 2 2 4 2 3" xfId="16226" xr:uid="{00000000-0005-0000-0000-0000F6470000}"/>
    <cellStyle name="Header2 3 2 2 4 2 3 2" xfId="18951" xr:uid="{00000000-0005-0000-0000-0000F7470000}"/>
    <cellStyle name="Header2 3 2 2 4 2 3 2 2" xfId="30768" xr:uid="{00000000-0005-0000-0000-0000F8470000}"/>
    <cellStyle name="Header2 3 2 2 4 2 3 2 2 2" xfId="40767" xr:uid="{00000000-0005-0000-0000-0000F9470000}"/>
    <cellStyle name="Header2 3 2 2 4 2 3 2 3" xfId="26426" xr:uid="{00000000-0005-0000-0000-0000FA470000}"/>
    <cellStyle name="Header2 3 2 2 4 2 3 2 4" xfId="35616" xr:uid="{00000000-0005-0000-0000-0000FB470000}"/>
    <cellStyle name="Header2 3 2 2 4 2 3 3" xfId="19557" xr:uid="{00000000-0005-0000-0000-0000FC470000}"/>
    <cellStyle name="Header2 3 2 2 4 2 3 3 2" xfId="31374" xr:uid="{00000000-0005-0000-0000-0000FD470000}"/>
    <cellStyle name="Header2 3 2 2 4 2 3 3 2 2" xfId="41373" xr:uid="{00000000-0005-0000-0000-0000FE470000}"/>
    <cellStyle name="Header2 3 2 2 4 2 3 3 3" xfId="27032" xr:uid="{00000000-0005-0000-0000-0000FF470000}"/>
    <cellStyle name="Header2 3 2 2 4 2 3 3 4" xfId="36222" xr:uid="{00000000-0005-0000-0000-000000480000}"/>
    <cellStyle name="Header2 3 2 2 4 2 3 4" xfId="17847" xr:uid="{00000000-0005-0000-0000-000001480000}"/>
    <cellStyle name="Header2 3 2 2 4 2 3 4 2" xfId="29664" xr:uid="{00000000-0005-0000-0000-000002480000}"/>
    <cellStyle name="Header2 3 2 2 4 2 3 4 2 2" xfId="39663" xr:uid="{00000000-0005-0000-0000-000003480000}"/>
    <cellStyle name="Header2 3 2 2 4 2 3 4 3" xfId="25422" xr:uid="{00000000-0005-0000-0000-000004480000}"/>
    <cellStyle name="Header2 3 2 2 4 2 3 4 4" xfId="34512" xr:uid="{00000000-0005-0000-0000-000005480000}"/>
    <cellStyle name="Header2 3 2 2 4 2 3 5" xfId="20366" xr:uid="{00000000-0005-0000-0000-000006480000}"/>
    <cellStyle name="Header2 3 2 2 4 2 3 5 2" xfId="32183" xr:uid="{00000000-0005-0000-0000-000007480000}"/>
    <cellStyle name="Header2 3 2 2 4 2 3 5 2 2" xfId="42182" xr:uid="{00000000-0005-0000-0000-000008480000}"/>
    <cellStyle name="Header2 3 2 2 4 2 3 5 3" xfId="37031" xr:uid="{00000000-0005-0000-0000-000009480000}"/>
    <cellStyle name="Header2 3 2 2 4 2 3 6" xfId="28043" xr:uid="{00000000-0005-0000-0000-00000A480000}"/>
    <cellStyle name="Header2 3 2 2 4 2 3 6 2" xfId="38042" xr:uid="{00000000-0005-0000-0000-00000B480000}"/>
    <cellStyle name="Header2 3 2 2 4 2 3 7" xfId="21752" xr:uid="{00000000-0005-0000-0000-00000C480000}"/>
    <cellStyle name="Header2 3 2 2 4 2 4" xfId="16422" xr:uid="{00000000-0005-0000-0000-00000D480000}"/>
    <cellStyle name="Header2 3 2 2 4 2 4 2" xfId="28239" xr:uid="{00000000-0005-0000-0000-00000E480000}"/>
    <cellStyle name="Header2 3 2 2 4 2 4 2 2" xfId="38238" xr:uid="{00000000-0005-0000-0000-00000F480000}"/>
    <cellStyle name="Header2 3 2 2 4 2 4 3" xfId="23997" xr:uid="{00000000-0005-0000-0000-000010480000}"/>
    <cellStyle name="Header2 3 2 2 4 2 4 4" xfId="33087" xr:uid="{00000000-0005-0000-0000-000011480000}"/>
    <cellStyle name="Header2 3 2 2 4 2 5" xfId="16624" xr:uid="{00000000-0005-0000-0000-000012480000}"/>
    <cellStyle name="Header2 3 2 2 4 2 5 2" xfId="28441" xr:uid="{00000000-0005-0000-0000-000013480000}"/>
    <cellStyle name="Header2 3 2 2 4 2 5 2 2" xfId="38440" xr:uid="{00000000-0005-0000-0000-000014480000}"/>
    <cellStyle name="Header2 3 2 2 4 2 5 3" xfId="24199" xr:uid="{00000000-0005-0000-0000-000015480000}"/>
    <cellStyle name="Header2 3 2 2 4 2 5 4" xfId="33289" xr:uid="{00000000-0005-0000-0000-000016480000}"/>
    <cellStyle name="Header2 3 2 2 4 2 6" xfId="17011" xr:uid="{00000000-0005-0000-0000-000017480000}"/>
    <cellStyle name="Header2 3 2 2 4 2 6 2" xfId="28828" xr:uid="{00000000-0005-0000-0000-000018480000}"/>
    <cellStyle name="Header2 3 2 2 4 2 6 2 2" xfId="38827" xr:uid="{00000000-0005-0000-0000-000019480000}"/>
    <cellStyle name="Header2 3 2 2 4 2 6 3" xfId="24586" xr:uid="{00000000-0005-0000-0000-00001A480000}"/>
    <cellStyle name="Header2 3 2 2 4 2 6 4" xfId="33676" xr:uid="{00000000-0005-0000-0000-00001B480000}"/>
    <cellStyle name="Header2 3 2 2 4 2 7" xfId="17160" xr:uid="{00000000-0005-0000-0000-00001C480000}"/>
    <cellStyle name="Header2 3 2 2 4 2 7 2" xfId="28977" xr:uid="{00000000-0005-0000-0000-00001D480000}"/>
    <cellStyle name="Header2 3 2 2 4 2 7 2 2" xfId="38976" xr:uid="{00000000-0005-0000-0000-00001E480000}"/>
    <cellStyle name="Header2 3 2 2 4 2 7 3" xfId="24735" xr:uid="{00000000-0005-0000-0000-00001F480000}"/>
    <cellStyle name="Header2 3 2 2 4 2 7 4" xfId="33825" xr:uid="{00000000-0005-0000-0000-000020480000}"/>
    <cellStyle name="Header2 3 2 2 4 2 8" xfId="17463" xr:uid="{00000000-0005-0000-0000-000021480000}"/>
    <cellStyle name="Header2 3 2 2 4 2 8 2" xfId="29280" xr:uid="{00000000-0005-0000-0000-000022480000}"/>
    <cellStyle name="Header2 3 2 2 4 2 8 2 2" xfId="39279" xr:uid="{00000000-0005-0000-0000-000023480000}"/>
    <cellStyle name="Header2 3 2 2 4 2 8 3" xfId="25038" xr:uid="{00000000-0005-0000-0000-000024480000}"/>
    <cellStyle name="Header2 3 2 2 4 2 8 4" xfId="34128" xr:uid="{00000000-0005-0000-0000-000025480000}"/>
    <cellStyle name="Header2 3 2 2 4 2 9" xfId="18472" xr:uid="{00000000-0005-0000-0000-000026480000}"/>
    <cellStyle name="Header2 3 2 2 4 2 9 2" xfId="30289" xr:uid="{00000000-0005-0000-0000-000027480000}"/>
    <cellStyle name="Header2 3 2 2 4 2 9 2 2" xfId="40288" xr:uid="{00000000-0005-0000-0000-000028480000}"/>
    <cellStyle name="Header2 3 2 2 4 2 9 3" xfId="25947" xr:uid="{00000000-0005-0000-0000-000029480000}"/>
    <cellStyle name="Header2 3 2 2 4 2 9 4" xfId="35137" xr:uid="{00000000-0005-0000-0000-00002A480000}"/>
    <cellStyle name="Header2 3 2 2 4 3" xfId="7839" xr:uid="{00000000-0005-0000-0000-00002B480000}"/>
    <cellStyle name="Header2 3 2 2 4 3 10" xfId="18766" xr:uid="{00000000-0005-0000-0000-00002C480000}"/>
    <cellStyle name="Header2 3 2 2 4 3 10 2" xfId="30583" xr:uid="{00000000-0005-0000-0000-00002D480000}"/>
    <cellStyle name="Header2 3 2 2 4 3 10 2 2" xfId="40582" xr:uid="{00000000-0005-0000-0000-00002E480000}"/>
    <cellStyle name="Header2 3 2 2 4 3 10 3" xfId="26241" xr:uid="{00000000-0005-0000-0000-00002F480000}"/>
    <cellStyle name="Header2 3 2 2 4 3 10 4" xfId="35431" xr:uid="{00000000-0005-0000-0000-000030480000}"/>
    <cellStyle name="Header2 3 2 2 4 3 11" xfId="20216" xr:uid="{00000000-0005-0000-0000-000031480000}"/>
    <cellStyle name="Header2 3 2 2 4 3 11 2" xfId="32033" xr:uid="{00000000-0005-0000-0000-000032480000}"/>
    <cellStyle name="Header2 3 2 2 4 3 11 2 2" xfId="42032" xr:uid="{00000000-0005-0000-0000-000033480000}"/>
    <cellStyle name="Header2 3 2 2 4 3 11 3" xfId="36881" xr:uid="{00000000-0005-0000-0000-000034480000}"/>
    <cellStyle name="Header2 3 2 2 4 3 12" xfId="23263" xr:uid="{00000000-0005-0000-0000-000035480000}"/>
    <cellStyle name="Header2 3 2 2 4 3 12 2" xfId="21188" xr:uid="{00000000-0005-0000-0000-000036480000}"/>
    <cellStyle name="Header2 3 2 2 4 3 13" xfId="22657" xr:uid="{00000000-0005-0000-0000-000037480000}"/>
    <cellStyle name="Header2 3 2 2 4 3 2" xfId="15646" xr:uid="{00000000-0005-0000-0000-000038480000}"/>
    <cellStyle name="Header2 3 2 2 4 3 2 2" xfId="19147" xr:uid="{00000000-0005-0000-0000-000039480000}"/>
    <cellStyle name="Header2 3 2 2 4 3 2 2 2" xfId="30964" xr:uid="{00000000-0005-0000-0000-00003A480000}"/>
    <cellStyle name="Header2 3 2 2 4 3 2 2 2 2" xfId="40963" xr:uid="{00000000-0005-0000-0000-00003B480000}"/>
    <cellStyle name="Header2 3 2 2 4 3 2 2 3" xfId="26622" xr:uid="{00000000-0005-0000-0000-00003C480000}"/>
    <cellStyle name="Header2 3 2 2 4 3 2 2 4" xfId="35812" xr:uid="{00000000-0005-0000-0000-00003D480000}"/>
    <cellStyle name="Header2 3 2 2 4 3 2 3" xfId="19753" xr:uid="{00000000-0005-0000-0000-00003E480000}"/>
    <cellStyle name="Header2 3 2 2 4 3 2 3 2" xfId="31570" xr:uid="{00000000-0005-0000-0000-00003F480000}"/>
    <cellStyle name="Header2 3 2 2 4 3 2 3 2 2" xfId="41569" xr:uid="{00000000-0005-0000-0000-000040480000}"/>
    <cellStyle name="Header2 3 2 2 4 3 2 3 3" xfId="27228" xr:uid="{00000000-0005-0000-0000-000041480000}"/>
    <cellStyle name="Header2 3 2 2 4 3 2 3 4" xfId="36418" xr:uid="{00000000-0005-0000-0000-000042480000}"/>
    <cellStyle name="Header2 3 2 2 4 3 2 4" xfId="18900" xr:uid="{00000000-0005-0000-0000-000043480000}"/>
    <cellStyle name="Header2 3 2 2 4 3 2 4 2" xfId="30717" xr:uid="{00000000-0005-0000-0000-000044480000}"/>
    <cellStyle name="Header2 3 2 2 4 3 2 4 2 2" xfId="40716" xr:uid="{00000000-0005-0000-0000-000045480000}"/>
    <cellStyle name="Header2 3 2 2 4 3 2 4 3" xfId="26375" xr:uid="{00000000-0005-0000-0000-000046480000}"/>
    <cellStyle name="Header2 3 2 2 4 3 2 4 4" xfId="35565" xr:uid="{00000000-0005-0000-0000-000047480000}"/>
    <cellStyle name="Header2 3 2 2 4 3 2 5" xfId="20562" xr:uid="{00000000-0005-0000-0000-000048480000}"/>
    <cellStyle name="Header2 3 2 2 4 3 2 5 2" xfId="32379" xr:uid="{00000000-0005-0000-0000-000049480000}"/>
    <cellStyle name="Header2 3 2 2 4 3 2 5 2 2" xfId="42378" xr:uid="{00000000-0005-0000-0000-00004A480000}"/>
    <cellStyle name="Header2 3 2 2 4 3 2 5 3" xfId="37227" xr:uid="{00000000-0005-0000-0000-00004B480000}"/>
    <cellStyle name="Header2 3 2 2 4 3 2 6" xfId="23524" xr:uid="{00000000-0005-0000-0000-00004C480000}"/>
    <cellStyle name="Header2 3 2 2 4 3 2 6 2" xfId="21037" xr:uid="{00000000-0005-0000-0000-00004D480000}"/>
    <cellStyle name="Header2 3 2 2 4 3 2 7" xfId="22855" xr:uid="{00000000-0005-0000-0000-00004E480000}"/>
    <cellStyle name="Header2 3 2 2 4 3 2 7 2" xfId="21379" xr:uid="{00000000-0005-0000-0000-00004F480000}"/>
    <cellStyle name="Header2 3 2 2 4 3 2 8" xfId="22408" xr:uid="{00000000-0005-0000-0000-000050480000}"/>
    <cellStyle name="Header2 3 2 2 4 3 3" xfId="16227" xr:uid="{00000000-0005-0000-0000-000051480000}"/>
    <cellStyle name="Header2 3 2 2 4 3 3 2" xfId="19442" xr:uid="{00000000-0005-0000-0000-000052480000}"/>
    <cellStyle name="Header2 3 2 2 4 3 3 2 2" xfId="31259" xr:uid="{00000000-0005-0000-0000-000053480000}"/>
    <cellStyle name="Header2 3 2 2 4 3 3 2 2 2" xfId="41258" xr:uid="{00000000-0005-0000-0000-000054480000}"/>
    <cellStyle name="Header2 3 2 2 4 3 3 2 3" xfId="26917" xr:uid="{00000000-0005-0000-0000-000055480000}"/>
    <cellStyle name="Header2 3 2 2 4 3 3 2 4" xfId="36107" xr:uid="{00000000-0005-0000-0000-000056480000}"/>
    <cellStyle name="Header2 3 2 2 4 3 3 3" xfId="20048" xr:uid="{00000000-0005-0000-0000-000057480000}"/>
    <cellStyle name="Header2 3 2 2 4 3 3 3 2" xfId="31865" xr:uid="{00000000-0005-0000-0000-000058480000}"/>
    <cellStyle name="Header2 3 2 2 4 3 3 3 2 2" xfId="41864" xr:uid="{00000000-0005-0000-0000-000059480000}"/>
    <cellStyle name="Header2 3 2 2 4 3 3 3 3" xfId="27523" xr:uid="{00000000-0005-0000-0000-00005A480000}"/>
    <cellStyle name="Header2 3 2 2 4 3 3 3 4" xfId="36713" xr:uid="{00000000-0005-0000-0000-00005B480000}"/>
    <cellStyle name="Header2 3 2 2 4 3 3 4" xfId="18068" xr:uid="{00000000-0005-0000-0000-00005C480000}"/>
    <cellStyle name="Header2 3 2 2 4 3 3 4 2" xfId="29885" xr:uid="{00000000-0005-0000-0000-00005D480000}"/>
    <cellStyle name="Header2 3 2 2 4 3 3 4 2 2" xfId="39884" xr:uid="{00000000-0005-0000-0000-00005E480000}"/>
    <cellStyle name="Header2 3 2 2 4 3 3 4 3" xfId="25643" xr:uid="{00000000-0005-0000-0000-00005F480000}"/>
    <cellStyle name="Header2 3 2 2 4 3 3 4 4" xfId="34733" xr:uid="{00000000-0005-0000-0000-000060480000}"/>
    <cellStyle name="Header2 3 2 2 4 3 3 5" xfId="20857" xr:uid="{00000000-0005-0000-0000-000061480000}"/>
    <cellStyle name="Header2 3 2 2 4 3 3 5 2" xfId="32674" xr:uid="{00000000-0005-0000-0000-000062480000}"/>
    <cellStyle name="Header2 3 2 2 4 3 3 5 2 2" xfId="42673" xr:uid="{00000000-0005-0000-0000-000063480000}"/>
    <cellStyle name="Header2 3 2 2 4 3 3 5 3" xfId="37522" xr:uid="{00000000-0005-0000-0000-000064480000}"/>
    <cellStyle name="Header2 3 2 2 4 3 3 6" xfId="28044" xr:uid="{00000000-0005-0000-0000-000065480000}"/>
    <cellStyle name="Header2 3 2 2 4 3 3 6 2" xfId="38043" xr:uid="{00000000-0005-0000-0000-000066480000}"/>
    <cellStyle name="Header2 3 2 2 4 3 3 7" xfId="21499" xr:uid="{00000000-0005-0000-0000-000067480000}"/>
    <cellStyle name="Header2 3 2 2 4 3 4" xfId="15940" xr:uid="{00000000-0005-0000-0000-000068480000}"/>
    <cellStyle name="Header2 3 2 2 4 3 4 2" xfId="27757" xr:uid="{00000000-0005-0000-0000-000069480000}"/>
    <cellStyle name="Header2 3 2 2 4 3 4 2 2" xfId="37756" xr:uid="{00000000-0005-0000-0000-00006A480000}"/>
    <cellStyle name="Header2 3 2 2 4 3 4 3" xfId="23818" xr:uid="{00000000-0005-0000-0000-00006B480000}"/>
    <cellStyle name="Header2 3 2 2 4 3 4 4" xfId="32908" xr:uid="{00000000-0005-0000-0000-00006C480000}"/>
    <cellStyle name="Header2 3 2 2 4 3 5" xfId="16623" xr:uid="{00000000-0005-0000-0000-00006D480000}"/>
    <cellStyle name="Header2 3 2 2 4 3 5 2" xfId="28440" xr:uid="{00000000-0005-0000-0000-00006E480000}"/>
    <cellStyle name="Header2 3 2 2 4 3 5 2 2" xfId="38439" xr:uid="{00000000-0005-0000-0000-00006F480000}"/>
    <cellStyle name="Header2 3 2 2 4 3 5 3" xfId="24198" xr:uid="{00000000-0005-0000-0000-000070480000}"/>
    <cellStyle name="Header2 3 2 2 4 3 5 4" xfId="33288" xr:uid="{00000000-0005-0000-0000-000071480000}"/>
    <cellStyle name="Header2 3 2 2 4 3 6" xfId="16918" xr:uid="{00000000-0005-0000-0000-000072480000}"/>
    <cellStyle name="Header2 3 2 2 4 3 6 2" xfId="28735" xr:uid="{00000000-0005-0000-0000-000073480000}"/>
    <cellStyle name="Header2 3 2 2 4 3 6 2 2" xfId="38734" xr:uid="{00000000-0005-0000-0000-000074480000}"/>
    <cellStyle name="Header2 3 2 2 4 3 6 3" xfId="24493" xr:uid="{00000000-0005-0000-0000-000075480000}"/>
    <cellStyle name="Header2 3 2 2 4 3 6 4" xfId="33583" xr:uid="{00000000-0005-0000-0000-000076480000}"/>
    <cellStyle name="Header2 3 2 2 4 3 7" xfId="17161" xr:uid="{00000000-0005-0000-0000-000077480000}"/>
    <cellStyle name="Header2 3 2 2 4 3 7 2" xfId="28978" xr:uid="{00000000-0005-0000-0000-000078480000}"/>
    <cellStyle name="Header2 3 2 2 4 3 7 2 2" xfId="38977" xr:uid="{00000000-0005-0000-0000-000079480000}"/>
    <cellStyle name="Header2 3 2 2 4 3 7 3" xfId="24736" xr:uid="{00000000-0005-0000-0000-00007A480000}"/>
    <cellStyle name="Header2 3 2 2 4 3 7 4" xfId="33826" xr:uid="{00000000-0005-0000-0000-00007B480000}"/>
    <cellStyle name="Header2 3 2 2 4 3 8" xfId="17464" xr:uid="{00000000-0005-0000-0000-00007C480000}"/>
    <cellStyle name="Header2 3 2 2 4 3 8 2" xfId="29281" xr:uid="{00000000-0005-0000-0000-00007D480000}"/>
    <cellStyle name="Header2 3 2 2 4 3 8 2 2" xfId="39280" xr:uid="{00000000-0005-0000-0000-00007E480000}"/>
    <cellStyle name="Header2 3 2 2 4 3 8 3" xfId="25039" xr:uid="{00000000-0005-0000-0000-00007F480000}"/>
    <cellStyle name="Header2 3 2 2 4 3 8 4" xfId="34129" xr:uid="{00000000-0005-0000-0000-000080480000}"/>
    <cellStyle name="Header2 3 2 2 4 3 9" xfId="18471" xr:uid="{00000000-0005-0000-0000-000081480000}"/>
    <cellStyle name="Header2 3 2 2 4 3 9 2" xfId="30288" xr:uid="{00000000-0005-0000-0000-000082480000}"/>
    <cellStyle name="Header2 3 2 2 4 3 9 2 2" xfId="40287" xr:uid="{00000000-0005-0000-0000-000083480000}"/>
    <cellStyle name="Header2 3 2 2 4 3 9 3" xfId="25946" xr:uid="{00000000-0005-0000-0000-000084480000}"/>
    <cellStyle name="Header2 3 2 2 4 3 9 4" xfId="35136" xr:uid="{00000000-0005-0000-0000-000085480000}"/>
    <cellStyle name="Header2 3 2 2 4 4" xfId="7840" xr:uid="{00000000-0005-0000-0000-000086480000}"/>
    <cellStyle name="Header2 3 2 2 4 4 10" xfId="18765" xr:uid="{00000000-0005-0000-0000-000087480000}"/>
    <cellStyle name="Header2 3 2 2 4 4 10 2" xfId="30582" xr:uid="{00000000-0005-0000-0000-000088480000}"/>
    <cellStyle name="Header2 3 2 2 4 4 10 2 2" xfId="40581" xr:uid="{00000000-0005-0000-0000-000089480000}"/>
    <cellStyle name="Header2 3 2 2 4 4 10 3" xfId="26240" xr:uid="{00000000-0005-0000-0000-00008A480000}"/>
    <cellStyle name="Header2 3 2 2 4 4 10 4" xfId="35430" xr:uid="{00000000-0005-0000-0000-00008B480000}"/>
    <cellStyle name="Header2 3 2 2 4 4 11" xfId="20315" xr:uid="{00000000-0005-0000-0000-00008C480000}"/>
    <cellStyle name="Header2 3 2 2 4 4 11 2" xfId="32132" xr:uid="{00000000-0005-0000-0000-00008D480000}"/>
    <cellStyle name="Header2 3 2 2 4 4 11 2 2" xfId="42131" xr:uid="{00000000-0005-0000-0000-00008E480000}"/>
    <cellStyle name="Header2 3 2 2 4 4 11 3" xfId="36980" xr:uid="{00000000-0005-0000-0000-00008F480000}"/>
    <cellStyle name="Header2 3 2 2 4 4 12" xfId="23262" xr:uid="{00000000-0005-0000-0000-000090480000}"/>
    <cellStyle name="Header2 3 2 2 4 4 12 2" xfId="21189" xr:uid="{00000000-0005-0000-0000-000091480000}"/>
    <cellStyle name="Header2 3 2 2 4 4 13" xfId="22656" xr:uid="{00000000-0005-0000-0000-000092480000}"/>
    <cellStyle name="Header2 3 2 2 4 4 2" xfId="15647" xr:uid="{00000000-0005-0000-0000-000093480000}"/>
    <cellStyle name="Header2 3 2 2 4 4 2 2" xfId="19146" xr:uid="{00000000-0005-0000-0000-000094480000}"/>
    <cellStyle name="Header2 3 2 2 4 4 2 2 2" xfId="30963" xr:uid="{00000000-0005-0000-0000-000095480000}"/>
    <cellStyle name="Header2 3 2 2 4 4 2 2 2 2" xfId="40962" xr:uid="{00000000-0005-0000-0000-000096480000}"/>
    <cellStyle name="Header2 3 2 2 4 4 2 2 3" xfId="26621" xr:uid="{00000000-0005-0000-0000-000097480000}"/>
    <cellStyle name="Header2 3 2 2 4 4 2 2 4" xfId="35811" xr:uid="{00000000-0005-0000-0000-000098480000}"/>
    <cellStyle name="Header2 3 2 2 4 4 2 3" xfId="19752" xr:uid="{00000000-0005-0000-0000-000099480000}"/>
    <cellStyle name="Header2 3 2 2 4 4 2 3 2" xfId="31569" xr:uid="{00000000-0005-0000-0000-00009A480000}"/>
    <cellStyle name="Header2 3 2 2 4 4 2 3 2 2" xfId="41568" xr:uid="{00000000-0005-0000-0000-00009B480000}"/>
    <cellStyle name="Header2 3 2 2 4 4 2 3 3" xfId="27227" xr:uid="{00000000-0005-0000-0000-00009C480000}"/>
    <cellStyle name="Header2 3 2 2 4 4 2 3 4" xfId="36417" xr:uid="{00000000-0005-0000-0000-00009D480000}"/>
    <cellStyle name="Header2 3 2 2 4 4 2 4" xfId="18147" xr:uid="{00000000-0005-0000-0000-00009E480000}"/>
    <cellStyle name="Header2 3 2 2 4 4 2 4 2" xfId="29964" xr:uid="{00000000-0005-0000-0000-00009F480000}"/>
    <cellStyle name="Header2 3 2 2 4 4 2 4 2 2" xfId="39963" xr:uid="{00000000-0005-0000-0000-0000A0480000}"/>
    <cellStyle name="Header2 3 2 2 4 4 2 4 3" xfId="25722" xr:uid="{00000000-0005-0000-0000-0000A1480000}"/>
    <cellStyle name="Header2 3 2 2 4 4 2 4 4" xfId="34812" xr:uid="{00000000-0005-0000-0000-0000A2480000}"/>
    <cellStyle name="Header2 3 2 2 4 4 2 5" xfId="20561" xr:uid="{00000000-0005-0000-0000-0000A3480000}"/>
    <cellStyle name="Header2 3 2 2 4 4 2 5 2" xfId="32378" xr:uid="{00000000-0005-0000-0000-0000A4480000}"/>
    <cellStyle name="Header2 3 2 2 4 4 2 5 2 2" xfId="42377" xr:uid="{00000000-0005-0000-0000-0000A5480000}"/>
    <cellStyle name="Header2 3 2 2 4 4 2 5 3" xfId="37226" xr:uid="{00000000-0005-0000-0000-0000A6480000}"/>
    <cellStyle name="Header2 3 2 2 4 4 2 6" xfId="23525" xr:uid="{00000000-0005-0000-0000-0000A7480000}"/>
    <cellStyle name="Header2 3 2 2 4 4 2 6 2" xfId="21860" xr:uid="{00000000-0005-0000-0000-0000A8480000}"/>
    <cellStyle name="Header2 3 2 2 4 4 2 7" xfId="23024" xr:uid="{00000000-0005-0000-0000-0000A9480000}"/>
    <cellStyle name="Header2 3 2 2 4 4 2 7 2" xfId="22089" xr:uid="{00000000-0005-0000-0000-0000AA480000}"/>
    <cellStyle name="Header2 3 2 2 4 4 2 8" xfId="22409" xr:uid="{00000000-0005-0000-0000-0000AB480000}"/>
    <cellStyle name="Header2 3 2 2 4 4 3" xfId="16228" xr:uid="{00000000-0005-0000-0000-0000AC480000}"/>
    <cellStyle name="Header2 3 2 2 4 4 3 2" xfId="19441" xr:uid="{00000000-0005-0000-0000-0000AD480000}"/>
    <cellStyle name="Header2 3 2 2 4 4 3 2 2" xfId="31258" xr:uid="{00000000-0005-0000-0000-0000AE480000}"/>
    <cellStyle name="Header2 3 2 2 4 4 3 2 2 2" xfId="41257" xr:uid="{00000000-0005-0000-0000-0000AF480000}"/>
    <cellStyle name="Header2 3 2 2 4 4 3 2 3" xfId="26916" xr:uid="{00000000-0005-0000-0000-0000B0480000}"/>
    <cellStyle name="Header2 3 2 2 4 4 3 2 4" xfId="36106" xr:uid="{00000000-0005-0000-0000-0000B1480000}"/>
    <cellStyle name="Header2 3 2 2 4 4 3 3" xfId="20047" xr:uid="{00000000-0005-0000-0000-0000B2480000}"/>
    <cellStyle name="Header2 3 2 2 4 4 3 3 2" xfId="31864" xr:uid="{00000000-0005-0000-0000-0000B3480000}"/>
    <cellStyle name="Header2 3 2 2 4 4 3 3 2 2" xfId="41863" xr:uid="{00000000-0005-0000-0000-0000B4480000}"/>
    <cellStyle name="Header2 3 2 2 4 4 3 3 3" xfId="27522" xr:uid="{00000000-0005-0000-0000-0000B5480000}"/>
    <cellStyle name="Header2 3 2 2 4 4 3 3 4" xfId="36712" xr:uid="{00000000-0005-0000-0000-0000B6480000}"/>
    <cellStyle name="Header2 3 2 2 4 4 3 4" xfId="18069" xr:uid="{00000000-0005-0000-0000-0000B7480000}"/>
    <cellStyle name="Header2 3 2 2 4 4 3 4 2" xfId="29886" xr:uid="{00000000-0005-0000-0000-0000B8480000}"/>
    <cellStyle name="Header2 3 2 2 4 4 3 4 2 2" xfId="39885" xr:uid="{00000000-0005-0000-0000-0000B9480000}"/>
    <cellStyle name="Header2 3 2 2 4 4 3 4 3" xfId="25644" xr:uid="{00000000-0005-0000-0000-0000BA480000}"/>
    <cellStyle name="Header2 3 2 2 4 4 3 4 4" xfId="34734" xr:uid="{00000000-0005-0000-0000-0000BB480000}"/>
    <cellStyle name="Header2 3 2 2 4 4 3 5" xfId="20856" xr:uid="{00000000-0005-0000-0000-0000BC480000}"/>
    <cellStyle name="Header2 3 2 2 4 4 3 5 2" xfId="32673" xr:uid="{00000000-0005-0000-0000-0000BD480000}"/>
    <cellStyle name="Header2 3 2 2 4 4 3 5 2 2" xfId="42672" xr:uid="{00000000-0005-0000-0000-0000BE480000}"/>
    <cellStyle name="Header2 3 2 2 4 4 3 5 3" xfId="37521" xr:uid="{00000000-0005-0000-0000-0000BF480000}"/>
    <cellStyle name="Header2 3 2 2 4 4 3 6" xfId="28045" xr:uid="{00000000-0005-0000-0000-0000C0480000}"/>
    <cellStyle name="Header2 3 2 2 4 4 3 6 2" xfId="38044" xr:uid="{00000000-0005-0000-0000-0000C1480000}"/>
    <cellStyle name="Header2 3 2 2 4 4 3 7" xfId="21500" xr:uid="{00000000-0005-0000-0000-0000C2480000}"/>
    <cellStyle name="Header2 3 2 2 4 4 4" xfId="15941" xr:uid="{00000000-0005-0000-0000-0000C3480000}"/>
    <cellStyle name="Header2 3 2 2 4 4 4 2" xfId="27758" xr:uid="{00000000-0005-0000-0000-0000C4480000}"/>
    <cellStyle name="Header2 3 2 2 4 4 4 2 2" xfId="37757" xr:uid="{00000000-0005-0000-0000-0000C5480000}"/>
    <cellStyle name="Header2 3 2 2 4 4 4 3" xfId="23819" xr:uid="{00000000-0005-0000-0000-0000C6480000}"/>
    <cellStyle name="Header2 3 2 2 4 4 4 4" xfId="32909" xr:uid="{00000000-0005-0000-0000-0000C7480000}"/>
    <cellStyle name="Header2 3 2 2 4 4 5" xfId="16622" xr:uid="{00000000-0005-0000-0000-0000C8480000}"/>
    <cellStyle name="Header2 3 2 2 4 4 5 2" xfId="28439" xr:uid="{00000000-0005-0000-0000-0000C9480000}"/>
    <cellStyle name="Header2 3 2 2 4 4 5 2 2" xfId="38438" xr:uid="{00000000-0005-0000-0000-0000CA480000}"/>
    <cellStyle name="Header2 3 2 2 4 4 5 3" xfId="24197" xr:uid="{00000000-0005-0000-0000-0000CB480000}"/>
    <cellStyle name="Header2 3 2 2 4 4 5 4" xfId="33287" xr:uid="{00000000-0005-0000-0000-0000CC480000}"/>
    <cellStyle name="Header2 3 2 2 4 4 6" xfId="16917" xr:uid="{00000000-0005-0000-0000-0000CD480000}"/>
    <cellStyle name="Header2 3 2 2 4 4 6 2" xfId="28734" xr:uid="{00000000-0005-0000-0000-0000CE480000}"/>
    <cellStyle name="Header2 3 2 2 4 4 6 2 2" xfId="38733" xr:uid="{00000000-0005-0000-0000-0000CF480000}"/>
    <cellStyle name="Header2 3 2 2 4 4 6 3" xfId="24492" xr:uid="{00000000-0005-0000-0000-0000D0480000}"/>
    <cellStyle name="Header2 3 2 2 4 4 6 4" xfId="33582" xr:uid="{00000000-0005-0000-0000-0000D1480000}"/>
    <cellStyle name="Header2 3 2 2 4 4 7" xfId="17162" xr:uid="{00000000-0005-0000-0000-0000D2480000}"/>
    <cellStyle name="Header2 3 2 2 4 4 7 2" xfId="28979" xr:uid="{00000000-0005-0000-0000-0000D3480000}"/>
    <cellStyle name="Header2 3 2 2 4 4 7 2 2" xfId="38978" xr:uid="{00000000-0005-0000-0000-0000D4480000}"/>
    <cellStyle name="Header2 3 2 2 4 4 7 3" xfId="24737" xr:uid="{00000000-0005-0000-0000-0000D5480000}"/>
    <cellStyle name="Header2 3 2 2 4 4 7 4" xfId="33827" xr:uid="{00000000-0005-0000-0000-0000D6480000}"/>
    <cellStyle name="Header2 3 2 2 4 4 8" xfId="17465" xr:uid="{00000000-0005-0000-0000-0000D7480000}"/>
    <cellStyle name="Header2 3 2 2 4 4 8 2" xfId="29282" xr:uid="{00000000-0005-0000-0000-0000D8480000}"/>
    <cellStyle name="Header2 3 2 2 4 4 8 2 2" xfId="39281" xr:uid="{00000000-0005-0000-0000-0000D9480000}"/>
    <cellStyle name="Header2 3 2 2 4 4 8 3" xfId="25040" xr:uid="{00000000-0005-0000-0000-0000DA480000}"/>
    <cellStyle name="Header2 3 2 2 4 4 8 4" xfId="34130" xr:uid="{00000000-0005-0000-0000-0000DB480000}"/>
    <cellStyle name="Header2 3 2 2 4 4 9" xfId="18470" xr:uid="{00000000-0005-0000-0000-0000DC480000}"/>
    <cellStyle name="Header2 3 2 2 4 4 9 2" xfId="30287" xr:uid="{00000000-0005-0000-0000-0000DD480000}"/>
    <cellStyle name="Header2 3 2 2 4 4 9 2 2" xfId="40286" xr:uid="{00000000-0005-0000-0000-0000DE480000}"/>
    <cellStyle name="Header2 3 2 2 4 4 9 3" xfId="25945" xr:uid="{00000000-0005-0000-0000-0000DF480000}"/>
    <cellStyle name="Header2 3 2 2 4 4 9 4" xfId="35135" xr:uid="{00000000-0005-0000-0000-0000E0480000}"/>
    <cellStyle name="Header2 3 2 2 4 5" xfId="15644" xr:uid="{00000000-0005-0000-0000-0000E1480000}"/>
    <cellStyle name="Header2 3 2 2 4 5 2" xfId="19149" xr:uid="{00000000-0005-0000-0000-0000E2480000}"/>
    <cellStyle name="Header2 3 2 2 4 5 2 2" xfId="30966" xr:uid="{00000000-0005-0000-0000-0000E3480000}"/>
    <cellStyle name="Header2 3 2 2 4 5 2 2 2" xfId="40965" xr:uid="{00000000-0005-0000-0000-0000E4480000}"/>
    <cellStyle name="Header2 3 2 2 4 5 2 3" xfId="26624" xr:uid="{00000000-0005-0000-0000-0000E5480000}"/>
    <cellStyle name="Header2 3 2 2 4 5 2 4" xfId="35814" xr:uid="{00000000-0005-0000-0000-0000E6480000}"/>
    <cellStyle name="Header2 3 2 2 4 5 3" xfId="19755" xr:uid="{00000000-0005-0000-0000-0000E7480000}"/>
    <cellStyle name="Header2 3 2 2 4 5 3 2" xfId="31572" xr:uid="{00000000-0005-0000-0000-0000E8480000}"/>
    <cellStyle name="Header2 3 2 2 4 5 3 2 2" xfId="41571" xr:uid="{00000000-0005-0000-0000-0000E9480000}"/>
    <cellStyle name="Header2 3 2 2 4 5 3 3" xfId="27230" xr:uid="{00000000-0005-0000-0000-0000EA480000}"/>
    <cellStyle name="Header2 3 2 2 4 5 3 4" xfId="36420" xr:uid="{00000000-0005-0000-0000-0000EB480000}"/>
    <cellStyle name="Header2 3 2 2 4 5 4" xfId="18899" xr:uid="{00000000-0005-0000-0000-0000EC480000}"/>
    <cellStyle name="Header2 3 2 2 4 5 4 2" xfId="30716" xr:uid="{00000000-0005-0000-0000-0000ED480000}"/>
    <cellStyle name="Header2 3 2 2 4 5 4 2 2" xfId="40715" xr:uid="{00000000-0005-0000-0000-0000EE480000}"/>
    <cellStyle name="Header2 3 2 2 4 5 4 3" xfId="26374" xr:uid="{00000000-0005-0000-0000-0000EF480000}"/>
    <cellStyle name="Header2 3 2 2 4 5 4 4" xfId="35564" xr:uid="{00000000-0005-0000-0000-0000F0480000}"/>
    <cellStyle name="Header2 3 2 2 4 5 5" xfId="20564" xr:uid="{00000000-0005-0000-0000-0000F1480000}"/>
    <cellStyle name="Header2 3 2 2 4 5 5 2" xfId="32381" xr:uid="{00000000-0005-0000-0000-0000F2480000}"/>
    <cellStyle name="Header2 3 2 2 4 5 5 2 2" xfId="42380" xr:uid="{00000000-0005-0000-0000-0000F3480000}"/>
    <cellStyle name="Header2 3 2 2 4 5 5 3" xfId="37229" xr:uid="{00000000-0005-0000-0000-0000F4480000}"/>
    <cellStyle name="Header2 3 2 2 4 5 6" xfId="23522" xr:uid="{00000000-0005-0000-0000-0000F5480000}"/>
    <cellStyle name="Header2 3 2 2 4 5 6 2" xfId="21038" xr:uid="{00000000-0005-0000-0000-0000F6480000}"/>
    <cellStyle name="Header2 3 2 2 4 5 7" xfId="22856" xr:uid="{00000000-0005-0000-0000-0000F7480000}"/>
    <cellStyle name="Header2 3 2 2 4 5 7 2" xfId="21378" xr:uid="{00000000-0005-0000-0000-0000F8480000}"/>
    <cellStyle name="Header2 3 2 2 4 5 8" xfId="21631" xr:uid="{00000000-0005-0000-0000-0000F9480000}"/>
    <cellStyle name="Header2 3 2 2 4 6" xfId="16225" xr:uid="{00000000-0005-0000-0000-0000FA480000}"/>
    <cellStyle name="Header2 3 2 2 4 6 2" xfId="19443" xr:uid="{00000000-0005-0000-0000-0000FB480000}"/>
    <cellStyle name="Header2 3 2 2 4 6 2 2" xfId="31260" xr:uid="{00000000-0005-0000-0000-0000FC480000}"/>
    <cellStyle name="Header2 3 2 2 4 6 2 2 2" xfId="41259" xr:uid="{00000000-0005-0000-0000-0000FD480000}"/>
    <cellStyle name="Header2 3 2 2 4 6 2 3" xfId="26918" xr:uid="{00000000-0005-0000-0000-0000FE480000}"/>
    <cellStyle name="Header2 3 2 2 4 6 2 4" xfId="36108" xr:uid="{00000000-0005-0000-0000-0000FF480000}"/>
    <cellStyle name="Header2 3 2 2 4 6 3" xfId="20049" xr:uid="{00000000-0005-0000-0000-000000490000}"/>
    <cellStyle name="Header2 3 2 2 4 6 3 2" xfId="31866" xr:uid="{00000000-0005-0000-0000-000001490000}"/>
    <cellStyle name="Header2 3 2 2 4 6 3 2 2" xfId="41865" xr:uid="{00000000-0005-0000-0000-000002490000}"/>
    <cellStyle name="Header2 3 2 2 4 6 3 3" xfId="27524" xr:uid="{00000000-0005-0000-0000-000003490000}"/>
    <cellStyle name="Header2 3 2 2 4 6 3 4" xfId="36714" xr:uid="{00000000-0005-0000-0000-000004490000}"/>
    <cellStyle name="Header2 3 2 2 4 6 4" xfId="18067" xr:uid="{00000000-0005-0000-0000-000005490000}"/>
    <cellStyle name="Header2 3 2 2 4 6 4 2" xfId="29884" xr:uid="{00000000-0005-0000-0000-000006490000}"/>
    <cellStyle name="Header2 3 2 2 4 6 4 2 2" xfId="39883" xr:uid="{00000000-0005-0000-0000-000007490000}"/>
    <cellStyle name="Header2 3 2 2 4 6 4 3" xfId="25642" xr:uid="{00000000-0005-0000-0000-000008490000}"/>
    <cellStyle name="Header2 3 2 2 4 6 4 4" xfId="34732" xr:uid="{00000000-0005-0000-0000-000009490000}"/>
    <cellStyle name="Header2 3 2 2 4 6 5" xfId="20858" xr:uid="{00000000-0005-0000-0000-00000A490000}"/>
    <cellStyle name="Header2 3 2 2 4 6 5 2" xfId="32675" xr:uid="{00000000-0005-0000-0000-00000B490000}"/>
    <cellStyle name="Header2 3 2 2 4 6 5 2 2" xfId="42674" xr:uid="{00000000-0005-0000-0000-00000C490000}"/>
    <cellStyle name="Header2 3 2 2 4 6 5 3" xfId="37523" xr:uid="{00000000-0005-0000-0000-00000D490000}"/>
    <cellStyle name="Header2 3 2 2 4 6 6" xfId="28042" xr:uid="{00000000-0005-0000-0000-00000E490000}"/>
    <cellStyle name="Header2 3 2 2 4 6 6 2" xfId="38041" xr:uid="{00000000-0005-0000-0000-00000F490000}"/>
    <cellStyle name="Header2 3 2 2 4 6 7" xfId="21498" xr:uid="{00000000-0005-0000-0000-000010490000}"/>
    <cellStyle name="Header2 3 2 2 4 7" xfId="15939" xr:uid="{00000000-0005-0000-0000-000011490000}"/>
    <cellStyle name="Header2 3 2 2 4 7 2" xfId="27756" xr:uid="{00000000-0005-0000-0000-000012490000}"/>
    <cellStyle name="Header2 3 2 2 4 7 2 2" xfId="37755" xr:uid="{00000000-0005-0000-0000-000013490000}"/>
    <cellStyle name="Header2 3 2 2 4 7 3" xfId="23817" xr:uid="{00000000-0005-0000-0000-000014490000}"/>
    <cellStyle name="Header2 3 2 2 4 7 4" xfId="32907" xr:uid="{00000000-0005-0000-0000-000015490000}"/>
    <cellStyle name="Header2 3 2 2 4 8" xfId="16625" xr:uid="{00000000-0005-0000-0000-000016490000}"/>
    <cellStyle name="Header2 3 2 2 4 8 2" xfId="28442" xr:uid="{00000000-0005-0000-0000-000017490000}"/>
    <cellStyle name="Header2 3 2 2 4 8 2 2" xfId="38441" xr:uid="{00000000-0005-0000-0000-000018490000}"/>
    <cellStyle name="Header2 3 2 2 4 8 3" xfId="24200" xr:uid="{00000000-0005-0000-0000-000019490000}"/>
    <cellStyle name="Header2 3 2 2 4 8 4" xfId="33290" xr:uid="{00000000-0005-0000-0000-00001A490000}"/>
    <cellStyle name="Header2 3 2 2 4 9" xfId="16919" xr:uid="{00000000-0005-0000-0000-00001B490000}"/>
    <cellStyle name="Header2 3 2 2 4 9 2" xfId="28736" xr:uid="{00000000-0005-0000-0000-00001C490000}"/>
    <cellStyle name="Header2 3 2 2 4 9 2 2" xfId="38735" xr:uid="{00000000-0005-0000-0000-00001D490000}"/>
    <cellStyle name="Header2 3 2 2 4 9 3" xfId="24494" xr:uid="{00000000-0005-0000-0000-00001E490000}"/>
    <cellStyle name="Header2 3 2 2 4 9 4" xfId="33584" xr:uid="{00000000-0005-0000-0000-00001F490000}"/>
    <cellStyle name="Header2 3 2 2 5" xfId="7841" xr:uid="{00000000-0005-0000-0000-000020490000}"/>
    <cellStyle name="Header2 3 2 2 5 10" xfId="18764" xr:uid="{00000000-0005-0000-0000-000021490000}"/>
    <cellStyle name="Header2 3 2 2 5 10 2" xfId="30581" xr:uid="{00000000-0005-0000-0000-000022490000}"/>
    <cellStyle name="Header2 3 2 2 5 10 2 2" xfId="40580" xr:uid="{00000000-0005-0000-0000-000023490000}"/>
    <cellStyle name="Header2 3 2 2 5 10 3" xfId="26239" xr:uid="{00000000-0005-0000-0000-000024490000}"/>
    <cellStyle name="Header2 3 2 2 5 10 4" xfId="35429" xr:uid="{00000000-0005-0000-0000-000025490000}"/>
    <cellStyle name="Header2 3 2 2 5 11" xfId="20219" xr:uid="{00000000-0005-0000-0000-000026490000}"/>
    <cellStyle name="Header2 3 2 2 5 11 2" xfId="32036" xr:uid="{00000000-0005-0000-0000-000027490000}"/>
    <cellStyle name="Header2 3 2 2 5 11 2 2" xfId="42035" xr:uid="{00000000-0005-0000-0000-000028490000}"/>
    <cellStyle name="Header2 3 2 2 5 11 3" xfId="36884" xr:uid="{00000000-0005-0000-0000-000029490000}"/>
    <cellStyle name="Header2 3 2 2 5 12" xfId="23261" xr:uid="{00000000-0005-0000-0000-00002A490000}"/>
    <cellStyle name="Header2 3 2 2 5 12 2" xfId="21190" xr:uid="{00000000-0005-0000-0000-00002B490000}"/>
    <cellStyle name="Header2 3 2 2 5 13" xfId="22655" xr:uid="{00000000-0005-0000-0000-00002C490000}"/>
    <cellStyle name="Header2 3 2 2 5 2" xfId="15648" xr:uid="{00000000-0005-0000-0000-00002D490000}"/>
    <cellStyle name="Header2 3 2 2 5 2 2" xfId="19145" xr:uid="{00000000-0005-0000-0000-00002E490000}"/>
    <cellStyle name="Header2 3 2 2 5 2 2 2" xfId="30962" xr:uid="{00000000-0005-0000-0000-00002F490000}"/>
    <cellStyle name="Header2 3 2 2 5 2 2 2 2" xfId="40961" xr:uid="{00000000-0005-0000-0000-000030490000}"/>
    <cellStyle name="Header2 3 2 2 5 2 2 3" xfId="26620" xr:uid="{00000000-0005-0000-0000-000031490000}"/>
    <cellStyle name="Header2 3 2 2 5 2 2 4" xfId="35810" xr:uid="{00000000-0005-0000-0000-000032490000}"/>
    <cellStyle name="Header2 3 2 2 5 2 3" xfId="19751" xr:uid="{00000000-0005-0000-0000-000033490000}"/>
    <cellStyle name="Header2 3 2 2 5 2 3 2" xfId="31568" xr:uid="{00000000-0005-0000-0000-000034490000}"/>
    <cellStyle name="Header2 3 2 2 5 2 3 2 2" xfId="41567" xr:uid="{00000000-0005-0000-0000-000035490000}"/>
    <cellStyle name="Header2 3 2 2 5 2 3 3" xfId="27226" xr:uid="{00000000-0005-0000-0000-000036490000}"/>
    <cellStyle name="Header2 3 2 2 5 2 3 4" xfId="36416" xr:uid="{00000000-0005-0000-0000-000037490000}"/>
    <cellStyle name="Header2 3 2 2 5 2 4" xfId="18148" xr:uid="{00000000-0005-0000-0000-000038490000}"/>
    <cellStyle name="Header2 3 2 2 5 2 4 2" xfId="29965" xr:uid="{00000000-0005-0000-0000-000039490000}"/>
    <cellStyle name="Header2 3 2 2 5 2 4 2 2" xfId="39964" xr:uid="{00000000-0005-0000-0000-00003A490000}"/>
    <cellStyle name="Header2 3 2 2 5 2 4 3" xfId="25723" xr:uid="{00000000-0005-0000-0000-00003B490000}"/>
    <cellStyle name="Header2 3 2 2 5 2 4 4" xfId="34813" xr:uid="{00000000-0005-0000-0000-00003C490000}"/>
    <cellStyle name="Header2 3 2 2 5 2 5" xfId="20560" xr:uid="{00000000-0005-0000-0000-00003D490000}"/>
    <cellStyle name="Header2 3 2 2 5 2 5 2" xfId="32377" xr:uid="{00000000-0005-0000-0000-00003E490000}"/>
    <cellStyle name="Header2 3 2 2 5 2 5 2 2" xfId="42376" xr:uid="{00000000-0005-0000-0000-00003F490000}"/>
    <cellStyle name="Header2 3 2 2 5 2 5 3" xfId="37225" xr:uid="{00000000-0005-0000-0000-000040490000}"/>
    <cellStyle name="Header2 3 2 2 5 2 6" xfId="23526" xr:uid="{00000000-0005-0000-0000-000041490000}"/>
    <cellStyle name="Header2 3 2 2 5 2 6 2" xfId="21036" xr:uid="{00000000-0005-0000-0000-000042490000}"/>
    <cellStyle name="Header2 3 2 2 5 2 7" xfId="22854" xr:uid="{00000000-0005-0000-0000-000043490000}"/>
    <cellStyle name="Header2 3 2 2 5 2 7 2" xfId="22187" xr:uid="{00000000-0005-0000-0000-000044490000}"/>
    <cellStyle name="Header2 3 2 2 5 2 8" xfId="22410" xr:uid="{00000000-0005-0000-0000-000045490000}"/>
    <cellStyle name="Header2 3 2 2 5 3" xfId="16229" xr:uid="{00000000-0005-0000-0000-000046490000}"/>
    <cellStyle name="Header2 3 2 2 5 3 2" xfId="19440" xr:uid="{00000000-0005-0000-0000-000047490000}"/>
    <cellStyle name="Header2 3 2 2 5 3 2 2" xfId="31257" xr:uid="{00000000-0005-0000-0000-000048490000}"/>
    <cellStyle name="Header2 3 2 2 5 3 2 2 2" xfId="41256" xr:uid="{00000000-0005-0000-0000-000049490000}"/>
    <cellStyle name="Header2 3 2 2 5 3 2 3" xfId="26915" xr:uid="{00000000-0005-0000-0000-00004A490000}"/>
    <cellStyle name="Header2 3 2 2 5 3 2 4" xfId="36105" xr:uid="{00000000-0005-0000-0000-00004B490000}"/>
    <cellStyle name="Header2 3 2 2 5 3 3" xfId="20046" xr:uid="{00000000-0005-0000-0000-00004C490000}"/>
    <cellStyle name="Header2 3 2 2 5 3 3 2" xfId="31863" xr:uid="{00000000-0005-0000-0000-00004D490000}"/>
    <cellStyle name="Header2 3 2 2 5 3 3 2 2" xfId="41862" xr:uid="{00000000-0005-0000-0000-00004E490000}"/>
    <cellStyle name="Header2 3 2 2 5 3 3 3" xfId="27521" xr:uid="{00000000-0005-0000-0000-00004F490000}"/>
    <cellStyle name="Header2 3 2 2 5 3 3 4" xfId="36711" xr:uid="{00000000-0005-0000-0000-000050490000}"/>
    <cellStyle name="Header2 3 2 2 5 3 4" xfId="17769" xr:uid="{00000000-0005-0000-0000-000051490000}"/>
    <cellStyle name="Header2 3 2 2 5 3 4 2" xfId="29586" xr:uid="{00000000-0005-0000-0000-000052490000}"/>
    <cellStyle name="Header2 3 2 2 5 3 4 2 2" xfId="39585" xr:uid="{00000000-0005-0000-0000-000053490000}"/>
    <cellStyle name="Header2 3 2 2 5 3 4 3" xfId="25344" xr:uid="{00000000-0005-0000-0000-000054490000}"/>
    <cellStyle name="Header2 3 2 2 5 3 4 4" xfId="34434" xr:uid="{00000000-0005-0000-0000-000055490000}"/>
    <cellStyle name="Header2 3 2 2 5 3 5" xfId="20855" xr:uid="{00000000-0005-0000-0000-000056490000}"/>
    <cellStyle name="Header2 3 2 2 5 3 5 2" xfId="32672" xr:uid="{00000000-0005-0000-0000-000057490000}"/>
    <cellStyle name="Header2 3 2 2 5 3 5 2 2" xfId="42671" xr:uid="{00000000-0005-0000-0000-000058490000}"/>
    <cellStyle name="Header2 3 2 2 5 3 5 3" xfId="37520" xr:uid="{00000000-0005-0000-0000-000059490000}"/>
    <cellStyle name="Header2 3 2 2 5 3 6" xfId="28046" xr:uid="{00000000-0005-0000-0000-00005A490000}"/>
    <cellStyle name="Header2 3 2 2 5 3 6 2" xfId="38045" xr:uid="{00000000-0005-0000-0000-00005B490000}"/>
    <cellStyle name="Header2 3 2 2 5 3 7" xfId="21501" xr:uid="{00000000-0005-0000-0000-00005C490000}"/>
    <cellStyle name="Header2 3 2 2 5 4" xfId="15942" xr:uid="{00000000-0005-0000-0000-00005D490000}"/>
    <cellStyle name="Header2 3 2 2 5 4 2" xfId="27759" xr:uid="{00000000-0005-0000-0000-00005E490000}"/>
    <cellStyle name="Header2 3 2 2 5 4 2 2" xfId="37758" xr:uid="{00000000-0005-0000-0000-00005F490000}"/>
    <cellStyle name="Header2 3 2 2 5 4 3" xfId="23820" xr:uid="{00000000-0005-0000-0000-000060490000}"/>
    <cellStyle name="Header2 3 2 2 5 4 4" xfId="32910" xr:uid="{00000000-0005-0000-0000-000061490000}"/>
    <cellStyle name="Header2 3 2 2 5 5" xfId="16621" xr:uid="{00000000-0005-0000-0000-000062490000}"/>
    <cellStyle name="Header2 3 2 2 5 5 2" xfId="28438" xr:uid="{00000000-0005-0000-0000-000063490000}"/>
    <cellStyle name="Header2 3 2 2 5 5 2 2" xfId="38437" xr:uid="{00000000-0005-0000-0000-000064490000}"/>
    <cellStyle name="Header2 3 2 2 5 5 3" xfId="24196" xr:uid="{00000000-0005-0000-0000-000065490000}"/>
    <cellStyle name="Header2 3 2 2 5 5 4" xfId="33286" xr:uid="{00000000-0005-0000-0000-000066490000}"/>
    <cellStyle name="Header2 3 2 2 5 6" xfId="16916" xr:uid="{00000000-0005-0000-0000-000067490000}"/>
    <cellStyle name="Header2 3 2 2 5 6 2" xfId="28733" xr:uid="{00000000-0005-0000-0000-000068490000}"/>
    <cellStyle name="Header2 3 2 2 5 6 2 2" xfId="38732" xr:uid="{00000000-0005-0000-0000-000069490000}"/>
    <cellStyle name="Header2 3 2 2 5 6 3" xfId="24491" xr:uid="{00000000-0005-0000-0000-00006A490000}"/>
    <cellStyle name="Header2 3 2 2 5 6 4" xfId="33581" xr:uid="{00000000-0005-0000-0000-00006B490000}"/>
    <cellStyle name="Header2 3 2 2 5 7" xfId="17163" xr:uid="{00000000-0005-0000-0000-00006C490000}"/>
    <cellStyle name="Header2 3 2 2 5 7 2" xfId="28980" xr:uid="{00000000-0005-0000-0000-00006D490000}"/>
    <cellStyle name="Header2 3 2 2 5 7 2 2" xfId="38979" xr:uid="{00000000-0005-0000-0000-00006E490000}"/>
    <cellStyle name="Header2 3 2 2 5 7 3" xfId="24738" xr:uid="{00000000-0005-0000-0000-00006F490000}"/>
    <cellStyle name="Header2 3 2 2 5 7 4" xfId="33828" xr:uid="{00000000-0005-0000-0000-000070490000}"/>
    <cellStyle name="Header2 3 2 2 5 8" xfId="17466" xr:uid="{00000000-0005-0000-0000-000071490000}"/>
    <cellStyle name="Header2 3 2 2 5 8 2" xfId="29283" xr:uid="{00000000-0005-0000-0000-000072490000}"/>
    <cellStyle name="Header2 3 2 2 5 8 2 2" xfId="39282" xr:uid="{00000000-0005-0000-0000-000073490000}"/>
    <cellStyle name="Header2 3 2 2 5 8 3" xfId="25041" xr:uid="{00000000-0005-0000-0000-000074490000}"/>
    <cellStyle name="Header2 3 2 2 5 8 4" xfId="34131" xr:uid="{00000000-0005-0000-0000-000075490000}"/>
    <cellStyle name="Header2 3 2 2 5 9" xfId="18469" xr:uid="{00000000-0005-0000-0000-000076490000}"/>
    <cellStyle name="Header2 3 2 2 5 9 2" xfId="30286" xr:uid="{00000000-0005-0000-0000-000077490000}"/>
    <cellStyle name="Header2 3 2 2 5 9 2 2" xfId="40285" xr:uid="{00000000-0005-0000-0000-000078490000}"/>
    <cellStyle name="Header2 3 2 2 5 9 3" xfId="25944" xr:uid="{00000000-0005-0000-0000-000079490000}"/>
    <cellStyle name="Header2 3 2 2 5 9 4" xfId="35134" xr:uid="{00000000-0005-0000-0000-00007A490000}"/>
    <cellStyle name="Header2 3 2 2 6" xfId="15629" xr:uid="{00000000-0005-0000-0000-00007B490000}"/>
    <cellStyle name="Header2 3 2 2 6 2" xfId="19164" xr:uid="{00000000-0005-0000-0000-00007C490000}"/>
    <cellStyle name="Header2 3 2 2 6 2 2" xfId="30981" xr:uid="{00000000-0005-0000-0000-00007D490000}"/>
    <cellStyle name="Header2 3 2 2 6 2 2 2" xfId="40980" xr:uid="{00000000-0005-0000-0000-00007E490000}"/>
    <cellStyle name="Header2 3 2 2 6 2 3" xfId="26639" xr:uid="{00000000-0005-0000-0000-00007F490000}"/>
    <cellStyle name="Header2 3 2 2 6 2 4" xfId="35829" xr:uid="{00000000-0005-0000-0000-000080490000}"/>
    <cellStyle name="Header2 3 2 2 6 3" xfId="19770" xr:uid="{00000000-0005-0000-0000-000081490000}"/>
    <cellStyle name="Header2 3 2 2 6 3 2" xfId="31587" xr:uid="{00000000-0005-0000-0000-000082490000}"/>
    <cellStyle name="Header2 3 2 2 6 3 2 2" xfId="41586" xr:uid="{00000000-0005-0000-0000-000083490000}"/>
    <cellStyle name="Header2 3 2 2 6 3 3" xfId="27245" xr:uid="{00000000-0005-0000-0000-000084490000}"/>
    <cellStyle name="Header2 3 2 2 6 3 4" xfId="36435" xr:uid="{00000000-0005-0000-0000-000085490000}"/>
    <cellStyle name="Header2 3 2 2 6 4" xfId="18891" xr:uid="{00000000-0005-0000-0000-000086490000}"/>
    <cellStyle name="Header2 3 2 2 6 4 2" xfId="30708" xr:uid="{00000000-0005-0000-0000-000087490000}"/>
    <cellStyle name="Header2 3 2 2 6 4 2 2" xfId="40707" xr:uid="{00000000-0005-0000-0000-000088490000}"/>
    <cellStyle name="Header2 3 2 2 6 4 3" xfId="26366" xr:uid="{00000000-0005-0000-0000-000089490000}"/>
    <cellStyle name="Header2 3 2 2 6 4 4" xfId="35556" xr:uid="{00000000-0005-0000-0000-00008A490000}"/>
    <cellStyle name="Header2 3 2 2 6 5" xfId="20579" xr:uid="{00000000-0005-0000-0000-00008B490000}"/>
    <cellStyle name="Header2 3 2 2 6 5 2" xfId="32396" xr:uid="{00000000-0005-0000-0000-00008C490000}"/>
    <cellStyle name="Header2 3 2 2 6 5 2 2" xfId="42395" xr:uid="{00000000-0005-0000-0000-00008D490000}"/>
    <cellStyle name="Header2 3 2 2 6 5 3" xfId="37244" xr:uid="{00000000-0005-0000-0000-00008E490000}"/>
    <cellStyle name="Header2 3 2 2 6 6" xfId="23507" xr:uid="{00000000-0005-0000-0000-00008F490000}"/>
    <cellStyle name="Header2 3 2 2 6 6 2" xfId="21042" xr:uid="{00000000-0005-0000-0000-000090490000}"/>
    <cellStyle name="Header2 3 2 2 6 7" xfId="22860" xr:uid="{00000000-0005-0000-0000-000091490000}"/>
    <cellStyle name="Header2 3 2 2 6 7 2" xfId="22185" xr:uid="{00000000-0005-0000-0000-000092490000}"/>
    <cellStyle name="Header2 3 2 2 6 8" xfId="22397" xr:uid="{00000000-0005-0000-0000-000093490000}"/>
    <cellStyle name="Header2 3 2 2 7" xfId="16210" xr:uid="{00000000-0005-0000-0000-000094490000}"/>
    <cellStyle name="Header2 3 2 2 7 2" xfId="19457" xr:uid="{00000000-0005-0000-0000-000095490000}"/>
    <cellStyle name="Header2 3 2 2 7 2 2" xfId="31274" xr:uid="{00000000-0005-0000-0000-000096490000}"/>
    <cellStyle name="Header2 3 2 2 7 2 2 2" xfId="41273" xr:uid="{00000000-0005-0000-0000-000097490000}"/>
    <cellStyle name="Header2 3 2 2 7 2 3" xfId="26932" xr:uid="{00000000-0005-0000-0000-000098490000}"/>
    <cellStyle name="Header2 3 2 2 7 2 4" xfId="36122" xr:uid="{00000000-0005-0000-0000-000099490000}"/>
    <cellStyle name="Header2 3 2 2 7 3" xfId="20063" xr:uid="{00000000-0005-0000-0000-00009A490000}"/>
    <cellStyle name="Header2 3 2 2 7 3 2" xfId="31880" xr:uid="{00000000-0005-0000-0000-00009B490000}"/>
    <cellStyle name="Header2 3 2 2 7 3 2 2" xfId="41879" xr:uid="{00000000-0005-0000-0000-00009C490000}"/>
    <cellStyle name="Header2 3 2 2 7 3 3" xfId="27538" xr:uid="{00000000-0005-0000-0000-00009D490000}"/>
    <cellStyle name="Header2 3 2 2 7 3 4" xfId="36728" xr:uid="{00000000-0005-0000-0000-00009E490000}"/>
    <cellStyle name="Header2 3 2 2 7 4" xfId="18063" xr:uid="{00000000-0005-0000-0000-00009F490000}"/>
    <cellStyle name="Header2 3 2 2 7 4 2" xfId="29880" xr:uid="{00000000-0005-0000-0000-0000A0490000}"/>
    <cellStyle name="Header2 3 2 2 7 4 2 2" xfId="39879" xr:uid="{00000000-0005-0000-0000-0000A1490000}"/>
    <cellStyle name="Header2 3 2 2 7 4 3" xfId="25638" xr:uid="{00000000-0005-0000-0000-0000A2490000}"/>
    <cellStyle name="Header2 3 2 2 7 4 4" xfId="34728" xr:uid="{00000000-0005-0000-0000-0000A3490000}"/>
    <cellStyle name="Header2 3 2 2 7 5" xfId="20872" xr:uid="{00000000-0005-0000-0000-0000A4490000}"/>
    <cellStyle name="Header2 3 2 2 7 5 2" xfId="32689" xr:uid="{00000000-0005-0000-0000-0000A5490000}"/>
    <cellStyle name="Header2 3 2 2 7 5 2 2" xfId="42688" xr:uid="{00000000-0005-0000-0000-0000A6490000}"/>
    <cellStyle name="Header2 3 2 2 7 5 3" xfId="37537" xr:uid="{00000000-0005-0000-0000-0000A7490000}"/>
    <cellStyle name="Header2 3 2 2 7 6" xfId="28027" xr:uid="{00000000-0005-0000-0000-0000A8490000}"/>
    <cellStyle name="Header2 3 2 2 7 6 2" xfId="38026" xr:uid="{00000000-0005-0000-0000-0000A9490000}"/>
    <cellStyle name="Header2 3 2 2 7 7" xfId="22238" xr:uid="{00000000-0005-0000-0000-0000AA490000}"/>
    <cellStyle name="Header2 3 2 2 8" xfId="15926" xr:uid="{00000000-0005-0000-0000-0000AB490000}"/>
    <cellStyle name="Header2 3 2 2 8 2" xfId="27743" xr:uid="{00000000-0005-0000-0000-0000AC490000}"/>
    <cellStyle name="Header2 3 2 2 8 2 2" xfId="37742" xr:uid="{00000000-0005-0000-0000-0000AD490000}"/>
    <cellStyle name="Header2 3 2 2 8 3" xfId="23804" xr:uid="{00000000-0005-0000-0000-0000AE490000}"/>
    <cellStyle name="Header2 3 2 2 8 4" xfId="32894" xr:uid="{00000000-0005-0000-0000-0000AF490000}"/>
    <cellStyle name="Header2 3 2 2 9" xfId="16640" xr:uid="{00000000-0005-0000-0000-0000B0490000}"/>
    <cellStyle name="Header2 3 2 2 9 2" xfId="28457" xr:uid="{00000000-0005-0000-0000-0000B1490000}"/>
    <cellStyle name="Header2 3 2 2 9 2 2" xfId="38456" xr:uid="{00000000-0005-0000-0000-0000B2490000}"/>
    <cellStyle name="Header2 3 2 2 9 3" xfId="24215" xr:uid="{00000000-0005-0000-0000-0000B3490000}"/>
    <cellStyle name="Header2 3 2 2 9 4" xfId="33305" xr:uid="{00000000-0005-0000-0000-0000B4490000}"/>
    <cellStyle name="Header2 3 2 20" xfId="18498" xr:uid="{00000000-0005-0000-0000-0000B5490000}"/>
    <cellStyle name="Header2 3 2 20 2" xfId="30315" xr:uid="{00000000-0005-0000-0000-0000B6490000}"/>
    <cellStyle name="Header2 3 2 20 2 2" xfId="40314" xr:uid="{00000000-0005-0000-0000-0000B7490000}"/>
    <cellStyle name="Header2 3 2 20 3" xfId="25973" xr:uid="{00000000-0005-0000-0000-0000B8490000}"/>
    <cellStyle name="Header2 3 2 20 4" xfId="35163" xr:uid="{00000000-0005-0000-0000-0000B9490000}"/>
    <cellStyle name="Header2 3 2 21" xfId="18791" xr:uid="{00000000-0005-0000-0000-0000BA490000}"/>
    <cellStyle name="Header2 3 2 21 2" xfId="30608" xr:uid="{00000000-0005-0000-0000-0000BB490000}"/>
    <cellStyle name="Header2 3 2 21 2 2" xfId="40607" xr:uid="{00000000-0005-0000-0000-0000BC490000}"/>
    <cellStyle name="Header2 3 2 21 3" xfId="26266" xr:uid="{00000000-0005-0000-0000-0000BD490000}"/>
    <cellStyle name="Header2 3 2 21 4" xfId="35456" xr:uid="{00000000-0005-0000-0000-0000BE490000}"/>
    <cellStyle name="Header2 3 2 22" xfId="20363" xr:uid="{00000000-0005-0000-0000-0000BF490000}"/>
    <cellStyle name="Header2 3 2 22 2" xfId="32180" xr:uid="{00000000-0005-0000-0000-0000C0490000}"/>
    <cellStyle name="Header2 3 2 22 2 2" xfId="42179" xr:uid="{00000000-0005-0000-0000-0000C1490000}"/>
    <cellStyle name="Header2 3 2 22 3" xfId="37028" xr:uid="{00000000-0005-0000-0000-0000C2490000}"/>
    <cellStyle name="Header2 3 2 23" xfId="23290" xr:uid="{00000000-0005-0000-0000-0000C3490000}"/>
    <cellStyle name="Header2 3 2 23 2" xfId="21960" xr:uid="{00000000-0005-0000-0000-0000C4490000}"/>
    <cellStyle name="Header2 3 2 24" xfId="22684" xr:uid="{00000000-0005-0000-0000-0000C5490000}"/>
    <cellStyle name="Header2 3 2 3" xfId="7842" xr:uid="{00000000-0005-0000-0000-0000C6490000}"/>
    <cellStyle name="Header2 3 2 3 10" xfId="17164" xr:uid="{00000000-0005-0000-0000-0000C7490000}"/>
    <cellStyle name="Header2 3 2 3 10 2" xfId="28981" xr:uid="{00000000-0005-0000-0000-0000C8490000}"/>
    <cellStyle name="Header2 3 2 3 10 2 2" xfId="38980" xr:uid="{00000000-0005-0000-0000-0000C9490000}"/>
    <cellStyle name="Header2 3 2 3 10 3" xfId="24739" xr:uid="{00000000-0005-0000-0000-0000CA490000}"/>
    <cellStyle name="Header2 3 2 3 10 4" xfId="33829" xr:uid="{00000000-0005-0000-0000-0000CB490000}"/>
    <cellStyle name="Header2 3 2 3 11" xfId="17467" xr:uid="{00000000-0005-0000-0000-0000CC490000}"/>
    <cellStyle name="Header2 3 2 3 11 2" xfId="29284" xr:uid="{00000000-0005-0000-0000-0000CD490000}"/>
    <cellStyle name="Header2 3 2 3 11 2 2" xfId="39283" xr:uid="{00000000-0005-0000-0000-0000CE490000}"/>
    <cellStyle name="Header2 3 2 3 11 3" xfId="25042" xr:uid="{00000000-0005-0000-0000-0000CF490000}"/>
    <cellStyle name="Header2 3 2 3 11 4" xfId="34132" xr:uid="{00000000-0005-0000-0000-0000D0490000}"/>
    <cellStyle name="Header2 3 2 3 12" xfId="18468" xr:uid="{00000000-0005-0000-0000-0000D1490000}"/>
    <cellStyle name="Header2 3 2 3 12 2" xfId="30285" xr:uid="{00000000-0005-0000-0000-0000D2490000}"/>
    <cellStyle name="Header2 3 2 3 12 2 2" xfId="40284" xr:uid="{00000000-0005-0000-0000-0000D3490000}"/>
    <cellStyle name="Header2 3 2 3 12 3" xfId="25943" xr:uid="{00000000-0005-0000-0000-0000D4490000}"/>
    <cellStyle name="Header2 3 2 3 12 4" xfId="35133" xr:uid="{00000000-0005-0000-0000-0000D5490000}"/>
    <cellStyle name="Header2 3 2 3 13" xfId="18763" xr:uid="{00000000-0005-0000-0000-0000D6490000}"/>
    <cellStyle name="Header2 3 2 3 13 2" xfId="30580" xr:uid="{00000000-0005-0000-0000-0000D7490000}"/>
    <cellStyle name="Header2 3 2 3 13 2 2" xfId="40579" xr:uid="{00000000-0005-0000-0000-0000D8490000}"/>
    <cellStyle name="Header2 3 2 3 13 3" xfId="26238" xr:uid="{00000000-0005-0000-0000-0000D9490000}"/>
    <cellStyle name="Header2 3 2 3 13 4" xfId="35428" xr:uid="{00000000-0005-0000-0000-0000DA490000}"/>
    <cellStyle name="Header2 3 2 3 14" xfId="20318" xr:uid="{00000000-0005-0000-0000-0000DB490000}"/>
    <cellStyle name="Header2 3 2 3 14 2" xfId="32135" xr:uid="{00000000-0005-0000-0000-0000DC490000}"/>
    <cellStyle name="Header2 3 2 3 14 2 2" xfId="42134" xr:uid="{00000000-0005-0000-0000-0000DD490000}"/>
    <cellStyle name="Header2 3 2 3 14 3" xfId="36983" xr:uid="{00000000-0005-0000-0000-0000DE490000}"/>
    <cellStyle name="Header2 3 2 3 15" xfId="23260" xr:uid="{00000000-0005-0000-0000-0000DF490000}"/>
    <cellStyle name="Header2 3 2 3 15 2" xfId="21191" xr:uid="{00000000-0005-0000-0000-0000E0490000}"/>
    <cellStyle name="Header2 3 2 3 16" xfId="22654" xr:uid="{00000000-0005-0000-0000-0000E1490000}"/>
    <cellStyle name="Header2 3 2 3 2" xfId="7843" xr:uid="{00000000-0005-0000-0000-0000E2490000}"/>
    <cellStyle name="Header2 3 2 3 2 10" xfId="17165" xr:uid="{00000000-0005-0000-0000-0000E3490000}"/>
    <cellStyle name="Header2 3 2 3 2 10 2" xfId="28982" xr:uid="{00000000-0005-0000-0000-0000E4490000}"/>
    <cellStyle name="Header2 3 2 3 2 10 2 2" xfId="38981" xr:uid="{00000000-0005-0000-0000-0000E5490000}"/>
    <cellStyle name="Header2 3 2 3 2 10 3" xfId="24740" xr:uid="{00000000-0005-0000-0000-0000E6490000}"/>
    <cellStyle name="Header2 3 2 3 2 10 4" xfId="33830" xr:uid="{00000000-0005-0000-0000-0000E7490000}"/>
    <cellStyle name="Header2 3 2 3 2 11" xfId="17468" xr:uid="{00000000-0005-0000-0000-0000E8490000}"/>
    <cellStyle name="Header2 3 2 3 2 11 2" xfId="29285" xr:uid="{00000000-0005-0000-0000-0000E9490000}"/>
    <cellStyle name="Header2 3 2 3 2 11 2 2" xfId="39284" xr:uid="{00000000-0005-0000-0000-0000EA490000}"/>
    <cellStyle name="Header2 3 2 3 2 11 3" xfId="25043" xr:uid="{00000000-0005-0000-0000-0000EB490000}"/>
    <cellStyle name="Header2 3 2 3 2 11 4" xfId="34133" xr:uid="{00000000-0005-0000-0000-0000EC490000}"/>
    <cellStyle name="Header2 3 2 3 2 12" xfId="18467" xr:uid="{00000000-0005-0000-0000-0000ED490000}"/>
    <cellStyle name="Header2 3 2 3 2 12 2" xfId="30284" xr:uid="{00000000-0005-0000-0000-0000EE490000}"/>
    <cellStyle name="Header2 3 2 3 2 12 2 2" xfId="40283" xr:uid="{00000000-0005-0000-0000-0000EF490000}"/>
    <cellStyle name="Header2 3 2 3 2 12 3" xfId="25942" xr:uid="{00000000-0005-0000-0000-0000F0490000}"/>
    <cellStyle name="Header2 3 2 3 2 12 4" xfId="35132" xr:uid="{00000000-0005-0000-0000-0000F1490000}"/>
    <cellStyle name="Header2 3 2 3 2 13" xfId="18762" xr:uid="{00000000-0005-0000-0000-0000F2490000}"/>
    <cellStyle name="Header2 3 2 3 2 13 2" xfId="30579" xr:uid="{00000000-0005-0000-0000-0000F3490000}"/>
    <cellStyle name="Header2 3 2 3 2 13 2 2" xfId="40578" xr:uid="{00000000-0005-0000-0000-0000F4490000}"/>
    <cellStyle name="Header2 3 2 3 2 13 3" xfId="26237" xr:uid="{00000000-0005-0000-0000-0000F5490000}"/>
    <cellStyle name="Header2 3 2 3 2 13 4" xfId="35427" xr:uid="{00000000-0005-0000-0000-0000F6490000}"/>
    <cellStyle name="Header2 3 2 3 2 14" xfId="18244" xr:uid="{00000000-0005-0000-0000-0000F7490000}"/>
    <cellStyle name="Header2 3 2 3 2 14 2" xfId="30061" xr:uid="{00000000-0005-0000-0000-0000F8490000}"/>
    <cellStyle name="Header2 3 2 3 2 14 2 2" xfId="40060" xr:uid="{00000000-0005-0000-0000-0000F9490000}"/>
    <cellStyle name="Header2 3 2 3 2 14 3" xfId="34909" xr:uid="{00000000-0005-0000-0000-0000FA490000}"/>
    <cellStyle name="Header2 3 2 3 2 15" xfId="23259" xr:uid="{00000000-0005-0000-0000-0000FB490000}"/>
    <cellStyle name="Header2 3 2 3 2 15 2" xfId="21971" xr:uid="{00000000-0005-0000-0000-0000FC490000}"/>
    <cellStyle name="Header2 3 2 3 2 16" xfId="22653" xr:uid="{00000000-0005-0000-0000-0000FD490000}"/>
    <cellStyle name="Header2 3 2 3 2 2" xfId="7844" xr:uid="{00000000-0005-0000-0000-0000FE490000}"/>
    <cellStyle name="Header2 3 2 3 2 2 10" xfId="18761" xr:uid="{00000000-0005-0000-0000-0000FF490000}"/>
    <cellStyle name="Header2 3 2 3 2 2 10 2" xfId="30578" xr:uid="{00000000-0005-0000-0000-0000004A0000}"/>
    <cellStyle name="Header2 3 2 3 2 2 10 2 2" xfId="40577" xr:uid="{00000000-0005-0000-0000-0000014A0000}"/>
    <cellStyle name="Header2 3 2 3 2 2 10 3" xfId="26236" xr:uid="{00000000-0005-0000-0000-0000024A0000}"/>
    <cellStyle name="Header2 3 2 3 2 2 10 4" xfId="35426" xr:uid="{00000000-0005-0000-0000-0000034A0000}"/>
    <cellStyle name="Header2 3 2 3 2 2 11" xfId="18245" xr:uid="{00000000-0005-0000-0000-0000044A0000}"/>
    <cellStyle name="Header2 3 2 3 2 2 11 2" xfId="30062" xr:uid="{00000000-0005-0000-0000-0000054A0000}"/>
    <cellStyle name="Header2 3 2 3 2 2 11 2 2" xfId="40061" xr:uid="{00000000-0005-0000-0000-0000064A0000}"/>
    <cellStyle name="Header2 3 2 3 2 2 11 3" xfId="34910" xr:uid="{00000000-0005-0000-0000-0000074A0000}"/>
    <cellStyle name="Header2 3 2 3 2 2 12" xfId="23258" xr:uid="{00000000-0005-0000-0000-0000084A0000}"/>
    <cellStyle name="Header2 3 2 3 2 2 12 2" xfId="21192" xr:uid="{00000000-0005-0000-0000-0000094A0000}"/>
    <cellStyle name="Header2 3 2 3 2 2 13" xfId="22652" xr:uid="{00000000-0005-0000-0000-00000A4A0000}"/>
    <cellStyle name="Header2 3 2 3 2 2 2" xfId="15651" xr:uid="{00000000-0005-0000-0000-00000B4A0000}"/>
    <cellStyle name="Header2 3 2 3 2 2 2 2" xfId="19142" xr:uid="{00000000-0005-0000-0000-00000C4A0000}"/>
    <cellStyle name="Header2 3 2 3 2 2 2 2 2" xfId="30959" xr:uid="{00000000-0005-0000-0000-00000D4A0000}"/>
    <cellStyle name="Header2 3 2 3 2 2 2 2 2 2" xfId="40958" xr:uid="{00000000-0005-0000-0000-00000E4A0000}"/>
    <cellStyle name="Header2 3 2 3 2 2 2 2 3" xfId="26617" xr:uid="{00000000-0005-0000-0000-00000F4A0000}"/>
    <cellStyle name="Header2 3 2 3 2 2 2 2 4" xfId="35807" xr:uid="{00000000-0005-0000-0000-0000104A0000}"/>
    <cellStyle name="Header2 3 2 3 2 2 2 3" xfId="19748" xr:uid="{00000000-0005-0000-0000-0000114A0000}"/>
    <cellStyle name="Header2 3 2 3 2 2 2 3 2" xfId="31565" xr:uid="{00000000-0005-0000-0000-0000124A0000}"/>
    <cellStyle name="Header2 3 2 3 2 2 2 3 2 2" xfId="41564" xr:uid="{00000000-0005-0000-0000-0000134A0000}"/>
    <cellStyle name="Header2 3 2 3 2 2 2 3 3" xfId="27223" xr:uid="{00000000-0005-0000-0000-0000144A0000}"/>
    <cellStyle name="Header2 3 2 3 2 2 2 3 4" xfId="36413" xr:uid="{00000000-0005-0000-0000-0000154A0000}"/>
    <cellStyle name="Header2 3 2 3 2 2 2 4" xfId="18150" xr:uid="{00000000-0005-0000-0000-0000164A0000}"/>
    <cellStyle name="Header2 3 2 3 2 2 2 4 2" xfId="29967" xr:uid="{00000000-0005-0000-0000-0000174A0000}"/>
    <cellStyle name="Header2 3 2 3 2 2 2 4 2 2" xfId="39966" xr:uid="{00000000-0005-0000-0000-0000184A0000}"/>
    <cellStyle name="Header2 3 2 3 2 2 2 4 3" xfId="25725" xr:uid="{00000000-0005-0000-0000-0000194A0000}"/>
    <cellStyle name="Header2 3 2 3 2 2 2 4 4" xfId="34815" xr:uid="{00000000-0005-0000-0000-00001A4A0000}"/>
    <cellStyle name="Header2 3 2 3 2 2 2 5" xfId="20557" xr:uid="{00000000-0005-0000-0000-00001B4A0000}"/>
    <cellStyle name="Header2 3 2 3 2 2 2 5 2" xfId="32374" xr:uid="{00000000-0005-0000-0000-00001C4A0000}"/>
    <cellStyle name="Header2 3 2 3 2 2 2 5 2 2" xfId="42373" xr:uid="{00000000-0005-0000-0000-00001D4A0000}"/>
    <cellStyle name="Header2 3 2 3 2 2 2 5 3" xfId="37222" xr:uid="{00000000-0005-0000-0000-00001E4A0000}"/>
    <cellStyle name="Header2 3 2 3 2 2 2 6" xfId="23529" xr:uid="{00000000-0005-0000-0000-00001F4A0000}"/>
    <cellStyle name="Header2 3 2 3 2 2 2 6 2" xfId="21859" xr:uid="{00000000-0005-0000-0000-0000204A0000}"/>
    <cellStyle name="Header2 3 2 3 2 2 2 7" xfId="23023" xr:uid="{00000000-0005-0000-0000-0000214A0000}"/>
    <cellStyle name="Header2 3 2 3 2 2 2 7 2" xfId="21308" xr:uid="{00000000-0005-0000-0000-0000224A0000}"/>
    <cellStyle name="Header2 3 2 3 2 2 2 8" xfId="21633" xr:uid="{00000000-0005-0000-0000-0000234A0000}"/>
    <cellStyle name="Header2 3 2 3 2 2 3" xfId="16232" xr:uid="{00000000-0005-0000-0000-0000244A0000}"/>
    <cellStyle name="Header2 3 2 3 2 2 3 2" xfId="19437" xr:uid="{00000000-0005-0000-0000-0000254A0000}"/>
    <cellStyle name="Header2 3 2 3 2 2 3 2 2" xfId="31254" xr:uid="{00000000-0005-0000-0000-0000264A0000}"/>
    <cellStyle name="Header2 3 2 3 2 2 3 2 2 2" xfId="41253" xr:uid="{00000000-0005-0000-0000-0000274A0000}"/>
    <cellStyle name="Header2 3 2 3 2 2 3 2 3" xfId="26912" xr:uid="{00000000-0005-0000-0000-0000284A0000}"/>
    <cellStyle name="Header2 3 2 3 2 2 3 2 4" xfId="36102" xr:uid="{00000000-0005-0000-0000-0000294A0000}"/>
    <cellStyle name="Header2 3 2 3 2 2 3 3" xfId="20043" xr:uid="{00000000-0005-0000-0000-00002A4A0000}"/>
    <cellStyle name="Header2 3 2 3 2 2 3 3 2" xfId="31860" xr:uid="{00000000-0005-0000-0000-00002B4A0000}"/>
    <cellStyle name="Header2 3 2 3 2 2 3 3 2 2" xfId="41859" xr:uid="{00000000-0005-0000-0000-00002C4A0000}"/>
    <cellStyle name="Header2 3 2 3 2 2 3 3 3" xfId="27518" xr:uid="{00000000-0005-0000-0000-00002D4A0000}"/>
    <cellStyle name="Header2 3 2 3 2 2 3 3 4" xfId="36708" xr:uid="{00000000-0005-0000-0000-00002E4A0000}"/>
    <cellStyle name="Header2 3 2 3 2 2 3 4" xfId="18071" xr:uid="{00000000-0005-0000-0000-00002F4A0000}"/>
    <cellStyle name="Header2 3 2 3 2 2 3 4 2" xfId="29888" xr:uid="{00000000-0005-0000-0000-0000304A0000}"/>
    <cellStyle name="Header2 3 2 3 2 2 3 4 2 2" xfId="39887" xr:uid="{00000000-0005-0000-0000-0000314A0000}"/>
    <cellStyle name="Header2 3 2 3 2 2 3 4 3" xfId="25646" xr:uid="{00000000-0005-0000-0000-0000324A0000}"/>
    <cellStyle name="Header2 3 2 3 2 2 3 4 4" xfId="34736" xr:uid="{00000000-0005-0000-0000-0000334A0000}"/>
    <cellStyle name="Header2 3 2 3 2 2 3 5" xfId="20852" xr:uid="{00000000-0005-0000-0000-0000344A0000}"/>
    <cellStyle name="Header2 3 2 3 2 2 3 5 2" xfId="32669" xr:uid="{00000000-0005-0000-0000-0000354A0000}"/>
    <cellStyle name="Header2 3 2 3 2 2 3 5 2 2" xfId="42668" xr:uid="{00000000-0005-0000-0000-0000364A0000}"/>
    <cellStyle name="Header2 3 2 3 2 2 3 5 3" xfId="37517" xr:uid="{00000000-0005-0000-0000-0000374A0000}"/>
    <cellStyle name="Header2 3 2 3 2 2 3 6" xfId="28049" xr:uid="{00000000-0005-0000-0000-0000384A0000}"/>
    <cellStyle name="Header2 3 2 3 2 2 3 6 2" xfId="38048" xr:uid="{00000000-0005-0000-0000-0000394A0000}"/>
    <cellStyle name="Header2 3 2 3 2 2 3 7" xfId="21503" xr:uid="{00000000-0005-0000-0000-00003A4A0000}"/>
    <cellStyle name="Header2 3 2 3 2 2 4" xfId="15945" xr:uid="{00000000-0005-0000-0000-00003B4A0000}"/>
    <cellStyle name="Header2 3 2 3 2 2 4 2" xfId="27762" xr:uid="{00000000-0005-0000-0000-00003C4A0000}"/>
    <cellStyle name="Header2 3 2 3 2 2 4 2 2" xfId="37761" xr:uid="{00000000-0005-0000-0000-00003D4A0000}"/>
    <cellStyle name="Header2 3 2 3 2 2 4 3" xfId="23823" xr:uid="{00000000-0005-0000-0000-00003E4A0000}"/>
    <cellStyle name="Header2 3 2 3 2 2 4 4" xfId="32913" xr:uid="{00000000-0005-0000-0000-00003F4A0000}"/>
    <cellStyle name="Header2 3 2 3 2 2 5" xfId="16618" xr:uid="{00000000-0005-0000-0000-0000404A0000}"/>
    <cellStyle name="Header2 3 2 3 2 2 5 2" xfId="28435" xr:uid="{00000000-0005-0000-0000-0000414A0000}"/>
    <cellStyle name="Header2 3 2 3 2 2 5 2 2" xfId="38434" xr:uid="{00000000-0005-0000-0000-0000424A0000}"/>
    <cellStyle name="Header2 3 2 3 2 2 5 3" xfId="24193" xr:uid="{00000000-0005-0000-0000-0000434A0000}"/>
    <cellStyle name="Header2 3 2 3 2 2 5 4" xfId="33283" xr:uid="{00000000-0005-0000-0000-0000444A0000}"/>
    <cellStyle name="Header2 3 2 3 2 2 6" xfId="16913" xr:uid="{00000000-0005-0000-0000-0000454A0000}"/>
    <cellStyle name="Header2 3 2 3 2 2 6 2" xfId="28730" xr:uid="{00000000-0005-0000-0000-0000464A0000}"/>
    <cellStyle name="Header2 3 2 3 2 2 6 2 2" xfId="38729" xr:uid="{00000000-0005-0000-0000-0000474A0000}"/>
    <cellStyle name="Header2 3 2 3 2 2 6 3" xfId="24488" xr:uid="{00000000-0005-0000-0000-0000484A0000}"/>
    <cellStyle name="Header2 3 2 3 2 2 6 4" xfId="33578" xr:uid="{00000000-0005-0000-0000-0000494A0000}"/>
    <cellStyle name="Header2 3 2 3 2 2 7" xfId="17166" xr:uid="{00000000-0005-0000-0000-00004A4A0000}"/>
    <cellStyle name="Header2 3 2 3 2 2 7 2" xfId="28983" xr:uid="{00000000-0005-0000-0000-00004B4A0000}"/>
    <cellStyle name="Header2 3 2 3 2 2 7 2 2" xfId="38982" xr:uid="{00000000-0005-0000-0000-00004C4A0000}"/>
    <cellStyle name="Header2 3 2 3 2 2 7 3" xfId="24741" xr:uid="{00000000-0005-0000-0000-00004D4A0000}"/>
    <cellStyle name="Header2 3 2 3 2 2 7 4" xfId="33831" xr:uid="{00000000-0005-0000-0000-00004E4A0000}"/>
    <cellStyle name="Header2 3 2 3 2 2 8" xfId="17469" xr:uid="{00000000-0005-0000-0000-00004F4A0000}"/>
    <cellStyle name="Header2 3 2 3 2 2 8 2" xfId="29286" xr:uid="{00000000-0005-0000-0000-0000504A0000}"/>
    <cellStyle name="Header2 3 2 3 2 2 8 2 2" xfId="39285" xr:uid="{00000000-0005-0000-0000-0000514A0000}"/>
    <cellStyle name="Header2 3 2 3 2 2 8 3" xfId="25044" xr:uid="{00000000-0005-0000-0000-0000524A0000}"/>
    <cellStyle name="Header2 3 2 3 2 2 8 4" xfId="34134" xr:uid="{00000000-0005-0000-0000-0000534A0000}"/>
    <cellStyle name="Header2 3 2 3 2 2 9" xfId="18466" xr:uid="{00000000-0005-0000-0000-0000544A0000}"/>
    <cellStyle name="Header2 3 2 3 2 2 9 2" xfId="30283" xr:uid="{00000000-0005-0000-0000-0000554A0000}"/>
    <cellStyle name="Header2 3 2 3 2 2 9 2 2" xfId="40282" xr:uid="{00000000-0005-0000-0000-0000564A0000}"/>
    <cellStyle name="Header2 3 2 3 2 2 9 3" xfId="25941" xr:uid="{00000000-0005-0000-0000-0000574A0000}"/>
    <cellStyle name="Header2 3 2 3 2 2 9 4" xfId="35131" xr:uid="{00000000-0005-0000-0000-0000584A0000}"/>
    <cellStyle name="Header2 3 2 3 2 3" xfId="7845" xr:uid="{00000000-0005-0000-0000-0000594A0000}"/>
    <cellStyle name="Header2 3 2 3 2 3 10" xfId="18760" xr:uid="{00000000-0005-0000-0000-00005A4A0000}"/>
    <cellStyle name="Header2 3 2 3 2 3 10 2" xfId="30577" xr:uid="{00000000-0005-0000-0000-00005B4A0000}"/>
    <cellStyle name="Header2 3 2 3 2 3 10 2 2" xfId="40576" xr:uid="{00000000-0005-0000-0000-00005C4A0000}"/>
    <cellStyle name="Header2 3 2 3 2 3 10 3" xfId="26235" xr:uid="{00000000-0005-0000-0000-00005D4A0000}"/>
    <cellStyle name="Header2 3 2 3 2 3 10 4" xfId="35425" xr:uid="{00000000-0005-0000-0000-00005E4A0000}"/>
    <cellStyle name="Header2 3 2 3 2 3 11" xfId="20214" xr:uid="{00000000-0005-0000-0000-00005F4A0000}"/>
    <cellStyle name="Header2 3 2 3 2 3 11 2" xfId="32031" xr:uid="{00000000-0005-0000-0000-0000604A0000}"/>
    <cellStyle name="Header2 3 2 3 2 3 11 2 2" xfId="42030" xr:uid="{00000000-0005-0000-0000-0000614A0000}"/>
    <cellStyle name="Header2 3 2 3 2 3 11 3" xfId="36879" xr:uid="{00000000-0005-0000-0000-0000624A0000}"/>
    <cellStyle name="Header2 3 2 3 2 3 12" xfId="23257" xr:uid="{00000000-0005-0000-0000-0000634A0000}"/>
    <cellStyle name="Header2 3 2 3 2 3 12 2" xfId="21193" xr:uid="{00000000-0005-0000-0000-0000644A0000}"/>
    <cellStyle name="Header2 3 2 3 2 3 13" xfId="22651" xr:uid="{00000000-0005-0000-0000-0000654A0000}"/>
    <cellStyle name="Header2 3 2 3 2 3 2" xfId="15652" xr:uid="{00000000-0005-0000-0000-0000664A0000}"/>
    <cellStyle name="Header2 3 2 3 2 3 2 2" xfId="19141" xr:uid="{00000000-0005-0000-0000-0000674A0000}"/>
    <cellStyle name="Header2 3 2 3 2 3 2 2 2" xfId="30958" xr:uid="{00000000-0005-0000-0000-0000684A0000}"/>
    <cellStyle name="Header2 3 2 3 2 3 2 2 2 2" xfId="40957" xr:uid="{00000000-0005-0000-0000-0000694A0000}"/>
    <cellStyle name="Header2 3 2 3 2 3 2 2 3" xfId="26616" xr:uid="{00000000-0005-0000-0000-00006A4A0000}"/>
    <cellStyle name="Header2 3 2 3 2 3 2 2 4" xfId="35806" xr:uid="{00000000-0005-0000-0000-00006B4A0000}"/>
    <cellStyle name="Header2 3 2 3 2 3 2 3" xfId="19747" xr:uid="{00000000-0005-0000-0000-00006C4A0000}"/>
    <cellStyle name="Header2 3 2 3 2 3 2 3 2" xfId="31564" xr:uid="{00000000-0005-0000-0000-00006D4A0000}"/>
    <cellStyle name="Header2 3 2 3 2 3 2 3 2 2" xfId="41563" xr:uid="{00000000-0005-0000-0000-00006E4A0000}"/>
    <cellStyle name="Header2 3 2 3 2 3 2 3 3" xfId="27222" xr:uid="{00000000-0005-0000-0000-00006F4A0000}"/>
    <cellStyle name="Header2 3 2 3 2 3 2 3 4" xfId="36412" xr:uid="{00000000-0005-0000-0000-0000704A0000}"/>
    <cellStyle name="Header2 3 2 3 2 3 2 4" xfId="18151" xr:uid="{00000000-0005-0000-0000-0000714A0000}"/>
    <cellStyle name="Header2 3 2 3 2 3 2 4 2" xfId="29968" xr:uid="{00000000-0005-0000-0000-0000724A0000}"/>
    <cellStyle name="Header2 3 2 3 2 3 2 4 2 2" xfId="39967" xr:uid="{00000000-0005-0000-0000-0000734A0000}"/>
    <cellStyle name="Header2 3 2 3 2 3 2 4 3" xfId="25726" xr:uid="{00000000-0005-0000-0000-0000744A0000}"/>
    <cellStyle name="Header2 3 2 3 2 3 2 4 4" xfId="34816" xr:uid="{00000000-0005-0000-0000-0000754A0000}"/>
    <cellStyle name="Header2 3 2 3 2 3 2 5" xfId="20556" xr:uid="{00000000-0005-0000-0000-0000764A0000}"/>
    <cellStyle name="Header2 3 2 3 2 3 2 5 2" xfId="32373" xr:uid="{00000000-0005-0000-0000-0000774A0000}"/>
    <cellStyle name="Header2 3 2 3 2 3 2 5 2 2" xfId="42372" xr:uid="{00000000-0005-0000-0000-0000784A0000}"/>
    <cellStyle name="Header2 3 2 3 2 3 2 5 3" xfId="37221" xr:uid="{00000000-0005-0000-0000-0000794A0000}"/>
    <cellStyle name="Header2 3 2 3 2 3 2 6" xfId="23530" xr:uid="{00000000-0005-0000-0000-00007A4A0000}"/>
    <cellStyle name="Header2 3 2 3 2 3 2 6 2" xfId="21858" xr:uid="{00000000-0005-0000-0000-00007B4A0000}"/>
    <cellStyle name="Header2 3 2 3 2 3 2 7" xfId="23022" xr:uid="{00000000-0005-0000-0000-00007C4A0000}"/>
    <cellStyle name="Header2 3 2 3 2 3 2 7 2" xfId="22090" xr:uid="{00000000-0005-0000-0000-00007D4A0000}"/>
    <cellStyle name="Header2 3 2 3 2 3 2 8" xfId="21634" xr:uid="{00000000-0005-0000-0000-00007E4A0000}"/>
    <cellStyle name="Header2 3 2 3 2 3 3" xfId="16233" xr:uid="{00000000-0005-0000-0000-00007F4A0000}"/>
    <cellStyle name="Header2 3 2 3 2 3 3 2" xfId="19436" xr:uid="{00000000-0005-0000-0000-0000804A0000}"/>
    <cellStyle name="Header2 3 2 3 2 3 3 2 2" xfId="31253" xr:uid="{00000000-0005-0000-0000-0000814A0000}"/>
    <cellStyle name="Header2 3 2 3 2 3 3 2 2 2" xfId="41252" xr:uid="{00000000-0005-0000-0000-0000824A0000}"/>
    <cellStyle name="Header2 3 2 3 2 3 3 2 3" xfId="26911" xr:uid="{00000000-0005-0000-0000-0000834A0000}"/>
    <cellStyle name="Header2 3 2 3 2 3 3 2 4" xfId="36101" xr:uid="{00000000-0005-0000-0000-0000844A0000}"/>
    <cellStyle name="Header2 3 2 3 2 3 3 3" xfId="20042" xr:uid="{00000000-0005-0000-0000-0000854A0000}"/>
    <cellStyle name="Header2 3 2 3 2 3 3 3 2" xfId="31859" xr:uid="{00000000-0005-0000-0000-0000864A0000}"/>
    <cellStyle name="Header2 3 2 3 2 3 3 3 2 2" xfId="41858" xr:uid="{00000000-0005-0000-0000-0000874A0000}"/>
    <cellStyle name="Header2 3 2 3 2 3 3 3 3" xfId="27517" xr:uid="{00000000-0005-0000-0000-0000884A0000}"/>
    <cellStyle name="Header2 3 2 3 2 3 3 3 4" xfId="36707" xr:uid="{00000000-0005-0000-0000-0000894A0000}"/>
    <cellStyle name="Header2 3 2 3 2 3 3 4" xfId="18072" xr:uid="{00000000-0005-0000-0000-00008A4A0000}"/>
    <cellStyle name="Header2 3 2 3 2 3 3 4 2" xfId="29889" xr:uid="{00000000-0005-0000-0000-00008B4A0000}"/>
    <cellStyle name="Header2 3 2 3 2 3 3 4 2 2" xfId="39888" xr:uid="{00000000-0005-0000-0000-00008C4A0000}"/>
    <cellStyle name="Header2 3 2 3 2 3 3 4 3" xfId="25647" xr:uid="{00000000-0005-0000-0000-00008D4A0000}"/>
    <cellStyle name="Header2 3 2 3 2 3 3 4 4" xfId="34737" xr:uid="{00000000-0005-0000-0000-00008E4A0000}"/>
    <cellStyle name="Header2 3 2 3 2 3 3 5" xfId="20851" xr:uid="{00000000-0005-0000-0000-00008F4A0000}"/>
    <cellStyle name="Header2 3 2 3 2 3 3 5 2" xfId="32668" xr:uid="{00000000-0005-0000-0000-0000904A0000}"/>
    <cellStyle name="Header2 3 2 3 2 3 3 5 2 2" xfId="42667" xr:uid="{00000000-0005-0000-0000-0000914A0000}"/>
    <cellStyle name="Header2 3 2 3 2 3 3 5 3" xfId="37516" xr:uid="{00000000-0005-0000-0000-0000924A0000}"/>
    <cellStyle name="Header2 3 2 3 2 3 3 6" xfId="28050" xr:uid="{00000000-0005-0000-0000-0000934A0000}"/>
    <cellStyle name="Header2 3 2 3 2 3 3 6 2" xfId="38049" xr:uid="{00000000-0005-0000-0000-0000944A0000}"/>
    <cellStyle name="Header2 3 2 3 2 3 3 7" xfId="21504" xr:uid="{00000000-0005-0000-0000-0000954A0000}"/>
    <cellStyle name="Header2 3 2 3 2 3 4" xfId="15946" xr:uid="{00000000-0005-0000-0000-0000964A0000}"/>
    <cellStyle name="Header2 3 2 3 2 3 4 2" xfId="27763" xr:uid="{00000000-0005-0000-0000-0000974A0000}"/>
    <cellStyle name="Header2 3 2 3 2 3 4 2 2" xfId="37762" xr:uid="{00000000-0005-0000-0000-0000984A0000}"/>
    <cellStyle name="Header2 3 2 3 2 3 4 3" xfId="23824" xr:uid="{00000000-0005-0000-0000-0000994A0000}"/>
    <cellStyle name="Header2 3 2 3 2 3 4 4" xfId="32914" xr:uid="{00000000-0005-0000-0000-00009A4A0000}"/>
    <cellStyle name="Header2 3 2 3 2 3 5" xfId="16617" xr:uid="{00000000-0005-0000-0000-00009B4A0000}"/>
    <cellStyle name="Header2 3 2 3 2 3 5 2" xfId="28434" xr:uid="{00000000-0005-0000-0000-00009C4A0000}"/>
    <cellStyle name="Header2 3 2 3 2 3 5 2 2" xfId="38433" xr:uid="{00000000-0005-0000-0000-00009D4A0000}"/>
    <cellStyle name="Header2 3 2 3 2 3 5 3" xfId="24192" xr:uid="{00000000-0005-0000-0000-00009E4A0000}"/>
    <cellStyle name="Header2 3 2 3 2 3 5 4" xfId="33282" xr:uid="{00000000-0005-0000-0000-00009F4A0000}"/>
    <cellStyle name="Header2 3 2 3 2 3 6" xfId="16912" xr:uid="{00000000-0005-0000-0000-0000A04A0000}"/>
    <cellStyle name="Header2 3 2 3 2 3 6 2" xfId="28729" xr:uid="{00000000-0005-0000-0000-0000A14A0000}"/>
    <cellStyle name="Header2 3 2 3 2 3 6 2 2" xfId="38728" xr:uid="{00000000-0005-0000-0000-0000A24A0000}"/>
    <cellStyle name="Header2 3 2 3 2 3 6 3" xfId="24487" xr:uid="{00000000-0005-0000-0000-0000A34A0000}"/>
    <cellStyle name="Header2 3 2 3 2 3 6 4" xfId="33577" xr:uid="{00000000-0005-0000-0000-0000A44A0000}"/>
    <cellStyle name="Header2 3 2 3 2 3 7" xfId="17167" xr:uid="{00000000-0005-0000-0000-0000A54A0000}"/>
    <cellStyle name="Header2 3 2 3 2 3 7 2" xfId="28984" xr:uid="{00000000-0005-0000-0000-0000A64A0000}"/>
    <cellStyle name="Header2 3 2 3 2 3 7 2 2" xfId="38983" xr:uid="{00000000-0005-0000-0000-0000A74A0000}"/>
    <cellStyle name="Header2 3 2 3 2 3 7 3" xfId="24742" xr:uid="{00000000-0005-0000-0000-0000A84A0000}"/>
    <cellStyle name="Header2 3 2 3 2 3 7 4" xfId="33832" xr:uid="{00000000-0005-0000-0000-0000A94A0000}"/>
    <cellStyle name="Header2 3 2 3 2 3 8" xfId="17470" xr:uid="{00000000-0005-0000-0000-0000AA4A0000}"/>
    <cellStyle name="Header2 3 2 3 2 3 8 2" xfId="29287" xr:uid="{00000000-0005-0000-0000-0000AB4A0000}"/>
    <cellStyle name="Header2 3 2 3 2 3 8 2 2" xfId="39286" xr:uid="{00000000-0005-0000-0000-0000AC4A0000}"/>
    <cellStyle name="Header2 3 2 3 2 3 8 3" xfId="25045" xr:uid="{00000000-0005-0000-0000-0000AD4A0000}"/>
    <cellStyle name="Header2 3 2 3 2 3 8 4" xfId="34135" xr:uid="{00000000-0005-0000-0000-0000AE4A0000}"/>
    <cellStyle name="Header2 3 2 3 2 3 9" xfId="18465" xr:uid="{00000000-0005-0000-0000-0000AF4A0000}"/>
    <cellStyle name="Header2 3 2 3 2 3 9 2" xfId="30282" xr:uid="{00000000-0005-0000-0000-0000B04A0000}"/>
    <cellStyle name="Header2 3 2 3 2 3 9 2 2" xfId="40281" xr:uid="{00000000-0005-0000-0000-0000B14A0000}"/>
    <cellStyle name="Header2 3 2 3 2 3 9 3" xfId="25940" xr:uid="{00000000-0005-0000-0000-0000B24A0000}"/>
    <cellStyle name="Header2 3 2 3 2 3 9 4" xfId="35130" xr:uid="{00000000-0005-0000-0000-0000B34A0000}"/>
    <cellStyle name="Header2 3 2 3 2 4" xfId="7846" xr:uid="{00000000-0005-0000-0000-0000B44A0000}"/>
    <cellStyle name="Header2 3 2 3 2 4 10" xfId="18759" xr:uid="{00000000-0005-0000-0000-0000B54A0000}"/>
    <cellStyle name="Header2 3 2 3 2 4 10 2" xfId="30576" xr:uid="{00000000-0005-0000-0000-0000B64A0000}"/>
    <cellStyle name="Header2 3 2 3 2 4 10 2 2" xfId="40575" xr:uid="{00000000-0005-0000-0000-0000B74A0000}"/>
    <cellStyle name="Header2 3 2 3 2 4 10 3" xfId="26234" xr:uid="{00000000-0005-0000-0000-0000B84A0000}"/>
    <cellStyle name="Header2 3 2 3 2 4 10 4" xfId="35424" xr:uid="{00000000-0005-0000-0000-0000B94A0000}"/>
    <cellStyle name="Header2 3 2 3 2 4 11" xfId="20313" xr:uid="{00000000-0005-0000-0000-0000BA4A0000}"/>
    <cellStyle name="Header2 3 2 3 2 4 11 2" xfId="32130" xr:uid="{00000000-0005-0000-0000-0000BB4A0000}"/>
    <cellStyle name="Header2 3 2 3 2 4 11 2 2" xfId="42129" xr:uid="{00000000-0005-0000-0000-0000BC4A0000}"/>
    <cellStyle name="Header2 3 2 3 2 4 11 3" xfId="36978" xr:uid="{00000000-0005-0000-0000-0000BD4A0000}"/>
    <cellStyle name="Header2 3 2 3 2 4 12" xfId="23256" xr:uid="{00000000-0005-0000-0000-0000BE4A0000}"/>
    <cellStyle name="Header2 3 2 3 2 4 12 2" xfId="21194" xr:uid="{00000000-0005-0000-0000-0000BF4A0000}"/>
    <cellStyle name="Header2 3 2 3 2 4 13" xfId="22650" xr:uid="{00000000-0005-0000-0000-0000C04A0000}"/>
    <cellStyle name="Header2 3 2 3 2 4 2" xfId="15653" xr:uid="{00000000-0005-0000-0000-0000C14A0000}"/>
    <cellStyle name="Header2 3 2 3 2 4 2 2" xfId="19140" xr:uid="{00000000-0005-0000-0000-0000C24A0000}"/>
    <cellStyle name="Header2 3 2 3 2 4 2 2 2" xfId="30957" xr:uid="{00000000-0005-0000-0000-0000C34A0000}"/>
    <cellStyle name="Header2 3 2 3 2 4 2 2 2 2" xfId="40956" xr:uid="{00000000-0005-0000-0000-0000C44A0000}"/>
    <cellStyle name="Header2 3 2 3 2 4 2 2 3" xfId="26615" xr:uid="{00000000-0005-0000-0000-0000C54A0000}"/>
    <cellStyle name="Header2 3 2 3 2 4 2 2 4" xfId="35805" xr:uid="{00000000-0005-0000-0000-0000C64A0000}"/>
    <cellStyle name="Header2 3 2 3 2 4 2 3" xfId="19746" xr:uid="{00000000-0005-0000-0000-0000C74A0000}"/>
    <cellStyle name="Header2 3 2 3 2 4 2 3 2" xfId="31563" xr:uid="{00000000-0005-0000-0000-0000C84A0000}"/>
    <cellStyle name="Header2 3 2 3 2 4 2 3 2 2" xfId="41562" xr:uid="{00000000-0005-0000-0000-0000C94A0000}"/>
    <cellStyle name="Header2 3 2 3 2 4 2 3 3" xfId="27221" xr:uid="{00000000-0005-0000-0000-0000CA4A0000}"/>
    <cellStyle name="Header2 3 2 3 2 4 2 3 4" xfId="36411" xr:uid="{00000000-0005-0000-0000-0000CB4A0000}"/>
    <cellStyle name="Header2 3 2 3 2 4 2 4" xfId="18152" xr:uid="{00000000-0005-0000-0000-0000CC4A0000}"/>
    <cellStyle name="Header2 3 2 3 2 4 2 4 2" xfId="29969" xr:uid="{00000000-0005-0000-0000-0000CD4A0000}"/>
    <cellStyle name="Header2 3 2 3 2 4 2 4 2 2" xfId="39968" xr:uid="{00000000-0005-0000-0000-0000CE4A0000}"/>
    <cellStyle name="Header2 3 2 3 2 4 2 4 3" xfId="25727" xr:uid="{00000000-0005-0000-0000-0000CF4A0000}"/>
    <cellStyle name="Header2 3 2 3 2 4 2 4 4" xfId="34817" xr:uid="{00000000-0005-0000-0000-0000D04A0000}"/>
    <cellStyle name="Header2 3 2 3 2 4 2 5" xfId="20555" xr:uid="{00000000-0005-0000-0000-0000D14A0000}"/>
    <cellStyle name="Header2 3 2 3 2 4 2 5 2" xfId="32372" xr:uid="{00000000-0005-0000-0000-0000D24A0000}"/>
    <cellStyle name="Header2 3 2 3 2 4 2 5 2 2" xfId="42371" xr:uid="{00000000-0005-0000-0000-0000D34A0000}"/>
    <cellStyle name="Header2 3 2 3 2 4 2 5 3" xfId="37220" xr:uid="{00000000-0005-0000-0000-0000D44A0000}"/>
    <cellStyle name="Header2 3 2 3 2 4 2 6" xfId="23531" xr:uid="{00000000-0005-0000-0000-0000D54A0000}"/>
    <cellStyle name="Header2 3 2 3 2 4 2 6 2" xfId="21857" xr:uid="{00000000-0005-0000-0000-0000D64A0000}"/>
    <cellStyle name="Header2 3 2 3 2 4 2 7" xfId="23021" xr:uid="{00000000-0005-0000-0000-0000D74A0000}"/>
    <cellStyle name="Header2 3 2 3 2 4 2 7 2" xfId="22091" xr:uid="{00000000-0005-0000-0000-0000D84A0000}"/>
    <cellStyle name="Header2 3 2 3 2 4 2 8" xfId="22412" xr:uid="{00000000-0005-0000-0000-0000D94A0000}"/>
    <cellStyle name="Header2 3 2 3 2 4 3" xfId="16234" xr:uid="{00000000-0005-0000-0000-0000DA4A0000}"/>
    <cellStyle name="Header2 3 2 3 2 4 3 2" xfId="19435" xr:uid="{00000000-0005-0000-0000-0000DB4A0000}"/>
    <cellStyle name="Header2 3 2 3 2 4 3 2 2" xfId="31252" xr:uid="{00000000-0005-0000-0000-0000DC4A0000}"/>
    <cellStyle name="Header2 3 2 3 2 4 3 2 2 2" xfId="41251" xr:uid="{00000000-0005-0000-0000-0000DD4A0000}"/>
    <cellStyle name="Header2 3 2 3 2 4 3 2 3" xfId="26910" xr:uid="{00000000-0005-0000-0000-0000DE4A0000}"/>
    <cellStyle name="Header2 3 2 3 2 4 3 2 4" xfId="36100" xr:uid="{00000000-0005-0000-0000-0000DF4A0000}"/>
    <cellStyle name="Header2 3 2 3 2 4 3 3" xfId="20041" xr:uid="{00000000-0005-0000-0000-0000E04A0000}"/>
    <cellStyle name="Header2 3 2 3 2 4 3 3 2" xfId="31858" xr:uid="{00000000-0005-0000-0000-0000E14A0000}"/>
    <cellStyle name="Header2 3 2 3 2 4 3 3 2 2" xfId="41857" xr:uid="{00000000-0005-0000-0000-0000E24A0000}"/>
    <cellStyle name="Header2 3 2 3 2 4 3 3 3" xfId="27516" xr:uid="{00000000-0005-0000-0000-0000E34A0000}"/>
    <cellStyle name="Header2 3 2 3 2 4 3 3 4" xfId="36706" xr:uid="{00000000-0005-0000-0000-0000E44A0000}"/>
    <cellStyle name="Header2 3 2 3 2 4 3 4" xfId="18073" xr:uid="{00000000-0005-0000-0000-0000E54A0000}"/>
    <cellStyle name="Header2 3 2 3 2 4 3 4 2" xfId="29890" xr:uid="{00000000-0005-0000-0000-0000E64A0000}"/>
    <cellStyle name="Header2 3 2 3 2 4 3 4 2 2" xfId="39889" xr:uid="{00000000-0005-0000-0000-0000E74A0000}"/>
    <cellStyle name="Header2 3 2 3 2 4 3 4 3" xfId="25648" xr:uid="{00000000-0005-0000-0000-0000E84A0000}"/>
    <cellStyle name="Header2 3 2 3 2 4 3 4 4" xfId="34738" xr:uid="{00000000-0005-0000-0000-0000E94A0000}"/>
    <cellStyle name="Header2 3 2 3 2 4 3 5" xfId="20850" xr:uid="{00000000-0005-0000-0000-0000EA4A0000}"/>
    <cellStyle name="Header2 3 2 3 2 4 3 5 2" xfId="32667" xr:uid="{00000000-0005-0000-0000-0000EB4A0000}"/>
    <cellStyle name="Header2 3 2 3 2 4 3 5 2 2" xfId="42666" xr:uid="{00000000-0005-0000-0000-0000EC4A0000}"/>
    <cellStyle name="Header2 3 2 3 2 4 3 5 3" xfId="37515" xr:uid="{00000000-0005-0000-0000-0000ED4A0000}"/>
    <cellStyle name="Header2 3 2 3 2 4 3 6" xfId="28051" xr:uid="{00000000-0005-0000-0000-0000EE4A0000}"/>
    <cellStyle name="Header2 3 2 3 2 4 3 6 2" xfId="38050" xr:uid="{00000000-0005-0000-0000-0000EF4A0000}"/>
    <cellStyle name="Header2 3 2 3 2 4 3 7" xfId="21505" xr:uid="{00000000-0005-0000-0000-0000F04A0000}"/>
    <cellStyle name="Header2 3 2 3 2 4 4" xfId="15947" xr:uid="{00000000-0005-0000-0000-0000F14A0000}"/>
    <cellStyle name="Header2 3 2 3 2 4 4 2" xfId="27764" xr:uid="{00000000-0005-0000-0000-0000F24A0000}"/>
    <cellStyle name="Header2 3 2 3 2 4 4 2 2" xfId="37763" xr:uid="{00000000-0005-0000-0000-0000F34A0000}"/>
    <cellStyle name="Header2 3 2 3 2 4 4 3" xfId="23825" xr:uid="{00000000-0005-0000-0000-0000F44A0000}"/>
    <cellStyle name="Header2 3 2 3 2 4 4 4" xfId="32915" xr:uid="{00000000-0005-0000-0000-0000F54A0000}"/>
    <cellStyle name="Header2 3 2 3 2 4 5" xfId="16616" xr:uid="{00000000-0005-0000-0000-0000F64A0000}"/>
    <cellStyle name="Header2 3 2 3 2 4 5 2" xfId="28433" xr:uid="{00000000-0005-0000-0000-0000F74A0000}"/>
    <cellStyle name="Header2 3 2 3 2 4 5 2 2" xfId="38432" xr:uid="{00000000-0005-0000-0000-0000F84A0000}"/>
    <cellStyle name="Header2 3 2 3 2 4 5 3" xfId="24191" xr:uid="{00000000-0005-0000-0000-0000F94A0000}"/>
    <cellStyle name="Header2 3 2 3 2 4 5 4" xfId="33281" xr:uid="{00000000-0005-0000-0000-0000FA4A0000}"/>
    <cellStyle name="Header2 3 2 3 2 4 6" xfId="16911" xr:uid="{00000000-0005-0000-0000-0000FB4A0000}"/>
    <cellStyle name="Header2 3 2 3 2 4 6 2" xfId="28728" xr:uid="{00000000-0005-0000-0000-0000FC4A0000}"/>
    <cellStyle name="Header2 3 2 3 2 4 6 2 2" xfId="38727" xr:uid="{00000000-0005-0000-0000-0000FD4A0000}"/>
    <cellStyle name="Header2 3 2 3 2 4 6 3" xfId="24486" xr:uid="{00000000-0005-0000-0000-0000FE4A0000}"/>
    <cellStyle name="Header2 3 2 3 2 4 6 4" xfId="33576" xr:uid="{00000000-0005-0000-0000-0000FF4A0000}"/>
    <cellStyle name="Header2 3 2 3 2 4 7" xfId="17168" xr:uid="{00000000-0005-0000-0000-0000004B0000}"/>
    <cellStyle name="Header2 3 2 3 2 4 7 2" xfId="28985" xr:uid="{00000000-0005-0000-0000-0000014B0000}"/>
    <cellStyle name="Header2 3 2 3 2 4 7 2 2" xfId="38984" xr:uid="{00000000-0005-0000-0000-0000024B0000}"/>
    <cellStyle name="Header2 3 2 3 2 4 7 3" xfId="24743" xr:uid="{00000000-0005-0000-0000-0000034B0000}"/>
    <cellStyle name="Header2 3 2 3 2 4 7 4" xfId="33833" xr:uid="{00000000-0005-0000-0000-0000044B0000}"/>
    <cellStyle name="Header2 3 2 3 2 4 8" xfId="17471" xr:uid="{00000000-0005-0000-0000-0000054B0000}"/>
    <cellStyle name="Header2 3 2 3 2 4 8 2" xfId="29288" xr:uid="{00000000-0005-0000-0000-0000064B0000}"/>
    <cellStyle name="Header2 3 2 3 2 4 8 2 2" xfId="39287" xr:uid="{00000000-0005-0000-0000-0000074B0000}"/>
    <cellStyle name="Header2 3 2 3 2 4 8 3" xfId="25046" xr:uid="{00000000-0005-0000-0000-0000084B0000}"/>
    <cellStyle name="Header2 3 2 3 2 4 8 4" xfId="34136" xr:uid="{00000000-0005-0000-0000-0000094B0000}"/>
    <cellStyle name="Header2 3 2 3 2 4 9" xfId="18464" xr:uid="{00000000-0005-0000-0000-00000A4B0000}"/>
    <cellStyle name="Header2 3 2 3 2 4 9 2" xfId="30281" xr:uid="{00000000-0005-0000-0000-00000B4B0000}"/>
    <cellStyle name="Header2 3 2 3 2 4 9 2 2" xfId="40280" xr:uid="{00000000-0005-0000-0000-00000C4B0000}"/>
    <cellStyle name="Header2 3 2 3 2 4 9 3" xfId="25939" xr:uid="{00000000-0005-0000-0000-00000D4B0000}"/>
    <cellStyle name="Header2 3 2 3 2 4 9 4" xfId="35129" xr:uid="{00000000-0005-0000-0000-00000E4B0000}"/>
    <cellStyle name="Header2 3 2 3 2 5" xfId="15650" xr:uid="{00000000-0005-0000-0000-00000F4B0000}"/>
    <cellStyle name="Header2 3 2 3 2 5 2" xfId="19143" xr:uid="{00000000-0005-0000-0000-0000104B0000}"/>
    <cellStyle name="Header2 3 2 3 2 5 2 2" xfId="30960" xr:uid="{00000000-0005-0000-0000-0000114B0000}"/>
    <cellStyle name="Header2 3 2 3 2 5 2 2 2" xfId="40959" xr:uid="{00000000-0005-0000-0000-0000124B0000}"/>
    <cellStyle name="Header2 3 2 3 2 5 2 3" xfId="26618" xr:uid="{00000000-0005-0000-0000-0000134B0000}"/>
    <cellStyle name="Header2 3 2 3 2 5 2 4" xfId="35808" xr:uid="{00000000-0005-0000-0000-0000144B0000}"/>
    <cellStyle name="Header2 3 2 3 2 5 3" xfId="19749" xr:uid="{00000000-0005-0000-0000-0000154B0000}"/>
    <cellStyle name="Header2 3 2 3 2 5 3 2" xfId="31566" xr:uid="{00000000-0005-0000-0000-0000164B0000}"/>
    <cellStyle name="Header2 3 2 3 2 5 3 2 2" xfId="41565" xr:uid="{00000000-0005-0000-0000-0000174B0000}"/>
    <cellStyle name="Header2 3 2 3 2 5 3 3" xfId="27224" xr:uid="{00000000-0005-0000-0000-0000184B0000}"/>
    <cellStyle name="Header2 3 2 3 2 5 3 4" xfId="36414" xr:uid="{00000000-0005-0000-0000-0000194B0000}"/>
    <cellStyle name="Header2 3 2 3 2 5 4" xfId="18901" xr:uid="{00000000-0005-0000-0000-00001A4B0000}"/>
    <cellStyle name="Header2 3 2 3 2 5 4 2" xfId="30718" xr:uid="{00000000-0005-0000-0000-00001B4B0000}"/>
    <cellStyle name="Header2 3 2 3 2 5 4 2 2" xfId="40717" xr:uid="{00000000-0005-0000-0000-00001C4B0000}"/>
    <cellStyle name="Header2 3 2 3 2 5 4 3" xfId="26376" xr:uid="{00000000-0005-0000-0000-00001D4B0000}"/>
    <cellStyle name="Header2 3 2 3 2 5 4 4" xfId="35566" xr:uid="{00000000-0005-0000-0000-00001E4B0000}"/>
    <cellStyle name="Header2 3 2 3 2 5 5" xfId="20558" xr:uid="{00000000-0005-0000-0000-00001F4B0000}"/>
    <cellStyle name="Header2 3 2 3 2 5 5 2" xfId="32375" xr:uid="{00000000-0005-0000-0000-0000204B0000}"/>
    <cellStyle name="Header2 3 2 3 2 5 5 2 2" xfId="42374" xr:uid="{00000000-0005-0000-0000-0000214B0000}"/>
    <cellStyle name="Header2 3 2 3 2 5 5 3" xfId="37223" xr:uid="{00000000-0005-0000-0000-0000224B0000}"/>
    <cellStyle name="Header2 3 2 3 2 5 6" xfId="23528" xr:uid="{00000000-0005-0000-0000-0000234B0000}"/>
    <cellStyle name="Header2 3 2 3 2 5 6 2" xfId="21034" xr:uid="{00000000-0005-0000-0000-0000244B0000}"/>
    <cellStyle name="Header2 3 2 3 2 5 7" xfId="22852" xr:uid="{00000000-0005-0000-0000-0000254B0000}"/>
    <cellStyle name="Header2 3 2 3 2 5 7 2" xfId="21381" xr:uid="{00000000-0005-0000-0000-0000264B0000}"/>
    <cellStyle name="Header2 3 2 3 2 5 8" xfId="21632" xr:uid="{00000000-0005-0000-0000-0000274B0000}"/>
    <cellStyle name="Header2 3 2 3 2 6" xfId="16231" xr:uid="{00000000-0005-0000-0000-0000284B0000}"/>
    <cellStyle name="Header2 3 2 3 2 6 2" xfId="19438" xr:uid="{00000000-0005-0000-0000-0000294B0000}"/>
    <cellStyle name="Header2 3 2 3 2 6 2 2" xfId="31255" xr:uid="{00000000-0005-0000-0000-00002A4B0000}"/>
    <cellStyle name="Header2 3 2 3 2 6 2 2 2" xfId="41254" xr:uid="{00000000-0005-0000-0000-00002B4B0000}"/>
    <cellStyle name="Header2 3 2 3 2 6 2 3" xfId="26913" xr:uid="{00000000-0005-0000-0000-00002C4B0000}"/>
    <cellStyle name="Header2 3 2 3 2 6 2 4" xfId="36103" xr:uid="{00000000-0005-0000-0000-00002D4B0000}"/>
    <cellStyle name="Header2 3 2 3 2 6 3" xfId="20044" xr:uid="{00000000-0005-0000-0000-00002E4B0000}"/>
    <cellStyle name="Header2 3 2 3 2 6 3 2" xfId="31861" xr:uid="{00000000-0005-0000-0000-00002F4B0000}"/>
    <cellStyle name="Header2 3 2 3 2 6 3 2 2" xfId="41860" xr:uid="{00000000-0005-0000-0000-0000304B0000}"/>
    <cellStyle name="Header2 3 2 3 2 6 3 3" xfId="27519" xr:uid="{00000000-0005-0000-0000-0000314B0000}"/>
    <cellStyle name="Header2 3 2 3 2 6 3 4" xfId="36709" xr:uid="{00000000-0005-0000-0000-0000324B0000}"/>
    <cellStyle name="Header2 3 2 3 2 6 4" xfId="17654" xr:uid="{00000000-0005-0000-0000-0000334B0000}"/>
    <cellStyle name="Header2 3 2 3 2 6 4 2" xfId="29471" xr:uid="{00000000-0005-0000-0000-0000344B0000}"/>
    <cellStyle name="Header2 3 2 3 2 6 4 2 2" xfId="39470" xr:uid="{00000000-0005-0000-0000-0000354B0000}"/>
    <cellStyle name="Header2 3 2 3 2 6 4 3" xfId="25229" xr:uid="{00000000-0005-0000-0000-0000364B0000}"/>
    <cellStyle name="Header2 3 2 3 2 6 4 4" xfId="34319" xr:uid="{00000000-0005-0000-0000-0000374B0000}"/>
    <cellStyle name="Header2 3 2 3 2 6 5" xfId="20853" xr:uid="{00000000-0005-0000-0000-0000384B0000}"/>
    <cellStyle name="Header2 3 2 3 2 6 5 2" xfId="32670" xr:uid="{00000000-0005-0000-0000-0000394B0000}"/>
    <cellStyle name="Header2 3 2 3 2 6 5 2 2" xfId="42669" xr:uid="{00000000-0005-0000-0000-00003A4B0000}"/>
    <cellStyle name="Header2 3 2 3 2 6 5 3" xfId="37518" xr:uid="{00000000-0005-0000-0000-00003B4B0000}"/>
    <cellStyle name="Header2 3 2 3 2 6 6" xfId="28048" xr:uid="{00000000-0005-0000-0000-00003C4B0000}"/>
    <cellStyle name="Header2 3 2 3 2 6 6 2" xfId="38047" xr:uid="{00000000-0005-0000-0000-00003D4B0000}"/>
    <cellStyle name="Header2 3 2 3 2 6 7" xfId="22247" xr:uid="{00000000-0005-0000-0000-00003E4B0000}"/>
    <cellStyle name="Header2 3 2 3 2 7" xfId="15944" xr:uid="{00000000-0005-0000-0000-00003F4B0000}"/>
    <cellStyle name="Header2 3 2 3 2 7 2" xfId="27761" xr:uid="{00000000-0005-0000-0000-0000404B0000}"/>
    <cellStyle name="Header2 3 2 3 2 7 2 2" xfId="37760" xr:uid="{00000000-0005-0000-0000-0000414B0000}"/>
    <cellStyle name="Header2 3 2 3 2 7 3" xfId="23822" xr:uid="{00000000-0005-0000-0000-0000424B0000}"/>
    <cellStyle name="Header2 3 2 3 2 7 4" xfId="32912" xr:uid="{00000000-0005-0000-0000-0000434B0000}"/>
    <cellStyle name="Header2 3 2 3 2 8" xfId="16619" xr:uid="{00000000-0005-0000-0000-0000444B0000}"/>
    <cellStyle name="Header2 3 2 3 2 8 2" xfId="28436" xr:uid="{00000000-0005-0000-0000-0000454B0000}"/>
    <cellStyle name="Header2 3 2 3 2 8 2 2" xfId="38435" xr:uid="{00000000-0005-0000-0000-0000464B0000}"/>
    <cellStyle name="Header2 3 2 3 2 8 3" xfId="24194" xr:uid="{00000000-0005-0000-0000-0000474B0000}"/>
    <cellStyle name="Header2 3 2 3 2 8 4" xfId="33284" xr:uid="{00000000-0005-0000-0000-0000484B0000}"/>
    <cellStyle name="Header2 3 2 3 2 9" xfId="16914" xr:uid="{00000000-0005-0000-0000-0000494B0000}"/>
    <cellStyle name="Header2 3 2 3 2 9 2" xfId="28731" xr:uid="{00000000-0005-0000-0000-00004A4B0000}"/>
    <cellStyle name="Header2 3 2 3 2 9 2 2" xfId="38730" xr:uid="{00000000-0005-0000-0000-00004B4B0000}"/>
    <cellStyle name="Header2 3 2 3 2 9 3" xfId="24489" xr:uid="{00000000-0005-0000-0000-00004C4B0000}"/>
    <cellStyle name="Header2 3 2 3 2 9 4" xfId="33579" xr:uid="{00000000-0005-0000-0000-00004D4B0000}"/>
    <cellStyle name="Header2 3 2 3 3" xfId="7847" xr:uid="{00000000-0005-0000-0000-00004E4B0000}"/>
    <cellStyle name="Header2 3 2 3 3 10" xfId="17169" xr:uid="{00000000-0005-0000-0000-00004F4B0000}"/>
    <cellStyle name="Header2 3 2 3 3 10 2" xfId="28986" xr:uid="{00000000-0005-0000-0000-0000504B0000}"/>
    <cellStyle name="Header2 3 2 3 3 10 2 2" xfId="38985" xr:uid="{00000000-0005-0000-0000-0000514B0000}"/>
    <cellStyle name="Header2 3 2 3 3 10 3" xfId="24744" xr:uid="{00000000-0005-0000-0000-0000524B0000}"/>
    <cellStyle name="Header2 3 2 3 3 10 4" xfId="33834" xr:uid="{00000000-0005-0000-0000-0000534B0000}"/>
    <cellStyle name="Header2 3 2 3 3 11" xfId="17472" xr:uid="{00000000-0005-0000-0000-0000544B0000}"/>
    <cellStyle name="Header2 3 2 3 3 11 2" xfId="29289" xr:uid="{00000000-0005-0000-0000-0000554B0000}"/>
    <cellStyle name="Header2 3 2 3 3 11 2 2" xfId="39288" xr:uid="{00000000-0005-0000-0000-0000564B0000}"/>
    <cellStyle name="Header2 3 2 3 3 11 3" xfId="25047" xr:uid="{00000000-0005-0000-0000-0000574B0000}"/>
    <cellStyle name="Header2 3 2 3 3 11 4" xfId="34137" xr:uid="{00000000-0005-0000-0000-0000584B0000}"/>
    <cellStyle name="Header2 3 2 3 3 12" xfId="18463" xr:uid="{00000000-0005-0000-0000-0000594B0000}"/>
    <cellStyle name="Header2 3 2 3 3 12 2" xfId="30280" xr:uid="{00000000-0005-0000-0000-00005A4B0000}"/>
    <cellStyle name="Header2 3 2 3 3 12 2 2" xfId="40279" xr:uid="{00000000-0005-0000-0000-00005B4B0000}"/>
    <cellStyle name="Header2 3 2 3 3 12 3" xfId="25938" xr:uid="{00000000-0005-0000-0000-00005C4B0000}"/>
    <cellStyle name="Header2 3 2 3 3 12 4" xfId="35128" xr:uid="{00000000-0005-0000-0000-00005D4B0000}"/>
    <cellStyle name="Header2 3 2 3 3 13" xfId="18758" xr:uid="{00000000-0005-0000-0000-00005E4B0000}"/>
    <cellStyle name="Header2 3 2 3 3 13 2" xfId="30575" xr:uid="{00000000-0005-0000-0000-00005F4B0000}"/>
    <cellStyle name="Header2 3 2 3 3 13 2 2" xfId="40574" xr:uid="{00000000-0005-0000-0000-0000604B0000}"/>
    <cellStyle name="Header2 3 2 3 3 13 3" xfId="26233" xr:uid="{00000000-0005-0000-0000-0000614B0000}"/>
    <cellStyle name="Header2 3 2 3 3 13 4" xfId="35423" xr:uid="{00000000-0005-0000-0000-0000624B0000}"/>
    <cellStyle name="Header2 3 2 3 3 14" xfId="18246" xr:uid="{00000000-0005-0000-0000-0000634B0000}"/>
    <cellStyle name="Header2 3 2 3 3 14 2" xfId="30063" xr:uid="{00000000-0005-0000-0000-0000644B0000}"/>
    <cellStyle name="Header2 3 2 3 3 14 2 2" xfId="40062" xr:uid="{00000000-0005-0000-0000-0000654B0000}"/>
    <cellStyle name="Header2 3 2 3 3 14 3" xfId="34911" xr:uid="{00000000-0005-0000-0000-0000664B0000}"/>
    <cellStyle name="Header2 3 2 3 3 15" xfId="23255" xr:uid="{00000000-0005-0000-0000-0000674B0000}"/>
    <cellStyle name="Header2 3 2 3 3 15 2" xfId="21972" xr:uid="{00000000-0005-0000-0000-0000684B0000}"/>
    <cellStyle name="Header2 3 2 3 3 16" xfId="22649" xr:uid="{00000000-0005-0000-0000-0000694B0000}"/>
    <cellStyle name="Header2 3 2 3 3 2" xfId="7848" xr:uid="{00000000-0005-0000-0000-00006A4B0000}"/>
    <cellStyle name="Header2 3 2 3 3 2 10" xfId="18757" xr:uid="{00000000-0005-0000-0000-00006B4B0000}"/>
    <cellStyle name="Header2 3 2 3 3 2 10 2" xfId="30574" xr:uid="{00000000-0005-0000-0000-00006C4B0000}"/>
    <cellStyle name="Header2 3 2 3 3 2 10 2 2" xfId="40573" xr:uid="{00000000-0005-0000-0000-00006D4B0000}"/>
    <cellStyle name="Header2 3 2 3 3 2 10 3" xfId="26232" xr:uid="{00000000-0005-0000-0000-00006E4B0000}"/>
    <cellStyle name="Header2 3 2 3 3 2 10 4" xfId="35422" xr:uid="{00000000-0005-0000-0000-00006F4B0000}"/>
    <cellStyle name="Header2 3 2 3 3 2 11" xfId="20213" xr:uid="{00000000-0005-0000-0000-0000704B0000}"/>
    <cellStyle name="Header2 3 2 3 3 2 11 2" xfId="32030" xr:uid="{00000000-0005-0000-0000-0000714B0000}"/>
    <cellStyle name="Header2 3 2 3 3 2 11 2 2" xfId="42029" xr:uid="{00000000-0005-0000-0000-0000724B0000}"/>
    <cellStyle name="Header2 3 2 3 3 2 11 3" xfId="36878" xr:uid="{00000000-0005-0000-0000-0000734B0000}"/>
    <cellStyle name="Header2 3 2 3 3 2 12" xfId="23254" xr:uid="{00000000-0005-0000-0000-0000744B0000}"/>
    <cellStyle name="Header2 3 2 3 3 2 12 2" xfId="21195" xr:uid="{00000000-0005-0000-0000-0000754B0000}"/>
    <cellStyle name="Header2 3 2 3 3 2 13" xfId="22648" xr:uid="{00000000-0005-0000-0000-0000764B0000}"/>
    <cellStyle name="Header2 3 2 3 3 2 2" xfId="15655" xr:uid="{00000000-0005-0000-0000-0000774B0000}"/>
    <cellStyle name="Header2 3 2 3 3 2 2 2" xfId="19138" xr:uid="{00000000-0005-0000-0000-0000784B0000}"/>
    <cellStyle name="Header2 3 2 3 3 2 2 2 2" xfId="30955" xr:uid="{00000000-0005-0000-0000-0000794B0000}"/>
    <cellStyle name="Header2 3 2 3 3 2 2 2 2 2" xfId="40954" xr:uid="{00000000-0005-0000-0000-00007A4B0000}"/>
    <cellStyle name="Header2 3 2 3 3 2 2 2 3" xfId="26613" xr:uid="{00000000-0005-0000-0000-00007B4B0000}"/>
    <cellStyle name="Header2 3 2 3 3 2 2 2 4" xfId="35803" xr:uid="{00000000-0005-0000-0000-00007C4B0000}"/>
    <cellStyle name="Header2 3 2 3 3 2 2 3" xfId="19744" xr:uid="{00000000-0005-0000-0000-00007D4B0000}"/>
    <cellStyle name="Header2 3 2 3 3 2 2 3 2" xfId="31561" xr:uid="{00000000-0005-0000-0000-00007E4B0000}"/>
    <cellStyle name="Header2 3 2 3 3 2 2 3 2 2" xfId="41560" xr:uid="{00000000-0005-0000-0000-00007F4B0000}"/>
    <cellStyle name="Header2 3 2 3 3 2 2 3 3" xfId="27219" xr:uid="{00000000-0005-0000-0000-0000804B0000}"/>
    <cellStyle name="Header2 3 2 3 3 2 2 3 4" xfId="36409" xr:uid="{00000000-0005-0000-0000-0000814B0000}"/>
    <cellStyle name="Header2 3 2 3 3 2 2 4" xfId="17820" xr:uid="{00000000-0005-0000-0000-0000824B0000}"/>
    <cellStyle name="Header2 3 2 3 3 2 2 4 2" xfId="29637" xr:uid="{00000000-0005-0000-0000-0000834B0000}"/>
    <cellStyle name="Header2 3 2 3 3 2 2 4 2 2" xfId="39636" xr:uid="{00000000-0005-0000-0000-0000844B0000}"/>
    <cellStyle name="Header2 3 2 3 3 2 2 4 3" xfId="25395" xr:uid="{00000000-0005-0000-0000-0000854B0000}"/>
    <cellStyle name="Header2 3 2 3 3 2 2 4 4" xfId="34485" xr:uid="{00000000-0005-0000-0000-0000864B0000}"/>
    <cellStyle name="Header2 3 2 3 3 2 2 5" xfId="20553" xr:uid="{00000000-0005-0000-0000-0000874B0000}"/>
    <cellStyle name="Header2 3 2 3 3 2 2 5 2" xfId="32370" xr:uid="{00000000-0005-0000-0000-0000884B0000}"/>
    <cellStyle name="Header2 3 2 3 3 2 2 5 2 2" xfId="42369" xr:uid="{00000000-0005-0000-0000-0000894B0000}"/>
    <cellStyle name="Header2 3 2 3 3 2 2 5 3" xfId="37218" xr:uid="{00000000-0005-0000-0000-00008A4B0000}"/>
    <cellStyle name="Header2 3 2 3 3 2 2 6" xfId="23533" xr:uid="{00000000-0005-0000-0000-00008B4B0000}"/>
    <cellStyle name="Header2 3 2 3 3 2 2 6 2" xfId="21855" xr:uid="{00000000-0005-0000-0000-00008C4B0000}"/>
    <cellStyle name="Header2 3 2 3 3 2 2 7" xfId="23019" xr:uid="{00000000-0005-0000-0000-00008D4B0000}"/>
    <cellStyle name="Header2 3 2 3 3 2 2 7 2" xfId="22093" xr:uid="{00000000-0005-0000-0000-00008E4B0000}"/>
    <cellStyle name="Header2 3 2 3 3 2 2 8" xfId="22413" xr:uid="{00000000-0005-0000-0000-00008F4B0000}"/>
    <cellStyle name="Header2 3 2 3 3 2 3" xfId="16236" xr:uid="{00000000-0005-0000-0000-0000904B0000}"/>
    <cellStyle name="Header2 3 2 3 3 2 3 2" xfId="19433" xr:uid="{00000000-0005-0000-0000-0000914B0000}"/>
    <cellStyle name="Header2 3 2 3 3 2 3 2 2" xfId="31250" xr:uid="{00000000-0005-0000-0000-0000924B0000}"/>
    <cellStyle name="Header2 3 2 3 3 2 3 2 2 2" xfId="41249" xr:uid="{00000000-0005-0000-0000-0000934B0000}"/>
    <cellStyle name="Header2 3 2 3 3 2 3 2 3" xfId="26908" xr:uid="{00000000-0005-0000-0000-0000944B0000}"/>
    <cellStyle name="Header2 3 2 3 3 2 3 2 4" xfId="36098" xr:uid="{00000000-0005-0000-0000-0000954B0000}"/>
    <cellStyle name="Header2 3 2 3 3 2 3 3" xfId="20039" xr:uid="{00000000-0005-0000-0000-0000964B0000}"/>
    <cellStyle name="Header2 3 2 3 3 2 3 3 2" xfId="31856" xr:uid="{00000000-0005-0000-0000-0000974B0000}"/>
    <cellStyle name="Header2 3 2 3 3 2 3 3 2 2" xfId="41855" xr:uid="{00000000-0005-0000-0000-0000984B0000}"/>
    <cellStyle name="Header2 3 2 3 3 2 3 3 3" xfId="27514" xr:uid="{00000000-0005-0000-0000-0000994B0000}"/>
    <cellStyle name="Header2 3 2 3 3 2 3 3 4" xfId="36704" xr:uid="{00000000-0005-0000-0000-00009A4B0000}"/>
    <cellStyle name="Header2 3 2 3 3 2 3 4" xfId="17770" xr:uid="{00000000-0005-0000-0000-00009B4B0000}"/>
    <cellStyle name="Header2 3 2 3 3 2 3 4 2" xfId="29587" xr:uid="{00000000-0005-0000-0000-00009C4B0000}"/>
    <cellStyle name="Header2 3 2 3 3 2 3 4 2 2" xfId="39586" xr:uid="{00000000-0005-0000-0000-00009D4B0000}"/>
    <cellStyle name="Header2 3 2 3 3 2 3 4 3" xfId="25345" xr:uid="{00000000-0005-0000-0000-00009E4B0000}"/>
    <cellStyle name="Header2 3 2 3 3 2 3 4 4" xfId="34435" xr:uid="{00000000-0005-0000-0000-00009F4B0000}"/>
    <cellStyle name="Header2 3 2 3 3 2 3 5" xfId="20848" xr:uid="{00000000-0005-0000-0000-0000A04B0000}"/>
    <cellStyle name="Header2 3 2 3 3 2 3 5 2" xfId="32665" xr:uid="{00000000-0005-0000-0000-0000A14B0000}"/>
    <cellStyle name="Header2 3 2 3 3 2 3 5 2 2" xfId="42664" xr:uid="{00000000-0005-0000-0000-0000A24B0000}"/>
    <cellStyle name="Header2 3 2 3 3 2 3 5 3" xfId="37513" xr:uid="{00000000-0005-0000-0000-0000A34B0000}"/>
    <cellStyle name="Header2 3 2 3 3 2 3 6" xfId="28053" xr:uid="{00000000-0005-0000-0000-0000A44B0000}"/>
    <cellStyle name="Header2 3 2 3 3 2 3 6 2" xfId="38052" xr:uid="{00000000-0005-0000-0000-0000A54B0000}"/>
    <cellStyle name="Header2 3 2 3 3 2 3 7" xfId="21507" xr:uid="{00000000-0005-0000-0000-0000A64B0000}"/>
    <cellStyle name="Header2 3 2 3 3 2 4" xfId="15949" xr:uid="{00000000-0005-0000-0000-0000A74B0000}"/>
    <cellStyle name="Header2 3 2 3 3 2 4 2" xfId="27766" xr:uid="{00000000-0005-0000-0000-0000A84B0000}"/>
    <cellStyle name="Header2 3 2 3 3 2 4 2 2" xfId="37765" xr:uid="{00000000-0005-0000-0000-0000A94B0000}"/>
    <cellStyle name="Header2 3 2 3 3 2 4 3" xfId="23827" xr:uid="{00000000-0005-0000-0000-0000AA4B0000}"/>
    <cellStyle name="Header2 3 2 3 3 2 4 4" xfId="32917" xr:uid="{00000000-0005-0000-0000-0000AB4B0000}"/>
    <cellStyle name="Header2 3 2 3 3 2 5" xfId="16614" xr:uid="{00000000-0005-0000-0000-0000AC4B0000}"/>
    <cellStyle name="Header2 3 2 3 3 2 5 2" xfId="28431" xr:uid="{00000000-0005-0000-0000-0000AD4B0000}"/>
    <cellStyle name="Header2 3 2 3 3 2 5 2 2" xfId="38430" xr:uid="{00000000-0005-0000-0000-0000AE4B0000}"/>
    <cellStyle name="Header2 3 2 3 3 2 5 3" xfId="24189" xr:uid="{00000000-0005-0000-0000-0000AF4B0000}"/>
    <cellStyle name="Header2 3 2 3 3 2 5 4" xfId="33279" xr:uid="{00000000-0005-0000-0000-0000B04B0000}"/>
    <cellStyle name="Header2 3 2 3 3 2 6" xfId="16909" xr:uid="{00000000-0005-0000-0000-0000B14B0000}"/>
    <cellStyle name="Header2 3 2 3 3 2 6 2" xfId="28726" xr:uid="{00000000-0005-0000-0000-0000B24B0000}"/>
    <cellStyle name="Header2 3 2 3 3 2 6 2 2" xfId="38725" xr:uid="{00000000-0005-0000-0000-0000B34B0000}"/>
    <cellStyle name="Header2 3 2 3 3 2 6 3" xfId="24484" xr:uid="{00000000-0005-0000-0000-0000B44B0000}"/>
    <cellStyle name="Header2 3 2 3 3 2 6 4" xfId="33574" xr:uid="{00000000-0005-0000-0000-0000B54B0000}"/>
    <cellStyle name="Header2 3 2 3 3 2 7" xfId="17170" xr:uid="{00000000-0005-0000-0000-0000B64B0000}"/>
    <cellStyle name="Header2 3 2 3 3 2 7 2" xfId="28987" xr:uid="{00000000-0005-0000-0000-0000B74B0000}"/>
    <cellStyle name="Header2 3 2 3 3 2 7 2 2" xfId="38986" xr:uid="{00000000-0005-0000-0000-0000B84B0000}"/>
    <cellStyle name="Header2 3 2 3 3 2 7 3" xfId="24745" xr:uid="{00000000-0005-0000-0000-0000B94B0000}"/>
    <cellStyle name="Header2 3 2 3 3 2 7 4" xfId="33835" xr:uid="{00000000-0005-0000-0000-0000BA4B0000}"/>
    <cellStyle name="Header2 3 2 3 3 2 8" xfId="17473" xr:uid="{00000000-0005-0000-0000-0000BB4B0000}"/>
    <cellStyle name="Header2 3 2 3 3 2 8 2" xfId="29290" xr:uid="{00000000-0005-0000-0000-0000BC4B0000}"/>
    <cellStyle name="Header2 3 2 3 3 2 8 2 2" xfId="39289" xr:uid="{00000000-0005-0000-0000-0000BD4B0000}"/>
    <cellStyle name="Header2 3 2 3 3 2 8 3" xfId="25048" xr:uid="{00000000-0005-0000-0000-0000BE4B0000}"/>
    <cellStyle name="Header2 3 2 3 3 2 8 4" xfId="34138" xr:uid="{00000000-0005-0000-0000-0000BF4B0000}"/>
    <cellStyle name="Header2 3 2 3 3 2 9" xfId="18462" xr:uid="{00000000-0005-0000-0000-0000C04B0000}"/>
    <cellStyle name="Header2 3 2 3 3 2 9 2" xfId="30279" xr:uid="{00000000-0005-0000-0000-0000C14B0000}"/>
    <cellStyle name="Header2 3 2 3 3 2 9 2 2" xfId="40278" xr:uid="{00000000-0005-0000-0000-0000C24B0000}"/>
    <cellStyle name="Header2 3 2 3 3 2 9 3" xfId="25937" xr:uid="{00000000-0005-0000-0000-0000C34B0000}"/>
    <cellStyle name="Header2 3 2 3 3 2 9 4" xfId="35127" xr:uid="{00000000-0005-0000-0000-0000C44B0000}"/>
    <cellStyle name="Header2 3 2 3 3 3" xfId="7849" xr:uid="{00000000-0005-0000-0000-0000C54B0000}"/>
    <cellStyle name="Header2 3 2 3 3 3 10" xfId="18756" xr:uid="{00000000-0005-0000-0000-0000C64B0000}"/>
    <cellStyle name="Header2 3 2 3 3 3 10 2" xfId="30573" xr:uid="{00000000-0005-0000-0000-0000C74B0000}"/>
    <cellStyle name="Header2 3 2 3 3 3 10 2 2" xfId="40572" xr:uid="{00000000-0005-0000-0000-0000C84B0000}"/>
    <cellStyle name="Header2 3 2 3 3 3 10 3" xfId="26231" xr:uid="{00000000-0005-0000-0000-0000C94B0000}"/>
    <cellStyle name="Header2 3 2 3 3 3 10 4" xfId="35421" xr:uid="{00000000-0005-0000-0000-0000CA4B0000}"/>
    <cellStyle name="Header2 3 2 3 3 3 11" xfId="20312" xr:uid="{00000000-0005-0000-0000-0000CB4B0000}"/>
    <cellStyle name="Header2 3 2 3 3 3 11 2" xfId="32129" xr:uid="{00000000-0005-0000-0000-0000CC4B0000}"/>
    <cellStyle name="Header2 3 2 3 3 3 11 2 2" xfId="42128" xr:uid="{00000000-0005-0000-0000-0000CD4B0000}"/>
    <cellStyle name="Header2 3 2 3 3 3 11 3" xfId="36977" xr:uid="{00000000-0005-0000-0000-0000CE4B0000}"/>
    <cellStyle name="Header2 3 2 3 3 3 12" xfId="23253" xr:uid="{00000000-0005-0000-0000-0000CF4B0000}"/>
    <cellStyle name="Header2 3 2 3 3 3 12 2" xfId="21196" xr:uid="{00000000-0005-0000-0000-0000D04B0000}"/>
    <cellStyle name="Header2 3 2 3 3 3 13" xfId="22647" xr:uid="{00000000-0005-0000-0000-0000D14B0000}"/>
    <cellStyle name="Header2 3 2 3 3 3 2" xfId="15656" xr:uid="{00000000-0005-0000-0000-0000D24B0000}"/>
    <cellStyle name="Header2 3 2 3 3 3 2 2" xfId="19137" xr:uid="{00000000-0005-0000-0000-0000D34B0000}"/>
    <cellStyle name="Header2 3 2 3 3 3 2 2 2" xfId="30954" xr:uid="{00000000-0005-0000-0000-0000D44B0000}"/>
    <cellStyle name="Header2 3 2 3 3 3 2 2 2 2" xfId="40953" xr:uid="{00000000-0005-0000-0000-0000D54B0000}"/>
    <cellStyle name="Header2 3 2 3 3 3 2 2 3" xfId="26612" xr:uid="{00000000-0005-0000-0000-0000D64B0000}"/>
    <cellStyle name="Header2 3 2 3 3 3 2 2 4" xfId="35802" xr:uid="{00000000-0005-0000-0000-0000D74B0000}"/>
    <cellStyle name="Header2 3 2 3 3 3 2 3" xfId="19743" xr:uid="{00000000-0005-0000-0000-0000D84B0000}"/>
    <cellStyle name="Header2 3 2 3 3 3 2 3 2" xfId="31560" xr:uid="{00000000-0005-0000-0000-0000D94B0000}"/>
    <cellStyle name="Header2 3 2 3 3 3 2 3 2 2" xfId="41559" xr:uid="{00000000-0005-0000-0000-0000DA4B0000}"/>
    <cellStyle name="Header2 3 2 3 3 3 2 3 3" xfId="27218" xr:uid="{00000000-0005-0000-0000-0000DB4B0000}"/>
    <cellStyle name="Header2 3 2 3 3 3 2 3 4" xfId="36408" xr:uid="{00000000-0005-0000-0000-0000DC4B0000}"/>
    <cellStyle name="Header2 3 2 3 3 3 2 4" xfId="17974" xr:uid="{00000000-0005-0000-0000-0000DD4B0000}"/>
    <cellStyle name="Header2 3 2 3 3 3 2 4 2" xfId="29791" xr:uid="{00000000-0005-0000-0000-0000DE4B0000}"/>
    <cellStyle name="Header2 3 2 3 3 3 2 4 2 2" xfId="39790" xr:uid="{00000000-0005-0000-0000-0000DF4B0000}"/>
    <cellStyle name="Header2 3 2 3 3 3 2 4 3" xfId="25549" xr:uid="{00000000-0005-0000-0000-0000E04B0000}"/>
    <cellStyle name="Header2 3 2 3 3 3 2 4 4" xfId="34639" xr:uid="{00000000-0005-0000-0000-0000E14B0000}"/>
    <cellStyle name="Header2 3 2 3 3 3 2 5" xfId="20552" xr:uid="{00000000-0005-0000-0000-0000E24B0000}"/>
    <cellStyle name="Header2 3 2 3 3 3 2 5 2" xfId="32369" xr:uid="{00000000-0005-0000-0000-0000E34B0000}"/>
    <cellStyle name="Header2 3 2 3 3 3 2 5 2 2" xfId="42368" xr:uid="{00000000-0005-0000-0000-0000E44B0000}"/>
    <cellStyle name="Header2 3 2 3 3 3 2 5 3" xfId="37217" xr:uid="{00000000-0005-0000-0000-0000E54B0000}"/>
    <cellStyle name="Header2 3 2 3 3 3 2 6" xfId="23534" xr:uid="{00000000-0005-0000-0000-0000E64B0000}"/>
    <cellStyle name="Header2 3 2 3 3 3 2 6 2" xfId="21033" xr:uid="{00000000-0005-0000-0000-0000E74B0000}"/>
    <cellStyle name="Header2 3 2 3 3 3 2 7" xfId="22851" xr:uid="{00000000-0005-0000-0000-0000E84B0000}"/>
    <cellStyle name="Header2 3 2 3 3 3 2 7 2" xfId="21382" xr:uid="{00000000-0005-0000-0000-0000E94B0000}"/>
    <cellStyle name="Header2 3 2 3 3 3 2 8" xfId="21636" xr:uid="{00000000-0005-0000-0000-0000EA4B0000}"/>
    <cellStyle name="Header2 3 2 3 3 3 3" xfId="16237" xr:uid="{00000000-0005-0000-0000-0000EB4B0000}"/>
    <cellStyle name="Header2 3 2 3 3 3 3 2" xfId="19432" xr:uid="{00000000-0005-0000-0000-0000EC4B0000}"/>
    <cellStyle name="Header2 3 2 3 3 3 3 2 2" xfId="31249" xr:uid="{00000000-0005-0000-0000-0000ED4B0000}"/>
    <cellStyle name="Header2 3 2 3 3 3 3 2 2 2" xfId="41248" xr:uid="{00000000-0005-0000-0000-0000EE4B0000}"/>
    <cellStyle name="Header2 3 2 3 3 3 3 2 3" xfId="26907" xr:uid="{00000000-0005-0000-0000-0000EF4B0000}"/>
    <cellStyle name="Header2 3 2 3 3 3 3 2 4" xfId="36097" xr:uid="{00000000-0005-0000-0000-0000F04B0000}"/>
    <cellStyle name="Header2 3 2 3 3 3 3 3" xfId="20038" xr:uid="{00000000-0005-0000-0000-0000F14B0000}"/>
    <cellStyle name="Header2 3 2 3 3 3 3 3 2" xfId="31855" xr:uid="{00000000-0005-0000-0000-0000F24B0000}"/>
    <cellStyle name="Header2 3 2 3 3 3 3 3 2 2" xfId="41854" xr:uid="{00000000-0005-0000-0000-0000F34B0000}"/>
    <cellStyle name="Header2 3 2 3 3 3 3 3 3" xfId="27513" xr:uid="{00000000-0005-0000-0000-0000F44B0000}"/>
    <cellStyle name="Header2 3 2 3 3 3 3 3 4" xfId="36703" xr:uid="{00000000-0005-0000-0000-0000F54B0000}"/>
    <cellStyle name="Header2 3 2 3 3 3 3 4" xfId="17655" xr:uid="{00000000-0005-0000-0000-0000F64B0000}"/>
    <cellStyle name="Header2 3 2 3 3 3 3 4 2" xfId="29472" xr:uid="{00000000-0005-0000-0000-0000F74B0000}"/>
    <cellStyle name="Header2 3 2 3 3 3 3 4 2 2" xfId="39471" xr:uid="{00000000-0005-0000-0000-0000F84B0000}"/>
    <cellStyle name="Header2 3 2 3 3 3 3 4 3" xfId="25230" xr:uid="{00000000-0005-0000-0000-0000F94B0000}"/>
    <cellStyle name="Header2 3 2 3 3 3 3 4 4" xfId="34320" xr:uid="{00000000-0005-0000-0000-0000FA4B0000}"/>
    <cellStyle name="Header2 3 2 3 3 3 3 5" xfId="20847" xr:uid="{00000000-0005-0000-0000-0000FB4B0000}"/>
    <cellStyle name="Header2 3 2 3 3 3 3 5 2" xfId="32664" xr:uid="{00000000-0005-0000-0000-0000FC4B0000}"/>
    <cellStyle name="Header2 3 2 3 3 3 3 5 2 2" xfId="42663" xr:uid="{00000000-0005-0000-0000-0000FD4B0000}"/>
    <cellStyle name="Header2 3 2 3 3 3 3 5 3" xfId="37512" xr:uid="{00000000-0005-0000-0000-0000FE4B0000}"/>
    <cellStyle name="Header2 3 2 3 3 3 3 6" xfId="28054" xr:uid="{00000000-0005-0000-0000-0000FF4B0000}"/>
    <cellStyle name="Header2 3 2 3 3 3 3 6 2" xfId="38053" xr:uid="{00000000-0005-0000-0000-0000004C0000}"/>
    <cellStyle name="Header2 3 2 3 3 3 3 7" xfId="21508" xr:uid="{00000000-0005-0000-0000-0000014C0000}"/>
    <cellStyle name="Header2 3 2 3 3 3 4" xfId="15950" xr:uid="{00000000-0005-0000-0000-0000024C0000}"/>
    <cellStyle name="Header2 3 2 3 3 3 4 2" xfId="27767" xr:uid="{00000000-0005-0000-0000-0000034C0000}"/>
    <cellStyle name="Header2 3 2 3 3 3 4 2 2" xfId="37766" xr:uid="{00000000-0005-0000-0000-0000044C0000}"/>
    <cellStyle name="Header2 3 2 3 3 3 4 3" xfId="23828" xr:uid="{00000000-0005-0000-0000-0000054C0000}"/>
    <cellStyle name="Header2 3 2 3 3 3 4 4" xfId="32918" xr:uid="{00000000-0005-0000-0000-0000064C0000}"/>
    <cellStyle name="Header2 3 2 3 3 3 5" xfId="16613" xr:uid="{00000000-0005-0000-0000-0000074C0000}"/>
    <cellStyle name="Header2 3 2 3 3 3 5 2" xfId="28430" xr:uid="{00000000-0005-0000-0000-0000084C0000}"/>
    <cellStyle name="Header2 3 2 3 3 3 5 2 2" xfId="38429" xr:uid="{00000000-0005-0000-0000-0000094C0000}"/>
    <cellStyle name="Header2 3 2 3 3 3 5 3" xfId="24188" xr:uid="{00000000-0005-0000-0000-00000A4C0000}"/>
    <cellStyle name="Header2 3 2 3 3 3 5 4" xfId="33278" xr:uid="{00000000-0005-0000-0000-00000B4C0000}"/>
    <cellStyle name="Header2 3 2 3 3 3 6" xfId="16908" xr:uid="{00000000-0005-0000-0000-00000C4C0000}"/>
    <cellStyle name="Header2 3 2 3 3 3 6 2" xfId="28725" xr:uid="{00000000-0005-0000-0000-00000D4C0000}"/>
    <cellStyle name="Header2 3 2 3 3 3 6 2 2" xfId="38724" xr:uid="{00000000-0005-0000-0000-00000E4C0000}"/>
    <cellStyle name="Header2 3 2 3 3 3 6 3" xfId="24483" xr:uid="{00000000-0005-0000-0000-00000F4C0000}"/>
    <cellStyle name="Header2 3 2 3 3 3 6 4" xfId="33573" xr:uid="{00000000-0005-0000-0000-0000104C0000}"/>
    <cellStyle name="Header2 3 2 3 3 3 7" xfId="17171" xr:uid="{00000000-0005-0000-0000-0000114C0000}"/>
    <cellStyle name="Header2 3 2 3 3 3 7 2" xfId="28988" xr:uid="{00000000-0005-0000-0000-0000124C0000}"/>
    <cellStyle name="Header2 3 2 3 3 3 7 2 2" xfId="38987" xr:uid="{00000000-0005-0000-0000-0000134C0000}"/>
    <cellStyle name="Header2 3 2 3 3 3 7 3" xfId="24746" xr:uid="{00000000-0005-0000-0000-0000144C0000}"/>
    <cellStyle name="Header2 3 2 3 3 3 7 4" xfId="33836" xr:uid="{00000000-0005-0000-0000-0000154C0000}"/>
    <cellStyle name="Header2 3 2 3 3 3 8" xfId="17474" xr:uid="{00000000-0005-0000-0000-0000164C0000}"/>
    <cellStyle name="Header2 3 2 3 3 3 8 2" xfId="29291" xr:uid="{00000000-0005-0000-0000-0000174C0000}"/>
    <cellStyle name="Header2 3 2 3 3 3 8 2 2" xfId="39290" xr:uid="{00000000-0005-0000-0000-0000184C0000}"/>
    <cellStyle name="Header2 3 2 3 3 3 8 3" xfId="25049" xr:uid="{00000000-0005-0000-0000-0000194C0000}"/>
    <cellStyle name="Header2 3 2 3 3 3 8 4" xfId="34139" xr:uid="{00000000-0005-0000-0000-00001A4C0000}"/>
    <cellStyle name="Header2 3 2 3 3 3 9" xfId="18461" xr:uid="{00000000-0005-0000-0000-00001B4C0000}"/>
    <cellStyle name="Header2 3 2 3 3 3 9 2" xfId="30278" xr:uid="{00000000-0005-0000-0000-00001C4C0000}"/>
    <cellStyle name="Header2 3 2 3 3 3 9 2 2" xfId="40277" xr:uid="{00000000-0005-0000-0000-00001D4C0000}"/>
    <cellStyle name="Header2 3 2 3 3 3 9 3" xfId="25936" xr:uid="{00000000-0005-0000-0000-00001E4C0000}"/>
    <cellStyle name="Header2 3 2 3 3 3 9 4" xfId="35126" xr:uid="{00000000-0005-0000-0000-00001F4C0000}"/>
    <cellStyle name="Header2 3 2 3 3 4" xfId="7850" xr:uid="{00000000-0005-0000-0000-0000204C0000}"/>
    <cellStyle name="Header2 3 2 3 3 4 10" xfId="18755" xr:uid="{00000000-0005-0000-0000-0000214C0000}"/>
    <cellStyle name="Header2 3 2 3 3 4 10 2" xfId="30572" xr:uid="{00000000-0005-0000-0000-0000224C0000}"/>
    <cellStyle name="Header2 3 2 3 3 4 10 2 2" xfId="40571" xr:uid="{00000000-0005-0000-0000-0000234C0000}"/>
    <cellStyle name="Header2 3 2 3 3 4 10 3" xfId="26230" xr:uid="{00000000-0005-0000-0000-0000244C0000}"/>
    <cellStyle name="Header2 3 2 3 3 4 10 4" xfId="35420" xr:uid="{00000000-0005-0000-0000-0000254C0000}"/>
    <cellStyle name="Header2 3 2 3 3 4 11" xfId="18247" xr:uid="{00000000-0005-0000-0000-0000264C0000}"/>
    <cellStyle name="Header2 3 2 3 3 4 11 2" xfId="30064" xr:uid="{00000000-0005-0000-0000-0000274C0000}"/>
    <cellStyle name="Header2 3 2 3 3 4 11 2 2" xfId="40063" xr:uid="{00000000-0005-0000-0000-0000284C0000}"/>
    <cellStyle name="Header2 3 2 3 3 4 11 3" xfId="34912" xr:uid="{00000000-0005-0000-0000-0000294C0000}"/>
    <cellStyle name="Header2 3 2 3 3 4 12" xfId="23252" xr:uid="{00000000-0005-0000-0000-00002A4C0000}"/>
    <cellStyle name="Header2 3 2 3 3 4 12 2" xfId="21197" xr:uid="{00000000-0005-0000-0000-00002B4C0000}"/>
    <cellStyle name="Header2 3 2 3 3 4 13" xfId="22646" xr:uid="{00000000-0005-0000-0000-00002C4C0000}"/>
    <cellStyle name="Header2 3 2 3 3 4 2" xfId="15657" xr:uid="{00000000-0005-0000-0000-00002D4C0000}"/>
    <cellStyle name="Header2 3 2 3 3 4 2 2" xfId="19136" xr:uid="{00000000-0005-0000-0000-00002E4C0000}"/>
    <cellStyle name="Header2 3 2 3 3 4 2 2 2" xfId="30953" xr:uid="{00000000-0005-0000-0000-00002F4C0000}"/>
    <cellStyle name="Header2 3 2 3 3 4 2 2 2 2" xfId="40952" xr:uid="{00000000-0005-0000-0000-0000304C0000}"/>
    <cellStyle name="Header2 3 2 3 3 4 2 2 3" xfId="26611" xr:uid="{00000000-0005-0000-0000-0000314C0000}"/>
    <cellStyle name="Header2 3 2 3 3 4 2 2 4" xfId="35801" xr:uid="{00000000-0005-0000-0000-0000324C0000}"/>
    <cellStyle name="Header2 3 2 3 3 4 2 3" xfId="19742" xr:uid="{00000000-0005-0000-0000-0000334C0000}"/>
    <cellStyle name="Header2 3 2 3 3 4 2 3 2" xfId="31559" xr:uid="{00000000-0005-0000-0000-0000344C0000}"/>
    <cellStyle name="Header2 3 2 3 3 4 2 3 2 2" xfId="41558" xr:uid="{00000000-0005-0000-0000-0000354C0000}"/>
    <cellStyle name="Header2 3 2 3 3 4 2 3 3" xfId="27217" xr:uid="{00000000-0005-0000-0000-0000364C0000}"/>
    <cellStyle name="Header2 3 2 3 3 4 2 3 4" xfId="36407" xr:uid="{00000000-0005-0000-0000-0000374C0000}"/>
    <cellStyle name="Header2 3 2 3 3 4 2 4" xfId="18902" xr:uid="{00000000-0005-0000-0000-0000384C0000}"/>
    <cellStyle name="Header2 3 2 3 3 4 2 4 2" xfId="30719" xr:uid="{00000000-0005-0000-0000-0000394C0000}"/>
    <cellStyle name="Header2 3 2 3 3 4 2 4 2 2" xfId="40718" xr:uid="{00000000-0005-0000-0000-00003A4C0000}"/>
    <cellStyle name="Header2 3 2 3 3 4 2 4 3" xfId="26377" xr:uid="{00000000-0005-0000-0000-00003B4C0000}"/>
    <cellStyle name="Header2 3 2 3 3 4 2 4 4" xfId="35567" xr:uid="{00000000-0005-0000-0000-00003C4C0000}"/>
    <cellStyle name="Header2 3 2 3 3 4 2 5" xfId="20551" xr:uid="{00000000-0005-0000-0000-00003D4C0000}"/>
    <cellStyle name="Header2 3 2 3 3 4 2 5 2" xfId="32368" xr:uid="{00000000-0005-0000-0000-00003E4C0000}"/>
    <cellStyle name="Header2 3 2 3 3 4 2 5 2 2" xfId="42367" xr:uid="{00000000-0005-0000-0000-00003F4C0000}"/>
    <cellStyle name="Header2 3 2 3 3 4 2 5 3" xfId="37216" xr:uid="{00000000-0005-0000-0000-0000404C0000}"/>
    <cellStyle name="Header2 3 2 3 3 4 2 6" xfId="23535" xr:uid="{00000000-0005-0000-0000-0000414C0000}"/>
    <cellStyle name="Header2 3 2 3 3 4 2 6 2" xfId="21854" xr:uid="{00000000-0005-0000-0000-0000424C0000}"/>
    <cellStyle name="Header2 3 2 3 3 4 2 7" xfId="23018" xr:uid="{00000000-0005-0000-0000-0000434C0000}"/>
    <cellStyle name="Header2 3 2 3 3 4 2 7 2" xfId="22094" xr:uid="{00000000-0005-0000-0000-0000444C0000}"/>
    <cellStyle name="Header2 3 2 3 3 4 2 8" xfId="22414" xr:uid="{00000000-0005-0000-0000-0000454C0000}"/>
    <cellStyle name="Header2 3 2 3 3 4 3" xfId="16238" xr:uid="{00000000-0005-0000-0000-0000464C0000}"/>
    <cellStyle name="Header2 3 2 3 3 4 3 2" xfId="19431" xr:uid="{00000000-0005-0000-0000-0000474C0000}"/>
    <cellStyle name="Header2 3 2 3 3 4 3 2 2" xfId="31248" xr:uid="{00000000-0005-0000-0000-0000484C0000}"/>
    <cellStyle name="Header2 3 2 3 3 4 3 2 2 2" xfId="41247" xr:uid="{00000000-0005-0000-0000-0000494C0000}"/>
    <cellStyle name="Header2 3 2 3 3 4 3 2 3" xfId="26906" xr:uid="{00000000-0005-0000-0000-00004A4C0000}"/>
    <cellStyle name="Header2 3 2 3 3 4 3 2 4" xfId="36096" xr:uid="{00000000-0005-0000-0000-00004B4C0000}"/>
    <cellStyle name="Header2 3 2 3 3 4 3 3" xfId="20037" xr:uid="{00000000-0005-0000-0000-00004C4C0000}"/>
    <cellStyle name="Header2 3 2 3 3 4 3 3 2" xfId="31854" xr:uid="{00000000-0005-0000-0000-00004D4C0000}"/>
    <cellStyle name="Header2 3 2 3 3 4 3 3 2 2" xfId="41853" xr:uid="{00000000-0005-0000-0000-00004E4C0000}"/>
    <cellStyle name="Header2 3 2 3 3 4 3 3 3" xfId="27512" xr:uid="{00000000-0005-0000-0000-00004F4C0000}"/>
    <cellStyle name="Header2 3 2 3 3 4 3 3 4" xfId="36702" xr:uid="{00000000-0005-0000-0000-0000504C0000}"/>
    <cellStyle name="Header2 3 2 3 3 4 3 4" xfId="17656" xr:uid="{00000000-0005-0000-0000-0000514C0000}"/>
    <cellStyle name="Header2 3 2 3 3 4 3 4 2" xfId="29473" xr:uid="{00000000-0005-0000-0000-0000524C0000}"/>
    <cellStyle name="Header2 3 2 3 3 4 3 4 2 2" xfId="39472" xr:uid="{00000000-0005-0000-0000-0000534C0000}"/>
    <cellStyle name="Header2 3 2 3 3 4 3 4 3" xfId="25231" xr:uid="{00000000-0005-0000-0000-0000544C0000}"/>
    <cellStyle name="Header2 3 2 3 3 4 3 4 4" xfId="34321" xr:uid="{00000000-0005-0000-0000-0000554C0000}"/>
    <cellStyle name="Header2 3 2 3 3 4 3 5" xfId="20846" xr:uid="{00000000-0005-0000-0000-0000564C0000}"/>
    <cellStyle name="Header2 3 2 3 3 4 3 5 2" xfId="32663" xr:uid="{00000000-0005-0000-0000-0000574C0000}"/>
    <cellStyle name="Header2 3 2 3 3 4 3 5 2 2" xfId="42662" xr:uid="{00000000-0005-0000-0000-0000584C0000}"/>
    <cellStyle name="Header2 3 2 3 3 4 3 5 3" xfId="37511" xr:uid="{00000000-0005-0000-0000-0000594C0000}"/>
    <cellStyle name="Header2 3 2 3 3 4 3 6" xfId="28055" xr:uid="{00000000-0005-0000-0000-00005A4C0000}"/>
    <cellStyle name="Header2 3 2 3 3 4 3 6 2" xfId="38054" xr:uid="{00000000-0005-0000-0000-00005B4C0000}"/>
    <cellStyle name="Header2 3 2 3 3 4 3 7" xfId="21509" xr:uid="{00000000-0005-0000-0000-00005C4C0000}"/>
    <cellStyle name="Header2 3 2 3 3 4 4" xfId="15854" xr:uid="{00000000-0005-0000-0000-00005D4C0000}"/>
    <cellStyle name="Header2 3 2 3 3 4 4 2" xfId="27671" xr:uid="{00000000-0005-0000-0000-00005E4C0000}"/>
    <cellStyle name="Header2 3 2 3 3 4 4 2 2" xfId="37670" xr:uid="{00000000-0005-0000-0000-00005F4C0000}"/>
    <cellStyle name="Header2 3 2 3 3 4 4 3" xfId="23732" xr:uid="{00000000-0005-0000-0000-0000604C0000}"/>
    <cellStyle name="Header2 3 2 3 3 4 4 4" xfId="32822" xr:uid="{00000000-0005-0000-0000-0000614C0000}"/>
    <cellStyle name="Header2 3 2 3 3 4 5" xfId="16612" xr:uid="{00000000-0005-0000-0000-0000624C0000}"/>
    <cellStyle name="Header2 3 2 3 3 4 5 2" xfId="28429" xr:uid="{00000000-0005-0000-0000-0000634C0000}"/>
    <cellStyle name="Header2 3 2 3 3 4 5 2 2" xfId="38428" xr:uid="{00000000-0005-0000-0000-0000644C0000}"/>
    <cellStyle name="Header2 3 2 3 3 4 5 3" xfId="24187" xr:uid="{00000000-0005-0000-0000-0000654C0000}"/>
    <cellStyle name="Header2 3 2 3 3 4 5 4" xfId="33277" xr:uid="{00000000-0005-0000-0000-0000664C0000}"/>
    <cellStyle name="Header2 3 2 3 3 4 6" xfId="16907" xr:uid="{00000000-0005-0000-0000-0000674C0000}"/>
    <cellStyle name="Header2 3 2 3 3 4 6 2" xfId="28724" xr:uid="{00000000-0005-0000-0000-0000684C0000}"/>
    <cellStyle name="Header2 3 2 3 3 4 6 2 2" xfId="38723" xr:uid="{00000000-0005-0000-0000-0000694C0000}"/>
    <cellStyle name="Header2 3 2 3 3 4 6 3" xfId="24482" xr:uid="{00000000-0005-0000-0000-00006A4C0000}"/>
    <cellStyle name="Header2 3 2 3 3 4 6 4" xfId="33572" xr:uid="{00000000-0005-0000-0000-00006B4C0000}"/>
    <cellStyle name="Header2 3 2 3 3 4 7" xfId="17172" xr:uid="{00000000-0005-0000-0000-00006C4C0000}"/>
    <cellStyle name="Header2 3 2 3 3 4 7 2" xfId="28989" xr:uid="{00000000-0005-0000-0000-00006D4C0000}"/>
    <cellStyle name="Header2 3 2 3 3 4 7 2 2" xfId="38988" xr:uid="{00000000-0005-0000-0000-00006E4C0000}"/>
    <cellStyle name="Header2 3 2 3 3 4 7 3" xfId="24747" xr:uid="{00000000-0005-0000-0000-00006F4C0000}"/>
    <cellStyle name="Header2 3 2 3 3 4 7 4" xfId="33837" xr:uid="{00000000-0005-0000-0000-0000704C0000}"/>
    <cellStyle name="Header2 3 2 3 3 4 8" xfId="17475" xr:uid="{00000000-0005-0000-0000-0000714C0000}"/>
    <cellStyle name="Header2 3 2 3 3 4 8 2" xfId="29292" xr:uid="{00000000-0005-0000-0000-0000724C0000}"/>
    <cellStyle name="Header2 3 2 3 3 4 8 2 2" xfId="39291" xr:uid="{00000000-0005-0000-0000-0000734C0000}"/>
    <cellStyle name="Header2 3 2 3 3 4 8 3" xfId="25050" xr:uid="{00000000-0005-0000-0000-0000744C0000}"/>
    <cellStyle name="Header2 3 2 3 3 4 8 4" xfId="34140" xr:uid="{00000000-0005-0000-0000-0000754C0000}"/>
    <cellStyle name="Header2 3 2 3 3 4 9" xfId="18460" xr:uid="{00000000-0005-0000-0000-0000764C0000}"/>
    <cellStyle name="Header2 3 2 3 3 4 9 2" xfId="30277" xr:uid="{00000000-0005-0000-0000-0000774C0000}"/>
    <cellStyle name="Header2 3 2 3 3 4 9 2 2" xfId="40276" xr:uid="{00000000-0005-0000-0000-0000784C0000}"/>
    <cellStyle name="Header2 3 2 3 3 4 9 3" xfId="25935" xr:uid="{00000000-0005-0000-0000-0000794C0000}"/>
    <cellStyle name="Header2 3 2 3 3 4 9 4" xfId="35125" xr:uid="{00000000-0005-0000-0000-00007A4C0000}"/>
    <cellStyle name="Header2 3 2 3 3 5" xfId="15654" xr:uid="{00000000-0005-0000-0000-00007B4C0000}"/>
    <cellStyle name="Header2 3 2 3 3 5 2" xfId="19139" xr:uid="{00000000-0005-0000-0000-00007C4C0000}"/>
    <cellStyle name="Header2 3 2 3 3 5 2 2" xfId="30956" xr:uid="{00000000-0005-0000-0000-00007D4C0000}"/>
    <cellStyle name="Header2 3 2 3 3 5 2 2 2" xfId="40955" xr:uid="{00000000-0005-0000-0000-00007E4C0000}"/>
    <cellStyle name="Header2 3 2 3 3 5 2 3" xfId="26614" xr:uid="{00000000-0005-0000-0000-00007F4C0000}"/>
    <cellStyle name="Header2 3 2 3 3 5 2 4" xfId="35804" xr:uid="{00000000-0005-0000-0000-0000804C0000}"/>
    <cellStyle name="Header2 3 2 3 3 5 3" xfId="19745" xr:uid="{00000000-0005-0000-0000-0000814C0000}"/>
    <cellStyle name="Header2 3 2 3 3 5 3 2" xfId="31562" xr:uid="{00000000-0005-0000-0000-0000824C0000}"/>
    <cellStyle name="Header2 3 2 3 3 5 3 2 2" xfId="41561" xr:uid="{00000000-0005-0000-0000-0000834C0000}"/>
    <cellStyle name="Header2 3 2 3 3 5 3 3" xfId="27220" xr:uid="{00000000-0005-0000-0000-0000844C0000}"/>
    <cellStyle name="Header2 3 2 3 3 5 3 4" xfId="36410" xr:uid="{00000000-0005-0000-0000-0000854C0000}"/>
    <cellStyle name="Header2 3 2 3 3 5 4" xfId="18916" xr:uid="{00000000-0005-0000-0000-0000864C0000}"/>
    <cellStyle name="Header2 3 2 3 3 5 4 2" xfId="30733" xr:uid="{00000000-0005-0000-0000-0000874C0000}"/>
    <cellStyle name="Header2 3 2 3 3 5 4 2 2" xfId="40732" xr:uid="{00000000-0005-0000-0000-0000884C0000}"/>
    <cellStyle name="Header2 3 2 3 3 5 4 3" xfId="26391" xr:uid="{00000000-0005-0000-0000-0000894C0000}"/>
    <cellStyle name="Header2 3 2 3 3 5 4 4" xfId="35581" xr:uid="{00000000-0005-0000-0000-00008A4C0000}"/>
    <cellStyle name="Header2 3 2 3 3 5 5" xfId="20554" xr:uid="{00000000-0005-0000-0000-00008B4C0000}"/>
    <cellStyle name="Header2 3 2 3 3 5 5 2" xfId="32371" xr:uid="{00000000-0005-0000-0000-00008C4C0000}"/>
    <cellStyle name="Header2 3 2 3 3 5 5 2 2" xfId="42370" xr:uid="{00000000-0005-0000-0000-00008D4C0000}"/>
    <cellStyle name="Header2 3 2 3 3 5 5 3" xfId="37219" xr:uid="{00000000-0005-0000-0000-00008E4C0000}"/>
    <cellStyle name="Header2 3 2 3 3 5 6" xfId="23532" xr:uid="{00000000-0005-0000-0000-00008F4C0000}"/>
    <cellStyle name="Header2 3 2 3 3 5 6 2" xfId="21856" xr:uid="{00000000-0005-0000-0000-0000904C0000}"/>
    <cellStyle name="Header2 3 2 3 3 5 7" xfId="23020" xr:uid="{00000000-0005-0000-0000-0000914C0000}"/>
    <cellStyle name="Header2 3 2 3 3 5 7 2" xfId="22092" xr:uid="{00000000-0005-0000-0000-0000924C0000}"/>
    <cellStyle name="Header2 3 2 3 3 5 8" xfId="21635" xr:uid="{00000000-0005-0000-0000-0000934C0000}"/>
    <cellStyle name="Header2 3 2 3 3 6" xfId="16235" xr:uid="{00000000-0005-0000-0000-0000944C0000}"/>
    <cellStyle name="Header2 3 2 3 3 6 2" xfId="19434" xr:uid="{00000000-0005-0000-0000-0000954C0000}"/>
    <cellStyle name="Header2 3 2 3 3 6 2 2" xfId="31251" xr:uid="{00000000-0005-0000-0000-0000964C0000}"/>
    <cellStyle name="Header2 3 2 3 3 6 2 2 2" xfId="41250" xr:uid="{00000000-0005-0000-0000-0000974C0000}"/>
    <cellStyle name="Header2 3 2 3 3 6 2 3" xfId="26909" xr:uid="{00000000-0005-0000-0000-0000984C0000}"/>
    <cellStyle name="Header2 3 2 3 3 6 2 4" xfId="36099" xr:uid="{00000000-0005-0000-0000-0000994C0000}"/>
    <cellStyle name="Header2 3 2 3 3 6 3" xfId="20040" xr:uid="{00000000-0005-0000-0000-00009A4C0000}"/>
    <cellStyle name="Header2 3 2 3 3 6 3 2" xfId="31857" xr:uid="{00000000-0005-0000-0000-00009B4C0000}"/>
    <cellStyle name="Header2 3 2 3 3 6 3 2 2" xfId="41856" xr:uid="{00000000-0005-0000-0000-00009C4C0000}"/>
    <cellStyle name="Header2 3 2 3 3 6 3 3" xfId="27515" xr:uid="{00000000-0005-0000-0000-00009D4C0000}"/>
    <cellStyle name="Header2 3 2 3 3 6 3 4" xfId="36705" xr:uid="{00000000-0005-0000-0000-00009E4C0000}"/>
    <cellStyle name="Header2 3 2 3 3 6 4" xfId="18074" xr:uid="{00000000-0005-0000-0000-00009F4C0000}"/>
    <cellStyle name="Header2 3 2 3 3 6 4 2" xfId="29891" xr:uid="{00000000-0005-0000-0000-0000A04C0000}"/>
    <cellStyle name="Header2 3 2 3 3 6 4 2 2" xfId="39890" xr:uid="{00000000-0005-0000-0000-0000A14C0000}"/>
    <cellStyle name="Header2 3 2 3 3 6 4 3" xfId="25649" xr:uid="{00000000-0005-0000-0000-0000A24C0000}"/>
    <cellStyle name="Header2 3 2 3 3 6 4 4" xfId="34739" xr:uid="{00000000-0005-0000-0000-0000A34C0000}"/>
    <cellStyle name="Header2 3 2 3 3 6 5" xfId="20849" xr:uid="{00000000-0005-0000-0000-0000A44C0000}"/>
    <cellStyle name="Header2 3 2 3 3 6 5 2" xfId="32666" xr:uid="{00000000-0005-0000-0000-0000A54C0000}"/>
    <cellStyle name="Header2 3 2 3 3 6 5 2 2" xfId="42665" xr:uid="{00000000-0005-0000-0000-0000A64C0000}"/>
    <cellStyle name="Header2 3 2 3 3 6 5 3" xfId="37514" xr:uid="{00000000-0005-0000-0000-0000A74C0000}"/>
    <cellStyle name="Header2 3 2 3 3 6 6" xfId="28052" xr:uid="{00000000-0005-0000-0000-0000A84C0000}"/>
    <cellStyle name="Header2 3 2 3 3 6 6 2" xfId="38051" xr:uid="{00000000-0005-0000-0000-0000A94C0000}"/>
    <cellStyle name="Header2 3 2 3 3 6 7" xfId="21506" xr:uid="{00000000-0005-0000-0000-0000AA4C0000}"/>
    <cellStyle name="Header2 3 2 3 3 7" xfId="15948" xr:uid="{00000000-0005-0000-0000-0000AB4C0000}"/>
    <cellStyle name="Header2 3 2 3 3 7 2" xfId="27765" xr:uid="{00000000-0005-0000-0000-0000AC4C0000}"/>
    <cellStyle name="Header2 3 2 3 3 7 2 2" xfId="37764" xr:uid="{00000000-0005-0000-0000-0000AD4C0000}"/>
    <cellStyle name="Header2 3 2 3 3 7 3" xfId="23826" xr:uid="{00000000-0005-0000-0000-0000AE4C0000}"/>
    <cellStyle name="Header2 3 2 3 3 7 4" xfId="32916" xr:uid="{00000000-0005-0000-0000-0000AF4C0000}"/>
    <cellStyle name="Header2 3 2 3 3 8" xfId="16615" xr:uid="{00000000-0005-0000-0000-0000B04C0000}"/>
    <cellStyle name="Header2 3 2 3 3 8 2" xfId="28432" xr:uid="{00000000-0005-0000-0000-0000B14C0000}"/>
    <cellStyle name="Header2 3 2 3 3 8 2 2" xfId="38431" xr:uid="{00000000-0005-0000-0000-0000B24C0000}"/>
    <cellStyle name="Header2 3 2 3 3 8 3" xfId="24190" xr:uid="{00000000-0005-0000-0000-0000B34C0000}"/>
    <cellStyle name="Header2 3 2 3 3 8 4" xfId="33280" xr:uid="{00000000-0005-0000-0000-0000B44C0000}"/>
    <cellStyle name="Header2 3 2 3 3 9" xfId="16910" xr:uid="{00000000-0005-0000-0000-0000B54C0000}"/>
    <cellStyle name="Header2 3 2 3 3 9 2" xfId="28727" xr:uid="{00000000-0005-0000-0000-0000B64C0000}"/>
    <cellStyle name="Header2 3 2 3 3 9 2 2" xfId="38726" xr:uid="{00000000-0005-0000-0000-0000B74C0000}"/>
    <cellStyle name="Header2 3 2 3 3 9 3" xfId="24485" xr:uid="{00000000-0005-0000-0000-0000B84C0000}"/>
    <cellStyle name="Header2 3 2 3 3 9 4" xfId="33575" xr:uid="{00000000-0005-0000-0000-0000B94C0000}"/>
    <cellStyle name="Header2 3 2 3 4" xfId="7851" xr:uid="{00000000-0005-0000-0000-0000BA4C0000}"/>
    <cellStyle name="Header2 3 2 3 4 10" xfId="18754" xr:uid="{00000000-0005-0000-0000-0000BB4C0000}"/>
    <cellStyle name="Header2 3 2 3 4 10 2" xfId="30571" xr:uid="{00000000-0005-0000-0000-0000BC4C0000}"/>
    <cellStyle name="Header2 3 2 3 4 10 2 2" xfId="40570" xr:uid="{00000000-0005-0000-0000-0000BD4C0000}"/>
    <cellStyle name="Header2 3 2 3 4 10 3" xfId="26229" xr:uid="{00000000-0005-0000-0000-0000BE4C0000}"/>
    <cellStyle name="Header2 3 2 3 4 10 4" xfId="35419" xr:uid="{00000000-0005-0000-0000-0000BF4C0000}"/>
    <cellStyle name="Header2 3 2 3 4 11" xfId="20212" xr:uid="{00000000-0005-0000-0000-0000C04C0000}"/>
    <cellStyle name="Header2 3 2 3 4 11 2" xfId="32029" xr:uid="{00000000-0005-0000-0000-0000C14C0000}"/>
    <cellStyle name="Header2 3 2 3 4 11 2 2" xfId="42028" xr:uid="{00000000-0005-0000-0000-0000C24C0000}"/>
    <cellStyle name="Header2 3 2 3 4 11 3" xfId="36877" xr:uid="{00000000-0005-0000-0000-0000C34C0000}"/>
    <cellStyle name="Header2 3 2 3 4 12" xfId="23251" xr:uid="{00000000-0005-0000-0000-0000C44C0000}"/>
    <cellStyle name="Header2 3 2 3 4 12 2" xfId="21973" xr:uid="{00000000-0005-0000-0000-0000C54C0000}"/>
    <cellStyle name="Header2 3 2 3 4 13" xfId="22645" xr:uid="{00000000-0005-0000-0000-0000C64C0000}"/>
    <cellStyle name="Header2 3 2 3 4 2" xfId="15658" xr:uid="{00000000-0005-0000-0000-0000C74C0000}"/>
    <cellStyle name="Header2 3 2 3 4 2 2" xfId="19135" xr:uid="{00000000-0005-0000-0000-0000C84C0000}"/>
    <cellStyle name="Header2 3 2 3 4 2 2 2" xfId="30952" xr:uid="{00000000-0005-0000-0000-0000C94C0000}"/>
    <cellStyle name="Header2 3 2 3 4 2 2 2 2" xfId="40951" xr:uid="{00000000-0005-0000-0000-0000CA4C0000}"/>
    <cellStyle name="Header2 3 2 3 4 2 2 3" xfId="26610" xr:uid="{00000000-0005-0000-0000-0000CB4C0000}"/>
    <cellStyle name="Header2 3 2 3 4 2 2 4" xfId="35800" xr:uid="{00000000-0005-0000-0000-0000CC4C0000}"/>
    <cellStyle name="Header2 3 2 3 4 2 3" xfId="19741" xr:uid="{00000000-0005-0000-0000-0000CD4C0000}"/>
    <cellStyle name="Header2 3 2 3 4 2 3 2" xfId="31558" xr:uid="{00000000-0005-0000-0000-0000CE4C0000}"/>
    <cellStyle name="Header2 3 2 3 4 2 3 2 2" xfId="41557" xr:uid="{00000000-0005-0000-0000-0000CF4C0000}"/>
    <cellStyle name="Header2 3 2 3 4 2 3 3" xfId="27216" xr:uid="{00000000-0005-0000-0000-0000D04C0000}"/>
    <cellStyle name="Header2 3 2 3 4 2 3 4" xfId="36406" xr:uid="{00000000-0005-0000-0000-0000D14C0000}"/>
    <cellStyle name="Header2 3 2 3 4 2 4" xfId="18903" xr:uid="{00000000-0005-0000-0000-0000D24C0000}"/>
    <cellStyle name="Header2 3 2 3 4 2 4 2" xfId="30720" xr:uid="{00000000-0005-0000-0000-0000D34C0000}"/>
    <cellStyle name="Header2 3 2 3 4 2 4 2 2" xfId="40719" xr:uid="{00000000-0005-0000-0000-0000D44C0000}"/>
    <cellStyle name="Header2 3 2 3 4 2 4 3" xfId="26378" xr:uid="{00000000-0005-0000-0000-0000D54C0000}"/>
    <cellStyle name="Header2 3 2 3 4 2 4 4" xfId="35568" xr:uid="{00000000-0005-0000-0000-0000D64C0000}"/>
    <cellStyle name="Header2 3 2 3 4 2 5" xfId="20550" xr:uid="{00000000-0005-0000-0000-0000D74C0000}"/>
    <cellStyle name="Header2 3 2 3 4 2 5 2" xfId="32367" xr:uid="{00000000-0005-0000-0000-0000D84C0000}"/>
    <cellStyle name="Header2 3 2 3 4 2 5 2 2" xfId="42366" xr:uid="{00000000-0005-0000-0000-0000D94C0000}"/>
    <cellStyle name="Header2 3 2 3 4 2 5 3" xfId="37215" xr:uid="{00000000-0005-0000-0000-0000DA4C0000}"/>
    <cellStyle name="Header2 3 2 3 4 2 6" xfId="23536" xr:uid="{00000000-0005-0000-0000-0000DB4C0000}"/>
    <cellStyle name="Header2 3 2 3 4 2 6 2" xfId="21853" xr:uid="{00000000-0005-0000-0000-0000DC4C0000}"/>
    <cellStyle name="Header2 3 2 3 4 2 7" xfId="23017" xr:uid="{00000000-0005-0000-0000-0000DD4C0000}"/>
    <cellStyle name="Header2 3 2 3 4 2 7 2" xfId="21309" xr:uid="{00000000-0005-0000-0000-0000DE4C0000}"/>
    <cellStyle name="Header2 3 2 3 4 2 8" xfId="22415" xr:uid="{00000000-0005-0000-0000-0000DF4C0000}"/>
    <cellStyle name="Header2 3 2 3 4 3" xfId="16239" xr:uid="{00000000-0005-0000-0000-0000E04C0000}"/>
    <cellStyle name="Header2 3 2 3 4 3 2" xfId="19430" xr:uid="{00000000-0005-0000-0000-0000E14C0000}"/>
    <cellStyle name="Header2 3 2 3 4 3 2 2" xfId="31247" xr:uid="{00000000-0005-0000-0000-0000E24C0000}"/>
    <cellStyle name="Header2 3 2 3 4 3 2 2 2" xfId="41246" xr:uid="{00000000-0005-0000-0000-0000E34C0000}"/>
    <cellStyle name="Header2 3 2 3 4 3 2 3" xfId="26905" xr:uid="{00000000-0005-0000-0000-0000E44C0000}"/>
    <cellStyle name="Header2 3 2 3 4 3 2 4" xfId="36095" xr:uid="{00000000-0005-0000-0000-0000E54C0000}"/>
    <cellStyle name="Header2 3 2 3 4 3 3" xfId="20036" xr:uid="{00000000-0005-0000-0000-0000E64C0000}"/>
    <cellStyle name="Header2 3 2 3 4 3 3 2" xfId="31853" xr:uid="{00000000-0005-0000-0000-0000E74C0000}"/>
    <cellStyle name="Header2 3 2 3 4 3 3 2 2" xfId="41852" xr:uid="{00000000-0005-0000-0000-0000E84C0000}"/>
    <cellStyle name="Header2 3 2 3 4 3 3 3" xfId="27511" xr:uid="{00000000-0005-0000-0000-0000E94C0000}"/>
    <cellStyle name="Header2 3 2 3 4 3 3 4" xfId="36701" xr:uid="{00000000-0005-0000-0000-0000EA4C0000}"/>
    <cellStyle name="Header2 3 2 3 4 3 4" xfId="17771" xr:uid="{00000000-0005-0000-0000-0000EB4C0000}"/>
    <cellStyle name="Header2 3 2 3 4 3 4 2" xfId="29588" xr:uid="{00000000-0005-0000-0000-0000EC4C0000}"/>
    <cellStyle name="Header2 3 2 3 4 3 4 2 2" xfId="39587" xr:uid="{00000000-0005-0000-0000-0000ED4C0000}"/>
    <cellStyle name="Header2 3 2 3 4 3 4 3" xfId="25346" xr:uid="{00000000-0005-0000-0000-0000EE4C0000}"/>
    <cellStyle name="Header2 3 2 3 4 3 4 4" xfId="34436" xr:uid="{00000000-0005-0000-0000-0000EF4C0000}"/>
    <cellStyle name="Header2 3 2 3 4 3 5" xfId="20845" xr:uid="{00000000-0005-0000-0000-0000F04C0000}"/>
    <cellStyle name="Header2 3 2 3 4 3 5 2" xfId="32662" xr:uid="{00000000-0005-0000-0000-0000F14C0000}"/>
    <cellStyle name="Header2 3 2 3 4 3 5 2 2" xfId="42661" xr:uid="{00000000-0005-0000-0000-0000F24C0000}"/>
    <cellStyle name="Header2 3 2 3 4 3 5 3" xfId="37510" xr:uid="{00000000-0005-0000-0000-0000F34C0000}"/>
    <cellStyle name="Header2 3 2 3 4 3 6" xfId="28056" xr:uid="{00000000-0005-0000-0000-0000F44C0000}"/>
    <cellStyle name="Header2 3 2 3 4 3 6 2" xfId="38055" xr:uid="{00000000-0005-0000-0000-0000F54C0000}"/>
    <cellStyle name="Header2 3 2 3 4 3 7" xfId="21510" xr:uid="{00000000-0005-0000-0000-0000F64C0000}"/>
    <cellStyle name="Header2 3 2 3 4 4" xfId="15951" xr:uid="{00000000-0005-0000-0000-0000F74C0000}"/>
    <cellStyle name="Header2 3 2 3 4 4 2" xfId="27768" xr:uid="{00000000-0005-0000-0000-0000F84C0000}"/>
    <cellStyle name="Header2 3 2 3 4 4 2 2" xfId="37767" xr:uid="{00000000-0005-0000-0000-0000F94C0000}"/>
    <cellStyle name="Header2 3 2 3 4 4 3" xfId="23829" xr:uid="{00000000-0005-0000-0000-0000FA4C0000}"/>
    <cellStyle name="Header2 3 2 3 4 4 4" xfId="32919" xr:uid="{00000000-0005-0000-0000-0000FB4C0000}"/>
    <cellStyle name="Header2 3 2 3 4 5" xfId="16611" xr:uid="{00000000-0005-0000-0000-0000FC4C0000}"/>
    <cellStyle name="Header2 3 2 3 4 5 2" xfId="28428" xr:uid="{00000000-0005-0000-0000-0000FD4C0000}"/>
    <cellStyle name="Header2 3 2 3 4 5 2 2" xfId="38427" xr:uid="{00000000-0005-0000-0000-0000FE4C0000}"/>
    <cellStyle name="Header2 3 2 3 4 5 3" xfId="24186" xr:uid="{00000000-0005-0000-0000-0000FF4C0000}"/>
    <cellStyle name="Header2 3 2 3 4 5 4" xfId="33276" xr:uid="{00000000-0005-0000-0000-0000004D0000}"/>
    <cellStyle name="Header2 3 2 3 4 6" xfId="16906" xr:uid="{00000000-0005-0000-0000-0000014D0000}"/>
    <cellStyle name="Header2 3 2 3 4 6 2" xfId="28723" xr:uid="{00000000-0005-0000-0000-0000024D0000}"/>
    <cellStyle name="Header2 3 2 3 4 6 2 2" xfId="38722" xr:uid="{00000000-0005-0000-0000-0000034D0000}"/>
    <cellStyle name="Header2 3 2 3 4 6 3" xfId="24481" xr:uid="{00000000-0005-0000-0000-0000044D0000}"/>
    <cellStyle name="Header2 3 2 3 4 6 4" xfId="33571" xr:uid="{00000000-0005-0000-0000-0000054D0000}"/>
    <cellStyle name="Header2 3 2 3 4 7" xfId="17173" xr:uid="{00000000-0005-0000-0000-0000064D0000}"/>
    <cellStyle name="Header2 3 2 3 4 7 2" xfId="28990" xr:uid="{00000000-0005-0000-0000-0000074D0000}"/>
    <cellStyle name="Header2 3 2 3 4 7 2 2" xfId="38989" xr:uid="{00000000-0005-0000-0000-0000084D0000}"/>
    <cellStyle name="Header2 3 2 3 4 7 3" xfId="24748" xr:uid="{00000000-0005-0000-0000-0000094D0000}"/>
    <cellStyle name="Header2 3 2 3 4 7 4" xfId="33838" xr:uid="{00000000-0005-0000-0000-00000A4D0000}"/>
    <cellStyle name="Header2 3 2 3 4 8" xfId="17476" xr:uid="{00000000-0005-0000-0000-00000B4D0000}"/>
    <cellStyle name="Header2 3 2 3 4 8 2" xfId="29293" xr:uid="{00000000-0005-0000-0000-00000C4D0000}"/>
    <cellStyle name="Header2 3 2 3 4 8 2 2" xfId="39292" xr:uid="{00000000-0005-0000-0000-00000D4D0000}"/>
    <cellStyle name="Header2 3 2 3 4 8 3" xfId="25051" xr:uid="{00000000-0005-0000-0000-00000E4D0000}"/>
    <cellStyle name="Header2 3 2 3 4 8 4" xfId="34141" xr:uid="{00000000-0005-0000-0000-00000F4D0000}"/>
    <cellStyle name="Header2 3 2 3 4 9" xfId="18459" xr:uid="{00000000-0005-0000-0000-0000104D0000}"/>
    <cellStyle name="Header2 3 2 3 4 9 2" xfId="30276" xr:uid="{00000000-0005-0000-0000-0000114D0000}"/>
    <cellStyle name="Header2 3 2 3 4 9 2 2" xfId="40275" xr:uid="{00000000-0005-0000-0000-0000124D0000}"/>
    <cellStyle name="Header2 3 2 3 4 9 3" xfId="25934" xr:uid="{00000000-0005-0000-0000-0000134D0000}"/>
    <cellStyle name="Header2 3 2 3 4 9 4" xfId="35124" xr:uid="{00000000-0005-0000-0000-0000144D0000}"/>
    <cellStyle name="Header2 3 2 3 5" xfId="15649" xr:uid="{00000000-0005-0000-0000-0000154D0000}"/>
    <cellStyle name="Header2 3 2 3 5 2" xfId="19144" xr:uid="{00000000-0005-0000-0000-0000164D0000}"/>
    <cellStyle name="Header2 3 2 3 5 2 2" xfId="30961" xr:uid="{00000000-0005-0000-0000-0000174D0000}"/>
    <cellStyle name="Header2 3 2 3 5 2 2 2" xfId="40960" xr:uid="{00000000-0005-0000-0000-0000184D0000}"/>
    <cellStyle name="Header2 3 2 3 5 2 3" xfId="26619" xr:uid="{00000000-0005-0000-0000-0000194D0000}"/>
    <cellStyle name="Header2 3 2 3 5 2 4" xfId="35809" xr:uid="{00000000-0005-0000-0000-00001A4D0000}"/>
    <cellStyle name="Header2 3 2 3 5 3" xfId="19750" xr:uid="{00000000-0005-0000-0000-00001B4D0000}"/>
    <cellStyle name="Header2 3 2 3 5 3 2" xfId="31567" xr:uid="{00000000-0005-0000-0000-00001C4D0000}"/>
    <cellStyle name="Header2 3 2 3 5 3 2 2" xfId="41566" xr:uid="{00000000-0005-0000-0000-00001D4D0000}"/>
    <cellStyle name="Header2 3 2 3 5 3 3" xfId="27225" xr:uid="{00000000-0005-0000-0000-00001E4D0000}"/>
    <cellStyle name="Header2 3 2 3 5 3 4" xfId="36415" xr:uid="{00000000-0005-0000-0000-00001F4D0000}"/>
    <cellStyle name="Header2 3 2 3 5 4" xfId="18149" xr:uid="{00000000-0005-0000-0000-0000204D0000}"/>
    <cellStyle name="Header2 3 2 3 5 4 2" xfId="29966" xr:uid="{00000000-0005-0000-0000-0000214D0000}"/>
    <cellStyle name="Header2 3 2 3 5 4 2 2" xfId="39965" xr:uid="{00000000-0005-0000-0000-0000224D0000}"/>
    <cellStyle name="Header2 3 2 3 5 4 3" xfId="25724" xr:uid="{00000000-0005-0000-0000-0000234D0000}"/>
    <cellStyle name="Header2 3 2 3 5 4 4" xfId="34814" xr:uid="{00000000-0005-0000-0000-0000244D0000}"/>
    <cellStyle name="Header2 3 2 3 5 5" xfId="20559" xr:uid="{00000000-0005-0000-0000-0000254D0000}"/>
    <cellStyle name="Header2 3 2 3 5 5 2" xfId="32376" xr:uid="{00000000-0005-0000-0000-0000264D0000}"/>
    <cellStyle name="Header2 3 2 3 5 5 2 2" xfId="42375" xr:uid="{00000000-0005-0000-0000-0000274D0000}"/>
    <cellStyle name="Header2 3 2 3 5 5 3" xfId="37224" xr:uid="{00000000-0005-0000-0000-0000284D0000}"/>
    <cellStyle name="Header2 3 2 3 5 6" xfId="23527" xr:uid="{00000000-0005-0000-0000-0000294D0000}"/>
    <cellStyle name="Header2 3 2 3 5 6 2" xfId="21035" xr:uid="{00000000-0005-0000-0000-00002A4D0000}"/>
    <cellStyle name="Header2 3 2 3 5 7" xfId="22853" xr:uid="{00000000-0005-0000-0000-00002B4D0000}"/>
    <cellStyle name="Header2 3 2 3 5 7 2" xfId="21380" xr:uid="{00000000-0005-0000-0000-00002C4D0000}"/>
    <cellStyle name="Header2 3 2 3 5 8" xfId="22411" xr:uid="{00000000-0005-0000-0000-00002D4D0000}"/>
    <cellStyle name="Header2 3 2 3 6" xfId="16230" xr:uid="{00000000-0005-0000-0000-00002E4D0000}"/>
    <cellStyle name="Header2 3 2 3 6 2" xfId="19439" xr:uid="{00000000-0005-0000-0000-00002F4D0000}"/>
    <cellStyle name="Header2 3 2 3 6 2 2" xfId="31256" xr:uid="{00000000-0005-0000-0000-0000304D0000}"/>
    <cellStyle name="Header2 3 2 3 6 2 2 2" xfId="41255" xr:uid="{00000000-0005-0000-0000-0000314D0000}"/>
    <cellStyle name="Header2 3 2 3 6 2 3" xfId="26914" xr:uid="{00000000-0005-0000-0000-0000324D0000}"/>
    <cellStyle name="Header2 3 2 3 6 2 4" xfId="36104" xr:uid="{00000000-0005-0000-0000-0000334D0000}"/>
    <cellStyle name="Header2 3 2 3 6 3" xfId="20045" xr:uid="{00000000-0005-0000-0000-0000344D0000}"/>
    <cellStyle name="Header2 3 2 3 6 3 2" xfId="31862" xr:uid="{00000000-0005-0000-0000-0000354D0000}"/>
    <cellStyle name="Header2 3 2 3 6 3 2 2" xfId="41861" xr:uid="{00000000-0005-0000-0000-0000364D0000}"/>
    <cellStyle name="Header2 3 2 3 6 3 3" xfId="27520" xr:uid="{00000000-0005-0000-0000-0000374D0000}"/>
    <cellStyle name="Header2 3 2 3 6 3 4" xfId="36710" xr:uid="{00000000-0005-0000-0000-0000384D0000}"/>
    <cellStyle name="Header2 3 2 3 6 4" xfId="18070" xr:uid="{00000000-0005-0000-0000-0000394D0000}"/>
    <cellStyle name="Header2 3 2 3 6 4 2" xfId="29887" xr:uid="{00000000-0005-0000-0000-00003A4D0000}"/>
    <cellStyle name="Header2 3 2 3 6 4 2 2" xfId="39886" xr:uid="{00000000-0005-0000-0000-00003B4D0000}"/>
    <cellStyle name="Header2 3 2 3 6 4 3" xfId="25645" xr:uid="{00000000-0005-0000-0000-00003C4D0000}"/>
    <cellStyle name="Header2 3 2 3 6 4 4" xfId="34735" xr:uid="{00000000-0005-0000-0000-00003D4D0000}"/>
    <cellStyle name="Header2 3 2 3 6 5" xfId="20854" xr:uid="{00000000-0005-0000-0000-00003E4D0000}"/>
    <cellStyle name="Header2 3 2 3 6 5 2" xfId="32671" xr:uid="{00000000-0005-0000-0000-00003F4D0000}"/>
    <cellStyle name="Header2 3 2 3 6 5 2 2" xfId="42670" xr:uid="{00000000-0005-0000-0000-0000404D0000}"/>
    <cellStyle name="Header2 3 2 3 6 5 3" xfId="37519" xr:uid="{00000000-0005-0000-0000-0000414D0000}"/>
    <cellStyle name="Header2 3 2 3 6 6" xfId="28047" xr:uid="{00000000-0005-0000-0000-0000424D0000}"/>
    <cellStyle name="Header2 3 2 3 6 6 2" xfId="38046" xr:uid="{00000000-0005-0000-0000-0000434D0000}"/>
    <cellStyle name="Header2 3 2 3 6 7" xfId="21502" xr:uid="{00000000-0005-0000-0000-0000444D0000}"/>
    <cellStyle name="Header2 3 2 3 7" xfId="15943" xr:uid="{00000000-0005-0000-0000-0000454D0000}"/>
    <cellStyle name="Header2 3 2 3 7 2" xfId="27760" xr:uid="{00000000-0005-0000-0000-0000464D0000}"/>
    <cellStyle name="Header2 3 2 3 7 2 2" xfId="37759" xr:uid="{00000000-0005-0000-0000-0000474D0000}"/>
    <cellStyle name="Header2 3 2 3 7 3" xfId="23821" xr:uid="{00000000-0005-0000-0000-0000484D0000}"/>
    <cellStyle name="Header2 3 2 3 7 4" xfId="32911" xr:uid="{00000000-0005-0000-0000-0000494D0000}"/>
    <cellStyle name="Header2 3 2 3 8" xfId="16620" xr:uid="{00000000-0005-0000-0000-00004A4D0000}"/>
    <cellStyle name="Header2 3 2 3 8 2" xfId="28437" xr:uid="{00000000-0005-0000-0000-00004B4D0000}"/>
    <cellStyle name="Header2 3 2 3 8 2 2" xfId="38436" xr:uid="{00000000-0005-0000-0000-00004C4D0000}"/>
    <cellStyle name="Header2 3 2 3 8 3" xfId="24195" xr:uid="{00000000-0005-0000-0000-00004D4D0000}"/>
    <cellStyle name="Header2 3 2 3 8 4" xfId="33285" xr:uid="{00000000-0005-0000-0000-00004E4D0000}"/>
    <cellStyle name="Header2 3 2 3 9" xfId="16915" xr:uid="{00000000-0005-0000-0000-00004F4D0000}"/>
    <cellStyle name="Header2 3 2 3 9 2" xfId="28732" xr:uid="{00000000-0005-0000-0000-0000504D0000}"/>
    <cellStyle name="Header2 3 2 3 9 2 2" xfId="38731" xr:uid="{00000000-0005-0000-0000-0000514D0000}"/>
    <cellStyle name="Header2 3 2 3 9 3" xfId="24490" xr:uid="{00000000-0005-0000-0000-0000524D0000}"/>
    <cellStyle name="Header2 3 2 3 9 4" xfId="33580" xr:uid="{00000000-0005-0000-0000-0000534D0000}"/>
    <cellStyle name="Header2 3 2 4" xfId="7852" xr:uid="{00000000-0005-0000-0000-0000544D0000}"/>
    <cellStyle name="Header2 3 2 4 10" xfId="16610" xr:uid="{00000000-0005-0000-0000-0000554D0000}"/>
    <cellStyle name="Header2 3 2 4 10 2" xfId="28427" xr:uid="{00000000-0005-0000-0000-0000564D0000}"/>
    <cellStyle name="Header2 3 2 4 10 2 2" xfId="38426" xr:uid="{00000000-0005-0000-0000-0000574D0000}"/>
    <cellStyle name="Header2 3 2 4 10 3" xfId="24185" xr:uid="{00000000-0005-0000-0000-0000584D0000}"/>
    <cellStyle name="Header2 3 2 4 10 4" xfId="33275" xr:uid="{00000000-0005-0000-0000-0000594D0000}"/>
    <cellStyle name="Header2 3 2 4 11" xfId="16905" xr:uid="{00000000-0005-0000-0000-00005A4D0000}"/>
    <cellStyle name="Header2 3 2 4 11 2" xfId="28722" xr:uid="{00000000-0005-0000-0000-00005B4D0000}"/>
    <cellStyle name="Header2 3 2 4 11 2 2" xfId="38721" xr:uid="{00000000-0005-0000-0000-00005C4D0000}"/>
    <cellStyle name="Header2 3 2 4 11 3" xfId="24480" xr:uid="{00000000-0005-0000-0000-00005D4D0000}"/>
    <cellStyle name="Header2 3 2 4 11 4" xfId="33570" xr:uid="{00000000-0005-0000-0000-00005E4D0000}"/>
    <cellStyle name="Header2 3 2 4 12" xfId="17174" xr:uid="{00000000-0005-0000-0000-00005F4D0000}"/>
    <cellStyle name="Header2 3 2 4 12 2" xfId="28991" xr:uid="{00000000-0005-0000-0000-0000604D0000}"/>
    <cellStyle name="Header2 3 2 4 12 2 2" xfId="38990" xr:uid="{00000000-0005-0000-0000-0000614D0000}"/>
    <cellStyle name="Header2 3 2 4 12 3" xfId="24749" xr:uid="{00000000-0005-0000-0000-0000624D0000}"/>
    <cellStyle name="Header2 3 2 4 12 4" xfId="33839" xr:uid="{00000000-0005-0000-0000-0000634D0000}"/>
    <cellStyle name="Header2 3 2 4 13" xfId="17477" xr:uid="{00000000-0005-0000-0000-0000644D0000}"/>
    <cellStyle name="Header2 3 2 4 13 2" xfId="29294" xr:uid="{00000000-0005-0000-0000-0000654D0000}"/>
    <cellStyle name="Header2 3 2 4 13 2 2" xfId="39293" xr:uid="{00000000-0005-0000-0000-0000664D0000}"/>
    <cellStyle name="Header2 3 2 4 13 3" xfId="25052" xr:uid="{00000000-0005-0000-0000-0000674D0000}"/>
    <cellStyle name="Header2 3 2 4 13 4" xfId="34142" xr:uid="{00000000-0005-0000-0000-0000684D0000}"/>
    <cellStyle name="Header2 3 2 4 14" xfId="18458" xr:uid="{00000000-0005-0000-0000-0000694D0000}"/>
    <cellStyle name="Header2 3 2 4 14 2" xfId="30275" xr:uid="{00000000-0005-0000-0000-00006A4D0000}"/>
    <cellStyle name="Header2 3 2 4 14 2 2" xfId="40274" xr:uid="{00000000-0005-0000-0000-00006B4D0000}"/>
    <cellStyle name="Header2 3 2 4 14 3" xfId="25933" xr:uid="{00000000-0005-0000-0000-00006C4D0000}"/>
    <cellStyle name="Header2 3 2 4 14 4" xfId="35123" xr:uid="{00000000-0005-0000-0000-00006D4D0000}"/>
    <cellStyle name="Header2 3 2 4 15" xfId="18753" xr:uid="{00000000-0005-0000-0000-00006E4D0000}"/>
    <cellStyle name="Header2 3 2 4 15 2" xfId="30570" xr:uid="{00000000-0005-0000-0000-00006F4D0000}"/>
    <cellStyle name="Header2 3 2 4 15 2 2" xfId="40569" xr:uid="{00000000-0005-0000-0000-0000704D0000}"/>
    <cellStyle name="Header2 3 2 4 15 3" xfId="26228" xr:uid="{00000000-0005-0000-0000-0000714D0000}"/>
    <cellStyle name="Header2 3 2 4 15 4" xfId="35418" xr:uid="{00000000-0005-0000-0000-0000724D0000}"/>
    <cellStyle name="Header2 3 2 4 16" xfId="20311" xr:uid="{00000000-0005-0000-0000-0000734D0000}"/>
    <cellStyle name="Header2 3 2 4 16 2" xfId="32128" xr:uid="{00000000-0005-0000-0000-0000744D0000}"/>
    <cellStyle name="Header2 3 2 4 16 2 2" xfId="42127" xr:uid="{00000000-0005-0000-0000-0000754D0000}"/>
    <cellStyle name="Header2 3 2 4 16 3" xfId="36976" xr:uid="{00000000-0005-0000-0000-0000764D0000}"/>
    <cellStyle name="Header2 3 2 4 17" xfId="23250" xr:uid="{00000000-0005-0000-0000-0000774D0000}"/>
    <cellStyle name="Header2 3 2 4 17 2" xfId="21198" xr:uid="{00000000-0005-0000-0000-0000784D0000}"/>
    <cellStyle name="Header2 3 2 4 18" xfId="22644" xr:uid="{00000000-0005-0000-0000-0000794D0000}"/>
    <cellStyle name="Header2 3 2 4 2" xfId="7853" xr:uid="{00000000-0005-0000-0000-00007A4D0000}"/>
    <cellStyle name="Header2 3 2 4 2 10" xfId="17175" xr:uid="{00000000-0005-0000-0000-00007B4D0000}"/>
    <cellStyle name="Header2 3 2 4 2 10 2" xfId="28992" xr:uid="{00000000-0005-0000-0000-00007C4D0000}"/>
    <cellStyle name="Header2 3 2 4 2 10 2 2" xfId="38991" xr:uid="{00000000-0005-0000-0000-00007D4D0000}"/>
    <cellStyle name="Header2 3 2 4 2 10 3" xfId="24750" xr:uid="{00000000-0005-0000-0000-00007E4D0000}"/>
    <cellStyle name="Header2 3 2 4 2 10 4" xfId="33840" xr:uid="{00000000-0005-0000-0000-00007F4D0000}"/>
    <cellStyle name="Header2 3 2 4 2 11" xfId="17478" xr:uid="{00000000-0005-0000-0000-0000804D0000}"/>
    <cellStyle name="Header2 3 2 4 2 11 2" xfId="29295" xr:uid="{00000000-0005-0000-0000-0000814D0000}"/>
    <cellStyle name="Header2 3 2 4 2 11 2 2" xfId="39294" xr:uid="{00000000-0005-0000-0000-0000824D0000}"/>
    <cellStyle name="Header2 3 2 4 2 11 3" xfId="25053" xr:uid="{00000000-0005-0000-0000-0000834D0000}"/>
    <cellStyle name="Header2 3 2 4 2 11 4" xfId="34143" xr:uid="{00000000-0005-0000-0000-0000844D0000}"/>
    <cellStyle name="Header2 3 2 4 2 12" xfId="18457" xr:uid="{00000000-0005-0000-0000-0000854D0000}"/>
    <cellStyle name="Header2 3 2 4 2 12 2" xfId="30274" xr:uid="{00000000-0005-0000-0000-0000864D0000}"/>
    <cellStyle name="Header2 3 2 4 2 12 2 2" xfId="40273" xr:uid="{00000000-0005-0000-0000-0000874D0000}"/>
    <cellStyle name="Header2 3 2 4 2 12 3" xfId="25932" xr:uid="{00000000-0005-0000-0000-0000884D0000}"/>
    <cellStyle name="Header2 3 2 4 2 12 4" xfId="35122" xr:uid="{00000000-0005-0000-0000-0000894D0000}"/>
    <cellStyle name="Header2 3 2 4 2 13" xfId="18752" xr:uid="{00000000-0005-0000-0000-00008A4D0000}"/>
    <cellStyle name="Header2 3 2 4 2 13 2" xfId="30569" xr:uid="{00000000-0005-0000-0000-00008B4D0000}"/>
    <cellStyle name="Header2 3 2 4 2 13 2 2" xfId="40568" xr:uid="{00000000-0005-0000-0000-00008C4D0000}"/>
    <cellStyle name="Header2 3 2 4 2 13 3" xfId="26227" xr:uid="{00000000-0005-0000-0000-00008D4D0000}"/>
    <cellStyle name="Header2 3 2 4 2 13 4" xfId="35417" xr:uid="{00000000-0005-0000-0000-00008E4D0000}"/>
    <cellStyle name="Header2 3 2 4 2 14" xfId="20215" xr:uid="{00000000-0005-0000-0000-00008F4D0000}"/>
    <cellStyle name="Header2 3 2 4 2 14 2" xfId="32032" xr:uid="{00000000-0005-0000-0000-0000904D0000}"/>
    <cellStyle name="Header2 3 2 4 2 14 2 2" xfId="42031" xr:uid="{00000000-0005-0000-0000-0000914D0000}"/>
    <cellStyle name="Header2 3 2 4 2 14 3" xfId="36880" xr:uid="{00000000-0005-0000-0000-0000924D0000}"/>
    <cellStyle name="Header2 3 2 4 2 15" xfId="23249" xr:uid="{00000000-0005-0000-0000-0000934D0000}"/>
    <cellStyle name="Header2 3 2 4 2 15 2" xfId="21974" xr:uid="{00000000-0005-0000-0000-0000944D0000}"/>
    <cellStyle name="Header2 3 2 4 2 16" xfId="22643" xr:uid="{00000000-0005-0000-0000-0000954D0000}"/>
    <cellStyle name="Header2 3 2 4 2 2" xfId="7854" xr:uid="{00000000-0005-0000-0000-0000964D0000}"/>
    <cellStyle name="Header2 3 2 4 2 2 10" xfId="18751" xr:uid="{00000000-0005-0000-0000-0000974D0000}"/>
    <cellStyle name="Header2 3 2 4 2 2 10 2" xfId="30568" xr:uid="{00000000-0005-0000-0000-0000984D0000}"/>
    <cellStyle name="Header2 3 2 4 2 2 10 2 2" xfId="40567" xr:uid="{00000000-0005-0000-0000-0000994D0000}"/>
    <cellStyle name="Header2 3 2 4 2 2 10 3" xfId="26226" xr:uid="{00000000-0005-0000-0000-00009A4D0000}"/>
    <cellStyle name="Header2 3 2 4 2 2 10 4" xfId="35416" xr:uid="{00000000-0005-0000-0000-00009B4D0000}"/>
    <cellStyle name="Header2 3 2 4 2 2 11" xfId="20314" xr:uid="{00000000-0005-0000-0000-00009C4D0000}"/>
    <cellStyle name="Header2 3 2 4 2 2 11 2" xfId="32131" xr:uid="{00000000-0005-0000-0000-00009D4D0000}"/>
    <cellStyle name="Header2 3 2 4 2 2 11 2 2" xfId="42130" xr:uid="{00000000-0005-0000-0000-00009E4D0000}"/>
    <cellStyle name="Header2 3 2 4 2 2 11 3" xfId="36979" xr:uid="{00000000-0005-0000-0000-00009F4D0000}"/>
    <cellStyle name="Header2 3 2 4 2 2 12" xfId="23248" xr:uid="{00000000-0005-0000-0000-0000A04D0000}"/>
    <cellStyle name="Header2 3 2 4 2 2 12 2" xfId="21199" xr:uid="{00000000-0005-0000-0000-0000A14D0000}"/>
    <cellStyle name="Header2 3 2 4 2 2 13" xfId="22642" xr:uid="{00000000-0005-0000-0000-0000A24D0000}"/>
    <cellStyle name="Header2 3 2 4 2 2 2" xfId="15661" xr:uid="{00000000-0005-0000-0000-0000A34D0000}"/>
    <cellStyle name="Header2 3 2 4 2 2 2 2" xfId="19132" xr:uid="{00000000-0005-0000-0000-0000A44D0000}"/>
    <cellStyle name="Header2 3 2 4 2 2 2 2 2" xfId="30949" xr:uid="{00000000-0005-0000-0000-0000A54D0000}"/>
    <cellStyle name="Header2 3 2 4 2 2 2 2 2 2" xfId="40948" xr:uid="{00000000-0005-0000-0000-0000A64D0000}"/>
    <cellStyle name="Header2 3 2 4 2 2 2 2 3" xfId="26607" xr:uid="{00000000-0005-0000-0000-0000A74D0000}"/>
    <cellStyle name="Header2 3 2 4 2 2 2 2 4" xfId="35797" xr:uid="{00000000-0005-0000-0000-0000A84D0000}"/>
    <cellStyle name="Header2 3 2 4 2 2 2 3" xfId="19738" xr:uid="{00000000-0005-0000-0000-0000A94D0000}"/>
    <cellStyle name="Header2 3 2 4 2 2 2 3 2" xfId="31555" xr:uid="{00000000-0005-0000-0000-0000AA4D0000}"/>
    <cellStyle name="Header2 3 2 4 2 2 2 3 2 2" xfId="41554" xr:uid="{00000000-0005-0000-0000-0000AB4D0000}"/>
    <cellStyle name="Header2 3 2 4 2 2 2 3 3" xfId="27213" xr:uid="{00000000-0005-0000-0000-0000AC4D0000}"/>
    <cellStyle name="Header2 3 2 4 2 2 2 3 4" xfId="36403" xr:uid="{00000000-0005-0000-0000-0000AD4D0000}"/>
    <cellStyle name="Header2 3 2 4 2 2 2 4" xfId="18904" xr:uid="{00000000-0005-0000-0000-0000AE4D0000}"/>
    <cellStyle name="Header2 3 2 4 2 2 2 4 2" xfId="30721" xr:uid="{00000000-0005-0000-0000-0000AF4D0000}"/>
    <cellStyle name="Header2 3 2 4 2 2 2 4 2 2" xfId="40720" xr:uid="{00000000-0005-0000-0000-0000B04D0000}"/>
    <cellStyle name="Header2 3 2 4 2 2 2 4 3" xfId="26379" xr:uid="{00000000-0005-0000-0000-0000B14D0000}"/>
    <cellStyle name="Header2 3 2 4 2 2 2 4 4" xfId="35569" xr:uid="{00000000-0005-0000-0000-0000B24D0000}"/>
    <cellStyle name="Header2 3 2 4 2 2 2 5" xfId="20547" xr:uid="{00000000-0005-0000-0000-0000B34D0000}"/>
    <cellStyle name="Header2 3 2 4 2 2 2 5 2" xfId="32364" xr:uid="{00000000-0005-0000-0000-0000B44D0000}"/>
    <cellStyle name="Header2 3 2 4 2 2 2 5 2 2" xfId="42363" xr:uid="{00000000-0005-0000-0000-0000B54D0000}"/>
    <cellStyle name="Header2 3 2 4 2 2 2 5 3" xfId="37212" xr:uid="{00000000-0005-0000-0000-0000B64D0000}"/>
    <cellStyle name="Header2 3 2 4 2 2 2 6" xfId="23539" xr:uid="{00000000-0005-0000-0000-0000B74D0000}"/>
    <cellStyle name="Header2 3 2 4 2 2 2 6 2" xfId="21850" xr:uid="{00000000-0005-0000-0000-0000B84D0000}"/>
    <cellStyle name="Header2 3 2 4 2 2 2 7" xfId="23014" xr:uid="{00000000-0005-0000-0000-0000B94D0000}"/>
    <cellStyle name="Header2 3 2 4 2 2 2 7 2" xfId="21311" xr:uid="{00000000-0005-0000-0000-0000BA4D0000}"/>
    <cellStyle name="Header2 3 2 4 2 2 2 8" xfId="22418" xr:uid="{00000000-0005-0000-0000-0000BB4D0000}"/>
    <cellStyle name="Header2 3 2 4 2 2 3" xfId="16242" xr:uid="{00000000-0005-0000-0000-0000BC4D0000}"/>
    <cellStyle name="Header2 3 2 4 2 2 3 2" xfId="19427" xr:uid="{00000000-0005-0000-0000-0000BD4D0000}"/>
    <cellStyle name="Header2 3 2 4 2 2 3 2 2" xfId="31244" xr:uid="{00000000-0005-0000-0000-0000BE4D0000}"/>
    <cellStyle name="Header2 3 2 4 2 2 3 2 2 2" xfId="41243" xr:uid="{00000000-0005-0000-0000-0000BF4D0000}"/>
    <cellStyle name="Header2 3 2 4 2 2 3 2 3" xfId="26902" xr:uid="{00000000-0005-0000-0000-0000C04D0000}"/>
    <cellStyle name="Header2 3 2 4 2 2 3 2 4" xfId="36092" xr:uid="{00000000-0005-0000-0000-0000C14D0000}"/>
    <cellStyle name="Header2 3 2 4 2 2 3 3" xfId="20033" xr:uid="{00000000-0005-0000-0000-0000C24D0000}"/>
    <cellStyle name="Header2 3 2 4 2 2 3 3 2" xfId="31850" xr:uid="{00000000-0005-0000-0000-0000C34D0000}"/>
    <cellStyle name="Header2 3 2 4 2 2 3 3 2 2" xfId="41849" xr:uid="{00000000-0005-0000-0000-0000C44D0000}"/>
    <cellStyle name="Header2 3 2 4 2 2 3 3 3" xfId="27508" xr:uid="{00000000-0005-0000-0000-0000C54D0000}"/>
    <cellStyle name="Header2 3 2 4 2 2 3 3 4" xfId="36698" xr:uid="{00000000-0005-0000-0000-0000C64D0000}"/>
    <cellStyle name="Header2 3 2 4 2 2 3 4" xfId="17657" xr:uid="{00000000-0005-0000-0000-0000C74D0000}"/>
    <cellStyle name="Header2 3 2 4 2 2 3 4 2" xfId="29474" xr:uid="{00000000-0005-0000-0000-0000C84D0000}"/>
    <cellStyle name="Header2 3 2 4 2 2 3 4 2 2" xfId="39473" xr:uid="{00000000-0005-0000-0000-0000C94D0000}"/>
    <cellStyle name="Header2 3 2 4 2 2 3 4 3" xfId="25232" xr:uid="{00000000-0005-0000-0000-0000CA4D0000}"/>
    <cellStyle name="Header2 3 2 4 2 2 3 4 4" xfId="34322" xr:uid="{00000000-0005-0000-0000-0000CB4D0000}"/>
    <cellStyle name="Header2 3 2 4 2 2 3 5" xfId="20842" xr:uid="{00000000-0005-0000-0000-0000CC4D0000}"/>
    <cellStyle name="Header2 3 2 4 2 2 3 5 2" xfId="32659" xr:uid="{00000000-0005-0000-0000-0000CD4D0000}"/>
    <cellStyle name="Header2 3 2 4 2 2 3 5 2 2" xfId="42658" xr:uid="{00000000-0005-0000-0000-0000CE4D0000}"/>
    <cellStyle name="Header2 3 2 4 2 2 3 5 3" xfId="37507" xr:uid="{00000000-0005-0000-0000-0000CF4D0000}"/>
    <cellStyle name="Header2 3 2 4 2 2 3 6" xfId="28059" xr:uid="{00000000-0005-0000-0000-0000D04D0000}"/>
    <cellStyle name="Header2 3 2 4 2 2 3 6 2" xfId="38058" xr:uid="{00000000-0005-0000-0000-0000D14D0000}"/>
    <cellStyle name="Header2 3 2 4 2 2 3 7" xfId="21512" xr:uid="{00000000-0005-0000-0000-0000D24D0000}"/>
    <cellStyle name="Header2 3 2 4 2 2 4" xfId="15954" xr:uid="{00000000-0005-0000-0000-0000D34D0000}"/>
    <cellStyle name="Header2 3 2 4 2 2 4 2" xfId="27771" xr:uid="{00000000-0005-0000-0000-0000D44D0000}"/>
    <cellStyle name="Header2 3 2 4 2 2 4 2 2" xfId="37770" xr:uid="{00000000-0005-0000-0000-0000D54D0000}"/>
    <cellStyle name="Header2 3 2 4 2 2 4 3" xfId="23832" xr:uid="{00000000-0005-0000-0000-0000D64D0000}"/>
    <cellStyle name="Header2 3 2 4 2 2 4 4" xfId="32922" xr:uid="{00000000-0005-0000-0000-0000D74D0000}"/>
    <cellStyle name="Header2 3 2 4 2 2 5" xfId="16608" xr:uid="{00000000-0005-0000-0000-0000D84D0000}"/>
    <cellStyle name="Header2 3 2 4 2 2 5 2" xfId="28425" xr:uid="{00000000-0005-0000-0000-0000D94D0000}"/>
    <cellStyle name="Header2 3 2 4 2 2 5 2 2" xfId="38424" xr:uid="{00000000-0005-0000-0000-0000DA4D0000}"/>
    <cellStyle name="Header2 3 2 4 2 2 5 3" xfId="24183" xr:uid="{00000000-0005-0000-0000-0000DB4D0000}"/>
    <cellStyle name="Header2 3 2 4 2 2 5 4" xfId="33273" xr:uid="{00000000-0005-0000-0000-0000DC4D0000}"/>
    <cellStyle name="Header2 3 2 4 2 2 6" xfId="16903" xr:uid="{00000000-0005-0000-0000-0000DD4D0000}"/>
    <cellStyle name="Header2 3 2 4 2 2 6 2" xfId="28720" xr:uid="{00000000-0005-0000-0000-0000DE4D0000}"/>
    <cellStyle name="Header2 3 2 4 2 2 6 2 2" xfId="38719" xr:uid="{00000000-0005-0000-0000-0000DF4D0000}"/>
    <cellStyle name="Header2 3 2 4 2 2 6 3" xfId="24478" xr:uid="{00000000-0005-0000-0000-0000E04D0000}"/>
    <cellStyle name="Header2 3 2 4 2 2 6 4" xfId="33568" xr:uid="{00000000-0005-0000-0000-0000E14D0000}"/>
    <cellStyle name="Header2 3 2 4 2 2 7" xfId="17176" xr:uid="{00000000-0005-0000-0000-0000E24D0000}"/>
    <cellStyle name="Header2 3 2 4 2 2 7 2" xfId="28993" xr:uid="{00000000-0005-0000-0000-0000E34D0000}"/>
    <cellStyle name="Header2 3 2 4 2 2 7 2 2" xfId="38992" xr:uid="{00000000-0005-0000-0000-0000E44D0000}"/>
    <cellStyle name="Header2 3 2 4 2 2 7 3" xfId="24751" xr:uid="{00000000-0005-0000-0000-0000E54D0000}"/>
    <cellStyle name="Header2 3 2 4 2 2 7 4" xfId="33841" xr:uid="{00000000-0005-0000-0000-0000E64D0000}"/>
    <cellStyle name="Header2 3 2 4 2 2 8" xfId="17479" xr:uid="{00000000-0005-0000-0000-0000E74D0000}"/>
    <cellStyle name="Header2 3 2 4 2 2 8 2" xfId="29296" xr:uid="{00000000-0005-0000-0000-0000E84D0000}"/>
    <cellStyle name="Header2 3 2 4 2 2 8 2 2" xfId="39295" xr:uid="{00000000-0005-0000-0000-0000E94D0000}"/>
    <cellStyle name="Header2 3 2 4 2 2 8 3" xfId="25054" xr:uid="{00000000-0005-0000-0000-0000EA4D0000}"/>
    <cellStyle name="Header2 3 2 4 2 2 8 4" xfId="34144" xr:uid="{00000000-0005-0000-0000-0000EB4D0000}"/>
    <cellStyle name="Header2 3 2 4 2 2 9" xfId="18456" xr:uid="{00000000-0005-0000-0000-0000EC4D0000}"/>
    <cellStyle name="Header2 3 2 4 2 2 9 2" xfId="30273" xr:uid="{00000000-0005-0000-0000-0000ED4D0000}"/>
    <cellStyle name="Header2 3 2 4 2 2 9 2 2" xfId="40272" xr:uid="{00000000-0005-0000-0000-0000EE4D0000}"/>
    <cellStyle name="Header2 3 2 4 2 2 9 3" xfId="25931" xr:uid="{00000000-0005-0000-0000-0000EF4D0000}"/>
    <cellStyle name="Header2 3 2 4 2 2 9 4" xfId="35121" xr:uid="{00000000-0005-0000-0000-0000F04D0000}"/>
    <cellStyle name="Header2 3 2 4 2 3" xfId="7855" xr:uid="{00000000-0005-0000-0000-0000F14D0000}"/>
    <cellStyle name="Header2 3 2 4 2 3 10" xfId="18750" xr:uid="{00000000-0005-0000-0000-0000F24D0000}"/>
    <cellStyle name="Header2 3 2 4 2 3 10 2" xfId="30567" xr:uid="{00000000-0005-0000-0000-0000F34D0000}"/>
    <cellStyle name="Header2 3 2 4 2 3 10 2 2" xfId="40566" xr:uid="{00000000-0005-0000-0000-0000F44D0000}"/>
    <cellStyle name="Header2 3 2 4 2 3 10 3" xfId="26225" xr:uid="{00000000-0005-0000-0000-0000F54D0000}"/>
    <cellStyle name="Header2 3 2 4 2 3 10 4" xfId="35415" xr:uid="{00000000-0005-0000-0000-0000F64D0000}"/>
    <cellStyle name="Header2 3 2 4 2 3 11" xfId="18248" xr:uid="{00000000-0005-0000-0000-0000F74D0000}"/>
    <cellStyle name="Header2 3 2 4 2 3 11 2" xfId="30065" xr:uid="{00000000-0005-0000-0000-0000F84D0000}"/>
    <cellStyle name="Header2 3 2 4 2 3 11 2 2" xfId="40064" xr:uid="{00000000-0005-0000-0000-0000F94D0000}"/>
    <cellStyle name="Header2 3 2 4 2 3 11 3" xfId="34913" xr:uid="{00000000-0005-0000-0000-0000FA4D0000}"/>
    <cellStyle name="Header2 3 2 4 2 3 12" xfId="23247" xr:uid="{00000000-0005-0000-0000-0000FB4D0000}"/>
    <cellStyle name="Header2 3 2 4 2 3 12 2" xfId="21975" xr:uid="{00000000-0005-0000-0000-0000FC4D0000}"/>
    <cellStyle name="Header2 3 2 4 2 3 13" xfId="22641" xr:uid="{00000000-0005-0000-0000-0000FD4D0000}"/>
    <cellStyle name="Header2 3 2 4 2 3 2" xfId="15662" xr:uid="{00000000-0005-0000-0000-0000FE4D0000}"/>
    <cellStyle name="Header2 3 2 4 2 3 2 2" xfId="19131" xr:uid="{00000000-0005-0000-0000-0000FF4D0000}"/>
    <cellStyle name="Header2 3 2 4 2 3 2 2 2" xfId="30948" xr:uid="{00000000-0005-0000-0000-0000004E0000}"/>
    <cellStyle name="Header2 3 2 4 2 3 2 2 2 2" xfId="40947" xr:uid="{00000000-0005-0000-0000-0000014E0000}"/>
    <cellStyle name="Header2 3 2 4 2 3 2 2 3" xfId="26606" xr:uid="{00000000-0005-0000-0000-0000024E0000}"/>
    <cellStyle name="Header2 3 2 4 2 3 2 2 4" xfId="35796" xr:uid="{00000000-0005-0000-0000-0000034E0000}"/>
    <cellStyle name="Header2 3 2 4 2 3 2 3" xfId="19737" xr:uid="{00000000-0005-0000-0000-0000044E0000}"/>
    <cellStyle name="Header2 3 2 4 2 3 2 3 2" xfId="31554" xr:uid="{00000000-0005-0000-0000-0000054E0000}"/>
    <cellStyle name="Header2 3 2 4 2 3 2 3 2 2" xfId="41553" xr:uid="{00000000-0005-0000-0000-0000064E0000}"/>
    <cellStyle name="Header2 3 2 4 2 3 2 3 3" xfId="27212" xr:uid="{00000000-0005-0000-0000-0000074E0000}"/>
    <cellStyle name="Header2 3 2 4 2 3 2 3 4" xfId="36402" xr:uid="{00000000-0005-0000-0000-0000084E0000}"/>
    <cellStyle name="Header2 3 2 4 2 3 2 4" xfId="18905" xr:uid="{00000000-0005-0000-0000-0000094E0000}"/>
    <cellStyle name="Header2 3 2 4 2 3 2 4 2" xfId="30722" xr:uid="{00000000-0005-0000-0000-00000A4E0000}"/>
    <cellStyle name="Header2 3 2 4 2 3 2 4 2 2" xfId="40721" xr:uid="{00000000-0005-0000-0000-00000B4E0000}"/>
    <cellStyle name="Header2 3 2 4 2 3 2 4 3" xfId="26380" xr:uid="{00000000-0005-0000-0000-00000C4E0000}"/>
    <cellStyle name="Header2 3 2 4 2 3 2 4 4" xfId="35570" xr:uid="{00000000-0005-0000-0000-00000D4E0000}"/>
    <cellStyle name="Header2 3 2 4 2 3 2 5" xfId="20546" xr:uid="{00000000-0005-0000-0000-00000E4E0000}"/>
    <cellStyle name="Header2 3 2 4 2 3 2 5 2" xfId="32363" xr:uid="{00000000-0005-0000-0000-00000F4E0000}"/>
    <cellStyle name="Header2 3 2 4 2 3 2 5 2 2" xfId="42362" xr:uid="{00000000-0005-0000-0000-0000104E0000}"/>
    <cellStyle name="Header2 3 2 4 2 3 2 5 3" xfId="37211" xr:uid="{00000000-0005-0000-0000-0000114E0000}"/>
    <cellStyle name="Header2 3 2 4 2 3 2 6" xfId="23540" xr:uid="{00000000-0005-0000-0000-0000124E0000}"/>
    <cellStyle name="Header2 3 2 4 2 3 2 6 2" xfId="21032" xr:uid="{00000000-0005-0000-0000-0000134E0000}"/>
    <cellStyle name="Header2 3 2 4 2 3 2 7" xfId="22850" xr:uid="{00000000-0005-0000-0000-0000144E0000}"/>
    <cellStyle name="Header2 3 2 4 2 3 2 7 2" xfId="21383" xr:uid="{00000000-0005-0000-0000-0000154E0000}"/>
    <cellStyle name="Header2 3 2 4 2 3 2 8" xfId="22419" xr:uid="{00000000-0005-0000-0000-0000164E0000}"/>
    <cellStyle name="Header2 3 2 4 2 3 3" xfId="16243" xr:uid="{00000000-0005-0000-0000-0000174E0000}"/>
    <cellStyle name="Header2 3 2 4 2 3 3 2" xfId="19426" xr:uid="{00000000-0005-0000-0000-0000184E0000}"/>
    <cellStyle name="Header2 3 2 4 2 3 3 2 2" xfId="31243" xr:uid="{00000000-0005-0000-0000-0000194E0000}"/>
    <cellStyle name="Header2 3 2 4 2 3 3 2 2 2" xfId="41242" xr:uid="{00000000-0005-0000-0000-00001A4E0000}"/>
    <cellStyle name="Header2 3 2 4 2 3 3 2 3" xfId="26901" xr:uid="{00000000-0005-0000-0000-00001B4E0000}"/>
    <cellStyle name="Header2 3 2 4 2 3 3 2 4" xfId="36091" xr:uid="{00000000-0005-0000-0000-00001C4E0000}"/>
    <cellStyle name="Header2 3 2 4 2 3 3 3" xfId="20032" xr:uid="{00000000-0005-0000-0000-00001D4E0000}"/>
    <cellStyle name="Header2 3 2 4 2 3 3 3 2" xfId="31849" xr:uid="{00000000-0005-0000-0000-00001E4E0000}"/>
    <cellStyle name="Header2 3 2 4 2 3 3 3 2 2" xfId="41848" xr:uid="{00000000-0005-0000-0000-00001F4E0000}"/>
    <cellStyle name="Header2 3 2 4 2 3 3 3 3" xfId="27507" xr:uid="{00000000-0005-0000-0000-0000204E0000}"/>
    <cellStyle name="Header2 3 2 4 2 3 3 3 4" xfId="36697" xr:uid="{00000000-0005-0000-0000-0000214E0000}"/>
    <cellStyle name="Header2 3 2 4 2 3 3 4" xfId="17906" xr:uid="{00000000-0005-0000-0000-0000224E0000}"/>
    <cellStyle name="Header2 3 2 4 2 3 3 4 2" xfId="29723" xr:uid="{00000000-0005-0000-0000-0000234E0000}"/>
    <cellStyle name="Header2 3 2 4 2 3 3 4 2 2" xfId="39722" xr:uid="{00000000-0005-0000-0000-0000244E0000}"/>
    <cellStyle name="Header2 3 2 4 2 3 3 4 3" xfId="25481" xr:uid="{00000000-0005-0000-0000-0000254E0000}"/>
    <cellStyle name="Header2 3 2 4 2 3 3 4 4" xfId="34571" xr:uid="{00000000-0005-0000-0000-0000264E0000}"/>
    <cellStyle name="Header2 3 2 4 2 3 3 5" xfId="20841" xr:uid="{00000000-0005-0000-0000-0000274E0000}"/>
    <cellStyle name="Header2 3 2 4 2 3 3 5 2" xfId="32658" xr:uid="{00000000-0005-0000-0000-0000284E0000}"/>
    <cellStyle name="Header2 3 2 4 2 3 3 5 2 2" xfId="42657" xr:uid="{00000000-0005-0000-0000-0000294E0000}"/>
    <cellStyle name="Header2 3 2 4 2 3 3 5 3" xfId="37506" xr:uid="{00000000-0005-0000-0000-00002A4E0000}"/>
    <cellStyle name="Header2 3 2 4 2 3 3 6" xfId="28060" xr:uid="{00000000-0005-0000-0000-00002B4E0000}"/>
    <cellStyle name="Header2 3 2 4 2 3 3 6 2" xfId="38059" xr:uid="{00000000-0005-0000-0000-00002C4E0000}"/>
    <cellStyle name="Header2 3 2 4 2 3 3 7" xfId="21513" xr:uid="{00000000-0005-0000-0000-00002D4E0000}"/>
    <cellStyle name="Header2 3 2 4 2 3 4" xfId="15955" xr:uid="{00000000-0005-0000-0000-00002E4E0000}"/>
    <cellStyle name="Header2 3 2 4 2 3 4 2" xfId="27772" xr:uid="{00000000-0005-0000-0000-00002F4E0000}"/>
    <cellStyle name="Header2 3 2 4 2 3 4 2 2" xfId="37771" xr:uid="{00000000-0005-0000-0000-0000304E0000}"/>
    <cellStyle name="Header2 3 2 4 2 3 4 3" xfId="23833" xr:uid="{00000000-0005-0000-0000-0000314E0000}"/>
    <cellStyle name="Header2 3 2 4 2 3 4 4" xfId="32923" xr:uid="{00000000-0005-0000-0000-0000324E0000}"/>
    <cellStyle name="Header2 3 2 4 2 3 5" xfId="16607" xr:uid="{00000000-0005-0000-0000-0000334E0000}"/>
    <cellStyle name="Header2 3 2 4 2 3 5 2" xfId="28424" xr:uid="{00000000-0005-0000-0000-0000344E0000}"/>
    <cellStyle name="Header2 3 2 4 2 3 5 2 2" xfId="38423" xr:uid="{00000000-0005-0000-0000-0000354E0000}"/>
    <cellStyle name="Header2 3 2 4 2 3 5 3" xfId="24182" xr:uid="{00000000-0005-0000-0000-0000364E0000}"/>
    <cellStyle name="Header2 3 2 4 2 3 5 4" xfId="33272" xr:uid="{00000000-0005-0000-0000-0000374E0000}"/>
    <cellStyle name="Header2 3 2 4 2 3 6" xfId="16902" xr:uid="{00000000-0005-0000-0000-0000384E0000}"/>
    <cellStyle name="Header2 3 2 4 2 3 6 2" xfId="28719" xr:uid="{00000000-0005-0000-0000-0000394E0000}"/>
    <cellStyle name="Header2 3 2 4 2 3 6 2 2" xfId="38718" xr:uid="{00000000-0005-0000-0000-00003A4E0000}"/>
    <cellStyle name="Header2 3 2 4 2 3 6 3" xfId="24477" xr:uid="{00000000-0005-0000-0000-00003B4E0000}"/>
    <cellStyle name="Header2 3 2 4 2 3 6 4" xfId="33567" xr:uid="{00000000-0005-0000-0000-00003C4E0000}"/>
    <cellStyle name="Header2 3 2 4 2 3 7" xfId="17177" xr:uid="{00000000-0005-0000-0000-00003D4E0000}"/>
    <cellStyle name="Header2 3 2 4 2 3 7 2" xfId="28994" xr:uid="{00000000-0005-0000-0000-00003E4E0000}"/>
    <cellStyle name="Header2 3 2 4 2 3 7 2 2" xfId="38993" xr:uid="{00000000-0005-0000-0000-00003F4E0000}"/>
    <cellStyle name="Header2 3 2 4 2 3 7 3" xfId="24752" xr:uid="{00000000-0005-0000-0000-0000404E0000}"/>
    <cellStyle name="Header2 3 2 4 2 3 7 4" xfId="33842" xr:uid="{00000000-0005-0000-0000-0000414E0000}"/>
    <cellStyle name="Header2 3 2 4 2 3 8" xfId="17480" xr:uid="{00000000-0005-0000-0000-0000424E0000}"/>
    <cellStyle name="Header2 3 2 4 2 3 8 2" xfId="29297" xr:uid="{00000000-0005-0000-0000-0000434E0000}"/>
    <cellStyle name="Header2 3 2 4 2 3 8 2 2" xfId="39296" xr:uid="{00000000-0005-0000-0000-0000444E0000}"/>
    <cellStyle name="Header2 3 2 4 2 3 8 3" xfId="25055" xr:uid="{00000000-0005-0000-0000-0000454E0000}"/>
    <cellStyle name="Header2 3 2 4 2 3 8 4" xfId="34145" xr:uid="{00000000-0005-0000-0000-0000464E0000}"/>
    <cellStyle name="Header2 3 2 4 2 3 9" xfId="18455" xr:uid="{00000000-0005-0000-0000-0000474E0000}"/>
    <cellStyle name="Header2 3 2 4 2 3 9 2" xfId="30272" xr:uid="{00000000-0005-0000-0000-0000484E0000}"/>
    <cellStyle name="Header2 3 2 4 2 3 9 2 2" xfId="40271" xr:uid="{00000000-0005-0000-0000-0000494E0000}"/>
    <cellStyle name="Header2 3 2 4 2 3 9 3" xfId="25930" xr:uid="{00000000-0005-0000-0000-00004A4E0000}"/>
    <cellStyle name="Header2 3 2 4 2 3 9 4" xfId="35120" xr:uid="{00000000-0005-0000-0000-00004B4E0000}"/>
    <cellStyle name="Header2 3 2 4 2 4" xfId="7856" xr:uid="{00000000-0005-0000-0000-00004C4E0000}"/>
    <cellStyle name="Header2 3 2 4 2 4 10" xfId="18749" xr:uid="{00000000-0005-0000-0000-00004D4E0000}"/>
    <cellStyle name="Header2 3 2 4 2 4 10 2" xfId="30566" xr:uid="{00000000-0005-0000-0000-00004E4E0000}"/>
    <cellStyle name="Header2 3 2 4 2 4 10 2 2" xfId="40565" xr:uid="{00000000-0005-0000-0000-00004F4E0000}"/>
    <cellStyle name="Header2 3 2 4 2 4 10 3" xfId="26224" xr:uid="{00000000-0005-0000-0000-0000504E0000}"/>
    <cellStyle name="Header2 3 2 4 2 4 10 4" xfId="35414" xr:uid="{00000000-0005-0000-0000-0000514E0000}"/>
    <cellStyle name="Header2 3 2 4 2 4 11" xfId="20211" xr:uid="{00000000-0005-0000-0000-0000524E0000}"/>
    <cellStyle name="Header2 3 2 4 2 4 11 2" xfId="32028" xr:uid="{00000000-0005-0000-0000-0000534E0000}"/>
    <cellStyle name="Header2 3 2 4 2 4 11 2 2" xfId="42027" xr:uid="{00000000-0005-0000-0000-0000544E0000}"/>
    <cellStyle name="Header2 3 2 4 2 4 11 3" xfId="36876" xr:uid="{00000000-0005-0000-0000-0000554E0000}"/>
    <cellStyle name="Header2 3 2 4 2 4 12" xfId="23246" xr:uid="{00000000-0005-0000-0000-0000564E0000}"/>
    <cellStyle name="Header2 3 2 4 2 4 12 2" xfId="21976" xr:uid="{00000000-0005-0000-0000-0000574E0000}"/>
    <cellStyle name="Header2 3 2 4 2 4 13" xfId="22640" xr:uid="{00000000-0005-0000-0000-0000584E0000}"/>
    <cellStyle name="Header2 3 2 4 2 4 2" xfId="15663" xr:uid="{00000000-0005-0000-0000-0000594E0000}"/>
    <cellStyle name="Header2 3 2 4 2 4 2 2" xfId="19130" xr:uid="{00000000-0005-0000-0000-00005A4E0000}"/>
    <cellStyle name="Header2 3 2 4 2 4 2 2 2" xfId="30947" xr:uid="{00000000-0005-0000-0000-00005B4E0000}"/>
    <cellStyle name="Header2 3 2 4 2 4 2 2 2 2" xfId="40946" xr:uid="{00000000-0005-0000-0000-00005C4E0000}"/>
    <cellStyle name="Header2 3 2 4 2 4 2 2 3" xfId="26605" xr:uid="{00000000-0005-0000-0000-00005D4E0000}"/>
    <cellStyle name="Header2 3 2 4 2 4 2 2 4" xfId="35795" xr:uid="{00000000-0005-0000-0000-00005E4E0000}"/>
    <cellStyle name="Header2 3 2 4 2 4 2 3" xfId="19736" xr:uid="{00000000-0005-0000-0000-00005F4E0000}"/>
    <cellStyle name="Header2 3 2 4 2 4 2 3 2" xfId="31553" xr:uid="{00000000-0005-0000-0000-0000604E0000}"/>
    <cellStyle name="Header2 3 2 4 2 4 2 3 2 2" xfId="41552" xr:uid="{00000000-0005-0000-0000-0000614E0000}"/>
    <cellStyle name="Header2 3 2 4 2 4 2 3 3" xfId="27211" xr:uid="{00000000-0005-0000-0000-0000624E0000}"/>
    <cellStyle name="Header2 3 2 4 2 4 2 3 4" xfId="36401" xr:uid="{00000000-0005-0000-0000-0000634E0000}"/>
    <cellStyle name="Header2 3 2 4 2 4 2 4" xfId="18906" xr:uid="{00000000-0005-0000-0000-0000644E0000}"/>
    <cellStyle name="Header2 3 2 4 2 4 2 4 2" xfId="30723" xr:uid="{00000000-0005-0000-0000-0000654E0000}"/>
    <cellStyle name="Header2 3 2 4 2 4 2 4 2 2" xfId="40722" xr:uid="{00000000-0005-0000-0000-0000664E0000}"/>
    <cellStyle name="Header2 3 2 4 2 4 2 4 3" xfId="26381" xr:uid="{00000000-0005-0000-0000-0000674E0000}"/>
    <cellStyle name="Header2 3 2 4 2 4 2 4 4" xfId="35571" xr:uid="{00000000-0005-0000-0000-0000684E0000}"/>
    <cellStyle name="Header2 3 2 4 2 4 2 5" xfId="20545" xr:uid="{00000000-0005-0000-0000-0000694E0000}"/>
    <cellStyle name="Header2 3 2 4 2 4 2 5 2" xfId="32362" xr:uid="{00000000-0005-0000-0000-00006A4E0000}"/>
    <cellStyle name="Header2 3 2 4 2 4 2 5 2 2" xfId="42361" xr:uid="{00000000-0005-0000-0000-00006B4E0000}"/>
    <cellStyle name="Header2 3 2 4 2 4 2 5 3" xfId="37210" xr:uid="{00000000-0005-0000-0000-00006C4E0000}"/>
    <cellStyle name="Header2 3 2 4 2 4 2 6" xfId="23541" xr:uid="{00000000-0005-0000-0000-00006D4E0000}"/>
    <cellStyle name="Header2 3 2 4 2 4 2 6 2" xfId="21849" xr:uid="{00000000-0005-0000-0000-00006E4E0000}"/>
    <cellStyle name="Header2 3 2 4 2 4 2 7" xfId="23013" xr:uid="{00000000-0005-0000-0000-00006F4E0000}"/>
    <cellStyle name="Header2 3 2 4 2 4 2 7 2" xfId="22096" xr:uid="{00000000-0005-0000-0000-0000704E0000}"/>
    <cellStyle name="Header2 3 2 4 2 4 2 8" xfId="21637" xr:uid="{00000000-0005-0000-0000-0000714E0000}"/>
    <cellStyle name="Header2 3 2 4 2 4 3" xfId="16244" xr:uid="{00000000-0005-0000-0000-0000724E0000}"/>
    <cellStyle name="Header2 3 2 4 2 4 3 2" xfId="19425" xr:uid="{00000000-0005-0000-0000-0000734E0000}"/>
    <cellStyle name="Header2 3 2 4 2 4 3 2 2" xfId="31242" xr:uid="{00000000-0005-0000-0000-0000744E0000}"/>
    <cellStyle name="Header2 3 2 4 2 4 3 2 2 2" xfId="41241" xr:uid="{00000000-0005-0000-0000-0000754E0000}"/>
    <cellStyle name="Header2 3 2 4 2 4 3 2 3" xfId="26900" xr:uid="{00000000-0005-0000-0000-0000764E0000}"/>
    <cellStyle name="Header2 3 2 4 2 4 3 2 4" xfId="36090" xr:uid="{00000000-0005-0000-0000-0000774E0000}"/>
    <cellStyle name="Header2 3 2 4 2 4 3 3" xfId="20031" xr:uid="{00000000-0005-0000-0000-0000784E0000}"/>
    <cellStyle name="Header2 3 2 4 2 4 3 3 2" xfId="31848" xr:uid="{00000000-0005-0000-0000-0000794E0000}"/>
    <cellStyle name="Header2 3 2 4 2 4 3 3 2 2" xfId="41847" xr:uid="{00000000-0005-0000-0000-00007A4E0000}"/>
    <cellStyle name="Header2 3 2 4 2 4 3 3 3" xfId="27506" xr:uid="{00000000-0005-0000-0000-00007B4E0000}"/>
    <cellStyle name="Header2 3 2 4 2 4 3 3 4" xfId="36696" xr:uid="{00000000-0005-0000-0000-00007C4E0000}"/>
    <cellStyle name="Header2 3 2 4 2 4 3 4" xfId="17658" xr:uid="{00000000-0005-0000-0000-00007D4E0000}"/>
    <cellStyle name="Header2 3 2 4 2 4 3 4 2" xfId="29475" xr:uid="{00000000-0005-0000-0000-00007E4E0000}"/>
    <cellStyle name="Header2 3 2 4 2 4 3 4 2 2" xfId="39474" xr:uid="{00000000-0005-0000-0000-00007F4E0000}"/>
    <cellStyle name="Header2 3 2 4 2 4 3 4 3" xfId="25233" xr:uid="{00000000-0005-0000-0000-0000804E0000}"/>
    <cellStyle name="Header2 3 2 4 2 4 3 4 4" xfId="34323" xr:uid="{00000000-0005-0000-0000-0000814E0000}"/>
    <cellStyle name="Header2 3 2 4 2 4 3 5" xfId="20840" xr:uid="{00000000-0005-0000-0000-0000824E0000}"/>
    <cellStyle name="Header2 3 2 4 2 4 3 5 2" xfId="32657" xr:uid="{00000000-0005-0000-0000-0000834E0000}"/>
    <cellStyle name="Header2 3 2 4 2 4 3 5 2 2" xfId="42656" xr:uid="{00000000-0005-0000-0000-0000844E0000}"/>
    <cellStyle name="Header2 3 2 4 2 4 3 5 3" xfId="37505" xr:uid="{00000000-0005-0000-0000-0000854E0000}"/>
    <cellStyle name="Header2 3 2 4 2 4 3 6" xfId="28061" xr:uid="{00000000-0005-0000-0000-0000864E0000}"/>
    <cellStyle name="Header2 3 2 4 2 4 3 6 2" xfId="38060" xr:uid="{00000000-0005-0000-0000-0000874E0000}"/>
    <cellStyle name="Header2 3 2 4 2 4 3 7" xfId="21514" xr:uid="{00000000-0005-0000-0000-0000884E0000}"/>
    <cellStyle name="Header2 3 2 4 2 4 4" xfId="15956" xr:uid="{00000000-0005-0000-0000-0000894E0000}"/>
    <cellStyle name="Header2 3 2 4 2 4 4 2" xfId="27773" xr:uid="{00000000-0005-0000-0000-00008A4E0000}"/>
    <cellStyle name="Header2 3 2 4 2 4 4 2 2" xfId="37772" xr:uid="{00000000-0005-0000-0000-00008B4E0000}"/>
    <cellStyle name="Header2 3 2 4 2 4 4 3" xfId="23834" xr:uid="{00000000-0005-0000-0000-00008C4E0000}"/>
    <cellStyle name="Header2 3 2 4 2 4 4 4" xfId="32924" xr:uid="{00000000-0005-0000-0000-00008D4E0000}"/>
    <cellStyle name="Header2 3 2 4 2 4 5" xfId="16606" xr:uid="{00000000-0005-0000-0000-00008E4E0000}"/>
    <cellStyle name="Header2 3 2 4 2 4 5 2" xfId="28423" xr:uid="{00000000-0005-0000-0000-00008F4E0000}"/>
    <cellStyle name="Header2 3 2 4 2 4 5 2 2" xfId="38422" xr:uid="{00000000-0005-0000-0000-0000904E0000}"/>
    <cellStyle name="Header2 3 2 4 2 4 5 3" xfId="24181" xr:uid="{00000000-0005-0000-0000-0000914E0000}"/>
    <cellStyle name="Header2 3 2 4 2 4 5 4" xfId="33271" xr:uid="{00000000-0005-0000-0000-0000924E0000}"/>
    <cellStyle name="Header2 3 2 4 2 4 6" xfId="16901" xr:uid="{00000000-0005-0000-0000-0000934E0000}"/>
    <cellStyle name="Header2 3 2 4 2 4 6 2" xfId="28718" xr:uid="{00000000-0005-0000-0000-0000944E0000}"/>
    <cellStyle name="Header2 3 2 4 2 4 6 2 2" xfId="38717" xr:uid="{00000000-0005-0000-0000-0000954E0000}"/>
    <cellStyle name="Header2 3 2 4 2 4 6 3" xfId="24476" xr:uid="{00000000-0005-0000-0000-0000964E0000}"/>
    <cellStyle name="Header2 3 2 4 2 4 6 4" xfId="33566" xr:uid="{00000000-0005-0000-0000-0000974E0000}"/>
    <cellStyle name="Header2 3 2 4 2 4 7" xfId="17178" xr:uid="{00000000-0005-0000-0000-0000984E0000}"/>
    <cellStyle name="Header2 3 2 4 2 4 7 2" xfId="28995" xr:uid="{00000000-0005-0000-0000-0000994E0000}"/>
    <cellStyle name="Header2 3 2 4 2 4 7 2 2" xfId="38994" xr:uid="{00000000-0005-0000-0000-00009A4E0000}"/>
    <cellStyle name="Header2 3 2 4 2 4 7 3" xfId="24753" xr:uid="{00000000-0005-0000-0000-00009B4E0000}"/>
    <cellStyle name="Header2 3 2 4 2 4 7 4" xfId="33843" xr:uid="{00000000-0005-0000-0000-00009C4E0000}"/>
    <cellStyle name="Header2 3 2 4 2 4 8" xfId="17481" xr:uid="{00000000-0005-0000-0000-00009D4E0000}"/>
    <cellStyle name="Header2 3 2 4 2 4 8 2" xfId="29298" xr:uid="{00000000-0005-0000-0000-00009E4E0000}"/>
    <cellStyle name="Header2 3 2 4 2 4 8 2 2" xfId="39297" xr:uid="{00000000-0005-0000-0000-00009F4E0000}"/>
    <cellStyle name="Header2 3 2 4 2 4 8 3" xfId="25056" xr:uid="{00000000-0005-0000-0000-0000A04E0000}"/>
    <cellStyle name="Header2 3 2 4 2 4 8 4" xfId="34146" xr:uid="{00000000-0005-0000-0000-0000A14E0000}"/>
    <cellStyle name="Header2 3 2 4 2 4 9" xfId="18454" xr:uid="{00000000-0005-0000-0000-0000A24E0000}"/>
    <cellStyle name="Header2 3 2 4 2 4 9 2" xfId="30271" xr:uid="{00000000-0005-0000-0000-0000A34E0000}"/>
    <cellStyle name="Header2 3 2 4 2 4 9 2 2" xfId="40270" xr:uid="{00000000-0005-0000-0000-0000A44E0000}"/>
    <cellStyle name="Header2 3 2 4 2 4 9 3" xfId="25929" xr:uid="{00000000-0005-0000-0000-0000A54E0000}"/>
    <cellStyle name="Header2 3 2 4 2 4 9 4" xfId="35119" xr:uid="{00000000-0005-0000-0000-0000A64E0000}"/>
    <cellStyle name="Header2 3 2 4 2 5" xfId="15660" xr:uid="{00000000-0005-0000-0000-0000A74E0000}"/>
    <cellStyle name="Header2 3 2 4 2 5 2" xfId="19133" xr:uid="{00000000-0005-0000-0000-0000A84E0000}"/>
    <cellStyle name="Header2 3 2 4 2 5 2 2" xfId="30950" xr:uid="{00000000-0005-0000-0000-0000A94E0000}"/>
    <cellStyle name="Header2 3 2 4 2 5 2 2 2" xfId="40949" xr:uid="{00000000-0005-0000-0000-0000AA4E0000}"/>
    <cellStyle name="Header2 3 2 4 2 5 2 3" xfId="26608" xr:uid="{00000000-0005-0000-0000-0000AB4E0000}"/>
    <cellStyle name="Header2 3 2 4 2 5 2 4" xfId="35798" xr:uid="{00000000-0005-0000-0000-0000AC4E0000}"/>
    <cellStyle name="Header2 3 2 4 2 5 3" xfId="19739" xr:uid="{00000000-0005-0000-0000-0000AD4E0000}"/>
    <cellStyle name="Header2 3 2 4 2 5 3 2" xfId="31556" xr:uid="{00000000-0005-0000-0000-0000AE4E0000}"/>
    <cellStyle name="Header2 3 2 4 2 5 3 2 2" xfId="41555" xr:uid="{00000000-0005-0000-0000-0000AF4E0000}"/>
    <cellStyle name="Header2 3 2 4 2 5 3 3" xfId="27214" xr:uid="{00000000-0005-0000-0000-0000B04E0000}"/>
    <cellStyle name="Header2 3 2 4 2 5 3 4" xfId="36404" xr:uid="{00000000-0005-0000-0000-0000B14E0000}"/>
    <cellStyle name="Header2 3 2 4 2 5 4" xfId="18153" xr:uid="{00000000-0005-0000-0000-0000B24E0000}"/>
    <cellStyle name="Header2 3 2 4 2 5 4 2" xfId="29970" xr:uid="{00000000-0005-0000-0000-0000B34E0000}"/>
    <cellStyle name="Header2 3 2 4 2 5 4 2 2" xfId="39969" xr:uid="{00000000-0005-0000-0000-0000B44E0000}"/>
    <cellStyle name="Header2 3 2 4 2 5 4 3" xfId="25728" xr:uid="{00000000-0005-0000-0000-0000B54E0000}"/>
    <cellStyle name="Header2 3 2 4 2 5 4 4" xfId="34818" xr:uid="{00000000-0005-0000-0000-0000B64E0000}"/>
    <cellStyle name="Header2 3 2 4 2 5 5" xfId="20548" xr:uid="{00000000-0005-0000-0000-0000B74E0000}"/>
    <cellStyle name="Header2 3 2 4 2 5 5 2" xfId="32365" xr:uid="{00000000-0005-0000-0000-0000B84E0000}"/>
    <cellStyle name="Header2 3 2 4 2 5 5 2 2" xfId="42364" xr:uid="{00000000-0005-0000-0000-0000B94E0000}"/>
    <cellStyle name="Header2 3 2 4 2 5 5 3" xfId="37213" xr:uid="{00000000-0005-0000-0000-0000BA4E0000}"/>
    <cellStyle name="Header2 3 2 4 2 5 6" xfId="23538" xr:uid="{00000000-0005-0000-0000-0000BB4E0000}"/>
    <cellStyle name="Header2 3 2 4 2 5 6 2" xfId="21851" xr:uid="{00000000-0005-0000-0000-0000BC4E0000}"/>
    <cellStyle name="Header2 3 2 4 2 5 7" xfId="23015" xr:uid="{00000000-0005-0000-0000-0000BD4E0000}"/>
    <cellStyle name="Header2 3 2 4 2 5 7 2" xfId="22095" xr:uid="{00000000-0005-0000-0000-0000BE4E0000}"/>
    <cellStyle name="Header2 3 2 4 2 5 8" xfId="22417" xr:uid="{00000000-0005-0000-0000-0000BF4E0000}"/>
    <cellStyle name="Header2 3 2 4 2 6" xfId="16241" xr:uid="{00000000-0005-0000-0000-0000C04E0000}"/>
    <cellStyle name="Header2 3 2 4 2 6 2" xfId="19428" xr:uid="{00000000-0005-0000-0000-0000C14E0000}"/>
    <cellStyle name="Header2 3 2 4 2 6 2 2" xfId="31245" xr:uid="{00000000-0005-0000-0000-0000C24E0000}"/>
    <cellStyle name="Header2 3 2 4 2 6 2 2 2" xfId="41244" xr:uid="{00000000-0005-0000-0000-0000C34E0000}"/>
    <cellStyle name="Header2 3 2 4 2 6 2 3" xfId="26903" xr:uid="{00000000-0005-0000-0000-0000C44E0000}"/>
    <cellStyle name="Header2 3 2 4 2 6 2 4" xfId="36093" xr:uid="{00000000-0005-0000-0000-0000C54E0000}"/>
    <cellStyle name="Header2 3 2 4 2 6 3" xfId="20034" xr:uid="{00000000-0005-0000-0000-0000C64E0000}"/>
    <cellStyle name="Header2 3 2 4 2 6 3 2" xfId="31851" xr:uid="{00000000-0005-0000-0000-0000C74E0000}"/>
    <cellStyle name="Header2 3 2 4 2 6 3 2 2" xfId="41850" xr:uid="{00000000-0005-0000-0000-0000C84E0000}"/>
    <cellStyle name="Header2 3 2 4 2 6 3 3" xfId="27509" xr:uid="{00000000-0005-0000-0000-0000C94E0000}"/>
    <cellStyle name="Header2 3 2 4 2 6 3 4" xfId="36699" xr:uid="{00000000-0005-0000-0000-0000CA4E0000}"/>
    <cellStyle name="Header2 3 2 4 2 6 4" xfId="18948" xr:uid="{00000000-0005-0000-0000-0000CB4E0000}"/>
    <cellStyle name="Header2 3 2 4 2 6 4 2" xfId="30765" xr:uid="{00000000-0005-0000-0000-0000CC4E0000}"/>
    <cellStyle name="Header2 3 2 4 2 6 4 2 2" xfId="40764" xr:uid="{00000000-0005-0000-0000-0000CD4E0000}"/>
    <cellStyle name="Header2 3 2 4 2 6 4 3" xfId="26423" xr:uid="{00000000-0005-0000-0000-0000CE4E0000}"/>
    <cellStyle name="Header2 3 2 4 2 6 4 4" xfId="35613" xr:uid="{00000000-0005-0000-0000-0000CF4E0000}"/>
    <cellStyle name="Header2 3 2 4 2 6 5" xfId="20843" xr:uid="{00000000-0005-0000-0000-0000D04E0000}"/>
    <cellStyle name="Header2 3 2 4 2 6 5 2" xfId="32660" xr:uid="{00000000-0005-0000-0000-0000D14E0000}"/>
    <cellStyle name="Header2 3 2 4 2 6 5 2 2" xfId="42659" xr:uid="{00000000-0005-0000-0000-0000D24E0000}"/>
    <cellStyle name="Header2 3 2 4 2 6 5 3" xfId="37508" xr:uid="{00000000-0005-0000-0000-0000D34E0000}"/>
    <cellStyle name="Header2 3 2 4 2 6 6" xfId="28058" xr:uid="{00000000-0005-0000-0000-0000D44E0000}"/>
    <cellStyle name="Header2 3 2 4 2 6 6 2" xfId="38057" xr:uid="{00000000-0005-0000-0000-0000D54E0000}"/>
    <cellStyle name="Header2 3 2 4 2 6 7" xfId="22248" xr:uid="{00000000-0005-0000-0000-0000D64E0000}"/>
    <cellStyle name="Header2 3 2 4 2 7" xfId="15953" xr:uid="{00000000-0005-0000-0000-0000D74E0000}"/>
    <cellStyle name="Header2 3 2 4 2 7 2" xfId="27770" xr:uid="{00000000-0005-0000-0000-0000D84E0000}"/>
    <cellStyle name="Header2 3 2 4 2 7 2 2" xfId="37769" xr:uid="{00000000-0005-0000-0000-0000D94E0000}"/>
    <cellStyle name="Header2 3 2 4 2 7 3" xfId="23831" xr:uid="{00000000-0005-0000-0000-0000DA4E0000}"/>
    <cellStyle name="Header2 3 2 4 2 7 4" xfId="32921" xr:uid="{00000000-0005-0000-0000-0000DB4E0000}"/>
    <cellStyle name="Header2 3 2 4 2 8" xfId="16609" xr:uid="{00000000-0005-0000-0000-0000DC4E0000}"/>
    <cellStyle name="Header2 3 2 4 2 8 2" xfId="28426" xr:uid="{00000000-0005-0000-0000-0000DD4E0000}"/>
    <cellStyle name="Header2 3 2 4 2 8 2 2" xfId="38425" xr:uid="{00000000-0005-0000-0000-0000DE4E0000}"/>
    <cellStyle name="Header2 3 2 4 2 8 3" xfId="24184" xr:uid="{00000000-0005-0000-0000-0000DF4E0000}"/>
    <cellStyle name="Header2 3 2 4 2 8 4" xfId="33274" xr:uid="{00000000-0005-0000-0000-0000E04E0000}"/>
    <cellStyle name="Header2 3 2 4 2 9" xfId="16904" xr:uid="{00000000-0005-0000-0000-0000E14E0000}"/>
    <cellStyle name="Header2 3 2 4 2 9 2" xfId="28721" xr:uid="{00000000-0005-0000-0000-0000E24E0000}"/>
    <cellStyle name="Header2 3 2 4 2 9 2 2" xfId="38720" xr:uid="{00000000-0005-0000-0000-0000E34E0000}"/>
    <cellStyle name="Header2 3 2 4 2 9 3" xfId="24479" xr:uid="{00000000-0005-0000-0000-0000E44E0000}"/>
    <cellStyle name="Header2 3 2 4 2 9 4" xfId="33569" xr:uid="{00000000-0005-0000-0000-0000E54E0000}"/>
    <cellStyle name="Header2 3 2 4 3" xfId="7857" xr:uid="{00000000-0005-0000-0000-0000E64E0000}"/>
    <cellStyle name="Header2 3 2 4 3 10" xfId="17179" xr:uid="{00000000-0005-0000-0000-0000E74E0000}"/>
    <cellStyle name="Header2 3 2 4 3 10 2" xfId="28996" xr:uid="{00000000-0005-0000-0000-0000E84E0000}"/>
    <cellStyle name="Header2 3 2 4 3 10 2 2" xfId="38995" xr:uid="{00000000-0005-0000-0000-0000E94E0000}"/>
    <cellStyle name="Header2 3 2 4 3 10 3" xfId="24754" xr:uid="{00000000-0005-0000-0000-0000EA4E0000}"/>
    <cellStyle name="Header2 3 2 4 3 10 4" xfId="33844" xr:uid="{00000000-0005-0000-0000-0000EB4E0000}"/>
    <cellStyle name="Header2 3 2 4 3 11" xfId="17482" xr:uid="{00000000-0005-0000-0000-0000EC4E0000}"/>
    <cellStyle name="Header2 3 2 4 3 11 2" xfId="29299" xr:uid="{00000000-0005-0000-0000-0000ED4E0000}"/>
    <cellStyle name="Header2 3 2 4 3 11 2 2" xfId="39298" xr:uid="{00000000-0005-0000-0000-0000EE4E0000}"/>
    <cellStyle name="Header2 3 2 4 3 11 3" xfId="25057" xr:uid="{00000000-0005-0000-0000-0000EF4E0000}"/>
    <cellStyle name="Header2 3 2 4 3 11 4" xfId="34147" xr:uid="{00000000-0005-0000-0000-0000F04E0000}"/>
    <cellStyle name="Header2 3 2 4 3 12" xfId="18453" xr:uid="{00000000-0005-0000-0000-0000F14E0000}"/>
    <cellStyle name="Header2 3 2 4 3 12 2" xfId="30270" xr:uid="{00000000-0005-0000-0000-0000F24E0000}"/>
    <cellStyle name="Header2 3 2 4 3 12 2 2" xfId="40269" xr:uid="{00000000-0005-0000-0000-0000F34E0000}"/>
    <cellStyle name="Header2 3 2 4 3 12 3" xfId="25928" xr:uid="{00000000-0005-0000-0000-0000F44E0000}"/>
    <cellStyle name="Header2 3 2 4 3 12 4" xfId="35118" xr:uid="{00000000-0005-0000-0000-0000F54E0000}"/>
    <cellStyle name="Header2 3 2 4 3 13" xfId="18748" xr:uid="{00000000-0005-0000-0000-0000F64E0000}"/>
    <cellStyle name="Header2 3 2 4 3 13 2" xfId="30565" xr:uid="{00000000-0005-0000-0000-0000F74E0000}"/>
    <cellStyle name="Header2 3 2 4 3 13 2 2" xfId="40564" xr:uid="{00000000-0005-0000-0000-0000F84E0000}"/>
    <cellStyle name="Header2 3 2 4 3 13 3" xfId="26223" xr:uid="{00000000-0005-0000-0000-0000F94E0000}"/>
    <cellStyle name="Header2 3 2 4 3 13 4" xfId="35413" xr:uid="{00000000-0005-0000-0000-0000FA4E0000}"/>
    <cellStyle name="Header2 3 2 4 3 14" xfId="20310" xr:uid="{00000000-0005-0000-0000-0000FB4E0000}"/>
    <cellStyle name="Header2 3 2 4 3 14 2" xfId="32127" xr:uid="{00000000-0005-0000-0000-0000FC4E0000}"/>
    <cellStyle name="Header2 3 2 4 3 14 2 2" xfId="42126" xr:uid="{00000000-0005-0000-0000-0000FD4E0000}"/>
    <cellStyle name="Header2 3 2 4 3 14 3" xfId="36975" xr:uid="{00000000-0005-0000-0000-0000FE4E0000}"/>
    <cellStyle name="Header2 3 2 4 3 15" xfId="23245" xr:uid="{00000000-0005-0000-0000-0000FF4E0000}"/>
    <cellStyle name="Header2 3 2 4 3 15 2" xfId="21977" xr:uid="{00000000-0005-0000-0000-0000004F0000}"/>
    <cellStyle name="Header2 3 2 4 3 16" xfId="22639" xr:uid="{00000000-0005-0000-0000-0000014F0000}"/>
    <cellStyle name="Header2 3 2 4 3 2" xfId="7858" xr:uid="{00000000-0005-0000-0000-0000024F0000}"/>
    <cellStyle name="Header2 3 2 4 3 2 10" xfId="18853" xr:uid="{00000000-0005-0000-0000-0000034F0000}"/>
    <cellStyle name="Header2 3 2 4 3 2 10 2" xfId="30670" xr:uid="{00000000-0005-0000-0000-0000044F0000}"/>
    <cellStyle name="Header2 3 2 4 3 2 10 2 2" xfId="40669" xr:uid="{00000000-0005-0000-0000-0000054F0000}"/>
    <cellStyle name="Header2 3 2 4 3 2 10 3" xfId="26328" xr:uid="{00000000-0005-0000-0000-0000064F0000}"/>
    <cellStyle name="Header2 3 2 4 3 2 10 4" xfId="35518" xr:uid="{00000000-0005-0000-0000-0000074F0000}"/>
    <cellStyle name="Header2 3 2 4 3 2 11" xfId="18249" xr:uid="{00000000-0005-0000-0000-0000084F0000}"/>
    <cellStyle name="Header2 3 2 4 3 2 11 2" xfId="30066" xr:uid="{00000000-0005-0000-0000-0000094F0000}"/>
    <cellStyle name="Header2 3 2 4 3 2 11 2 2" xfId="40065" xr:uid="{00000000-0005-0000-0000-00000A4F0000}"/>
    <cellStyle name="Header2 3 2 4 3 2 11 3" xfId="34914" xr:uid="{00000000-0005-0000-0000-00000B4F0000}"/>
    <cellStyle name="Header2 3 2 4 3 2 12" xfId="23244" xr:uid="{00000000-0005-0000-0000-00000C4F0000}"/>
    <cellStyle name="Header2 3 2 4 3 2 12 2" xfId="21200" xr:uid="{00000000-0005-0000-0000-00000D4F0000}"/>
    <cellStyle name="Header2 3 2 4 3 2 13" xfId="22638" xr:uid="{00000000-0005-0000-0000-00000E4F0000}"/>
    <cellStyle name="Header2 3 2 4 3 2 2" xfId="15665" xr:uid="{00000000-0005-0000-0000-00000F4F0000}"/>
    <cellStyle name="Header2 3 2 4 3 2 2 2" xfId="19128" xr:uid="{00000000-0005-0000-0000-0000104F0000}"/>
    <cellStyle name="Header2 3 2 4 3 2 2 2 2" xfId="30945" xr:uid="{00000000-0005-0000-0000-0000114F0000}"/>
    <cellStyle name="Header2 3 2 4 3 2 2 2 2 2" xfId="40944" xr:uid="{00000000-0005-0000-0000-0000124F0000}"/>
    <cellStyle name="Header2 3 2 4 3 2 2 2 3" xfId="26603" xr:uid="{00000000-0005-0000-0000-0000134F0000}"/>
    <cellStyle name="Header2 3 2 4 3 2 2 2 4" xfId="35793" xr:uid="{00000000-0005-0000-0000-0000144F0000}"/>
    <cellStyle name="Header2 3 2 4 3 2 2 3" xfId="19734" xr:uid="{00000000-0005-0000-0000-0000154F0000}"/>
    <cellStyle name="Header2 3 2 4 3 2 2 3 2" xfId="31551" xr:uid="{00000000-0005-0000-0000-0000164F0000}"/>
    <cellStyle name="Header2 3 2 4 3 2 2 3 2 2" xfId="41550" xr:uid="{00000000-0005-0000-0000-0000174F0000}"/>
    <cellStyle name="Header2 3 2 4 3 2 2 3 3" xfId="27209" xr:uid="{00000000-0005-0000-0000-0000184F0000}"/>
    <cellStyle name="Header2 3 2 4 3 2 2 3 4" xfId="36399" xr:uid="{00000000-0005-0000-0000-0000194F0000}"/>
    <cellStyle name="Header2 3 2 4 3 2 2 4" xfId="18907" xr:uid="{00000000-0005-0000-0000-00001A4F0000}"/>
    <cellStyle name="Header2 3 2 4 3 2 2 4 2" xfId="30724" xr:uid="{00000000-0005-0000-0000-00001B4F0000}"/>
    <cellStyle name="Header2 3 2 4 3 2 2 4 2 2" xfId="40723" xr:uid="{00000000-0005-0000-0000-00001C4F0000}"/>
    <cellStyle name="Header2 3 2 4 3 2 2 4 3" xfId="26382" xr:uid="{00000000-0005-0000-0000-00001D4F0000}"/>
    <cellStyle name="Header2 3 2 4 3 2 2 4 4" xfId="35572" xr:uid="{00000000-0005-0000-0000-00001E4F0000}"/>
    <cellStyle name="Header2 3 2 4 3 2 2 5" xfId="20543" xr:uid="{00000000-0005-0000-0000-00001F4F0000}"/>
    <cellStyle name="Header2 3 2 4 3 2 2 5 2" xfId="32360" xr:uid="{00000000-0005-0000-0000-0000204F0000}"/>
    <cellStyle name="Header2 3 2 4 3 2 2 5 2 2" xfId="42359" xr:uid="{00000000-0005-0000-0000-0000214F0000}"/>
    <cellStyle name="Header2 3 2 4 3 2 2 5 3" xfId="37208" xr:uid="{00000000-0005-0000-0000-0000224F0000}"/>
    <cellStyle name="Header2 3 2 4 3 2 2 6" xfId="23543" xr:uid="{00000000-0005-0000-0000-0000234F0000}"/>
    <cellStyle name="Header2 3 2 4 3 2 2 6 2" xfId="21848" xr:uid="{00000000-0005-0000-0000-0000244F0000}"/>
    <cellStyle name="Header2 3 2 4 3 2 2 7" xfId="23012" xr:uid="{00000000-0005-0000-0000-0000254F0000}"/>
    <cellStyle name="Header2 3 2 4 3 2 2 7 2" xfId="21312" xr:uid="{00000000-0005-0000-0000-0000264F0000}"/>
    <cellStyle name="Header2 3 2 4 3 2 2 8" xfId="22421" xr:uid="{00000000-0005-0000-0000-0000274F0000}"/>
    <cellStyle name="Header2 3 2 4 3 2 3" xfId="16246" xr:uid="{00000000-0005-0000-0000-0000284F0000}"/>
    <cellStyle name="Header2 3 2 4 3 2 3 2" xfId="19528" xr:uid="{00000000-0005-0000-0000-0000294F0000}"/>
    <cellStyle name="Header2 3 2 4 3 2 3 2 2" xfId="31345" xr:uid="{00000000-0005-0000-0000-00002A4F0000}"/>
    <cellStyle name="Header2 3 2 4 3 2 3 2 2 2" xfId="41344" xr:uid="{00000000-0005-0000-0000-00002B4F0000}"/>
    <cellStyle name="Header2 3 2 4 3 2 3 2 3" xfId="27003" xr:uid="{00000000-0005-0000-0000-00002C4F0000}"/>
    <cellStyle name="Header2 3 2 4 3 2 3 2 4" xfId="36193" xr:uid="{00000000-0005-0000-0000-00002D4F0000}"/>
    <cellStyle name="Header2 3 2 4 3 2 3 3" xfId="20134" xr:uid="{00000000-0005-0000-0000-00002E4F0000}"/>
    <cellStyle name="Header2 3 2 4 3 2 3 3 2" xfId="31951" xr:uid="{00000000-0005-0000-0000-00002F4F0000}"/>
    <cellStyle name="Header2 3 2 4 3 2 3 3 2 2" xfId="41950" xr:uid="{00000000-0005-0000-0000-0000304F0000}"/>
    <cellStyle name="Header2 3 2 4 3 2 3 3 3" xfId="27609" xr:uid="{00000000-0005-0000-0000-0000314F0000}"/>
    <cellStyle name="Header2 3 2 4 3 2 3 3 4" xfId="36799" xr:uid="{00000000-0005-0000-0000-0000324F0000}"/>
    <cellStyle name="Header2 3 2 4 3 2 3 4" xfId="18038" xr:uid="{00000000-0005-0000-0000-0000334F0000}"/>
    <cellStyle name="Header2 3 2 4 3 2 3 4 2" xfId="29855" xr:uid="{00000000-0005-0000-0000-0000344F0000}"/>
    <cellStyle name="Header2 3 2 4 3 2 3 4 2 2" xfId="39854" xr:uid="{00000000-0005-0000-0000-0000354F0000}"/>
    <cellStyle name="Header2 3 2 4 3 2 3 4 3" xfId="25613" xr:uid="{00000000-0005-0000-0000-0000364F0000}"/>
    <cellStyle name="Header2 3 2 4 3 2 3 4 4" xfId="34703" xr:uid="{00000000-0005-0000-0000-0000374F0000}"/>
    <cellStyle name="Header2 3 2 4 3 2 3 5" xfId="20943" xr:uid="{00000000-0005-0000-0000-0000384F0000}"/>
    <cellStyle name="Header2 3 2 4 3 2 3 5 2" xfId="32760" xr:uid="{00000000-0005-0000-0000-0000394F0000}"/>
    <cellStyle name="Header2 3 2 4 3 2 3 5 2 2" xfId="42759" xr:uid="{00000000-0005-0000-0000-00003A4F0000}"/>
    <cellStyle name="Header2 3 2 4 3 2 3 5 3" xfId="37608" xr:uid="{00000000-0005-0000-0000-00003B4F0000}"/>
    <cellStyle name="Header2 3 2 4 3 2 3 6" xfId="28063" xr:uid="{00000000-0005-0000-0000-00003C4F0000}"/>
    <cellStyle name="Header2 3 2 4 3 2 3 6 2" xfId="38062" xr:uid="{00000000-0005-0000-0000-00003D4F0000}"/>
    <cellStyle name="Header2 3 2 4 3 2 3 7" xfId="21442" xr:uid="{00000000-0005-0000-0000-00003E4F0000}"/>
    <cellStyle name="Header2 3 2 4 3 2 4" xfId="15868" xr:uid="{00000000-0005-0000-0000-00003F4F0000}"/>
    <cellStyle name="Header2 3 2 4 3 2 4 2" xfId="27685" xr:uid="{00000000-0005-0000-0000-0000404F0000}"/>
    <cellStyle name="Header2 3 2 4 3 2 4 2 2" xfId="37684" xr:uid="{00000000-0005-0000-0000-0000414F0000}"/>
    <cellStyle name="Header2 3 2 4 3 2 4 3" xfId="23746" xr:uid="{00000000-0005-0000-0000-0000424F0000}"/>
    <cellStyle name="Header2 3 2 4 3 2 4 4" xfId="32836" xr:uid="{00000000-0005-0000-0000-0000434F0000}"/>
    <cellStyle name="Header2 3 2 4 3 2 5" xfId="16604" xr:uid="{00000000-0005-0000-0000-0000444F0000}"/>
    <cellStyle name="Header2 3 2 4 3 2 5 2" xfId="28421" xr:uid="{00000000-0005-0000-0000-0000454F0000}"/>
    <cellStyle name="Header2 3 2 4 3 2 5 2 2" xfId="38420" xr:uid="{00000000-0005-0000-0000-0000464F0000}"/>
    <cellStyle name="Header2 3 2 4 3 2 5 3" xfId="24179" xr:uid="{00000000-0005-0000-0000-0000474F0000}"/>
    <cellStyle name="Header2 3 2 4 3 2 5 4" xfId="33269" xr:uid="{00000000-0005-0000-0000-0000484F0000}"/>
    <cellStyle name="Header2 3 2 4 3 2 6" xfId="17004" xr:uid="{00000000-0005-0000-0000-0000494F0000}"/>
    <cellStyle name="Header2 3 2 4 3 2 6 2" xfId="28821" xr:uid="{00000000-0005-0000-0000-00004A4F0000}"/>
    <cellStyle name="Header2 3 2 4 3 2 6 2 2" xfId="38820" xr:uid="{00000000-0005-0000-0000-00004B4F0000}"/>
    <cellStyle name="Header2 3 2 4 3 2 6 3" xfId="24579" xr:uid="{00000000-0005-0000-0000-00004C4F0000}"/>
    <cellStyle name="Header2 3 2 4 3 2 6 4" xfId="33669" xr:uid="{00000000-0005-0000-0000-00004D4F0000}"/>
    <cellStyle name="Header2 3 2 4 3 2 7" xfId="17180" xr:uid="{00000000-0005-0000-0000-00004E4F0000}"/>
    <cellStyle name="Header2 3 2 4 3 2 7 2" xfId="28997" xr:uid="{00000000-0005-0000-0000-00004F4F0000}"/>
    <cellStyle name="Header2 3 2 4 3 2 7 2 2" xfId="38996" xr:uid="{00000000-0005-0000-0000-0000504F0000}"/>
    <cellStyle name="Header2 3 2 4 3 2 7 3" xfId="24755" xr:uid="{00000000-0005-0000-0000-0000514F0000}"/>
    <cellStyle name="Header2 3 2 4 3 2 7 4" xfId="33845" xr:uid="{00000000-0005-0000-0000-0000524F0000}"/>
    <cellStyle name="Header2 3 2 4 3 2 8" xfId="17483" xr:uid="{00000000-0005-0000-0000-0000534F0000}"/>
    <cellStyle name="Header2 3 2 4 3 2 8 2" xfId="29300" xr:uid="{00000000-0005-0000-0000-0000544F0000}"/>
    <cellStyle name="Header2 3 2 4 3 2 8 2 2" xfId="39299" xr:uid="{00000000-0005-0000-0000-0000554F0000}"/>
    <cellStyle name="Header2 3 2 4 3 2 8 3" xfId="25058" xr:uid="{00000000-0005-0000-0000-0000564F0000}"/>
    <cellStyle name="Header2 3 2 4 3 2 8 4" xfId="34148" xr:uid="{00000000-0005-0000-0000-0000574F0000}"/>
    <cellStyle name="Header2 3 2 4 3 2 9" xfId="18452" xr:uid="{00000000-0005-0000-0000-0000584F0000}"/>
    <cellStyle name="Header2 3 2 4 3 2 9 2" xfId="30269" xr:uid="{00000000-0005-0000-0000-0000594F0000}"/>
    <cellStyle name="Header2 3 2 4 3 2 9 2 2" xfId="40268" xr:uid="{00000000-0005-0000-0000-00005A4F0000}"/>
    <cellStyle name="Header2 3 2 4 3 2 9 3" xfId="25927" xr:uid="{00000000-0005-0000-0000-00005B4F0000}"/>
    <cellStyle name="Header2 3 2 4 3 2 9 4" xfId="35117" xr:uid="{00000000-0005-0000-0000-00005C4F0000}"/>
    <cellStyle name="Header2 3 2 4 3 3" xfId="7859" xr:uid="{00000000-0005-0000-0000-00005D4F0000}"/>
    <cellStyle name="Header2 3 2 4 3 3 10" xfId="18747" xr:uid="{00000000-0005-0000-0000-00005E4F0000}"/>
    <cellStyle name="Header2 3 2 4 3 3 10 2" xfId="30564" xr:uid="{00000000-0005-0000-0000-00005F4F0000}"/>
    <cellStyle name="Header2 3 2 4 3 3 10 2 2" xfId="40563" xr:uid="{00000000-0005-0000-0000-0000604F0000}"/>
    <cellStyle name="Header2 3 2 4 3 3 10 3" xfId="26222" xr:uid="{00000000-0005-0000-0000-0000614F0000}"/>
    <cellStyle name="Header2 3 2 4 3 3 10 4" xfId="35412" xr:uid="{00000000-0005-0000-0000-0000624F0000}"/>
    <cellStyle name="Header2 3 2 4 3 3 11" xfId="20210" xr:uid="{00000000-0005-0000-0000-0000634F0000}"/>
    <cellStyle name="Header2 3 2 4 3 3 11 2" xfId="32027" xr:uid="{00000000-0005-0000-0000-0000644F0000}"/>
    <cellStyle name="Header2 3 2 4 3 3 11 2 2" xfId="42026" xr:uid="{00000000-0005-0000-0000-0000654F0000}"/>
    <cellStyle name="Header2 3 2 4 3 3 11 3" xfId="36875" xr:uid="{00000000-0005-0000-0000-0000664F0000}"/>
    <cellStyle name="Header2 3 2 4 3 3 12" xfId="23243" xr:uid="{00000000-0005-0000-0000-0000674F0000}"/>
    <cellStyle name="Header2 3 2 4 3 3 12 2" xfId="21978" xr:uid="{00000000-0005-0000-0000-0000684F0000}"/>
    <cellStyle name="Header2 3 2 4 3 3 13" xfId="22637" xr:uid="{00000000-0005-0000-0000-0000694F0000}"/>
    <cellStyle name="Header2 3 2 4 3 3 2" xfId="15666" xr:uid="{00000000-0005-0000-0000-00006A4F0000}"/>
    <cellStyle name="Header2 3 2 4 3 3 2 2" xfId="19127" xr:uid="{00000000-0005-0000-0000-00006B4F0000}"/>
    <cellStyle name="Header2 3 2 4 3 3 2 2 2" xfId="30944" xr:uid="{00000000-0005-0000-0000-00006C4F0000}"/>
    <cellStyle name="Header2 3 2 4 3 3 2 2 2 2" xfId="40943" xr:uid="{00000000-0005-0000-0000-00006D4F0000}"/>
    <cellStyle name="Header2 3 2 4 3 3 2 2 3" xfId="26602" xr:uid="{00000000-0005-0000-0000-00006E4F0000}"/>
    <cellStyle name="Header2 3 2 4 3 3 2 2 4" xfId="35792" xr:uid="{00000000-0005-0000-0000-00006F4F0000}"/>
    <cellStyle name="Header2 3 2 4 3 3 2 3" xfId="19733" xr:uid="{00000000-0005-0000-0000-0000704F0000}"/>
    <cellStyle name="Header2 3 2 4 3 3 2 3 2" xfId="31550" xr:uid="{00000000-0005-0000-0000-0000714F0000}"/>
    <cellStyle name="Header2 3 2 4 3 3 2 3 2 2" xfId="41549" xr:uid="{00000000-0005-0000-0000-0000724F0000}"/>
    <cellStyle name="Header2 3 2 4 3 3 2 3 3" xfId="27208" xr:uid="{00000000-0005-0000-0000-0000734F0000}"/>
    <cellStyle name="Header2 3 2 4 3 3 2 3 4" xfId="36398" xr:uid="{00000000-0005-0000-0000-0000744F0000}"/>
    <cellStyle name="Header2 3 2 4 3 3 2 4" xfId="18917" xr:uid="{00000000-0005-0000-0000-0000754F0000}"/>
    <cellStyle name="Header2 3 2 4 3 3 2 4 2" xfId="30734" xr:uid="{00000000-0005-0000-0000-0000764F0000}"/>
    <cellStyle name="Header2 3 2 4 3 3 2 4 2 2" xfId="40733" xr:uid="{00000000-0005-0000-0000-0000774F0000}"/>
    <cellStyle name="Header2 3 2 4 3 3 2 4 3" xfId="26392" xr:uid="{00000000-0005-0000-0000-0000784F0000}"/>
    <cellStyle name="Header2 3 2 4 3 3 2 4 4" xfId="35582" xr:uid="{00000000-0005-0000-0000-0000794F0000}"/>
    <cellStyle name="Header2 3 2 4 3 3 2 5" xfId="20542" xr:uid="{00000000-0005-0000-0000-00007A4F0000}"/>
    <cellStyle name="Header2 3 2 4 3 3 2 5 2" xfId="32359" xr:uid="{00000000-0005-0000-0000-00007B4F0000}"/>
    <cellStyle name="Header2 3 2 4 3 3 2 5 2 2" xfId="42358" xr:uid="{00000000-0005-0000-0000-00007C4F0000}"/>
    <cellStyle name="Header2 3 2 4 3 3 2 5 3" xfId="37207" xr:uid="{00000000-0005-0000-0000-00007D4F0000}"/>
    <cellStyle name="Header2 3 2 4 3 3 2 6" xfId="23544" xr:uid="{00000000-0005-0000-0000-00007E4F0000}"/>
    <cellStyle name="Header2 3 2 4 3 3 2 6 2" xfId="21030" xr:uid="{00000000-0005-0000-0000-00007F4F0000}"/>
    <cellStyle name="Header2 3 2 4 3 3 2 7" xfId="22848" xr:uid="{00000000-0005-0000-0000-0000804F0000}"/>
    <cellStyle name="Header2 3 2 4 3 3 2 7 2" xfId="22188" xr:uid="{00000000-0005-0000-0000-0000814F0000}"/>
    <cellStyle name="Header2 3 2 4 3 3 2 8" xfId="22422" xr:uid="{00000000-0005-0000-0000-0000824F0000}"/>
    <cellStyle name="Header2 3 2 4 3 3 3" xfId="16247" xr:uid="{00000000-0005-0000-0000-0000834F0000}"/>
    <cellStyle name="Header2 3 2 4 3 3 3 2" xfId="19423" xr:uid="{00000000-0005-0000-0000-0000844F0000}"/>
    <cellStyle name="Header2 3 2 4 3 3 3 2 2" xfId="31240" xr:uid="{00000000-0005-0000-0000-0000854F0000}"/>
    <cellStyle name="Header2 3 2 4 3 3 3 2 2 2" xfId="41239" xr:uid="{00000000-0005-0000-0000-0000864F0000}"/>
    <cellStyle name="Header2 3 2 4 3 3 3 2 3" xfId="26898" xr:uid="{00000000-0005-0000-0000-0000874F0000}"/>
    <cellStyle name="Header2 3 2 4 3 3 3 2 4" xfId="36088" xr:uid="{00000000-0005-0000-0000-0000884F0000}"/>
    <cellStyle name="Header2 3 2 4 3 3 3 3" xfId="20029" xr:uid="{00000000-0005-0000-0000-0000894F0000}"/>
    <cellStyle name="Header2 3 2 4 3 3 3 3 2" xfId="31846" xr:uid="{00000000-0005-0000-0000-00008A4F0000}"/>
    <cellStyle name="Header2 3 2 4 3 3 3 3 2 2" xfId="41845" xr:uid="{00000000-0005-0000-0000-00008B4F0000}"/>
    <cellStyle name="Header2 3 2 4 3 3 3 3 3" xfId="27504" xr:uid="{00000000-0005-0000-0000-00008C4F0000}"/>
    <cellStyle name="Header2 3 2 4 3 3 3 3 4" xfId="36694" xr:uid="{00000000-0005-0000-0000-00008D4F0000}"/>
    <cellStyle name="Header2 3 2 4 3 3 3 4" xfId="17907" xr:uid="{00000000-0005-0000-0000-00008E4F0000}"/>
    <cellStyle name="Header2 3 2 4 3 3 3 4 2" xfId="29724" xr:uid="{00000000-0005-0000-0000-00008F4F0000}"/>
    <cellStyle name="Header2 3 2 4 3 3 3 4 2 2" xfId="39723" xr:uid="{00000000-0005-0000-0000-0000904F0000}"/>
    <cellStyle name="Header2 3 2 4 3 3 3 4 3" xfId="25482" xr:uid="{00000000-0005-0000-0000-0000914F0000}"/>
    <cellStyle name="Header2 3 2 4 3 3 3 4 4" xfId="34572" xr:uid="{00000000-0005-0000-0000-0000924F0000}"/>
    <cellStyle name="Header2 3 2 4 3 3 3 5" xfId="20838" xr:uid="{00000000-0005-0000-0000-0000934F0000}"/>
    <cellStyle name="Header2 3 2 4 3 3 3 5 2" xfId="32655" xr:uid="{00000000-0005-0000-0000-0000944F0000}"/>
    <cellStyle name="Header2 3 2 4 3 3 3 5 2 2" xfId="42654" xr:uid="{00000000-0005-0000-0000-0000954F0000}"/>
    <cellStyle name="Header2 3 2 4 3 3 3 5 3" xfId="37503" xr:uid="{00000000-0005-0000-0000-0000964F0000}"/>
    <cellStyle name="Header2 3 2 4 3 3 3 6" xfId="28064" xr:uid="{00000000-0005-0000-0000-0000974F0000}"/>
    <cellStyle name="Header2 3 2 4 3 3 3 6 2" xfId="38063" xr:uid="{00000000-0005-0000-0000-0000984F0000}"/>
    <cellStyle name="Header2 3 2 4 3 3 3 7" xfId="21515" xr:uid="{00000000-0005-0000-0000-0000994F0000}"/>
    <cellStyle name="Header2 3 2 4 3 3 4" xfId="15958" xr:uid="{00000000-0005-0000-0000-00009A4F0000}"/>
    <cellStyle name="Header2 3 2 4 3 3 4 2" xfId="27775" xr:uid="{00000000-0005-0000-0000-00009B4F0000}"/>
    <cellStyle name="Header2 3 2 4 3 3 4 2 2" xfId="37774" xr:uid="{00000000-0005-0000-0000-00009C4F0000}"/>
    <cellStyle name="Header2 3 2 4 3 3 4 3" xfId="23836" xr:uid="{00000000-0005-0000-0000-00009D4F0000}"/>
    <cellStyle name="Header2 3 2 4 3 3 4 4" xfId="32926" xr:uid="{00000000-0005-0000-0000-00009E4F0000}"/>
    <cellStyle name="Header2 3 2 4 3 3 5" xfId="16603" xr:uid="{00000000-0005-0000-0000-00009F4F0000}"/>
    <cellStyle name="Header2 3 2 4 3 3 5 2" xfId="28420" xr:uid="{00000000-0005-0000-0000-0000A04F0000}"/>
    <cellStyle name="Header2 3 2 4 3 3 5 2 2" xfId="38419" xr:uid="{00000000-0005-0000-0000-0000A14F0000}"/>
    <cellStyle name="Header2 3 2 4 3 3 5 3" xfId="24178" xr:uid="{00000000-0005-0000-0000-0000A24F0000}"/>
    <cellStyle name="Header2 3 2 4 3 3 5 4" xfId="33268" xr:uid="{00000000-0005-0000-0000-0000A34F0000}"/>
    <cellStyle name="Header2 3 2 4 3 3 6" xfId="16899" xr:uid="{00000000-0005-0000-0000-0000A44F0000}"/>
    <cellStyle name="Header2 3 2 4 3 3 6 2" xfId="28716" xr:uid="{00000000-0005-0000-0000-0000A54F0000}"/>
    <cellStyle name="Header2 3 2 4 3 3 6 2 2" xfId="38715" xr:uid="{00000000-0005-0000-0000-0000A64F0000}"/>
    <cellStyle name="Header2 3 2 4 3 3 6 3" xfId="24474" xr:uid="{00000000-0005-0000-0000-0000A74F0000}"/>
    <cellStyle name="Header2 3 2 4 3 3 6 4" xfId="33564" xr:uid="{00000000-0005-0000-0000-0000A84F0000}"/>
    <cellStyle name="Header2 3 2 4 3 3 7" xfId="17181" xr:uid="{00000000-0005-0000-0000-0000A94F0000}"/>
    <cellStyle name="Header2 3 2 4 3 3 7 2" xfId="28998" xr:uid="{00000000-0005-0000-0000-0000AA4F0000}"/>
    <cellStyle name="Header2 3 2 4 3 3 7 2 2" xfId="38997" xr:uid="{00000000-0005-0000-0000-0000AB4F0000}"/>
    <cellStyle name="Header2 3 2 4 3 3 7 3" xfId="24756" xr:uid="{00000000-0005-0000-0000-0000AC4F0000}"/>
    <cellStyle name="Header2 3 2 4 3 3 7 4" xfId="33846" xr:uid="{00000000-0005-0000-0000-0000AD4F0000}"/>
    <cellStyle name="Header2 3 2 4 3 3 8" xfId="17484" xr:uid="{00000000-0005-0000-0000-0000AE4F0000}"/>
    <cellStyle name="Header2 3 2 4 3 3 8 2" xfId="29301" xr:uid="{00000000-0005-0000-0000-0000AF4F0000}"/>
    <cellStyle name="Header2 3 2 4 3 3 8 2 2" xfId="39300" xr:uid="{00000000-0005-0000-0000-0000B04F0000}"/>
    <cellStyle name="Header2 3 2 4 3 3 8 3" xfId="25059" xr:uid="{00000000-0005-0000-0000-0000B14F0000}"/>
    <cellStyle name="Header2 3 2 4 3 3 8 4" xfId="34149" xr:uid="{00000000-0005-0000-0000-0000B24F0000}"/>
    <cellStyle name="Header2 3 2 4 3 3 9" xfId="18451" xr:uid="{00000000-0005-0000-0000-0000B34F0000}"/>
    <cellStyle name="Header2 3 2 4 3 3 9 2" xfId="30268" xr:uid="{00000000-0005-0000-0000-0000B44F0000}"/>
    <cellStyle name="Header2 3 2 4 3 3 9 2 2" xfId="40267" xr:uid="{00000000-0005-0000-0000-0000B54F0000}"/>
    <cellStyle name="Header2 3 2 4 3 3 9 3" xfId="25926" xr:uid="{00000000-0005-0000-0000-0000B64F0000}"/>
    <cellStyle name="Header2 3 2 4 3 3 9 4" xfId="35116" xr:uid="{00000000-0005-0000-0000-0000B74F0000}"/>
    <cellStyle name="Header2 3 2 4 3 4" xfId="7860" xr:uid="{00000000-0005-0000-0000-0000B84F0000}"/>
    <cellStyle name="Header2 3 2 4 3 4 10" xfId="18746" xr:uid="{00000000-0005-0000-0000-0000B94F0000}"/>
    <cellStyle name="Header2 3 2 4 3 4 10 2" xfId="30563" xr:uid="{00000000-0005-0000-0000-0000BA4F0000}"/>
    <cellStyle name="Header2 3 2 4 3 4 10 2 2" xfId="40562" xr:uid="{00000000-0005-0000-0000-0000BB4F0000}"/>
    <cellStyle name="Header2 3 2 4 3 4 10 3" xfId="26221" xr:uid="{00000000-0005-0000-0000-0000BC4F0000}"/>
    <cellStyle name="Header2 3 2 4 3 4 10 4" xfId="35411" xr:uid="{00000000-0005-0000-0000-0000BD4F0000}"/>
    <cellStyle name="Header2 3 2 4 3 4 11" xfId="20309" xr:uid="{00000000-0005-0000-0000-0000BE4F0000}"/>
    <cellStyle name="Header2 3 2 4 3 4 11 2" xfId="32126" xr:uid="{00000000-0005-0000-0000-0000BF4F0000}"/>
    <cellStyle name="Header2 3 2 4 3 4 11 2 2" xfId="42125" xr:uid="{00000000-0005-0000-0000-0000C04F0000}"/>
    <cellStyle name="Header2 3 2 4 3 4 11 3" xfId="36974" xr:uid="{00000000-0005-0000-0000-0000C14F0000}"/>
    <cellStyle name="Header2 3 2 4 3 4 12" xfId="23242" xr:uid="{00000000-0005-0000-0000-0000C24F0000}"/>
    <cellStyle name="Header2 3 2 4 3 4 12 2" xfId="21979" xr:uid="{00000000-0005-0000-0000-0000C34F0000}"/>
    <cellStyle name="Header2 3 2 4 3 4 13" xfId="22636" xr:uid="{00000000-0005-0000-0000-0000C44F0000}"/>
    <cellStyle name="Header2 3 2 4 3 4 2" xfId="15667" xr:uid="{00000000-0005-0000-0000-0000C54F0000}"/>
    <cellStyle name="Header2 3 2 4 3 4 2 2" xfId="19126" xr:uid="{00000000-0005-0000-0000-0000C64F0000}"/>
    <cellStyle name="Header2 3 2 4 3 4 2 2 2" xfId="30943" xr:uid="{00000000-0005-0000-0000-0000C74F0000}"/>
    <cellStyle name="Header2 3 2 4 3 4 2 2 2 2" xfId="40942" xr:uid="{00000000-0005-0000-0000-0000C84F0000}"/>
    <cellStyle name="Header2 3 2 4 3 4 2 2 3" xfId="26601" xr:uid="{00000000-0005-0000-0000-0000C94F0000}"/>
    <cellStyle name="Header2 3 2 4 3 4 2 2 4" xfId="35791" xr:uid="{00000000-0005-0000-0000-0000CA4F0000}"/>
    <cellStyle name="Header2 3 2 4 3 4 2 3" xfId="19732" xr:uid="{00000000-0005-0000-0000-0000CB4F0000}"/>
    <cellStyle name="Header2 3 2 4 3 4 2 3 2" xfId="31549" xr:uid="{00000000-0005-0000-0000-0000CC4F0000}"/>
    <cellStyle name="Header2 3 2 4 3 4 2 3 2 2" xfId="41548" xr:uid="{00000000-0005-0000-0000-0000CD4F0000}"/>
    <cellStyle name="Header2 3 2 4 3 4 2 3 3" xfId="27207" xr:uid="{00000000-0005-0000-0000-0000CE4F0000}"/>
    <cellStyle name="Header2 3 2 4 3 4 2 3 4" xfId="36397" xr:uid="{00000000-0005-0000-0000-0000CF4F0000}"/>
    <cellStyle name="Header2 3 2 4 3 4 2 4" xfId="17976" xr:uid="{00000000-0005-0000-0000-0000D04F0000}"/>
    <cellStyle name="Header2 3 2 4 3 4 2 4 2" xfId="29793" xr:uid="{00000000-0005-0000-0000-0000D14F0000}"/>
    <cellStyle name="Header2 3 2 4 3 4 2 4 2 2" xfId="39792" xr:uid="{00000000-0005-0000-0000-0000D24F0000}"/>
    <cellStyle name="Header2 3 2 4 3 4 2 4 3" xfId="25551" xr:uid="{00000000-0005-0000-0000-0000D34F0000}"/>
    <cellStyle name="Header2 3 2 4 3 4 2 4 4" xfId="34641" xr:uid="{00000000-0005-0000-0000-0000D44F0000}"/>
    <cellStyle name="Header2 3 2 4 3 4 2 5" xfId="20541" xr:uid="{00000000-0005-0000-0000-0000D54F0000}"/>
    <cellStyle name="Header2 3 2 4 3 4 2 5 2" xfId="32358" xr:uid="{00000000-0005-0000-0000-0000D64F0000}"/>
    <cellStyle name="Header2 3 2 4 3 4 2 5 2 2" xfId="42357" xr:uid="{00000000-0005-0000-0000-0000D74F0000}"/>
    <cellStyle name="Header2 3 2 4 3 4 2 5 3" xfId="37206" xr:uid="{00000000-0005-0000-0000-0000D84F0000}"/>
    <cellStyle name="Header2 3 2 4 3 4 2 6" xfId="23545" xr:uid="{00000000-0005-0000-0000-0000D94F0000}"/>
    <cellStyle name="Header2 3 2 4 3 4 2 6 2" xfId="21029" xr:uid="{00000000-0005-0000-0000-0000DA4F0000}"/>
    <cellStyle name="Header2 3 2 4 3 4 2 7" xfId="22847" xr:uid="{00000000-0005-0000-0000-0000DB4F0000}"/>
    <cellStyle name="Header2 3 2 4 3 4 2 7 2" xfId="21385" xr:uid="{00000000-0005-0000-0000-0000DC4F0000}"/>
    <cellStyle name="Header2 3 2 4 3 4 2 8" xfId="22423" xr:uid="{00000000-0005-0000-0000-0000DD4F0000}"/>
    <cellStyle name="Header2 3 2 4 3 4 3" xfId="16248" xr:uid="{00000000-0005-0000-0000-0000DE4F0000}"/>
    <cellStyle name="Header2 3 2 4 3 4 3 2" xfId="19422" xr:uid="{00000000-0005-0000-0000-0000DF4F0000}"/>
    <cellStyle name="Header2 3 2 4 3 4 3 2 2" xfId="31239" xr:uid="{00000000-0005-0000-0000-0000E04F0000}"/>
    <cellStyle name="Header2 3 2 4 3 4 3 2 2 2" xfId="41238" xr:uid="{00000000-0005-0000-0000-0000E14F0000}"/>
    <cellStyle name="Header2 3 2 4 3 4 3 2 3" xfId="26897" xr:uid="{00000000-0005-0000-0000-0000E24F0000}"/>
    <cellStyle name="Header2 3 2 4 3 4 3 2 4" xfId="36087" xr:uid="{00000000-0005-0000-0000-0000E34F0000}"/>
    <cellStyle name="Header2 3 2 4 3 4 3 3" xfId="20028" xr:uid="{00000000-0005-0000-0000-0000E44F0000}"/>
    <cellStyle name="Header2 3 2 4 3 4 3 3 2" xfId="31845" xr:uid="{00000000-0005-0000-0000-0000E54F0000}"/>
    <cellStyle name="Header2 3 2 4 3 4 3 3 2 2" xfId="41844" xr:uid="{00000000-0005-0000-0000-0000E64F0000}"/>
    <cellStyle name="Header2 3 2 4 3 4 3 3 3" xfId="27503" xr:uid="{00000000-0005-0000-0000-0000E74F0000}"/>
    <cellStyle name="Header2 3 2 4 3 4 3 3 4" xfId="36693" xr:uid="{00000000-0005-0000-0000-0000E84F0000}"/>
    <cellStyle name="Header2 3 2 4 3 4 3 4" xfId="17772" xr:uid="{00000000-0005-0000-0000-0000E94F0000}"/>
    <cellStyle name="Header2 3 2 4 3 4 3 4 2" xfId="29589" xr:uid="{00000000-0005-0000-0000-0000EA4F0000}"/>
    <cellStyle name="Header2 3 2 4 3 4 3 4 2 2" xfId="39588" xr:uid="{00000000-0005-0000-0000-0000EB4F0000}"/>
    <cellStyle name="Header2 3 2 4 3 4 3 4 3" xfId="25347" xr:uid="{00000000-0005-0000-0000-0000EC4F0000}"/>
    <cellStyle name="Header2 3 2 4 3 4 3 4 4" xfId="34437" xr:uid="{00000000-0005-0000-0000-0000ED4F0000}"/>
    <cellStyle name="Header2 3 2 4 3 4 3 5" xfId="20837" xr:uid="{00000000-0005-0000-0000-0000EE4F0000}"/>
    <cellStyle name="Header2 3 2 4 3 4 3 5 2" xfId="32654" xr:uid="{00000000-0005-0000-0000-0000EF4F0000}"/>
    <cellStyle name="Header2 3 2 4 3 4 3 5 2 2" xfId="42653" xr:uid="{00000000-0005-0000-0000-0000F04F0000}"/>
    <cellStyle name="Header2 3 2 4 3 4 3 5 3" xfId="37502" xr:uid="{00000000-0005-0000-0000-0000F14F0000}"/>
    <cellStyle name="Header2 3 2 4 3 4 3 6" xfId="28065" xr:uid="{00000000-0005-0000-0000-0000F24F0000}"/>
    <cellStyle name="Header2 3 2 4 3 4 3 6 2" xfId="38064" xr:uid="{00000000-0005-0000-0000-0000F34F0000}"/>
    <cellStyle name="Header2 3 2 4 3 4 3 7" xfId="21516" xr:uid="{00000000-0005-0000-0000-0000F44F0000}"/>
    <cellStyle name="Header2 3 2 4 3 4 4" xfId="15959" xr:uid="{00000000-0005-0000-0000-0000F54F0000}"/>
    <cellStyle name="Header2 3 2 4 3 4 4 2" xfId="27776" xr:uid="{00000000-0005-0000-0000-0000F64F0000}"/>
    <cellStyle name="Header2 3 2 4 3 4 4 2 2" xfId="37775" xr:uid="{00000000-0005-0000-0000-0000F74F0000}"/>
    <cellStyle name="Header2 3 2 4 3 4 4 3" xfId="23837" xr:uid="{00000000-0005-0000-0000-0000F84F0000}"/>
    <cellStyle name="Header2 3 2 4 3 4 4 4" xfId="32927" xr:uid="{00000000-0005-0000-0000-0000F94F0000}"/>
    <cellStyle name="Header2 3 2 4 3 4 5" xfId="16602" xr:uid="{00000000-0005-0000-0000-0000FA4F0000}"/>
    <cellStyle name="Header2 3 2 4 3 4 5 2" xfId="28419" xr:uid="{00000000-0005-0000-0000-0000FB4F0000}"/>
    <cellStyle name="Header2 3 2 4 3 4 5 2 2" xfId="38418" xr:uid="{00000000-0005-0000-0000-0000FC4F0000}"/>
    <cellStyle name="Header2 3 2 4 3 4 5 3" xfId="24177" xr:uid="{00000000-0005-0000-0000-0000FD4F0000}"/>
    <cellStyle name="Header2 3 2 4 3 4 5 4" xfId="33267" xr:uid="{00000000-0005-0000-0000-0000FE4F0000}"/>
    <cellStyle name="Header2 3 2 4 3 4 6" xfId="16898" xr:uid="{00000000-0005-0000-0000-0000FF4F0000}"/>
    <cellStyle name="Header2 3 2 4 3 4 6 2" xfId="28715" xr:uid="{00000000-0005-0000-0000-000000500000}"/>
    <cellStyle name="Header2 3 2 4 3 4 6 2 2" xfId="38714" xr:uid="{00000000-0005-0000-0000-000001500000}"/>
    <cellStyle name="Header2 3 2 4 3 4 6 3" xfId="24473" xr:uid="{00000000-0005-0000-0000-000002500000}"/>
    <cellStyle name="Header2 3 2 4 3 4 6 4" xfId="33563" xr:uid="{00000000-0005-0000-0000-000003500000}"/>
    <cellStyle name="Header2 3 2 4 3 4 7" xfId="17182" xr:uid="{00000000-0005-0000-0000-000004500000}"/>
    <cellStyle name="Header2 3 2 4 3 4 7 2" xfId="28999" xr:uid="{00000000-0005-0000-0000-000005500000}"/>
    <cellStyle name="Header2 3 2 4 3 4 7 2 2" xfId="38998" xr:uid="{00000000-0005-0000-0000-000006500000}"/>
    <cellStyle name="Header2 3 2 4 3 4 7 3" xfId="24757" xr:uid="{00000000-0005-0000-0000-000007500000}"/>
    <cellStyle name="Header2 3 2 4 3 4 7 4" xfId="33847" xr:uid="{00000000-0005-0000-0000-000008500000}"/>
    <cellStyle name="Header2 3 2 4 3 4 8" xfId="17485" xr:uid="{00000000-0005-0000-0000-000009500000}"/>
    <cellStyle name="Header2 3 2 4 3 4 8 2" xfId="29302" xr:uid="{00000000-0005-0000-0000-00000A500000}"/>
    <cellStyle name="Header2 3 2 4 3 4 8 2 2" xfId="39301" xr:uid="{00000000-0005-0000-0000-00000B500000}"/>
    <cellStyle name="Header2 3 2 4 3 4 8 3" xfId="25060" xr:uid="{00000000-0005-0000-0000-00000C500000}"/>
    <cellStyle name="Header2 3 2 4 3 4 8 4" xfId="34150" xr:uid="{00000000-0005-0000-0000-00000D500000}"/>
    <cellStyle name="Header2 3 2 4 3 4 9" xfId="18450" xr:uid="{00000000-0005-0000-0000-00000E500000}"/>
    <cellStyle name="Header2 3 2 4 3 4 9 2" xfId="30267" xr:uid="{00000000-0005-0000-0000-00000F500000}"/>
    <cellStyle name="Header2 3 2 4 3 4 9 2 2" xfId="40266" xr:uid="{00000000-0005-0000-0000-000010500000}"/>
    <cellStyle name="Header2 3 2 4 3 4 9 3" xfId="25925" xr:uid="{00000000-0005-0000-0000-000011500000}"/>
    <cellStyle name="Header2 3 2 4 3 4 9 4" xfId="35115" xr:uid="{00000000-0005-0000-0000-000012500000}"/>
    <cellStyle name="Header2 3 2 4 3 5" xfId="15664" xr:uid="{00000000-0005-0000-0000-000013500000}"/>
    <cellStyle name="Header2 3 2 4 3 5 2" xfId="19129" xr:uid="{00000000-0005-0000-0000-000014500000}"/>
    <cellStyle name="Header2 3 2 4 3 5 2 2" xfId="30946" xr:uid="{00000000-0005-0000-0000-000015500000}"/>
    <cellStyle name="Header2 3 2 4 3 5 2 2 2" xfId="40945" xr:uid="{00000000-0005-0000-0000-000016500000}"/>
    <cellStyle name="Header2 3 2 4 3 5 2 3" xfId="26604" xr:uid="{00000000-0005-0000-0000-000017500000}"/>
    <cellStyle name="Header2 3 2 4 3 5 2 4" xfId="35794" xr:uid="{00000000-0005-0000-0000-000018500000}"/>
    <cellStyle name="Header2 3 2 4 3 5 3" xfId="19735" xr:uid="{00000000-0005-0000-0000-000019500000}"/>
    <cellStyle name="Header2 3 2 4 3 5 3 2" xfId="31552" xr:uid="{00000000-0005-0000-0000-00001A500000}"/>
    <cellStyle name="Header2 3 2 4 3 5 3 2 2" xfId="41551" xr:uid="{00000000-0005-0000-0000-00001B500000}"/>
    <cellStyle name="Header2 3 2 4 3 5 3 3" xfId="27210" xr:uid="{00000000-0005-0000-0000-00001C500000}"/>
    <cellStyle name="Header2 3 2 4 3 5 3 4" xfId="36400" xr:uid="{00000000-0005-0000-0000-00001D500000}"/>
    <cellStyle name="Header2 3 2 4 3 5 4" xfId="17975" xr:uid="{00000000-0005-0000-0000-00001E500000}"/>
    <cellStyle name="Header2 3 2 4 3 5 4 2" xfId="29792" xr:uid="{00000000-0005-0000-0000-00001F500000}"/>
    <cellStyle name="Header2 3 2 4 3 5 4 2 2" xfId="39791" xr:uid="{00000000-0005-0000-0000-000020500000}"/>
    <cellStyle name="Header2 3 2 4 3 5 4 3" xfId="25550" xr:uid="{00000000-0005-0000-0000-000021500000}"/>
    <cellStyle name="Header2 3 2 4 3 5 4 4" xfId="34640" xr:uid="{00000000-0005-0000-0000-000022500000}"/>
    <cellStyle name="Header2 3 2 4 3 5 5" xfId="20544" xr:uid="{00000000-0005-0000-0000-000023500000}"/>
    <cellStyle name="Header2 3 2 4 3 5 5 2" xfId="32361" xr:uid="{00000000-0005-0000-0000-000024500000}"/>
    <cellStyle name="Header2 3 2 4 3 5 5 2 2" xfId="42360" xr:uid="{00000000-0005-0000-0000-000025500000}"/>
    <cellStyle name="Header2 3 2 4 3 5 5 3" xfId="37209" xr:uid="{00000000-0005-0000-0000-000026500000}"/>
    <cellStyle name="Header2 3 2 4 3 5 6" xfId="23542" xr:uid="{00000000-0005-0000-0000-000027500000}"/>
    <cellStyle name="Header2 3 2 4 3 5 6 2" xfId="21031" xr:uid="{00000000-0005-0000-0000-000028500000}"/>
    <cellStyle name="Header2 3 2 4 3 5 7" xfId="22849" xr:uid="{00000000-0005-0000-0000-000029500000}"/>
    <cellStyle name="Header2 3 2 4 3 5 7 2" xfId="21384" xr:uid="{00000000-0005-0000-0000-00002A500000}"/>
    <cellStyle name="Header2 3 2 4 3 5 8" xfId="22420" xr:uid="{00000000-0005-0000-0000-00002B500000}"/>
    <cellStyle name="Header2 3 2 4 3 6" xfId="16245" xr:uid="{00000000-0005-0000-0000-00002C500000}"/>
    <cellStyle name="Header2 3 2 4 3 6 2" xfId="19424" xr:uid="{00000000-0005-0000-0000-00002D500000}"/>
    <cellStyle name="Header2 3 2 4 3 6 2 2" xfId="31241" xr:uid="{00000000-0005-0000-0000-00002E500000}"/>
    <cellStyle name="Header2 3 2 4 3 6 2 2 2" xfId="41240" xr:uid="{00000000-0005-0000-0000-00002F500000}"/>
    <cellStyle name="Header2 3 2 4 3 6 2 3" xfId="26899" xr:uid="{00000000-0005-0000-0000-000030500000}"/>
    <cellStyle name="Header2 3 2 4 3 6 2 4" xfId="36089" xr:uid="{00000000-0005-0000-0000-000031500000}"/>
    <cellStyle name="Header2 3 2 4 3 6 3" xfId="20030" xr:uid="{00000000-0005-0000-0000-000032500000}"/>
    <cellStyle name="Header2 3 2 4 3 6 3 2" xfId="31847" xr:uid="{00000000-0005-0000-0000-000033500000}"/>
    <cellStyle name="Header2 3 2 4 3 6 3 2 2" xfId="41846" xr:uid="{00000000-0005-0000-0000-000034500000}"/>
    <cellStyle name="Header2 3 2 4 3 6 3 3" xfId="27505" xr:uid="{00000000-0005-0000-0000-000035500000}"/>
    <cellStyle name="Header2 3 2 4 3 6 3 4" xfId="36695" xr:uid="{00000000-0005-0000-0000-000036500000}"/>
    <cellStyle name="Header2 3 2 4 3 6 4" xfId="18075" xr:uid="{00000000-0005-0000-0000-000037500000}"/>
    <cellStyle name="Header2 3 2 4 3 6 4 2" xfId="29892" xr:uid="{00000000-0005-0000-0000-000038500000}"/>
    <cellStyle name="Header2 3 2 4 3 6 4 2 2" xfId="39891" xr:uid="{00000000-0005-0000-0000-000039500000}"/>
    <cellStyle name="Header2 3 2 4 3 6 4 3" xfId="25650" xr:uid="{00000000-0005-0000-0000-00003A500000}"/>
    <cellStyle name="Header2 3 2 4 3 6 4 4" xfId="34740" xr:uid="{00000000-0005-0000-0000-00003B500000}"/>
    <cellStyle name="Header2 3 2 4 3 6 5" xfId="20839" xr:uid="{00000000-0005-0000-0000-00003C500000}"/>
    <cellStyle name="Header2 3 2 4 3 6 5 2" xfId="32656" xr:uid="{00000000-0005-0000-0000-00003D500000}"/>
    <cellStyle name="Header2 3 2 4 3 6 5 2 2" xfId="42655" xr:uid="{00000000-0005-0000-0000-00003E500000}"/>
    <cellStyle name="Header2 3 2 4 3 6 5 3" xfId="37504" xr:uid="{00000000-0005-0000-0000-00003F500000}"/>
    <cellStyle name="Header2 3 2 4 3 6 6" xfId="28062" xr:uid="{00000000-0005-0000-0000-000040500000}"/>
    <cellStyle name="Header2 3 2 4 3 6 6 2" xfId="38061" xr:uid="{00000000-0005-0000-0000-000041500000}"/>
    <cellStyle name="Header2 3 2 4 3 6 7" xfId="22249" xr:uid="{00000000-0005-0000-0000-000042500000}"/>
    <cellStyle name="Header2 3 2 4 3 7" xfId="15957" xr:uid="{00000000-0005-0000-0000-000043500000}"/>
    <cellStyle name="Header2 3 2 4 3 7 2" xfId="27774" xr:uid="{00000000-0005-0000-0000-000044500000}"/>
    <cellStyle name="Header2 3 2 4 3 7 2 2" xfId="37773" xr:uid="{00000000-0005-0000-0000-000045500000}"/>
    <cellStyle name="Header2 3 2 4 3 7 3" xfId="23835" xr:uid="{00000000-0005-0000-0000-000046500000}"/>
    <cellStyle name="Header2 3 2 4 3 7 4" xfId="32925" xr:uid="{00000000-0005-0000-0000-000047500000}"/>
    <cellStyle name="Header2 3 2 4 3 8" xfId="16605" xr:uid="{00000000-0005-0000-0000-000048500000}"/>
    <cellStyle name="Header2 3 2 4 3 8 2" xfId="28422" xr:uid="{00000000-0005-0000-0000-000049500000}"/>
    <cellStyle name="Header2 3 2 4 3 8 2 2" xfId="38421" xr:uid="{00000000-0005-0000-0000-00004A500000}"/>
    <cellStyle name="Header2 3 2 4 3 8 3" xfId="24180" xr:uid="{00000000-0005-0000-0000-00004B500000}"/>
    <cellStyle name="Header2 3 2 4 3 8 4" xfId="33270" xr:uid="{00000000-0005-0000-0000-00004C500000}"/>
    <cellStyle name="Header2 3 2 4 3 9" xfId="16900" xr:uid="{00000000-0005-0000-0000-00004D500000}"/>
    <cellStyle name="Header2 3 2 4 3 9 2" xfId="28717" xr:uid="{00000000-0005-0000-0000-00004E500000}"/>
    <cellStyle name="Header2 3 2 4 3 9 2 2" xfId="38716" xr:uid="{00000000-0005-0000-0000-00004F500000}"/>
    <cellStyle name="Header2 3 2 4 3 9 3" xfId="24475" xr:uid="{00000000-0005-0000-0000-000050500000}"/>
    <cellStyle name="Header2 3 2 4 3 9 4" xfId="33565" xr:uid="{00000000-0005-0000-0000-000051500000}"/>
    <cellStyle name="Header2 3 2 4 4" xfId="7861" xr:uid="{00000000-0005-0000-0000-000052500000}"/>
    <cellStyle name="Header2 3 2 4 4 10" xfId="18745" xr:uid="{00000000-0005-0000-0000-000053500000}"/>
    <cellStyle name="Header2 3 2 4 4 10 2" xfId="30562" xr:uid="{00000000-0005-0000-0000-000054500000}"/>
    <cellStyle name="Header2 3 2 4 4 10 2 2" xfId="40561" xr:uid="{00000000-0005-0000-0000-000055500000}"/>
    <cellStyle name="Header2 3 2 4 4 10 3" xfId="26220" xr:uid="{00000000-0005-0000-0000-000056500000}"/>
    <cellStyle name="Header2 3 2 4 4 10 4" xfId="35410" xr:uid="{00000000-0005-0000-0000-000057500000}"/>
    <cellStyle name="Header2 3 2 4 4 11" xfId="18250" xr:uid="{00000000-0005-0000-0000-000058500000}"/>
    <cellStyle name="Header2 3 2 4 4 11 2" xfId="30067" xr:uid="{00000000-0005-0000-0000-000059500000}"/>
    <cellStyle name="Header2 3 2 4 4 11 2 2" xfId="40066" xr:uid="{00000000-0005-0000-0000-00005A500000}"/>
    <cellStyle name="Header2 3 2 4 4 11 3" xfId="34915" xr:uid="{00000000-0005-0000-0000-00005B500000}"/>
    <cellStyle name="Header2 3 2 4 4 12" xfId="23241" xr:uid="{00000000-0005-0000-0000-00005C500000}"/>
    <cellStyle name="Header2 3 2 4 4 12 2" xfId="21980" xr:uid="{00000000-0005-0000-0000-00005D500000}"/>
    <cellStyle name="Header2 3 2 4 4 13" xfId="22635" xr:uid="{00000000-0005-0000-0000-00005E500000}"/>
    <cellStyle name="Header2 3 2 4 4 2" xfId="15668" xr:uid="{00000000-0005-0000-0000-00005F500000}"/>
    <cellStyle name="Header2 3 2 4 4 2 2" xfId="19125" xr:uid="{00000000-0005-0000-0000-000060500000}"/>
    <cellStyle name="Header2 3 2 4 4 2 2 2" xfId="30942" xr:uid="{00000000-0005-0000-0000-000061500000}"/>
    <cellStyle name="Header2 3 2 4 4 2 2 2 2" xfId="40941" xr:uid="{00000000-0005-0000-0000-000062500000}"/>
    <cellStyle name="Header2 3 2 4 4 2 2 3" xfId="26600" xr:uid="{00000000-0005-0000-0000-000063500000}"/>
    <cellStyle name="Header2 3 2 4 4 2 2 4" xfId="35790" xr:uid="{00000000-0005-0000-0000-000064500000}"/>
    <cellStyle name="Header2 3 2 4 4 2 3" xfId="19731" xr:uid="{00000000-0005-0000-0000-000065500000}"/>
    <cellStyle name="Header2 3 2 4 4 2 3 2" xfId="31548" xr:uid="{00000000-0005-0000-0000-000066500000}"/>
    <cellStyle name="Header2 3 2 4 4 2 3 2 2" xfId="41547" xr:uid="{00000000-0005-0000-0000-000067500000}"/>
    <cellStyle name="Header2 3 2 4 4 2 3 3" xfId="27206" xr:uid="{00000000-0005-0000-0000-000068500000}"/>
    <cellStyle name="Header2 3 2 4 4 2 3 4" xfId="36396" xr:uid="{00000000-0005-0000-0000-000069500000}"/>
    <cellStyle name="Header2 3 2 4 4 2 4" xfId="18908" xr:uid="{00000000-0005-0000-0000-00006A500000}"/>
    <cellStyle name="Header2 3 2 4 4 2 4 2" xfId="30725" xr:uid="{00000000-0005-0000-0000-00006B500000}"/>
    <cellStyle name="Header2 3 2 4 4 2 4 2 2" xfId="40724" xr:uid="{00000000-0005-0000-0000-00006C500000}"/>
    <cellStyle name="Header2 3 2 4 4 2 4 3" xfId="26383" xr:uid="{00000000-0005-0000-0000-00006D500000}"/>
    <cellStyle name="Header2 3 2 4 4 2 4 4" xfId="35573" xr:uid="{00000000-0005-0000-0000-00006E500000}"/>
    <cellStyle name="Header2 3 2 4 4 2 5" xfId="20540" xr:uid="{00000000-0005-0000-0000-00006F500000}"/>
    <cellStyle name="Header2 3 2 4 4 2 5 2" xfId="32357" xr:uid="{00000000-0005-0000-0000-000070500000}"/>
    <cellStyle name="Header2 3 2 4 4 2 5 2 2" xfId="42356" xr:uid="{00000000-0005-0000-0000-000071500000}"/>
    <cellStyle name="Header2 3 2 4 4 2 5 3" xfId="37205" xr:uid="{00000000-0005-0000-0000-000072500000}"/>
    <cellStyle name="Header2 3 2 4 4 2 6" xfId="23546" xr:uid="{00000000-0005-0000-0000-000073500000}"/>
    <cellStyle name="Header2 3 2 4 4 2 6 2" xfId="21028" xr:uid="{00000000-0005-0000-0000-000074500000}"/>
    <cellStyle name="Header2 3 2 4 4 2 7" xfId="22846" xr:uid="{00000000-0005-0000-0000-000075500000}"/>
    <cellStyle name="Header2 3 2 4 4 2 7 2" xfId="21386" xr:uid="{00000000-0005-0000-0000-000076500000}"/>
    <cellStyle name="Header2 3 2 4 4 2 8" xfId="22424" xr:uid="{00000000-0005-0000-0000-000077500000}"/>
    <cellStyle name="Header2 3 2 4 4 3" xfId="16249" xr:uid="{00000000-0005-0000-0000-000078500000}"/>
    <cellStyle name="Header2 3 2 4 4 3 2" xfId="19421" xr:uid="{00000000-0005-0000-0000-000079500000}"/>
    <cellStyle name="Header2 3 2 4 4 3 2 2" xfId="31238" xr:uid="{00000000-0005-0000-0000-00007A500000}"/>
    <cellStyle name="Header2 3 2 4 4 3 2 2 2" xfId="41237" xr:uid="{00000000-0005-0000-0000-00007B500000}"/>
    <cellStyle name="Header2 3 2 4 4 3 2 3" xfId="26896" xr:uid="{00000000-0005-0000-0000-00007C500000}"/>
    <cellStyle name="Header2 3 2 4 4 3 2 4" xfId="36086" xr:uid="{00000000-0005-0000-0000-00007D500000}"/>
    <cellStyle name="Header2 3 2 4 4 3 3" xfId="20027" xr:uid="{00000000-0005-0000-0000-00007E500000}"/>
    <cellStyle name="Header2 3 2 4 4 3 3 2" xfId="31844" xr:uid="{00000000-0005-0000-0000-00007F500000}"/>
    <cellStyle name="Header2 3 2 4 4 3 3 2 2" xfId="41843" xr:uid="{00000000-0005-0000-0000-000080500000}"/>
    <cellStyle name="Header2 3 2 4 4 3 3 3" xfId="27502" xr:uid="{00000000-0005-0000-0000-000081500000}"/>
    <cellStyle name="Header2 3 2 4 4 3 3 4" xfId="36692" xr:uid="{00000000-0005-0000-0000-000082500000}"/>
    <cellStyle name="Header2 3 2 4 4 3 4" xfId="17908" xr:uid="{00000000-0005-0000-0000-000083500000}"/>
    <cellStyle name="Header2 3 2 4 4 3 4 2" xfId="29725" xr:uid="{00000000-0005-0000-0000-000084500000}"/>
    <cellStyle name="Header2 3 2 4 4 3 4 2 2" xfId="39724" xr:uid="{00000000-0005-0000-0000-000085500000}"/>
    <cellStyle name="Header2 3 2 4 4 3 4 3" xfId="25483" xr:uid="{00000000-0005-0000-0000-000086500000}"/>
    <cellStyle name="Header2 3 2 4 4 3 4 4" xfId="34573" xr:uid="{00000000-0005-0000-0000-000087500000}"/>
    <cellStyle name="Header2 3 2 4 4 3 5" xfId="20836" xr:uid="{00000000-0005-0000-0000-000088500000}"/>
    <cellStyle name="Header2 3 2 4 4 3 5 2" xfId="32653" xr:uid="{00000000-0005-0000-0000-000089500000}"/>
    <cellStyle name="Header2 3 2 4 4 3 5 2 2" xfId="42652" xr:uid="{00000000-0005-0000-0000-00008A500000}"/>
    <cellStyle name="Header2 3 2 4 4 3 5 3" xfId="37501" xr:uid="{00000000-0005-0000-0000-00008B500000}"/>
    <cellStyle name="Header2 3 2 4 4 3 6" xfId="28066" xr:uid="{00000000-0005-0000-0000-00008C500000}"/>
    <cellStyle name="Header2 3 2 4 4 3 6 2" xfId="38065" xr:uid="{00000000-0005-0000-0000-00008D500000}"/>
    <cellStyle name="Header2 3 2 4 4 3 7" xfId="21517" xr:uid="{00000000-0005-0000-0000-00008E500000}"/>
    <cellStyle name="Header2 3 2 4 4 4" xfId="15960" xr:uid="{00000000-0005-0000-0000-00008F500000}"/>
    <cellStyle name="Header2 3 2 4 4 4 2" xfId="27777" xr:uid="{00000000-0005-0000-0000-000090500000}"/>
    <cellStyle name="Header2 3 2 4 4 4 2 2" xfId="37776" xr:uid="{00000000-0005-0000-0000-000091500000}"/>
    <cellStyle name="Header2 3 2 4 4 4 3" xfId="23838" xr:uid="{00000000-0005-0000-0000-000092500000}"/>
    <cellStyle name="Header2 3 2 4 4 4 4" xfId="32928" xr:uid="{00000000-0005-0000-0000-000093500000}"/>
    <cellStyle name="Header2 3 2 4 4 5" xfId="16601" xr:uid="{00000000-0005-0000-0000-000094500000}"/>
    <cellStyle name="Header2 3 2 4 4 5 2" xfId="28418" xr:uid="{00000000-0005-0000-0000-000095500000}"/>
    <cellStyle name="Header2 3 2 4 4 5 2 2" xfId="38417" xr:uid="{00000000-0005-0000-0000-000096500000}"/>
    <cellStyle name="Header2 3 2 4 4 5 3" xfId="24176" xr:uid="{00000000-0005-0000-0000-000097500000}"/>
    <cellStyle name="Header2 3 2 4 4 5 4" xfId="33266" xr:uid="{00000000-0005-0000-0000-000098500000}"/>
    <cellStyle name="Header2 3 2 4 4 6" xfId="16897" xr:uid="{00000000-0005-0000-0000-000099500000}"/>
    <cellStyle name="Header2 3 2 4 4 6 2" xfId="28714" xr:uid="{00000000-0005-0000-0000-00009A500000}"/>
    <cellStyle name="Header2 3 2 4 4 6 2 2" xfId="38713" xr:uid="{00000000-0005-0000-0000-00009B500000}"/>
    <cellStyle name="Header2 3 2 4 4 6 3" xfId="24472" xr:uid="{00000000-0005-0000-0000-00009C500000}"/>
    <cellStyle name="Header2 3 2 4 4 6 4" xfId="33562" xr:uid="{00000000-0005-0000-0000-00009D500000}"/>
    <cellStyle name="Header2 3 2 4 4 7" xfId="17183" xr:uid="{00000000-0005-0000-0000-00009E500000}"/>
    <cellStyle name="Header2 3 2 4 4 7 2" xfId="29000" xr:uid="{00000000-0005-0000-0000-00009F500000}"/>
    <cellStyle name="Header2 3 2 4 4 7 2 2" xfId="38999" xr:uid="{00000000-0005-0000-0000-0000A0500000}"/>
    <cellStyle name="Header2 3 2 4 4 7 3" xfId="24758" xr:uid="{00000000-0005-0000-0000-0000A1500000}"/>
    <cellStyle name="Header2 3 2 4 4 7 4" xfId="33848" xr:uid="{00000000-0005-0000-0000-0000A2500000}"/>
    <cellStyle name="Header2 3 2 4 4 8" xfId="17486" xr:uid="{00000000-0005-0000-0000-0000A3500000}"/>
    <cellStyle name="Header2 3 2 4 4 8 2" xfId="29303" xr:uid="{00000000-0005-0000-0000-0000A4500000}"/>
    <cellStyle name="Header2 3 2 4 4 8 2 2" xfId="39302" xr:uid="{00000000-0005-0000-0000-0000A5500000}"/>
    <cellStyle name="Header2 3 2 4 4 8 3" xfId="25061" xr:uid="{00000000-0005-0000-0000-0000A6500000}"/>
    <cellStyle name="Header2 3 2 4 4 8 4" xfId="34151" xr:uid="{00000000-0005-0000-0000-0000A7500000}"/>
    <cellStyle name="Header2 3 2 4 4 9" xfId="18449" xr:uid="{00000000-0005-0000-0000-0000A8500000}"/>
    <cellStyle name="Header2 3 2 4 4 9 2" xfId="30266" xr:uid="{00000000-0005-0000-0000-0000A9500000}"/>
    <cellStyle name="Header2 3 2 4 4 9 2 2" xfId="40265" xr:uid="{00000000-0005-0000-0000-0000AA500000}"/>
    <cellStyle name="Header2 3 2 4 4 9 3" xfId="25924" xr:uid="{00000000-0005-0000-0000-0000AB500000}"/>
    <cellStyle name="Header2 3 2 4 4 9 4" xfId="35114" xr:uid="{00000000-0005-0000-0000-0000AC500000}"/>
    <cellStyle name="Header2 3 2 4 5" xfId="7862" xr:uid="{00000000-0005-0000-0000-0000AD500000}"/>
    <cellStyle name="Header2 3 2 4 5 10" xfId="18744" xr:uid="{00000000-0005-0000-0000-0000AE500000}"/>
    <cellStyle name="Header2 3 2 4 5 10 2" xfId="30561" xr:uid="{00000000-0005-0000-0000-0000AF500000}"/>
    <cellStyle name="Header2 3 2 4 5 10 2 2" xfId="40560" xr:uid="{00000000-0005-0000-0000-0000B0500000}"/>
    <cellStyle name="Header2 3 2 4 5 10 3" xfId="26219" xr:uid="{00000000-0005-0000-0000-0000B1500000}"/>
    <cellStyle name="Header2 3 2 4 5 10 4" xfId="35409" xr:uid="{00000000-0005-0000-0000-0000B2500000}"/>
    <cellStyle name="Header2 3 2 4 5 11" xfId="20209" xr:uid="{00000000-0005-0000-0000-0000B3500000}"/>
    <cellStyle name="Header2 3 2 4 5 11 2" xfId="32026" xr:uid="{00000000-0005-0000-0000-0000B4500000}"/>
    <cellStyle name="Header2 3 2 4 5 11 2 2" xfId="42025" xr:uid="{00000000-0005-0000-0000-0000B5500000}"/>
    <cellStyle name="Header2 3 2 4 5 11 3" xfId="36874" xr:uid="{00000000-0005-0000-0000-0000B6500000}"/>
    <cellStyle name="Header2 3 2 4 5 12" xfId="23240" xr:uid="{00000000-0005-0000-0000-0000B7500000}"/>
    <cellStyle name="Header2 3 2 4 5 12 2" xfId="21981" xr:uid="{00000000-0005-0000-0000-0000B8500000}"/>
    <cellStyle name="Header2 3 2 4 5 13" xfId="22634" xr:uid="{00000000-0005-0000-0000-0000B9500000}"/>
    <cellStyle name="Header2 3 2 4 5 2" xfId="15669" xr:uid="{00000000-0005-0000-0000-0000BA500000}"/>
    <cellStyle name="Header2 3 2 4 5 2 2" xfId="19124" xr:uid="{00000000-0005-0000-0000-0000BB500000}"/>
    <cellStyle name="Header2 3 2 4 5 2 2 2" xfId="30941" xr:uid="{00000000-0005-0000-0000-0000BC500000}"/>
    <cellStyle name="Header2 3 2 4 5 2 2 2 2" xfId="40940" xr:uid="{00000000-0005-0000-0000-0000BD500000}"/>
    <cellStyle name="Header2 3 2 4 5 2 2 3" xfId="26599" xr:uid="{00000000-0005-0000-0000-0000BE500000}"/>
    <cellStyle name="Header2 3 2 4 5 2 2 4" xfId="35789" xr:uid="{00000000-0005-0000-0000-0000BF500000}"/>
    <cellStyle name="Header2 3 2 4 5 2 3" xfId="19730" xr:uid="{00000000-0005-0000-0000-0000C0500000}"/>
    <cellStyle name="Header2 3 2 4 5 2 3 2" xfId="31547" xr:uid="{00000000-0005-0000-0000-0000C1500000}"/>
    <cellStyle name="Header2 3 2 4 5 2 3 2 2" xfId="41546" xr:uid="{00000000-0005-0000-0000-0000C2500000}"/>
    <cellStyle name="Header2 3 2 4 5 2 3 3" xfId="27205" xr:uid="{00000000-0005-0000-0000-0000C3500000}"/>
    <cellStyle name="Header2 3 2 4 5 2 3 4" xfId="36395" xr:uid="{00000000-0005-0000-0000-0000C4500000}"/>
    <cellStyle name="Header2 3 2 4 5 2 4" xfId="18909" xr:uid="{00000000-0005-0000-0000-0000C5500000}"/>
    <cellStyle name="Header2 3 2 4 5 2 4 2" xfId="30726" xr:uid="{00000000-0005-0000-0000-0000C6500000}"/>
    <cellStyle name="Header2 3 2 4 5 2 4 2 2" xfId="40725" xr:uid="{00000000-0005-0000-0000-0000C7500000}"/>
    <cellStyle name="Header2 3 2 4 5 2 4 3" xfId="26384" xr:uid="{00000000-0005-0000-0000-0000C8500000}"/>
    <cellStyle name="Header2 3 2 4 5 2 4 4" xfId="35574" xr:uid="{00000000-0005-0000-0000-0000C9500000}"/>
    <cellStyle name="Header2 3 2 4 5 2 5" xfId="20539" xr:uid="{00000000-0005-0000-0000-0000CA500000}"/>
    <cellStyle name="Header2 3 2 4 5 2 5 2" xfId="32356" xr:uid="{00000000-0005-0000-0000-0000CB500000}"/>
    <cellStyle name="Header2 3 2 4 5 2 5 2 2" xfId="42355" xr:uid="{00000000-0005-0000-0000-0000CC500000}"/>
    <cellStyle name="Header2 3 2 4 5 2 5 3" xfId="37204" xr:uid="{00000000-0005-0000-0000-0000CD500000}"/>
    <cellStyle name="Header2 3 2 4 5 2 6" xfId="23547" xr:uid="{00000000-0005-0000-0000-0000CE500000}"/>
    <cellStyle name="Header2 3 2 4 5 2 6 2" xfId="21847" xr:uid="{00000000-0005-0000-0000-0000CF500000}"/>
    <cellStyle name="Header2 3 2 4 5 2 7" xfId="23011" xr:uid="{00000000-0005-0000-0000-0000D0500000}"/>
    <cellStyle name="Header2 3 2 4 5 2 7 2" xfId="21313" xr:uid="{00000000-0005-0000-0000-0000D1500000}"/>
    <cellStyle name="Header2 3 2 4 5 2 8" xfId="22425" xr:uid="{00000000-0005-0000-0000-0000D2500000}"/>
    <cellStyle name="Header2 3 2 4 5 3" xfId="16250" xr:uid="{00000000-0005-0000-0000-0000D3500000}"/>
    <cellStyle name="Header2 3 2 4 5 3 2" xfId="19420" xr:uid="{00000000-0005-0000-0000-0000D4500000}"/>
    <cellStyle name="Header2 3 2 4 5 3 2 2" xfId="31237" xr:uid="{00000000-0005-0000-0000-0000D5500000}"/>
    <cellStyle name="Header2 3 2 4 5 3 2 2 2" xfId="41236" xr:uid="{00000000-0005-0000-0000-0000D6500000}"/>
    <cellStyle name="Header2 3 2 4 5 3 2 3" xfId="26895" xr:uid="{00000000-0005-0000-0000-0000D7500000}"/>
    <cellStyle name="Header2 3 2 4 5 3 2 4" xfId="36085" xr:uid="{00000000-0005-0000-0000-0000D8500000}"/>
    <cellStyle name="Header2 3 2 4 5 3 3" xfId="20026" xr:uid="{00000000-0005-0000-0000-0000D9500000}"/>
    <cellStyle name="Header2 3 2 4 5 3 3 2" xfId="31843" xr:uid="{00000000-0005-0000-0000-0000DA500000}"/>
    <cellStyle name="Header2 3 2 4 5 3 3 2 2" xfId="41842" xr:uid="{00000000-0005-0000-0000-0000DB500000}"/>
    <cellStyle name="Header2 3 2 4 5 3 3 3" xfId="27501" xr:uid="{00000000-0005-0000-0000-0000DC500000}"/>
    <cellStyle name="Header2 3 2 4 5 3 3 4" xfId="36691" xr:uid="{00000000-0005-0000-0000-0000DD500000}"/>
    <cellStyle name="Header2 3 2 4 5 3 4" xfId="18076" xr:uid="{00000000-0005-0000-0000-0000DE500000}"/>
    <cellStyle name="Header2 3 2 4 5 3 4 2" xfId="29893" xr:uid="{00000000-0005-0000-0000-0000DF500000}"/>
    <cellStyle name="Header2 3 2 4 5 3 4 2 2" xfId="39892" xr:uid="{00000000-0005-0000-0000-0000E0500000}"/>
    <cellStyle name="Header2 3 2 4 5 3 4 3" xfId="25651" xr:uid="{00000000-0005-0000-0000-0000E1500000}"/>
    <cellStyle name="Header2 3 2 4 5 3 4 4" xfId="34741" xr:uid="{00000000-0005-0000-0000-0000E2500000}"/>
    <cellStyle name="Header2 3 2 4 5 3 5" xfId="20835" xr:uid="{00000000-0005-0000-0000-0000E3500000}"/>
    <cellStyle name="Header2 3 2 4 5 3 5 2" xfId="32652" xr:uid="{00000000-0005-0000-0000-0000E4500000}"/>
    <cellStyle name="Header2 3 2 4 5 3 5 2 2" xfId="42651" xr:uid="{00000000-0005-0000-0000-0000E5500000}"/>
    <cellStyle name="Header2 3 2 4 5 3 5 3" xfId="37500" xr:uid="{00000000-0005-0000-0000-0000E6500000}"/>
    <cellStyle name="Header2 3 2 4 5 3 6" xfId="28067" xr:uid="{00000000-0005-0000-0000-0000E7500000}"/>
    <cellStyle name="Header2 3 2 4 5 3 6 2" xfId="38066" xr:uid="{00000000-0005-0000-0000-0000E8500000}"/>
    <cellStyle name="Header2 3 2 4 5 3 7" xfId="22250" xr:uid="{00000000-0005-0000-0000-0000E9500000}"/>
    <cellStyle name="Header2 3 2 4 5 4" xfId="15961" xr:uid="{00000000-0005-0000-0000-0000EA500000}"/>
    <cellStyle name="Header2 3 2 4 5 4 2" xfId="27778" xr:uid="{00000000-0005-0000-0000-0000EB500000}"/>
    <cellStyle name="Header2 3 2 4 5 4 2 2" xfId="37777" xr:uid="{00000000-0005-0000-0000-0000EC500000}"/>
    <cellStyle name="Header2 3 2 4 5 4 3" xfId="23839" xr:uid="{00000000-0005-0000-0000-0000ED500000}"/>
    <cellStyle name="Header2 3 2 4 5 4 4" xfId="32929" xr:uid="{00000000-0005-0000-0000-0000EE500000}"/>
    <cellStyle name="Header2 3 2 4 5 5" xfId="16600" xr:uid="{00000000-0005-0000-0000-0000EF500000}"/>
    <cellStyle name="Header2 3 2 4 5 5 2" xfId="28417" xr:uid="{00000000-0005-0000-0000-0000F0500000}"/>
    <cellStyle name="Header2 3 2 4 5 5 2 2" xfId="38416" xr:uid="{00000000-0005-0000-0000-0000F1500000}"/>
    <cellStyle name="Header2 3 2 4 5 5 3" xfId="24175" xr:uid="{00000000-0005-0000-0000-0000F2500000}"/>
    <cellStyle name="Header2 3 2 4 5 5 4" xfId="33265" xr:uid="{00000000-0005-0000-0000-0000F3500000}"/>
    <cellStyle name="Header2 3 2 4 5 6" xfId="16896" xr:uid="{00000000-0005-0000-0000-0000F4500000}"/>
    <cellStyle name="Header2 3 2 4 5 6 2" xfId="28713" xr:uid="{00000000-0005-0000-0000-0000F5500000}"/>
    <cellStyle name="Header2 3 2 4 5 6 2 2" xfId="38712" xr:uid="{00000000-0005-0000-0000-0000F6500000}"/>
    <cellStyle name="Header2 3 2 4 5 6 3" xfId="24471" xr:uid="{00000000-0005-0000-0000-0000F7500000}"/>
    <cellStyle name="Header2 3 2 4 5 6 4" xfId="33561" xr:uid="{00000000-0005-0000-0000-0000F8500000}"/>
    <cellStyle name="Header2 3 2 4 5 7" xfId="17184" xr:uid="{00000000-0005-0000-0000-0000F9500000}"/>
    <cellStyle name="Header2 3 2 4 5 7 2" xfId="29001" xr:uid="{00000000-0005-0000-0000-0000FA500000}"/>
    <cellStyle name="Header2 3 2 4 5 7 2 2" xfId="39000" xr:uid="{00000000-0005-0000-0000-0000FB500000}"/>
    <cellStyle name="Header2 3 2 4 5 7 3" xfId="24759" xr:uid="{00000000-0005-0000-0000-0000FC500000}"/>
    <cellStyle name="Header2 3 2 4 5 7 4" xfId="33849" xr:uid="{00000000-0005-0000-0000-0000FD500000}"/>
    <cellStyle name="Header2 3 2 4 5 8" xfId="17487" xr:uid="{00000000-0005-0000-0000-0000FE500000}"/>
    <cellStyle name="Header2 3 2 4 5 8 2" xfId="29304" xr:uid="{00000000-0005-0000-0000-0000FF500000}"/>
    <cellStyle name="Header2 3 2 4 5 8 2 2" xfId="39303" xr:uid="{00000000-0005-0000-0000-000000510000}"/>
    <cellStyle name="Header2 3 2 4 5 8 3" xfId="25062" xr:uid="{00000000-0005-0000-0000-000001510000}"/>
    <cellStyle name="Header2 3 2 4 5 8 4" xfId="34152" xr:uid="{00000000-0005-0000-0000-000002510000}"/>
    <cellStyle name="Header2 3 2 4 5 9" xfId="18448" xr:uid="{00000000-0005-0000-0000-000003510000}"/>
    <cellStyle name="Header2 3 2 4 5 9 2" xfId="30265" xr:uid="{00000000-0005-0000-0000-000004510000}"/>
    <cellStyle name="Header2 3 2 4 5 9 2 2" xfId="40264" xr:uid="{00000000-0005-0000-0000-000005510000}"/>
    <cellStyle name="Header2 3 2 4 5 9 3" xfId="25923" xr:uid="{00000000-0005-0000-0000-000006510000}"/>
    <cellStyle name="Header2 3 2 4 5 9 4" xfId="35113" xr:uid="{00000000-0005-0000-0000-000007510000}"/>
    <cellStyle name="Header2 3 2 4 6" xfId="7863" xr:uid="{00000000-0005-0000-0000-000008510000}"/>
    <cellStyle name="Header2 3 2 4 6 10" xfId="18743" xr:uid="{00000000-0005-0000-0000-000009510000}"/>
    <cellStyle name="Header2 3 2 4 6 10 2" xfId="30560" xr:uid="{00000000-0005-0000-0000-00000A510000}"/>
    <cellStyle name="Header2 3 2 4 6 10 2 2" xfId="40559" xr:uid="{00000000-0005-0000-0000-00000B510000}"/>
    <cellStyle name="Header2 3 2 4 6 10 3" xfId="26218" xr:uid="{00000000-0005-0000-0000-00000C510000}"/>
    <cellStyle name="Header2 3 2 4 6 10 4" xfId="35408" xr:uid="{00000000-0005-0000-0000-00000D510000}"/>
    <cellStyle name="Header2 3 2 4 6 11" xfId="20360" xr:uid="{00000000-0005-0000-0000-00000E510000}"/>
    <cellStyle name="Header2 3 2 4 6 11 2" xfId="32177" xr:uid="{00000000-0005-0000-0000-00000F510000}"/>
    <cellStyle name="Header2 3 2 4 6 11 2 2" xfId="42176" xr:uid="{00000000-0005-0000-0000-000010510000}"/>
    <cellStyle name="Header2 3 2 4 6 11 3" xfId="37025" xr:uid="{00000000-0005-0000-0000-000011510000}"/>
    <cellStyle name="Header2 3 2 4 6 12" xfId="23239" xr:uid="{00000000-0005-0000-0000-000012510000}"/>
    <cellStyle name="Header2 3 2 4 6 12 2" xfId="21982" xr:uid="{00000000-0005-0000-0000-000013510000}"/>
    <cellStyle name="Header2 3 2 4 6 13" xfId="22633" xr:uid="{00000000-0005-0000-0000-000014510000}"/>
    <cellStyle name="Header2 3 2 4 6 2" xfId="15670" xr:uid="{00000000-0005-0000-0000-000015510000}"/>
    <cellStyle name="Header2 3 2 4 6 2 2" xfId="19123" xr:uid="{00000000-0005-0000-0000-000016510000}"/>
    <cellStyle name="Header2 3 2 4 6 2 2 2" xfId="30940" xr:uid="{00000000-0005-0000-0000-000017510000}"/>
    <cellStyle name="Header2 3 2 4 6 2 2 2 2" xfId="40939" xr:uid="{00000000-0005-0000-0000-000018510000}"/>
    <cellStyle name="Header2 3 2 4 6 2 2 3" xfId="26598" xr:uid="{00000000-0005-0000-0000-000019510000}"/>
    <cellStyle name="Header2 3 2 4 6 2 2 4" xfId="35788" xr:uid="{00000000-0005-0000-0000-00001A510000}"/>
    <cellStyle name="Header2 3 2 4 6 2 3" xfId="19729" xr:uid="{00000000-0005-0000-0000-00001B510000}"/>
    <cellStyle name="Header2 3 2 4 6 2 3 2" xfId="31546" xr:uid="{00000000-0005-0000-0000-00001C510000}"/>
    <cellStyle name="Header2 3 2 4 6 2 3 2 2" xfId="41545" xr:uid="{00000000-0005-0000-0000-00001D510000}"/>
    <cellStyle name="Header2 3 2 4 6 2 3 3" xfId="27204" xr:uid="{00000000-0005-0000-0000-00001E510000}"/>
    <cellStyle name="Header2 3 2 4 6 2 3 4" xfId="36394" xr:uid="{00000000-0005-0000-0000-00001F510000}"/>
    <cellStyle name="Header2 3 2 4 6 2 4" xfId="18910" xr:uid="{00000000-0005-0000-0000-000020510000}"/>
    <cellStyle name="Header2 3 2 4 6 2 4 2" xfId="30727" xr:uid="{00000000-0005-0000-0000-000021510000}"/>
    <cellStyle name="Header2 3 2 4 6 2 4 2 2" xfId="40726" xr:uid="{00000000-0005-0000-0000-000022510000}"/>
    <cellStyle name="Header2 3 2 4 6 2 4 3" xfId="26385" xr:uid="{00000000-0005-0000-0000-000023510000}"/>
    <cellStyle name="Header2 3 2 4 6 2 4 4" xfId="35575" xr:uid="{00000000-0005-0000-0000-000024510000}"/>
    <cellStyle name="Header2 3 2 4 6 2 5" xfId="20538" xr:uid="{00000000-0005-0000-0000-000025510000}"/>
    <cellStyle name="Header2 3 2 4 6 2 5 2" xfId="32355" xr:uid="{00000000-0005-0000-0000-000026510000}"/>
    <cellStyle name="Header2 3 2 4 6 2 5 2 2" xfId="42354" xr:uid="{00000000-0005-0000-0000-000027510000}"/>
    <cellStyle name="Header2 3 2 4 6 2 5 3" xfId="37203" xr:uid="{00000000-0005-0000-0000-000028510000}"/>
    <cellStyle name="Header2 3 2 4 6 2 6" xfId="23548" xr:uid="{00000000-0005-0000-0000-000029510000}"/>
    <cellStyle name="Header2 3 2 4 6 2 6 2" xfId="21027" xr:uid="{00000000-0005-0000-0000-00002A510000}"/>
    <cellStyle name="Header2 3 2 4 6 2 7" xfId="22845" xr:uid="{00000000-0005-0000-0000-00002B510000}"/>
    <cellStyle name="Header2 3 2 4 6 2 7 2" xfId="21387" xr:uid="{00000000-0005-0000-0000-00002C510000}"/>
    <cellStyle name="Header2 3 2 4 6 2 8" xfId="22426" xr:uid="{00000000-0005-0000-0000-00002D510000}"/>
    <cellStyle name="Header2 3 2 4 6 3" xfId="16251" xr:uid="{00000000-0005-0000-0000-00002E510000}"/>
    <cellStyle name="Header2 3 2 4 6 3 2" xfId="19419" xr:uid="{00000000-0005-0000-0000-00002F510000}"/>
    <cellStyle name="Header2 3 2 4 6 3 2 2" xfId="31236" xr:uid="{00000000-0005-0000-0000-000030510000}"/>
    <cellStyle name="Header2 3 2 4 6 3 2 2 2" xfId="41235" xr:uid="{00000000-0005-0000-0000-000031510000}"/>
    <cellStyle name="Header2 3 2 4 6 3 2 3" xfId="26894" xr:uid="{00000000-0005-0000-0000-000032510000}"/>
    <cellStyle name="Header2 3 2 4 6 3 2 4" xfId="36084" xr:uid="{00000000-0005-0000-0000-000033510000}"/>
    <cellStyle name="Header2 3 2 4 6 3 3" xfId="20025" xr:uid="{00000000-0005-0000-0000-000034510000}"/>
    <cellStyle name="Header2 3 2 4 6 3 3 2" xfId="31842" xr:uid="{00000000-0005-0000-0000-000035510000}"/>
    <cellStyle name="Header2 3 2 4 6 3 3 2 2" xfId="41841" xr:uid="{00000000-0005-0000-0000-000036510000}"/>
    <cellStyle name="Header2 3 2 4 6 3 3 3" xfId="27500" xr:uid="{00000000-0005-0000-0000-000037510000}"/>
    <cellStyle name="Header2 3 2 4 6 3 3 4" xfId="36690" xr:uid="{00000000-0005-0000-0000-000038510000}"/>
    <cellStyle name="Header2 3 2 4 6 3 4" xfId="17773" xr:uid="{00000000-0005-0000-0000-000039510000}"/>
    <cellStyle name="Header2 3 2 4 6 3 4 2" xfId="29590" xr:uid="{00000000-0005-0000-0000-00003A510000}"/>
    <cellStyle name="Header2 3 2 4 6 3 4 2 2" xfId="39589" xr:uid="{00000000-0005-0000-0000-00003B510000}"/>
    <cellStyle name="Header2 3 2 4 6 3 4 3" xfId="25348" xr:uid="{00000000-0005-0000-0000-00003C510000}"/>
    <cellStyle name="Header2 3 2 4 6 3 4 4" xfId="34438" xr:uid="{00000000-0005-0000-0000-00003D510000}"/>
    <cellStyle name="Header2 3 2 4 6 3 5" xfId="20834" xr:uid="{00000000-0005-0000-0000-00003E510000}"/>
    <cellStyle name="Header2 3 2 4 6 3 5 2" xfId="32651" xr:uid="{00000000-0005-0000-0000-00003F510000}"/>
    <cellStyle name="Header2 3 2 4 6 3 5 2 2" xfId="42650" xr:uid="{00000000-0005-0000-0000-000040510000}"/>
    <cellStyle name="Header2 3 2 4 6 3 5 3" xfId="37499" xr:uid="{00000000-0005-0000-0000-000041510000}"/>
    <cellStyle name="Header2 3 2 4 6 3 6" xfId="28068" xr:uid="{00000000-0005-0000-0000-000042510000}"/>
    <cellStyle name="Header2 3 2 4 6 3 6 2" xfId="38067" xr:uid="{00000000-0005-0000-0000-000043510000}"/>
    <cellStyle name="Header2 3 2 4 6 3 7" xfId="21518" xr:uid="{00000000-0005-0000-0000-000044510000}"/>
    <cellStyle name="Header2 3 2 4 6 4" xfId="15962" xr:uid="{00000000-0005-0000-0000-000045510000}"/>
    <cellStyle name="Header2 3 2 4 6 4 2" xfId="27779" xr:uid="{00000000-0005-0000-0000-000046510000}"/>
    <cellStyle name="Header2 3 2 4 6 4 2 2" xfId="37778" xr:uid="{00000000-0005-0000-0000-000047510000}"/>
    <cellStyle name="Header2 3 2 4 6 4 3" xfId="23840" xr:uid="{00000000-0005-0000-0000-000048510000}"/>
    <cellStyle name="Header2 3 2 4 6 4 4" xfId="32930" xr:uid="{00000000-0005-0000-0000-000049510000}"/>
    <cellStyle name="Header2 3 2 4 6 5" xfId="16599" xr:uid="{00000000-0005-0000-0000-00004A510000}"/>
    <cellStyle name="Header2 3 2 4 6 5 2" xfId="28416" xr:uid="{00000000-0005-0000-0000-00004B510000}"/>
    <cellStyle name="Header2 3 2 4 6 5 2 2" xfId="38415" xr:uid="{00000000-0005-0000-0000-00004C510000}"/>
    <cellStyle name="Header2 3 2 4 6 5 3" xfId="24174" xr:uid="{00000000-0005-0000-0000-00004D510000}"/>
    <cellStyle name="Header2 3 2 4 6 5 4" xfId="33264" xr:uid="{00000000-0005-0000-0000-00004E510000}"/>
    <cellStyle name="Header2 3 2 4 6 6" xfId="16895" xr:uid="{00000000-0005-0000-0000-00004F510000}"/>
    <cellStyle name="Header2 3 2 4 6 6 2" xfId="28712" xr:uid="{00000000-0005-0000-0000-000050510000}"/>
    <cellStyle name="Header2 3 2 4 6 6 2 2" xfId="38711" xr:uid="{00000000-0005-0000-0000-000051510000}"/>
    <cellStyle name="Header2 3 2 4 6 6 3" xfId="24470" xr:uid="{00000000-0005-0000-0000-000052510000}"/>
    <cellStyle name="Header2 3 2 4 6 6 4" xfId="33560" xr:uid="{00000000-0005-0000-0000-000053510000}"/>
    <cellStyle name="Header2 3 2 4 6 7" xfId="17185" xr:uid="{00000000-0005-0000-0000-000054510000}"/>
    <cellStyle name="Header2 3 2 4 6 7 2" xfId="29002" xr:uid="{00000000-0005-0000-0000-000055510000}"/>
    <cellStyle name="Header2 3 2 4 6 7 2 2" xfId="39001" xr:uid="{00000000-0005-0000-0000-000056510000}"/>
    <cellStyle name="Header2 3 2 4 6 7 3" xfId="24760" xr:uid="{00000000-0005-0000-0000-000057510000}"/>
    <cellStyle name="Header2 3 2 4 6 7 4" xfId="33850" xr:uid="{00000000-0005-0000-0000-000058510000}"/>
    <cellStyle name="Header2 3 2 4 6 8" xfId="17488" xr:uid="{00000000-0005-0000-0000-000059510000}"/>
    <cellStyle name="Header2 3 2 4 6 8 2" xfId="29305" xr:uid="{00000000-0005-0000-0000-00005A510000}"/>
    <cellStyle name="Header2 3 2 4 6 8 2 2" xfId="39304" xr:uid="{00000000-0005-0000-0000-00005B510000}"/>
    <cellStyle name="Header2 3 2 4 6 8 3" xfId="25063" xr:uid="{00000000-0005-0000-0000-00005C510000}"/>
    <cellStyle name="Header2 3 2 4 6 8 4" xfId="34153" xr:uid="{00000000-0005-0000-0000-00005D510000}"/>
    <cellStyle name="Header2 3 2 4 6 9" xfId="18447" xr:uid="{00000000-0005-0000-0000-00005E510000}"/>
    <cellStyle name="Header2 3 2 4 6 9 2" xfId="30264" xr:uid="{00000000-0005-0000-0000-00005F510000}"/>
    <cellStyle name="Header2 3 2 4 6 9 2 2" xfId="40263" xr:uid="{00000000-0005-0000-0000-000060510000}"/>
    <cellStyle name="Header2 3 2 4 6 9 3" xfId="25922" xr:uid="{00000000-0005-0000-0000-000061510000}"/>
    <cellStyle name="Header2 3 2 4 6 9 4" xfId="35112" xr:uid="{00000000-0005-0000-0000-000062510000}"/>
    <cellStyle name="Header2 3 2 4 7" xfId="15659" xr:uid="{00000000-0005-0000-0000-000063510000}"/>
    <cellStyle name="Header2 3 2 4 7 2" xfId="19134" xr:uid="{00000000-0005-0000-0000-000064510000}"/>
    <cellStyle name="Header2 3 2 4 7 2 2" xfId="30951" xr:uid="{00000000-0005-0000-0000-000065510000}"/>
    <cellStyle name="Header2 3 2 4 7 2 2 2" xfId="40950" xr:uid="{00000000-0005-0000-0000-000066510000}"/>
    <cellStyle name="Header2 3 2 4 7 2 3" xfId="26609" xr:uid="{00000000-0005-0000-0000-000067510000}"/>
    <cellStyle name="Header2 3 2 4 7 2 4" xfId="35799" xr:uid="{00000000-0005-0000-0000-000068510000}"/>
    <cellStyle name="Header2 3 2 4 7 3" xfId="19740" xr:uid="{00000000-0005-0000-0000-000069510000}"/>
    <cellStyle name="Header2 3 2 4 7 3 2" xfId="31557" xr:uid="{00000000-0005-0000-0000-00006A510000}"/>
    <cellStyle name="Header2 3 2 4 7 3 2 2" xfId="41556" xr:uid="{00000000-0005-0000-0000-00006B510000}"/>
    <cellStyle name="Header2 3 2 4 7 3 3" xfId="27215" xr:uid="{00000000-0005-0000-0000-00006C510000}"/>
    <cellStyle name="Header2 3 2 4 7 3 4" xfId="36405" xr:uid="{00000000-0005-0000-0000-00006D510000}"/>
    <cellStyle name="Header2 3 2 4 7 4" xfId="17700" xr:uid="{00000000-0005-0000-0000-00006E510000}"/>
    <cellStyle name="Header2 3 2 4 7 4 2" xfId="29517" xr:uid="{00000000-0005-0000-0000-00006F510000}"/>
    <cellStyle name="Header2 3 2 4 7 4 2 2" xfId="39516" xr:uid="{00000000-0005-0000-0000-000070510000}"/>
    <cellStyle name="Header2 3 2 4 7 4 3" xfId="25275" xr:uid="{00000000-0005-0000-0000-000071510000}"/>
    <cellStyle name="Header2 3 2 4 7 4 4" xfId="34365" xr:uid="{00000000-0005-0000-0000-000072510000}"/>
    <cellStyle name="Header2 3 2 4 7 5" xfId="20549" xr:uid="{00000000-0005-0000-0000-000073510000}"/>
    <cellStyle name="Header2 3 2 4 7 5 2" xfId="32366" xr:uid="{00000000-0005-0000-0000-000074510000}"/>
    <cellStyle name="Header2 3 2 4 7 5 2 2" xfId="42365" xr:uid="{00000000-0005-0000-0000-000075510000}"/>
    <cellStyle name="Header2 3 2 4 7 5 3" xfId="37214" xr:uid="{00000000-0005-0000-0000-000076510000}"/>
    <cellStyle name="Header2 3 2 4 7 6" xfId="23537" xr:uid="{00000000-0005-0000-0000-000077510000}"/>
    <cellStyle name="Header2 3 2 4 7 6 2" xfId="21852" xr:uid="{00000000-0005-0000-0000-000078510000}"/>
    <cellStyle name="Header2 3 2 4 7 7" xfId="23016" xr:uid="{00000000-0005-0000-0000-000079510000}"/>
    <cellStyle name="Header2 3 2 4 7 7 2" xfId="21310" xr:uid="{00000000-0005-0000-0000-00007A510000}"/>
    <cellStyle name="Header2 3 2 4 7 8" xfId="22416" xr:uid="{00000000-0005-0000-0000-00007B510000}"/>
    <cellStyle name="Header2 3 2 4 8" xfId="16240" xr:uid="{00000000-0005-0000-0000-00007C510000}"/>
    <cellStyle name="Header2 3 2 4 8 2" xfId="19429" xr:uid="{00000000-0005-0000-0000-00007D510000}"/>
    <cellStyle name="Header2 3 2 4 8 2 2" xfId="31246" xr:uid="{00000000-0005-0000-0000-00007E510000}"/>
    <cellStyle name="Header2 3 2 4 8 2 2 2" xfId="41245" xr:uid="{00000000-0005-0000-0000-00007F510000}"/>
    <cellStyle name="Header2 3 2 4 8 2 3" xfId="26904" xr:uid="{00000000-0005-0000-0000-000080510000}"/>
    <cellStyle name="Header2 3 2 4 8 2 4" xfId="36094" xr:uid="{00000000-0005-0000-0000-000081510000}"/>
    <cellStyle name="Header2 3 2 4 8 3" xfId="20035" xr:uid="{00000000-0005-0000-0000-000082510000}"/>
    <cellStyle name="Header2 3 2 4 8 3 2" xfId="31852" xr:uid="{00000000-0005-0000-0000-000083510000}"/>
    <cellStyle name="Header2 3 2 4 8 3 2 2" xfId="41851" xr:uid="{00000000-0005-0000-0000-000084510000}"/>
    <cellStyle name="Header2 3 2 4 8 3 3" xfId="27510" xr:uid="{00000000-0005-0000-0000-000085510000}"/>
    <cellStyle name="Header2 3 2 4 8 3 4" xfId="36700" xr:uid="{00000000-0005-0000-0000-000086510000}"/>
    <cellStyle name="Header2 3 2 4 8 4" xfId="17905" xr:uid="{00000000-0005-0000-0000-000087510000}"/>
    <cellStyle name="Header2 3 2 4 8 4 2" xfId="29722" xr:uid="{00000000-0005-0000-0000-000088510000}"/>
    <cellStyle name="Header2 3 2 4 8 4 2 2" xfId="39721" xr:uid="{00000000-0005-0000-0000-000089510000}"/>
    <cellStyle name="Header2 3 2 4 8 4 3" xfId="25480" xr:uid="{00000000-0005-0000-0000-00008A510000}"/>
    <cellStyle name="Header2 3 2 4 8 4 4" xfId="34570" xr:uid="{00000000-0005-0000-0000-00008B510000}"/>
    <cellStyle name="Header2 3 2 4 8 5" xfId="20844" xr:uid="{00000000-0005-0000-0000-00008C510000}"/>
    <cellStyle name="Header2 3 2 4 8 5 2" xfId="32661" xr:uid="{00000000-0005-0000-0000-00008D510000}"/>
    <cellStyle name="Header2 3 2 4 8 5 2 2" xfId="42660" xr:uid="{00000000-0005-0000-0000-00008E510000}"/>
    <cellStyle name="Header2 3 2 4 8 5 3" xfId="37509" xr:uid="{00000000-0005-0000-0000-00008F510000}"/>
    <cellStyle name="Header2 3 2 4 8 6" xfId="28057" xr:uid="{00000000-0005-0000-0000-000090510000}"/>
    <cellStyle name="Header2 3 2 4 8 6 2" xfId="38056" xr:uid="{00000000-0005-0000-0000-000091510000}"/>
    <cellStyle name="Header2 3 2 4 8 7" xfId="21511" xr:uid="{00000000-0005-0000-0000-000092510000}"/>
    <cellStyle name="Header2 3 2 4 9" xfId="15952" xr:uid="{00000000-0005-0000-0000-000093510000}"/>
    <cellStyle name="Header2 3 2 4 9 2" xfId="27769" xr:uid="{00000000-0005-0000-0000-000094510000}"/>
    <cellStyle name="Header2 3 2 4 9 2 2" xfId="37768" xr:uid="{00000000-0005-0000-0000-000095510000}"/>
    <cellStyle name="Header2 3 2 4 9 3" xfId="23830" xr:uid="{00000000-0005-0000-0000-000096510000}"/>
    <cellStyle name="Header2 3 2 4 9 4" xfId="32920" xr:uid="{00000000-0005-0000-0000-000097510000}"/>
    <cellStyle name="Header2 3 2 5" xfId="7864" xr:uid="{00000000-0005-0000-0000-000098510000}"/>
    <cellStyle name="Header2 3 2 5 10" xfId="16598" xr:uid="{00000000-0005-0000-0000-000099510000}"/>
    <cellStyle name="Header2 3 2 5 10 2" xfId="28415" xr:uid="{00000000-0005-0000-0000-00009A510000}"/>
    <cellStyle name="Header2 3 2 5 10 2 2" xfId="38414" xr:uid="{00000000-0005-0000-0000-00009B510000}"/>
    <cellStyle name="Header2 3 2 5 10 3" xfId="24173" xr:uid="{00000000-0005-0000-0000-00009C510000}"/>
    <cellStyle name="Header2 3 2 5 10 4" xfId="33263" xr:uid="{00000000-0005-0000-0000-00009D510000}"/>
    <cellStyle name="Header2 3 2 5 11" xfId="16894" xr:uid="{00000000-0005-0000-0000-00009E510000}"/>
    <cellStyle name="Header2 3 2 5 11 2" xfId="28711" xr:uid="{00000000-0005-0000-0000-00009F510000}"/>
    <cellStyle name="Header2 3 2 5 11 2 2" xfId="38710" xr:uid="{00000000-0005-0000-0000-0000A0510000}"/>
    <cellStyle name="Header2 3 2 5 11 3" xfId="24469" xr:uid="{00000000-0005-0000-0000-0000A1510000}"/>
    <cellStyle name="Header2 3 2 5 11 4" xfId="33559" xr:uid="{00000000-0005-0000-0000-0000A2510000}"/>
    <cellStyle name="Header2 3 2 5 12" xfId="17186" xr:uid="{00000000-0005-0000-0000-0000A3510000}"/>
    <cellStyle name="Header2 3 2 5 12 2" xfId="29003" xr:uid="{00000000-0005-0000-0000-0000A4510000}"/>
    <cellStyle name="Header2 3 2 5 12 2 2" xfId="39002" xr:uid="{00000000-0005-0000-0000-0000A5510000}"/>
    <cellStyle name="Header2 3 2 5 12 3" xfId="24761" xr:uid="{00000000-0005-0000-0000-0000A6510000}"/>
    <cellStyle name="Header2 3 2 5 12 4" xfId="33851" xr:uid="{00000000-0005-0000-0000-0000A7510000}"/>
    <cellStyle name="Header2 3 2 5 13" xfId="17489" xr:uid="{00000000-0005-0000-0000-0000A8510000}"/>
    <cellStyle name="Header2 3 2 5 13 2" xfId="29306" xr:uid="{00000000-0005-0000-0000-0000A9510000}"/>
    <cellStyle name="Header2 3 2 5 13 2 2" xfId="39305" xr:uid="{00000000-0005-0000-0000-0000AA510000}"/>
    <cellStyle name="Header2 3 2 5 13 3" xfId="25064" xr:uid="{00000000-0005-0000-0000-0000AB510000}"/>
    <cellStyle name="Header2 3 2 5 13 4" xfId="34154" xr:uid="{00000000-0005-0000-0000-0000AC510000}"/>
    <cellStyle name="Header2 3 2 5 14" xfId="18446" xr:uid="{00000000-0005-0000-0000-0000AD510000}"/>
    <cellStyle name="Header2 3 2 5 14 2" xfId="30263" xr:uid="{00000000-0005-0000-0000-0000AE510000}"/>
    <cellStyle name="Header2 3 2 5 14 2 2" xfId="40262" xr:uid="{00000000-0005-0000-0000-0000AF510000}"/>
    <cellStyle name="Header2 3 2 5 14 3" xfId="25921" xr:uid="{00000000-0005-0000-0000-0000B0510000}"/>
    <cellStyle name="Header2 3 2 5 14 4" xfId="35111" xr:uid="{00000000-0005-0000-0000-0000B1510000}"/>
    <cellStyle name="Header2 3 2 5 15" xfId="18742" xr:uid="{00000000-0005-0000-0000-0000B2510000}"/>
    <cellStyle name="Header2 3 2 5 15 2" xfId="30559" xr:uid="{00000000-0005-0000-0000-0000B3510000}"/>
    <cellStyle name="Header2 3 2 5 15 2 2" xfId="40558" xr:uid="{00000000-0005-0000-0000-0000B4510000}"/>
    <cellStyle name="Header2 3 2 5 15 3" xfId="26217" xr:uid="{00000000-0005-0000-0000-0000B5510000}"/>
    <cellStyle name="Header2 3 2 5 15 4" xfId="35407" xr:uid="{00000000-0005-0000-0000-0000B6510000}"/>
    <cellStyle name="Header2 3 2 5 16" xfId="20220" xr:uid="{00000000-0005-0000-0000-0000B7510000}"/>
    <cellStyle name="Header2 3 2 5 16 2" xfId="32037" xr:uid="{00000000-0005-0000-0000-0000B8510000}"/>
    <cellStyle name="Header2 3 2 5 16 2 2" xfId="42036" xr:uid="{00000000-0005-0000-0000-0000B9510000}"/>
    <cellStyle name="Header2 3 2 5 16 3" xfId="36885" xr:uid="{00000000-0005-0000-0000-0000BA510000}"/>
    <cellStyle name="Header2 3 2 5 17" xfId="23238" xr:uid="{00000000-0005-0000-0000-0000BB510000}"/>
    <cellStyle name="Header2 3 2 5 17 2" xfId="21201" xr:uid="{00000000-0005-0000-0000-0000BC510000}"/>
    <cellStyle name="Header2 3 2 5 18" xfId="22632" xr:uid="{00000000-0005-0000-0000-0000BD510000}"/>
    <cellStyle name="Header2 3 2 5 2" xfId="7865" xr:uid="{00000000-0005-0000-0000-0000BE510000}"/>
    <cellStyle name="Header2 3 2 5 2 10" xfId="17187" xr:uid="{00000000-0005-0000-0000-0000BF510000}"/>
    <cellStyle name="Header2 3 2 5 2 10 2" xfId="29004" xr:uid="{00000000-0005-0000-0000-0000C0510000}"/>
    <cellStyle name="Header2 3 2 5 2 10 2 2" xfId="39003" xr:uid="{00000000-0005-0000-0000-0000C1510000}"/>
    <cellStyle name="Header2 3 2 5 2 10 3" xfId="24762" xr:uid="{00000000-0005-0000-0000-0000C2510000}"/>
    <cellStyle name="Header2 3 2 5 2 10 4" xfId="33852" xr:uid="{00000000-0005-0000-0000-0000C3510000}"/>
    <cellStyle name="Header2 3 2 5 2 11" xfId="17490" xr:uid="{00000000-0005-0000-0000-0000C4510000}"/>
    <cellStyle name="Header2 3 2 5 2 11 2" xfId="29307" xr:uid="{00000000-0005-0000-0000-0000C5510000}"/>
    <cellStyle name="Header2 3 2 5 2 11 2 2" xfId="39306" xr:uid="{00000000-0005-0000-0000-0000C6510000}"/>
    <cellStyle name="Header2 3 2 5 2 11 3" xfId="25065" xr:uid="{00000000-0005-0000-0000-0000C7510000}"/>
    <cellStyle name="Header2 3 2 5 2 11 4" xfId="34155" xr:uid="{00000000-0005-0000-0000-0000C8510000}"/>
    <cellStyle name="Header2 3 2 5 2 12" xfId="18445" xr:uid="{00000000-0005-0000-0000-0000C9510000}"/>
    <cellStyle name="Header2 3 2 5 2 12 2" xfId="30262" xr:uid="{00000000-0005-0000-0000-0000CA510000}"/>
    <cellStyle name="Header2 3 2 5 2 12 2 2" xfId="40261" xr:uid="{00000000-0005-0000-0000-0000CB510000}"/>
    <cellStyle name="Header2 3 2 5 2 12 3" xfId="25920" xr:uid="{00000000-0005-0000-0000-0000CC510000}"/>
    <cellStyle name="Header2 3 2 5 2 12 4" xfId="35110" xr:uid="{00000000-0005-0000-0000-0000CD510000}"/>
    <cellStyle name="Header2 3 2 5 2 13" xfId="18741" xr:uid="{00000000-0005-0000-0000-0000CE510000}"/>
    <cellStyle name="Header2 3 2 5 2 13 2" xfId="30558" xr:uid="{00000000-0005-0000-0000-0000CF510000}"/>
    <cellStyle name="Header2 3 2 5 2 13 2 2" xfId="40557" xr:uid="{00000000-0005-0000-0000-0000D0510000}"/>
    <cellStyle name="Header2 3 2 5 2 13 3" xfId="26216" xr:uid="{00000000-0005-0000-0000-0000D1510000}"/>
    <cellStyle name="Header2 3 2 5 2 13 4" xfId="35406" xr:uid="{00000000-0005-0000-0000-0000D2510000}"/>
    <cellStyle name="Header2 3 2 5 2 14" xfId="20319" xr:uid="{00000000-0005-0000-0000-0000D3510000}"/>
    <cellStyle name="Header2 3 2 5 2 14 2" xfId="32136" xr:uid="{00000000-0005-0000-0000-0000D4510000}"/>
    <cellStyle name="Header2 3 2 5 2 14 2 2" xfId="42135" xr:uid="{00000000-0005-0000-0000-0000D5510000}"/>
    <cellStyle name="Header2 3 2 5 2 14 3" xfId="36984" xr:uid="{00000000-0005-0000-0000-0000D6510000}"/>
    <cellStyle name="Header2 3 2 5 2 15" xfId="23237" xr:uid="{00000000-0005-0000-0000-0000D7510000}"/>
    <cellStyle name="Header2 3 2 5 2 15 2" xfId="21202" xr:uid="{00000000-0005-0000-0000-0000D8510000}"/>
    <cellStyle name="Header2 3 2 5 2 16" xfId="22631" xr:uid="{00000000-0005-0000-0000-0000D9510000}"/>
    <cellStyle name="Header2 3 2 5 2 2" xfId="7866" xr:uid="{00000000-0005-0000-0000-0000DA510000}"/>
    <cellStyle name="Header2 3 2 5 2 2 10" xfId="18740" xr:uid="{00000000-0005-0000-0000-0000DB510000}"/>
    <cellStyle name="Header2 3 2 5 2 2 10 2" xfId="30557" xr:uid="{00000000-0005-0000-0000-0000DC510000}"/>
    <cellStyle name="Header2 3 2 5 2 2 10 2 2" xfId="40556" xr:uid="{00000000-0005-0000-0000-0000DD510000}"/>
    <cellStyle name="Header2 3 2 5 2 2 10 3" xfId="26215" xr:uid="{00000000-0005-0000-0000-0000DE510000}"/>
    <cellStyle name="Header2 3 2 5 2 2 10 4" xfId="35405" xr:uid="{00000000-0005-0000-0000-0000DF510000}"/>
    <cellStyle name="Header2 3 2 5 2 2 11" xfId="18251" xr:uid="{00000000-0005-0000-0000-0000E0510000}"/>
    <cellStyle name="Header2 3 2 5 2 2 11 2" xfId="30068" xr:uid="{00000000-0005-0000-0000-0000E1510000}"/>
    <cellStyle name="Header2 3 2 5 2 2 11 2 2" xfId="40067" xr:uid="{00000000-0005-0000-0000-0000E2510000}"/>
    <cellStyle name="Header2 3 2 5 2 2 11 3" xfId="34916" xr:uid="{00000000-0005-0000-0000-0000E3510000}"/>
    <cellStyle name="Header2 3 2 5 2 2 12" xfId="23236" xr:uid="{00000000-0005-0000-0000-0000E4510000}"/>
    <cellStyle name="Header2 3 2 5 2 2 12 2" xfId="21203" xr:uid="{00000000-0005-0000-0000-0000E5510000}"/>
    <cellStyle name="Header2 3 2 5 2 2 13" xfId="22630" xr:uid="{00000000-0005-0000-0000-0000E6510000}"/>
    <cellStyle name="Header2 3 2 5 2 2 2" xfId="15673" xr:uid="{00000000-0005-0000-0000-0000E7510000}"/>
    <cellStyle name="Header2 3 2 5 2 2 2 2" xfId="19120" xr:uid="{00000000-0005-0000-0000-0000E8510000}"/>
    <cellStyle name="Header2 3 2 5 2 2 2 2 2" xfId="30937" xr:uid="{00000000-0005-0000-0000-0000E9510000}"/>
    <cellStyle name="Header2 3 2 5 2 2 2 2 2 2" xfId="40936" xr:uid="{00000000-0005-0000-0000-0000EA510000}"/>
    <cellStyle name="Header2 3 2 5 2 2 2 2 3" xfId="26595" xr:uid="{00000000-0005-0000-0000-0000EB510000}"/>
    <cellStyle name="Header2 3 2 5 2 2 2 2 4" xfId="35785" xr:uid="{00000000-0005-0000-0000-0000EC510000}"/>
    <cellStyle name="Header2 3 2 5 2 2 2 3" xfId="19726" xr:uid="{00000000-0005-0000-0000-0000ED510000}"/>
    <cellStyle name="Header2 3 2 5 2 2 2 3 2" xfId="31543" xr:uid="{00000000-0005-0000-0000-0000EE510000}"/>
    <cellStyle name="Header2 3 2 5 2 2 2 3 2 2" xfId="41542" xr:uid="{00000000-0005-0000-0000-0000EF510000}"/>
    <cellStyle name="Header2 3 2 5 2 2 2 3 3" xfId="27201" xr:uid="{00000000-0005-0000-0000-0000F0510000}"/>
    <cellStyle name="Header2 3 2 5 2 2 2 3 4" xfId="36391" xr:uid="{00000000-0005-0000-0000-0000F1510000}"/>
    <cellStyle name="Header2 3 2 5 2 2 2 4" xfId="17979" xr:uid="{00000000-0005-0000-0000-0000F2510000}"/>
    <cellStyle name="Header2 3 2 5 2 2 2 4 2" xfId="29796" xr:uid="{00000000-0005-0000-0000-0000F3510000}"/>
    <cellStyle name="Header2 3 2 5 2 2 2 4 2 2" xfId="39795" xr:uid="{00000000-0005-0000-0000-0000F4510000}"/>
    <cellStyle name="Header2 3 2 5 2 2 2 4 3" xfId="25554" xr:uid="{00000000-0005-0000-0000-0000F5510000}"/>
    <cellStyle name="Header2 3 2 5 2 2 2 4 4" xfId="34644" xr:uid="{00000000-0005-0000-0000-0000F6510000}"/>
    <cellStyle name="Header2 3 2 5 2 2 2 5" xfId="20535" xr:uid="{00000000-0005-0000-0000-0000F7510000}"/>
    <cellStyle name="Header2 3 2 5 2 2 2 5 2" xfId="32352" xr:uid="{00000000-0005-0000-0000-0000F8510000}"/>
    <cellStyle name="Header2 3 2 5 2 2 2 5 2 2" xfId="42351" xr:uid="{00000000-0005-0000-0000-0000F9510000}"/>
    <cellStyle name="Header2 3 2 5 2 2 2 5 3" xfId="37200" xr:uid="{00000000-0005-0000-0000-0000FA510000}"/>
    <cellStyle name="Header2 3 2 5 2 2 2 6" xfId="23551" xr:uid="{00000000-0005-0000-0000-0000FB510000}"/>
    <cellStyle name="Header2 3 2 5 2 2 2 6 2" xfId="21025" xr:uid="{00000000-0005-0000-0000-0000FC510000}"/>
    <cellStyle name="Header2 3 2 5 2 2 2 7" xfId="22843" xr:uid="{00000000-0005-0000-0000-0000FD510000}"/>
    <cellStyle name="Header2 3 2 5 2 2 2 7 2" xfId="21389" xr:uid="{00000000-0005-0000-0000-0000FE510000}"/>
    <cellStyle name="Header2 3 2 5 2 2 2 8" xfId="22429" xr:uid="{00000000-0005-0000-0000-0000FF510000}"/>
    <cellStyle name="Header2 3 2 5 2 2 3" xfId="16254" xr:uid="{00000000-0005-0000-0000-000000520000}"/>
    <cellStyle name="Header2 3 2 5 2 2 3 2" xfId="19416" xr:uid="{00000000-0005-0000-0000-000001520000}"/>
    <cellStyle name="Header2 3 2 5 2 2 3 2 2" xfId="31233" xr:uid="{00000000-0005-0000-0000-000002520000}"/>
    <cellStyle name="Header2 3 2 5 2 2 3 2 2 2" xfId="41232" xr:uid="{00000000-0005-0000-0000-000003520000}"/>
    <cellStyle name="Header2 3 2 5 2 2 3 2 3" xfId="26891" xr:uid="{00000000-0005-0000-0000-000004520000}"/>
    <cellStyle name="Header2 3 2 5 2 2 3 2 4" xfId="36081" xr:uid="{00000000-0005-0000-0000-000005520000}"/>
    <cellStyle name="Header2 3 2 5 2 2 3 3" xfId="20022" xr:uid="{00000000-0005-0000-0000-000006520000}"/>
    <cellStyle name="Header2 3 2 5 2 2 3 3 2" xfId="31839" xr:uid="{00000000-0005-0000-0000-000007520000}"/>
    <cellStyle name="Header2 3 2 5 2 2 3 3 2 2" xfId="41838" xr:uid="{00000000-0005-0000-0000-000008520000}"/>
    <cellStyle name="Header2 3 2 5 2 2 3 3 3" xfId="27497" xr:uid="{00000000-0005-0000-0000-000009520000}"/>
    <cellStyle name="Header2 3 2 5 2 2 3 3 4" xfId="36687" xr:uid="{00000000-0005-0000-0000-00000A520000}"/>
    <cellStyle name="Header2 3 2 5 2 2 3 4" xfId="18077" xr:uid="{00000000-0005-0000-0000-00000B520000}"/>
    <cellStyle name="Header2 3 2 5 2 2 3 4 2" xfId="29894" xr:uid="{00000000-0005-0000-0000-00000C520000}"/>
    <cellStyle name="Header2 3 2 5 2 2 3 4 2 2" xfId="39893" xr:uid="{00000000-0005-0000-0000-00000D520000}"/>
    <cellStyle name="Header2 3 2 5 2 2 3 4 3" xfId="25652" xr:uid="{00000000-0005-0000-0000-00000E520000}"/>
    <cellStyle name="Header2 3 2 5 2 2 3 4 4" xfId="34742" xr:uid="{00000000-0005-0000-0000-00000F520000}"/>
    <cellStyle name="Header2 3 2 5 2 2 3 5" xfId="20831" xr:uid="{00000000-0005-0000-0000-000010520000}"/>
    <cellStyle name="Header2 3 2 5 2 2 3 5 2" xfId="32648" xr:uid="{00000000-0005-0000-0000-000011520000}"/>
    <cellStyle name="Header2 3 2 5 2 2 3 5 2 2" xfId="42647" xr:uid="{00000000-0005-0000-0000-000012520000}"/>
    <cellStyle name="Header2 3 2 5 2 2 3 5 3" xfId="37496" xr:uid="{00000000-0005-0000-0000-000013520000}"/>
    <cellStyle name="Header2 3 2 5 2 2 3 6" xfId="28071" xr:uid="{00000000-0005-0000-0000-000014520000}"/>
    <cellStyle name="Header2 3 2 5 2 2 3 6 2" xfId="38070" xr:uid="{00000000-0005-0000-0000-000015520000}"/>
    <cellStyle name="Header2 3 2 5 2 2 3 7" xfId="22252" xr:uid="{00000000-0005-0000-0000-000016520000}"/>
    <cellStyle name="Header2 3 2 5 2 2 4" xfId="15847" xr:uid="{00000000-0005-0000-0000-000017520000}"/>
    <cellStyle name="Header2 3 2 5 2 2 4 2" xfId="27664" xr:uid="{00000000-0005-0000-0000-000018520000}"/>
    <cellStyle name="Header2 3 2 5 2 2 4 2 2" xfId="37663" xr:uid="{00000000-0005-0000-0000-000019520000}"/>
    <cellStyle name="Header2 3 2 5 2 2 4 3" xfId="23725" xr:uid="{00000000-0005-0000-0000-00001A520000}"/>
    <cellStyle name="Header2 3 2 5 2 2 4 4" xfId="32815" xr:uid="{00000000-0005-0000-0000-00001B520000}"/>
    <cellStyle name="Header2 3 2 5 2 2 5" xfId="16596" xr:uid="{00000000-0005-0000-0000-00001C520000}"/>
    <cellStyle name="Header2 3 2 5 2 2 5 2" xfId="28413" xr:uid="{00000000-0005-0000-0000-00001D520000}"/>
    <cellStyle name="Header2 3 2 5 2 2 5 2 2" xfId="38412" xr:uid="{00000000-0005-0000-0000-00001E520000}"/>
    <cellStyle name="Header2 3 2 5 2 2 5 3" xfId="24171" xr:uid="{00000000-0005-0000-0000-00001F520000}"/>
    <cellStyle name="Header2 3 2 5 2 2 5 4" xfId="33261" xr:uid="{00000000-0005-0000-0000-000020520000}"/>
    <cellStyle name="Header2 3 2 5 2 2 6" xfId="16892" xr:uid="{00000000-0005-0000-0000-000021520000}"/>
    <cellStyle name="Header2 3 2 5 2 2 6 2" xfId="28709" xr:uid="{00000000-0005-0000-0000-000022520000}"/>
    <cellStyle name="Header2 3 2 5 2 2 6 2 2" xfId="38708" xr:uid="{00000000-0005-0000-0000-000023520000}"/>
    <cellStyle name="Header2 3 2 5 2 2 6 3" xfId="24467" xr:uid="{00000000-0005-0000-0000-000024520000}"/>
    <cellStyle name="Header2 3 2 5 2 2 6 4" xfId="33557" xr:uid="{00000000-0005-0000-0000-000025520000}"/>
    <cellStyle name="Header2 3 2 5 2 2 7" xfId="17188" xr:uid="{00000000-0005-0000-0000-000026520000}"/>
    <cellStyle name="Header2 3 2 5 2 2 7 2" xfId="29005" xr:uid="{00000000-0005-0000-0000-000027520000}"/>
    <cellStyle name="Header2 3 2 5 2 2 7 2 2" xfId="39004" xr:uid="{00000000-0005-0000-0000-000028520000}"/>
    <cellStyle name="Header2 3 2 5 2 2 7 3" xfId="24763" xr:uid="{00000000-0005-0000-0000-000029520000}"/>
    <cellStyle name="Header2 3 2 5 2 2 7 4" xfId="33853" xr:uid="{00000000-0005-0000-0000-00002A520000}"/>
    <cellStyle name="Header2 3 2 5 2 2 8" xfId="17491" xr:uid="{00000000-0005-0000-0000-00002B520000}"/>
    <cellStyle name="Header2 3 2 5 2 2 8 2" xfId="29308" xr:uid="{00000000-0005-0000-0000-00002C520000}"/>
    <cellStyle name="Header2 3 2 5 2 2 8 2 2" xfId="39307" xr:uid="{00000000-0005-0000-0000-00002D520000}"/>
    <cellStyle name="Header2 3 2 5 2 2 8 3" xfId="25066" xr:uid="{00000000-0005-0000-0000-00002E520000}"/>
    <cellStyle name="Header2 3 2 5 2 2 8 4" xfId="34156" xr:uid="{00000000-0005-0000-0000-00002F520000}"/>
    <cellStyle name="Header2 3 2 5 2 2 9" xfId="18444" xr:uid="{00000000-0005-0000-0000-000030520000}"/>
    <cellStyle name="Header2 3 2 5 2 2 9 2" xfId="30261" xr:uid="{00000000-0005-0000-0000-000031520000}"/>
    <cellStyle name="Header2 3 2 5 2 2 9 2 2" xfId="40260" xr:uid="{00000000-0005-0000-0000-000032520000}"/>
    <cellStyle name="Header2 3 2 5 2 2 9 3" xfId="25919" xr:uid="{00000000-0005-0000-0000-000033520000}"/>
    <cellStyle name="Header2 3 2 5 2 2 9 4" xfId="35109" xr:uid="{00000000-0005-0000-0000-000034520000}"/>
    <cellStyle name="Header2 3 2 5 2 3" xfId="7867" xr:uid="{00000000-0005-0000-0000-000035520000}"/>
    <cellStyle name="Header2 3 2 5 2 3 10" xfId="18739" xr:uid="{00000000-0005-0000-0000-000036520000}"/>
    <cellStyle name="Header2 3 2 5 2 3 10 2" xfId="30556" xr:uid="{00000000-0005-0000-0000-000037520000}"/>
    <cellStyle name="Header2 3 2 5 2 3 10 2 2" xfId="40555" xr:uid="{00000000-0005-0000-0000-000038520000}"/>
    <cellStyle name="Header2 3 2 5 2 3 10 3" xfId="26214" xr:uid="{00000000-0005-0000-0000-000039520000}"/>
    <cellStyle name="Header2 3 2 5 2 3 10 4" xfId="35404" xr:uid="{00000000-0005-0000-0000-00003A520000}"/>
    <cellStyle name="Header2 3 2 5 2 3 11" xfId="18252" xr:uid="{00000000-0005-0000-0000-00003B520000}"/>
    <cellStyle name="Header2 3 2 5 2 3 11 2" xfId="30069" xr:uid="{00000000-0005-0000-0000-00003C520000}"/>
    <cellStyle name="Header2 3 2 5 2 3 11 2 2" xfId="40068" xr:uid="{00000000-0005-0000-0000-00003D520000}"/>
    <cellStyle name="Header2 3 2 5 2 3 11 3" xfId="34917" xr:uid="{00000000-0005-0000-0000-00003E520000}"/>
    <cellStyle name="Header2 3 2 5 2 3 12" xfId="23235" xr:uid="{00000000-0005-0000-0000-00003F520000}"/>
    <cellStyle name="Header2 3 2 5 2 3 12 2" xfId="21204" xr:uid="{00000000-0005-0000-0000-000040520000}"/>
    <cellStyle name="Header2 3 2 5 2 3 13" xfId="22629" xr:uid="{00000000-0005-0000-0000-000041520000}"/>
    <cellStyle name="Header2 3 2 5 2 3 2" xfId="15674" xr:uid="{00000000-0005-0000-0000-000042520000}"/>
    <cellStyle name="Header2 3 2 5 2 3 2 2" xfId="19119" xr:uid="{00000000-0005-0000-0000-000043520000}"/>
    <cellStyle name="Header2 3 2 5 2 3 2 2 2" xfId="30936" xr:uid="{00000000-0005-0000-0000-000044520000}"/>
    <cellStyle name="Header2 3 2 5 2 3 2 2 2 2" xfId="40935" xr:uid="{00000000-0005-0000-0000-000045520000}"/>
    <cellStyle name="Header2 3 2 5 2 3 2 2 3" xfId="26594" xr:uid="{00000000-0005-0000-0000-000046520000}"/>
    <cellStyle name="Header2 3 2 5 2 3 2 2 4" xfId="35784" xr:uid="{00000000-0005-0000-0000-000047520000}"/>
    <cellStyle name="Header2 3 2 5 2 3 2 3" xfId="19725" xr:uid="{00000000-0005-0000-0000-000048520000}"/>
    <cellStyle name="Header2 3 2 5 2 3 2 3 2" xfId="31542" xr:uid="{00000000-0005-0000-0000-000049520000}"/>
    <cellStyle name="Header2 3 2 5 2 3 2 3 2 2" xfId="41541" xr:uid="{00000000-0005-0000-0000-00004A520000}"/>
    <cellStyle name="Header2 3 2 5 2 3 2 3 3" xfId="27200" xr:uid="{00000000-0005-0000-0000-00004B520000}"/>
    <cellStyle name="Header2 3 2 5 2 3 2 3 4" xfId="36390" xr:uid="{00000000-0005-0000-0000-00004C520000}"/>
    <cellStyle name="Header2 3 2 5 2 3 2 4" xfId="17980" xr:uid="{00000000-0005-0000-0000-00004D520000}"/>
    <cellStyle name="Header2 3 2 5 2 3 2 4 2" xfId="29797" xr:uid="{00000000-0005-0000-0000-00004E520000}"/>
    <cellStyle name="Header2 3 2 5 2 3 2 4 2 2" xfId="39796" xr:uid="{00000000-0005-0000-0000-00004F520000}"/>
    <cellStyle name="Header2 3 2 5 2 3 2 4 3" xfId="25555" xr:uid="{00000000-0005-0000-0000-000050520000}"/>
    <cellStyle name="Header2 3 2 5 2 3 2 4 4" xfId="34645" xr:uid="{00000000-0005-0000-0000-000051520000}"/>
    <cellStyle name="Header2 3 2 5 2 3 2 5" xfId="20534" xr:uid="{00000000-0005-0000-0000-000052520000}"/>
    <cellStyle name="Header2 3 2 5 2 3 2 5 2" xfId="32351" xr:uid="{00000000-0005-0000-0000-000053520000}"/>
    <cellStyle name="Header2 3 2 5 2 3 2 5 2 2" xfId="42350" xr:uid="{00000000-0005-0000-0000-000054520000}"/>
    <cellStyle name="Header2 3 2 5 2 3 2 5 3" xfId="37199" xr:uid="{00000000-0005-0000-0000-000055520000}"/>
    <cellStyle name="Header2 3 2 5 2 3 2 6" xfId="23552" xr:uid="{00000000-0005-0000-0000-000056520000}"/>
    <cellStyle name="Header2 3 2 5 2 3 2 6 2" xfId="21845" xr:uid="{00000000-0005-0000-0000-000057520000}"/>
    <cellStyle name="Header2 3 2 5 2 3 2 7" xfId="23009" xr:uid="{00000000-0005-0000-0000-000058520000}"/>
    <cellStyle name="Header2 3 2 5 2 3 2 7 2" xfId="22097" xr:uid="{00000000-0005-0000-0000-000059520000}"/>
    <cellStyle name="Header2 3 2 5 2 3 2 8" xfId="22430" xr:uid="{00000000-0005-0000-0000-00005A520000}"/>
    <cellStyle name="Header2 3 2 5 2 3 3" xfId="16255" xr:uid="{00000000-0005-0000-0000-00005B520000}"/>
    <cellStyle name="Header2 3 2 5 2 3 3 2" xfId="19415" xr:uid="{00000000-0005-0000-0000-00005C520000}"/>
    <cellStyle name="Header2 3 2 5 2 3 3 2 2" xfId="31232" xr:uid="{00000000-0005-0000-0000-00005D520000}"/>
    <cellStyle name="Header2 3 2 5 2 3 3 2 2 2" xfId="41231" xr:uid="{00000000-0005-0000-0000-00005E520000}"/>
    <cellStyle name="Header2 3 2 5 2 3 3 2 3" xfId="26890" xr:uid="{00000000-0005-0000-0000-00005F520000}"/>
    <cellStyle name="Header2 3 2 5 2 3 3 2 4" xfId="36080" xr:uid="{00000000-0005-0000-0000-000060520000}"/>
    <cellStyle name="Header2 3 2 5 2 3 3 3" xfId="20021" xr:uid="{00000000-0005-0000-0000-000061520000}"/>
    <cellStyle name="Header2 3 2 5 2 3 3 3 2" xfId="31838" xr:uid="{00000000-0005-0000-0000-000062520000}"/>
    <cellStyle name="Header2 3 2 5 2 3 3 3 2 2" xfId="41837" xr:uid="{00000000-0005-0000-0000-000063520000}"/>
    <cellStyle name="Header2 3 2 5 2 3 3 3 3" xfId="27496" xr:uid="{00000000-0005-0000-0000-000064520000}"/>
    <cellStyle name="Header2 3 2 5 2 3 3 3 4" xfId="36686" xr:uid="{00000000-0005-0000-0000-000065520000}"/>
    <cellStyle name="Header2 3 2 5 2 3 3 4" xfId="17909" xr:uid="{00000000-0005-0000-0000-000066520000}"/>
    <cellStyle name="Header2 3 2 5 2 3 3 4 2" xfId="29726" xr:uid="{00000000-0005-0000-0000-000067520000}"/>
    <cellStyle name="Header2 3 2 5 2 3 3 4 2 2" xfId="39725" xr:uid="{00000000-0005-0000-0000-000068520000}"/>
    <cellStyle name="Header2 3 2 5 2 3 3 4 3" xfId="25484" xr:uid="{00000000-0005-0000-0000-000069520000}"/>
    <cellStyle name="Header2 3 2 5 2 3 3 4 4" xfId="34574" xr:uid="{00000000-0005-0000-0000-00006A520000}"/>
    <cellStyle name="Header2 3 2 5 2 3 3 5" xfId="20830" xr:uid="{00000000-0005-0000-0000-00006B520000}"/>
    <cellStyle name="Header2 3 2 5 2 3 3 5 2" xfId="32647" xr:uid="{00000000-0005-0000-0000-00006C520000}"/>
    <cellStyle name="Header2 3 2 5 2 3 3 5 2 2" xfId="42646" xr:uid="{00000000-0005-0000-0000-00006D520000}"/>
    <cellStyle name="Header2 3 2 5 2 3 3 5 3" xfId="37495" xr:uid="{00000000-0005-0000-0000-00006E520000}"/>
    <cellStyle name="Header2 3 2 5 2 3 3 6" xfId="28072" xr:uid="{00000000-0005-0000-0000-00006F520000}"/>
    <cellStyle name="Header2 3 2 5 2 3 3 6 2" xfId="38071" xr:uid="{00000000-0005-0000-0000-000070520000}"/>
    <cellStyle name="Header2 3 2 5 2 3 3 7" xfId="22253" xr:uid="{00000000-0005-0000-0000-000071520000}"/>
    <cellStyle name="Header2 3 2 5 2 3 4" xfId="15965" xr:uid="{00000000-0005-0000-0000-000072520000}"/>
    <cellStyle name="Header2 3 2 5 2 3 4 2" xfId="27782" xr:uid="{00000000-0005-0000-0000-000073520000}"/>
    <cellStyle name="Header2 3 2 5 2 3 4 2 2" xfId="37781" xr:uid="{00000000-0005-0000-0000-000074520000}"/>
    <cellStyle name="Header2 3 2 5 2 3 4 3" xfId="23843" xr:uid="{00000000-0005-0000-0000-000075520000}"/>
    <cellStyle name="Header2 3 2 5 2 3 4 4" xfId="32933" xr:uid="{00000000-0005-0000-0000-000076520000}"/>
    <cellStyle name="Header2 3 2 5 2 3 5" xfId="16595" xr:uid="{00000000-0005-0000-0000-000077520000}"/>
    <cellStyle name="Header2 3 2 5 2 3 5 2" xfId="28412" xr:uid="{00000000-0005-0000-0000-000078520000}"/>
    <cellStyle name="Header2 3 2 5 2 3 5 2 2" xfId="38411" xr:uid="{00000000-0005-0000-0000-000079520000}"/>
    <cellStyle name="Header2 3 2 5 2 3 5 3" xfId="24170" xr:uid="{00000000-0005-0000-0000-00007A520000}"/>
    <cellStyle name="Header2 3 2 5 2 3 5 4" xfId="33260" xr:uid="{00000000-0005-0000-0000-00007B520000}"/>
    <cellStyle name="Header2 3 2 5 2 3 6" xfId="16891" xr:uid="{00000000-0005-0000-0000-00007C520000}"/>
    <cellStyle name="Header2 3 2 5 2 3 6 2" xfId="28708" xr:uid="{00000000-0005-0000-0000-00007D520000}"/>
    <cellStyle name="Header2 3 2 5 2 3 6 2 2" xfId="38707" xr:uid="{00000000-0005-0000-0000-00007E520000}"/>
    <cellStyle name="Header2 3 2 5 2 3 6 3" xfId="24466" xr:uid="{00000000-0005-0000-0000-00007F520000}"/>
    <cellStyle name="Header2 3 2 5 2 3 6 4" xfId="33556" xr:uid="{00000000-0005-0000-0000-000080520000}"/>
    <cellStyle name="Header2 3 2 5 2 3 7" xfId="17189" xr:uid="{00000000-0005-0000-0000-000081520000}"/>
    <cellStyle name="Header2 3 2 5 2 3 7 2" xfId="29006" xr:uid="{00000000-0005-0000-0000-000082520000}"/>
    <cellStyle name="Header2 3 2 5 2 3 7 2 2" xfId="39005" xr:uid="{00000000-0005-0000-0000-000083520000}"/>
    <cellStyle name="Header2 3 2 5 2 3 7 3" xfId="24764" xr:uid="{00000000-0005-0000-0000-000084520000}"/>
    <cellStyle name="Header2 3 2 5 2 3 7 4" xfId="33854" xr:uid="{00000000-0005-0000-0000-000085520000}"/>
    <cellStyle name="Header2 3 2 5 2 3 8" xfId="17492" xr:uid="{00000000-0005-0000-0000-000086520000}"/>
    <cellStyle name="Header2 3 2 5 2 3 8 2" xfId="29309" xr:uid="{00000000-0005-0000-0000-000087520000}"/>
    <cellStyle name="Header2 3 2 5 2 3 8 2 2" xfId="39308" xr:uid="{00000000-0005-0000-0000-000088520000}"/>
    <cellStyle name="Header2 3 2 5 2 3 8 3" xfId="25067" xr:uid="{00000000-0005-0000-0000-000089520000}"/>
    <cellStyle name="Header2 3 2 5 2 3 8 4" xfId="34157" xr:uid="{00000000-0005-0000-0000-00008A520000}"/>
    <cellStyle name="Header2 3 2 5 2 3 9" xfId="18443" xr:uid="{00000000-0005-0000-0000-00008B520000}"/>
    <cellStyle name="Header2 3 2 5 2 3 9 2" xfId="30260" xr:uid="{00000000-0005-0000-0000-00008C520000}"/>
    <cellStyle name="Header2 3 2 5 2 3 9 2 2" xfId="40259" xr:uid="{00000000-0005-0000-0000-00008D520000}"/>
    <cellStyle name="Header2 3 2 5 2 3 9 3" xfId="25918" xr:uid="{00000000-0005-0000-0000-00008E520000}"/>
    <cellStyle name="Header2 3 2 5 2 3 9 4" xfId="35108" xr:uid="{00000000-0005-0000-0000-00008F520000}"/>
    <cellStyle name="Header2 3 2 5 2 4" xfId="7868" xr:uid="{00000000-0005-0000-0000-000090520000}"/>
    <cellStyle name="Header2 3 2 5 2 4 10" xfId="18738" xr:uid="{00000000-0005-0000-0000-000091520000}"/>
    <cellStyle name="Header2 3 2 5 2 4 10 2" xfId="30555" xr:uid="{00000000-0005-0000-0000-000092520000}"/>
    <cellStyle name="Header2 3 2 5 2 4 10 2 2" xfId="40554" xr:uid="{00000000-0005-0000-0000-000093520000}"/>
    <cellStyle name="Header2 3 2 5 2 4 10 3" xfId="26213" xr:uid="{00000000-0005-0000-0000-000094520000}"/>
    <cellStyle name="Header2 3 2 5 2 4 10 4" xfId="35403" xr:uid="{00000000-0005-0000-0000-000095520000}"/>
    <cellStyle name="Header2 3 2 5 2 4 11" xfId="18253" xr:uid="{00000000-0005-0000-0000-000096520000}"/>
    <cellStyle name="Header2 3 2 5 2 4 11 2" xfId="30070" xr:uid="{00000000-0005-0000-0000-000097520000}"/>
    <cellStyle name="Header2 3 2 5 2 4 11 2 2" xfId="40069" xr:uid="{00000000-0005-0000-0000-000098520000}"/>
    <cellStyle name="Header2 3 2 5 2 4 11 3" xfId="34918" xr:uid="{00000000-0005-0000-0000-000099520000}"/>
    <cellStyle name="Header2 3 2 5 2 4 12" xfId="23234" xr:uid="{00000000-0005-0000-0000-00009A520000}"/>
    <cellStyle name="Header2 3 2 5 2 4 12 2" xfId="21983" xr:uid="{00000000-0005-0000-0000-00009B520000}"/>
    <cellStyle name="Header2 3 2 5 2 4 13" xfId="22628" xr:uid="{00000000-0005-0000-0000-00009C520000}"/>
    <cellStyle name="Header2 3 2 5 2 4 2" xfId="15675" xr:uid="{00000000-0005-0000-0000-00009D520000}"/>
    <cellStyle name="Header2 3 2 5 2 4 2 2" xfId="19118" xr:uid="{00000000-0005-0000-0000-00009E520000}"/>
    <cellStyle name="Header2 3 2 5 2 4 2 2 2" xfId="30935" xr:uid="{00000000-0005-0000-0000-00009F520000}"/>
    <cellStyle name="Header2 3 2 5 2 4 2 2 2 2" xfId="40934" xr:uid="{00000000-0005-0000-0000-0000A0520000}"/>
    <cellStyle name="Header2 3 2 5 2 4 2 2 3" xfId="26593" xr:uid="{00000000-0005-0000-0000-0000A1520000}"/>
    <cellStyle name="Header2 3 2 5 2 4 2 2 4" xfId="35783" xr:uid="{00000000-0005-0000-0000-0000A2520000}"/>
    <cellStyle name="Header2 3 2 5 2 4 2 3" xfId="19724" xr:uid="{00000000-0005-0000-0000-0000A3520000}"/>
    <cellStyle name="Header2 3 2 5 2 4 2 3 2" xfId="31541" xr:uid="{00000000-0005-0000-0000-0000A4520000}"/>
    <cellStyle name="Header2 3 2 5 2 4 2 3 2 2" xfId="41540" xr:uid="{00000000-0005-0000-0000-0000A5520000}"/>
    <cellStyle name="Header2 3 2 5 2 4 2 3 3" xfId="27199" xr:uid="{00000000-0005-0000-0000-0000A6520000}"/>
    <cellStyle name="Header2 3 2 5 2 4 2 3 4" xfId="36389" xr:uid="{00000000-0005-0000-0000-0000A7520000}"/>
    <cellStyle name="Header2 3 2 5 2 4 2 4" xfId="17701" xr:uid="{00000000-0005-0000-0000-0000A8520000}"/>
    <cellStyle name="Header2 3 2 5 2 4 2 4 2" xfId="29518" xr:uid="{00000000-0005-0000-0000-0000A9520000}"/>
    <cellStyle name="Header2 3 2 5 2 4 2 4 2 2" xfId="39517" xr:uid="{00000000-0005-0000-0000-0000AA520000}"/>
    <cellStyle name="Header2 3 2 5 2 4 2 4 3" xfId="25276" xr:uid="{00000000-0005-0000-0000-0000AB520000}"/>
    <cellStyle name="Header2 3 2 5 2 4 2 4 4" xfId="34366" xr:uid="{00000000-0005-0000-0000-0000AC520000}"/>
    <cellStyle name="Header2 3 2 5 2 4 2 5" xfId="20533" xr:uid="{00000000-0005-0000-0000-0000AD520000}"/>
    <cellStyle name="Header2 3 2 5 2 4 2 5 2" xfId="32350" xr:uid="{00000000-0005-0000-0000-0000AE520000}"/>
    <cellStyle name="Header2 3 2 5 2 4 2 5 2 2" xfId="42349" xr:uid="{00000000-0005-0000-0000-0000AF520000}"/>
    <cellStyle name="Header2 3 2 5 2 4 2 5 3" xfId="37198" xr:uid="{00000000-0005-0000-0000-0000B0520000}"/>
    <cellStyle name="Header2 3 2 5 2 4 2 6" xfId="23553" xr:uid="{00000000-0005-0000-0000-0000B1520000}"/>
    <cellStyle name="Header2 3 2 5 2 4 2 6 2" xfId="21844" xr:uid="{00000000-0005-0000-0000-0000B2520000}"/>
    <cellStyle name="Header2 3 2 5 2 4 2 7" xfId="23008" xr:uid="{00000000-0005-0000-0000-0000B3520000}"/>
    <cellStyle name="Header2 3 2 5 2 4 2 7 2" xfId="21315" xr:uid="{00000000-0005-0000-0000-0000B4520000}"/>
    <cellStyle name="Header2 3 2 5 2 4 2 8" xfId="22431" xr:uid="{00000000-0005-0000-0000-0000B5520000}"/>
    <cellStyle name="Header2 3 2 5 2 4 3" xfId="16256" xr:uid="{00000000-0005-0000-0000-0000B6520000}"/>
    <cellStyle name="Header2 3 2 5 2 4 3 2" xfId="19414" xr:uid="{00000000-0005-0000-0000-0000B7520000}"/>
    <cellStyle name="Header2 3 2 5 2 4 3 2 2" xfId="31231" xr:uid="{00000000-0005-0000-0000-0000B8520000}"/>
    <cellStyle name="Header2 3 2 5 2 4 3 2 2 2" xfId="41230" xr:uid="{00000000-0005-0000-0000-0000B9520000}"/>
    <cellStyle name="Header2 3 2 5 2 4 3 2 3" xfId="26889" xr:uid="{00000000-0005-0000-0000-0000BA520000}"/>
    <cellStyle name="Header2 3 2 5 2 4 3 2 4" xfId="36079" xr:uid="{00000000-0005-0000-0000-0000BB520000}"/>
    <cellStyle name="Header2 3 2 5 2 4 3 3" xfId="20020" xr:uid="{00000000-0005-0000-0000-0000BC520000}"/>
    <cellStyle name="Header2 3 2 5 2 4 3 3 2" xfId="31837" xr:uid="{00000000-0005-0000-0000-0000BD520000}"/>
    <cellStyle name="Header2 3 2 5 2 4 3 3 2 2" xfId="41836" xr:uid="{00000000-0005-0000-0000-0000BE520000}"/>
    <cellStyle name="Header2 3 2 5 2 4 3 3 3" xfId="27495" xr:uid="{00000000-0005-0000-0000-0000BF520000}"/>
    <cellStyle name="Header2 3 2 5 2 4 3 3 4" xfId="36685" xr:uid="{00000000-0005-0000-0000-0000C0520000}"/>
    <cellStyle name="Header2 3 2 5 2 4 3 4" xfId="17776" xr:uid="{00000000-0005-0000-0000-0000C1520000}"/>
    <cellStyle name="Header2 3 2 5 2 4 3 4 2" xfId="29593" xr:uid="{00000000-0005-0000-0000-0000C2520000}"/>
    <cellStyle name="Header2 3 2 5 2 4 3 4 2 2" xfId="39592" xr:uid="{00000000-0005-0000-0000-0000C3520000}"/>
    <cellStyle name="Header2 3 2 5 2 4 3 4 3" xfId="25351" xr:uid="{00000000-0005-0000-0000-0000C4520000}"/>
    <cellStyle name="Header2 3 2 5 2 4 3 4 4" xfId="34441" xr:uid="{00000000-0005-0000-0000-0000C5520000}"/>
    <cellStyle name="Header2 3 2 5 2 4 3 5" xfId="20829" xr:uid="{00000000-0005-0000-0000-0000C6520000}"/>
    <cellStyle name="Header2 3 2 5 2 4 3 5 2" xfId="32646" xr:uid="{00000000-0005-0000-0000-0000C7520000}"/>
    <cellStyle name="Header2 3 2 5 2 4 3 5 2 2" xfId="42645" xr:uid="{00000000-0005-0000-0000-0000C8520000}"/>
    <cellStyle name="Header2 3 2 5 2 4 3 5 3" xfId="37494" xr:uid="{00000000-0005-0000-0000-0000C9520000}"/>
    <cellStyle name="Header2 3 2 5 2 4 3 6" xfId="28073" xr:uid="{00000000-0005-0000-0000-0000CA520000}"/>
    <cellStyle name="Header2 3 2 5 2 4 3 6 2" xfId="38072" xr:uid="{00000000-0005-0000-0000-0000CB520000}"/>
    <cellStyle name="Header2 3 2 5 2 4 3 7" xfId="22254" xr:uid="{00000000-0005-0000-0000-0000CC520000}"/>
    <cellStyle name="Header2 3 2 5 2 4 4" xfId="15966" xr:uid="{00000000-0005-0000-0000-0000CD520000}"/>
    <cellStyle name="Header2 3 2 5 2 4 4 2" xfId="27783" xr:uid="{00000000-0005-0000-0000-0000CE520000}"/>
    <cellStyle name="Header2 3 2 5 2 4 4 2 2" xfId="37782" xr:uid="{00000000-0005-0000-0000-0000CF520000}"/>
    <cellStyle name="Header2 3 2 5 2 4 4 3" xfId="23844" xr:uid="{00000000-0005-0000-0000-0000D0520000}"/>
    <cellStyle name="Header2 3 2 5 2 4 4 4" xfId="32934" xr:uid="{00000000-0005-0000-0000-0000D1520000}"/>
    <cellStyle name="Header2 3 2 5 2 4 5" xfId="16594" xr:uid="{00000000-0005-0000-0000-0000D2520000}"/>
    <cellStyle name="Header2 3 2 5 2 4 5 2" xfId="28411" xr:uid="{00000000-0005-0000-0000-0000D3520000}"/>
    <cellStyle name="Header2 3 2 5 2 4 5 2 2" xfId="38410" xr:uid="{00000000-0005-0000-0000-0000D4520000}"/>
    <cellStyle name="Header2 3 2 5 2 4 5 3" xfId="24169" xr:uid="{00000000-0005-0000-0000-0000D5520000}"/>
    <cellStyle name="Header2 3 2 5 2 4 5 4" xfId="33259" xr:uid="{00000000-0005-0000-0000-0000D6520000}"/>
    <cellStyle name="Header2 3 2 5 2 4 6" xfId="16890" xr:uid="{00000000-0005-0000-0000-0000D7520000}"/>
    <cellStyle name="Header2 3 2 5 2 4 6 2" xfId="28707" xr:uid="{00000000-0005-0000-0000-0000D8520000}"/>
    <cellStyle name="Header2 3 2 5 2 4 6 2 2" xfId="38706" xr:uid="{00000000-0005-0000-0000-0000D9520000}"/>
    <cellStyle name="Header2 3 2 5 2 4 6 3" xfId="24465" xr:uid="{00000000-0005-0000-0000-0000DA520000}"/>
    <cellStyle name="Header2 3 2 5 2 4 6 4" xfId="33555" xr:uid="{00000000-0005-0000-0000-0000DB520000}"/>
    <cellStyle name="Header2 3 2 5 2 4 7" xfId="17190" xr:uid="{00000000-0005-0000-0000-0000DC520000}"/>
    <cellStyle name="Header2 3 2 5 2 4 7 2" xfId="29007" xr:uid="{00000000-0005-0000-0000-0000DD520000}"/>
    <cellStyle name="Header2 3 2 5 2 4 7 2 2" xfId="39006" xr:uid="{00000000-0005-0000-0000-0000DE520000}"/>
    <cellStyle name="Header2 3 2 5 2 4 7 3" xfId="24765" xr:uid="{00000000-0005-0000-0000-0000DF520000}"/>
    <cellStyle name="Header2 3 2 5 2 4 7 4" xfId="33855" xr:uid="{00000000-0005-0000-0000-0000E0520000}"/>
    <cellStyle name="Header2 3 2 5 2 4 8" xfId="17493" xr:uid="{00000000-0005-0000-0000-0000E1520000}"/>
    <cellStyle name="Header2 3 2 5 2 4 8 2" xfId="29310" xr:uid="{00000000-0005-0000-0000-0000E2520000}"/>
    <cellStyle name="Header2 3 2 5 2 4 8 2 2" xfId="39309" xr:uid="{00000000-0005-0000-0000-0000E3520000}"/>
    <cellStyle name="Header2 3 2 5 2 4 8 3" xfId="25068" xr:uid="{00000000-0005-0000-0000-0000E4520000}"/>
    <cellStyle name="Header2 3 2 5 2 4 8 4" xfId="34158" xr:uid="{00000000-0005-0000-0000-0000E5520000}"/>
    <cellStyle name="Header2 3 2 5 2 4 9" xfId="18442" xr:uid="{00000000-0005-0000-0000-0000E6520000}"/>
    <cellStyle name="Header2 3 2 5 2 4 9 2" xfId="30259" xr:uid="{00000000-0005-0000-0000-0000E7520000}"/>
    <cellStyle name="Header2 3 2 5 2 4 9 2 2" xfId="40258" xr:uid="{00000000-0005-0000-0000-0000E8520000}"/>
    <cellStyle name="Header2 3 2 5 2 4 9 3" xfId="25917" xr:uid="{00000000-0005-0000-0000-0000E9520000}"/>
    <cellStyle name="Header2 3 2 5 2 4 9 4" xfId="35107" xr:uid="{00000000-0005-0000-0000-0000EA520000}"/>
    <cellStyle name="Header2 3 2 5 2 5" xfId="15672" xr:uid="{00000000-0005-0000-0000-0000EB520000}"/>
    <cellStyle name="Header2 3 2 5 2 5 2" xfId="19121" xr:uid="{00000000-0005-0000-0000-0000EC520000}"/>
    <cellStyle name="Header2 3 2 5 2 5 2 2" xfId="30938" xr:uid="{00000000-0005-0000-0000-0000ED520000}"/>
    <cellStyle name="Header2 3 2 5 2 5 2 2 2" xfId="40937" xr:uid="{00000000-0005-0000-0000-0000EE520000}"/>
    <cellStyle name="Header2 3 2 5 2 5 2 3" xfId="26596" xr:uid="{00000000-0005-0000-0000-0000EF520000}"/>
    <cellStyle name="Header2 3 2 5 2 5 2 4" xfId="35786" xr:uid="{00000000-0005-0000-0000-0000F0520000}"/>
    <cellStyle name="Header2 3 2 5 2 5 3" xfId="19727" xr:uid="{00000000-0005-0000-0000-0000F1520000}"/>
    <cellStyle name="Header2 3 2 5 2 5 3 2" xfId="31544" xr:uid="{00000000-0005-0000-0000-0000F2520000}"/>
    <cellStyle name="Header2 3 2 5 2 5 3 2 2" xfId="41543" xr:uid="{00000000-0005-0000-0000-0000F3520000}"/>
    <cellStyle name="Header2 3 2 5 2 5 3 3" xfId="27202" xr:uid="{00000000-0005-0000-0000-0000F4520000}"/>
    <cellStyle name="Header2 3 2 5 2 5 3 4" xfId="36392" xr:uid="{00000000-0005-0000-0000-0000F5520000}"/>
    <cellStyle name="Header2 3 2 5 2 5 4" xfId="17978" xr:uid="{00000000-0005-0000-0000-0000F6520000}"/>
    <cellStyle name="Header2 3 2 5 2 5 4 2" xfId="29795" xr:uid="{00000000-0005-0000-0000-0000F7520000}"/>
    <cellStyle name="Header2 3 2 5 2 5 4 2 2" xfId="39794" xr:uid="{00000000-0005-0000-0000-0000F8520000}"/>
    <cellStyle name="Header2 3 2 5 2 5 4 3" xfId="25553" xr:uid="{00000000-0005-0000-0000-0000F9520000}"/>
    <cellStyle name="Header2 3 2 5 2 5 4 4" xfId="34643" xr:uid="{00000000-0005-0000-0000-0000FA520000}"/>
    <cellStyle name="Header2 3 2 5 2 5 5" xfId="20536" xr:uid="{00000000-0005-0000-0000-0000FB520000}"/>
    <cellStyle name="Header2 3 2 5 2 5 5 2" xfId="32353" xr:uid="{00000000-0005-0000-0000-0000FC520000}"/>
    <cellStyle name="Header2 3 2 5 2 5 5 2 2" xfId="42352" xr:uid="{00000000-0005-0000-0000-0000FD520000}"/>
    <cellStyle name="Header2 3 2 5 2 5 5 3" xfId="37201" xr:uid="{00000000-0005-0000-0000-0000FE520000}"/>
    <cellStyle name="Header2 3 2 5 2 5 6" xfId="23550" xr:uid="{00000000-0005-0000-0000-0000FF520000}"/>
    <cellStyle name="Header2 3 2 5 2 5 6 2" xfId="21026" xr:uid="{00000000-0005-0000-0000-000000530000}"/>
    <cellStyle name="Header2 3 2 5 2 5 7" xfId="22844" xr:uid="{00000000-0005-0000-0000-000001530000}"/>
    <cellStyle name="Header2 3 2 5 2 5 7 2" xfId="21388" xr:uid="{00000000-0005-0000-0000-000002530000}"/>
    <cellStyle name="Header2 3 2 5 2 5 8" xfId="22428" xr:uid="{00000000-0005-0000-0000-000003530000}"/>
    <cellStyle name="Header2 3 2 5 2 6" xfId="16253" xr:uid="{00000000-0005-0000-0000-000004530000}"/>
    <cellStyle name="Header2 3 2 5 2 6 2" xfId="19417" xr:uid="{00000000-0005-0000-0000-000005530000}"/>
    <cellStyle name="Header2 3 2 5 2 6 2 2" xfId="31234" xr:uid="{00000000-0005-0000-0000-000006530000}"/>
    <cellStyle name="Header2 3 2 5 2 6 2 2 2" xfId="41233" xr:uid="{00000000-0005-0000-0000-000007530000}"/>
    <cellStyle name="Header2 3 2 5 2 6 2 3" xfId="26892" xr:uid="{00000000-0005-0000-0000-000008530000}"/>
    <cellStyle name="Header2 3 2 5 2 6 2 4" xfId="36082" xr:uid="{00000000-0005-0000-0000-000009530000}"/>
    <cellStyle name="Header2 3 2 5 2 6 3" xfId="20023" xr:uid="{00000000-0005-0000-0000-00000A530000}"/>
    <cellStyle name="Header2 3 2 5 2 6 3 2" xfId="31840" xr:uid="{00000000-0005-0000-0000-00000B530000}"/>
    <cellStyle name="Header2 3 2 5 2 6 3 2 2" xfId="41839" xr:uid="{00000000-0005-0000-0000-00000C530000}"/>
    <cellStyle name="Header2 3 2 5 2 6 3 3" xfId="27498" xr:uid="{00000000-0005-0000-0000-00000D530000}"/>
    <cellStyle name="Header2 3 2 5 2 6 3 4" xfId="36688" xr:uid="{00000000-0005-0000-0000-00000E530000}"/>
    <cellStyle name="Header2 3 2 5 2 6 4" xfId="17775" xr:uid="{00000000-0005-0000-0000-00000F530000}"/>
    <cellStyle name="Header2 3 2 5 2 6 4 2" xfId="29592" xr:uid="{00000000-0005-0000-0000-000010530000}"/>
    <cellStyle name="Header2 3 2 5 2 6 4 2 2" xfId="39591" xr:uid="{00000000-0005-0000-0000-000011530000}"/>
    <cellStyle name="Header2 3 2 5 2 6 4 3" xfId="25350" xr:uid="{00000000-0005-0000-0000-000012530000}"/>
    <cellStyle name="Header2 3 2 5 2 6 4 4" xfId="34440" xr:uid="{00000000-0005-0000-0000-000013530000}"/>
    <cellStyle name="Header2 3 2 5 2 6 5" xfId="20832" xr:uid="{00000000-0005-0000-0000-000014530000}"/>
    <cellStyle name="Header2 3 2 5 2 6 5 2" xfId="32649" xr:uid="{00000000-0005-0000-0000-000015530000}"/>
    <cellStyle name="Header2 3 2 5 2 6 5 2 2" xfId="42648" xr:uid="{00000000-0005-0000-0000-000016530000}"/>
    <cellStyle name="Header2 3 2 5 2 6 5 3" xfId="37497" xr:uid="{00000000-0005-0000-0000-000017530000}"/>
    <cellStyle name="Header2 3 2 5 2 6 6" xfId="28070" xr:uid="{00000000-0005-0000-0000-000018530000}"/>
    <cellStyle name="Header2 3 2 5 2 6 6 2" xfId="38069" xr:uid="{00000000-0005-0000-0000-000019530000}"/>
    <cellStyle name="Header2 3 2 5 2 6 7" xfId="21519" xr:uid="{00000000-0005-0000-0000-00001A530000}"/>
    <cellStyle name="Header2 3 2 5 2 7" xfId="15964" xr:uid="{00000000-0005-0000-0000-00001B530000}"/>
    <cellStyle name="Header2 3 2 5 2 7 2" xfId="27781" xr:uid="{00000000-0005-0000-0000-00001C530000}"/>
    <cellStyle name="Header2 3 2 5 2 7 2 2" xfId="37780" xr:uid="{00000000-0005-0000-0000-00001D530000}"/>
    <cellStyle name="Header2 3 2 5 2 7 3" xfId="23842" xr:uid="{00000000-0005-0000-0000-00001E530000}"/>
    <cellStyle name="Header2 3 2 5 2 7 4" xfId="32932" xr:uid="{00000000-0005-0000-0000-00001F530000}"/>
    <cellStyle name="Header2 3 2 5 2 8" xfId="16597" xr:uid="{00000000-0005-0000-0000-000020530000}"/>
    <cellStyle name="Header2 3 2 5 2 8 2" xfId="28414" xr:uid="{00000000-0005-0000-0000-000021530000}"/>
    <cellStyle name="Header2 3 2 5 2 8 2 2" xfId="38413" xr:uid="{00000000-0005-0000-0000-000022530000}"/>
    <cellStyle name="Header2 3 2 5 2 8 3" xfId="24172" xr:uid="{00000000-0005-0000-0000-000023530000}"/>
    <cellStyle name="Header2 3 2 5 2 8 4" xfId="33262" xr:uid="{00000000-0005-0000-0000-000024530000}"/>
    <cellStyle name="Header2 3 2 5 2 9" xfId="16893" xr:uid="{00000000-0005-0000-0000-000025530000}"/>
    <cellStyle name="Header2 3 2 5 2 9 2" xfId="28710" xr:uid="{00000000-0005-0000-0000-000026530000}"/>
    <cellStyle name="Header2 3 2 5 2 9 2 2" xfId="38709" xr:uid="{00000000-0005-0000-0000-000027530000}"/>
    <cellStyle name="Header2 3 2 5 2 9 3" xfId="24468" xr:uid="{00000000-0005-0000-0000-000028530000}"/>
    <cellStyle name="Header2 3 2 5 2 9 4" xfId="33558" xr:uid="{00000000-0005-0000-0000-000029530000}"/>
    <cellStyle name="Header2 3 2 5 3" xfId="7869" xr:uid="{00000000-0005-0000-0000-00002A530000}"/>
    <cellStyle name="Header2 3 2 5 3 10" xfId="17191" xr:uid="{00000000-0005-0000-0000-00002B530000}"/>
    <cellStyle name="Header2 3 2 5 3 10 2" xfId="29008" xr:uid="{00000000-0005-0000-0000-00002C530000}"/>
    <cellStyle name="Header2 3 2 5 3 10 2 2" xfId="39007" xr:uid="{00000000-0005-0000-0000-00002D530000}"/>
    <cellStyle name="Header2 3 2 5 3 10 3" xfId="24766" xr:uid="{00000000-0005-0000-0000-00002E530000}"/>
    <cellStyle name="Header2 3 2 5 3 10 4" xfId="33856" xr:uid="{00000000-0005-0000-0000-00002F530000}"/>
    <cellStyle name="Header2 3 2 5 3 11" xfId="17494" xr:uid="{00000000-0005-0000-0000-000030530000}"/>
    <cellStyle name="Header2 3 2 5 3 11 2" xfId="29311" xr:uid="{00000000-0005-0000-0000-000031530000}"/>
    <cellStyle name="Header2 3 2 5 3 11 2 2" xfId="39310" xr:uid="{00000000-0005-0000-0000-000032530000}"/>
    <cellStyle name="Header2 3 2 5 3 11 3" xfId="25069" xr:uid="{00000000-0005-0000-0000-000033530000}"/>
    <cellStyle name="Header2 3 2 5 3 11 4" xfId="34159" xr:uid="{00000000-0005-0000-0000-000034530000}"/>
    <cellStyle name="Header2 3 2 5 3 12" xfId="18441" xr:uid="{00000000-0005-0000-0000-000035530000}"/>
    <cellStyle name="Header2 3 2 5 3 12 2" xfId="30258" xr:uid="{00000000-0005-0000-0000-000036530000}"/>
    <cellStyle name="Header2 3 2 5 3 12 2 2" xfId="40257" xr:uid="{00000000-0005-0000-0000-000037530000}"/>
    <cellStyle name="Header2 3 2 5 3 12 3" xfId="25916" xr:uid="{00000000-0005-0000-0000-000038530000}"/>
    <cellStyle name="Header2 3 2 5 3 12 4" xfId="35106" xr:uid="{00000000-0005-0000-0000-000039530000}"/>
    <cellStyle name="Header2 3 2 5 3 13" xfId="18737" xr:uid="{00000000-0005-0000-0000-00003A530000}"/>
    <cellStyle name="Header2 3 2 5 3 13 2" xfId="30554" xr:uid="{00000000-0005-0000-0000-00003B530000}"/>
    <cellStyle name="Header2 3 2 5 3 13 2 2" xfId="40553" xr:uid="{00000000-0005-0000-0000-00003C530000}"/>
    <cellStyle name="Header2 3 2 5 3 13 3" xfId="26212" xr:uid="{00000000-0005-0000-0000-00003D530000}"/>
    <cellStyle name="Header2 3 2 5 3 13 4" xfId="35402" xr:uid="{00000000-0005-0000-0000-00003E530000}"/>
    <cellStyle name="Header2 3 2 5 3 14" xfId="20206" xr:uid="{00000000-0005-0000-0000-00003F530000}"/>
    <cellStyle name="Header2 3 2 5 3 14 2" xfId="32023" xr:uid="{00000000-0005-0000-0000-000040530000}"/>
    <cellStyle name="Header2 3 2 5 3 14 2 2" xfId="42022" xr:uid="{00000000-0005-0000-0000-000041530000}"/>
    <cellStyle name="Header2 3 2 5 3 14 3" xfId="36871" xr:uid="{00000000-0005-0000-0000-000042530000}"/>
    <cellStyle name="Header2 3 2 5 3 15" xfId="23233" xr:uid="{00000000-0005-0000-0000-000043530000}"/>
    <cellStyle name="Header2 3 2 5 3 15 2" xfId="21205" xr:uid="{00000000-0005-0000-0000-000044530000}"/>
    <cellStyle name="Header2 3 2 5 3 16" xfId="22627" xr:uid="{00000000-0005-0000-0000-000045530000}"/>
    <cellStyle name="Header2 3 2 5 3 2" xfId="7870" xr:uid="{00000000-0005-0000-0000-000046530000}"/>
    <cellStyle name="Header2 3 2 5 3 2 10" xfId="18736" xr:uid="{00000000-0005-0000-0000-000047530000}"/>
    <cellStyle name="Header2 3 2 5 3 2 10 2" xfId="30553" xr:uid="{00000000-0005-0000-0000-000048530000}"/>
    <cellStyle name="Header2 3 2 5 3 2 10 2 2" xfId="40552" xr:uid="{00000000-0005-0000-0000-000049530000}"/>
    <cellStyle name="Header2 3 2 5 3 2 10 3" xfId="26211" xr:uid="{00000000-0005-0000-0000-00004A530000}"/>
    <cellStyle name="Header2 3 2 5 3 2 10 4" xfId="35401" xr:uid="{00000000-0005-0000-0000-00004B530000}"/>
    <cellStyle name="Header2 3 2 5 3 2 11" xfId="20306" xr:uid="{00000000-0005-0000-0000-00004C530000}"/>
    <cellStyle name="Header2 3 2 5 3 2 11 2" xfId="32123" xr:uid="{00000000-0005-0000-0000-00004D530000}"/>
    <cellStyle name="Header2 3 2 5 3 2 11 2 2" xfId="42122" xr:uid="{00000000-0005-0000-0000-00004E530000}"/>
    <cellStyle name="Header2 3 2 5 3 2 11 3" xfId="36971" xr:uid="{00000000-0005-0000-0000-00004F530000}"/>
    <cellStyle name="Header2 3 2 5 3 2 12" xfId="23232" xr:uid="{00000000-0005-0000-0000-000050530000}"/>
    <cellStyle name="Header2 3 2 5 3 2 12 2" xfId="21206" xr:uid="{00000000-0005-0000-0000-000051530000}"/>
    <cellStyle name="Header2 3 2 5 3 2 13" xfId="22626" xr:uid="{00000000-0005-0000-0000-000052530000}"/>
    <cellStyle name="Header2 3 2 5 3 2 2" xfId="15677" xr:uid="{00000000-0005-0000-0000-000053530000}"/>
    <cellStyle name="Header2 3 2 5 3 2 2 2" xfId="19116" xr:uid="{00000000-0005-0000-0000-000054530000}"/>
    <cellStyle name="Header2 3 2 5 3 2 2 2 2" xfId="30933" xr:uid="{00000000-0005-0000-0000-000055530000}"/>
    <cellStyle name="Header2 3 2 5 3 2 2 2 2 2" xfId="40932" xr:uid="{00000000-0005-0000-0000-000056530000}"/>
    <cellStyle name="Header2 3 2 5 3 2 2 2 3" xfId="26591" xr:uid="{00000000-0005-0000-0000-000057530000}"/>
    <cellStyle name="Header2 3 2 5 3 2 2 2 4" xfId="35781" xr:uid="{00000000-0005-0000-0000-000058530000}"/>
    <cellStyle name="Header2 3 2 5 3 2 2 3" xfId="19722" xr:uid="{00000000-0005-0000-0000-000059530000}"/>
    <cellStyle name="Header2 3 2 5 3 2 2 3 2" xfId="31539" xr:uid="{00000000-0005-0000-0000-00005A530000}"/>
    <cellStyle name="Header2 3 2 5 3 2 2 3 2 2" xfId="41538" xr:uid="{00000000-0005-0000-0000-00005B530000}"/>
    <cellStyle name="Header2 3 2 5 3 2 2 3 3" xfId="27197" xr:uid="{00000000-0005-0000-0000-00005C530000}"/>
    <cellStyle name="Header2 3 2 5 3 2 2 3 4" xfId="36387" xr:uid="{00000000-0005-0000-0000-00005D530000}"/>
    <cellStyle name="Header2 3 2 5 3 2 2 4" xfId="17981" xr:uid="{00000000-0005-0000-0000-00005E530000}"/>
    <cellStyle name="Header2 3 2 5 3 2 2 4 2" xfId="29798" xr:uid="{00000000-0005-0000-0000-00005F530000}"/>
    <cellStyle name="Header2 3 2 5 3 2 2 4 2 2" xfId="39797" xr:uid="{00000000-0005-0000-0000-000060530000}"/>
    <cellStyle name="Header2 3 2 5 3 2 2 4 3" xfId="25556" xr:uid="{00000000-0005-0000-0000-000061530000}"/>
    <cellStyle name="Header2 3 2 5 3 2 2 4 4" xfId="34646" xr:uid="{00000000-0005-0000-0000-000062530000}"/>
    <cellStyle name="Header2 3 2 5 3 2 2 5" xfId="20531" xr:uid="{00000000-0005-0000-0000-000063530000}"/>
    <cellStyle name="Header2 3 2 5 3 2 2 5 2" xfId="32348" xr:uid="{00000000-0005-0000-0000-000064530000}"/>
    <cellStyle name="Header2 3 2 5 3 2 2 5 2 2" xfId="42347" xr:uid="{00000000-0005-0000-0000-000065530000}"/>
    <cellStyle name="Header2 3 2 5 3 2 2 5 3" xfId="37196" xr:uid="{00000000-0005-0000-0000-000066530000}"/>
    <cellStyle name="Header2 3 2 5 3 2 2 6" xfId="23555" xr:uid="{00000000-0005-0000-0000-000067530000}"/>
    <cellStyle name="Header2 3 2 5 3 2 2 6 2" xfId="21842" xr:uid="{00000000-0005-0000-0000-000068530000}"/>
    <cellStyle name="Header2 3 2 5 3 2 2 7" xfId="23006" xr:uid="{00000000-0005-0000-0000-000069530000}"/>
    <cellStyle name="Header2 3 2 5 3 2 2 7 2" xfId="21316" xr:uid="{00000000-0005-0000-0000-00006A530000}"/>
    <cellStyle name="Header2 3 2 5 3 2 2 8" xfId="22433" xr:uid="{00000000-0005-0000-0000-00006B530000}"/>
    <cellStyle name="Header2 3 2 5 3 2 3" xfId="16258" xr:uid="{00000000-0005-0000-0000-00006C530000}"/>
    <cellStyle name="Header2 3 2 5 3 2 3 2" xfId="19412" xr:uid="{00000000-0005-0000-0000-00006D530000}"/>
    <cellStyle name="Header2 3 2 5 3 2 3 2 2" xfId="31229" xr:uid="{00000000-0005-0000-0000-00006E530000}"/>
    <cellStyle name="Header2 3 2 5 3 2 3 2 2 2" xfId="41228" xr:uid="{00000000-0005-0000-0000-00006F530000}"/>
    <cellStyle name="Header2 3 2 5 3 2 3 2 3" xfId="26887" xr:uid="{00000000-0005-0000-0000-000070530000}"/>
    <cellStyle name="Header2 3 2 5 3 2 3 2 4" xfId="36077" xr:uid="{00000000-0005-0000-0000-000071530000}"/>
    <cellStyle name="Header2 3 2 5 3 2 3 3" xfId="20018" xr:uid="{00000000-0005-0000-0000-000072530000}"/>
    <cellStyle name="Header2 3 2 5 3 2 3 3 2" xfId="31835" xr:uid="{00000000-0005-0000-0000-000073530000}"/>
    <cellStyle name="Header2 3 2 5 3 2 3 3 2 2" xfId="41834" xr:uid="{00000000-0005-0000-0000-000074530000}"/>
    <cellStyle name="Header2 3 2 5 3 2 3 3 3" xfId="27493" xr:uid="{00000000-0005-0000-0000-000075530000}"/>
    <cellStyle name="Header2 3 2 5 3 2 3 3 4" xfId="36683" xr:uid="{00000000-0005-0000-0000-000076530000}"/>
    <cellStyle name="Header2 3 2 5 3 2 3 4" xfId="17777" xr:uid="{00000000-0005-0000-0000-000077530000}"/>
    <cellStyle name="Header2 3 2 5 3 2 3 4 2" xfId="29594" xr:uid="{00000000-0005-0000-0000-000078530000}"/>
    <cellStyle name="Header2 3 2 5 3 2 3 4 2 2" xfId="39593" xr:uid="{00000000-0005-0000-0000-000079530000}"/>
    <cellStyle name="Header2 3 2 5 3 2 3 4 3" xfId="25352" xr:uid="{00000000-0005-0000-0000-00007A530000}"/>
    <cellStyle name="Header2 3 2 5 3 2 3 4 4" xfId="34442" xr:uid="{00000000-0005-0000-0000-00007B530000}"/>
    <cellStyle name="Header2 3 2 5 3 2 3 5" xfId="20827" xr:uid="{00000000-0005-0000-0000-00007C530000}"/>
    <cellStyle name="Header2 3 2 5 3 2 3 5 2" xfId="32644" xr:uid="{00000000-0005-0000-0000-00007D530000}"/>
    <cellStyle name="Header2 3 2 5 3 2 3 5 2 2" xfId="42643" xr:uid="{00000000-0005-0000-0000-00007E530000}"/>
    <cellStyle name="Header2 3 2 5 3 2 3 5 3" xfId="37492" xr:uid="{00000000-0005-0000-0000-00007F530000}"/>
    <cellStyle name="Header2 3 2 5 3 2 3 6" xfId="28075" xr:uid="{00000000-0005-0000-0000-000080530000}"/>
    <cellStyle name="Header2 3 2 5 3 2 3 6 2" xfId="38074" xr:uid="{00000000-0005-0000-0000-000081530000}"/>
    <cellStyle name="Header2 3 2 5 3 2 3 7" xfId="22255" xr:uid="{00000000-0005-0000-0000-000082530000}"/>
    <cellStyle name="Header2 3 2 5 3 2 4" xfId="15968" xr:uid="{00000000-0005-0000-0000-000083530000}"/>
    <cellStyle name="Header2 3 2 5 3 2 4 2" xfId="27785" xr:uid="{00000000-0005-0000-0000-000084530000}"/>
    <cellStyle name="Header2 3 2 5 3 2 4 2 2" xfId="37784" xr:uid="{00000000-0005-0000-0000-000085530000}"/>
    <cellStyle name="Header2 3 2 5 3 2 4 3" xfId="23846" xr:uid="{00000000-0005-0000-0000-000086530000}"/>
    <cellStyle name="Header2 3 2 5 3 2 4 4" xfId="32936" xr:uid="{00000000-0005-0000-0000-000087530000}"/>
    <cellStyle name="Header2 3 2 5 3 2 5" xfId="16592" xr:uid="{00000000-0005-0000-0000-000088530000}"/>
    <cellStyle name="Header2 3 2 5 3 2 5 2" xfId="28409" xr:uid="{00000000-0005-0000-0000-000089530000}"/>
    <cellStyle name="Header2 3 2 5 3 2 5 2 2" xfId="38408" xr:uid="{00000000-0005-0000-0000-00008A530000}"/>
    <cellStyle name="Header2 3 2 5 3 2 5 3" xfId="24167" xr:uid="{00000000-0005-0000-0000-00008B530000}"/>
    <cellStyle name="Header2 3 2 5 3 2 5 4" xfId="33257" xr:uid="{00000000-0005-0000-0000-00008C530000}"/>
    <cellStyle name="Header2 3 2 5 3 2 6" xfId="16888" xr:uid="{00000000-0005-0000-0000-00008D530000}"/>
    <cellStyle name="Header2 3 2 5 3 2 6 2" xfId="28705" xr:uid="{00000000-0005-0000-0000-00008E530000}"/>
    <cellStyle name="Header2 3 2 5 3 2 6 2 2" xfId="38704" xr:uid="{00000000-0005-0000-0000-00008F530000}"/>
    <cellStyle name="Header2 3 2 5 3 2 6 3" xfId="24463" xr:uid="{00000000-0005-0000-0000-000090530000}"/>
    <cellStyle name="Header2 3 2 5 3 2 6 4" xfId="33553" xr:uid="{00000000-0005-0000-0000-000091530000}"/>
    <cellStyle name="Header2 3 2 5 3 2 7" xfId="17192" xr:uid="{00000000-0005-0000-0000-000092530000}"/>
    <cellStyle name="Header2 3 2 5 3 2 7 2" xfId="29009" xr:uid="{00000000-0005-0000-0000-000093530000}"/>
    <cellStyle name="Header2 3 2 5 3 2 7 2 2" xfId="39008" xr:uid="{00000000-0005-0000-0000-000094530000}"/>
    <cellStyle name="Header2 3 2 5 3 2 7 3" xfId="24767" xr:uid="{00000000-0005-0000-0000-000095530000}"/>
    <cellStyle name="Header2 3 2 5 3 2 7 4" xfId="33857" xr:uid="{00000000-0005-0000-0000-000096530000}"/>
    <cellStyle name="Header2 3 2 5 3 2 8" xfId="17495" xr:uid="{00000000-0005-0000-0000-000097530000}"/>
    <cellStyle name="Header2 3 2 5 3 2 8 2" xfId="29312" xr:uid="{00000000-0005-0000-0000-000098530000}"/>
    <cellStyle name="Header2 3 2 5 3 2 8 2 2" xfId="39311" xr:uid="{00000000-0005-0000-0000-000099530000}"/>
    <cellStyle name="Header2 3 2 5 3 2 8 3" xfId="25070" xr:uid="{00000000-0005-0000-0000-00009A530000}"/>
    <cellStyle name="Header2 3 2 5 3 2 8 4" xfId="34160" xr:uid="{00000000-0005-0000-0000-00009B530000}"/>
    <cellStyle name="Header2 3 2 5 3 2 9" xfId="18440" xr:uid="{00000000-0005-0000-0000-00009C530000}"/>
    <cellStyle name="Header2 3 2 5 3 2 9 2" xfId="30257" xr:uid="{00000000-0005-0000-0000-00009D530000}"/>
    <cellStyle name="Header2 3 2 5 3 2 9 2 2" xfId="40256" xr:uid="{00000000-0005-0000-0000-00009E530000}"/>
    <cellStyle name="Header2 3 2 5 3 2 9 3" xfId="25915" xr:uid="{00000000-0005-0000-0000-00009F530000}"/>
    <cellStyle name="Header2 3 2 5 3 2 9 4" xfId="35105" xr:uid="{00000000-0005-0000-0000-0000A0530000}"/>
    <cellStyle name="Header2 3 2 5 3 3" xfId="7871" xr:uid="{00000000-0005-0000-0000-0000A1530000}"/>
    <cellStyle name="Header2 3 2 5 3 3 10" xfId="18735" xr:uid="{00000000-0005-0000-0000-0000A2530000}"/>
    <cellStyle name="Header2 3 2 5 3 3 10 2" xfId="30552" xr:uid="{00000000-0005-0000-0000-0000A3530000}"/>
    <cellStyle name="Header2 3 2 5 3 3 10 2 2" xfId="40551" xr:uid="{00000000-0005-0000-0000-0000A4530000}"/>
    <cellStyle name="Header2 3 2 5 3 3 10 3" xfId="26210" xr:uid="{00000000-0005-0000-0000-0000A5530000}"/>
    <cellStyle name="Header2 3 2 5 3 3 10 4" xfId="35400" xr:uid="{00000000-0005-0000-0000-0000A6530000}"/>
    <cellStyle name="Header2 3 2 5 3 3 11" xfId="18254" xr:uid="{00000000-0005-0000-0000-0000A7530000}"/>
    <cellStyle name="Header2 3 2 5 3 3 11 2" xfId="30071" xr:uid="{00000000-0005-0000-0000-0000A8530000}"/>
    <cellStyle name="Header2 3 2 5 3 3 11 2 2" xfId="40070" xr:uid="{00000000-0005-0000-0000-0000A9530000}"/>
    <cellStyle name="Header2 3 2 5 3 3 11 3" xfId="34919" xr:uid="{00000000-0005-0000-0000-0000AA530000}"/>
    <cellStyle name="Header2 3 2 5 3 3 12" xfId="23231" xr:uid="{00000000-0005-0000-0000-0000AB530000}"/>
    <cellStyle name="Header2 3 2 5 3 3 12 2" xfId="21207" xr:uid="{00000000-0005-0000-0000-0000AC530000}"/>
    <cellStyle name="Header2 3 2 5 3 3 13" xfId="22625" xr:uid="{00000000-0005-0000-0000-0000AD530000}"/>
    <cellStyle name="Header2 3 2 5 3 3 2" xfId="15678" xr:uid="{00000000-0005-0000-0000-0000AE530000}"/>
    <cellStyle name="Header2 3 2 5 3 3 2 2" xfId="19115" xr:uid="{00000000-0005-0000-0000-0000AF530000}"/>
    <cellStyle name="Header2 3 2 5 3 3 2 2 2" xfId="30932" xr:uid="{00000000-0005-0000-0000-0000B0530000}"/>
    <cellStyle name="Header2 3 2 5 3 3 2 2 2 2" xfId="40931" xr:uid="{00000000-0005-0000-0000-0000B1530000}"/>
    <cellStyle name="Header2 3 2 5 3 3 2 2 3" xfId="26590" xr:uid="{00000000-0005-0000-0000-0000B2530000}"/>
    <cellStyle name="Header2 3 2 5 3 3 2 2 4" xfId="35780" xr:uid="{00000000-0005-0000-0000-0000B3530000}"/>
    <cellStyle name="Header2 3 2 5 3 3 2 3" xfId="19721" xr:uid="{00000000-0005-0000-0000-0000B4530000}"/>
    <cellStyle name="Header2 3 2 5 3 3 2 3 2" xfId="31538" xr:uid="{00000000-0005-0000-0000-0000B5530000}"/>
    <cellStyle name="Header2 3 2 5 3 3 2 3 2 2" xfId="41537" xr:uid="{00000000-0005-0000-0000-0000B6530000}"/>
    <cellStyle name="Header2 3 2 5 3 3 2 3 3" xfId="27196" xr:uid="{00000000-0005-0000-0000-0000B7530000}"/>
    <cellStyle name="Header2 3 2 5 3 3 2 3 4" xfId="36386" xr:uid="{00000000-0005-0000-0000-0000B8530000}"/>
    <cellStyle name="Header2 3 2 5 3 3 2 4" xfId="17982" xr:uid="{00000000-0005-0000-0000-0000B9530000}"/>
    <cellStyle name="Header2 3 2 5 3 3 2 4 2" xfId="29799" xr:uid="{00000000-0005-0000-0000-0000BA530000}"/>
    <cellStyle name="Header2 3 2 5 3 3 2 4 2 2" xfId="39798" xr:uid="{00000000-0005-0000-0000-0000BB530000}"/>
    <cellStyle name="Header2 3 2 5 3 3 2 4 3" xfId="25557" xr:uid="{00000000-0005-0000-0000-0000BC530000}"/>
    <cellStyle name="Header2 3 2 5 3 3 2 4 4" xfId="34647" xr:uid="{00000000-0005-0000-0000-0000BD530000}"/>
    <cellStyle name="Header2 3 2 5 3 3 2 5" xfId="20530" xr:uid="{00000000-0005-0000-0000-0000BE530000}"/>
    <cellStyle name="Header2 3 2 5 3 3 2 5 2" xfId="32347" xr:uid="{00000000-0005-0000-0000-0000BF530000}"/>
    <cellStyle name="Header2 3 2 5 3 3 2 5 2 2" xfId="42346" xr:uid="{00000000-0005-0000-0000-0000C0530000}"/>
    <cellStyle name="Header2 3 2 5 3 3 2 5 3" xfId="37195" xr:uid="{00000000-0005-0000-0000-0000C1530000}"/>
    <cellStyle name="Header2 3 2 5 3 3 2 6" xfId="23556" xr:uid="{00000000-0005-0000-0000-0000C2530000}"/>
    <cellStyle name="Header2 3 2 5 3 3 2 6 2" xfId="21841" xr:uid="{00000000-0005-0000-0000-0000C3530000}"/>
    <cellStyle name="Header2 3 2 5 3 3 2 7" xfId="23005" xr:uid="{00000000-0005-0000-0000-0000C4530000}"/>
    <cellStyle name="Header2 3 2 5 3 3 2 7 2" xfId="22099" xr:uid="{00000000-0005-0000-0000-0000C5530000}"/>
    <cellStyle name="Header2 3 2 5 3 3 2 8" xfId="22434" xr:uid="{00000000-0005-0000-0000-0000C6530000}"/>
    <cellStyle name="Header2 3 2 5 3 3 3" xfId="16259" xr:uid="{00000000-0005-0000-0000-0000C7530000}"/>
    <cellStyle name="Header2 3 2 5 3 3 3 2" xfId="19411" xr:uid="{00000000-0005-0000-0000-0000C8530000}"/>
    <cellStyle name="Header2 3 2 5 3 3 3 2 2" xfId="31228" xr:uid="{00000000-0005-0000-0000-0000C9530000}"/>
    <cellStyle name="Header2 3 2 5 3 3 3 2 2 2" xfId="41227" xr:uid="{00000000-0005-0000-0000-0000CA530000}"/>
    <cellStyle name="Header2 3 2 5 3 3 3 2 3" xfId="26886" xr:uid="{00000000-0005-0000-0000-0000CB530000}"/>
    <cellStyle name="Header2 3 2 5 3 3 3 2 4" xfId="36076" xr:uid="{00000000-0005-0000-0000-0000CC530000}"/>
    <cellStyle name="Header2 3 2 5 3 3 3 3" xfId="20017" xr:uid="{00000000-0005-0000-0000-0000CD530000}"/>
    <cellStyle name="Header2 3 2 5 3 3 3 3 2" xfId="31834" xr:uid="{00000000-0005-0000-0000-0000CE530000}"/>
    <cellStyle name="Header2 3 2 5 3 3 3 3 2 2" xfId="41833" xr:uid="{00000000-0005-0000-0000-0000CF530000}"/>
    <cellStyle name="Header2 3 2 5 3 3 3 3 3" xfId="27492" xr:uid="{00000000-0005-0000-0000-0000D0530000}"/>
    <cellStyle name="Header2 3 2 5 3 3 3 3 4" xfId="36682" xr:uid="{00000000-0005-0000-0000-0000D1530000}"/>
    <cellStyle name="Header2 3 2 5 3 3 3 4" xfId="18079" xr:uid="{00000000-0005-0000-0000-0000D2530000}"/>
    <cellStyle name="Header2 3 2 5 3 3 3 4 2" xfId="29896" xr:uid="{00000000-0005-0000-0000-0000D3530000}"/>
    <cellStyle name="Header2 3 2 5 3 3 3 4 2 2" xfId="39895" xr:uid="{00000000-0005-0000-0000-0000D4530000}"/>
    <cellStyle name="Header2 3 2 5 3 3 3 4 3" xfId="25654" xr:uid="{00000000-0005-0000-0000-0000D5530000}"/>
    <cellStyle name="Header2 3 2 5 3 3 3 4 4" xfId="34744" xr:uid="{00000000-0005-0000-0000-0000D6530000}"/>
    <cellStyle name="Header2 3 2 5 3 3 3 5" xfId="20826" xr:uid="{00000000-0005-0000-0000-0000D7530000}"/>
    <cellStyle name="Header2 3 2 5 3 3 3 5 2" xfId="32643" xr:uid="{00000000-0005-0000-0000-0000D8530000}"/>
    <cellStyle name="Header2 3 2 5 3 3 3 5 2 2" xfId="42642" xr:uid="{00000000-0005-0000-0000-0000D9530000}"/>
    <cellStyle name="Header2 3 2 5 3 3 3 5 3" xfId="37491" xr:uid="{00000000-0005-0000-0000-0000DA530000}"/>
    <cellStyle name="Header2 3 2 5 3 3 3 6" xfId="28076" xr:uid="{00000000-0005-0000-0000-0000DB530000}"/>
    <cellStyle name="Header2 3 2 5 3 3 3 6 2" xfId="38075" xr:uid="{00000000-0005-0000-0000-0000DC530000}"/>
    <cellStyle name="Header2 3 2 5 3 3 3 7" xfId="22256" xr:uid="{00000000-0005-0000-0000-0000DD530000}"/>
    <cellStyle name="Header2 3 2 5 3 3 4" xfId="15969" xr:uid="{00000000-0005-0000-0000-0000DE530000}"/>
    <cellStyle name="Header2 3 2 5 3 3 4 2" xfId="27786" xr:uid="{00000000-0005-0000-0000-0000DF530000}"/>
    <cellStyle name="Header2 3 2 5 3 3 4 2 2" xfId="37785" xr:uid="{00000000-0005-0000-0000-0000E0530000}"/>
    <cellStyle name="Header2 3 2 5 3 3 4 3" xfId="23847" xr:uid="{00000000-0005-0000-0000-0000E1530000}"/>
    <cellStyle name="Header2 3 2 5 3 3 4 4" xfId="32937" xr:uid="{00000000-0005-0000-0000-0000E2530000}"/>
    <cellStyle name="Header2 3 2 5 3 3 5" xfId="16591" xr:uid="{00000000-0005-0000-0000-0000E3530000}"/>
    <cellStyle name="Header2 3 2 5 3 3 5 2" xfId="28408" xr:uid="{00000000-0005-0000-0000-0000E4530000}"/>
    <cellStyle name="Header2 3 2 5 3 3 5 2 2" xfId="38407" xr:uid="{00000000-0005-0000-0000-0000E5530000}"/>
    <cellStyle name="Header2 3 2 5 3 3 5 3" xfId="24166" xr:uid="{00000000-0005-0000-0000-0000E6530000}"/>
    <cellStyle name="Header2 3 2 5 3 3 5 4" xfId="33256" xr:uid="{00000000-0005-0000-0000-0000E7530000}"/>
    <cellStyle name="Header2 3 2 5 3 3 6" xfId="16887" xr:uid="{00000000-0005-0000-0000-0000E8530000}"/>
    <cellStyle name="Header2 3 2 5 3 3 6 2" xfId="28704" xr:uid="{00000000-0005-0000-0000-0000E9530000}"/>
    <cellStyle name="Header2 3 2 5 3 3 6 2 2" xfId="38703" xr:uid="{00000000-0005-0000-0000-0000EA530000}"/>
    <cellStyle name="Header2 3 2 5 3 3 6 3" xfId="24462" xr:uid="{00000000-0005-0000-0000-0000EB530000}"/>
    <cellStyle name="Header2 3 2 5 3 3 6 4" xfId="33552" xr:uid="{00000000-0005-0000-0000-0000EC530000}"/>
    <cellStyle name="Header2 3 2 5 3 3 7" xfId="17193" xr:uid="{00000000-0005-0000-0000-0000ED530000}"/>
    <cellStyle name="Header2 3 2 5 3 3 7 2" xfId="29010" xr:uid="{00000000-0005-0000-0000-0000EE530000}"/>
    <cellStyle name="Header2 3 2 5 3 3 7 2 2" xfId="39009" xr:uid="{00000000-0005-0000-0000-0000EF530000}"/>
    <cellStyle name="Header2 3 2 5 3 3 7 3" xfId="24768" xr:uid="{00000000-0005-0000-0000-0000F0530000}"/>
    <cellStyle name="Header2 3 2 5 3 3 7 4" xfId="33858" xr:uid="{00000000-0005-0000-0000-0000F1530000}"/>
    <cellStyle name="Header2 3 2 5 3 3 8" xfId="17496" xr:uid="{00000000-0005-0000-0000-0000F2530000}"/>
    <cellStyle name="Header2 3 2 5 3 3 8 2" xfId="29313" xr:uid="{00000000-0005-0000-0000-0000F3530000}"/>
    <cellStyle name="Header2 3 2 5 3 3 8 2 2" xfId="39312" xr:uid="{00000000-0005-0000-0000-0000F4530000}"/>
    <cellStyle name="Header2 3 2 5 3 3 8 3" xfId="25071" xr:uid="{00000000-0005-0000-0000-0000F5530000}"/>
    <cellStyle name="Header2 3 2 5 3 3 8 4" xfId="34161" xr:uid="{00000000-0005-0000-0000-0000F6530000}"/>
    <cellStyle name="Header2 3 2 5 3 3 9" xfId="18439" xr:uid="{00000000-0005-0000-0000-0000F7530000}"/>
    <cellStyle name="Header2 3 2 5 3 3 9 2" xfId="30256" xr:uid="{00000000-0005-0000-0000-0000F8530000}"/>
    <cellStyle name="Header2 3 2 5 3 3 9 2 2" xfId="40255" xr:uid="{00000000-0005-0000-0000-0000F9530000}"/>
    <cellStyle name="Header2 3 2 5 3 3 9 3" xfId="25914" xr:uid="{00000000-0005-0000-0000-0000FA530000}"/>
    <cellStyle name="Header2 3 2 5 3 3 9 4" xfId="35104" xr:uid="{00000000-0005-0000-0000-0000FB530000}"/>
    <cellStyle name="Header2 3 2 5 3 4" xfId="7872" xr:uid="{00000000-0005-0000-0000-0000FC530000}"/>
    <cellStyle name="Header2 3 2 5 3 4 10" xfId="18734" xr:uid="{00000000-0005-0000-0000-0000FD530000}"/>
    <cellStyle name="Header2 3 2 5 3 4 10 2" xfId="30551" xr:uid="{00000000-0005-0000-0000-0000FE530000}"/>
    <cellStyle name="Header2 3 2 5 3 4 10 2 2" xfId="40550" xr:uid="{00000000-0005-0000-0000-0000FF530000}"/>
    <cellStyle name="Header2 3 2 5 3 4 10 3" xfId="26209" xr:uid="{00000000-0005-0000-0000-000000540000}"/>
    <cellStyle name="Header2 3 2 5 3 4 10 4" xfId="35399" xr:uid="{00000000-0005-0000-0000-000001540000}"/>
    <cellStyle name="Header2 3 2 5 3 4 11" xfId="20205" xr:uid="{00000000-0005-0000-0000-000002540000}"/>
    <cellStyle name="Header2 3 2 5 3 4 11 2" xfId="32022" xr:uid="{00000000-0005-0000-0000-000003540000}"/>
    <cellStyle name="Header2 3 2 5 3 4 11 2 2" xfId="42021" xr:uid="{00000000-0005-0000-0000-000004540000}"/>
    <cellStyle name="Header2 3 2 5 3 4 11 3" xfId="36870" xr:uid="{00000000-0005-0000-0000-000005540000}"/>
    <cellStyle name="Header2 3 2 5 3 4 12" xfId="23230" xr:uid="{00000000-0005-0000-0000-000006540000}"/>
    <cellStyle name="Header2 3 2 5 3 4 12 2" xfId="21208" xr:uid="{00000000-0005-0000-0000-000007540000}"/>
    <cellStyle name="Header2 3 2 5 3 4 13" xfId="22624" xr:uid="{00000000-0005-0000-0000-000008540000}"/>
    <cellStyle name="Header2 3 2 5 3 4 2" xfId="15679" xr:uid="{00000000-0005-0000-0000-000009540000}"/>
    <cellStyle name="Header2 3 2 5 3 4 2 2" xfId="19114" xr:uid="{00000000-0005-0000-0000-00000A540000}"/>
    <cellStyle name="Header2 3 2 5 3 4 2 2 2" xfId="30931" xr:uid="{00000000-0005-0000-0000-00000B540000}"/>
    <cellStyle name="Header2 3 2 5 3 4 2 2 2 2" xfId="40930" xr:uid="{00000000-0005-0000-0000-00000C540000}"/>
    <cellStyle name="Header2 3 2 5 3 4 2 2 3" xfId="26589" xr:uid="{00000000-0005-0000-0000-00000D540000}"/>
    <cellStyle name="Header2 3 2 5 3 4 2 2 4" xfId="35779" xr:uid="{00000000-0005-0000-0000-00000E540000}"/>
    <cellStyle name="Header2 3 2 5 3 4 2 3" xfId="19720" xr:uid="{00000000-0005-0000-0000-00000F540000}"/>
    <cellStyle name="Header2 3 2 5 3 4 2 3 2" xfId="31537" xr:uid="{00000000-0005-0000-0000-000010540000}"/>
    <cellStyle name="Header2 3 2 5 3 4 2 3 2 2" xfId="41536" xr:uid="{00000000-0005-0000-0000-000011540000}"/>
    <cellStyle name="Header2 3 2 5 3 4 2 3 3" xfId="27195" xr:uid="{00000000-0005-0000-0000-000012540000}"/>
    <cellStyle name="Header2 3 2 5 3 4 2 3 4" xfId="36385" xr:uid="{00000000-0005-0000-0000-000013540000}"/>
    <cellStyle name="Header2 3 2 5 3 4 2 4" xfId="17983" xr:uid="{00000000-0005-0000-0000-000014540000}"/>
    <cellStyle name="Header2 3 2 5 3 4 2 4 2" xfId="29800" xr:uid="{00000000-0005-0000-0000-000015540000}"/>
    <cellStyle name="Header2 3 2 5 3 4 2 4 2 2" xfId="39799" xr:uid="{00000000-0005-0000-0000-000016540000}"/>
    <cellStyle name="Header2 3 2 5 3 4 2 4 3" xfId="25558" xr:uid="{00000000-0005-0000-0000-000017540000}"/>
    <cellStyle name="Header2 3 2 5 3 4 2 4 4" xfId="34648" xr:uid="{00000000-0005-0000-0000-000018540000}"/>
    <cellStyle name="Header2 3 2 5 3 4 2 5" xfId="20529" xr:uid="{00000000-0005-0000-0000-000019540000}"/>
    <cellStyle name="Header2 3 2 5 3 4 2 5 2" xfId="32346" xr:uid="{00000000-0005-0000-0000-00001A540000}"/>
    <cellStyle name="Header2 3 2 5 3 4 2 5 2 2" xfId="42345" xr:uid="{00000000-0005-0000-0000-00001B540000}"/>
    <cellStyle name="Header2 3 2 5 3 4 2 5 3" xfId="37194" xr:uid="{00000000-0005-0000-0000-00001C540000}"/>
    <cellStyle name="Header2 3 2 5 3 4 2 6" xfId="23557" xr:uid="{00000000-0005-0000-0000-00001D540000}"/>
    <cellStyle name="Header2 3 2 5 3 4 2 6 2" xfId="21024" xr:uid="{00000000-0005-0000-0000-00001E540000}"/>
    <cellStyle name="Header2 3 2 5 3 4 2 7" xfId="22842" xr:uid="{00000000-0005-0000-0000-00001F540000}"/>
    <cellStyle name="Header2 3 2 5 3 4 2 7 2" xfId="21390" xr:uid="{00000000-0005-0000-0000-000020540000}"/>
    <cellStyle name="Header2 3 2 5 3 4 2 8" xfId="21638" xr:uid="{00000000-0005-0000-0000-000021540000}"/>
    <cellStyle name="Header2 3 2 5 3 4 3" xfId="16260" xr:uid="{00000000-0005-0000-0000-000022540000}"/>
    <cellStyle name="Header2 3 2 5 3 4 3 2" xfId="19410" xr:uid="{00000000-0005-0000-0000-000023540000}"/>
    <cellStyle name="Header2 3 2 5 3 4 3 2 2" xfId="31227" xr:uid="{00000000-0005-0000-0000-000024540000}"/>
    <cellStyle name="Header2 3 2 5 3 4 3 2 2 2" xfId="41226" xr:uid="{00000000-0005-0000-0000-000025540000}"/>
    <cellStyle name="Header2 3 2 5 3 4 3 2 3" xfId="26885" xr:uid="{00000000-0005-0000-0000-000026540000}"/>
    <cellStyle name="Header2 3 2 5 3 4 3 2 4" xfId="36075" xr:uid="{00000000-0005-0000-0000-000027540000}"/>
    <cellStyle name="Header2 3 2 5 3 4 3 3" xfId="20016" xr:uid="{00000000-0005-0000-0000-000028540000}"/>
    <cellStyle name="Header2 3 2 5 3 4 3 3 2" xfId="31833" xr:uid="{00000000-0005-0000-0000-000029540000}"/>
    <cellStyle name="Header2 3 2 5 3 4 3 3 2 2" xfId="41832" xr:uid="{00000000-0005-0000-0000-00002A540000}"/>
    <cellStyle name="Header2 3 2 5 3 4 3 3 3" xfId="27491" xr:uid="{00000000-0005-0000-0000-00002B540000}"/>
    <cellStyle name="Header2 3 2 5 3 4 3 3 4" xfId="36681" xr:uid="{00000000-0005-0000-0000-00002C540000}"/>
    <cellStyle name="Header2 3 2 5 3 4 3 4" xfId="18080" xr:uid="{00000000-0005-0000-0000-00002D540000}"/>
    <cellStyle name="Header2 3 2 5 3 4 3 4 2" xfId="29897" xr:uid="{00000000-0005-0000-0000-00002E540000}"/>
    <cellStyle name="Header2 3 2 5 3 4 3 4 2 2" xfId="39896" xr:uid="{00000000-0005-0000-0000-00002F540000}"/>
    <cellStyle name="Header2 3 2 5 3 4 3 4 3" xfId="25655" xr:uid="{00000000-0005-0000-0000-000030540000}"/>
    <cellStyle name="Header2 3 2 5 3 4 3 4 4" xfId="34745" xr:uid="{00000000-0005-0000-0000-000031540000}"/>
    <cellStyle name="Header2 3 2 5 3 4 3 5" xfId="20825" xr:uid="{00000000-0005-0000-0000-000032540000}"/>
    <cellStyle name="Header2 3 2 5 3 4 3 5 2" xfId="32642" xr:uid="{00000000-0005-0000-0000-000033540000}"/>
    <cellStyle name="Header2 3 2 5 3 4 3 5 2 2" xfId="42641" xr:uid="{00000000-0005-0000-0000-000034540000}"/>
    <cellStyle name="Header2 3 2 5 3 4 3 5 3" xfId="37490" xr:uid="{00000000-0005-0000-0000-000035540000}"/>
    <cellStyle name="Header2 3 2 5 3 4 3 6" xfId="28077" xr:uid="{00000000-0005-0000-0000-000036540000}"/>
    <cellStyle name="Header2 3 2 5 3 4 3 6 2" xfId="38076" xr:uid="{00000000-0005-0000-0000-000037540000}"/>
    <cellStyle name="Header2 3 2 5 3 4 3 7" xfId="22257" xr:uid="{00000000-0005-0000-0000-000038540000}"/>
    <cellStyle name="Header2 3 2 5 3 4 4" xfId="15970" xr:uid="{00000000-0005-0000-0000-000039540000}"/>
    <cellStyle name="Header2 3 2 5 3 4 4 2" xfId="27787" xr:uid="{00000000-0005-0000-0000-00003A540000}"/>
    <cellStyle name="Header2 3 2 5 3 4 4 2 2" xfId="37786" xr:uid="{00000000-0005-0000-0000-00003B540000}"/>
    <cellStyle name="Header2 3 2 5 3 4 4 3" xfId="23848" xr:uid="{00000000-0005-0000-0000-00003C540000}"/>
    <cellStyle name="Header2 3 2 5 3 4 4 4" xfId="32938" xr:uid="{00000000-0005-0000-0000-00003D540000}"/>
    <cellStyle name="Header2 3 2 5 3 4 5" xfId="16590" xr:uid="{00000000-0005-0000-0000-00003E540000}"/>
    <cellStyle name="Header2 3 2 5 3 4 5 2" xfId="28407" xr:uid="{00000000-0005-0000-0000-00003F540000}"/>
    <cellStyle name="Header2 3 2 5 3 4 5 2 2" xfId="38406" xr:uid="{00000000-0005-0000-0000-000040540000}"/>
    <cellStyle name="Header2 3 2 5 3 4 5 3" xfId="24165" xr:uid="{00000000-0005-0000-0000-000041540000}"/>
    <cellStyle name="Header2 3 2 5 3 4 5 4" xfId="33255" xr:uid="{00000000-0005-0000-0000-000042540000}"/>
    <cellStyle name="Header2 3 2 5 3 4 6" xfId="16886" xr:uid="{00000000-0005-0000-0000-000043540000}"/>
    <cellStyle name="Header2 3 2 5 3 4 6 2" xfId="28703" xr:uid="{00000000-0005-0000-0000-000044540000}"/>
    <cellStyle name="Header2 3 2 5 3 4 6 2 2" xfId="38702" xr:uid="{00000000-0005-0000-0000-000045540000}"/>
    <cellStyle name="Header2 3 2 5 3 4 6 3" xfId="24461" xr:uid="{00000000-0005-0000-0000-000046540000}"/>
    <cellStyle name="Header2 3 2 5 3 4 6 4" xfId="33551" xr:uid="{00000000-0005-0000-0000-000047540000}"/>
    <cellStyle name="Header2 3 2 5 3 4 7" xfId="17194" xr:uid="{00000000-0005-0000-0000-000048540000}"/>
    <cellStyle name="Header2 3 2 5 3 4 7 2" xfId="29011" xr:uid="{00000000-0005-0000-0000-000049540000}"/>
    <cellStyle name="Header2 3 2 5 3 4 7 2 2" xfId="39010" xr:uid="{00000000-0005-0000-0000-00004A540000}"/>
    <cellStyle name="Header2 3 2 5 3 4 7 3" xfId="24769" xr:uid="{00000000-0005-0000-0000-00004B540000}"/>
    <cellStyle name="Header2 3 2 5 3 4 7 4" xfId="33859" xr:uid="{00000000-0005-0000-0000-00004C540000}"/>
    <cellStyle name="Header2 3 2 5 3 4 8" xfId="17497" xr:uid="{00000000-0005-0000-0000-00004D540000}"/>
    <cellStyle name="Header2 3 2 5 3 4 8 2" xfId="29314" xr:uid="{00000000-0005-0000-0000-00004E540000}"/>
    <cellStyle name="Header2 3 2 5 3 4 8 2 2" xfId="39313" xr:uid="{00000000-0005-0000-0000-00004F540000}"/>
    <cellStyle name="Header2 3 2 5 3 4 8 3" xfId="25072" xr:uid="{00000000-0005-0000-0000-000050540000}"/>
    <cellStyle name="Header2 3 2 5 3 4 8 4" xfId="34162" xr:uid="{00000000-0005-0000-0000-000051540000}"/>
    <cellStyle name="Header2 3 2 5 3 4 9" xfId="18438" xr:uid="{00000000-0005-0000-0000-000052540000}"/>
    <cellStyle name="Header2 3 2 5 3 4 9 2" xfId="30255" xr:uid="{00000000-0005-0000-0000-000053540000}"/>
    <cellStyle name="Header2 3 2 5 3 4 9 2 2" xfId="40254" xr:uid="{00000000-0005-0000-0000-000054540000}"/>
    <cellStyle name="Header2 3 2 5 3 4 9 3" xfId="25913" xr:uid="{00000000-0005-0000-0000-000055540000}"/>
    <cellStyle name="Header2 3 2 5 3 4 9 4" xfId="35103" xr:uid="{00000000-0005-0000-0000-000056540000}"/>
    <cellStyle name="Header2 3 2 5 3 5" xfId="15676" xr:uid="{00000000-0005-0000-0000-000057540000}"/>
    <cellStyle name="Header2 3 2 5 3 5 2" xfId="19117" xr:uid="{00000000-0005-0000-0000-000058540000}"/>
    <cellStyle name="Header2 3 2 5 3 5 2 2" xfId="30934" xr:uid="{00000000-0005-0000-0000-000059540000}"/>
    <cellStyle name="Header2 3 2 5 3 5 2 2 2" xfId="40933" xr:uid="{00000000-0005-0000-0000-00005A540000}"/>
    <cellStyle name="Header2 3 2 5 3 5 2 3" xfId="26592" xr:uid="{00000000-0005-0000-0000-00005B540000}"/>
    <cellStyle name="Header2 3 2 5 3 5 2 4" xfId="35782" xr:uid="{00000000-0005-0000-0000-00005C540000}"/>
    <cellStyle name="Header2 3 2 5 3 5 3" xfId="19723" xr:uid="{00000000-0005-0000-0000-00005D540000}"/>
    <cellStyle name="Header2 3 2 5 3 5 3 2" xfId="31540" xr:uid="{00000000-0005-0000-0000-00005E540000}"/>
    <cellStyle name="Header2 3 2 5 3 5 3 2 2" xfId="41539" xr:uid="{00000000-0005-0000-0000-00005F540000}"/>
    <cellStyle name="Header2 3 2 5 3 5 3 3" xfId="27198" xr:uid="{00000000-0005-0000-0000-000060540000}"/>
    <cellStyle name="Header2 3 2 5 3 5 3 4" xfId="36388" xr:uid="{00000000-0005-0000-0000-000061540000}"/>
    <cellStyle name="Header2 3 2 5 3 5 4" xfId="18154" xr:uid="{00000000-0005-0000-0000-000062540000}"/>
    <cellStyle name="Header2 3 2 5 3 5 4 2" xfId="29971" xr:uid="{00000000-0005-0000-0000-000063540000}"/>
    <cellStyle name="Header2 3 2 5 3 5 4 2 2" xfId="39970" xr:uid="{00000000-0005-0000-0000-000064540000}"/>
    <cellStyle name="Header2 3 2 5 3 5 4 3" xfId="25729" xr:uid="{00000000-0005-0000-0000-000065540000}"/>
    <cellStyle name="Header2 3 2 5 3 5 4 4" xfId="34819" xr:uid="{00000000-0005-0000-0000-000066540000}"/>
    <cellStyle name="Header2 3 2 5 3 5 5" xfId="20532" xr:uid="{00000000-0005-0000-0000-000067540000}"/>
    <cellStyle name="Header2 3 2 5 3 5 5 2" xfId="32349" xr:uid="{00000000-0005-0000-0000-000068540000}"/>
    <cellStyle name="Header2 3 2 5 3 5 5 2 2" xfId="42348" xr:uid="{00000000-0005-0000-0000-000069540000}"/>
    <cellStyle name="Header2 3 2 5 3 5 5 3" xfId="37197" xr:uid="{00000000-0005-0000-0000-00006A540000}"/>
    <cellStyle name="Header2 3 2 5 3 5 6" xfId="23554" xr:uid="{00000000-0005-0000-0000-00006B540000}"/>
    <cellStyle name="Header2 3 2 5 3 5 6 2" xfId="21843" xr:uid="{00000000-0005-0000-0000-00006C540000}"/>
    <cellStyle name="Header2 3 2 5 3 5 7" xfId="23007" xr:uid="{00000000-0005-0000-0000-00006D540000}"/>
    <cellStyle name="Header2 3 2 5 3 5 7 2" xfId="22098" xr:uid="{00000000-0005-0000-0000-00006E540000}"/>
    <cellStyle name="Header2 3 2 5 3 5 8" xfId="22432" xr:uid="{00000000-0005-0000-0000-00006F540000}"/>
    <cellStyle name="Header2 3 2 5 3 6" xfId="16257" xr:uid="{00000000-0005-0000-0000-000070540000}"/>
    <cellStyle name="Header2 3 2 5 3 6 2" xfId="19413" xr:uid="{00000000-0005-0000-0000-000071540000}"/>
    <cellStyle name="Header2 3 2 5 3 6 2 2" xfId="31230" xr:uid="{00000000-0005-0000-0000-000072540000}"/>
    <cellStyle name="Header2 3 2 5 3 6 2 2 2" xfId="41229" xr:uid="{00000000-0005-0000-0000-000073540000}"/>
    <cellStyle name="Header2 3 2 5 3 6 2 3" xfId="26888" xr:uid="{00000000-0005-0000-0000-000074540000}"/>
    <cellStyle name="Header2 3 2 5 3 6 2 4" xfId="36078" xr:uid="{00000000-0005-0000-0000-000075540000}"/>
    <cellStyle name="Header2 3 2 5 3 6 3" xfId="20019" xr:uid="{00000000-0005-0000-0000-000076540000}"/>
    <cellStyle name="Header2 3 2 5 3 6 3 2" xfId="31836" xr:uid="{00000000-0005-0000-0000-000077540000}"/>
    <cellStyle name="Header2 3 2 5 3 6 3 2 2" xfId="41835" xr:uid="{00000000-0005-0000-0000-000078540000}"/>
    <cellStyle name="Header2 3 2 5 3 6 3 3" xfId="27494" xr:uid="{00000000-0005-0000-0000-000079540000}"/>
    <cellStyle name="Header2 3 2 5 3 6 3 4" xfId="36684" xr:uid="{00000000-0005-0000-0000-00007A540000}"/>
    <cellStyle name="Header2 3 2 5 3 6 4" xfId="18078" xr:uid="{00000000-0005-0000-0000-00007B540000}"/>
    <cellStyle name="Header2 3 2 5 3 6 4 2" xfId="29895" xr:uid="{00000000-0005-0000-0000-00007C540000}"/>
    <cellStyle name="Header2 3 2 5 3 6 4 2 2" xfId="39894" xr:uid="{00000000-0005-0000-0000-00007D540000}"/>
    <cellStyle name="Header2 3 2 5 3 6 4 3" xfId="25653" xr:uid="{00000000-0005-0000-0000-00007E540000}"/>
    <cellStyle name="Header2 3 2 5 3 6 4 4" xfId="34743" xr:uid="{00000000-0005-0000-0000-00007F540000}"/>
    <cellStyle name="Header2 3 2 5 3 6 5" xfId="20828" xr:uid="{00000000-0005-0000-0000-000080540000}"/>
    <cellStyle name="Header2 3 2 5 3 6 5 2" xfId="32645" xr:uid="{00000000-0005-0000-0000-000081540000}"/>
    <cellStyle name="Header2 3 2 5 3 6 5 2 2" xfId="42644" xr:uid="{00000000-0005-0000-0000-000082540000}"/>
    <cellStyle name="Header2 3 2 5 3 6 5 3" xfId="37493" xr:uid="{00000000-0005-0000-0000-000083540000}"/>
    <cellStyle name="Header2 3 2 5 3 6 6" xfId="28074" xr:uid="{00000000-0005-0000-0000-000084540000}"/>
    <cellStyle name="Header2 3 2 5 3 6 6 2" xfId="38073" xr:uid="{00000000-0005-0000-0000-000085540000}"/>
    <cellStyle name="Header2 3 2 5 3 6 7" xfId="21520" xr:uid="{00000000-0005-0000-0000-000086540000}"/>
    <cellStyle name="Header2 3 2 5 3 7" xfId="15967" xr:uid="{00000000-0005-0000-0000-000087540000}"/>
    <cellStyle name="Header2 3 2 5 3 7 2" xfId="27784" xr:uid="{00000000-0005-0000-0000-000088540000}"/>
    <cellStyle name="Header2 3 2 5 3 7 2 2" xfId="37783" xr:uid="{00000000-0005-0000-0000-000089540000}"/>
    <cellStyle name="Header2 3 2 5 3 7 3" xfId="23845" xr:uid="{00000000-0005-0000-0000-00008A540000}"/>
    <cellStyle name="Header2 3 2 5 3 7 4" xfId="32935" xr:uid="{00000000-0005-0000-0000-00008B540000}"/>
    <cellStyle name="Header2 3 2 5 3 8" xfId="16593" xr:uid="{00000000-0005-0000-0000-00008C540000}"/>
    <cellStyle name="Header2 3 2 5 3 8 2" xfId="28410" xr:uid="{00000000-0005-0000-0000-00008D540000}"/>
    <cellStyle name="Header2 3 2 5 3 8 2 2" xfId="38409" xr:uid="{00000000-0005-0000-0000-00008E540000}"/>
    <cellStyle name="Header2 3 2 5 3 8 3" xfId="24168" xr:uid="{00000000-0005-0000-0000-00008F540000}"/>
    <cellStyle name="Header2 3 2 5 3 8 4" xfId="33258" xr:uid="{00000000-0005-0000-0000-000090540000}"/>
    <cellStyle name="Header2 3 2 5 3 9" xfId="16889" xr:uid="{00000000-0005-0000-0000-000091540000}"/>
    <cellStyle name="Header2 3 2 5 3 9 2" xfId="28706" xr:uid="{00000000-0005-0000-0000-000092540000}"/>
    <cellStyle name="Header2 3 2 5 3 9 2 2" xfId="38705" xr:uid="{00000000-0005-0000-0000-000093540000}"/>
    <cellStyle name="Header2 3 2 5 3 9 3" xfId="24464" xr:uid="{00000000-0005-0000-0000-000094540000}"/>
    <cellStyle name="Header2 3 2 5 3 9 4" xfId="33554" xr:uid="{00000000-0005-0000-0000-000095540000}"/>
    <cellStyle name="Header2 3 2 5 4" xfId="7873" xr:uid="{00000000-0005-0000-0000-000096540000}"/>
    <cellStyle name="Header2 3 2 5 4 10" xfId="17851" xr:uid="{00000000-0005-0000-0000-000097540000}"/>
    <cellStyle name="Header2 3 2 5 4 10 2" xfId="29668" xr:uid="{00000000-0005-0000-0000-000098540000}"/>
    <cellStyle name="Header2 3 2 5 4 10 2 2" xfId="39667" xr:uid="{00000000-0005-0000-0000-000099540000}"/>
    <cellStyle name="Header2 3 2 5 4 10 3" xfId="25426" xr:uid="{00000000-0005-0000-0000-00009A540000}"/>
    <cellStyle name="Header2 3 2 5 4 10 4" xfId="34516" xr:uid="{00000000-0005-0000-0000-00009B540000}"/>
    <cellStyle name="Header2 3 2 5 4 11" xfId="20305" xr:uid="{00000000-0005-0000-0000-00009C540000}"/>
    <cellStyle name="Header2 3 2 5 4 11 2" xfId="32122" xr:uid="{00000000-0005-0000-0000-00009D540000}"/>
    <cellStyle name="Header2 3 2 5 4 11 2 2" xfId="42121" xr:uid="{00000000-0005-0000-0000-00009E540000}"/>
    <cellStyle name="Header2 3 2 5 4 11 3" xfId="36970" xr:uid="{00000000-0005-0000-0000-00009F540000}"/>
    <cellStyle name="Header2 3 2 5 4 12" xfId="23229" xr:uid="{00000000-0005-0000-0000-0000A0540000}"/>
    <cellStyle name="Header2 3 2 5 4 12 2" xfId="21209" xr:uid="{00000000-0005-0000-0000-0000A1540000}"/>
    <cellStyle name="Header2 3 2 5 4 13" xfId="22623" xr:uid="{00000000-0005-0000-0000-0000A2540000}"/>
    <cellStyle name="Header2 3 2 5 4 2" xfId="15680" xr:uid="{00000000-0005-0000-0000-0000A3540000}"/>
    <cellStyle name="Header2 3 2 5 4 2 2" xfId="19113" xr:uid="{00000000-0005-0000-0000-0000A4540000}"/>
    <cellStyle name="Header2 3 2 5 4 2 2 2" xfId="30930" xr:uid="{00000000-0005-0000-0000-0000A5540000}"/>
    <cellStyle name="Header2 3 2 5 4 2 2 2 2" xfId="40929" xr:uid="{00000000-0005-0000-0000-0000A6540000}"/>
    <cellStyle name="Header2 3 2 5 4 2 2 3" xfId="26588" xr:uid="{00000000-0005-0000-0000-0000A7540000}"/>
    <cellStyle name="Header2 3 2 5 4 2 2 4" xfId="35778" xr:uid="{00000000-0005-0000-0000-0000A8540000}"/>
    <cellStyle name="Header2 3 2 5 4 2 3" xfId="19719" xr:uid="{00000000-0005-0000-0000-0000A9540000}"/>
    <cellStyle name="Header2 3 2 5 4 2 3 2" xfId="31536" xr:uid="{00000000-0005-0000-0000-0000AA540000}"/>
    <cellStyle name="Header2 3 2 5 4 2 3 2 2" xfId="41535" xr:uid="{00000000-0005-0000-0000-0000AB540000}"/>
    <cellStyle name="Header2 3 2 5 4 2 3 3" xfId="27194" xr:uid="{00000000-0005-0000-0000-0000AC540000}"/>
    <cellStyle name="Header2 3 2 5 4 2 3 4" xfId="36384" xr:uid="{00000000-0005-0000-0000-0000AD540000}"/>
    <cellStyle name="Header2 3 2 5 4 2 4" xfId="18155" xr:uid="{00000000-0005-0000-0000-0000AE540000}"/>
    <cellStyle name="Header2 3 2 5 4 2 4 2" xfId="29972" xr:uid="{00000000-0005-0000-0000-0000AF540000}"/>
    <cellStyle name="Header2 3 2 5 4 2 4 2 2" xfId="39971" xr:uid="{00000000-0005-0000-0000-0000B0540000}"/>
    <cellStyle name="Header2 3 2 5 4 2 4 3" xfId="25730" xr:uid="{00000000-0005-0000-0000-0000B1540000}"/>
    <cellStyle name="Header2 3 2 5 4 2 4 4" xfId="34820" xr:uid="{00000000-0005-0000-0000-0000B2540000}"/>
    <cellStyle name="Header2 3 2 5 4 2 5" xfId="20528" xr:uid="{00000000-0005-0000-0000-0000B3540000}"/>
    <cellStyle name="Header2 3 2 5 4 2 5 2" xfId="32345" xr:uid="{00000000-0005-0000-0000-0000B4540000}"/>
    <cellStyle name="Header2 3 2 5 4 2 5 2 2" xfId="42344" xr:uid="{00000000-0005-0000-0000-0000B5540000}"/>
    <cellStyle name="Header2 3 2 5 4 2 5 3" xfId="37193" xr:uid="{00000000-0005-0000-0000-0000B6540000}"/>
    <cellStyle name="Header2 3 2 5 4 2 6" xfId="23558" xr:uid="{00000000-0005-0000-0000-0000B7540000}"/>
    <cellStyle name="Header2 3 2 5 4 2 6 2" xfId="21840" xr:uid="{00000000-0005-0000-0000-0000B8540000}"/>
    <cellStyle name="Header2 3 2 5 4 2 7" xfId="23004" xr:uid="{00000000-0005-0000-0000-0000B9540000}"/>
    <cellStyle name="Header2 3 2 5 4 2 7 2" xfId="22100" xr:uid="{00000000-0005-0000-0000-0000BA540000}"/>
    <cellStyle name="Header2 3 2 5 4 2 8" xfId="21639" xr:uid="{00000000-0005-0000-0000-0000BB540000}"/>
    <cellStyle name="Header2 3 2 5 4 3" xfId="16261" xr:uid="{00000000-0005-0000-0000-0000BC540000}"/>
    <cellStyle name="Header2 3 2 5 4 3 2" xfId="18950" xr:uid="{00000000-0005-0000-0000-0000BD540000}"/>
    <cellStyle name="Header2 3 2 5 4 3 2 2" xfId="30767" xr:uid="{00000000-0005-0000-0000-0000BE540000}"/>
    <cellStyle name="Header2 3 2 5 4 3 2 2 2" xfId="40766" xr:uid="{00000000-0005-0000-0000-0000BF540000}"/>
    <cellStyle name="Header2 3 2 5 4 3 2 3" xfId="26425" xr:uid="{00000000-0005-0000-0000-0000C0540000}"/>
    <cellStyle name="Header2 3 2 5 4 3 2 4" xfId="35615" xr:uid="{00000000-0005-0000-0000-0000C1540000}"/>
    <cellStyle name="Header2 3 2 5 4 3 3" xfId="19556" xr:uid="{00000000-0005-0000-0000-0000C2540000}"/>
    <cellStyle name="Header2 3 2 5 4 3 3 2" xfId="31373" xr:uid="{00000000-0005-0000-0000-0000C3540000}"/>
    <cellStyle name="Header2 3 2 5 4 3 3 2 2" xfId="41372" xr:uid="{00000000-0005-0000-0000-0000C4540000}"/>
    <cellStyle name="Header2 3 2 5 4 3 3 3" xfId="27031" xr:uid="{00000000-0005-0000-0000-0000C5540000}"/>
    <cellStyle name="Header2 3 2 5 4 3 3 4" xfId="36221" xr:uid="{00000000-0005-0000-0000-0000C6540000}"/>
    <cellStyle name="Header2 3 2 5 4 3 4" xfId="18030" xr:uid="{00000000-0005-0000-0000-0000C7540000}"/>
    <cellStyle name="Header2 3 2 5 4 3 4 2" xfId="29847" xr:uid="{00000000-0005-0000-0000-0000C8540000}"/>
    <cellStyle name="Header2 3 2 5 4 3 4 2 2" xfId="39846" xr:uid="{00000000-0005-0000-0000-0000C9540000}"/>
    <cellStyle name="Header2 3 2 5 4 3 4 3" xfId="25605" xr:uid="{00000000-0005-0000-0000-0000CA540000}"/>
    <cellStyle name="Header2 3 2 5 4 3 4 4" xfId="34695" xr:uid="{00000000-0005-0000-0000-0000CB540000}"/>
    <cellStyle name="Header2 3 2 5 4 3 5" xfId="20365" xr:uid="{00000000-0005-0000-0000-0000CC540000}"/>
    <cellStyle name="Header2 3 2 5 4 3 5 2" xfId="32182" xr:uid="{00000000-0005-0000-0000-0000CD540000}"/>
    <cellStyle name="Header2 3 2 5 4 3 5 2 2" xfId="42181" xr:uid="{00000000-0005-0000-0000-0000CE540000}"/>
    <cellStyle name="Header2 3 2 5 4 3 5 3" xfId="37030" xr:uid="{00000000-0005-0000-0000-0000CF540000}"/>
    <cellStyle name="Header2 3 2 5 4 3 6" xfId="28078" xr:uid="{00000000-0005-0000-0000-0000D0540000}"/>
    <cellStyle name="Header2 3 2 5 4 3 6 2" xfId="38077" xr:uid="{00000000-0005-0000-0000-0000D1540000}"/>
    <cellStyle name="Header2 3 2 5 4 3 7" xfId="21753" xr:uid="{00000000-0005-0000-0000-0000D2540000}"/>
    <cellStyle name="Header2 3 2 5 4 4" xfId="16423" xr:uid="{00000000-0005-0000-0000-0000D3540000}"/>
    <cellStyle name="Header2 3 2 5 4 4 2" xfId="28240" xr:uid="{00000000-0005-0000-0000-0000D4540000}"/>
    <cellStyle name="Header2 3 2 5 4 4 2 2" xfId="38239" xr:uid="{00000000-0005-0000-0000-0000D5540000}"/>
    <cellStyle name="Header2 3 2 5 4 4 3" xfId="23998" xr:uid="{00000000-0005-0000-0000-0000D6540000}"/>
    <cellStyle name="Header2 3 2 5 4 4 4" xfId="33088" xr:uid="{00000000-0005-0000-0000-0000D7540000}"/>
    <cellStyle name="Header2 3 2 5 4 5" xfId="16589" xr:uid="{00000000-0005-0000-0000-0000D8540000}"/>
    <cellStyle name="Header2 3 2 5 4 5 2" xfId="28406" xr:uid="{00000000-0005-0000-0000-0000D9540000}"/>
    <cellStyle name="Header2 3 2 5 4 5 2 2" xfId="38405" xr:uid="{00000000-0005-0000-0000-0000DA540000}"/>
    <cellStyle name="Header2 3 2 5 4 5 3" xfId="24164" xr:uid="{00000000-0005-0000-0000-0000DB540000}"/>
    <cellStyle name="Header2 3 2 5 4 5 4" xfId="33254" xr:uid="{00000000-0005-0000-0000-0000DC540000}"/>
    <cellStyle name="Header2 3 2 5 4 6" xfId="17010" xr:uid="{00000000-0005-0000-0000-0000DD540000}"/>
    <cellStyle name="Header2 3 2 5 4 6 2" xfId="28827" xr:uid="{00000000-0005-0000-0000-0000DE540000}"/>
    <cellStyle name="Header2 3 2 5 4 6 2 2" xfId="38826" xr:uid="{00000000-0005-0000-0000-0000DF540000}"/>
    <cellStyle name="Header2 3 2 5 4 6 3" xfId="24585" xr:uid="{00000000-0005-0000-0000-0000E0540000}"/>
    <cellStyle name="Header2 3 2 5 4 6 4" xfId="33675" xr:uid="{00000000-0005-0000-0000-0000E1540000}"/>
    <cellStyle name="Header2 3 2 5 4 7" xfId="17195" xr:uid="{00000000-0005-0000-0000-0000E2540000}"/>
    <cellStyle name="Header2 3 2 5 4 7 2" xfId="29012" xr:uid="{00000000-0005-0000-0000-0000E3540000}"/>
    <cellStyle name="Header2 3 2 5 4 7 2 2" xfId="39011" xr:uid="{00000000-0005-0000-0000-0000E4540000}"/>
    <cellStyle name="Header2 3 2 5 4 7 3" xfId="24770" xr:uid="{00000000-0005-0000-0000-0000E5540000}"/>
    <cellStyle name="Header2 3 2 5 4 7 4" xfId="33860" xr:uid="{00000000-0005-0000-0000-0000E6540000}"/>
    <cellStyle name="Header2 3 2 5 4 8" xfId="17498" xr:uid="{00000000-0005-0000-0000-0000E7540000}"/>
    <cellStyle name="Header2 3 2 5 4 8 2" xfId="29315" xr:uid="{00000000-0005-0000-0000-0000E8540000}"/>
    <cellStyle name="Header2 3 2 5 4 8 2 2" xfId="39314" xr:uid="{00000000-0005-0000-0000-0000E9540000}"/>
    <cellStyle name="Header2 3 2 5 4 8 3" xfId="25073" xr:uid="{00000000-0005-0000-0000-0000EA540000}"/>
    <cellStyle name="Header2 3 2 5 4 8 4" xfId="34163" xr:uid="{00000000-0005-0000-0000-0000EB540000}"/>
    <cellStyle name="Header2 3 2 5 4 9" xfId="18437" xr:uid="{00000000-0005-0000-0000-0000EC540000}"/>
    <cellStyle name="Header2 3 2 5 4 9 2" xfId="30254" xr:uid="{00000000-0005-0000-0000-0000ED540000}"/>
    <cellStyle name="Header2 3 2 5 4 9 2 2" xfId="40253" xr:uid="{00000000-0005-0000-0000-0000EE540000}"/>
    <cellStyle name="Header2 3 2 5 4 9 3" xfId="25912" xr:uid="{00000000-0005-0000-0000-0000EF540000}"/>
    <cellStyle name="Header2 3 2 5 4 9 4" xfId="35102" xr:uid="{00000000-0005-0000-0000-0000F0540000}"/>
    <cellStyle name="Header2 3 2 5 5" xfId="7874" xr:uid="{00000000-0005-0000-0000-0000F1540000}"/>
    <cellStyle name="Header2 3 2 5 5 10" xfId="18733" xr:uid="{00000000-0005-0000-0000-0000F2540000}"/>
    <cellStyle name="Header2 3 2 5 5 10 2" xfId="30550" xr:uid="{00000000-0005-0000-0000-0000F3540000}"/>
    <cellStyle name="Header2 3 2 5 5 10 2 2" xfId="40549" xr:uid="{00000000-0005-0000-0000-0000F4540000}"/>
    <cellStyle name="Header2 3 2 5 5 10 3" xfId="26208" xr:uid="{00000000-0005-0000-0000-0000F5540000}"/>
    <cellStyle name="Header2 3 2 5 5 10 4" xfId="35398" xr:uid="{00000000-0005-0000-0000-0000F6540000}"/>
    <cellStyle name="Header2 3 2 5 5 11" xfId="18255" xr:uid="{00000000-0005-0000-0000-0000F7540000}"/>
    <cellStyle name="Header2 3 2 5 5 11 2" xfId="30072" xr:uid="{00000000-0005-0000-0000-0000F8540000}"/>
    <cellStyle name="Header2 3 2 5 5 11 2 2" xfId="40071" xr:uid="{00000000-0005-0000-0000-0000F9540000}"/>
    <cellStyle name="Header2 3 2 5 5 11 3" xfId="34920" xr:uid="{00000000-0005-0000-0000-0000FA540000}"/>
    <cellStyle name="Header2 3 2 5 5 12" xfId="23228" xr:uid="{00000000-0005-0000-0000-0000FB540000}"/>
    <cellStyle name="Header2 3 2 5 5 12 2" xfId="21984" xr:uid="{00000000-0005-0000-0000-0000FC540000}"/>
    <cellStyle name="Header2 3 2 5 5 13" xfId="22622" xr:uid="{00000000-0005-0000-0000-0000FD540000}"/>
    <cellStyle name="Header2 3 2 5 5 2" xfId="15681" xr:uid="{00000000-0005-0000-0000-0000FE540000}"/>
    <cellStyle name="Header2 3 2 5 5 2 2" xfId="19112" xr:uid="{00000000-0005-0000-0000-0000FF540000}"/>
    <cellStyle name="Header2 3 2 5 5 2 2 2" xfId="30929" xr:uid="{00000000-0005-0000-0000-000000550000}"/>
    <cellStyle name="Header2 3 2 5 5 2 2 2 2" xfId="40928" xr:uid="{00000000-0005-0000-0000-000001550000}"/>
    <cellStyle name="Header2 3 2 5 5 2 2 3" xfId="26587" xr:uid="{00000000-0005-0000-0000-000002550000}"/>
    <cellStyle name="Header2 3 2 5 5 2 2 4" xfId="35777" xr:uid="{00000000-0005-0000-0000-000003550000}"/>
    <cellStyle name="Header2 3 2 5 5 2 3" xfId="19718" xr:uid="{00000000-0005-0000-0000-000004550000}"/>
    <cellStyle name="Header2 3 2 5 5 2 3 2" xfId="31535" xr:uid="{00000000-0005-0000-0000-000005550000}"/>
    <cellStyle name="Header2 3 2 5 5 2 3 2 2" xfId="41534" xr:uid="{00000000-0005-0000-0000-000006550000}"/>
    <cellStyle name="Header2 3 2 5 5 2 3 3" xfId="27193" xr:uid="{00000000-0005-0000-0000-000007550000}"/>
    <cellStyle name="Header2 3 2 5 5 2 3 4" xfId="36383" xr:uid="{00000000-0005-0000-0000-000008550000}"/>
    <cellStyle name="Header2 3 2 5 5 2 4" xfId="18911" xr:uid="{00000000-0005-0000-0000-000009550000}"/>
    <cellStyle name="Header2 3 2 5 5 2 4 2" xfId="30728" xr:uid="{00000000-0005-0000-0000-00000A550000}"/>
    <cellStyle name="Header2 3 2 5 5 2 4 2 2" xfId="40727" xr:uid="{00000000-0005-0000-0000-00000B550000}"/>
    <cellStyle name="Header2 3 2 5 5 2 4 3" xfId="26386" xr:uid="{00000000-0005-0000-0000-00000C550000}"/>
    <cellStyle name="Header2 3 2 5 5 2 4 4" xfId="35576" xr:uid="{00000000-0005-0000-0000-00000D550000}"/>
    <cellStyle name="Header2 3 2 5 5 2 5" xfId="20527" xr:uid="{00000000-0005-0000-0000-00000E550000}"/>
    <cellStyle name="Header2 3 2 5 5 2 5 2" xfId="32344" xr:uid="{00000000-0005-0000-0000-00000F550000}"/>
    <cellStyle name="Header2 3 2 5 5 2 5 2 2" xfId="42343" xr:uid="{00000000-0005-0000-0000-000010550000}"/>
    <cellStyle name="Header2 3 2 5 5 2 5 3" xfId="37192" xr:uid="{00000000-0005-0000-0000-000011550000}"/>
    <cellStyle name="Header2 3 2 5 5 2 6" xfId="23559" xr:uid="{00000000-0005-0000-0000-000012550000}"/>
    <cellStyle name="Header2 3 2 5 5 2 6 2" xfId="21839" xr:uid="{00000000-0005-0000-0000-000013550000}"/>
    <cellStyle name="Header2 3 2 5 5 2 7" xfId="23003" xr:uid="{00000000-0005-0000-0000-000014550000}"/>
    <cellStyle name="Header2 3 2 5 5 2 7 2" xfId="22101" xr:uid="{00000000-0005-0000-0000-000015550000}"/>
    <cellStyle name="Header2 3 2 5 5 2 8" xfId="21640" xr:uid="{00000000-0005-0000-0000-000016550000}"/>
    <cellStyle name="Header2 3 2 5 5 3" xfId="16262" xr:uid="{00000000-0005-0000-0000-000017550000}"/>
    <cellStyle name="Header2 3 2 5 5 3 2" xfId="19409" xr:uid="{00000000-0005-0000-0000-000018550000}"/>
    <cellStyle name="Header2 3 2 5 5 3 2 2" xfId="31226" xr:uid="{00000000-0005-0000-0000-000019550000}"/>
    <cellStyle name="Header2 3 2 5 5 3 2 2 2" xfId="41225" xr:uid="{00000000-0005-0000-0000-00001A550000}"/>
    <cellStyle name="Header2 3 2 5 5 3 2 3" xfId="26884" xr:uid="{00000000-0005-0000-0000-00001B550000}"/>
    <cellStyle name="Header2 3 2 5 5 3 2 4" xfId="36074" xr:uid="{00000000-0005-0000-0000-00001C550000}"/>
    <cellStyle name="Header2 3 2 5 5 3 3" xfId="20015" xr:uid="{00000000-0005-0000-0000-00001D550000}"/>
    <cellStyle name="Header2 3 2 5 5 3 3 2" xfId="31832" xr:uid="{00000000-0005-0000-0000-00001E550000}"/>
    <cellStyle name="Header2 3 2 5 5 3 3 2 2" xfId="41831" xr:uid="{00000000-0005-0000-0000-00001F550000}"/>
    <cellStyle name="Header2 3 2 5 5 3 3 3" xfId="27490" xr:uid="{00000000-0005-0000-0000-000020550000}"/>
    <cellStyle name="Header2 3 2 5 5 3 3 4" xfId="36680" xr:uid="{00000000-0005-0000-0000-000021550000}"/>
    <cellStyle name="Header2 3 2 5 5 3 4" xfId="17910" xr:uid="{00000000-0005-0000-0000-000022550000}"/>
    <cellStyle name="Header2 3 2 5 5 3 4 2" xfId="29727" xr:uid="{00000000-0005-0000-0000-000023550000}"/>
    <cellStyle name="Header2 3 2 5 5 3 4 2 2" xfId="39726" xr:uid="{00000000-0005-0000-0000-000024550000}"/>
    <cellStyle name="Header2 3 2 5 5 3 4 3" xfId="25485" xr:uid="{00000000-0005-0000-0000-000025550000}"/>
    <cellStyle name="Header2 3 2 5 5 3 4 4" xfId="34575" xr:uid="{00000000-0005-0000-0000-000026550000}"/>
    <cellStyle name="Header2 3 2 5 5 3 5" xfId="20824" xr:uid="{00000000-0005-0000-0000-000027550000}"/>
    <cellStyle name="Header2 3 2 5 5 3 5 2" xfId="32641" xr:uid="{00000000-0005-0000-0000-000028550000}"/>
    <cellStyle name="Header2 3 2 5 5 3 5 2 2" xfId="42640" xr:uid="{00000000-0005-0000-0000-000029550000}"/>
    <cellStyle name="Header2 3 2 5 5 3 5 3" xfId="37489" xr:uid="{00000000-0005-0000-0000-00002A550000}"/>
    <cellStyle name="Header2 3 2 5 5 3 6" xfId="28079" xr:uid="{00000000-0005-0000-0000-00002B550000}"/>
    <cellStyle name="Header2 3 2 5 5 3 6 2" xfId="38078" xr:uid="{00000000-0005-0000-0000-00002C550000}"/>
    <cellStyle name="Header2 3 2 5 5 3 7" xfId="22258" xr:uid="{00000000-0005-0000-0000-00002D550000}"/>
    <cellStyle name="Header2 3 2 5 5 4" xfId="15971" xr:uid="{00000000-0005-0000-0000-00002E550000}"/>
    <cellStyle name="Header2 3 2 5 5 4 2" xfId="27788" xr:uid="{00000000-0005-0000-0000-00002F550000}"/>
    <cellStyle name="Header2 3 2 5 5 4 2 2" xfId="37787" xr:uid="{00000000-0005-0000-0000-000030550000}"/>
    <cellStyle name="Header2 3 2 5 5 4 3" xfId="23849" xr:uid="{00000000-0005-0000-0000-000031550000}"/>
    <cellStyle name="Header2 3 2 5 5 4 4" xfId="32939" xr:uid="{00000000-0005-0000-0000-000032550000}"/>
    <cellStyle name="Header2 3 2 5 5 5" xfId="16588" xr:uid="{00000000-0005-0000-0000-000033550000}"/>
    <cellStyle name="Header2 3 2 5 5 5 2" xfId="28405" xr:uid="{00000000-0005-0000-0000-000034550000}"/>
    <cellStyle name="Header2 3 2 5 5 5 2 2" xfId="38404" xr:uid="{00000000-0005-0000-0000-000035550000}"/>
    <cellStyle name="Header2 3 2 5 5 5 3" xfId="24163" xr:uid="{00000000-0005-0000-0000-000036550000}"/>
    <cellStyle name="Header2 3 2 5 5 5 4" xfId="33253" xr:uid="{00000000-0005-0000-0000-000037550000}"/>
    <cellStyle name="Header2 3 2 5 5 6" xfId="16885" xr:uid="{00000000-0005-0000-0000-000038550000}"/>
    <cellStyle name="Header2 3 2 5 5 6 2" xfId="28702" xr:uid="{00000000-0005-0000-0000-000039550000}"/>
    <cellStyle name="Header2 3 2 5 5 6 2 2" xfId="38701" xr:uid="{00000000-0005-0000-0000-00003A550000}"/>
    <cellStyle name="Header2 3 2 5 5 6 3" xfId="24460" xr:uid="{00000000-0005-0000-0000-00003B550000}"/>
    <cellStyle name="Header2 3 2 5 5 6 4" xfId="33550" xr:uid="{00000000-0005-0000-0000-00003C550000}"/>
    <cellStyle name="Header2 3 2 5 5 7" xfId="17196" xr:uid="{00000000-0005-0000-0000-00003D550000}"/>
    <cellStyle name="Header2 3 2 5 5 7 2" xfId="29013" xr:uid="{00000000-0005-0000-0000-00003E550000}"/>
    <cellStyle name="Header2 3 2 5 5 7 2 2" xfId="39012" xr:uid="{00000000-0005-0000-0000-00003F550000}"/>
    <cellStyle name="Header2 3 2 5 5 7 3" xfId="24771" xr:uid="{00000000-0005-0000-0000-000040550000}"/>
    <cellStyle name="Header2 3 2 5 5 7 4" xfId="33861" xr:uid="{00000000-0005-0000-0000-000041550000}"/>
    <cellStyle name="Header2 3 2 5 5 8" xfId="17499" xr:uid="{00000000-0005-0000-0000-000042550000}"/>
    <cellStyle name="Header2 3 2 5 5 8 2" xfId="29316" xr:uid="{00000000-0005-0000-0000-000043550000}"/>
    <cellStyle name="Header2 3 2 5 5 8 2 2" xfId="39315" xr:uid="{00000000-0005-0000-0000-000044550000}"/>
    <cellStyle name="Header2 3 2 5 5 8 3" xfId="25074" xr:uid="{00000000-0005-0000-0000-000045550000}"/>
    <cellStyle name="Header2 3 2 5 5 8 4" xfId="34164" xr:uid="{00000000-0005-0000-0000-000046550000}"/>
    <cellStyle name="Header2 3 2 5 5 9" xfId="18436" xr:uid="{00000000-0005-0000-0000-000047550000}"/>
    <cellStyle name="Header2 3 2 5 5 9 2" xfId="30253" xr:uid="{00000000-0005-0000-0000-000048550000}"/>
    <cellStyle name="Header2 3 2 5 5 9 2 2" xfId="40252" xr:uid="{00000000-0005-0000-0000-000049550000}"/>
    <cellStyle name="Header2 3 2 5 5 9 3" xfId="25911" xr:uid="{00000000-0005-0000-0000-00004A550000}"/>
    <cellStyle name="Header2 3 2 5 5 9 4" xfId="35101" xr:uid="{00000000-0005-0000-0000-00004B550000}"/>
    <cellStyle name="Header2 3 2 5 6" xfId="7875" xr:uid="{00000000-0005-0000-0000-00004C550000}"/>
    <cellStyle name="Header2 3 2 5 6 10" xfId="18732" xr:uid="{00000000-0005-0000-0000-00004D550000}"/>
    <cellStyle name="Header2 3 2 5 6 10 2" xfId="30549" xr:uid="{00000000-0005-0000-0000-00004E550000}"/>
    <cellStyle name="Header2 3 2 5 6 10 2 2" xfId="40548" xr:uid="{00000000-0005-0000-0000-00004F550000}"/>
    <cellStyle name="Header2 3 2 5 6 10 3" xfId="26207" xr:uid="{00000000-0005-0000-0000-000050550000}"/>
    <cellStyle name="Header2 3 2 5 6 10 4" xfId="35397" xr:uid="{00000000-0005-0000-0000-000051550000}"/>
    <cellStyle name="Header2 3 2 5 6 11" xfId="20204" xr:uid="{00000000-0005-0000-0000-000052550000}"/>
    <cellStyle name="Header2 3 2 5 6 11 2" xfId="32021" xr:uid="{00000000-0005-0000-0000-000053550000}"/>
    <cellStyle name="Header2 3 2 5 6 11 2 2" xfId="42020" xr:uid="{00000000-0005-0000-0000-000054550000}"/>
    <cellStyle name="Header2 3 2 5 6 11 3" xfId="36869" xr:uid="{00000000-0005-0000-0000-000055550000}"/>
    <cellStyle name="Header2 3 2 5 6 12" xfId="23227" xr:uid="{00000000-0005-0000-0000-000056550000}"/>
    <cellStyle name="Header2 3 2 5 6 12 2" xfId="21210" xr:uid="{00000000-0005-0000-0000-000057550000}"/>
    <cellStyle name="Header2 3 2 5 6 13" xfId="22621" xr:uid="{00000000-0005-0000-0000-000058550000}"/>
    <cellStyle name="Header2 3 2 5 6 2" xfId="15682" xr:uid="{00000000-0005-0000-0000-000059550000}"/>
    <cellStyle name="Header2 3 2 5 6 2 2" xfId="19111" xr:uid="{00000000-0005-0000-0000-00005A550000}"/>
    <cellStyle name="Header2 3 2 5 6 2 2 2" xfId="30928" xr:uid="{00000000-0005-0000-0000-00005B550000}"/>
    <cellStyle name="Header2 3 2 5 6 2 2 2 2" xfId="40927" xr:uid="{00000000-0005-0000-0000-00005C550000}"/>
    <cellStyle name="Header2 3 2 5 6 2 2 3" xfId="26586" xr:uid="{00000000-0005-0000-0000-00005D550000}"/>
    <cellStyle name="Header2 3 2 5 6 2 2 4" xfId="35776" xr:uid="{00000000-0005-0000-0000-00005E550000}"/>
    <cellStyle name="Header2 3 2 5 6 2 3" xfId="19717" xr:uid="{00000000-0005-0000-0000-00005F550000}"/>
    <cellStyle name="Header2 3 2 5 6 2 3 2" xfId="31534" xr:uid="{00000000-0005-0000-0000-000060550000}"/>
    <cellStyle name="Header2 3 2 5 6 2 3 2 2" xfId="41533" xr:uid="{00000000-0005-0000-0000-000061550000}"/>
    <cellStyle name="Header2 3 2 5 6 2 3 3" xfId="27192" xr:uid="{00000000-0005-0000-0000-000062550000}"/>
    <cellStyle name="Header2 3 2 5 6 2 3 4" xfId="36382" xr:uid="{00000000-0005-0000-0000-000063550000}"/>
    <cellStyle name="Header2 3 2 5 6 2 4" xfId="17984" xr:uid="{00000000-0005-0000-0000-000064550000}"/>
    <cellStyle name="Header2 3 2 5 6 2 4 2" xfId="29801" xr:uid="{00000000-0005-0000-0000-000065550000}"/>
    <cellStyle name="Header2 3 2 5 6 2 4 2 2" xfId="39800" xr:uid="{00000000-0005-0000-0000-000066550000}"/>
    <cellStyle name="Header2 3 2 5 6 2 4 3" xfId="25559" xr:uid="{00000000-0005-0000-0000-000067550000}"/>
    <cellStyle name="Header2 3 2 5 6 2 4 4" xfId="34649" xr:uid="{00000000-0005-0000-0000-000068550000}"/>
    <cellStyle name="Header2 3 2 5 6 2 5" xfId="20526" xr:uid="{00000000-0005-0000-0000-000069550000}"/>
    <cellStyle name="Header2 3 2 5 6 2 5 2" xfId="32343" xr:uid="{00000000-0005-0000-0000-00006A550000}"/>
    <cellStyle name="Header2 3 2 5 6 2 5 2 2" xfId="42342" xr:uid="{00000000-0005-0000-0000-00006B550000}"/>
    <cellStyle name="Header2 3 2 5 6 2 5 3" xfId="37191" xr:uid="{00000000-0005-0000-0000-00006C550000}"/>
    <cellStyle name="Header2 3 2 5 6 2 6" xfId="23560" xr:uid="{00000000-0005-0000-0000-00006D550000}"/>
    <cellStyle name="Header2 3 2 5 6 2 6 2" xfId="21838" xr:uid="{00000000-0005-0000-0000-00006E550000}"/>
    <cellStyle name="Header2 3 2 5 6 2 7" xfId="23002" xr:uid="{00000000-0005-0000-0000-00006F550000}"/>
    <cellStyle name="Header2 3 2 5 6 2 7 2" xfId="22102" xr:uid="{00000000-0005-0000-0000-000070550000}"/>
    <cellStyle name="Header2 3 2 5 6 2 8" xfId="22435" xr:uid="{00000000-0005-0000-0000-000071550000}"/>
    <cellStyle name="Header2 3 2 5 6 3" xfId="16263" xr:uid="{00000000-0005-0000-0000-000072550000}"/>
    <cellStyle name="Header2 3 2 5 6 3 2" xfId="19408" xr:uid="{00000000-0005-0000-0000-000073550000}"/>
    <cellStyle name="Header2 3 2 5 6 3 2 2" xfId="31225" xr:uid="{00000000-0005-0000-0000-000074550000}"/>
    <cellStyle name="Header2 3 2 5 6 3 2 2 2" xfId="41224" xr:uid="{00000000-0005-0000-0000-000075550000}"/>
    <cellStyle name="Header2 3 2 5 6 3 2 3" xfId="26883" xr:uid="{00000000-0005-0000-0000-000076550000}"/>
    <cellStyle name="Header2 3 2 5 6 3 2 4" xfId="36073" xr:uid="{00000000-0005-0000-0000-000077550000}"/>
    <cellStyle name="Header2 3 2 5 6 3 3" xfId="20014" xr:uid="{00000000-0005-0000-0000-000078550000}"/>
    <cellStyle name="Header2 3 2 5 6 3 3 2" xfId="31831" xr:uid="{00000000-0005-0000-0000-000079550000}"/>
    <cellStyle name="Header2 3 2 5 6 3 3 2 2" xfId="41830" xr:uid="{00000000-0005-0000-0000-00007A550000}"/>
    <cellStyle name="Header2 3 2 5 6 3 3 3" xfId="27489" xr:uid="{00000000-0005-0000-0000-00007B550000}"/>
    <cellStyle name="Header2 3 2 5 6 3 3 4" xfId="36679" xr:uid="{00000000-0005-0000-0000-00007C550000}"/>
    <cellStyle name="Header2 3 2 5 6 3 4" xfId="17911" xr:uid="{00000000-0005-0000-0000-00007D550000}"/>
    <cellStyle name="Header2 3 2 5 6 3 4 2" xfId="29728" xr:uid="{00000000-0005-0000-0000-00007E550000}"/>
    <cellStyle name="Header2 3 2 5 6 3 4 2 2" xfId="39727" xr:uid="{00000000-0005-0000-0000-00007F550000}"/>
    <cellStyle name="Header2 3 2 5 6 3 4 3" xfId="25486" xr:uid="{00000000-0005-0000-0000-000080550000}"/>
    <cellStyle name="Header2 3 2 5 6 3 4 4" xfId="34576" xr:uid="{00000000-0005-0000-0000-000081550000}"/>
    <cellStyle name="Header2 3 2 5 6 3 5" xfId="20823" xr:uid="{00000000-0005-0000-0000-000082550000}"/>
    <cellStyle name="Header2 3 2 5 6 3 5 2" xfId="32640" xr:uid="{00000000-0005-0000-0000-000083550000}"/>
    <cellStyle name="Header2 3 2 5 6 3 5 2 2" xfId="42639" xr:uid="{00000000-0005-0000-0000-000084550000}"/>
    <cellStyle name="Header2 3 2 5 6 3 5 3" xfId="37488" xr:uid="{00000000-0005-0000-0000-000085550000}"/>
    <cellStyle name="Header2 3 2 5 6 3 6" xfId="28080" xr:uid="{00000000-0005-0000-0000-000086550000}"/>
    <cellStyle name="Header2 3 2 5 6 3 6 2" xfId="38079" xr:uid="{00000000-0005-0000-0000-000087550000}"/>
    <cellStyle name="Header2 3 2 5 6 3 7" xfId="22259" xr:uid="{00000000-0005-0000-0000-000088550000}"/>
    <cellStyle name="Header2 3 2 5 6 4" xfId="15972" xr:uid="{00000000-0005-0000-0000-000089550000}"/>
    <cellStyle name="Header2 3 2 5 6 4 2" xfId="27789" xr:uid="{00000000-0005-0000-0000-00008A550000}"/>
    <cellStyle name="Header2 3 2 5 6 4 2 2" xfId="37788" xr:uid="{00000000-0005-0000-0000-00008B550000}"/>
    <cellStyle name="Header2 3 2 5 6 4 3" xfId="23850" xr:uid="{00000000-0005-0000-0000-00008C550000}"/>
    <cellStyle name="Header2 3 2 5 6 4 4" xfId="32940" xr:uid="{00000000-0005-0000-0000-00008D550000}"/>
    <cellStyle name="Header2 3 2 5 6 5" xfId="16587" xr:uid="{00000000-0005-0000-0000-00008E550000}"/>
    <cellStyle name="Header2 3 2 5 6 5 2" xfId="28404" xr:uid="{00000000-0005-0000-0000-00008F550000}"/>
    <cellStyle name="Header2 3 2 5 6 5 2 2" xfId="38403" xr:uid="{00000000-0005-0000-0000-000090550000}"/>
    <cellStyle name="Header2 3 2 5 6 5 3" xfId="24162" xr:uid="{00000000-0005-0000-0000-000091550000}"/>
    <cellStyle name="Header2 3 2 5 6 5 4" xfId="33252" xr:uid="{00000000-0005-0000-0000-000092550000}"/>
    <cellStyle name="Header2 3 2 5 6 6" xfId="16884" xr:uid="{00000000-0005-0000-0000-000093550000}"/>
    <cellStyle name="Header2 3 2 5 6 6 2" xfId="28701" xr:uid="{00000000-0005-0000-0000-000094550000}"/>
    <cellStyle name="Header2 3 2 5 6 6 2 2" xfId="38700" xr:uid="{00000000-0005-0000-0000-000095550000}"/>
    <cellStyle name="Header2 3 2 5 6 6 3" xfId="24459" xr:uid="{00000000-0005-0000-0000-000096550000}"/>
    <cellStyle name="Header2 3 2 5 6 6 4" xfId="33549" xr:uid="{00000000-0005-0000-0000-000097550000}"/>
    <cellStyle name="Header2 3 2 5 6 7" xfId="17197" xr:uid="{00000000-0005-0000-0000-000098550000}"/>
    <cellStyle name="Header2 3 2 5 6 7 2" xfId="29014" xr:uid="{00000000-0005-0000-0000-000099550000}"/>
    <cellStyle name="Header2 3 2 5 6 7 2 2" xfId="39013" xr:uid="{00000000-0005-0000-0000-00009A550000}"/>
    <cellStyle name="Header2 3 2 5 6 7 3" xfId="24772" xr:uid="{00000000-0005-0000-0000-00009B550000}"/>
    <cellStyle name="Header2 3 2 5 6 7 4" xfId="33862" xr:uid="{00000000-0005-0000-0000-00009C550000}"/>
    <cellStyle name="Header2 3 2 5 6 8" xfId="17500" xr:uid="{00000000-0005-0000-0000-00009D550000}"/>
    <cellStyle name="Header2 3 2 5 6 8 2" xfId="29317" xr:uid="{00000000-0005-0000-0000-00009E550000}"/>
    <cellStyle name="Header2 3 2 5 6 8 2 2" xfId="39316" xr:uid="{00000000-0005-0000-0000-00009F550000}"/>
    <cellStyle name="Header2 3 2 5 6 8 3" xfId="25075" xr:uid="{00000000-0005-0000-0000-0000A0550000}"/>
    <cellStyle name="Header2 3 2 5 6 8 4" xfId="34165" xr:uid="{00000000-0005-0000-0000-0000A1550000}"/>
    <cellStyle name="Header2 3 2 5 6 9" xfId="18435" xr:uid="{00000000-0005-0000-0000-0000A2550000}"/>
    <cellStyle name="Header2 3 2 5 6 9 2" xfId="30252" xr:uid="{00000000-0005-0000-0000-0000A3550000}"/>
    <cellStyle name="Header2 3 2 5 6 9 2 2" xfId="40251" xr:uid="{00000000-0005-0000-0000-0000A4550000}"/>
    <cellStyle name="Header2 3 2 5 6 9 3" xfId="25910" xr:uid="{00000000-0005-0000-0000-0000A5550000}"/>
    <cellStyle name="Header2 3 2 5 6 9 4" xfId="35100" xr:uid="{00000000-0005-0000-0000-0000A6550000}"/>
    <cellStyle name="Header2 3 2 5 7" xfId="15671" xr:uid="{00000000-0005-0000-0000-0000A7550000}"/>
    <cellStyle name="Header2 3 2 5 7 2" xfId="19122" xr:uid="{00000000-0005-0000-0000-0000A8550000}"/>
    <cellStyle name="Header2 3 2 5 7 2 2" xfId="30939" xr:uid="{00000000-0005-0000-0000-0000A9550000}"/>
    <cellStyle name="Header2 3 2 5 7 2 2 2" xfId="40938" xr:uid="{00000000-0005-0000-0000-0000AA550000}"/>
    <cellStyle name="Header2 3 2 5 7 2 3" xfId="26597" xr:uid="{00000000-0005-0000-0000-0000AB550000}"/>
    <cellStyle name="Header2 3 2 5 7 2 4" xfId="35787" xr:uid="{00000000-0005-0000-0000-0000AC550000}"/>
    <cellStyle name="Header2 3 2 5 7 3" xfId="19728" xr:uid="{00000000-0005-0000-0000-0000AD550000}"/>
    <cellStyle name="Header2 3 2 5 7 3 2" xfId="31545" xr:uid="{00000000-0005-0000-0000-0000AE550000}"/>
    <cellStyle name="Header2 3 2 5 7 3 2 2" xfId="41544" xr:uid="{00000000-0005-0000-0000-0000AF550000}"/>
    <cellStyle name="Header2 3 2 5 7 3 3" xfId="27203" xr:uid="{00000000-0005-0000-0000-0000B0550000}"/>
    <cellStyle name="Header2 3 2 5 7 3 4" xfId="36393" xr:uid="{00000000-0005-0000-0000-0000B1550000}"/>
    <cellStyle name="Header2 3 2 5 7 4" xfId="17977" xr:uid="{00000000-0005-0000-0000-0000B2550000}"/>
    <cellStyle name="Header2 3 2 5 7 4 2" xfId="29794" xr:uid="{00000000-0005-0000-0000-0000B3550000}"/>
    <cellStyle name="Header2 3 2 5 7 4 2 2" xfId="39793" xr:uid="{00000000-0005-0000-0000-0000B4550000}"/>
    <cellStyle name="Header2 3 2 5 7 4 3" xfId="25552" xr:uid="{00000000-0005-0000-0000-0000B5550000}"/>
    <cellStyle name="Header2 3 2 5 7 4 4" xfId="34642" xr:uid="{00000000-0005-0000-0000-0000B6550000}"/>
    <cellStyle name="Header2 3 2 5 7 5" xfId="20537" xr:uid="{00000000-0005-0000-0000-0000B7550000}"/>
    <cellStyle name="Header2 3 2 5 7 5 2" xfId="32354" xr:uid="{00000000-0005-0000-0000-0000B8550000}"/>
    <cellStyle name="Header2 3 2 5 7 5 2 2" xfId="42353" xr:uid="{00000000-0005-0000-0000-0000B9550000}"/>
    <cellStyle name="Header2 3 2 5 7 5 3" xfId="37202" xr:uid="{00000000-0005-0000-0000-0000BA550000}"/>
    <cellStyle name="Header2 3 2 5 7 6" xfId="23549" xr:uid="{00000000-0005-0000-0000-0000BB550000}"/>
    <cellStyle name="Header2 3 2 5 7 6 2" xfId="21846" xr:uid="{00000000-0005-0000-0000-0000BC550000}"/>
    <cellStyle name="Header2 3 2 5 7 7" xfId="23010" xr:uid="{00000000-0005-0000-0000-0000BD550000}"/>
    <cellStyle name="Header2 3 2 5 7 7 2" xfId="21314" xr:uid="{00000000-0005-0000-0000-0000BE550000}"/>
    <cellStyle name="Header2 3 2 5 7 8" xfId="22427" xr:uid="{00000000-0005-0000-0000-0000BF550000}"/>
    <cellStyle name="Header2 3 2 5 8" xfId="16252" xr:uid="{00000000-0005-0000-0000-0000C0550000}"/>
    <cellStyle name="Header2 3 2 5 8 2" xfId="19418" xr:uid="{00000000-0005-0000-0000-0000C1550000}"/>
    <cellStyle name="Header2 3 2 5 8 2 2" xfId="31235" xr:uid="{00000000-0005-0000-0000-0000C2550000}"/>
    <cellStyle name="Header2 3 2 5 8 2 2 2" xfId="41234" xr:uid="{00000000-0005-0000-0000-0000C3550000}"/>
    <cellStyle name="Header2 3 2 5 8 2 3" xfId="26893" xr:uid="{00000000-0005-0000-0000-0000C4550000}"/>
    <cellStyle name="Header2 3 2 5 8 2 4" xfId="36083" xr:uid="{00000000-0005-0000-0000-0000C5550000}"/>
    <cellStyle name="Header2 3 2 5 8 3" xfId="20024" xr:uid="{00000000-0005-0000-0000-0000C6550000}"/>
    <cellStyle name="Header2 3 2 5 8 3 2" xfId="31841" xr:uid="{00000000-0005-0000-0000-0000C7550000}"/>
    <cellStyle name="Header2 3 2 5 8 3 2 2" xfId="41840" xr:uid="{00000000-0005-0000-0000-0000C8550000}"/>
    <cellStyle name="Header2 3 2 5 8 3 3" xfId="27499" xr:uid="{00000000-0005-0000-0000-0000C9550000}"/>
    <cellStyle name="Header2 3 2 5 8 3 4" xfId="36689" xr:uid="{00000000-0005-0000-0000-0000CA550000}"/>
    <cellStyle name="Header2 3 2 5 8 4" xfId="17774" xr:uid="{00000000-0005-0000-0000-0000CB550000}"/>
    <cellStyle name="Header2 3 2 5 8 4 2" xfId="29591" xr:uid="{00000000-0005-0000-0000-0000CC550000}"/>
    <cellStyle name="Header2 3 2 5 8 4 2 2" xfId="39590" xr:uid="{00000000-0005-0000-0000-0000CD550000}"/>
    <cellStyle name="Header2 3 2 5 8 4 3" xfId="25349" xr:uid="{00000000-0005-0000-0000-0000CE550000}"/>
    <cellStyle name="Header2 3 2 5 8 4 4" xfId="34439" xr:uid="{00000000-0005-0000-0000-0000CF550000}"/>
    <cellStyle name="Header2 3 2 5 8 5" xfId="20833" xr:uid="{00000000-0005-0000-0000-0000D0550000}"/>
    <cellStyle name="Header2 3 2 5 8 5 2" xfId="32650" xr:uid="{00000000-0005-0000-0000-0000D1550000}"/>
    <cellStyle name="Header2 3 2 5 8 5 2 2" xfId="42649" xr:uid="{00000000-0005-0000-0000-0000D2550000}"/>
    <cellStyle name="Header2 3 2 5 8 5 3" xfId="37498" xr:uid="{00000000-0005-0000-0000-0000D3550000}"/>
    <cellStyle name="Header2 3 2 5 8 6" xfId="28069" xr:uid="{00000000-0005-0000-0000-0000D4550000}"/>
    <cellStyle name="Header2 3 2 5 8 6 2" xfId="38068" xr:uid="{00000000-0005-0000-0000-0000D5550000}"/>
    <cellStyle name="Header2 3 2 5 8 7" xfId="22251" xr:uid="{00000000-0005-0000-0000-0000D6550000}"/>
    <cellStyle name="Header2 3 2 5 9" xfId="15963" xr:uid="{00000000-0005-0000-0000-0000D7550000}"/>
    <cellStyle name="Header2 3 2 5 9 2" xfId="27780" xr:uid="{00000000-0005-0000-0000-0000D8550000}"/>
    <cellStyle name="Header2 3 2 5 9 2 2" xfId="37779" xr:uid="{00000000-0005-0000-0000-0000D9550000}"/>
    <cellStyle name="Header2 3 2 5 9 3" xfId="23841" xr:uid="{00000000-0005-0000-0000-0000DA550000}"/>
    <cellStyle name="Header2 3 2 5 9 4" xfId="32931" xr:uid="{00000000-0005-0000-0000-0000DB550000}"/>
    <cellStyle name="Header2 3 2 6" xfId="7876" xr:uid="{00000000-0005-0000-0000-0000DC550000}"/>
    <cellStyle name="Header2 3 2 6 10" xfId="17198" xr:uid="{00000000-0005-0000-0000-0000DD550000}"/>
    <cellStyle name="Header2 3 2 6 10 2" xfId="29015" xr:uid="{00000000-0005-0000-0000-0000DE550000}"/>
    <cellStyle name="Header2 3 2 6 10 2 2" xfId="39014" xr:uid="{00000000-0005-0000-0000-0000DF550000}"/>
    <cellStyle name="Header2 3 2 6 10 3" xfId="24773" xr:uid="{00000000-0005-0000-0000-0000E0550000}"/>
    <cellStyle name="Header2 3 2 6 10 4" xfId="33863" xr:uid="{00000000-0005-0000-0000-0000E1550000}"/>
    <cellStyle name="Header2 3 2 6 11" xfId="17501" xr:uid="{00000000-0005-0000-0000-0000E2550000}"/>
    <cellStyle name="Header2 3 2 6 11 2" xfId="29318" xr:uid="{00000000-0005-0000-0000-0000E3550000}"/>
    <cellStyle name="Header2 3 2 6 11 2 2" xfId="39317" xr:uid="{00000000-0005-0000-0000-0000E4550000}"/>
    <cellStyle name="Header2 3 2 6 11 3" xfId="25076" xr:uid="{00000000-0005-0000-0000-0000E5550000}"/>
    <cellStyle name="Header2 3 2 6 11 4" xfId="34166" xr:uid="{00000000-0005-0000-0000-0000E6550000}"/>
    <cellStyle name="Header2 3 2 6 12" xfId="18434" xr:uid="{00000000-0005-0000-0000-0000E7550000}"/>
    <cellStyle name="Header2 3 2 6 12 2" xfId="30251" xr:uid="{00000000-0005-0000-0000-0000E8550000}"/>
    <cellStyle name="Header2 3 2 6 12 2 2" xfId="40250" xr:uid="{00000000-0005-0000-0000-0000E9550000}"/>
    <cellStyle name="Header2 3 2 6 12 3" xfId="25909" xr:uid="{00000000-0005-0000-0000-0000EA550000}"/>
    <cellStyle name="Header2 3 2 6 12 4" xfId="35099" xr:uid="{00000000-0005-0000-0000-0000EB550000}"/>
    <cellStyle name="Header2 3 2 6 13" xfId="18731" xr:uid="{00000000-0005-0000-0000-0000EC550000}"/>
    <cellStyle name="Header2 3 2 6 13 2" xfId="30548" xr:uid="{00000000-0005-0000-0000-0000ED550000}"/>
    <cellStyle name="Header2 3 2 6 13 2 2" xfId="40547" xr:uid="{00000000-0005-0000-0000-0000EE550000}"/>
    <cellStyle name="Header2 3 2 6 13 3" xfId="26206" xr:uid="{00000000-0005-0000-0000-0000EF550000}"/>
    <cellStyle name="Header2 3 2 6 13 4" xfId="35396" xr:uid="{00000000-0005-0000-0000-0000F0550000}"/>
    <cellStyle name="Header2 3 2 6 14" xfId="20304" xr:uid="{00000000-0005-0000-0000-0000F1550000}"/>
    <cellStyle name="Header2 3 2 6 14 2" xfId="32121" xr:uid="{00000000-0005-0000-0000-0000F2550000}"/>
    <cellStyle name="Header2 3 2 6 14 2 2" xfId="42120" xr:uid="{00000000-0005-0000-0000-0000F3550000}"/>
    <cellStyle name="Header2 3 2 6 14 3" xfId="36969" xr:uid="{00000000-0005-0000-0000-0000F4550000}"/>
    <cellStyle name="Header2 3 2 6 15" xfId="23226" xr:uid="{00000000-0005-0000-0000-0000F5550000}"/>
    <cellStyle name="Header2 3 2 6 15 2" xfId="21211" xr:uid="{00000000-0005-0000-0000-0000F6550000}"/>
    <cellStyle name="Header2 3 2 6 16" xfId="22620" xr:uid="{00000000-0005-0000-0000-0000F7550000}"/>
    <cellStyle name="Header2 3 2 6 2" xfId="7877" xr:uid="{00000000-0005-0000-0000-0000F8550000}"/>
    <cellStyle name="Header2 3 2 6 2 10" xfId="18730" xr:uid="{00000000-0005-0000-0000-0000F9550000}"/>
    <cellStyle name="Header2 3 2 6 2 10 2" xfId="30547" xr:uid="{00000000-0005-0000-0000-0000FA550000}"/>
    <cellStyle name="Header2 3 2 6 2 10 2 2" xfId="40546" xr:uid="{00000000-0005-0000-0000-0000FB550000}"/>
    <cellStyle name="Header2 3 2 6 2 10 3" xfId="26205" xr:uid="{00000000-0005-0000-0000-0000FC550000}"/>
    <cellStyle name="Header2 3 2 6 2 10 4" xfId="35395" xr:uid="{00000000-0005-0000-0000-0000FD550000}"/>
    <cellStyle name="Header2 3 2 6 2 11" xfId="20207" xr:uid="{00000000-0005-0000-0000-0000FE550000}"/>
    <cellStyle name="Header2 3 2 6 2 11 2" xfId="32024" xr:uid="{00000000-0005-0000-0000-0000FF550000}"/>
    <cellStyle name="Header2 3 2 6 2 11 2 2" xfId="42023" xr:uid="{00000000-0005-0000-0000-000000560000}"/>
    <cellStyle name="Header2 3 2 6 2 11 3" xfId="36872" xr:uid="{00000000-0005-0000-0000-000001560000}"/>
    <cellStyle name="Header2 3 2 6 2 12" xfId="23225" xr:uid="{00000000-0005-0000-0000-000002560000}"/>
    <cellStyle name="Header2 3 2 6 2 12 2" xfId="21212" xr:uid="{00000000-0005-0000-0000-000003560000}"/>
    <cellStyle name="Header2 3 2 6 2 13" xfId="22619" xr:uid="{00000000-0005-0000-0000-000004560000}"/>
    <cellStyle name="Header2 3 2 6 2 2" xfId="15684" xr:uid="{00000000-0005-0000-0000-000005560000}"/>
    <cellStyle name="Header2 3 2 6 2 2 2" xfId="19109" xr:uid="{00000000-0005-0000-0000-000006560000}"/>
    <cellStyle name="Header2 3 2 6 2 2 2 2" xfId="30926" xr:uid="{00000000-0005-0000-0000-000007560000}"/>
    <cellStyle name="Header2 3 2 6 2 2 2 2 2" xfId="40925" xr:uid="{00000000-0005-0000-0000-000008560000}"/>
    <cellStyle name="Header2 3 2 6 2 2 2 3" xfId="26584" xr:uid="{00000000-0005-0000-0000-000009560000}"/>
    <cellStyle name="Header2 3 2 6 2 2 2 4" xfId="35774" xr:uid="{00000000-0005-0000-0000-00000A560000}"/>
    <cellStyle name="Header2 3 2 6 2 2 3" xfId="19715" xr:uid="{00000000-0005-0000-0000-00000B560000}"/>
    <cellStyle name="Header2 3 2 6 2 2 3 2" xfId="31532" xr:uid="{00000000-0005-0000-0000-00000C560000}"/>
    <cellStyle name="Header2 3 2 6 2 2 3 2 2" xfId="41531" xr:uid="{00000000-0005-0000-0000-00000D560000}"/>
    <cellStyle name="Header2 3 2 6 2 2 3 3" xfId="27190" xr:uid="{00000000-0005-0000-0000-00000E560000}"/>
    <cellStyle name="Header2 3 2 6 2 2 3 4" xfId="36380" xr:uid="{00000000-0005-0000-0000-00000F560000}"/>
    <cellStyle name="Header2 3 2 6 2 2 4" xfId="18156" xr:uid="{00000000-0005-0000-0000-000010560000}"/>
    <cellStyle name="Header2 3 2 6 2 2 4 2" xfId="29973" xr:uid="{00000000-0005-0000-0000-000011560000}"/>
    <cellStyle name="Header2 3 2 6 2 2 4 2 2" xfId="39972" xr:uid="{00000000-0005-0000-0000-000012560000}"/>
    <cellStyle name="Header2 3 2 6 2 2 4 3" xfId="25731" xr:uid="{00000000-0005-0000-0000-000013560000}"/>
    <cellStyle name="Header2 3 2 6 2 2 4 4" xfId="34821" xr:uid="{00000000-0005-0000-0000-000014560000}"/>
    <cellStyle name="Header2 3 2 6 2 2 5" xfId="20524" xr:uid="{00000000-0005-0000-0000-000015560000}"/>
    <cellStyle name="Header2 3 2 6 2 2 5 2" xfId="32341" xr:uid="{00000000-0005-0000-0000-000016560000}"/>
    <cellStyle name="Header2 3 2 6 2 2 5 2 2" xfId="42340" xr:uid="{00000000-0005-0000-0000-000017560000}"/>
    <cellStyle name="Header2 3 2 6 2 2 5 3" xfId="37189" xr:uid="{00000000-0005-0000-0000-000018560000}"/>
    <cellStyle name="Header2 3 2 6 2 2 6" xfId="23562" xr:uid="{00000000-0005-0000-0000-000019560000}"/>
    <cellStyle name="Header2 3 2 6 2 2 6 2" xfId="21836" xr:uid="{00000000-0005-0000-0000-00001A560000}"/>
    <cellStyle name="Header2 3 2 6 2 2 7" xfId="23000" xr:uid="{00000000-0005-0000-0000-00001B560000}"/>
    <cellStyle name="Header2 3 2 6 2 2 7 2" xfId="21317" xr:uid="{00000000-0005-0000-0000-00001C560000}"/>
    <cellStyle name="Header2 3 2 6 2 2 8" xfId="21642" xr:uid="{00000000-0005-0000-0000-00001D560000}"/>
    <cellStyle name="Header2 3 2 6 2 3" xfId="16265" xr:uid="{00000000-0005-0000-0000-00001E560000}"/>
    <cellStyle name="Header2 3 2 6 2 3 2" xfId="19406" xr:uid="{00000000-0005-0000-0000-00001F560000}"/>
    <cellStyle name="Header2 3 2 6 2 3 2 2" xfId="31223" xr:uid="{00000000-0005-0000-0000-000020560000}"/>
    <cellStyle name="Header2 3 2 6 2 3 2 2 2" xfId="41222" xr:uid="{00000000-0005-0000-0000-000021560000}"/>
    <cellStyle name="Header2 3 2 6 2 3 2 3" xfId="26881" xr:uid="{00000000-0005-0000-0000-000022560000}"/>
    <cellStyle name="Header2 3 2 6 2 3 2 4" xfId="36071" xr:uid="{00000000-0005-0000-0000-000023560000}"/>
    <cellStyle name="Header2 3 2 6 2 3 3" xfId="20012" xr:uid="{00000000-0005-0000-0000-000024560000}"/>
    <cellStyle name="Header2 3 2 6 2 3 3 2" xfId="31829" xr:uid="{00000000-0005-0000-0000-000025560000}"/>
    <cellStyle name="Header2 3 2 6 2 3 3 2 2" xfId="41828" xr:uid="{00000000-0005-0000-0000-000026560000}"/>
    <cellStyle name="Header2 3 2 6 2 3 3 3" xfId="27487" xr:uid="{00000000-0005-0000-0000-000027560000}"/>
    <cellStyle name="Header2 3 2 6 2 3 3 4" xfId="36677" xr:uid="{00000000-0005-0000-0000-000028560000}"/>
    <cellStyle name="Header2 3 2 6 2 3 4" xfId="18859" xr:uid="{00000000-0005-0000-0000-000029560000}"/>
    <cellStyle name="Header2 3 2 6 2 3 4 2" xfId="30676" xr:uid="{00000000-0005-0000-0000-00002A560000}"/>
    <cellStyle name="Header2 3 2 6 2 3 4 2 2" xfId="40675" xr:uid="{00000000-0005-0000-0000-00002B560000}"/>
    <cellStyle name="Header2 3 2 6 2 3 4 3" xfId="26334" xr:uid="{00000000-0005-0000-0000-00002C560000}"/>
    <cellStyle name="Header2 3 2 6 2 3 4 4" xfId="35524" xr:uid="{00000000-0005-0000-0000-00002D560000}"/>
    <cellStyle name="Header2 3 2 6 2 3 5" xfId="20821" xr:uid="{00000000-0005-0000-0000-00002E560000}"/>
    <cellStyle name="Header2 3 2 6 2 3 5 2" xfId="32638" xr:uid="{00000000-0005-0000-0000-00002F560000}"/>
    <cellStyle name="Header2 3 2 6 2 3 5 2 2" xfId="42637" xr:uid="{00000000-0005-0000-0000-000030560000}"/>
    <cellStyle name="Header2 3 2 6 2 3 5 3" xfId="37486" xr:uid="{00000000-0005-0000-0000-000031560000}"/>
    <cellStyle name="Header2 3 2 6 2 3 6" xfId="28082" xr:uid="{00000000-0005-0000-0000-000032560000}"/>
    <cellStyle name="Header2 3 2 6 2 3 6 2" xfId="38081" xr:uid="{00000000-0005-0000-0000-000033560000}"/>
    <cellStyle name="Header2 3 2 6 2 3 7" xfId="21522" xr:uid="{00000000-0005-0000-0000-000034560000}"/>
    <cellStyle name="Header2 3 2 6 2 4" xfId="15974" xr:uid="{00000000-0005-0000-0000-000035560000}"/>
    <cellStyle name="Header2 3 2 6 2 4 2" xfId="27791" xr:uid="{00000000-0005-0000-0000-000036560000}"/>
    <cellStyle name="Header2 3 2 6 2 4 2 2" xfId="37790" xr:uid="{00000000-0005-0000-0000-000037560000}"/>
    <cellStyle name="Header2 3 2 6 2 4 3" xfId="23852" xr:uid="{00000000-0005-0000-0000-000038560000}"/>
    <cellStyle name="Header2 3 2 6 2 4 4" xfId="32942" xr:uid="{00000000-0005-0000-0000-000039560000}"/>
    <cellStyle name="Header2 3 2 6 2 5" xfId="16585" xr:uid="{00000000-0005-0000-0000-00003A560000}"/>
    <cellStyle name="Header2 3 2 6 2 5 2" xfId="28402" xr:uid="{00000000-0005-0000-0000-00003B560000}"/>
    <cellStyle name="Header2 3 2 6 2 5 2 2" xfId="38401" xr:uid="{00000000-0005-0000-0000-00003C560000}"/>
    <cellStyle name="Header2 3 2 6 2 5 3" xfId="24160" xr:uid="{00000000-0005-0000-0000-00003D560000}"/>
    <cellStyle name="Header2 3 2 6 2 5 4" xfId="33250" xr:uid="{00000000-0005-0000-0000-00003E560000}"/>
    <cellStyle name="Header2 3 2 6 2 6" xfId="16882" xr:uid="{00000000-0005-0000-0000-00003F560000}"/>
    <cellStyle name="Header2 3 2 6 2 6 2" xfId="28699" xr:uid="{00000000-0005-0000-0000-000040560000}"/>
    <cellStyle name="Header2 3 2 6 2 6 2 2" xfId="38698" xr:uid="{00000000-0005-0000-0000-000041560000}"/>
    <cellStyle name="Header2 3 2 6 2 6 3" xfId="24457" xr:uid="{00000000-0005-0000-0000-000042560000}"/>
    <cellStyle name="Header2 3 2 6 2 6 4" xfId="33547" xr:uid="{00000000-0005-0000-0000-000043560000}"/>
    <cellStyle name="Header2 3 2 6 2 7" xfId="17199" xr:uid="{00000000-0005-0000-0000-000044560000}"/>
    <cellStyle name="Header2 3 2 6 2 7 2" xfId="29016" xr:uid="{00000000-0005-0000-0000-000045560000}"/>
    <cellStyle name="Header2 3 2 6 2 7 2 2" xfId="39015" xr:uid="{00000000-0005-0000-0000-000046560000}"/>
    <cellStyle name="Header2 3 2 6 2 7 3" xfId="24774" xr:uid="{00000000-0005-0000-0000-000047560000}"/>
    <cellStyle name="Header2 3 2 6 2 7 4" xfId="33864" xr:uid="{00000000-0005-0000-0000-000048560000}"/>
    <cellStyle name="Header2 3 2 6 2 8" xfId="17502" xr:uid="{00000000-0005-0000-0000-000049560000}"/>
    <cellStyle name="Header2 3 2 6 2 8 2" xfId="29319" xr:uid="{00000000-0005-0000-0000-00004A560000}"/>
    <cellStyle name="Header2 3 2 6 2 8 2 2" xfId="39318" xr:uid="{00000000-0005-0000-0000-00004B560000}"/>
    <cellStyle name="Header2 3 2 6 2 8 3" xfId="25077" xr:uid="{00000000-0005-0000-0000-00004C560000}"/>
    <cellStyle name="Header2 3 2 6 2 8 4" xfId="34167" xr:uid="{00000000-0005-0000-0000-00004D560000}"/>
    <cellStyle name="Header2 3 2 6 2 9" xfId="18433" xr:uid="{00000000-0005-0000-0000-00004E560000}"/>
    <cellStyle name="Header2 3 2 6 2 9 2" xfId="30250" xr:uid="{00000000-0005-0000-0000-00004F560000}"/>
    <cellStyle name="Header2 3 2 6 2 9 2 2" xfId="40249" xr:uid="{00000000-0005-0000-0000-000050560000}"/>
    <cellStyle name="Header2 3 2 6 2 9 3" xfId="25908" xr:uid="{00000000-0005-0000-0000-000051560000}"/>
    <cellStyle name="Header2 3 2 6 2 9 4" xfId="35098" xr:uid="{00000000-0005-0000-0000-000052560000}"/>
    <cellStyle name="Header2 3 2 6 3" xfId="7878" xr:uid="{00000000-0005-0000-0000-000053560000}"/>
    <cellStyle name="Header2 3 2 6 3 10" xfId="18729" xr:uid="{00000000-0005-0000-0000-000054560000}"/>
    <cellStyle name="Header2 3 2 6 3 10 2" xfId="30546" xr:uid="{00000000-0005-0000-0000-000055560000}"/>
    <cellStyle name="Header2 3 2 6 3 10 2 2" xfId="40545" xr:uid="{00000000-0005-0000-0000-000056560000}"/>
    <cellStyle name="Header2 3 2 6 3 10 3" xfId="26204" xr:uid="{00000000-0005-0000-0000-000057560000}"/>
    <cellStyle name="Header2 3 2 6 3 10 4" xfId="35394" xr:uid="{00000000-0005-0000-0000-000058560000}"/>
    <cellStyle name="Header2 3 2 6 3 11" xfId="20307" xr:uid="{00000000-0005-0000-0000-000059560000}"/>
    <cellStyle name="Header2 3 2 6 3 11 2" xfId="32124" xr:uid="{00000000-0005-0000-0000-00005A560000}"/>
    <cellStyle name="Header2 3 2 6 3 11 2 2" xfId="42123" xr:uid="{00000000-0005-0000-0000-00005B560000}"/>
    <cellStyle name="Header2 3 2 6 3 11 3" xfId="36972" xr:uid="{00000000-0005-0000-0000-00005C560000}"/>
    <cellStyle name="Header2 3 2 6 3 12" xfId="23224" xr:uid="{00000000-0005-0000-0000-00005D560000}"/>
    <cellStyle name="Header2 3 2 6 3 12 2" xfId="21213" xr:uid="{00000000-0005-0000-0000-00005E560000}"/>
    <cellStyle name="Header2 3 2 6 3 13" xfId="22618" xr:uid="{00000000-0005-0000-0000-00005F560000}"/>
    <cellStyle name="Header2 3 2 6 3 2" xfId="15685" xr:uid="{00000000-0005-0000-0000-000060560000}"/>
    <cellStyle name="Header2 3 2 6 3 2 2" xfId="19108" xr:uid="{00000000-0005-0000-0000-000061560000}"/>
    <cellStyle name="Header2 3 2 6 3 2 2 2" xfId="30925" xr:uid="{00000000-0005-0000-0000-000062560000}"/>
    <cellStyle name="Header2 3 2 6 3 2 2 2 2" xfId="40924" xr:uid="{00000000-0005-0000-0000-000063560000}"/>
    <cellStyle name="Header2 3 2 6 3 2 2 3" xfId="26583" xr:uid="{00000000-0005-0000-0000-000064560000}"/>
    <cellStyle name="Header2 3 2 6 3 2 2 4" xfId="35773" xr:uid="{00000000-0005-0000-0000-000065560000}"/>
    <cellStyle name="Header2 3 2 6 3 2 3" xfId="19714" xr:uid="{00000000-0005-0000-0000-000066560000}"/>
    <cellStyle name="Header2 3 2 6 3 2 3 2" xfId="31531" xr:uid="{00000000-0005-0000-0000-000067560000}"/>
    <cellStyle name="Header2 3 2 6 3 2 3 2 2" xfId="41530" xr:uid="{00000000-0005-0000-0000-000068560000}"/>
    <cellStyle name="Header2 3 2 6 3 2 3 3" xfId="27189" xr:uid="{00000000-0005-0000-0000-000069560000}"/>
    <cellStyle name="Header2 3 2 6 3 2 3 4" xfId="36379" xr:uid="{00000000-0005-0000-0000-00006A560000}"/>
    <cellStyle name="Header2 3 2 6 3 2 4" xfId="17702" xr:uid="{00000000-0005-0000-0000-00006B560000}"/>
    <cellStyle name="Header2 3 2 6 3 2 4 2" xfId="29519" xr:uid="{00000000-0005-0000-0000-00006C560000}"/>
    <cellStyle name="Header2 3 2 6 3 2 4 2 2" xfId="39518" xr:uid="{00000000-0005-0000-0000-00006D560000}"/>
    <cellStyle name="Header2 3 2 6 3 2 4 3" xfId="25277" xr:uid="{00000000-0005-0000-0000-00006E560000}"/>
    <cellStyle name="Header2 3 2 6 3 2 4 4" xfId="34367" xr:uid="{00000000-0005-0000-0000-00006F560000}"/>
    <cellStyle name="Header2 3 2 6 3 2 5" xfId="20523" xr:uid="{00000000-0005-0000-0000-000070560000}"/>
    <cellStyle name="Header2 3 2 6 3 2 5 2" xfId="32340" xr:uid="{00000000-0005-0000-0000-000071560000}"/>
    <cellStyle name="Header2 3 2 6 3 2 5 2 2" xfId="42339" xr:uid="{00000000-0005-0000-0000-000072560000}"/>
    <cellStyle name="Header2 3 2 6 3 2 5 3" xfId="37188" xr:uid="{00000000-0005-0000-0000-000073560000}"/>
    <cellStyle name="Header2 3 2 6 3 2 6" xfId="23563" xr:uid="{00000000-0005-0000-0000-000074560000}"/>
    <cellStyle name="Header2 3 2 6 3 2 6 2" xfId="21023" xr:uid="{00000000-0005-0000-0000-000075560000}"/>
    <cellStyle name="Header2 3 2 6 3 2 7" xfId="22841" xr:uid="{00000000-0005-0000-0000-000076560000}"/>
    <cellStyle name="Header2 3 2 6 3 2 7 2" xfId="21391" xr:uid="{00000000-0005-0000-0000-000077560000}"/>
    <cellStyle name="Header2 3 2 6 3 2 8" xfId="21643" xr:uid="{00000000-0005-0000-0000-000078560000}"/>
    <cellStyle name="Header2 3 2 6 3 3" xfId="16266" xr:uid="{00000000-0005-0000-0000-000079560000}"/>
    <cellStyle name="Header2 3 2 6 3 3 2" xfId="19405" xr:uid="{00000000-0005-0000-0000-00007A560000}"/>
    <cellStyle name="Header2 3 2 6 3 3 2 2" xfId="31222" xr:uid="{00000000-0005-0000-0000-00007B560000}"/>
    <cellStyle name="Header2 3 2 6 3 3 2 2 2" xfId="41221" xr:uid="{00000000-0005-0000-0000-00007C560000}"/>
    <cellStyle name="Header2 3 2 6 3 3 2 3" xfId="26880" xr:uid="{00000000-0005-0000-0000-00007D560000}"/>
    <cellStyle name="Header2 3 2 6 3 3 2 4" xfId="36070" xr:uid="{00000000-0005-0000-0000-00007E560000}"/>
    <cellStyle name="Header2 3 2 6 3 3 3" xfId="20011" xr:uid="{00000000-0005-0000-0000-00007F560000}"/>
    <cellStyle name="Header2 3 2 6 3 3 3 2" xfId="31828" xr:uid="{00000000-0005-0000-0000-000080560000}"/>
    <cellStyle name="Header2 3 2 6 3 3 3 2 2" xfId="41827" xr:uid="{00000000-0005-0000-0000-000081560000}"/>
    <cellStyle name="Header2 3 2 6 3 3 3 3" xfId="27486" xr:uid="{00000000-0005-0000-0000-000082560000}"/>
    <cellStyle name="Header2 3 2 6 3 3 3 4" xfId="36676" xr:uid="{00000000-0005-0000-0000-000083560000}"/>
    <cellStyle name="Header2 3 2 6 3 3 4" xfId="18082" xr:uid="{00000000-0005-0000-0000-000084560000}"/>
    <cellStyle name="Header2 3 2 6 3 3 4 2" xfId="29899" xr:uid="{00000000-0005-0000-0000-000085560000}"/>
    <cellStyle name="Header2 3 2 6 3 3 4 2 2" xfId="39898" xr:uid="{00000000-0005-0000-0000-000086560000}"/>
    <cellStyle name="Header2 3 2 6 3 3 4 3" xfId="25657" xr:uid="{00000000-0005-0000-0000-000087560000}"/>
    <cellStyle name="Header2 3 2 6 3 3 4 4" xfId="34747" xr:uid="{00000000-0005-0000-0000-000088560000}"/>
    <cellStyle name="Header2 3 2 6 3 3 5" xfId="20820" xr:uid="{00000000-0005-0000-0000-000089560000}"/>
    <cellStyle name="Header2 3 2 6 3 3 5 2" xfId="32637" xr:uid="{00000000-0005-0000-0000-00008A560000}"/>
    <cellStyle name="Header2 3 2 6 3 3 5 2 2" xfId="42636" xr:uid="{00000000-0005-0000-0000-00008B560000}"/>
    <cellStyle name="Header2 3 2 6 3 3 5 3" xfId="37485" xr:uid="{00000000-0005-0000-0000-00008C560000}"/>
    <cellStyle name="Header2 3 2 6 3 3 6" xfId="28083" xr:uid="{00000000-0005-0000-0000-00008D560000}"/>
    <cellStyle name="Header2 3 2 6 3 3 6 2" xfId="38082" xr:uid="{00000000-0005-0000-0000-00008E560000}"/>
    <cellStyle name="Header2 3 2 6 3 3 7" xfId="21523" xr:uid="{00000000-0005-0000-0000-00008F560000}"/>
    <cellStyle name="Header2 3 2 6 3 4" xfId="15975" xr:uid="{00000000-0005-0000-0000-000090560000}"/>
    <cellStyle name="Header2 3 2 6 3 4 2" xfId="27792" xr:uid="{00000000-0005-0000-0000-000091560000}"/>
    <cellStyle name="Header2 3 2 6 3 4 2 2" xfId="37791" xr:uid="{00000000-0005-0000-0000-000092560000}"/>
    <cellStyle name="Header2 3 2 6 3 4 3" xfId="23853" xr:uid="{00000000-0005-0000-0000-000093560000}"/>
    <cellStyle name="Header2 3 2 6 3 4 4" xfId="32943" xr:uid="{00000000-0005-0000-0000-000094560000}"/>
    <cellStyle name="Header2 3 2 6 3 5" xfId="16584" xr:uid="{00000000-0005-0000-0000-000095560000}"/>
    <cellStyle name="Header2 3 2 6 3 5 2" xfId="28401" xr:uid="{00000000-0005-0000-0000-000096560000}"/>
    <cellStyle name="Header2 3 2 6 3 5 2 2" xfId="38400" xr:uid="{00000000-0005-0000-0000-000097560000}"/>
    <cellStyle name="Header2 3 2 6 3 5 3" xfId="24159" xr:uid="{00000000-0005-0000-0000-000098560000}"/>
    <cellStyle name="Header2 3 2 6 3 5 4" xfId="33249" xr:uid="{00000000-0005-0000-0000-000099560000}"/>
    <cellStyle name="Header2 3 2 6 3 6" xfId="16881" xr:uid="{00000000-0005-0000-0000-00009A560000}"/>
    <cellStyle name="Header2 3 2 6 3 6 2" xfId="28698" xr:uid="{00000000-0005-0000-0000-00009B560000}"/>
    <cellStyle name="Header2 3 2 6 3 6 2 2" xfId="38697" xr:uid="{00000000-0005-0000-0000-00009C560000}"/>
    <cellStyle name="Header2 3 2 6 3 6 3" xfId="24456" xr:uid="{00000000-0005-0000-0000-00009D560000}"/>
    <cellStyle name="Header2 3 2 6 3 6 4" xfId="33546" xr:uid="{00000000-0005-0000-0000-00009E560000}"/>
    <cellStyle name="Header2 3 2 6 3 7" xfId="17200" xr:uid="{00000000-0005-0000-0000-00009F560000}"/>
    <cellStyle name="Header2 3 2 6 3 7 2" xfId="29017" xr:uid="{00000000-0005-0000-0000-0000A0560000}"/>
    <cellStyle name="Header2 3 2 6 3 7 2 2" xfId="39016" xr:uid="{00000000-0005-0000-0000-0000A1560000}"/>
    <cellStyle name="Header2 3 2 6 3 7 3" xfId="24775" xr:uid="{00000000-0005-0000-0000-0000A2560000}"/>
    <cellStyle name="Header2 3 2 6 3 7 4" xfId="33865" xr:uid="{00000000-0005-0000-0000-0000A3560000}"/>
    <cellStyle name="Header2 3 2 6 3 8" xfId="17503" xr:uid="{00000000-0005-0000-0000-0000A4560000}"/>
    <cellStyle name="Header2 3 2 6 3 8 2" xfId="29320" xr:uid="{00000000-0005-0000-0000-0000A5560000}"/>
    <cellStyle name="Header2 3 2 6 3 8 2 2" xfId="39319" xr:uid="{00000000-0005-0000-0000-0000A6560000}"/>
    <cellStyle name="Header2 3 2 6 3 8 3" xfId="25078" xr:uid="{00000000-0005-0000-0000-0000A7560000}"/>
    <cellStyle name="Header2 3 2 6 3 8 4" xfId="34168" xr:uid="{00000000-0005-0000-0000-0000A8560000}"/>
    <cellStyle name="Header2 3 2 6 3 9" xfId="18432" xr:uid="{00000000-0005-0000-0000-0000A9560000}"/>
    <cellStyle name="Header2 3 2 6 3 9 2" xfId="30249" xr:uid="{00000000-0005-0000-0000-0000AA560000}"/>
    <cellStyle name="Header2 3 2 6 3 9 2 2" xfId="40248" xr:uid="{00000000-0005-0000-0000-0000AB560000}"/>
    <cellStyle name="Header2 3 2 6 3 9 3" xfId="25907" xr:uid="{00000000-0005-0000-0000-0000AC560000}"/>
    <cellStyle name="Header2 3 2 6 3 9 4" xfId="35097" xr:uid="{00000000-0005-0000-0000-0000AD560000}"/>
    <cellStyle name="Header2 3 2 6 4" xfId="7879" xr:uid="{00000000-0005-0000-0000-0000AE560000}"/>
    <cellStyle name="Header2 3 2 6 4 10" xfId="18728" xr:uid="{00000000-0005-0000-0000-0000AF560000}"/>
    <cellStyle name="Header2 3 2 6 4 10 2" xfId="30545" xr:uid="{00000000-0005-0000-0000-0000B0560000}"/>
    <cellStyle name="Header2 3 2 6 4 10 2 2" xfId="40544" xr:uid="{00000000-0005-0000-0000-0000B1560000}"/>
    <cellStyle name="Header2 3 2 6 4 10 3" xfId="26203" xr:uid="{00000000-0005-0000-0000-0000B2560000}"/>
    <cellStyle name="Header2 3 2 6 4 10 4" xfId="35393" xr:uid="{00000000-0005-0000-0000-0000B3560000}"/>
    <cellStyle name="Header2 3 2 6 4 11" xfId="18256" xr:uid="{00000000-0005-0000-0000-0000B4560000}"/>
    <cellStyle name="Header2 3 2 6 4 11 2" xfId="30073" xr:uid="{00000000-0005-0000-0000-0000B5560000}"/>
    <cellStyle name="Header2 3 2 6 4 11 2 2" xfId="40072" xr:uid="{00000000-0005-0000-0000-0000B6560000}"/>
    <cellStyle name="Header2 3 2 6 4 11 3" xfId="34921" xr:uid="{00000000-0005-0000-0000-0000B7560000}"/>
    <cellStyle name="Header2 3 2 6 4 12" xfId="23223" xr:uid="{00000000-0005-0000-0000-0000B8560000}"/>
    <cellStyle name="Header2 3 2 6 4 12 2" xfId="21214" xr:uid="{00000000-0005-0000-0000-0000B9560000}"/>
    <cellStyle name="Header2 3 2 6 4 13" xfId="22617" xr:uid="{00000000-0005-0000-0000-0000BA560000}"/>
    <cellStyle name="Header2 3 2 6 4 2" xfId="15686" xr:uid="{00000000-0005-0000-0000-0000BB560000}"/>
    <cellStyle name="Header2 3 2 6 4 2 2" xfId="19107" xr:uid="{00000000-0005-0000-0000-0000BC560000}"/>
    <cellStyle name="Header2 3 2 6 4 2 2 2" xfId="30924" xr:uid="{00000000-0005-0000-0000-0000BD560000}"/>
    <cellStyle name="Header2 3 2 6 4 2 2 2 2" xfId="40923" xr:uid="{00000000-0005-0000-0000-0000BE560000}"/>
    <cellStyle name="Header2 3 2 6 4 2 2 3" xfId="26582" xr:uid="{00000000-0005-0000-0000-0000BF560000}"/>
    <cellStyle name="Header2 3 2 6 4 2 2 4" xfId="35772" xr:uid="{00000000-0005-0000-0000-0000C0560000}"/>
    <cellStyle name="Header2 3 2 6 4 2 3" xfId="19713" xr:uid="{00000000-0005-0000-0000-0000C1560000}"/>
    <cellStyle name="Header2 3 2 6 4 2 3 2" xfId="31530" xr:uid="{00000000-0005-0000-0000-0000C2560000}"/>
    <cellStyle name="Header2 3 2 6 4 2 3 2 2" xfId="41529" xr:uid="{00000000-0005-0000-0000-0000C3560000}"/>
    <cellStyle name="Header2 3 2 6 4 2 3 3" xfId="27188" xr:uid="{00000000-0005-0000-0000-0000C4560000}"/>
    <cellStyle name="Header2 3 2 6 4 2 3 4" xfId="36378" xr:uid="{00000000-0005-0000-0000-0000C5560000}"/>
    <cellStyle name="Header2 3 2 6 4 2 4" xfId="18918" xr:uid="{00000000-0005-0000-0000-0000C6560000}"/>
    <cellStyle name="Header2 3 2 6 4 2 4 2" xfId="30735" xr:uid="{00000000-0005-0000-0000-0000C7560000}"/>
    <cellStyle name="Header2 3 2 6 4 2 4 2 2" xfId="40734" xr:uid="{00000000-0005-0000-0000-0000C8560000}"/>
    <cellStyle name="Header2 3 2 6 4 2 4 3" xfId="26393" xr:uid="{00000000-0005-0000-0000-0000C9560000}"/>
    <cellStyle name="Header2 3 2 6 4 2 4 4" xfId="35583" xr:uid="{00000000-0005-0000-0000-0000CA560000}"/>
    <cellStyle name="Header2 3 2 6 4 2 5" xfId="20522" xr:uid="{00000000-0005-0000-0000-0000CB560000}"/>
    <cellStyle name="Header2 3 2 6 4 2 5 2" xfId="32339" xr:uid="{00000000-0005-0000-0000-0000CC560000}"/>
    <cellStyle name="Header2 3 2 6 4 2 5 2 2" xfId="42338" xr:uid="{00000000-0005-0000-0000-0000CD560000}"/>
    <cellStyle name="Header2 3 2 6 4 2 5 3" xfId="37187" xr:uid="{00000000-0005-0000-0000-0000CE560000}"/>
    <cellStyle name="Header2 3 2 6 4 2 6" xfId="23564" xr:uid="{00000000-0005-0000-0000-0000CF560000}"/>
    <cellStyle name="Header2 3 2 6 4 2 6 2" xfId="21835" xr:uid="{00000000-0005-0000-0000-0000D0560000}"/>
    <cellStyle name="Header2 3 2 6 4 2 7" xfId="22999" xr:uid="{00000000-0005-0000-0000-0000D1560000}"/>
    <cellStyle name="Header2 3 2 6 4 2 7 2" xfId="22104" xr:uid="{00000000-0005-0000-0000-0000D2560000}"/>
    <cellStyle name="Header2 3 2 6 4 2 8" xfId="22436" xr:uid="{00000000-0005-0000-0000-0000D3560000}"/>
    <cellStyle name="Header2 3 2 6 4 3" xfId="16267" xr:uid="{00000000-0005-0000-0000-0000D4560000}"/>
    <cellStyle name="Header2 3 2 6 4 3 2" xfId="19404" xr:uid="{00000000-0005-0000-0000-0000D5560000}"/>
    <cellStyle name="Header2 3 2 6 4 3 2 2" xfId="31221" xr:uid="{00000000-0005-0000-0000-0000D6560000}"/>
    <cellStyle name="Header2 3 2 6 4 3 2 2 2" xfId="41220" xr:uid="{00000000-0005-0000-0000-0000D7560000}"/>
    <cellStyle name="Header2 3 2 6 4 3 2 3" xfId="26879" xr:uid="{00000000-0005-0000-0000-0000D8560000}"/>
    <cellStyle name="Header2 3 2 6 4 3 2 4" xfId="36069" xr:uid="{00000000-0005-0000-0000-0000D9560000}"/>
    <cellStyle name="Header2 3 2 6 4 3 3" xfId="20010" xr:uid="{00000000-0005-0000-0000-0000DA560000}"/>
    <cellStyle name="Header2 3 2 6 4 3 3 2" xfId="31827" xr:uid="{00000000-0005-0000-0000-0000DB560000}"/>
    <cellStyle name="Header2 3 2 6 4 3 3 2 2" xfId="41826" xr:uid="{00000000-0005-0000-0000-0000DC560000}"/>
    <cellStyle name="Header2 3 2 6 4 3 3 3" xfId="27485" xr:uid="{00000000-0005-0000-0000-0000DD560000}"/>
    <cellStyle name="Header2 3 2 6 4 3 3 4" xfId="36675" xr:uid="{00000000-0005-0000-0000-0000DE560000}"/>
    <cellStyle name="Header2 3 2 6 4 3 4" xfId="17659" xr:uid="{00000000-0005-0000-0000-0000DF560000}"/>
    <cellStyle name="Header2 3 2 6 4 3 4 2" xfId="29476" xr:uid="{00000000-0005-0000-0000-0000E0560000}"/>
    <cellStyle name="Header2 3 2 6 4 3 4 2 2" xfId="39475" xr:uid="{00000000-0005-0000-0000-0000E1560000}"/>
    <cellStyle name="Header2 3 2 6 4 3 4 3" xfId="25234" xr:uid="{00000000-0005-0000-0000-0000E2560000}"/>
    <cellStyle name="Header2 3 2 6 4 3 4 4" xfId="34324" xr:uid="{00000000-0005-0000-0000-0000E3560000}"/>
    <cellStyle name="Header2 3 2 6 4 3 5" xfId="20819" xr:uid="{00000000-0005-0000-0000-0000E4560000}"/>
    <cellStyle name="Header2 3 2 6 4 3 5 2" xfId="32636" xr:uid="{00000000-0005-0000-0000-0000E5560000}"/>
    <cellStyle name="Header2 3 2 6 4 3 5 2 2" xfId="42635" xr:uid="{00000000-0005-0000-0000-0000E6560000}"/>
    <cellStyle name="Header2 3 2 6 4 3 5 3" xfId="37484" xr:uid="{00000000-0005-0000-0000-0000E7560000}"/>
    <cellStyle name="Header2 3 2 6 4 3 6" xfId="28084" xr:uid="{00000000-0005-0000-0000-0000E8560000}"/>
    <cellStyle name="Header2 3 2 6 4 3 6 2" xfId="38083" xr:uid="{00000000-0005-0000-0000-0000E9560000}"/>
    <cellStyle name="Header2 3 2 6 4 3 7" xfId="21524" xr:uid="{00000000-0005-0000-0000-0000EA560000}"/>
    <cellStyle name="Header2 3 2 6 4 4" xfId="15976" xr:uid="{00000000-0005-0000-0000-0000EB560000}"/>
    <cellStyle name="Header2 3 2 6 4 4 2" xfId="27793" xr:uid="{00000000-0005-0000-0000-0000EC560000}"/>
    <cellStyle name="Header2 3 2 6 4 4 2 2" xfId="37792" xr:uid="{00000000-0005-0000-0000-0000ED560000}"/>
    <cellStyle name="Header2 3 2 6 4 4 3" xfId="23854" xr:uid="{00000000-0005-0000-0000-0000EE560000}"/>
    <cellStyle name="Header2 3 2 6 4 4 4" xfId="32944" xr:uid="{00000000-0005-0000-0000-0000EF560000}"/>
    <cellStyle name="Header2 3 2 6 4 5" xfId="16583" xr:uid="{00000000-0005-0000-0000-0000F0560000}"/>
    <cellStyle name="Header2 3 2 6 4 5 2" xfId="28400" xr:uid="{00000000-0005-0000-0000-0000F1560000}"/>
    <cellStyle name="Header2 3 2 6 4 5 2 2" xfId="38399" xr:uid="{00000000-0005-0000-0000-0000F2560000}"/>
    <cellStyle name="Header2 3 2 6 4 5 3" xfId="24158" xr:uid="{00000000-0005-0000-0000-0000F3560000}"/>
    <cellStyle name="Header2 3 2 6 4 5 4" xfId="33248" xr:uid="{00000000-0005-0000-0000-0000F4560000}"/>
    <cellStyle name="Header2 3 2 6 4 6" xfId="16880" xr:uid="{00000000-0005-0000-0000-0000F5560000}"/>
    <cellStyle name="Header2 3 2 6 4 6 2" xfId="28697" xr:uid="{00000000-0005-0000-0000-0000F6560000}"/>
    <cellStyle name="Header2 3 2 6 4 6 2 2" xfId="38696" xr:uid="{00000000-0005-0000-0000-0000F7560000}"/>
    <cellStyle name="Header2 3 2 6 4 6 3" xfId="24455" xr:uid="{00000000-0005-0000-0000-0000F8560000}"/>
    <cellStyle name="Header2 3 2 6 4 6 4" xfId="33545" xr:uid="{00000000-0005-0000-0000-0000F9560000}"/>
    <cellStyle name="Header2 3 2 6 4 7" xfId="17201" xr:uid="{00000000-0005-0000-0000-0000FA560000}"/>
    <cellStyle name="Header2 3 2 6 4 7 2" xfId="29018" xr:uid="{00000000-0005-0000-0000-0000FB560000}"/>
    <cellStyle name="Header2 3 2 6 4 7 2 2" xfId="39017" xr:uid="{00000000-0005-0000-0000-0000FC560000}"/>
    <cellStyle name="Header2 3 2 6 4 7 3" xfId="24776" xr:uid="{00000000-0005-0000-0000-0000FD560000}"/>
    <cellStyle name="Header2 3 2 6 4 7 4" xfId="33866" xr:uid="{00000000-0005-0000-0000-0000FE560000}"/>
    <cellStyle name="Header2 3 2 6 4 8" xfId="17504" xr:uid="{00000000-0005-0000-0000-0000FF560000}"/>
    <cellStyle name="Header2 3 2 6 4 8 2" xfId="29321" xr:uid="{00000000-0005-0000-0000-000000570000}"/>
    <cellStyle name="Header2 3 2 6 4 8 2 2" xfId="39320" xr:uid="{00000000-0005-0000-0000-000001570000}"/>
    <cellStyle name="Header2 3 2 6 4 8 3" xfId="25079" xr:uid="{00000000-0005-0000-0000-000002570000}"/>
    <cellStyle name="Header2 3 2 6 4 8 4" xfId="34169" xr:uid="{00000000-0005-0000-0000-000003570000}"/>
    <cellStyle name="Header2 3 2 6 4 9" xfId="18431" xr:uid="{00000000-0005-0000-0000-000004570000}"/>
    <cellStyle name="Header2 3 2 6 4 9 2" xfId="30248" xr:uid="{00000000-0005-0000-0000-000005570000}"/>
    <cellStyle name="Header2 3 2 6 4 9 2 2" xfId="40247" xr:uid="{00000000-0005-0000-0000-000006570000}"/>
    <cellStyle name="Header2 3 2 6 4 9 3" xfId="25906" xr:uid="{00000000-0005-0000-0000-000007570000}"/>
    <cellStyle name="Header2 3 2 6 4 9 4" xfId="35096" xr:uid="{00000000-0005-0000-0000-000008570000}"/>
    <cellStyle name="Header2 3 2 6 5" xfId="15683" xr:uid="{00000000-0005-0000-0000-000009570000}"/>
    <cellStyle name="Header2 3 2 6 5 2" xfId="19110" xr:uid="{00000000-0005-0000-0000-00000A570000}"/>
    <cellStyle name="Header2 3 2 6 5 2 2" xfId="30927" xr:uid="{00000000-0005-0000-0000-00000B570000}"/>
    <cellStyle name="Header2 3 2 6 5 2 2 2" xfId="40926" xr:uid="{00000000-0005-0000-0000-00000C570000}"/>
    <cellStyle name="Header2 3 2 6 5 2 3" xfId="26585" xr:uid="{00000000-0005-0000-0000-00000D570000}"/>
    <cellStyle name="Header2 3 2 6 5 2 4" xfId="35775" xr:uid="{00000000-0005-0000-0000-00000E570000}"/>
    <cellStyle name="Header2 3 2 6 5 3" xfId="19716" xr:uid="{00000000-0005-0000-0000-00000F570000}"/>
    <cellStyle name="Header2 3 2 6 5 3 2" xfId="31533" xr:uid="{00000000-0005-0000-0000-000010570000}"/>
    <cellStyle name="Header2 3 2 6 5 3 2 2" xfId="41532" xr:uid="{00000000-0005-0000-0000-000011570000}"/>
    <cellStyle name="Header2 3 2 6 5 3 3" xfId="27191" xr:uid="{00000000-0005-0000-0000-000012570000}"/>
    <cellStyle name="Header2 3 2 6 5 3 4" xfId="36381" xr:uid="{00000000-0005-0000-0000-000013570000}"/>
    <cellStyle name="Header2 3 2 6 5 4" xfId="17985" xr:uid="{00000000-0005-0000-0000-000014570000}"/>
    <cellStyle name="Header2 3 2 6 5 4 2" xfId="29802" xr:uid="{00000000-0005-0000-0000-000015570000}"/>
    <cellStyle name="Header2 3 2 6 5 4 2 2" xfId="39801" xr:uid="{00000000-0005-0000-0000-000016570000}"/>
    <cellStyle name="Header2 3 2 6 5 4 3" xfId="25560" xr:uid="{00000000-0005-0000-0000-000017570000}"/>
    <cellStyle name="Header2 3 2 6 5 4 4" xfId="34650" xr:uid="{00000000-0005-0000-0000-000018570000}"/>
    <cellStyle name="Header2 3 2 6 5 5" xfId="20525" xr:uid="{00000000-0005-0000-0000-000019570000}"/>
    <cellStyle name="Header2 3 2 6 5 5 2" xfId="32342" xr:uid="{00000000-0005-0000-0000-00001A570000}"/>
    <cellStyle name="Header2 3 2 6 5 5 2 2" xfId="42341" xr:uid="{00000000-0005-0000-0000-00001B570000}"/>
    <cellStyle name="Header2 3 2 6 5 5 3" xfId="37190" xr:uid="{00000000-0005-0000-0000-00001C570000}"/>
    <cellStyle name="Header2 3 2 6 5 6" xfId="23561" xr:uid="{00000000-0005-0000-0000-00001D570000}"/>
    <cellStyle name="Header2 3 2 6 5 6 2" xfId="21837" xr:uid="{00000000-0005-0000-0000-00001E570000}"/>
    <cellStyle name="Header2 3 2 6 5 7" xfId="23001" xr:uid="{00000000-0005-0000-0000-00001F570000}"/>
    <cellStyle name="Header2 3 2 6 5 7 2" xfId="22103" xr:uid="{00000000-0005-0000-0000-000020570000}"/>
    <cellStyle name="Header2 3 2 6 5 8" xfId="21641" xr:uid="{00000000-0005-0000-0000-000021570000}"/>
    <cellStyle name="Header2 3 2 6 6" xfId="16264" xr:uid="{00000000-0005-0000-0000-000022570000}"/>
    <cellStyle name="Header2 3 2 6 6 2" xfId="19407" xr:uid="{00000000-0005-0000-0000-000023570000}"/>
    <cellStyle name="Header2 3 2 6 6 2 2" xfId="31224" xr:uid="{00000000-0005-0000-0000-000024570000}"/>
    <cellStyle name="Header2 3 2 6 6 2 2 2" xfId="41223" xr:uid="{00000000-0005-0000-0000-000025570000}"/>
    <cellStyle name="Header2 3 2 6 6 2 3" xfId="26882" xr:uid="{00000000-0005-0000-0000-000026570000}"/>
    <cellStyle name="Header2 3 2 6 6 2 4" xfId="36072" xr:uid="{00000000-0005-0000-0000-000027570000}"/>
    <cellStyle name="Header2 3 2 6 6 3" xfId="20013" xr:uid="{00000000-0005-0000-0000-000028570000}"/>
    <cellStyle name="Header2 3 2 6 6 3 2" xfId="31830" xr:uid="{00000000-0005-0000-0000-000029570000}"/>
    <cellStyle name="Header2 3 2 6 6 3 2 2" xfId="41829" xr:uid="{00000000-0005-0000-0000-00002A570000}"/>
    <cellStyle name="Header2 3 2 6 6 3 3" xfId="27488" xr:uid="{00000000-0005-0000-0000-00002B570000}"/>
    <cellStyle name="Header2 3 2 6 6 3 4" xfId="36678" xr:uid="{00000000-0005-0000-0000-00002C570000}"/>
    <cellStyle name="Header2 3 2 6 6 4" xfId="18081" xr:uid="{00000000-0005-0000-0000-00002D570000}"/>
    <cellStyle name="Header2 3 2 6 6 4 2" xfId="29898" xr:uid="{00000000-0005-0000-0000-00002E570000}"/>
    <cellStyle name="Header2 3 2 6 6 4 2 2" xfId="39897" xr:uid="{00000000-0005-0000-0000-00002F570000}"/>
    <cellStyle name="Header2 3 2 6 6 4 3" xfId="25656" xr:uid="{00000000-0005-0000-0000-000030570000}"/>
    <cellStyle name="Header2 3 2 6 6 4 4" xfId="34746" xr:uid="{00000000-0005-0000-0000-000031570000}"/>
    <cellStyle name="Header2 3 2 6 6 5" xfId="20822" xr:uid="{00000000-0005-0000-0000-000032570000}"/>
    <cellStyle name="Header2 3 2 6 6 5 2" xfId="32639" xr:uid="{00000000-0005-0000-0000-000033570000}"/>
    <cellStyle name="Header2 3 2 6 6 5 2 2" xfId="42638" xr:uid="{00000000-0005-0000-0000-000034570000}"/>
    <cellStyle name="Header2 3 2 6 6 5 3" xfId="37487" xr:uid="{00000000-0005-0000-0000-000035570000}"/>
    <cellStyle name="Header2 3 2 6 6 6" xfId="28081" xr:uid="{00000000-0005-0000-0000-000036570000}"/>
    <cellStyle name="Header2 3 2 6 6 6 2" xfId="38080" xr:uid="{00000000-0005-0000-0000-000037570000}"/>
    <cellStyle name="Header2 3 2 6 6 7" xfId="21521" xr:uid="{00000000-0005-0000-0000-000038570000}"/>
    <cellStyle name="Header2 3 2 6 7" xfId="15973" xr:uid="{00000000-0005-0000-0000-000039570000}"/>
    <cellStyle name="Header2 3 2 6 7 2" xfId="27790" xr:uid="{00000000-0005-0000-0000-00003A570000}"/>
    <cellStyle name="Header2 3 2 6 7 2 2" xfId="37789" xr:uid="{00000000-0005-0000-0000-00003B570000}"/>
    <cellStyle name="Header2 3 2 6 7 3" xfId="23851" xr:uid="{00000000-0005-0000-0000-00003C570000}"/>
    <cellStyle name="Header2 3 2 6 7 4" xfId="32941" xr:uid="{00000000-0005-0000-0000-00003D570000}"/>
    <cellStyle name="Header2 3 2 6 8" xfId="16586" xr:uid="{00000000-0005-0000-0000-00003E570000}"/>
    <cellStyle name="Header2 3 2 6 8 2" xfId="28403" xr:uid="{00000000-0005-0000-0000-00003F570000}"/>
    <cellStyle name="Header2 3 2 6 8 2 2" xfId="38402" xr:uid="{00000000-0005-0000-0000-000040570000}"/>
    <cellStyle name="Header2 3 2 6 8 3" xfId="24161" xr:uid="{00000000-0005-0000-0000-000041570000}"/>
    <cellStyle name="Header2 3 2 6 8 4" xfId="33251" xr:uid="{00000000-0005-0000-0000-000042570000}"/>
    <cellStyle name="Header2 3 2 6 9" xfId="16883" xr:uid="{00000000-0005-0000-0000-000043570000}"/>
    <cellStyle name="Header2 3 2 6 9 2" xfId="28700" xr:uid="{00000000-0005-0000-0000-000044570000}"/>
    <cellStyle name="Header2 3 2 6 9 2 2" xfId="38699" xr:uid="{00000000-0005-0000-0000-000045570000}"/>
    <cellStyle name="Header2 3 2 6 9 3" xfId="24458" xr:uid="{00000000-0005-0000-0000-000046570000}"/>
    <cellStyle name="Header2 3 2 6 9 4" xfId="33548" xr:uid="{00000000-0005-0000-0000-000047570000}"/>
    <cellStyle name="Header2 3 2 7" xfId="7880" xr:uid="{00000000-0005-0000-0000-000048570000}"/>
    <cellStyle name="Header2 3 2 7 10" xfId="17202" xr:uid="{00000000-0005-0000-0000-000049570000}"/>
    <cellStyle name="Header2 3 2 7 10 2" xfId="29019" xr:uid="{00000000-0005-0000-0000-00004A570000}"/>
    <cellStyle name="Header2 3 2 7 10 2 2" xfId="39018" xr:uid="{00000000-0005-0000-0000-00004B570000}"/>
    <cellStyle name="Header2 3 2 7 10 3" xfId="24777" xr:uid="{00000000-0005-0000-0000-00004C570000}"/>
    <cellStyle name="Header2 3 2 7 10 4" xfId="33867" xr:uid="{00000000-0005-0000-0000-00004D570000}"/>
    <cellStyle name="Header2 3 2 7 11" xfId="17505" xr:uid="{00000000-0005-0000-0000-00004E570000}"/>
    <cellStyle name="Header2 3 2 7 11 2" xfId="29322" xr:uid="{00000000-0005-0000-0000-00004F570000}"/>
    <cellStyle name="Header2 3 2 7 11 2 2" xfId="39321" xr:uid="{00000000-0005-0000-0000-000050570000}"/>
    <cellStyle name="Header2 3 2 7 11 3" xfId="25080" xr:uid="{00000000-0005-0000-0000-000051570000}"/>
    <cellStyle name="Header2 3 2 7 11 4" xfId="34170" xr:uid="{00000000-0005-0000-0000-000052570000}"/>
    <cellStyle name="Header2 3 2 7 12" xfId="18430" xr:uid="{00000000-0005-0000-0000-000053570000}"/>
    <cellStyle name="Header2 3 2 7 12 2" xfId="30247" xr:uid="{00000000-0005-0000-0000-000054570000}"/>
    <cellStyle name="Header2 3 2 7 12 2 2" xfId="40246" xr:uid="{00000000-0005-0000-0000-000055570000}"/>
    <cellStyle name="Header2 3 2 7 12 3" xfId="25905" xr:uid="{00000000-0005-0000-0000-000056570000}"/>
    <cellStyle name="Header2 3 2 7 12 4" xfId="35095" xr:uid="{00000000-0005-0000-0000-000057570000}"/>
    <cellStyle name="Header2 3 2 7 13" xfId="18727" xr:uid="{00000000-0005-0000-0000-000058570000}"/>
    <cellStyle name="Header2 3 2 7 13 2" xfId="30544" xr:uid="{00000000-0005-0000-0000-000059570000}"/>
    <cellStyle name="Header2 3 2 7 13 2 2" xfId="40543" xr:uid="{00000000-0005-0000-0000-00005A570000}"/>
    <cellStyle name="Header2 3 2 7 13 3" xfId="26202" xr:uid="{00000000-0005-0000-0000-00005B570000}"/>
    <cellStyle name="Header2 3 2 7 13 4" xfId="35392" xr:uid="{00000000-0005-0000-0000-00005C570000}"/>
    <cellStyle name="Header2 3 2 7 14" xfId="18257" xr:uid="{00000000-0005-0000-0000-00005D570000}"/>
    <cellStyle name="Header2 3 2 7 14 2" xfId="30074" xr:uid="{00000000-0005-0000-0000-00005E570000}"/>
    <cellStyle name="Header2 3 2 7 14 2 2" xfId="40073" xr:uid="{00000000-0005-0000-0000-00005F570000}"/>
    <cellStyle name="Header2 3 2 7 14 3" xfId="34922" xr:uid="{00000000-0005-0000-0000-000060570000}"/>
    <cellStyle name="Header2 3 2 7 15" xfId="23222" xr:uid="{00000000-0005-0000-0000-000061570000}"/>
    <cellStyle name="Header2 3 2 7 15 2" xfId="21215" xr:uid="{00000000-0005-0000-0000-000062570000}"/>
    <cellStyle name="Header2 3 2 7 16" xfId="22616" xr:uid="{00000000-0005-0000-0000-000063570000}"/>
    <cellStyle name="Header2 3 2 7 2" xfId="7881" xr:uid="{00000000-0005-0000-0000-000064570000}"/>
    <cellStyle name="Header2 3 2 7 2 10" xfId="18726" xr:uid="{00000000-0005-0000-0000-000065570000}"/>
    <cellStyle name="Header2 3 2 7 2 10 2" xfId="30543" xr:uid="{00000000-0005-0000-0000-000066570000}"/>
    <cellStyle name="Header2 3 2 7 2 10 2 2" xfId="40542" xr:uid="{00000000-0005-0000-0000-000067570000}"/>
    <cellStyle name="Header2 3 2 7 2 10 3" xfId="26201" xr:uid="{00000000-0005-0000-0000-000068570000}"/>
    <cellStyle name="Header2 3 2 7 2 10 4" xfId="35391" xr:uid="{00000000-0005-0000-0000-000069570000}"/>
    <cellStyle name="Header2 3 2 7 2 11" xfId="20202" xr:uid="{00000000-0005-0000-0000-00006A570000}"/>
    <cellStyle name="Header2 3 2 7 2 11 2" xfId="32019" xr:uid="{00000000-0005-0000-0000-00006B570000}"/>
    <cellStyle name="Header2 3 2 7 2 11 2 2" xfId="42018" xr:uid="{00000000-0005-0000-0000-00006C570000}"/>
    <cellStyle name="Header2 3 2 7 2 11 3" xfId="36867" xr:uid="{00000000-0005-0000-0000-00006D570000}"/>
    <cellStyle name="Header2 3 2 7 2 12" xfId="23221" xr:uid="{00000000-0005-0000-0000-00006E570000}"/>
    <cellStyle name="Header2 3 2 7 2 12 2" xfId="21216" xr:uid="{00000000-0005-0000-0000-00006F570000}"/>
    <cellStyle name="Header2 3 2 7 2 13" xfId="22615" xr:uid="{00000000-0005-0000-0000-000070570000}"/>
    <cellStyle name="Header2 3 2 7 2 2" xfId="15688" xr:uid="{00000000-0005-0000-0000-000071570000}"/>
    <cellStyle name="Header2 3 2 7 2 2 2" xfId="19105" xr:uid="{00000000-0005-0000-0000-000072570000}"/>
    <cellStyle name="Header2 3 2 7 2 2 2 2" xfId="30922" xr:uid="{00000000-0005-0000-0000-000073570000}"/>
    <cellStyle name="Header2 3 2 7 2 2 2 2 2" xfId="40921" xr:uid="{00000000-0005-0000-0000-000074570000}"/>
    <cellStyle name="Header2 3 2 7 2 2 2 3" xfId="26580" xr:uid="{00000000-0005-0000-0000-000075570000}"/>
    <cellStyle name="Header2 3 2 7 2 2 2 4" xfId="35770" xr:uid="{00000000-0005-0000-0000-000076570000}"/>
    <cellStyle name="Header2 3 2 7 2 2 3" xfId="19711" xr:uid="{00000000-0005-0000-0000-000077570000}"/>
    <cellStyle name="Header2 3 2 7 2 2 3 2" xfId="31528" xr:uid="{00000000-0005-0000-0000-000078570000}"/>
    <cellStyle name="Header2 3 2 7 2 2 3 2 2" xfId="41527" xr:uid="{00000000-0005-0000-0000-000079570000}"/>
    <cellStyle name="Header2 3 2 7 2 2 3 3" xfId="27186" xr:uid="{00000000-0005-0000-0000-00007A570000}"/>
    <cellStyle name="Header2 3 2 7 2 2 3 4" xfId="36376" xr:uid="{00000000-0005-0000-0000-00007B570000}"/>
    <cellStyle name="Header2 3 2 7 2 2 4" xfId="18157" xr:uid="{00000000-0005-0000-0000-00007C570000}"/>
    <cellStyle name="Header2 3 2 7 2 2 4 2" xfId="29974" xr:uid="{00000000-0005-0000-0000-00007D570000}"/>
    <cellStyle name="Header2 3 2 7 2 2 4 2 2" xfId="39973" xr:uid="{00000000-0005-0000-0000-00007E570000}"/>
    <cellStyle name="Header2 3 2 7 2 2 4 3" xfId="25732" xr:uid="{00000000-0005-0000-0000-00007F570000}"/>
    <cellStyle name="Header2 3 2 7 2 2 4 4" xfId="34822" xr:uid="{00000000-0005-0000-0000-000080570000}"/>
    <cellStyle name="Header2 3 2 7 2 2 5" xfId="20520" xr:uid="{00000000-0005-0000-0000-000081570000}"/>
    <cellStyle name="Header2 3 2 7 2 2 5 2" xfId="32337" xr:uid="{00000000-0005-0000-0000-000082570000}"/>
    <cellStyle name="Header2 3 2 7 2 2 5 2 2" xfId="42336" xr:uid="{00000000-0005-0000-0000-000083570000}"/>
    <cellStyle name="Header2 3 2 7 2 2 5 3" xfId="37185" xr:uid="{00000000-0005-0000-0000-000084570000}"/>
    <cellStyle name="Header2 3 2 7 2 2 6" xfId="23566" xr:uid="{00000000-0005-0000-0000-000085570000}"/>
    <cellStyle name="Header2 3 2 7 2 2 6 2" xfId="21834" xr:uid="{00000000-0005-0000-0000-000086570000}"/>
    <cellStyle name="Header2 3 2 7 2 2 7" xfId="22998" xr:uid="{00000000-0005-0000-0000-000087570000}"/>
    <cellStyle name="Header2 3 2 7 2 2 7 2" xfId="22105" xr:uid="{00000000-0005-0000-0000-000088570000}"/>
    <cellStyle name="Header2 3 2 7 2 2 8" xfId="21645" xr:uid="{00000000-0005-0000-0000-000089570000}"/>
    <cellStyle name="Header2 3 2 7 2 3" xfId="16269" xr:uid="{00000000-0005-0000-0000-00008A570000}"/>
    <cellStyle name="Header2 3 2 7 2 3 2" xfId="19402" xr:uid="{00000000-0005-0000-0000-00008B570000}"/>
    <cellStyle name="Header2 3 2 7 2 3 2 2" xfId="31219" xr:uid="{00000000-0005-0000-0000-00008C570000}"/>
    <cellStyle name="Header2 3 2 7 2 3 2 2 2" xfId="41218" xr:uid="{00000000-0005-0000-0000-00008D570000}"/>
    <cellStyle name="Header2 3 2 7 2 3 2 3" xfId="26877" xr:uid="{00000000-0005-0000-0000-00008E570000}"/>
    <cellStyle name="Header2 3 2 7 2 3 2 4" xfId="36067" xr:uid="{00000000-0005-0000-0000-00008F570000}"/>
    <cellStyle name="Header2 3 2 7 2 3 3" xfId="20008" xr:uid="{00000000-0005-0000-0000-000090570000}"/>
    <cellStyle name="Header2 3 2 7 2 3 3 2" xfId="31825" xr:uid="{00000000-0005-0000-0000-000091570000}"/>
    <cellStyle name="Header2 3 2 7 2 3 3 2 2" xfId="41824" xr:uid="{00000000-0005-0000-0000-000092570000}"/>
    <cellStyle name="Header2 3 2 7 2 3 3 3" xfId="27483" xr:uid="{00000000-0005-0000-0000-000093570000}"/>
    <cellStyle name="Header2 3 2 7 2 3 3 4" xfId="36673" xr:uid="{00000000-0005-0000-0000-000094570000}"/>
    <cellStyle name="Header2 3 2 7 2 3 4" xfId="17912" xr:uid="{00000000-0005-0000-0000-000095570000}"/>
    <cellStyle name="Header2 3 2 7 2 3 4 2" xfId="29729" xr:uid="{00000000-0005-0000-0000-000096570000}"/>
    <cellStyle name="Header2 3 2 7 2 3 4 2 2" xfId="39728" xr:uid="{00000000-0005-0000-0000-000097570000}"/>
    <cellStyle name="Header2 3 2 7 2 3 4 3" xfId="25487" xr:uid="{00000000-0005-0000-0000-000098570000}"/>
    <cellStyle name="Header2 3 2 7 2 3 4 4" xfId="34577" xr:uid="{00000000-0005-0000-0000-000099570000}"/>
    <cellStyle name="Header2 3 2 7 2 3 5" xfId="20817" xr:uid="{00000000-0005-0000-0000-00009A570000}"/>
    <cellStyle name="Header2 3 2 7 2 3 5 2" xfId="32634" xr:uid="{00000000-0005-0000-0000-00009B570000}"/>
    <cellStyle name="Header2 3 2 7 2 3 5 2 2" xfId="42633" xr:uid="{00000000-0005-0000-0000-00009C570000}"/>
    <cellStyle name="Header2 3 2 7 2 3 5 3" xfId="37482" xr:uid="{00000000-0005-0000-0000-00009D570000}"/>
    <cellStyle name="Header2 3 2 7 2 3 6" xfId="28086" xr:uid="{00000000-0005-0000-0000-00009E570000}"/>
    <cellStyle name="Header2 3 2 7 2 3 6 2" xfId="38085" xr:uid="{00000000-0005-0000-0000-00009F570000}"/>
    <cellStyle name="Header2 3 2 7 2 3 7" xfId="21525" xr:uid="{00000000-0005-0000-0000-0000A0570000}"/>
    <cellStyle name="Header2 3 2 7 2 4" xfId="15978" xr:uid="{00000000-0005-0000-0000-0000A1570000}"/>
    <cellStyle name="Header2 3 2 7 2 4 2" xfId="27795" xr:uid="{00000000-0005-0000-0000-0000A2570000}"/>
    <cellStyle name="Header2 3 2 7 2 4 2 2" xfId="37794" xr:uid="{00000000-0005-0000-0000-0000A3570000}"/>
    <cellStyle name="Header2 3 2 7 2 4 3" xfId="23856" xr:uid="{00000000-0005-0000-0000-0000A4570000}"/>
    <cellStyle name="Header2 3 2 7 2 4 4" xfId="32946" xr:uid="{00000000-0005-0000-0000-0000A5570000}"/>
    <cellStyle name="Header2 3 2 7 2 5" xfId="16581" xr:uid="{00000000-0005-0000-0000-0000A6570000}"/>
    <cellStyle name="Header2 3 2 7 2 5 2" xfId="28398" xr:uid="{00000000-0005-0000-0000-0000A7570000}"/>
    <cellStyle name="Header2 3 2 7 2 5 2 2" xfId="38397" xr:uid="{00000000-0005-0000-0000-0000A8570000}"/>
    <cellStyle name="Header2 3 2 7 2 5 3" xfId="24156" xr:uid="{00000000-0005-0000-0000-0000A9570000}"/>
    <cellStyle name="Header2 3 2 7 2 5 4" xfId="33246" xr:uid="{00000000-0005-0000-0000-0000AA570000}"/>
    <cellStyle name="Header2 3 2 7 2 6" xfId="16878" xr:uid="{00000000-0005-0000-0000-0000AB570000}"/>
    <cellStyle name="Header2 3 2 7 2 6 2" xfId="28695" xr:uid="{00000000-0005-0000-0000-0000AC570000}"/>
    <cellStyle name="Header2 3 2 7 2 6 2 2" xfId="38694" xr:uid="{00000000-0005-0000-0000-0000AD570000}"/>
    <cellStyle name="Header2 3 2 7 2 6 3" xfId="24453" xr:uid="{00000000-0005-0000-0000-0000AE570000}"/>
    <cellStyle name="Header2 3 2 7 2 6 4" xfId="33543" xr:uid="{00000000-0005-0000-0000-0000AF570000}"/>
    <cellStyle name="Header2 3 2 7 2 7" xfId="17203" xr:uid="{00000000-0005-0000-0000-0000B0570000}"/>
    <cellStyle name="Header2 3 2 7 2 7 2" xfId="29020" xr:uid="{00000000-0005-0000-0000-0000B1570000}"/>
    <cellStyle name="Header2 3 2 7 2 7 2 2" xfId="39019" xr:uid="{00000000-0005-0000-0000-0000B2570000}"/>
    <cellStyle name="Header2 3 2 7 2 7 3" xfId="24778" xr:uid="{00000000-0005-0000-0000-0000B3570000}"/>
    <cellStyle name="Header2 3 2 7 2 7 4" xfId="33868" xr:uid="{00000000-0005-0000-0000-0000B4570000}"/>
    <cellStyle name="Header2 3 2 7 2 8" xfId="17506" xr:uid="{00000000-0005-0000-0000-0000B5570000}"/>
    <cellStyle name="Header2 3 2 7 2 8 2" xfId="29323" xr:uid="{00000000-0005-0000-0000-0000B6570000}"/>
    <cellStyle name="Header2 3 2 7 2 8 2 2" xfId="39322" xr:uid="{00000000-0005-0000-0000-0000B7570000}"/>
    <cellStyle name="Header2 3 2 7 2 8 3" xfId="25081" xr:uid="{00000000-0005-0000-0000-0000B8570000}"/>
    <cellStyle name="Header2 3 2 7 2 8 4" xfId="34171" xr:uid="{00000000-0005-0000-0000-0000B9570000}"/>
    <cellStyle name="Header2 3 2 7 2 9" xfId="18429" xr:uid="{00000000-0005-0000-0000-0000BA570000}"/>
    <cellStyle name="Header2 3 2 7 2 9 2" xfId="30246" xr:uid="{00000000-0005-0000-0000-0000BB570000}"/>
    <cellStyle name="Header2 3 2 7 2 9 2 2" xfId="40245" xr:uid="{00000000-0005-0000-0000-0000BC570000}"/>
    <cellStyle name="Header2 3 2 7 2 9 3" xfId="25904" xr:uid="{00000000-0005-0000-0000-0000BD570000}"/>
    <cellStyle name="Header2 3 2 7 2 9 4" xfId="35094" xr:uid="{00000000-0005-0000-0000-0000BE570000}"/>
    <cellStyle name="Header2 3 2 7 3" xfId="7882" xr:uid="{00000000-0005-0000-0000-0000BF570000}"/>
    <cellStyle name="Header2 3 2 7 3 10" xfId="18725" xr:uid="{00000000-0005-0000-0000-0000C0570000}"/>
    <cellStyle name="Header2 3 2 7 3 10 2" xfId="30542" xr:uid="{00000000-0005-0000-0000-0000C1570000}"/>
    <cellStyle name="Header2 3 2 7 3 10 2 2" xfId="40541" xr:uid="{00000000-0005-0000-0000-0000C2570000}"/>
    <cellStyle name="Header2 3 2 7 3 10 3" xfId="26200" xr:uid="{00000000-0005-0000-0000-0000C3570000}"/>
    <cellStyle name="Header2 3 2 7 3 10 4" xfId="35390" xr:uid="{00000000-0005-0000-0000-0000C4570000}"/>
    <cellStyle name="Header2 3 2 7 3 11" xfId="20302" xr:uid="{00000000-0005-0000-0000-0000C5570000}"/>
    <cellStyle name="Header2 3 2 7 3 11 2" xfId="32119" xr:uid="{00000000-0005-0000-0000-0000C6570000}"/>
    <cellStyle name="Header2 3 2 7 3 11 2 2" xfId="42118" xr:uid="{00000000-0005-0000-0000-0000C7570000}"/>
    <cellStyle name="Header2 3 2 7 3 11 3" xfId="36967" xr:uid="{00000000-0005-0000-0000-0000C8570000}"/>
    <cellStyle name="Header2 3 2 7 3 12" xfId="23220" xr:uid="{00000000-0005-0000-0000-0000C9570000}"/>
    <cellStyle name="Header2 3 2 7 3 12 2" xfId="21217" xr:uid="{00000000-0005-0000-0000-0000CA570000}"/>
    <cellStyle name="Header2 3 2 7 3 13" xfId="22614" xr:uid="{00000000-0005-0000-0000-0000CB570000}"/>
    <cellStyle name="Header2 3 2 7 3 2" xfId="15689" xr:uid="{00000000-0005-0000-0000-0000CC570000}"/>
    <cellStyle name="Header2 3 2 7 3 2 2" xfId="19104" xr:uid="{00000000-0005-0000-0000-0000CD570000}"/>
    <cellStyle name="Header2 3 2 7 3 2 2 2" xfId="30921" xr:uid="{00000000-0005-0000-0000-0000CE570000}"/>
    <cellStyle name="Header2 3 2 7 3 2 2 2 2" xfId="40920" xr:uid="{00000000-0005-0000-0000-0000CF570000}"/>
    <cellStyle name="Header2 3 2 7 3 2 2 3" xfId="26579" xr:uid="{00000000-0005-0000-0000-0000D0570000}"/>
    <cellStyle name="Header2 3 2 7 3 2 2 4" xfId="35769" xr:uid="{00000000-0005-0000-0000-0000D1570000}"/>
    <cellStyle name="Header2 3 2 7 3 2 3" xfId="19710" xr:uid="{00000000-0005-0000-0000-0000D2570000}"/>
    <cellStyle name="Header2 3 2 7 3 2 3 2" xfId="31527" xr:uid="{00000000-0005-0000-0000-0000D3570000}"/>
    <cellStyle name="Header2 3 2 7 3 2 3 2 2" xfId="41526" xr:uid="{00000000-0005-0000-0000-0000D4570000}"/>
    <cellStyle name="Header2 3 2 7 3 2 3 3" xfId="27185" xr:uid="{00000000-0005-0000-0000-0000D5570000}"/>
    <cellStyle name="Header2 3 2 7 3 2 3 4" xfId="36375" xr:uid="{00000000-0005-0000-0000-0000D6570000}"/>
    <cellStyle name="Header2 3 2 7 3 2 4" xfId="17821" xr:uid="{00000000-0005-0000-0000-0000D7570000}"/>
    <cellStyle name="Header2 3 2 7 3 2 4 2" xfId="29638" xr:uid="{00000000-0005-0000-0000-0000D8570000}"/>
    <cellStyle name="Header2 3 2 7 3 2 4 2 2" xfId="39637" xr:uid="{00000000-0005-0000-0000-0000D9570000}"/>
    <cellStyle name="Header2 3 2 7 3 2 4 3" xfId="25396" xr:uid="{00000000-0005-0000-0000-0000DA570000}"/>
    <cellStyle name="Header2 3 2 7 3 2 4 4" xfId="34486" xr:uid="{00000000-0005-0000-0000-0000DB570000}"/>
    <cellStyle name="Header2 3 2 7 3 2 5" xfId="20519" xr:uid="{00000000-0005-0000-0000-0000DC570000}"/>
    <cellStyle name="Header2 3 2 7 3 2 5 2" xfId="32336" xr:uid="{00000000-0005-0000-0000-0000DD570000}"/>
    <cellStyle name="Header2 3 2 7 3 2 5 2 2" xfId="42335" xr:uid="{00000000-0005-0000-0000-0000DE570000}"/>
    <cellStyle name="Header2 3 2 7 3 2 5 3" xfId="37184" xr:uid="{00000000-0005-0000-0000-0000DF570000}"/>
    <cellStyle name="Header2 3 2 7 3 2 6" xfId="23567" xr:uid="{00000000-0005-0000-0000-0000E0570000}"/>
    <cellStyle name="Header2 3 2 7 3 2 6 2" xfId="21021" xr:uid="{00000000-0005-0000-0000-0000E1570000}"/>
    <cellStyle name="Header2 3 2 7 3 2 7" xfId="22839" xr:uid="{00000000-0005-0000-0000-0000E2570000}"/>
    <cellStyle name="Header2 3 2 7 3 2 7 2" xfId="21393" xr:uid="{00000000-0005-0000-0000-0000E3570000}"/>
    <cellStyle name="Header2 3 2 7 3 2 8" xfId="21646" xr:uid="{00000000-0005-0000-0000-0000E4570000}"/>
    <cellStyle name="Header2 3 2 7 3 3" xfId="16270" xr:uid="{00000000-0005-0000-0000-0000E5570000}"/>
    <cellStyle name="Header2 3 2 7 3 3 2" xfId="19401" xr:uid="{00000000-0005-0000-0000-0000E6570000}"/>
    <cellStyle name="Header2 3 2 7 3 3 2 2" xfId="31218" xr:uid="{00000000-0005-0000-0000-0000E7570000}"/>
    <cellStyle name="Header2 3 2 7 3 3 2 2 2" xfId="41217" xr:uid="{00000000-0005-0000-0000-0000E8570000}"/>
    <cellStyle name="Header2 3 2 7 3 3 2 3" xfId="26876" xr:uid="{00000000-0005-0000-0000-0000E9570000}"/>
    <cellStyle name="Header2 3 2 7 3 3 2 4" xfId="36066" xr:uid="{00000000-0005-0000-0000-0000EA570000}"/>
    <cellStyle name="Header2 3 2 7 3 3 3" xfId="20007" xr:uid="{00000000-0005-0000-0000-0000EB570000}"/>
    <cellStyle name="Header2 3 2 7 3 3 3 2" xfId="31824" xr:uid="{00000000-0005-0000-0000-0000EC570000}"/>
    <cellStyle name="Header2 3 2 7 3 3 3 2 2" xfId="41823" xr:uid="{00000000-0005-0000-0000-0000ED570000}"/>
    <cellStyle name="Header2 3 2 7 3 3 3 3" xfId="27482" xr:uid="{00000000-0005-0000-0000-0000EE570000}"/>
    <cellStyle name="Header2 3 2 7 3 3 3 4" xfId="36672" xr:uid="{00000000-0005-0000-0000-0000EF570000}"/>
    <cellStyle name="Header2 3 2 7 3 3 4" xfId="18083" xr:uid="{00000000-0005-0000-0000-0000F0570000}"/>
    <cellStyle name="Header2 3 2 7 3 3 4 2" xfId="29900" xr:uid="{00000000-0005-0000-0000-0000F1570000}"/>
    <cellStyle name="Header2 3 2 7 3 3 4 2 2" xfId="39899" xr:uid="{00000000-0005-0000-0000-0000F2570000}"/>
    <cellStyle name="Header2 3 2 7 3 3 4 3" xfId="25658" xr:uid="{00000000-0005-0000-0000-0000F3570000}"/>
    <cellStyle name="Header2 3 2 7 3 3 4 4" xfId="34748" xr:uid="{00000000-0005-0000-0000-0000F4570000}"/>
    <cellStyle name="Header2 3 2 7 3 3 5" xfId="20816" xr:uid="{00000000-0005-0000-0000-0000F5570000}"/>
    <cellStyle name="Header2 3 2 7 3 3 5 2" xfId="32633" xr:uid="{00000000-0005-0000-0000-0000F6570000}"/>
    <cellStyle name="Header2 3 2 7 3 3 5 2 2" xfId="42632" xr:uid="{00000000-0005-0000-0000-0000F7570000}"/>
    <cellStyle name="Header2 3 2 7 3 3 5 3" xfId="37481" xr:uid="{00000000-0005-0000-0000-0000F8570000}"/>
    <cellStyle name="Header2 3 2 7 3 3 6" xfId="28087" xr:uid="{00000000-0005-0000-0000-0000F9570000}"/>
    <cellStyle name="Header2 3 2 7 3 3 6 2" xfId="38086" xr:uid="{00000000-0005-0000-0000-0000FA570000}"/>
    <cellStyle name="Header2 3 2 7 3 3 7" xfId="21526" xr:uid="{00000000-0005-0000-0000-0000FB570000}"/>
    <cellStyle name="Header2 3 2 7 3 4" xfId="15979" xr:uid="{00000000-0005-0000-0000-0000FC570000}"/>
    <cellStyle name="Header2 3 2 7 3 4 2" xfId="27796" xr:uid="{00000000-0005-0000-0000-0000FD570000}"/>
    <cellStyle name="Header2 3 2 7 3 4 2 2" xfId="37795" xr:uid="{00000000-0005-0000-0000-0000FE570000}"/>
    <cellStyle name="Header2 3 2 7 3 4 3" xfId="23857" xr:uid="{00000000-0005-0000-0000-0000FF570000}"/>
    <cellStyle name="Header2 3 2 7 3 4 4" xfId="32947" xr:uid="{00000000-0005-0000-0000-000000580000}"/>
    <cellStyle name="Header2 3 2 7 3 5" xfId="16580" xr:uid="{00000000-0005-0000-0000-000001580000}"/>
    <cellStyle name="Header2 3 2 7 3 5 2" xfId="28397" xr:uid="{00000000-0005-0000-0000-000002580000}"/>
    <cellStyle name="Header2 3 2 7 3 5 2 2" xfId="38396" xr:uid="{00000000-0005-0000-0000-000003580000}"/>
    <cellStyle name="Header2 3 2 7 3 5 3" xfId="24155" xr:uid="{00000000-0005-0000-0000-000004580000}"/>
    <cellStyle name="Header2 3 2 7 3 5 4" xfId="33245" xr:uid="{00000000-0005-0000-0000-000005580000}"/>
    <cellStyle name="Header2 3 2 7 3 6" xfId="16877" xr:uid="{00000000-0005-0000-0000-000006580000}"/>
    <cellStyle name="Header2 3 2 7 3 6 2" xfId="28694" xr:uid="{00000000-0005-0000-0000-000007580000}"/>
    <cellStyle name="Header2 3 2 7 3 6 2 2" xfId="38693" xr:uid="{00000000-0005-0000-0000-000008580000}"/>
    <cellStyle name="Header2 3 2 7 3 6 3" xfId="24452" xr:uid="{00000000-0005-0000-0000-000009580000}"/>
    <cellStyle name="Header2 3 2 7 3 6 4" xfId="33542" xr:uid="{00000000-0005-0000-0000-00000A580000}"/>
    <cellStyle name="Header2 3 2 7 3 7" xfId="17204" xr:uid="{00000000-0005-0000-0000-00000B580000}"/>
    <cellStyle name="Header2 3 2 7 3 7 2" xfId="29021" xr:uid="{00000000-0005-0000-0000-00000C580000}"/>
    <cellStyle name="Header2 3 2 7 3 7 2 2" xfId="39020" xr:uid="{00000000-0005-0000-0000-00000D580000}"/>
    <cellStyle name="Header2 3 2 7 3 7 3" xfId="24779" xr:uid="{00000000-0005-0000-0000-00000E580000}"/>
    <cellStyle name="Header2 3 2 7 3 7 4" xfId="33869" xr:uid="{00000000-0005-0000-0000-00000F580000}"/>
    <cellStyle name="Header2 3 2 7 3 8" xfId="17507" xr:uid="{00000000-0005-0000-0000-000010580000}"/>
    <cellStyle name="Header2 3 2 7 3 8 2" xfId="29324" xr:uid="{00000000-0005-0000-0000-000011580000}"/>
    <cellStyle name="Header2 3 2 7 3 8 2 2" xfId="39323" xr:uid="{00000000-0005-0000-0000-000012580000}"/>
    <cellStyle name="Header2 3 2 7 3 8 3" xfId="25082" xr:uid="{00000000-0005-0000-0000-000013580000}"/>
    <cellStyle name="Header2 3 2 7 3 8 4" xfId="34172" xr:uid="{00000000-0005-0000-0000-000014580000}"/>
    <cellStyle name="Header2 3 2 7 3 9" xfId="18428" xr:uid="{00000000-0005-0000-0000-000015580000}"/>
    <cellStyle name="Header2 3 2 7 3 9 2" xfId="30245" xr:uid="{00000000-0005-0000-0000-000016580000}"/>
    <cellStyle name="Header2 3 2 7 3 9 2 2" xfId="40244" xr:uid="{00000000-0005-0000-0000-000017580000}"/>
    <cellStyle name="Header2 3 2 7 3 9 3" xfId="25903" xr:uid="{00000000-0005-0000-0000-000018580000}"/>
    <cellStyle name="Header2 3 2 7 3 9 4" xfId="35093" xr:uid="{00000000-0005-0000-0000-000019580000}"/>
    <cellStyle name="Header2 3 2 7 4" xfId="7883" xr:uid="{00000000-0005-0000-0000-00001A580000}"/>
    <cellStyle name="Header2 3 2 7 4 10" xfId="18724" xr:uid="{00000000-0005-0000-0000-00001B580000}"/>
    <cellStyle name="Header2 3 2 7 4 10 2" xfId="30541" xr:uid="{00000000-0005-0000-0000-00001C580000}"/>
    <cellStyle name="Header2 3 2 7 4 10 2 2" xfId="40540" xr:uid="{00000000-0005-0000-0000-00001D580000}"/>
    <cellStyle name="Header2 3 2 7 4 10 3" xfId="26199" xr:uid="{00000000-0005-0000-0000-00001E580000}"/>
    <cellStyle name="Header2 3 2 7 4 10 4" xfId="35389" xr:uid="{00000000-0005-0000-0000-00001F580000}"/>
    <cellStyle name="Header2 3 2 7 4 11" xfId="18258" xr:uid="{00000000-0005-0000-0000-000020580000}"/>
    <cellStyle name="Header2 3 2 7 4 11 2" xfId="30075" xr:uid="{00000000-0005-0000-0000-000021580000}"/>
    <cellStyle name="Header2 3 2 7 4 11 2 2" xfId="40074" xr:uid="{00000000-0005-0000-0000-000022580000}"/>
    <cellStyle name="Header2 3 2 7 4 11 3" xfId="34923" xr:uid="{00000000-0005-0000-0000-000023580000}"/>
    <cellStyle name="Header2 3 2 7 4 12" xfId="23219" xr:uid="{00000000-0005-0000-0000-000024580000}"/>
    <cellStyle name="Header2 3 2 7 4 12 2" xfId="21218" xr:uid="{00000000-0005-0000-0000-000025580000}"/>
    <cellStyle name="Header2 3 2 7 4 13" xfId="22613" xr:uid="{00000000-0005-0000-0000-000026580000}"/>
    <cellStyle name="Header2 3 2 7 4 2" xfId="15690" xr:uid="{00000000-0005-0000-0000-000027580000}"/>
    <cellStyle name="Header2 3 2 7 4 2 2" xfId="19103" xr:uid="{00000000-0005-0000-0000-000028580000}"/>
    <cellStyle name="Header2 3 2 7 4 2 2 2" xfId="30920" xr:uid="{00000000-0005-0000-0000-000029580000}"/>
    <cellStyle name="Header2 3 2 7 4 2 2 2 2" xfId="40919" xr:uid="{00000000-0005-0000-0000-00002A580000}"/>
    <cellStyle name="Header2 3 2 7 4 2 2 3" xfId="26578" xr:uid="{00000000-0005-0000-0000-00002B580000}"/>
    <cellStyle name="Header2 3 2 7 4 2 2 4" xfId="35768" xr:uid="{00000000-0005-0000-0000-00002C580000}"/>
    <cellStyle name="Header2 3 2 7 4 2 3" xfId="19709" xr:uid="{00000000-0005-0000-0000-00002D580000}"/>
    <cellStyle name="Header2 3 2 7 4 2 3 2" xfId="31526" xr:uid="{00000000-0005-0000-0000-00002E580000}"/>
    <cellStyle name="Header2 3 2 7 4 2 3 2 2" xfId="41525" xr:uid="{00000000-0005-0000-0000-00002F580000}"/>
    <cellStyle name="Header2 3 2 7 4 2 3 3" xfId="27184" xr:uid="{00000000-0005-0000-0000-000030580000}"/>
    <cellStyle name="Header2 3 2 7 4 2 3 4" xfId="36374" xr:uid="{00000000-0005-0000-0000-000031580000}"/>
    <cellStyle name="Header2 3 2 7 4 2 4" xfId="17822" xr:uid="{00000000-0005-0000-0000-000032580000}"/>
    <cellStyle name="Header2 3 2 7 4 2 4 2" xfId="29639" xr:uid="{00000000-0005-0000-0000-000033580000}"/>
    <cellStyle name="Header2 3 2 7 4 2 4 2 2" xfId="39638" xr:uid="{00000000-0005-0000-0000-000034580000}"/>
    <cellStyle name="Header2 3 2 7 4 2 4 3" xfId="25397" xr:uid="{00000000-0005-0000-0000-000035580000}"/>
    <cellStyle name="Header2 3 2 7 4 2 4 4" xfId="34487" xr:uid="{00000000-0005-0000-0000-000036580000}"/>
    <cellStyle name="Header2 3 2 7 4 2 5" xfId="20518" xr:uid="{00000000-0005-0000-0000-000037580000}"/>
    <cellStyle name="Header2 3 2 7 4 2 5 2" xfId="32335" xr:uid="{00000000-0005-0000-0000-000038580000}"/>
    <cellStyle name="Header2 3 2 7 4 2 5 2 2" xfId="42334" xr:uid="{00000000-0005-0000-0000-000039580000}"/>
    <cellStyle name="Header2 3 2 7 4 2 5 3" xfId="37183" xr:uid="{00000000-0005-0000-0000-00003A580000}"/>
    <cellStyle name="Header2 3 2 7 4 2 6" xfId="23568" xr:uid="{00000000-0005-0000-0000-00003B580000}"/>
    <cellStyle name="Header2 3 2 7 4 2 6 2" xfId="21020" xr:uid="{00000000-0005-0000-0000-00003C580000}"/>
    <cellStyle name="Header2 3 2 7 4 2 7" xfId="22838" xr:uid="{00000000-0005-0000-0000-00003D580000}"/>
    <cellStyle name="Header2 3 2 7 4 2 7 2" xfId="22189" xr:uid="{00000000-0005-0000-0000-00003E580000}"/>
    <cellStyle name="Header2 3 2 7 4 2 8" xfId="22437" xr:uid="{00000000-0005-0000-0000-00003F580000}"/>
    <cellStyle name="Header2 3 2 7 4 3" xfId="16271" xr:uid="{00000000-0005-0000-0000-000040580000}"/>
    <cellStyle name="Header2 3 2 7 4 3 2" xfId="19400" xr:uid="{00000000-0005-0000-0000-000041580000}"/>
    <cellStyle name="Header2 3 2 7 4 3 2 2" xfId="31217" xr:uid="{00000000-0005-0000-0000-000042580000}"/>
    <cellStyle name="Header2 3 2 7 4 3 2 2 2" xfId="41216" xr:uid="{00000000-0005-0000-0000-000043580000}"/>
    <cellStyle name="Header2 3 2 7 4 3 2 3" xfId="26875" xr:uid="{00000000-0005-0000-0000-000044580000}"/>
    <cellStyle name="Header2 3 2 7 4 3 2 4" xfId="36065" xr:uid="{00000000-0005-0000-0000-000045580000}"/>
    <cellStyle name="Header2 3 2 7 4 3 3" xfId="20006" xr:uid="{00000000-0005-0000-0000-000046580000}"/>
    <cellStyle name="Header2 3 2 7 4 3 3 2" xfId="31823" xr:uid="{00000000-0005-0000-0000-000047580000}"/>
    <cellStyle name="Header2 3 2 7 4 3 3 2 2" xfId="41822" xr:uid="{00000000-0005-0000-0000-000048580000}"/>
    <cellStyle name="Header2 3 2 7 4 3 3 3" xfId="27481" xr:uid="{00000000-0005-0000-0000-000049580000}"/>
    <cellStyle name="Header2 3 2 7 4 3 3 4" xfId="36671" xr:uid="{00000000-0005-0000-0000-00004A580000}"/>
    <cellStyle name="Header2 3 2 7 4 3 4" xfId="18861" xr:uid="{00000000-0005-0000-0000-00004B580000}"/>
    <cellStyle name="Header2 3 2 7 4 3 4 2" xfId="30678" xr:uid="{00000000-0005-0000-0000-00004C580000}"/>
    <cellStyle name="Header2 3 2 7 4 3 4 2 2" xfId="40677" xr:uid="{00000000-0005-0000-0000-00004D580000}"/>
    <cellStyle name="Header2 3 2 7 4 3 4 3" xfId="26336" xr:uid="{00000000-0005-0000-0000-00004E580000}"/>
    <cellStyle name="Header2 3 2 7 4 3 4 4" xfId="35526" xr:uid="{00000000-0005-0000-0000-00004F580000}"/>
    <cellStyle name="Header2 3 2 7 4 3 5" xfId="20815" xr:uid="{00000000-0005-0000-0000-000050580000}"/>
    <cellStyle name="Header2 3 2 7 4 3 5 2" xfId="32632" xr:uid="{00000000-0005-0000-0000-000051580000}"/>
    <cellStyle name="Header2 3 2 7 4 3 5 2 2" xfId="42631" xr:uid="{00000000-0005-0000-0000-000052580000}"/>
    <cellStyle name="Header2 3 2 7 4 3 5 3" xfId="37480" xr:uid="{00000000-0005-0000-0000-000053580000}"/>
    <cellStyle name="Header2 3 2 7 4 3 6" xfId="28088" xr:uid="{00000000-0005-0000-0000-000054580000}"/>
    <cellStyle name="Header2 3 2 7 4 3 6 2" xfId="38087" xr:uid="{00000000-0005-0000-0000-000055580000}"/>
    <cellStyle name="Header2 3 2 7 4 3 7" xfId="21527" xr:uid="{00000000-0005-0000-0000-000056580000}"/>
    <cellStyle name="Header2 3 2 7 4 4" xfId="15980" xr:uid="{00000000-0005-0000-0000-000057580000}"/>
    <cellStyle name="Header2 3 2 7 4 4 2" xfId="27797" xr:uid="{00000000-0005-0000-0000-000058580000}"/>
    <cellStyle name="Header2 3 2 7 4 4 2 2" xfId="37796" xr:uid="{00000000-0005-0000-0000-000059580000}"/>
    <cellStyle name="Header2 3 2 7 4 4 3" xfId="23858" xr:uid="{00000000-0005-0000-0000-00005A580000}"/>
    <cellStyle name="Header2 3 2 7 4 4 4" xfId="32948" xr:uid="{00000000-0005-0000-0000-00005B580000}"/>
    <cellStyle name="Header2 3 2 7 4 5" xfId="16579" xr:uid="{00000000-0005-0000-0000-00005C580000}"/>
    <cellStyle name="Header2 3 2 7 4 5 2" xfId="28396" xr:uid="{00000000-0005-0000-0000-00005D580000}"/>
    <cellStyle name="Header2 3 2 7 4 5 2 2" xfId="38395" xr:uid="{00000000-0005-0000-0000-00005E580000}"/>
    <cellStyle name="Header2 3 2 7 4 5 3" xfId="24154" xr:uid="{00000000-0005-0000-0000-00005F580000}"/>
    <cellStyle name="Header2 3 2 7 4 5 4" xfId="33244" xr:uid="{00000000-0005-0000-0000-000060580000}"/>
    <cellStyle name="Header2 3 2 7 4 6" xfId="16876" xr:uid="{00000000-0005-0000-0000-000061580000}"/>
    <cellStyle name="Header2 3 2 7 4 6 2" xfId="28693" xr:uid="{00000000-0005-0000-0000-000062580000}"/>
    <cellStyle name="Header2 3 2 7 4 6 2 2" xfId="38692" xr:uid="{00000000-0005-0000-0000-000063580000}"/>
    <cellStyle name="Header2 3 2 7 4 6 3" xfId="24451" xr:uid="{00000000-0005-0000-0000-000064580000}"/>
    <cellStyle name="Header2 3 2 7 4 6 4" xfId="33541" xr:uid="{00000000-0005-0000-0000-000065580000}"/>
    <cellStyle name="Header2 3 2 7 4 7" xfId="17205" xr:uid="{00000000-0005-0000-0000-000066580000}"/>
    <cellStyle name="Header2 3 2 7 4 7 2" xfId="29022" xr:uid="{00000000-0005-0000-0000-000067580000}"/>
    <cellStyle name="Header2 3 2 7 4 7 2 2" xfId="39021" xr:uid="{00000000-0005-0000-0000-000068580000}"/>
    <cellStyle name="Header2 3 2 7 4 7 3" xfId="24780" xr:uid="{00000000-0005-0000-0000-000069580000}"/>
    <cellStyle name="Header2 3 2 7 4 7 4" xfId="33870" xr:uid="{00000000-0005-0000-0000-00006A580000}"/>
    <cellStyle name="Header2 3 2 7 4 8" xfId="17508" xr:uid="{00000000-0005-0000-0000-00006B580000}"/>
    <cellStyle name="Header2 3 2 7 4 8 2" xfId="29325" xr:uid="{00000000-0005-0000-0000-00006C580000}"/>
    <cellStyle name="Header2 3 2 7 4 8 2 2" xfId="39324" xr:uid="{00000000-0005-0000-0000-00006D580000}"/>
    <cellStyle name="Header2 3 2 7 4 8 3" xfId="25083" xr:uid="{00000000-0005-0000-0000-00006E580000}"/>
    <cellStyle name="Header2 3 2 7 4 8 4" xfId="34173" xr:uid="{00000000-0005-0000-0000-00006F580000}"/>
    <cellStyle name="Header2 3 2 7 4 9" xfId="18427" xr:uid="{00000000-0005-0000-0000-000070580000}"/>
    <cellStyle name="Header2 3 2 7 4 9 2" xfId="30244" xr:uid="{00000000-0005-0000-0000-000071580000}"/>
    <cellStyle name="Header2 3 2 7 4 9 2 2" xfId="40243" xr:uid="{00000000-0005-0000-0000-000072580000}"/>
    <cellStyle name="Header2 3 2 7 4 9 3" xfId="25902" xr:uid="{00000000-0005-0000-0000-000073580000}"/>
    <cellStyle name="Header2 3 2 7 4 9 4" xfId="35092" xr:uid="{00000000-0005-0000-0000-000074580000}"/>
    <cellStyle name="Header2 3 2 7 5" xfId="15687" xr:uid="{00000000-0005-0000-0000-000075580000}"/>
    <cellStyle name="Header2 3 2 7 5 2" xfId="19106" xr:uid="{00000000-0005-0000-0000-000076580000}"/>
    <cellStyle name="Header2 3 2 7 5 2 2" xfId="30923" xr:uid="{00000000-0005-0000-0000-000077580000}"/>
    <cellStyle name="Header2 3 2 7 5 2 2 2" xfId="40922" xr:uid="{00000000-0005-0000-0000-000078580000}"/>
    <cellStyle name="Header2 3 2 7 5 2 3" xfId="26581" xr:uid="{00000000-0005-0000-0000-000079580000}"/>
    <cellStyle name="Header2 3 2 7 5 2 4" xfId="35771" xr:uid="{00000000-0005-0000-0000-00007A580000}"/>
    <cellStyle name="Header2 3 2 7 5 3" xfId="19712" xr:uid="{00000000-0005-0000-0000-00007B580000}"/>
    <cellStyle name="Header2 3 2 7 5 3 2" xfId="31529" xr:uid="{00000000-0005-0000-0000-00007C580000}"/>
    <cellStyle name="Header2 3 2 7 5 3 2 2" xfId="41528" xr:uid="{00000000-0005-0000-0000-00007D580000}"/>
    <cellStyle name="Header2 3 2 7 5 3 3" xfId="27187" xr:uid="{00000000-0005-0000-0000-00007E580000}"/>
    <cellStyle name="Header2 3 2 7 5 3 4" xfId="36377" xr:uid="{00000000-0005-0000-0000-00007F580000}"/>
    <cellStyle name="Header2 3 2 7 5 4" xfId="17703" xr:uid="{00000000-0005-0000-0000-000080580000}"/>
    <cellStyle name="Header2 3 2 7 5 4 2" xfId="29520" xr:uid="{00000000-0005-0000-0000-000081580000}"/>
    <cellStyle name="Header2 3 2 7 5 4 2 2" xfId="39519" xr:uid="{00000000-0005-0000-0000-000082580000}"/>
    <cellStyle name="Header2 3 2 7 5 4 3" xfId="25278" xr:uid="{00000000-0005-0000-0000-000083580000}"/>
    <cellStyle name="Header2 3 2 7 5 4 4" xfId="34368" xr:uid="{00000000-0005-0000-0000-000084580000}"/>
    <cellStyle name="Header2 3 2 7 5 5" xfId="20521" xr:uid="{00000000-0005-0000-0000-000085580000}"/>
    <cellStyle name="Header2 3 2 7 5 5 2" xfId="32338" xr:uid="{00000000-0005-0000-0000-000086580000}"/>
    <cellStyle name="Header2 3 2 7 5 5 2 2" xfId="42337" xr:uid="{00000000-0005-0000-0000-000087580000}"/>
    <cellStyle name="Header2 3 2 7 5 5 3" xfId="37186" xr:uid="{00000000-0005-0000-0000-000088580000}"/>
    <cellStyle name="Header2 3 2 7 5 6" xfId="23565" xr:uid="{00000000-0005-0000-0000-000089580000}"/>
    <cellStyle name="Header2 3 2 7 5 6 2" xfId="21022" xr:uid="{00000000-0005-0000-0000-00008A580000}"/>
    <cellStyle name="Header2 3 2 7 5 7" xfId="22840" xr:uid="{00000000-0005-0000-0000-00008B580000}"/>
    <cellStyle name="Header2 3 2 7 5 7 2" xfId="21392" xr:uid="{00000000-0005-0000-0000-00008C580000}"/>
    <cellStyle name="Header2 3 2 7 5 8" xfId="21644" xr:uid="{00000000-0005-0000-0000-00008D580000}"/>
    <cellStyle name="Header2 3 2 7 6" xfId="16268" xr:uid="{00000000-0005-0000-0000-00008E580000}"/>
    <cellStyle name="Header2 3 2 7 6 2" xfId="19403" xr:uid="{00000000-0005-0000-0000-00008F580000}"/>
    <cellStyle name="Header2 3 2 7 6 2 2" xfId="31220" xr:uid="{00000000-0005-0000-0000-000090580000}"/>
    <cellStyle name="Header2 3 2 7 6 2 2 2" xfId="41219" xr:uid="{00000000-0005-0000-0000-000091580000}"/>
    <cellStyle name="Header2 3 2 7 6 2 3" xfId="26878" xr:uid="{00000000-0005-0000-0000-000092580000}"/>
    <cellStyle name="Header2 3 2 7 6 2 4" xfId="36068" xr:uid="{00000000-0005-0000-0000-000093580000}"/>
    <cellStyle name="Header2 3 2 7 6 3" xfId="20009" xr:uid="{00000000-0005-0000-0000-000094580000}"/>
    <cellStyle name="Header2 3 2 7 6 3 2" xfId="31826" xr:uid="{00000000-0005-0000-0000-000095580000}"/>
    <cellStyle name="Header2 3 2 7 6 3 2 2" xfId="41825" xr:uid="{00000000-0005-0000-0000-000096580000}"/>
    <cellStyle name="Header2 3 2 7 6 3 3" xfId="27484" xr:uid="{00000000-0005-0000-0000-000097580000}"/>
    <cellStyle name="Header2 3 2 7 6 3 4" xfId="36674" xr:uid="{00000000-0005-0000-0000-000098580000}"/>
    <cellStyle name="Header2 3 2 7 6 4" xfId="18860" xr:uid="{00000000-0005-0000-0000-000099580000}"/>
    <cellStyle name="Header2 3 2 7 6 4 2" xfId="30677" xr:uid="{00000000-0005-0000-0000-00009A580000}"/>
    <cellStyle name="Header2 3 2 7 6 4 2 2" xfId="40676" xr:uid="{00000000-0005-0000-0000-00009B580000}"/>
    <cellStyle name="Header2 3 2 7 6 4 3" xfId="26335" xr:uid="{00000000-0005-0000-0000-00009C580000}"/>
    <cellStyle name="Header2 3 2 7 6 4 4" xfId="35525" xr:uid="{00000000-0005-0000-0000-00009D580000}"/>
    <cellStyle name="Header2 3 2 7 6 5" xfId="20818" xr:uid="{00000000-0005-0000-0000-00009E580000}"/>
    <cellStyle name="Header2 3 2 7 6 5 2" xfId="32635" xr:uid="{00000000-0005-0000-0000-00009F580000}"/>
    <cellStyle name="Header2 3 2 7 6 5 2 2" xfId="42634" xr:uid="{00000000-0005-0000-0000-0000A0580000}"/>
    <cellStyle name="Header2 3 2 7 6 5 3" xfId="37483" xr:uid="{00000000-0005-0000-0000-0000A1580000}"/>
    <cellStyle name="Header2 3 2 7 6 6" xfId="28085" xr:uid="{00000000-0005-0000-0000-0000A2580000}"/>
    <cellStyle name="Header2 3 2 7 6 6 2" xfId="38084" xr:uid="{00000000-0005-0000-0000-0000A3580000}"/>
    <cellStyle name="Header2 3 2 7 6 7" xfId="22260" xr:uid="{00000000-0005-0000-0000-0000A4580000}"/>
    <cellStyle name="Header2 3 2 7 7" xfId="15977" xr:uid="{00000000-0005-0000-0000-0000A5580000}"/>
    <cellStyle name="Header2 3 2 7 7 2" xfId="27794" xr:uid="{00000000-0005-0000-0000-0000A6580000}"/>
    <cellStyle name="Header2 3 2 7 7 2 2" xfId="37793" xr:uid="{00000000-0005-0000-0000-0000A7580000}"/>
    <cellStyle name="Header2 3 2 7 7 3" xfId="23855" xr:uid="{00000000-0005-0000-0000-0000A8580000}"/>
    <cellStyle name="Header2 3 2 7 7 4" xfId="32945" xr:uid="{00000000-0005-0000-0000-0000A9580000}"/>
    <cellStyle name="Header2 3 2 7 8" xfId="16582" xr:uid="{00000000-0005-0000-0000-0000AA580000}"/>
    <cellStyle name="Header2 3 2 7 8 2" xfId="28399" xr:uid="{00000000-0005-0000-0000-0000AB580000}"/>
    <cellStyle name="Header2 3 2 7 8 2 2" xfId="38398" xr:uid="{00000000-0005-0000-0000-0000AC580000}"/>
    <cellStyle name="Header2 3 2 7 8 3" xfId="24157" xr:uid="{00000000-0005-0000-0000-0000AD580000}"/>
    <cellStyle name="Header2 3 2 7 8 4" xfId="33247" xr:uid="{00000000-0005-0000-0000-0000AE580000}"/>
    <cellStyle name="Header2 3 2 7 9" xfId="16879" xr:uid="{00000000-0005-0000-0000-0000AF580000}"/>
    <cellStyle name="Header2 3 2 7 9 2" xfId="28696" xr:uid="{00000000-0005-0000-0000-0000B0580000}"/>
    <cellStyle name="Header2 3 2 7 9 2 2" xfId="38695" xr:uid="{00000000-0005-0000-0000-0000B1580000}"/>
    <cellStyle name="Header2 3 2 7 9 3" xfId="24454" xr:uid="{00000000-0005-0000-0000-0000B2580000}"/>
    <cellStyle name="Header2 3 2 7 9 4" xfId="33544" xr:uid="{00000000-0005-0000-0000-0000B3580000}"/>
    <cellStyle name="Header2 3 2 8" xfId="7884" xr:uid="{00000000-0005-0000-0000-0000B4580000}"/>
    <cellStyle name="Header2 3 2 8 10" xfId="17206" xr:uid="{00000000-0005-0000-0000-0000B5580000}"/>
    <cellStyle name="Header2 3 2 8 10 2" xfId="29023" xr:uid="{00000000-0005-0000-0000-0000B6580000}"/>
    <cellStyle name="Header2 3 2 8 10 2 2" xfId="39022" xr:uid="{00000000-0005-0000-0000-0000B7580000}"/>
    <cellStyle name="Header2 3 2 8 10 3" xfId="24781" xr:uid="{00000000-0005-0000-0000-0000B8580000}"/>
    <cellStyle name="Header2 3 2 8 10 4" xfId="33871" xr:uid="{00000000-0005-0000-0000-0000B9580000}"/>
    <cellStyle name="Header2 3 2 8 11" xfId="17509" xr:uid="{00000000-0005-0000-0000-0000BA580000}"/>
    <cellStyle name="Header2 3 2 8 11 2" xfId="29326" xr:uid="{00000000-0005-0000-0000-0000BB580000}"/>
    <cellStyle name="Header2 3 2 8 11 2 2" xfId="39325" xr:uid="{00000000-0005-0000-0000-0000BC580000}"/>
    <cellStyle name="Header2 3 2 8 11 3" xfId="25084" xr:uid="{00000000-0005-0000-0000-0000BD580000}"/>
    <cellStyle name="Header2 3 2 8 11 4" xfId="34174" xr:uid="{00000000-0005-0000-0000-0000BE580000}"/>
    <cellStyle name="Header2 3 2 8 12" xfId="18426" xr:uid="{00000000-0005-0000-0000-0000BF580000}"/>
    <cellStyle name="Header2 3 2 8 12 2" xfId="30243" xr:uid="{00000000-0005-0000-0000-0000C0580000}"/>
    <cellStyle name="Header2 3 2 8 12 2 2" xfId="40242" xr:uid="{00000000-0005-0000-0000-0000C1580000}"/>
    <cellStyle name="Header2 3 2 8 12 3" xfId="25901" xr:uid="{00000000-0005-0000-0000-0000C2580000}"/>
    <cellStyle name="Header2 3 2 8 12 4" xfId="35091" xr:uid="{00000000-0005-0000-0000-0000C3580000}"/>
    <cellStyle name="Header2 3 2 8 13" xfId="18723" xr:uid="{00000000-0005-0000-0000-0000C4580000}"/>
    <cellStyle name="Header2 3 2 8 13 2" xfId="30540" xr:uid="{00000000-0005-0000-0000-0000C5580000}"/>
    <cellStyle name="Header2 3 2 8 13 2 2" xfId="40539" xr:uid="{00000000-0005-0000-0000-0000C6580000}"/>
    <cellStyle name="Header2 3 2 8 13 3" xfId="26198" xr:uid="{00000000-0005-0000-0000-0000C7580000}"/>
    <cellStyle name="Header2 3 2 8 13 4" xfId="35388" xr:uid="{00000000-0005-0000-0000-0000C8580000}"/>
    <cellStyle name="Header2 3 2 8 14" xfId="20201" xr:uid="{00000000-0005-0000-0000-0000C9580000}"/>
    <cellStyle name="Header2 3 2 8 14 2" xfId="32018" xr:uid="{00000000-0005-0000-0000-0000CA580000}"/>
    <cellStyle name="Header2 3 2 8 14 2 2" xfId="42017" xr:uid="{00000000-0005-0000-0000-0000CB580000}"/>
    <cellStyle name="Header2 3 2 8 14 3" xfId="36866" xr:uid="{00000000-0005-0000-0000-0000CC580000}"/>
    <cellStyle name="Header2 3 2 8 15" xfId="23218" xr:uid="{00000000-0005-0000-0000-0000CD580000}"/>
    <cellStyle name="Header2 3 2 8 15 2" xfId="21985" xr:uid="{00000000-0005-0000-0000-0000CE580000}"/>
    <cellStyle name="Header2 3 2 8 16" xfId="22612" xr:uid="{00000000-0005-0000-0000-0000CF580000}"/>
    <cellStyle name="Header2 3 2 8 2" xfId="7885" xr:uid="{00000000-0005-0000-0000-0000D0580000}"/>
    <cellStyle name="Header2 3 2 8 2 10" xfId="18722" xr:uid="{00000000-0005-0000-0000-0000D1580000}"/>
    <cellStyle name="Header2 3 2 8 2 10 2" xfId="30539" xr:uid="{00000000-0005-0000-0000-0000D2580000}"/>
    <cellStyle name="Header2 3 2 8 2 10 2 2" xfId="40538" xr:uid="{00000000-0005-0000-0000-0000D3580000}"/>
    <cellStyle name="Header2 3 2 8 2 10 3" xfId="26197" xr:uid="{00000000-0005-0000-0000-0000D4580000}"/>
    <cellStyle name="Header2 3 2 8 2 10 4" xfId="35387" xr:uid="{00000000-0005-0000-0000-0000D5580000}"/>
    <cellStyle name="Header2 3 2 8 2 11" xfId="20301" xr:uid="{00000000-0005-0000-0000-0000D6580000}"/>
    <cellStyle name="Header2 3 2 8 2 11 2" xfId="32118" xr:uid="{00000000-0005-0000-0000-0000D7580000}"/>
    <cellStyle name="Header2 3 2 8 2 11 2 2" xfId="42117" xr:uid="{00000000-0005-0000-0000-0000D8580000}"/>
    <cellStyle name="Header2 3 2 8 2 11 3" xfId="36966" xr:uid="{00000000-0005-0000-0000-0000D9580000}"/>
    <cellStyle name="Header2 3 2 8 2 12" xfId="23217" xr:uid="{00000000-0005-0000-0000-0000DA580000}"/>
    <cellStyle name="Header2 3 2 8 2 12 2" xfId="21219" xr:uid="{00000000-0005-0000-0000-0000DB580000}"/>
    <cellStyle name="Header2 3 2 8 2 13" xfId="22611" xr:uid="{00000000-0005-0000-0000-0000DC580000}"/>
    <cellStyle name="Header2 3 2 8 2 2" xfId="15692" xr:uid="{00000000-0005-0000-0000-0000DD580000}"/>
    <cellStyle name="Header2 3 2 8 2 2 2" xfId="19101" xr:uid="{00000000-0005-0000-0000-0000DE580000}"/>
    <cellStyle name="Header2 3 2 8 2 2 2 2" xfId="30918" xr:uid="{00000000-0005-0000-0000-0000DF580000}"/>
    <cellStyle name="Header2 3 2 8 2 2 2 2 2" xfId="40917" xr:uid="{00000000-0005-0000-0000-0000E0580000}"/>
    <cellStyle name="Header2 3 2 8 2 2 2 3" xfId="26576" xr:uid="{00000000-0005-0000-0000-0000E1580000}"/>
    <cellStyle name="Header2 3 2 8 2 2 2 4" xfId="35766" xr:uid="{00000000-0005-0000-0000-0000E2580000}"/>
    <cellStyle name="Header2 3 2 8 2 2 3" xfId="19707" xr:uid="{00000000-0005-0000-0000-0000E3580000}"/>
    <cellStyle name="Header2 3 2 8 2 2 3 2" xfId="31524" xr:uid="{00000000-0005-0000-0000-0000E4580000}"/>
    <cellStyle name="Header2 3 2 8 2 2 3 2 2" xfId="41523" xr:uid="{00000000-0005-0000-0000-0000E5580000}"/>
    <cellStyle name="Header2 3 2 8 2 2 3 3" xfId="27182" xr:uid="{00000000-0005-0000-0000-0000E6580000}"/>
    <cellStyle name="Header2 3 2 8 2 2 3 4" xfId="36372" xr:uid="{00000000-0005-0000-0000-0000E7580000}"/>
    <cellStyle name="Header2 3 2 8 2 2 4" xfId="18919" xr:uid="{00000000-0005-0000-0000-0000E8580000}"/>
    <cellStyle name="Header2 3 2 8 2 2 4 2" xfId="30736" xr:uid="{00000000-0005-0000-0000-0000E9580000}"/>
    <cellStyle name="Header2 3 2 8 2 2 4 2 2" xfId="40735" xr:uid="{00000000-0005-0000-0000-0000EA580000}"/>
    <cellStyle name="Header2 3 2 8 2 2 4 3" xfId="26394" xr:uid="{00000000-0005-0000-0000-0000EB580000}"/>
    <cellStyle name="Header2 3 2 8 2 2 4 4" xfId="35584" xr:uid="{00000000-0005-0000-0000-0000EC580000}"/>
    <cellStyle name="Header2 3 2 8 2 2 5" xfId="20516" xr:uid="{00000000-0005-0000-0000-0000ED580000}"/>
    <cellStyle name="Header2 3 2 8 2 2 5 2" xfId="32333" xr:uid="{00000000-0005-0000-0000-0000EE580000}"/>
    <cellStyle name="Header2 3 2 8 2 2 5 2 2" xfId="42332" xr:uid="{00000000-0005-0000-0000-0000EF580000}"/>
    <cellStyle name="Header2 3 2 8 2 2 5 3" xfId="37181" xr:uid="{00000000-0005-0000-0000-0000F0580000}"/>
    <cellStyle name="Header2 3 2 8 2 2 6" xfId="23570" xr:uid="{00000000-0005-0000-0000-0000F1580000}"/>
    <cellStyle name="Header2 3 2 8 2 2 6 2" xfId="21833" xr:uid="{00000000-0005-0000-0000-0000F2580000}"/>
    <cellStyle name="Header2 3 2 8 2 2 7" xfId="22997" xr:uid="{00000000-0005-0000-0000-0000F3580000}"/>
    <cellStyle name="Header2 3 2 8 2 2 7 2" xfId="22106" xr:uid="{00000000-0005-0000-0000-0000F4580000}"/>
    <cellStyle name="Header2 3 2 8 2 2 8" xfId="21648" xr:uid="{00000000-0005-0000-0000-0000F5580000}"/>
    <cellStyle name="Header2 3 2 8 2 3" xfId="16273" xr:uid="{00000000-0005-0000-0000-0000F6580000}"/>
    <cellStyle name="Header2 3 2 8 2 3 2" xfId="19398" xr:uid="{00000000-0005-0000-0000-0000F7580000}"/>
    <cellStyle name="Header2 3 2 8 2 3 2 2" xfId="31215" xr:uid="{00000000-0005-0000-0000-0000F8580000}"/>
    <cellStyle name="Header2 3 2 8 2 3 2 2 2" xfId="41214" xr:uid="{00000000-0005-0000-0000-0000F9580000}"/>
    <cellStyle name="Header2 3 2 8 2 3 2 3" xfId="26873" xr:uid="{00000000-0005-0000-0000-0000FA580000}"/>
    <cellStyle name="Header2 3 2 8 2 3 2 4" xfId="36063" xr:uid="{00000000-0005-0000-0000-0000FB580000}"/>
    <cellStyle name="Header2 3 2 8 2 3 3" xfId="20004" xr:uid="{00000000-0005-0000-0000-0000FC580000}"/>
    <cellStyle name="Header2 3 2 8 2 3 3 2" xfId="31821" xr:uid="{00000000-0005-0000-0000-0000FD580000}"/>
    <cellStyle name="Header2 3 2 8 2 3 3 2 2" xfId="41820" xr:uid="{00000000-0005-0000-0000-0000FE580000}"/>
    <cellStyle name="Header2 3 2 8 2 3 3 3" xfId="27479" xr:uid="{00000000-0005-0000-0000-0000FF580000}"/>
    <cellStyle name="Header2 3 2 8 2 3 3 4" xfId="36669" xr:uid="{00000000-0005-0000-0000-000000590000}"/>
    <cellStyle name="Header2 3 2 8 2 3 4" xfId="17913" xr:uid="{00000000-0005-0000-0000-000001590000}"/>
    <cellStyle name="Header2 3 2 8 2 3 4 2" xfId="29730" xr:uid="{00000000-0005-0000-0000-000002590000}"/>
    <cellStyle name="Header2 3 2 8 2 3 4 2 2" xfId="39729" xr:uid="{00000000-0005-0000-0000-000003590000}"/>
    <cellStyle name="Header2 3 2 8 2 3 4 3" xfId="25488" xr:uid="{00000000-0005-0000-0000-000004590000}"/>
    <cellStyle name="Header2 3 2 8 2 3 4 4" xfId="34578" xr:uid="{00000000-0005-0000-0000-000005590000}"/>
    <cellStyle name="Header2 3 2 8 2 3 5" xfId="20813" xr:uid="{00000000-0005-0000-0000-000006590000}"/>
    <cellStyle name="Header2 3 2 8 2 3 5 2" xfId="32630" xr:uid="{00000000-0005-0000-0000-000007590000}"/>
    <cellStyle name="Header2 3 2 8 2 3 5 2 2" xfId="42629" xr:uid="{00000000-0005-0000-0000-000008590000}"/>
    <cellStyle name="Header2 3 2 8 2 3 5 3" xfId="37478" xr:uid="{00000000-0005-0000-0000-000009590000}"/>
    <cellStyle name="Header2 3 2 8 2 3 6" xfId="28090" xr:uid="{00000000-0005-0000-0000-00000A590000}"/>
    <cellStyle name="Header2 3 2 8 2 3 6 2" xfId="38089" xr:uid="{00000000-0005-0000-0000-00000B590000}"/>
    <cellStyle name="Header2 3 2 8 2 3 7" xfId="21529" xr:uid="{00000000-0005-0000-0000-00000C590000}"/>
    <cellStyle name="Header2 3 2 8 2 4" xfId="15982" xr:uid="{00000000-0005-0000-0000-00000D590000}"/>
    <cellStyle name="Header2 3 2 8 2 4 2" xfId="27799" xr:uid="{00000000-0005-0000-0000-00000E590000}"/>
    <cellStyle name="Header2 3 2 8 2 4 2 2" xfId="37798" xr:uid="{00000000-0005-0000-0000-00000F590000}"/>
    <cellStyle name="Header2 3 2 8 2 4 3" xfId="23860" xr:uid="{00000000-0005-0000-0000-000010590000}"/>
    <cellStyle name="Header2 3 2 8 2 4 4" xfId="32950" xr:uid="{00000000-0005-0000-0000-000011590000}"/>
    <cellStyle name="Header2 3 2 8 2 5" xfId="16577" xr:uid="{00000000-0005-0000-0000-000012590000}"/>
    <cellStyle name="Header2 3 2 8 2 5 2" xfId="28394" xr:uid="{00000000-0005-0000-0000-000013590000}"/>
    <cellStyle name="Header2 3 2 8 2 5 2 2" xfId="38393" xr:uid="{00000000-0005-0000-0000-000014590000}"/>
    <cellStyle name="Header2 3 2 8 2 5 3" xfId="24152" xr:uid="{00000000-0005-0000-0000-000015590000}"/>
    <cellStyle name="Header2 3 2 8 2 5 4" xfId="33242" xr:uid="{00000000-0005-0000-0000-000016590000}"/>
    <cellStyle name="Header2 3 2 8 2 6" xfId="16874" xr:uid="{00000000-0005-0000-0000-000017590000}"/>
    <cellStyle name="Header2 3 2 8 2 6 2" xfId="28691" xr:uid="{00000000-0005-0000-0000-000018590000}"/>
    <cellStyle name="Header2 3 2 8 2 6 2 2" xfId="38690" xr:uid="{00000000-0005-0000-0000-000019590000}"/>
    <cellStyle name="Header2 3 2 8 2 6 3" xfId="24449" xr:uid="{00000000-0005-0000-0000-00001A590000}"/>
    <cellStyle name="Header2 3 2 8 2 6 4" xfId="33539" xr:uid="{00000000-0005-0000-0000-00001B590000}"/>
    <cellStyle name="Header2 3 2 8 2 7" xfId="17207" xr:uid="{00000000-0005-0000-0000-00001C590000}"/>
    <cellStyle name="Header2 3 2 8 2 7 2" xfId="29024" xr:uid="{00000000-0005-0000-0000-00001D590000}"/>
    <cellStyle name="Header2 3 2 8 2 7 2 2" xfId="39023" xr:uid="{00000000-0005-0000-0000-00001E590000}"/>
    <cellStyle name="Header2 3 2 8 2 7 3" xfId="24782" xr:uid="{00000000-0005-0000-0000-00001F590000}"/>
    <cellStyle name="Header2 3 2 8 2 7 4" xfId="33872" xr:uid="{00000000-0005-0000-0000-000020590000}"/>
    <cellStyle name="Header2 3 2 8 2 8" xfId="17510" xr:uid="{00000000-0005-0000-0000-000021590000}"/>
    <cellStyle name="Header2 3 2 8 2 8 2" xfId="29327" xr:uid="{00000000-0005-0000-0000-000022590000}"/>
    <cellStyle name="Header2 3 2 8 2 8 2 2" xfId="39326" xr:uid="{00000000-0005-0000-0000-000023590000}"/>
    <cellStyle name="Header2 3 2 8 2 8 3" xfId="25085" xr:uid="{00000000-0005-0000-0000-000024590000}"/>
    <cellStyle name="Header2 3 2 8 2 8 4" xfId="34175" xr:uid="{00000000-0005-0000-0000-000025590000}"/>
    <cellStyle name="Header2 3 2 8 2 9" xfId="18425" xr:uid="{00000000-0005-0000-0000-000026590000}"/>
    <cellStyle name="Header2 3 2 8 2 9 2" xfId="30242" xr:uid="{00000000-0005-0000-0000-000027590000}"/>
    <cellStyle name="Header2 3 2 8 2 9 2 2" xfId="40241" xr:uid="{00000000-0005-0000-0000-000028590000}"/>
    <cellStyle name="Header2 3 2 8 2 9 3" xfId="25900" xr:uid="{00000000-0005-0000-0000-000029590000}"/>
    <cellStyle name="Header2 3 2 8 2 9 4" xfId="35090" xr:uid="{00000000-0005-0000-0000-00002A590000}"/>
    <cellStyle name="Header2 3 2 8 3" xfId="7886" xr:uid="{00000000-0005-0000-0000-00002B590000}"/>
    <cellStyle name="Header2 3 2 8 3 10" xfId="18721" xr:uid="{00000000-0005-0000-0000-00002C590000}"/>
    <cellStyle name="Header2 3 2 8 3 10 2" xfId="30538" xr:uid="{00000000-0005-0000-0000-00002D590000}"/>
    <cellStyle name="Header2 3 2 8 3 10 2 2" xfId="40537" xr:uid="{00000000-0005-0000-0000-00002E590000}"/>
    <cellStyle name="Header2 3 2 8 3 10 3" xfId="26196" xr:uid="{00000000-0005-0000-0000-00002F590000}"/>
    <cellStyle name="Header2 3 2 8 3 10 4" xfId="35386" xr:uid="{00000000-0005-0000-0000-000030590000}"/>
    <cellStyle name="Header2 3 2 8 3 11" xfId="18259" xr:uid="{00000000-0005-0000-0000-000031590000}"/>
    <cellStyle name="Header2 3 2 8 3 11 2" xfId="30076" xr:uid="{00000000-0005-0000-0000-000032590000}"/>
    <cellStyle name="Header2 3 2 8 3 11 2 2" xfId="40075" xr:uid="{00000000-0005-0000-0000-000033590000}"/>
    <cellStyle name="Header2 3 2 8 3 11 3" xfId="34924" xr:uid="{00000000-0005-0000-0000-000034590000}"/>
    <cellStyle name="Header2 3 2 8 3 12" xfId="23216" xr:uid="{00000000-0005-0000-0000-000035590000}"/>
    <cellStyle name="Header2 3 2 8 3 12 2" xfId="21220" xr:uid="{00000000-0005-0000-0000-000036590000}"/>
    <cellStyle name="Header2 3 2 8 3 13" xfId="22610" xr:uid="{00000000-0005-0000-0000-000037590000}"/>
    <cellStyle name="Header2 3 2 8 3 2" xfId="15693" xr:uid="{00000000-0005-0000-0000-000038590000}"/>
    <cellStyle name="Header2 3 2 8 3 2 2" xfId="19100" xr:uid="{00000000-0005-0000-0000-000039590000}"/>
    <cellStyle name="Header2 3 2 8 3 2 2 2" xfId="30917" xr:uid="{00000000-0005-0000-0000-00003A590000}"/>
    <cellStyle name="Header2 3 2 8 3 2 2 2 2" xfId="40916" xr:uid="{00000000-0005-0000-0000-00003B590000}"/>
    <cellStyle name="Header2 3 2 8 3 2 2 3" xfId="26575" xr:uid="{00000000-0005-0000-0000-00003C590000}"/>
    <cellStyle name="Header2 3 2 8 3 2 2 4" xfId="35765" xr:uid="{00000000-0005-0000-0000-00003D590000}"/>
    <cellStyle name="Header2 3 2 8 3 2 3" xfId="19706" xr:uid="{00000000-0005-0000-0000-00003E590000}"/>
    <cellStyle name="Header2 3 2 8 3 2 3 2" xfId="31523" xr:uid="{00000000-0005-0000-0000-00003F590000}"/>
    <cellStyle name="Header2 3 2 8 3 2 3 2 2" xfId="41522" xr:uid="{00000000-0005-0000-0000-000040590000}"/>
    <cellStyle name="Header2 3 2 8 3 2 3 3" xfId="27181" xr:uid="{00000000-0005-0000-0000-000041590000}"/>
    <cellStyle name="Header2 3 2 8 3 2 3 4" xfId="36371" xr:uid="{00000000-0005-0000-0000-000042590000}"/>
    <cellStyle name="Header2 3 2 8 3 2 4" xfId="17823" xr:uid="{00000000-0005-0000-0000-000043590000}"/>
    <cellStyle name="Header2 3 2 8 3 2 4 2" xfId="29640" xr:uid="{00000000-0005-0000-0000-000044590000}"/>
    <cellStyle name="Header2 3 2 8 3 2 4 2 2" xfId="39639" xr:uid="{00000000-0005-0000-0000-000045590000}"/>
    <cellStyle name="Header2 3 2 8 3 2 4 3" xfId="25398" xr:uid="{00000000-0005-0000-0000-000046590000}"/>
    <cellStyle name="Header2 3 2 8 3 2 4 4" xfId="34488" xr:uid="{00000000-0005-0000-0000-000047590000}"/>
    <cellStyle name="Header2 3 2 8 3 2 5" xfId="20515" xr:uid="{00000000-0005-0000-0000-000048590000}"/>
    <cellStyle name="Header2 3 2 8 3 2 5 2" xfId="32332" xr:uid="{00000000-0005-0000-0000-000049590000}"/>
    <cellStyle name="Header2 3 2 8 3 2 5 2 2" xfId="42331" xr:uid="{00000000-0005-0000-0000-00004A590000}"/>
    <cellStyle name="Header2 3 2 8 3 2 5 3" xfId="37180" xr:uid="{00000000-0005-0000-0000-00004B590000}"/>
    <cellStyle name="Header2 3 2 8 3 2 6" xfId="23571" xr:uid="{00000000-0005-0000-0000-00004C590000}"/>
    <cellStyle name="Header2 3 2 8 3 2 6 2" xfId="21018" xr:uid="{00000000-0005-0000-0000-00004D590000}"/>
    <cellStyle name="Header2 3 2 8 3 2 7" xfId="22836" xr:uid="{00000000-0005-0000-0000-00004E590000}"/>
    <cellStyle name="Header2 3 2 8 3 2 7 2" xfId="21395" xr:uid="{00000000-0005-0000-0000-00004F590000}"/>
    <cellStyle name="Header2 3 2 8 3 2 8" xfId="21649" xr:uid="{00000000-0005-0000-0000-000050590000}"/>
    <cellStyle name="Header2 3 2 8 3 3" xfId="16274" xr:uid="{00000000-0005-0000-0000-000051590000}"/>
    <cellStyle name="Header2 3 2 8 3 3 2" xfId="19397" xr:uid="{00000000-0005-0000-0000-000052590000}"/>
    <cellStyle name="Header2 3 2 8 3 3 2 2" xfId="31214" xr:uid="{00000000-0005-0000-0000-000053590000}"/>
    <cellStyle name="Header2 3 2 8 3 3 2 2 2" xfId="41213" xr:uid="{00000000-0005-0000-0000-000054590000}"/>
    <cellStyle name="Header2 3 2 8 3 3 2 3" xfId="26872" xr:uid="{00000000-0005-0000-0000-000055590000}"/>
    <cellStyle name="Header2 3 2 8 3 3 2 4" xfId="36062" xr:uid="{00000000-0005-0000-0000-000056590000}"/>
    <cellStyle name="Header2 3 2 8 3 3 3" xfId="20003" xr:uid="{00000000-0005-0000-0000-000057590000}"/>
    <cellStyle name="Header2 3 2 8 3 3 3 2" xfId="31820" xr:uid="{00000000-0005-0000-0000-000058590000}"/>
    <cellStyle name="Header2 3 2 8 3 3 3 2 2" xfId="41819" xr:uid="{00000000-0005-0000-0000-000059590000}"/>
    <cellStyle name="Header2 3 2 8 3 3 3 3" xfId="27478" xr:uid="{00000000-0005-0000-0000-00005A590000}"/>
    <cellStyle name="Header2 3 2 8 3 3 3 4" xfId="36668" xr:uid="{00000000-0005-0000-0000-00005B590000}"/>
    <cellStyle name="Header2 3 2 8 3 3 4" xfId="18084" xr:uid="{00000000-0005-0000-0000-00005C590000}"/>
    <cellStyle name="Header2 3 2 8 3 3 4 2" xfId="29901" xr:uid="{00000000-0005-0000-0000-00005D590000}"/>
    <cellStyle name="Header2 3 2 8 3 3 4 2 2" xfId="39900" xr:uid="{00000000-0005-0000-0000-00005E590000}"/>
    <cellStyle name="Header2 3 2 8 3 3 4 3" xfId="25659" xr:uid="{00000000-0005-0000-0000-00005F590000}"/>
    <cellStyle name="Header2 3 2 8 3 3 4 4" xfId="34749" xr:uid="{00000000-0005-0000-0000-000060590000}"/>
    <cellStyle name="Header2 3 2 8 3 3 5" xfId="20812" xr:uid="{00000000-0005-0000-0000-000061590000}"/>
    <cellStyle name="Header2 3 2 8 3 3 5 2" xfId="32629" xr:uid="{00000000-0005-0000-0000-000062590000}"/>
    <cellStyle name="Header2 3 2 8 3 3 5 2 2" xfId="42628" xr:uid="{00000000-0005-0000-0000-000063590000}"/>
    <cellStyle name="Header2 3 2 8 3 3 5 3" xfId="37477" xr:uid="{00000000-0005-0000-0000-000064590000}"/>
    <cellStyle name="Header2 3 2 8 3 3 6" xfId="28091" xr:uid="{00000000-0005-0000-0000-000065590000}"/>
    <cellStyle name="Header2 3 2 8 3 3 6 2" xfId="38090" xr:uid="{00000000-0005-0000-0000-000066590000}"/>
    <cellStyle name="Header2 3 2 8 3 3 7" xfId="22261" xr:uid="{00000000-0005-0000-0000-000067590000}"/>
    <cellStyle name="Header2 3 2 8 3 4" xfId="15983" xr:uid="{00000000-0005-0000-0000-000068590000}"/>
    <cellStyle name="Header2 3 2 8 3 4 2" xfId="27800" xr:uid="{00000000-0005-0000-0000-000069590000}"/>
    <cellStyle name="Header2 3 2 8 3 4 2 2" xfId="37799" xr:uid="{00000000-0005-0000-0000-00006A590000}"/>
    <cellStyle name="Header2 3 2 8 3 4 3" xfId="23861" xr:uid="{00000000-0005-0000-0000-00006B590000}"/>
    <cellStyle name="Header2 3 2 8 3 4 4" xfId="32951" xr:uid="{00000000-0005-0000-0000-00006C590000}"/>
    <cellStyle name="Header2 3 2 8 3 5" xfId="16576" xr:uid="{00000000-0005-0000-0000-00006D590000}"/>
    <cellStyle name="Header2 3 2 8 3 5 2" xfId="28393" xr:uid="{00000000-0005-0000-0000-00006E590000}"/>
    <cellStyle name="Header2 3 2 8 3 5 2 2" xfId="38392" xr:uid="{00000000-0005-0000-0000-00006F590000}"/>
    <cellStyle name="Header2 3 2 8 3 5 3" xfId="24151" xr:uid="{00000000-0005-0000-0000-000070590000}"/>
    <cellStyle name="Header2 3 2 8 3 5 4" xfId="33241" xr:uid="{00000000-0005-0000-0000-000071590000}"/>
    <cellStyle name="Header2 3 2 8 3 6" xfId="16873" xr:uid="{00000000-0005-0000-0000-000072590000}"/>
    <cellStyle name="Header2 3 2 8 3 6 2" xfId="28690" xr:uid="{00000000-0005-0000-0000-000073590000}"/>
    <cellStyle name="Header2 3 2 8 3 6 2 2" xfId="38689" xr:uid="{00000000-0005-0000-0000-000074590000}"/>
    <cellStyle name="Header2 3 2 8 3 6 3" xfId="24448" xr:uid="{00000000-0005-0000-0000-000075590000}"/>
    <cellStyle name="Header2 3 2 8 3 6 4" xfId="33538" xr:uid="{00000000-0005-0000-0000-000076590000}"/>
    <cellStyle name="Header2 3 2 8 3 7" xfId="17208" xr:uid="{00000000-0005-0000-0000-000077590000}"/>
    <cellStyle name="Header2 3 2 8 3 7 2" xfId="29025" xr:uid="{00000000-0005-0000-0000-000078590000}"/>
    <cellStyle name="Header2 3 2 8 3 7 2 2" xfId="39024" xr:uid="{00000000-0005-0000-0000-000079590000}"/>
    <cellStyle name="Header2 3 2 8 3 7 3" xfId="24783" xr:uid="{00000000-0005-0000-0000-00007A590000}"/>
    <cellStyle name="Header2 3 2 8 3 7 4" xfId="33873" xr:uid="{00000000-0005-0000-0000-00007B590000}"/>
    <cellStyle name="Header2 3 2 8 3 8" xfId="17511" xr:uid="{00000000-0005-0000-0000-00007C590000}"/>
    <cellStyle name="Header2 3 2 8 3 8 2" xfId="29328" xr:uid="{00000000-0005-0000-0000-00007D590000}"/>
    <cellStyle name="Header2 3 2 8 3 8 2 2" xfId="39327" xr:uid="{00000000-0005-0000-0000-00007E590000}"/>
    <cellStyle name="Header2 3 2 8 3 8 3" xfId="25086" xr:uid="{00000000-0005-0000-0000-00007F590000}"/>
    <cellStyle name="Header2 3 2 8 3 8 4" xfId="34176" xr:uid="{00000000-0005-0000-0000-000080590000}"/>
    <cellStyle name="Header2 3 2 8 3 9" xfId="18424" xr:uid="{00000000-0005-0000-0000-000081590000}"/>
    <cellStyle name="Header2 3 2 8 3 9 2" xfId="30241" xr:uid="{00000000-0005-0000-0000-000082590000}"/>
    <cellStyle name="Header2 3 2 8 3 9 2 2" xfId="40240" xr:uid="{00000000-0005-0000-0000-000083590000}"/>
    <cellStyle name="Header2 3 2 8 3 9 3" xfId="25899" xr:uid="{00000000-0005-0000-0000-000084590000}"/>
    <cellStyle name="Header2 3 2 8 3 9 4" xfId="35089" xr:uid="{00000000-0005-0000-0000-000085590000}"/>
    <cellStyle name="Header2 3 2 8 4" xfId="7887" xr:uid="{00000000-0005-0000-0000-000086590000}"/>
    <cellStyle name="Header2 3 2 8 4 10" xfId="18720" xr:uid="{00000000-0005-0000-0000-000087590000}"/>
    <cellStyle name="Header2 3 2 8 4 10 2" xfId="30537" xr:uid="{00000000-0005-0000-0000-000088590000}"/>
    <cellStyle name="Header2 3 2 8 4 10 2 2" xfId="40536" xr:uid="{00000000-0005-0000-0000-000089590000}"/>
    <cellStyle name="Header2 3 2 8 4 10 3" xfId="26195" xr:uid="{00000000-0005-0000-0000-00008A590000}"/>
    <cellStyle name="Header2 3 2 8 4 10 4" xfId="35385" xr:uid="{00000000-0005-0000-0000-00008B590000}"/>
    <cellStyle name="Header2 3 2 8 4 11" xfId="20200" xr:uid="{00000000-0005-0000-0000-00008C590000}"/>
    <cellStyle name="Header2 3 2 8 4 11 2" xfId="32017" xr:uid="{00000000-0005-0000-0000-00008D590000}"/>
    <cellStyle name="Header2 3 2 8 4 11 2 2" xfId="42016" xr:uid="{00000000-0005-0000-0000-00008E590000}"/>
    <cellStyle name="Header2 3 2 8 4 11 3" xfId="36865" xr:uid="{00000000-0005-0000-0000-00008F590000}"/>
    <cellStyle name="Header2 3 2 8 4 12" xfId="23215" xr:uid="{00000000-0005-0000-0000-000090590000}"/>
    <cellStyle name="Header2 3 2 8 4 12 2" xfId="21221" xr:uid="{00000000-0005-0000-0000-000091590000}"/>
    <cellStyle name="Header2 3 2 8 4 13" xfId="22609" xr:uid="{00000000-0005-0000-0000-000092590000}"/>
    <cellStyle name="Header2 3 2 8 4 2" xfId="15694" xr:uid="{00000000-0005-0000-0000-000093590000}"/>
    <cellStyle name="Header2 3 2 8 4 2 2" xfId="19099" xr:uid="{00000000-0005-0000-0000-000094590000}"/>
    <cellStyle name="Header2 3 2 8 4 2 2 2" xfId="30916" xr:uid="{00000000-0005-0000-0000-000095590000}"/>
    <cellStyle name="Header2 3 2 8 4 2 2 2 2" xfId="40915" xr:uid="{00000000-0005-0000-0000-000096590000}"/>
    <cellStyle name="Header2 3 2 8 4 2 2 3" xfId="26574" xr:uid="{00000000-0005-0000-0000-000097590000}"/>
    <cellStyle name="Header2 3 2 8 4 2 2 4" xfId="35764" xr:uid="{00000000-0005-0000-0000-000098590000}"/>
    <cellStyle name="Header2 3 2 8 4 2 3" xfId="19705" xr:uid="{00000000-0005-0000-0000-000099590000}"/>
    <cellStyle name="Header2 3 2 8 4 2 3 2" xfId="31522" xr:uid="{00000000-0005-0000-0000-00009A590000}"/>
    <cellStyle name="Header2 3 2 8 4 2 3 2 2" xfId="41521" xr:uid="{00000000-0005-0000-0000-00009B590000}"/>
    <cellStyle name="Header2 3 2 8 4 2 3 3" xfId="27180" xr:uid="{00000000-0005-0000-0000-00009C590000}"/>
    <cellStyle name="Header2 3 2 8 4 2 3 4" xfId="36370" xr:uid="{00000000-0005-0000-0000-00009D590000}"/>
    <cellStyle name="Header2 3 2 8 4 2 4" xfId="18158" xr:uid="{00000000-0005-0000-0000-00009E590000}"/>
    <cellStyle name="Header2 3 2 8 4 2 4 2" xfId="29975" xr:uid="{00000000-0005-0000-0000-00009F590000}"/>
    <cellStyle name="Header2 3 2 8 4 2 4 2 2" xfId="39974" xr:uid="{00000000-0005-0000-0000-0000A0590000}"/>
    <cellStyle name="Header2 3 2 8 4 2 4 3" xfId="25733" xr:uid="{00000000-0005-0000-0000-0000A1590000}"/>
    <cellStyle name="Header2 3 2 8 4 2 4 4" xfId="34823" xr:uid="{00000000-0005-0000-0000-0000A2590000}"/>
    <cellStyle name="Header2 3 2 8 4 2 5" xfId="20514" xr:uid="{00000000-0005-0000-0000-0000A3590000}"/>
    <cellStyle name="Header2 3 2 8 4 2 5 2" xfId="32331" xr:uid="{00000000-0005-0000-0000-0000A4590000}"/>
    <cellStyle name="Header2 3 2 8 4 2 5 2 2" xfId="42330" xr:uid="{00000000-0005-0000-0000-0000A5590000}"/>
    <cellStyle name="Header2 3 2 8 4 2 5 3" xfId="37179" xr:uid="{00000000-0005-0000-0000-0000A6590000}"/>
    <cellStyle name="Header2 3 2 8 4 2 6" xfId="23572" xr:uid="{00000000-0005-0000-0000-0000A7590000}"/>
    <cellStyle name="Header2 3 2 8 4 2 6 2" xfId="21832" xr:uid="{00000000-0005-0000-0000-0000A8590000}"/>
    <cellStyle name="Header2 3 2 8 4 2 7" xfId="22996" xr:uid="{00000000-0005-0000-0000-0000A9590000}"/>
    <cellStyle name="Header2 3 2 8 4 2 7 2" xfId="22107" xr:uid="{00000000-0005-0000-0000-0000AA590000}"/>
    <cellStyle name="Header2 3 2 8 4 2 8" xfId="22438" xr:uid="{00000000-0005-0000-0000-0000AB590000}"/>
    <cellStyle name="Header2 3 2 8 4 3" xfId="16275" xr:uid="{00000000-0005-0000-0000-0000AC590000}"/>
    <cellStyle name="Header2 3 2 8 4 3 2" xfId="19396" xr:uid="{00000000-0005-0000-0000-0000AD590000}"/>
    <cellStyle name="Header2 3 2 8 4 3 2 2" xfId="31213" xr:uid="{00000000-0005-0000-0000-0000AE590000}"/>
    <cellStyle name="Header2 3 2 8 4 3 2 2 2" xfId="41212" xr:uid="{00000000-0005-0000-0000-0000AF590000}"/>
    <cellStyle name="Header2 3 2 8 4 3 2 3" xfId="26871" xr:uid="{00000000-0005-0000-0000-0000B0590000}"/>
    <cellStyle name="Header2 3 2 8 4 3 2 4" xfId="36061" xr:uid="{00000000-0005-0000-0000-0000B1590000}"/>
    <cellStyle name="Header2 3 2 8 4 3 3" xfId="20002" xr:uid="{00000000-0005-0000-0000-0000B2590000}"/>
    <cellStyle name="Header2 3 2 8 4 3 3 2" xfId="31819" xr:uid="{00000000-0005-0000-0000-0000B3590000}"/>
    <cellStyle name="Header2 3 2 8 4 3 3 2 2" xfId="41818" xr:uid="{00000000-0005-0000-0000-0000B4590000}"/>
    <cellStyle name="Header2 3 2 8 4 3 3 3" xfId="27477" xr:uid="{00000000-0005-0000-0000-0000B5590000}"/>
    <cellStyle name="Header2 3 2 8 4 3 3 4" xfId="36667" xr:uid="{00000000-0005-0000-0000-0000B6590000}"/>
    <cellStyle name="Header2 3 2 8 4 3 4" xfId="18085" xr:uid="{00000000-0005-0000-0000-0000B7590000}"/>
    <cellStyle name="Header2 3 2 8 4 3 4 2" xfId="29902" xr:uid="{00000000-0005-0000-0000-0000B8590000}"/>
    <cellStyle name="Header2 3 2 8 4 3 4 2 2" xfId="39901" xr:uid="{00000000-0005-0000-0000-0000B9590000}"/>
    <cellStyle name="Header2 3 2 8 4 3 4 3" xfId="25660" xr:uid="{00000000-0005-0000-0000-0000BA590000}"/>
    <cellStyle name="Header2 3 2 8 4 3 4 4" xfId="34750" xr:uid="{00000000-0005-0000-0000-0000BB590000}"/>
    <cellStyle name="Header2 3 2 8 4 3 5" xfId="20811" xr:uid="{00000000-0005-0000-0000-0000BC590000}"/>
    <cellStyle name="Header2 3 2 8 4 3 5 2" xfId="32628" xr:uid="{00000000-0005-0000-0000-0000BD590000}"/>
    <cellStyle name="Header2 3 2 8 4 3 5 2 2" xfId="42627" xr:uid="{00000000-0005-0000-0000-0000BE590000}"/>
    <cellStyle name="Header2 3 2 8 4 3 5 3" xfId="37476" xr:uid="{00000000-0005-0000-0000-0000BF590000}"/>
    <cellStyle name="Header2 3 2 8 4 3 6" xfId="28092" xr:uid="{00000000-0005-0000-0000-0000C0590000}"/>
    <cellStyle name="Header2 3 2 8 4 3 6 2" xfId="38091" xr:uid="{00000000-0005-0000-0000-0000C1590000}"/>
    <cellStyle name="Header2 3 2 8 4 3 7" xfId="21530" xr:uid="{00000000-0005-0000-0000-0000C2590000}"/>
    <cellStyle name="Header2 3 2 8 4 4" xfId="15855" xr:uid="{00000000-0005-0000-0000-0000C3590000}"/>
    <cellStyle name="Header2 3 2 8 4 4 2" xfId="27672" xr:uid="{00000000-0005-0000-0000-0000C4590000}"/>
    <cellStyle name="Header2 3 2 8 4 4 2 2" xfId="37671" xr:uid="{00000000-0005-0000-0000-0000C5590000}"/>
    <cellStyle name="Header2 3 2 8 4 4 3" xfId="23733" xr:uid="{00000000-0005-0000-0000-0000C6590000}"/>
    <cellStyle name="Header2 3 2 8 4 4 4" xfId="32823" xr:uid="{00000000-0005-0000-0000-0000C7590000}"/>
    <cellStyle name="Header2 3 2 8 4 5" xfId="16575" xr:uid="{00000000-0005-0000-0000-0000C8590000}"/>
    <cellStyle name="Header2 3 2 8 4 5 2" xfId="28392" xr:uid="{00000000-0005-0000-0000-0000C9590000}"/>
    <cellStyle name="Header2 3 2 8 4 5 2 2" xfId="38391" xr:uid="{00000000-0005-0000-0000-0000CA590000}"/>
    <cellStyle name="Header2 3 2 8 4 5 3" xfId="24150" xr:uid="{00000000-0005-0000-0000-0000CB590000}"/>
    <cellStyle name="Header2 3 2 8 4 5 4" xfId="33240" xr:uid="{00000000-0005-0000-0000-0000CC590000}"/>
    <cellStyle name="Header2 3 2 8 4 6" xfId="16872" xr:uid="{00000000-0005-0000-0000-0000CD590000}"/>
    <cellStyle name="Header2 3 2 8 4 6 2" xfId="28689" xr:uid="{00000000-0005-0000-0000-0000CE590000}"/>
    <cellStyle name="Header2 3 2 8 4 6 2 2" xfId="38688" xr:uid="{00000000-0005-0000-0000-0000CF590000}"/>
    <cellStyle name="Header2 3 2 8 4 6 3" xfId="24447" xr:uid="{00000000-0005-0000-0000-0000D0590000}"/>
    <cellStyle name="Header2 3 2 8 4 6 4" xfId="33537" xr:uid="{00000000-0005-0000-0000-0000D1590000}"/>
    <cellStyle name="Header2 3 2 8 4 7" xfId="17209" xr:uid="{00000000-0005-0000-0000-0000D2590000}"/>
    <cellStyle name="Header2 3 2 8 4 7 2" xfId="29026" xr:uid="{00000000-0005-0000-0000-0000D3590000}"/>
    <cellStyle name="Header2 3 2 8 4 7 2 2" xfId="39025" xr:uid="{00000000-0005-0000-0000-0000D4590000}"/>
    <cellStyle name="Header2 3 2 8 4 7 3" xfId="24784" xr:uid="{00000000-0005-0000-0000-0000D5590000}"/>
    <cellStyle name="Header2 3 2 8 4 7 4" xfId="33874" xr:uid="{00000000-0005-0000-0000-0000D6590000}"/>
    <cellStyle name="Header2 3 2 8 4 8" xfId="17512" xr:uid="{00000000-0005-0000-0000-0000D7590000}"/>
    <cellStyle name="Header2 3 2 8 4 8 2" xfId="29329" xr:uid="{00000000-0005-0000-0000-0000D8590000}"/>
    <cellStyle name="Header2 3 2 8 4 8 2 2" xfId="39328" xr:uid="{00000000-0005-0000-0000-0000D9590000}"/>
    <cellStyle name="Header2 3 2 8 4 8 3" xfId="25087" xr:uid="{00000000-0005-0000-0000-0000DA590000}"/>
    <cellStyle name="Header2 3 2 8 4 8 4" xfId="34177" xr:uid="{00000000-0005-0000-0000-0000DB590000}"/>
    <cellStyle name="Header2 3 2 8 4 9" xfId="18423" xr:uid="{00000000-0005-0000-0000-0000DC590000}"/>
    <cellStyle name="Header2 3 2 8 4 9 2" xfId="30240" xr:uid="{00000000-0005-0000-0000-0000DD590000}"/>
    <cellStyle name="Header2 3 2 8 4 9 2 2" xfId="40239" xr:uid="{00000000-0005-0000-0000-0000DE590000}"/>
    <cellStyle name="Header2 3 2 8 4 9 3" xfId="25898" xr:uid="{00000000-0005-0000-0000-0000DF590000}"/>
    <cellStyle name="Header2 3 2 8 4 9 4" xfId="35088" xr:uid="{00000000-0005-0000-0000-0000E0590000}"/>
    <cellStyle name="Header2 3 2 8 5" xfId="15691" xr:uid="{00000000-0005-0000-0000-0000E1590000}"/>
    <cellStyle name="Header2 3 2 8 5 2" xfId="19102" xr:uid="{00000000-0005-0000-0000-0000E2590000}"/>
    <cellStyle name="Header2 3 2 8 5 2 2" xfId="30919" xr:uid="{00000000-0005-0000-0000-0000E3590000}"/>
    <cellStyle name="Header2 3 2 8 5 2 2 2" xfId="40918" xr:uid="{00000000-0005-0000-0000-0000E4590000}"/>
    <cellStyle name="Header2 3 2 8 5 2 3" xfId="26577" xr:uid="{00000000-0005-0000-0000-0000E5590000}"/>
    <cellStyle name="Header2 3 2 8 5 2 4" xfId="35767" xr:uid="{00000000-0005-0000-0000-0000E6590000}"/>
    <cellStyle name="Header2 3 2 8 5 3" xfId="19708" xr:uid="{00000000-0005-0000-0000-0000E7590000}"/>
    <cellStyle name="Header2 3 2 8 5 3 2" xfId="31525" xr:uid="{00000000-0005-0000-0000-0000E8590000}"/>
    <cellStyle name="Header2 3 2 8 5 3 2 2" xfId="41524" xr:uid="{00000000-0005-0000-0000-0000E9590000}"/>
    <cellStyle name="Header2 3 2 8 5 3 3" xfId="27183" xr:uid="{00000000-0005-0000-0000-0000EA590000}"/>
    <cellStyle name="Header2 3 2 8 5 3 4" xfId="36373" xr:uid="{00000000-0005-0000-0000-0000EB590000}"/>
    <cellStyle name="Header2 3 2 8 5 4" xfId="17704" xr:uid="{00000000-0005-0000-0000-0000EC590000}"/>
    <cellStyle name="Header2 3 2 8 5 4 2" xfId="29521" xr:uid="{00000000-0005-0000-0000-0000ED590000}"/>
    <cellStyle name="Header2 3 2 8 5 4 2 2" xfId="39520" xr:uid="{00000000-0005-0000-0000-0000EE590000}"/>
    <cellStyle name="Header2 3 2 8 5 4 3" xfId="25279" xr:uid="{00000000-0005-0000-0000-0000EF590000}"/>
    <cellStyle name="Header2 3 2 8 5 4 4" xfId="34369" xr:uid="{00000000-0005-0000-0000-0000F0590000}"/>
    <cellStyle name="Header2 3 2 8 5 5" xfId="20517" xr:uid="{00000000-0005-0000-0000-0000F1590000}"/>
    <cellStyle name="Header2 3 2 8 5 5 2" xfId="32334" xr:uid="{00000000-0005-0000-0000-0000F2590000}"/>
    <cellStyle name="Header2 3 2 8 5 5 2 2" xfId="42333" xr:uid="{00000000-0005-0000-0000-0000F3590000}"/>
    <cellStyle name="Header2 3 2 8 5 5 3" xfId="37182" xr:uid="{00000000-0005-0000-0000-0000F4590000}"/>
    <cellStyle name="Header2 3 2 8 5 6" xfId="23569" xr:uid="{00000000-0005-0000-0000-0000F5590000}"/>
    <cellStyle name="Header2 3 2 8 5 6 2" xfId="21019" xr:uid="{00000000-0005-0000-0000-0000F6590000}"/>
    <cellStyle name="Header2 3 2 8 5 7" xfId="22837" xr:uid="{00000000-0005-0000-0000-0000F7590000}"/>
    <cellStyle name="Header2 3 2 8 5 7 2" xfId="21394" xr:uid="{00000000-0005-0000-0000-0000F8590000}"/>
    <cellStyle name="Header2 3 2 8 5 8" xfId="21647" xr:uid="{00000000-0005-0000-0000-0000F9590000}"/>
    <cellStyle name="Header2 3 2 8 6" xfId="16272" xr:uid="{00000000-0005-0000-0000-0000FA590000}"/>
    <cellStyle name="Header2 3 2 8 6 2" xfId="19399" xr:uid="{00000000-0005-0000-0000-0000FB590000}"/>
    <cellStyle name="Header2 3 2 8 6 2 2" xfId="31216" xr:uid="{00000000-0005-0000-0000-0000FC590000}"/>
    <cellStyle name="Header2 3 2 8 6 2 2 2" xfId="41215" xr:uid="{00000000-0005-0000-0000-0000FD590000}"/>
    <cellStyle name="Header2 3 2 8 6 2 3" xfId="26874" xr:uid="{00000000-0005-0000-0000-0000FE590000}"/>
    <cellStyle name="Header2 3 2 8 6 2 4" xfId="36064" xr:uid="{00000000-0005-0000-0000-0000FF590000}"/>
    <cellStyle name="Header2 3 2 8 6 3" xfId="20005" xr:uid="{00000000-0005-0000-0000-0000005A0000}"/>
    <cellStyle name="Header2 3 2 8 6 3 2" xfId="31822" xr:uid="{00000000-0005-0000-0000-0000015A0000}"/>
    <cellStyle name="Header2 3 2 8 6 3 2 2" xfId="41821" xr:uid="{00000000-0005-0000-0000-0000025A0000}"/>
    <cellStyle name="Header2 3 2 8 6 3 3" xfId="27480" xr:uid="{00000000-0005-0000-0000-0000035A0000}"/>
    <cellStyle name="Header2 3 2 8 6 3 4" xfId="36670" xr:uid="{00000000-0005-0000-0000-0000045A0000}"/>
    <cellStyle name="Header2 3 2 8 6 4" xfId="17778" xr:uid="{00000000-0005-0000-0000-0000055A0000}"/>
    <cellStyle name="Header2 3 2 8 6 4 2" xfId="29595" xr:uid="{00000000-0005-0000-0000-0000065A0000}"/>
    <cellStyle name="Header2 3 2 8 6 4 2 2" xfId="39594" xr:uid="{00000000-0005-0000-0000-0000075A0000}"/>
    <cellStyle name="Header2 3 2 8 6 4 3" xfId="25353" xr:uid="{00000000-0005-0000-0000-0000085A0000}"/>
    <cellStyle name="Header2 3 2 8 6 4 4" xfId="34443" xr:uid="{00000000-0005-0000-0000-0000095A0000}"/>
    <cellStyle name="Header2 3 2 8 6 5" xfId="20814" xr:uid="{00000000-0005-0000-0000-00000A5A0000}"/>
    <cellStyle name="Header2 3 2 8 6 5 2" xfId="32631" xr:uid="{00000000-0005-0000-0000-00000B5A0000}"/>
    <cellStyle name="Header2 3 2 8 6 5 2 2" xfId="42630" xr:uid="{00000000-0005-0000-0000-00000C5A0000}"/>
    <cellStyle name="Header2 3 2 8 6 5 3" xfId="37479" xr:uid="{00000000-0005-0000-0000-00000D5A0000}"/>
    <cellStyle name="Header2 3 2 8 6 6" xfId="28089" xr:uid="{00000000-0005-0000-0000-00000E5A0000}"/>
    <cellStyle name="Header2 3 2 8 6 6 2" xfId="38088" xr:uid="{00000000-0005-0000-0000-00000F5A0000}"/>
    <cellStyle name="Header2 3 2 8 6 7" xfId="21528" xr:uid="{00000000-0005-0000-0000-0000105A0000}"/>
    <cellStyle name="Header2 3 2 8 7" xfId="15981" xr:uid="{00000000-0005-0000-0000-0000115A0000}"/>
    <cellStyle name="Header2 3 2 8 7 2" xfId="27798" xr:uid="{00000000-0005-0000-0000-0000125A0000}"/>
    <cellStyle name="Header2 3 2 8 7 2 2" xfId="37797" xr:uid="{00000000-0005-0000-0000-0000135A0000}"/>
    <cellStyle name="Header2 3 2 8 7 3" xfId="23859" xr:uid="{00000000-0005-0000-0000-0000145A0000}"/>
    <cellStyle name="Header2 3 2 8 7 4" xfId="32949" xr:uid="{00000000-0005-0000-0000-0000155A0000}"/>
    <cellStyle name="Header2 3 2 8 8" xfId="16578" xr:uid="{00000000-0005-0000-0000-0000165A0000}"/>
    <cellStyle name="Header2 3 2 8 8 2" xfId="28395" xr:uid="{00000000-0005-0000-0000-0000175A0000}"/>
    <cellStyle name="Header2 3 2 8 8 2 2" xfId="38394" xr:uid="{00000000-0005-0000-0000-0000185A0000}"/>
    <cellStyle name="Header2 3 2 8 8 3" xfId="24153" xr:uid="{00000000-0005-0000-0000-0000195A0000}"/>
    <cellStyle name="Header2 3 2 8 8 4" xfId="33243" xr:uid="{00000000-0005-0000-0000-00001A5A0000}"/>
    <cellStyle name="Header2 3 2 8 9" xfId="16875" xr:uid="{00000000-0005-0000-0000-00001B5A0000}"/>
    <cellStyle name="Header2 3 2 8 9 2" xfId="28692" xr:uid="{00000000-0005-0000-0000-00001C5A0000}"/>
    <cellStyle name="Header2 3 2 8 9 2 2" xfId="38691" xr:uid="{00000000-0005-0000-0000-00001D5A0000}"/>
    <cellStyle name="Header2 3 2 8 9 3" xfId="24450" xr:uid="{00000000-0005-0000-0000-00001E5A0000}"/>
    <cellStyle name="Header2 3 2 8 9 4" xfId="33540" xr:uid="{00000000-0005-0000-0000-00001F5A0000}"/>
    <cellStyle name="Header2 3 2 9" xfId="7888" xr:uid="{00000000-0005-0000-0000-0000205A0000}"/>
    <cellStyle name="Header2 3 2 9 10" xfId="17210" xr:uid="{00000000-0005-0000-0000-0000215A0000}"/>
    <cellStyle name="Header2 3 2 9 10 2" xfId="29027" xr:uid="{00000000-0005-0000-0000-0000225A0000}"/>
    <cellStyle name="Header2 3 2 9 10 2 2" xfId="39026" xr:uid="{00000000-0005-0000-0000-0000235A0000}"/>
    <cellStyle name="Header2 3 2 9 10 3" xfId="24785" xr:uid="{00000000-0005-0000-0000-0000245A0000}"/>
    <cellStyle name="Header2 3 2 9 10 4" xfId="33875" xr:uid="{00000000-0005-0000-0000-0000255A0000}"/>
    <cellStyle name="Header2 3 2 9 11" xfId="17513" xr:uid="{00000000-0005-0000-0000-0000265A0000}"/>
    <cellStyle name="Header2 3 2 9 11 2" xfId="29330" xr:uid="{00000000-0005-0000-0000-0000275A0000}"/>
    <cellStyle name="Header2 3 2 9 11 2 2" xfId="39329" xr:uid="{00000000-0005-0000-0000-0000285A0000}"/>
    <cellStyle name="Header2 3 2 9 11 3" xfId="25088" xr:uid="{00000000-0005-0000-0000-0000295A0000}"/>
    <cellStyle name="Header2 3 2 9 11 4" xfId="34178" xr:uid="{00000000-0005-0000-0000-00002A5A0000}"/>
    <cellStyle name="Header2 3 2 9 12" xfId="18422" xr:uid="{00000000-0005-0000-0000-00002B5A0000}"/>
    <cellStyle name="Header2 3 2 9 12 2" xfId="30239" xr:uid="{00000000-0005-0000-0000-00002C5A0000}"/>
    <cellStyle name="Header2 3 2 9 12 2 2" xfId="40238" xr:uid="{00000000-0005-0000-0000-00002D5A0000}"/>
    <cellStyle name="Header2 3 2 9 12 3" xfId="25897" xr:uid="{00000000-0005-0000-0000-00002E5A0000}"/>
    <cellStyle name="Header2 3 2 9 12 4" xfId="35087" xr:uid="{00000000-0005-0000-0000-00002F5A0000}"/>
    <cellStyle name="Header2 3 2 9 13" xfId="18719" xr:uid="{00000000-0005-0000-0000-0000305A0000}"/>
    <cellStyle name="Header2 3 2 9 13 2" xfId="30536" xr:uid="{00000000-0005-0000-0000-0000315A0000}"/>
    <cellStyle name="Header2 3 2 9 13 2 2" xfId="40535" xr:uid="{00000000-0005-0000-0000-0000325A0000}"/>
    <cellStyle name="Header2 3 2 9 13 3" xfId="26194" xr:uid="{00000000-0005-0000-0000-0000335A0000}"/>
    <cellStyle name="Header2 3 2 9 13 4" xfId="35384" xr:uid="{00000000-0005-0000-0000-0000345A0000}"/>
    <cellStyle name="Header2 3 2 9 14" xfId="20300" xr:uid="{00000000-0005-0000-0000-0000355A0000}"/>
    <cellStyle name="Header2 3 2 9 14 2" xfId="32117" xr:uid="{00000000-0005-0000-0000-0000365A0000}"/>
    <cellStyle name="Header2 3 2 9 14 2 2" xfId="42116" xr:uid="{00000000-0005-0000-0000-0000375A0000}"/>
    <cellStyle name="Header2 3 2 9 14 3" xfId="36965" xr:uid="{00000000-0005-0000-0000-0000385A0000}"/>
    <cellStyle name="Header2 3 2 9 15" xfId="23214" xr:uid="{00000000-0005-0000-0000-0000395A0000}"/>
    <cellStyle name="Header2 3 2 9 15 2" xfId="21986" xr:uid="{00000000-0005-0000-0000-00003A5A0000}"/>
    <cellStyle name="Header2 3 2 9 16" xfId="22608" xr:uid="{00000000-0005-0000-0000-00003B5A0000}"/>
    <cellStyle name="Header2 3 2 9 2" xfId="7889" xr:uid="{00000000-0005-0000-0000-00003C5A0000}"/>
    <cellStyle name="Header2 3 2 9 2 10" xfId="18718" xr:uid="{00000000-0005-0000-0000-00003D5A0000}"/>
    <cellStyle name="Header2 3 2 9 2 10 2" xfId="30535" xr:uid="{00000000-0005-0000-0000-00003E5A0000}"/>
    <cellStyle name="Header2 3 2 9 2 10 2 2" xfId="40534" xr:uid="{00000000-0005-0000-0000-00003F5A0000}"/>
    <cellStyle name="Header2 3 2 9 2 10 3" xfId="26193" xr:uid="{00000000-0005-0000-0000-0000405A0000}"/>
    <cellStyle name="Header2 3 2 9 2 10 4" xfId="35383" xr:uid="{00000000-0005-0000-0000-0000415A0000}"/>
    <cellStyle name="Header2 3 2 9 2 11" xfId="20203" xr:uid="{00000000-0005-0000-0000-0000425A0000}"/>
    <cellStyle name="Header2 3 2 9 2 11 2" xfId="32020" xr:uid="{00000000-0005-0000-0000-0000435A0000}"/>
    <cellStyle name="Header2 3 2 9 2 11 2 2" xfId="42019" xr:uid="{00000000-0005-0000-0000-0000445A0000}"/>
    <cellStyle name="Header2 3 2 9 2 11 3" xfId="36868" xr:uid="{00000000-0005-0000-0000-0000455A0000}"/>
    <cellStyle name="Header2 3 2 9 2 12" xfId="23213" xr:uid="{00000000-0005-0000-0000-0000465A0000}"/>
    <cellStyle name="Header2 3 2 9 2 12 2" xfId="21222" xr:uid="{00000000-0005-0000-0000-0000475A0000}"/>
    <cellStyle name="Header2 3 2 9 2 13" xfId="22607" xr:uid="{00000000-0005-0000-0000-0000485A0000}"/>
    <cellStyle name="Header2 3 2 9 2 2" xfId="15696" xr:uid="{00000000-0005-0000-0000-0000495A0000}"/>
    <cellStyle name="Header2 3 2 9 2 2 2" xfId="19097" xr:uid="{00000000-0005-0000-0000-00004A5A0000}"/>
    <cellStyle name="Header2 3 2 9 2 2 2 2" xfId="30914" xr:uid="{00000000-0005-0000-0000-00004B5A0000}"/>
    <cellStyle name="Header2 3 2 9 2 2 2 2 2" xfId="40913" xr:uid="{00000000-0005-0000-0000-00004C5A0000}"/>
    <cellStyle name="Header2 3 2 9 2 2 2 3" xfId="26572" xr:uid="{00000000-0005-0000-0000-00004D5A0000}"/>
    <cellStyle name="Header2 3 2 9 2 2 2 4" xfId="35762" xr:uid="{00000000-0005-0000-0000-00004E5A0000}"/>
    <cellStyle name="Header2 3 2 9 2 2 3" xfId="19703" xr:uid="{00000000-0005-0000-0000-00004F5A0000}"/>
    <cellStyle name="Header2 3 2 9 2 2 3 2" xfId="31520" xr:uid="{00000000-0005-0000-0000-0000505A0000}"/>
    <cellStyle name="Header2 3 2 9 2 2 3 2 2" xfId="41519" xr:uid="{00000000-0005-0000-0000-0000515A0000}"/>
    <cellStyle name="Header2 3 2 9 2 2 3 3" xfId="27178" xr:uid="{00000000-0005-0000-0000-0000525A0000}"/>
    <cellStyle name="Header2 3 2 9 2 2 3 4" xfId="36368" xr:uid="{00000000-0005-0000-0000-0000535A0000}"/>
    <cellStyle name="Header2 3 2 9 2 2 4" xfId="18921" xr:uid="{00000000-0005-0000-0000-0000545A0000}"/>
    <cellStyle name="Header2 3 2 9 2 2 4 2" xfId="30738" xr:uid="{00000000-0005-0000-0000-0000555A0000}"/>
    <cellStyle name="Header2 3 2 9 2 2 4 2 2" xfId="40737" xr:uid="{00000000-0005-0000-0000-0000565A0000}"/>
    <cellStyle name="Header2 3 2 9 2 2 4 3" xfId="26396" xr:uid="{00000000-0005-0000-0000-0000575A0000}"/>
    <cellStyle name="Header2 3 2 9 2 2 4 4" xfId="35586" xr:uid="{00000000-0005-0000-0000-0000585A0000}"/>
    <cellStyle name="Header2 3 2 9 2 2 5" xfId="20512" xr:uid="{00000000-0005-0000-0000-0000595A0000}"/>
    <cellStyle name="Header2 3 2 9 2 2 5 2" xfId="32329" xr:uid="{00000000-0005-0000-0000-00005A5A0000}"/>
    <cellStyle name="Header2 3 2 9 2 2 5 2 2" xfId="42328" xr:uid="{00000000-0005-0000-0000-00005B5A0000}"/>
    <cellStyle name="Header2 3 2 9 2 2 5 3" xfId="37177" xr:uid="{00000000-0005-0000-0000-00005C5A0000}"/>
    <cellStyle name="Header2 3 2 9 2 2 6" xfId="23574" xr:uid="{00000000-0005-0000-0000-00005D5A0000}"/>
    <cellStyle name="Header2 3 2 9 2 2 6 2" xfId="21016" xr:uid="{00000000-0005-0000-0000-00005E5A0000}"/>
    <cellStyle name="Header2 3 2 9 2 2 7" xfId="22834" xr:uid="{00000000-0005-0000-0000-00005F5A0000}"/>
    <cellStyle name="Header2 3 2 9 2 2 7 2" xfId="22190" xr:uid="{00000000-0005-0000-0000-0000605A0000}"/>
    <cellStyle name="Header2 3 2 9 2 2 8" xfId="21651" xr:uid="{00000000-0005-0000-0000-0000615A0000}"/>
    <cellStyle name="Header2 3 2 9 2 3" xfId="16277" xr:uid="{00000000-0005-0000-0000-0000625A0000}"/>
    <cellStyle name="Header2 3 2 9 2 3 2" xfId="19394" xr:uid="{00000000-0005-0000-0000-0000635A0000}"/>
    <cellStyle name="Header2 3 2 9 2 3 2 2" xfId="31211" xr:uid="{00000000-0005-0000-0000-0000645A0000}"/>
    <cellStyle name="Header2 3 2 9 2 3 2 2 2" xfId="41210" xr:uid="{00000000-0005-0000-0000-0000655A0000}"/>
    <cellStyle name="Header2 3 2 9 2 3 2 3" xfId="26869" xr:uid="{00000000-0005-0000-0000-0000665A0000}"/>
    <cellStyle name="Header2 3 2 9 2 3 2 4" xfId="36059" xr:uid="{00000000-0005-0000-0000-0000675A0000}"/>
    <cellStyle name="Header2 3 2 9 2 3 3" xfId="20000" xr:uid="{00000000-0005-0000-0000-0000685A0000}"/>
    <cellStyle name="Header2 3 2 9 2 3 3 2" xfId="31817" xr:uid="{00000000-0005-0000-0000-0000695A0000}"/>
    <cellStyle name="Header2 3 2 9 2 3 3 2 2" xfId="41816" xr:uid="{00000000-0005-0000-0000-00006A5A0000}"/>
    <cellStyle name="Header2 3 2 9 2 3 3 3" xfId="27475" xr:uid="{00000000-0005-0000-0000-00006B5A0000}"/>
    <cellStyle name="Header2 3 2 9 2 3 3 4" xfId="36665" xr:uid="{00000000-0005-0000-0000-00006C5A0000}"/>
    <cellStyle name="Header2 3 2 9 2 3 4" xfId="18087" xr:uid="{00000000-0005-0000-0000-00006D5A0000}"/>
    <cellStyle name="Header2 3 2 9 2 3 4 2" xfId="29904" xr:uid="{00000000-0005-0000-0000-00006E5A0000}"/>
    <cellStyle name="Header2 3 2 9 2 3 4 2 2" xfId="39903" xr:uid="{00000000-0005-0000-0000-00006F5A0000}"/>
    <cellStyle name="Header2 3 2 9 2 3 4 3" xfId="25662" xr:uid="{00000000-0005-0000-0000-0000705A0000}"/>
    <cellStyle name="Header2 3 2 9 2 3 4 4" xfId="34752" xr:uid="{00000000-0005-0000-0000-0000715A0000}"/>
    <cellStyle name="Header2 3 2 9 2 3 5" xfId="20809" xr:uid="{00000000-0005-0000-0000-0000725A0000}"/>
    <cellStyle name="Header2 3 2 9 2 3 5 2" xfId="32626" xr:uid="{00000000-0005-0000-0000-0000735A0000}"/>
    <cellStyle name="Header2 3 2 9 2 3 5 2 2" xfId="42625" xr:uid="{00000000-0005-0000-0000-0000745A0000}"/>
    <cellStyle name="Header2 3 2 9 2 3 5 3" xfId="37474" xr:uid="{00000000-0005-0000-0000-0000755A0000}"/>
    <cellStyle name="Header2 3 2 9 2 3 6" xfId="28094" xr:uid="{00000000-0005-0000-0000-0000765A0000}"/>
    <cellStyle name="Header2 3 2 9 2 3 6 2" xfId="38093" xr:uid="{00000000-0005-0000-0000-0000775A0000}"/>
    <cellStyle name="Header2 3 2 9 2 3 7" xfId="21532" xr:uid="{00000000-0005-0000-0000-0000785A0000}"/>
    <cellStyle name="Header2 3 2 9 2 4" xfId="15985" xr:uid="{00000000-0005-0000-0000-0000795A0000}"/>
    <cellStyle name="Header2 3 2 9 2 4 2" xfId="27802" xr:uid="{00000000-0005-0000-0000-00007A5A0000}"/>
    <cellStyle name="Header2 3 2 9 2 4 2 2" xfId="37801" xr:uid="{00000000-0005-0000-0000-00007B5A0000}"/>
    <cellStyle name="Header2 3 2 9 2 4 3" xfId="23863" xr:uid="{00000000-0005-0000-0000-00007C5A0000}"/>
    <cellStyle name="Header2 3 2 9 2 4 4" xfId="32953" xr:uid="{00000000-0005-0000-0000-00007D5A0000}"/>
    <cellStyle name="Header2 3 2 9 2 5" xfId="16573" xr:uid="{00000000-0005-0000-0000-00007E5A0000}"/>
    <cellStyle name="Header2 3 2 9 2 5 2" xfId="28390" xr:uid="{00000000-0005-0000-0000-00007F5A0000}"/>
    <cellStyle name="Header2 3 2 9 2 5 2 2" xfId="38389" xr:uid="{00000000-0005-0000-0000-0000805A0000}"/>
    <cellStyle name="Header2 3 2 9 2 5 3" xfId="24148" xr:uid="{00000000-0005-0000-0000-0000815A0000}"/>
    <cellStyle name="Header2 3 2 9 2 5 4" xfId="33238" xr:uid="{00000000-0005-0000-0000-0000825A0000}"/>
    <cellStyle name="Header2 3 2 9 2 6" xfId="16870" xr:uid="{00000000-0005-0000-0000-0000835A0000}"/>
    <cellStyle name="Header2 3 2 9 2 6 2" xfId="28687" xr:uid="{00000000-0005-0000-0000-0000845A0000}"/>
    <cellStyle name="Header2 3 2 9 2 6 2 2" xfId="38686" xr:uid="{00000000-0005-0000-0000-0000855A0000}"/>
    <cellStyle name="Header2 3 2 9 2 6 3" xfId="24445" xr:uid="{00000000-0005-0000-0000-0000865A0000}"/>
    <cellStyle name="Header2 3 2 9 2 6 4" xfId="33535" xr:uid="{00000000-0005-0000-0000-0000875A0000}"/>
    <cellStyle name="Header2 3 2 9 2 7" xfId="17211" xr:uid="{00000000-0005-0000-0000-0000885A0000}"/>
    <cellStyle name="Header2 3 2 9 2 7 2" xfId="29028" xr:uid="{00000000-0005-0000-0000-0000895A0000}"/>
    <cellStyle name="Header2 3 2 9 2 7 2 2" xfId="39027" xr:uid="{00000000-0005-0000-0000-00008A5A0000}"/>
    <cellStyle name="Header2 3 2 9 2 7 3" xfId="24786" xr:uid="{00000000-0005-0000-0000-00008B5A0000}"/>
    <cellStyle name="Header2 3 2 9 2 7 4" xfId="33876" xr:uid="{00000000-0005-0000-0000-00008C5A0000}"/>
    <cellStyle name="Header2 3 2 9 2 8" xfId="17514" xr:uid="{00000000-0005-0000-0000-00008D5A0000}"/>
    <cellStyle name="Header2 3 2 9 2 8 2" xfId="29331" xr:uid="{00000000-0005-0000-0000-00008E5A0000}"/>
    <cellStyle name="Header2 3 2 9 2 8 2 2" xfId="39330" xr:uid="{00000000-0005-0000-0000-00008F5A0000}"/>
    <cellStyle name="Header2 3 2 9 2 8 3" xfId="25089" xr:uid="{00000000-0005-0000-0000-0000905A0000}"/>
    <cellStyle name="Header2 3 2 9 2 8 4" xfId="34179" xr:uid="{00000000-0005-0000-0000-0000915A0000}"/>
    <cellStyle name="Header2 3 2 9 2 9" xfId="18421" xr:uid="{00000000-0005-0000-0000-0000925A0000}"/>
    <cellStyle name="Header2 3 2 9 2 9 2" xfId="30238" xr:uid="{00000000-0005-0000-0000-0000935A0000}"/>
    <cellStyle name="Header2 3 2 9 2 9 2 2" xfId="40237" xr:uid="{00000000-0005-0000-0000-0000945A0000}"/>
    <cellStyle name="Header2 3 2 9 2 9 3" xfId="25896" xr:uid="{00000000-0005-0000-0000-0000955A0000}"/>
    <cellStyle name="Header2 3 2 9 2 9 4" xfId="35086" xr:uid="{00000000-0005-0000-0000-0000965A0000}"/>
    <cellStyle name="Header2 3 2 9 3" xfId="7890" xr:uid="{00000000-0005-0000-0000-0000975A0000}"/>
    <cellStyle name="Header2 3 2 9 3 10" xfId="18717" xr:uid="{00000000-0005-0000-0000-0000985A0000}"/>
    <cellStyle name="Header2 3 2 9 3 10 2" xfId="30534" xr:uid="{00000000-0005-0000-0000-0000995A0000}"/>
    <cellStyle name="Header2 3 2 9 3 10 2 2" xfId="40533" xr:uid="{00000000-0005-0000-0000-00009A5A0000}"/>
    <cellStyle name="Header2 3 2 9 3 10 3" xfId="26192" xr:uid="{00000000-0005-0000-0000-00009B5A0000}"/>
    <cellStyle name="Header2 3 2 9 3 10 4" xfId="35382" xr:uid="{00000000-0005-0000-0000-00009C5A0000}"/>
    <cellStyle name="Header2 3 2 9 3 11" xfId="20303" xr:uid="{00000000-0005-0000-0000-00009D5A0000}"/>
    <cellStyle name="Header2 3 2 9 3 11 2" xfId="32120" xr:uid="{00000000-0005-0000-0000-00009E5A0000}"/>
    <cellStyle name="Header2 3 2 9 3 11 2 2" xfId="42119" xr:uid="{00000000-0005-0000-0000-00009F5A0000}"/>
    <cellStyle name="Header2 3 2 9 3 11 3" xfId="36968" xr:uid="{00000000-0005-0000-0000-0000A05A0000}"/>
    <cellStyle name="Header2 3 2 9 3 12" xfId="23212" xr:uid="{00000000-0005-0000-0000-0000A15A0000}"/>
    <cellStyle name="Header2 3 2 9 3 12 2" xfId="21223" xr:uid="{00000000-0005-0000-0000-0000A25A0000}"/>
    <cellStyle name="Header2 3 2 9 3 13" xfId="22606" xr:uid="{00000000-0005-0000-0000-0000A35A0000}"/>
    <cellStyle name="Header2 3 2 9 3 2" xfId="15697" xr:uid="{00000000-0005-0000-0000-0000A45A0000}"/>
    <cellStyle name="Header2 3 2 9 3 2 2" xfId="19096" xr:uid="{00000000-0005-0000-0000-0000A55A0000}"/>
    <cellStyle name="Header2 3 2 9 3 2 2 2" xfId="30913" xr:uid="{00000000-0005-0000-0000-0000A65A0000}"/>
    <cellStyle name="Header2 3 2 9 3 2 2 2 2" xfId="40912" xr:uid="{00000000-0005-0000-0000-0000A75A0000}"/>
    <cellStyle name="Header2 3 2 9 3 2 2 3" xfId="26571" xr:uid="{00000000-0005-0000-0000-0000A85A0000}"/>
    <cellStyle name="Header2 3 2 9 3 2 2 4" xfId="35761" xr:uid="{00000000-0005-0000-0000-0000A95A0000}"/>
    <cellStyle name="Header2 3 2 9 3 2 3" xfId="19702" xr:uid="{00000000-0005-0000-0000-0000AA5A0000}"/>
    <cellStyle name="Header2 3 2 9 3 2 3 2" xfId="31519" xr:uid="{00000000-0005-0000-0000-0000AB5A0000}"/>
    <cellStyle name="Header2 3 2 9 3 2 3 2 2" xfId="41518" xr:uid="{00000000-0005-0000-0000-0000AC5A0000}"/>
    <cellStyle name="Header2 3 2 9 3 2 3 3" xfId="27177" xr:uid="{00000000-0005-0000-0000-0000AD5A0000}"/>
    <cellStyle name="Header2 3 2 9 3 2 3 4" xfId="36367" xr:uid="{00000000-0005-0000-0000-0000AE5A0000}"/>
    <cellStyle name="Header2 3 2 9 3 2 4" xfId="17986" xr:uid="{00000000-0005-0000-0000-0000AF5A0000}"/>
    <cellStyle name="Header2 3 2 9 3 2 4 2" xfId="29803" xr:uid="{00000000-0005-0000-0000-0000B05A0000}"/>
    <cellStyle name="Header2 3 2 9 3 2 4 2 2" xfId="39802" xr:uid="{00000000-0005-0000-0000-0000B15A0000}"/>
    <cellStyle name="Header2 3 2 9 3 2 4 3" xfId="25561" xr:uid="{00000000-0005-0000-0000-0000B25A0000}"/>
    <cellStyle name="Header2 3 2 9 3 2 4 4" xfId="34651" xr:uid="{00000000-0005-0000-0000-0000B35A0000}"/>
    <cellStyle name="Header2 3 2 9 3 2 5" xfId="20511" xr:uid="{00000000-0005-0000-0000-0000B45A0000}"/>
    <cellStyle name="Header2 3 2 9 3 2 5 2" xfId="32328" xr:uid="{00000000-0005-0000-0000-0000B55A0000}"/>
    <cellStyle name="Header2 3 2 9 3 2 5 2 2" xfId="42327" xr:uid="{00000000-0005-0000-0000-0000B65A0000}"/>
    <cellStyle name="Header2 3 2 9 3 2 5 3" xfId="37176" xr:uid="{00000000-0005-0000-0000-0000B75A0000}"/>
    <cellStyle name="Header2 3 2 9 3 2 6" xfId="23575" xr:uid="{00000000-0005-0000-0000-0000B85A0000}"/>
    <cellStyle name="Header2 3 2 9 3 2 6 2" xfId="21831" xr:uid="{00000000-0005-0000-0000-0000B95A0000}"/>
    <cellStyle name="Header2 3 2 9 3 2 7" xfId="22995" xr:uid="{00000000-0005-0000-0000-0000BA5A0000}"/>
    <cellStyle name="Header2 3 2 9 3 2 7 2" xfId="22108" xr:uid="{00000000-0005-0000-0000-0000BB5A0000}"/>
    <cellStyle name="Header2 3 2 9 3 2 8" xfId="21652" xr:uid="{00000000-0005-0000-0000-0000BC5A0000}"/>
    <cellStyle name="Header2 3 2 9 3 3" xfId="16278" xr:uid="{00000000-0005-0000-0000-0000BD5A0000}"/>
    <cellStyle name="Header2 3 2 9 3 3 2" xfId="19393" xr:uid="{00000000-0005-0000-0000-0000BE5A0000}"/>
    <cellStyle name="Header2 3 2 9 3 3 2 2" xfId="31210" xr:uid="{00000000-0005-0000-0000-0000BF5A0000}"/>
    <cellStyle name="Header2 3 2 9 3 3 2 2 2" xfId="41209" xr:uid="{00000000-0005-0000-0000-0000C05A0000}"/>
    <cellStyle name="Header2 3 2 9 3 3 2 3" xfId="26868" xr:uid="{00000000-0005-0000-0000-0000C15A0000}"/>
    <cellStyle name="Header2 3 2 9 3 3 2 4" xfId="36058" xr:uid="{00000000-0005-0000-0000-0000C25A0000}"/>
    <cellStyle name="Header2 3 2 9 3 3 3" xfId="19999" xr:uid="{00000000-0005-0000-0000-0000C35A0000}"/>
    <cellStyle name="Header2 3 2 9 3 3 3 2" xfId="31816" xr:uid="{00000000-0005-0000-0000-0000C45A0000}"/>
    <cellStyle name="Header2 3 2 9 3 3 3 2 2" xfId="41815" xr:uid="{00000000-0005-0000-0000-0000C55A0000}"/>
    <cellStyle name="Header2 3 2 9 3 3 3 3" xfId="27474" xr:uid="{00000000-0005-0000-0000-0000C65A0000}"/>
    <cellStyle name="Header2 3 2 9 3 3 3 4" xfId="36664" xr:uid="{00000000-0005-0000-0000-0000C75A0000}"/>
    <cellStyle name="Header2 3 2 9 3 3 4" xfId="17849" xr:uid="{00000000-0005-0000-0000-0000C85A0000}"/>
    <cellStyle name="Header2 3 2 9 3 3 4 2" xfId="29666" xr:uid="{00000000-0005-0000-0000-0000C95A0000}"/>
    <cellStyle name="Header2 3 2 9 3 3 4 2 2" xfId="39665" xr:uid="{00000000-0005-0000-0000-0000CA5A0000}"/>
    <cellStyle name="Header2 3 2 9 3 3 4 3" xfId="25424" xr:uid="{00000000-0005-0000-0000-0000CB5A0000}"/>
    <cellStyle name="Header2 3 2 9 3 3 4 4" xfId="34514" xr:uid="{00000000-0005-0000-0000-0000CC5A0000}"/>
    <cellStyle name="Header2 3 2 9 3 3 5" xfId="20808" xr:uid="{00000000-0005-0000-0000-0000CD5A0000}"/>
    <cellStyle name="Header2 3 2 9 3 3 5 2" xfId="32625" xr:uid="{00000000-0005-0000-0000-0000CE5A0000}"/>
    <cellStyle name="Header2 3 2 9 3 3 5 2 2" xfId="42624" xr:uid="{00000000-0005-0000-0000-0000CF5A0000}"/>
    <cellStyle name="Header2 3 2 9 3 3 5 3" xfId="37473" xr:uid="{00000000-0005-0000-0000-0000D05A0000}"/>
    <cellStyle name="Header2 3 2 9 3 3 6" xfId="28095" xr:uid="{00000000-0005-0000-0000-0000D15A0000}"/>
    <cellStyle name="Header2 3 2 9 3 3 6 2" xfId="38094" xr:uid="{00000000-0005-0000-0000-0000D25A0000}"/>
    <cellStyle name="Header2 3 2 9 3 3 7" xfId="21533" xr:uid="{00000000-0005-0000-0000-0000D35A0000}"/>
    <cellStyle name="Header2 3 2 9 3 4" xfId="15986" xr:uid="{00000000-0005-0000-0000-0000D45A0000}"/>
    <cellStyle name="Header2 3 2 9 3 4 2" xfId="27803" xr:uid="{00000000-0005-0000-0000-0000D55A0000}"/>
    <cellStyle name="Header2 3 2 9 3 4 2 2" xfId="37802" xr:uid="{00000000-0005-0000-0000-0000D65A0000}"/>
    <cellStyle name="Header2 3 2 9 3 4 3" xfId="23864" xr:uid="{00000000-0005-0000-0000-0000D75A0000}"/>
    <cellStyle name="Header2 3 2 9 3 4 4" xfId="32954" xr:uid="{00000000-0005-0000-0000-0000D85A0000}"/>
    <cellStyle name="Header2 3 2 9 3 5" xfId="16572" xr:uid="{00000000-0005-0000-0000-0000D95A0000}"/>
    <cellStyle name="Header2 3 2 9 3 5 2" xfId="28389" xr:uid="{00000000-0005-0000-0000-0000DA5A0000}"/>
    <cellStyle name="Header2 3 2 9 3 5 2 2" xfId="38388" xr:uid="{00000000-0005-0000-0000-0000DB5A0000}"/>
    <cellStyle name="Header2 3 2 9 3 5 3" xfId="24147" xr:uid="{00000000-0005-0000-0000-0000DC5A0000}"/>
    <cellStyle name="Header2 3 2 9 3 5 4" xfId="33237" xr:uid="{00000000-0005-0000-0000-0000DD5A0000}"/>
    <cellStyle name="Header2 3 2 9 3 6" xfId="16869" xr:uid="{00000000-0005-0000-0000-0000DE5A0000}"/>
    <cellStyle name="Header2 3 2 9 3 6 2" xfId="28686" xr:uid="{00000000-0005-0000-0000-0000DF5A0000}"/>
    <cellStyle name="Header2 3 2 9 3 6 2 2" xfId="38685" xr:uid="{00000000-0005-0000-0000-0000E05A0000}"/>
    <cellStyle name="Header2 3 2 9 3 6 3" xfId="24444" xr:uid="{00000000-0005-0000-0000-0000E15A0000}"/>
    <cellStyle name="Header2 3 2 9 3 6 4" xfId="33534" xr:uid="{00000000-0005-0000-0000-0000E25A0000}"/>
    <cellStyle name="Header2 3 2 9 3 7" xfId="17212" xr:uid="{00000000-0005-0000-0000-0000E35A0000}"/>
    <cellStyle name="Header2 3 2 9 3 7 2" xfId="29029" xr:uid="{00000000-0005-0000-0000-0000E45A0000}"/>
    <cellStyle name="Header2 3 2 9 3 7 2 2" xfId="39028" xr:uid="{00000000-0005-0000-0000-0000E55A0000}"/>
    <cellStyle name="Header2 3 2 9 3 7 3" xfId="24787" xr:uid="{00000000-0005-0000-0000-0000E65A0000}"/>
    <cellStyle name="Header2 3 2 9 3 7 4" xfId="33877" xr:uid="{00000000-0005-0000-0000-0000E75A0000}"/>
    <cellStyle name="Header2 3 2 9 3 8" xfId="17515" xr:uid="{00000000-0005-0000-0000-0000E85A0000}"/>
    <cellStyle name="Header2 3 2 9 3 8 2" xfId="29332" xr:uid="{00000000-0005-0000-0000-0000E95A0000}"/>
    <cellStyle name="Header2 3 2 9 3 8 2 2" xfId="39331" xr:uid="{00000000-0005-0000-0000-0000EA5A0000}"/>
    <cellStyle name="Header2 3 2 9 3 8 3" xfId="25090" xr:uid="{00000000-0005-0000-0000-0000EB5A0000}"/>
    <cellStyle name="Header2 3 2 9 3 8 4" xfId="34180" xr:uid="{00000000-0005-0000-0000-0000EC5A0000}"/>
    <cellStyle name="Header2 3 2 9 3 9" xfId="18420" xr:uid="{00000000-0005-0000-0000-0000ED5A0000}"/>
    <cellStyle name="Header2 3 2 9 3 9 2" xfId="30237" xr:uid="{00000000-0005-0000-0000-0000EE5A0000}"/>
    <cellStyle name="Header2 3 2 9 3 9 2 2" xfId="40236" xr:uid="{00000000-0005-0000-0000-0000EF5A0000}"/>
    <cellStyle name="Header2 3 2 9 3 9 3" xfId="25895" xr:uid="{00000000-0005-0000-0000-0000F05A0000}"/>
    <cellStyle name="Header2 3 2 9 3 9 4" xfId="35085" xr:uid="{00000000-0005-0000-0000-0000F15A0000}"/>
    <cellStyle name="Header2 3 2 9 4" xfId="7891" xr:uid="{00000000-0005-0000-0000-0000F25A0000}"/>
    <cellStyle name="Header2 3 2 9 4 10" xfId="18716" xr:uid="{00000000-0005-0000-0000-0000F35A0000}"/>
    <cellStyle name="Header2 3 2 9 4 10 2" xfId="30533" xr:uid="{00000000-0005-0000-0000-0000F45A0000}"/>
    <cellStyle name="Header2 3 2 9 4 10 2 2" xfId="40532" xr:uid="{00000000-0005-0000-0000-0000F55A0000}"/>
    <cellStyle name="Header2 3 2 9 4 10 3" xfId="26191" xr:uid="{00000000-0005-0000-0000-0000F65A0000}"/>
    <cellStyle name="Header2 3 2 9 4 10 4" xfId="35381" xr:uid="{00000000-0005-0000-0000-0000F75A0000}"/>
    <cellStyle name="Header2 3 2 9 4 11" xfId="18260" xr:uid="{00000000-0005-0000-0000-0000F85A0000}"/>
    <cellStyle name="Header2 3 2 9 4 11 2" xfId="30077" xr:uid="{00000000-0005-0000-0000-0000F95A0000}"/>
    <cellStyle name="Header2 3 2 9 4 11 2 2" xfId="40076" xr:uid="{00000000-0005-0000-0000-0000FA5A0000}"/>
    <cellStyle name="Header2 3 2 9 4 11 3" xfId="34925" xr:uid="{00000000-0005-0000-0000-0000FB5A0000}"/>
    <cellStyle name="Header2 3 2 9 4 12" xfId="23211" xr:uid="{00000000-0005-0000-0000-0000FC5A0000}"/>
    <cellStyle name="Header2 3 2 9 4 12 2" xfId="21224" xr:uid="{00000000-0005-0000-0000-0000FD5A0000}"/>
    <cellStyle name="Header2 3 2 9 4 13" xfId="22605" xr:uid="{00000000-0005-0000-0000-0000FE5A0000}"/>
    <cellStyle name="Header2 3 2 9 4 2" xfId="15698" xr:uid="{00000000-0005-0000-0000-0000FF5A0000}"/>
    <cellStyle name="Header2 3 2 9 4 2 2" xfId="19095" xr:uid="{00000000-0005-0000-0000-0000005B0000}"/>
    <cellStyle name="Header2 3 2 9 4 2 2 2" xfId="30912" xr:uid="{00000000-0005-0000-0000-0000015B0000}"/>
    <cellStyle name="Header2 3 2 9 4 2 2 2 2" xfId="40911" xr:uid="{00000000-0005-0000-0000-0000025B0000}"/>
    <cellStyle name="Header2 3 2 9 4 2 2 3" xfId="26570" xr:uid="{00000000-0005-0000-0000-0000035B0000}"/>
    <cellStyle name="Header2 3 2 9 4 2 2 4" xfId="35760" xr:uid="{00000000-0005-0000-0000-0000045B0000}"/>
    <cellStyle name="Header2 3 2 9 4 2 3" xfId="19701" xr:uid="{00000000-0005-0000-0000-0000055B0000}"/>
    <cellStyle name="Header2 3 2 9 4 2 3 2" xfId="31518" xr:uid="{00000000-0005-0000-0000-0000065B0000}"/>
    <cellStyle name="Header2 3 2 9 4 2 3 2 2" xfId="41517" xr:uid="{00000000-0005-0000-0000-0000075B0000}"/>
    <cellStyle name="Header2 3 2 9 4 2 3 3" xfId="27176" xr:uid="{00000000-0005-0000-0000-0000085B0000}"/>
    <cellStyle name="Header2 3 2 9 4 2 3 4" xfId="36366" xr:uid="{00000000-0005-0000-0000-0000095B0000}"/>
    <cellStyle name="Header2 3 2 9 4 2 4" xfId="17705" xr:uid="{00000000-0005-0000-0000-00000A5B0000}"/>
    <cellStyle name="Header2 3 2 9 4 2 4 2" xfId="29522" xr:uid="{00000000-0005-0000-0000-00000B5B0000}"/>
    <cellStyle name="Header2 3 2 9 4 2 4 2 2" xfId="39521" xr:uid="{00000000-0005-0000-0000-00000C5B0000}"/>
    <cellStyle name="Header2 3 2 9 4 2 4 3" xfId="25280" xr:uid="{00000000-0005-0000-0000-00000D5B0000}"/>
    <cellStyle name="Header2 3 2 9 4 2 4 4" xfId="34370" xr:uid="{00000000-0005-0000-0000-00000E5B0000}"/>
    <cellStyle name="Header2 3 2 9 4 2 5" xfId="20510" xr:uid="{00000000-0005-0000-0000-00000F5B0000}"/>
    <cellStyle name="Header2 3 2 9 4 2 5 2" xfId="32327" xr:uid="{00000000-0005-0000-0000-0000105B0000}"/>
    <cellStyle name="Header2 3 2 9 4 2 5 2 2" xfId="42326" xr:uid="{00000000-0005-0000-0000-0000115B0000}"/>
    <cellStyle name="Header2 3 2 9 4 2 5 3" xfId="37175" xr:uid="{00000000-0005-0000-0000-0000125B0000}"/>
    <cellStyle name="Header2 3 2 9 4 2 6" xfId="23576" xr:uid="{00000000-0005-0000-0000-0000135B0000}"/>
    <cellStyle name="Header2 3 2 9 4 2 6 2" xfId="21830" xr:uid="{00000000-0005-0000-0000-0000145B0000}"/>
    <cellStyle name="Header2 3 2 9 4 2 7" xfId="22994" xr:uid="{00000000-0005-0000-0000-0000155B0000}"/>
    <cellStyle name="Header2 3 2 9 4 2 7 2" xfId="21318" xr:uid="{00000000-0005-0000-0000-0000165B0000}"/>
    <cellStyle name="Header2 3 2 9 4 2 8" xfId="22439" xr:uid="{00000000-0005-0000-0000-0000175B0000}"/>
    <cellStyle name="Header2 3 2 9 4 3" xfId="16279" xr:uid="{00000000-0005-0000-0000-0000185B0000}"/>
    <cellStyle name="Header2 3 2 9 4 3 2" xfId="19392" xr:uid="{00000000-0005-0000-0000-0000195B0000}"/>
    <cellStyle name="Header2 3 2 9 4 3 2 2" xfId="31209" xr:uid="{00000000-0005-0000-0000-00001A5B0000}"/>
    <cellStyle name="Header2 3 2 9 4 3 2 2 2" xfId="41208" xr:uid="{00000000-0005-0000-0000-00001B5B0000}"/>
    <cellStyle name="Header2 3 2 9 4 3 2 3" xfId="26867" xr:uid="{00000000-0005-0000-0000-00001C5B0000}"/>
    <cellStyle name="Header2 3 2 9 4 3 2 4" xfId="36057" xr:uid="{00000000-0005-0000-0000-00001D5B0000}"/>
    <cellStyle name="Header2 3 2 9 4 3 3" xfId="19998" xr:uid="{00000000-0005-0000-0000-00001E5B0000}"/>
    <cellStyle name="Header2 3 2 9 4 3 3 2" xfId="31815" xr:uid="{00000000-0005-0000-0000-00001F5B0000}"/>
    <cellStyle name="Header2 3 2 9 4 3 3 2 2" xfId="41814" xr:uid="{00000000-0005-0000-0000-0000205B0000}"/>
    <cellStyle name="Header2 3 2 9 4 3 3 3" xfId="27473" xr:uid="{00000000-0005-0000-0000-0000215B0000}"/>
    <cellStyle name="Header2 3 2 9 4 3 3 4" xfId="36663" xr:uid="{00000000-0005-0000-0000-0000225B0000}"/>
    <cellStyle name="Header2 3 2 9 4 3 4" xfId="18862" xr:uid="{00000000-0005-0000-0000-0000235B0000}"/>
    <cellStyle name="Header2 3 2 9 4 3 4 2" xfId="30679" xr:uid="{00000000-0005-0000-0000-0000245B0000}"/>
    <cellStyle name="Header2 3 2 9 4 3 4 2 2" xfId="40678" xr:uid="{00000000-0005-0000-0000-0000255B0000}"/>
    <cellStyle name="Header2 3 2 9 4 3 4 3" xfId="26337" xr:uid="{00000000-0005-0000-0000-0000265B0000}"/>
    <cellStyle name="Header2 3 2 9 4 3 4 4" xfId="35527" xr:uid="{00000000-0005-0000-0000-0000275B0000}"/>
    <cellStyle name="Header2 3 2 9 4 3 5" xfId="20807" xr:uid="{00000000-0005-0000-0000-0000285B0000}"/>
    <cellStyle name="Header2 3 2 9 4 3 5 2" xfId="32624" xr:uid="{00000000-0005-0000-0000-0000295B0000}"/>
    <cellStyle name="Header2 3 2 9 4 3 5 2 2" xfId="42623" xr:uid="{00000000-0005-0000-0000-00002A5B0000}"/>
    <cellStyle name="Header2 3 2 9 4 3 5 3" xfId="37472" xr:uid="{00000000-0005-0000-0000-00002B5B0000}"/>
    <cellStyle name="Header2 3 2 9 4 3 6" xfId="28096" xr:uid="{00000000-0005-0000-0000-00002C5B0000}"/>
    <cellStyle name="Header2 3 2 9 4 3 6 2" xfId="38095" xr:uid="{00000000-0005-0000-0000-00002D5B0000}"/>
    <cellStyle name="Header2 3 2 9 4 3 7" xfId="21534" xr:uid="{00000000-0005-0000-0000-00002E5B0000}"/>
    <cellStyle name="Header2 3 2 9 4 4" xfId="15987" xr:uid="{00000000-0005-0000-0000-00002F5B0000}"/>
    <cellStyle name="Header2 3 2 9 4 4 2" xfId="27804" xr:uid="{00000000-0005-0000-0000-0000305B0000}"/>
    <cellStyle name="Header2 3 2 9 4 4 2 2" xfId="37803" xr:uid="{00000000-0005-0000-0000-0000315B0000}"/>
    <cellStyle name="Header2 3 2 9 4 4 3" xfId="23865" xr:uid="{00000000-0005-0000-0000-0000325B0000}"/>
    <cellStyle name="Header2 3 2 9 4 4 4" xfId="32955" xr:uid="{00000000-0005-0000-0000-0000335B0000}"/>
    <cellStyle name="Header2 3 2 9 4 5" xfId="16571" xr:uid="{00000000-0005-0000-0000-0000345B0000}"/>
    <cellStyle name="Header2 3 2 9 4 5 2" xfId="28388" xr:uid="{00000000-0005-0000-0000-0000355B0000}"/>
    <cellStyle name="Header2 3 2 9 4 5 2 2" xfId="38387" xr:uid="{00000000-0005-0000-0000-0000365B0000}"/>
    <cellStyle name="Header2 3 2 9 4 5 3" xfId="24146" xr:uid="{00000000-0005-0000-0000-0000375B0000}"/>
    <cellStyle name="Header2 3 2 9 4 5 4" xfId="33236" xr:uid="{00000000-0005-0000-0000-0000385B0000}"/>
    <cellStyle name="Header2 3 2 9 4 6" xfId="16868" xr:uid="{00000000-0005-0000-0000-0000395B0000}"/>
    <cellStyle name="Header2 3 2 9 4 6 2" xfId="28685" xr:uid="{00000000-0005-0000-0000-00003A5B0000}"/>
    <cellStyle name="Header2 3 2 9 4 6 2 2" xfId="38684" xr:uid="{00000000-0005-0000-0000-00003B5B0000}"/>
    <cellStyle name="Header2 3 2 9 4 6 3" xfId="24443" xr:uid="{00000000-0005-0000-0000-00003C5B0000}"/>
    <cellStyle name="Header2 3 2 9 4 6 4" xfId="33533" xr:uid="{00000000-0005-0000-0000-00003D5B0000}"/>
    <cellStyle name="Header2 3 2 9 4 7" xfId="17213" xr:uid="{00000000-0005-0000-0000-00003E5B0000}"/>
    <cellStyle name="Header2 3 2 9 4 7 2" xfId="29030" xr:uid="{00000000-0005-0000-0000-00003F5B0000}"/>
    <cellStyle name="Header2 3 2 9 4 7 2 2" xfId="39029" xr:uid="{00000000-0005-0000-0000-0000405B0000}"/>
    <cellStyle name="Header2 3 2 9 4 7 3" xfId="24788" xr:uid="{00000000-0005-0000-0000-0000415B0000}"/>
    <cellStyle name="Header2 3 2 9 4 7 4" xfId="33878" xr:uid="{00000000-0005-0000-0000-0000425B0000}"/>
    <cellStyle name="Header2 3 2 9 4 8" xfId="17516" xr:uid="{00000000-0005-0000-0000-0000435B0000}"/>
    <cellStyle name="Header2 3 2 9 4 8 2" xfId="29333" xr:uid="{00000000-0005-0000-0000-0000445B0000}"/>
    <cellStyle name="Header2 3 2 9 4 8 2 2" xfId="39332" xr:uid="{00000000-0005-0000-0000-0000455B0000}"/>
    <cellStyle name="Header2 3 2 9 4 8 3" xfId="25091" xr:uid="{00000000-0005-0000-0000-0000465B0000}"/>
    <cellStyle name="Header2 3 2 9 4 8 4" xfId="34181" xr:uid="{00000000-0005-0000-0000-0000475B0000}"/>
    <cellStyle name="Header2 3 2 9 4 9" xfId="18419" xr:uid="{00000000-0005-0000-0000-0000485B0000}"/>
    <cellStyle name="Header2 3 2 9 4 9 2" xfId="30236" xr:uid="{00000000-0005-0000-0000-0000495B0000}"/>
    <cellStyle name="Header2 3 2 9 4 9 2 2" xfId="40235" xr:uid="{00000000-0005-0000-0000-00004A5B0000}"/>
    <cellStyle name="Header2 3 2 9 4 9 3" xfId="25894" xr:uid="{00000000-0005-0000-0000-00004B5B0000}"/>
    <cellStyle name="Header2 3 2 9 4 9 4" xfId="35084" xr:uid="{00000000-0005-0000-0000-00004C5B0000}"/>
    <cellStyle name="Header2 3 2 9 5" xfId="15695" xr:uid="{00000000-0005-0000-0000-00004D5B0000}"/>
    <cellStyle name="Header2 3 2 9 5 2" xfId="19098" xr:uid="{00000000-0005-0000-0000-00004E5B0000}"/>
    <cellStyle name="Header2 3 2 9 5 2 2" xfId="30915" xr:uid="{00000000-0005-0000-0000-00004F5B0000}"/>
    <cellStyle name="Header2 3 2 9 5 2 2 2" xfId="40914" xr:uid="{00000000-0005-0000-0000-0000505B0000}"/>
    <cellStyle name="Header2 3 2 9 5 2 3" xfId="26573" xr:uid="{00000000-0005-0000-0000-0000515B0000}"/>
    <cellStyle name="Header2 3 2 9 5 2 4" xfId="35763" xr:uid="{00000000-0005-0000-0000-0000525B0000}"/>
    <cellStyle name="Header2 3 2 9 5 3" xfId="19704" xr:uid="{00000000-0005-0000-0000-0000535B0000}"/>
    <cellStyle name="Header2 3 2 9 5 3 2" xfId="31521" xr:uid="{00000000-0005-0000-0000-0000545B0000}"/>
    <cellStyle name="Header2 3 2 9 5 3 2 2" xfId="41520" xr:uid="{00000000-0005-0000-0000-0000555B0000}"/>
    <cellStyle name="Header2 3 2 9 5 3 3" xfId="27179" xr:uid="{00000000-0005-0000-0000-0000565B0000}"/>
    <cellStyle name="Header2 3 2 9 5 3 4" xfId="36369" xr:uid="{00000000-0005-0000-0000-0000575B0000}"/>
    <cellStyle name="Header2 3 2 9 5 4" xfId="18920" xr:uid="{00000000-0005-0000-0000-0000585B0000}"/>
    <cellStyle name="Header2 3 2 9 5 4 2" xfId="30737" xr:uid="{00000000-0005-0000-0000-0000595B0000}"/>
    <cellStyle name="Header2 3 2 9 5 4 2 2" xfId="40736" xr:uid="{00000000-0005-0000-0000-00005A5B0000}"/>
    <cellStyle name="Header2 3 2 9 5 4 3" xfId="26395" xr:uid="{00000000-0005-0000-0000-00005B5B0000}"/>
    <cellStyle name="Header2 3 2 9 5 4 4" xfId="35585" xr:uid="{00000000-0005-0000-0000-00005C5B0000}"/>
    <cellStyle name="Header2 3 2 9 5 5" xfId="20513" xr:uid="{00000000-0005-0000-0000-00005D5B0000}"/>
    <cellStyle name="Header2 3 2 9 5 5 2" xfId="32330" xr:uid="{00000000-0005-0000-0000-00005E5B0000}"/>
    <cellStyle name="Header2 3 2 9 5 5 2 2" xfId="42329" xr:uid="{00000000-0005-0000-0000-00005F5B0000}"/>
    <cellStyle name="Header2 3 2 9 5 5 3" xfId="37178" xr:uid="{00000000-0005-0000-0000-0000605B0000}"/>
    <cellStyle name="Header2 3 2 9 5 6" xfId="23573" xr:uid="{00000000-0005-0000-0000-0000615B0000}"/>
    <cellStyle name="Header2 3 2 9 5 6 2" xfId="21017" xr:uid="{00000000-0005-0000-0000-0000625B0000}"/>
    <cellStyle name="Header2 3 2 9 5 7" xfId="22835" xr:uid="{00000000-0005-0000-0000-0000635B0000}"/>
    <cellStyle name="Header2 3 2 9 5 7 2" xfId="21396" xr:uid="{00000000-0005-0000-0000-0000645B0000}"/>
    <cellStyle name="Header2 3 2 9 5 8" xfId="21650" xr:uid="{00000000-0005-0000-0000-0000655B0000}"/>
    <cellStyle name="Header2 3 2 9 6" xfId="16276" xr:uid="{00000000-0005-0000-0000-0000665B0000}"/>
    <cellStyle name="Header2 3 2 9 6 2" xfId="19395" xr:uid="{00000000-0005-0000-0000-0000675B0000}"/>
    <cellStyle name="Header2 3 2 9 6 2 2" xfId="31212" xr:uid="{00000000-0005-0000-0000-0000685B0000}"/>
    <cellStyle name="Header2 3 2 9 6 2 2 2" xfId="41211" xr:uid="{00000000-0005-0000-0000-0000695B0000}"/>
    <cellStyle name="Header2 3 2 9 6 2 3" xfId="26870" xr:uid="{00000000-0005-0000-0000-00006A5B0000}"/>
    <cellStyle name="Header2 3 2 9 6 2 4" xfId="36060" xr:uid="{00000000-0005-0000-0000-00006B5B0000}"/>
    <cellStyle name="Header2 3 2 9 6 3" xfId="20001" xr:uid="{00000000-0005-0000-0000-00006C5B0000}"/>
    <cellStyle name="Header2 3 2 9 6 3 2" xfId="31818" xr:uid="{00000000-0005-0000-0000-00006D5B0000}"/>
    <cellStyle name="Header2 3 2 9 6 3 2 2" xfId="41817" xr:uid="{00000000-0005-0000-0000-00006E5B0000}"/>
    <cellStyle name="Header2 3 2 9 6 3 3" xfId="27476" xr:uid="{00000000-0005-0000-0000-00006F5B0000}"/>
    <cellStyle name="Header2 3 2 9 6 3 4" xfId="36666" xr:uid="{00000000-0005-0000-0000-0000705B0000}"/>
    <cellStyle name="Header2 3 2 9 6 4" xfId="18086" xr:uid="{00000000-0005-0000-0000-0000715B0000}"/>
    <cellStyle name="Header2 3 2 9 6 4 2" xfId="29903" xr:uid="{00000000-0005-0000-0000-0000725B0000}"/>
    <cellStyle name="Header2 3 2 9 6 4 2 2" xfId="39902" xr:uid="{00000000-0005-0000-0000-0000735B0000}"/>
    <cellStyle name="Header2 3 2 9 6 4 3" xfId="25661" xr:uid="{00000000-0005-0000-0000-0000745B0000}"/>
    <cellStyle name="Header2 3 2 9 6 4 4" xfId="34751" xr:uid="{00000000-0005-0000-0000-0000755B0000}"/>
    <cellStyle name="Header2 3 2 9 6 5" xfId="20810" xr:uid="{00000000-0005-0000-0000-0000765B0000}"/>
    <cellStyle name="Header2 3 2 9 6 5 2" xfId="32627" xr:uid="{00000000-0005-0000-0000-0000775B0000}"/>
    <cellStyle name="Header2 3 2 9 6 5 2 2" xfId="42626" xr:uid="{00000000-0005-0000-0000-0000785B0000}"/>
    <cellStyle name="Header2 3 2 9 6 5 3" xfId="37475" xr:uid="{00000000-0005-0000-0000-0000795B0000}"/>
    <cellStyle name="Header2 3 2 9 6 6" xfId="28093" xr:uid="{00000000-0005-0000-0000-00007A5B0000}"/>
    <cellStyle name="Header2 3 2 9 6 6 2" xfId="38092" xr:uid="{00000000-0005-0000-0000-00007B5B0000}"/>
    <cellStyle name="Header2 3 2 9 6 7" xfId="21531" xr:uid="{00000000-0005-0000-0000-00007C5B0000}"/>
    <cellStyle name="Header2 3 2 9 7" xfId="15984" xr:uid="{00000000-0005-0000-0000-00007D5B0000}"/>
    <cellStyle name="Header2 3 2 9 7 2" xfId="27801" xr:uid="{00000000-0005-0000-0000-00007E5B0000}"/>
    <cellStyle name="Header2 3 2 9 7 2 2" xfId="37800" xr:uid="{00000000-0005-0000-0000-00007F5B0000}"/>
    <cellStyle name="Header2 3 2 9 7 3" xfId="23862" xr:uid="{00000000-0005-0000-0000-0000805B0000}"/>
    <cellStyle name="Header2 3 2 9 7 4" xfId="32952" xr:uid="{00000000-0005-0000-0000-0000815B0000}"/>
    <cellStyle name="Header2 3 2 9 8" xfId="16574" xr:uid="{00000000-0005-0000-0000-0000825B0000}"/>
    <cellStyle name="Header2 3 2 9 8 2" xfId="28391" xr:uid="{00000000-0005-0000-0000-0000835B0000}"/>
    <cellStyle name="Header2 3 2 9 8 2 2" xfId="38390" xr:uid="{00000000-0005-0000-0000-0000845B0000}"/>
    <cellStyle name="Header2 3 2 9 8 3" xfId="24149" xr:uid="{00000000-0005-0000-0000-0000855B0000}"/>
    <cellStyle name="Header2 3 2 9 8 4" xfId="33239" xr:uid="{00000000-0005-0000-0000-0000865B0000}"/>
    <cellStyle name="Header2 3 2 9 9" xfId="16871" xr:uid="{00000000-0005-0000-0000-0000875B0000}"/>
    <cellStyle name="Header2 3 2 9 9 2" xfId="28688" xr:uid="{00000000-0005-0000-0000-0000885B0000}"/>
    <cellStyle name="Header2 3 2 9 9 2 2" xfId="38687" xr:uid="{00000000-0005-0000-0000-0000895B0000}"/>
    <cellStyle name="Header2 3 2 9 9 3" xfId="24446" xr:uid="{00000000-0005-0000-0000-00008A5B0000}"/>
    <cellStyle name="Header2 3 2 9 9 4" xfId="33536" xr:uid="{00000000-0005-0000-0000-00008B5B0000}"/>
    <cellStyle name="Header2 3 3" xfId="7892" xr:uid="{00000000-0005-0000-0000-00008C5B0000}"/>
    <cellStyle name="Header2 3 3 10" xfId="16867" xr:uid="{00000000-0005-0000-0000-00008D5B0000}"/>
    <cellStyle name="Header2 3 3 10 2" xfId="28684" xr:uid="{00000000-0005-0000-0000-00008E5B0000}"/>
    <cellStyle name="Header2 3 3 10 2 2" xfId="38683" xr:uid="{00000000-0005-0000-0000-00008F5B0000}"/>
    <cellStyle name="Header2 3 3 10 3" xfId="24442" xr:uid="{00000000-0005-0000-0000-0000905B0000}"/>
    <cellStyle name="Header2 3 3 10 4" xfId="33532" xr:uid="{00000000-0005-0000-0000-0000915B0000}"/>
    <cellStyle name="Header2 3 3 11" xfId="17214" xr:uid="{00000000-0005-0000-0000-0000925B0000}"/>
    <cellStyle name="Header2 3 3 11 2" xfId="29031" xr:uid="{00000000-0005-0000-0000-0000935B0000}"/>
    <cellStyle name="Header2 3 3 11 2 2" xfId="39030" xr:uid="{00000000-0005-0000-0000-0000945B0000}"/>
    <cellStyle name="Header2 3 3 11 3" xfId="24789" xr:uid="{00000000-0005-0000-0000-0000955B0000}"/>
    <cellStyle name="Header2 3 3 11 4" xfId="33879" xr:uid="{00000000-0005-0000-0000-0000965B0000}"/>
    <cellStyle name="Header2 3 3 12" xfId="17517" xr:uid="{00000000-0005-0000-0000-0000975B0000}"/>
    <cellStyle name="Header2 3 3 12 2" xfId="29334" xr:uid="{00000000-0005-0000-0000-0000985B0000}"/>
    <cellStyle name="Header2 3 3 12 2 2" xfId="39333" xr:uid="{00000000-0005-0000-0000-0000995B0000}"/>
    <cellStyle name="Header2 3 3 12 3" xfId="25092" xr:uid="{00000000-0005-0000-0000-00009A5B0000}"/>
    <cellStyle name="Header2 3 3 12 4" xfId="34182" xr:uid="{00000000-0005-0000-0000-00009B5B0000}"/>
    <cellStyle name="Header2 3 3 13" xfId="18418" xr:uid="{00000000-0005-0000-0000-00009C5B0000}"/>
    <cellStyle name="Header2 3 3 13 2" xfId="30235" xr:uid="{00000000-0005-0000-0000-00009D5B0000}"/>
    <cellStyle name="Header2 3 3 13 2 2" xfId="40234" xr:uid="{00000000-0005-0000-0000-00009E5B0000}"/>
    <cellStyle name="Header2 3 3 13 3" xfId="25893" xr:uid="{00000000-0005-0000-0000-00009F5B0000}"/>
    <cellStyle name="Header2 3 3 13 4" xfId="35083" xr:uid="{00000000-0005-0000-0000-0000A05B0000}"/>
    <cellStyle name="Header2 3 3 14" xfId="18715" xr:uid="{00000000-0005-0000-0000-0000A15B0000}"/>
    <cellStyle name="Header2 3 3 14 2" xfId="30532" xr:uid="{00000000-0005-0000-0000-0000A25B0000}"/>
    <cellStyle name="Header2 3 3 14 2 2" xfId="40531" xr:uid="{00000000-0005-0000-0000-0000A35B0000}"/>
    <cellStyle name="Header2 3 3 14 3" xfId="26190" xr:uid="{00000000-0005-0000-0000-0000A45B0000}"/>
    <cellStyle name="Header2 3 3 14 4" xfId="35380" xr:uid="{00000000-0005-0000-0000-0000A55B0000}"/>
    <cellStyle name="Header2 3 3 15" xfId="20199" xr:uid="{00000000-0005-0000-0000-0000A65B0000}"/>
    <cellStyle name="Header2 3 3 15 2" xfId="32016" xr:uid="{00000000-0005-0000-0000-0000A75B0000}"/>
    <cellStyle name="Header2 3 3 15 2 2" xfId="42015" xr:uid="{00000000-0005-0000-0000-0000A85B0000}"/>
    <cellStyle name="Header2 3 3 15 3" xfId="36864" xr:uid="{00000000-0005-0000-0000-0000A95B0000}"/>
    <cellStyle name="Header2 3 3 16" xfId="23210" xr:uid="{00000000-0005-0000-0000-0000AA5B0000}"/>
    <cellStyle name="Header2 3 3 16 2" xfId="21987" xr:uid="{00000000-0005-0000-0000-0000AB5B0000}"/>
    <cellStyle name="Header2 3 3 17" xfId="22604" xr:uid="{00000000-0005-0000-0000-0000AC5B0000}"/>
    <cellStyle name="Header2 3 3 2" xfId="7893" xr:uid="{00000000-0005-0000-0000-0000AD5B0000}"/>
    <cellStyle name="Header2 3 3 2 10" xfId="17215" xr:uid="{00000000-0005-0000-0000-0000AE5B0000}"/>
    <cellStyle name="Header2 3 3 2 10 2" xfId="29032" xr:uid="{00000000-0005-0000-0000-0000AF5B0000}"/>
    <cellStyle name="Header2 3 3 2 10 2 2" xfId="39031" xr:uid="{00000000-0005-0000-0000-0000B05B0000}"/>
    <cellStyle name="Header2 3 3 2 10 3" xfId="24790" xr:uid="{00000000-0005-0000-0000-0000B15B0000}"/>
    <cellStyle name="Header2 3 3 2 10 4" xfId="33880" xr:uid="{00000000-0005-0000-0000-0000B25B0000}"/>
    <cellStyle name="Header2 3 3 2 11" xfId="17518" xr:uid="{00000000-0005-0000-0000-0000B35B0000}"/>
    <cellStyle name="Header2 3 3 2 11 2" xfId="29335" xr:uid="{00000000-0005-0000-0000-0000B45B0000}"/>
    <cellStyle name="Header2 3 3 2 11 2 2" xfId="39334" xr:uid="{00000000-0005-0000-0000-0000B55B0000}"/>
    <cellStyle name="Header2 3 3 2 11 3" xfId="25093" xr:uid="{00000000-0005-0000-0000-0000B65B0000}"/>
    <cellStyle name="Header2 3 3 2 11 4" xfId="34183" xr:uid="{00000000-0005-0000-0000-0000B75B0000}"/>
    <cellStyle name="Header2 3 3 2 12" xfId="18417" xr:uid="{00000000-0005-0000-0000-0000B85B0000}"/>
    <cellStyle name="Header2 3 3 2 12 2" xfId="30234" xr:uid="{00000000-0005-0000-0000-0000B95B0000}"/>
    <cellStyle name="Header2 3 3 2 12 2 2" xfId="40233" xr:uid="{00000000-0005-0000-0000-0000BA5B0000}"/>
    <cellStyle name="Header2 3 3 2 12 3" xfId="25892" xr:uid="{00000000-0005-0000-0000-0000BB5B0000}"/>
    <cellStyle name="Header2 3 3 2 12 4" xfId="35082" xr:uid="{00000000-0005-0000-0000-0000BC5B0000}"/>
    <cellStyle name="Header2 3 3 2 13" xfId="18852" xr:uid="{00000000-0005-0000-0000-0000BD5B0000}"/>
    <cellStyle name="Header2 3 3 2 13 2" xfId="30669" xr:uid="{00000000-0005-0000-0000-0000BE5B0000}"/>
    <cellStyle name="Header2 3 3 2 13 2 2" xfId="40668" xr:uid="{00000000-0005-0000-0000-0000BF5B0000}"/>
    <cellStyle name="Header2 3 3 2 13 3" xfId="26327" xr:uid="{00000000-0005-0000-0000-0000C05B0000}"/>
    <cellStyle name="Header2 3 3 2 13 4" xfId="35517" xr:uid="{00000000-0005-0000-0000-0000C15B0000}"/>
    <cellStyle name="Header2 3 3 2 14" xfId="20299" xr:uid="{00000000-0005-0000-0000-0000C25B0000}"/>
    <cellStyle name="Header2 3 3 2 14 2" xfId="32116" xr:uid="{00000000-0005-0000-0000-0000C35B0000}"/>
    <cellStyle name="Header2 3 3 2 14 2 2" xfId="42115" xr:uid="{00000000-0005-0000-0000-0000C45B0000}"/>
    <cellStyle name="Header2 3 3 2 14 3" xfId="36964" xr:uid="{00000000-0005-0000-0000-0000C55B0000}"/>
    <cellStyle name="Header2 3 3 2 15" xfId="23209" xr:uid="{00000000-0005-0000-0000-0000C65B0000}"/>
    <cellStyle name="Header2 3 3 2 15 2" xfId="21225" xr:uid="{00000000-0005-0000-0000-0000C75B0000}"/>
    <cellStyle name="Header2 3 3 2 16" xfId="22603" xr:uid="{00000000-0005-0000-0000-0000C85B0000}"/>
    <cellStyle name="Header2 3 3 2 2" xfId="7894" xr:uid="{00000000-0005-0000-0000-0000C95B0000}"/>
    <cellStyle name="Header2 3 3 2 2 10" xfId="17216" xr:uid="{00000000-0005-0000-0000-0000CA5B0000}"/>
    <cellStyle name="Header2 3 3 2 2 10 2" xfId="29033" xr:uid="{00000000-0005-0000-0000-0000CB5B0000}"/>
    <cellStyle name="Header2 3 3 2 2 10 2 2" xfId="39032" xr:uid="{00000000-0005-0000-0000-0000CC5B0000}"/>
    <cellStyle name="Header2 3 3 2 2 10 3" xfId="24791" xr:uid="{00000000-0005-0000-0000-0000CD5B0000}"/>
    <cellStyle name="Header2 3 3 2 2 10 4" xfId="33881" xr:uid="{00000000-0005-0000-0000-0000CE5B0000}"/>
    <cellStyle name="Header2 3 3 2 2 11" xfId="17519" xr:uid="{00000000-0005-0000-0000-0000CF5B0000}"/>
    <cellStyle name="Header2 3 3 2 2 11 2" xfId="29336" xr:uid="{00000000-0005-0000-0000-0000D05B0000}"/>
    <cellStyle name="Header2 3 3 2 2 11 2 2" xfId="39335" xr:uid="{00000000-0005-0000-0000-0000D15B0000}"/>
    <cellStyle name="Header2 3 3 2 2 11 3" xfId="25094" xr:uid="{00000000-0005-0000-0000-0000D25B0000}"/>
    <cellStyle name="Header2 3 3 2 2 11 4" xfId="34184" xr:uid="{00000000-0005-0000-0000-0000D35B0000}"/>
    <cellStyle name="Header2 3 3 2 2 12" xfId="18416" xr:uid="{00000000-0005-0000-0000-0000D45B0000}"/>
    <cellStyle name="Header2 3 3 2 2 12 2" xfId="30233" xr:uid="{00000000-0005-0000-0000-0000D55B0000}"/>
    <cellStyle name="Header2 3 3 2 2 12 2 2" xfId="40232" xr:uid="{00000000-0005-0000-0000-0000D65B0000}"/>
    <cellStyle name="Header2 3 3 2 2 12 3" xfId="25891" xr:uid="{00000000-0005-0000-0000-0000D75B0000}"/>
    <cellStyle name="Header2 3 3 2 2 12 4" xfId="35081" xr:uid="{00000000-0005-0000-0000-0000D85B0000}"/>
    <cellStyle name="Header2 3 3 2 2 13" xfId="18714" xr:uid="{00000000-0005-0000-0000-0000D95B0000}"/>
    <cellStyle name="Header2 3 3 2 2 13 2" xfId="30531" xr:uid="{00000000-0005-0000-0000-0000DA5B0000}"/>
    <cellStyle name="Header2 3 3 2 2 13 2 2" xfId="40530" xr:uid="{00000000-0005-0000-0000-0000DB5B0000}"/>
    <cellStyle name="Header2 3 3 2 2 13 3" xfId="26189" xr:uid="{00000000-0005-0000-0000-0000DC5B0000}"/>
    <cellStyle name="Header2 3 3 2 2 13 4" xfId="35379" xr:uid="{00000000-0005-0000-0000-0000DD5B0000}"/>
    <cellStyle name="Header2 3 3 2 2 14" xfId="18261" xr:uid="{00000000-0005-0000-0000-0000DE5B0000}"/>
    <cellStyle name="Header2 3 3 2 2 14 2" xfId="30078" xr:uid="{00000000-0005-0000-0000-0000DF5B0000}"/>
    <cellStyle name="Header2 3 3 2 2 14 2 2" xfId="40077" xr:uid="{00000000-0005-0000-0000-0000E05B0000}"/>
    <cellStyle name="Header2 3 3 2 2 14 3" xfId="34926" xr:uid="{00000000-0005-0000-0000-0000E15B0000}"/>
    <cellStyle name="Header2 3 3 2 2 15" xfId="23208" xr:uid="{00000000-0005-0000-0000-0000E25B0000}"/>
    <cellStyle name="Header2 3 3 2 2 15 2" xfId="21988" xr:uid="{00000000-0005-0000-0000-0000E35B0000}"/>
    <cellStyle name="Header2 3 3 2 2 16" xfId="22602" xr:uid="{00000000-0005-0000-0000-0000E45B0000}"/>
    <cellStyle name="Header2 3 3 2 2 2" xfId="7895" xr:uid="{00000000-0005-0000-0000-0000E55B0000}"/>
    <cellStyle name="Header2 3 3 2 2 2 10" xfId="18713" xr:uid="{00000000-0005-0000-0000-0000E65B0000}"/>
    <cellStyle name="Header2 3 3 2 2 2 10 2" xfId="30530" xr:uid="{00000000-0005-0000-0000-0000E75B0000}"/>
    <cellStyle name="Header2 3 3 2 2 2 10 2 2" xfId="40529" xr:uid="{00000000-0005-0000-0000-0000E85B0000}"/>
    <cellStyle name="Header2 3 3 2 2 2 10 3" xfId="26188" xr:uid="{00000000-0005-0000-0000-0000E95B0000}"/>
    <cellStyle name="Header2 3 3 2 2 2 10 4" xfId="35378" xr:uid="{00000000-0005-0000-0000-0000EA5B0000}"/>
    <cellStyle name="Header2 3 3 2 2 2 11" xfId="20198" xr:uid="{00000000-0005-0000-0000-0000EB5B0000}"/>
    <cellStyle name="Header2 3 3 2 2 2 11 2" xfId="32015" xr:uid="{00000000-0005-0000-0000-0000EC5B0000}"/>
    <cellStyle name="Header2 3 3 2 2 2 11 2 2" xfId="42014" xr:uid="{00000000-0005-0000-0000-0000ED5B0000}"/>
    <cellStyle name="Header2 3 3 2 2 2 11 3" xfId="36863" xr:uid="{00000000-0005-0000-0000-0000EE5B0000}"/>
    <cellStyle name="Header2 3 3 2 2 2 12" xfId="23207" xr:uid="{00000000-0005-0000-0000-0000EF5B0000}"/>
    <cellStyle name="Header2 3 3 2 2 2 12 2" xfId="21226" xr:uid="{00000000-0005-0000-0000-0000F05B0000}"/>
    <cellStyle name="Header2 3 3 2 2 2 13" xfId="22601" xr:uid="{00000000-0005-0000-0000-0000F15B0000}"/>
    <cellStyle name="Header2 3 3 2 2 2 2" xfId="15702" xr:uid="{00000000-0005-0000-0000-0000F25B0000}"/>
    <cellStyle name="Header2 3 3 2 2 2 2 2" xfId="19091" xr:uid="{00000000-0005-0000-0000-0000F35B0000}"/>
    <cellStyle name="Header2 3 3 2 2 2 2 2 2" xfId="30908" xr:uid="{00000000-0005-0000-0000-0000F45B0000}"/>
    <cellStyle name="Header2 3 3 2 2 2 2 2 2 2" xfId="40907" xr:uid="{00000000-0005-0000-0000-0000F55B0000}"/>
    <cellStyle name="Header2 3 3 2 2 2 2 2 3" xfId="26566" xr:uid="{00000000-0005-0000-0000-0000F65B0000}"/>
    <cellStyle name="Header2 3 3 2 2 2 2 2 4" xfId="35756" xr:uid="{00000000-0005-0000-0000-0000F75B0000}"/>
    <cellStyle name="Header2 3 3 2 2 2 2 3" xfId="19697" xr:uid="{00000000-0005-0000-0000-0000F85B0000}"/>
    <cellStyle name="Header2 3 3 2 2 2 2 3 2" xfId="31514" xr:uid="{00000000-0005-0000-0000-0000F95B0000}"/>
    <cellStyle name="Header2 3 3 2 2 2 2 3 2 2" xfId="41513" xr:uid="{00000000-0005-0000-0000-0000FA5B0000}"/>
    <cellStyle name="Header2 3 3 2 2 2 2 3 3" xfId="27172" xr:uid="{00000000-0005-0000-0000-0000FB5B0000}"/>
    <cellStyle name="Header2 3 3 2 2 2 2 3 4" xfId="36362" xr:uid="{00000000-0005-0000-0000-0000FC5B0000}"/>
    <cellStyle name="Header2 3 3 2 2 2 2 4" xfId="17988" xr:uid="{00000000-0005-0000-0000-0000FD5B0000}"/>
    <cellStyle name="Header2 3 3 2 2 2 2 4 2" xfId="29805" xr:uid="{00000000-0005-0000-0000-0000FE5B0000}"/>
    <cellStyle name="Header2 3 3 2 2 2 2 4 2 2" xfId="39804" xr:uid="{00000000-0005-0000-0000-0000FF5B0000}"/>
    <cellStyle name="Header2 3 3 2 2 2 2 4 3" xfId="25563" xr:uid="{00000000-0005-0000-0000-0000005C0000}"/>
    <cellStyle name="Header2 3 3 2 2 2 2 4 4" xfId="34653" xr:uid="{00000000-0005-0000-0000-0000015C0000}"/>
    <cellStyle name="Header2 3 3 2 2 2 2 5" xfId="20506" xr:uid="{00000000-0005-0000-0000-0000025C0000}"/>
    <cellStyle name="Header2 3 3 2 2 2 2 5 2" xfId="32323" xr:uid="{00000000-0005-0000-0000-0000035C0000}"/>
    <cellStyle name="Header2 3 3 2 2 2 2 5 2 2" xfId="42322" xr:uid="{00000000-0005-0000-0000-0000045C0000}"/>
    <cellStyle name="Header2 3 3 2 2 2 2 5 3" xfId="37171" xr:uid="{00000000-0005-0000-0000-0000055C0000}"/>
    <cellStyle name="Header2 3 3 2 2 2 2 6" xfId="23580" xr:uid="{00000000-0005-0000-0000-0000065C0000}"/>
    <cellStyle name="Header2 3 3 2 2 2 2 6 2" xfId="21015" xr:uid="{00000000-0005-0000-0000-0000075C0000}"/>
    <cellStyle name="Header2 3 3 2 2 2 2 7" xfId="22833" xr:uid="{00000000-0005-0000-0000-0000085C0000}"/>
    <cellStyle name="Header2 3 3 2 2 2 2 7 2" xfId="21397" xr:uid="{00000000-0005-0000-0000-0000095C0000}"/>
    <cellStyle name="Header2 3 3 2 2 2 2 8" xfId="22440" xr:uid="{00000000-0005-0000-0000-00000A5C0000}"/>
    <cellStyle name="Header2 3 3 2 2 2 3" xfId="16283" xr:uid="{00000000-0005-0000-0000-00000B5C0000}"/>
    <cellStyle name="Header2 3 3 2 2 2 3 2" xfId="19389" xr:uid="{00000000-0005-0000-0000-00000C5C0000}"/>
    <cellStyle name="Header2 3 3 2 2 2 3 2 2" xfId="31206" xr:uid="{00000000-0005-0000-0000-00000D5C0000}"/>
    <cellStyle name="Header2 3 3 2 2 2 3 2 2 2" xfId="41205" xr:uid="{00000000-0005-0000-0000-00000E5C0000}"/>
    <cellStyle name="Header2 3 3 2 2 2 3 2 3" xfId="26864" xr:uid="{00000000-0005-0000-0000-00000F5C0000}"/>
    <cellStyle name="Header2 3 3 2 2 2 3 2 4" xfId="36054" xr:uid="{00000000-0005-0000-0000-0000105C0000}"/>
    <cellStyle name="Header2 3 3 2 2 2 3 3" xfId="19995" xr:uid="{00000000-0005-0000-0000-0000115C0000}"/>
    <cellStyle name="Header2 3 3 2 2 2 3 3 2" xfId="31812" xr:uid="{00000000-0005-0000-0000-0000125C0000}"/>
    <cellStyle name="Header2 3 3 2 2 2 3 3 2 2" xfId="41811" xr:uid="{00000000-0005-0000-0000-0000135C0000}"/>
    <cellStyle name="Header2 3 3 2 2 2 3 3 3" xfId="27470" xr:uid="{00000000-0005-0000-0000-0000145C0000}"/>
    <cellStyle name="Header2 3 3 2 2 2 3 3 4" xfId="36660" xr:uid="{00000000-0005-0000-0000-0000155C0000}"/>
    <cellStyle name="Header2 3 3 2 2 2 3 4" xfId="17780" xr:uid="{00000000-0005-0000-0000-0000165C0000}"/>
    <cellStyle name="Header2 3 3 2 2 2 3 4 2" xfId="29597" xr:uid="{00000000-0005-0000-0000-0000175C0000}"/>
    <cellStyle name="Header2 3 3 2 2 2 3 4 2 2" xfId="39596" xr:uid="{00000000-0005-0000-0000-0000185C0000}"/>
    <cellStyle name="Header2 3 3 2 2 2 3 4 3" xfId="25355" xr:uid="{00000000-0005-0000-0000-0000195C0000}"/>
    <cellStyle name="Header2 3 3 2 2 2 3 4 4" xfId="34445" xr:uid="{00000000-0005-0000-0000-00001A5C0000}"/>
    <cellStyle name="Header2 3 3 2 2 2 3 5" xfId="20804" xr:uid="{00000000-0005-0000-0000-00001B5C0000}"/>
    <cellStyle name="Header2 3 3 2 2 2 3 5 2" xfId="32621" xr:uid="{00000000-0005-0000-0000-00001C5C0000}"/>
    <cellStyle name="Header2 3 3 2 2 2 3 5 2 2" xfId="42620" xr:uid="{00000000-0005-0000-0000-00001D5C0000}"/>
    <cellStyle name="Header2 3 3 2 2 2 3 5 3" xfId="37469" xr:uid="{00000000-0005-0000-0000-00001E5C0000}"/>
    <cellStyle name="Header2 3 3 2 2 2 3 6" xfId="28100" xr:uid="{00000000-0005-0000-0000-00001F5C0000}"/>
    <cellStyle name="Header2 3 3 2 2 2 3 6 2" xfId="38099" xr:uid="{00000000-0005-0000-0000-0000205C0000}"/>
    <cellStyle name="Header2 3 3 2 2 2 3 7" xfId="21537" xr:uid="{00000000-0005-0000-0000-0000215C0000}"/>
    <cellStyle name="Header2 3 3 2 2 2 4" xfId="15990" xr:uid="{00000000-0005-0000-0000-0000225C0000}"/>
    <cellStyle name="Header2 3 3 2 2 2 4 2" xfId="27807" xr:uid="{00000000-0005-0000-0000-0000235C0000}"/>
    <cellStyle name="Header2 3 3 2 2 2 4 2 2" xfId="37806" xr:uid="{00000000-0005-0000-0000-0000245C0000}"/>
    <cellStyle name="Header2 3 3 2 2 2 4 3" xfId="23868" xr:uid="{00000000-0005-0000-0000-0000255C0000}"/>
    <cellStyle name="Header2 3 3 2 2 2 4 4" xfId="32958" xr:uid="{00000000-0005-0000-0000-0000265C0000}"/>
    <cellStyle name="Header2 3 3 2 2 2 5" xfId="16567" xr:uid="{00000000-0005-0000-0000-0000275C0000}"/>
    <cellStyle name="Header2 3 3 2 2 2 5 2" xfId="28384" xr:uid="{00000000-0005-0000-0000-0000285C0000}"/>
    <cellStyle name="Header2 3 3 2 2 2 5 2 2" xfId="38383" xr:uid="{00000000-0005-0000-0000-0000295C0000}"/>
    <cellStyle name="Header2 3 3 2 2 2 5 3" xfId="24142" xr:uid="{00000000-0005-0000-0000-00002A5C0000}"/>
    <cellStyle name="Header2 3 3 2 2 2 5 4" xfId="33232" xr:uid="{00000000-0005-0000-0000-00002B5C0000}"/>
    <cellStyle name="Header2 3 3 2 2 2 6" xfId="16865" xr:uid="{00000000-0005-0000-0000-00002C5C0000}"/>
    <cellStyle name="Header2 3 3 2 2 2 6 2" xfId="28682" xr:uid="{00000000-0005-0000-0000-00002D5C0000}"/>
    <cellStyle name="Header2 3 3 2 2 2 6 2 2" xfId="38681" xr:uid="{00000000-0005-0000-0000-00002E5C0000}"/>
    <cellStyle name="Header2 3 3 2 2 2 6 3" xfId="24440" xr:uid="{00000000-0005-0000-0000-00002F5C0000}"/>
    <cellStyle name="Header2 3 3 2 2 2 6 4" xfId="33530" xr:uid="{00000000-0005-0000-0000-0000305C0000}"/>
    <cellStyle name="Header2 3 3 2 2 2 7" xfId="17217" xr:uid="{00000000-0005-0000-0000-0000315C0000}"/>
    <cellStyle name="Header2 3 3 2 2 2 7 2" xfId="29034" xr:uid="{00000000-0005-0000-0000-0000325C0000}"/>
    <cellStyle name="Header2 3 3 2 2 2 7 2 2" xfId="39033" xr:uid="{00000000-0005-0000-0000-0000335C0000}"/>
    <cellStyle name="Header2 3 3 2 2 2 7 3" xfId="24792" xr:uid="{00000000-0005-0000-0000-0000345C0000}"/>
    <cellStyle name="Header2 3 3 2 2 2 7 4" xfId="33882" xr:uid="{00000000-0005-0000-0000-0000355C0000}"/>
    <cellStyle name="Header2 3 3 2 2 2 8" xfId="17520" xr:uid="{00000000-0005-0000-0000-0000365C0000}"/>
    <cellStyle name="Header2 3 3 2 2 2 8 2" xfId="29337" xr:uid="{00000000-0005-0000-0000-0000375C0000}"/>
    <cellStyle name="Header2 3 3 2 2 2 8 2 2" xfId="39336" xr:uid="{00000000-0005-0000-0000-0000385C0000}"/>
    <cellStyle name="Header2 3 3 2 2 2 8 3" xfId="25095" xr:uid="{00000000-0005-0000-0000-0000395C0000}"/>
    <cellStyle name="Header2 3 3 2 2 2 8 4" xfId="34185" xr:uid="{00000000-0005-0000-0000-00003A5C0000}"/>
    <cellStyle name="Header2 3 3 2 2 2 9" xfId="18415" xr:uid="{00000000-0005-0000-0000-00003B5C0000}"/>
    <cellStyle name="Header2 3 3 2 2 2 9 2" xfId="30232" xr:uid="{00000000-0005-0000-0000-00003C5C0000}"/>
    <cellStyle name="Header2 3 3 2 2 2 9 2 2" xfId="40231" xr:uid="{00000000-0005-0000-0000-00003D5C0000}"/>
    <cellStyle name="Header2 3 3 2 2 2 9 3" xfId="25890" xr:uid="{00000000-0005-0000-0000-00003E5C0000}"/>
    <cellStyle name="Header2 3 3 2 2 2 9 4" xfId="35080" xr:uid="{00000000-0005-0000-0000-00003F5C0000}"/>
    <cellStyle name="Header2 3 3 2 2 3" xfId="7896" xr:uid="{00000000-0005-0000-0000-0000405C0000}"/>
    <cellStyle name="Header2 3 3 2 2 3 10" xfId="18712" xr:uid="{00000000-0005-0000-0000-0000415C0000}"/>
    <cellStyle name="Header2 3 3 2 2 3 10 2" xfId="30529" xr:uid="{00000000-0005-0000-0000-0000425C0000}"/>
    <cellStyle name="Header2 3 3 2 2 3 10 2 2" xfId="40528" xr:uid="{00000000-0005-0000-0000-0000435C0000}"/>
    <cellStyle name="Header2 3 3 2 2 3 10 3" xfId="26187" xr:uid="{00000000-0005-0000-0000-0000445C0000}"/>
    <cellStyle name="Header2 3 3 2 2 3 10 4" xfId="35377" xr:uid="{00000000-0005-0000-0000-0000455C0000}"/>
    <cellStyle name="Header2 3 3 2 2 3 11" xfId="20298" xr:uid="{00000000-0005-0000-0000-0000465C0000}"/>
    <cellStyle name="Header2 3 3 2 2 3 11 2" xfId="32115" xr:uid="{00000000-0005-0000-0000-0000475C0000}"/>
    <cellStyle name="Header2 3 3 2 2 3 11 2 2" xfId="42114" xr:uid="{00000000-0005-0000-0000-0000485C0000}"/>
    <cellStyle name="Header2 3 3 2 2 3 11 3" xfId="36963" xr:uid="{00000000-0005-0000-0000-0000495C0000}"/>
    <cellStyle name="Header2 3 3 2 2 3 12" xfId="23206" xr:uid="{00000000-0005-0000-0000-00004A5C0000}"/>
    <cellStyle name="Header2 3 3 2 2 3 12 2" xfId="21989" xr:uid="{00000000-0005-0000-0000-00004B5C0000}"/>
    <cellStyle name="Header2 3 3 2 2 3 13" xfId="22600" xr:uid="{00000000-0005-0000-0000-00004C5C0000}"/>
    <cellStyle name="Header2 3 3 2 2 3 2" xfId="15703" xr:uid="{00000000-0005-0000-0000-00004D5C0000}"/>
    <cellStyle name="Header2 3 3 2 2 3 2 2" xfId="19090" xr:uid="{00000000-0005-0000-0000-00004E5C0000}"/>
    <cellStyle name="Header2 3 3 2 2 3 2 2 2" xfId="30907" xr:uid="{00000000-0005-0000-0000-00004F5C0000}"/>
    <cellStyle name="Header2 3 3 2 2 3 2 2 2 2" xfId="40906" xr:uid="{00000000-0005-0000-0000-0000505C0000}"/>
    <cellStyle name="Header2 3 3 2 2 3 2 2 3" xfId="26565" xr:uid="{00000000-0005-0000-0000-0000515C0000}"/>
    <cellStyle name="Header2 3 3 2 2 3 2 2 4" xfId="35755" xr:uid="{00000000-0005-0000-0000-0000525C0000}"/>
    <cellStyle name="Header2 3 3 2 2 3 2 3" xfId="19696" xr:uid="{00000000-0005-0000-0000-0000535C0000}"/>
    <cellStyle name="Header2 3 3 2 2 3 2 3 2" xfId="31513" xr:uid="{00000000-0005-0000-0000-0000545C0000}"/>
    <cellStyle name="Header2 3 3 2 2 3 2 3 2 2" xfId="41512" xr:uid="{00000000-0005-0000-0000-0000555C0000}"/>
    <cellStyle name="Header2 3 3 2 2 3 2 3 3" xfId="27171" xr:uid="{00000000-0005-0000-0000-0000565C0000}"/>
    <cellStyle name="Header2 3 3 2 2 3 2 3 4" xfId="36361" xr:uid="{00000000-0005-0000-0000-0000575C0000}"/>
    <cellStyle name="Header2 3 3 2 2 3 2 4" xfId="17989" xr:uid="{00000000-0005-0000-0000-0000585C0000}"/>
    <cellStyle name="Header2 3 3 2 2 3 2 4 2" xfId="29806" xr:uid="{00000000-0005-0000-0000-0000595C0000}"/>
    <cellStyle name="Header2 3 3 2 2 3 2 4 2 2" xfId="39805" xr:uid="{00000000-0005-0000-0000-00005A5C0000}"/>
    <cellStyle name="Header2 3 3 2 2 3 2 4 3" xfId="25564" xr:uid="{00000000-0005-0000-0000-00005B5C0000}"/>
    <cellStyle name="Header2 3 3 2 2 3 2 4 4" xfId="34654" xr:uid="{00000000-0005-0000-0000-00005C5C0000}"/>
    <cellStyle name="Header2 3 3 2 2 3 2 5" xfId="20505" xr:uid="{00000000-0005-0000-0000-00005D5C0000}"/>
    <cellStyle name="Header2 3 3 2 2 3 2 5 2" xfId="32322" xr:uid="{00000000-0005-0000-0000-00005E5C0000}"/>
    <cellStyle name="Header2 3 3 2 2 3 2 5 2 2" xfId="42321" xr:uid="{00000000-0005-0000-0000-00005F5C0000}"/>
    <cellStyle name="Header2 3 3 2 2 3 2 5 3" xfId="37170" xr:uid="{00000000-0005-0000-0000-0000605C0000}"/>
    <cellStyle name="Header2 3 3 2 2 3 2 6" xfId="23581" xr:uid="{00000000-0005-0000-0000-0000615C0000}"/>
    <cellStyle name="Header2 3 3 2 2 3 2 6 2" xfId="21826" xr:uid="{00000000-0005-0000-0000-0000625C0000}"/>
    <cellStyle name="Header2 3 3 2 2 3 2 7" xfId="22990" xr:uid="{00000000-0005-0000-0000-0000635C0000}"/>
    <cellStyle name="Header2 3 3 2 2 3 2 7 2" xfId="22110" xr:uid="{00000000-0005-0000-0000-0000645C0000}"/>
    <cellStyle name="Header2 3 3 2 2 3 2 8" xfId="21656" xr:uid="{00000000-0005-0000-0000-0000655C0000}"/>
    <cellStyle name="Header2 3 3 2 2 3 3" xfId="16284" xr:uid="{00000000-0005-0000-0000-0000665C0000}"/>
    <cellStyle name="Header2 3 3 2 2 3 3 2" xfId="19388" xr:uid="{00000000-0005-0000-0000-0000675C0000}"/>
    <cellStyle name="Header2 3 3 2 2 3 3 2 2" xfId="31205" xr:uid="{00000000-0005-0000-0000-0000685C0000}"/>
    <cellStyle name="Header2 3 3 2 2 3 3 2 2 2" xfId="41204" xr:uid="{00000000-0005-0000-0000-0000695C0000}"/>
    <cellStyle name="Header2 3 3 2 2 3 3 2 3" xfId="26863" xr:uid="{00000000-0005-0000-0000-00006A5C0000}"/>
    <cellStyle name="Header2 3 3 2 2 3 3 2 4" xfId="36053" xr:uid="{00000000-0005-0000-0000-00006B5C0000}"/>
    <cellStyle name="Header2 3 3 2 2 3 3 3" xfId="19994" xr:uid="{00000000-0005-0000-0000-00006C5C0000}"/>
    <cellStyle name="Header2 3 3 2 2 3 3 3 2" xfId="31811" xr:uid="{00000000-0005-0000-0000-00006D5C0000}"/>
    <cellStyle name="Header2 3 3 2 2 3 3 3 2 2" xfId="41810" xr:uid="{00000000-0005-0000-0000-00006E5C0000}"/>
    <cellStyle name="Header2 3 3 2 2 3 3 3 3" xfId="27469" xr:uid="{00000000-0005-0000-0000-00006F5C0000}"/>
    <cellStyle name="Header2 3 3 2 2 3 3 3 4" xfId="36659" xr:uid="{00000000-0005-0000-0000-0000705C0000}"/>
    <cellStyle name="Header2 3 3 2 2 3 3 4" xfId="18089" xr:uid="{00000000-0005-0000-0000-0000715C0000}"/>
    <cellStyle name="Header2 3 3 2 2 3 3 4 2" xfId="29906" xr:uid="{00000000-0005-0000-0000-0000725C0000}"/>
    <cellStyle name="Header2 3 3 2 2 3 3 4 2 2" xfId="39905" xr:uid="{00000000-0005-0000-0000-0000735C0000}"/>
    <cellStyle name="Header2 3 3 2 2 3 3 4 3" xfId="25664" xr:uid="{00000000-0005-0000-0000-0000745C0000}"/>
    <cellStyle name="Header2 3 3 2 2 3 3 4 4" xfId="34754" xr:uid="{00000000-0005-0000-0000-0000755C0000}"/>
    <cellStyle name="Header2 3 3 2 2 3 3 5" xfId="20803" xr:uid="{00000000-0005-0000-0000-0000765C0000}"/>
    <cellStyle name="Header2 3 3 2 2 3 3 5 2" xfId="32620" xr:uid="{00000000-0005-0000-0000-0000775C0000}"/>
    <cellStyle name="Header2 3 3 2 2 3 3 5 2 2" xfId="42619" xr:uid="{00000000-0005-0000-0000-0000785C0000}"/>
    <cellStyle name="Header2 3 3 2 2 3 3 5 3" xfId="37468" xr:uid="{00000000-0005-0000-0000-0000795C0000}"/>
    <cellStyle name="Header2 3 3 2 2 3 3 6" xfId="28101" xr:uid="{00000000-0005-0000-0000-00007A5C0000}"/>
    <cellStyle name="Header2 3 3 2 2 3 3 6 2" xfId="38100" xr:uid="{00000000-0005-0000-0000-00007B5C0000}"/>
    <cellStyle name="Header2 3 3 2 2 3 3 7" xfId="21538" xr:uid="{00000000-0005-0000-0000-00007C5C0000}"/>
    <cellStyle name="Header2 3 3 2 2 3 4" xfId="15991" xr:uid="{00000000-0005-0000-0000-00007D5C0000}"/>
    <cellStyle name="Header2 3 3 2 2 3 4 2" xfId="27808" xr:uid="{00000000-0005-0000-0000-00007E5C0000}"/>
    <cellStyle name="Header2 3 3 2 2 3 4 2 2" xfId="37807" xr:uid="{00000000-0005-0000-0000-00007F5C0000}"/>
    <cellStyle name="Header2 3 3 2 2 3 4 3" xfId="23869" xr:uid="{00000000-0005-0000-0000-0000805C0000}"/>
    <cellStyle name="Header2 3 3 2 2 3 4 4" xfId="32959" xr:uid="{00000000-0005-0000-0000-0000815C0000}"/>
    <cellStyle name="Header2 3 3 2 2 3 5" xfId="16566" xr:uid="{00000000-0005-0000-0000-0000825C0000}"/>
    <cellStyle name="Header2 3 3 2 2 3 5 2" xfId="28383" xr:uid="{00000000-0005-0000-0000-0000835C0000}"/>
    <cellStyle name="Header2 3 3 2 2 3 5 2 2" xfId="38382" xr:uid="{00000000-0005-0000-0000-0000845C0000}"/>
    <cellStyle name="Header2 3 3 2 2 3 5 3" xfId="24141" xr:uid="{00000000-0005-0000-0000-0000855C0000}"/>
    <cellStyle name="Header2 3 3 2 2 3 5 4" xfId="33231" xr:uid="{00000000-0005-0000-0000-0000865C0000}"/>
    <cellStyle name="Header2 3 3 2 2 3 6" xfId="16864" xr:uid="{00000000-0005-0000-0000-0000875C0000}"/>
    <cellStyle name="Header2 3 3 2 2 3 6 2" xfId="28681" xr:uid="{00000000-0005-0000-0000-0000885C0000}"/>
    <cellStyle name="Header2 3 3 2 2 3 6 2 2" xfId="38680" xr:uid="{00000000-0005-0000-0000-0000895C0000}"/>
    <cellStyle name="Header2 3 3 2 2 3 6 3" xfId="24439" xr:uid="{00000000-0005-0000-0000-00008A5C0000}"/>
    <cellStyle name="Header2 3 3 2 2 3 6 4" xfId="33529" xr:uid="{00000000-0005-0000-0000-00008B5C0000}"/>
    <cellStyle name="Header2 3 3 2 2 3 7" xfId="17218" xr:uid="{00000000-0005-0000-0000-00008C5C0000}"/>
    <cellStyle name="Header2 3 3 2 2 3 7 2" xfId="29035" xr:uid="{00000000-0005-0000-0000-00008D5C0000}"/>
    <cellStyle name="Header2 3 3 2 2 3 7 2 2" xfId="39034" xr:uid="{00000000-0005-0000-0000-00008E5C0000}"/>
    <cellStyle name="Header2 3 3 2 2 3 7 3" xfId="24793" xr:uid="{00000000-0005-0000-0000-00008F5C0000}"/>
    <cellStyle name="Header2 3 3 2 2 3 7 4" xfId="33883" xr:uid="{00000000-0005-0000-0000-0000905C0000}"/>
    <cellStyle name="Header2 3 3 2 2 3 8" xfId="17521" xr:uid="{00000000-0005-0000-0000-0000915C0000}"/>
    <cellStyle name="Header2 3 3 2 2 3 8 2" xfId="29338" xr:uid="{00000000-0005-0000-0000-0000925C0000}"/>
    <cellStyle name="Header2 3 3 2 2 3 8 2 2" xfId="39337" xr:uid="{00000000-0005-0000-0000-0000935C0000}"/>
    <cellStyle name="Header2 3 3 2 2 3 8 3" xfId="25096" xr:uid="{00000000-0005-0000-0000-0000945C0000}"/>
    <cellStyle name="Header2 3 3 2 2 3 8 4" xfId="34186" xr:uid="{00000000-0005-0000-0000-0000955C0000}"/>
    <cellStyle name="Header2 3 3 2 2 3 9" xfId="18414" xr:uid="{00000000-0005-0000-0000-0000965C0000}"/>
    <cellStyle name="Header2 3 3 2 2 3 9 2" xfId="30231" xr:uid="{00000000-0005-0000-0000-0000975C0000}"/>
    <cellStyle name="Header2 3 3 2 2 3 9 2 2" xfId="40230" xr:uid="{00000000-0005-0000-0000-0000985C0000}"/>
    <cellStyle name="Header2 3 3 2 2 3 9 3" xfId="25889" xr:uid="{00000000-0005-0000-0000-0000995C0000}"/>
    <cellStyle name="Header2 3 3 2 2 3 9 4" xfId="35079" xr:uid="{00000000-0005-0000-0000-00009A5C0000}"/>
    <cellStyle name="Header2 3 3 2 2 4" xfId="7897" xr:uid="{00000000-0005-0000-0000-00009B5C0000}"/>
    <cellStyle name="Header2 3 3 2 2 4 10" xfId="18711" xr:uid="{00000000-0005-0000-0000-00009C5C0000}"/>
    <cellStyle name="Header2 3 3 2 2 4 10 2" xfId="30528" xr:uid="{00000000-0005-0000-0000-00009D5C0000}"/>
    <cellStyle name="Header2 3 3 2 2 4 10 2 2" xfId="40527" xr:uid="{00000000-0005-0000-0000-00009E5C0000}"/>
    <cellStyle name="Header2 3 3 2 2 4 10 3" xfId="26186" xr:uid="{00000000-0005-0000-0000-00009F5C0000}"/>
    <cellStyle name="Header2 3 3 2 2 4 10 4" xfId="35376" xr:uid="{00000000-0005-0000-0000-0000A05C0000}"/>
    <cellStyle name="Header2 3 3 2 2 4 11" xfId="18262" xr:uid="{00000000-0005-0000-0000-0000A15C0000}"/>
    <cellStyle name="Header2 3 3 2 2 4 11 2" xfId="30079" xr:uid="{00000000-0005-0000-0000-0000A25C0000}"/>
    <cellStyle name="Header2 3 3 2 2 4 11 2 2" xfId="40078" xr:uid="{00000000-0005-0000-0000-0000A35C0000}"/>
    <cellStyle name="Header2 3 3 2 2 4 11 3" xfId="34927" xr:uid="{00000000-0005-0000-0000-0000A45C0000}"/>
    <cellStyle name="Header2 3 3 2 2 4 12" xfId="23205" xr:uid="{00000000-0005-0000-0000-0000A55C0000}"/>
    <cellStyle name="Header2 3 3 2 2 4 12 2" xfId="21990" xr:uid="{00000000-0005-0000-0000-0000A65C0000}"/>
    <cellStyle name="Header2 3 3 2 2 4 13" xfId="22599" xr:uid="{00000000-0005-0000-0000-0000A75C0000}"/>
    <cellStyle name="Header2 3 3 2 2 4 2" xfId="15704" xr:uid="{00000000-0005-0000-0000-0000A85C0000}"/>
    <cellStyle name="Header2 3 3 2 2 4 2 2" xfId="19089" xr:uid="{00000000-0005-0000-0000-0000A95C0000}"/>
    <cellStyle name="Header2 3 3 2 2 4 2 2 2" xfId="30906" xr:uid="{00000000-0005-0000-0000-0000AA5C0000}"/>
    <cellStyle name="Header2 3 3 2 2 4 2 2 2 2" xfId="40905" xr:uid="{00000000-0005-0000-0000-0000AB5C0000}"/>
    <cellStyle name="Header2 3 3 2 2 4 2 2 3" xfId="26564" xr:uid="{00000000-0005-0000-0000-0000AC5C0000}"/>
    <cellStyle name="Header2 3 3 2 2 4 2 2 4" xfId="35754" xr:uid="{00000000-0005-0000-0000-0000AD5C0000}"/>
    <cellStyle name="Header2 3 3 2 2 4 2 3" xfId="19695" xr:uid="{00000000-0005-0000-0000-0000AE5C0000}"/>
    <cellStyle name="Header2 3 3 2 2 4 2 3 2" xfId="31512" xr:uid="{00000000-0005-0000-0000-0000AF5C0000}"/>
    <cellStyle name="Header2 3 3 2 2 4 2 3 2 2" xfId="41511" xr:uid="{00000000-0005-0000-0000-0000B05C0000}"/>
    <cellStyle name="Header2 3 3 2 2 4 2 3 3" xfId="27170" xr:uid="{00000000-0005-0000-0000-0000B15C0000}"/>
    <cellStyle name="Header2 3 3 2 2 4 2 3 4" xfId="36360" xr:uid="{00000000-0005-0000-0000-0000B25C0000}"/>
    <cellStyle name="Header2 3 3 2 2 4 2 4" xfId="17990" xr:uid="{00000000-0005-0000-0000-0000B35C0000}"/>
    <cellStyle name="Header2 3 3 2 2 4 2 4 2" xfId="29807" xr:uid="{00000000-0005-0000-0000-0000B45C0000}"/>
    <cellStyle name="Header2 3 3 2 2 4 2 4 2 2" xfId="39806" xr:uid="{00000000-0005-0000-0000-0000B55C0000}"/>
    <cellStyle name="Header2 3 3 2 2 4 2 4 3" xfId="25565" xr:uid="{00000000-0005-0000-0000-0000B65C0000}"/>
    <cellStyle name="Header2 3 3 2 2 4 2 4 4" xfId="34655" xr:uid="{00000000-0005-0000-0000-0000B75C0000}"/>
    <cellStyle name="Header2 3 3 2 2 4 2 5" xfId="20504" xr:uid="{00000000-0005-0000-0000-0000B85C0000}"/>
    <cellStyle name="Header2 3 3 2 2 4 2 5 2" xfId="32321" xr:uid="{00000000-0005-0000-0000-0000B95C0000}"/>
    <cellStyle name="Header2 3 3 2 2 4 2 5 2 2" xfId="42320" xr:uid="{00000000-0005-0000-0000-0000BA5C0000}"/>
    <cellStyle name="Header2 3 3 2 2 4 2 5 3" xfId="37169" xr:uid="{00000000-0005-0000-0000-0000BB5C0000}"/>
    <cellStyle name="Header2 3 3 2 2 4 2 6" xfId="23582" xr:uid="{00000000-0005-0000-0000-0000BC5C0000}"/>
    <cellStyle name="Header2 3 3 2 2 4 2 6 2" xfId="21825" xr:uid="{00000000-0005-0000-0000-0000BD5C0000}"/>
    <cellStyle name="Header2 3 3 2 2 4 2 7" xfId="22989" xr:uid="{00000000-0005-0000-0000-0000BE5C0000}"/>
    <cellStyle name="Header2 3 3 2 2 4 2 7 2" xfId="21321" xr:uid="{00000000-0005-0000-0000-0000BF5C0000}"/>
    <cellStyle name="Header2 3 3 2 2 4 2 8" xfId="21657" xr:uid="{00000000-0005-0000-0000-0000C05C0000}"/>
    <cellStyle name="Header2 3 3 2 2 4 3" xfId="16285" xr:uid="{00000000-0005-0000-0000-0000C15C0000}"/>
    <cellStyle name="Header2 3 3 2 2 4 3 2" xfId="19387" xr:uid="{00000000-0005-0000-0000-0000C25C0000}"/>
    <cellStyle name="Header2 3 3 2 2 4 3 2 2" xfId="31204" xr:uid="{00000000-0005-0000-0000-0000C35C0000}"/>
    <cellStyle name="Header2 3 3 2 2 4 3 2 2 2" xfId="41203" xr:uid="{00000000-0005-0000-0000-0000C45C0000}"/>
    <cellStyle name="Header2 3 3 2 2 4 3 2 3" xfId="26862" xr:uid="{00000000-0005-0000-0000-0000C55C0000}"/>
    <cellStyle name="Header2 3 3 2 2 4 3 2 4" xfId="36052" xr:uid="{00000000-0005-0000-0000-0000C65C0000}"/>
    <cellStyle name="Header2 3 3 2 2 4 3 3" xfId="19993" xr:uid="{00000000-0005-0000-0000-0000C75C0000}"/>
    <cellStyle name="Header2 3 3 2 2 4 3 3 2" xfId="31810" xr:uid="{00000000-0005-0000-0000-0000C85C0000}"/>
    <cellStyle name="Header2 3 3 2 2 4 3 3 2 2" xfId="41809" xr:uid="{00000000-0005-0000-0000-0000C95C0000}"/>
    <cellStyle name="Header2 3 3 2 2 4 3 3 3" xfId="27468" xr:uid="{00000000-0005-0000-0000-0000CA5C0000}"/>
    <cellStyle name="Header2 3 3 2 2 4 3 3 4" xfId="36658" xr:uid="{00000000-0005-0000-0000-0000CB5C0000}"/>
    <cellStyle name="Header2 3 3 2 2 4 3 4" xfId="17781" xr:uid="{00000000-0005-0000-0000-0000CC5C0000}"/>
    <cellStyle name="Header2 3 3 2 2 4 3 4 2" xfId="29598" xr:uid="{00000000-0005-0000-0000-0000CD5C0000}"/>
    <cellStyle name="Header2 3 3 2 2 4 3 4 2 2" xfId="39597" xr:uid="{00000000-0005-0000-0000-0000CE5C0000}"/>
    <cellStyle name="Header2 3 3 2 2 4 3 4 3" xfId="25356" xr:uid="{00000000-0005-0000-0000-0000CF5C0000}"/>
    <cellStyle name="Header2 3 3 2 2 4 3 4 4" xfId="34446" xr:uid="{00000000-0005-0000-0000-0000D05C0000}"/>
    <cellStyle name="Header2 3 3 2 2 4 3 5" xfId="20802" xr:uid="{00000000-0005-0000-0000-0000D15C0000}"/>
    <cellStyle name="Header2 3 3 2 2 4 3 5 2" xfId="32619" xr:uid="{00000000-0005-0000-0000-0000D25C0000}"/>
    <cellStyle name="Header2 3 3 2 2 4 3 5 2 2" xfId="42618" xr:uid="{00000000-0005-0000-0000-0000D35C0000}"/>
    <cellStyle name="Header2 3 3 2 2 4 3 5 3" xfId="37467" xr:uid="{00000000-0005-0000-0000-0000D45C0000}"/>
    <cellStyle name="Header2 3 3 2 2 4 3 6" xfId="28102" xr:uid="{00000000-0005-0000-0000-0000D55C0000}"/>
    <cellStyle name="Header2 3 3 2 2 4 3 6 2" xfId="38101" xr:uid="{00000000-0005-0000-0000-0000D65C0000}"/>
    <cellStyle name="Header2 3 3 2 2 4 3 7" xfId="22262" xr:uid="{00000000-0005-0000-0000-0000D75C0000}"/>
    <cellStyle name="Header2 3 3 2 2 4 4" xfId="15992" xr:uid="{00000000-0005-0000-0000-0000D85C0000}"/>
    <cellStyle name="Header2 3 3 2 2 4 4 2" xfId="27809" xr:uid="{00000000-0005-0000-0000-0000D95C0000}"/>
    <cellStyle name="Header2 3 3 2 2 4 4 2 2" xfId="37808" xr:uid="{00000000-0005-0000-0000-0000DA5C0000}"/>
    <cellStyle name="Header2 3 3 2 2 4 4 3" xfId="23870" xr:uid="{00000000-0005-0000-0000-0000DB5C0000}"/>
    <cellStyle name="Header2 3 3 2 2 4 4 4" xfId="32960" xr:uid="{00000000-0005-0000-0000-0000DC5C0000}"/>
    <cellStyle name="Header2 3 3 2 2 4 5" xfId="16565" xr:uid="{00000000-0005-0000-0000-0000DD5C0000}"/>
    <cellStyle name="Header2 3 3 2 2 4 5 2" xfId="28382" xr:uid="{00000000-0005-0000-0000-0000DE5C0000}"/>
    <cellStyle name="Header2 3 3 2 2 4 5 2 2" xfId="38381" xr:uid="{00000000-0005-0000-0000-0000DF5C0000}"/>
    <cellStyle name="Header2 3 3 2 2 4 5 3" xfId="24140" xr:uid="{00000000-0005-0000-0000-0000E05C0000}"/>
    <cellStyle name="Header2 3 3 2 2 4 5 4" xfId="33230" xr:uid="{00000000-0005-0000-0000-0000E15C0000}"/>
    <cellStyle name="Header2 3 3 2 2 4 6" xfId="16863" xr:uid="{00000000-0005-0000-0000-0000E25C0000}"/>
    <cellStyle name="Header2 3 3 2 2 4 6 2" xfId="28680" xr:uid="{00000000-0005-0000-0000-0000E35C0000}"/>
    <cellStyle name="Header2 3 3 2 2 4 6 2 2" xfId="38679" xr:uid="{00000000-0005-0000-0000-0000E45C0000}"/>
    <cellStyle name="Header2 3 3 2 2 4 6 3" xfId="24438" xr:uid="{00000000-0005-0000-0000-0000E55C0000}"/>
    <cellStyle name="Header2 3 3 2 2 4 6 4" xfId="33528" xr:uid="{00000000-0005-0000-0000-0000E65C0000}"/>
    <cellStyle name="Header2 3 3 2 2 4 7" xfId="17219" xr:uid="{00000000-0005-0000-0000-0000E75C0000}"/>
    <cellStyle name="Header2 3 3 2 2 4 7 2" xfId="29036" xr:uid="{00000000-0005-0000-0000-0000E85C0000}"/>
    <cellStyle name="Header2 3 3 2 2 4 7 2 2" xfId="39035" xr:uid="{00000000-0005-0000-0000-0000E95C0000}"/>
    <cellStyle name="Header2 3 3 2 2 4 7 3" xfId="24794" xr:uid="{00000000-0005-0000-0000-0000EA5C0000}"/>
    <cellStyle name="Header2 3 3 2 2 4 7 4" xfId="33884" xr:uid="{00000000-0005-0000-0000-0000EB5C0000}"/>
    <cellStyle name="Header2 3 3 2 2 4 8" xfId="17522" xr:uid="{00000000-0005-0000-0000-0000EC5C0000}"/>
    <cellStyle name="Header2 3 3 2 2 4 8 2" xfId="29339" xr:uid="{00000000-0005-0000-0000-0000ED5C0000}"/>
    <cellStyle name="Header2 3 3 2 2 4 8 2 2" xfId="39338" xr:uid="{00000000-0005-0000-0000-0000EE5C0000}"/>
    <cellStyle name="Header2 3 3 2 2 4 8 3" xfId="25097" xr:uid="{00000000-0005-0000-0000-0000EF5C0000}"/>
    <cellStyle name="Header2 3 3 2 2 4 8 4" xfId="34187" xr:uid="{00000000-0005-0000-0000-0000F05C0000}"/>
    <cellStyle name="Header2 3 3 2 2 4 9" xfId="18413" xr:uid="{00000000-0005-0000-0000-0000F15C0000}"/>
    <cellStyle name="Header2 3 3 2 2 4 9 2" xfId="30230" xr:uid="{00000000-0005-0000-0000-0000F25C0000}"/>
    <cellStyle name="Header2 3 3 2 2 4 9 2 2" xfId="40229" xr:uid="{00000000-0005-0000-0000-0000F35C0000}"/>
    <cellStyle name="Header2 3 3 2 2 4 9 3" xfId="25888" xr:uid="{00000000-0005-0000-0000-0000F45C0000}"/>
    <cellStyle name="Header2 3 3 2 2 4 9 4" xfId="35078" xr:uid="{00000000-0005-0000-0000-0000F55C0000}"/>
    <cellStyle name="Header2 3 3 2 2 5" xfId="15701" xr:uid="{00000000-0005-0000-0000-0000F65C0000}"/>
    <cellStyle name="Header2 3 3 2 2 5 2" xfId="19092" xr:uid="{00000000-0005-0000-0000-0000F75C0000}"/>
    <cellStyle name="Header2 3 3 2 2 5 2 2" xfId="30909" xr:uid="{00000000-0005-0000-0000-0000F85C0000}"/>
    <cellStyle name="Header2 3 3 2 2 5 2 2 2" xfId="40908" xr:uid="{00000000-0005-0000-0000-0000F95C0000}"/>
    <cellStyle name="Header2 3 3 2 2 5 2 3" xfId="26567" xr:uid="{00000000-0005-0000-0000-0000FA5C0000}"/>
    <cellStyle name="Header2 3 3 2 2 5 2 4" xfId="35757" xr:uid="{00000000-0005-0000-0000-0000FB5C0000}"/>
    <cellStyle name="Header2 3 3 2 2 5 3" xfId="19698" xr:uid="{00000000-0005-0000-0000-0000FC5C0000}"/>
    <cellStyle name="Header2 3 3 2 2 5 3 2" xfId="31515" xr:uid="{00000000-0005-0000-0000-0000FD5C0000}"/>
    <cellStyle name="Header2 3 3 2 2 5 3 2 2" xfId="41514" xr:uid="{00000000-0005-0000-0000-0000FE5C0000}"/>
    <cellStyle name="Header2 3 3 2 2 5 3 3" xfId="27173" xr:uid="{00000000-0005-0000-0000-0000FF5C0000}"/>
    <cellStyle name="Header2 3 3 2 2 5 3 4" xfId="36363" xr:uid="{00000000-0005-0000-0000-0000005D0000}"/>
    <cellStyle name="Header2 3 3 2 2 5 4" xfId="18922" xr:uid="{00000000-0005-0000-0000-0000015D0000}"/>
    <cellStyle name="Header2 3 3 2 2 5 4 2" xfId="30739" xr:uid="{00000000-0005-0000-0000-0000025D0000}"/>
    <cellStyle name="Header2 3 3 2 2 5 4 2 2" xfId="40738" xr:uid="{00000000-0005-0000-0000-0000035D0000}"/>
    <cellStyle name="Header2 3 3 2 2 5 4 3" xfId="26397" xr:uid="{00000000-0005-0000-0000-0000045D0000}"/>
    <cellStyle name="Header2 3 3 2 2 5 4 4" xfId="35587" xr:uid="{00000000-0005-0000-0000-0000055D0000}"/>
    <cellStyle name="Header2 3 3 2 2 5 5" xfId="20507" xr:uid="{00000000-0005-0000-0000-0000065D0000}"/>
    <cellStyle name="Header2 3 3 2 2 5 5 2" xfId="32324" xr:uid="{00000000-0005-0000-0000-0000075D0000}"/>
    <cellStyle name="Header2 3 3 2 2 5 5 2 2" xfId="42323" xr:uid="{00000000-0005-0000-0000-0000085D0000}"/>
    <cellStyle name="Header2 3 3 2 2 5 5 3" xfId="37172" xr:uid="{00000000-0005-0000-0000-0000095D0000}"/>
    <cellStyle name="Header2 3 3 2 2 5 6" xfId="23579" xr:uid="{00000000-0005-0000-0000-00000A5D0000}"/>
    <cellStyle name="Header2 3 3 2 2 5 6 2" xfId="21827" xr:uid="{00000000-0005-0000-0000-00000B5D0000}"/>
    <cellStyle name="Header2 3 3 2 2 5 7" xfId="22991" xr:uid="{00000000-0005-0000-0000-00000C5D0000}"/>
    <cellStyle name="Header2 3 3 2 2 5 7 2" xfId="21320" xr:uid="{00000000-0005-0000-0000-00000D5D0000}"/>
    <cellStyle name="Header2 3 3 2 2 5 8" xfId="21655" xr:uid="{00000000-0005-0000-0000-00000E5D0000}"/>
    <cellStyle name="Header2 3 3 2 2 6" xfId="16282" xr:uid="{00000000-0005-0000-0000-00000F5D0000}"/>
    <cellStyle name="Header2 3 3 2 2 6 2" xfId="19390" xr:uid="{00000000-0005-0000-0000-0000105D0000}"/>
    <cellStyle name="Header2 3 3 2 2 6 2 2" xfId="31207" xr:uid="{00000000-0005-0000-0000-0000115D0000}"/>
    <cellStyle name="Header2 3 3 2 2 6 2 2 2" xfId="41206" xr:uid="{00000000-0005-0000-0000-0000125D0000}"/>
    <cellStyle name="Header2 3 3 2 2 6 2 3" xfId="26865" xr:uid="{00000000-0005-0000-0000-0000135D0000}"/>
    <cellStyle name="Header2 3 3 2 2 6 2 4" xfId="36055" xr:uid="{00000000-0005-0000-0000-0000145D0000}"/>
    <cellStyle name="Header2 3 3 2 2 6 3" xfId="19996" xr:uid="{00000000-0005-0000-0000-0000155D0000}"/>
    <cellStyle name="Header2 3 3 2 2 6 3 2" xfId="31813" xr:uid="{00000000-0005-0000-0000-0000165D0000}"/>
    <cellStyle name="Header2 3 3 2 2 6 3 2 2" xfId="41812" xr:uid="{00000000-0005-0000-0000-0000175D0000}"/>
    <cellStyle name="Header2 3 3 2 2 6 3 3" xfId="27471" xr:uid="{00000000-0005-0000-0000-0000185D0000}"/>
    <cellStyle name="Header2 3 3 2 2 6 3 4" xfId="36661" xr:uid="{00000000-0005-0000-0000-0000195D0000}"/>
    <cellStyle name="Header2 3 3 2 2 6 4" xfId="17779" xr:uid="{00000000-0005-0000-0000-00001A5D0000}"/>
    <cellStyle name="Header2 3 3 2 2 6 4 2" xfId="29596" xr:uid="{00000000-0005-0000-0000-00001B5D0000}"/>
    <cellStyle name="Header2 3 3 2 2 6 4 2 2" xfId="39595" xr:uid="{00000000-0005-0000-0000-00001C5D0000}"/>
    <cellStyle name="Header2 3 3 2 2 6 4 3" xfId="25354" xr:uid="{00000000-0005-0000-0000-00001D5D0000}"/>
    <cellStyle name="Header2 3 3 2 2 6 4 4" xfId="34444" xr:uid="{00000000-0005-0000-0000-00001E5D0000}"/>
    <cellStyle name="Header2 3 3 2 2 6 5" xfId="20805" xr:uid="{00000000-0005-0000-0000-00001F5D0000}"/>
    <cellStyle name="Header2 3 3 2 2 6 5 2" xfId="32622" xr:uid="{00000000-0005-0000-0000-0000205D0000}"/>
    <cellStyle name="Header2 3 3 2 2 6 5 2 2" xfId="42621" xr:uid="{00000000-0005-0000-0000-0000215D0000}"/>
    <cellStyle name="Header2 3 3 2 2 6 5 3" xfId="37470" xr:uid="{00000000-0005-0000-0000-0000225D0000}"/>
    <cellStyle name="Header2 3 3 2 2 6 6" xfId="28099" xr:uid="{00000000-0005-0000-0000-0000235D0000}"/>
    <cellStyle name="Header2 3 3 2 2 6 6 2" xfId="38098" xr:uid="{00000000-0005-0000-0000-0000245D0000}"/>
    <cellStyle name="Header2 3 3 2 2 6 7" xfId="21536" xr:uid="{00000000-0005-0000-0000-0000255D0000}"/>
    <cellStyle name="Header2 3 3 2 2 7" xfId="15989" xr:uid="{00000000-0005-0000-0000-0000265D0000}"/>
    <cellStyle name="Header2 3 3 2 2 7 2" xfId="27806" xr:uid="{00000000-0005-0000-0000-0000275D0000}"/>
    <cellStyle name="Header2 3 3 2 2 7 2 2" xfId="37805" xr:uid="{00000000-0005-0000-0000-0000285D0000}"/>
    <cellStyle name="Header2 3 3 2 2 7 3" xfId="23867" xr:uid="{00000000-0005-0000-0000-0000295D0000}"/>
    <cellStyle name="Header2 3 3 2 2 7 4" xfId="32957" xr:uid="{00000000-0005-0000-0000-00002A5D0000}"/>
    <cellStyle name="Header2 3 3 2 2 8" xfId="16568" xr:uid="{00000000-0005-0000-0000-00002B5D0000}"/>
    <cellStyle name="Header2 3 3 2 2 8 2" xfId="28385" xr:uid="{00000000-0005-0000-0000-00002C5D0000}"/>
    <cellStyle name="Header2 3 3 2 2 8 2 2" xfId="38384" xr:uid="{00000000-0005-0000-0000-00002D5D0000}"/>
    <cellStyle name="Header2 3 3 2 2 8 3" xfId="24143" xr:uid="{00000000-0005-0000-0000-00002E5D0000}"/>
    <cellStyle name="Header2 3 3 2 2 8 4" xfId="33233" xr:uid="{00000000-0005-0000-0000-00002F5D0000}"/>
    <cellStyle name="Header2 3 3 2 2 9" xfId="16866" xr:uid="{00000000-0005-0000-0000-0000305D0000}"/>
    <cellStyle name="Header2 3 3 2 2 9 2" xfId="28683" xr:uid="{00000000-0005-0000-0000-0000315D0000}"/>
    <cellStyle name="Header2 3 3 2 2 9 2 2" xfId="38682" xr:uid="{00000000-0005-0000-0000-0000325D0000}"/>
    <cellStyle name="Header2 3 3 2 2 9 3" xfId="24441" xr:uid="{00000000-0005-0000-0000-0000335D0000}"/>
    <cellStyle name="Header2 3 3 2 2 9 4" xfId="33531" xr:uid="{00000000-0005-0000-0000-0000345D0000}"/>
    <cellStyle name="Header2 3 3 2 3" xfId="7898" xr:uid="{00000000-0005-0000-0000-0000355D0000}"/>
    <cellStyle name="Header2 3 3 2 3 10" xfId="17220" xr:uid="{00000000-0005-0000-0000-0000365D0000}"/>
    <cellStyle name="Header2 3 3 2 3 10 2" xfId="29037" xr:uid="{00000000-0005-0000-0000-0000375D0000}"/>
    <cellStyle name="Header2 3 3 2 3 10 2 2" xfId="39036" xr:uid="{00000000-0005-0000-0000-0000385D0000}"/>
    <cellStyle name="Header2 3 3 2 3 10 3" xfId="24795" xr:uid="{00000000-0005-0000-0000-0000395D0000}"/>
    <cellStyle name="Header2 3 3 2 3 10 4" xfId="33885" xr:uid="{00000000-0005-0000-0000-00003A5D0000}"/>
    <cellStyle name="Header2 3 3 2 3 11" xfId="17523" xr:uid="{00000000-0005-0000-0000-00003B5D0000}"/>
    <cellStyle name="Header2 3 3 2 3 11 2" xfId="29340" xr:uid="{00000000-0005-0000-0000-00003C5D0000}"/>
    <cellStyle name="Header2 3 3 2 3 11 2 2" xfId="39339" xr:uid="{00000000-0005-0000-0000-00003D5D0000}"/>
    <cellStyle name="Header2 3 3 2 3 11 3" xfId="25098" xr:uid="{00000000-0005-0000-0000-00003E5D0000}"/>
    <cellStyle name="Header2 3 3 2 3 11 4" xfId="34188" xr:uid="{00000000-0005-0000-0000-00003F5D0000}"/>
    <cellStyle name="Header2 3 3 2 3 12" xfId="18412" xr:uid="{00000000-0005-0000-0000-0000405D0000}"/>
    <cellStyle name="Header2 3 3 2 3 12 2" xfId="30229" xr:uid="{00000000-0005-0000-0000-0000415D0000}"/>
    <cellStyle name="Header2 3 3 2 3 12 2 2" xfId="40228" xr:uid="{00000000-0005-0000-0000-0000425D0000}"/>
    <cellStyle name="Header2 3 3 2 3 12 3" xfId="25887" xr:uid="{00000000-0005-0000-0000-0000435D0000}"/>
    <cellStyle name="Header2 3 3 2 3 12 4" xfId="35077" xr:uid="{00000000-0005-0000-0000-0000445D0000}"/>
    <cellStyle name="Header2 3 3 2 3 13" xfId="18710" xr:uid="{00000000-0005-0000-0000-0000455D0000}"/>
    <cellStyle name="Header2 3 3 2 3 13 2" xfId="30527" xr:uid="{00000000-0005-0000-0000-0000465D0000}"/>
    <cellStyle name="Header2 3 3 2 3 13 2 2" xfId="40526" xr:uid="{00000000-0005-0000-0000-0000475D0000}"/>
    <cellStyle name="Header2 3 3 2 3 13 3" xfId="26185" xr:uid="{00000000-0005-0000-0000-0000485D0000}"/>
    <cellStyle name="Header2 3 3 2 3 13 4" xfId="35375" xr:uid="{00000000-0005-0000-0000-0000495D0000}"/>
    <cellStyle name="Header2 3 3 2 3 14" xfId="20197" xr:uid="{00000000-0005-0000-0000-00004A5D0000}"/>
    <cellStyle name="Header2 3 3 2 3 14 2" xfId="32014" xr:uid="{00000000-0005-0000-0000-00004B5D0000}"/>
    <cellStyle name="Header2 3 3 2 3 14 2 2" xfId="42013" xr:uid="{00000000-0005-0000-0000-00004C5D0000}"/>
    <cellStyle name="Header2 3 3 2 3 14 3" xfId="36862" xr:uid="{00000000-0005-0000-0000-00004D5D0000}"/>
    <cellStyle name="Header2 3 3 2 3 15" xfId="23204" xr:uid="{00000000-0005-0000-0000-00004E5D0000}"/>
    <cellStyle name="Header2 3 3 2 3 15 2" xfId="21991" xr:uid="{00000000-0005-0000-0000-00004F5D0000}"/>
    <cellStyle name="Header2 3 3 2 3 16" xfId="22598" xr:uid="{00000000-0005-0000-0000-0000505D0000}"/>
    <cellStyle name="Header2 3 3 2 3 2" xfId="7899" xr:uid="{00000000-0005-0000-0000-0000515D0000}"/>
    <cellStyle name="Header2 3 3 2 3 2 10" xfId="18709" xr:uid="{00000000-0005-0000-0000-0000525D0000}"/>
    <cellStyle name="Header2 3 3 2 3 2 10 2" xfId="30526" xr:uid="{00000000-0005-0000-0000-0000535D0000}"/>
    <cellStyle name="Header2 3 3 2 3 2 10 2 2" xfId="40525" xr:uid="{00000000-0005-0000-0000-0000545D0000}"/>
    <cellStyle name="Header2 3 3 2 3 2 10 3" xfId="26184" xr:uid="{00000000-0005-0000-0000-0000555D0000}"/>
    <cellStyle name="Header2 3 3 2 3 2 10 4" xfId="35374" xr:uid="{00000000-0005-0000-0000-0000565D0000}"/>
    <cellStyle name="Header2 3 3 2 3 2 11" xfId="20297" xr:uid="{00000000-0005-0000-0000-0000575D0000}"/>
    <cellStyle name="Header2 3 3 2 3 2 11 2" xfId="32114" xr:uid="{00000000-0005-0000-0000-0000585D0000}"/>
    <cellStyle name="Header2 3 3 2 3 2 11 2 2" xfId="42113" xr:uid="{00000000-0005-0000-0000-0000595D0000}"/>
    <cellStyle name="Header2 3 3 2 3 2 11 3" xfId="36962" xr:uid="{00000000-0005-0000-0000-00005A5D0000}"/>
    <cellStyle name="Header2 3 3 2 3 2 12" xfId="23203" xr:uid="{00000000-0005-0000-0000-00005B5D0000}"/>
    <cellStyle name="Header2 3 3 2 3 2 12 2" xfId="21227" xr:uid="{00000000-0005-0000-0000-00005C5D0000}"/>
    <cellStyle name="Header2 3 3 2 3 2 13" xfId="22597" xr:uid="{00000000-0005-0000-0000-00005D5D0000}"/>
    <cellStyle name="Header2 3 3 2 3 2 2" xfId="15706" xr:uid="{00000000-0005-0000-0000-00005E5D0000}"/>
    <cellStyle name="Header2 3 3 2 3 2 2 2" xfId="19087" xr:uid="{00000000-0005-0000-0000-00005F5D0000}"/>
    <cellStyle name="Header2 3 3 2 3 2 2 2 2" xfId="30904" xr:uid="{00000000-0005-0000-0000-0000605D0000}"/>
    <cellStyle name="Header2 3 3 2 3 2 2 2 2 2" xfId="40903" xr:uid="{00000000-0005-0000-0000-0000615D0000}"/>
    <cellStyle name="Header2 3 3 2 3 2 2 2 3" xfId="26562" xr:uid="{00000000-0005-0000-0000-0000625D0000}"/>
    <cellStyle name="Header2 3 3 2 3 2 2 2 4" xfId="35752" xr:uid="{00000000-0005-0000-0000-0000635D0000}"/>
    <cellStyle name="Header2 3 3 2 3 2 2 3" xfId="19693" xr:uid="{00000000-0005-0000-0000-0000645D0000}"/>
    <cellStyle name="Header2 3 3 2 3 2 2 3 2" xfId="31510" xr:uid="{00000000-0005-0000-0000-0000655D0000}"/>
    <cellStyle name="Header2 3 3 2 3 2 2 3 2 2" xfId="41509" xr:uid="{00000000-0005-0000-0000-0000665D0000}"/>
    <cellStyle name="Header2 3 3 2 3 2 2 3 3" xfId="27168" xr:uid="{00000000-0005-0000-0000-0000675D0000}"/>
    <cellStyle name="Header2 3 3 2 3 2 2 3 4" xfId="36358" xr:uid="{00000000-0005-0000-0000-0000685D0000}"/>
    <cellStyle name="Header2 3 3 2 3 2 2 4" xfId="17992" xr:uid="{00000000-0005-0000-0000-0000695D0000}"/>
    <cellStyle name="Header2 3 3 2 3 2 2 4 2" xfId="29809" xr:uid="{00000000-0005-0000-0000-00006A5D0000}"/>
    <cellStyle name="Header2 3 3 2 3 2 2 4 2 2" xfId="39808" xr:uid="{00000000-0005-0000-0000-00006B5D0000}"/>
    <cellStyle name="Header2 3 3 2 3 2 2 4 3" xfId="25567" xr:uid="{00000000-0005-0000-0000-00006C5D0000}"/>
    <cellStyle name="Header2 3 3 2 3 2 2 4 4" xfId="34657" xr:uid="{00000000-0005-0000-0000-00006D5D0000}"/>
    <cellStyle name="Header2 3 3 2 3 2 2 5" xfId="20502" xr:uid="{00000000-0005-0000-0000-00006E5D0000}"/>
    <cellStyle name="Header2 3 3 2 3 2 2 5 2" xfId="32319" xr:uid="{00000000-0005-0000-0000-00006F5D0000}"/>
    <cellStyle name="Header2 3 3 2 3 2 2 5 2 2" xfId="42318" xr:uid="{00000000-0005-0000-0000-0000705D0000}"/>
    <cellStyle name="Header2 3 3 2 3 2 2 5 3" xfId="37167" xr:uid="{00000000-0005-0000-0000-0000715D0000}"/>
    <cellStyle name="Header2 3 3 2 3 2 2 6" xfId="23584" xr:uid="{00000000-0005-0000-0000-0000725D0000}"/>
    <cellStyle name="Header2 3 3 2 3 2 2 6 2" xfId="21823" xr:uid="{00000000-0005-0000-0000-0000735D0000}"/>
    <cellStyle name="Header2 3 3 2 3 2 2 7" xfId="22987" xr:uid="{00000000-0005-0000-0000-0000745D0000}"/>
    <cellStyle name="Header2 3 3 2 3 2 2 7 2" xfId="21323" xr:uid="{00000000-0005-0000-0000-0000755D0000}"/>
    <cellStyle name="Header2 3 3 2 3 2 2 8" xfId="22441" xr:uid="{00000000-0005-0000-0000-0000765D0000}"/>
    <cellStyle name="Header2 3 3 2 3 2 3" xfId="16287" xr:uid="{00000000-0005-0000-0000-0000775D0000}"/>
    <cellStyle name="Header2 3 3 2 3 2 3 2" xfId="19385" xr:uid="{00000000-0005-0000-0000-0000785D0000}"/>
    <cellStyle name="Header2 3 3 2 3 2 3 2 2" xfId="31202" xr:uid="{00000000-0005-0000-0000-0000795D0000}"/>
    <cellStyle name="Header2 3 3 2 3 2 3 2 2 2" xfId="41201" xr:uid="{00000000-0005-0000-0000-00007A5D0000}"/>
    <cellStyle name="Header2 3 3 2 3 2 3 2 3" xfId="26860" xr:uid="{00000000-0005-0000-0000-00007B5D0000}"/>
    <cellStyle name="Header2 3 3 2 3 2 3 2 4" xfId="36050" xr:uid="{00000000-0005-0000-0000-00007C5D0000}"/>
    <cellStyle name="Header2 3 3 2 3 2 3 3" xfId="19991" xr:uid="{00000000-0005-0000-0000-00007D5D0000}"/>
    <cellStyle name="Header2 3 3 2 3 2 3 3 2" xfId="31808" xr:uid="{00000000-0005-0000-0000-00007E5D0000}"/>
    <cellStyle name="Header2 3 3 2 3 2 3 3 2 2" xfId="41807" xr:uid="{00000000-0005-0000-0000-00007F5D0000}"/>
    <cellStyle name="Header2 3 3 2 3 2 3 3 3" xfId="27466" xr:uid="{00000000-0005-0000-0000-0000805D0000}"/>
    <cellStyle name="Header2 3 3 2 3 2 3 3 4" xfId="36656" xr:uid="{00000000-0005-0000-0000-0000815D0000}"/>
    <cellStyle name="Header2 3 3 2 3 2 3 4" xfId="17914" xr:uid="{00000000-0005-0000-0000-0000825D0000}"/>
    <cellStyle name="Header2 3 3 2 3 2 3 4 2" xfId="29731" xr:uid="{00000000-0005-0000-0000-0000835D0000}"/>
    <cellStyle name="Header2 3 3 2 3 2 3 4 2 2" xfId="39730" xr:uid="{00000000-0005-0000-0000-0000845D0000}"/>
    <cellStyle name="Header2 3 3 2 3 2 3 4 3" xfId="25489" xr:uid="{00000000-0005-0000-0000-0000855D0000}"/>
    <cellStyle name="Header2 3 3 2 3 2 3 4 4" xfId="34579" xr:uid="{00000000-0005-0000-0000-0000865D0000}"/>
    <cellStyle name="Header2 3 3 2 3 2 3 5" xfId="20800" xr:uid="{00000000-0005-0000-0000-0000875D0000}"/>
    <cellStyle name="Header2 3 3 2 3 2 3 5 2" xfId="32617" xr:uid="{00000000-0005-0000-0000-0000885D0000}"/>
    <cellStyle name="Header2 3 3 2 3 2 3 5 2 2" xfId="42616" xr:uid="{00000000-0005-0000-0000-0000895D0000}"/>
    <cellStyle name="Header2 3 3 2 3 2 3 5 3" xfId="37465" xr:uid="{00000000-0005-0000-0000-00008A5D0000}"/>
    <cellStyle name="Header2 3 3 2 3 2 3 6" xfId="28104" xr:uid="{00000000-0005-0000-0000-00008B5D0000}"/>
    <cellStyle name="Header2 3 3 2 3 2 3 6 2" xfId="38103" xr:uid="{00000000-0005-0000-0000-00008C5D0000}"/>
    <cellStyle name="Header2 3 3 2 3 2 3 7" xfId="21540" xr:uid="{00000000-0005-0000-0000-00008D5D0000}"/>
    <cellStyle name="Header2 3 3 2 3 2 4" xfId="15994" xr:uid="{00000000-0005-0000-0000-00008E5D0000}"/>
    <cellStyle name="Header2 3 3 2 3 2 4 2" xfId="27811" xr:uid="{00000000-0005-0000-0000-00008F5D0000}"/>
    <cellStyle name="Header2 3 3 2 3 2 4 2 2" xfId="37810" xr:uid="{00000000-0005-0000-0000-0000905D0000}"/>
    <cellStyle name="Header2 3 3 2 3 2 4 3" xfId="23872" xr:uid="{00000000-0005-0000-0000-0000915D0000}"/>
    <cellStyle name="Header2 3 3 2 3 2 4 4" xfId="32962" xr:uid="{00000000-0005-0000-0000-0000925D0000}"/>
    <cellStyle name="Header2 3 3 2 3 2 5" xfId="16563" xr:uid="{00000000-0005-0000-0000-0000935D0000}"/>
    <cellStyle name="Header2 3 3 2 3 2 5 2" xfId="28380" xr:uid="{00000000-0005-0000-0000-0000945D0000}"/>
    <cellStyle name="Header2 3 3 2 3 2 5 2 2" xfId="38379" xr:uid="{00000000-0005-0000-0000-0000955D0000}"/>
    <cellStyle name="Header2 3 3 2 3 2 5 3" xfId="24138" xr:uid="{00000000-0005-0000-0000-0000965D0000}"/>
    <cellStyle name="Header2 3 3 2 3 2 5 4" xfId="33228" xr:uid="{00000000-0005-0000-0000-0000975D0000}"/>
    <cellStyle name="Header2 3 3 2 3 2 6" xfId="16861" xr:uid="{00000000-0005-0000-0000-0000985D0000}"/>
    <cellStyle name="Header2 3 3 2 3 2 6 2" xfId="28678" xr:uid="{00000000-0005-0000-0000-0000995D0000}"/>
    <cellStyle name="Header2 3 3 2 3 2 6 2 2" xfId="38677" xr:uid="{00000000-0005-0000-0000-00009A5D0000}"/>
    <cellStyle name="Header2 3 3 2 3 2 6 3" xfId="24436" xr:uid="{00000000-0005-0000-0000-00009B5D0000}"/>
    <cellStyle name="Header2 3 3 2 3 2 6 4" xfId="33526" xr:uid="{00000000-0005-0000-0000-00009C5D0000}"/>
    <cellStyle name="Header2 3 3 2 3 2 7" xfId="17221" xr:uid="{00000000-0005-0000-0000-00009D5D0000}"/>
    <cellStyle name="Header2 3 3 2 3 2 7 2" xfId="29038" xr:uid="{00000000-0005-0000-0000-00009E5D0000}"/>
    <cellStyle name="Header2 3 3 2 3 2 7 2 2" xfId="39037" xr:uid="{00000000-0005-0000-0000-00009F5D0000}"/>
    <cellStyle name="Header2 3 3 2 3 2 7 3" xfId="24796" xr:uid="{00000000-0005-0000-0000-0000A05D0000}"/>
    <cellStyle name="Header2 3 3 2 3 2 7 4" xfId="33886" xr:uid="{00000000-0005-0000-0000-0000A15D0000}"/>
    <cellStyle name="Header2 3 3 2 3 2 8" xfId="17524" xr:uid="{00000000-0005-0000-0000-0000A25D0000}"/>
    <cellStyle name="Header2 3 3 2 3 2 8 2" xfId="29341" xr:uid="{00000000-0005-0000-0000-0000A35D0000}"/>
    <cellStyle name="Header2 3 3 2 3 2 8 2 2" xfId="39340" xr:uid="{00000000-0005-0000-0000-0000A45D0000}"/>
    <cellStyle name="Header2 3 3 2 3 2 8 3" xfId="25099" xr:uid="{00000000-0005-0000-0000-0000A55D0000}"/>
    <cellStyle name="Header2 3 3 2 3 2 8 4" xfId="34189" xr:uid="{00000000-0005-0000-0000-0000A65D0000}"/>
    <cellStyle name="Header2 3 3 2 3 2 9" xfId="18411" xr:uid="{00000000-0005-0000-0000-0000A75D0000}"/>
    <cellStyle name="Header2 3 3 2 3 2 9 2" xfId="30228" xr:uid="{00000000-0005-0000-0000-0000A85D0000}"/>
    <cellStyle name="Header2 3 3 2 3 2 9 2 2" xfId="40227" xr:uid="{00000000-0005-0000-0000-0000A95D0000}"/>
    <cellStyle name="Header2 3 3 2 3 2 9 3" xfId="25886" xr:uid="{00000000-0005-0000-0000-0000AA5D0000}"/>
    <cellStyle name="Header2 3 3 2 3 2 9 4" xfId="35076" xr:uid="{00000000-0005-0000-0000-0000AB5D0000}"/>
    <cellStyle name="Header2 3 3 2 3 3" xfId="7900" xr:uid="{00000000-0005-0000-0000-0000AC5D0000}"/>
    <cellStyle name="Header2 3 3 2 3 3 10" xfId="18708" xr:uid="{00000000-0005-0000-0000-0000AD5D0000}"/>
    <cellStyle name="Header2 3 3 2 3 3 10 2" xfId="30525" xr:uid="{00000000-0005-0000-0000-0000AE5D0000}"/>
    <cellStyle name="Header2 3 3 2 3 3 10 2 2" xfId="40524" xr:uid="{00000000-0005-0000-0000-0000AF5D0000}"/>
    <cellStyle name="Header2 3 3 2 3 3 10 3" xfId="26183" xr:uid="{00000000-0005-0000-0000-0000B05D0000}"/>
    <cellStyle name="Header2 3 3 2 3 3 10 4" xfId="35373" xr:uid="{00000000-0005-0000-0000-0000B15D0000}"/>
    <cellStyle name="Header2 3 3 2 3 3 11" xfId="20208" xr:uid="{00000000-0005-0000-0000-0000B25D0000}"/>
    <cellStyle name="Header2 3 3 2 3 3 11 2" xfId="32025" xr:uid="{00000000-0005-0000-0000-0000B35D0000}"/>
    <cellStyle name="Header2 3 3 2 3 3 11 2 2" xfId="42024" xr:uid="{00000000-0005-0000-0000-0000B45D0000}"/>
    <cellStyle name="Header2 3 3 2 3 3 11 3" xfId="36873" xr:uid="{00000000-0005-0000-0000-0000B55D0000}"/>
    <cellStyle name="Header2 3 3 2 3 3 12" xfId="23202" xr:uid="{00000000-0005-0000-0000-0000B65D0000}"/>
    <cellStyle name="Header2 3 3 2 3 3 12 2" xfId="21992" xr:uid="{00000000-0005-0000-0000-0000B75D0000}"/>
    <cellStyle name="Header2 3 3 2 3 3 13" xfId="22596" xr:uid="{00000000-0005-0000-0000-0000B85D0000}"/>
    <cellStyle name="Header2 3 3 2 3 3 2" xfId="15707" xr:uid="{00000000-0005-0000-0000-0000B95D0000}"/>
    <cellStyle name="Header2 3 3 2 3 3 2 2" xfId="19086" xr:uid="{00000000-0005-0000-0000-0000BA5D0000}"/>
    <cellStyle name="Header2 3 3 2 3 3 2 2 2" xfId="30903" xr:uid="{00000000-0005-0000-0000-0000BB5D0000}"/>
    <cellStyle name="Header2 3 3 2 3 3 2 2 2 2" xfId="40902" xr:uid="{00000000-0005-0000-0000-0000BC5D0000}"/>
    <cellStyle name="Header2 3 3 2 3 3 2 2 3" xfId="26561" xr:uid="{00000000-0005-0000-0000-0000BD5D0000}"/>
    <cellStyle name="Header2 3 3 2 3 3 2 2 4" xfId="35751" xr:uid="{00000000-0005-0000-0000-0000BE5D0000}"/>
    <cellStyle name="Header2 3 3 2 3 3 2 3" xfId="19692" xr:uid="{00000000-0005-0000-0000-0000BF5D0000}"/>
    <cellStyle name="Header2 3 3 2 3 3 2 3 2" xfId="31509" xr:uid="{00000000-0005-0000-0000-0000C05D0000}"/>
    <cellStyle name="Header2 3 3 2 3 3 2 3 2 2" xfId="41508" xr:uid="{00000000-0005-0000-0000-0000C15D0000}"/>
    <cellStyle name="Header2 3 3 2 3 3 2 3 3" xfId="27167" xr:uid="{00000000-0005-0000-0000-0000C25D0000}"/>
    <cellStyle name="Header2 3 3 2 3 3 2 3 4" xfId="36357" xr:uid="{00000000-0005-0000-0000-0000C35D0000}"/>
    <cellStyle name="Header2 3 3 2 3 3 2 4" xfId="17824" xr:uid="{00000000-0005-0000-0000-0000C45D0000}"/>
    <cellStyle name="Header2 3 3 2 3 3 2 4 2" xfId="29641" xr:uid="{00000000-0005-0000-0000-0000C55D0000}"/>
    <cellStyle name="Header2 3 3 2 3 3 2 4 2 2" xfId="39640" xr:uid="{00000000-0005-0000-0000-0000C65D0000}"/>
    <cellStyle name="Header2 3 3 2 3 3 2 4 3" xfId="25399" xr:uid="{00000000-0005-0000-0000-0000C75D0000}"/>
    <cellStyle name="Header2 3 3 2 3 3 2 4 4" xfId="34489" xr:uid="{00000000-0005-0000-0000-0000C85D0000}"/>
    <cellStyle name="Header2 3 3 2 3 3 2 5" xfId="20501" xr:uid="{00000000-0005-0000-0000-0000C95D0000}"/>
    <cellStyle name="Header2 3 3 2 3 3 2 5 2" xfId="32318" xr:uid="{00000000-0005-0000-0000-0000CA5D0000}"/>
    <cellStyle name="Header2 3 3 2 3 3 2 5 2 2" xfId="42317" xr:uid="{00000000-0005-0000-0000-0000CB5D0000}"/>
    <cellStyle name="Header2 3 3 2 3 3 2 5 3" xfId="37166" xr:uid="{00000000-0005-0000-0000-0000CC5D0000}"/>
    <cellStyle name="Header2 3 3 2 3 3 2 6" xfId="23585" xr:uid="{00000000-0005-0000-0000-0000CD5D0000}"/>
    <cellStyle name="Header2 3 3 2 3 3 2 6 2" xfId="21822" xr:uid="{00000000-0005-0000-0000-0000CE5D0000}"/>
    <cellStyle name="Header2 3 3 2 3 3 2 7" xfId="22986" xr:uid="{00000000-0005-0000-0000-0000CF5D0000}"/>
    <cellStyle name="Header2 3 3 2 3 3 2 7 2" xfId="22111" xr:uid="{00000000-0005-0000-0000-0000D05D0000}"/>
    <cellStyle name="Header2 3 3 2 3 3 2 8" xfId="21659" xr:uid="{00000000-0005-0000-0000-0000D15D0000}"/>
    <cellStyle name="Header2 3 3 2 3 3 3" xfId="16288" xr:uid="{00000000-0005-0000-0000-0000D25D0000}"/>
    <cellStyle name="Header2 3 3 2 3 3 3 2" xfId="19384" xr:uid="{00000000-0005-0000-0000-0000D35D0000}"/>
    <cellStyle name="Header2 3 3 2 3 3 3 2 2" xfId="31201" xr:uid="{00000000-0005-0000-0000-0000D45D0000}"/>
    <cellStyle name="Header2 3 3 2 3 3 3 2 2 2" xfId="41200" xr:uid="{00000000-0005-0000-0000-0000D55D0000}"/>
    <cellStyle name="Header2 3 3 2 3 3 3 2 3" xfId="26859" xr:uid="{00000000-0005-0000-0000-0000D65D0000}"/>
    <cellStyle name="Header2 3 3 2 3 3 3 2 4" xfId="36049" xr:uid="{00000000-0005-0000-0000-0000D75D0000}"/>
    <cellStyle name="Header2 3 3 2 3 3 3 3" xfId="19990" xr:uid="{00000000-0005-0000-0000-0000D85D0000}"/>
    <cellStyle name="Header2 3 3 2 3 3 3 3 2" xfId="31807" xr:uid="{00000000-0005-0000-0000-0000D95D0000}"/>
    <cellStyle name="Header2 3 3 2 3 3 3 3 2 2" xfId="41806" xr:uid="{00000000-0005-0000-0000-0000DA5D0000}"/>
    <cellStyle name="Header2 3 3 2 3 3 3 3 3" xfId="27465" xr:uid="{00000000-0005-0000-0000-0000DB5D0000}"/>
    <cellStyle name="Header2 3 3 2 3 3 3 3 4" xfId="36655" xr:uid="{00000000-0005-0000-0000-0000DC5D0000}"/>
    <cellStyle name="Header2 3 3 2 3 3 3 4" xfId="18864" xr:uid="{00000000-0005-0000-0000-0000DD5D0000}"/>
    <cellStyle name="Header2 3 3 2 3 3 3 4 2" xfId="30681" xr:uid="{00000000-0005-0000-0000-0000DE5D0000}"/>
    <cellStyle name="Header2 3 3 2 3 3 3 4 2 2" xfId="40680" xr:uid="{00000000-0005-0000-0000-0000DF5D0000}"/>
    <cellStyle name="Header2 3 3 2 3 3 3 4 3" xfId="26339" xr:uid="{00000000-0005-0000-0000-0000E05D0000}"/>
    <cellStyle name="Header2 3 3 2 3 3 3 4 4" xfId="35529" xr:uid="{00000000-0005-0000-0000-0000E15D0000}"/>
    <cellStyle name="Header2 3 3 2 3 3 3 5" xfId="20799" xr:uid="{00000000-0005-0000-0000-0000E25D0000}"/>
    <cellStyle name="Header2 3 3 2 3 3 3 5 2" xfId="32616" xr:uid="{00000000-0005-0000-0000-0000E35D0000}"/>
    <cellStyle name="Header2 3 3 2 3 3 3 5 2 2" xfId="42615" xr:uid="{00000000-0005-0000-0000-0000E45D0000}"/>
    <cellStyle name="Header2 3 3 2 3 3 3 5 3" xfId="37464" xr:uid="{00000000-0005-0000-0000-0000E55D0000}"/>
    <cellStyle name="Header2 3 3 2 3 3 3 6" xfId="28105" xr:uid="{00000000-0005-0000-0000-0000E65D0000}"/>
    <cellStyle name="Header2 3 3 2 3 3 3 6 2" xfId="38104" xr:uid="{00000000-0005-0000-0000-0000E75D0000}"/>
    <cellStyle name="Header2 3 3 2 3 3 3 7" xfId="21541" xr:uid="{00000000-0005-0000-0000-0000E85D0000}"/>
    <cellStyle name="Header2 3 3 2 3 3 4" xfId="15995" xr:uid="{00000000-0005-0000-0000-0000E95D0000}"/>
    <cellStyle name="Header2 3 3 2 3 3 4 2" xfId="27812" xr:uid="{00000000-0005-0000-0000-0000EA5D0000}"/>
    <cellStyle name="Header2 3 3 2 3 3 4 2 2" xfId="37811" xr:uid="{00000000-0005-0000-0000-0000EB5D0000}"/>
    <cellStyle name="Header2 3 3 2 3 3 4 3" xfId="23873" xr:uid="{00000000-0005-0000-0000-0000EC5D0000}"/>
    <cellStyle name="Header2 3 3 2 3 3 4 4" xfId="32963" xr:uid="{00000000-0005-0000-0000-0000ED5D0000}"/>
    <cellStyle name="Header2 3 3 2 3 3 5" xfId="16562" xr:uid="{00000000-0005-0000-0000-0000EE5D0000}"/>
    <cellStyle name="Header2 3 3 2 3 3 5 2" xfId="28379" xr:uid="{00000000-0005-0000-0000-0000EF5D0000}"/>
    <cellStyle name="Header2 3 3 2 3 3 5 2 2" xfId="38378" xr:uid="{00000000-0005-0000-0000-0000F05D0000}"/>
    <cellStyle name="Header2 3 3 2 3 3 5 3" xfId="24137" xr:uid="{00000000-0005-0000-0000-0000F15D0000}"/>
    <cellStyle name="Header2 3 3 2 3 3 5 4" xfId="33227" xr:uid="{00000000-0005-0000-0000-0000F25D0000}"/>
    <cellStyle name="Header2 3 3 2 3 3 6" xfId="16860" xr:uid="{00000000-0005-0000-0000-0000F35D0000}"/>
    <cellStyle name="Header2 3 3 2 3 3 6 2" xfId="28677" xr:uid="{00000000-0005-0000-0000-0000F45D0000}"/>
    <cellStyle name="Header2 3 3 2 3 3 6 2 2" xfId="38676" xr:uid="{00000000-0005-0000-0000-0000F55D0000}"/>
    <cellStyle name="Header2 3 3 2 3 3 6 3" xfId="24435" xr:uid="{00000000-0005-0000-0000-0000F65D0000}"/>
    <cellStyle name="Header2 3 3 2 3 3 6 4" xfId="33525" xr:uid="{00000000-0005-0000-0000-0000F75D0000}"/>
    <cellStyle name="Header2 3 3 2 3 3 7" xfId="17222" xr:uid="{00000000-0005-0000-0000-0000F85D0000}"/>
    <cellStyle name="Header2 3 3 2 3 3 7 2" xfId="29039" xr:uid="{00000000-0005-0000-0000-0000F95D0000}"/>
    <cellStyle name="Header2 3 3 2 3 3 7 2 2" xfId="39038" xr:uid="{00000000-0005-0000-0000-0000FA5D0000}"/>
    <cellStyle name="Header2 3 3 2 3 3 7 3" xfId="24797" xr:uid="{00000000-0005-0000-0000-0000FB5D0000}"/>
    <cellStyle name="Header2 3 3 2 3 3 7 4" xfId="33887" xr:uid="{00000000-0005-0000-0000-0000FC5D0000}"/>
    <cellStyle name="Header2 3 3 2 3 3 8" xfId="17525" xr:uid="{00000000-0005-0000-0000-0000FD5D0000}"/>
    <cellStyle name="Header2 3 3 2 3 3 8 2" xfId="29342" xr:uid="{00000000-0005-0000-0000-0000FE5D0000}"/>
    <cellStyle name="Header2 3 3 2 3 3 8 2 2" xfId="39341" xr:uid="{00000000-0005-0000-0000-0000FF5D0000}"/>
    <cellStyle name="Header2 3 3 2 3 3 8 3" xfId="25100" xr:uid="{00000000-0005-0000-0000-0000005E0000}"/>
    <cellStyle name="Header2 3 3 2 3 3 8 4" xfId="34190" xr:uid="{00000000-0005-0000-0000-0000015E0000}"/>
    <cellStyle name="Header2 3 3 2 3 3 9" xfId="18410" xr:uid="{00000000-0005-0000-0000-0000025E0000}"/>
    <cellStyle name="Header2 3 3 2 3 3 9 2" xfId="30227" xr:uid="{00000000-0005-0000-0000-0000035E0000}"/>
    <cellStyle name="Header2 3 3 2 3 3 9 2 2" xfId="40226" xr:uid="{00000000-0005-0000-0000-0000045E0000}"/>
    <cellStyle name="Header2 3 3 2 3 3 9 3" xfId="25885" xr:uid="{00000000-0005-0000-0000-0000055E0000}"/>
    <cellStyle name="Header2 3 3 2 3 3 9 4" xfId="35075" xr:uid="{00000000-0005-0000-0000-0000065E0000}"/>
    <cellStyle name="Header2 3 3 2 3 4" xfId="7901" xr:uid="{00000000-0005-0000-0000-0000075E0000}"/>
    <cellStyle name="Header2 3 3 2 3 4 10" xfId="18707" xr:uid="{00000000-0005-0000-0000-0000085E0000}"/>
    <cellStyle name="Header2 3 3 2 3 4 10 2" xfId="30524" xr:uid="{00000000-0005-0000-0000-0000095E0000}"/>
    <cellStyle name="Header2 3 3 2 3 4 10 2 2" xfId="40523" xr:uid="{00000000-0005-0000-0000-00000A5E0000}"/>
    <cellStyle name="Header2 3 3 2 3 4 10 3" xfId="26182" xr:uid="{00000000-0005-0000-0000-00000B5E0000}"/>
    <cellStyle name="Header2 3 3 2 3 4 10 4" xfId="35372" xr:uid="{00000000-0005-0000-0000-00000C5E0000}"/>
    <cellStyle name="Header2 3 3 2 3 4 11" xfId="20308" xr:uid="{00000000-0005-0000-0000-00000D5E0000}"/>
    <cellStyle name="Header2 3 3 2 3 4 11 2" xfId="32125" xr:uid="{00000000-0005-0000-0000-00000E5E0000}"/>
    <cellStyle name="Header2 3 3 2 3 4 11 2 2" xfId="42124" xr:uid="{00000000-0005-0000-0000-00000F5E0000}"/>
    <cellStyle name="Header2 3 3 2 3 4 11 3" xfId="36973" xr:uid="{00000000-0005-0000-0000-0000105E0000}"/>
    <cellStyle name="Header2 3 3 2 3 4 12" xfId="23201" xr:uid="{00000000-0005-0000-0000-0000115E0000}"/>
    <cellStyle name="Header2 3 3 2 3 4 12 2" xfId="21993" xr:uid="{00000000-0005-0000-0000-0000125E0000}"/>
    <cellStyle name="Header2 3 3 2 3 4 13" xfId="22595" xr:uid="{00000000-0005-0000-0000-0000135E0000}"/>
    <cellStyle name="Header2 3 3 2 3 4 2" xfId="15708" xr:uid="{00000000-0005-0000-0000-0000145E0000}"/>
    <cellStyle name="Header2 3 3 2 3 4 2 2" xfId="19085" xr:uid="{00000000-0005-0000-0000-0000155E0000}"/>
    <cellStyle name="Header2 3 3 2 3 4 2 2 2" xfId="30902" xr:uid="{00000000-0005-0000-0000-0000165E0000}"/>
    <cellStyle name="Header2 3 3 2 3 4 2 2 2 2" xfId="40901" xr:uid="{00000000-0005-0000-0000-0000175E0000}"/>
    <cellStyle name="Header2 3 3 2 3 4 2 2 3" xfId="26560" xr:uid="{00000000-0005-0000-0000-0000185E0000}"/>
    <cellStyle name="Header2 3 3 2 3 4 2 2 4" xfId="35750" xr:uid="{00000000-0005-0000-0000-0000195E0000}"/>
    <cellStyle name="Header2 3 3 2 3 4 2 3" xfId="19691" xr:uid="{00000000-0005-0000-0000-00001A5E0000}"/>
    <cellStyle name="Header2 3 3 2 3 4 2 3 2" xfId="31508" xr:uid="{00000000-0005-0000-0000-00001B5E0000}"/>
    <cellStyle name="Header2 3 3 2 3 4 2 3 2 2" xfId="41507" xr:uid="{00000000-0005-0000-0000-00001C5E0000}"/>
    <cellStyle name="Header2 3 3 2 3 4 2 3 3" xfId="27166" xr:uid="{00000000-0005-0000-0000-00001D5E0000}"/>
    <cellStyle name="Header2 3 3 2 3 4 2 3 4" xfId="36356" xr:uid="{00000000-0005-0000-0000-00001E5E0000}"/>
    <cellStyle name="Header2 3 3 2 3 4 2 4" xfId="17993" xr:uid="{00000000-0005-0000-0000-00001F5E0000}"/>
    <cellStyle name="Header2 3 3 2 3 4 2 4 2" xfId="29810" xr:uid="{00000000-0005-0000-0000-0000205E0000}"/>
    <cellStyle name="Header2 3 3 2 3 4 2 4 2 2" xfId="39809" xr:uid="{00000000-0005-0000-0000-0000215E0000}"/>
    <cellStyle name="Header2 3 3 2 3 4 2 4 3" xfId="25568" xr:uid="{00000000-0005-0000-0000-0000225E0000}"/>
    <cellStyle name="Header2 3 3 2 3 4 2 4 4" xfId="34658" xr:uid="{00000000-0005-0000-0000-0000235E0000}"/>
    <cellStyle name="Header2 3 3 2 3 4 2 5" xfId="20500" xr:uid="{00000000-0005-0000-0000-0000245E0000}"/>
    <cellStyle name="Header2 3 3 2 3 4 2 5 2" xfId="32317" xr:uid="{00000000-0005-0000-0000-0000255E0000}"/>
    <cellStyle name="Header2 3 3 2 3 4 2 5 2 2" xfId="42316" xr:uid="{00000000-0005-0000-0000-0000265E0000}"/>
    <cellStyle name="Header2 3 3 2 3 4 2 5 3" xfId="37165" xr:uid="{00000000-0005-0000-0000-0000275E0000}"/>
    <cellStyle name="Header2 3 3 2 3 4 2 6" xfId="23586" xr:uid="{00000000-0005-0000-0000-0000285E0000}"/>
    <cellStyle name="Header2 3 3 2 3 4 2 6 2" xfId="21014" xr:uid="{00000000-0005-0000-0000-0000295E0000}"/>
    <cellStyle name="Header2 3 3 2 3 4 2 7" xfId="22832" xr:uid="{00000000-0005-0000-0000-00002A5E0000}"/>
    <cellStyle name="Header2 3 3 2 3 4 2 7 2" xfId="21398" xr:uid="{00000000-0005-0000-0000-00002B5E0000}"/>
    <cellStyle name="Header2 3 3 2 3 4 2 8" xfId="21660" xr:uid="{00000000-0005-0000-0000-00002C5E0000}"/>
    <cellStyle name="Header2 3 3 2 3 4 3" xfId="16289" xr:uid="{00000000-0005-0000-0000-00002D5E0000}"/>
    <cellStyle name="Header2 3 3 2 3 4 3 2" xfId="19383" xr:uid="{00000000-0005-0000-0000-00002E5E0000}"/>
    <cellStyle name="Header2 3 3 2 3 4 3 2 2" xfId="31200" xr:uid="{00000000-0005-0000-0000-00002F5E0000}"/>
    <cellStyle name="Header2 3 3 2 3 4 3 2 2 2" xfId="41199" xr:uid="{00000000-0005-0000-0000-0000305E0000}"/>
    <cellStyle name="Header2 3 3 2 3 4 3 2 3" xfId="26858" xr:uid="{00000000-0005-0000-0000-0000315E0000}"/>
    <cellStyle name="Header2 3 3 2 3 4 3 2 4" xfId="36048" xr:uid="{00000000-0005-0000-0000-0000325E0000}"/>
    <cellStyle name="Header2 3 3 2 3 4 3 3" xfId="19989" xr:uid="{00000000-0005-0000-0000-0000335E0000}"/>
    <cellStyle name="Header2 3 3 2 3 4 3 3 2" xfId="31806" xr:uid="{00000000-0005-0000-0000-0000345E0000}"/>
    <cellStyle name="Header2 3 3 2 3 4 3 3 2 2" xfId="41805" xr:uid="{00000000-0005-0000-0000-0000355E0000}"/>
    <cellStyle name="Header2 3 3 2 3 4 3 3 3" xfId="27464" xr:uid="{00000000-0005-0000-0000-0000365E0000}"/>
    <cellStyle name="Header2 3 3 2 3 4 3 3 4" xfId="36654" xr:uid="{00000000-0005-0000-0000-0000375E0000}"/>
    <cellStyle name="Header2 3 3 2 3 4 3 4" xfId="18090" xr:uid="{00000000-0005-0000-0000-0000385E0000}"/>
    <cellStyle name="Header2 3 3 2 3 4 3 4 2" xfId="29907" xr:uid="{00000000-0005-0000-0000-0000395E0000}"/>
    <cellStyle name="Header2 3 3 2 3 4 3 4 2 2" xfId="39906" xr:uid="{00000000-0005-0000-0000-00003A5E0000}"/>
    <cellStyle name="Header2 3 3 2 3 4 3 4 3" xfId="25665" xr:uid="{00000000-0005-0000-0000-00003B5E0000}"/>
    <cellStyle name="Header2 3 3 2 3 4 3 4 4" xfId="34755" xr:uid="{00000000-0005-0000-0000-00003C5E0000}"/>
    <cellStyle name="Header2 3 3 2 3 4 3 5" xfId="20798" xr:uid="{00000000-0005-0000-0000-00003D5E0000}"/>
    <cellStyle name="Header2 3 3 2 3 4 3 5 2" xfId="32615" xr:uid="{00000000-0005-0000-0000-00003E5E0000}"/>
    <cellStyle name="Header2 3 3 2 3 4 3 5 2 2" xfId="42614" xr:uid="{00000000-0005-0000-0000-00003F5E0000}"/>
    <cellStyle name="Header2 3 3 2 3 4 3 5 3" xfId="37463" xr:uid="{00000000-0005-0000-0000-0000405E0000}"/>
    <cellStyle name="Header2 3 3 2 3 4 3 6" xfId="28106" xr:uid="{00000000-0005-0000-0000-0000415E0000}"/>
    <cellStyle name="Header2 3 3 2 3 4 3 6 2" xfId="38105" xr:uid="{00000000-0005-0000-0000-0000425E0000}"/>
    <cellStyle name="Header2 3 3 2 3 4 3 7" xfId="22263" xr:uid="{00000000-0005-0000-0000-0000435E0000}"/>
    <cellStyle name="Header2 3 3 2 3 4 4" xfId="15996" xr:uid="{00000000-0005-0000-0000-0000445E0000}"/>
    <cellStyle name="Header2 3 3 2 3 4 4 2" xfId="27813" xr:uid="{00000000-0005-0000-0000-0000455E0000}"/>
    <cellStyle name="Header2 3 3 2 3 4 4 2 2" xfId="37812" xr:uid="{00000000-0005-0000-0000-0000465E0000}"/>
    <cellStyle name="Header2 3 3 2 3 4 4 3" xfId="23874" xr:uid="{00000000-0005-0000-0000-0000475E0000}"/>
    <cellStyle name="Header2 3 3 2 3 4 4 4" xfId="32964" xr:uid="{00000000-0005-0000-0000-0000485E0000}"/>
    <cellStyle name="Header2 3 3 2 3 4 5" xfId="16561" xr:uid="{00000000-0005-0000-0000-0000495E0000}"/>
    <cellStyle name="Header2 3 3 2 3 4 5 2" xfId="28378" xr:uid="{00000000-0005-0000-0000-00004A5E0000}"/>
    <cellStyle name="Header2 3 3 2 3 4 5 2 2" xfId="38377" xr:uid="{00000000-0005-0000-0000-00004B5E0000}"/>
    <cellStyle name="Header2 3 3 2 3 4 5 3" xfId="24136" xr:uid="{00000000-0005-0000-0000-00004C5E0000}"/>
    <cellStyle name="Header2 3 3 2 3 4 5 4" xfId="33226" xr:uid="{00000000-0005-0000-0000-00004D5E0000}"/>
    <cellStyle name="Header2 3 3 2 3 4 6" xfId="16859" xr:uid="{00000000-0005-0000-0000-00004E5E0000}"/>
    <cellStyle name="Header2 3 3 2 3 4 6 2" xfId="28676" xr:uid="{00000000-0005-0000-0000-00004F5E0000}"/>
    <cellStyle name="Header2 3 3 2 3 4 6 2 2" xfId="38675" xr:uid="{00000000-0005-0000-0000-0000505E0000}"/>
    <cellStyle name="Header2 3 3 2 3 4 6 3" xfId="24434" xr:uid="{00000000-0005-0000-0000-0000515E0000}"/>
    <cellStyle name="Header2 3 3 2 3 4 6 4" xfId="33524" xr:uid="{00000000-0005-0000-0000-0000525E0000}"/>
    <cellStyle name="Header2 3 3 2 3 4 7" xfId="17223" xr:uid="{00000000-0005-0000-0000-0000535E0000}"/>
    <cellStyle name="Header2 3 3 2 3 4 7 2" xfId="29040" xr:uid="{00000000-0005-0000-0000-0000545E0000}"/>
    <cellStyle name="Header2 3 3 2 3 4 7 2 2" xfId="39039" xr:uid="{00000000-0005-0000-0000-0000555E0000}"/>
    <cellStyle name="Header2 3 3 2 3 4 7 3" xfId="24798" xr:uid="{00000000-0005-0000-0000-0000565E0000}"/>
    <cellStyle name="Header2 3 3 2 3 4 7 4" xfId="33888" xr:uid="{00000000-0005-0000-0000-0000575E0000}"/>
    <cellStyle name="Header2 3 3 2 3 4 8" xfId="17526" xr:uid="{00000000-0005-0000-0000-0000585E0000}"/>
    <cellStyle name="Header2 3 3 2 3 4 8 2" xfId="29343" xr:uid="{00000000-0005-0000-0000-0000595E0000}"/>
    <cellStyle name="Header2 3 3 2 3 4 8 2 2" xfId="39342" xr:uid="{00000000-0005-0000-0000-00005A5E0000}"/>
    <cellStyle name="Header2 3 3 2 3 4 8 3" xfId="25101" xr:uid="{00000000-0005-0000-0000-00005B5E0000}"/>
    <cellStyle name="Header2 3 3 2 3 4 8 4" xfId="34191" xr:uid="{00000000-0005-0000-0000-00005C5E0000}"/>
    <cellStyle name="Header2 3 3 2 3 4 9" xfId="18409" xr:uid="{00000000-0005-0000-0000-00005D5E0000}"/>
    <cellStyle name="Header2 3 3 2 3 4 9 2" xfId="30226" xr:uid="{00000000-0005-0000-0000-00005E5E0000}"/>
    <cellStyle name="Header2 3 3 2 3 4 9 2 2" xfId="40225" xr:uid="{00000000-0005-0000-0000-00005F5E0000}"/>
    <cellStyle name="Header2 3 3 2 3 4 9 3" xfId="25884" xr:uid="{00000000-0005-0000-0000-0000605E0000}"/>
    <cellStyle name="Header2 3 3 2 3 4 9 4" xfId="35074" xr:uid="{00000000-0005-0000-0000-0000615E0000}"/>
    <cellStyle name="Header2 3 3 2 3 5" xfId="15705" xr:uid="{00000000-0005-0000-0000-0000625E0000}"/>
    <cellStyle name="Header2 3 3 2 3 5 2" xfId="19088" xr:uid="{00000000-0005-0000-0000-0000635E0000}"/>
    <cellStyle name="Header2 3 3 2 3 5 2 2" xfId="30905" xr:uid="{00000000-0005-0000-0000-0000645E0000}"/>
    <cellStyle name="Header2 3 3 2 3 5 2 2 2" xfId="40904" xr:uid="{00000000-0005-0000-0000-0000655E0000}"/>
    <cellStyle name="Header2 3 3 2 3 5 2 3" xfId="26563" xr:uid="{00000000-0005-0000-0000-0000665E0000}"/>
    <cellStyle name="Header2 3 3 2 3 5 2 4" xfId="35753" xr:uid="{00000000-0005-0000-0000-0000675E0000}"/>
    <cellStyle name="Header2 3 3 2 3 5 3" xfId="19694" xr:uid="{00000000-0005-0000-0000-0000685E0000}"/>
    <cellStyle name="Header2 3 3 2 3 5 3 2" xfId="31511" xr:uid="{00000000-0005-0000-0000-0000695E0000}"/>
    <cellStyle name="Header2 3 3 2 3 5 3 2 2" xfId="41510" xr:uid="{00000000-0005-0000-0000-00006A5E0000}"/>
    <cellStyle name="Header2 3 3 2 3 5 3 3" xfId="27169" xr:uid="{00000000-0005-0000-0000-00006B5E0000}"/>
    <cellStyle name="Header2 3 3 2 3 5 3 4" xfId="36359" xr:uid="{00000000-0005-0000-0000-00006C5E0000}"/>
    <cellStyle name="Header2 3 3 2 3 5 4" xfId="17991" xr:uid="{00000000-0005-0000-0000-00006D5E0000}"/>
    <cellStyle name="Header2 3 3 2 3 5 4 2" xfId="29808" xr:uid="{00000000-0005-0000-0000-00006E5E0000}"/>
    <cellStyle name="Header2 3 3 2 3 5 4 2 2" xfId="39807" xr:uid="{00000000-0005-0000-0000-00006F5E0000}"/>
    <cellStyle name="Header2 3 3 2 3 5 4 3" xfId="25566" xr:uid="{00000000-0005-0000-0000-0000705E0000}"/>
    <cellStyle name="Header2 3 3 2 3 5 4 4" xfId="34656" xr:uid="{00000000-0005-0000-0000-0000715E0000}"/>
    <cellStyle name="Header2 3 3 2 3 5 5" xfId="20503" xr:uid="{00000000-0005-0000-0000-0000725E0000}"/>
    <cellStyle name="Header2 3 3 2 3 5 5 2" xfId="32320" xr:uid="{00000000-0005-0000-0000-0000735E0000}"/>
    <cellStyle name="Header2 3 3 2 3 5 5 2 2" xfId="42319" xr:uid="{00000000-0005-0000-0000-0000745E0000}"/>
    <cellStyle name="Header2 3 3 2 3 5 5 3" xfId="37168" xr:uid="{00000000-0005-0000-0000-0000755E0000}"/>
    <cellStyle name="Header2 3 3 2 3 5 6" xfId="23583" xr:uid="{00000000-0005-0000-0000-0000765E0000}"/>
    <cellStyle name="Header2 3 3 2 3 5 6 2" xfId="21824" xr:uid="{00000000-0005-0000-0000-0000775E0000}"/>
    <cellStyle name="Header2 3 3 2 3 5 7" xfId="22988" xr:uid="{00000000-0005-0000-0000-0000785E0000}"/>
    <cellStyle name="Header2 3 3 2 3 5 7 2" xfId="21322" xr:uid="{00000000-0005-0000-0000-0000795E0000}"/>
    <cellStyle name="Header2 3 3 2 3 5 8" xfId="21658" xr:uid="{00000000-0005-0000-0000-00007A5E0000}"/>
    <cellStyle name="Header2 3 3 2 3 6" xfId="16286" xr:uid="{00000000-0005-0000-0000-00007B5E0000}"/>
    <cellStyle name="Header2 3 3 2 3 6 2" xfId="19386" xr:uid="{00000000-0005-0000-0000-00007C5E0000}"/>
    <cellStyle name="Header2 3 3 2 3 6 2 2" xfId="31203" xr:uid="{00000000-0005-0000-0000-00007D5E0000}"/>
    <cellStyle name="Header2 3 3 2 3 6 2 2 2" xfId="41202" xr:uid="{00000000-0005-0000-0000-00007E5E0000}"/>
    <cellStyle name="Header2 3 3 2 3 6 2 3" xfId="26861" xr:uid="{00000000-0005-0000-0000-00007F5E0000}"/>
    <cellStyle name="Header2 3 3 2 3 6 2 4" xfId="36051" xr:uid="{00000000-0005-0000-0000-0000805E0000}"/>
    <cellStyle name="Header2 3 3 2 3 6 3" xfId="19992" xr:uid="{00000000-0005-0000-0000-0000815E0000}"/>
    <cellStyle name="Header2 3 3 2 3 6 3 2" xfId="31809" xr:uid="{00000000-0005-0000-0000-0000825E0000}"/>
    <cellStyle name="Header2 3 3 2 3 6 3 2 2" xfId="41808" xr:uid="{00000000-0005-0000-0000-0000835E0000}"/>
    <cellStyle name="Header2 3 3 2 3 6 3 3" xfId="27467" xr:uid="{00000000-0005-0000-0000-0000845E0000}"/>
    <cellStyle name="Header2 3 3 2 3 6 3 4" xfId="36657" xr:uid="{00000000-0005-0000-0000-0000855E0000}"/>
    <cellStyle name="Header2 3 3 2 3 6 4" xfId="18863" xr:uid="{00000000-0005-0000-0000-0000865E0000}"/>
    <cellStyle name="Header2 3 3 2 3 6 4 2" xfId="30680" xr:uid="{00000000-0005-0000-0000-0000875E0000}"/>
    <cellStyle name="Header2 3 3 2 3 6 4 2 2" xfId="40679" xr:uid="{00000000-0005-0000-0000-0000885E0000}"/>
    <cellStyle name="Header2 3 3 2 3 6 4 3" xfId="26338" xr:uid="{00000000-0005-0000-0000-0000895E0000}"/>
    <cellStyle name="Header2 3 3 2 3 6 4 4" xfId="35528" xr:uid="{00000000-0005-0000-0000-00008A5E0000}"/>
    <cellStyle name="Header2 3 3 2 3 6 5" xfId="20801" xr:uid="{00000000-0005-0000-0000-00008B5E0000}"/>
    <cellStyle name="Header2 3 3 2 3 6 5 2" xfId="32618" xr:uid="{00000000-0005-0000-0000-00008C5E0000}"/>
    <cellStyle name="Header2 3 3 2 3 6 5 2 2" xfId="42617" xr:uid="{00000000-0005-0000-0000-00008D5E0000}"/>
    <cellStyle name="Header2 3 3 2 3 6 5 3" xfId="37466" xr:uid="{00000000-0005-0000-0000-00008E5E0000}"/>
    <cellStyle name="Header2 3 3 2 3 6 6" xfId="28103" xr:uid="{00000000-0005-0000-0000-00008F5E0000}"/>
    <cellStyle name="Header2 3 3 2 3 6 6 2" xfId="38102" xr:uid="{00000000-0005-0000-0000-0000905E0000}"/>
    <cellStyle name="Header2 3 3 2 3 6 7" xfId="21539" xr:uid="{00000000-0005-0000-0000-0000915E0000}"/>
    <cellStyle name="Header2 3 3 2 3 7" xfId="15993" xr:uid="{00000000-0005-0000-0000-0000925E0000}"/>
    <cellStyle name="Header2 3 3 2 3 7 2" xfId="27810" xr:uid="{00000000-0005-0000-0000-0000935E0000}"/>
    <cellStyle name="Header2 3 3 2 3 7 2 2" xfId="37809" xr:uid="{00000000-0005-0000-0000-0000945E0000}"/>
    <cellStyle name="Header2 3 3 2 3 7 3" xfId="23871" xr:uid="{00000000-0005-0000-0000-0000955E0000}"/>
    <cellStyle name="Header2 3 3 2 3 7 4" xfId="32961" xr:uid="{00000000-0005-0000-0000-0000965E0000}"/>
    <cellStyle name="Header2 3 3 2 3 8" xfId="16564" xr:uid="{00000000-0005-0000-0000-0000975E0000}"/>
    <cellStyle name="Header2 3 3 2 3 8 2" xfId="28381" xr:uid="{00000000-0005-0000-0000-0000985E0000}"/>
    <cellStyle name="Header2 3 3 2 3 8 2 2" xfId="38380" xr:uid="{00000000-0005-0000-0000-0000995E0000}"/>
    <cellStyle name="Header2 3 3 2 3 8 3" xfId="24139" xr:uid="{00000000-0005-0000-0000-00009A5E0000}"/>
    <cellStyle name="Header2 3 3 2 3 8 4" xfId="33229" xr:uid="{00000000-0005-0000-0000-00009B5E0000}"/>
    <cellStyle name="Header2 3 3 2 3 9" xfId="16862" xr:uid="{00000000-0005-0000-0000-00009C5E0000}"/>
    <cellStyle name="Header2 3 3 2 3 9 2" xfId="28679" xr:uid="{00000000-0005-0000-0000-00009D5E0000}"/>
    <cellStyle name="Header2 3 3 2 3 9 2 2" xfId="38678" xr:uid="{00000000-0005-0000-0000-00009E5E0000}"/>
    <cellStyle name="Header2 3 3 2 3 9 3" xfId="24437" xr:uid="{00000000-0005-0000-0000-00009F5E0000}"/>
    <cellStyle name="Header2 3 3 2 3 9 4" xfId="33527" xr:uid="{00000000-0005-0000-0000-0000A05E0000}"/>
    <cellStyle name="Header2 3 3 2 4" xfId="7902" xr:uid="{00000000-0005-0000-0000-0000A15E0000}"/>
    <cellStyle name="Header2 3 3 2 4 10" xfId="18706" xr:uid="{00000000-0005-0000-0000-0000A25E0000}"/>
    <cellStyle name="Header2 3 3 2 4 10 2" xfId="30523" xr:uid="{00000000-0005-0000-0000-0000A35E0000}"/>
    <cellStyle name="Header2 3 3 2 4 10 2 2" xfId="40522" xr:uid="{00000000-0005-0000-0000-0000A45E0000}"/>
    <cellStyle name="Header2 3 3 2 4 10 3" xfId="26181" xr:uid="{00000000-0005-0000-0000-0000A55E0000}"/>
    <cellStyle name="Header2 3 3 2 4 10 4" xfId="35371" xr:uid="{00000000-0005-0000-0000-0000A65E0000}"/>
    <cellStyle name="Header2 3 3 2 4 11" xfId="18263" xr:uid="{00000000-0005-0000-0000-0000A75E0000}"/>
    <cellStyle name="Header2 3 3 2 4 11 2" xfId="30080" xr:uid="{00000000-0005-0000-0000-0000A85E0000}"/>
    <cellStyle name="Header2 3 3 2 4 11 2 2" xfId="40079" xr:uid="{00000000-0005-0000-0000-0000A95E0000}"/>
    <cellStyle name="Header2 3 3 2 4 11 3" xfId="34928" xr:uid="{00000000-0005-0000-0000-0000AA5E0000}"/>
    <cellStyle name="Header2 3 3 2 4 12" xfId="23200" xr:uid="{00000000-0005-0000-0000-0000AB5E0000}"/>
    <cellStyle name="Header2 3 3 2 4 12 2" xfId="21994" xr:uid="{00000000-0005-0000-0000-0000AC5E0000}"/>
    <cellStyle name="Header2 3 3 2 4 13" xfId="22594" xr:uid="{00000000-0005-0000-0000-0000AD5E0000}"/>
    <cellStyle name="Header2 3 3 2 4 2" xfId="15709" xr:uid="{00000000-0005-0000-0000-0000AE5E0000}"/>
    <cellStyle name="Header2 3 3 2 4 2 2" xfId="19084" xr:uid="{00000000-0005-0000-0000-0000AF5E0000}"/>
    <cellStyle name="Header2 3 3 2 4 2 2 2" xfId="30901" xr:uid="{00000000-0005-0000-0000-0000B05E0000}"/>
    <cellStyle name="Header2 3 3 2 4 2 2 2 2" xfId="40900" xr:uid="{00000000-0005-0000-0000-0000B15E0000}"/>
    <cellStyle name="Header2 3 3 2 4 2 2 3" xfId="26559" xr:uid="{00000000-0005-0000-0000-0000B25E0000}"/>
    <cellStyle name="Header2 3 3 2 4 2 2 4" xfId="35749" xr:uid="{00000000-0005-0000-0000-0000B35E0000}"/>
    <cellStyle name="Header2 3 3 2 4 2 3" xfId="19690" xr:uid="{00000000-0005-0000-0000-0000B45E0000}"/>
    <cellStyle name="Header2 3 3 2 4 2 3 2" xfId="31507" xr:uid="{00000000-0005-0000-0000-0000B55E0000}"/>
    <cellStyle name="Header2 3 3 2 4 2 3 2 2" xfId="41506" xr:uid="{00000000-0005-0000-0000-0000B65E0000}"/>
    <cellStyle name="Header2 3 3 2 4 2 3 3" xfId="27165" xr:uid="{00000000-0005-0000-0000-0000B75E0000}"/>
    <cellStyle name="Header2 3 3 2 4 2 3 4" xfId="36355" xr:uid="{00000000-0005-0000-0000-0000B85E0000}"/>
    <cellStyle name="Header2 3 3 2 4 2 4" xfId="17707" xr:uid="{00000000-0005-0000-0000-0000B95E0000}"/>
    <cellStyle name="Header2 3 3 2 4 2 4 2" xfId="29524" xr:uid="{00000000-0005-0000-0000-0000BA5E0000}"/>
    <cellStyle name="Header2 3 3 2 4 2 4 2 2" xfId="39523" xr:uid="{00000000-0005-0000-0000-0000BB5E0000}"/>
    <cellStyle name="Header2 3 3 2 4 2 4 3" xfId="25282" xr:uid="{00000000-0005-0000-0000-0000BC5E0000}"/>
    <cellStyle name="Header2 3 3 2 4 2 4 4" xfId="34372" xr:uid="{00000000-0005-0000-0000-0000BD5E0000}"/>
    <cellStyle name="Header2 3 3 2 4 2 5" xfId="20499" xr:uid="{00000000-0005-0000-0000-0000BE5E0000}"/>
    <cellStyle name="Header2 3 3 2 4 2 5 2" xfId="32316" xr:uid="{00000000-0005-0000-0000-0000BF5E0000}"/>
    <cellStyle name="Header2 3 3 2 4 2 5 2 2" xfId="42315" xr:uid="{00000000-0005-0000-0000-0000C05E0000}"/>
    <cellStyle name="Header2 3 3 2 4 2 5 3" xfId="37164" xr:uid="{00000000-0005-0000-0000-0000C15E0000}"/>
    <cellStyle name="Header2 3 3 2 4 2 6" xfId="23587" xr:uid="{00000000-0005-0000-0000-0000C25E0000}"/>
    <cellStyle name="Header2 3 3 2 4 2 6 2" xfId="21821" xr:uid="{00000000-0005-0000-0000-0000C35E0000}"/>
    <cellStyle name="Header2 3 3 2 4 2 7" xfId="22985" xr:uid="{00000000-0005-0000-0000-0000C45E0000}"/>
    <cellStyle name="Header2 3 3 2 4 2 7 2" xfId="21324" xr:uid="{00000000-0005-0000-0000-0000C55E0000}"/>
    <cellStyle name="Header2 3 3 2 4 2 8" xfId="21661" xr:uid="{00000000-0005-0000-0000-0000C65E0000}"/>
    <cellStyle name="Header2 3 3 2 4 3" xfId="16290" xr:uid="{00000000-0005-0000-0000-0000C75E0000}"/>
    <cellStyle name="Header2 3 3 2 4 3 2" xfId="19382" xr:uid="{00000000-0005-0000-0000-0000C85E0000}"/>
    <cellStyle name="Header2 3 3 2 4 3 2 2" xfId="31199" xr:uid="{00000000-0005-0000-0000-0000C95E0000}"/>
    <cellStyle name="Header2 3 3 2 4 3 2 2 2" xfId="41198" xr:uid="{00000000-0005-0000-0000-0000CA5E0000}"/>
    <cellStyle name="Header2 3 3 2 4 3 2 3" xfId="26857" xr:uid="{00000000-0005-0000-0000-0000CB5E0000}"/>
    <cellStyle name="Header2 3 3 2 4 3 2 4" xfId="36047" xr:uid="{00000000-0005-0000-0000-0000CC5E0000}"/>
    <cellStyle name="Header2 3 3 2 4 3 3" xfId="19988" xr:uid="{00000000-0005-0000-0000-0000CD5E0000}"/>
    <cellStyle name="Header2 3 3 2 4 3 3 2" xfId="31805" xr:uid="{00000000-0005-0000-0000-0000CE5E0000}"/>
    <cellStyle name="Header2 3 3 2 4 3 3 2 2" xfId="41804" xr:uid="{00000000-0005-0000-0000-0000CF5E0000}"/>
    <cellStyle name="Header2 3 3 2 4 3 3 3" xfId="27463" xr:uid="{00000000-0005-0000-0000-0000D05E0000}"/>
    <cellStyle name="Header2 3 3 2 4 3 3 4" xfId="36653" xr:uid="{00000000-0005-0000-0000-0000D15E0000}"/>
    <cellStyle name="Header2 3 3 2 4 3 4" xfId="17915" xr:uid="{00000000-0005-0000-0000-0000D25E0000}"/>
    <cellStyle name="Header2 3 3 2 4 3 4 2" xfId="29732" xr:uid="{00000000-0005-0000-0000-0000D35E0000}"/>
    <cellStyle name="Header2 3 3 2 4 3 4 2 2" xfId="39731" xr:uid="{00000000-0005-0000-0000-0000D45E0000}"/>
    <cellStyle name="Header2 3 3 2 4 3 4 3" xfId="25490" xr:uid="{00000000-0005-0000-0000-0000D55E0000}"/>
    <cellStyle name="Header2 3 3 2 4 3 4 4" xfId="34580" xr:uid="{00000000-0005-0000-0000-0000D65E0000}"/>
    <cellStyle name="Header2 3 3 2 4 3 5" xfId="20797" xr:uid="{00000000-0005-0000-0000-0000D75E0000}"/>
    <cellStyle name="Header2 3 3 2 4 3 5 2" xfId="32614" xr:uid="{00000000-0005-0000-0000-0000D85E0000}"/>
    <cellStyle name="Header2 3 3 2 4 3 5 2 2" xfId="42613" xr:uid="{00000000-0005-0000-0000-0000D95E0000}"/>
    <cellStyle name="Header2 3 3 2 4 3 5 3" xfId="37462" xr:uid="{00000000-0005-0000-0000-0000DA5E0000}"/>
    <cellStyle name="Header2 3 3 2 4 3 6" xfId="28107" xr:uid="{00000000-0005-0000-0000-0000DB5E0000}"/>
    <cellStyle name="Header2 3 3 2 4 3 6 2" xfId="38106" xr:uid="{00000000-0005-0000-0000-0000DC5E0000}"/>
    <cellStyle name="Header2 3 3 2 4 3 7" xfId="21542" xr:uid="{00000000-0005-0000-0000-0000DD5E0000}"/>
    <cellStyle name="Header2 3 3 2 4 4" xfId="15997" xr:uid="{00000000-0005-0000-0000-0000DE5E0000}"/>
    <cellStyle name="Header2 3 3 2 4 4 2" xfId="27814" xr:uid="{00000000-0005-0000-0000-0000DF5E0000}"/>
    <cellStyle name="Header2 3 3 2 4 4 2 2" xfId="37813" xr:uid="{00000000-0005-0000-0000-0000E05E0000}"/>
    <cellStyle name="Header2 3 3 2 4 4 3" xfId="23875" xr:uid="{00000000-0005-0000-0000-0000E15E0000}"/>
    <cellStyle name="Header2 3 3 2 4 4 4" xfId="32965" xr:uid="{00000000-0005-0000-0000-0000E25E0000}"/>
    <cellStyle name="Header2 3 3 2 4 5" xfId="16560" xr:uid="{00000000-0005-0000-0000-0000E35E0000}"/>
    <cellStyle name="Header2 3 3 2 4 5 2" xfId="28377" xr:uid="{00000000-0005-0000-0000-0000E45E0000}"/>
    <cellStyle name="Header2 3 3 2 4 5 2 2" xfId="38376" xr:uid="{00000000-0005-0000-0000-0000E55E0000}"/>
    <cellStyle name="Header2 3 3 2 4 5 3" xfId="24135" xr:uid="{00000000-0005-0000-0000-0000E65E0000}"/>
    <cellStyle name="Header2 3 3 2 4 5 4" xfId="33225" xr:uid="{00000000-0005-0000-0000-0000E75E0000}"/>
    <cellStyle name="Header2 3 3 2 4 6" xfId="16858" xr:uid="{00000000-0005-0000-0000-0000E85E0000}"/>
    <cellStyle name="Header2 3 3 2 4 6 2" xfId="28675" xr:uid="{00000000-0005-0000-0000-0000E95E0000}"/>
    <cellStyle name="Header2 3 3 2 4 6 2 2" xfId="38674" xr:uid="{00000000-0005-0000-0000-0000EA5E0000}"/>
    <cellStyle name="Header2 3 3 2 4 6 3" xfId="24433" xr:uid="{00000000-0005-0000-0000-0000EB5E0000}"/>
    <cellStyle name="Header2 3 3 2 4 6 4" xfId="33523" xr:uid="{00000000-0005-0000-0000-0000EC5E0000}"/>
    <cellStyle name="Header2 3 3 2 4 7" xfId="17224" xr:uid="{00000000-0005-0000-0000-0000ED5E0000}"/>
    <cellStyle name="Header2 3 3 2 4 7 2" xfId="29041" xr:uid="{00000000-0005-0000-0000-0000EE5E0000}"/>
    <cellStyle name="Header2 3 3 2 4 7 2 2" xfId="39040" xr:uid="{00000000-0005-0000-0000-0000EF5E0000}"/>
    <cellStyle name="Header2 3 3 2 4 7 3" xfId="24799" xr:uid="{00000000-0005-0000-0000-0000F05E0000}"/>
    <cellStyle name="Header2 3 3 2 4 7 4" xfId="33889" xr:uid="{00000000-0005-0000-0000-0000F15E0000}"/>
    <cellStyle name="Header2 3 3 2 4 8" xfId="17527" xr:uid="{00000000-0005-0000-0000-0000F25E0000}"/>
    <cellStyle name="Header2 3 3 2 4 8 2" xfId="29344" xr:uid="{00000000-0005-0000-0000-0000F35E0000}"/>
    <cellStyle name="Header2 3 3 2 4 8 2 2" xfId="39343" xr:uid="{00000000-0005-0000-0000-0000F45E0000}"/>
    <cellStyle name="Header2 3 3 2 4 8 3" xfId="25102" xr:uid="{00000000-0005-0000-0000-0000F55E0000}"/>
    <cellStyle name="Header2 3 3 2 4 8 4" xfId="34192" xr:uid="{00000000-0005-0000-0000-0000F65E0000}"/>
    <cellStyle name="Header2 3 3 2 4 9" xfId="18408" xr:uid="{00000000-0005-0000-0000-0000F75E0000}"/>
    <cellStyle name="Header2 3 3 2 4 9 2" xfId="30225" xr:uid="{00000000-0005-0000-0000-0000F85E0000}"/>
    <cellStyle name="Header2 3 3 2 4 9 2 2" xfId="40224" xr:uid="{00000000-0005-0000-0000-0000F95E0000}"/>
    <cellStyle name="Header2 3 3 2 4 9 3" xfId="25883" xr:uid="{00000000-0005-0000-0000-0000FA5E0000}"/>
    <cellStyle name="Header2 3 3 2 4 9 4" xfId="35073" xr:uid="{00000000-0005-0000-0000-0000FB5E0000}"/>
    <cellStyle name="Header2 3 3 2 5" xfId="15700" xr:uid="{00000000-0005-0000-0000-0000FC5E0000}"/>
    <cellStyle name="Header2 3 3 2 5 2" xfId="19093" xr:uid="{00000000-0005-0000-0000-0000FD5E0000}"/>
    <cellStyle name="Header2 3 3 2 5 2 2" xfId="30910" xr:uid="{00000000-0005-0000-0000-0000FE5E0000}"/>
    <cellStyle name="Header2 3 3 2 5 2 2 2" xfId="40909" xr:uid="{00000000-0005-0000-0000-0000FF5E0000}"/>
    <cellStyle name="Header2 3 3 2 5 2 3" xfId="26568" xr:uid="{00000000-0005-0000-0000-0000005F0000}"/>
    <cellStyle name="Header2 3 3 2 5 2 4" xfId="35758" xr:uid="{00000000-0005-0000-0000-0000015F0000}"/>
    <cellStyle name="Header2 3 3 2 5 3" xfId="19699" xr:uid="{00000000-0005-0000-0000-0000025F0000}"/>
    <cellStyle name="Header2 3 3 2 5 3 2" xfId="31516" xr:uid="{00000000-0005-0000-0000-0000035F0000}"/>
    <cellStyle name="Header2 3 3 2 5 3 2 2" xfId="41515" xr:uid="{00000000-0005-0000-0000-0000045F0000}"/>
    <cellStyle name="Header2 3 3 2 5 3 3" xfId="27174" xr:uid="{00000000-0005-0000-0000-0000055F0000}"/>
    <cellStyle name="Header2 3 3 2 5 3 4" xfId="36364" xr:uid="{00000000-0005-0000-0000-0000065F0000}"/>
    <cellStyle name="Header2 3 3 2 5 4" xfId="17706" xr:uid="{00000000-0005-0000-0000-0000075F0000}"/>
    <cellStyle name="Header2 3 3 2 5 4 2" xfId="29523" xr:uid="{00000000-0005-0000-0000-0000085F0000}"/>
    <cellStyle name="Header2 3 3 2 5 4 2 2" xfId="39522" xr:uid="{00000000-0005-0000-0000-0000095F0000}"/>
    <cellStyle name="Header2 3 3 2 5 4 3" xfId="25281" xr:uid="{00000000-0005-0000-0000-00000A5F0000}"/>
    <cellStyle name="Header2 3 3 2 5 4 4" xfId="34371" xr:uid="{00000000-0005-0000-0000-00000B5F0000}"/>
    <cellStyle name="Header2 3 3 2 5 5" xfId="20508" xr:uid="{00000000-0005-0000-0000-00000C5F0000}"/>
    <cellStyle name="Header2 3 3 2 5 5 2" xfId="32325" xr:uid="{00000000-0005-0000-0000-00000D5F0000}"/>
    <cellStyle name="Header2 3 3 2 5 5 2 2" xfId="42324" xr:uid="{00000000-0005-0000-0000-00000E5F0000}"/>
    <cellStyle name="Header2 3 3 2 5 5 3" xfId="37173" xr:uid="{00000000-0005-0000-0000-00000F5F0000}"/>
    <cellStyle name="Header2 3 3 2 5 6" xfId="23578" xr:uid="{00000000-0005-0000-0000-0000105F0000}"/>
    <cellStyle name="Header2 3 3 2 5 6 2" xfId="21828" xr:uid="{00000000-0005-0000-0000-0000115F0000}"/>
    <cellStyle name="Header2 3 3 2 5 7" xfId="22992" xr:uid="{00000000-0005-0000-0000-0000125F0000}"/>
    <cellStyle name="Header2 3 3 2 5 7 2" xfId="22109" xr:uid="{00000000-0005-0000-0000-0000135F0000}"/>
    <cellStyle name="Header2 3 3 2 5 8" xfId="21654" xr:uid="{00000000-0005-0000-0000-0000145F0000}"/>
    <cellStyle name="Header2 3 3 2 6" xfId="16281" xr:uid="{00000000-0005-0000-0000-0000155F0000}"/>
    <cellStyle name="Header2 3 3 2 6 2" xfId="19527" xr:uid="{00000000-0005-0000-0000-0000165F0000}"/>
    <cellStyle name="Header2 3 3 2 6 2 2" xfId="31344" xr:uid="{00000000-0005-0000-0000-0000175F0000}"/>
    <cellStyle name="Header2 3 3 2 6 2 2 2" xfId="41343" xr:uid="{00000000-0005-0000-0000-0000185F0000}"/>
    <cellStyle name="Header2 3 3 2 6 2 3" xfId="27002" xr:uid="{00000000-0005-0000-0000-0000195F0000}"/>
    <cellStyle name="Header2 3 3 2 6 2 4" xfId="36192" xr:uid="{00000000-0005-0000-0000-00001A5F0000}"/>
    <cellStyle name="Header2 3 3 2 6 3" xfId="20133" xr:uid="{00000000-0005-0000-0000-00001B5F0000}"/>
    <cellStyle name="Header2 3 3 2 6 3 2" xfId="31950" xr:uid="{00000000-0005-0000-0000-00001C5F0000}"/>
    <cellStyle name="Header2 3 3 2 6 3 2 2" xfId="41949" xr:uid="{00000000-0005-0000-0000-00001D5F0000}"/>
    <cellStyle name="Header2 3 3 2 6 3 3" xfId="27608" xr:uid="{00000000-0005-0000-0000-00001E5F0000}"/>
    <cellStyle name="Header2 3 3 2 6 3 4" xfId="36798" xr:uid="{00000000-0005-0000-0000-00001F5F0000}"/>
    <cellStyle name="Header2 3 3 2 6 4" xfId="18039" xr:uid="{00000000-0005-0000-0000-0000205F0000}"/>
    <cellStyle name="Header2 3 3 2 6 4 2" xfId="29856" xr:uid="{00000000-0005-0000-0000-0000215F0000}"/>
    <cellStyle name="Header2 3 3 2 6 4 2 2" xfId="39855" xr:uid="{00000000-0005-0000-0000-0000225F0000}"/>
    <cellStyle name="Header2 3 3 2 6 4 3" xfId="25614" xr:uid="{00000000-0005-0000-0000-0000235F0000}"/>
    <cellStyle name="Header2 3 3 2 6 4 4" xfId="34704" xr:uid="{00000000-0005-0000-0000-0000245F0000}"/>
    <cellStyle name="Header2 3 3 2 6 5" xfId="20942" xr:uid="{00000000-0005-0000-0000-0000255F0000}"/>
    <cellStyle name="Header2 3 3 2 6 5 2" xfId="32759" xr:uid="{00000000-0005-0000-0000-0000265F0000}"/>
    <cellStyle name="Header2 3 3 2 6 5 2 2" xfId="42758" xr:uid="{00000000-0005-0000-0000-0000275F0000}"/>
    <cellStyle name="Header2 3 3 2 6 5 3" xfId="37607" xr:uid="{00000000-0005-0000-0000-0000285F0000}"/>
    <cellStyle name="Header2 3 3 2 6 6" xfId="28098" xr:uid="{00000000-0005-0000-0000-0000295F0000}"/>
    <cellStyle name="Header2 3 3 2 6 6 2" xfId="38097" xr:uid="{00000000-0005-0000-0000-00002A5F0000}"/>
    <cellStyle name="Header2 3 3 2 6 7" xfId="21443" xr:uid="{00000000-0005-0000-0000-00002B5F0000}"/>
    <cellStyle name="Header2 3 3 2 7" xfId="15869" xr:uid="{00000000-0005-0000-0000-00002C5F0000}"/>
    <cellStyle name="Header2 3 3 2 7 2" xfId="27686" xr:uid="{00000000-0005-0000-0000-00002D5F0000}"/>
    <cellStyle name="Header2 3 3 2 7 2 2" xfId="37685" xr:uid="{00000000-0005-0000-0000-00002E5F0000}"/>
    <cellStyle name="Header2 3 3 2 7 3" xfId="23747" xr:uid="{00000000-0005-0000-0000-00002F5F0000}"/>
    <cellStyle name="Header2 3 3 2 7 4" xfId="32837" xr:uid="{00000000-0005-0000-0000-0000305F0000}"/>
    <cellStyle name="Header2 3 3 2 8" xfId="16569" xr:uid="{00000000-0005-0000-0000-0000315F0000}"/>
    <cellStyle name="Header2 3 3 2 8 2" xfId="28386" xr:uid="{00000000-0005-0000-0000-0000325F0000}"/>
    <cellStyle name="Header2 3 3 2 8 2 2" xfId="38385" xr:uid="{00000000-0005-0000-0000-0000335F0000}"/>
    <cellStyle name="Header2 3 3 2 8 3" xfId="24144" xr:uid="{00000000-0005-0000-0000-0000345F0000}"/>
    <cellStyle name="Header2 3 3 2 8 4" xfId="33234" xr:uid="{00000000-0005-0000-0000-0000355F0000}"/>
    <cellStyle name="Header2 3 3 2 9" xfId="17003" xr:uid="{00000000-0005-0000-0000-0000365F0000}"/>
    <cellStyle name="Header2 3 3 2 9 2" xfId="28820" xr:uid="{00000000-0005-0000-0000-0000375F0000}"/>
    <cellStyle name="Header2 3 3 2 9 2 2" xfId="38819" xr:uid="{00000000-0005-0000-0000-0000385F0000}"/>
    <cellStyle name="Header2 3 3 2 9 3" xfId="24578" xr:uid="{00000000-0005-0000-0000-0000395F0000}"/>
    <cellStyle name="Header2 3 3 2 9 4" xfId="33668" xr:uid="{00000000-0005-0000-0000-00003A5F0000}"/>
    <cellStyle name="Header2 3 3 3" xfId="7903" xr:uid="{00000000-0005-0000-0000-00003B5F0000}"/>
    <cellStyle name="Header2 3 3 3 10" xfId="17225" xr:uid="{00000000-0005-0000-0000-00003C5F0000}"/>
    <cellStyle name="Header2 3 3 3 10 2" xfId="29042" xr:uid="{00000000-0005-0000-0000-00003D5F0000}"/>
    <cellStyle name="Header2 3 3 3 10 2 2" xfId="39041" xr:uid="{00000000-0005-0000-0000-00003E5F0000}"/>
    <cellStyle name="Header2 3 3 3 10 3" xfId="24800" xr:uid="{00000000-0005-0000-0000-00003F5F0000}"/>
    <cellStyle name="Header2 3 3 3 10 4" xfId="33890" xr:uid="{00000000-0005-0000-0000-0000405F0000}"/>
    <cellStyle name="Header2 3 3 3 11" xfId="17528" xr:uid="{00000000-0005-0000-0000-0000415F0000}"/>
    <cellStyle name="Header2 3 3 3 11 2" xfId="29345" xr:uid="{00000000-0005-0000-0000-0000425F0000}"/>
    <cellStyle name="Header2 3 3 3 11 2 2" xfId="39344" xr:uid="{00000000-0005-0000-0000-0000435F0000}"/>
    <cellStyle name="Header2 3 3 3 11 3" xfId="25103" xr:uid="{00000000-0005-0000-0000-0000445F0000}"/>
    <cellStyle name="Header2 3 3 3 11 4" xfId="34193" xr:uid="{00000000-0005-0000-0000-0000455F0000}"/>
    <cellStyle name="Header2 3 3 3 12" xfId="18407" xr:uid="{00000000-0005-0000-0000-0000465F0000}"/>
    <cellStyle name="Header2 3 3 3 12 2" xfId="30224" xr:uid="{00000000-0005-0000-0000-0000475F0000}"/>
    <cellStyle name="Header2 3 3 3 12 2 2" xfId="40223" xr:uid="{00000000-0005-0000-0000-0000485F0000}"/>
    <cellStyle name="Header2 3 3 3 12 3" xfId="25882" xr:uid="{00000000-0005-0000-0000-0000495F0000}"/>
    <cellStyle name="Header2 3 3 3 12 4" xfId="35072" xr:uid="{00000000-0005-0000-0000-00004A5F0000}"/>
    <cellStyle name="Header2 3 3 3 13" xfId="18705" xr:uid="{00000000-0005-0000-0000-00004B5F0000}"/>
    <cellStyle name="Header2 3 3 3 13 2" xfId="30522" xr:uid="{00000000-0005-0000-0000-00004C5F0000}"/>
    <cellStyle name="Header2 3 3 3 13 2 2" xfId="40521" xr:uid="{00000000-0005-0000-0000-00004D5F0000}"/>
    <cellStyle name="Header2 3 3 3 13 3" xfId="26180" xr:uid="{00000000-0005-0000-0000-00004E5F0000}"/>
    <cellStyle name="Header2 3 3 3 13 4" xfId="35370" xr:uid="{00000000-0005-0000-0000-00004F5F0000}"/>
    <cellStyle name="Header2 3 3 3 14" xfId="18264" xr:uid="{00000000-0005-0000-0000-0000505F0000}"/>
    <cellStyle name="Header2 3 3 3 14 2" xfId="30081" xr:uid="{00000000-0005-0000-0000-0000515F0000}"/>
    <cellStyle name="Header2 3 3 3 14 2 2" xfId="40080" xr:uid="{00000000-0005-0000-0000-0000525F0000}"/>
    <cellStyle name="Header2 3 3 3 14 3" xfId="34929" xr:uid="{00000000-0005-0000-0000-0000535F0000}"/>
    <cellStyle name="Header2 3 3 3 15" xfId="23199" xr:uid="{00000000-0005-0000-0000-0000545F0000}"/>
    <cellStyle name="Header2 3 3 3 15 2" xfId="21995" xr:uid="{00000000-0005-0000-0000-0000555F0000}"/>
    <cellStyle name="Header2 3 3 3 16" xfId="22593" xr:uid="{00000000-0005-0000-0000-0000565F0000}"/>
    <cellStyle name="Header2 3 3 3 2" xfId="7904" xr:uid="{00000000-0005-0000-0000-0000575F0000}"/>
    <cellStyle name="Header2 3 3 3 2 10" xfId="18704" xr:uid="{00000000-0005-0000-0000-0000585F0000}"/>
    <cellStyle name="Header2 3 3 3 2 10 2" xfId="30521" xr:uid="{00000000-0005-0000-0000-0000595F0000}"/>
    <cellStyle name="Header2 3 3 3 2 10 2 2" xfId="40520" xr:uid="{00000000-0005-0000-0000-00005A5F0000}"/>
    <cellStyle name="Header2 3 3 3 2 10 3" xfId="26179" xr:uid="{00000000-0005-0000-0000-00005B5F0000}"/>
    <cellStyle name="Header2 3 3 3 2 10 4" xfId="35369" xr:uid="{00000000-0005-0000-0000-00005C5F0000}"/>
    <cellStyle name="Header2 3 3 3 2 11" xfId="20195" xr:uid="{00000000-0005-0000-0000-00005D5F0000}"/>
    <cellStyle name="Header2 3 3 3 2 11 2" xfId="32012" xr:uid="{00000000-0005-0000-0000-00005E5F0000}"/>
    <cellStyle name="Header2 3 3 3 2 11 2 2" xfId="42011" xr:uid="{00000000-0005-0000-0000-00005F5F0000}"/>
    <cellStyle name="Header2 3 3 3 2 11 3" xfId="36860" xr:uid="{00000000-0005-0000-0000-0000605F0000}"/>
    <cellStyle name="Header2 3 3 3 2 12" xfId="23198" xr:uid="{00000000-0005-0000-0000-0000615F0000}"/>
    <cellStyle name="Header2 3 3 3 2 12 2" xfId="21996" xr:uid="{00000000-0005-0000-0000-0000625F0000}"/>
    <cellStyle name="Header2 3 3 3 2 13" xfId="22592" xr:uid="{00000000-0005-0000-0000-0000635F0000}"/>
    <cellStyle name="Header2 3 3 3 2 2" xfId="15711" xr:uid="{00000000-0005-0000-0000-0000645F0000}"/>
    <cellStyle name="Header2 3 3 3 2 2 2" xfId="19082" xr:uid="{00000000-0005-0000-0000-0000655F0000}"/>
    <cellStyle name="Header2 3 3 3 2 2 2 2" xfId="30899" xr:uid="{00000000-0005-0000-0000-0000665F0000}"/>
    <cellStyle name="Header2 3 3 3 2 2 2 2 2" xfId="40898" xr:uid="{00000000-0005-0000-0000-0000675F0000}"/>
    <cellStyle name="Header2 3 3 3 2 2 2 3" xfId="26557" xr:uid="{00000000-0005-0000-0000-0000685F0000}"/>
    <cellStyle name="Header2 3 3 3 2 2 2 4" xfId="35747" xr:uid="{00000000-0005-0000-0000-0000695F0000}"/>
    <cellStyle name="Header2 3 3 3 2 2 3" xfId="19688" xr:uid="{00000000-0005-0000-0000-00006A5F0000}"/>
    <cellStyle name="Header2 3 3 3 2 2 3 2" xfId="31505" xr:uid="{00000000-0005-0000-0000-00006B5F0000}"/>
    <cellStyle name="Header2 3 3 3 2 2 3 2 2" xfId="41504" xr:uid="{00000000-0005-0000-0000-00006C5F0000}"/>
    <cellStyle name="Header2 3 3 3 2 2 3 3" xfId="27163" xr:uid="{00000000-0005-0000-0000-00006D5F0000}"/>
    <cellStyle name="Header2 3 3 3 2 2 3 4" xfId="36353" xr:uid="{00000000-0005-0000-0000-00006E5F0000}"/>
    <cellStyle name="Header2 3 3 3 2 2 4" xfId="17995" xr:uid="{00000000-0005-0000-0000-00006F5F0000}"/>
    <cellStyle name="Header2 3 3 3 2 2 4 2" xfId="29812" xr:uid="{00000000-0005-0000-0000-0000705F0000}"/>
    <cellStyle name="Header2 3 3 3 2 2 4 2 2" xfId="39811" xr:uid="{00000000-0005-0000-0000-0000715F0000}"/>
    <cellStyle name="Header2 3 3 3 2 2 4 3" xfId="25570" xr:uid="{00000000-0005-0000-0000-0000725F0000}"/>
    <cellStyle name="Header2 3 3 3 2 2 4 4" xfId="34660" xr:uid="{00000000-0005-0000-0000-0000735F0000}"/>
    <cellStyle name="Header2 3 3 3 2 2 5" xfId="20497" xr:uid="{00000000-0005-0000-0000-0000745F0000}"/>
    <cellStyle name="Header2 3 3 3 2 2 5 2" xfId="32314" xr:uid="{00000000-0005-0000-0000-0000755F0000}"/>
    <cellStyle name="Header2 3 3 3 2 2 5 2 2" xfId="42313" xr:uid="{00000000-0005-0000-0000-0000765F0000}"/>
    <cellStyle name="Header2 3 3 3 2 2 5 3" xfId="37162" xr:uid="{00000000-0005-0000-0000-0000775F0000}"/>
    <cellStyle name="Header2 3 3 3 2 2 6" xfId="23589" xr:uid="{00000000-0005-0000-0000-0000785F0000}"/>
    <cellStyle name="Header2 3 3 3 2 2 6 2" xfId="21820" xr:uid="{00000000-0005-0000-0000-0000795F0000}"/>
    <cellStyle name="Header2 3 3 3 2 2 7" xfId="22984" xr:uid="{00000000-0005-0000-0000-00007A5F0000}"/>
    <cellStyle name="Header2 3 3 3 2 2 7 2" xfId="22112" xr:uid="{00000000-0005-0000-0000-00007B5F0000}"/>
    <cellStyle name="Header2 3 3 3 2 2 8" xfId="21662" xr:uid="{00000000-0005-0000-0000-00007C5F0000}"/>
    <cellStyle name="Header2 3 3 3 2 3" xfId="16292" xr:uid="{00000000-0005-0000-0000-00007D5F0000}"/>
    <cellStyle name="Header2 3 3 3 2 3 2" xfId="19380" xr:uid="{00000000-0005-0000-0000-00007E5F0000}"/>
    <cellStyle name="Header2 3 3 3 2 3 2 2" xfId="31197" xr:uid="{00000000-0005-0000-0000-00007F5F0000}"/>
    <cellStyle name="Header2 3 3 3 2 3 2 2 2" xfId="41196" xr:uid="{00000000-0005-0000-0000-0000805F0000}"/>
    <cellStyle name="Header2 3 3 3 2 3 2 3" xfId="26855" xr:uid="{00000000-0005-0000-0000-0000815F0000}"/>
    <cellStyle name="Header2 3 3 3 2 3 2 4" xfId="36045" xr:uid="{00000000-0005-0000-0000-0000825F0000}"/>
    <cellStyle name="Header2 3 3 3 2 3 3" xfId="19986" xr:uid="{00000000-0005-0000-0000-0000835F0000}"/>
    <cellStyle name="Header2 3 3 3 2 3 3 2" xfId="31803" xr:uid="{00000000-0005-0000-0000-0000845F0000}"/>
    <cellStyle name="Header2 3 3 3 2 3 3 2 2" xfId="41802" xr:uid="{00000000-0005-0000-0000-0000855F0000}"/>
    <cellStyle name="Header2 3 3 3 2 3 3 3" xfId="27461" xr:uid="{00000000-0005-0000-0000-0000865F0000}"/>
    <cellStyle name="Header2 3 3 3 2 3 3 4" xfId="36651" xr:uid="{00000000-0005-0000-0000-0000875F0000}"/>
    <cellStyle name="Header2 3 3 3 2 3 4" xfId="18865" xr:uid="{00000000-0005-0000-0000-0000885F0000}"/>
    <cellStyle name="Header2 3 3 3 2 3 4 2" xfId="30682" xr:uid="{00000000-0005-0000-0000-0000895F0000}"/>
    <cellStyle name="Header2 3 3 3 2 3 4 2 2" xfId="40681" xr:uid="{00000000-0005-0000-0000-00008A5F0000}"/>
    <cellStyle name="Header2 3 3 3 2 3 4 3" xfId="26340" xr:uid="{00000000-0005-0000-0000-00008B5F0000}"/>
    <cellStyle name="Header2 3 3 3 2 3 4 4" xfId="35530" xr:uid="{00000000-0005-0000-0000-00008C5F0000}"/>
    <cellStyle name="Header2 3 3 3 2 3 5" xfId="20795" xr:uid="{00000000-0005-0000-0000-00008D5F0000}"/>
    <cellStyle name="Header2 3 3 3 2 3 5 2" xfId="32612" xr:uid="{00000000-0005-0000-0000-00008E5F0000}"/>
    <cellStyle name="Header2 3 3 3 2 3 5 2 2" xfId="42611" xr:uid="{00000000-0005-0000-0000-00008F5F0000}"/>
    <cellStyle name="Header2 3 3 3 2 3 5 3" xfId="37460" xr:uid="{00000000-0005-0000-0000-0000905F0000}"/>
    <cellStyle name="Header2 3 3 3 2 3 6" xfId="28109" xr:uid="{00000000-0005-0000-0000-0000915F0000}"/>
    <cellStyle name="Header2 3 3 3 2 3 6 2" xfId="38108" xr:uid="{00000000-0005-0000-0000-0000925F0000}"/>
    <cellStyle name="Header2 3 3 3 2 3 7" xfId="21544" xr:uid="{00000000-0005-0000-0000-0000935F0000}"/>
    <cellStyle name="Header2 3 3 3 2 4" xfId="15998" xr:uid="{00000000-0005-0000-0000-0000945F0000}"/>
    <cellStyle name="Header2 3 3 3 2 4 2" xfId="27815" xr:uid="{00000000-0005-0000-0000-0000955F0000}"/>
    <cellStyle name="Header2 3 3 3 2 4 2 2" xfId="37814" xr:uid="{00000000-0005-0000-0000-0000965F0000}"/>
    <cellStyle name="Header2 3 3 3 2 4 3" xfId="23876" xr:uid="{00000000-0005-0000-0000-0000975F0000}"/>
    <cellStyle name="Header2 3 3 3 2 4 4" xfId="32966" xr:uid="{00000000-0005-0000-0000-0000985F0000}"/>
    <cellStyle name="Header2 3 3 3 2 5" xfId="16558" xr:uid="{00000000-0005-0000-0000-0000995F0000}"/>
    <cellStyle name="Header2 3 3 3 2 5 2" xfId="28375" xr:uid="{00000000-0005-0000-0000-00009A5F0000}"/>
    <cellStyle name="Header2 3 3 3 2 5 2 2" xfId="38374" xr:uid="{00000000-0005-0000-0000-00009B5F0000}"/>
    <cellStyle name="Header2 3 3 3 2 5 3" xfId="24133" xr:uid="{00000000-0005-0000-0000-00009C5F0000}"/>
    <cellStyle name="Header2 3 3 3 2 5 4" xfId="33223" xr:uid="{00000000-0005-0000-0000-00009D5F0000}"/>
    <cellStyle name="Header2 3 3 3 2 6" xfId="16856" xr:uid="{00000000-0005-0000-0000-00009E5F0000}"/>
    <cellStyle name="Header2 3 3 3 2 6 2" xfId="28673" xr:uid="{00000000-0005-0000-0000-00009F5F0000}"/>
    <cellStyle name="Header2 3 3 3 2 6 2 2" xfId="38672" xr:uid="{00000000-0005-0000-0000-0000A05F0000}"/>
    <cellStyle name="Header2 3 3 3 2 6 3" xfId="24431" xr:uid="{00000000-0005-0000-0000-0000A15F0000}"/>
    <cellStyle name="Header2 3 3 3 2 6 4" xfId="33521" xr:uid="{00000000-0005-0000-0000-0000A25F0000}"/>
    <cellStyle name="Header2 3 3 3 2 7" xfId="17226" xr:uid="{00000000-0005-0000-0000-0000A35F0000}"/>
    <cellStyle name="Header2 3 3 3 2 7 2" xfId="29043" xr:uid="{00000000-0005-0000-0000-0000A45F0000}"/>
    <cellStyle name="Header2 3 3 3 2 7 2 2" xfId="39042" xr:uid="{00000000-0005-0000-0000-0000A55F0000}"/>
    <cellStyle name="Header2 3 3 3 2 7 3" xfId="24801" xr:uid="{00000000-0005-0000-0000-0000A65F0000}"/>
    <cellStyle name="Header2 3 3 3 2 7 4" xfId="33891" xr:uid="{00000000-0005-0000-0000-0000A75F0000}"/>
    <cellStyle name="Header2 3 3 3 2 8" xfId="17529" xr:uid="{00000000-0005-0000-0000-0000A85F0000}"/>
    <cellStyle name="Header2 3 3 3 2 8 2" xfId="29346" xr:uid="{00000000-0005-0000-0000-0000A95F0000}"/>
    <cellStyle name="Header2 3 3 3 2 8 2 2" xfId="39345" xr:uid="{00000000-0005-0000-0000-0000AA5F0000}"/>
    <cellStyle name="Header2 3 3 3 2 8 3" xfId="25104" xr:uid="{00000000-0005-0000-0000-0000AB5F0000}"/>
    <cellStyle name="Header2 3 3 3 2 8 4" xfId="34194" xr:uid="{00000000-0005-0000-0000-0000AC5F0000}"/>
    <cellStyle name="Header2 3 3 3 2 9" xfId="18406" xr:uid="{00000000-0005-0000-0000-0000AD5F0000}"/>
    <cellStyle name="Header2 3 3 3 2 9 2" xfId="30223" xr:uid="{00000000-0005-0000-0000-0000AE5F0000}"/>
    <cellStyle name="Header2 3 3 3 2 9 2 2" xfId="40222" xr:uid="{00000000-0005-0000-0000-0000AF5F0000}"/>
    <cellStyle name="Header2 3 3 3 2 9 3" xfId="25881" xr:uid="{00000000-0005-0000-0000-0000B05F0000}"/>
    <cellStyle name="Header2 3 3 3 2 9 4" xfId="35071" xr:uid="{00000000-0005-0000-0000-0000B15F0000}"/>
    <cellStyle name="Header2 3 3 3 3" xfId="7905" xr:uid="{00000000-0005-0000-0000-0000B25F0000}"/>
    <cellStyle name="Header2 3 3 3 3 10" xfId="18703" xr:uid="{00000000-0005-0000-0000-0000B35F0000}"/>
    <cellStyle name="Header2 3 3 3 3 10 2" xfId="30520" xr:uid="{00000000-0005-0000-0000-0000B45F0000}"/>
    <cellStyle name="Header2 3 3 3 3 10 2 2" xfId="40519" xr:uid="{00000000-0005-0000-0000-0000B55F0000}"/>
    <cellStyle name="Header2 3 3 3 3 10 3" xfId="26178" xr:uid="{00000000-0005-0000-0000-0000B65F0000}"/>
    <cellStyle name="Header2 3 3 3 3 10 4" xfId="35368" xr:uid="{00000000-0005-0000-0000-0000B75F0000}"/>
    <cellStyle name="Header2 3 3 3 3 11" xfId="20295" xr:uid="{00000000-0005-0000-0000-0000B85F0000}"/>
    <cellStyle name="Header2 3 3 3 3 11 2" xfId="32112" xr:uid="{00000000-0005-0000-0000-0000B95F0000}"/>
    <cellStyle name="Header2 3 3 3 3 11 2 2" xfId="42111" xr:uid="{00000000-0005-0000-0000-0000BA5F0000}"/>
    <cellStyle name="Header2 3 3 3 3 11 3" xfId="36960" xr:uid="{00000000-0005-0000-0000-0000BB5F0000}"/>
    <cellStyle name="Header2 3 3 3 3 12" xfId="23197" xr:uid="{00000000-0005-0000-0000-0000BC5F0000}"/>
    <cellStyle name="Header2 3 3 3 3 12 2" xfId="21228" xr:uid="{00000000-0005-0000-0000-0000BD5F0000}"/>
    <cellStyle name="Header2 3 3 3 3 13" xfId="22591" xr:uid="{00000000-0005-0000-0000-0000BE5F0000}"/>
    <cellStyle name="Header2 3 3 3 3 2" xfId="15712" xr:uid="{00000000-0005-0000-0000-0000BF5F0000}"/>
    <cellStyle name="Header2 3 3 3 3 2 2" xfId="19081" xr:uid="{00000000-0005-0000-0000-0000C05F0000}"/>
    <cellStyle name="Header2 3 3 3 3 2 2 2" xfId="30898" xr:uid="{00000000-0005-0000-0000-0000C15F0000}"/>
    <cellStyle name="Header2 3 3 3 3 2 2 2 2" xfId="40897" xr:uid="{00000000-0005-0000-0000-0000C25F0000}"/>
    <cellStyle name="Header2 3 3 3 3 2 2 3" xfId="26556" xr:uid="{00000000-0005-0000-0000-0000C35F0000}"/>
    <cellStyle name="Header2 3 3 3 3 2 2 4" xfId="35746" xr:uid="{00000000-0005-0000-0000-0000C45F0000}"/>
    <cellStyle name="Header2 3 3 3 3 2 3" xfId="19687" xr:uid="{00000000-0005-0000-0000-0000C55F0000}"/>
    <cellStyle name="Header2 3 3 3 3 2 3 2" xfId="31504" xr:uid="{00000000-0005-0000-0000-0000C65F0000}"/>
    <cellStyle name="Header2 3 3 3 3 2 3 2 2" xfId="41503" xr:uid="{00000000-0005-0000-0000-0000C75F0000}"/>
    <cellStyle name="Header2 3 3 3 3 2 3 3" xfId="27162" xr:uid="{00000000-0005-0000-0000-0000C85F0000}"/>
    <cellStyle name="Header2 3 3 3 3 2 3 4" xfId="36352" xr:uid="{00000000-0005-0000-0000-0000C95F0000}"/>
    <cellStyle name="Header2 3 3 3 3 2 4" xfId="17996" xr:uid="{00000000-0005-0000-0000-0000CA5F0000}"/>
    <cellStyle name="Header2 3 3 3 3 2 4 2" xfId="29813" xr:uid="{00000000-0005-0000-0000-0000CB5F0000}"/>
    <cellStyle name="Header2 3 3 3 3 2 4 2 2" xfId="39812" xr:uid="{00000000-0005-0000-0000-0000CC5F0000}"/>
    <cellStyle name="Header2 3 3 3 3 2 4 3" xfId="25571" xr:uid="{00000000-0005-0000-0000-0000CD5F0000}"/>
    <cellStyle name="Header2 3 3 3 3 2 4 4" xfId="34661" xr:uid="{00000000-0005-0000-0000-0000CE5F0000}"/>
    <cellStyle name="Header2 3 3 3 3 2 5" xfId="20496" xr:uid="{00000000-0005-0000-0000-0000CF5F0000}"/>
    <cellStyle name="Header2 3 3 3 3 2 5 2" xfId="32313" xr:uid="{00000000-0005-0000-0000-0000D05F0000}"/>
    <cellStyle name="Header2 3 3 3 3 2 5 2 2" xfId="42312" xr:uid="{00000000-0005-0000-0000-0000D15F0000}"/>
    <cellStyle name="Header2 3 3 3 3 2 5 3" xfId="37161" xr:uid="{00000000-0005-0000-0000-0000D25F0000}"/>
    <cellStyle name="Header2 3 3 3 3 2 6" xfId="23590" xr:uid="{00000000-0005-0000-0000-0000D35F0000}"/>
    <cellStyle name="Header2 3 3 3 3 2 6 2" xfId="21012" xr:uid="{00000000-0005-0000-0000-0000D45F0000}"/>
    <cellStyle name="Header2 3 3 3 3 2 7" xfId="22830" xr:uid="{00000000-0005-0000-0000-0000D55F0000}"/>
    <cellStyle name="Header2 3 3 3 3 2 7 2" xfId="22191" xr:uid="{00000000-0005-0000-0000-0000D65F0000}"/>
    <cellStyle name="Header2 3 3 3 3 2 8" xfId="21663" xr:uid="{00000000-0005-0000-0000-0000D75F0000}"/>
    <cellStyle name="Header2 3 3 3 3 3" xfId="16293" xr:uid="{00000000-0005-0000-0000-0000D85F0000}"/>
    <cellStyle name="Header2 3 3 3 3 3 2" xfId="19379" xr:uid="{00000000-0005-0000-0000-0000D95F0000}"/>
    <cellStyle name="Header2 3 3 3 3 3 2 2" xfId="31196" xr:uid="{00000000-0005-0000-0000-0000DA5F0000}"/>
    <cellStyle name="Header2 3 3 3 3 3 2 2 2" xfId="41195" xr:uid="{00000000-0005-0000-0000-0000DB5F0000}"/>
    <cellStyle name="Header2 3 3 3 3 3 2 3" xfId="26854" xr:uid="{00000000-0005-0000-0000-0000DC5F0000}"/>
    <cellStyle name="Header2 3 3 3 3 3 2 4" xfId="36044" xr:uid="{00000000-0005-0000-0000-0000DD5F0000}"/>
    <cellStyle name="Header2 3 3 3 3 3 3" xfId="19985" xr:uid="{00000000-0005-0000-0000-0000DE5F0000}"/>
    <cellStyle name="Header2 3 3 3 3 3 3 2" xfId="31802" xr:uid="{00000000-0005-0000-0000-0000DF5F0000}"/>
    <cellStyle name="Header2 3 3 3 3 3 3 2 2" xfId="41801" xr:uid="{00000000-0005-0000-0000-0000E05F0000}"/>
    <cellStyle name="Header2 3 3 3 3 3 3 3" xfId="27460" xr:uid="{00000000-0005-0000-0000-0000E15F0000}"/>
    <cellStyle name="Header2 3 3 3 3 3 3 4" xfId="36650" xr:uid="{00000000-0005-0000-0000-0000E25F0000}"/>
    <cellStyle name="Header2 3 3 3 3 3 4" xfId="17783" xr:uid="{00000000-0005-0000-0000-0000E35F0000}"/>
    <cellStyle name="Header2 3 3 3 3 3 4 2" xfId="29600" xr:uid="{00000000-0005-0000-0000-0000E45F0000}"/>
    <cellStyle name="Header2 3 3 3 3 3 4 2 2" xfId="39599" xr:uid="{00000000-0005-0000-0000-0000E55F0000}"/>
    <cellStyle name="Header2 3 3 3 3 3 4 3" xfId="25358" xr:uid="{00000000-0005-0000-0000-0000E65F0000}"/>
    <cellStyle name="Header2 3 3 3 3 3 4 4" xfId="34448" xr:uid="{00000000-0005-0000-0000-0000E75F0000}"/>
    <cellStyle name="Header2 3 3 3 3 3 5" xfId="20794" xr:uid="{00000000-0005-0000-0000-0000E85F0000}"/>
    <cellStyle name="Header2 3 3 3 3 3 5 2" xfId="32611" xr:uid="{00000000-0005-0000-0000-0000E95F0000}"/>
    <cellStyle name="Header2 3 3 3 3 3 5 2 2" xfId="42610" xr:uid="{00000000-0005-0000-0000-0000EA5F0000}"/>
    <cellStyle name="Header2 3 3 3 3 3 5 3" xfId="37459" xr:uid="{00000000-0005-0000-0000-0000EB5F0000}"/>
    <cellStyle name="Header2 3 3 3 3 3 6" xfId="28110" xr:uid="{00000000-0005-0000-0000-0000EC5F0000}"/>
    <cellStyle name="Header2 3 3 3 3 3 6 2" xfId="38109" xr:uid="{00000000-0005-0000-0000-0000ED5F0000}"/>
    <cellStyle name="Header2 3 3 3 3 3 7" xfId="22264" xr:uid="{00000000-0005-0000-0000-0000EE5F0000}"/>
    <cellStyle name="Header2 3 3 3 3 4" xfId="15999" xr:uid="{00000000-0005-0000-0000-0000EF5F0000}"/>
    <cellStyle name="Header2 3 3 3 3 4 2" xfId="27816" xr:uid="{00000000-0005-0000-0000-0000F05F0000}"/>
    <cellStyle name="Header2 3 3 3 3 4 2 2" xfId="37815" xr:uid="{00000000-0005-0000-0000-0000F15F0000}"/>
    <cellStyle name="Header2 3 3 3 3 4 3" xfId="23877" xr:uid="{00000000-0005-0000-0000-0000F25F0000}"/>
    <cellStyle name="Header2 3 3 3 3 4 4" xfId="32967" xr:uid="{00000000-0005-0000-0000-0000F35F0000}"/>
    <cellStyle name="Header2 3 3 3 3 5" xfId="16557" xr:uid="{00000000-0005-0000-0000-0000F45F0000}"/>
    <cellStyle name="Header2 3 3 3 3 5 2" xfId="28374" xr:uid="{00000000-0005-0000-0000-0000F55F0000}"/>
    <cellStyle name="Header2 3 3 3 3 5 2 2" xfId="38373" xr:uid="{00000000-0005-0000-0000-0000F65F0000}"/>
    <cellStyle name="Header2 3 3 3 3 5 3" xfId="24132" xr:uid="{00000000-0005-0000-0000-0000F75F0000}"/>
    <cellStyle name="Header2 3 3 3 3 5 4" xfId="33222" xr:uid="{00000000-0005-0000-0000-0000F85F0000}"/>
    <cellStyle name="Header2 3 3 3 3 6" xfId="16855" xr:uid="{00000000-0005-0000-0000-0000F95F0000}"/>
    <cellStyle name="Header2 3 3 3 3 6 2" xfId="28672" xr:uid="{00000000-0005-0000-0000-0000FA5F0000}"/>
    <cellStyle name="Header2 3 3 3 3 6 2 2" xfId="38671" xr:uid="{00000000-0005-0000-0000-0000FB5F0000}"/>
    <cellStyle name="Header2 3 3 3 3 6 3" xfId="24430" xr:uid="{00000000-0005-0000-0000-0000FC5F0000}"/>
    <cellStyle name="Header2 3 3 3 3 6 4" xfId="33520" xr:uid="{00000000-0005-0000-0000-0000FD5F0000}"/>
    <cellStyle name="Header2 3 3 3 3 7" xfId="17227" xr:uid="{00000000-0005-0000-0000-0000FE5F0000}"/>
    <cellStyle name="Header2 3 3 3 3 7 2" xfId="29044" xr:uid="{00000000-0005-0000-0000-0000FF5F0000}"/>
    <cellStyle name="Header2 3 3 3 3 7 2 2" xfId="39043" xr:uid="{00000000-0005-0000-0000-000000600000}"/>
    <cellStyle name="Header2 3 3 3 3 7 3" xfId="24802" xr:uid="{00000000-0005-0000-0000-000001600000}"/>
    <cellStyle name="Header2 3 3 3 3 7 4" xfId="33892" xr:uid="{00000000-0005-0000-0000-000002600000}"/>
    <cellStyle name="Header2 3 3 3 3 8" xfId="17530" xr:uid="{00000000-0005-0000-0000-000003600000}"/>
    <cellStyle name="Header2 3 3 3 3 8 2" xfId="29347" xr:uid="{00000000-0005-0000-0000-000004600000}"/>
    <cellStyle name="Header2 3 3 3 3 8 2 2" xfId="39346" xr:uid="{00000000-0005-0000-0000-000005600000}"/>
    <cellStyle name="Header2 3 3 3 3 8 3" xfId="25105" xr:uid="{00000000-0005-0000-0000-000006600000}"/>
    <cellStyle name="Header2 3 3 3 3 8 4" xfId="34195" xr:uid="{00000000-0005-0000-0000-000007600000}"/>
    <cellStyle name="Header2 3 3 3 3 9" xfId="18405" xr:uid="{00000000-0005-0000-0000-000008600000}"/>
    <cellStyle name="Header2 3 3 3 3 9 2" xfId="30222" xr:uid="{00000000-0005-0000-0000-000009600000}"/>
    <cellStyle name="Header2 3 3 3 3 9 2 2" xfId="40221" xr:uid="{00000000-0005-0000-0000-00000A600000}"/>
    <cellStyle name="Header2 3 3 3 3 9 3" xfId="25880" xr:uid="{00000000-0005-0000-0000-00000B600000}"/>
    <cellStyle name="Header2 3 3 3 3 9 4" xfId="35070" xr:uid="{00000000-0005-0000-0000-00000C600000}"/>
    <cellStyle name="Header2 3 3 3 4" xfId="7906" xr:uid="{00000000-0005-0000-0000-00000D600000}"/>
    <cellStyle name="Header2 3 3 3 4 10" xfId="18702" xr:uid="{00000000-0005-0000-0000-00000E600000}"/>
    <cellStyle name="Header2 3 3 3 4 10 2" xfId="30519" xr:uid="{00000000-0005-0000-0000-00000F600000}"/>
    <cellStyle name="Header2 3 3 3 4 10 2 2" xfId="40518" xr:uid="{00000000-0005-0000-0000-000010600000}"/>
    <cellStyle name="Header2 3 3 3 4 10 3" xfId="26177" xr:uid="{00000000-0005-0000-0000-000011600000}"/>
    <cellStyle name="Header2 3 3 3 4 10 4" xfId="35367" xr:uid="{00000000-0005-0000-0000-000012600000}"/>
    <cellStyle name="Header2 3 3 3 4 11" xfId="18265" xr:uid="{00000000-0005-0000-0000-000013600000}"/>
    <cellStyle name="Header2 3 3 3 4 11 2" xfId="30082" xr:uid="{00000000-0005-0000-0000-000014600000}"/>
    <cellStyle name="Header2 3 3 3 4 11 2 2" xfId="40081" xr:uid="{00000000-0005-0000-0000-000015600000}"/>
    <cellStyle name="Header2 3 3 3 4 11 3" xfId="34930" xr:uid="{00000000-0005-0000-0000-000016600000}"/>
    <cellStyle name="Header2 3 3 3 4 12" xfId="23196" xr:uid="{00000000-0005-0000-0000-000017600000}"/>
    <cellStyle name="Header2 3 3 3 4 12 2" xfId="21229" xr:uid="{00000000-0005-0000-0000-000018600000}"/>
    <cellStyle name="Header2 3 3 3 4 13" xfId="22590" xr:uid="{00000000-0005-0000-0000-000019600000}"/>
    <cellStyle name="Header2 3 3 3 4 2" xfId="15713" xr:uid="{00000000-0005-0000-0000-00001A600000}"/>
    <cellStyle name="Header2 3 3 3 4 2 2" xfId="19080" xr:uid="{00000000-0005-0000-0000-00001B600000}"/>
    <cellStyle name="Header2 3 3 3 4 2 2 2" xfId="30897" xr:uid="{00000000-0005-0000-0000-00001C600000}"/>
    <cellStyle name="Header2 3 3 3 4 2 2 2 2" xfId="40896" xr:uid="{00000000-0005-0000-0000-00001D600000}"/>
    <cellStyle name="Header2 3 3 3 4 2 2 3" xfId="26555" xr:uid="{00000000-0005-0000-0000-00001E600000}"/>
    <cellStyle name="Header2 3 3 3 4 2 2 4" xfId="35745" xr:uid="{00000000-0005-0000-0000-00001F600000}"/>
    <cellStyle name="Header2 3 3 3 4 2 3" xfId="19686" xr:uid="{00000000-0005-0000-0000-000020600000}"/>
    <cellStyle name="Header2 3 3 3 4 2 3 2" xfId="31503" xr:uid="{00000000-0005-0000-0000-000021600000}"/>
    <cellStyle name="Header2 3 3 3 4 2 3 2 2" xfId="41502" xr:uid="{00000000-0005-0000-0000-000022600000}"/>
    <cellStyle name="Header2 3 3 3 4 2 3 3" xfId="27161" xr:uid="{00000000-0005-0000-0000-000023600000}"/>
    <cellStyle name="Header2 3 3 3 4 2 3 4" xfId="36351" xr:uid="{00000000-0005-0000-0000-000024600000}"/>
    <cellStyle name="Header2 3 3 3 4 2 4" xfId="17997" xr:uid="{00000000-0005-0000-0000-000025600000}"/>
    <cellStyle name="Header2 3 3 3 4 2 4 2" xfId="29814" xr:uid="{00000000-0005-0000-0000-000026600000}"/>
    <cellStyle name="Header2 3 3 3 4 2 4 2 2" xfId="39813" xr:uid="{00000000-0005-0000-0000-000027600000}"/>
    <cellStyle name="Header2 3 3 3 4 2 4 3" xfId="25572" xr:uid="{00000000-0005-0000-0000-000028600000}"/>
    <cellStyle name="Header2 3 3 3 4 2 4 4" xfId="34662" xr:uid="{00000000-0005-0000-0000-000029600000}"/>
    <cellStyle name="Header2 3 3 3 4 2 5" xfId="20495" xr:uid="{00000000-0005-0000-0000-00002A600000}"/>
    <cellStyle name="Header2 3 3 3 4 2 5 2" xfId="32312" xr:uid="{00000000-0005-0000-0000-00002B600000}"/>
    <cellStyle name="Header2 3 3 3 4 2 5 2 2" xfId="42311" xr:uid="{00000000-0005-0000-0000-00002C600000}"/>
    <cellStyle name="Header2 3 3 3 4 2 5 3" xfId="37160" xr:uid="{00000000-0005-0000-0000-00002D600000}"/>
    <cellStyle name="Header2 3 3 3 4 2 6" xfId="23591" xr:uid="{00000000-0005-0000-0000-00002E600000}"/>
    <cellStyle name="Header2 3 3 3 4 2 6 2" xfId="21011" xr:uid="{00000000-0005-0000-0000-00002F600000}"/>
    <cellStyle name="Header2 3 3 3 4 2 7" xfId="22829" xr:uid="{00000000-0005-0000-0000-000030600000}"/>
    <cellStyle name="Header2 3 3 3 4 2 7 2" xfId="21400" xr:uid="{00000000-0005-0000-0000-000031600000}"/>
    <cellStyle name="Header2 3 3 3 4 2 8" xfId="21664" xr:uid="{00000000-0005-0000-0000-000032600000}"/>
    <cellStyle name="Header2 3 3 3 4 3" xfId="16294" xr:uid="{00000000-0005-0000-0000-000033600000}"/>
    <cellStyle name="Header2 3 3 3 4 3 2" xfId="19378" xr:uid="{00000000-0005-0000-0000-000034600000}"/>
    <cellStyle name="Header2 3 3 3 4 3 2 2" xfId="31195" xr:uid="{00000000-0005-0000-0000-000035600000}"/>
    <cellStyle name="Header2 3 3 3 4 3 2 2 2" xfId="41194" xr:uid="{00000000-0005-0000-0000-000036600000}"/>
    <cellStyle name="Header2 3 3 3 4 3 2 3" xfId="26853" xr:uid="{00000000-0005-0000-0000-000037600000}"/>
    <cellStyle name="Header2 3 3 3 4 3 2 4" xfId="36043" xr:uid="{00000000-0005-0000-0000-000038600000}"/>
    <cellStyle name="Header2 3 3 3 4 3 3" xfId="19984" xr:uid="{00000000-0005-0000-0000-000039600000}"/>
    <cellStyle name="Header2 3 3 3 4 3 3 2" xfId="31801" xr:uid="{00000000-0005-0000-0000-00003A600000}"/>
    <cellStyle name="Header2 3 3 3 4 3 3 2 2" xfId="41800" xr:uid="{00000000-0005-0000-0000-00003B600000}"/>
    <cellStyle name="Header2 3 3 3 4 3 3 3" xfId="27459" xr:uid="{00000000-0005-0000-0000-00003C600000}"/>
    <cellStyle name="Header2 3 3 3 4 3 3 4" xfId="36649" xr:uid="{00000000-0005-0000-0000-00003D600000}"/>
    <cellStyle name="Header2 3 3 3 4 3 4" xfId="17784" xr:uid="{00000000-0005-0000-0000-00003E600000}"/>
    <cellStyle name="Header2 3 3 3 4 3 4 2" xfId="29601" xr:uid="{00000000-0005-0000-0000-00003F600000}"/>
    <cellStyle name="Header2 3 3 3 4 3 4 2 2" xfId="39600" xr:uid="{00000000-0005-0000-0000-000040600000}"/>
    <cellStyle name="Header2 3 3 3 4 3 4 3" xfId="25359" xr:uid="{00000000-0005-0000-0000-000041600000}"/>
    <cellStyle name="Header2 3 3 3 4 3 4 4" xfId="34449" xr:uid="{00000000-0005-0000-0000-000042600000}"/>
    <cellStyle name="Header2 3 3 3 4 3 5" xfId="20793" xr:uid="{00000000-0005-0000-0000-000043600000}"/>
    <cellStyle name="Header2 3 3 3 4 3 5 2" xfId="32610" xr:uid="{00000000-0005-0000-0000-000044600000}"/>
    <cellStyle name="Header2 3 3 3 4 3 5 2 2" xfId="42609" xr:uid="{00000000-0005-0000-0000-000045600000}"/>
    <cellStyle name="Header2 3 3 3 4 3 5 3" xfId="37458" xr:uid="{00000000-0005-0000-0000-000046600000}"/>
    <cellStyle name="Header2 3 3 3 4 3 6" xfId="28111" xr:uid="{00000000-0005-0000-0000-000047600000}"/>
    <cellStyle name="Header2 3 3 3 4 3 6 2" xfId="38110" xr:uid="{00000000-0005-0000-0000-000048600000}"/>
    <cellStyle name="Header2 3 3 3 4 3 7" xfId="21545" xr:uid="{00000000-0005-0000-0000-000049600000}"/>
    <cellStyle name="Header2 3 3 3 4 4" xfId="16000" xr:uid="{00000000-0005-0000-0000-00004A600000}"/>
    <cellStyle name="Header2 3 3 3 4 4 2" xfId="27817" xr:uid="{00000000-0005-0000-0000-00004B600000}"/>
    <cellStyle name="Header2 3 3 3 4 4 2 2" xfId="37816" xr:uid="{00000000-0005-0000-0000-00004C600000}"/>
    <cellStyle name="Header2 3 3 3 4 4 3" xfId="23878" xr:uid="{00000000-0005-0000-0000-00004D600000}"/>
    <cellStyle name="Header2 3 3 3 4 4 4" xfId="32968" xr:uid="{00000000-0005-0000-0000-00004E600000}"/>
    <cellStyle name="Header2 3 3 3 4 5" xfId="16556" xr:uid="{00000000-0005-0000-0000-00004F600000}"/>
    <cellStyle name="Header2 3 3 3 4 5 2" xfId="28373" xr:uid="{00000000-0005-0000-0000-000050600000}"/>
    <cellStyle name="Header2 3 3 3 4 5 2 2" xfId="38372" xr:uid="{00000000-0005-0000-0000-000051600000}"/>
    <cellStyle name="Header2 3 3 3 4 5 3" xfId="24131" xr:uid="{00000000-0005-0000-0000-000052600000}"/>
    <cellStyle name="Header2 3 3 3 4 5 4" xfId="33221" xr:uid="{00000000-0005-0000-0000-000053600000}"/>
    <cellStyle name="Header2 3 3 3 4 6" xfId="16854" xr:uid="{00000000-0005-0000-0000-000054600000}"/>
    <cellStyle name="Header2 3 3 3 4 6 2" xfId="28671" xr:uid="{00000000-0005-0000-0000-000055600000}"/>
    <cellStyle name="Header2 3 3 3 4 6 2 2" xfId="38670" xr:uid="{00000000-0005-0000-0000-000056600000}"/>
    <cellStyle name="Header2 3 3 3 4 6 3" xfId="24429" xr:uid="{00000000-0005-0000-0000-000057600000}"/>
    <cellStyle name="Header2 3 3 3 4 6 4" xfId="33519" xr:uid="{00000000-0005-0000-0000-000058600000}"/>
    <cellStyle name="Header2 3 3 3 4 7" xfId="17228" xr:uid="{00000000-0005-0000-0000-000059600000}"/>
    <cellStyle name="Header2 3 3 3 4 7 2" xfId="29045" xr:uid="{00000000-0005-0000-0000-00005A600000}"/>
    <cellStyle name="Header2 3 3 3 4 7 2 2" xfId="39044" xr:uid="{00000000-0005-0000-0000-00005B600000}"/>
    <cellStyle name="Header2 3 3 3 4 7 3" xfId="24803" xr:uid="{00000000-0005-0000-0000-00005C600000}"/>
    <cellStyle name="Header2 3 3 3 4 7 4" xfId="33893" xr:uid="{00000000-0005-0000-0000-00005D600000}"/>
    <cellStyle name="Header2 3 3 3 4 8" xfId="17531" xr:uid="{00000000-0005-0000-0000-00005E600000}"/>
    <cellStyle name="Header2 3 3 3 4 8 2" xfId="29348" xr:uid="{00000000-0005-0000-0000-00005F600000}"/>
    <cellStyle name="Header2 3 3 3 4 8 2 2" xfId="39347" xr:uid="{00000000-0005-0000-0000-000060600000}"/>
    <cellStyle name="Header2 3 3 3 4 8 3" xfId="25106" xr:uid="{00000000-0005-0000-0000-000061600000}"/>
    <cellStyle name="Header2 3 3 3 4 8 4" xfId="34196" xr:uid="{00000000-0005-0000-0000-000062600000}"/>
    <cellStyle name="Header2 3 3 3 4 9" xfId="18404" xr:uid="{00000000-0005-0000-0000-000063600000}"/>
    <cellStyle name="Header2 3 3 3 4 9 2" xfId="30221" xr:uid="{00000000-0005-0000-0000-000064600000}"/>
    <cellStyle name="Header2 3 3 3 4 9 2 2" xfId="40220" xr:uid="{00000000-0005-0000-0000-000065600000}"/>
    <cellStyle name="Header2 3 3 3 4 9 3" xfId="25879" xr:uid="{00000000-0005-0000-0000-000066600000}"/>
    <cellStyle name="Header2 3 3 3 4 9 4" xfId="35069" xr:uid="{00000000-0005-0000-0000-000067600000}"/>
    <cellStyle name="Header2 3 3 3 5" xfId="15710" xr:uid="{00000000-0005-0000-0000-000068600000}"/>
    <cellStyle name="Header2 3 3 3 5 2" xfId="19083" xr:uid="{00000000-0005-0000-0000-000069600000}"/>
    <cellStyle name="Header2 3 3 3 5 2 2" xfId="30900" xr:uid="{00000000-0005-0000-0000-00006A600000}"/>
    <cellStyle name="Header2 3 3 3 5 2 2 2" xfId="40899" xr:uid="{00000000-0005-0000-0000-00006B600000}"/>
    <cellStyle name="Header2 3 3 3 5 2 3" xfId="26558" xr:uid="{00000000-0005-0000-0000-00006C600000}"/>
    <cellStyle name="Header2 3 3 3 5 2 4" xfId="35748" xr:uid="{00000000-0005-0000-0000-00006D600000}"/>
    <cellStyle name="Header2 3 3 3 5 3" xfId="19689" xr:uid="{00000000-0005-0000-0000-00006E600000}"/>
    <cellStyle name="Header2 3 3 3 5 3 2" xfId="31506" xr:uid="{00000000-0005-0000-0000-00006F600000}"/>
    <cellStyle name="Header2 3 3 3 5 3 2 2" xfId="41505" xr:uid="{00000000-0005-0000-0000-000070600000}"/>
    <cellStyle name="Header2 3 3 3 5 3 3" xfId="27164" xr:uid="{00000000-0005-0000-0000-000071600000}"/>
    <cellStyle name="Header2 3 3 3 5 3 4" xfId="36354" xr:uid="{00000000-0005-0000-0000-000072600000}"/>
    <cellStyle name="Header2 3 3 3 5 4" xfId="17994" xr:uid="{00000000-0005-0000-0000-000073600000}"/>
    <cellStyle name="Header2 3 3 3 5 4 2" xfId="29811" xr:uid="{00000000-0005-0000-0000-000074600000}"/>
    <cellStyle name="Header2 3 3 3 5 4 2 2" xfId="39810" xr:uid="{00000000-0005-0000-0000-000075600000}"/>
    <cellStyle name="Header2 3 3 3 5 4 3" xfId="25569" xr:uid="{00000000-0005-0000-0000-000076600000}"/>
    <cellStyle name="Header2 3 3 3 5 4 4" xfId="34659" xr:uid="{00000000-0005-0000-0000-000077600000}"/>
    <cellStyle name="Header2 3 3 3 5 5" xfId="20498" xr:uid="{00000000-0005-0000-0000-000078600000}"/>
    <cellStyle name="Header2 3 3 3 5 5 2" xfId="32315" xr:uid="{00000000-0005-0000-0000-000079600000}"/>
    <cellStyle name="Header2 3 3 3 5 5 2 2" xfId="42314" xr:uid="{00000000-0005-0000-0000-00007A600000}"/>
    <cellStyle name="Header2 3 3 3 5 5 3" xfId="37163" xr:uid="{00000000-0005-0000-0000-00007B600000}"/>
    <cellStyle name="Header2 3 3 3 5 6" xfId="23588" xr:uid="{00000000-0005-0000-0000-00007C600000}"/>
    <cellStyle name="Header2 3 3 3 5 6 2" xfId="21013" xr:uid="{00000000-0005-0000-0000-00007D600000}"/>
    <cellStyle name="Header2 3 3 3 5 7" xfId="22831" xr:uid="{00000000-0005-0000-0000-00007E600000}"/>
    <cellStyle name="Header2 3 3 3 5 7 2" xfId="21399" xr:uid="{00000000-0005-0000-0000-00007F600000}"/>
    <cellStyle name="Header2 3 3 3 5 8" xfId="22442" xr:uid="{00000000-0005-0000-0000-000080600000}"/>
    <cellStyle name="Header2 3 3 3 6" xfId="16291" xr:uid="{00000000-0005-0000-0000-000081600000}"/>
    <cellStyle name="Header2 3 3 3 6 2" xfId="19381" xr:uid="{00000000-0005-0000-0000-000082600000}"/>
    <cellStyle name="Header2 3 3 3 6 2 2" xfId="31198" xr:uid="{00000000-0005-0000-0000-000083600000}"/>
    <cellStyle name="Header2 3 3 3 6 2 2 2" xfId="41197" xr:uid="{00000000-0005-0000-0000-000084600000}"/>
    <cellStyle name="Header2 3 3 3 6 2 3" xfId="26856" xr:uid="{00000000-0005-0000-0000-000085600000}"/>
    <cellStyle name="Header2 3 3 3 6 2 4" xfId="36046" xr:uid="{00000000-0005-0000-0000-000086600000}"/>
    <cellStyle name="Header2 3 3 3 6 3" xfId="19987" xr:uid="{00000000-0005-0000-0000-000087600000}"/>
    <cellStyle name="Header2 3 3 3 6 3 2" xfId="31804" xr:uid="{00000000-0005-0000-0000-000088600000}"/>
    <cellStyle name="Header2 3 3 3 6 3 2 2" xfId="41803" xr:uid="{00000000-0005-0000-0000-000089600000}"/>
    <cellStyle name="Header2 3 3 3 6 3 3" xfId="27462" xr:uid="{00000000-0005-0000-0000-00008A600000}"/>
    <cellStyle name="Header2 3 3 3 6 3 4" xfId="36652" xr:uid="{00000000-0005-0000-0000-00008B600000}"/>
    <cellStyle name="Header2 3 3 3 6 4" xfId="17782" xr:uid="{00000000-0005-0000-0000-00008C600000}"/>
    <cellStyle name="Header2 3 3 3 6 4 2" xfId="29599" xr:uid="{00000000-0005-0000-0000-00008D600000}"/>
    <cellStyle name="Header2 3 3 3 6 4 2 2" xfId="39598" xr:uid="{00000000-0005-0000-0000-00008E600000}"/>
    <cellStyle name="Header2 3 3 3 6 4 3" xfId="25357" xr:uid="{00000000-0005-0000-0000-00008F600000}"/>
    <cellStyle name="Header2 3 3 3 6 4 4" xfId="34447" xr:uid="{00000000-0005-0000-0000-000090600000}"/>
    <cellStyle name="Header2 3 3 3 6 5" xfId="20796" xr:uid="{00000000-0005-0000-0000-000091600000}"/>
    <cellStyle name="Header2 3 3 3 6 5 2" xfId="32613" xr:uid="{00000000-0005-0000-0000-000092600000}"/>
    <cellStyle name="Header2 3 3 3 6 5 2 2" xfId="42612" xr:uid="{00000000-0005-0000-0000-000093600000}"/>
    <cellStyle name="Header2 3 3 3 6 5 3" xfId="37461" xr:uid="{00000000-0005-0000-0000-000094600000}"/>
    <cellStyle name="Header2 3 3 3 6 6" xfId="28108" xr:uid="{00000000-0005-0000-0000-000095600000}"/>
    <cellStyle name="Header2 3 3 3 6 6 2" xfId="38107" xr:uid="{00000000-0005-0000-0000-000096600000}"/>
    <cellStyle name="Header2 3 3 3 6 7" xfId="21543" xr:uid="{00000000-0005-0000-0000-000097600000}"/>
    <cellStyle name="Header2 3 3 3 7" xfId="15848" xr:uid="{00000000-0005-0000-0000-000098600000}"/>
    <cellStyle name="Header2 3 3 3 7 2" xfId="27665" xr:uid="{00000000-0005-0000-0000-000099600000}"/>
    <cellStyle name="Header2 3 3 3 7 2 2" xfId="37664" xr:uid="{00000000-0005-0000-0000-00009A600000}"/>
    <cellStyle name="Header2 3 3 3 7 3" xfId="23726" xr:uid="{00000000-0005-0000-0000-00009B600000}"/>
    <cellStyle name="Header2 3 3 3 7 4" xfId="32816" xr:uid="{00000000-0005-0000-0000-00009C600000}"/>
    <cellStyle name="Header2 3 3 3 8" xfId="16559" xr:uid="{00000000-0005-0000-0000-00009D600000}"/>
    <cellStyle name="Header2 3 3 3 8 2" xfId="28376" xr:uid="{00000000-0005-0000-0000-00009E600000}"/>
    <cellStyle name="Header2 3 3 3 8 2 2" xfId="38375" xr:uid="{00000000-0005-0000-0000-00009F600000}"/>
    <cellStyle name="Header2 3 3 3 8 3" xfId="24134" xr:uid="{00000000-0005-0000-0000-0000A0600000}"/>
    <cellStyle name="Header2 3 3 3 8 4" xfId="33224" xr:uid="{00000000-0005-0000-0000-0000A1600000}"/>
    <cellStyle name="Header2 3 3 3 9" xfId="16857" xr:uid="{00000000-0005-0000-0000-0000A2600000}"/>
    <cellStyle name="Header2 3 3 3 9 2" xfId="28674" xr:uid="{00000000-0005-0000-0000-0000A3600000}"/>
    <cellStyle name="Header2 3 3 3 9 2 2" xfId="38673" xr:uid="{00000000-0005-0000-0000-0000A4600000}"/>
    <cellStyle name="Header2 3 3 3 9 3" xfId="24432" xr:uid="{00000000-0005-0000-0000-0000A5600000}"/>
    <cellStyle name="Header2 3 3 3 9 4" xfId="33522" xr:uid="{00000000-0005-0000-0000-0000A6600000}"/>
    <cellStyle name="Header2 3 3 4" xfId="7907" xr:uid="{00000000-0005-0000-0000-0000A7600000}"/>
    <cellStyle name="Header2 3 3 4 10" xfId="17229" xr:uid="{00000000-0005-0000-0000-0000A8600000}"/>
    <cellStyle name="Header2 3 3 4 10 2" xfId="29046" xr:uid="{00000000-0005-0000-0000-0000A9600000}"/>
    <cellStyle name="Header2 3 3 4 10 2 2" xfId="39045" xr:uid="{00000000-0005-0000-0000-0000AA600000}"/>
    <cellStyle name="Header2 3 3 4 10 3" xfId="24804" xr:uid="{00000000-0005-0000-0000-0000AB600000}"/>
    <cellStyle name="Header2 3 3 4 10 4" xfId="33894" xr:uid="{00000000-0005-0000-0000-0000AC600000}"/>
    <cellStyle name="Header2 3 3 4 11" xfId="17532" xr:uid="{00000000-0005-0000-0000-0000AD600000}"/>
    <cellStyle name="Header2 3 3 4 11 2" xfId="29349" xr:uid="{00000000-0005-0000-0000-0000AE600000}"/>
    <cellStyle name="Header2 3 3 4 11 2 2" xfId="39348" xr:uid="{00000000-0005-0000-0000-0000AF600000}"/>
    <cellStyle name="Header2 3 3 4 11 3" xfId="25107" xr:uid="{00000000-0005-0000-0000-0000B0600000}"/>
    <cellStyle name="Header2 3 3 4 11 4" xfId="34197" xr:uid="{00000000-0005-0000-0000-0000B1600000}"/>
    <cellStyle name="Header2 3 3 4 12" xfId="18403" xr:uid="{00000000-0005-0000-0000-0000B2600000}"/>
    <cellStyle name="Header2 3 3 4 12 2" xfId="30220" xr:uid="{00000000-0005-0000-0000-0000B3600000}"/>
    <cellStyle name="Header2 3 3 4 12 2 2" xfId="40219" xr:uid="{00000000-0005-0000-0000-0000B4600000}"/>
    <cellStyle name="Header2 3 3 4 12 3" xfId="25878" xr:uid="{00000000-0005-0000-0000-0000B5600000}"/>
    <cellStyle name="Header2 3 3 4 12 4" xfId="35068" xr:uid="{00000000-0005-0000-0000-0000B6600000}"/>
    <cellStyle name="Header2 3 3 4 13" xfId="18701" xr:uid="{00000000-0005-0000-0000-0000B7600000}"/>
    <cellStyle name="Header2 3 3 4 13 2" xfId="30518" xr:uid="{00000000-0005-0000-0000-0000B8600000}"/>
    <cellStyle name="Header2 3 3 4 13 2 2" xfId="40517" xr:uid="{00000000-0005-0000-0000-0000B9600000}"/>
    <cellStyle name="Header2 3 3 4 13 3" xfId="26176" xr:uid="{00000000-0005-0000-0000-0000BA600000}"/>
    <cellStyle name="Header2 3 3 4 13 4" xfId="35366" xr:uid="{00000000-0005-0000-0000-0000BB600000}"/>
    <cellStyle name="Header2 3 3 4 14" xfId="20194" xr:uid="{00000000-0005-0000-0000-0000BC600000}"/>
    <cellStyle name="Header2 3 3 4 14 2" xfId="32011" xr:uid="{00000000-0005-0000-0000-0000BD600000}"/>
    <cellStyle name="Header2 3 3 4 14 2 2" xfId="42010" xr:uid="{00000000-0005-0000-0000-0000BE600000}"/>
    <cellStyle name="Header2 3 3 4 14 3" xfId="36859" xr:uid="{00000000-0005-0000-0000-0000BF600000}"/>
    <cellStyle name="Header2 3 3 4 15" xfId="23195" xr:uid="{00000000-0005-0000-0000-0000C0600000}"/>
    <cellStyle name="Header2 3 3 4 15 2" xfId="21230" xr:uid="{00000000-0005-0000-0000-0000C1600000}"/>
    <cellStyle name="Header2 3 3 4 16" xfId="22589" xr:uid="{00000000-0005-0000-0000-0000C2600000}"/>
    <cellStyle name="Header2 3 3 4 2" xfId="7908" xr:uid="{00000000-0005-0000-0000-0000C3600000}"/>
    <cellStyle name="Header2 3 3 4 2 10" xfId="17850" xr:uid="{00000000-0005-0000-0000-0000C4600000}"/>
    <cellStyle name="Header2 3 3 4 2 10 2" xfId="29667" xr:uid="{00000000-0005-0000-0000-0000C5600000}"/>
    <cellStyle name="Header2 3 3 4 2 10 2 2" xfId="39666" xr:uid="{00000000-0005-0000-0000-0000C6600000}"/>
    <cellStyle name="Header2 3 3 4 2 10 3" xfId="25425" xr:uid="{00000000-0005-0000-0000-0000C7600000}"/>
    <cellStyle name="Header2 3 3 4 2 10 4" xfId="34515" xr:uid="{00000000-0005-0000-0000-0000C8600000}"/>
    <cellStyle name="Header2 3 3 4 2 11" xfId="20362" xr:uid="{00000000-0005-0000-0000-0000C9600000}"/>
    <cellStyle name="Header2 3 3 4 2 11 2" xfId="32179" xr:uid="{00000000-0005-0000-0000-0000CA600000}"/>
    <cellStyle name="Header2 3 3 4 2 11 2 2" xfId="42178" xr:uid="{00000000-0005-0000-0000-0000CB600000}"/>
    <cellStyle name="Header2 3 3 4 2 11 3" xfId="37027" xr:uid="{00000000-0005-0000-0000-0000CC600000}"/>
    <cellStyle name="Header2 3 3 4 2 12" xfId="23194" xr:uid="{00000000-0005-0000-0000-0000CD600000}"/>
    <cellStyle name="Header2 3 3 4 2 12 2" xfId="21231" xr:uid="{00000000-0005-0000-0000-0000CE600000}"/>
    <cellStyle name="Header2 3 3 4 2 13" xfId="22588" xr:uid="{00000000-0005-0000-0000-0000CF600000}"/>
    <cellStyle name="Header2 3 3 4 2 2" xfId="15715" xr:uid="{00000000-0005-0000-0000-0000D0600000}"/>
    <cellStyle name="Header2 3 3 4 2 2 2" xfId="19078" xr:uid="{00000000-0005-0000-0000-0000D1600000}"/>
    <cellStyle name="Header2 3 3 4 2 2 2 2" xfId="30895" xr:uid="{00000000-0005-0000-0000-0000D2600000}"/>
    <cellStyle name="Header2 3 3 4 2 2 2 2 2" xfId="40894" xr:uid="{00000000-0005-0000-0000-0000D3600000}"/>
    <cellStyle name="Header2 3 3 4 2 2 2 3" xfId="26553" xr:uid="{00000000-0005-0000-0000-0000D4600000}"/>
    <cellStyle name="Header2 3 3 4 2 2 2 4" xfId="35743" xr:uid="{00000000-0005-0000-0000-0000D5600000}"/>
    <cellStyle name="Header2 3 3 4 2 2 3" xfId="19684" xr:uid="{00000000-0005-0000-0000-0000D6600000}"/>
    <cellStyle name="Header2 3 3 4 2 2 3 2" xfId="31501" xr:uid="{00000000-0005-0000-0000-0000D7600000}"/>
    <cellStyle name="Header2 3 3 4 2 2 3 2 2" xfId="41500" xr:uid="{00000000-0005-0000-0000-0000D8600000}"/>
    <cellStyle name="Header2 3 3 4 2 2 3 3" xfId="27159" xr:uid="{00000000-0005-0000-0000-0000D9600000}"/>
    <cellStyle name="Header2 3 3 4 2 2 3 4" xfId="36349" xr:uid="{00000000-0005-0000-0000-0000DA600000}"/>
    <cellStyle name="Header2 3 3 4 2 2 4" xfId="17708" xr:uid="{00000000-0005-0000-0000-0000DB600000}"/>
    <cellStyle name="Header2 3 3 4 2 2 4 2" xfId="29525" xr:uid="{00000000-0005-0000-0000-0000DC600000}"/>
    <cellStyle name="Header2 3 3 4 2 2 4 2 2" xfId="39524" xr:uid="{00000000-0005-0000-0000-0000DD600000}"/>
    <cellStyle name="Header2 3 3 4 2 2 4 3" xfId="25283" xr:uid="{00000000-0005-0000-0000-0000DE600000}"/>
    <cellStyle name="Header2 3 3 4 2 2 4 4" xfId="34373" xr:uid="{00000000-0005-0000-0000-0000DF600000}"/>
    <cellStyle name="Header2 3 3 4 2 2 5" xfId="20493" xr:uid="{00000000-0005-0000-0000-0000E0600000}"/>
    <cellStyle name="Header2 3 3 4 2 2 5 2" xfId="32310" xr:uid="{00000000-0005-0000-0000-0000E1600000}"/>
    <cellStyle name="Header2 3 3 4 2 2 5 2 2" xfId="42309" xr:uid="{00000000-0005-0000-0000-0000E2600000}"/>
    <cellStyle name="Header2 3 3 4 2 2 5 3" xfId="37158" xr:uid="{00000000-0005-0000-0000-0000E3600000}"/>
    <cellStyle name="Header2 3 3 4 2 2 6" xfId="23593" xr:uid="{00000000-0005-0000-0000-0000E4600000}"/>
    <cellStyle name="Header2 3 3 4 2 2 6 2" xfId="21819" xr:uid="{00000000-0005-0000-0000-0000E5600000}"/>
    <cellStyle name="Header2 3 3 4 2 2 7" xfId="22983" xr:uid="{00000000-0005-0000-0000-0000E6600000}"/>
    <cellStyle name="Header2 3 3 4 2 2 7 2" xfId="21325" xr:uid="{00000000-0005-0000-0000-0000E7600000}"/>
    <cellStyle name="Header2 3 3 4 2 2 8" xfId="21665" xr:uid="{00000000-0005-0000-0000-0000E8600000}"/>
    <cellStyle name="Header2 3 3 4 2 3" xfId="16296" xr:uid="{00000000-0005-0000-0000-0000E9600000}"/>
    <cellStyle name="Header2 3 3 4 2 3 2" xfId="18949" xr:uid="{00000000-0005-0000-0000-0000EA600000}"/>
    <cellStyle name="Header2 3 3 4 2 3 2 2" xfId="30766" xr:uid="{00000000-0005-0000-0000-0000EB600000}"/>
    <cellStyle name="Header2 3 3 4 2 3 2 2 2" xfId="40765" xr:uid="{00000000-0005-0000-0000-0000EC600000}"/>
    <cellStyle name="Header2 3 3 4 2 3 2 3" xfId="26424" xr:uid="{00000000-0005-0000-0000-0000ED600000}"/>
    <cellStyle name="Header2 3 3 4 2 3 2 4" xfId="35614" xr:uid="{00000000-0005-0000-0000-0000EE600000}"/>
    <cellStyle name="Header2 3 3 4 2 3 3" xfId="19555" xr:uid="{00000000-0005-0000-0000-0000EF600000}"/>
    <cellStyle name="Header2 3 3 4 2 3 3 2" xfId="31372" xr:uid="{00000000-0005-0000-0000-0000F0600000}"/>
    <cellStyle name="Header2 3 3 4 2 3 3 2 2" xfId="41371" xr:uid="{00000000-0005-0000-0000-0000F1600000}"/>
    <cellStyle name="Header2 3 3 4 2 3 3 3" xfId="27030" xr:uid="{00000000-0005-0000-0000-0000F2600000}"/>
    <cellStyle name="Header2 3 3 4 2 3 3 4" xfId="36220" xr:uid="{00000000-0005-0000-0000-0000F3600000}"/>
    <cellStyle name="Header2 3 3 4 2 3 4" xfId="18198" xr:uid="{00000000-0005-0000-0000-0000F4600000}"/>
    <cellStyle name="Header2 3 3 4 2 3 4 2" xfId="30015" xr:uid="{00000000-0005-0000-0000-0000F5600000}"/>
    <cellStyle name="Header2 3 3 4 2 3 4 2 2" xfId="40014" xr:uid="{00000000-0005-0000-0000-0000F6600000}"/>
    <cellStyle name="Header2 3 3 4 2 3 4 3" xfId="25773" xr:uid="{00000000-0005-0000-0000-0000F7600000}"/>
    <cellStyle name="Header2 3 3 4 2 3 4 4" xfId="34863" xr:uid="{00000000-0005-0000-0000-0000F8600000}"/>
    <cellStyle name="Header2 3 3 4 2 3 5" xfId="20364" xr:uid="{00000000-0005-0000-0000-0000F9600000}"/>
    <cellStyle name="Header2 3 3 4 2 3 5 2" xfId="32181" xr:uid="{00000000-0005-0000-0000-0000FA600000}"/>
    <cellStyle name="Header2 3 3 4 2 3 5 2 2" xfId="42180" xr:uid="{00000000-0005-0000-0000-0000FB600000}"/>
    <cellStyle name="Header2 3 3 4 2 3 5 3" xfId="37029" xr:uid="{00000000-0005-0000-0000-0000FC600000}"/>
    <cellStyle name="Header2 3 3 4 2 3 6" xfId="28113" xr:uid="{00000000-0005-0000-0000-0000FD600000}"/>
    <cellStyle name="Header2 3 3 4 2 3 6 2" xfId="38112" xr:uid="{00000000-0005-0000-0000-0000FE600000}"/>
    <cellStyle name="Header2 3 3 4 2 3 7" xfId="22484" xr:uid="{00000000-0005-0000-0000-0000FF600000}"/>
    <cellStyle name="Header2 3 3 4 2 4" xfId="16424" xr:uid="{00000000-0005-0000-0000-000000610000}"/>
    <cellStyle name="Header2 3 3 4 2 4 2" xfId="28241" xr:uid="{00000000-0005-0000-0000-000001610000}"/>
    <cellStyle name="Header2 3 3 4 2 4 2 2" xfId="38240" xr:uid="{00000000-0005-0000-0000-000002610000}"/>
    <cellStyle name="Header2 3 3 4 2 4 3" xfId="23999" xr:uid="{00000000-0005-0000-0000-000003610000}"/>
    <cellStyle name="Header2 3 3 4 2 4 4" xfId="33089" xr:uid="{00000000-0005-0000-0000-000004610000}"/>
    <cellStyle name="Header2 3 3 4 2 5" xfId="16554" xr:uid="{00000000-0005-0000-0000-000005610000}"/>
    <cellStyle name="Header2 3 3 4 2 5 2" xfId="28371" xr:uid="{00000000-0005-0000-0000-000006610000}"/>
    <cellStyle name="Header2 3 3 4 2 5 2 2" xfId="38370" xr:uid="{00000000-0005-0000-0000-000007610000}"/>
    <cellStyle name="Header2 3 3 4 2 5 3" xfId="24129" xr:uid="{00000000-0005-0000-0000-000008610000}"/>
    <cellStyle name="Header2 3 3 4 2 5 4" xfId="33219" xr:uid="{00000000-0005-0000-0000-000009610000}"/>
    <cellStyle name="Header2 3 3 4 2 6" xfId="17009" xr:uid="{00000000-0005-0000-0000-00000A610000}"/>
    <cellStyle name="Header2 3 3 4 2 6 2" xfId="28826" xr:uid="{00000000-0005-0000-0000-00000B610000}"/>
    <cellStyle name="Header2 3 3 4 2 6 2 2" xfId="38825" xr:uid="{00000000-0005-0000-0000-00000C610000}"/>
    <cellStyle name="Header2 3 3 4 2 6 3" xfId="24584" xr:uid="{00000000-0005-0000-0000-00000D610000}"/>
    <cellStyle name="Header2 3 3 4 2 6 4" xfId="33674" xr:uid="{00000000-0005-0000-0000-00000E610000}"/>
    <cellStyle name="Header2 3 3 4 2 7" xfId="17230" xr:uid="{00000000-0005-0000-0000-00000F610000}"/>
    <cellStyle name="Header2 3 3 4 2 7 2" xfId="29047" xr:uid="{00000000-0005-0000-0000-000010610000}"/>
    <cellStyle name="Header2 3 3 4 2 7 2 2" xfId="39046" xr:uid="{00000000-0005-0000-0000-000011610000}"/>
    <cellStyle name="Header2 3 3 4 2 7 3" xfId="24805" xr:uid="{00000000-0005-0000-0000-000012610000}"/>
    <cellStyle name="Header2 3 3 4 2 7 4" xfId="33895" xr:uid="{00000000-0005-0000-0000-000013610000}"/>
    <cellStyle name="Header2 3 3 4 2 8" xfId="17533" xr:uid="{00000000-0005-0000-0000-000014610000}"/>
    <cellStyle name="Header2 3 3 4 2 8 2" xfId="29350" xr:uid="{00000000-0005-0000-0000-000015610000}"/>
    <cellStyle name="Header2 3 3 4 2 8 2 2" xfId="39349" xr:uid="{00000000-0005-0000-0000-000016610000}"/>
    <cellStyle name="Header2 3 3 4 2 8 3" xfId="25108" xr:uid="{00000000-0005-0000-0000-000017610000}"/>
    <cellStyle name="Header2 3 3 4 2 8 4" xfId="34198" xr:uid="{00000000-0005-0000-0000-000018610000}"/>
    <cellStyle name="Header2 3 3 4 2 9" xfId="18402" xr:uid="{00000000-0005-0000-0000-000019610000}"/>
    <cellStyle name="Header2 3 3 4 2 9 2" xfId="30219" xr:uid="{00000000-0005-0000-0000-00001A610000}"/>
    <cellStyle name="Header2 3 3 4 2 9 2 2" xfId="40218" xr:uid="{00000000-0005-0000-0000-00001B610000}"/>
    <cellStyle name="Header2 3 3 4 2 9 3" xfId="25877" xr:uid="{00000000-0005-0000-0000-00001C610000}"/>
    <cellStyle name="Header2 3 3 4 2 9 4" xfId="35067" xr:uid="{00000000-0005-0000-0000-00001D610000}"/>
    <cellStyle name="Header2 3 3 4 3" xfId="7909" xr:uid="{00000000-0005-0000-0000-00001E610000}"/>
    <cellStyle name="Header2 3 3 4 3 10" xfId="18700" xr:uid="{00000000-0005-0000-0000-00001F610000}"/>
    <cellStyle name="Header2 3 3 4 3 10 2" xfId="30517" xr:uid="{00000000-0005-0000-0000-000020610000}"/>
    <cellStyle name="Header2 3 3 4 3 10 2 2" xfId="40516" xr:uid="{00000000-0005-0000-0000-000021610000}"/>
    <cellStyle name="Header2 3 3 4 3 10 3" xfId="26175" xr:uid="{00000000-0005-0000-0000-000022610000}"/>
    <cellStyle name="Header2 3 3 4 3 10 4" xfId="35365" xr:uid="{00000000-0005-0000-0000-000023610000}"/>
    <cellStyle name="Header2 3 3 4 3 11" xfId="18266" xr:uid="{00000000-0005-0000-0000-000024610000}"/>
    <cellStyle name="Header2 3 3 4 3 11 2" xfId="30083" xr:uid="{00000000-0005-0000-0000-000025610000}"/>
    <cellStyle name="Header2 3 3 4 3 11 2 2" xfId="40082" xr:uid="{00000000-0005-0000-0000-000026610000}"/>
    <cellStyle name="Header2 3 3 4 3 11 3" xfId="34931" xr:uid="{00000000-0005-0000-0000-000027610000}"/>
    <cellStyle name="Header2 3 3 4 3 12" xfId="23193" xr:uid="{00000000-0005-0000-0000-000028610000}"/>
    <cellStyle name="Header2 3 3 4 3 12 2" xfId="21997" xr:uid="{00000000-0005-0000-0000-000029610000}"/>
    <cellStyle name="Header2 3 3 4 3 13" xfId="22587" xr:uid="{00000000-0005-0000-0000-00002A610000}"/>
    <cellStyle name="Header2 3 3 4 3 2" xfId="15716" xr:uid="{00000000-0005-0000-0000-00002B610000}"/>
    <cellStyle name="Header2 3 3 4 3 2 2" xfId="19077" xr:uid="{00000000-0005-0000-0000-00002C610000}"/>
    <cellStyle name="Header2 3 3 4 3 2 2 2" xfId="30894" xr:uid="{00000000-0005-0000-0000-00002D610000}"/>
    <cellStyle name="Header2 3 3 4 3 2 2 2 2" xfId="40893" xr:uid="{00000000-0005-0000-0000-00002E610000}"/>
    <cellStyle name="Header2 3 3 4 3 2 2 3" xfId="26552" xr:uid="{00000000-0005-0000-0000-00002F610000}"/>
    <cellStyle name="Header2 3 3 4 3 2 2 4" xfId="35742" xr:uid="{00000000-0005-0000-0000-000030610000}"/>
    <cellStyle name="Header2 3 3 4 3 2 3" xfId="19683" xr:uid="{00000000-0005-0000-0000-000031610000}"/>
    <cellStyle name="Header2 3 3 4 3 2 3 2" xfId="31500" xr:uid="{00000000-0005-0000-0000-000032610000}"/>
    <cellStyle name="Header2 3 3 4 3 2 3 2 2" xfId="41499" xr:uid="{00000000-0005-0000-0000-000033610000}"/>
    <cellStyle name="Header2 3 3 4 3 2 3 3" xfId="27158" xr:uid="{00000000-0005-0000-0000-000034610000}"/>
    <cellStyle name="Header2 3 3 4 3 2 3 4" xfId="36348" xr:uid="{00000000-0005-0000-0000-000035610000}"/>
    <cellStyle name="Header2 3 3 4 3 2 4" xfId="17709" xr:uid="{00000000-0005-0000-0000-000036610000}"/>
    <cellStyle name="Header2 3 3 4 3 2 4 2" xfId="29526" xr:uid="{00000000-0005-0000-0000-000037610000}"/>
    <cellStyle name="Header2 3 3 4 3 2 4 2 2" xfId="39525" xr:uid="{00000000-0005-0000-0000-000038610000}"/>
    <cellStyle name="Header2 3 3 4 3 2 4 3" xfId="25284" xr:uid="{00000000-0005-0000-0000-000039610000}"/>
    <cellStyle name="Header2 3 3 4 3 2 4 4" xfId="34374" xr:uid="{00000000-0005-0000-0000-00003A610000}"/>
    <cellStyle name="Header2 3 3 4 3 2 5" xfId="20492" xr:uid="{00000000-0005-0000-0000-00003B610000}"/>
    <cellStyle name="Header2 3 3 4 3 2 5 2" xfId="32309" xr:uid="{00000000-0005-0000-0000-00003C610000}"/>
    <cellStyle name="Header2 3 3 4 3 2 5 2 2" xfId="42308" xr:uid="{00000000-0005-0000-0000-00003D610000}"/>
    <cellStyle name="Header2 3 3 4 3 2 5 3" xfId="37157" xr:uid="{00000000-0005-0000-0000-00003E610000}"/>
    <cellStyle name="Header2 3 3 4 3 2 6" xfId="23594" xr:uid="{00000000-0005-0000-0000-00003F610000}"/>
    <cellStyle name="Header2 3 3 4 3 2 6 2" xfId="21009" xr:uid="{00000000-0005-0000-0000-000040610000}"/>
    <cellStyle name="Header2 3 3 4 3 2 7" xfId="22827" xr:uid="{00000000-0005-0000-0000-000041610000}"/>
    <cellStyle name="Header2 3 3 4 3 2 7 2" xfId="21401" xr:uid="{00000000-0005-0000-0000-000042610000}"/>
    <cellStyle name="Header2 3 3 4 3 2 8" xfId="21666" xr:uid="{00000000-0005-0000-0000-000043610000}"/>
    <cellStyle name="Header2 3 3 4 3 3" xfId="16297" xr:uid="{00000000-0005-0000-0000-000044610000}"/>
    <cellStyle name="Header2 3 3 4 3 3 2" xfId="19376" xr:uid="{00000000-0005-0000-0000-000045610000}"/>
    <cellStyle name="Header2 3 3 4 3 3 2 2" xfId="31193" xr:uid="{00000000-0005-0000-0000-000046610000}"/>
    <cellStyle name="Header2 3 3 4 3 3 2 2 2" xfId="41192" xr:uid="{00000000-0005-0000-0000-000047610000}"/>
    <cellStyle name="Header2 3 3 4 3 3 2 3" xfId="26851" xr:uid="{00000000-0005-0000-0000-000048610000}"/>
    <cellStyle name="Header2 3 3 4 3 3 2 4" xfId="36041" xr:uid="{00000000-0005-0000-0000-000049610000}"/>
    <cellStyle name="Header2 3 3 4 3 3 3" xfId="19982" xr:uid="{00000000-0005-0000-0000-00004A610000}"/>
    <cellStyle name="Header2 3 3 4 3 3 3 2" xfId="31799" xr:uid="{00000000-0005-0000-0000-00004B610000}"/>
    <cellStyle name="Header2 3 3 4 3 3 3 2 2" xfId="41798" xr:uid="{00000000-0005-0000-0000-00004C610000}"/>
    <cellStyle name="Header2 3 3 4 3 3 3 3" xfId="27457" xr:uid="{00000000-0005-0000-0000-00004D610000}"/>
    <cellStyle name="Header2 3 3 4 3 3 3 4" xfId="36647" xr:uid="{00000000-0005-0000-0000-00004E610000}"/>
    <cellStyle name="Header2 3 3 4 3 3 4" xfId="17785" xr:uid="{00000000-0005-0000-0000-00004F610000}"/>
    <cellStyle name="Header2 3 3 4 3 3 4 2" xfId="29602" xr:uid="{00000000-0005-0000-0000-000050610000}"/>
    <cellStyle name="Header2 3 3 4 3 3 4 2 2" xfId="39601" xr:uid="{00000000-0005-0000-0000-000051610000}"/>
    <cellStyle name="Header2 3 3 4 3 3 4 3" xfId="25360" xr:uid="{00000000-0005-0000-0000-000052610000}"/>
    <cellStyle name="Header2 3 3 4 3 3 4 4" xfId="34450" xr:uid="{00000000-0005-0000-0000-000053610000}"/>
    <cellStyle name="Header2 3 3 4 3 3 5" xfId="20791" xr:uid="{00000000-0005-0000-0000-000054610000}"/>
    <cellStyle name="Header2 3 3 4 3 3 5 2" xfId="32608" xr:uid="{00000000-0005-0000-0000-000055610000}"/>
    <cellStyle name="Header2 3 3 4 3 3 5 2 2" xfId="42607" xr:uid="{00000000-0005-0000-0000-000056610000}"/>
    <cellStyle name="Header2 3 3 4 3 3 5 3" xfId="37456" xr:uid="{00000000-0005-0000-0000-000057610000}"/>
    <cellStyle name="Header2 3 3 4 3 3 6" xfId="28114" xr:uid="{00000000-0005-0000-0000-000058610000}"/>
    <cellStyle name="Header2 3 3 4 3 3 6 2" xfId="38113" xr:uid="{00000000-0005-0000-0000-000059610000}"/>
    <cellStyle name="Header2 3 3 4 3 3 7" xfId="21546" xr:uid="{00000000-0005-0000-0000-00005A610000}"/>
    <cellStyle name="Header2 3 3 4 3 4" xfId="16002" xr:uid="{00000000-0005-0000-0000-00005B610000}"/>
    <cellStyle name="Header2 3 3 4 3 4 2" xfId="27819" xr:uid="{00000000-0005-0000-0000-00005C610000}"/>
    <cellStyle name="Header2 3 3 4 3 4 2 2" xfId="37818" xr:uid="{00000000-0005-0000-0000-00005D610000}"/>
    <cellStyle name="Header2 3 3 4 3 4 3" xfId="23880" xr:uid="{00000000-0005-0000-0000-00005E610000}"/>
    <cellStyle name="Header2 3 3 4 3 4 4" xfId="32970" xr:uid="{00000000-0005-0000-0000-00005F610000}"/>
    <cellStyle name="Header2 3 3 4 3 5" xfId="16553" xr:uid="{00000000-0005-0000-0000-000060610000}"/>
    <cellStyle name="Header2 3 3 4 3 5 2" xfId="28370" xr:uid="{00000000-0005-0000-0000-000061610000}"/>
    <cellStyle name="Header2 3 3 4 3 5 2 2" xfId="38369" xr:uid="{00000000-0005-0000-0000-000062610000}"/>
    <cellStyle name="Header2 3 3 4 3 5 3" xfId="24128" xr:uid="{00000000-0005-0000-0000-000063610000}"/>
    <cellStyle name="Header2 3 3 4 3 5 4" xfId="33218" xr:uid="{00000000-0005-0000-0000-000064610000}"/>
    <cellStyle name="Header2 3 3 4 3 6" xfId="16852" xr:uid="{00000000-0005-0000-0000-000065610000}"/>
    <cellStyle name="Header2 3 3 4 3 6 2" xfId="28669" xr:uid="{00000000-0005-0000-0000-000066610000}"/>
    <cellStyle name="Header2 3 3 4 3 6 2 2" xfId="38668" xr:uid="{00000000-0005-0000-0000-000067610000}"/>
    <cellStyle name="Header2 3 3 4 3 6 3" xfId="24427" xr:uid="{00000000-0005-0000-0000-000068610000}"/>
    <cellStyle name="Header2 3 3 4 3 6 4" xfId="33517" xr:uid="{00000000-0005-0000-0000-000069610000}"/>
    <cellStyle name="Header2 3 3 4 3 7" xfId="17231" xr:uid="{00000000-0005-0000-0000-00006A610000}"/>
    <cellStyle name="Header2 3 3 4 3 7 2" xfId="29048" xr:uid="{00000000-0005-0000-0000-00006B610000}"/>
    <cellStyle name="Header2 3 3 4 3 7 2 2" xfId="39047" xr:uid="{00000000-0005-0000-0000-00006C610000}"/>
    <cellStyle name="Header2 3 3 4 3 7 3" xfId="24806" xr:uid="{00000000-0005-0000-0000-00006D610000}"/>
    <cellStyle name="Header2 3 3 4 3 7 4" xfId="33896" xr:uid="{00000000-0005-0000-0000-00006E610000}"/>
    <cellStyle name="Header2 3 3 4 3 8" xfId="17534" xr:uid="{00000000-0005-0000-0000-00006F610000}"/>
    <cellStyle name="Header2 3 3 4 3 8 2" xfId="29351" xr:uid="{00000000-0005-0000-0000-000070610000}"/>
    <cellStyle name="Header2 3 3 4 3 8 2 2" xfId="39350" xr:uid="{00000000-0005-0000-0000-000071610000}"/>
    <cellStyle name="Header2 3 3 4 3 8 3" xfId="25109" xr:uid="{00000000-0005-0000-0000-000072610000}"/>
    <cellStyle name="Header2 3 3 4 3 8 4" xfId="34199" xr:uid="{00000000-0005-0000-0000-000073610000}"/>
    <cellStyle name="Header2 3 3 4 3 9" xfId="18401" xr:uid="{00000000-0005-0000-0000-000074610000}"/>
    <cellStyle name="Header2 3 3 4 3 9 2" xfId="30218" xr:uid="{00000000-0005-0000-0000-000075610000}"/>
    <cellStyle name="Header2 3 3 4 3 9 2 2" xfId="40217" xr:uid="{00000000-0005-0000-0000-000076610000}"/>
    <cellStyle name="Header2 3 3 4 3 9 3" xfId="25876" xr:uid="{00000000-0005-0000-0000-000077610000}"/>
    <cellStyle name="Header2 3 3 4 3 9 4" xfId="35066" xr:uid="{00000000-0005-0000-0000-000078610000}"/>
    <cellStyle name="Header2 3 3 4 4" xfId="7910" xr:uid="{00000000-0005-0000-0000-000079610000}"/>
    <cellStyle name="Header2 3 3 4 4 10" xfId="18699" xr:uid="{00000000-0005-0000-0000-00007A610000}"/>
    <cellStyle name="Header2 3 3 4 4 10 2" xfId="30516" xr:uid="{00000000-0005-0000-0000-00007B610000}"/>
    <cellStyle name="Header2 3 3 4 4 10 2 2" xfId="40515" xr:uid="{00000000-0005-0000-0000-00007C610000}"/>
    <cellStyle name="Header2 3 3 4 4 10 3" xfId="26174" xr:uid="{00000000-0005-0000-0000-00007D610000}"/>
    <cellStyle name="Header2 3 3 4 4 10 4" xfId="35364" xr:uid="{00000000-0005-0000-0000-00007E610000}"/>
    <cellStyle name="Header2 3 3 4 4 11" xfId="20193" xr:uid="{00000000-0005-0000-0000-00007F610000}"/>
    <cellStyle name="Header2 3 3 4 4 11 2" xfId="32010" xr:uid="{00000000-0005-0000-0000-000080610000}"/>
    <cellStyle name="Header2 3 3 4 4 11 2 2" xfId="42009" xr:uid="{00000000-0005-0000-0000-000081610000}"/>
    <cellStyle name="Header2 3 3 4 4 11 3" xfId="36858" xr:uid="{00000000-0005-0000-0000-000082610000}"/>
    <cellStyle name="Header2 3 3 4 4 12" xfId="23192" xr:uid="{00000000-0005-0000-0000-000083610000}"/>
    <cellStyle name="Header2 3 3 4 4 12 2" xfId="21232" xr:uid="{00000000-0005-0000-0000-000084610000}"/>
    <cellStyle name="Header2 3 3 4 4 13" xfId="22586" xr:uid="{00000000-0005-0000-0000-000085610000}"/>
    <cellStyle name="Header2 3 3 4 4 2" xfId="15717" xr:uid="{00000000-0005-0000-0000-000086610000}"/>
    <cellStyle name="Header2 3 3 4 4 2 2" xfId="19076" xr:uid="{00000000-0005-0000-0000-000087610000}"/>
    <cellStyle name="Header2 3 3 4 4 2 2 2" xfId="30893" xr:uid="{00000000-0005-0000-0000-000088610000}"/>
    <cellStyle name="Header2 3 3 4 4 2 2 2 2" xfId="40892" xr:uid="{00000000-0005-0000-0000-000089610000}"/>
    <cellStyle name="Header2 3 3 4 4 2 2 3" xfId="26551" xr:uid="{00000000-0005-0000-0000-00008A610000}"/>
    <cellStyle name="Header2 3 3 4 4 2 2 4" xfId="35741" xr:uid="{00000000-0005-0000-0000-00008B610000}"/>
    <cellStyle name="Header2 3 3 4 4 2 3" xfId="19682" xr:uid="{00000000-0005-0000-0000-00008C610000}"/>
    <cellStyle name="Header2 3 3 4 4 2 3 2" xfId="31499" xr:uid="{00000000-0005-0000-0000-00008D610000}"/>
    <cellStyle name="Header2 3 3 4 4 2 3 2 2" xfId="41498" xr:uid="{00000000-0005-0000-0000-00008E610000}"/>
    <cellStyle name="Header2 3 3 4 4 2 3 3" xfId="27157" xr:uid="{00000000-0005-0000-0000-00008F610000}"/>
    <cellStyle name="Header2 3 3 4 4 2 3 4" xfId="36347" xr:uid="{00000000-0005-0000-0000-000090610000}"/>
    <cellStyle name="Header2 3 3 4 4 2 4" xfId="18159" xr:uid="{00000000-0005-0000-0000-000091610000}"/>
    <cellStyle name="Header2 3 3 4 4 2 4 2" xfId="29976" xr:uid="{00000000-0005-0000-0000-000092610000}"/>
    <cellStyle name="Header2 3 3 4 4 2 4 2 2" xfId="39975" xr:uid="{00000000-0005-0000-0000-000093610000}"/>
    <cellStyle name="Header2 3 3 4 4 2 4 3" xfId="25734" xr:uid="{00000000-0005-0000-0000-000094610000}"/>
    <cellStyle name="Header2 3 3 4 4 2 4 4" xfId="34824" xr:uid="{00000000-0005-0000-0000-000095610000}"/>
    <cellStyle name="Header2 3 3 4 4 2 5" xfId="20491" xr:uid="{00000000-0005-0000-0000-000096610000}"/>
    <cellStyle name="Header2 3 3 4 4 2 5 2" xfId="32308" xr:uid="{00000000-0005-0000-0000-000097610000}"/>
    <cellStyle name="Header2 3 3 4 4 2 5 2 2" xfId="42307" xr:uid="{00000000-0005-0000-0000-000098610000}"/>
    <cellStyle name="Header2 3 3 4 4 2 5 3" xfId="37156" xr:uid="{00000000-0005-0000-0000-000099610000}"/>
    <cellStyle name="Header2 3 3 4 4 2 6" xfId="23595" xr:uid="{00000000-0005-0000-0000-00009A610000}"/>
    <cellStyle name="Header2 3 3 4 4 2 6 2" xfId="21818" xr:uid="{00000000-0005-0000-0000-00009B610000}"/>
    <cellStyle name="Header2 3 3 4 4 2 7" xfId="22982" xr:uid="{00000000-0005-0000-0000-00009C610000}"/>
    <cellStyle name="Header2 3 3 4 4 2 7 2" xfId="22113" xr:uid="{00000000-0005-0000-0000-00009D610000}"/>
    <cellStyle name="Header2 3 3 4 4 2 8" xfId="21667" xr:uid="{00000000-0005-0000-0000-00009E610000}"/>
    <cellStyle name="Header2 3 3 4 4 3" xfId="16298" xr:uid="{00000000-0005-0000-0000-00009F610000}"/>
    <cellStyle name="Header2 3 3 4 4 3 2" xfId="19375" xr:uid="{00000000-0005-0000-0000-0000A0610000}"/>
    <cellStyle name="Header2 3 3 4 4 3 2 2" xfId="31192" xr:uid="{00000000-0005-0000-0000-0000A1610000}"/>
    <cellStyle name="Header2 3 3 4 4 3 2 2 2" xfId="41191" xr:uid="{00000000-0005-0000-0000-0000A2610000}"/>
    <cellStyle name="Header2 3 3 4 4 3 2 3" xfId="26850" xr:uid="{00000000-0005-0000-0000-0000A3610000}"/>
    <cellStyle name="Header2 3 3 4 4 3 2 4" xfId="36040" xr:uid="{00000000-0005-0000-0000-0000A4610000}"/>
    <cellStyle name="Header2 3 3 4 4 3 3" xfId="19981" xr:uid="{00000000-0005-0000-0000-0000A5610000}"/>
    <cellStyle name="Header2 3 3 4 4 3 3 2" xfId="31798" xr:uid="{00000000-0005-0000-0000-0000A6610000}"/>
    <cellStyle name="Header2 3 3 4 4 3 3 2 2" xfId="41797" xr:uid="{00000000-0005-0000-0000-0000A7610000}"/>
    <cellStyle name="Header2 3 3 4 4 3 3 3" xfId="27456" xr:uid="{00000000-0005-0000-0000-0000A8610000}"/>
    <cellStyle name="Header2 3 3 4 4 3 3 4" xfId="36646" xr:uid="{00000000-0005-0000-0000-0000A9610000}"/>
    <cellStyle name="Header2 3 3 4 4 3 4" xfId="18092" xr:uid="{00000000-0005-0000-0000-0000AA610000}"/>
    <cellStyle name="Header2 3 3 4 4 3 4 2" xfId="29909" xr:uid="{00000000-0005-0000-0000-0000AB610000}"/>
    <cellStyle name="Header2 3 3 4 4 3 4 2 2" xfId="39908" xr:uid="{00000000-0005-0000-0000-0000AC610000}"/>
    <cellStyle name="Header2 3 3 4 4 3 4 3" xfId="25667" xr:uid="{00000000-0005-0000-0000-0000AD610000}"/>
    <cellStyle name="Header2 3 3 4 4 3 4 4" xfId="34757" xr:uid="{00000000-0005-0000-0000-0000AE610000}"/>
    <cellStyle name="Header2 3 3 4 4 3 5" xfId="20790" xr:uid="{00000000-0005-0000-0000-0000AF610000}"/>
    <cellStyle name="Header2 3 3 4 4 3 5 2" xfId="32607" xr:uid="{00000000-0005-0000-0000-0000B0610000}"/>
    <cellStyle name="Header2 3 3 4 4 3 5 2 2" xfId="42606" xr:uid="{00000000-0005-0000-0000-0000B1610000}"/>
    <cellStyle name="Header2 3 3 4 4 3 5 3" xfId="37455" xr:uid="{00000000-0005-0000-0000-0000B2610000}"/>
    <cellStyle name="Header2 3 3 4 4 3 6" xfId="28115" xr:uid="{00000000-0005-0000-0000-0000B3610000}"/>
    <cellStyle name="Header2 3 3 4 4 3 6 2" xfId="38114" xr:uid="{00000000-0005-0000-0000-0000B4610000}"/>
    <cellStyle name="Header2 3 3 4 4 3 7" xfId="22266" xr:uid="{00000000-0005-0000-0000-0000B5610000}"/>
    <cellStyle name="Header2 3 3 4 4 4" xfId="16003" xr:uid="{00000000-0005-0000-0000-0000B6610000}"/>
    <cellStyle name="Header2 3 3 4 4 4 2" xfId="27820" xr:uid="{00000000-0005-0000-0000-0000B7610000}"/>
    <cellStyle name="Header2 3 3 4 4 4 2 2" xfId="37819" xr:uid="{00000000-0005-0000-0000-0000B8610000}"/>
    <cellStyle name="Header2 3 3 4 4 4 3" xfId="23881" xr:uid="{00000000-0005-0000-0000-0000B9610000}"/>
    <cellStyle name="Header2 3 3 4 4 4 4" xfId="32971" xr:uid="{00000000-0005-0000-0000-0000BA610000}"/>
    <cellStyle name="Header2 3 3 4 4 5" xfId="16552" xr:uid="{00000000-0005-0000-0000-0000BB610000}"/>
    <cellStyle name="Header2 3 3 4 4 5 2" xfId="28369" xr:uid="{00000000-0005-0000-0000-0000BC610000}"/>
    <cellStyle name="Header2 3 3 4 4 5 2 2" xfId="38368" xr:uid="{00000000-0005-0000-0000-0000BD610000}"/>
    <cellStyle name="Header2 3 3 4 4 5 3" xfId="24127" xr:uid="{00000000-0005-0000-0000-0000BE610000}"/>
    <cellStyle name="Header2 3 3 4 4 5 4" xfId="33217" xr:uid="{00000000-0005-0000-0000-0000BF610000}"/>
    <cellStyle name="Header2 3 3 4 4 6" xfId="16851" xr:uid="{00000000-0005-0000-0000-0000C0610000}"/>
    <cellStyle name="Header2 3 3 4 4 6 2" xfId="28668" xr:uid="{00000000-0005-0000-0000-0000C1610000}"/>
    <cellStyle name="Header2 3 3 4 4 6 2 2" xfId="38667" xr:uid="{00000000-0005-0000-0000-0000C2610000}"/>
    <cellStyle name="Header2 3 3 4 4 6 3" xfId="24426" xr:uid="{00000000-0005-0000-0000-0000C3610000}"/>
    <cellStyle name="Header2 3 3 4 4 6 4" xfId="33516" xr:uid="{00000000-0005-0000-0000-0000C4610000}"/>
    <cellStyle name="Header2 3 3 4 4 7" xfId="17232" xr:uid="{00000000-0005-0000-0000-0000C5610000}"/>
    <cellStyle name="Header2 3 3 4 4 7 2" xfId="29049" xr:uid="{00000000-0005-0000-0000-0000C6610000}"/>
    <cellStyle name="Header2 3 3 4 4 7 2 2" xfId="39048" xr:uid="{00000000-0005-0000-0000-0000C7610000}"/>
    <cellStyle name="Header2 3 3 4 4 7 3" xfId="24807" xr:uid="{00000000-0005-0000-0000-0000C8610000}"/>
    <cellStyle name="Header2 3 3 4 4 7 4" xfId="33897" xr:uid="{00000000-0005-0000-0000-0000C9610000}"/>
    <cellStyle name="Header2 3 3 4 4 8" xfId="17535" xr:uid="{00000000-0005-0000-0000-0000CA610000}"/>
    <cellStyle name="Header2 3 3 4 4 8 2" xfId="29352" xr:uid="{00000000-0005-0000-0000-0000CB610000}"/>
    <cellStyle name="Header2 3 3 4 4 8 2 2" xfId="39351" xr:uid="{00000000-0005-0000-0000-0000CC610000}"/>
    <cellStyle name="Header2 3 3 4 4 8 3" xfId="25110" xr:uid="{00000000-0005-0000-0000-0000CD610000}"/>
    <cellStyle name="Header2 3 3 4 4 8 4" xfId="34200" xr:uid="{00000000-0005-0000-0000-0000CE610000}"/>
    <cellStyle name="Header2 3 3 4 4 9" xfId="18400" xr:uid="{00000000-0005-0000-0000-0000CF610000}"/>
    <cellStyle name="Header2 3 3 4 4 9 2" xfId="30217" xr:uid="{00000000-0005-0000-0000-0000D0610000}"/>
    <cellStyle name="Header2 3 3 4 4 9 2 2" xfId="40216" xr:uid="{00000000-0005-0000-0000-0000D1610000}"/>
    <cellStyle name="Header2 3 3 4 4 9 3" xfId="25875" xr:uid="{00000000-0005-0000-0000-0000D2610000}"/>
    <cellStyle name="Header2 3 3 4 4 9 4" xfId="35065" xr:uid="{00000000-0005-0000-0000-0000D3610000}"/>
    <cellStyle name="Header2 3 3 4 5" xfId="15714" xr:uid="{00000000-0005-0000-0000-0000D4610000}"/>
    <cellStyle name="Header2 3 3 4 5 2" xfId="19079" xr:uid="{00000000-0005-0000-0000-0000D5610000}"/>
    <cellStyle name="Header2 3 3 4 5 2 2" xfId="30896" xr:uid="{00000000-0005-0000-0000-0000D6610000}"/>
    <cellStyle name="Header2 3 3 4 5 2 2 2" xfId="40895" xr:uid="{00000000-0005-0000-0000-0000D7610000}"/>
    <cellStyle name="Header2 3 3 4 5 2 3" xfId="26554" xr:uid="{00000000-0005-0000-0000-0000D8610000}"/>
    <cellStyle name="Header2 3 3 4 5 2 4" xfId="35744" xr:uid="{00000000-0005-0000-0000-0000D9610000}"/>
    <cellStyle name="Header2 3 3 4 5 3" xfId="19685" xr:uid="{00000000-0005-0000-0000-0000DA610000}"/>
    <cellStyle name="Header2 3 3 4 5 3 2" xfId="31502" xr:uid="{00000000-0005-0000-0000-0000DB610000}"/>
    <cellStyle name="Header2 3 3 4 5 3 2 2" xfId="41501" xr:uid="{00000000-0005-0000-0000-0000DC610000}"/>
    <cellStyle name="Header2 3 3 4 5 3 3" xfId="27160" xr:uid="{00000000-0005-0000-0000-0000DD610000}"/>
    <cellStyle name="Header2 3 3 4 5 3 4" xfId="36350" xr:uid="{00000000-0005-0000-0000-0000DE610000}"/>
    <cellStyle name="Header2 3 3 4 5 4" xfId="17998" xr:uid="{00000000-0005-0000-0000-0000DF610000}"/>
    <cellStyle name="Header2 3 3 4 5 4 2" xfId="29815" xr:uid="{00000000-0005-0000-0000-0000E0610000}"/>
    <cellStyle name="Header2 3 3 4 5 4 2 2" xfId="39814" xr:uid="{00000000-0005-0000-0000-0000E1610000}"/>
    <cellStyle name="Header2 3 3 4 5 4 3" xfId="25573" xr:uid="{00000000-0005-0000-0000-0000E2610000}"/>
    <cellStyle name="Header2 3 3 4 5 4 4" xfId="34663" xr:uid="{00000000-0005-0000-0000-0000E3610000}"/>
    <cellStyle name="Header2 3 3 4 5 5" xfId="20494" xr:uid="{00000000-0005-0000-0000-0000E4610000}"/>
    <cellStyle name="Header2 3 3 4 5 5 2" xfId="32311" xr:uid="{00000000-0005-0000-0000-0000E5610000}"/>
    <cellStyle name="Header2 3 3 4 5 5 2 2" xfId="42310" xr:uid="{00000000-0005-0000-0000-0000E6610000}"/>
    <cellStyle name="Header2 3 3 4 5 5 3" xfId="37159" xr:uid="{00000000-0005-0000-0000-0000E7610000}"/>
    <cellStyle name="Header2 3 3 4 5 6" xfId="23592" xr:uid="{00000000-0005-0000-0000-0000E8610000}"/>
    <cellStyle name="Header2 3 3 4 5 6 2" xfId="21010" xr:uid="{00000000-0005-0000-0000-0000E9610000}"/>
    <cellStyle name="Header2 3 3 4 5 7" xfId="22828" xr:uid="{00000000-0005-0000-0000-0000EA610000}"/>
    <cellStyle name="Header2 3 3 4 5 7 2" xfId="22192" xr:uid="{00000000-0005-0000-0000-0000EB610000}"/>
    <cellStyle name="Header2 3 3 4 5 8" xfId="22443" xr:uid="{00000000-0005-0000-0000-0000EC610000}"/>
    <cellStyle name="Header2 3 3 4 6" xfId="16295" xr:uid="{00000000-0005-0000-0000-0000ED610000}"/>
    <cellStyle name="Header2 3 3 4 6 2" xfId="19377" xr:uid="{00000000-0005-0000-0000-0000EE610000}"/>
    <cellStyle name="Header2 3 3 4 6 2 2" xfId="31194" xr:uid="{00000000-0005-0000-0000-0000EF610000}"/>
    <cellStyle name="Header2 3 3 4 6 2 2 2" xfId="41193" xr:uid="{00000000-0005-0000-0000-0000F0610000}"/>
    <cellStyle name="Header2 3 3 4 6 2 3" xfId="26852" xr:uid="{00000000-0005-0000-0000-0000F1610000}"/>
    <cellStyle name="Header2 3 3 4 6 2 4" xfId="36042" xr:uid="{00000000-0005-0000-0000-0000F2610000}"/>
    <cellStyle name="Header2 3 3 4 6 3" xfId="19983" xr:uid="{00000000-0005-0000-0000-0000F3610000}"/>
    <cellStyle name="Header2 3 3 4 6 3 2" xfId="31800" xr:uid="{00000000-0005-0000-0000-0000F4610000}"/>
    <cellStyle name="Header2 3 3 4 6 3 2 2" xfId="41799" xr:uid="{00000000-0005-0000-0000-0000F5610000}"/>
    <cellStyle name="Header2 3 3 4 6 3 3" xfId="27458" xr:uid="{00000000-0005-0000-0000-0000F6610000}"/>
    <cellStyle name="Header2 3 3 4 6 3 4" xfId="36648" xr:uid="{00000000-0005-0000-0000-0000F7610000}"/>
    <cellStyle name="Header2 3 3 4 6 4" xfId="18091" xr:uid="{00000000-0005-0000-0000-0000F8610000}"/>
    <cellStyle name="Header2 3 3 4 6 4 2" xfId="29908" xr:uid="{00000000-0005-0000-0000-0000F9610000}"/>
    <cellStyle name="Header2 3 3 4 6 4 2 2" xfId="39907" xr:uid="{00000000-0005-0000-0000-0000FA610000}"/>
    <cellStyle name="Header2 3 3 4 6 4 3" xfId="25666" xr:uid="{00000000-0005-0000-0000-0000FB610000}"/>
    <cellStyle name="Header2 3 3 4 6 4 4" xfId="34756" xr:uid="{00000000-0005-0000-0000-0000FC610000}"/>
    <cellStyle name="Header2 3 3 4 6 5" xfId="20792" xr:uid="{00000000-0005-0000-0000-0000FD610000}"/>
    <cellStyle name="Header2 3 3 4 6 5 2" xfId="32609" xr:uid="{00000000-0005-0000-0000-0000FE610000}"/>
    <cellStyle name="Header2 3 3 4 6 5 2 2" xfId="42608" xr:uid="{00000000-0005-0000-0000-0000FF610000}"/>
    <cellStyle name="Header2 3 3 4 6 5 3" xfId="37457" xr:uid="{00000000-0005-0000-0000-000000620000}"/>
    <cellStyle name="Header2 3 3 4 6 6" xfId="28112" xr:uid="{00000000-0005-0000-0000-000001620000}"/>
    <cellStyle name="Header2 3 3 4 6 6 2" xfId="38111" xr:uid="{00000000-0005-0000-0000-000002620000}"/>
    <cellStyle name="Header2 3 3 4 6 7" xfId="22265" xr:uid="{00000000-0005-0000-0000-000003620000}"/>
    <cellStyle name="Header2 3 3 4 7" xfId="16001" xr:uid="{00000000-0005-0000-0000-000004620000}"/>
    <cellStyle name="Header2 3 3 4 7 2" xfId="27818" xr:uid="{00000000-0005-0000-0000-000005620000}"/>
    <cellStyle name="Header2 3 3 4 7 2 2" xfId="37817" xr:uid="{00000000-0005-0000-0000-000006620000}"/>
    <cellStyle name="Header2 3 3 4 7 3" xfId="23879" xr:uid="{00000000-0005-0000-0000-000007620000}"/>
    <cellStyle name="Header2 3 3 4 7 4" xfId="32969" xr:uid="{00000000-0005-0000-0000-000008620000}"/>
    <cellStyle name="Header2 3 3 4 8" xfId="16555" xr:uid="{00000000-0005-0000-0000-000009620000}"/>
    <cellStyle name="Header2 3 3 4 8 2" xfId="28372" xr:uid="{00000000-0005-0000-0000-00000A620000}"/>
    <cellStyle name="Header2 3 3 4 8 2 2" xfId="38371" xr:uid="{00000000-0005-0000-0000-00000B620000}"/>
    <cellStyle name="Header2 3 3 4 8 3" xfId="24130" xr:uid="{00000000-0005-0000-0000-00000C620000}"/>
    <cellStyle name="Header2 3 3 4 8 4" xfId="33220" xr:uid="{00000000-0005-0000-0000-00000D620000}"/>
    <cellStyle name="Header2 3 3 4 9" xfId="16853" xr:uid="{00000000-0005-0000-0000-00000E620000}"/>
    <cellStyle name="Header2 3 3 4 9 2" xfId="28670" xr:uid="{00000000-0005-0000-0000-00000F620000}"/>
    <cellStyle name="Header2 3 3 4 9 2 2" xfId="38669" xr:uid="{00000000-0005-0000-0000-000010620000}"/>
    <cellStyle name="Header2 3 3 4 9 3" xfId="24428" xr:uid="{00000000-0005-0000-0000-000011620000}"/>
    <cellStyle name="Header2 3 3 4 9 4" xfId="33518" xr:uid="{00000000-0005-0000-0000-000012620000}"/>
    <cellStyle name="Header2 3 3 5" xfId="7911" xr:uid="{00000000-0005-0000-0000-000013620000}"/>
    <cellStyle name="Header2 3 3 5 10" xfId="18698" xr:uid="{00000000-0005-0000-0000-000014620000}"/>
    <cellStyle name="Header2 3 3 5 10 2" xfId="30515" xr:uid="{00000000-0005-0000-0000-000015620000}"/>
    <cellStyle name="Header2 3 3 5 10 2 2" xfId="40514" xr:uid="{00000000-0005-0000-0000-000016620000}"/>
    <cellStyle name="Header2 3 3 5 10 3" xfId="26173" xr:uid="{00000000-0005-0000-0000-000017620000}"/>
    <cellStyle name="Header2 3 3 5 10 4" xfId="35363" xr:uid="{00000000-0005-0000-0000-000018620000}"/>
    <cellStyle name="Header2 3 3 5 11" xfId="20294" xr:uid="{00000000-0005-0000-0000-000019620000}"/>
    <cellStyle name="Header2 3 3 5 11 2" xfId="32111" xr:uid="{00000000-0005-0000-0000-00001A620000}"/>
    <cellStyle name="Header2 3 3 5 11 2 2" xfId="42110" xr:uid="{00000000-0005-0000-0000-00001B620000}"/>
    <cellStyle name="Header2 3 3 5 11 3" xfId="36959" xr:uid="{00000000-0005-0000-0000-00001C620000}"/>
    <cellStyle name="Header2 3 3 5 12" xfId="23191" xr:uid="{00000000-0005-0000-0000-00001D620000}"/>
    <cellStyle name="Header2 3 3 5 12 2" xfId="21233" xr:uid="{00000000-0005-0000-0000-00001E620000}"/>
    <cellStyle name="Header2 3 3 5 13" xfId="22585" xr:uid="{00000000-0005-0000-0000-00001F620000}"/>
    <cellStyle name="Header2 3 3 5 2" xfId="15718" xr:uid="{00000000-0005-0000-0000-000020620000}"/>
    <cellStyle name="Header2 3 3 5 2 2" xfId="19075" xr:uid="{00000000-0005-0000-0000-000021620000}"/>
    <cellStyle name="Header2 3 3 5 2 2 2" xfId="30892" xr:uid="{00000000-0005-0000-0000-000022620000}"/>
    <cellStyle name="Header2 3 3 5 2 2 2 2" xfId="40891" xr:uid="{00000000-0005-0000-0000-000023620000}"/>
    <cellStyle name="Header2 3 3 5 2 2 3" xfId="26550" xr:uid="{00000000-0005-0000-0000-000024620000}"/>
    <cellStyle name="Header2 3 3 5 2 2 4" xfId="35740" xr:uid="{00000000-0005-0000-0000-000025620000}"/>
    <cellStyle name="Header2 3 3 5 2 3" xfId="19681" xr:uid="{00000000-0005-0000-0000-000026620000}"/>
    <cellStyle name="Header2 3 3 5 2 3 2" xfId="31498" xr:uid="{00000000-0005-0000-0000-000027620000}"/>
    <cellStyle name="Header2 3 3 5 2 3 2 2" xfId="41497" xr:uid="{00000000-0005-0000-0000-000028620000}"/>
    <cellStyle name="Header2 3 3 5 2 3 3" xfId="27156" xr:uid="{00000000-0005-0000-0000-000029620000}"/>
    <cellStyle name="Header2 3 3 5 2 3 4" xfId="36346" xr:uid="{00000000-0005-0000-0000-00002A620000}"/>
    <cellStyle name="Header2 3 3 5 2 4" xfId="17710" xr:uid="{00000000-0005-0000-0000-00002B620000}"/>
    <cellStyle name="Header2 3 3 5 2 4 2" xfId="29527" xr:uid="{00000000-0005-0000-0000-00002C620000}"/>
    <cellStyle name="Header2 3 3 5 2 4 2 2" xfId="39526" xr:uid="{00000000-0005-0000-0000-00002D620000}"/>
    <cellStyle name="Header2 3 3 5 2 4 3" xfId="25285" xr:uid="{00000000-0005-0000-0000-00002E620000}"/>
    <cellStyle name="Header2 3 3 5 2 4 4" xfId="34375" xr:uid="{00000000-0005-0000-0000-00002F620000}"/>
    <cellStyle name="Header2 3 3 5 2 5" xfId="20490" xr:uid="{00000000-0005-0000-0000-000030620000}"/>
    <cellStyle name="Header2 3 3 5 2 5 2" xfId="32307" xr:uid="{00000000-0005-0000-0000-000031620000}"/>
    <cellStyle name="Header2 3 3 5 2 5 2 2" xfId="42306" xr:uid="{00000000-0005-0000-0000-000032620000}"/>
    <cellStyle name="Header2 3 3 5 2 5 3" xfId="37155" xr:uid="{00000000-0005-0000-0000-000033620000}"/>
    <cellStyle name="Header2 3 3 5 2 6" xfId="23596" xr:uid="{00000000-0005-0000-0000-000034620000}"/>
    <cellStyle name="Header2 3 3 5 2 6 2" xfId="21008" xr:uid="{00000000-0005-0000-0000-000035620000}"/>
    <cellStyle name="Header2 3 3 5 2 7" xfId="22826" xr:uid="{00000000-0005-0000-0000-000036620000}"/>
    <cellStyle name="Header2 3 3 5 2 7 2" xfId="22193" xr:uid="{00000000-0005-0000-0000-000037620000}"/>
    <cellStyle name="Header2 3 3 5 2 8" xfId="22444" xr:uid="{00000000-0005-0000-0000-000038620000}"/>
    <cellStyle name="Header2 3 3 5 3" xfId="16299" xr:uid="{00000000-0005-0000-0000-000039620000}"/>
    <cellStyle name="Header2 3 3 5 3 2" xfId="19374" xr:uid="{00000000-0005-0000-0000-00003A620000}"/>
    <cellStyle name="Header2 3 3 5 3 2 2" xfId="31191" xr:uid="{00000000-0005-0000-0000-00003B620000}"/>
    <cellStyle name="Header2 3 3 5 3 2 2 2" xfId="41190" xr:uid="{00000000-0005-0000-0000-00003C620000}"/>
    <cellStyle name="Header2 3 3 5 3 2 3" xfId="26849" xr:uid="{00000000-0005-0000-0000-00003D620000}"/>
    <cellStyle name="Header2 3 3 5 3 2 4" xfId="36039" xr:uid="{00000000-0005-0000-0000-00003E620000}"/>
    <cellStyle name="Header2 3 3 5 3 3" xfId="19980" xr:uid="{00000000-0005-0000-0000-00003F620000}"/>
    <cellStyle name="Header2 3 3 5 3 3 2" xfId="31797" xr:uid="{00000000-0005-0000-0000-000040620000}"/>
    <cellStyle name="Header2 3 3 5 3 3 2 2" xfId="41796" xr:uid="{00000000-0005-0000-0000-000041620000}"/>
    <cellStyle name="Header2 3 3 5 3 3 3" xfId="27455" xr:uid="{00000000-0005-0000-0000-000042620000}"/>
    <cellStyle name="Header2 3 3 5 3 3 4" xfId="36645" xr:uid="{00000000-0005-0000-0000-000043620000}"/>
    <cellStyle name="Header2 3 3 5 3 4" xfId="17786" xr:uid="{00000000-0005-0000-0000-000044620000}"/>
    <cellStyle name="Header2 3 3 5 3 4 2" xfId="29603" xr:uid="{00000000-0005-0000-0000-000045620000}"/>
    <cellStyle name="Header2 3 3 5 3 4 2 2" xfId="39602" xr:uid="{00000000-0005-0000-0000-000046620000}"/>
    <cellStyle name="Header2 3 3 5 3 4 3" xfId="25361" xr:uid="{00000000-0005-0000-0000-000047620000}"/>
    <cellStyle name="Header2 3 3 5 3 4 4" xfId="34451" xr:uid="{00000000-0005-0000-0000-000048620000}"/>
    <cellStyle name="Header2 3 3 5 3 5" xfId="20789" xr:uid="{00000000-0005-0000-0000-000049620000}"/>
    <cellStyle name="Header2 3 3 5 3 5 2" xfId="32606" xr:uid="{00000000-0005-0000-0000-00004A620000}"/>
    <cellStyle name="Header2 3 3 5 3 5 2 2" xfId="42605" xr:uid="{00000000-0005-0000-0000-00004B620000}"/>
    <cellStyle name="Header2 3 3 5 3 5 3" xfId="37454" xr:uid="{00000000-0005-0000-0000-00004C620000}"/>
    <cellStyle name="Header2 3 3 5 3 6" xfId="28116" xr:uid="{00000000-0005-0000-0000-00004D620000}"/>
    <cellStyle name="Header2 3 3 5 3 6 2" xfId="38115" xr:uid="{00000000-0005-0000-0000-00004E620000}"/>
    <cellStyle name="Header2 3 3 5 3 7" xfId="22267" xr:uid="{00000000-0005-0000-0000-00004F620000}"/>
    <cellStyle name="Header2 3 3 5 4" xfId="16004" xr:uid="{00000000-0005-0000-0000-000050620000}"/>
    <cellStyle name="Header2 3 3 5 4 2" xfId="27821" xr:uid="{00000000-0005-0000-0000-000051620000}"/>
    <cellStyle name="Header2 3 3 5 4 2 2" xfId="37820" xr:uid="{00000000-0005-0000-0000-000052620000}"/>
    <cellStyle name="Header2 3 3 5 4 3" xfId="23882" xr:uid="{00000000-0005-0000-0000-000053620000}"/>
    <cellStyle name="Header2 3 3 5 4 4" xfId="32972" xr:uid="{00000000-0005-0000-0000-000054620000}"/>
    <cellStyle name="Header2 3 3 5 5" xfId="16551" xr:uid="{00000000-0005-0000-0000-000055620000}"/>
    <cellStyle name="Header2 3 3 5 5 2" xfId="28368" xr:uid="{00000000-0005-0000-0000-000056620000}"/>
    <cellStyle name="Header2 3 3 5 5 2 2" xfId="38367" xr:uid="{00000000-0005-0000-0000-000057620000}"/>
    <cellStyle name="Header2 3 3 5 5 3" xfId="24126" xr:uid="{00000000-0005-0000-0000-000058620000}"/>
    <cellStyle name="Header2 3 3 5 5 4" xfId="33216" xr:uid="{00000000-0005-0000-0000-000059620000}"/>
    <cellStyle name="Header2 3 3 5 6" xfId="16850" xr:uid="{00000000-0005-0000-0000-00005A620000}"/>
    <cellStyle name="Header2 3 3 5 6 2" xfId="28667" xr:uid="{00000000-0005-0000-0000-00005B620000}"/>
    <cellStyle name="Header2 3 3 5 6 2 2" xfId="38666" xr:uid="{00000000-0005-0000-0000-00005C620000}"/>
    <cellStyle name="Header2 3 3 5 6 3" xfId="24425" xr:uid="{00000000-0005-0000-0000-00005D620000}"/>
    <cellStyle name="Header2 3 3 5 6 4" xfId="33515" xr:uid="{00000000-0005-0000-0000-00005E620000}"/>
    <cellStyle name="Header2 3 3 5 7" xfId="17233" xr:uid="{00000000-0005-0000-0000-00005F620000}"/>
    <cellStyle name="Header2 3 3 5 7 2" xfId="29050" xr:uid="{00000000-0005-0000-0000-000060620000}"/>
    <cellStyle name="Header2 3 3 5 7 2 2" xfId="39049" xr:uid="{00000000-0005-0000-0000-000061620000}"/>
    <cellStyle name="Header2 3 3 5 7 3" xfId="24808" xr:uid="{00000000-0005-0000-0000-000062620000}"/>
    <cellStyle name="Header2 3 3 5 7 4" xfId="33898" xr:uid="{00000000-0005-0000-0000-000063620000}"/>
    <cellStyle name="Header2 3 3 5 8" xfId="17536" xr:uid="{00000000-0005-0000-0000-000064620000}"/>
    <cellStyle name="Header2 3 3 5 8 2" xfId="29353" xr:uid="{00000000-0005-0000-0000-000065620000}"/>
    <cellStyle name="Header2 3 3 5 8 2 2" xfId="39352" xr:uid="{00000000-0005-0000-0000-000066620000}"/>
    <cellStyle name="Header2 3 3 5 8 3" xfId="25111" xr:uid="{00000000-0005-0000-0000-000067620000}"/>
    <cellStyle name="Header2 3 3 5 8 4" xfId="34201" xr:uid="{00000000-0005-0000-0000-000068620000}"/>
    <cellStyle name="Header2 3 3 5 9" xfId="18399" xr:uid="{00000000-0005-0000-0000-000069620000}"/>
    <cellStyle name="Header2 3 3 5 9 2" xfId="30216" xr:uid="{00000000-0005-0000-0000-00006A620000}"/>
    <cellStyle name="Header2 3 3 5 9 2 2" xfId="40215" xr:uid="{00000000-0005-0000-0000-00006B620000}"/>
    <cellStyle name="Header2 3 3 5 9 3" xfId="25874" xr:uid="{00000000-0005-0000-0000-00006C620000}"/>
    <cellStyle name="Header2 3 3 5 9 4" xfId="35064" xr:uid="{00000000-0005-0000-0000-00006D620000}"/>
    <cellStyle name="Header2 3 3 6" xfId="15699" xr:uid="{00000000-0005-0000-0000-00006E620000}"/>
    <cellStyle name="Header2 3 3 6 2" xfId="19094" xr:uid="{00000000-0005-0000-0000-00006F620000}"/>
    <cellStyle name="Header2 3 3 6 2 2" xfId="30911" xr:uid="{00000000-0005-0000-0000-000070620000}"/>
    <cellStyle name="Header2 3 3 6 2 2 2" xfId="40910" xr:uid="{00000000-0005-0000-0000-000071620000}"/>
    <cellStyle name="Header2 3 3 6 2 3" xfId="26569" xr:uid="{00000000-0005-0000-0000-000072620000}"/>
    <cellStyle name="Header2 3 3 6 2 4" xfId="35759" xr:uid="{00000000-0005-0000-0000-000073620000}"/>
    <cellStyle name="Header2 3 3 6 3" xfId="19700" xr:uid="{00000000-0005-0000-0000-000074620000}"/>
    <cellStyle name="Header2 3 3 6 3 2" xfId="31517" xr:uid="{00000000-0005-0000-0000-000075620000}"/>
    <cellStyle name="Header2 3 3 6 3 2 2" xfId="41516" xr:uid="{00000000-0005-0000-0000-000076620000}"/>
    <cellStyle name="Header2 3 3 6 3 3" xfId="27175" xr:uid="{00000000-0005-0000-0000-000077620000}"/>
    <cellStyle name="Header2 3 3 6 3 4" xfId="36365" xr:uid="{00000000-0005-0000-0000-000078620000}"/>
    <cellStyle name="Header2 3 3 6 4" xfId="17987" xr:uid="{00000000-0005-0000-0000-000079620000}"/>
    <cellStyle name="Header2 3 3 6 4 2" xfId="29804" xr:uid="{00000000-0005-0000-0000-00007A620000}"/>
    <cellStyle name="Header2 3 3 6 4 2 2" xfId="39803" xr:uid="{00000000-0005-0000-0000-00007B620000}"/>
    <cellStyle name="Header2 3 3 6 4 3" xfId="25562" xr:uid="{00000000-0005-0000-0000-00007C620000}"/>
    <cellStyle name="Header2 3 3 6 4 4" xfId="34652" xr:uid="{00000000-0005-0000-0000-00007D620000}"/>
    <cellStyle name="Header2 3 3 6 5" xfId="20509" xr:uid="{00000000-0005-0000-0000-00007E620000}"/>
    <cellStyle name="Header2 3 3 6 5 2" xfId="32326" xr:uid="{00000000-0005-0000-0000-00007F620000}"/>
    <cellStyle name="Header2 3 3 6 5 2 2" xfId="42325" xr:uid="{00000000-0005-0000-0000-000080620000}"/>
    <cellStyle name="Header2 3 3 6 5 3" xfId="37174" xr:uid="{00000000-0005-0000-0000-000081620000}"/>
    <cellStyle name="Header2 3 3 6 6" xfId="23577" xr:uid="{00000000-0005-0000-0000-000082620000}"/>
    <cellStyle name="Header2 3 3 6 6 2" xfId="21829" xr:uid="{00000000-0005-0000-0000-000083620000}"/>
    <cellStyle name="Header2 3 3 6 7" xfId="22993" xr:uid="{00000000-0005-0000-0000-000084620000}"/>
    <cellStyle name="Header2 3 3 6 7 2" xfId="21319" xr:uid="{00000000-0005-0000-0000-000085620000}"/>
    <cellStyle name="Header2 3 3 6 8" xfId="21653" xr:uid="{00000000-0005-0000-0000-000086620000}"/>
    <cellStyle name="Header2 3 3 7" xfId="16280" xr:uid="{00000000-0005-0000-0000-000087620000}"/>
    <cellStyle name="Header2 3 3 7 2" xfId="19391" xr:uid="{00000000-0005-0000-0000-000088620000}"/>
    <cellStyle name="Header2 3 3 7 2 2" xfId="31208" xr:uid="{00000000-0005-0000-0000-000089620000}"/>
    <cellStyle name="Header2 3 3 7 2 2 2" xfId="41207" xr:uid="{00000000-0005-0000-0000-00008A620000}"/>
    <cellStyle name="Header2 3 3 7 2 3" xfId="26866" xr:uid="{00000000-0005-0000-0000-00008B620000}"/>
    <cellStyle name="Header2 3 3 7 2 4" xfId="36056" xr:uid="{00000000-0005-0000-0000-00008C620000}"/>
    <cellStyle name="Header2 3 3 7 3" xfId="19997" xr:uid="{00000000-0005-0000-0000-00008D620000}"/>
    <cellStyle name="Header2 3 3 7 3 2" xfId="31814" xr:uid="{00000000-0005-0000-0000-00008E620000}"/>
    <cellStyle name="Header2 3 3 7 3 2 2" xfId="41813" xr:uid="{00000000-0005-0000-0000-00008F620000}"/>
    <cellStyle name="Header2 3 3 7 3 3" xfId="27472" xr:uid="{00000000-0005-0000-0000-000090620000}"/>
    <cellStyle name="Header2 3 3 7 3 4" xfId="36662" xr:uid="{00000000-0005-0000-0000-000091620000}"/>
    <cellStyle name="Header2 3 3 7 4" xfId="18088" xr:uid="{00000000-0005-0000-0000-000092620000}"/>
    <cellStyle name="Header2 3 3 7 4 2" xfId="29905" xr:uid="{00000000-0005-0000-0000-000093620000}"/>
    <cellStyle name="Header2 3 3 7 4 2 2" xfId="39904" xr:uid="{00000000-0005-0000-0000-000094620000}"/>
    <cellStyle name="Header2 3 3 7 4 3" xfId="25663" xr:uid="{00000000-0005-0000-0000-000095620000}"/>
    <cellStyle name="Header2 3 3 7 4 4" xfId="34753" xr:uid="{00000000-0005-0000-0000-000096620000}"/>
    <cellStyle name="Header2 3 3 7 5" xfId="20806" xr:uid="{00000000-0005-0000-0000-000097620000}"/>
    <cellStyle name="Header2 3 3 7 5 2" xfId="32623" xr:uid="{00000000-0005-0000-0000-000098620000}"/>
    <cellStyle name="Header2 3 3 7 5 2 2" xfId="42622" xr:uid="{00000000-0005-0000-0000-000099620000}"/>
    <cellStyle name="Header2 3 3 7 5 3" xfId="37471" xr:uid="{00000000-0005-0000-0000-00009A620000}"/>
    <cellStyle name="Header2 3 3 7 6" xfId="28097" xr:uid="{00000000-0005-0000-0000-00009B620000}"/>
    <cellStyle name="Header2 3 3 7 6 2" xfId="38096" xr:uid="{00000000-0005-0000-0000-00009C620000}"/>
    <cellStyle name="Header2 3 3 7 7" xfId="21535" xr:uid="{00000000-0005-0000-0000-00009D620000}"/>
    <cellStyle name="Header2 3 3 8" xfId="15988" xr:uid="{00000000-0005-0000-0000-00009E620000}"/>
    <cellStyle name="Header2 3 3 8 2" xfId="27805" xr:uid="{00000000-0005-0000-0000-00009F620000}"/>
    <cellStyle name="Header2 3 3 8 2 2" xfId="37804" xr:uid="{00000000-0005-0000-0000-0000A0620000}"/>
    <cellStyle name="Header2 3 3 8 3" xfId="23866" xr:uid="{00000000-0005-0000-0000-0000A1620000}"/>
    <cellStyle name="Header2 3 3 8 4" xfId="32956" xr:uid="{00000000-0005-0000-0000-0000A2620000}"/>
    <cellStyle name="Header2 3 3 9" xfId="16570" xr:uid="{00000000-0005-0000-0000-0000A3620000}"/>
    <cellStyle name="Header2 3 3 9 2" xfId="28387" xr:uid="{00000000-0005-0000-0000-0000A4620000}"/>
    <cellStyle name="Header2 3 3 9 2 2" xfId="38386" xr:uid="{00000000-0005-0000-0000-0000A5620000}"/>
    <cellStyle name="Header2 3 3 9 3" xfId="24145" xr:uid="{00000000-0005-0000-0000-0000A6620000}"/>
    <cellStyle name="Header2 3 3 9 4" xfId="33235" xr:uid="{00000000-0005-0000-0000-0000A7620000}"/>
    <cellStyle name="Header2 3 4" xfId="15618" xr:uid="{00000000-0005-0000-0000-0000A8620000}"/>
    <cellStyle name="Header2 3 4 2" xfId="19175" xr:uid="{00000000-0005-0000-0000-0000A9620000}"/>
    <cellStyle name="Header2 3 4 2 2" xfId="30992" xr:uid="{00000000-0005-0000-0000-0000AA620000}"/>
    <cellStyle name="Header2 3 4 2 2 2" xfId="40991" xr:uid="{00000000-0005-0000-0000-0000AB620000}"/>
    <cellStyle name="Header2 3 4 2 3" xfId="26650" xr:uid="{00000000-0005-0000-0000-0000AC620000}"/>
    <cellStyle name="Header2 3 4 2 4" xfId="35840" xr:uid="{00000000-0005-0000-0000-0000AD620000}"/>
    <cellStyle name="Header2 3 4 3" xfId="19781" xr:uid="{00000000-0005-0000-0000-0000AE620000}"/>
    <cellStyle name="Header2 3 4 3 2" xfId="31598" xr:uid="{00000000-0005-0000-0000-0000AF620000}"/>
    <cellStyle name="Header2 3 4 3 2 2" xfId="41597" xr:uid="{00000000-0005-0000-0000-0000B0620000}"/>
    <cellStyle name="Header2 3 4 3 3" xfId="27256" xr:uid="{00000000-0005-0000-0000-0000B1620000}"/>
    <cellStyle name="Header2 3 4 3 4" xfId="36446" xr:uid="{00000000-0005-0000-0000-0000B2620000}"/>
    <cellStyle name="Header2 3 4 4" xfId="17969" xr:uid="{00000000-0005-0000-0000-0000B3620000}"/>
    <cellStyle name="Header2 3 4 4 2" xfId="29786" xr:uid="{00000000-0005-0000-0000-0000B4620000}"/>
    <cellStyle name="Header2 3 4 4 2 2" xfId="39785" xr:uid="{00000000-0005-0000-0000-0000B5620000}"/>
    <cellStyle name="Header2 3 4 4 3" xfId="25544" xr:uid="{00000000-0005-0000-0000-0000B6620000}"/>
    <cellStyle name="Header2 3 4 4 4" xfId="34634" xr:uid="{00000000-0005-0000-0000-0000B7620000}"/>
    <cellStyle name="Header2 3 4 5" xfId="20590" xr:uid="{00000000-0005-0000-0000-0000B8620000}"/>
    <cellStyle name="Header2 3 4 5 2" xfId="32407" xr:uid="{00000000-0005-0000-0000-0000B9620000}"/>
    <cellStyle name="Header2 3 4 5 2 2" xfId="42406" xr:uid="{00000000-0005-0000-0000-0000BA620000}"/>
    <cellStyle name="Header2 3 4 5 3" xfId="37255" xr:uid="{00000000-0005-0000-0000-0000BB620000}"/>
    <cellStyle name="Header2 3 4 6" xfId="23496" xr:uid="{00000000-0005-0000-0000-0000BC620000}"/>
    <cellStyle name="Header2 3 4 6 2" xfId="21045" xr:uid="{00000000-0005-0000-0000-0000BD620000}"/>
    <cellStyle name="Header2 3 4 7" xfId="22863" xr:uid="{00000000-0005-0000-0000-0000BE620000}"/>
    <cellStyle name="Header2 3 4 7 2" xfId="22182" xr:uid="{00000000-0005-0000-0000-0000BF620000}"/>
    <cellStyle name="Header2 3 4 8" xfId="21624" xr:uid="{00000000-0005-0000-0000-0000C0620000}"/>
    <cellStyle name="Header2 3 5" xfId="16199" xr:uid="{00000000-0005-0000-0000-0000C1620000}"/>
    <cellStyle name="Header2 3 5 2" xfId="19468" xr:uid="{00000000-0005-0000-0000-0000C2620000}"/>
    <cellStyle name="Header2 3 5 2 2" xfId="31285" xr:uid="{00000000-0005-0000-0000-0000C3620000}"/>
    <cellStyle name="Header2 3 5 2 2 2" xfId="41284" xr:uid="{00000000-0005-0000-0000-0000C4620000}"/>
    <cellStyle name="Header2 3 5 2 3" xfId="26943" xr:uid="{00000000-0005-0000-0000-0000C5620000}"/>
    <cellStyle name="Header2 3 5 2 4" xfId="36133" xr:uid="{00000000-0005-0000-0000-0000C6620000}"/>
    <cellStyle name="Header2 3 5 3" xfId="20074" xr:uid="{00000000-0005-0000-0000-0000C7620000}"/>
    <cellStyle name="Header2 3 5 3 2" xfId="31891" xr:uid="{00000000-0005-0000-0000-0000C8620000}"/>
    <cellStyle name="Header2 3 5 3 2 2" xfId="41890" xr:uid="{00000000-0005-0000-0000-0000C9620000}"/>
    <cellStyle name="Header2 3 5 3 3" xfId="27549" xr:uid="{00000000-0005-0000-0000-0000CA620000}"/>
    <cellStyle name="Header2 3 5 3 4" xfId="36739" xr:uid="{00000000-0005-0000-0000-0000CB620000}"/>
    <cellStyle name="Header2 3 5 4" xfId="18060" xr:uid="{00000000-0005-0000-0000-0000CC620000}"/>
    <cellStyle name="Header2 3 5 4 2" xfId="29877" xr:uid="{00000000-0005-0000-0000-0000CD620000}"/>
    <cellStyle name="Header2 3 5 4 2 2" xfId="39876" xr:uid="{00000000-0005-0000-0000-0000CE620000}"/>
    <cellStyle name="Header2 3 5 4 3" xfId="25635" xr:uid="{00000000-0005-0000-0000-0000CF620000}"/>
    <cellStyle name="Header2 3 5 4 4" xfId="34725" xr:uid="{00000000-0005-0000-0000-0000D0620000}"/>
    <cellStyle name="Header2 3 5 5" xfId="20883" xr:uid="{00000000-0005-0000-0000-0000D1620000}"/>
    <cellStyle name="Header2 3 5 5 2" xfId="32700" xr:uid="{00000000-0005-0000-0000-0000D2620000}"/>
    <cellStyle name="Header2 3 5 5 2 2" xfId="42699" xr:uid="{00000000-0005-0000-0000-0000D3620000}"/>
    <cellStyle name="Header2 3 5 5 3" xfId="37548" xr:uid="{00000000-0005-0000-0000-0000D4620000}"/>
    <cellStyle name="Header2 3 5 6" xfId="28016" xr:uid="{00000000-0005-0000-0000-0000D5620000}"/>
    <cellStyle name="Header2 3 5 6 2" xfId="38015" xr:uid="{00000000-0005-0000-0000-0000D6620000}"/>
    <cellStyle name="Header2 3 5 7" xfId="21485" xr:uid="{00000000-0005-0000-0000-0000D7620000}"/>
    <cellStyle name="Header2 3 6" xfId="15916" xr:uid="{00000000-0005-0000-0000-0000D8620000}"/>
    <cellStyle name="Header2 3 6 2" xfId="27733" xr:uid="{00000000-0005-0000-0000-0000D9620000}"/>
    <cellStyle name="Header2 3 6 2 2" xfId="37732" xr:uid="{00000000-0005-0000-0000-0000DA620000}"/>
    <cellStyle name="Header2 3 6 3" xfId="23794" xr:uid="{00000000-0005-0000-0000-0000DB620000}"/>
    <cellStyle name="Header2 3 6 4" xfId="32884" xr:uid="{00000000-0005-0000-0000-0000DC620000}"/>
    <cellStyle name="Header2 3 7" xfId="16651" xr:uid="{00000000-0005-0000-0000-0000DD620000}"/>
    <cellStyle name="Header2 3 7 2" xfId="28468" xr:uid="{00000000-0005-0000-0000-0000DE620000}"/>
    <cellStyle name="Header2 3 7 2 2" xfId="38467" xr:uid="{00000000-0005-0000-0000-0000DF620000}"/>
    <cellStyle name="Header2 3 7 3" xfId="24226" xr:uid="{00000000-0005-0000-0000-0000E0620000}"/>
    <cellStyle name="Header2 3 7 4" xfId="33316" xr:uid="{00000000-0005-0000-0000-0000E1620000}"/>
    <cellStyle name="Header2 3 8" xfId="16944" xr:uid="{00000000-0005-0000-0000-0000E2620000}"/>
    <cellStyle name="Header2 3 8 2" xfId="28761" xr:uid="{00000000-0005-0000-0000-0000E3620000}"/>
    <cellStyle name="Header2 3 8 2 2" xfId="38760" xr:uid="{00000000-0005-0000-0000-0000E4620000}"/>
    <cellStyle name="Header2 3 8 3" xfId="24519" xr:uid="{00000000-0005-0000-0000-0000E5620000}"/>
    <cellStyle name="Header2 3 8 4" xfId="33609" xr:uid="{00000000-0005-0000-0000-0000E6620000}"/>
    <cellStyle name="Header2 3 9" xfId="17133" xr:uid="{00000000-0005-0000-0000-0000E7620000}"/>
    <cellStyle name="Header2 3 9 2" xfId="28950" xr:uid="{00000000-0005-0000-0000-0000E8620000}"/>
    <cellStyle name="Header2 3 9 2 2" xfId="38949" xr:uid="{00000000-0005-0000-0000-0000E9620000}"/>
    <cellStyle name="Header2 3 9 3" xfId="24708" xr:uid="{00000000-0005-0000-0000-0000EA620000}"/>
    <cellStyle name="Header2 3 9 4" xfId="33798" xr:uid="{00000000-0005-0000-0000-0000EB620000}"/>
    <cellStyle name="Header2 4" xfId="7912" xr:uid="{00000000-0005-0000-0000-0000EC620000}"/>
    <cellStyle name="Header2 4 10" xfId="7913" xr:uid="{00000000-0005-0000-0000-0000ED620000}"/>
    <cellStyle name="Header2 4 10 10" xfId="17235" xr:uid="{00000000-0005-0000-0000-0000EE620000}"/>
    <cellStyle name="Header2 4 10 10 2" xfId="29052" xr:uid="{00000000-0005-0000-0000-0000EF620000}"/>
    <cellStyle name="Header2 4 10 10 2 2" xfId="39051" xr:uid="{00000000-0005-0000-0000-0000F0620000}"/>
    <cellStyle name="Header2 4 10 10 3" xfId="24810" xr:uid="{00000000-0005-0000-0000-0000F1620000}"/>
    <cellStyle name="Header2 4 10 10 4" xfId="33900" xr:uid="{00000000-0005-0000-0000-0000F2620000}"/>
    <cellStyle name="Header2 4 10 11" xfId="17538" xr:uid="{00000000-0005-0000-0000-0000F3620000}"/>
    <cellStyle name="Header2 4 10 11 2" xfId="29355" xr:uid="{00000000-0005-0000-0000-0000F4620000}"/>
    <cellStyle name="Header2 4 10 11 2 2" xfId="39354" xr:uid="{00000000-0005-0000-0000-0000F5620000}"/>
    <cellStyle name="Header2 4 10 11 3" xfId="25113" xr:uid="{00000000-0005-0000-0000-0000F6620000}"/>
    <cellStyle name="Header2 4 10 11 4" xfId="34203" xr:uid="{00000000-0005-0000-0000-0000F7620000}"/>
    <cellStyle name="Header2 4 10 12" xfId="18397" xr:uid="{00000000-0005-0000-0000-0000F8620000}"/>
    <cellStyle name="Header2 4 10 12 2" xfId="30214" xr:uid="{00000000-0005-0000-0000-0000F9620000}"/>
    <cellStyle name="Header2 4 10 12 2 2" xfId="40213" xr:uid="{00000000-0005-0000-0000-0000FA620000}"/>
    <cellStyle name="Header2 4 10 12 3" xfId="25872" xr:uid="{00000000-0005-0000-0000-0000FB620000}"/>
    <cellStyle name="Header2 4 10 12 4" xfId="35062" xr:uid="{00000000-0005-0000-0000-0000FC620000}"/>
    <cellStyle name="Header2 4 10 13" xfId="18696" xr:uid="{00000000-0005-0000-0000-0000FD620000}"/>
    <cellStyle name="Header2 4 10 13 2" xfId="30513" xr:uid="{00000000-0005-0000-0000-0000FE620000}"/>
    <cellStyle name="Header2 4 10 13 2 2" xfId="40512" xr:uid="{00000000-0005-0000-0000-0000FF620000}"/>
    <cellStyle name="Header2 4 10 13 3" xfId="26171" xr:uid="{00000000-0005-0000-0000-000000630000}"/>
    <cellStyle name="Header2 4 10 13 4" xfId="35361" xr:uid="{00000000-0005-0000-0000-000001630000}"/>
    <cellStyle name="Header2 4 10 14" xfId="20296" xr:uid="{00000000-0005-0000-0000-000002630000}"/>
    <cellStyle name="Header2 4 10 14 2" xfId="32113" xr:uid="{00000000-0005-0000-0000-000003630000}"/>
    <cellStyle name="Header2 4 10 14 2 2" xfId="42112" xr:uid="{00000000-0005-0000-0000-000004630000}"/>
    <cellStyle name="Header2 4 10 14 3" xfId="36961" xr:uid="{00000000-0005-0000-0000-000005630000}"/>
    <cellStyle name="Header2 4 10 15" xfId="23189" xr:uid="{00000000-0005-0000-0000-000006630000}"/>
    <cellStyle name="Header2 4 10 15 2" xfId="21235" xr:uid="{00000000-0005-0000-0000-000007630000}"/>
    <cellStyle name="Header2 4 10 16" xfId="22583" xr:uid="{00000000-0005-0000-0000-000008630000}"/>
    <cellStyle name="Header2 4 10 2" xfId="7914" xr:uid="{00000000-0005-0000-0000-000009630000}"/>
    <cellStyle name="Header2 4 10 2 10" xfId="18695" xr:uid="{00000000-0005-0000-0000-00000A630000}"/>
    <cellStyle name="Header2 4 10 2 10 2" xfId="30512" xr:uid="{00000000-0005-0000-0000-00000B630000}"/>
    <cellStyle name="Header2 4 10 2 10 2 2" xfId="40511" xr:uid="{00000000-0005-0000-0000-00000C630000}"/>
    <cellStyle name="Header2 4 10 2 10 3" xfId="26170" xr:uid="{00000000-0005-0000-0000-00000D630000}"/>
    <cellStyle name="Header2 4 10 2 10 4" xfId="35360" xr:uid="{00000000-0005-0000-0000-00000E630000}"/>
    <cellStyle name="Header2 4 10 2 11" xfId="18267" xr:uid="{00000000-0005-0000-0000-00000F630000}"/>
    <cellStyle name="Header2 4 10 2 11 2" xfId="30084" xr:uid="{00000000-0005-0000-0000-000010630000}"/>
    <cellStyle name="Header2 4 10 2 11 2 2" xfId="40083" xr:uid="{00000000-0005-0000-0000-000011630000}"/>
    <cellStyle name="Header2 4 10 2 11 3" xfId="34932" xr:uid="{00000000-0005-0000-0000-000012630000}"/>
    <cellStyle name="Header2 4 10 2 12" xfId="23188" xr:uid="{00000000-0005-0000-0000-000013630000}"/>
    <cellStyle name="Header2 4 10 2 12 2" xfId="21236" xr:uid="{00000000-0005-0000-0000-000014630000}"/>
    <cellStyle name="Header2 4 10 2 13" xfId="22582" xr:uid="{00000000-0005-0000-0000-000015630000}"/>
    <cellStyle name="Header2 4 10 2 2" xfId="15721" xr:uid="{00000000-0005-0000-0000-000016630000}"/>
    <cellStyle name="Header2 4 10 2 2 2" xfId="19072" xr:uid="{00000000-0005-0000-0000-000017630000}"/>
    <cellStyle name="Header2 4 10 2 2 2 2" xfId="30889" xr:uid="{00000000-0005-0000-0000-000018630000}"/>
    <cellStyle name="Header2 4 10 2 2 2 2 2" xfId="40888" xr:uid="{00000000-0005-0000-0000-000019630000}"/>
    <cellStyle name="Header2 4 10 2 2 2 3" xfId="26547" xr:uid="{00000000-0005-0000-0000-00001A630000}"/>
    <cellStyle name="Header2 4 10 2 2 2 4" xfId="35737" xr:uid="{00000000-0005-0000-0000-00001B630000}"/>
    <cellStyle name="Header2 4 10 2 2 3" xfId="19678" xr:uid="{00000000-0005-0000-0000-00001C630000}"/>
    <cellStyle name="Header2 4 10 2 2 3 2" xfId="31495" xr:uid="{00000000-0005-0000-0000-00001D630000}"/>
    <cellStyle name="Header2 4 10 2 2 3 2 2" xfId="41494" xr:uid="{00000000-0005-0000-0000-00001E630000}"/>
    <cellStyle name="Header2 4 10 2 2 3 3" xfId="27153" xr:uid="{00000000-0005-0000-0000-00001F630000}"/>
    <cellStyle name="Header2 4 10 2 2 3 4" xfId="36343" xr:uid="{00000000-0005-0000-0000-000020630000}"/>
    <cellStyle name="Header2 4 10 2 2 4" xfId="17825" xr:uid="{00000000-0005-0000-0000-000021630000}"/>
    <cellStyle name="Header2 4 10 2 2 4 2" xfId="29642" xr:uid="{00000000-0005-0000-0000-000022630000}"/>
    <cellStyle name="Header2 4 10 2 2 4 2 2" xfId="39641" xr:uid="{00000000-0005-0000-0000-000023630000}"/>
    <cellStyle name="Header2 4 10 2 2 4 3" xfId="25400" xr:uid="{00000000-0005-0000-0000-000024630000}"/>
    <cellStyle name="Header2 4 10 2 2 4 4" xfId="34490" xr:uid="{00000000-0005-0000-0000-000025630000}"/>
    <cellStyle name="Header2 4 10 2 2 5" xfId="20487" xr:uid="{00000000-0005-0000-0000-000026630000}"/>
    <cellStyle name="Header2 4 10 2 2 5 2" xfId="32304" xr:uid="{00000000-0005-0000-0000-000027630000}"/>
    <cellStyle name="Header2 4 10 2 2 5 2 2" xfId="42303" xr:uid="{00000000-0005-0000-0000-000028630000}"/>
    <cellStyle name="Header2 4 10 2 2 5 3" xfId="37152" xr:uid="{00000000-0005-0000-0000-000029630000}"/>
    <cellStyle name="Header2 4 10 2 2 6" xfId="23599" xr:uid="{00000000-0005-0000-0000-00002A630000}"/>
    <cellStyle name="Header2 4 10 2 2 6 2" xfId="21816" xr:uid="{00000000-0005-0000-0000-00002B630000}"/>
    <cellStyle name="Header2 4 10 2 2 7" xfId="22980" xr:uid="{00000000-0005-0000-0000-00002C630000}"/>
    <cellStyle name="Header2 4 10 2 2 7 2" xfId="22115" xr:uid="{00000000-0005-0000-0000-00002D630000}"/>
    <cellStyle name="Header2 4 10 2 2 8" xfId="22446" xr:uid="{00000000-0005-0000-0000-00002E630000}"/>
    <cellStyle name="Header2 4 10 2 3" xfId="16302" xr:uid="{00000000-0005-0000-0000-00002F630000}"/>
    <cellStyle name="Header2 4 10 2 3 2" xfId="19371" xr:uid="{00000000-0005-0000-0000-000030630000}"/>
    <cellStyle name="Header2 4 10 2 3 2 2" xfId="31188" xr:uid="{00000000-0005-0000-0000-000031630000}"/>
    <cellStyle name="Header2 4 10 2 3 2 2 2" xfId="41187" xr:uid="{00000000-0005-0000-0000-000032630000}"/>
    <cellStyle name="Header2 4 10 2 3 2 3" xfId="26846" xr:uid="{00000000-0005-0000-0000-000033630000}"/>
    <cellStyle name="Header2 4 10 2 3 2 4" xfId="36036" xr:uid="{00000000-0005-0000-0000-000034630000}"/>
    <cellStyle name="Header2 4 10 2 3 3" xfId="19977" xr:uid="{00000000-0005-0000-0000-000035630000}"/>
    <cellStyle name="Header2 4 10 2 3 3 2" xfId="31794" xr:uid="{00000000-0005-0000-0000-000036630000}"/>
    <cellStyle name="Header2 4 10 2 3 3 2 2" xfId="41793" xr:uid="{00000000-0005-0000-0000-000037630000}"/>
    <cellStyle name="Header2 4 10 2 3 3 3" xfId="27452" xr:uid="{00000000-0005-0000-0000-000038630000}"/>
    <cellStyle name="Header2 4 10 2 3 3 4" xfId="36642" xr:uid="{00000000-0005-0000-0000-000039630000}"/>
    <cellStyle name="Header2 4 10 2 3 4" xfId="18857" xr:uid="{00000000-0005-0000-0000-00003A630000}"/>
    <cellStyle name="Header2 4 10 2 3 4 2" xfId="30674" xr:uid="{00000000-0005-0000-0000-00003B630000}"/>
    <cellStyle name="Header2 4 10 2 3 4 2 2" xfId="40673" xr:uid="{00000000-0005-0000-0000-00003C630000}"/>
    <cellStyle name="Header2 4 10 2 3 4 3" xfId="26332" xr:uid="{00000000-0005-0000-0000-00003D630000}"/>
    <cellStyle name="Header2 4 10 2 3 4 4" xfId="35522" xr:uid="{00000000-0005-0000-0000-00003E630000}"/>
    <cellStyle name="Header2 4 10 2 3 5" xfId="20786" xr:uid="{00000000-0005-0000-0000-00003F630000}"/>
    <cellStyle name="Header2 4 10 2 3 5 2" xfId="32603" xr:uid="{00000000-0005-0000-0000-000040630000}"/>
    <cellStyle name="Header2 4 10 2 3 5 2 2" xfId="42602" xr:uid="{00000000-0005-0000-0000-000041630000}"/>
    <cellStyle name="Header2 4 10 2 3 5 3" xfId="37451" xr:uid="{00000000-0005-0000-0000-000042630000}"/>
    <cellStyle name="Header2 4 10 2 3 6" xfId="28119" xr:uid="{00000000-0005-0000-0000-000043630000}"/>
    <cellStyle name="Header2 4 10 2 3 6 2" xfId="38118" xr:uid="{00000000-0005-0000-0000-000044630000}"/>
    <cellStyle name="Header2 4 10 2 3 7" xfId="22269" xr:uid="{00000000-0005-0000-0000-000045630000}"/>
    <cellStyle name="Header2 4 10 2 4" xfId="16007" xr:uid="{00000000-0005-0000-0000-000046630000}"/>
    <cellStyle name="Header2 4 10 2 4 2" xfId="27824" xr:uid="{00000000-0005-0000-0000-000047630000}"/>
    <cellStyle name="Header2 4 10 2 4 2 2" xfId="37823" xr:uid="{00000000-0005-0000-0000-000048630000}"/>
    <cellStyle name="Header2 4 10 2 4 3" xfId="23885" xr:uid="{00000000-0005-0000-0000-000049630000}"/>
    <cellStyle name="Header2 4 10 2 4 4" xfId="32975" xr:uid="{00000000-0005-0000-0000-00004A630000}"/>
    <cellStyle name="Header2 4 10 2 5" xfId="16548" xr:uid="{00000000-0005-0000-0000-00004B630000}"/>
    <cellStyle name="Header2 4 10 2 5 2" xfId="28365" xr:uid="{00000000-0005-0000-0000-00004C630000}"/>
    <cellStyle name="Header2 4 10 2 5 2 2" xfId="38364" xr:uid="{00000000-0005-0000-0000-00004D630000}"/>
    <cellStyle name="Header2 4 10 2 5 3" xfId="24123" xr:uid="{00000000-0005-0000-0000-00004E630000}"/>
    <cellStyle name="Header2 4 10 2 5 4" xfId="33213" xr:uid="{00000000-0005-0000-0000-00004F630000}"/>
    <cellStyle name="Header2 4 10 2 6" xfId="16847" xr:uid="{00000000-0005-0000-0000-000050630000}"/>
    <cellStyle name="Header2 4 10 2 6 2" xfId="28664" xr:uid="{00000000-0005-0000-0000-000051630000}"/>
    <cellStyle name="Header2 4 10 2 6 2 2" xfId="38663" xr:uid="{00000000-0005-0000-0000-000052630000}"/>
    <cellStyle name="Header2 4 10 2 6 3" xfId="24422" xr:uid="{00000000-0005-0000-0000-000053630000}"/>
    <cellStyle name="Header2 4 10 2 6 4" xfId="33512" xr:uid="{00000000-0005-0000-0000-000054630000}"/>
    <cellStyle name="Header2 4 10 2 7" xfId="17236" xr:uid="{00000000-0005-0000-0000-000055630000}"/>
    <cellStyle name="Header2 4 10 2 7 2" xfId="29053" xr:uid="{00000000-0005-0000-0000-000056630000}"/>
    <cellStyle name="Header2 4 10 2 7 2 2" xfId="39052" xr:uid="{00000000-0005-0000-0000-000057630000}"/>
    <cellStyle name="Header2 4 10 2 7 3" xfId="24811" xr:uid="{00000000-0005-0000-0000-000058630000}"/>
    <cellStyle name="Header2 4 10 2 7 4" xfId="33901" xr:uid="{00000000-0005-0000-0000-000059630000}"/>
    <cellStyle name="Header2 4 10 2 8" xfId="17539" xr:uid="{00000000-0005-0000-0000-00005A630000}"/>
    <cellStyle name="Header2 4 10 2 8 2" xfId="29356" xr:uid="{00000000-0005-0000-0000-00005B630000}"/>
    <cellStyle name="Header2 4 10 2 8 2 2" xfId="39355" xr:uid="{00000000-0005-0000-0000-00005C630000}"/>
    <cellStyle name="Header2 4 10 2 8 3" xfId="25114" xr:uid="{00000000-0005-0000-0000-00005D630000}"/>
    <cellStyle name="Header2 4 10 2 8 4" xfId="34204" xr:uid="{00000000-0005-0000-0000-00005E630000}"/>
    <cellStyle name="Header2 4 10 2 9" xfId="18396" xr:uid="{00000000-0005-0000-0000-00005F630000}"/>
    <cellStyle name="Header2 4 10 2 9 2" xfId="30213" xr:uid="{00000000-0005-0000-0000-000060630000}"/>
    <cellStyle name="Header2 4 10 2 9 2 2" xfId="40212" xr:uid="{00000000-0005-0000-0000-000061630000}"/>
    <cellStyle name="Header2 4 10 2 9 3" xfId="25871" xr:uid="{00000000-0005-0000-0000-000062630000}"/>
    <cellStyle name="Header2 4 10 2 9 4" xfId="35061" xr:uid="{00000000-0005-0000-0000-000063630000}"/>
    <cellStyle name="Header2 4 10 3" xfId="7915" xr:uid="{00000000-0005-0000-0000-000064630000}"/>
    <cellStyle name="Header2 4 10 3 10" xfId="18694" xr:uid="{00000000-0005-0000-0000-000065630000}"/>
    <cellStyle name="Header2 4 10 3 10 2" xfId="30511" xr:uid="{00000000-0005-0000-0000-000066630000}"/>
    <cellStyle name="Header2 4 10 3 10 2 2" xfId="40510" xr:uid="{00000000-0005-0000-0000-000067630000}"/>
    <cellStyle name="Header2 4 10 3 10 3" xfId="26169" xr:uid="{00000000-0005-0000-0000-000068630000}"/>
    <cellStyle name="Header2 4 10 3 10 4" xfId="35359" xr:uid="{00000000-0005-0000-0000-000069630000}"/>
    <cellStyle name="Header2 4 10 3 11" xfId="18268" xr:uid="{00000000-0005-0000-0000-00006A630000}"/>
    <cellStyle name="Header2 4 10 3 11 2" xfId="30085" xr:uid="{00000000-0005-0000-0000-00006B630000}"/>
    <cellStyle name="Header2 4 10 3 11 2 2" xfId="40084" xr:uid="{00000000-0005-0000-0000-00006C630000}"/>
    <cellStyle name="Header2 4 10 3 11 3" xfId="34933" xr:uid="{00000000-0005-0000-0000-00006D630000}"/>
    <cellStyle name="Header2 4 10 3 12" xfId="23187" xr:uid="{00000000-0005-0000-0000-00006E630000}"/>
    <cellStyle name="Header2 4 10 3 12 2" xfId="21998" xr:uid="{00000000-0005-0000-0000-00006F630000}"/>
    <cellStyle name="Header2 4 10 3 13" xfId="22581" xr:uid="{00000000-0005-0000-0000-000070630000}"/>
    <cellStyle name="Header2 4 10 3 2" xfId="15722" xr:uid="{00000000-0005-0000-0000-000071630000}"/>
    <cellStyle name="Header2 4 10 3 2 2" xfId="19071" xr:uid="{00000000-0005-0000-0000-000072630000}"/>
    <cellStyle name="Header2 4 10 3 2 2 2" xfId="30888" xr:uid="{00000000-0005-0000-0000-000073630000}"/>
    <cellStyle name="Header2 4 10 3 2 2 2 2" xfId="40887" xr:uid="{00000000-0005-0000-0000-000074630000}"/>
    <cellStyle name="Header2 4 10 3 2 2 3" xfId="26546" xr:uid="{00000000-0005-0000-0000-000075630000}"/>
    <cellStyle name="Header2 4 10 3 2 2 4" xfId="35736" xr:uid="{00000000-0005-0000-0000-000076630000}"/>
    <cellStyle name="Header2 4 10 3 2 3" xfId="19677" xr:uid="{00000000-0005-0000-0000-000077630000}"/>
    <cellStyle name="Header2 4 10 3 2 3 2" xfId="31494" xr:uid="{00000000-0005-0000-0000-000078630000}"/>
    <cellStyle name="Header2 4 10 3 2 3 2 2" xfId="41493" xr:uid="{00000000-0005-0000-0000-000079630000}"/>
    <cellStyle name="Header2 4 10 3 2 3 3" xfId="27152" xr:uid="{00000000-0005-0000-0000-00007A630000}"/>
    <cellStyle name="Header2 4 10 3 2 3 4" xfId="36342" xr:uid="{00000000-0005-0000-0000-00007B630000}"/>
    <cellStyle name="Header2 4 10 3 2 4" xfId="18000" xr:uid="{00000000-0005-0000-0000-00007C630000}"/>
    <cellStyle name="Header2 4 10 3 2 4 2" xfId="29817" xr:uid="{00000000-0005-0000-0000-00007D630000}"/>
    <cellStyle name="Header2 4 10 3 2 4 2 2" xfId="39816" xr:uid="{00000000-0005-0000-0000-00007E630000}"/>
    <cellStyle name="Header2 4 10 3 2 4 3" xfId="25575" xr:uid="{00000000-0005-0000-0000-00007F630000}"/>
    <cellStyle name="Header2 4 10 3 2 4 4" xfId="34665" xr:uid="{00000000-0005-0000-0000-000080630000}"/>
    <cellStyle name="Header2 4 10 3 2 5" xfId="20486" xr:uid="{00000000-0005-0000-0000-000081630000}"/>
    <cellStyle name="Header2 4 10 3 2 5 2" xfId="32303" xr:uid="{00000000-0005-0000-0000-000082630000}"/>
    <cellStyle name="Header2 4 10 3 2 5 2 2" xfId="42302" xr:uid="{00000000-0005-0000-0000-000083630000}"/>
    <cellStyle name="Header2 4 10 3 2 5 3" xfId="37151" xr:uid="{00000000-0005-0000-0000-000084630000}"/>
    <cellStyle name="Header2 4 10 3 2 6" xfId="23600" xr:uid="{00000000-0005-0000-0000-000085630000}"/>
    <cellStyle name="Header2 4 10 3 2 6 2" xfId="21815" xr:uid="{00000000-0005-0000-0000-000086630000}"/>
    <cellStyle name="Header2 4 10 3 2 7" xfId="22979" xr:uid="{00000000-0005-0000-0000-000087630000}"/>
    <cellStyle name="Header2 4 10 3 2 7 2" xfId="22116" xr:uid="{00000000-0005-0000-0000-000088630000}"/>
    <cellStyle name="Header2 4 10 3 2 8" xfId="22447" xr:uid="{00000000-0005-0000-0000-000089630000}"/>
    <cellStyle name="Header2 4 10 3 3" xfId="16303" xr:uid="{00000000-0005-0000-0000-00008A630000}"/>
    <cellStyle name="Header2 4 10 3 3 2" xfId="19370" xr:uid="{00000000-0005-0000-0000-00008B630000}"/>
    <cellStyle name="Header2 4 10 3 3 2 2" xfId="31187" xr:uid="{00000000-0005-0000-0000-00008C630000}"/>
    <cellStyle name="Header2 4 10 3 3 2 2 2" xfId="41186" xr:uid="{00000000-0005-0000-0000-00008D630000}"/>
    <cellStyle name="Header2 4 10 3 3 2 3" xfId="26845" xr:uid="{00000000-0005-0000-0000-00008E630000}"/>
    <cellStyle name="Header2 4 10 3 3 2 4" xfId="36035" xr:uid="{00000000-0005-0000-0000-00008F630000}"/>
    <cellStyle name="Header2 4 10 3 3 3" xfId="19976" xr:uid="{00000000-0005-0000-0000-000090630000}"/>
    <cellStyle name="Header2 4 10 3 3 3 2" xfId="31793" xr:uid="{00000000-0005-0000-0000-000091630000}"/>
    <cellStyle name="Header2 4 10 3 3 3 2 2" xfId="41792" xr:uid="{00000000-0005-0000-0000-000092630000}"/>
    <cellStyle name="Header2 4 10 3 3 3 3" xfId="27451" xr:uid="{00000000-0005-0000-0000-000093630000}"/>
    <cellStyle name="Header2 4 10 3 3 3 4" xfId="36641" xr:uid="{00000000-0005-0000-0000-000094630000}"/>
    <cellStyle name="Header2 4 10 3 3 4" xfId="18094" xr:uid="{00000000-0005-0000-0000-000095630000}"/>
    <cellStyle name="Header2 4 10 3 3 4 2" xfId="29911" xr:uid="{00000000-0005-0000-0000-000096630000}"/>
    <cellStyle name="Header2 4 10 3 3 4 2 2" xfId="39910" xr:uid="{00000000-0005-0000-0000-000097630000}"/>
    <cellStyle name="Header2 4 10 3 3 4 3" xfId="25669" xr:uid="{00000000-0005-0000-0000-000098630000}"/>
    <cellStyle name="Header2 4 10 3 3 4 4" xfId="34759" xr:uid="{00000000-0005-0000-0000-000099630000}"/>
    <cellStyle name="Header2 4 10 3 3 5" xfId="20785" xr:uid="{00000000-0005-0000-0000-00009A630000}"/>
    <cellStyle name="Header2 4 10 3 3 5 2" xfId="32602" xr:uid="{00000000-0005-0000-0000-00009B630000}"/>
    <cellStyle name="Header2 4 10 3 3 5 2 2" xfId="42601" xr:uid="{00000000-0005-0000-0000-00009C630000}"/>
    <cellStyle name="Header2 4 10 3 3 5 3" xfId="37450" xr:uid="{00000000-0005-0000-0000-00009D630000}"/>
    <cellStyle name="Header2 4 10 3 3 6" xfId="28120" xr:uid="{00000000-0005-0000-0000-00009E630000}"/>
    <cellStyle name="Header2 4 10 3 3 6 2" xfId="38119" xr:uid="{00000000-0005-0000-0000-00009F630000}"/>
    <cellStyle name="Header2 4 10 3 3 7" xfId="22270" xr:uid="{00000000-0005-0000-0000-0000A0630000}"/>
    <cellStyle name="Header2 4 10 3 4" xfId="16008" xr:uid="{00000000-0005-0000-0000-0000A1630000}"/>
    <cellStyle name="Header2 4 10 3 4 2" xfId="27825" xr:uid="{00000000-0005-0000-0000-0000A2630000}"/>
    <cellStyle name="Header2 4 10 3 4 2 2" xfId="37824" xr:uid="{00000000-0005-0000-0000-0000A3630000}"/>
    <cellStyle name="Header2 4 10 3 4 3" xfId="23886" xr:uid="{00000000-0005-0000-0000-0000A4630000}"/>
    <cellStyle name="Header2 4 10 3 4 4" xfId="32976" xr:uid="{00000000-0005-0000-0000-0000A5630000}"/>
    <cellStyle name="Header2 4 10 3 5" xfId="16547" xr:uid="{00000000-0005-0000-0000-0000A6630000}"/>
    <cellStyle name="Header2 4 10 3 5 2" xfId="28364" xr:uid="{00000000-0005-0000-0000-0000A7630000}"/>
    <cellStyle name="Header2 4 10 3 5 2 2" xfId="38363" xr:uid="{00000000-0005-0000-0000-0000A8630000}"/>
    <cellStyle name="Header2 4 10 3 5 3" xfId="24122" xr:uid="{00000000-0005-0000-0000-0000A9630000}"/>
    <cellStyle name="Header2 4 10 3 5 4" xfId="33212" xr:uid="{00000000-0005-0000-0000-0000AA630000}"/>
    <cellStyle name="Header2 4 10 3 6" xfId="16846" xr:uid="{00000000-0005-0000-0000-0000AB630000}"/>
    <cellStyle name="Header2 4 10 3 6 2" xfId="28663" xr:uid="{00000000-0005-0000-0000-0000AC630000}"/>
    <cellStyle name="Header2 4 10 3 6 2 2" xfId="38662" xr:uid="{00000000-0005-0000-0000-0000AD630000}"/>
    <cellStyle name="Header2 4 10 3 6 3" xfId="24421" xr:uid="{00000000-0005-0000-0000-0000AE630000}"/>
    <cellStyle name="Header2 4 10 3 6 4" xfId="33511" xr:uid="{00000000-0005-0000-0000-0000AF630000}"/>
    <cellStyle name="Header2 4 10 3 7" xfId="17237" xr:uid="{00000000-0005-0000-0000-0000B0630000}"/>
    <cellStyle name="Header2 4 10 3 7 2" xfId="29054" xr:uid="{00000000-0005-0000-0000-0000B1630000}"/>
    <cellStyle name="Header2 4 10 3 7 2 2" xfId="39053" xr:uid="{00000000-0005-0000-0000-0000B2630000}"/>
    <cellStyle name="Header2 4 10 3 7 3" xfId="24812" xr:uid="{00000000-0005-0000-0000-0000B3630000}"/>
    <cellStyle name="Header2 4 10 3 7 4" xfId="33902" xr:uid="{00000000-0005-0000-0000-0000B4630000}"/>
    <cellStyle name="Header2 4 10 3 8" xfId="17540" xr:uid="{00000000-0005-0000-0000-0000B5630000}"/>
    <cellStyle name="Header2 4 10 3 8 2" xfId="29357" xr:uid="{00000000-0005-0000-0000-0000B6630000}"/>
    <cellStyle name="Header2 4 10 3 8 2 2" xfId="39356" xr:uid="{00000000-0005-0000-0000-0000B7630000}"/>
    <cellStyle name="Header2 4 10 3 8 3" xfId="25115" xr:uid="{00000000-0005-0000-0000-0000B8630000}"/>
    <cellStyle name="Header2 4 10 3 8 4" xfId="34205" xr:uid="{00000000-0005-0000-0000-0000B9630000}"/>
    <cellStyle name="Header2 4 10 3 9" xfId="18395" xr:uid="{00000000-0005-0000-0000-0000BA630000}"/>
    <cellStyle name="Header2 4 10 3 9 2" xfId="30212" xr:uid="{00000000-0005-0000-0000-0000BB630000}"/>
    <cellStyle name="Header2 4 10 3 9 2 2" xfId="40211" xr:uid="{00000000-0005-0000-0000-0000BC630000}"/>
    <cellStyle name="Header2 4 10 3 9 3" xfId="25870" xr:uid="{00000000-0005-0000-0000-0000BD630000}"/>
    <cellStyle name="Header2 4 10 3 9 4" xfId="35060" xr:uid="{00000000-0005-0000-0000-0000BE630000}"/>
    <cellStyle name="Header2 4 10 4" xfId="7916" xr:uid="{00000000-0005-0000-0000-0000BF630000}"/>
    <cellStyle name="Header2 4 10 4 10" xfId="18693" xr:uid="{00000000-0005-0000-0000-0000C0630000}"/>
    <cellStyle name="Header2 4 10 4 10 2" xfId="30510" xr:uid="{00000000-0005-0000-0000-0000C1630000}"/>
    <cellStyle name="Header2 4 10 4 10 2 2" xfId="40509" xr:uid="{00000000-0005-0000-0000-0000C2630000}"/>
    <cellStyle name="Header2 4 10 4 10 3" xfId="26168" xr:uid="{00000000-0005-0000-0000-0000C3630000}"/>
    <cellStyle name="Header2 4 10 4 10 4" xfId="35358" xr:uid="{00000000-0005-0000-0000-0000C4630000}"/>
    <cellStyle name="Header2 4 10 4 11" xfId="20191" xr:uid="{00000000-0005-0000-0000-0000C5630000}"/>
    <cellStyle name="Header2 4 10 4 11 2" xfId="32008" xr:uid="{00000000-0005-0000-0000-0000C6630000}"/>
    <cellStyle name="Header2 4 10 4 11 2 2" xfId="42007" xr:uid="{00000000-0005-0000-0000-0000C7630000}"/>
    <cellStyle name="Header2 4 10 4 11 3" xfId="36856" xr:uid="{00000000-0005-0000-0000-0000C8630000}"/>
    <cellStyle name="Header2 4 10 4 12" xfId="23186" xr:uid="{00000000-0005-0000-0000-0000C9630000}"/>
    <cellStyle name="Header2 4 10 4 12 2" xfId="21237" xr:uid="{00000000-0005-0000-0000-0000CA630000}"/>
    <cellStyle name="Header2 4 10 4 13" xfId="22580" xr:uid="{00000000-0005-0000-0000-0000CB630000}"/>
    <cellStyle name="Header2 4 10 4 2" xfId="15723" xr:uid="{00000000-0005-0000-0000-0000CC630000}"/>
    <cellStyle name="Header2 4 10 4 2 2" xfId="19070" xr:uid="{00000000-0005-0000-0000-0000CD630000}"/>
    <cellStyle name="Header2 4 10 4 2 2 2" xfId="30887" xr:uid="{00000000-0005-0000-0000-0000CE630000}"/>
    <cellStyle name="Header2 4 10 4 2 2 2 2" xfId="40886" xr:uid="{00000000-0005-0000-0000-0000CF630000}"/>
    <cellStyle name="Header2 4 10 4 2 2 3" xfId="26545" xr:uid="{00000000-0005-0000-0000-0000D0630000}"/>
    <cellStyle name="Header2 4 10 4 2 2 4" xfId="35735" xr:uid="{00000000-0005-0000-0000-0000D1630000}"/>
    <cellStyle name="Header2 4 10 4 2 3" xfId="19676" xr:uid="{00000000-0005-0000-0000-0000D2630000}"/>
    <cellStyle name="Header2 4 10 4 2 3 2" xfId="31493" xr:uid="{00000000-0005-0000-0000-0000D3630000}"/>
    <cellStyle name="Header2 4 10 4 2 3 2 2" xfId="41492" xr:uid="{00000000-0005-0000-0000-0000D4630000}"/>
    <cellStyle name="Header2 4 10 4 2 3 3" xfId="27151" xr:uid="{00000000-0005-0000-0000-0000D5630000}"/>
    <cellStyle name="Header2 4 10 4 2 3 4" xfId="36341" xr:uid="{00000000-0005-0000-0000-0000D6630000}"/>
    <cellStyle name="Header2 4 10 4 2 4" xfId="17712" xr:uid="{00000000-0005-0000-0000-0000D7630000}"/>
    <cellStyle name="Header2 4 10 4 2 4 2" xfId="29529" xr:uid="{00000000-0005-0000-0000-0000D8630000}"/>
    <cellStyle name="Header2 4 10 4 2 4 2 2" xfId="39528" xr:uid="{00000000-0005-0000-0000-0000D9630000}"/>
    <cellStyle name="Header2 4 10 4 2 4 3" xfId="25287" xr:uid="{00000000-0005-0000-0000-0000DA630000}"/>
    <cellStyle name="Header2 4 10 4 2 4 4" xfId="34377" xr:uid="{00000000-0005-0000-0000-0000DB630000}"/>
    <cellStyle name="Header2 4 10 4 2 5" xfId="20485" xr:uid="{00000000-0005-0000-0000-0000DC630000}"/>
    <cellStyle name="Header2 4 10 4 2 5 2" xfId="32302" xr:uid="{00000000-0005-0000-0000-0000DD630000}"/>
    <cellStyle name="Header2 4 10 4 2 5 2 2" xfId="42301" xr:uid="{00000000-0005-0000-0000-0000DE630000}"/>
    <cellStyle name="Header2 4 10 4 2 5 3" xfId="37150" xr:uid="{00000000-0005-0000-0000-0000DF630000}"/>
    <cellStyle name="Header2 4 10 4 2 6" xfId="23601" xr:uid="{00000000-0005-0000-0000-0000E0630000}"/>
    <cellStyle name="Header2 4 10 4 2 6 2" xfId="21814" xr:uid="{00000000-0005-0000-0000-0000E1630000}"/>
    <cellStyle name="Header2 4 10 4 2 7" xfId="22978" xr:uid="{00000000-0005-0000-0000-0000E2630000}"/>
    <cellStyle name="Header2 4 10 4 2 7 2" xfId="22117" xr:uid="{00000000-0005-0000-0000-0000E3630000}"/>
    <cellStyle name="Header2 4 10 4 2 8" xfId="22448" xr:uid="{00000000-0005-0000-0000-0000E4630000}"/>
    <cellStyle name="Header2 4 10 4 3" xfId="16304" xr:uid="{00000000-0005-0000-0000-0000E5630000}"/>
    <cellStyle name="Header2 4 10 4 3 2" xfId="19369" xr:uid="{00000000-0005-0000-0000-0000E6630000}"/>
    <cellStyle name="Header2 4 10 4 3 2 2" xfId="31186" xr:uid="{00000000-0005-0000-0000-0000E7630000}"/>
    <cellStyle name="Header2 4 10 4 3 2 2 2" xfId="41185" xr:uid="{00000000-0005-0000-0000-0000E8630000}"/>
    <cellStyle name="Header2 4 10 4 3 2 3" xfId="26844" xr:uid="{00000000-0005-0000-0000-0000E9630000}"/>
    <cellStyle name="Header2 4 10 4 3 2 4" xfId="36034" xr:uid="{00000000-0005-0000-0000-0000EA630000}"/>
    <cellStyle name="Header2 4 10 4 3 3" xfId="19975" xr:uid="{00000000-0005-0000-0000-0000EB630000}"/>
    <cellStyle name="Header2 4 10 4 3 3 2" xfId="31792" xr:uid="{00000000-0005-0000-0000-0000EC630000}"/>
    <cellStyle name="Header2 4 10 4 3 3 2 2" xfId="41791" xr:uid="{00000000-0005-0000-0000-0000ED630000}"/>
    <cellStyle name="Header2 4 10 4 3 3 3" xfId="27450" xr:uid="{00000000-0005-0000-0000-0000EE630000}"/>
    <cellStyle name="Header2 4 10 4 3 3 4" xfId="36640" xr:uid="{00000000-0005-0000-0000-0000EF630000}"/>
    <cellStyle name="Header2 4 10 4 3 4" xfId="18095" xr:uid="{00000000-0005-0000-0000-0000F0630000}"/>
    <cellStyle name="Header2 4 10 4 3 4 2" xfId="29912" xr:uid="{00000000-0005-0000-0000-0000F1630000}"/>
    <cellStyle name="Header2 4 10 4 3 4 2 2" xfId="39911" xr:uid="{00000000-0005-0000-0000-0000F2630000}"/>
    <cellStyle name="Header2 4 10 4 3 4 3" xfId="25670" xr:uid="{00000000-0005-0000-0000-0000F3630000}"/>
    <cellStyle name="Header2 4 10 4 3 4 4" xfId="34760" xr:uid="{00000000-0005-0000-0000-0000F4630000}"/>
    <cellStyle name="Header2 4 10 4 3 5" xfId="20784" xr:uid="{00000000-0005-0000-0000-0000F5630000}"/>
    <cellStyle name="Header2 4 10 4 3 5 2" xfId="32601" xr:uid="{00000000-0005-0000-0000-0000F6630000}"/>
    <cellStyle name="Header2 4 10 4 3 5 2 2" xfId="42600" xr:uid="{00000000-0005-0000-0000-0000F7630000}"/>
    <cellStyle name="Header2 4 10 4 3 5 3" xfId="37449" xr:uid="{00000000-0005-0000-0000-0000F8630000}"/>
    <cellStyle name="Header2 4 10 4 3 6" xfId="28121" xr:uid="{00000000-0005-0000-0000-0000F9630000}"/>
    <cellStyle name="Header2 4 10 4 3 6 2" xfId="38120" xr:uid="{00000000-0005-0000-0000-0000FA630000}"/>
    <cellStyle name="Header2 4 10 4 3 7" xfId="22271" xr:uid="{00000000-0005-0000-0000-0000FB630000}"/>
    <cellStyle name="Header2 4 10 4 4" xfId="16009" xr:uid="{00000000-0005-0000-0000-0000FC630000}"/>
    <cellStyle name="Header2 4 10 4 4 2" xfId="27826" xr:uid="{00000000-0005-0000-0000-0000FD630000}"/>
    <cellStyle name="Header2 4 10 4 4 2 2" xfId="37825" xr:uid="{00000000-0005-0000-0000-0000FE630000}"/>
    <cellStyle name="Header2 4 10 4 4 3" xfId="23887" xr:uid="{00000000-0005-0000-0000-0000FF630000}"/>
    <cellStyle name="Header2 4 10 4 4 4" xfId="32977" xr:uid="{00000000-0005-0000-0000-000000640000}"/>
    <cellStyle name="Header2 4 10 4 5" xfId="16546" xr:uid="{00000000-0005-0000-0000-000001640000}"/>
    <cellStyle name="Header2 4 10 4 5 2" xfId="28363" xr:uid="{00000000-0005-0000-0000-000002640000}"/>
    <cellStyle name="Header2 4 10 4 5 2 2" xfId="38362" xr:uid="{00000000-0005-0000-0000-000003640000}"/>
    <cellStyle name="Header2 4 10 4 5 3" xfId="24121" xr:uid="{00000000-0005-0000-0000-000004640000}"/>
    <cellStyle name="Header2 4 10 4 5 4" xfId="33211" xr:uid="{00000000-0005-0000-0000-000005640000}"/>
    <cellStyle name="Header2 4 10 4 6" xfId="16845" xr:uid="{00000000-0005-0000-0000-000006640000}"/>
    <cellStyle name="Header2 4 10 4 6 2" xfId="28662" xr:uid="{00000000-0005-0000-0000-000007640000}"/>
    <cellStyle name="Header2 4 10 4 6 2 2" xfId="38661" xr:uid="{00000000-0005-0000-0000-000008640000}"/>
    <cellStyle name="Header2 4 10 4 6 3" xfId="24420" xr:uid="{00000000-0005-0000-0000-000009640000}"/>
    <cellStyle name="Header2 4 10 4 6 4" xfId="33510" xr:uid="{00000000-0005-0000-0000-00000A640000}"/>
    <cellStyle name="Header2 4 10 4 7" xfId="17238" xr:uid="{00000000-0005-0000-0000-00000B640000}"/>
    <cellStyle name="Header2 4 10 4 7 2" xfId="29055" xr:uid="{00000000-0005-0000-0000-00000C640000}"/>
    <cellStyle name="Header2 4 10 4 7 2 2" xfId="39054" xr:uid="{00000000-0005-0000-0000-00000D640000}"/>
    <cellStyle name="Header2 4 10 4 7 3" xfId="24813" xr:uid="{00000000-0005-0000-0000-00000E640000}"/>
    <cellStyle name="Header2 4 10 4 7 4" xfId="33903" xr:uid="{00000000-0005-0000-0000-00000F640000}"/>
    <cellStyle name="Header2 4 10 4 8" xfId="17541" xr:uid="{00000000-0005-0000-0000-000010640000}"/>
    <cellStyle name="Header2 4 10 4 8 2" xfId="29358" xr:uid="{00000000-0005-0000-0000-000011640000}"/>
    <cellStyle name="Header2 4 10 4 8 2 2" xfId="39357" xr:uid="{00000000-0005-0000-0000-000012640000}"/>
    <cellStyle name="Header2 4 10 4 8 3" xfId="25116" xr:uid="{00000000-0005-0000-0000-000013640000}"/>
    <cellStyle name="Header2 4 10 4 8 4" xfId="34206" xr:uid="{00000000-0005-0000-0000-000014640000}"/>
    <cellStyle name="Header2 4 10 4 9" xfId="18394" xr:uid="{00000000-0005-0000-0000-000015640000}"/>
    <cellStyle name="Header2 4 10 4 9 2" xfId="30211" xr:uid="{00000000-0005-0000-0000-000016640000}"/>
    <cellStyle name="Header2 4 10 4 9 2 2" xfId="40210" xr:uid="{00000000-0005-0000-0000-000017640000}"/>
    <cellStyle name="Header2 4 10 4 9 3" xfId="25869" xr:uid="{00000000-0005-0000-0000-000018640000}"/>
    <cellStyle name="Header2 4 10 4 9 4" xfId="35059" xr:uid="{00000000-0005-0000-0000-000019640000}"/>
    <cellStyle name="Header2 4 10 5" xfId="15720" xr:uid="{00000000-0005-0000-0000-00001A640000}"/>
    <cellStyle name="Header2 4 10 5 2" xfId="19073" xr:uid="{00000000-0005-0000-0000-00001B640000}"/>
    <cellStyle name="Header2 4 10 5 2 2" xfId="30890" xr:uid="{00000000-0005-0000-0000-00001C640000}"/>
    <cellStyle name="Header2 4 10 5 2 2 2" xfId="40889" xr:uid="{00000000-0005-0000-0000-00001D640000}"/>
    <cellStyle name="Header2 4 10 5 2 3" xfId="26548" xr:uid="{00000000-0005-0000-0000-00001E640000}"/>
    <cellStyle name="Header2 4 10 5 2 4" xfId="35738" xr:uid="{00000000-0005-0000-0000-00001F640000}"/>
    <cellStyle name="Header2 4 10 5 3" xfId="19679" xr:uid="{00000000-0005-0000-0000-000020640000}"/>
    <cellStyle name="Header2 4 10 5 3 2" xfId="31496" xr:uid="{00000000-0005-0000-0000-000021640000}"/>
    <cellStyle name="Header2 4 10 5 3 2 2" xfId="41495" xr:uid="{00000000-0005-0000-0000-000022640000}"/>
    <cellStyle name="Header2 4 10 5 3 3" xfId="27154" xr:uid="{00000000-0005-0000-0000-000023640000}"/>
    <cellStyle name="Header2 4 10 5 3 4" xfId="36344" xr:uid="{00000000-0005-0000-0000-000024640000}"/>
    <cellStyle name="Header2 4 10 5 4" xfId="17711" xr:uid="{00000000-0005-0000-0000-000025640000}"/>
    <cellStyle name="Header2 4 10 5 4 2" xfId="29528" xr:uid="{00000000-0005-0000-0000-000026640000}"/>
    <cellStyle name="Header2 4 10 5 4 2 2" xfId="39527" xr:uid="{00000000-0005-0000-0000-000027640000}"/>
    <cellStyle name="Header2 4 10 5 4 3" xfId="25286" xr:uid="{00000000-0005-0000-0000-000028640000}"/>
    <cellStyle name="Header2 4 10 5 4 4" xfId="34376" xr:uid="{00000000-0005-0000-0000-000029640000}"/>
    <cellStyle name="Header2 4 10 5 5" xfId="20488" xr:uid="{00000000-0005-0000-0000-00002A640000}"/>
    <cellStyle name="Header2 4 10 5 5 2" xfId="32305" xr:uid="{00000000-0005-0000-0000-00002B640000}"/>
    <cellStyle name="Header2 4 10 5 5 2 2" xfId="42304" xr:uid="{00000000-0005-0000-0000-00002C640000}"/>
    <cellStyle name="Header2 4 10 5 5 3" xfId="37153" xr:uid="{00000000-0005-0000-0000-00002D640000}"/>
    <cellStyle name="Header2 4 10 5 6" xfId="23598" xr:uid="{00000000-0005-0000-0000-00002E640000}"/>
    <cellStyle name="Header2 4 10 5 6 2" xfId="21817" xr:uid="{00000000-0005-0000-0000-00002F640000}"/>
    <cellStyle name="Header2 4 10 5 7" xfId="22981" xr:uid="{00000000-0005-0000-0000-000030640000}"/>
    <cellStyle name="Header2 4 10 5 7 2" xfId="22114" xr:uid="{00000000-0005-0000-0000-000031640000}"/>
    <cellStyle name="Header2 4 10 5 8" xfId="22445" xr:uid="{00000000-0005-0000-0000-000032640000}"/>
    <cellStyle name="Header2 4 10 6" xfId="16301" xr:uid="{00000000-0005-0000-0000-000033640000}"/>
    <cellStyle name="Header2 4 10 6 2" xfId="19372" xr:uid="{00000000-0005-0000-0000-000034640000}"/>
    <cellStyle name="Header2 4 10 6 2 2" xfId="31189" xr:uid="{00000000-0005-0000-0000-000035640000}"/>
    <cellStyle name="Header2 4 10 6 2 2 2" xfId="41188" xr:uid="{00000000-0005-0000-0000-000036640000}"/>
    <cellStyle name="Header2 4 10 6 2 3" xfId="26847" xr:uid="{00000000-0005-0000-0000-000037640000}"/>
    <cellStyle name="Header2 4 10 6 2 4" xfId="36037" xr:uid="{00000000-0005-0000-0000-000038640000}"/>
    <cellStyle name="Header2 4 10 6 3" xfId="19978" xr:uid="{00000000-0005-0000-0000-000039640000}"/>
    <cellStyle name="Header2 4 10 6 3 2" xfId="31795" xr:uid="{00000000-0005-0000-0000-00003A640000}"/>
    <cellStyle name="Header2 4 10 6 3 2 2" xfId="41794" xr:uid="{00000000-0005-0000-0000-00003B640000}"/>
    <cellStyle name="Header2 4 10 6 3 3" xfId="27453" xr:uid="{00000000-0005-0000-0000-00003C640000}"/>
    <cellStyle name="Header2 4 10 6 3 4" xfId="36643" xr:uid="{00000000-0005-0000-0000-00003D640000}"/>
    <cellStyle name="Header2 4 10 6 4" xfId="18093" xr:uid="{00000000-0005-0000-0000-00003E640000}"/>
    <cellStyle name="Header2 4 10 6 4 2" xfId="29910" xr:uid="{00000000-0005-0000-0000-00003F640000}"/>
    <cellStyle name="Header2 4 10 6 4 2 2" xfId="39909" xr:uid="{00000000-0005-0000-0000-000040640000}"/>
    <cellStyle name="Header2 4 10 6 4 3" xfId="25668" xr:uid="{00000000-0005-0000-0000-000041640000}"/>
    <cellStyle name="Header2 4 10 6 4 4" xfId="34758" xr:uid="{00000000-0005-0000-0000-000042640000}"/>
    <cellStyle name="Header2 4 10 6 5" xfId="20787" xr:uid="{00000000-0005-0000-0000-000043640000}"/>
    <cellStyle name="Header2 4 10 6 5 2" xfId="32604" xr:uid="{00000000-0005-0000-0000-000044640000}"/>
    <cellStyle name="Header2 4 10 6 5 2 2" xfId="42603" xr:uid="{00000000-0005-0000-0000-000045640000}"/>
    <cellStyle name="Header2 4 10 6 5 3" xfId="37452" xr:uid="{00000000-0005-0000-0000-000046640000}"/>
    <cellStyle name="Header2 4 10 6 6" xfId="28118" xr:uid="{00000000-0005-0000-0000-000047640000}"/>
    <cellStyle name="Header2 4 10 6 6 2" xfId="38117" xr:uid="{00000000-0005-0000-0000-000048640000}"/>
    <cellStyle name="Header2 4 10 6 7" xfId="21547" xr:uid="{00000000-0005-0000-0000-000049640000}"/>
    <cellStyle name="Header2 4 10 7" xfId="16006" xr:uid="{00000000-0005-0000-0000-00004A640000}"/>
    <cellStyle name="Header2 4 10 7 2" xfId="27823" xr:uid="{00000000-0005-0000-0000-00004B640000}"/>
    <cellStyle name="Header2 4 10 7 2 2" xfId="37822" xr:uid="{00000000-0005-0000-0000-00004C640000}"/>
    <cellStyle name="Header2 4 10 7 3" xfId="23884" xr:uid="{00000000-0005-0000-0000-00004D640000}"/>
    <cellStyle name="Header2 4 10 7 4" xfId="32974" xr:uid="{00000000-0005-0000-0000-00004E640000}"/>
    <cellStyle name="Header2 4 10 8" xfId="16549" xr:uid="{00000000-0005-0000-0000-00004F640000}"/>
    <cellStyle name="Header2 4 10 8 2" xfId="28366" xr:uid="{00000000-0005-0000-0000-000050640000}"/>
    <cellStyle name="Header2 4 10 8 2 2" xfId="38365" xr:uid="{00000000-0005-0000-0000-000051640000}"/>
    <cellStyle name="Header2 4 10 8 3" xfId="24124" xr:uid="{00000000-0005-0000-0000-000052640000}"/>
    <cellStyle name="Header2 4 10 8 4" xfId="33214" xr:uid="{00000000-0005-0000-0000-000053640000}"/>
    <cellStyle name="Header2 4 10 9" xfId="16848" xr:uid="{00000000-0005-0000-0000-000054640000}"/>
    <cellStyle name="Header2 4 10 9 2" xfId="28665" xr:uid="{00000000-0005-0000-0000-000055640000}"/>
    <cellStyle name="Header2 4 10 9 2 2" xfId="38664" xr:uid="{00000000-0005-0000-0000-000056640000}"/>
    <cellStyle name="Header2 4 10 9 3" xfId="24423" xr:uid="{00000000-0005-0000-0000-000057640000}"/>
    <cellStyle name="Header2 4 10 9 4" xfId="33513" xr:uid="{00000000-0005-0000-0000-000058640000}"/>
    <cellStyle name="Header2 4 11" xfId="7917" xr:uid="{00000000-0005-0000-0000-000059640000}"/>
    <cellStyle name="Header2 4 11 10" xfId="17239" xr:uid="{00000000-0005-0000-0000-00005A640000}"/>
    <cellStyle name="Header2 4 11 10 2" xfId="29056" xr:uid="{00000000-0005-0000-0000-00005B640000}"/>
    <cellStyle name="Header2 4 11 10 2 2" xfId="39055" xr:uid="{00000000-0005-0000-0000-00005C640000}"/>
    <cellStyle name="Header2 4 11 10 3" xfId="24814" xr:uid="{00000000-0005-0000-0000-00005D640000}"/>
    <cellStyle name="Header2 4 11 10 4" xfId="33904" xr:uid="{00000000-0005-0000-0000-00005E640000}"/>
    <cellStyle name="Header2 4 11 11" xfId="17542" xr:uid="{00000000-0005-0000-0000-00005F640000}"/>
    <cellStyle name="Header2 4 11 11 2" xfId="29359" xr:uid="{00000000-0005-0000-0000-000060640000}"/>
    <cellStyle name="Header2 4 11 11 2 2" xfId="39358" xr:uid="{00000000-0005-0000-0000-000061640000}"/>
    <cellStyle name="Header2 4 11 11 3" xfId="25117" xr:uid="{00000000-0005-0000-0000-000062640000}"/>
    <cellStyle name="Header2 4 11 11 4" xfId="34207" xr:uid="{00000000-0005-0000-0000-000063640000}"/>
    <cellStyle name="Header2 4 11 12" xfId="18393" xr:uid="{00000000-0005-0000-0000-000064640000}"/>
    <cellStyle name="Header2 4 11 12 2" xfId="30210" xr:uid="{00000000-0005-0000-0000-000065640000}"/>
    <cellStyle name="Header2 4 11 12 2 2" xfId="40209" xr:uid="{00000000-0005-0000-0000-000066640000}"/>
    <cellStyle name="Header2 4 11 12 3" xfId="25868" xr:uid="{00000000-0005-0000-0000-000067640000}"/>
    <cellStyle name="Header2 4 11 12 4" xfId="35058" xr:uid="{00000000-0005-0000-0000-000068640000}"/>
    <cellStyle name="Header2 4 11 13" xfId="18692" xr:uid="{00000000-0005-0000-0000-000069640000}"/>
    <cellStyle name="Header2 4 11 13 2" xfId="30509" xr:uid="{00000000-0005-0000-0000-00006A640000}"/>
    <cellStyle name="Header2 4 11 13 2 2" xfId="40508" xr:uid="{00000000-0005-0000-0000-00006B640000}"/>
    <cellStyle name="Header2 4 11 13 3" xfId="26167" xr:uid="{00000000-0005-0000-0000-00006C640000}"/>
    <cellStyle name="Header2 4 11 13 4" xfId="35357" xr:uid="{00000000-0005-0000-0000-00006D640000}"/>
    <cellStyle name="Header2 4 11 14" xfId="20292" xr:uid="{00000000-0005-0000-0000-00006E640000}"/>
    <cellStyle name="Header2 4 11 14 2" xfId="32109" xr:uid="{00000000-0005-0000-0000-00006F640000}"/>
    <cellStyle name="Header2 4 11 14 2 2" xfId="42108" xr:uid="{00000000-0005-0000-0000-000070640000}"/>
    <cellStyle name="Header2 4 11 14 3" xfId="36957" xr:uid="{00000000-0005-0000-0000-000071640000}"/>
    <cellStyle name="Header2 4 11 15" xfId="23185" xr:uid="{00000000-0005-0000-0000-000072640000}"/>
    <cellStyle name="Header2 4 11 15 2" xfId="21238" xr:uid="{00000000-0005-0000-0000-000073640000}"/>
    <cellStyle name="Header2 4 11 16" xfId="22579" xr:uid="{00000000-0005-0000-0000-000074640000}"/>
    <cellStyle name="Header2 4 11 2" xfId="7918" xr:uid="{00000000-0005-0000-0000-000075640000}"/>
    <cellStyle name="Header2 4 11 2 10" xfId="18691" xr:uid="{00000000-0005-0000-0000-000076640000}"/>
    <cellStyle name="Header2 4 11 2 10 2" xfId="30508" xr:uid="{00000000-0005-0000-0000-000077640000}"/>
    <cellStyle name="Header2 4 11 2 10 2 2" xfId="40507" xr:uid="{00000000-0005-0000-0000-000078640000}"/>
    <cellStyle name="Header2 4 11 2 10 3" xfId="26166" xr:uid="{00000000-0005-0000-0000-000079640000}"/>
    <cellStyle name="Header2 4 11 2 10 4" xfId="35356" xr:uid="{00000000-0005-0000-0000-00007A640000}"/>
    <cellStyle name="Header2 4 11 2 11" xfId="18269" xr:uid="{00000000-0005-0000-0000-00007B640000}"/>
    <cellStyle name="Header2 4 11 2 11 2" xfId="30086" xr:uid="{00000000-0005-0000-0000-00007C640000}"/>
    <cellStyle name="Header2 4 11 2 11 2 2" xfId="40085" xr:uid="{00000000-0005-0000-0000-00007D640000}"/>
    <cellStyle name="Header2 4 11 2 11 3" xfId="34934" xr:uid="{00000000-0005-0000-0000-00007E640000}"/>
    <cellStyle name="Header2 4 11 2 12" xfId="23184" xr:uid="{00000000-0005-0000-0000-00007F640000}"/>
    <cellStyle name="Header2 4 11 2 12 2" xfId="21239" xr:uid="{00000000-0005-0000-0000-000080640000}"/>
    <cellStyle name="Header2 4 11 2 13" xfId="22578" xr:uid="{00000000-0005-0000-0000-000081640000}"/>
    <cellStyle name="Header2 4 11 2 2" xfId="15725" xr:uid="{00000000-0005-0000-0000-000082640000}"/>
    <cellStyle name="Header2 4 11 2 2 2" xfId="19068" xr:uid="{00000000-0005-0000-0000-000083640000}"/>
    <cellStyle name="Header2 4 11 2 2 2 2" xfId="30885" xr:uid="{00000000-0005-0000-0000-000084640000}"/>
    <cellStyle name="Header2 4 11 2 2 2 2 2" xfId="40884" xr:uid="{00000000-0005-0000-0000-000085640000}"/>
    <cellStyle name="Header2 4 11 2 2 2 3" xfId="26543" xr:uid="{00000000-0005-0000-0000-000086640000}"/>
    <cellStyle name="Header2 4 11 2 2 2 4" xfId="35733" xr:uid="{00000000-0005-0000-0000-000087640000}"/>
    <cellStyle name="Header2 4 11 2 2 3" xfId="19674" xr:uid="{00000000-0005-0000-0000-000088640000}"/>
    <cellStyle name="Header2 4 11 2 2 3 2" xfId="31491" xr:uid="{00000000-0005-0000-0000-000089640000}"/>
    <cellStyle name="Header2 4 11 2 2 3 2 2" xfId="41490" xr:uid="{00000000-0005-0000-0000-00008A640000}"/>
    <cellStyle name="Header2 4 11 2 2 3 3" xfId="27149" xr:uid="{00000000-0005-0000-0000-00008B640000}"/>
    <cellStyle name="Header2 4 11 2 2 3 4" xfId="36339" xr:uid="{00000000-0005-0000-0000-00008C640000}"/>
    <cellStyle name="Header2 4 11 2 2 4" xfId="18160" xr:uid="{00000000-0005-0000-0000-00008D640000}"/>
    <cellStyle name="Header2 4 11 2 2 4 2" xfId="29977" xr:uid="{00000000-0005-0000-0000-00008E640000}"/>
    <cellStyle name="Header2 4 11 2 2 4 2 2" xfId="39976" xr:uid="{00000000-0005-0000-0000-00008F640000}"/>
    <cellStyle name="Header2 4 11 2 2 4 3" xfId="25735" xr:uid="{00000000-0005-0000-0000-000090640000}"/>
    <cellStyle name="Header2 4 11 2 2 4 4" xfId="34825" xr:uid="{00000000-0005-0000-0000-000091640000}"/>
    <cellStyle name="Header2 4 11 2 2 5" xfId="20483" xr:uid="{00000000-0005-0000-0000-000092640000}"/>
    <cellStyle name="Header2 4 11 2 2 5 2" xfId="32300" xr:uid="{00000000-0005-0000-0000-000093640000}"/>
    <cellStyle name="Header2 4 11 2 2 5 2 2" xfId="42299" xr:uid="{00000000-0005-0000-0000-000094640000}"/>
    <cellStyle name="Header2 4 11 2 2 5 3" xfId="37148" xr:uid="{00000000-0005-0000-0000-000095640000}"/>
    <cellStyle name="Header2 4 11 2 2 6" xfId="23603" xr:uid="{00000000-0005-0000-0000-000096640000}"/>
    <cellStyle name="Header2 4 11 2 2 6 2" xfId="21006" xr:uid="{00000000-0005-0000-0000-000097640000}"/>
    <cellStyle name="Header2 4 11 2 2 7" xfId="22824" xr:uid="{00000000-0005-0000-0000-000098640000}"/>
    <cellStyle name="Header2 4 11 2 2 7 2" xfId="22195" xr:uid="{00000000-0005-0000-0000-000099640000}"/>
    <cellStyle name="Header2 4 11 2 2 8" xfId="21669" xr:uid="{00000000-0005-0000-0000-00009A640000}"/>
    <cellStyle name="Header2 4 11 2 3" xfId="16306" xr:uid="{00000000-0005-0000-0000-00009B640000}"/>
    <cellStyle name="Header2 4 11 2 3 2" xfId="19367" xr:uid="{00000000-0005-0000-0000-00009C640000}"/>
    <cellStyle name="Header2 4 11 2 3 2 2" xfId="31184" xr:uid="{00000000-0005-0000-0000-00009D640000}"/>
    <cellStyle name="Header2 4 11 2 3 2 2 2" xfId="41183" xr:uid="{00000000-0005-0000-0000-00009E640000}"/>
    <cellStyle name="Header2 4 11 2 3 2 3" xfId="26842" xr:uid="{00000000-0005-0000-0000-00009F640000}"/>
    <cellStyle name="Header2 4 11 2 3 2 4" xfId="36032" xr:uid="{00000000-0005-0000-0000-0000A0640000}"/>
    <cellStyle name="Header2 4 11 2 3 3" xfId="19973" xr:uid="{00000000-0005-0000-0000-0000A1640000}"/>
    <cellStyle name="Header2 4 11 2 3 3 2" xfId="31790" xr:uid="{00000000-0005-0000-0000-0000A2640000}"/>
    <cellStyle name="Header2 4 11 2 3 3 2 2" xfId="41789" xr:uid="{00000000-0005-0000-0000-0000A3640000}"/>
    <cellStyle name="Header2 4 11 2 3 3 3" xfId="27448" xr:uid="{00000000-0005-0000-0000-0000A4640000}"/>
    <cellStyle name="Header2 4 11 2 3 3 4" xfId="36638" xr:uid="{00000000-0005-0000-0000-0000A5640000}"/>
    <cellStyle name="Header2 4 11 2 3 4" xfId="17916" xr:uid="{00000000-0005-0000-0000-0000A6640000}"/>
    <cellStyle name="Header2 4 11 2 3 4 2" xfId="29733" xr:uid="{00000000-0005-0000-0000-0000A7640000}"/>
    <cellStyle name="Header2 4 11 2 3 4 2 2" xfId="39732" xr:uid="{00000000-0005-0000-0000-0000A8640000}"/>
    <cellStyle name="Header2 4 11 2 3 4 3" xfId="25491" xr:uid="{00000000-0005-0000-0000-0000A9640000}"/>
    <cellStyle name="Header2 4 11 2 3 4 4" xfId="34581" xr:uid="{00000000-0005-0000-0000-0000AA640000}"/>
    <cellStyle name="Header2 4 11 2 3 5" xfId="20782" xr:uid="{00000000-0005-0000-0000-0000AB640000}"/>
    <cellStyle name="Header2 4 11 2 3 5 2" xfId="32599" xr:uid="{00000000-0005-0000-0000-0000AC640000}"/>
    <cellStyle name="Header2 4 11 2 3 5 2 2" xfId="42598" xr:uid="{00000000-0005-0000-0000-0000AD640000}"/>
    <cellStyle name="Header2 4 11 2 3 5 3" xfId="37447" xr:uid="{00000000-0005-0000-0000-0000AE640000}"/>
    <cellStyle name="Header2 4 11 2 3 6" xfId="28123" xr:uid="{00000000-0005-0000-0000-0000AF640000}"/>
    <cellStyle name="Header2 4 11 2 3 6 2" xfId="38122" xr:uid="{00000000-0005-0000-0000-0000B0640000}"/>
    <cellStyle name="Header2 4 11 2 3 7" xfId="22273" xr:uid="{00000000-0005-0000-0000-0000B1640000}"/>
    <cellStyle name="Header2 4 11 2 4" xfId="16011" xr:uid="{00000000-0005-0000-0000-0000B2640000}"/>
    <cellStyle name="Header2 4 11 2 4 2" xfId="27828" xr:uid="{00000000-0005-0000-0000-0000B3640000}"/>
    <cellStyle name="Header2 4 11 2 4 2 2" xfId="37827" xr:uid="{00000000-0005-0000-0000-0000B4640000}"/>
    <cellStyle name="Header2 4 11 2 4 3" xfId="23889" xr:uid="{00000000-0005-0000-0000-0000B5640000}"/>
    <cellStyle name="Header2 4 11 2 4 4" xfId="32979" xr:uid="{00000000-0005-0000-0000-0000B6640000}"/>
    <cellStyle name="Header2 4 11 2 5" xfId="16544" xr:uid="{00000000-0005-0000-0000-0000B7640000}"/>
    <cellStyle name="Header2 4 11 2 5 2" xfId="28361" xr:uid="{00000000-0005-0000-0000-0000B8640000}"/>
    <cellStyle name="Header2 4 11 2 5 2 2" xfId="38360" xr:uid="{00000000-0005-0000-0000-0000B9640000}"/>
    <cellStyle name="Header2 4 11 2 5 3" xfId="24119" xr:uid="{00000000-0005-0000-0000-0000BA640000}"/>
    <cellStyle name="Header2 4 11 2 5 4" xfId="33209" xr:uid="{00000000-0005-0000-0000-0000BB640000}"/>
    <cellStyle name="Header2 4 11 2 6" xfId="16843" xr:uid="{00000000-0005-0000-0000-0000BC640000}"/>
    <cellStyle name="Header2 4 11 2 6 2" xfId="28660" xr:uid="{00000000-0005-0000-0000-0000BD640000}"/>
    <cellStyle name="Header2 4 11 2 6 2 2" xfId="38659" xr:uid="{00000000-0005-0000-0000-0000BE640000}"/>
    <cellStyle name="Header2 4 11 2 6 3" xfId="24418" xr:uid="{00000000-0005-0000-0000-0000BF640000}"/>
    <cellStyle name="Header2 4 11 2 6 4" xfId="33508" xr:uid="{00000000-0005-0000-0000-0000C0640000}"/>
    <cellStyle name="Header2 4 11 2 7" xfId="17240" xr:uid="{00000000-0005-0000-0000-0000C1640000}"/>
    <cellStyle name="Header2 4 11 2 7 2" xfId="29057" xr:uid="{00000000-0005-0000-0000-0000C2640000}"/>
    <cellStyle name="Header2 4 11 2 7 2 2" xfId="39056" xr:uid="{00000000-0005-0000-0000-0000C3640000}"/>
    <cellStyle name="Header2 4 11 2 7 3" xfId="24815" xr:uid="{00000000-0005-0000-0000-0000C4640000}"/>
    <cellStyle name="Header2 4 11 2 7 4" xfId="33905" xr:uid="{00000000-0005-0000-0000-0000C5640000}"/>
    <cellStyle name="Header2 4 11 2 8" xfId="17543" xr:uid="{00000000-0005-0000-0000-0000C6640000}"/>
    <cellStyle name="Header2 4 11 2 8 2" xfId="29360" xr:uid="{00000000-0005-0000-0000-0000C7640000}"/>
    <cellStyle name="Header2 4 11 2 8 2 2" xfId="39359" xr:uid="{00000000-0005-0000-0000-0000C8640000}"/>
    <cellStyle name="Header2 4 11 2 8 3" xfId="25118" xr:uid="{00000000-0005-0000-0000-0000C9640000}"/>
    <cellStyle name="Header2 4 11 2 8 4" xfId="34208" xr:uid="{00000000-0005-0000-0000-0000CA640000}"/>
    <cellStyle name="Header2 4 11 2 9" xfId="18392" xr:uid="{00000000-0005-0000-0000-0000CB640000}"/>
    <cellStyle name="Header2 4 11 2 9 2" xfId="30209" xr:uid="{00000000-0005-0000-0000-0000CC640000}"/>
    <cellStyle name="Header2 4 11 2 9 2 2" xfId="40208" xr:uid="{00000000-0005-0000-0000-0000CD640000}"/>
    <cellStyle name="Header2 4 11 2 9 3" xfId="25867" xr:uid="{00000000-0005-0000-0000-0000CE640000}"/>
    <cellStyle name="Header2 4 11 2 9 4" xfId="35057" xr:uid="{00000000-0005-0000-0000-0000CF640000}"/>
    <cellStyle name="Header2 4 11 3" xfId="7919" xr:uid="{00000000-0005-0000-0000-0000D0640000}"/>
    <cellStyle name="Header2 4 11 3 10" xfId="18690" xr:uid="{00000000-0005-0000-0000-0000D1640000}"/>
    <cellStyle name="Header2 4 11 3 10 2" xfId="30507" xr:uid="{00000000-0005-0000-0000-0000D2640000}"/>
    <cellStyle name="Header2 4 11 3 10 2 2" xfId="40506" xr:uid="{00000000-0005-0000-0000-0000D3640000}"/>
    <cellStyle name="Header2 4 11 3 10 3" xfId="26165" xr:uid="{00000000-0005-0000-0000-0000D4640000}"/>
    <cellStyle name="Header2 4 11 3 10 4" xfId="35355" xr:uid="{00000000-0005-0000-0000-0000D5640000}"/>
    <cellStyle name="Header2 4 11 3 11" xfId="20190" xr:uid="{00000000-0005-0000-0000-0000D6640000}"/>
    <cellStyle name="Header2 4 11 3 11 2" xfId="32007" xr:uid="{00000000-0005-0000-0000-0000D7640000}"/>
    <cellStyle name="Header2 4 11 3 11 2 2" xfId="42006" xr:uid="{00000000-0005-0000-0000-0000D8640000}"/>
    <cellStyle name="Header2 4 11 3 11 3" xfId="36855" xr:uid="{00000000-0005-0000-0000-0000D9640000}"/>
    <cellStyle name="Header2 4 11 3 12" xfId="23183" xr:uid="{00000000-0005-0000-0000-0000DA640000}"/>
    <cellStyle name="Header2 4 11 3 12 2" xfId="21240" xr:uid="{00000000-0005-0000-0000-0000DB640000}"/>
    <cellStyle name="Header2 4 11 3 13" xfId="22577" xr:uid="{00000000-0005-0000-0000-0000DC640000}"/>
    <cellStyle name="Header2 4 11 3 2" xfId="15726" xr:uid="{00000000-0005-0000-0000-0000DD640000}"/>
    <cellStyle name="Header2 4 11 3 2 2" xfId="19067" xr:uid="{00000000-0005-0000-0000-0000DE640000}"/>
    <cellStyle name="Header2 4 11 3 2 2 2" xfId="30884" xr:uid="{00000000-0005-0000-0000-0000DF640000}"/>
    <cellStyle name="Header2 4 11 3 2 2 2 2" xfId="40883" xr:uid="{00000000-0005-0000-0000-0000E0640000}"/>
    <cellStyle name="Header2 4 11 3 2 2 3" xfId="26542" xr:uid="{00000000-0005-0000-0000-0000E1640000}"/>
    <cellStyle name="Header2 4 11 3 2 2 4" xfId="35732" xr:uid="{00000000-0005-0000-0000-0000E2640000}"/>
    <cellStyle name="Header2 4 11 3 2 3" xfId="19673" xr:uid="{00000000-0005-0000-0000-0000E3640000}"/>
    <cellStyle name="Header2 4 11 3 2 3 2" xfId="31490" xr:uid="{00000000-0005-0000-0000-0000E4640000}"/>
    <cellStyle name="Header2 4 11 3 2 3 2 2" xfId="41489" xr:uid="{00000000-0005-0000-0000-0000E5640000}"/>
    <cellStyle name="Header2 4 11 3 2 3 3" xfId="27148" xr:uid="{00000000-0005-0000-0000-0000E6640000}"/>
    <cellStyle name="Header2 4 11 3 2 3 4" xfId="36338" xr:uid="{00000000-0005-0000-0000-0000E7640000}"/>
    <cellStyle name="Header2 4 11 3 2 4" xfId="18002" xr:uid="{00000000-0005-0000-0000-0000E8640000}"/>
    <cellStyle name="Header2 4 11 3 2 4 2" xfId="29819" xr:uid="{00000000-0005-0000-0000-0000E9640000}"/>
    <cellStyle name="Header2 4 11 3 2 4 2 2" xfId="39818" xr:uid="{00000000-0005-0000-0000-0000EA640000}"/>
    <cellStyle name="Header2 4 11 3 2 4 3" xfId="25577" xr:uid="{00000000-0005-0000-0000-0000EB640000}"/>
    <cellStyle name="Header2 4 11 3 2 4 4" xfId="34667" xr:uid="{00000000-0005-0000-0000-0000EC640000}"/>
    <cellStyle name="Header2 4 11 3 2 5" xfId="20482" xr:uid="{00000000-0005-0000-0000-0000ED640000}"/>
    <cellStyle name="Header2 4 11 3 2 5 2" xfId="32299" xr:uid="{00000000-0005-0000-0000-0000EE640000}"/>
    <cellStyle name="Header2 4 11 3 2 5 2 2" xfId="42298" xr:uid="{00000000-0005-0000-0000-0000EF640000}"/>
    <cellStyle name="Header2 4 11 3 2 5 3" xfId="37147" xr:uid="{00000000-0005-0000-0000-0000F0640000}"/>
    <cellStyle name="Header2 4 11 3 2 6" xfId="23604" xr:uid="{00000000-0005-0000-0000-0000F1640000}"/>
    <cellStyle name="Header2 4 11 3 2 6 2" xfId="21812" xr:uid="{00000000-0005-0000-0000-0000F2640000}"/>
    <cellStyle name="Header2 4 11 3 2 7" xfId="22976" xr:uid="{00000000-0005-0000-0000-0000F3640000}"/>
    <cellStyle name="Header2 4 11 3 2 7 2" xfId="22118" xr:uid="{00000000-0005-0000-0000-0000F4640000}"/>
    <cellStyle name="Header2 4 11 3 2 8" xfId="21670" xr:uid="{00000000-0005-0000-0000-0000F5640000}"/>
    <cellStyle name="Header2 4 11 3 3" xfId="16307" xr:uid="{00000000-0005-0000-0000-0000F6640000}"/>
    <cellStyle name="Header2 4 11 3 3 2" xfId="19366" xr:uid="{00000000-0005-0000-0000-0000F7640000}"/>
    <cellStyle name="Header2 4 11 3 3 2 2" xfId="31183" xr:uid="{00000000-0005-0000-0000-0000F8640000}"/>
    <cellStyle name="Header2 4 11 3 3 2 2 2" xfId="41182" xr:uid="{00000000-0005-0000-0000-0000F9640000}"/>
    <cellStyle name="Header2 4 11 3 3 2 3" xfId="26841" xr:uid="{00000000-0005-0000-0000-0000FA640000}"/>
    <cellStyle name="Header2 4 11 3 3 2 4" xfId="36031" xr:uid="{00000000-0005-0000-0000-0000FB640000}"/>
    <cellStyle name="Header2 4 11 3 3 3" xfId="19972" xr:uid="{00000000-0005-0000-0000-0000FC640000}"/>
    <cellStyle name="Header2 4 11 3 3 3 2" xfId="31789" xr:uid="{00000000-0005-0000-0000-0000FD640000}"/>
    <cellStyle name="Header2 4 11 3 3 3 2 2" xfId="41788" xr:uid="{00000000-0005-0000-0000-0000FE640000}"/>
    <cellStyle name="Header2 4 11 3 3 3 3" xfId="27447" xr:uid="{00000000-0005-0000-0000-0000FF640000}"/>
    <cellStyle name="Header2 4 11 3 3 3 4" xfId="36637" xr:uid="{00000000-0005-0000-0000-000000650000}"/>
    <cellStyle name="Header2 4 11 3 3 4" xfId="18867" xr:uid="{00000000-0005-0000-0000-000001650000}"/>
    <cellStyle name="Header2 4 11 3 3 4 2" xfId="30684" xr:uid="{00000000-0005-0000-0000-000002650000}"/>
    <cellStyle name="Header2 4 11 3 3 4 2 2" xfId="40683" xr:uid="{00000000-0005-0000-0000-000003650000}"/>
    <cellStyle name="Header2 4 11 3 3 4 3" xfId="26342" xr:uid="{00000000-0005-0000-0000-000004650000}"/>
    <cellStyle name="Header2 4 11 3 3 4 4" xfId="35532" xr:uid="{00000000-0005-0000-0000-000005650000}"/>
    <cellStyle name="Header2 4 11 3 3 5" xfId="20781" xr:uid="{00000000-0005-0000-0000-000006650000}"/>
    <cellStyle name="Header2 4 11 3 3 5 2" xfId="32598" xr:uid="{00000000-0005-0000-0000-000007650000}"/>
    <cellStyle name="Header2 4 11 3 3 5 2 2" xfId="42597" xr:uid="{00000000-0005-0000-0000-000008650000}"/>
    <cellStyle name="Header2 4 11 3 3 5 3" xfId="37446" xr:uid="{00000000-0005-0000-0000-000009650000}"/>
    <cellStyle name="Header2 4 11 3 3 6" xfId="28124" xr:uid="{00000000-0005-0000-0000-00000A650000}"/>
    <cellStyle name="Header2 4 11 3 3 6 2" xfId="38123" xr:uid="{00000000-0005-0000-0000-00000B650000}"/>
    <cellStyle name="Header2 4 11 3 3 7" xfId="21548" xr:uid="{00000000-0005-0000-0000-00000C650000}"/>
    <cellStyle name="Header2 4 11 3 4" xfId="16012" xr:uid="{00000000-0005-0000-0000-00000D650000}"/>
    <cellStyle name="Header2 4 11 3 4 2" xfId="27829" xr:uid="{00000000-0005-0000-0000-00000E650000}"/>
    <cellStyle name="Header2 4 11 3 4 2 2" xfId="37828" xr:uid="{00000000-0005-0000-0000-00000F650000}"/>
    <cellStyle name="Header2 4 11 3 4 3" xfId="23890" xr:uid="{00000000-0005-0000-0000-000010650000}"/>
    <cellStyle name="Header2 4 11 3 4 4" xfId="32980" xr:uid="{00000000-0005-0000-0000-000011650000}"/>
    <cellStyle name="Header2 4 11 3 5" xfId="16543" xr:uid="{00000000-0005-0000-0000-000012650000}"/>
    <cellStyle name="Header2 4 11 3 5 2" xfId="28360" xr:uid="{00000000-0005-0000-0000-000013650000}"/>
    <cellStyle name="Header2 4 11 3 5 2 2" xfId="38359" xr:uid="{00000000-0005-0000-0000-000014650000}"/>
    <cellStyle name="Header2 4 11 3 5 3" xfId="24118" xr:uid="{00000000-0005-0000-0000-000015650000}"/>
    <cellStyle name="Header2 4 11 3 5 4" xfId="33208" xr:uid="{00000000-0005-0000-0000-000016650000}"/>
    <cellStyle name="Header2 4 11 3 6" xfId="16842" xr:uid="{00000000-0005-0000-0000-000017650000}"/>
    <cellStyle name="Header2 4 11 3 6 2" xfId="28659" xr:uid="{00000000-0005-0000-0000-000018650000}"/>
    <cellStyle name="Header2 4 11 3 6 2 2" xfId="38658" xr:uid="{00000000-0005-0000-0000-000019650000}"/>
    <cellStyle name="Header2 4 11 3 6 3" xfId="24417" xr:uid="{00000000-0005-0000-0000-00001A650000}"/>
    <cellStyle name="Header2 4 11 3 6 4" xfId="33507" xr:uid="{00000000-0005-0000-0000-00001B650000}"/>
    <cellStyle name="Header2 4 11 3 7" xfId="17241" xr:uid="{00000000-0005-0000-0000-00001C650000}"/>
    <cellStyle name="Header2 4 11 3 7 2" xfId="29058" xr:uid="{00000000-0005-0000-0000-00001D650000}"/>
    <cellStyle name="Header2 4 11 3 7 2 2" xfId="39057" xr:uid="{00000000-0005-0000-0000-00001E650000}"/>
    <cellStyle name="Header2 4 11 3 7 3" xfId="24816" xr:uid="{00000000-0005-0000-0000-00001F650000}"/>
    <cellStyle name="Header2 4 11 3 7 4" xfId="33906" xr:uid="{00000000-0005-0000-0000-000020650000}"/>
    <cellStyle name="Header2 4 11 3 8" xfId="17544" xr:uid="{00000000-0005-0000-0000-000021650000}"/>
    <cellStyle name="Header2 4 11 3 8 2" xfId="29361" xr:uid="{00000000-0005-0000-0000-000022650000}"/>
    <cellStyle name="Header2 4 11 3 8 2 2" xfId="39360" xr:uid="{00000000-0005-0000-0000-000023650000}"/>
    <cellStyle name="Header2 4 11 3 8 3" xfId="25119" xr:uid="{00000000-0005-0000-0000-000024650000}"/>
    <cellStyle name="Header2 4 11 3 8 4" xfId="34209" xr:uid="{00000000-0005-0000-0000-000025650000}"/>
    <cellStyle name="Header2 4 11 3 9" xfId="18391" xr:uid="{00000000-0005-0000-0000-000026650000}"/>
    <cellStyle name="Header2 4 11 3 9 2" xfId="30208" xr:uid="{00000000-0005-0000-0000-000027650000}"/>
    <cellStyle name="Header2 4 11 3 9 2 2" xfId="40207" xr:uid="{00000000-0005-0000-0000-000028650000}"/>
    <cellStyle name="Header2 4 11 3 9 3" xfId="25866" xr:uid="{00000000-0005-0000-0000-000029650000}"/>
    <cellStyle name="Header2 4 11 3 9 4" xfId="35056" xr:uid="{00000000-0005-0000-0000-00002A650000}"/>
    <cellStyle name="Header2 4 11 4" xfId="7920" xr:uid="{00000000-0005-0000-0000-00002B650000}"/>
    <cellStyle name="Header2 4 11 4 10" xfId="18689" xr:uid="{00000000-0005-0000-0000-00002C650000}"/>
    <cellStyle name="Header2 4 11 4 10 2" xfId="30506" xr:uid="{00000000-0005-0000-0000-00002D650000}"/>
    <cellStyle name="Header2 4 11 4 10 2 2" xfId="40505" xr:uid="{00000000-0005-0000-0000-00002E650000}"/>
    <cellStyle name="Header2 4 11 4 10 3" xfId="26164" xr:uid="{00000000-0005-0000-0000-00002F650000}"/>
    <cellStyle name="Header2 4 11 4 10 4" xfId="35354" xr:uid="{00000000-0005-0000-0000-000030650000}"/>
    <cellStyle name="Header2 4 11 4 11" xfId="20291" xr:uid="{00000000-0005-0000-0000-000031650000}"/>
    <cellStyle name="Header2 4 11 4 11 2" xfId="32108" xr:uid="{00000000-0005-0000-0000-000032650000}"/>
    <cellStyle name="Header2 4 11 4 11 2 2" xfId="42107" xr:uid="{00000000-0005-0000-0000-000033650000}"/>
    <cellStyle name="Header2 4 11 4 11 3" xfId="36956" xr:uid="{00000000-0005-0000-0000-000034650000}"/>
    <cellStyle name="Header2 4 11 4 12" xfId="23182" xr:uid="{00000000-0005-0000-0000-000035650000}"/>
    <cellStyle name="Header2 4 11 4 12 2" xfId="21241" xr:uid="{00000000-0005-0000-0000-000036650000}"/>
    <cellStyle name="Header2 4 11 4 13" xfId="22576" xr:uid="{00000000-0005-0000-0000-000037650000}"/>
    <cellStyle name="Header2 4 11 4 2" xfId="15727" xr:uid="{00000000-0005-0000-0000-000038650000}"/>
    <cellStyle name="Header2 4 11 4 2 2" xfId="19066" xr:uid="{00000000-0005-0000-0000-000039650000}"/>
    <cellStyle name="Header2 4 11 4 2 2 2" xfId="30883" xr:uid="{00000000-0005-0000-0000-00003A650000}"/>
    <cellStyle name="Header2 4 11 4 2 2 2 2" xfId="40882" xr:uid="{00000000-0005-0000-0000-00003B650000}"/>
    <cellStyle name="Header2 4 11 4 2 2 3" xfId="26541" xr:uid="{00000000-0005-0000-0000-00003C650000}"/>
    <cellStyle name="Header2 4 11 4 2 2 4" xfId="35731" xr:uid="{00000000-0005-0000-0000-00003D650000}"/>
    <cellStyle name="Header2 4 11 4 2 3" xfId="19672" xr:uid="{00000000-0005-0000-0000-00003E650000}"/>
    <cellStyle name="Header2 4 11 4 2 3 2" xfId="31489" xr:uid="{00000000-0005-0000-0000-00003F650000}"/>
    <cellStyle name="Header2 4 11 4 2 3 2 2" xfId="41488" xr:uid="{00000000-0005-0000-0000-000040650000}"/>
    <cellStyle name="Header2 4 11 4 2 3 3" xfId="27147" xr:uid="{00000000-0005-0000-0000-000041650000}"/>
    <cellStyle name="Header2 4 11 4 2 3 4" xfId="36337" xr:uid="{00000000-0005-0000-0000-000042650000}"/>
    <cellStyle name="Header2 4 11 4 2 4" xfId="18161" xr:uid="{00000000-0005-0000-0000-000043650000}"/>
    <cellStyle name="Header2 4 11 4 2 4 2" xfId="29978" xr:uid="{00000000-0005-0000-0000-000044650000}"/>
    <cellStyle name="Header2 4 11 4 2 4 2 2" xfId="39977" xr:uid="{00000000-0005-0000-0000-000045650000}"/>
    <cellStyle name="Header2 4 11 4 2 4 3" xfId="25736" xr:uid="{00000000-0005-0000-0000-000046650000}"/>
    <cellStyle name="Header2 4 11 4 2 4 4" xfId="34826" xr:uid="{00000000-0005-0000-0000-000047650000}"/>
    <cellStyle name="Header2 4 11 4 2 5" xfId="20481" xr:uid="{00000000-0005-0000-0000-000048650000}"/>
    <cellStyle name="Header2 4 11 4 2 5 2" xfId="32298" xr:uid="{00000000-0005-0000-0000-000049650000}"/>
    <cellStyle name="Header2 4 11 4 2 5 2 2" xfId="42297" xr:uid="{00000000-0005-0000-0000-00004A650000}"/>
    <cellStyle name="Header2 4 11 4 2 5 3" xfId="37146" xr:uid="{00000000-0005-0000-0000-00004B650000}"/>
    <cellStyle name="Header2 4 11 4 2 6" xfId="23605" xr:uid="{00000000-0005-0000-0000-00004C650000}"/>
    <cellStyle name="Header2 4 11 4 2 6 2" xfId="21811" xr:uid="{00000000-0005-0000-0000-00004D650000}"/>
    <cellStyle name="Header2 4 11 4 2 7" xfId="22975" xr:uid="{00000000-0005-0000-0000-00004E650000}"/>
    <cellStyle name="Header2 4 11 4 2 7 2" xfId="22119" xr:uid="{00000000-0005-0000-0000-00004F650000}"/>
    <cellStyle name="Header2 4 11 4 2 8" xfId="21671" xr:uid="{00000000-0005-0000-0000-000050650000}"/>
    <cellStyle name="Header2 4 11 4 3" xfId="16308" xr:uid="{00000000-0005-0000-0000-000051650000}"/>
    <cellStyle name="Header2 4 11 4 3 2" xfId="19365" xr:uid="{00000000-0005-0000-0000-000052650000}"/>
    <cellStyle name="Header2 4 11 4 3 2 2" xfId="31182" xr:uid="{00000000-0005-0000-0000-000053650000}"/>
    <cellStyle name="Header2 4 11 4 3 2 2 2" xfId="41181" xr:uid="{00000000-0005-0000-0000-000054650000}"/>
    <cellStyle name="Header2 4 11 4 3 2 3" xfId="26840" xr:uid="{00000000-0005-0000-0000-000055650000}"/>
    <cellStyle name="Header2 4 11 4 3 2 4" xfId="36030" xr:uid="{00000000-0005-0000-0000-000056650000}"/>
    <cellStyle name="Header2 4 11 4 3 3" xfId="19971" xr:uid="{00000000-0005-0000-0000-000057650000}"/>
    <cellStyle name="Header2 4 11 4 3 3 2" xfId="31788" xr:uid="{00000000-0005-0000-0000-000058650000}"/>
    <cellStyle name="Header2 4 11 4 3 3 2 2" xfId="41787" xr:uid="{00000000-0005-0000-0000-000059650000}"/>
    <cellStyle name="Header2 4 11 4 3 3 3" xfId="27446" xr:uid="{00000000-0005-0000-0000-00005A650000}"/>
    <cellStyle name="Header2 4 11 4 3 3 4" xfId="36636" xr:uid="{00000000-0005-0000-0000-00005B650000}"/>
    <cellStyle name="Header2 4 11 4 3 4" xfId="17660" xr:uid="{00000000-0005-0000-0000-00005C650000}"/>
    <cellStyle name="Header2 4 11 4 3 4 2" xfId="29477" xr:uid="{00000000-0005-0000-0000-00005D650000}"/>
    <cellStyle name="Header2 4 11 4 3 4 2 2" xfId="39476" xr:uid="{00000000-0005-0000-0000-00005E650000}"/>
    <cellStyle name="Header2 4 11 4 3 4 3" xfId="25235" xr:uid="{00000000-0005-0000-0000-00005F650000}"/>
    <cellStyle name="Header2 4 11 4 3 4 4" xfId="34325" xr:uid="{00000000-0005-0000-0000-000060650000}"/>
    <cellStyle name="Header2 4 11 4 3 5" xfId="20780" xr:uid="{00000000-0005-0000-0000-000061650000}"/>
    <cellStyle name="Header2 4 11 4 3 5 2" xfId="32597" xr:uid="{00000000-0005-0000-0000-000062650000}"/>
    <cellStyle name="Header2 4 11 4 3 5 2 2" xfId="42596" xr:uid="{00000000-0005-0000-0000-000063650000}"/>
    <cellStyle name="Header2 4 11 4 3 5 3" xfId="37445" xr:uid="{00000000-0005-0000-0000-000064650000}"/>
    <cellStyle name="Header2 4 11 4 3 6" xfId="28125" xr:uid="{00000000-0005-0000-0000-000065650000}"/>
    <cellStyle name="Header2 4 11 4 3 6 2" xfId="38124" xr:uid="{00000000-0005-0000-0000-000066650000}"/>
    <cellStyle name="Header2 4 11 4 3 7" xfId="21549" xr:uid="{00000000-0005-0000-0000-000067650000}"/>
    <cellStyle name="Header2 4 11 4 4" xfId="16013" xr:uid="{00000000-0005-0000-0000-000068650000}"/>
    <cellStyle name="Header2 4 11 4 4 2" xfId="27830" xr:uid="{00000000-0005-0000-0000-000069650000}"/>
    <cellStyle name="Header2 4 11 4 4 2 2" xfId="37829" xr:uid="{00000000-0005-0000-0000-00006A650000}"/>
    <cellStyle name="Header2 4 11 4 4 3" xfId="23891" xr:uid="{00000000-0005-0000-0000-00006B650000}"/>
    <cellStyle name="Header2 4 11 4 4 4" xfId="32981" xr:uid="{00000000-0005-0000-0000-00006C650000}"/>
    <cellStyle name="Header2 4 11 4 5" xfId="16542" xr:uid="{00000000-0005-0000-0000-00006D650000}"/>
    <cellStyle name="Header2 4 11 4 5 2" xfId="28359" xr:uid="{00000000-0005-0000-0000-00006E650000}"/>
    <cellStyle name="Header2 4 11 4 5 2 2" xfId="38358" xr:uid="{00000000-0005-0000-0000-00006F650000}"/>
    <cellStyle name="Header2 4 11 4 5 3" xfId="24117" xr:uid="{00000000-0005-0000-0000-000070650000}"/>
    <cellStyle name="Header2 4 11 4 5 4" xfId="33207" xr:uid="{00000000-0005-0000-0000-000071650000}"/>
    <cellStyle name="Header2 4 11 4 6" xfId="16841" xr:uid="{00000000-0005-0000-0000-000072650000}"/>
    <cellStyle name="Header2 4 11 4 6 2" xfId="28658" xr:uid="{00000000-0005-0000-0000-000073650000}"/>
    <cellStyle name="Header2 4 11 4 6 2 2" xfId="38657" xr:uid="{00000000-0005-0000-0000-000074650000}"/>
    <cellStyle name="Header2 4 11 4 6 3" xfId="24416" xr:uid="{00000000-0005-0000-0000-000075650000}"/>
    <cellStyle name="Header2 4 11 4 6 4" xfId="33506" xr:uid="{00000000-0005-0000-0000-000076650000}"/>
    <cellStyle name="Header2 4 11 4 7" xfId="17242" xr:uid="{00000000-0005-0000-0000-000077650000}"/>
    <cellStyle name="Header2 4 11 4 7 2" xfId="29059" xr:uid="{00000000-0005-0000-0000-000078650000}"/>
    <cellStyle name="Header2 4 11 4 7 2 2" xfId="39058" xr:uid="{00000000-0005-0000-0000-000079650000}"/>
    <cellStyle name="Header2 4 11 4 7 3" xfId="24817" xr:uid="{00000000-0005-0000-0000-00007A650000}"/>
    <cellStyle name="Header2 4 11 4 7 4" xfId="33907" xr:uid="{00000000-0005-0000-0000-00007B650000}"/>
    <cellStyle name="Header2 4 11 4 8" xfId="17545" xr:uid="{00000000-0005-0000-0000-00007C650000}"/>
    <cellStyle name="Header2 4 11 4 8 2" xfId="29362" xr:uid="{00000000-0005-0000-0000-00007D650000}"/>
    <cellStyle name="Header2 4 11 4 8 2 2" xfId="39361" xr:uid="{00000000-0005-0000-0000-00007E650000}"/>
    <cellStyle name="Header2 4 11 4 8 3" xfId="25120" xr:uid="{00000000-0005-0000-0000-00007F650000}"/>
    <cellStyle name="Header2 4 11 4 8 4" xfId="34210" xr:uid="{00000000-0005-0000-0000-000080650000}"/>
    <cellStyle name="Header2 4 11 4 9" xfId="18390" xr:uid="{00000000-0005-0000-0000-000081650000}"/>
    <cellStyle name="Header2 4 11 4 9 2" xfId="30207" xr:uid="{00000000-0005-0000-0000-000082650000}"/>
    <cellStyle name="Header2 4 11 4 9 2 2" xfId="40206" xr:uid="{00000000-0005-0000-0000-000083650000}"/>
    <cellStyle name="Header2 4 11 4 9 3" xfId="25865" xr:uid="{00000000-0005-0000-0000-000084650000}"/>
    <cellStyle name="Header2 4 11 4 9 4" xfId="35055" xr:uid="{00000000-0005-0000-0000-000085650000}"/>
    <cellStyle name="Header2 4 11 5" xfId="15724" xr:uid="{00000000-0005-0000-0000-000086650000}"/>
    <cellStyle name="Header2 4 11 5 2" xfId="19069" xr:uid="{00000000-0005-0000-0000-000087650000}"/>
    <cellStyle name="Header2 4 11 5 2 2" xfId="30886" xr:uid="{00000000-0005-0000-0000-000088650000}"/>
    <cellStyle name="Header2 4 11 5 2 2 2" xfId="40885" xr:uid="{00000000-0005-0000-0000-000089650000}"/>
    <cellStyle name="Header2 4 11 5 2 3" xfId="26544" xr:uid="{00000000-0005-0000-0000-00008A650000}"/>
    <cellStyle name="Header2 4 11 5 2 4" xfId="35734" xr:uid="{00000000-0005-0000-0000-00008B650000}"/>
    <cellStyle name="Header2 4 11 5 3" xfId="19675" xr:uid="{00000000-0005-0000-0000-00008C650000}"/>
    <cellStyle name="Header2 4 11 5 3 2" xfId="31492" xr:uid="{00000000-0005-0000-0000-00008D650000}"/>
    <cellStyle name="Header2 4 11 5 3 2 2" xfId="41491" xr:uid="{00000000-0005-0000-0000-00008E650000}"/>
    <cellStyle name="Header2 4 11 5 3 3" xfId="27150" xr:uid="{00000000-0005-0000-0000-00008F650000}"/>
    <cellStyle name="Header2 4 11 5 3 4" xfId="36340" xr:uid="{00000000-0005-0000-0000-000090650000}"/>
    <cellStyle name="Header2 4 11 5 4" xfId="18001" xr:uid="{00000000-0005-0000-0000-000091650000}"/>
    <cellStyle name="Header2 4 11 5 4 2" xfId="29818" xr:uid="{00000000-0005-0000-0000-000092650000}"/>
    <cellStyle name="Header2 4 11 5 4 2 2" xfId="39817" xr:uid="{00000000-0005-0000-0000-000093650000}"/>
    <cellStyle name="Header2 4 11 5 4 3" xfId="25576" xr:uid="{00000000-0005-0000-0000-000094650000}"/>
    <cellStyle name="Header2 4 11 5 4 4" xfId="34666" xr:uid="{00000000-0005-0000-0000-000095650000}"/>
    <cellStyle name="Header2 4 11 5 5" xfId="20484" xr:uid="{00000000-0005-0000-0000-000096650000}"/>
    <cellStyle name="Header2 4 11 5 5 2" xfId="32301" xr:uid="{00000000-0005-0000-0000-000097650000}"/>
    <cellStyle name="Header2 4 11 5 5 2 2" xfId="42300" xr:uid="{00000000-0005-0000-0000-000098650000}"/>
    <cellStyle name="Header2 4 11 5 5 3" xfId="37149" xr:uid="{00000000-0005-0000-0000-000099650000}"/>
    <cellStyle name="Header2 4 11 5 6" xfId="23602" xr:uid="{00000000-0005-0000-0000-00009A650000}"/>
    <cellStyle name="Header2 4 11 5 6 2" xfId="21813" xr:uid="{00000000-0005-0000-0000-00009B650000}"/>
    <cellStyle name="Header2 4 11 5 7" xfId="22977" xr:uid="{00000000-0005-0000-0000-00009C650000}"/>
    <cellStyle name="Header2 4 11 5 7 2" xfId="21326" xr:uid="{00000000-0005-0000-0000-00009D650000}"/>
    <cellStyle name="Header2 4 11 5 8" xfId="22449" xr:uid="{00000000-0005-0000-0000-00009E650000}"/>
    <cellStyle name="Header2 4 11 6" xfId="16305" xr:uid="{00000000-0005-0000-0000-00009F650000}"/>
    <cellStyle name="Header2 4 11 6 2" xfId="19368" xr:uid="{00000000-0005-0000-0000-0000A0650000}"/>
    <cellStyle name="Header2 4 11 6 2 2" xfId="31185" xr:uid="{00000000-0005-0000-0000-0000A1650000}"/>
    <cellStyle name="Header2 4 11 6 2 2 2" xfId="41184" xr:uid="{00000000-0005-0000-0000-0000A2650000}"/>
    <cellStyle name="Header2 4 11 6 2 3" xfId="26843" xr:uid="{00000000-0005-0000-0000-0000A3650000}"/>
    <cellStyle name="Header2 4 11 6 2 4" xfId="36033" xr:uid="{00000000-0005-0000-0000-0000A4650000}"/>
    <cellStyle name="Header2 4 11 6 3" xfId="19974" xr:uid="{00000000-0005-0000-0000-0000A5650000}"/>
    <cellStyle name="Header2 4 11 6 3 2" xfId="31791" xr:uid="{00000000-0005-0000-0000-0000A6650000}"/>
    <cellStyle name="Header2 4 11 6 3 2 2" xfId="41790" xr:uid="{00000000-0005-0000-0000-0000A7650000}"/>
    <cellStyle name="Header2 4 11 6 3 3" xfId="27449" xr:uid="{00000000-0005-0000-0000-0000A8650000}"/>
    <cellStyle name="Header2 4 11 6 3 4" xfId="36639" xr:uid="{00000000-0005-0000-0000-0000A9650000}"/>
    <cellStyle name="Header2 4 11 6 4" xfId="18096" xr:uid="{00000000-0005-0000-0000-0000AA650000}"/>
    <cellStyle name="Header2 4 11 6 4 2" xfId="29913" xr:uid="{00000000-0005-0000-0000-0000AB650000}"/>
    <cellStyle name="Header2 4 11 6 4 2 2" xfId="39912" xr:uid="{00000000-0005-0000-0000-0000AC650000}"/>
    <cellStyle name="Header2 4 11 6 4 3" xfId="25671" xr:uid="{00000000-0005-0000-0000-0000AD650000}"/>
    <cellStyle name="Header2 4 11 6 4 4" xfId="34761" xr:uid="{00000000-0005-0000-0000-0000AE650000}"/>
    <cellStyle name="Header2 4 11 6 5" xfId="20783" xr:uid="{00000000-0005-0000-0000-0000AF650000}"/>
    <cellStyle name="Header2 4 11 6 5 2" xfId="32600" xr:uid="{00000000-0005-0000-0000-0000B0650000}"/>
    <cellStyle name="Header2 4 11 6 5 2 2" xfId="42599" xr:uid="{00000000-0005-0000-0000-0000B1650000}"/>
    <cellStyle name="Header2 4 11 6 5 3" xfId="37448" xr:uid="{00000000-0005-0000-0000-0000B2650000}"/>
    <cellStyle name="Header2 4 11 6 6" xfId="28122" xr:uid="{00000000-0005-0000-0000-0000B3650000}"/>
    <cellStyle name="Header2 4 11 6 6 2" xfId="38121" xr:uid="{00000000-0005-0000-0000-0000B4650000}"/>
    <cellStyle name="Header2 4 11 6 7" xfId="22272" xr:uid="{00000000-0005-0000-0000-0000B5650000}"/>
    <cellStyle name="Header2 4 11 7" xfId="16010" xr:uid="{00000000-0005-0000-0000-0000B6650000}"/>
    <cellStyle name="Header2 4 11 7 2" xfId="27827" xr:uid="{00000000-0005-0000-0000-0000B7650000}"/>
    <cellStyle name="Header2 4 11 7 2 2" xfId="37826" xr:uid="{00000000-0005-0000-0000-0000B8650000}"/>
    <cellStyle name="Header2 4 11 7 3" xfId="23888" xr:uid="{00000000-0005-0000-0000-0000B9650000}"/>
    <cellStyle name="Header2 4 11 7 4" xfId="32978" xr:uid="{00000000-0005-0000-0000-0000BA650000}"/>
    <cellStyle name="Header2 4 11 8" xfId="16545" xr:uid="{00000000-0005-0000-0000-0000BB650000}"/>
    <cellStyle name="Header2 4 11 8 2" xfId="28362" xr:uid="{00000000-0005-0000-0000-0000BC650000}"/>
    <cellStyle name="Header2 4 11 8 2 2" xfId="38361" xr:uid="{00000000-0005-0000-0000-0000BD650000}"/>
    <cellStyle name="Header2 4 11 8 3" xfId="24120" xr:uid="{00000000-0005-0000-0000-0000BE650000}"/>
    <cellStyle name="Header2 4 11 8 4" xfId="33210" xr:uid="{00000000-0005-0000-0000-0000BF650000}"/>
    <cellStyle name="Header2 4 11 9" xfId="16844" xr:uid="{00000000-0005-0000-0000-0000C0650000}"/>
    <cellStyle name="Header2 4 11 9 2" xfId="28661" xr:uid="{00000000-0005-0000-0000-0000C1650000}"/>
    <cellStyle name="Header2 4 11 9 2 2" xfId="38660" xr:uid="{00000000-0005-0000-0000-0000C2650000}"/>
    <cellStyle name="Header2 4 11 9 3" xfId="24419" xr:uid="{00000000-0005-0000-0000-0000C3650000}"/>
    <cellStyle name="Header2 4 11 9 4" xfId="33509" xr:uid="{00000000-0005-0000-0000-0000C4650000}"/>
    <cellStyle name="Header2 4 12" xfId="7921" xr:uid="{00000000-0005-0000-0000-0000C5650000}"/>
    <cellStyle name="Header2 4 12 10" xfId="18688" xr:uid="{00000000-0005-0000-0000-0000C6650000}"/>
    <cellStyle name="Header2 4 12 10 2" xfId="30505" xr:uid="{00000000-0005-0000-0000-0000C7650000}"/>
    <cellStyle name="Header2 4 12 10 2 2" xfId="40504" xr:uid="{00000000-0005-0000-0000-0000C8650000}"/>
    <cellStyle name="Header2 4 12 10 3" xfId="26163" xr:uid="{00000000-0005-0000-0000-0000C9650000}"/>
    <cellStyle name="Header2 4 12 10 4" xfId="35353" xr:uid="{00000000-0005-0000-0000-0000CA650000}"/>
    <cellStyle name="Header2 4 12 11" xfId="18270" xr:uid="{00000000-0005-0000-0000-0000CB650000}"/>
    <cellStyle name="Header2 4 12 11 2" xfId="30087" xr:uid="{00000000-0005-0000-0000-0000CC650000}"/>
    <cellStyle name="Header2 4 12 11 2 2" xfId="40086" xr:uid="{00000000-0005-0000-0000-0000CD650000}"/>
    <cellStyle name="Header2 4 12 11 3" xfId="34935" xr:uid="{00000000-0005-0000-0000-0000CE650000}"/>
    <cellStyle name="Header2 4 12 12" xfId="23181" xr:uid="{00000000-0005-0000-0000-0000CF650000}"/>
    <cellStyle name="Header2 4 12 12 2" xfId="21242" xr:uid="{00000000-0005-0000-0000-0000D0650000}"/>
    <cellStyle name="Header2 4 12 13" xfId="22575" xr:uid="{00000000-0005-0000-0000-0000D1650000}"/>
    <cellStyle name="Header2 4 12 2" xfId="15728" xr:uid="{00000000-0005-0000-0000-0000D2650000}"/>
    <cellStyle name="Header2 4 12 2 2" xfId="19065" xr:uid="{00000000-0005-0000-0000-0000D3650000}"/>
    <cellStyle name="Header2 4 12 2 2 2" xfId="30882" xr:uid="{00000000-0005-0000-0000-0000D4650000}"/>
    <cellStyle name="Header2 4 12 2 2 2 2" xfId="40881" xr:uid="{00000000-0005-0000-0000-0000D5650000}"/>
    <cellStyle name="Header2 4 12 2 2 3" xfId="26540" xr:uid="{00000000-0005-0000-0000-0000D6650000}"/>
    <cellStyle name="Header2 4 12 2 2 4" xfId="35730" xr:uid="{00000000-0005-0000-0000-0000D7650000}"/>
    <cellStyle name="Header2 4 12 2 3" xfId="19671" xr:uid="{00000000-0005-0000-0000-0000D8650000}"/>
    <cellStyle name="Header2 4 12 2 3 2" xfId="31488" xr:uid="{00000000-0005-0000-0000-0000D9650000}"/>
    <cellStyle name="Header2 4 12 2 3 2 2" xfId="41487" xr:uid="{00000000-0005-0000-0000-0000DA650000}"/>
    <cellStyle name="Header2 4 12 2 3 3" xfId="27146" xr:uid="{00000000-0005-0000-0000-0000DB650000}"/>
    <cellStyle name="Header2 4 12 2 3 4" xfId="36336" xr:uid="{00000000-0005-0000-0000-0000DC650000}"/>
    <cellStyle name="Header2 4 12 2 4" xfId="18003" xr:uid="{00000000-0005-0000-0000-0000DD650000}"/>
    <cellStyle name="Header2 4 12 2 4 2" xfId="29820" xr:uid="{00000000-0005-0000-0000-0000DE650000}"/>
    <cellStyle name="Header2 4 12 2 4 2 2" xfId="39819" xr:uid="{00000000-0005-0000-0000-0000DF650000}"/>
    <cellStyle name="Header2 4 12 2 4 3" xfId="25578" xr:uid="{00000000-0005-0000-0000-0000E0650000}"/>
    <cellStyle name="Header2 4 12 2 4 4" xfId="34668" xr:uid="{00000000-0005-0000-0000-0000E1650000}"/>
    <cellStyle name="Header2 4 12 2 5" xfId="20480" xr:uid="{00000000-0005-0000-0000-0000E2650000}"/>
    <cellStyle name="Header2 4 12 2 5 2" xfId="32297" xr:uid="{00000000-0005-0000-0000-0000E3650000}"/>
    <cellStyle name="Header2 4 12 2 5 2 2" xfId="42296" xr:uid="{00000000-0005-0000-0000-0000E4650000}"/>
    <cellStyle name="Header2 4 12 2 5 3" xfId="37145" xr:uid="{00000000-0005-0000-0000-0000E5650000}"/>
    <cellStyle name="Header2 4 12 2 6" xfId="23606" xr:uid="{00000000-0005-0000-0000-0000E6650000}"/>
    <cellStyle name="Header2 4 12 2 6 2" xfId="21810" xr:uid="{00000000-0005-0000-0000-0000E7650000}"/>
    <cellStyle name="Header2 4 12 2 7" xfId="22974" xr:uid="{00000000-0005-0000-0000-0000E8650000}"/>
    <cellStyle name="Header2 4 12 2 7 2" xfId="22120" xr:uid="{00000000-0005-0000-0000-0000E9650000}"/>
    <cellStyle name="Header2 4 12 2 8" xfId="21672" xr:uid="{00000000-0005-0000-0000-0000EA650000}"/>
    <cellStyle name="Header2 4 12 3" xfId="16309" xr:uid="{00000000-0005-0000-0000-0000EB650000}"/>
    <cellStyle name="Header2 4 12 3 2" xfId="19364" xr:uid="{00000000-0005-0000-0000-0000EC650000}"/>
    <cellStyle name="Header2 4 12 3 2 2" xfId="31181" xr:uid="{00000000-0005-0000-0000-0000ED650000}"/>
    <cellStyle name="Header2 4 12 3 2 2 2" xfId="41180" xr:uid="{00000000-0005-0000-0000-0000EE650000}"/>
    <cellStyle name="Header2 4 12 3 2 3" xfId="26839" xr:uid="{00000000-0005-0000-0000-0000EF650000}"/>
    <cellStyle name="Header2 4 12 3 2 4" xfId="36029" xr:uid="{00000000-0005-0000-0000-0000F0650000}"/>
    <cellStyle name="Header2 4 12 3 3" xfId="19970" xr:uid="{00000000-0005-0000-0000-0000F1650000}"/>
    <cellStyle name="Header2 4 12 3 3 2" xfId="31787" xr:uid="{00000000-0005-0000-0000-0000F2650000}"/>
    <cellStyle name="Header2 4 12 3 3 2 2" xfId="41786" xr:uid="{00000000-0005-0000-0000-0000F3650000}"/>
    <cellStyle name="Header2 4 12 3 3 3" xfId="27445" xr:uid="{00000000-0005-0000-0000-0000F4650000}"/>
    <cellStyle name="Header2 4 12 3 3 4" xfId="36635" xr:uid="{00000000-0005-0000-0000-0000F5650000}"/>
    <cellStyle name="Header2 4 12 3 4" xfId="18097" xr:uid="{00000000-0005-0000-0000-0000F6650000}"/>
    <cellStyle name="Header2 4 12 3 4 2" xfId="29914" xr:uid="{00000000-0005-0000-0000-0000F7650000}"/>
    <cellStyle name="Header2 4 12 3 4 2 2" xfId="39913" xr:uid="{00000000-0005-0000-0000-0000F8650000}"/>
    <cellStyle name="Header2 4 12 3 4 3" xfId="25672" xr:uid="{00000000-0005-0000-0000-0000F9650000}"/>
    <cellStyle name="Header2 4 12 3 4 4" xfId="34762" xr:uid="{00000000-0005-0000-0000-0000FA650000}"/>
    <cellStyle name="Header2 4 12 3 5" xfId="20779" xr:uid="{00000000-0005-0000-0000-0000FB650000}"/>
    <cellStyle name="Header2 4 12 3 5 2" xfId="32596" xr:uid="{00000000-0005-0000-0000-0000FC650000}"/>
    <cellStyle name="Header2 4 12 3 5 2 2" xfId="42595" xr:uid="{00000000-0005-0000-0000-0000FD650000}"/>
    <cellStyle name="Header2 4 12 3 5 3" xfId="37444" xr:uid="{00000000-0005-0000-0000-0000FE650000}"/>
    <cellStyle name="Header2 4 12 3 6" xfId="28126" xr:uid="{00000000-0005-0000-0000-0000FF650000}"/>
    <cellStyle name="Header2 4 12 3 6 2" xfId="38125" xr:uid="{00000000-0005-0000-0000-000000660000}"/>
    <cellStyle name="Header2 4 12 3 7" xfId="22274" xr:uid="{00000000-0005-0000-0000-000001660000}"/>
    <cellStyle name="Header2 4 12 4" xfId="16014" xr:uid="{00000000-0005-0000-0000-000002660000}"/>
    <cellStyle name="Header2 4 12 4 2" xfId="27831" xr:uid="{00000000-0005-0000-0000-000003660000}"/>
    <cellStyle name="Header2 4 12 4 2 2" xfId="37830" xr:uid="{00000000-0005-0000-0000-000004660000}"/>
    <cellStyle name="Header2 4 12 4 3" xfId="23892" xr:uid="{00000000-0005-0000-0000-000005660000}"/>
    <cellStyle name="Header2 4 12 4 4" xfId="32982" xr:uid="{00000000-0005-0000-0000-000006660000}"/>
    <cellStyle name="Header2 4 12 5" xfId="16541" xr:uid="{00000000-0005-0000-0000-000007660000}"/>
    <cellStyle name="Header2 4 12 5 2" xfId="28358" xr:uid="{00000000-0005-0000-0000-000008660000}"/>
    <cellStyle name="Header2 4 12 5 2 2" xfId="38357" xr:uid="{00000000-0005-0000-0000-000009660000}"/>
    <cellStyle name="Header2 4 12 5 3" xfId="24116" xr:uid="{00000000-0005-0000-0000-00000A660000}"/>
    <cellStyle name="Header2 4 12 5 4" xfId="33206" xr:uid="{00000000-0005-0000-0000-00000B660000}"/>
    <cellStyle name="Header2 4 12 6" xfId="16840" xr:uid="{00000000-0005-0000-0000-00000C660000}"/>
    <cellStyle name="Header2 4 12 6 2" xfId="28657" xr:uid="{00000000-0005-0000-0000-00000D660000}"/>
    <cellStyle name="Header2 4 12 6 2 2" xfId="38656" xr:uid="{00000000-0005-0000-0000-00000E660000}"/>
    <cellStyle name="Header2 4 12 6 3" xfId="24415" xr:uid="{00000000-0005-0000-0000-00000F660000}"/>
    <cellStyle name="Header2 4 12 6 4" xfId="33505" xr:uid="{00000000-0005-0000-0000-000010660000}"/>
    <cellStyle name="Header2 4 12 7" xfId="17243" xr:uid="{00000000-0005-0000-0000-000011660000}"/>
    <cellStyle name="Header2 4 12 7 2" xfId="29060" xr:uid="{00000000-0005-0000-0000-000012660000}"/>
    <cellStyle name="Header2 4 12 7 2 2" xfId="39059" xr:uid="{00000000-0005-0000-0000-000013660000}"/>
    <cellStyle name="Header2 4 12 7 3" xfId="24818" xr:uid="{00000000-0005-0000-0000-000014660000}"/>
    <cellStyle name="Header2 4 12 7 4" xfId="33908" xr:uid="{00000000-0005-0000-0000-000015660000}"/>
    <cellStyle name="Header2 4 12 8" xfId="17546" xr:uid="{00000000-0005-0000-0000-000016660000}"/>
    <cellStyle name="Header2 4 12 8 2" xfId="29363" xr:uid="{00000000-0005-0000-0000-000017660000}"/>
    <cellStyle name="Header2 4 12 8 2 2" xfId="39362" xr:uid="{00000000-0005-0000-0000-000018660000}"/>
    <cellStyle name="Header2 4 12 8 3" xfId="25121" xr:uid="{00000000-0005-0000-0000-000019660000}"/>
    <cellStyle name="Header2 4 12 8 4" xfId="34211" xr:uid="{00000000-0005-0000-0000-00001A660000}"/>
    <cellStyle name="Header2 4 12 9" xfId="18389" xr:uid="{00000000-0005-0000-0000-00001B660000}"/>
    <cellStyle name="Header2 4 12 9 2" xfId="30206" xr:uid="{00000000-0005-0000-0000-00001C660000}"/>
    <cellStyle name="Header2 4 12 9 2 2" xfId="40205" xr:uid="{00000000-0005-0000-0000-00001D660000}"/>
    <cellStyle name="Header2 4 12 9 3" xfId="25864" xr:uid="{00000000-0005-0000-0000-00001E660000}"/>
    <cellStyle name="Header2 4 12 9 4" xfId="35054" xr:uid="{00000000-0005-0000-0000-00001F660000}"/>
    <cellStyle name="Header2 4 13" xfId="15719" xr:uid="{00000000-0005-0000-0000-000020660000}"/>
    <cellStyle name="Header2 4 13 2" xfId="19074" xr:uid="{00000000-0005-0000-0000-000021660000}"/>
    <cellStyle name="Header2 4 13 2 2" xfId="30891" xr:uid="{00000000-0005-0000-0000-000022660000}"/>
    <cellStyle name="Header2 4 13 2 2 2" xfId="40890" xr:uid="{00000000-0005-0000-0000-000023660000}"/>
    <cellStyle name="Header2 4 13 2 3" xfId="26549" xr:uid="{00000000-0005-0000-0000-000024660000}"/>
    <cellStyle name="Header2 4 13 2 4" xfId="35739" xr:uid="{00000000-0005-0000-0000-000025660000}"/>
    <cellStyle name="Header2 4 13 3" xfId="19680" xr:uid="{00000000-0005-0000-0000-000026660000}"/>
    <cellStyle name="Header2 4 13 3 2" xfId="31497" xr:uid="{00000000-0005-0000-0000-000027660000}"/>
    <cellStyle name="Header2 4 13 3 2 2" xfId="41496" xr:uid="{00000000-0005-0000-0000-000028660000}"/>
    <cellStyle name="Header2 4 13 3 3" xfId="27155" xr:uid="{00000000-0005-0000-0000-000029660000}"/>
    <cellStyle name="Header2 4 13 3 4" xfId="36345" xr:uid="{00000000-0005-0000-0000-00002A660000}"/>
    <cellStyle name="Header2 4 13 4" xfId="17999" xr:uid="{00000000-0005-0000-0000-00002B660000}"/>
    <cellStyle name="Header2 4 13 4 2" xfId="29816" xr:uid="{00000000-0005-0000-0000-00002C660000}"/>
    <cellStyle name="Header2 4 13 4 2 2" xfId="39815" xr:uid="{00000000-0005-0000-0000-00002D660000}"/>
    <cellStyle name="Header2 4 13 4 3" xfId="25574" xr:uid="{00000000-0005-0000-0000-00002E660000}"/>
    <cellStyle name="Header2 4 13 4 4" xfId="34664" xr:uid="{00000000-0005-0000-0000-00002F660000}"/>
    <cellStyle name="Header2 4 13 5" xfId="20489" xr:uid="{00000000-0005-0000-0000-000030660000}"/>
    <cellStyle name="Header2 4 13 5 2" xfId="32306" xr:uid="{00000000-0005-0000-0000-000031660000}"/>
    <cellStyle name="Header2 4 13 5 2 2" xfId="42305" xr:uid="{00000000-0005-0000-0000-000032660000}"/>
    <cellStyle name="Header2 4 13 5 3" xfId="37154" xr:uid="{00000000-0005-0000-0000-000033660000}"/>
    <cellStyle name="Header2 4 13 6" xfId="23597" xr:uid="{00000000-0005-0000-0000-000034660000}"/>
    <cellStyle name="Header2 4 13 6 2" xfId="21007" xr:uid="{00000000-0005-0000-0000-000035660000}"/>
    <cellStyle name="Header2 4 13 7" xfId="22825" xr:uid="{00000000-0005-0000-0000-000036660000}"/>
    <cellStyle name="Header2 4 13 7 2" xfId="22194" xr:uid="{00000000-0005-0000-0000-000037660000}"/>
    <cellStyle name="Header2 4 13 8" xfId="21668" xr:uid="{00000000-0005-0000-0000-000038660000}"/>
    <cellStyle name="Header2 4 14" xfId="16300" xr:uid="{00000000-0005-0000-0000-000039660000}"/>
    <cellStyle name="Header2 4 14 2" xfId="19373" xr:uid="{00000000-0005-0000-0000-00003A660000}"/>
    <cellStyle name="Header2 4 14 2 2" xfId="31190" xr:uid="{00000000-0005-0000-0000-00003B660000}"/>
    <cellStyle name="Header2 4 14 2 2 2" xfId="41189" xr:uid="{00000000-0005-0000-0000-00003C660000}"/>
    <cellStyle name="Header2 4 14 2 3" xfId="26848" xr:uid="{00000000-0005-0000-0000-00003D660000}"/>
    <cellStyle name="Header2 4 14 2 4" xfId="36038" xr:uid="{00000000-0005-0000-0000-00003E660000}"/>
    <cellStyle name="Header2 4 14 3" xfId="19979" xr:uid="{00000000-0005-0000-0000-00003F660000}"/>
    <cellStyle name="Header2 4 14 3 2" xfId="31796" xr:uid="{00000000-0005-0000-0000-000040660000}"/>
    <cellStyle name="Header2 4 14 3 2 2" xfId="41795" xr:uid="{00000000-0005-0000-0000-000041660000}"/>
    <cellStyle name="Header2 4 14 3 3" xfId="27454" xr:uid="{00000000-0005-0000-0000-000042660000}"/>
    <cellStyle name="Header2 4 14 3 4" xfId="36644" xr:uid="{00000000-0005-0000-0000-000043660000}"/>
    <cellStyle name="Header2 4 14 4" xfId="18866" xr:uid="{00000000-0005-0000-0000-000044660000}"/>
    <cellStyle name="Header2 4 14 4 2" xfId="30683" xr:uid="{00000000-0005-0000-0000-000045660000}"/>
    <cellStyle name="Header2 4 14 4 2 2" xfId="40682" xr:uid="{00000000-0005-0000-0000-000046660000}"/>
    <cellStyle name="Header2 4 14 4 3" xfId="26341" xr:uid="{00000000-0005-0000-0000-000047660000}"/>
    <cellStyle name="Header2 4 14 4 4" xfId="35531" xr:uid="{00000000-0005-0000-0000-000048660000}"/>
    <cellStyle name="Header2 4 14 5" xfId="20788" xr:uid="{00000000-0005-0000-0000-000049660000}"/>
    <cellStyle name="Header2 4 14 5 2" xfId="32605" xr:uid="{00000000-0005-0000-0000-00004A660000}"/>
    <cellStyle name="Header2 4 14 5 2 2" xfId="42604" xr:uid="{00000000-0005-0000-0000-00004B660000}"/>
    <cellStyle name="Header2 4 14 5 3" xfId="37453" xr:uid="{00000000-0005-0000-0000-00004C660000}"/>
    <cellStyle name="Header2 4 14 6" xfId="28117" xr:uid="{00000000-0005-0000-0000-00004D660000}"/>
    <cellStyle name="Header2 4 14 6 2" xfId="38116" xr:uid="{00000000-0005-0000-0000-00004E660000}"/>
    <cellStyle name="Header2 4 14 7" xfId="22268" xr:uid="{00000000-0005-0000-0000-00004F660000}"/>
    <cellStyle name="Header2 4 15" xfId="16005" xr:uid="{00000000-0005-0000-0000-000050660000}"/>
    <cellStyle name="Header2 4 15 2" xfId="27822" xr:uid="{00000000-0005-0000-0000-000051660000}"/>
    <cellStyle name="Header2 4 15 2 2" xfId="37821" xr:uid="{00000000-0005-0000-0000-000052660000}"/>
    <cellStyle name="Header2 4 15 3" xfId="23883" xr:uid="{00000000-0005-0000-0000-000053660000}"/>
    <cellStyle name="Header2 4 15 4" xfId="32973" xr:uid="{00000000-0005-0000-0000-000054660000}"/>
    <cellStyle name="Header2 4 16" xfId="16550" xr:uid="{00000000-0005-0000-0000-000055660000}"/>
    <cellStyle name="Header2 4 16 2" xfId="28367" xr:uid="{00000000-0005-0000-0000-000056660000}"/>
    <cellStyle name="Header2 4 16 2 2" xfId="38366" xr:uid="{00000000-0005-0000-0000-000057660000}"/>
    <cellStyle name="Header2 4 16 3" xfId="24125" xr:uid="{00000000-0005-0000-0000-000058660000}"/>
    <cellStyle name="Header2 4 16 4" xfId="33215" xr:uid="{00000000-0005-0000-0000-000059660000}"/>
    <cellStyle name="Header2 4 17" xfId="16849" xr:uid="{00000000-0005-0000-0000-00005A660000}"/>
    <cellStyle name="Header2 4 17 2" xfId="28666" xr:uid="{00000000-0005-0000-0000-00005B660000}"/>
    <cellStyle name="Header2 4 17 2 2" xfId="38665" xr:uid="{00000000-0005-0000-0000-00005C660000}"/>
    <cellStyle name="Header2 4 17 3" xfId="24424" xr:uid="{00000000-0005-0000-0000-00005D660000}"/>
    <cellStyle name="Header2 4 17 4" xfId="33514" xr:uid="{00000000-0005-0000-0000-00005E660000}"/>
    <cellStyle name="Header2 4 18" xfId="17234" xr:uid="{00000000-0005-0000-0000-00005F660000}"/>
    <cellStyle name="Header2 4 18 2" xfId="29051" xr:uid="{00000000-0005-0000-0000-000060660000}"/>
    <cellStyle name="Header2 4 18 2 2" xfId="39050" xr:uid="{00000000-0005-0000-0000-000061660000}"/>
    <cellStyle name="Header2 4 18 3" xfId="24809" xr:uid="{00000000-0005-0000-0000-000062660000}"/>
    <cellStyle name="Header2 4 18 4" xfId="33899" xr:uid="{00000000-0005-0000-0000-000063660000}"/>
    <cellStyle name="Header2 4 19" xfId="17537" xr:uid="{00000000-0005-0000-0000-000064660000}"/>
    <cellStyle name="Header2 4 19 2" xfId="29354" xr:uid="{00000000-0005-0000-0000-000065660000}"/>
    <cellStyle name="Header2 4 19 2 2" xfId="39353" xr:uid="{00000000-0005-0000-0000-000066660000}"/>
    <cellStyle name="Header2 4 19 3" xfId="25112" xr:uid="{00000000-0005-0000-0000-000067660000}"/>
    <cellStyle name="Header2 4 19 4" xfId="34202" xr:uid="{00000000-0005-0000-0000-000068660000}"/>
    <cellStyle name="Header2 4 2" xfId="7922" xr:uid="{00000000-0005-0000-0000-000069660000}"/>
    <cellStyle name="Header2 4 2 10" xfId="16839" xr:uid="{00000000-0005-0000-0000-00006A660000}"/>
    <cellStyle name="Header2 4 2 10 2" xfId="28656" xr:uid="{00000000-0005-0000-0000-00006B660000}"/>
    <cellStyle name="Header2 4 2 10 2 2" xfId="38655" xr:uid="{00000000-0005-0000-0000-00006C660000}"/>
    <cellStyle name="Header2 4 2 10 3" xfId="24414" xr:uid="{00000000-0005-0000-0000-00006D660000}"/>
    <cellStyle name="Header2 4 2 10 4" xfId="33504" xr:uid="{00000000-0005-0000-0000-00006E660000}"/>
    <cellStyle name="Header2 4 2 11" xfId="17244" xr:uid="{00000000-0005-0000-0000-00006F660000}"/>
    <cellStyle name="Header2 4 2 11 2" xfId="29061" xr:uid="{00000000-0005-0000-0000-000070660000}"/>
    <cellStyle name="Header2 4 2 11 2 2" xfId="39060" xr:uid="{00000000-0005-0000-0000-000071660000}"/>
    <cellStyle name="Header2 4 2 11 3" xfId="24819" xr:uid="{00000000-0005-0000-0000-000072660000}"/>
    <cellStyle name="Header2 4 2 11 4" xfId="33909" xr:uid="{00000000-0005-0000-0000-000073660000}"/>
    <cellStyle name="Header2 4 2 12" xfId="17547" xr:uid="{00000000-0005-0000-0000-000074660000}"/>
    <cellStyle name="Header2 4 2 12 2" xfId="29364" xr:uid="{00000000-0005-0000-0000-000075660000}"/>
    <cellStyle name="Header2 4 2 12 2 2" xfId="39363" xr:uid="{00000000-0005-0000-0000-000076660000}"/>
    <cellStyle name="Header2 4 2 12 3" xfId="25122" xr:uid="{00000000-0005-0000-0000-000077660000}"/>
    <cellStyle name="Header2 4 2 12 4" xfId="34212" xr:uid="{00000000-0005-0000-0000-000078660000}"/>
    <cellStyle name="Header2 4 2 13" xfId="18388" xr:uid="{00000000-0005-0000-0000-000079660000}"/>
    <cellStyle name="Header2 4 2 13 2" xfId="30205" xr:uid="{00000000-0005-0000-0000-00007A660000}"/>
    <cellStyle name="Header2 4 2 13 2 2" xfId="40204" xr:uid="{00000000-0005-0000-0000-00007B660000}"/>
    <cellStyle name="Header2 4 2 13 3" xfId="25863" xr:uid="{00000000-0005-0000-0000-00007C660000}"/>
    <cellStyle name="Header2 4 2 13 4" xfId="35053" xr:uid="{00000000-0005-0000-0000-00007D660000}"/>
    <cellStyle name="Header2 4 2 14" xfId="18687" xr:uid="{00000000-0005-0000-0000-00007E660000}"/>
    <cellStyle name="Header2 4 2 14 2" xfId="30504" xr:uid="{00000000-0005-0000-0000-00007F660000}"/>
    <cellStyle name="Header2 4 2 14 2 2" xfId="40503" xr:uid="{00000000-0005-0000-0000-000080660000}"/>
    <cellStyle name="Header2 4 2 14 3" xfId="26162" xr:uid="{00000000-0005-0000-0000-000081660000}"/>
    <cellStyle name="Header2 4 2 14 4" xfId="35352" xr:uid="{00000000-0005-0000-0000-000082660000}"/>
    <cellStyle name="Header2 4 2 15" xfId="20189" xr:uid="{00000000-0005-0000-0000-000083660000}"/>
    <cellStyle name="Header2 4 2 15 2" xfId="32006" xr:uid="{00000000-0005-0000-0000-000084660000}"/>
    <cellStyle name="Header2 4 2 15 2 2" xfId="42005" xr:uid="{00000000-0005-0000-0000-000085660000}"/>
    <cellStyle name="Header2 4 2 15 3" xfId="36854" xr:uid="{00000000-0005-0000-0000-000086660000}"/>
    <cellStyle name="Header2 4 2 16" xfId="23180" xr:uid="{00000000-0005-0000-0000-000087660000}"/>
    <cellStyle name="Header2 4 2 16 2" xfId="21243" xr:uid="{00000000-0005-0000-0000-000088660000}"/>
    <cellStyle name="Header2 4 2 17" xfId="22574" xr:uid="{00000000-0005-0000-0000-000089660000}"/>
    <cellStyle name="Header2 4 2 2" xfId="7923" xr:uid="{00000000-0005-0000-0000-00008A660000}"/>
    <cellStyle name="Header2 4 2 2 10" xfId="17245" xr:uid="{00000000-0005-0000-0000-00008B660000}"/>
    <cellStyle name="Header2 4 2 2 10 2" xfId="29062" xr:uid="{00000000-0005-0000-0000-00008C660000}"/>
    <cellStyle name="Header2 4 2 2 10 2 2" xfId="39061" xr:uid="{00000000-0005-0000-0000-00008D660000}"/>
    <cellStyle name="Header2 4 2 2 10 3" xfId="24820" xr:uid="{00000000-0005-0000-0000-00008E660000}"/>
    <cellStyle name="Header2 4 2 2 10 4" xfId="33910" xr:uid="{00000000-0005-0000-0000-00008F660000}"/>
    <cellStyle name="Header2 4 2 2 11" xfId="17548" xr:uid="{00000000-0005-0000-0000-000090660000}"/>
    <cellStyle name="Header2 4 2 2 11 2" xfId="29365" xr:uid="{00000000-0005-0000-0000-000091660000}"/>
    <cellStyle name="Header2 4 2 2 11 2 2" xfId="39364" xr:uid="{00000000-0005-0000-0000-000092660000}"/>
    <cellStyle name="Header2 4 2 2 11 3" xfId="25123" xr:uid="{00000000-0005-0000-0000-000093660000}"/>
    <cellStyle name="Header2 4 2 2 11 4" xfId="34213" xr:uid="{00000000-0005-0000-0000-000094660000}"/>
    <cellStyle name="Header2 4 2 2 12" xfId="18387" xr:uid="{00000000-0005-0000-0000-000095660000}"/>
    <cellStyle name="Header2 4 2 2 12 2" xfId="30204" xr:uid="{00000000-0005-0000-0000-000096660000}"/>
    <cellStyle name="Header2 4 2 2 12 2 2" xfId="40203" xr:uid="{00000000-0005-0000-0000-000097660000}"/>
    <cellStyle name="Header2 4 2 2 12 3" xfId="25862" xr:uid="{00000000-0005-0000-0000-000098660000}"/>
    <cellStyle name="Header2 4 2 2 12 4" xfId="35052" xr:uid="{00000000-0005-0000-0000-000099660000}"/>
    <cellStyle name="Header2 4 2 2 13" xfId="18686" xr:uid="{00000000-0005-0000-0000-00009A660000}"/>
    <cellStyle name="Header2 4 2 2 13 2" xfId="30503" xr:uid="{00000000-0005-0000-0000-00009B660000}"/>
    <cellStyle name="Header2 4 2 2 13 2 2" xfId="40502" xr:uid="{00000000-0005-0000-0000-00009C660000}"/>
    <cellStyle name="Header2 4 2 2 13 3" xfId="26161" xr:uid="{00000000-0005-0000-0000-00009D660000}"/>
    <cellStyle name="Header2 4 2 2 13 4" xfId="35351" xr:uid="{00000000-0005-0000-0000-00009E660000}"/>
    <cellStyle name="Header2 4 2 2 14" xfId="20290" xr:uid="{00000000-0005-0000-0000-00009F660000}"/>
    <cellStyle name="Header2 4 2 2 14 2" xfId="32107" xr:uid="{00000000-0005-0000-0000-0000A0660000}"/>
    <cellStyle name="Header2 4 2 2 14 2 2" xfId="42106" xr:uid="{00000000-0005-0000-0000-0000A1660000}"/>
    <cellStyle name="Header2 4 2 2 14 3" xfId="36955" xr:uid="{00000000-0005-0000-0000-0000A2660000}"/>
    <cellStyle name="Header2 4 2 2 15" xfId="23179" xr:uid="{00000000-0005-0000-0000-0000A3660000}"/>
    <cellStyle name="Header2 4 2 2 15 2" xfId="21244" xr:uid="{00000000-0005-0000-0000-0000A4660000}"/>
    <cellStyle name="Header2 4 2 2 16" xfId="22573" xr:uid="{00000000-0005-0000-0000-0000A5660000}"/>
    <cellStyle name="Header2 4 2 2 2" xfId="7924" xr:uid="{00000000-0005-0000-0000-0000A6660000}"/>
    <cellStyle name="Header2 4 2 2 2 10" xfId="17246" xr:uid="{00000000-0005-0000-0000-0000A7660000}"/>
    <cellStyle name="Header2 4 2 2 2 10 2" xfId="29063" xr:uid="{00000000-0005-0000-0000-0000A8660000}"/>
    <cellStyle name="Header2 4 2 2 2 10 2 2" xfId="39062" xr:uid="{00000000-0005-0000-0000-0000A9660000}"/>
    <cellStyle name="Header2 4 2 2 2 10 3" xfId="24821" xr:uid="{00000000-0005-0000-0000-0000AA660000}"/>
    <cellStyle name="Header2 4 2 2 2 10 4" xfId="33911" xr:uid="{00000000-0005-0000-0000-0000AB660000}"/>
    <cellStyle name="Header2 4 2 2 2 11" xfId="17549" xr:uid="{00000000-0005-0000-0000-0000AC660000}"/>
    <cellStyle name="Header2 4 2 2 2 11 2" xfId="29366" xr:uid="{00000000-0005-0000-0000-0000AD660000}"/>
    <cellStyle name="Header2 4 2 2 2 11 2 2" xfId="39365" xr:uid="{00000000-0005-0000-0000-0000AE660000}"/>
    <cellStyle name="Header2 4 2 2 2 11 3" xfId="25124" xr:uid="{00000000-0005-0000-0000-0000AF660000}"/>
    <cellStyle name="Header2 4 2 2 2 11 4" xfId="34214" xr:uid="{00000000-0005-0000-0000-0000B0660000}"/>
    <cellStyle name="Header2 4 2 2 2 12" xfId="18386" xr:uid="{00000000-0005-0000-0000-0000B1660000}"/>
    <cellStyle name="Header2 4 2 2 2 12 2" xfId="30203" xr:uid="{00000000-0005-0000-0000-0000B2660000}"/>
    <cellStyle name="Header2 4 2 2 2 12 2 2" xfId="40202" xr:uid="{00000000-0005-0000-0000-0000B3660000}"/>
    <cellStyle name="Header2 4 2 2 2 12 3" xfId="25861" xr:uid="{00000000-0005-0000-0000-0000B4660000}"/>
    <cellStyle name="Header2 4 2 2 2 12 4" xfId="35051" xr:uid="{00000000-0005-0000-0000-0000B5660000}"/>
    <cellStyle name="Header2 4 2 2 2 13" xfId="18685" xr:uid="{00000000-0005-0000-0000-0000B6660000}"/>
    <cellStyle name="Header2 4 2 2 2 13 2" xfId="30502" xr:uid="{00000000-0005-0000-0000-0000B7660000}"/>
    <cellStyle name="Header2 4 2 2 2 13 2 2" xfId="40501" xr:uid="{00000000-0005-0000-0000-0000B8660000}"/>
    <cellStyle name="Header2 4 2 2 2 13 3" xfId="26160" xr:uid="{00000000-0005-0000-0000-0000B9660000}"/>
    <cellStyle name="Header2 4 2 2 2 13 4" xfId="35350" xr:uid="{00000000-0005-0000-0000-0000BA660000}"/>
    <cellStyle name="Header2 4 2 2 2 14" xfId="20192" xr:uid="{00000000-0005-0000-0000-0000BB660000}"/>
    <cellStyle name="Header2 4 2 2 2 14 2" xfId="32009" xr:uid="{00000000-0005-0000-0000-0000BC660000}"/>
    <cellStyle name="Header2 4 2 2 2 14 2 2" xfId="42008" xr:uid="{00000000-0005-0000-0000-0000BD660000}"/>
    <cellStyle name="Header2 4 2 2 2 14 3" xfId="36857" xr:uid="{00000000-0005-0000-0000-0000BE660000}"/>
    <cellStyle name="Header2 4 2 2 2 15" xfId="23178" xr:uid="{00000000-0005-0000-0000-0000BF660000}"/>
    <cellStyle name="Header2 4 2 2 2 15 2" xfId="21245" xr:uid="{00000000-0005-0000-0000-0000C0660000}"/>
    <cellStyle name="Header2 4 2 2 2 16" xfId="22572" xr:uid="{00000000-0005-0000-0000-0000C1660000}"/>
    <cellStyle name="Header2 4 2 2 2 2" xfId="7925" xr:uid="{00000000-0005-0000-0000-0000C2660000}"/>
    <cellStyle name="Header2 4 2 2 2 2 10" xfId="18684" xr:uid="{00000000-0005-0000-0000-0000C3660000}"/>
    <cellStyle name="Header2 4 2 2 2 2 10 2" xfId="30501" xr:uid="{00000000-0005-0000-0000-0000C4660000}"/>
    <cellStyle name="Header2 4 2 2 2 2 10 2 2" xfId="40500" xr:uid="{00000000-0005-0000-0000-0000C5660000}"/>
    <cellStyle name="Header2 4 2 2 2 2 10 3" xfId="26159" xr:uid="{00000000-0005-0000-0000-0000C6660000}"/>
    <cellStyle name="Header2 4 2 2 2 2 10 4" xfId="35349" xr:uid="{00000000-0005-0000-0000-0000C7660000}"/>
    <cellStyle name="Header2 4 2 2 2 2 11" xfId="20293" xr:uid="{00000000-0005-0000-0000-0000C8660000}"/>
    <cellStyle name="Header2 4 2 2 2 2 11 2" xfId="32110" xr:uid="{00000000-0005-0000-0000-0000C9660000}"/>
    <cellStyle name="Header2 4 2 2 2 2 11 2 2" xfId="42109" xr:uid="{00000000-0005-0000-0000-0000CA660000}"/>
    <cellStyle name="Header2 4 2 2 2 2 11 3" xfId="36958" xr:uid="{00000000-0005-0000-0000-0000CB660000}"/>
    <cellStyle name="Header2 4 2 2 2 2 12" xfId="23177" xr:uid="{00000000-0005-0000-0000-0000CC660000}"/>
    <cellStyle name="Header2 4 2 2 2 2 12 2" xfId="21999" xr:uid="{00000000-0005-0000-0000-0000CD660000}"/>
    <cellStyle name="Header2 4 2 2 2 2 13" xfId="22571" xr:uid="{00000000-0005-0000-0000-0000CE660000}"/>
    <cellStyle name="Header2 4 2 2 2 2 2" xfId="15732" xr:uid="{00000000-0005-0000-0000-0000CF660000}"/>
    <cellStyle name="Header2 4 2 2 2 2 2 2" xfId="19061" xr:uid="{00000000-0005-0000-0000-0000D0660000}"/>
    <cellStyle name="Header2 4 2 2 2 2 2 2 2" xfId="30878" xr:uid="{00000000-0005-0000-0000-0000D1660000}"/>
    <cellStyle name="Header2 4 2 2 2 2 2 2 2 2" xfId="40877" xr:uid="{00000000-0005-0000-0000-0000D2660000}"/>
    <cellStyle name="Header2 4 2 2 2 2 2 2 3" xfId="26536" xr:uid="{00000000-0005-0000-0000-0000D3660000}"/>
    <cellStyle name="Header2 4 2 2 2 2 2 2 4" xfId="35726" xr:uid="{00000000-0005-0000-0000-0000D4660000}"/>
    <cellStyle name="Header2 4 2 2 2 2 2 3" xfId="19667" xr:uid="{00000000-0005-0000-0000-0000D5660000}"/>
    <cellStyle name="Header2 4 2 2 2 2 2 3 2" xfId="31484" xr:uid="{00000000-0005-0000-0000-0000D6660000}"/>
    <cellStyle name="Header2 4 2 2 2 2 2 3 2 2" xfId="41483" xr:uid="{00000000-0005-0000-0000-0000D7660000}"/>
    <cellStyle name="Header2 4 2 2 2 2 2 3 3" xfId="27142" xr:uid="{00000000-0005-0000-0000-0000D8660000}"/>
    <cellStyle name="Header2 4 2 2 2 2 2 3 4" xfId="36332" xr:uid="{00000000-0005-0000-0000-0000D9660000}"/>
    <cellStyle name="Header2 4 2 2 2 2 2 4" xfId="18004" xr:uid="{00000000-0005-0000-0000-0000DA660000}"/>
    <cellStyle name="Header2 4 2 2 2 2 2 4 2" xfId="29821" xr:uid="{00000000-0005-0000-0000-0000DB660000}"/>
    <cellStyle name="Header2 4 2 2 2 2 2 4 2 2" xfId="39820" xr:uid="{00000000-0005-0000-0000-0000DC660000}"/>
    <cellStyle name="Header2 4 2 2 2 2 2 4 3" xfId="25579" xr:uid="{00000000-0005-0000-0000-0000DD660000}"/>
    <cellStyle name="Header2 4 2 2 2 2 2 4 4" xfId="34669" xr:uid="{00000000-0005-0000-0000-0000DE660000}"/>
    <cellStyle name="Header2 4 2 2 2 2 2 5" xfId="20476" xr:uid="{00000000-0005-0000-0000-0000DF660000}"/>
    <cellStyle name="Header2 4 2 2 2 2 2 5 2" xfId="32293" xr:uid="{00000000-0005-0000-0000-0000E0660000}"/>
    <cellStyle name="Header2 4 2 2 2 2 2 5 2 2" xfId="42292" xr:uid="{00000000-0005-0000-0000-0000E1660000}"/>
    <cellStyle name="Header2 4 2 2 2 2 2 5 3" xfId="37141" xr:uid="{00000000-0005-0000-0000-0000E2660000}"/>
    <cellStyle name="Header2 4 2 2 2 2 2 6" xfId="23610" xr:uid="{00000000-0005-0000-0000-0000E3660000}"/>
    <cellStyle name="Header2 4 2 2 2 2 2 6 2" xfId="21807" xr:uid="{00000000-0005-0000-0000-0000E4660000}"/>
    <cellStyle name="Header2 4 2 2 2 2 2 7" xfId="22971" xr:uid="{00000000-0005-0000-0000-0000E5660000}"/>
    <cellStyle name="Header2 4 2 2 2 2 2 7 2" xfId="21327" xr:uid="{00000000-0005-0000-0000-0000E6660000}"/>
    <cellStyle name="Header2 4 2 2 2 2 2 8" xfId="21675" xr:uid="{00000000-0005-0000-0000-0000E7660000}"/>
    <cellStyle name="Header2 4 2 2 2 2 3" xfId="16313" xr:uid="{00000000-0005-0000-0000-0000E8660000}"/>
    <cellStyle name="Header2 4 2 2 2 2 3 2" xfId="19360" xr:uid="{00000000-0005-0000-0000-0000E9660000}"/>
    <cellStyle name="Header2 4 2 2 2 2 3 2 2" xfId="31177" xr:uid="{00000000-0005-0000-0000-0000EA660000}"/>
    <cellStyle name="Header2 4 2 2 2 2 3 2 2 2" xfId="41176" xr:uid="{00000000-0005-0000-0000-0000EB660000}"/>
    <cellStyle name="Header2 4 2 2 2 2 3 2 3" xfId="26835" xr:uid="{00000000-0005-0000-0000-0000EC660000}"/>
    <cellStyle name="Header2 4 2 2 2 2 3 2 4" xfId="36025" xr:uid="{00000000-0005-0000-0000-0000ED660000}"/>
    <cellStyle name="Header2 4 2 2 2 2 3 3" xfId="19966" xr:uid="{00000000-0005-0000-0000-0000EE660000}"/>
    <cellStyle name="Header2 4 2 2 2 2 3 3 2" xfId="31783" xr:uid="{00000000-0005-0000-0000-0000EF660000}"/>
    <cellStyle name="Header2 4 2 2 2 2 3 3 2 2" xfId="41782" xr:uid="{00000000-0005-0000-0000-0000F0660000}"/>
    <cellStyle name="Header2 4 2 2 2 2 3 3 3" xfId="27441" xr:uid="{00000000-0005-0000-0000-0000F1660000}"/>
    <cellStyle name="Header2 4 2 2 2 2 3 3 4" xfId="36631" xr:uid="{00000000-0005-0000-0000-0000F2660000}"/>
    <cellStyle name="Header2 4 2 2 2 2 3 4" xfId="18098" xr:uid="{00000000-0005-0000-0000-0000F3660000}"/>
    <cellStyle name="Header2 4 2 2 2 2 3 4 2" xfId="29915" xr:uid="{00000000-0005-0000-0000-0000F4660000}"/>
    <cellStyle name="Header2 4 2 2 2 2 3 4 2 2" xfId="39914" xr:uid="{00000000-0005-0000-0000-0000F5660000}"/>
    <cellStyle name="Header2 4 2 2 2 2 3 4 3" xfId="25673" xr:uid="{00000000-0005-0000-0000-0000F6660000}"/>
    <cellStyle name="Header2 4 2 2 2 2 3 4 4" xfId="34763" xr:uid="{00000000-0005-0000-0000-0000F7660000}"/>
    <cellStyle name="Header2 4 2 2 2 2 3 5" xfId="20775" xr:uid="{00000000-0005-0000-0000-0000F8660000}"/>
    <cellStyle name="Header2 4 2 2 2 2 3 5 2" xfId="32592" xr:uid="{00000000-0005-0000-0000-0000F9660000}"/>
    <cellStyle name="Header2 4 2 2 2 2 3 5 2 2" xfId="42591" xr:uid="{00000000-0005-0000-0000-0000FA660000}"/>
    <cellStyle name="Header2 4 2 2 2 2 3 5 3" xfId="37440" xr:uid="{00000000-0005-0000-0000-0000FB660000}"/>
    <cellStyle name="Header2 4 2 2 2 2 3 6" xfId="28130" xr:uid="{00000000-0005-0000-0000-0000FC660000}"/>
    <cellStyle name="Header2 4 2 2 2 2 3 6 2" xfId="38129" xr:uid="{00000000-0005-0000-0000-0000FD660000}"/>
    <cellStyle name="Header2 4 2 2 2 2 3 7" xfId="21552" xr:uid="{00000000-0005-0000-0000-0000FE660000}"/>
    <cellStyle name="Header2 4 2 2 2 2 4" xfId="16017" xr:uid="{00000000-0005-0000-0000-0000FF660000}"/>
    <cellStyle name="Header2 4 2 2 2 2 4 2" xfId="27834" xr:uid="{00000000-0005-0000-0000-000000670000}"/>
    <cellStyle name="Header2 4 2 2 2 2 4 2 2" xfId="37833" xr:uid="{00000000-0005-0000-0000-000001670000}"/>
    <cellStyle name="Header2 4 2 2 2 2 4 3" xfId="23895" xr:uid="{00000000-0005-0000-0000-000002670000}"/>
    <cellStyle name="Header2 4 2 2 2 2 4 4" xfId="32985" xr:uid="{00000000-0005-0000-0000-000003670000}"/>
    <cellStyle name="Header2 4 2 2 2 2 5" xfId="16537" xr:uid="{00000000-0005-0000-0000-000004670000}"/>
    <cellStyle name="Header2 4 2 2 2 2 5 2" xfId="28354" xr:uid="{00000000-0005-0000-0000-000005670000}"/>
    <cellStyle name="Header2 4 2 2 2 2 5 2 2" xfId="38353" xr:uid="{00000000-0005-0000-0000-000006670000}"/>
    <cellStyle name="Header2 4 2 2 2 2 5 3" xfId="24112" xr:uid="{00000000-0005-0000-0000-000007670000}"/>
    <cellStyle name="Header2 4 2 2 2 2 5 4" xfId="33202" xr:uid="{00000000-0005-0000-0000-000008670000}"/>
    <cellStyle name="Header2 4 2 2 2 2 6" xfId="16836" xr:uid="{00000000-0005-0000-0000-000009670000}"/>
    <cellStyle name="Header2 4 2 2 2 2 6 2" xfId="28653" xr:uid="{00000000-0005-0000-0000-00000A670000}"/>
    <cellStyle name="Header2 4 2 2 2 2 6 2 2" xfId="38652" xr:uid="{00000000-0005-0000-0000-00000B670000}"/>
    <cellStyle name="Header2 4 2 2 2 2 6 3" xfId="24411" xr:uid="{00000000-0005-0000-0000-00000C670000}"/>
    <cellStyle name="Header2 4 2 2 2 2 6 4" xfId="33501" xr:uid="{00000000-0005-0000-0000-00000D670000}"/>
    <cellStyle name="Header2 4 2 2 2 2 7" xfId="17247" xr:uid="{00000000-0005-0000-0000-00000E670000}"/>
    <cellStyle name="Header2 4 2 2 2 2 7 2" xfId="29064" xr:uid="{00000000-0005-0000-0000-00000F670000}"/>
    <cellStyle name="Header2 4 2 2 2 2 7 2 2" xfId="39063" xr:uid="{00000000-0005-0000-0000-000010670000}"/>
    <cellStyle name="Header2 4 2 2 2 2 7 3" xfId="24822" xr:uid="{00000000-0005-0000-0000-000011670000}"/>
    <cellStyle name="Header2 4 2 2 2 2 7 4" xfId="33912" xr:uid="{00000000-0005-0000-0000-000012670000}"/>
    <cellStyle name="Header2 4 2 2 2 2 8" xfId="17550" xr:uid="{00000000-0005-0000-0000-000013670000}"/>
    <cellStyle name="Header2 4 2 2 2 2 8 2" xfId="29367" xr:uid="{00000000-0005-0000-0000-000014670000}"/>
    <cellStyle name="Header2 4 2 2 2 2 8 2 2" xfId="39366" xr:uid="{00000000-0005-0000-0000-000015670000}"/>
    <cellStyle name="Header2 4 2 2 2 2 8 3" xfId="25125" xr:uid="{00000000-0005-0000-0000-000016670000}"/>
    <cellStyle name="Header2 4 2 2 2 2 8 4" xfId="34215" xr:uid="{00000000-0005-0000-0000-000017670000}"/>
    <cellStyle name="Header2 4 2 2 2 2 9" xfId="18385" xr:uid="{00000000-0005-0000-0000-000018670000}"/>
    <cellStyle name="Header2 4 2 2 2 2 9 2" xfId="30202" xr:uid="{00000000-0005-0000-0000-000019670000}"/>
    <cellStyle name="Header2 4 2 2 2 2 9 2 2" xfId="40201" xr:uid="{00000000-0005-0000-0000-00001A670000}"/>
    <cellStyle name="Header2 4 2 2 2 2 9 3" xfId="25860" xr:uid="{00000000-0005-0000-0000-00001B670000}"/>
    <cellStyle name="Header2 4 2 2 2 2 9 4" xfId="35050" xr:uid="{00000000-0005-0000-0000-00001C670000}"/>
    <cellStyle name="Header2 4 2 2 2 3" xfId="7926" xr:uid="{00000000-0005-0000-0000-00001D670000}"/>
    <cellStyle name="Header2 4 2 2 2 3 10" xfId="18683" xr:uid="{00000000-0005-0000-0000-00001E670000}"/>
    <cellStyle name="Header2 4 2 2 2 3 10 2" xfId="30500" xr:uid="{00000000-0005-0000-0000-00001F670000}"/>
    <cellStyle name="Header2 4 2 2 2 3 10 2 2" xfId="40499" xr:uid="{00000000-0005-0000-0000-000020670000}"/>
    <cellStyle name="Header2 4 2 2 2 3 10 3" xfId="26158" xr:uid="{00000000-0005-0000-0000-000021670000}"/>
    <cellStyle name="Header2 4 2 2 2 3 10 4" xfId="35348" xr:uid="{00000000-0005-0000-0000-000022670000}"/>
    <cellStyle name="Header2 4 2 2 2 3 11" xfId="18271" xr:uid="{00000000-0005-0000-0000-000023670000}"/>
    <cellStyle name="Header2 4 2 2 2 3 11 2" xfId="30088" xr:uid="{00000000-0005-0000-0000-000024670000}"/>
    <cellStyle name="Header2 4 2 2 2 3 11 2 2" xfId="40087" xr:uid="{00000000-0005-0000-0000-000025670000}"/>
    <cellStyle name="Header2 4 2 2 2 3 11 3" xfId="34936" xr:uid="{00000000-0005-0000-0000-000026670000}"/>
    <cellStyle name="Header2 4 2 2 2 3 12" xfId="23176" xr:uid="{00000000-0005-0000-0000-000027670000}"/>
    <cellStyle name="Header2 4 2 2 2 3 12 2" xfId="21246" xr:uid="{00000000-0005-0000-0000-000028670000}"/>
    <cellStyle name="Header2 4 2 2 2 3 13" xfId="22570" xr:uid="{00000000-0005-0000-0000-000029670000}"/>
    <cellStyle name="Header2 4 2 2 2 3 2" xfId="15733" xr:uid="{00000000-0005-0000-0000-00002A670000}"/>
    <cellStyle name="Header2 4 2 2 2 3 2 2" xfId="19060" xr:uid="{00000000-0005-0000-0000-00002B670000}"/>
    <cellStyle name="Header2 4 2 2 2 3 2 2 2" xfId="30877" xr:uid="{00000000-0005-0000-0000-00002C670000}"/>
    <cellStyle name="Header2 4 2 2 2 3 2 2 2 2" xfId="40876" xr:uid="{00000000-0005-0000-0000-00002D670000}"/>
    <cellStyle name="Header2 4 2 2 2 3 2 2 3" xfId="26535" xr:uid="{00000000-0005-0000-0000-00002E670000}"/>
    <cellStyle name="Header2 4 2 2 2 3 2 2 4" xfId="35725" xr:uid="{00000000-0005-0000-0000-00002F670000}"/>
    <cellStyle name="Header2 4 2 2 2 3 2 3" xfId="19666" xr:uid="{00000000-0005-0000-0000-000030670000}"/>
    <cellStyle name="Header2 4 2 2 2 3 2 3 2" xfId="31483" xr:uid="{00000000-0005-0000-0000-000031670000}"/>
    <cellStyle name="Header2 4 2 2 2 3 2 3 2 2" xfId="41482" xr:uid="{00000000-0005-0000-0000-000032670000}"/>
    <cellStyle name="Header2 4 2 2 2 3 2 3 3" xfId="27141" xr:uid="{00000000-0005-0000-0000-000033670000}"/>
    <cellStyle name="Header2 4 2 2 2 3 2 3 4" xfId="36331" xr:uid="{00000000-0005-0000-0000-000034670000}"/>
    <cellStyle name="Header2 4 2 2 2 3 2 4" xfId="18165" xr:uid="{00000000-0005-0000-0000-000035670000}"/>
    <cellStyle name="Header2 4 2 2 2 3 2 4 2" xfId="29982" xr:uid="{00000000-0005-0000-0000-000036670000}"/>
    <cellStyle name="Header2 4 2 2 2 3 2 4 2 2" xfId="39981" xr:uid="{00000000-0005-0000-0000-000037670000}"/>
    <cellStyle name="Header2 4 2 2 2 3 2 4 3" xfId="25740" xr:uid="{00000000-0005-0000-0000-000038670000}"/>
    <cellStyle name="Header2 4 2 2 2 3 2 4 4" xfId="34830" xr:uid="{00000000-0005-0000-0000-000039670000}"/>
    <cellStyle name="Header2 4 2 2 2 3 2 5" xfId="20475" xr:uid="{00000000-0005-0000-0000-00003A670000}"/>
    <cellStyle name="Header2 4 2 2 2 3 2 5 2" xfId="32292" xr:uid="{00000000-0005-0000-0000-00003B670000}"/>
    <cellStyle name="Header2 4 2 2 2 3 2 5 2 2" xfId="42291" xr:uid="{00000000-0005-0000-0000-00003C670000}"/>
    <cellStyle name="Header2 4 2 2 2 3 2 5 3" xfId="37140" xr:uid="{00000000-0005-0000-0000-00003D670000}"/>
    <cellStyle name="Header2 4 2 2 2 3 2 6" xfId="23611" xr:uid="{00000000-0005-0000-0000-00003E670000}"/>
    <cellStyle name="Header2 4 2 2 2 3 2 6 2" xfId="21004" xr:uid="{00000000-0005-0000-0000-00003F670000}"/>
    <cellStyle name="Header2 4 2 2 2 3 2 7" xfId="22822" xr:uid="{00000000-0005-0000-0000-000040670000}"/>
    <cellStyle name="Header2 4 2 2 2 3 2 7 2" xfId="21403" xr:uid="{00000000-0005-0000-0000-000041670000}"/>
    <cellStyle name="Header2 4 2 2 2 3 2 8" xfId="21676" xr:uid="{00000000-0005-0000-0000-000042670000}"/>
    <cellStyle name="Header2 4 2 2 2 3 3" xfId="16314" xr:uid="{00000000-0005-0000-0000-000043670000}"/>
    <cellStyle name="Header2 4 2 2 2 3 3 2" xfId="19359" xr:uid="{00000000-0005-0000-0000-000044670000}"/>
    <cellStyle name="Header2 4 2 2 2 3 3 2 2" xfId="31176" xr:uid="{00000000-0005-0000-0000-000045670000}"/>
    <cellStyle name="Header2 4 2 2 2 3 3 2 2 2" xfId="41175" xr:uid="{00000000-0005-0000-0000-000046670000}"/>
    <cellStyle name="Header2 4 2 2 2 3 3 2 3" xfId="26834" xr:uid="{00000000-0005-0000-0000-000047670000}"/>
    <cellStyle name="Header2 4 2 2 2 3 3 2 4" xfId="36024" xr:uid="{00000000-0005-0000-0000-000048670000}"/>
    <cellStyle name="Header2 4 2 2 2 3 3 3" xfId="19965" xr:uid="{00000000-0005-0000-0000-000049670000}"/>
    <cellStyle name="Header2 4 2 2 2 3 3 3 2" xfId="31782" xr:uid="{00000000-0005-0000-0000-00004A670000}"/>
    <cellStyle name="Header2 4 2 2 2 3 3 3 2 2" xfId="41781" xr:uid="{00000000-0005-0000-0000-00004B670000}"/>
    <cellStyle name="Header2 4 2 2 2 3 3 3 3" xfId="27440" xr:uid="{00000000-0005-0000-0000-00004C670000}"/>
    <cellStyle name="Header2 4 2 2 2 3 3 3 4" xfId="36630" xr:uid="{00000000-0005-0000-0000-00004D670000}"/>
    <cellStyle name="Header2 4 2 2 2 3 3 4" xfId="18099" xr:uid="{00000000-0005-0000-0000-00004E670000}"/>
    <cellStyle name="Header2 4 2 2 2 3 3 4 2" xfId="29916" xr:uid="{00000000-0005-0000-0000-00004F670000}"/>
    <cellStyle name="Header2 4 2 2 2 3 3 4 2 2" xfId="39915" xr:uid="{00000000-0005-0000-0000-000050670000}"/>
    <cellStyle name="Header2 4 2 2 2 3 3 4 3" xfId="25674" xr:uid="{00000000-0005-0000-0000-000051670000}"/>
    <cellStyle name="Header2 4 2 2 2 3 3 4 4" xfId="34764" xr:uid="{00000000-0005-0000-0000-000052670000}"/>
    <cellStyle name="Header2 4 2 2 2 3 3 5" xfId="20774" xr:uid="{00000000-0005-0000-0000-000053670000}"/>
    <cellStyle name="Header2 4 2 2 2 3 3 5 2" xfId="32591" xr:uid="{00000000-0005-0000-0000-000054670000}"/>
    <cellStyle name="Header2 4 2 2 2 3 3 5 2 2" xfId="42590" xr:uid="{00000000-0005-0000-0000-000055670000}"/>
    <cellStyle name="Header2 4 2 2 2 3 3 5 3" xfId="37439" xr:uid="{00000000-0005-0000-0000-000056670000}"/>
    <cellStyle name="Header2 4 2 2 2 3 3 6" xfId="28131" xr:uid="{00000000-0005-0000-0000-000057670000}"/>
    <cellStyle name="Header2 4 2 2 2 3 3 6 2" xfId="38130" xr:uid="{00000000-0005-0000-0000-000058670000}"/>
    <cellStyle name="Header2 4 2 2 2 3 3 7" xfId="21553" xr:uid="{00000000-0005-0000-0000-000059670000}"/>
    <cellStyle name="Header2 4 2 2 2 3 4" xfId="16018" xr:uid="{00000000-0005-0000-0000-00005A670000}"/>
    <cellStyle name="Header2 4 2 2 2 3 4 2" xfId="27835" xr:uid="{00000000-0005-0000-0000-00005B670000}"/>
    <cellStyle name="Header2 4 2 2 2 3 4 2 2" xfId="37834" xr:uid="{00000000-0005-0000-0000-00005C670000}"/>
    <cellStyle name="Header2 4 2 2 2 3 4 3" xfId="23896" xr:uid="{00000000-0005-0000-0000-00005D670000}"/>
    <cellStyle name="Header2 4 2 2 2 3 4 4" xfId="32986" xr:uid="{00000000-0005-0000-0000-00005E670000}"/>
    <cellStyle name="Header2 4 2 2 2 3 5" xfId="16536" xr:uid="{00000000-0005-0000-0000-00005F670000}"/>
    <cellStyle name="Header2 4 2 2 2 3 5 2" xfId="28353" xr:uid="{00000000-0005-0000-0000-000060670000}"/>
    <cellStyle name="Header2 4 2 2 2 3 5 2 2" xfId="38352" xr:uid="{00000000-0005-0000-0000-000061670000}"/>
    <cellStyle name="Header2 4 2 2 2 3 5 3" xfId="24111" xr:uid="{00000000-0005-0000-0000-000062670000}"/>
    <cellStyle name="Header2 4 2 2 2 3 5 4" xfId="33201" xr:uid="{00000000-0005-0000-0000-000063670000}"/>
    <cellStyle name="Header2 4 2 2 2 3 6" xfId="16835" xr:uid="{00000000-0005-0000-0000-000064670000}"/>
    <cellStyle name="Header2 4 2 2 2 3 6 2" xfId="28652" xr:uid="{00000000-0005-0000-0000-000065670000}"/>
    <cellStyle name="Header2 4 2 2 2 3 6 2 2" xfId="38651" xr:uid="{00000000-0005-0000-0000-000066670000}"/>
    <cellStyle name="Header2 4 2 2 2 3 6 3" xfId="24410" xr:uid="{00000000-0005-0000-0000-000067670000}"/>
    <cellStyle name="Header2 4 2 2 2 3 6 4" xfId="33500" xr:uid="{00000000-0005-0000-0000-000068670000}"/>
    <cellStyle name="Header2 4 2 2 2 3 7" xfId="17248" xr:uid="{00000000-0005-0000-0000-000069670000}"/>
    <cellStyle name="Header2 4 2 2 2 3 7 2" xfId="29065" xr:uid="{00000000-0005-0000-0000-00006A670000}"/>
    <cellStyle name="Header2 4 2 2 2 3 7 2 2" xfId="39064" xr:uid="{00000000-0005-0000-0000-00006B670000}"/>
    <cellStyle name="Header2 4 2 2 2 3 7 3" xfId="24823" xr:uid="{00000000-0005-0000-0000-00006C670000}"/>
    <cellStyle name="Header2 4 2 2 2 3 7 4" xfId="33913" xr:uid="{00000000-0005-0000-0000-00006D670000}"/>
    <cellStyle name="Header2 4 2 2 2 3 8" xfId="17551" xr:uid="{00000000-0005-0000-0000-00006E670000}"/>
    <cellStyle name="Header2 4 2 2 2 3 8 2" xfId="29368" xr:uid="{00000000-0005-0000-0000-00006F670000}"/>
    <cellStyle name="Header2 4 2 2 2 3 8 2 2" xfId="39367" xr:uid="{00000000-0005-0000-0000-000070670000}"/>
    <cellStyle name="Header2 4 2 2 2 3 8 3" xfId="25126" xr:uid="{00000000-0005-0000-0000-000071670000}"/>
    <cellStyle name="Header2 4 2 2 2 3 8 4" xfId="34216" xr:uid="{00000000-0005-0000-0000-000072670000}"/>
    <cellStyle name="Header2 4 2 2 2 3 9" xfId="18384" xr:uid="{00000000-0005-0000-0000-000073670000}"/>
    <cellStyle name="Header2 4 2 2 2 3 9 2" xfId="30201" xr:uid="{00000000-0005-0000-0000-000074670000}"/>
    <cellStyle name="Header2 4 2 2 2 3 9 2 2" xfId="40200" xr:uid="{00000000-0005-0000-0000-000075670000}"/>
    <cellStyle name="Header2 4 2 2 2 3 9 3" xfId="25859" xr:uid="{00000000-0005-0000-0000-000076670000}"/>
    <cellStyle name="Header2 4 2 2 2 3 9 4" xfId="35049" xr:uid="{00000000-0005-0000-0000-000077670000}"/>
    <cellStyle name="Header2 4 2 2 2 4" xfId="7927" xr:uid="{00000000-0005-0000-0000-000078670000}"/>
    <cellStyle name="Header2 4 2 2 2 4 10" xfId="18682" xr:uid="{00000000-0005-0000-0000-000079670000}"/>
    <cellStyle name="Header2 4 2 2 2 4 10 2" xfId="30499" xr:uid="{00000000-0005-0000-0000-00007A670000}"/>
    <cellStyle name="Header2 4 2 2 2 4 10 2 2" xfId="40498" xr:uid="{00000000-0005-0000-0000-00007B670000}"/>
    <cellStyle name="Header2 4 2 2 2 4 10 3" xfId="26157" xr:uid="{00000000-0005-0000-0000-00007C670000}"/>
    <cellStyle name="Header2 4 2 2 2 4 10 4" xfId="35347" xr:uid="{00000000-0005-0000-0000-00007D670000}"/>
    <cellStyle name="Header2 4 2 2 2 4 11" xfId="18272" xr:uid="{00000000-0005-0000-0000-00007E670000}"/>
    <cellStyle name="Header2 4 2 2 2 4 11 2" xfId="30089" xr:uid="{00000000-0005-0000-0000-00007F670000}"/>
    <cellStyle name="Header2 4 2 2 2 4 11 2 2" xfId="40088" xr:uid="{00000000-0005-0000-0000-000080670000}"/>
    <cellStyle name="Header2 4 2 2 2 4 11 3" xfId="34937" xr:uid="{00000000-0005-0000-0000-000081670000}"/>
    <cellStyle name="Header2 4 2 2 2 4 12" xfId="23175" xr:uid="{00000000-0005-0000-0000-000082670000}"/>
    <cellStyle name="Header2 4 2 2 2 4 12 2" xfId="21247" xr:uid="{00000000-0005-0000-0000-000083670000}"/>
    <cellStyle name="Header2 4 2 2 2 4 13" xfId="22569" xr:uid="{00000000-0005-0000-0000-000084670000}"/>
    <cellStyle name="Header2 4 2 2 2 4 2" xfId="15734" xr:uid="{00000000-0005-0000-0000-000085670000}"/>
    <cellStyle name="Header2 4 2 2 2 4 2 2" xfId="19059" xr:uid="{00000000-0005-0000-0000-000086670000}"/>
    <cellStyle name="Header2 4 2 2 2 4 2 2 2" xfId="30876" xr:uid="{00000000-0005-0000-0000-000087670000}"/>
    <cellStyle name="Header2 4 2 2 2 4 2 2 2 2" xfId="40875" xr:uid="{00000000-0005-0000-0000-000088670000}"/>
    <cellStyle name="Header2 4 2 2 2 4 2 2 3" xfId="26534" xr:uid="{00000000-0005-0000-0000-000089670000}"/>
    <cellStyle name="Header2 4 2 2 2 4 2 2 4" xfId="35724" xr:uid="{00000000-0005-0000-0000-00008A670000}"/>
    <cellStyle name="Header2 4 2 2 2 4 2 3" xfId="19665" xr:uid="{00000000-0005-0000-0000-00008B670000}"/>
    <cellStyle name="Header2 4 2 2 2 4 2 3 2" xfId="31482" xr:uid="{00000000-0005-0000-0000-00008C670000}"/>
    <cellStyle name="Header2 4 2 2 2 4 2 3 2 2" xfId="41481" xr:uid="{00000000-0005-0000-0000-00008D670000}"/>
    <cellStyle name="Header2 4 2 2 2 4 2 3 3" xfId="27140" xr:uid="{00000000-0005-0000-0000-00008E670000}"/>
    <cellStyle name="Header2 4 2 2 2 4 2 3 4" xfId="36330" xr:uid="{00000000-0005-0000-0000-00008F670000}"/>
    <cellStyle name="Header2 4 2 2 2 4 2 4" xfId="17826" xr:uid="{00000000-0005-0000-0000-000090670000}"/>
    <cellStyle name="Header2 4 2 2 2 4 2 4 2" xfId="29643" xr:uid="{00000000-0005-0000-0000-000091670000}"/>
    <cellStyle name="Header2 4 2 2 2 4 2 4 2 2" xfId="39642" xr:uid="{00000000-0005-0000-0000-000092670000}"/>
    <cellStyle name="Header2 4 2 2 2 4 2 4 3" xfId="25401" xr:uid="{00000000-0005-0000-0000-000093670000}"/>
    <cellStyle name="Header2 4 2 2 2 4 2 4 4" xfId="34491" xr:uid="{00000000-0005-0000-0000-000094670000}"/>
    <cellStyle name="Header2 4 2 2 2 4 2 5" xfId="20474" xr:uid="{00000000-0005-0000-0000-000095670000}"/>
    <cellStyle name="Header2 4 2 2 2 4 2 5 2" xfId="32291" xr:uid="{00000000-0005-0000-0000-000096670000}"/>
    <cellStyle name="Header2 4 2 2 2 4 2 5 2 2" xfId="42290" xr:uid="{00000000-0005-0000-0000-000097670000}"/>
    <cellStyle name="Header2 4 2 2 2 4 2 5 3" xfId="37139" xr:uid="{00000000-0005-0000-0000-000098670000}"/>
    <cellStyle name="Header2 4 2 2 2 4 2 6" xfId="23612" xr:uid="{00000000-0005-0000-0000-000099670000}"/>
    <cellStyle name="Header2 4 2 2 2 4 2 6 2" xfId="21806" xr:uid="{00000000-0005-0000-0000-00009A670000}"/>
    <cellStyle name="Header2 4 2 2 2 4 2 7" xfId="22970" xr:uid="{00000000-0005-0000-0000-00009B670000}"/>
    <cellStyle name="Header2 4 2 2 2 4 2 7 2" xfId="21328" xr:uid="{00000000-0005-0000-0000-00009C670000}"/>
    <cellStyle name="Header2 4 2 2 2 4 2 8" xfId="21677" xr:uid="{00000000-0005-0000-0000-00009D670000}"/>
    <cellStyle name="Header2 4 2 2 2 4 3" xfId="16315" xr:uid="{00000000-0005-0000-0000-00009E670000}"/>
    <cellStyle name="Header2 4 2 2 2 4 3 2" xfId="19358" xr:uid="{00000000-0005-0000-0000-00009F670000}"/>
    <cellStyle name="Header2 4 2 2 2 4 3 2 2" xfId="31175" xr:uid="{00000000-0005-0000-0000-0000A0670000}"/>
    <cellStyle name="Header2 4 2 2 2 4 3 2 2 2" xfId="41174" xr:uid="{00000000-0005-0000-0000-0000A1670000}"/>
    <cellStyle name="Header2 4 2 2 2 4 3 2 3" xfId="26833" xr:uid="{00000000-0005-0000-0000-0000A2670000}"/>
    <cellStyle name="Header2 4 2 2 2 4 3 2 4" xfId="36023" xr:uid="{00000000-0005-0000-0000-0000A3670000}"/>
    <cellStyle name="Header2 4 2 2 2 4 3 3" xfId="19964" xr:uid="{00000000-0005-0000-0000-0000A4670000}"/>
    <cellStyle name="Header2 4 2 2 2 4 3 3 2" xfId="31781" xr:uid="{00000000-0005-0000-0000-0000A5670000}"/>
    <cellStyle name="Header2 4 2 2 2 4 3 3 2 2" xfId="41780" xr:uid="{00000000-0005-0000-0000-0000A6670000}"/>
    <cellStyle name="Header2 4 2 2 2 4 3 3 3" xfId="27439" xr:uid="{00000000-0005-0000-0000-0000A7670000}"/>
    <cellStyle name="Header2 4 2 2 2 4 3 3 4" xfId="36629" xr:uid="{00000000-0005-0000-0000-0000A8670000}"/>
    <cellStyle name="Header2 4 2 2 2 4 3 4" xfId="18100" xr:uid="{00000000-0005-0000-0000-0000A9670000}"/>
    <cellStyle name="Header2 4 2 2 2 4 3 4 2" xfId="29917" xr:uid="{00000000-0005-0000-0000-0000AA670000}"/>
    <cellStyle name="Header2 4 2 2 2 4 3 4 2 2" xfId="39916" xr:uid="{00000000-0005-0000-0000-0000AB670000}"/>
    <cellStyle name="Header2 4 2 2 2 4 3 4 3" xfId="25675" xr:uid="{00000000-0005-0000-0000-0000AC670000}"/>
    <cellStyle name="Header2 4 2 2 2 4 3 4 4" xfId="34765" xr:uid="{00000000-0005-0000-0000-0000AD670000}"/>
    <cellStyle name="Header2 4 2 2 2 4 3 5" xfId="20773" xr:uid="{00000000-0005-0000-0000-0000AE670000}"/>
    <cellStyle name="Header2 4 2 2 2 4 3 5 2" xfId="32590" xr:uid="{00000000-0005-0000-0000-0000AF670000}"/>
    <cellStyle name="Header2 4 2 2 2 4 3 5 2 2" xfId="42589" xr:uid="{00000000-0005-0000-0000-0000B0670000}"/>
    <cellStyle name="Header2 4 2 2 2 4 3 5 3" xfId="37438" xr:uid="{00000000-0005-0000-0000-0000B1670000}"/>
    <cellStyle name="Header2 4 2 2 2 4 3 6" xfId="28132" xr:uid="{00000000-0005-0000-0000-0000B2670000}"/>
    <cellStyle name="Header2 4 2 2 2 4 3 6 2" xfId="38131" xr:uid="{00000000-0005-0000-0000-0000B3670000}"/>
    <cellStyle name="Header2 4 2 2 2 4 3 7" xfId="22276" xr:uid="{00000000-0005-0000-0000-0000B4670000}"/>
    <cellStyle name="Header2 4 2 2 2 4 4" xfId="16019" xr:uid="{00000000-0005-0000-0000-0000B5670000}"/>
    <cellStyle name="Header2 4 2 2 2 4 4 2" xfId="27836" xr:uid="{00000000-0005-0000-0000-0000B6670000}"/>
    <cellStyle name="Header2 4 2 2 2 4 4 2 2" xfId="37835" xr:uid="{00000000-0005-0000-0000-0000B7670000}"/>
    <cellStyle name="Header2 4 2 2 2 4 4 3" xfId="23897" xr:uid="{00000000-0005-0000-0000-0000B8670000}"/>
    <cellStyle name="Header2 4 2 2 2 4 4 4" xfId="32987" xr:uid="{00000000-0005-0000-0000-0000B9670000}"/>
    <cellStyle name="Header2 4 2 2 2 4 5" xfId="16535" xr:uid="{00000000-0005-0000-0000-0000BA670000}"/>
    <cellStyle name="Header2 4 2 2 2 4 5 2" xfId="28352" xr:uid="{00000000-0005-0000-0000-0000BB670000}"/>
    <cellStyle name="Header2 4 2 2 2 4 5 2 2" xfId="38351" xr:uid="{00000000-0005-0000-0000-0000BC670000}"/>
    <cellStyle name="Header2 4 2 2 2 4 5 3" xfId="24110" xr:uid="{00000000-0005-0000-0000-0000BD670000}"/>
    <cellStyle name="Header2 4 2 2 2 4 5 4" xfId="33200" xr:uid="{00000000-0005-0000-0000-0000BE670000}"/>
    <cellStyle name="Header2 4 2 2 2 4 6" xfId="16834" xr:uid="{00000000-0005-0000-0000-0000BF670000}"/>
    <cellStyle name="Header2 4 2 2 2 4 6 2" xfId="28651" xr:uid="{00000000-0005-0000-0000-0000C0670000}"/>
    <cellStyle name="Header2 4 2 2 2 4 6 2 2" xfId="38650" xr:uid="{00000000-0005-0000-0000-0000C1670000}"/>
    <cellStyle name="Header2 4 2 2 2 4 6 3" xfId="24409" xr:uid="{00000000-0005-0000-0000-0000C2670000}"/>
    <cellStyle name="Header2 4 2 2 2 4 6 4" xfId="33499" xr:uid="{00000000-0005-0000-0000-0000C3670000}"/>
    <cellStyle name="Header2 4 2 2 2 4 7" xfId="17249" xr:uid="{00000000-0005-0000-0000-0000C4670000}"/>
    <cellStyle name="Header2 4 2 2 2 4 7 2" xfId="29066" xr:uid="{00000000-0005-0000-0000-0000C5670000}"/>
    <cellStyle name="Header2 4 2 2 2 4 7 2 2" xfId="39065" xr:uid="{00000000-0005-0000-0000-0000C6670000}"/>
    <cellStyle name="Header2 4 2 2 2 4 7 3" xfId="24824" xr:uid="{00000000-0005-0000-0000-0000C7670000}"/>
    <cellStyle name="Header2 4 2 2 2 4 7 4" xfId="33914" xr:uid="{00000000-0005-0000-0000-0000C8670000}"/>
    <cellStyle name="Header2 4 2 2 2 4 8" xfId="17552" xr:uid="{00000000-0005-0000-0000-0000C9670000}"/>
    <cellStyle name="Header2 4 2 2 2 4 8 2" xfId="29369" xr:uid="{00000000-0005-0000-0000-0000CA670000}"/>
    <cellStyle name="Header2 4 2 2 2 4 8 2 2" xfId="39368" xr:uid="{00000000-0005-0000-0000-0000CB670000}"/>
    <cellStyle name="Header2 4 2 2 2 4 8 3" xfId="25127" xr:uid="{00000000-0005-0000-0000-0000CC670000}"/>
    <cellStyle name="Header2 4 2 2 2 4 8 4" xfId="34217" xr:uid="{00000000-0005-0000-0000-0000CD670000}"/>
    <cellStyle name="Header2 4 2 2 2 4 9" xfId="18383" xr:uid="{00000000-0005-0000-0000-0000CE670000}"/>
    <cellStyle name="Header2 4 2 2 2 4 9 2" xfId="30200" xr:uid="{00000000-0005-0000-0000-0000CF670000}"/>
    <cellStyle name="Header2 4 2 2 2 4 9 2 2" xfId="40199" xr:uid="{00000000-0005-0000-0000-0000D0670000}"/>
    <cellStyle name="Header2 4 2 2 2 4 9 3" xfId="25858" xr:uid="{00000000-0005-0000-0000-0000D1670000}"/>
    <cellStyle name="Header2 4 2 2 2 4 9 4" xfId="35048" xr:uid="{00000000-0005-0000-0000-0000D2670000}"/>
    <cellStyle name="Header2 4 2 2 2 5" xfId="15731" xr:uid="{00000000-0005-0000-0000-0000D3670000}"/>
    <cellStyle name="Header2 4 2 2 2 5 2" xfId="19062" xr:uid="{00000000-0005-0000-0000-0000D4670000}"/>
    <cellStyle name="Header2 4 2 2 2 5 2 2" xfId="30879" xr:uid="{00000000-0005-0000-0000-0000D5670000}"/>
    <cellStyle name="Header2 4 2 2 2 5 2 2 2" xfId="40878" xr:uid="{00000000-0005-0000-0000-0000D6670000}"/>
    <cellStyle name="Header2 4 2 2 2 5 2 3" xfId="26537" xr:uid="{00000000-0005-0000-0000-0000D7670000}"/>
    <cellStyle name="Header2 4 2 2 2 5 2 4" xfId="35727" xr:uid="{00000000-0005-0000-0000-0000D8670000}"/>
    <cellStyle name="Header2 4 2 2 2 5 3" xfId="19668" xr:uid="{00000000-0005-0000-0000-0000D9670000}"/>
    <cellStyle name="Header2 4 2 2 2 5 3 2" xfId="31485" xr:uid="{00000000-0005-0000-0000-0000DA670000}"/>
    <cellStyle name="Header2 4 2 2 2 5 3 2 2" xfId="41484" xr:uid="{00000000-0005-0000-0000-0000DB670000}"/>
    <cellStyle name="Header2 4 2 2 2 5 3 3" xfId="27143" xr:uid="{00000000-0005-0000-0000-0000DC670000}"/>
    <cellStyle name="Header2 4 2 2 2 5 3 4" xfId="36333" xr:uid="{00000000-0005-0000-0000-0000DD670000}"/>
    <cellStyle name="Header2 4 2 2 2 5 4" xfId="18164" xr:uid="{00000000-0005-0000-0000-0000DE670000}"/>
    <cellStyle name="Header2 4 2 2 2 5 4 2" xfId="29981" xr:uid="{00000000-0005-0000-0000-0000DF670000}"/>
    <cellStyle name="Header2 4 2 2 2 5 4 2 2" xfId="39980" xr:uid="{00000000-0005-0000-0000-0000E0670000}"/>
    <cellStyle name="Header2 4 2 2 2 5 4 3" xfId="25739" xr:uid="{00000000-0005-0000-0000-0000E1670000}"/>
    <cellStyle name="Header2 4 2 2 2 5 4 4" xfId="34829" xr:uid="{00000000-0005-0000-0000-0000E2670000}"/>
    <cellStyle name="Header2 4 2 2 2 5 5" xfId="20477" xr:uid="{00000000-0005-0000-0000-0000E3670000}"/>
    <cellStyle name="Header2 4 2 2 2 5 5 2" xfId="32294" xr:uid="{00000000-0005-0000-0000-0000E4670000}"/>
    <cellStyle name="Header2 4 2 2 2 5 5 2 2" xfId="42293" xr:uid="{00000000-0005-0000-0000-0000E5670000}"/>
    <cellStyle name="Header2 4 2 2 2 5 5 3" xfId="37142" xr:uid="{00000000-0005-0000-0000-0000E6670000}"/>
    <cellStyle name="Header2 4 2 2 2 5 6" xfId="23609" xr:uid="{00000000-0005-0000-0000-0000E7670000}"/>
    <cellStyle name="Header2 4 2 2 2 5 6 2" xfId="21005" xr:uid="{00000000-0005-0000-0000-0000E8670000}"/>
    <cellStyle name="Header2 4 2 2 2 5 7" xfId="22823" xr:uid="{00000000-0005-0000-0000-0000E9670000}"/>
    <cellStyle name="Header2 4 2 2 2 5 7 2" xfId="21402" xr:uid="{00000000-0005-0000-0000-0000EA670000}"/>
    <cellStyle name="Header2 4 2 2 2 5 8" xfId="21674" xr:uid="{00000000-0005-0000-0000-0000EB670000}"/>
    <cellStyle name="Header2 4 2 2 2 6" xfId="16312" xr:uid="{00000000-0005-0000-0000-0000EC670000}"/>
    <cellStyle name="Header2 4 2 2 2 6 2" xfId="19361" xr:uid="{00000000-0005-0000-0000-0000ED670000}"/>
    <cellStyle name="Header2 4 2 2 2 6 2 2" xfId="31178" xr:uid="{00000000-0005-0000-0000-0000EE670000}"/>
    <cellStyle name="Header2 4 2 2 2 6 2 2 2" xfId="41177" xr:uid="{00000000-0005-0000-0000-0000EF670000}"/>
    <cellStyle name="Header2 4 2 2 2 6 2 3" xfId="26836" xr:uid="{00000000-0005-0000-0000-0000F0670000}"/>
    <cellStyle name="Header2 4 2 2 2 6 2 4" xfId="36026" xr:uid="{00000000-0005-0000-0000-0000F1670000}"/>
    <cellStyle name="Header2 4 2 2 2 6 3" xfId="19967" xr:uid="{00000000-0005-0000-0000-0000F2670000}"/>
    <cellStyle name="Header2 4 2 2 2 6 3 2" xfId="31784" xr:uid="{00000000-0005-0000-0000-0000F3670000}"/>
    <cellStyle name="Header2 4 2 2 2 6 3 2 2" xfId="41783" xr:uid="{00000000-0005-0000-0000-0000F4670000}"/>
    <cellStyle name="Header2 4 2 2 2 6 3 3" xfId="27442" xr:uid="{00000000-0005-0000-0000-0000F5670000}"/>
    <cellStyle name="Header2 4 2 2 2 6 3 4" xfId="36632" xr:uid="{00000000-0005-0000-0000-0000F6670000}"/>
    <cellStyle name="Header2 4 2 2 2 6 4" xfId="17661" xr:uid="{00000000-0005-0000-0000-0000F7670000}"/>
    <cellStyle name="Header2 4 2 2 2 6 4 2" xfId="29478" xr:uid="{00000000-0005-0000-0000-0000F8670000}"/>
    <cellStyle name="Header2 4 2 2 2 6 4 2 2" xfId="39477" xr:uid="{00000000-0005-0000-0000-0000F9670000}"/>
    <cellStyle name="Header2 4 2 2 2 6 4 3" xfId="25236" xr:uid="{00000000-0005-0000-0000-0000FA670000}"/>
    <cellStyle name="Header2 4 2 2 2 6 4 4" xfId="34326" xr:uid="{00000000-0005-0000-0000-0000FB670000}"/>
    <cellStyle name="Header2 4 2 2 2 6 5" xfId="20776" xr:uid="{00000000-0005-0000-0000-0000FC670000}"/>
    <cellStyle name="Header2 4 2 2 2 6 5 2" xfId="32593" xr:uid="{00000000-0005-0000-0000-0000FD670000}"/>
    <cellStyle name="Header2 4 2 2 2 6 5 2 2" xfId="42592" xr:uid="{00000000-0005-0000-0000-0000FE670000}"/>
    <cellStyle name="Header2 4 2 2 2 6 5 3" xfId="37441" xr:uid="{00000000-0005-0000-0000-0000FF670000}"/>
    <cellStyle name="Header2 4 2 2 2 6 6" xfId="28129" xr:uid="{00000000-0005-0000-0000-000000680000}"/>
    <cellStyle name="Header2 4 2 2 2 6 6 2" xfId="38128" xr:uid="{00000000-0005-0000-0000-000001680000}"/>
    <cellStyle name="Header2 4 2 2 2 6 7" xfId="21551" xr:uid="{00000000-0005-0000-0000-000002680000}"/>
    <cellStyle name="Header2 4 2 2 2 7" xfId="15856" xr:uid="{00000000-0005-0000-0000-000003680000}"/>
    <cellStyle name="Header2 4 2 2 2 7 2" xfId="27673" xr:uid="{00000000-0005-0000-0000-000004680000}"/>
    <cellStyle name="Header2 4 2 2 2 7 2 2" xfId="37672" xr:uid="{00000000-0005-0000-0000-000005680000}"/>
    <cellStyle name="Header2 4 2 2 2 7 3" xfId="23734" xr:uid="{00000000-0005-0000-0000-000006680000}"/>
    <cellStyle name="Header2 4 2 2 2 7 4" xfId="32824" xr:uid="{00000000-0005-0000-0000-000007680000}"/>
    <cellStyle name="Header2 4 2 2 2 8" xfId="16538" xr:uid="{00000000-0005-0000-0000-000008680000}"/>
    <cellStyle name="Header2 4 2 2 2 8 2" xfId="28355" xr:uid="{00000000-0005-0000-0000-000009680000}"/>
    <cellStyle name="Header2 4 2 2 2 8 2 2" xfId="38354" xr:uid="{00000000-0005-0000-0000-00000A680000}"/>
    <cellStyle name="Header2 4 2 2 2 8 3" xfId="24113" xr:uid="{00000000-0005-0000-0000-00000B680000}"/>
    <cellStyle name="Header2 4 2 2 2 8 4" xfId="33203" xr:uid="{00000000-0005-0000-0000-00000C680000}"/>
    <cellStyle name="Header2 4 2 2 2 9" xfId="16837" xr:uid="{00000000-0005-0000-0000-00000D680000}"/>
    <cellStyle name="Header2 4 2 2 2 9 2" xfId="28654" xr:uid="{00000000-0005-0000-0000-00000E680000}"/>
    <cellStyle name="Header2 4 2 2 2 9 2 2" xfId="38653" xr:uid="{00000000-0005-0000-0000-00000F680000}"/>
    <cellStyle name="Header2 4 2 2 2 9 3" xfId="24412" xr:uid="{00000000-0005-0000-0000-000010680000}"/>
    <cellStyle name="Header2 4 2 2 2 9 4" xfId="33502" xr:uid="{00000000-0005-0000-0000-000011680000}"/>
    <cellStyle name="Header2 4 2 2 3" xfId="7928" xr:uid="{00000000-0005-0000-0000-000012680000}"/>
    <cellStyle name="Header2 4 2 2 3 10" xfId="17250" xr:uid="{00000000-0005-0000-0000-000013680000}"/>
    <cellStyle name="Header2 4 2 2 3 10 2" xfId="29067" xr:uid="{00000000-0005-0000-0000-000014680000}"/>
    <cellStyle name="Header2 4 2 2 3 10 2 2" xfId="39066" xr:uid="{00000000-0005-0000-0000-000015680000}"/>
    <cellStyle name="Header2 4 2 2 3 10 3" xfId="24825" xr:uid="{00000000-0005-0000-0000-000016680000}"/>
    <cellStyle name="Header2 4 2 2 3 10 4" xfId="33915" xr:uid="{00000000-0005-0000-0000-000017680000}"/>
    <cellStyle name="Header2 4 2 2 3 11" xfId="17553" xr:uid="{00000000-0005-0000-0000-000018680000}"/>
    <cellStyle name="Header2 4 2 2 3 11 2" xfId="29370" xr:uid="{00000000-0005-0000-0000-000019680000}"/>
    <cellStyle name="Header2 4 2 2 3 11 2 2" xfId="39369" xr:uid="{00000000-0005-0000-0000-00001A680000}"/>
    <cellStyle name="Header2 4 2 2 3 11 3" xfId="25128" xr:uid="{00000000-0005-0000-0000-00001B680000}"/>
    <cellStyle name="Header2 4 2 2 3 11 4" xfId="34218" xr:uid="{00000000-0005-0000-0000-00001C680000}"/>
    <cellStyle name="Header2 4 2 2 3 12" xfId="18382" xr:uid="{00000000-0005-0000-0000-00001D680000}"/>
    <cellStyle name="Header2 4 2 2 3 12 2" xfId="30199" xr:uid="{00000000-0005-0000-0000-00001E680000}"/>
    <cellStyle name="Header2 4 2 2 3 12 2 2" xfId="40198" xr:uid="{00000000-0005-0000-0000-00001F680000}"/>
    <cellStyle name="Header2 4 2 2 3 12 3" xfId="25857" xr:uid="{00000000-0005-0000-0000-000020680000}"/>
    <cellStyle name="Header2 4 2 2 3 12 4" xfId="35047" xr:uid="{00000000-0005-0000-0000-000021680000}"/>
    <cellStyle name="Header2 4 2 2 3 13" xfId="18851" xr:uid="{00000000-0005-0000-0000-000022680000}"/>
    <cellStyle name="Header2 4 2 2 3 13 2" xfId="30668" xr:uid="{00000000-0005-0000-0000-000023680000}"/>
    <cellStyle name="Header2 4 2 2 3 13 2 2" xfId="40667" xr:uid="{00000000-0005-0000-0000-000024680000}"/>
    <cellStyle name="Header2 4 2 2 3 13 3" xfId="26326" xr:uid="{00000000-0005-0000-0000-000025680000}"/>
    <cellStyle name="Header2 4 2 2 3 13 4" xfId="35516" xr:uid="{00000000-0005-0000-0000-000026680000}"/>
    <cellStyle name="Header2 4 2 2 3 14" xfId="20187" xr:uid="{00000000-0005-0000-0000-000027680000}"/>
    <cellStyle name="Header2 4 2 2 3 14 2" xfId="32004" xr:uid="{00000000-0005-0000-0000-000028680000}"/>
    <cellStyle name="Header2 4 2 2 3 14 2 2" xfId="42003" xr:uid="{00000000-0005-0000-0000-000029680000}"/>
    <cellStyle name="Header2 4 2 2 3 14 3" xfId="36852" xr:uid="{00000000-0005-0000-0000-00002A680000}"/>
    <cellStyle name="Header2 4 2 2 3 15" xfId="23174" xr:uid="{00000000-0005-0000-0000-00002B680000}"/>
    <cellStyle name="Header2 4 2 2 3 15 2" xfId="21248" xr:uid="{00000000-0005-0000-0000-00002C680000}"/>
    <cellStyle name="Header2 4 2 2 3 16" xfId="22568" xr:uid="{00000000-0005-0000-0000-00002D680000}"/>
    <cellStyle name="Header2 4 2 2 3 2" xfId="7929" xr:uid="{00000000-0005-0000-0000-00002E680000}"/>
    <cellStyle name="Header2 4 2 2 3 2 10" xfId="18681" xr:uid="{00000000-0005-0000-0000-00002F680000}"/>
    <cellStyle name="Header2 4 2 2 3 2 10 2" xfId="30498" xr:uid="{00000000-0005-0000-0000-000030680000}"/>
    <cellStyle name="Header2 4 2 2 3 2 10 2 2" xfId="40497" xr:uid="{00000000-0005-0000-0000-000031680000}"/>
    <cellStyle name="Header2 4 2 2 3 2 10 3" xfId="26156" xr:uid="{00000000-0005-0000-0000-000032680000}"/>
    <cellStyle name="Header2 4 2 2 3 2 10 4" xfId="35346" xr:uid="{00000000-0005-0000-0000-000033680000}"/>
    <cellStyle name="Header2 4 2 2 3 2 11" xfId="20288" xr:uid="{00000000-0005-0000-0000-000034680000}"/>
    <cellStyle name="Header2 4 2 2 3 2 11 2" xfId="32105" xr:uid="{00000000-0005-0000-0000-000035680000}"/>
    <cellStyle name="Header2 4 2 2 3 2 11 2 2" xfId="42104" xr:uid="{00000000-0005-0000-0000-000036680000}"/>
    <cellStyle name="Header2 4 2 2 3 2 11 3" xfId="36953" xr:uid="{00000000-0005-0000-0000-000037680000}"/>
    <cellStyle name="Header2 4 2 2 3 2 12" xfId="23173" xr:uid="{00000000-0005-0000-0000-000038680000}"/>
    <cellStyle name="Header2 4 2 2 3 2 12 2" xfId="22000" xr:uid="{00000000-0005-0000-0000-000039680000}"/>
    <cellStyle name="Header2 4 2 2 3 2 13" xfId="22567" xr:uid="{00000000-0005-0000-0000-00003A680000}"/>
    <cellStyle name="Header2 4 2 2 3 2 2" xfId="15736" xr:uid="{00000000-0005-0000-0000-00003B680000}"/>
    <cellStyle name="Header2 4 2 2 3 2 2 2" xfId="19057" xr:uid="{00000000-0005-0000-0000-00003C680000}"/>
    <cellStyle name="Header2 4 2 2 3 2 2 2 2" xfId="30874" xr:uid="{00000000-0005-0000-0000-00003D680000}"/>
    <cellStyle name="Header2 4 2 2 3 2 2 2 2 2" xfId="40873" xr:uid="{00000000-0005-0000-0000-00003E680000}"/>
    <cellStyle name="Header2 4 2 2 3 2 2 2 3" xfId="26532" xr:uid="{00000000-0005-0000-0000-00003F680000}"/>
    <cellStyle name="Header2 4 2 2 3 2 2 2 4" xfId="35722" xr:uid="{00000000-0005-0000-0000-000040680000}"/>
    <cellStyle name="Header2 4 2 2 3 2 2 3" xfId="19663" xr:uid="{00000000-0005-0000-0000-000041680000}"/>
    <cellStyle name="Header2 4 2 2 3 2 2 3 2" xfId="31480" xr:uid="{00000000-0005-0000-0000-000042680000}"/>
    <cellStyle name="Header2 4 2 2 3 2 2 3 2 2" xfId="41479" xr:uid="{00000000-0005-0000-0000-000043680000}"/>
    <cellStyle name="Header2 4 2 2 3 2 2 3 3" xfId="27138" xr:uid="{00000000-0005-0000-0000-000044680000}"/>
    <cellStyle name="Header2 4 2 2 3 2 2 3 4" xfId="36328" xr:uid="{00000000-0005-0000-0000-000045680000}"/>
    <cellStyle name="Header2 4 2 2 3 2 2 4" xfId="18167" xr:uid="{00000000-0005-0000-0000-000046680000}"/>
    <cellStyle name="Header2 4 2 2 3 2 2 4 2" xfId="29984" xr:uid="{00000000-0005-0000-0000-000047680000}"/>
    <cellStyle name="Header2 4 2 2 3 2 2 4 2 2" xfId="39983" xr:uid="{00000000-0005-0000-0000-000048680000}"/>
    <cellStyle name="Header2 4 2 2 3 2 2 4 3" xfId="25742" xr:uid="{00000000-0005-0000-0000-000049680000}"/>
    <cellStyle name="Header2 4 2 2 3 2 2 4 4" xfId="34832" xr:uid="{00000000-0005-0000-0000-00004A680000}"/>
    <cellStyle name="Header2 4 2 2 3 2 2 5" xfId="20472" xr:uid="{00000000-0005-0000-0000-00004B680000}"/>
    <cellStyle name="Header2 4 2 2 3 2 2 5 2" xfId="32289" xr:uid="{00000000-0005-0000-0000-00004C680000}"/>
    <cellStyle name="Header2 4 2 2 3 2 2 5 2 2" xfId="42288" xr:uid="{00000000-0005-0000-0000-00004D680000}"/>
    <cellStyle name="Header2 4 2 2 3 2 2 5 3" xfId="37137" xr:uid="{00000000-0005-0000-0000-00004E680000}"/>
    <cellStyle name="Header2 4 2 2 3 2 2 6" xfId="23614" xr:uid="{00000000-0005-0000-0000-00004F680000}"/>
    <cellStyle name="Header2 4 2 2 3 2 2 6 2" xfId="21002" xr:uid="{00000000-0005-0000-0000-000050680000}"/>
    <cellStyle name="Header2 4 2 2 3 2 2 7" xfId="22820" xr:uid="{00000000-0005-0000-0000-000051680000}"/>
    <cellStyle name="Header2 4 2 2 3 2 2 7 2" xfId="21404" xr:uid="{00000000-0005-0000-0000-000052680000}"/>
    <cellStyle name="Header2 4 2 2 3 2 2 8" xfId="21678" xr:uid="{00000000-0005-0000-0000-000053680000}"/>
    <cellStyle name="Header2 4 2 2 3 2 3" xfId="16317" xr:uid="{00000000-0005-0000-0000-000054680000}"/>
    <cellStyle name="Header2 4 2 2 3 2 3 2" xfId="19357" xr:uid="{00000000-0005-0000-0000-000055680000}"/>
    <cellStyle name="Header2 4 2 2 3 2 3 2 2" xfId="31174" xr:uid="{00000000-0005-0000-0000-000056680000}"/>
    <cellStyle name="Header2 4 2 2 3 2 3 2 2 2" xfId="41173" xr:uid="{00000000-0005-0000-0000-000057680000}"/>
    <cellStyle name="Header2 4 2 2 3 2 3 2 3" xfId="26832" xr:uid="{00000000-0005-0000-0000-000058680000}"/>
    <cellStyle name="Header2 4 2 2 3 2 3 2 4" xfId="36022" xr:uid="{00000000-0005-0000-0000-000059680000}"/>
    <cellStyle name="Header2 4 2 2 3 2 3 3" xfId="19963" xr:uid="{00000000-0005-0000-0000-00005A680000}"/>
    <cellStyle name="Header2 4 2 2 3 2 3 3 2" xfId="31780" xr:uid="{00000000-0005-0000-0000-00005B680000}"/>
    <cellStyle name="Header2 4 2 2 3 2 3 3 2 2" xfId="41779" xr:uid="{00000000-0005-0000-0000-00005C680000}"/>
    <cellStyle name="Header2 4 2 2 3 2 3 3 3" xfId="27438" xr:uid="{00000000-0005-0000-0000-00005D680000}"/>
    <cellStyle name="Header2 4 2 2 3 2 3 3 4" xfId="36628" xr:uid="{00000000-0005-0000-0000-00005E680000}"/>
    <cellStyle name="Header2 4 2 2 3 2 3 4" xfId="18101" xr:uid="{00000000-0005-0000-0000-00005F680000}"/>
    <cellStyle name="Header2 4 2 2 3 2 3 4 2" xfId="29918" xr:uid="{00000000-0005-0000-0000-000060680000}"/>
    <cellStyle name="Header2 4 2 2 3 2 3 4 2 2" xfId="39917" xr:uid="{00000000-0005-0000-0000-000061680000}"/>
    <cellStyle name="Header2 4 2 2 3 2 3 4 3" xfId="25676" xr:uid="{00000000-0005-0000-0000-000062680000}"/>
    <cellStyle name="Header2 4 2 2 3 2 3 4 4" xfId="34766" xr:uid="{00000000-0005-0000-0000-000063680000}"/>
    <cellStyle name="Header2 4 2 2 3 2 3 5" xfId="20772" xr:uid="{00000000-0005-0000-0000-000064680000}"/>
    <cellStyle name="Header2 4 2 2 3 2 3 5 2" xfId="32589" xr:uid="{00000000-0005-0000-0000-000065680000}"/>
    <cellStyle name="Header2 4 2 2 3 2 3 5 2 2" xfId="42588" xr:uid="{00000000-0005-0000-0000-000066680000}"/>
    <cellStyle name="Header2 4 2 2 3 2 3 5 3" xfId="37437" xr:uid="{00000000-0005-0000-0000-000067680000}"/>
    <cellStyle name="Header2 4 2 2 3 2 3 6" xfId="28134" xr:uid="{00000000-0005-0000-0000-000068680000}"/>
    <cellStyle name="Header2 4 2 2 3 2 3 6 2" xfId="38133" xr:uid="{00000000-0005-0000-0000-000069680000}"/>
    <cellStyle name="Header2 4 2 2 3 2 3 7" xfId="21554" xr:uid="{00000000-0005-0000-0000-00006A680000}"/>
    <cellStyle name="Header2 4 2 2 3 2 4" xfId="16020" xr:uid="{00000000-0005-0000-0000-00006B680000}"/>
    <cellStyle name="Header2 4 2 2 3 2 4 2" xfId="27837" xr:uid="{00000000-0005-0000-0000-00006C680000}"/>
    <cellStyle name="Header2 4 2 2 3 2 4 2 2" xfId="37836" xr:uid="{00000000-0005-0000-0000-00006D680000}"/>
    <cellStyle name="Header2 4 2 2 3 2 4 3" xfId="23898" xr:uid="{00000000-0005-0000-0000-00006E680000}"/>
    <cellStyle name="Header2 4 2 2 3 2 4 4" xfId="32988" xr:uid="{00000000-0005-0000-0000-00006F680000}"/>
    <cellStyle name="Header2 4 2 2 3 2 5" xfId="16533" xr:uid="{00000000-0005-0000-0000-000070680000}"/>
    <cellStyle name="Header2 4 2 2 3 2 5 2" xfId="28350" xr:uid="{00000000-0005-0000-0000-000071680000}"/>
    <cellStyle name="Header2 4 2 2 3 2 5 2 2" xfId="38349" xr:uid="{00000000-0005-0000-0000-000072680000}"/>
    <cellStyle name="Header2 4 2 2 3 2 5 3" xfId="24108" xr:uid="{00000000-0005-0000-0000-000073680000}"/>
    <cellStyle name="Header2 4 2 2 3 2 5 4" xfId="33198" xr:uid="{00000000-0005-0000-0000-000074680000}"/>
    <cellStyle name="Header2 4 2 2 3 2 6" xfId="16833" xr:uid="{00000000-0005-0000-0000-000075680000}"/>
    <cellStyle name="Header2 4 2 2 3 2 6 2" xfId="28650" xr:uid="{00000000-0005-0000-0000-000076680000}"/>
    <cellStyle name="Header2 4 2 2 3 2 6 2 2" xfId="38649" xr:uid="{00000000-0005-0000-0000-000077680000}"/>
    <cellStyle name="Header2 4 2 2 3 2 6 3" xfId="24408" xr:uid="{00000000-0005-0000-0000-000078680000}"/>
    <cellStyle name="Header2 4 2 2 3 2 6 4" xfId="33498" xr:uid="{00000000-0005-0000-0000-000079680000}"/>
    <cellStyle name="Header2 4 2 2 3 2 7" xfId="17251" xr:uid="{00000000-0005-0000-0000-00007A680000}"/>
    <cellStyle name="Header2 4 2 2 3 2 7 2" xfId="29068" xr:uid="{00000000-0005-0000-0000-00007B680000}"/>
    <cellStyle name="Header2 4 2 2 3 2 7 2 2" xfId="39067" xr:uid="{00000000-0005-0000-0000-00007C680000}"/>
    <cellStyle name="Header2 4 2 2 3 2 7 3" xfId="24826" xr:uid="{00000000-0005-0000-0000-00007D680000}"/>
    <cellStyle name="Header2 4 2 2 3 2 7 4" xfId="33916" xr:uid="{00000000-0005-0000-0000-00007E680000}"/>
    <cellStyle name="Header2 4 2 2 3 2 8" xfId="17554" xr:uid="{00000000-0005-0000-0000-00007F680000}"/>
    <cellStyle name="Header2 4 2 2 3 2 8 2" xfId="29371" xr:uid="{00000000-0005-0000-0000-000080680000}"/>
    <cellStyle name="Header2 4 2 2 3 2 8 2 2" xfId="39370" xr:uid="{00000000-0005-0000-0000-000081680000}"/>
    <cellStyle name="Header2 4 2 2 3 2 8 3" xfId="25129" xr:uid="{00000000-0005-0000-0000-000082680000}"/>
    <cellStyle name="Header2 4 2 2 3 2 8 4" xfId="34219" xr:uid="{00000000-0005-0000-0000-000083680000}"/>
    <cellStyle name="Header2 4 2 2 3 2 9" xfId="18381" xr:uid="{00000000-0005-0000-0000-000084680000}"/>
    <cellStyle name="Header2 4 2 2 3 2 9 2" xfId="30198" xr:uid="{00000000-0005-0000-0000-000085680000}"/>
    <cellStyle name="Header2 4 2 2 3 2 9 2 2" xfId="40197" xr:uid="{00000000-0005-0000-0000-000086680000}"/>
    <cellStyle name="Header2 4 2 2 3 2 9 3" xfId="25856" xr:uid="{00000000-0005-0000-0000-000087680000}"/>
    <cellStyle name="Header2 4 2 2 3 2 9 4" xfId="35046" xr:uid="{00000000-0005-0000-0000-000088680000}"/>
    <cellStyle name="Header2 4 2 2 3 3" xfId="7930" xr:uid="{00000000-0005-0000-0000-000089680000}"/>
    <cellStyle name="Header2 4 2 2 3 3 10" xfId="18680" xr:uid="{00000000-0005-0000-0000-00008A680000}"/>
    <cellStyle name="Header2 4 2 2 3 3 10 2" xfId="30497" xr:uid="{00000000-0005-0000-0000-00008B680000}"/>
    <cellStyle name="Header2 4 2 2 3 3 10 2 2" xfId="40496" xr:uid="{00000000-0005-0000-0000-00008C680000}"/>
    <cellStyle name="Header2 4 2 2 3 3 10 3" xfId="26155" xr:uid="{00000000-0005-0000-0000-00008D680000}"/>
    <cellStyle name="Header2 4 2 2 3 3 10 4" xfId="35345" xr:uid="{00000000-0005-0000-0000-00008E680000}"/>
    <cellStyle name="Header2 4 2 2 3 3 11" xfId="18273" xr:uid="{00000000-0005-0000-0000-00008F680000}"/>
    <cellStyle name="Header2 4 2 2 3 3 11 2" xfId="30090" xr:uid="{00000000-0005-0000-0000-000090680000}"/>
    <cellStyle name="Header2 4 2 2 3 3 11 2 2" xfId="40089" xr:uid="{00000000-0005-0000-0000-000091680000}"/>
    <cellStyle name="Header2 4 2 2 3 3 11 3" xfId="34938" xr:uid="{00000000-0005-0000-0000-000092680000}"/>
    <cellStyle name="Header2 4 2 2 3 3 12" xfId="23172" xr:uid="{00000000-0005-0000-0000-000093680000}"/>
    <cellStyle name="Header2 4 2 2 3 3 12 2" xfId="21249" xr:uid="{00000000-0005-0000-0000-000094680000}"/>
    <cellStyle name="Header2 4 2 2 3 3 13" xfId="22566" xr:uid="{00000000-0005-0000-0000-000095680000}"/>
    <cellStyle name="Header2 4 2 2 3 3 2" xfId="15737" xr:uid="{00000000-0005-0000-0000-000096680000}"/>
    <cellStyle name="Header2 4 2 2 3 3 2 2" xfId="19056" xr:uid="{00000000-0005-0000-0000-000097680000}"/>
    <cellStyle name="Header2 4 2 2 3 3 2 2 2" xfId="30873" xr:uid="{00000000-0005-0000-0000-000098680000}"/>
    <cellStyle name="Header2 4 2 2 3 3 2 2 2 2" xfId="40872" xr:uid="{00000000-0005-0000-0000-000099680000}"/>
    <cellStyle name="Header2 4 2 2 3 3 2 2 3" xfId="26531" xr:uid="{00000000-0005-0000-0000-00009A680000}"/>
    <cellStyle name="Header2 4 2 2 3 3 2 2 4" xfId="35721" xr:uid="{00000000-0005-0000-0000-00009B680000}"/>
    <cellStyle name="Header2 4 2 2 3 3 2 3" xfId="19662" xr:uid="{00000000-0005-0000-0000-00009C680000}"/>
    <cellStyle name="Header2 4 2 2 3 3 2 3 2" xfId="31479" xr:uid="{00000000-0005-0000-0000-00009D680000}"/>
    <cellStyle name="Header2 4 2 2 3 3 2 3 2 2" xfId="41478" xr:uid="{00000000-0005-0000-0000-00009E680000}"/>
    <cellStyle name="Header2 4 2 2 3 3 2 3 3" xfId="27137" xr:uid="{00000000-0005-0000-0000-00009F680000}"/>
    <cellStyle name="Header2 4 2 2 3 3 2 3 4" xfId="36327" xr:uid="{00000000-0005-0000-0000-0000A0680000}"/>
    <cellStyle name="Header2 4 2 2 3 3 2 4" xfId="18168" xr:uid="{00000000-0005-0000-0000-0000A1680000}"/>
    <cellStyle name="Header2 4 2 2 3 3 2 4 2" xfId="29985" xr:uid="{00000000-0005-0000-0000-0000A2680000}"/>
    <cellStyle name="Header2 4 2 2 3 3 2 4 2 2" xfId="39984" xr:uid="{00000000-0005-0000-0000-0000A3680000}"/>
    <cellStyle name="Header2 4 2 2 3 3 2 4 3" xfId="25743" xr:uid="{00000000-0005-0000-0000-0000A4680000}"/>
    <cellStyle name="Header2 4 2 2 3 3 2 4 4" xfId="34833" xr:uid="{00000000-0005-0000-0000-0000A5680000}"/>
    <cellStyle name="Header2 4 2 2 3 3 2 5" xfId="20471" xr:uid="{00000000-0005-0000-0000-0000A6680000}"/>
    <cellStyle name="Header2 4 2 2 3 3 2 5 2" xfId="32288" xr:uid="{00000000-0005-0000-0000-0000A7680000}"/>
    <cellStyle name="Header2 4 2 2 3 3 2 5 2 2" xfId="42287" xr:uid="{00000000-0005-0000-0000-0000A8680000}"/>
    <cellStyle name="Header2 4 2 2 3 3 2 5 3" xfId="37136" xr:uid="{00000000-0005-0000-0000-0000A9680000}"/>
    <cellStyle name="Header2 4 2 2 3 3 2 6" xfId="23615" xr:uid="{00000000-0005-0000-0000-0000AA680000}"/>
    <cellStyle name="Header2 4 2 2 3 3 2 6 2" xfId="21001" xr:uid="{00000000-0005-0000-0000-0000AB680000}"/>
    <cellStyle name="Header2 4 2 2 3 3 2 7" xfId="22819" xr:uid="{00000000-0005-0000-0000-0000AC680000}"/>
    <cellStyle name="Header2 4 2 2 3 3 2 7 2" xfId="22197" xr:uid="{00000000-0005-0000-0000-0000AD680000}"/>
    <cellStyle name="Header2 4 2 2 3 3 2 8" xfId="21679" xr:uid="{00000000-0005-0000-0000-0000AE680000}"/>
    <cellStyle name="Header2 4 2 2 3 3 3" xfId="16318" xr:uid="{00000000-0005-0000-0000-0000AF680000}"/>
    <cellStyle name="Header2 4 2 2 3 3 3 2" xfId="19356" xr:uid="{00000000-0005-0000-0000-0000B0680000}"/>
    <cellStyle name="Header2 4 2 2 3 3 3 2 2" xfId="31173" xr:uid="{00000000-0005-0000-0000-0000B1680000}"/>
    <cellStyle name="Header2 4 2 2 3 3 3 2 2 2" xfId="41172" xr:uid="{00000000-0005-0000-0000-0000B2680000}"/>
    <cellStyle name="Header2 4 2 2 3 3 3 2 3" xfId="26831" xr:uid="{00000000-0005-0000-0000-0000B3680000}"/>
    <cellStyle name="Header2 4 2 2 3 3 3 2 4" xfId="36021" xr:uid="{00000000-0005-0000-0000-0000B4680000}"/>
    <cellStyle name="Header2 4 2 2 3 3 3 3" xfId="19962" xr:uid="{00000000-0005-0000-0000-0000B5680000}"/>
    <cellStyle name="Header2 4 2 2 3 3 3 3 2" xfId="31779" xr:uid="{00000000-0005-0000-0000-0000B6680000}"/>
    <cellStyle name="Header2 4 2 2 3 3 3 3 2 2" xfId="41778" xr:uid="{00000000-0005-0000-0000-0000B7680000}"/>
    <cellStyle name="Header2 4 2 2 3 3 3 3 3" xfId="27437" xr:uid="{00000000-0005-0000-0000-0000B8680000}"/>
    <cellStyle name="Header2 4 2 2 3 3 3 3 4" xfId="36627" xr:uid="{00000000-0005-0000-0000-0000B9680000}"/>
    <cellStyle name="Header2 4 2 2 3 3 3 4" xfId="18102" xr:uid="{00000000-0005-0000-0000-0000BA680000}"/>
    <cellStyle name="Header2 4 2 2 3 3 3 4 2" xfId="29919" xr:uid="{00000000-0005-0000-0000-0000BB680000}"/>
    <cellStyle name="Header2 4 2 2 3 3 3 4 2 2" xfId="39918" xr:uid="{00000000-0005-0000-0000-0000BC680000}"/>
    <cellStyle name="Header2 4 2 2 3 3 3 4 3" xfId="25677" xr:uid="{00000000-0005-0000-0000-0000BD680000}"/>
    <cellStyle name="Header2 4 2 2 3 3 3 4 4" xfId="34767" xr:uid="{00000000-0005-0000-0000-0000BE680000}"/>
    <cellStyle name="Header2 4 2 2 3 3 3 5" xfId="20771" xr:uid="{00000000-0005-0000-0000-0000BF680000}"/>
    <cellStyle name="Header2 4 2 2 3 3 3 5 2" xfId="32588" xr:uid="{00000000-0005-0000-0000-0000C0680000}"/>
    <cellStyle name="Header2 4 2 2 3 3 3 5 2 2" xfId="42587" xr:uid="{00000000-0005-0000-0000-0000C1680000}"/>
    <cellStyle name="Header2 4 2 2 3 3 3 5 3" xfId="37436" xr:uid="{00000000-0005-0000-0000-0000C2680000}"/>
    <cellStyle name="Header2 4 2 2 3 3 3 6" xfId="28135" xr:uid="{00000000-0005-0000-0000-0000C3680000}"/>
    <cellStyle name="Header2 4 2 2 3 3 3 6 2" xfId="38134" xr:uid="{00000000-0005-0000-0000-0000C4680000}"/>
    <cellStyle name="Header2 4 2 2 3 3 3 7" xfId="22277" xr:uid="{00000000-0005-0000-0000-0000C5680000}"/>
    <cellStyle name="Header2 4 2 2 3 3 4" xfId="16021" xr:uid="{00000000-0005-0000-0000-0000C6680000}"/>
    <cellStyle name="Header2 4 2 2 3 3 4 2" xfId="27838" xr:uid="{00000000-0005-0000-0000-0000C7680000}"/>
    <cellStyle name="Header2 4 2 2 3 3 4 2 2" xfId="37837" xr:uid="{00000000-0005-0000-0000-0000C8680000}"/>
    <cellStyle name="Header2 4 2 2 3 3 4 3" xfId="23899" xr:uid="{00000000-0005-0000-0000-0000C9680000}"/>
    <cellStyle name="Header2 4 2 2 3 3 4 4" xfId="32989" xr:uid="{00000000-0005-0000-0000-0000CA680000}"/>
    <cellStyle name="Header2 4 2 2 3 3 5" xfId="16532" xr:uid="{00000000-0005-0000-0000-0000CB680000}"/>
    <cellStyle name="Header2 4 2 2 3 3 5 2" xfId="28349" xr:uid="{00000000-0005-0000-0000-0000CC680000}"/>
    <cellStyle name="Header2 4 2 2 3 3 5 2 2" xfId="38348" xr:uid="{00000000-0005-0000-0000-0000CD680000}"/>
    <cellStyle name="Header2 4 2 2 3 3 5 3" xfId="24107" xr:uid="{00000000-0005-0000-0000-0000CE680000}"/>
    <cellStyle name="Header2 4 2 2 3 3 5 4" xfId="33197" xr:uid="{00000000-0005-0000-0000-0000CF680000}"/>
    <cellStyle name="Header2 4 2 2 3 3 6" xfId="16832" xr:uid="{00000000-0005-0000-0000-0000D0680000}"/>
    <cellStyle name="Header2 4 2 2 3 3 6 2" xfId="28649" xr:uid="{00000000-0005-0000-0000-0000D1680000}"/>
    <cellStyle name="Header2 4 2 2 3 3 6 2 2" xfId="38648" xr:uid="{00000000-0005-0000-0000-0000D2680000}"/>
    <cellStyle name="Header2 4 2 2 3 3 6 3" xfId="24407" xr:uid="{00000000-0005-0000-0000-0000D3680000}"/>
    <cellStyle name="Header2 4 2 2 3 3 6 4" xfId="33497" xr:uid="{00000000-0005-0000-0000-0000D4680000}"/>
    <cellStyle name="Header2 4 2 2 3 3 7" xfId="17252" xr:uid="{00000000-0005-0000-0000-0000D5680000}"/>
    <cellStyle name="Header2 4 2 2 3 3 7 2" xfId="29069" xr:uid="{00000000-0005-0000-0000-0000D6680000}"/>
    <cellStyle name="Header2 4 2 2 3 3 7 2 2" xfId="39068" xr:uid="{00000000-0005-0000-0000-0000D7680000}"/>
    <cellStyle name="Header2 4 2 2 3 3 7 3" xfId="24827" xr:uid="{00000000-0005-0000-0000-0000D8680000}"/>
    <cellStyle name="Header2 4 2 2 3 3 7 4" xfId="33917" xr:uid="{00000000-0005-0000-0000-0000D9680000}"/>
    <cellStyle name="Header2 4 2 2 3 3 8" xfId="17555" xr:uid="{00000000-0005-0000-0000-0000DA680000}"/>
    <cellStyle name="Header2 4 2 2 3 3 8 2" xfId="29372" xr:uid="{00000000-0005-0000-0000-0000DB680000}"/>
    <cellStyle name="Header2 4 2 2 3 3 8 2 2" xfId="39371" xr:uid="{00000000-0005-0000-0000-0000DC680000}"/>
    <cellStyle name="Header2 4 2 2 3 3 8 3" xfId="25130" xr:uid="{00000000-0005-0000-0000-0000DD680000}"/>
    <cellStyle name="Header2 4 2 2 3 3 8 4" xfId="34220" xr:uid="{00000000-0005-0000-0000-0000DE680000}"/>
    <cellStyle name="Header2 4 2 2 3 3 9" xfId="18380" xr:uid="{00000000-0005-0000-0000-0000DF680000}"/>
    <cellStyle name="Header2 4 2 2 3 3 9 2" xfId="30197" xr:uid="{00000000-0005-0000-0000-0000E0680000}"/>
    <cellStyle name="Header2 4 2 2 3 3 9 2 2" xfId="40196" xr:uid="{00000000-0005-0000-0000-0000E1680000}"/>
    <cellStyle name="Header2 4 2 2 3 3 9 3" xfId="25855" xr:uid="{00000000-0005-0000-0000-0000E2680000}"/>
    <cellStyle name="Header2 4 2 2 3 3 9 4" xfId="35045" xr:uid="{00000000-0005-0000-0000-0000E3680000}"/>
    <cellStyle name="Header2 4 2 2 3 4" xfId="7931" xr:uid="{00000000-0005-0000-0000-0000E4680000}"/>
    <cellStyle name="Header2 4 2 2 3 4 10" xfId="18679" xr:uid="{00000000-0005-0000-0000-0000E5680000}"/>
    <cellStyle name="Header2 4 2 2 3 4 10 2" xfId="30496" xr:uid="{00000000-0005-0000-0000-0000E6680000}"/>
    <cellStyle name="Header2 4 2 2 3 4 10 2 2" xfId="40495" xr:uid="{00000000-0005-0000-0000-0000E7680000}"/>
    <cellStyle name="Header2 4 2 2 3 4 10 3" xfId="26154" xr:uid="{00000000-0005-0000-0000-0000E8680000}"/>
    <cellStyle name="Header2 4 2 2 3 4 10 4" xfId="35344" xr:uid="{00000000-0005-0000-0000-0000E9680000}"/>
    <cellStyle name="Header2 4 2 2 3 4 11" xfId="20186" xr:uid="{00000000-0005-0000-0000-0000EA680000}"/>
    <cellStyle name="Header2 4 2 2 3 4 11 2" xfId="32003" xr:uid="{00000000-0005-0000-0000-0000EB680000}"/>
    <cellStyle name="Header2 4 2 2 3 4 11 2 2" xfId="42002" xr:uid="{00000000-0005-0000-0000-0000EC680000}"/>
    <cellStyle name="Header2 4 2 2 3 4 11 3" xfId="36851" xr:uid="{00000000-0005-0000-0000-0000ED680000}"/>
    <cellStyle name="Header2 4 2 2 3 4 12" xfId="23171" xr:uid="{00000000-0005-0000-0000-0000EE680000}"/>
    <cellStyle name="Header2 4 2 2 3 4 12 2" xfId="21250" xr:uid="{00000000-0005-0000-0000-0000EF680000}"/>
    <cellStyle name="Header2 4 2 2 3 4 13" xfId="22565" xr:uid="{00000000-0005-0000-0000-0000F0680000}"/>
    <cellStyle name="Header2 4 2 2 3 4 2" xfId="15738" xr:uid="{00000000-0005-0000-0000-0000F1680000}"/>
    <cellStyle name="Header2 4 2 2 3 4 2 2" xfId="19055" xr:uid="{00000000-0005-0000-0000-0000F2680000}"/>
    <cellStyle name="Header2 4 2 2 3 4 2 2 2" xfId="30872" xr:uid="{00000000-0005-0000-0000-0000F3680000}"/>
    <cellStyle name="Header2 4 2 2 3 4 2 2 2 2" xfId="40871" xr:uid="{00000000-0005-0000-0000-0000F4680000}"/>
    <cellStyle name="Header2 4 2 2 3 4 2 2 3" xfId="26530" xr:uid="{00000000-0005-0000-0000-0000F5680000}"/>
    <cellStyle name="Header2 4 2 2 3 4 2 2 4" xfId="35720" xr:uid="{00000000-0005-0000-0000-0000F6680000}"/>
    <cellStyle name="Header2 4 2 2 3 4 2 3" xfId="19661" xr:uid="{00000000-0005-0000-0000-0000F7680000}"/>
    <cellStyle name="Header2 4 2 2 3 4 2 3 2" xfId="31478" xr:uid="{00000000-0005-0000-0000-0000F8680000}"/>
    <cellStyle name="Header2 4 2 2 3 4 2 3 2 2" xfId="41477" xr:uid="{00000000-0005-0000-0000-0000F9680000}"/>
    <cellStyle name="Header2 4 2 2 3 4 2 3 3" xfId="27136" xr:uid="{00000000-0005-0000-0000-0000FA680000}"/>
    <cellStyle name="Header2 4 2 2 3 4 2 3 4" xfId="36326" xr:uid="{00000000-0005-0000-0000-0000FB680000}"/>
    <cellStyle name="Header2 4 2 2 3 4 2 4" xfId="18005" xr:uid="{00000000-0005-0000-0000-0000FC680000}"/>
    <cellStyle name="Header2 4 2 2 3 4 2 4 2" xfId="29822" xr:uid="{00000000-0005-0000-0000-0000FD680000}"/>
    <cellStyle name="Header2 4 2 2 3 4 2 4 2 2" xfId="39821" xr:uid="{00000000-0005-0000-0000-0000FE680000}"/>
    <cellStyle name="Header2 4 2 2 3 4 2 4 3" xfId="25580" xr:uid="{00000000-0005-0000-0000-0000FF680000}"/>
    <cellStyle name="Header2 4 2 2 3 4 2 4 4" xfId="34670" xr:uid="{00000000-0005-0000-0000-000000690000}"/>
    <cellStyle name="Header2 4 2 2 3 4 2 5" xfId="20470" xr:uid="{00000000-0005-0000-0000-000001690000}"/>
    <cellStyle name="Header2 4 2 2 3 4 2 5 2" xfId="32287" xr:uid="{00000000-0005-0000-0000-000002690000}"/>
    <cellStyle name="Header2 4 2 2 3 4 2 5 2 2" xfId="42286" xr:uid="{00000000-0005-0000-0000-000003690000}"/>
    <cellStyle name="Header2 4 2 2 3 4 2 5 3" xfId="37135" xr:uid="{00000000-0005-0000-0000-000004690000}"/>
    <cellStyle name="Header2 4 2 2 3 4 2 6" xfId="23616" xr:uid="{00000000-0005-0000-0000-000005690000}"/>
    <cellStyle name="Header2 4 2 2 3 4 2 6 2" xfId="21805" xr:uid="{00000000-0005-0000-0000-000006690000}"/>
    <cellStyle name="Header2 4 2 2 3 4 2 7" xfId="22969" xr:uid="{00000000-0005-0000-0000-000007690000}"/>
    <cellStyle name="Header2 4 2 2 3 4 2 7 2" xfId="21329" xr:uid="{00000000-0005-0000-0000-000008690000}"/>
    <cellStyle name="Header2 4 2 2 3 4 2 8" xfId="21680" xr:uid="{00000000-0005-0000-0000-000009690000}"/>
    <cellStyle name="Header2 4 2 2 3 4 3" xfId="16319" xr:uid="{00000000-0005-0000-0000-00000A690000}"/>
    <cellStyle name="Header2 4 2 2 3 4 3 2" xfId="19355" xr:uid="{00000000-0005-0000-0000-00000B690000}"/>
    <cellStyle name="Header2 4 2 2 3 4 3 2 2" xfId="31172" xr:uid="{00000000-0005-0000-0000-00000C690000}"/>
    <cellStyle name="Header2 4 2 2 3 4 3 2 2 2" xfId="41171" xr:uid="{00000000-0005-0000-0000-00000D690000}"/>
    <cellStyle name="Header2 4 2 2 3 4 3 2 3" xfId="26830" xr:uid="{00000000-0005-0000-0000-00000E690000}"/>
    <cellStyle name="Header2 4 2 2 3 4 3 2 4" xfId="36020" xr:uid="{00000000-0005-0000-0000-00000F690000}"/>
    <cellStyle name="Header2 4 2 2 3 4 3 3" xfId="19961" xr:uid="{00000000-0005-0000-0000-000010690000}"/>
    <cellStyle name="Header2 4 2 2 3 4 3 3 2" xfId="31778" xr:uid="{00000000-0005-0000-0000-000011690000}"/>
    <cellStyle name="Header2 4 2 2 3 4 3 3 2 2" xfId="41777" xr:uid="{00000000-0005-0000-0000-000012690000}"/>
    <cellStyle name="Header2 4 2 2 3 4 3 3 3" xfId="27436" xr:uid="{00000000-0005-0000-0000-000013690000}"/>
    <cellStyle name="Header2 4 2 2 3 4 3 3 4" xfId="36626" xr:uid="{00000000-0005-0000-0000-000014690000}"/>
    <cellStyle name="Header2 4 2 2 3 4 3 4" xfId="17788" xr:uid="{00000000-0005-0000-0000-000015690000}"/>
    <cellStyle name="Header2 4 2 2 3 4 3 4 2" xfId="29605" xr:uid="{00000000-0005-0000-0000-000016690000}"/>
    <cellStyle name="Header2 4 2 2 3 4 3 4 2 2" xfId="39604" xr:uid="{00000000-0005-0000-0000-000017690000}"/>
    <cellStyle name="Header2 4 2 2 3 4 3 4 3" xfId="25363" xr:uid="{00000000-0005-0000-0000-000018690000}"/>
    <cellStyle name="Header2 4 2 2 3 4 3 4 4" xfId="34453" xr:uid="{00000000-0005-0000-0000-000019690000}"/>
    <cellStyle name="Header2 4 2 2 3 4 3 5" xfId="20770" xr:uid="{00000000-0005-0000-0000-00001A690000}"/>
    <cellStyle name="Header2 4 2 2 3 4 3 5 2" xfId="32587" xr:uid="{00000000-0005-0000-0000-00001B690000}"/>
    <cellStyle name="Header2 4 2 2 3 4 3 5 2 2" xfId="42586" xr:uid="{00000000-0005-0000-0000-00001C690000}"/>
    <cellStyle name="Header2 4 2 2 3 4 3 5 3" xfId="37435" xr:uid="{00000000-0005-0000-0000-00001D690000}"/>
    <cellStyle name="Header2 4 2 2 3 4 3 6" xfId="28136" xr:uid="{00000000-0005-0000-0000-00001E690000}"/>
    <cellStyle name="Header2 4 2 2 3 4 3 6 2" xfId="38135" xr:uid="{00000000-0005-0000-0000-00001F690000}"/>
    <cellStyle name="Header2 4 2 2 3 4 3 7" xfId="21555" xr:uid="{00000000-0005-0000-0000-000020690000}"/>
    <cellStyle name="Header2 4 2 2 3 4 4" xfId="16022" xr:uid="{00000000-0005-0000-0000-000021690000}"/>
    <cellStyle name="Header2 4 2 2 3 4 4 2" xfId="27839" xr:uid="{00000000-0005-0000-0000-000022690000}"/>
    <cellStyle name="Header2 4 2 2 3 4 4 2 2" xfId="37838" xr:uid="{00000000-0005-0000-0000-000023690000}"/>
    <cellStyle name="Header2 4 2 2 3 4 4 3" xfId="23900" xr:uid="{00000000-0005-0000-0000-000024690000}"/>
    <cellStyle name="Header2 4 2 2 3 4 4 4" xfId="32990" xr:uid="{00000000-0005-0000-0000-000025690000}"/>
    <cellStyle name="Header2 4 2 2 3 4 5" xfId="16531" xr:uid="{00000000-0005-0000-0000-000026690000}"/>
    <cellStyle name="Header2 4 2 2 3 4 5 2" xfId="28348" xr:uid="{00000000-0005-0000-0000-000027690000}"/>
    <cellStyle name="Header2 4 2 2 3 4 5 2 2" xfId="38347" xr:uid="{00000000-0005-0000-0000-000028690000}"/>
    <cellStyle name="Header2 4 2 2 3 4 5 3" xfId="24106" xr:uid="{00000000-0005-0000-0000-000029690000}"/>
    <cellStyle name="Header2 4 2 2 3 4 5 4" xfId="33196" xr:uid="{00000000-0005-0000-0000-00002A690000}"/>
    <cellStyle name="Header2 4 2 2 3 4 6" xfId="16831" xr:uid="{00000000-0005-0000-0000-00002B690000}"/>
    <cellStyle name="Header2 4 2 2 3 4 6 2" xfId="28648" xr:uid="{00000000-0005-0000-0000-00002C690000}"/>
    <cellStyle name="Header2 4 2 2 3 4 6 2 2" xfId="38647" xr:uid="{00000000-0005-0000-0000-00002D690000}"/>
    <cellStyle name="Header2 4 2 2 3 4 6 3" xfId="24406" xr:uid="{00000000-0005-0000-0000-00002E690000}"/>
    <cellStyle name="Header2 4 2 2 3 4 6 4" xfId="33496" xr:uid="{00000000-0005-0000-0000-00002F690000}"/>
    <cellStyle name="Header2 4 2 2 3 4 7" xfId="17253" xr:uid="{00000000-0005-0000-0000-000030690000}"/>
    <cellStyle name="Header2 4 2 2 3 4 7 2" xfId="29070" xr:uid="{00000000-0005-0000-0000-000031690000}"/>
    <cellStyle name="Header2 4 2 2 3 4 7 2 2" xfId="39069" xr:uid="{00000000-0005-0000-0000-000032690000}"/>
    <cellStyle name="Header2 4 2 2 3 4 7 3" xfId="24828" xr:uid="{00000000-0005-0000-0000-000033690000}"/>
    <cellStyle name="Header2 4 2 2 3 4 7 4" xfId="33918" xr:uid="{00000000-0005-0000-0000-000034690000}"/>
    <cellStyle name="Header2 4 2 2 3 4 8" xfId="17556" xr:uid="{00000000-0005-0000-0000-000035690000}"/>
    <cellStyle name="Header2 4 2 2 3 4 8 2" xfId="29373" xr:uid="{00000000-0005-0000-0000-000036690000}"/>
    <cellStyle name="Header2 4 2 2 3 4 8 2 2" xfId="39372" xr:uid="{00000000-0005-0000-0000-000037690000}"/>
    <cellStyle name="Header2 4 2 2 3 4 8 3" xfId="25131" xr:uid="{00000000-0005-0000-0000-000038690000}"/>
    <cellStyle name="Header2 4 2 2 3 4 8 4" xfId="34221" xr:uid="{00000000-0005-0000-0000-000039690000}"/>
    <cellStyle name="Header2 4 2 2 3 4 9" xfId="18379" xr:uid="{00000000-0005-0000-0000-00003A690000}"/>
    <cellStyle name="Header2 4 2 2 3 4 9 2" xfId="30196" xr:uid="{00000000-0005-0000-0000-00003B690000}"/>
    <cellStyle name="Header2 4 2 2 3 4 9 2 2" xfId="40195" xr:uid="{00000000-0005-0000-0000-00003C690000}"/>
    <cellStyle name="Header2 4 2 2 3 4 9 3" xfId="25854" xr:uid="{00000000-0005-0000-0000-00003D690000}"/>
    <cellStyle name="Header2 4 2 2 3 4 9 4" xfId="35044" xr:uid="{00000000-0005-0000-0000-00003E690000}"/>
    <cellStyle name="Header2 4 2 2 3 5" xfId="15735" xr:uid="{00000000-0005-0000-0000-00003F690000}"/>
    <cellStyle name="Header2 4 2 2 3 5 2" xfId="19058" xr:uid="{00000000-0005-0000-0000-000040690000}"/>
    <cellStyle name="Header2 4 2 2 3 5 2 2" xfId="30875" xr:uid="{00000000-0005-0000-0000-000041690000}"/>
    <cellStyle name="Header2 4 2 2 3 5 2 2 2" xfId="40874" xr:uid="{00000000-0005-0000-0000-000042690000}"/>
    <cellStyle name="Header2 4 2 2 3 5 2 3" xfId="26533" xr:uid="{00000000-0005-0000-0000-000043690000}"/>
    <cellStyle name="Header2 4 2 2 3 5 2 4" xfId="35723" xr:uid="{00000000-0005-0000-0000-000044690000}"/>
    <cellStyle name="Header2 4 2 2 3 5 3" xfId="19664" xr:uid="{00000000-0005-0000-0000-000045690000}"/>
    <cellStyle name="Header2 4 2 2 3 5 3 2" xfId="31481" xr:uid="{00000000-0005-0000-0000-000046690000}"/>
    <cellStyle name="Header2 4 2 2 3 5 3 2 2" xfId="41480" xr:uid="{00000000-0005-0000-0000-000047690000}"/>
    <cellStyle name="Header2 4 2 2 3 5 3 3" xfId="27139" xr:uid="{00000000-0005-0000-0000-000048690000}"/>
    <cellStyle name="Header2 4 2 2 3 5 3 4" xfId="36329" xr:uid="{00000000-0005-0000-0000-000049690000}"/>
    <cellStyle name="Header2 4 2 2 3 5 4" xfId="18166" xr:uid="{00000000-0005-0000-0000-00004A690000}"/>
    <cellStyle name="Header2 4 2 2 3 5 4 2" xfId="29983" xr:uid="{00000000-0005-0000-0000-00004B690000}"/>
    <cellStyle name="Header2 4 2 2 3 5 4 2 2" xfId="39982" xr:uid="{00000000-0005-0000-0000-00004C690000}"/>
    <cellStyle name="Header2 4 2 2 3 5 4 3" xfId="25741" xr:uid="{00000000-0005-0000-0000-00004D690000}"/>
    <cellStyle name="Header2 4 2 2 3 5 4 4" xfId="34831" xr:uid="{00000000-0005-0000-0000-00004E690000}"/>
    <cellStyle name="Header2 4 2 2 3 5 5" xfId="20473" xr:uid="{00000000-0005-0000-0000-00004F690000}"/>
    <cellStyle name="Header2 4 2 2 3 5 5 2" xfId="32290" xr:uid="{00000000-0005-0000-0000-000050690000}"/>
    <cellStyle name="Header2 4 2 2 3 5 5 2 2" xfId="42289" xr:uid="{00000000-0005-0000-0000-000051690000}"/>
    <cellStyle name="Header2 4 2 2 3 5 5 3" xfId="37138" xr:uid="{00000000-0005-0000-0000-000052690000}"/>
    <cellStyle name="Header2 4 2 2 3 5 6" xfId="23613" xr:uid="{00000000-0005-0000-0000-000053690000}"/>
    <cellStyle name="Header2 4 2 2 3 5 6 2" xfId="21003" xr:uid="{00000000-0005-0000-0000-000054690000}"/>
    <cellStyle name="Header2 4 2 2 3 5 7" xfId="22821" xr:uid="{00000000-0005-0000-0000-000055690000}"/>
    <cellStyle name="Header2 4 2 2 3 5 7 2" xfId="22196" xr:uid="{00000000-0005-0000-0000-000056690000}"/>
    <cellStyle name="Header2 4 2 2 3 5 8" xfId="22451" xr:uid="{00000000-0005-0000-0000-000057690000}"/>
    <cellStyle name="Header2 4 2 2 3 6" xfId="16316" xr:uid="{00000000-0005-0000-0000-000058690000}"/>
    <cellStyle name="Header2 4 2 2 3 6 2" xfId="19526" xr:uid="{00000000-0005-0000-0000-000059690000}"/>
    <cellStyle name="Header2 4 2 2 3 6 2 2" xfId="31343" xr:uid="{00000000-0005-0000-0000-00005A690000}"/>
    <cellStyle name="Header2 4 2 2 3 6 2 2 2" xfId="41342" xr:uid="{00000000-0005-0000-0000-00005B690000}"/>
    <cellStyle name="Header2 4 2 2 3 6 2 3" xfId="27001" xr:uid="{00000000-0005-0000-0000-00005C690000}"/>
    <cellStyle name="Header2 4 2 2 3 6 2 4" xfId="36191" xr:uid="{00000000-0005-0000-0000-00005D690000}"/>
    <cellStyle name="Header2 4 2 2 3 6 3" xfId="20132" xr:uid="{00000000-0005-0000-0000-00005E690000}"/>
    <cellStyle name="Header2 4 2 2 3 6 3 2" xfId="31949" xr:uid="{00000000-0005-0000-0000-00005F690000}"/>
    <cellStyle name="Header2 4 2 2 3 6 3 2 2" xfId="41948" xr:uid="{00000000-0005-0000-0000-000060690000}"/>
    <cellStyle name="Header2 4 2 2 3 6 3 3" xfId="27607" xr:uid="{00000000-0005-0000-0000-000061690000}"/>
    <cellStyle name="Header2 4 2 2 3 6 3 4" xfId="36797" xr:uid="{00000000-0005-0000-0000-000062690000}"/>
    <cellStyle name="Header2 4 2 2 3 6 4" xfId="18040" xr:uid="{00000000-0005-0000-0000-000063690000}"/>
    <cellStyle name="Header2 4 2 2 3 6 4 2" xfId="29857" xr:uid="{00000000-0005-0000-0000-000064690000}"/>
    <cellStyle name="Header2 4 2 2 3 6 4 2 2" xfId="39856" xr:uid="{00000000-0005-0000-0000-000065690000}"/>
    <cellStyle name="Header2 4 2 2 3 6 4 3" xfId="25615" xr:uid="{00000000-0005-0000-0000-000066690000}"/>
    <cellStyle name="Header2 4 2 2 3 6 4 4" xfId="34705" xr:uid="{00000000-0005-0000-0000-000067690000}"/>
    <cellStyle name="Header2 4 2 2 3 6 5" xfId="20941" xr:uid="{00000000-0005-0000-0000-000068690000}"/>
    <cellStyle name="Header2 4 2 2 3 6 5 2" xfId="32758" xr:uid="{00000000-0005-0000-0000-000069690000}"/>
    <cellStyle name="Header2 4 2 2 3 6 5 2 2" xfId="42757" xr:uid="{00000000-0005-0000-0000-00006A690000}"/>
    <cellStyle name="Header2 4 2 2 3 6 5 3" xfId="37606" xr:uid="{00000000-0005-0000-0000-00006B690000}"/>
    <cellStyle name="Header2 4 2 2 3 6 6" xfId="28133" xr:uid="{00000000-0005-0000-0000-00006C690000}"/>
    <cellStyle name="Header2 4 2 2 3 6 6 2" xfId="38132" xr:uid="{00000000-0005-0000-0000-00006D690000}"/>
    <cellStyle name="Header2 4 2 2 3 6 7" xfId="22218" xr:uid="{00000000-0005-0000-0000-00006E690000}"/>
    <cellStyle name="Header2 4 2 2 3 7" xfId="15870" xr:uid="{00000000-0005-0000-0000-00006F690000}"/>
    <cellStyle name="Header2 4 2 2 3 7 2" xfId="27687" xr:uid="{00000000-0005-0000-0000-000070690000}"/>
    <cellStyle name="Header2 4 2 2 3 7 2 2" xfId="37686" xr:uid="{00000000-0005-0000-0000-000071690000}"/>
    <cellStyle name="Header2 4 2 2 3 7 3" xfId="23748" xr:uid="{00000000-0005-0000-0000-000072690000}"/>
    <cellStyle name="Header2 4 2 2 3 7 4" xfId="32838" xr:uid="{00000000-0005-0000-0000-000073690000}"/>
    <cellStyle name="Header2 4 2 2 3 8" xfId="16534" xr:uid="{00000000-0005-0000-0000-000074690000}"/>
    <cellStyle name="Header2 4 2 2 3 8 2" xfId="28351" xr:uid="{00000000-0005-0000-0000-000075690000}"/>
    <cellStyle name="Header2 4 2 2 3 8 2 2" xfId="38350" xr:uid="{00000000-0005-0000-0000-000076690000}"/>
    <cellStyle name="Header2 4 2 2 3 8 3" xfId="24109" xr:uid="{00000000-0005-0000-0000-000077690000}"/>
    <cellStyle name="Header2 4 2 2 3 8 4" xfId="33199" xr:uid="{00000000-0005-0000-0000-000078690000}"/>
    <cellStyle name="Header2 4 2 2 3 9" xfId="17002" xr:uid="{00000000-0005-0000-0000-000079690000}"/>
    <cellStyle name="Header2 4 2 2 3 9 2" xfId="28819" xr:uid="{00000000-0005-0000-0000-00007A690000}"/>
    <cellStyle name="Header2 4 2 2 3 9 2 2" xfId="38818" xr:uid="{00000000-0005-0000-0000-00007B690000}"/>
    <cellStyle name="Header2 4 2 2 3 9 3" xfId="24577" xr:uid="{00000000-0005-0000-0000-00007C690000}"/>
    <cellStyle name="Header2 4 2 2 3 9 4" xfId="33667" xr:uid="{00000000-0005-0000-0000-00007D690000}"/>
    <cellStyle name="Header2 4 2 2 4" xfId="7932" xr:uid="{00000000-0005-0000-0000-00007E690000}"/>
    <cellStyle name="Header2 4 2 2 4 10" xfId="18678" xr:uid="{00000000-0005-0000-0000-00007F690000}"/>
    <cellStyle name="Header2 4 2 2 4 10 2" xfId="30495" xr:uid="{00000000-0005-0000-0000-000080690000}"/>
    <cellStyle name="Header2 4 2 2 4 10 2 2" xfId="40494" xr:uid="{00000000-0005-0000-0000-000081690000}"/>
    <cellStyle name="Header2 4 2 2 4 10 3" xfId="26153" xr:uid="{00000000-0005-0000-0000-000082690000}"/>
    <cellStyle name="Header2 4 2 2 4 10 4" xfId="35343" xr:uid="{00000000-0005-0000-0000-000083690000}"/>
    <cellStyle name="Header2 4 2 2 4 11" xfId="20287" xr:uid="{00000000-0005-0000-0000-000084690000}"/>
    <cellStyle name="Header2 4 2 2 4 11 2" xfId="32104" xr:uid="{00000000-0005-0000-0000-000085690000}"/>
    <cellStyle name="Header2 4 2 2 4 11 2 2" xfId="42103" xr:uid="{00000000-0005-0000-0000-000086690000}"/>
    <cellStyle name="Header2 4 2 2 4 11 3" xfId="36952" xr:uid="{00000000-0005-0000-0000-000087690000}"/>
    <cellStyle name="Header2 4 2 2 4 12" xfId="23170" xr:uid="{00000000-0005-0000-0000-000088690000}"/>
    <cellStyle name="Header2 4 2 2 4 12 2" xfId="21251" xr:uid="{00000000-0005-0000-0000-000089690000}"/>
    <cellStyle name="Header2 4 2 2 4 13" xfId="22564" xr:uid="{00000000-0005-0000-0000-00008A690000}"/>
    <cellStyle name="Header2 4 2 2 4 2" xfId="15739" xr:uid="{00000000-0005-0000-0000-00008B690000}"/>
    <cellStyle name="Header2 4 2 2 4 2 2" xfId="19054" xr:uid="{00000000-0005-0000-0000-00008C690000}"/>
    <cellStyle name="Header2 4 2 2 4 2 2 2" xfId="30871" xr:uid="{00000000-0005-0000-0000-00008D690000}"/>
    <cellStyle name="Header2 4 2 2 4 2 2 2 2" xfId="40870" xr:uid="{00000000-0005-0000-0000-00008E690000}"/>
    <cellStyle name="Header2 4 2 2 4 2 2 3" xfId="26529" xr:uid="{00000000-0005-0000-0000-00008F690000}"/>
    <cellStyle name="Header2 4 2 2 4 2 2 4" xfId="35719" xr:uid="{00000000-0005-0000-0000-000090690000}"/>
    <cellStyle name="Header2 4 2 2 4 2 3" xfId="19660" xr:uid="{00000000-0005-0000-0000-000091690000}"/>
    <cellStyle name="Header2 4 2 2 4 2 3 2" xfId="31477" xr:uid="{00000000-0005-0000-0000-000092690000}"/>
    <cellStyle name="Header2 4 2 2 4 2 3 2 2" xfId="41476" xr:uid="{00000000-0005-0000-0000-000093690000}"/>
    <cellStyle name="Header2 4 2 2 4 2 3 3" xfId="27135" xr:uid="{00000000-0005-0000-0000-000094690000}"/>
    <cellStyle name="Header2 4 2 2 4 2 3 4" xfId="36325" xr:uid="{00000000-0005-0000-0000-000095690000}"/>
    <cellStyle name="Header2 4 2 2 4 2 4" xfId="18006" xr:uid="{00000000-0005-0000-0000-000096690000}"/>
    <cellStyle name="Header2 4 2 2 4 2 4 2" xfId="29823" xr:uid="{00000000-0005-0000-0000-000097690000}"/>
    <cellStyle name="Header2 4 2 2 4 2 4 2 2" xfId="39822" xr:uid="{00000000-0005-0000-0000-000098690000}"/>
    <cellStyle name="Header2 4 2 2 4 2 4 3" xfId="25581" xr:uid="{00000000-0005-0000-0000-000099690000}"/>
    <cellStyle name="Header2 4 2 2 4 2 4 4" xfId="34671" xr:uid="{00000000-0005-0000-0000-00009A690000}"/>
    <cellStyle name="Header2 4 2 2 4 2 5" xfId="20469" xr:uid="{00000000-0005-0000-0000-00009B690000}"/>
    <cellStyle name="Header2 4 2 2 4 2 5 2" xfId="32286" xr:uid="{00000000-0005-0000-0000-00009C690000}"/>
    <cellStyle name="Header2 4 2 2 4 2 5 2 2" xfId="42285" xr:uid="{00000000-0005-0000-0000-00009D690000}"/>
    <cellStyle name="Header2 4 2 2 4 2 5 3" xfId="37134" xr:uid="{00000000-0005-0000-0000-00009E690000}"/>
    <cellStyle name="Header2 4 2 2 4 2 6" xfId="23617" xr:uid="{00000000-0005-0000-0000-00009F690000}"/>
    <cellStyle name="Header2 4 2 2 4 2 6 2" xfId="21000" xr:uid="{00000000-0005-0000-0000-0000A0690000}"/>
    <cellStyle name="Header2 4 2 2 4 2 7" xfId="22818" xr:uid="{00000000-0005-0000-0000-0000A1690000}"/>
    <cellStyle name="Header2 4 2 2 4 2 7 2" xfId="21405" xr:uid="{00000000-0005-0000-0000-0000A2690000}"/>
    <cellStyle name="Header2 4 2 2 4 2 8" xfId="21681" xr:uid="{00000000-0005-0000-0000-0000A3690000}"/>
    <cellStyle name="Header2 4 2 2 4 3" xfId="16320" xr:uid="{00000000-0005-0000-0000-0000A4690000}"/>
    <cellStyle name="Header2 4 2 2 4 3 2" xfId="19354" xr:uid="{00000000-0005-0000-0000-0000A5690000}"/>
    <cellStyle name="Header2 4 2 2 4 3 2 2" xfId="31171" xr:uid="{00000000-0005-0000-0000-0000A6690000}"/>
    <cellStyle name="Header2 4 2 2 4 3 2 2 2" xfId="41170" xr:uid="{00000000-0005-0000-0000-0000A7690000}"/>
    <cellStyle name="Header2 4 2 2 4 3 2 3" xfId="26829" xr:uid="{00000000-0005-0000-0000-0000A8690000}"/>
    <cellStyle name="Header2 4 2 2 4 3 2 4" xfId="36019" xr:uid="{00000000-0005-0000-0000-0000A9690000}"/>
    <cellStyle name="Header2 4 2 2 4 3 3" xfId="19960" xr:uid="{00000000-0005-0000-0000-0000AA690000}"/>
    <cellStyle name="Header2 4 2 2 4 3 3 2" xfId="31777" xr:uid="{00000000-0005-0000-0000-0000AB690000}"/>
    <cellStyle name="Header2 4 2 2 4 3 3 2 2" xfId="41776" xr:uid="{00000000-0005-0000-0000-0000AC690000}"/>
    <cellStyle name="Header2 4 2 2 4 3 3 3" xfId="27435" xr:uid="{00000000-0005-0000-0000-0000AD690000}"/>
    <cellStyle name="Header2 4 2 2 4 3 3 4" xfId="36625" xr:uid="{00000000-0005-0000-0000-0000AE690000}"/>
    <cellStyle name="Header2 4 2 2 4 3 4" xfId="18869" xr:uid="{00000000-0005-0000-0000-0000AF690000}"/>
    <cellStyle name="Header2 4 2 2 4 3 4 2" xfId="30686" xr:uid="{00000000-0005-0000-0000-0000B0690000}"/>
    <cellStyle name="Header2 4 2 2 4 3 4 2 2" xfId="40685" xr:uid="{00000000-0005-0000-0000-0000B1690000}"/>
    <cellStyle name="Header2 4 2 2 4 3 4 3" xfId="26344" xr:uid="{00000000-0005-0000-0000-0000B2690000}"/>
    <cellStyle name="Header2 4 2 2 4 3 4 4" xfId="35534" xr:uid="{00000000-0005-0000-0000-0000B3690000}"/>
    <cellStyle name="Header2 4 2 2 4 3 5" xfId="20769" xr:uid="{00000000-0005-0000-0000-0000B4690000}"/>
    <cellStyle name="Header2 4 2 2 4 3 5 2" xfId="32586" xr:uid="{00000000-0005-0000-0000-0000B5690000}"/>
    <cellStyle name="Header2 4 2 2 4 3 5 2 2" xfId="42585" xr:uid="{00000000-0005-0000-0000-0000B6690000}"/>
    <cellStyle name="Header2 4 2 2 4 3 5 3" xfId="37434" xr:uid="{00000000-0005-0000-0000-0000B7690000}"/>
    <cellStyle name="Header2 4 2 2 4 3 6" xfId="28137" xr:uid="{00000000-0005-0000-0000-0000B8690000}"/>
    <cellStyle name="Header2 4 2 2 4 3 6 2" xfId="38136" xr:uid="{00000000-0005-0000-0000-0000B9690000}"/>
    <cellStyle name="Header2 4 2 2 4 3 7" xfId="22278" xr:uid="{00000000-0005-0000-0000-0000BA690000}"/>
    <cellStyle name="Header2 4 2 2 4 4" xfId="16023" xr:uid="{00000000-0005-0000-0000-0000BB690000}"/>
    <cellStyle name="Header2 4 2 2 4 4 2" xfId="27840" xr:uid="{00000000-0005-0000-0000-0000BC690000}"/>
    <cellStyle name="Header2 4 2 2 4 4 2 2" xfId="37839" xr:uid="{00000000-0005-0000-0000-0000BD690000}"/>
    <cellStyle name="Header2 4 2 2 4 4 3" xfId="23901" xr:uid="{00000000-0005-0000-0000-0000BE690000}"/>
    <cellStyle name="Header2 4 2 2 4 4 4" xfId="32991" xr:uid="{00000000-0005-0000-0000-0000BF690000}"/>
    <cellStyle name="Header2 4 2 2 4 5" xfId="16530" xr:uid="{00000000-0005-0000-0000-0000C0690000}"/>
    <cellStyle name="Header2 4 2 2 4 5 2" xfId="28347" xr:uid="{00000000-0005-0000-0000-0000C1690000}"/>
    <cellStyle name="Header2 4 2 2 4 5 2 2" xfId="38346" xr:uid="{00000000-0005-0000-0000-0000C2690000}"/>
    <cellStyle name="Header2 4 2 2 4 5 3" xfId="24105" xr:uid="{00000000-0005-0000-0000-0000C3690000}"/>
    <cellStyle name="Header2 4 2 2 4 5 4" xfId="33195" xr:uid="{00000000-0005-0000-0000-0000C4690000}"/>
    <cellStyle name="Header2 4 2 2 4 6" xfId="16830" xr:uid="{00000000-0005-0000-0000-0000C5690000}"/>
    <cellStyle name="Header2 4 2 2 4 6 2" xfId="28647" xr:uid="{00000000-0005-0000-0000-0000C6690000}"/>
    <cellStyle name="Header2 4 2 2 4 6 2 2" xfId="38646" xr:uid="{00000000-0005-0000-0000-0000C7690000}"/>
    <cellStyle name="Header2 4 2 2 4 6 3" xfId="24405" xr:uid="{00000000-0005-0000-0000-0000C8690000}"/>
    <cellStyle name="Header2 4 2 2 4 6 4" xfId="33495" xr:uid="{00000000-0005-0000-0000-0000C9690000}"/>
    <cellStyle name="Header2 4 2 2 4 7" xfId="17254" xr:uid="{00000000-0005-0000-0000-0000CA690000}"/>
    <cellStyle name="Header2 4 2 2 4 7 2" xfId="29071" xr:uid="{00000000-0005-0000-0000-0000CB690000}"/>
    <cellStyle name="Header2 4 2 2 4 7 2 2" xfId="39070" xr:uid="{00000000-0005-0000-0000-0000CC690000}"/>
    <cellStyle name="Header2 4 2 2 4 7 3" xfId="24829" xr:uid="{00000000-0005-0000-0000-0000CD690000}"/>
    <cellStyle name="Header2 4 2 2 4 7 4" xfId="33919" xr:uid="{00000000-0005-0000-0000-0000CE690000}"/>
    <cellStyle name="Header2 4 2 2 4 8" xfId="17557" xr:uid="{00000000-0005-0000-0000-0000CF690000}"/>
    <cellStyle name="Header2 4 2 2 4 8 2" xfId="29374" xr:uid="{00000000-0005-0000-0000-0000D0690000}"/>
    <cellStyle name="Header2 4 2 2 4 8 2 2" xfId="39373" xr:uid="{00000000-0005-0000-0000-0000D1690000}"/>
    <cellStyle name="Header2 4 2 2 4 8 3" xfId="25132" xr:uid="{00000000-0005-0000-0000-0000D2690000}"/>
    <cellStyle name="Header2 4 2 2 4 8 4" xfId="34222" xr:uid="{00000000-0005-0000-0000-0000D3690000}"/>
    <cellStyle name="Header2 4 2 2 4 9" xfId="18378" xr:uid="{00000000-0005-0000-0000-0000D4690000}"/>
    <cellStyle name="Header2 4 2 2 4 9 2" xfId="30195" xr:uid="{00000000-0005-0000-0000-0000D5690000}"/>
    <cellStyle name="Header2 4 2 2 4 9 2 2" xfId="40194" xr:uid="{00000000-0005-0000-0000-0000D6690000}"/>
    <cellStyle name="Header2 4 2 2 4 9 3" xfId="25853" xr:uid="{00000000-0005-0000-0000-0000D7690000}"/>
    <cellStyle name="Header2 4 2 2 4 9 4" xfId="35043" xr:uid="{00000000-0005-0000-0000-0000D8690000}"/>
    <cellStyle name="Header2 4 2 2 5" xfId="15730" xr:uid="{00000000-0005-0000-0000-0000D9690000}"/>
    <cellStyle name="Header2 4 2 2 5 2" xfId="19063" xr:uid="{00000000-0005-0000-0000-0000DA690000}"/>
    <cellStyle name="Header2 4 2 2 5 2 2" xfId="30880" xr:uid="{00000000-0005-0000-0000-0000DB690000}"/>
    <cellStyle name="Header2 4 2 2 5 2 2 2" xfId="40879" xr:uid="{00000000-0005-0000-0000-0000DC690000}"/>
    <cellStyle name="Header2 4 2 2 5 2 3" xfId="26538" xr:uid="{00000000-0005-0000-0000-0000DD690000}"/>
    <cellStyle name="Header2 4 2 2 5 2 4" xfId="35728" xr:uid="{00000000-0005-0000-0000-0000DE690000}"/>
    <cellStyle name="Header2 4 2 2 5 3" xfId="19669" xr:uid="{00000000-0005-0000-0000-0000DF690000}"/>
    <cellStyle name="Header2 4 2 2 5 3 2" xfId="31486" xr:uid="{00000000-0005-0000-0000-0000E0690000}"/>
    <cellStyle name="Header2 4 2 2 5 3 2 2" xfId="41485" xr:uid="{00000000-0005-0000-0000-0000E1690000}"/>
    <cellStyle name="Header2 4 2 2 5 3 3" xfId="27144" xr:uid="{00000000-0005-0000-0000-0000E2690000}"/>
    <cellStyle name="Header2 4 2 2 5 3 4" xfId="36334" xr:uid="{00000000-0005-0000-0000-0000E3690000}"/>
    <cellStyle name="Header2 4 2 2 5 4" xfId="18163" xr:uid="{00000000-0005-0000-0000-0000E4690000}"/>
    <cellStyle name="Header2 4 2 2 5 4 2" xfId="29980" xr:uid="{00000000-0005-0000-0000-0000E5690000}"/>
    <cellStyle name="Header2 4 2 2 5 4 2 2" xfId="39979" xr:uid="{00000000-0005-0000-0000-0000E6690000}"/>
    <cellStyle name="Header2 4 2 2 5 4 3" xfId="25738" xr:uid="{00000000-0005-0000-0000-0000E7690000}"/>
    <cellStyle name="Header2 4 2 2 5 4 4" xfId="34828" xr:uid="{00000000-0005-0000-0000-0000E8690000}"/>
    <cellStyle name="Header2 4 2 2 5 5" xfId="20478" xr:uid="{00000000-0005-0000-0000-0000E9690000}"/>
    <cellStyle name="Header2 4 2 2 5 5 2" xfId="32295" xr:uid="{00000000-0005-0000-0000-0000EA690000}"/>
    <cellStyle name="Header2 4 2 2 5 5 2 2" xfId="42294" xr:uid="{00000000-0005-0000-0000-0000EB690000}"/>
    <cellStyle name="Header2 4 2 2 5 5 3" xfId="37143" xr:uid="{00000000-0005-0000-0000-0000EC690000}"/>
    <cellStyle name="Header2 4 2 2 5 6" xfId="23608" xr:uid="{00000000-0005-0000-0000-0000ED690000}"/>
    <cellStyle name="Header2 4 2 2 5 6 2" xfId="21808" xr:uid="{00000000-0005-0000-0000-0000EE690000}"/>
    <cellStyle name="Header2 4 2 2 5 7" xfId="22972" xr:uid="{00000000-0005-0000-0000-0000EF690000}"/>
    <cellStyle name="Header2 4 2 2 5 7 2" xfId="22122" xr:uid="{00000000-0005-0000-0000-0000F0690000}"/>
    <cellStyle name="Header2 4 2 2 5 8" xfId="21673" xr:uid="{00000000-0005-0000-0000-0000F1690000}"/>
    <cellStyle name="Header2 4 2 2 6" xfId="16311" xr:uid="{00000000-0005-0000-0000-0000F2690000}"/>
    <cellStyle name="Header2 4 2 2 6 2" xfId="19362" xr:uid="{00000000-0005-0000-0000-0000F3690000}"/>
    <cellStyle name="Header2 4 2 2 6 2 2" xfId="31179" xr:uid="{00000000-0005-0000-0000-0000F4690000}"/>
    <cellStyle name="Header2 4 2 2 6 2 2 2" xfId="41178" xr:uid="{00000000-0005-0000-0000-0000F5690000}"/>
    <cellStyle name="Header2 4 2 2 6 2 3" xfId="26837" xr:uid="{00000000-0005-0000-0000-0000F6690000}"/>
    <cellStyle name="Header2 4 2 2 6 2 4" xfId="36027" xr:uid="{00000000-0005-0000-0000-0000F7690000}"/>
    <cellStyle name="Header2 4 2 2 6 3" xfId="19968" xr:uid="{00000000-0005-0000-0000-0000F8690000}"/>
    <cellStyle name="Header2 4 2 2 6 3 2" xfId="31785" xr:uid="{00000000-0005-0000-0000-0000F9690000}"/>
    <cellStyle name="Header2 4 2 2 6 3 2 2" xfId="41784" xr:uid="{00000000-0005-0000-0000-0000FA690000}"/>
    <cellStyle name="Header2 4 2 2 6 3 3" xfId="27443" xr:uid="{00000000-0005-0000-0000-0000FB690000}"/>
    <cellStyle name="Header2 4 2 2 6 3 4" xfId="36633" xr:uid="{00000000-0005-0000-0000-0000FC690000}"/>
    <cellStyle name="Header2 4 2 2 6 4" xfId="17787" xr:uid="{00000000-0005-0000-0000-0000FD690000}"/>
    <cellStyle name="Header2 4 2 2 6 4 2" xfId="29604" xr:uid="{00000000-0005-0000-0000-0000FE690000}"/>
    <cellStyle name="Header2 4 2 2 6 4 2 2" xfId="39603" xr:uid="{00000000-0005-0000-0000-0000FF690000}"/>
    <cellStyle name="Header2 4 2 2 6 4 3" xfId="25362" xr:uid="{00000000-0005-0000-0000-0000006A0000}"/>
    <cellStyle name="Header2 4 2 2 6 4 4" xfId="34452" xr:uid="{00000000-0005-0000-0000-0000016A0000}"/>
    <cellStyle name="Header2 4 2 2 6 5" xfId="20777" xr:uid="{00000000-0005-0000-0000-0000026A0000}"/>
    <cellStyle name="Header2 4 2 2 6 5 2" xfId="32594" xr:uid="{00000000-0005-0000-0000-0000036A0000}"/>
    <cellStyle name="Header2 4 2 2 6 5 2 2" xfId="42593" xr:uid="{00000000-0005-0000-0000-0000046A0000}"/>
    <cellStyle name="Header2 4 2 2 6 5 3" xfId="37442" xr:uid="{00000000-0005-0000-0000-0000056A0000}"/>
    <cellStyle name="Header2 4 2 2 6 6" xfId="28128" xr:uid="{00000000-0005-0000-0000-0000066A0000}"/>
    <cellStyle name="Header2 4 2 2 6 6 2" xfId="38127" xr:uid="{00000000-0005-0000-0000-0000076A0000}"/>
    <cellStyle name="Header2 4 2 2 6 7" xfId="22275" xr:uid="{00000000-0005-0000-0000-0000086A0000}"/>
    <cellStyle name="Header2 4 2 2 7" xfId="16016" xr:uid="{00000000-0005-0000-0000-0000096A0000}"/>
    <cellStyle name="Header2 4 2 2 7 2" xfId="27833" xr:uid="{00000000-0005-0000-0000-00000A6A0000}"/>
    <cellStyle name="Header2 4 2 2 7 2 2" xfId="37832" xr:uid="{00000000-0005-0000-0000-00000B6A0000}"/>
    <cellStyle name="Header2 4 2 2 7 3" xfId="23894" xr:uid="{00000000-0005-0000-0000-00000C6A0000}"/>
    <cellStyle name="Header2 4 2 2 7 4" xfId="32984" xr:uid="{00000000-0005-0000-0000-00000D6A0000}"/>
    <cellStyle name="Header2 4 2 2 8" xfId="16539" xr:uid="{00000000-0005-0000-0000-00000E6A0000}"/>
    <cellStyle name="Header2 4 2 2 8 2" xfId="28356" xr:uid="{00000000-0005-0000-0000-00000F6A0000}"/>
    <cellStyle name="Header2 4 2 2 8 2 2" xfId="38355" xr:uid="{00000000-0005-0000-0000-0000106A0000}"/>
    <cellStyle name="Header2 4 2 2 8 3" xfId="24114" xr:uid="{00000000-0005-0000-0000-0000116A0000}"/>
    <cellStyle name="Header2 4 2 2 8 4" xfId="33204" xr:uid="{00000000-0005-0000-0000-0000126A0000}"/>
    <cellStyle name="Header2 4 2 2 9" xfId="16838" xr:uid="{00000000-0005-0000-0000-0000136A0000}"/>
    <cellStyle name="Header2 4 2 2 9 2" xfId="28655" xr:uid="{00000000-0005-0000-0000-0000146A0000}"/>
    <cellStyle name="Header2 4 2 2 9 2 2" xfId="38654" xr:uid="{00000000-0005-0000-0000-0000156A0000}"/>
    <cellStyle name="Header2 4 2 2 9 3" xfId="24413" xr:uid="{00000000-0005-0000-0000-0000166A0000}"/>
    <cellStyle name="Header2 4 2 2 9 4" xfId="33503" xr:uid="{00000000-0005-0000-0000-0000176A0000}"/>
    <cellStyle name="Header2 4 2 3" xfId="7933" xr:uid="{00000000-0005-0000-0000-0000186A0000}"/>
    <cellStyle name="Header2 4 2 3 10" xfId="17255" xr:uid="{00000000-0005-0000-0000-0000196A0000}"/>
    <cellStyle name="Header2 4 2 3 10 2" xfId="29072" xr:uid="{00000000-0005-0000-0000-00001A6A0000}"/>
    <cellStyle name="Header2 4 2 3 10 2 2" xfId="39071" xr:uid="{00000000-0005-0000-0000-00001B6A0000}"/>
    <cellStyle name="Header2 4 2 3 10 3" xfId="24830" xr:uid="{00000000-0005-0000-0000-00001C6A0000}"/>
    <cellStyle name="Header2 4 2 3 10 4" xfId="33920" xr:uid="{00000000-0005-0000-0000-00001D6A0000}"/>
    <cellStyle name="Header2 4 2 3 11" xfId="17558" xr:uid="{00000000-0005-0000-0000-00001E6A0000}"/>
    <cellStyle name="Header2 4 2 3 11 2" xfId="29375" xr:uid="{00000000-0005-0000-0000-00001F6A0000}"/>
    <cellStyle name="Header2 4 2 3 11 2 2" xfId="39374" xr:uid="{00000000-0005-0000-0000-0000206A0000}"/>
    <cellStyle name="Header2 4 2 3 11 3" xfId="25133" xr:uid="{00000000-0005-0000-0000-0000216A0000}"/>
    <cellStyle name="Header2 4 2 3 11 4" xfId="34223" xr:uid="{00000000-0005-0000-0000-0000226A0000}"/>
    <cellStyle name="Header2 4 2 3 12" xfId="18377" xr:uid="{00000000-0005-0000-0000-0000236A0000}"/>
    <cellStyle name="Header2 4 2 3 12 2" xfId="30194" xr:uid="{00000000-0005-0000-0000-0000246A0000}"/>
    <cellStyle name="Header2 4 2 3 12 2 2" xfId="40193" xr:uid="{00000000-0005-0000-0000-0000256A0000}"/>
    <cellStyle name="Header2 4 2 3 12 3" xfId="25852" xr:uid="{00000000-0005-0000-0000-0000266A0000}"/>
    <cellStyle name="Header2 4 2 3 12 4" xfId="35042" xr:uid="{00000000-0005-0000-0000-0000276A0000}"/>
    <cellStyle name="Header2 4 2 3 13" xfId="18677" xr:uid="{00000000-0005-0000-0000-0000286A0000}"/>
    <cellStyle name="Header2 4 2 3 13 2" xfId="30494" xr:uid="{00000000-0005-0000-0000-0000296A0000}"/>
    <cellStyle name="Header2 4 2 3 13 2 2" xfId="40493" xr:uid="{00000000-0005-0000-0000-00002A6A0000}"/>
    <cellStyle name="Header2 4 2 3 13 3" xfId="26152" xr:uid="{00000000-0005-0000-0000-00002B6A0000}"/>
    <cellStyle name="Header2 4 2 3 13 4" xfId="35342" xr:uid="{00000000-0005-0000-0000-00002C6A0000}"/>
    <cellStyle name="Header2 4 2 3 14" xfId="18274" xr:uid="{00000000-0005-0000-0000-00002D6A0000}"/>
    <cellStyle name="Header2 4 2 3 14 2" xfId="30091" xr:uid="{00000000-0005-0000-0000-00002E6A0000}"/>
    <cellStyle name="Header2 4 2 3 14 2 2" xfId="40090" xr:uid="{00000000-0005-0000-0000-00002F6A0000}"/>
    <cellStyle name="Header2 4 2 3 14 3" xfId="34939" xr:uid="{00000000-0005-0000-0000-0000306A0000}"/>
    <cellStyle name="Header2 4 2 3 15" xfId="23169" xr:uid="{00000000-0005-0000-0000-0000316A0000}"/>
    <cellStyle name="Header2 4 2 3 15 2" xfId="22001" xr:uid="{00000000-0005-0000-0000-0000326A0000}"/>
    <cellStyle name="Header2 4 2 3 16" xfId="22563" xr:uid="{00000000-0005-0000-0000-0000336A0000}"/>
    <cellStyle name="Header2 4 2 3 2" xfId="7934" xr:uid="{00000000-0005-0000-0000-0000346A0000}"/>
    <cellStyle name="Header2 4 2 3 2 10" xfId="18676" xr:uid="{00000000-0005-0000-0000-0000356A0000}"/>
    <cellStyle name="Header2 4 2 3 2 10 2" xfId="30493" xr:uid="{00000000-0005-0000-0000-0000366A0000}"/>
    <cellStyle name="Header2 4 2 3 2 10 2 2" xfId="40492" xr:uid="{00000000-0005-0000-0000-0000376A0000}"/>
    <cellStyle name="Header2 4 2 3 2 10 3" xfId="26151" xr:uid="{00000000-0005-0000-0000-0000386A0000}"/>
    <cellStyle name="Header2 4 2 3 2 10 4" xfId="35341" xr:uid="{00000000-0005-0000-0000-0000396A0000}"/>
    <cellStyle name="Header2 4 2 3 2 11" xfId="20185" xr:uid="{00000000-0005-0000-0000-00003A6A0000}"/>
    <cellStyle name="Header2 4 2 3 2 11 2" xfId="32002" xr:uid="{00000000-0005-0000-0000-00003B6A0000}"/>
    <cellStyle name="Header2 4 2 3 2 11 2 2" xfId="42001" xr:uid="{00000000-0005-0000-0000-00003C6A0000}"/>
    <cellStyle name="Header2 4 2 3 2 11 3" xfId="36850" xr:uid="{00000000-0005-0000-0000-00003D6A0000}"/>
    <cellStyle name="Header2 4 2 3 2 12" xfId="23168" xr:uid="{00000000-0005-0000-0000-00003E6A0000}"/>
    <cellStyle name="Header2 4 2 3 2 12 2" xfId="21252" xr:uid="{00000000-0005-0000-0000-00003F6A0000}"/>
    <cellStyle name="Header2 4 2 3 2 13" xfId="22562" xr:uid="{00000000-0005-0000-0000-0000406A0000}"/>
    <cellStyle name="Header2 4 2 3 2 2" xfId="15741" xr:uid="{00000000-0005-0000-0000-0000416A0000}"/>
    <cellStyle name="Header2 4 2 3 2 2 2" xfId="19052" xr:uid="{00000000-0005-0000-0000-0000426A0000}"/>
    <cellStyle name="Header2 4 2 3 2 2 2 2" xfId="30869" xr:uid="{00000000-0005-0000-0000-0000436A0000}"/>
    <cellStyle name="Header2 4 2 3 2 2 2 2 2" xfId="40868" xr:uid="{00000000-0005-0000-0000-0000446A0000}"/>
    <cellStyle name="Header2 4 2 3 2 2 2 3" xfId="26527" xr:uid="{00000000-0005-0000-0000-0000456A0000}"/>
    <cellStyle name="Header2 4 2 3 2 2 2 4" xfId="35717" xr:uid="{00000000-0005-0000-0000-0000466A0000}"/>
    <cellStyle name="Header2 4 2 3 2 2 3" xfId="19658" xr:uid="{00000000-0005-0000-0000-0000476A0000}"/>
    <cellStyle name="Header2 4 2 3 2 2 3 2" xfId="31475" xr:uid="{00000000-0005-0000-0000-0000486A0000}"/>
    <cellStyle name="Header2 4 2 3 2 2 3 2 2" xfId="41474" xr:uid="{00000000-0005-0000-0000-0000496A0000}"/>
    <cellStyle name="Header2 4 2 3 2 2 3 3" xfId="27133" xr:uid="{00000000-0005-0000-0000-00004A6A0000}"/>
    <cellStyle name="Header2 4 2 3 2 2 3 4" xfId="36323" xr:uid="{00000000-0005-0000-0000-00004B6A0000}"/>
    <cellStyle name="Header2 4 2 3 2 2 4" xfId="18007" xr:uid="{00000000-0005-0000-0000-00004C6A0000}"/>
    <cellStyle name="Header2 4 2 3 2 2 4 2" xfId="29824" xr:uid="{00000000-0005-0000-0000-00004D6A0000}"/>
    <cellStyle name="Header2 4 2 3 2 2 4 2 2" xfId="39823" xr:uid="{00000000-0005-0000-0000-00004E6A0000}"/>
    <cellStyle name="Header2 4 2 3 2 2 4 3" xfId="25582" xr:uid="{00000000-0005-0000-0000-00004F6A0000}"/>
    <cellStyle name="Header2 4 2 3 2 2 4 4" xfId="34672" xr:uid="{00000000-0005-0000-0000-0000506A0000}"/>
    <cellStyle name="Header2 4 2 3 2 2 5" xfId="20467" xr:uid="{00000000-0005-0000-0000-0000516A0000}"/>
    <cellStyle name="Header2 4 2 3 2 2 5 2" xfId="32284" xr:uid="{00000000-0005-0000-0000-0000526A0000}"/>
    <cellStyle name="Header2 4 2 3 2 2 5 2 2" xfId="42283" xr:uid="{00000000-0005-0000-0000-0000536A0000}"/>
    <cellStyle name="Header2 4 2 3 2 2 5 3" xfId="37132" xr:uid="{00000000-0005-0000-0000-0000546A0000}"/>
    <cellStyle name="Header2 4 2 3 2 2 6" xfId="23619" xr:uid="{00000000-0005-0000-0000-0000556A0000}"/>
    <cellStyle name="Header2 4 2 3 2 2 6 2" xfId="20999" xr:uid="{00000000-0005-0000-0000-0000566A0000}"/>
    <cellStyle name="Header2 4 2 3 2 2 7" xfId="22817" xr:uid="{00000000-0005-0000-0000-0000576A0000}"/>
    <cellStyle name="Header2 4 2 3 2 2 7 2" xfId="22198" xr:uid="{00000000-0005-0000-0000-0000586A0000}"/>
    <cellStyle name="Header2 4 2 3 2 2 8" xfId="21683" xr:uid="{00000000-0005-0000-0000-0000596A0000}"/>
    <cellStyle name="Header2 4 2 3 2 3" xfId="16322" xr:uid="{00000000-0005-0000-0000-00005A6A0000}"/>
    <cellStyle name="Header2 4 2 3 2 3 2" xfId="19352" xr:uid="{00000000-0005-0000-0000-00005B6A0000}"/>
    <cellStyle name="Header2 4 2 3 2 3 2 2" xfId="31169" xr:uid="{00000000-0005-0000-0000-00005C6A0000}"/>
    <cellStyle name="Header2 4 2 3 2 3 2 2 2" xfId="41168" xr:uid="{00000000-0005-0000-0000-00005D6A0000}"/>
    <cellStyle name="Header2 4 2 3 2 3 2 3" xfId="26827" xr:uid="{00000000-0005-0000-0000-00005E6A0000}"/>
    <cellStyle name="Header2 4 2 3 2 3 2 4" xfId="36017" xr:uid="{00000000-0005-0000-0000-00005F6A0000}"/>
    <cellStyle name="Header2 4 2 3 2 3 3" xfId="19958" xr:uid="{00000000-0005-0000-0000-0000606A0000}"/>
    <cellStyle name="Header2 4 2 3 2 3 3 2" xfId="31775" xr:uid="{00000000-0005-0000-0000-0000616A0000}"/>
    <cellStyle name="Header2 4 2 3 2 3 3 2 2" xfId="41774" xr:uid="{00000000-0005-0000-0000-0000626A0000}"/>
    <cellStyle name="Header2 4 2 3 2 3 3 3" xfId="27433" xr:uid="{00000000-0005-0000-0000-0000636A0000}"/>
    <cellStyle name="Header2 4 2 3 2 3 3 4" xfId="36623" xr:uid="{00000000-0005-0000-0000-0000646A0000}"/>
    <cellStyle name="Header2 4 2 3 2 3 4" xfId="18103" xr:uid="{00000000-0005-0000-0000-0000656A0000}"/>
    <cellStyle name="Header2 4 2 3 2 3 4 2" xfId="29920" xr:uid="{00000000-0005-0000-0000-0000666A0000}"/>
    <cellStyle name="Header2 4 2 3 2 3 4 2 2" xfId="39919" xr:uid="{00000000-0005-0000-0000-0000676A0000}"/>
    <cellStyle name="Header2 4 2 3 2 3 4 3" xfId="25678" xr:uid="{00000000-0005-0000-0000-0000686A0000}"/>
    <cellStyle name="Header2 4 2 3 2 3 4 4" xfId="34768" xr:uid="{00000000-0005-0000-0000-0000696A0000}"/>
    <cellStyle name="Header2 4 2 3 2 3 5" xfId="20767" xr:uid="{00000000-0005-0000-0000-00006A6A0000}"/>
    <cellStyle name="Header2 4 2 3 2 3 5 2" xfId="32584" xr:uid="{00000000-0005-0000-0000-00006B6A0000}"/>
    <cellStyle name="Header2 4 2 3 2 3 5 2 2" xfId="42583" xr:uid="{00000000-0005-0000-0000-00006C6A0000}"/>
    <cellStyle name="Header2 4 2 3 2 3 5 3" xfId="37432" xr:uid="{00000000-0005-0000-0000-00006D6A0000}"/>
    <cellStyle name="Header2 4 2 3 2 3 6" xfId="28139" xr:uid="{00000000-0005-0000-0000-00006E6A0000}"/>
    <cellStyle name="Header2 4 2 3 2 3 6 2" xfId="38138" xr:uid="{00000000-0005-0000-0000-00006F6A0000}"/>
    <cellStyle name="Header2 4 2 3 2 3 7" xfId="22280" xr:uid="{00000000-0005-0000-0000-0000706A0000}"/>
    <cellStyle name="Header2 4 2 3 2 4" xfId="16025" xr:uid="{00000000-0005-0000-0000-0000716A0000}"/>
    <cellStyle name="Header2 4 2 3 2 4 2" xfId="27842" xr:uid="{00000000-0005-0000-0000-0000726A0000}"/>
    <cellStyle name="Header2 4 2 3 2 4 2 2" xfId="37841" xr:uid="{00000000-0005-0000-0000-0000736A0000}"/>
    <cellStyle name="Header2 4 2 3 2 4 3" xfId="23903" xr:uid="{00000000-0005-0000-0000-0000746A0000}"/>
    <cellStyle name="Header2 4 2 3 2 4 4" xfId="32993" xr:uid="{00000000-0005-0000-0000-0000756A0000}"/>
    <cellStyle name="Header2 4 2 3 2 5" xfId="16528" xr:uid="{00000000-0005-0000-0000-0000766A0000}"/>
    <cellStyle name="Header2 4 2 3 2 5 2" xfId="28345" xr:uid="{00000000-0005-0000-0000-0000776A0000}"/>
    <cellStyle name="Header2 4 2 3 2 5 2 2" xfId="38344" xr:uid="{00000000-0005-0000-0000-0000786A0000}"/>
    <cellStyle name="Header2 4 2 3 2 5 3" xfId="24103" xr:uid="{00000000-0005-0000-0000-0000796A0000}"/>
    <cellStyle name="Header2 4 2 3 2 5 4" xfId="33193" xr:uid="{00000000-0005-0000-0000-00007A6A0000}"/>
    <cellStyle name="Header2 4 2 3 2 6" xfId="16828" xr:uid="{00000000-0005-0000-0000-00007B6A0000}"/>
    <cellStyle name="Header2 4 2 3 2 6 2" xfId="28645" xr:uid="{00000000-0005-0000-0000-00007C6A0000}"/>
    <cellStyle name="Header2 4 2 3 2 6 2 2" xfId="38644" xr:uid="{00000000-0005-0000-0000-00007D6A0000}"/>
    <cellStyle name="Header2 4 2 3 2 6 3" xfId="24403" xr:uid="{00000000-0005-0000-0000-00007E6A0000}"/>
    <cellStyle name="Header2 4 2 3 2 6 4" xfId="33493" xr:uid="{00000000-0005-0000-0000-00007F6A0000}"/>
    <cellStyle name="Header2 4 2 3 2 7" xfId="17256" xr:uid="{00000000-0005-0000-0000-0000806A0000}"/>
    <cellStyle name="Header2 4 2 3 2 7 2" xfId="29073" xr:uid="{00000000-0005-0000-0000-0000816A0000}"/>
    <cellStyle name="Header2 4 2 3 2 7 2 2" xfId="39072" xr:uid="{00000000-0005-0000-0000-0000826A0000}"/>
    <cellStyle name="Header2 4 2 3 2 7 3" xfId="24831" xr:uid="{00000000-0005-0000-0000-0000836A0000}"/>
    <cellStyle name="Header2 4 2 3 2 7 4" xfId="33921" xr:uid="{00000000-0005-0000-0000-0000846A0000}"/>
    <cellStyle name="Header2 4 2 3 2 8" xfId="17559" xr:uid="{00000000-0005-0000-0000-0000856A0000}"/>
    <cellStyle name="Header2 4 2 3 2 8 2" xfId="29376" xr:uid="{00000000-0005-0000-0000-0000866A0000}"/>
    <cellStyle name="Header2 4 2 3 2 8 2 2" xfId="39375" xr:uid="{00000000-0005-0000-0000-0000876A0000}"/>
    <cellStyle name="Header2 4 2 3 2 8 3" xfId="25134" xr:uid="{00000000-0005-0000-0000-0000886A0000}"/>
    <cellStyle name="Header2 4 2 3 2 8 4" xfId="34224" xr:uid="{00000000-0005-0000-0000-0000896A0000}"/>
    <cellStyle name="Header2 4 2 3 2 9" xfId="18376" xr:uid="{00000000-0005-0000-0000-00008A6A0000}"/>
    <cellStyle name="Header2 4 2 3 2 9 2" xfId="30193" xr:uid="{00000000-0005-0000-0000-00008B6A0000}"/>
    <cellStyle name="Header2 4 2 3 2 9 2 2" xfId="40192" xr:uid="{00000000-0005-0000-0000-00008C6A0000}"/>
    <cellStyle name="Header2 4 2 3 2 9 3" xfId="25851" xr:uid="{00000000-0005-0000-0000-00008D6A0000}"/>
    <cellStyle name="Header2 4 2 3 2 9 4" xfId="35041" xr:uid="{00000000-0005-0000-0000-00008E6A0000}"/>
    <cellStyle name="Header2 4 2 3 3" xfId="7935" xr:uid="{00000000-0005-0000-0000-00008F6A0000}"/>
    <cellStyle name="Header2 4 2 3 3 10" xfId="18675" xr:uid="{00000000-0005-0000-0000-0000906A0000}"/>
    <cellStyle name="Header2 4 2 3 3 10 2" xfId="30492" xr:uid="{00000000-0005-0000-0000-0000916A0000}"/>
    <cellStyle name="Header2 4 2 3 3 10 2 2" xfId="40491" xr:uid="{00000000-0005-0000-0000-0000926A0000}"/>
    <cellStyle name="Header2 4 2 3 3 10 3" xfId="26150" xr:uid="{00000000-0005-0000-0000-0000936A0000}"/>
    <cellStyle name="Header2 4 2 3 3 10 4" xfId="35340" xr:uid="{00000000-0005-0000-0000-0000946A0000}"/>
    <cellStyle name="Header2 4 2 3 3 11" xfId="20286" xr:uid="{00000000-0005-0000-0000-0000956A0000}"/>
    <cellStyle name="Header2 4 2 3 3 11 2" xfId="32103" xr:uid="{00000000-0005-0000-0000-0000966A0000}"/>
    <cellStyle name="Header2 4 2 3 3 11 2 2" xfId="42102" xr:uid="{00000000-0005-0000-0000-0000976A0000}"/>
    <cellStyle name="Header2 4 2 3 3 11 3" xfId="36951" xr:uid="{00000000-0005-0000-0000-0000986A0000}"/>
    <cellStyle name="Header2 4 2 3 3 12" xfId="23167" xr:uid="{00000000-0005-0000-0000-0000996A0000}"/>
    <cellStyle name="Header2 4 2 3 3 12 2" xfId="22002" xr:uid="{00000000-0005-0000-0000-00009A6A0000}"/>
    <cellStyle name="Header2 4 2 3 3 13" xfId="22561" xr:uid="{00000000-0005-0000-0000-00009B6A0000}"/>
    <cellStyle name="Header2 4 2 3 3 2" xfId="15742" xr:uid="{00000000-0005-0000-0000-00009C6A0000}"/>
    <cellStyle name="Header2 4 2 3 3 2 2" xfId="19051" xr:uid="{00000000-0005-0000-0000-00009D6A0000}"/>
    <cellStyle name="Header2 4 2 3 3 2 2 2" xfId="30868" xr:uid="{00000000-0005-0000-0000-00009E6A0000}"/>
    <cellStyle name="Header2 4 2 3 3 2 2 2 2" xfId="40867" xr:uid="{00000000-0005-0000-0000-00009F6A0000}"/>
    <cellStyle name="Header2 4 2 3 3 2 2 3" xfId="26526" xr:uid="{00000000-0005-0000-0000-0000A06A0000}"/>
    <cellStyle name="Header2 4 2 3 3 2 2 4" xfId="35716" xr:uid="{00000000-0005-0000-0000-0000A16A0000}"/>
    <cellStyle name="Header2 4 2 3 3 2 3" xfId="19657" xr:uid="{00000000-0005-0000-0000-0000A26A0000}"/>
    <cellStyle name="Header2 4 2 3 3 2 3 2" xfId="31474" xr:uid="{00000000-0005-0000-0000-0000A36A0000}"/>
    <cellStyle name="Header2 4 2 3 3 2 3 2 2" xfId="41473" xr:uid="{00000000-0005-0000-0000-0000A46A0000}"/>
    <cellStyle name="Header2 4 2 3 3 2 3 3" xfId="27132" xr:uid="{00000000-0005-0000-0000-0000A56A0000}"/>
    <cellStyle name="Header2 4 2 3 3 2 3 4" xfId="36322" xr:uid="{00000000-0005-0000-0000-0000A66A0000}"/>
    <cellStyle name="Header2 4 2 3 3 2 4" xfId="18169" xr:uid="{00000000-0005-0000-0000-0000A76A0000}"/>
    <cellStyle name="Header2 4 2 3 3 2 4 2" xfId="29986" xr:uid="{00000000-0005-0000-0000-0000A86A0000}"/>
    <cellStyle name="Header2 4 2 3 3 2 4 2 2" xfId="39985" xr:uid="{00000000-0005-0000-0000-0000A96A0000}"/>
    <cellStyle name="Header2 4 2 3 3 2 4 3" xfId="25744" xr:uid="{00000000-0005-0000-0000-0000AA6A0000}"/>
    <cellStyle name="Header2 4 2 3 3 2 4 4" xfId="34834" xr:uid="{00000000-0005-0000-0000-0000AB6A0000}"/>
    <cellStyle name="Header2 4 2 3 3 2 5" xfId="20466" xr:uid="{00000000-0005-0000-0000-0000AC6A0000}"/>
    <cellStyle name="Header2 4 2 3 3 2 5 2" xfId="32283" xr:uid="{00000000-0005-0000-0000-0000AD6A0000}"/>
    <cellStyle name="Header2 4 2 3 3 2 5 2 2" xfId="42282" xr:uid="{00000000-0005-0000-0000-0000AE6A0000}"/>
    <cellStyle name="Header2 4 2 3 3 2 5 3" xfId="37131" xr:uid="{00000000-0005-0000-0000-0000AF6A0000}"/>
    <cellStyle name="Header2 4 2 3 3 2 6" xfId="23620" xr:uid="{00000000-0005-0000-0000-0000B06A0000}"/>
    <cellStyle name="Header2 4 2 3 3 2 6 2" xfId="20991" xr:uid="{00000000-0005-0000-0000-0000B16A0000}"/>
    <cellStyle name="Header2 4 2 3 3 2 7" xfId="22816" xr:uid="{00000000-0005-0000-0000-0000B26A0000}"/>
    <cellStyle name="Header2 4 2 3 3 2 7 2" xfId="21406" xr:uid="{00000000-0005-0000-0000-0000B36A0000}"/>
    <cellStyle name="Header2 4 2 3 3 2 8" xfId="21684" xr:uid="{00000000-0005-0000-0000-0000B46A0000}"/>
    <cellStyle name="Header2 4 2 3 3 3" xfId="16323" xr:uid="{00000000-0005-0000-0000-0000B56A0000}"/>
    <cellStyle name="Header2 4 2 3 3 3 2" xfId="19351" xr:uid="{00000000-0005-0000-0000-0000B66A0000}"/>
    <cellStyle name="Header2 4 2 3 3 3 2 2" xfId="31168" xr:uid="{00000000-0005-0000-0000-0000B76A0000}"/>
    <cellStyle name="Header2 4 2 3 3 3 2 2 2" xfId="41167" xr:uid="{00000000-0005-0000-0000-0000B86A0000}"/>
    <cellStyle name="Header2 4 2 3 3 3 2 3" xfId="26826" xr:uid="{00000000-0005-0000-0000-0000B96A0000}"/>
    <cellStyle name="Header2 4 2 3 3 3 2 4" xfId="36016" xr:uid="{00000000-0005-0000-0000-0000BA6A0000}"/>
    <cellStyle name="Header2 4 2 3 3 3 3" xfId="19957" xr:uid="{00000000-0005-0000-0000-0000BB6A0000}"/>
    <cellStyle name="Header2 4 2 3 3 3 3 2" xfId="31774" xr:uid="{00000000-0005-0000-0000-0000BC6A0000}"/>
    <cellStyle name="Header2 4 2 3 3 3 3 2 2" xfId="41773" xr:uid="{00000000-0005-0000-0000-0000BD6A0000}"/>
    <cellStyle name="Header2 4 2 3 3 3 3 3" xfId="27432" xr:uid="{00000000-0005-0000-0000-0000BE6A0000}"/>
    <cellStyle name="Header2 4 2 3 3 3 3 4" xfId="36622" xr:uid="{00000000-0005-0000-0000-0000BF6A0000}"/>
    <cellStyle name="Header2 4 2 3 3 3 4" xfId="17790" xr:uid="{00000000-0005-0000-0000-0000C06A0000}"/>
    <cellStyle name="Header2 4 2 3 3 3 4 2" xfId="29607" xr:uid="{00000000-0005-0000-0000-0000C16A0000}"/>
    <cellStyle name="Header2 4 2 3 3 3 4 2 2" xfId="39606" xr:uid="{00000000-0005-0000-0000-0000C26A0000}"/>
    <cellStyle name="Header2 4 2 3 3 3 4 3" xfId="25365" xr:uid="{00000000-0005-0000-0000-0000C36A0000}"/>
    <cellStyle name="Header2 4 2 3 3 3 4 4" xfId="34455" xr:uid="{00000000-0005-0000-0000-0000C46A0000}"/>
    <cellStyle name="Header2 4 2 3 3 3 5" xfId="20766" xr:uid="{00000000-0005-0000-0000-0000C56A0000}"/>
    <cellStyle name="Header2 4 2 3 3 3 5 2" xfId="32583" xr:uid="{00000000-0005-0000-0000-0000C66A0000}"/>
    <cellStyle name="Header2 4 2 3 3 3 5 2 2" xfId="42582" xr:uid="{00000000-0005-0000-0000-0000C76A0000}"/>
    <cellStyle name="Header2 4 2 3 3 3 5 3" xfId="37431" xr:uid="{00000000-0005-0000-0000-0000C86A0000}"/>
    <cellStyle name="Header2 4 2 3 3 3 6" xfId="28140" xr:uid="{00000000-0005-0000-0000-0000C96A0000}"/>
    <cellStyle name="Header2 4 2 3 3 3 6 2" xfId="38139" xr:uid="{00000000-0005-0000-0000-0000CA6A0000}"/>
    <cellStyle name="Header2 4 2 3 3 3 7" xfId="22281" xr:uid="{00000000-0005-0000-0000-0000CB6A0000}"/>
    <cellStyle name="Header2 4 2 3 3 4" xfId="16026" xr:uid="{00000000-0005-0000-0000-0000CC6A0000}"/>
    <cellStyle name="Header2 4 2 3 3 4 2" xfId="27843" xr:uid="{00000000-0005-0000-0000-0000CD6A0000}"/>
    <cellStyle name="Header2 4 2 3 3 4 2 2" xfId="37842" xr:uid="{00000000-0005-0000-0000-0000CE6A0000}"/>
    <cellStyle name="Header2 4 2 3 3 4 3" xfId="23904" xr:uid="{00000000-0005-0000-0000-0000CF6A0000}"/>
    <cellStyle name="Header2 4 2 3 3 4 4" xfId="32994" xr:uid="{00000000-0005-0000-0000-0000D06A0000}"/>
    <cellStyle name="Header2 4 2 3 3 5" xfId="16527" xr:uid="{00000000-0005-0000-0000-0000D16A0000}"/>
    <cellStyle name="Header2 4 2 3 3 5 2" xfId="28344" xr:uid="{00000000-0005-0000-0000-0000D26A0000}"/>
    <cellStyle name="Header2 4 2 3 3 5 2 2" xfId="38343" xr:uid="{00000000-0005-0000-0000-0000D36A0000}"/>
    <cellStyle name="Header2 4 2 3 3 5 3" xfId="24102" xr:uid="{00000000-0005-0000-0000-0000D46A0000}"/>
    <cellStyle name="Header2 4 2 3 3 5 4" xfId="33192" xr:uid="{00000000-0005-0000-0000-0000D56A0000}"/>
    <cellStyle name="Header2 4 2 3 3 6" xfId="16827" xr:uid="{00000000-0005-0000-0000-0000D66A0000}"/>
    <cellStyle name="Header2 4 2 3 3 6 2" xfId="28644" xr:uid="{00000000-0005-0000-0000-0000D76A0000}"/>
    <cellStyle name="Header2 4 2 3 3 6 2 2" xfId="38643" xr:uid="{00000000-0005-0000-0000-0000D86A0000}"/>
    <cellStyle name="Header2 4 2 3 3 6 3" xfId="24402" xr:uid="{00000000-0005-0000-0000-0000D96A0000}"/>
    <cellStyle name="Header2 4 2 3 3 6 4" xfId="33492" xr:uid="{00000000-0005-0000-0000-0000DA6A0000}"/>
    <cellStyle name="Header2 4 2 3 3 7" xfId="17257" xr:uid="{00000000-0005-0000-0000-0000DB6A0000}"/>
    <cellStyle name="Header2 4 2 3 3 7 2" xfId="29074" xr:uid="{00000000-0005-0000-0000-0000DC6A0000}"/>
    <cellStyle name="Header2 4 2 3 3 7 2 2" xfId="39073" xr:uid="{00000000-0005-0000-0000-0000DD6A0000}"/>
    <cellStyle name="Header2 4 2 3 3 7 3" xfId="24832" xr:uid="{00000000-0005-0000-0000-0000DE6A0000}"/>
    <cellStyle name="Header2 4 2 3 3 7 4" xfId="33922" xr:uid="{00000000-0005-0000-0000-0000DF6A0000}"/>
    <cellStyle name="Header2 4 2 3 3 8" xfId="17560" xr:uid="{00000000-0005-0000-0000-0000E06A0000}"/>
    <cellStyle name="Header2 4 2 3 3 8 2" xfId="29377" xr:uid="{00000000-0005-0000-0000-0000E16A0000}"/>
    <cellStyle name="Header2 4 2 3 3 8 2 2" xfId="39376" xr:uid="{00000000-0005-0000-0000-0000E26A0000}"/>
    <cellStyle name="Header2 4 2 3 3 8 3" xfId="25135" xr:uid="{00000000-0005-0000-0000-0000E36A0000}"/>
    <cellStyle name="Header2 4 2 3 3 8 4" xfId="34225" xr:uid="{00000000-0005-0000-0000-0000E46A0000}"/>
    <cellStyle name="Header2 4 2 3 3 9" xfId="18375" xr:uid="{00000000-0005-0000-0000-0000E56A0000}"/>
    <cellStyle name="Header2 4 2 3 3 9 2" xfId="30192" xr:uid="{00000000-0005-0000-0000-0000E66A0000}"/>
    <cellStyle name="Header2 4 2 3 3 9 2 2" xfId="40191" xr:uid="{00000000-0005-0000-0000-0000E76A0000}"/>
    <cellStyle name="Header2 4 2 3 3 9 3" xfId="25850" xr:uid="{00000000-0005-0000-0000-0000E86A0000}"/>
    <cellStyle name="Header2 4 2 3 3 9 4" xfId="35040" xr:uid="{00000000-0005-0000-0000-0000E96A0000}"/>
    <cellStyle name="Header2 4 2 3 4" xfId="7936" xr:uid="{00000000-0005-0000-0000-0000EA6A0000}"/>
    <cellStyle name="Header2 4 2 3 4 10" xfId="18674" xr:uid="{00000000-0005-0000-0000-0000EB6A0000}"/>
    <cellStyle name="Header2 4 2 3 4 10 2" xfId="30491" xr:uid="{00000000-0005-0000-0000-0000EC6A0000}"/>
    <cellStyle name="Header2 4 2 3 4 10 2 2" xfId="40490" xr:uid="{00000000-0005-0000-0000-0000ED6A0000}"/>
    <cellStyle name="Header2 4 2 3 4 10 3" xfId="26149" xr:uid="{00000000-0005-0000-0000-0000EE6A0000}"/>
    <cellStyle name="Header2 4 2 3 4 10 4" xfId="35339" xr:uid="{00000000-0005-0000-0000-0000EF6A0000}"/>
    <cellStyle name="Header2 4 2 3 4 11" xfId="20188" xr:uid="{00000000-0005-0000-0000-0000F06A0000}"/>
    <cellStyle name="Header2 4 2 3 4 11 2" xfId="32005" xr:uid="{00000000-0005-0000-0000-0000F16A0000}"/>
    <cellStyle name="Header2 4 2 3 4 11 2 2" xfId="42004" xr:uid="{00000000-0005-0000-0000-0000F26A0000}"/>
    <cellStyle name="Header2 4 2 3 4 11 3" xfId="36853" xr:uid="{00000000-0005-0000-0000-0000F36A0000}"/>
    <cellStyle name="Header2 4 2 3 4 12" xfId="23166" xr:uid="{00000000-0005-0000-0000-0000F46A0000}"/>
    <cellStyle name="Header2 4 2 3 4 12 2" xfId="21253" xr:uid="{00000000-0005-0000-0000-0000F56A0000}"/>
    <cellStyle name="Header2 4 2 3 4 13" xfId="22560" xr:uid="{00000000-0005-0000-0000-0000F66A0000}"/>
    <cellStyle name="Header2 4 2 3 4 2" xfId="15743" xr:uid="{00000000-0005-0000-0000-0000F76A0000}"/>
    <cellStyle name="Header2 4 2 3 4 2 2" xfId="19050" xr:uid="{00000000-0005-0000-0000-0000F86A0000}"/>
    <cellStyle name="Header2 4 2 3 4 2 2 2" xfId="30867" xr:uid="{00000000-0005-0000-0000-0000F96A0000}"/>
    <cellStyle name="Header2 4 2 3 4 2 2 2 2" xfId="40866" xr:uid="{00000000-0005-0000-0000-0000FA6A0000}"/>
    <cellStyle name="Header2 4 2 3 4 2 2 3" xfId="26525" xr:uid="{00000000-0005-0000-0000-0000FB6A0000}"/>
    <cellStyle name="Header2 4 2 3 4 2 2 4" xfId="35715" xr:uid="{00000000-0005-0000-0000-0000FC6A0000}"/>
    <cellStyle name="Header2 4 2 3 4 2 3" xfId="19656" xr:uid="{00000000-0005-0000-0000-0000FD6A0000}"/>
    <cellStyle name="Header2 4 2 3 4 2 3 2" xfId="31473" xr:uid="{00000000-0005-0000-0000-0000FE6A0000}"/>
    <cellStyle name="Header2 4 2 3 4 2 3 2 2" xfId="41472" xr:uid="{00000000-0005-0000-0000-0000FF6A0000}"/>
    <cellStyle name="Header2 4 2 3 4 2 3 3" xfId="27131" xr:uid="{00000000-0005-0000-0000-0000006B0000}"/>
    <cellStyle name="Header2 4 2 3 4 2 3 4" xfId="36321" xr:uid="{00000000-0005-0000-0000-0000016B0000}"/>
    <cellStyle name="Header2 4 2 3 4 2 4" xfId="18008" xr:uid="{00000000-0005-0000-0000-0000026B0000}"/>
    <cellStyle name="Header2 4 2 3 4 2 4 2" xfId="29825" xr:uid="{00000000-0005-0000-0000-0000036B0000}"/>
    <cellStyle name="Header2 4 2 3 4 2 4 2 2" xfId="39824" xr:uid="{00000000-0005-0000-0000-0000046B0000}"/>
    <cellStyle name="Header2 4 2 3 4 2 4 3" xfId="25583" xr:uid="{00000000-0005-0000-0000-0000056B0000}"/>
    <cellStyle name="Header2 4 2 3 4 2 4 4" xfId="34673" xr:uid="{00000000-0005-0000-0000-0000066B0000}"/>
    <cellStyle name="Header2 4 2 3 4 2 5" xfId="20465" xr:uid="{00000000-0005-0000-0000-0000076B0000}"/>
    <cellStyle name="Header2 4 2 3 4 2 5 2" xfId="32282" xr:uid="{00000000-0005-0000-0000-0000086B0000}"/>
    <cellStyle name="Header2 4 2 3 4 2 5 2 2" xfId="42281" xr:uid="{00000000-0005-0000-0000-0000096B0000}"/>
    <cellStyle name="Header2 4 2 3 4 2 5 3" xfId="37130" xr:uid="{00000000-0005-0000-0000-00000A6B0000}"/>
    <cellStyle name="Header2 4 2 3 4 2 6" xfId="23621" xr:uid="{00000000-0005-0000-0000-00000B6B0000}"/>
    <cellStyle name="Header2 4 2 3 4 2 6 2" xfId="21803" xr:uid="{00000000-0005-0000-0000-00000C6B0000}"/>
    <cellStyle name="Header2 4 2 3 4 2 7" xfId="22967" xr:uid="{00000000-0005-0000-0000-00000D6B0000}"/>
    <cellStyle name="Header2 4 2 3 4 2 7 2" xfId="21330" xr:uid="{00000000-0005-0000-0000-00000E6B0000}"/>
    <cellStyle name="Header2 4 2 3 4 2 8" xfId="21685" xr:uid="{00000000-0005-0000-0000-00000F6B0000}"/>
    <cellStyle name="Header2 4 2 3 4 3" xfId="16324" xr:uid="{00000000-0005-0000-0000-0000106B0000}"/>
    <cellStyle name="Header2 4 2 3 4 3 2" xfId="19350" xr:uid="{00000000-0005-0000-0000-0000116B0000}"/>
    <cellStyle name="Header2 4 2 3 4 3 2 2" xfId="31167" xr:uid="{00000000-0005-0000-0000-0000126B0000}"/>
    <cellStyle name="Header2 4 2 3 4 3 2 2 2" xfId="41166" xr:uid="{00000000-0005-0000-0000-0000136B0000}"/>
    <cellStyle name="Header2 4 2 3 4 3 2 3" xfId="26825" xr:uid="{00000000-0005-0000-0000-0000146B0000}"/>
    <cellStyle name="Header2 4 2 3 4 3 2 4" xfId="36015" xr:uid="{00000000-0005-0000-0000-0000156B0000}"/>
    <cellStyle name="Header2 4 2 3 4 3 3" xfId="19956" xr:uid="{00000000-0005-0000-0000-0000166B0000}"/>
    <cellStyle name="Header2 4 2 3 4 3 3 2" xfId="31773" xr:uid="{00000000-0005-0000-0000-0000176B0000}"/>
    <cellStyle name="Header2 4 2 3 4 3 3 2 2" xfId="41772" xr:uid="{00000000-0005-0000-0000-0000186B0000}"/>
    <cellStyle name="Header2 4 2 3 4 3 3 3" xfId="27431" xr:uid="{00000000-0005-0000-0000-0000196B0000}"/>
    <cellStyle name="Header2 4 2 3 4 3 3 4" xfId="36621" xr:uid="{00000000-0005-0000-0000-00001A6B0000}"/>
    <cellStyle name="Header2 4 2 3 4 3 4" xfId="18104" xr:uid="{00000000-0005-0000-0000-00001B6B0000}"/>
    <cellStyle name="Header2 4 2 3 4 3 4 2" xfId="29921" xr:uid="{00000000-0005-0000-0000-00001C6B0000}"/>
    <cellStyle name="Header2 4 2 3 4 3 4 2 2" xfId="39920" xr:uid="{00000000-0005-0000-0000-00001D6B0000}"/>
    <cellStyle name="Header2 4 2 3 4 3 4 3" xfId="25679" xr:uid="{00000000-0005-0000-0000-00001E6B0000}"/>
    <cellStyle name="Header2 4 2 3 4 3 4 4" xfId="34769" xr:uid="{00000000-0005-0000-0000-00001F6B0000}"/>
    <cellStyle name="Header2 4 2 3 4 3 5" xfId="20765" xr:uid="{00000000-0005-0000-0000-0000206B0000}"/>
    <cellStyle name="Header2 4 2 3 4 3 5 2" xfId="32582" xr:uid="{00000000-0005-0000-0000-0000216B0000}"/>
    <cellStyle name="Header2 4 2 3 4 3 5 2 2" xfId="42581" xr:uid="{00000000-0005-0000-0000-0000226B0000}"/>
    <cellStyle name="Header2 4 2 3 4 3 5 3" xfId="37430" xr:uid="{00000000-0005-0000-0000-0000236B0000}"/>
    <cellStyle name="Header2 4 2 3 4 3 6" xfId="28141" xr:uid="{00000000-0005-0000-0000-0000246B0000}"/>
    <cellStyle name="Header2 4 2 3 4 3 6 2" xfId="38140" xr:uid="{00000000-0005-0000-0000-0000256B0000}"/>
    <cellStyle name="Header2 4 2 3 4 3 7" xfId="22282" xr:uid="{00000000-0005-0000-0000-0000266B0000}"/>
    <cellStyle name="Header2 4 2 3 4 4" xfId="16027" xr:uid="{00000000-0005-0000-0000-0000276B0000}"/>
    <cellStyle name="Header2 4 2 3 4 4 2" xfId="27844" xr:uid="{00000000-0005-0000-0000-0000286B0000}"/>
    <cellStyle name="Header2 4 2 3 4 4 2 2" xfId="37843" xr:uid="{00000000-0005-0000-0000-0000296B0000}"/>
    <cellStyle name="Header2 4 2 3 4 4 3" xfId="23905" xr:uid="{00000000-0005-0000-0000-00002A6B0000}"/>
    <cellStyle name="Header2 4 2 3 4 4 4" xfId="32995" xr:uid="{00000000-0005-0000-0000-00002B6B0000}"/>
    <cellStyle name="Header2 4 2 3 4 5" xfId="16526" xr:uid="{00000000-0005-0000-0000-00002C6B0000}"/>
    <cellStyle name="Header2 4 2 3 4 5 2" xfId="28343" xr:uid="{00000000-0005-0000-0000-00002D6B0000}"/>
    <cellStyle name="Header2 4 2 3 4 5 2 2" xfId="38342" xr:uid="{00000000-0005-0000-0000-00002E6B0000}"/>
    <cellStyle name="Header2 4 2 3 4 5 3" xfId="24101" xr:uid="{00000000-0005-0000-0000-00002F6B0000}"/>
    <cellStyle name="Header2 4 2 3 4 5 4" xfId="33191" xr:uid="{00000000-0005-0000-0000-0000306B0000}"/>
    <cellStyle name="Header2 4 2 3 4 6" xfId="16826" xr:uid="{00000000-0005-0000-0000-0000316B0000}"/>
    <cellStyle name="Header2 4 2 3 4 6 2" xfId="28643" xr:uid="{00000000-0005-0000-0000-0000326B0000}"/>
    <cellStyle name="Header2 4 2 3 4 6 2 2" xfId="38642" xr:uid="{00000000-0005-0000-0000-0000336B0000}"/>
    <cellStyle name="Header2 4 2 3 4 6 3" xfId="24401" xr:uid="{00000000-0005-0000-0000-0000346B0000}"/>
    <cellStyle name="Header2 4 2 3 4 6 4" xfId="33491" xr:uid="{00000000-0005-0000-0000-0000356B0000}"/>
    <cellStyle name="Header2 4 2 3 4 7" xfId="17258" xr:uid="{00000000-0005-0000-0000-0000366B0000}"/>
    <cellStyle name="Header2 4 2 3 4 7 2" xfId="29075" xr:uid="{00000000-0005-0000-0000-0000376B0000}"/>
    <cellStyle name="Header2 4 2 3 4 7 2 2" xfId="39074" xr:uid="{00000000-0005-0000-0000-0000386B0000}"/>
    <cellStyle name="Header2 4 2 3 4 7 3" xfId="24833" xr:uid="{00000000-0005-0000-0000-0000396B0000}"/>
    <cellStyle name="Header2 4 2 3 4 7 4" xfId="33923" xr:uid="{00000000-0005-0000-0000-00003A6B0000}"/>
    <cellStyle name="Header2 4 2 3 4 8" xfId="17561" xr:uid="{00000000-0005-0000-0000-00003B6B0000}"/>
    <cellStyle name="Header2 4 2 3 4 8 2" xfId="29378" xr:uid="{00000000-0005-0000-0000-00003C6B0000}"/>
    <cellStyle name="Header2 4 2 3 4 8 2 2" xfId="39377" xr:uid="{00000000-0005-0000-0000-00003D6B0000}"/>
    <cellStyle name="Header2 4 2 3 4 8 3" xfId="25136" xr:uid="{00000000-0005-0000-0000-00003E6B0000}"/>
    <cellStyle name="Header2 4 2 3 4 8 4" xfId="34226" xr:uid="{00000000-0005-0000-0000-00003F6B0000}"/>
    <cellStyle name="Header2 4 2 3 4 9" xfId="18374" xr:uid="{00000000-0005-0000-0000-0000406B0000}"/>
    <cellStyle name="Header2 4 2 3 4 9 2" xfId="30191" xr:uid="{00000000-0005-0000-0000-0000416B0000}"/>
    <cellStyle name="Header2 4 2 3 4 9 2 2" xfId="40190" xr:uid="{00000000-0005-0000-0000-0000426B0000}"/>
    <cellStyle name="Header2 4 2 3 4 9 3" xfId="25849" xr:uid="{00000000-0005-0000-0000-0000436B0000}"/>
    <cellStyle name="Header2 4 2 3 4 9 4" xfId="35039" xr:uid="{00000000-0005-0000-0000-0000446B0000}"/>
    <cellStyle name="Header2 4 2 3 5" xfId="15740" xr:uid="{00000000-0005-0000-0000-0000456B0000}"/>
    <cellStyle name="Header2 4 2 3 5 2" xfId="19053" xr:uid="{00000000-0005-0000-0000-0000466B0000}"/>
    <cellStyle name="Header2 4 2 3 5 2 2" xfId="30870" xr:uid="{00000000-0005-0000-0000-0000476B0000}"/>
    <cellStyle name="Header2 4 2 3 5 2 2 2" xfId="40869" xr:uid="{00000000-0005-0000-0000-0000486B0000}"/>
    <cellStyle name="Header2 4 2 3 5 2 3" xfId="26528" xr:uid="{00000000-0005-0000-0000-0000496B0000}"/>
    <cellStyle name="Header2 4 2 3 5 2 4" xfId="35718" xr:uid="{00000000-0005-0000-0000-00004A6B0000}"/>
    <cellStyle name="Header2 4 2 3 5 3" xfId="19659" xr:uid="{00000000-0005-0000-0000-00004B6B0000}"/>
    <cellStyle name="Header2 4 2 3 5 3 2" xfId="31476" xr:uid="{00000000-0005-0000-0000-00004C6B0000}"/>
    <cellStyle name="Header2 4 2 3 5 3 2 2" xfId="41475" xr:uid="{00000000-0005-0000-0000-00004D6B0000}"/>
    <cellStyle name="Header2 4 2 3 5 3 3" xfId="27134" xr:uid="{00000000-0005-0000-0000-00004E6B0000}"/>
    <cellStyle name="Header2 4 2 3 5 3 4" xfId="36324" xr:uid="{00000000-0005-0000-0000-00004F6B0000}"/>
    <cellStyle name="Header2 4 2 3 5 4" xfId="17713" xr:uid="{00000000-0005-0000-0000-0000506B0000}"/>
    <cellStyle name="Header2 4 2 3 5 4 2" xfId="29530" xr:uid="{00000000-0005-0000-0000-0000516B0000}"/>
    <cellStyle name="Header2 4 2 3 5 4 2 2" xfId="39529" xr:uid="{00000000-0005-0000-0000-0000526B0000}"/>
    <cellStyle name="Header2 4 2 3 5 4 3" xfId="25288" xr:uid="{00000000-0005-0000-0000-0000536B0000}"/>
    <cellStyle name="Header2 4 2 3 5 4 4" xfId="34378" xr:uid="{00000000-0005-0000-0000-0000546B0000}"/>
    <cellStyle name="Header2 4 2 3 5 5" xfId="20468" xr:uid="{00000000-0005-0000-0000-0000556B0000}"/>
    <cellStyle name="Header2 4 2 3 5 5 2" xfId="32285" xr:uid="{00000000-0005-0000-0000-0000566B0000}"/>
    <cellStyle name="Header2 4 2 3 5 5 2 2" xfId="42284" xr:uid="{00000000-0005-0000-0000-0000576B0000}"/>
    <cellStyle name="Header2 4 2 3 5 5 3" xfId="37133" xr:uid="{00000000-0005-0000-0000-0000586B0000}"/>
    <cellStyle name="Header2 4 2 3 5 6" xfId="23618" xr:uid="{00000000-0005-0000-0000-0000596B0000}"/>
    <cellStyle name="Header2 4 2 3 5 6 2" xfId="21804" xr:uid="{00000000-0005-0000-0000-00005A6B0000}"/>
    <cellStyle name="Header2 4 2 3 5 7" xfId="22968" xr:uid="{00000000-0005-0000-0000-00005B6B0000}"/>
    <cellStyle name="Header2 4 2 3 5 7 2" xfId="22123" xr:uid="{00000000-0005-0000-0000-00005C6B0000}"/>
    <cellStyle name="Header2 4 2 3 5 8" xfId="21682" xr:uid="{00000000-0005-0000-0000-00005D6B0000}"/>
    <cellStyle name="Header2 4 2 3 6" xfId="16321" xr:uid="{00000000-0005-0000-0000-00005E6B0000}"/>
    <cellStyle name="Header2 4 2 3 6 2" xfId="19353" xr:uid="{00000000-0005-0000-0000-00005F6B0000}"/>
    <cellStyle name="Header2 4 2 3 6 2 2" xfId="31170" xr:uid="{00000000-0005-0000-0000-0000606B0000}"/>
    <cellStyle name="Header2 4 2 3 6 2 2 2" xfId="41169" xr:uid="{00000000-0005-0000-0000-0000616B0000}"/>
    <cellStyle name="Header2 4 2 3 6 2 3" xfId="26828" xr:uid="{00000000-0005-0000-0000-0000626B0000}"/>
    <cellStyle name="Header2 4 2 3 6 2 4" xfId="36018" xr:uid="{00000000-0005-0000-0000-0000636B0000}"/>
    <cellStyle name="Header2 4 2 3 6 3" xfId="19959" xr:uid="{00000000-0005-0000-0000-0000646B0000}"/>
    <cellStyle name="Header2 4 2 3 6 3 2" xfId="31776" xr:uid="{00000000-0005-0000-0000-0000656B0000}"/>
    <cellStyle name="Header2 4 2 3 6 3 2 2" xfId="41775" xr:uid="{00000000-0005-0000-0000-0000666B0000}"/>
    <cellStyle name="Header2 4 2 3 6 3 3" xfId="27434" xr:uid="{00000000-0005-0000-0000-0000676B0000}"/>
    <cellStyle name="Header2 4 2 3 6 3 4" xfId="36624" xr:uid="{00000000-0005-0000-0000-0000686B0000}"/>
    <cellStyle name="Header2 4 2 3 6 4" xfId="17789" xr:uid="{00000000-0005-0000-0000-0000696B0000}"/>
    <cellStyle name="Header2 4 2 3 6 4 2" xfId="29606" xr:uid="{00000000-0005-0000-0000-00006A6B0000}"/>
    <cellStyle name="Header2 4 2 3 6 4 2 2" xfId="39605" xr:uid="{00000000-0005-0000-0000-00006B6B0000}"/>
    <cellStyle name="Header2 4 2 3 6 4 3" xfId="25364" xr:uid="{00000000-0005-0000-0000-00006C6B0000}"/>
    <cellStyle name="Header2 4 2 3 6 4 4" xfId="34454" xr:uid="{00000000-0005-0000-0000-00006D6B0000}"/>
    <cellStyle name="Header2 4 2 3 6 5" xfId="20768" xr:uid="{00000000-0005-0000-0000-00006E6B0000}"/>
    <cellStyle name="Header2 4 2 3 6 5 2" xfId="32585" xr:uid="{00000000-0005-0000-0000-00006F6B0000}"/>
    <cellStyle name="Header2 4 2 3 6 5 2 2" xfId="42584" xr:uid="{00000000-0005-0000-0000-0000706B0000}"/>
    <cellStyle name="Header2 4 2 3 6 5 3" xfId="37433" xr:uid="{00000000-0005-0000-0000-0000716B0000}"/>
    <cellStyle name="Header2 4 2 3 6 6" xfId="28138" xr:uid="{00000000-0005-0000-0000-0000726B0000}"/>
    <cellStyle name="Header2 4 2 3 6 6 2" xfId="38137" xr:uid="{00000000-0005-0000-0000-0000736B0000}"/>
    <cellStyle name="Header2 4 2 3 6 7" xfId="22279" xr:uid="{00000000-0005-0000-0000-0000746B0000}"/>
    <cellStyle name="Header2 4 2 3 7" xfId="16024" xr:uid="{00000000-0005-0000-0000-0000756B0000}"/>
    <cellStyle name="Header2 4 2 3 7 2" xfId="27841" xr:uid="{00000000-0005-0000-0000-0000766B0000}"/>
    <cellStyle name="Header2 4 2 3 7 2 2" xfId="37840" xr:uid="{00000000-0005-0000-0000-0000776B0000}"/>
    <cellStyle name="Header2 4 2 3 7 3" xfId="23902" xr:uid="{00000000-0005-0000-0000-0000786B0000}"/>
    <cellStyle name="Header2 4 2 3 7 4" xfId="32992" xr:uid="{00000000-0005-0000-0000-0000796B0000}"/>
    <cellStyle name="Header2 4 2 3 8" xfId="16529" xr:uid="{00000000-0005-0000-0000-00007A6B0000}"/>
    <cellStyle name="Header2 4 2 3 8 2" xfId="28346" xr:uid="{00000000-0005-0000-0000-00007B6B0000}"/>
    <cellStyle name="Header2 4 2 3 8 2 2" xfId="38345" xr:uid="{00000000-0005-0000-0000-00007C6B0000}"/>
    <cellStyle name="Header2 4 2 3 8 3" xfId="24104" xr:uid="{00000000-0005-0000-0000-00007D6B0000}"/>
    <cellStyle name="Header2 4 2 3 8 4" xfId="33194" xr:uid="{00000000-0005-0000-0000-00007E6B0000}"/>
    <cellStyle name="Header2 4 2 3 9" xfId="16829" xr:uid="{00000000-0005-0000-0000-00007F6B0000}"/>
    <cellStyle name="Header2 4 2 3 9 2" xfId="28646" xr:uid="{00000000-0005-0000-0000-0000806B0000}"/>
    <cellStyle name="Header2 4 2 3 9 2 2" xfId="38645" xr:uid="{00000000-0005-0000-0000-0000816B0000}"/>
    <cellStyle name="Header2 4 2 3 9 3" xfId="24404" xr:uid="{00000000-0005-0000-0000-0000826B0000}"/>
    <cellStyle name="Header2 4 2 3 9 4" xfId="33494" xr:uid="{00000000-0005-0000-0000-0000836B0000}"/>
    <cellStyle name="Header2 4 2 4" xfId="7937" xr:uid="{00000000-0005-0000-0000-0000846B0000}"/>
    <cellStyle name="Header2 4 2 4 10" xfId="17259" xr:uid="{00000000-0005-0000-0000-0000856B0000}"/>
    <cellStyle name="Header2 4 2 4 10 2" xfId="29076" xr:uid="{00000000-0005-0000-0000-0000866B0000}"/>
    <cellStyle name="Header2 4 2 4 10 2 2" xfId="39075" xr:uid="{00000000-0005-0000-0000-0000876B0000}"/>
    <cellStyle name="Header2 4 2 4 10 3" xfId="24834" xr:uid="{00000000-0005-0000-0000-0000886B0000}"/>
    <cellStyle name="Header2 4 2 4 10 4" xfId="33924" xr:uid="{00000000-0005-0000-0000-0000896B0000}"/>
    <cellStyle name="Header2 4 2 4 11" xfId="17562" xr:uid="{00000000-0005-0000-0000-00008A6B0000}"/>
    <cellStyle name="Header2 4 2 4 11 2" xfId="29379" xr:uid="{00000000-0005-0000-0000-00008B6B0000}"/>
    <cellStyle name="Header2 4 2 4 11 2 2" xfId="39378" xr:uid="{00000000-0005-0000-0000-00008C6B0000}"/>
    <cellStyle name="Header2 4 2 4 11 3" xfId="25137" xr:uid="{00000000-0005-0000-0000-00008D6B0000}"/>
    <cellStyle name="Header2 4 2 4 11 4" xfId="34227" xr:uid="{00000000-0005-0000-0000-00008E6B0000}"/>
    <cellStyle name="Header2 4 2 4 12" xfId="18373" xr:uid="{00000000-0005-0000-0000-00008F6B0000}"/>
    <cellStyle name="Header2 4 2 4 12 2" xfId="30190" xr:uid="{00000000-0005-0000-0000-0000906B0000}"/>
    <cellStyle name="Header2 4 2 4 12 2 2" xfId="40189" xr:uid="{00000000-0005-0000-0000-0000916B0000}"/>
    <cellStyle name="Header2 4 2 4 12 3" xfId="25848" xr:uid="{00000000-0005-0000-0000-0000926B0000}"/>
    <cellStyle name="Header2 4 2 4 12 4" xfId="35038" xr:uid="{00000000-0005-0000-0000-0000936B0000}"/>
    <cellStyle name="Header2 4 2 4 13" xfId="18673" xr:uid="{00000000-0005-0000-0000-0000946B0000}"/>
    <cellStyle name="Header2 4 2 4 13 2" xfId="30490" xr:uid="{00000000-0005-0000-0000-0000956B0000}"/>
    <cellStyle name="Header2 4 2 4 13 2 2" xfId="40489" xr:uid="{00000000-0005-0000-0000-0000966B0000}"/>
    <cellStyle name="Header2 4 2 4 13 3" xfId="26148" xr:uid="{00000000-0005-0000-0000-0000976B0000}"/>
    <cellStyle name="Header2 4 2 4 13 4" xfId="35338" xr:uid="{00000000-0005-0000-0000-0000986B0000}"/>
    <cellStyle name="Header2 4 2 4 14" xfId="20289" xr:uid="{00000000-0005-0000-0000-0000996B0000}"/>
    <cellStyle name="Header2 4 2 4 14 2" xfId="32106" xr:uid="{00000000-0005-0000-0000-00009A6B0000}"/>
    <cellStyle name="Header2 4 2 4 14 2 2" xfId="42105" xr:uid="{00000000-0005-0000-0000-00009B6B0000}"/>
    <cellStyle name="Header2 4 2 4 14 3" xfId="36954" xr:uid="{00000000-0005-0000-0000-00009C6B0000}"/>
    <cellStyle name="Header2 4 2 4 15" xfId="23165" xr:uid="{00000000-0005-0000-0000-00009D6B0000}"/>
    <cellStyle name="Header2 4 2 4 15 2" xfId="22003" xr:uid="{00000000-0005-0000-0000-00009E6B0000}"/>
    <cellStyle name="Header2 4 2 4 16" xfId="22559" xr:uid="{00000000-0005-0000-0000-00009F6B0000}"/>
    <cellStyle name="Header2 4 2 4 2" xfId="7938" xr:uid="{00000000-0005-0000-0000-0000A06B0000}"/>
    <cellStyle name="Header2 4 2 4 2 10" xfId="18672" xr:uid="{00000000-0005-0000-0000-0000A16B0000}"/>
    <cellStyle name="Header2 4 2 4 2 10 2" xfId="30489" xr:uid="{00000000-0005-0000-0000-0000A26B0000}"/>
    <cellStyle name="Header2 4 2 4 2 10 2 2" xfId="40488" xr:uid="{00000000-0005-0000-0000-0000A36B0000}"/>
    <cellStyle name="Header2 4 2 4 2 10 3" xfId="26147" xr:uid="{00000000-0005-0000-0000-0000A46B0000}"/>
    <cellStyle name="Header2 4 2 4 2 10 4" xfId="35337" xr:uid="{00000000-0005-0000-0000-0000A56B0000}"/>
    <cellStyle name="Header2 4 2 4 2 11" xfId="18275" xr:uid="{00000000-0005-0000-0000-0000A66B0000}"/>
    <cellStyle name="Header2 4 2 4 2 11 2" xfId="30092" xr:uid="{00000000-0005-0000-0000-0000A76B0000}"/>
    <cellStyle name="Header2 4 2 4 2 11 2 2" xfId="40091" xr:uid="{00000000-0005-0000-0000-0000A86B0000}"/>
    <cellStyle name="Header2 4 2 4 2 11 3" xfId="34940" xr:uid="{00000000-0005-0000-0000-0000A96B0000}"/>
    <cellStyle name="Header2 4 2 4 2 12" xfId="23164" xr:uid="{00000000-0005-0000-0000-0000AA6B0000}"/>
    <cellStyle name="Header2 4 2 4 2 12 2" xfId="22004" xr:uid="{00000000-0005-0000-0000-0000AB6B0000}"/>
    <cellStyle name="Header2 4 2 4 2 13" xfId="22558" xr:uid="{00000000-0005-0000-0000-0000AC6B0000}"/>
    <cellStyle name="Header2 4 2 4 2 2" xfId="15745" xr:uid="{00000000-0005-0000-0000-0000AD6B0000}"/>
    <cellStyle name="Header2 4 2 4 2 2 2" xfId="19048" xr:uid="{00000000-0005-0000-0000-0000AE6B0000}"/>
    <cellStyle name="Header2 4 2 4 2 2 2 2" xfId="30865" xr:uid="{00000000-0005-0000-0000-0000AF6B0000}"/>
    <cellStyle name="Header2 4 2 4 2 2 2 2 2" xfId="40864" xr:uid="{00000000-0005-0000-0000-0000B06B0000}"/>
    <cellStyle name="Header2 4 2 4 2 2 2 3" xfId="26523" xr:uid="{00000000-0005-0000-0000-0000B16B0000}"/>
    <cellStyle name="Header2 4 2 4 2 2 2 4" xfId="35713" xr:uid="{00000000-0005-0000-0000-0000B26B0000}"/>
    <cellStyle name="Header2 4 2 4 2 2 3" xfId="19654" xr:uid="{00000000-0005-0000-0000-0000B36B0000}"/>
    <cellStyle name="Header2 4 2 4 2 2 3 2" xfId="31471" xr:uid="{00000000-0005-0000-0000-0000B46B0000}"/>
    <cellStyle name="Header2 4 2 4 2 2 3 2 2" xfId="41470" xr:uid="{00000000-0005-0000-0000-0000B56B0000}"/>
    <cellStyle name="Header2 4 2 4 2 2 3 3" xfId="27129" xr:uid="{00000000-0005-0000-0000-0000B66B0000}"/>
    <cellStyle name="Header2 4 2 4 2 2 3 4" xfId="36319" xr:uid="{00000000-0005-0000-0000-0000B76B0000}"/>
    <cellStyle name="Header2 4 2 4 2 2 4" xfId="18010" xr:uid="{00000000-0005-0000-0000-0000B86B0000}"/>
    <cellStyle name="Header2 4 2 4 2 2 4 2" xfId="29827" xr:uid="{00000000-0005-0000-0000-0000B96B0000}"/>
    <cellStyle name="Header2 4 2 4 2 2 4 2 2" xfId="39826" xr:uid="{00000000-0005-0000-0000-0000BA6B0000}"/>
    <cellStyle name="Header2 4 2 4 2 2 4 3" xfId="25585" xr:uid="{00000000-0005-0000-0000-0000BB6B0000}"/>
    <cellStyle name="Header2 4 2 4 2 2 4 4" xfId="34675" xr:uid="{00000000-0005-0000-0000-0000BC6B0000}"/>
    <cellStyle name="Header2 4 2 4 2 2 5" xfId="20463" xr:uid="{00000000-0005-0000-0000-0000BD6B0000}"/>
    <cellStyle name="Header2 4 2 4 2 2 5 2" xfId="32280" xr:uid="{00000000-0005-0000-0000-0000BE6B0000}"/>
    <cellStyle name="Header2 4 2 4 2 2 5 2 2" xfId="42279" xr:uid="{00000000-0005-0000-0000-0000BF6B0000}"/>
    <cellStyle name="Header2 4 2 4 2 2 5 3" xfId="37128" xr:uid="{00000000-0005-0000-0000-0000C06B0000}"/>
    <cellStyle name="Header2 4 2 4 2 2 6" xfId="23623" xr:uid="{00000000-0005-0000-0000-0000C16B0000}"/>
    <cellStyle name="Header2 4 2 4 2 2 6 2" xfId="21801" xr:uid="{00000000-0005-0000-0000-0000C26B0000}"/>
    <cellStyle name="Header2 4 2 4 2 2 7" xfId="22965" xr:uid="{00000000-0005-0000-0000-0000C36B0000}"/>
    <cellStyle name="Header2 4 2 4 2 2 7 2" xfId="21331" xr:uid="{00000000-0005-0000-0000-0000C46B0000}"/>
    <cellStyle name="Header2 4 2 4 2 2 8" xfId="22452" xr:uid="{00000000-0005-0000-0000-0000C56B0000}"/>
    <cellStyle name="Header2 4 2 4 2 3" xfId="16326" xr:uid="{00000000-0005-0000-0000-0000C66B0000}"/>
    <cellStyle name="Header2 4 2 4 2 3 2" xfId="19348" xr:uid="{00000000-0005-0000-0000-0000C76B0000}"/>
    <cellStyle name="Header2 4 2 4 2 3 2 2" xfId="31165" xr:uid="{00000000-0005-0000-0000-0000C86B0000}"/>
    <cellStyle name="Header2 4 2 4 2 3 2 2 2" xfId="41164" xr:uid="{00000000-0005-0000-0000-0000C96B0000}"/>
    <cellStyle name="Header2 4 2 4 2 3 2 3" xfId="26823" xr:uid="{00000000-0005-0000-0000-0000CA6B0000}"/>
    <cellStyle name="Header2 4 2 4 2 3 2 4" xfId="36013" xr:uid="{00000000-0005-0000-0000-0000CB6B0000}"/>
    <cellStyle name="Header2 4 2 4 2 3 3" xfId="19954" xr:uid="{00000000-0005-0000-0000-0000CC6B0000}"/>
    <cellStyle name="Header2 4 2 4 2 3 3 2" xfId="31771" xr:uid="{00000000-0005-0000-0000-0000CD6B0000}"/>
    <cellStyle name="Header2 4 2 4 2 3 3 2 2" xfId="41770" xr:uid="{00000000-0005-0000-0000-0000CE6B0000}"/>
    <cellStyle name="Header2 4 2 4 2 3 3 3" xfId="27429" xr:uid="{00000000-0005-0000-0000-0000CF6B0000}"/>
    <cellStyle name="Header2 4 2 4 2 3 3 4" xfId="36619" xr:uid="{00000000-0005-0000-0000-0000D06B0000}"/>
    <cellStyle name="Header2 4 2 4 2 3 4" xfId="18870" xr:uid="{00000000-0005-0000-0000-0000D16B0000}"/>
    <cellStyle name="Header2 4 2 4 2 3 4 2" xfId="30687" xr:uid="{00000000-0005-0000-0000-0000D26B0000}"/>
    <cellStyle name="Header2 4 2 4 2 3 4 2 2" xfId="40686" xr:uid="{00000000-0005-0000-0000-0000D36B0000}"/>
    <cellStyle name="Header2 4 2 4 2 3 4 3" xfId="26345" xr:uid="{00000000-0005-0000-0000-0000D46B0000}"/>
    <cellStyle name="Header2 4 2 4 2 3 4 4" xfId="35535" xr:uid="{00000000-0005-0000-0000-0000D56B0000}"/>
    <cellStyle name="Header2 4 2 4 2 3 5" xfId="20763" xr:uid="{00000000-0005-0000-0000-0000D66B0000}"/>
    <cellStyle name="Header2 4 2 4 2 3 5 2" xfId="32580" xr:uid="{00000000-0005-0000-0000-0000D76B0000}"/>
    <cellStyle name="Header2 4 2 4 2 3 5 2 2" xfId="42579" xr:uid="{00000000-0005-0000-0000-0000D86B0000}"/>
    <cellStyle name="Header2 4 2 4 2 3 5 3" xfId="37428" xr:uid="{00000000-0005-0000-0000-0000D96B0000}"/>
    <cellStyle name="Header2 4 2 4 2 3 6" xfId="28143" xr:uid="{00000000-0005-0000-0000-0000DA6B0000}"/>
    <cellStyle name="Header2 4 2 4 2 3 6 2" xfId="38142" xr:uid="{00000000-0005-0000-0000-0000DB6B0000}"/>
    <cellStyle name="Header2 4 2 4 2 3 7" xfId="21556" xr:uid="{00000000-0005-0000-0000-0000DC6B0000}"/>
    <cellStyle name="Header2 4 2 4 2 4" xfId="16029" xr:uid="{00000000-0005-0000-0000-0000DD6B0000}"/>
    <cellStyle name="Header2 4 2 4 2 4 2" xfId="27846" xr:uid="{00000000-0005-0000-0000-0000DE6B0000}"/>
    <cellStyle name="Header2 4 2 4 2 4 2 2" xfId="37845" xr:uid="{00000000-0005-0000-0000-0000DF6B0000}"/>
    <cellStyle name="Header2 4 2 4 2 4 3" xfId="23907" xr:uid="{00000000-0005-0000-0000-0000E06B0000}"/>
    <cellStyle name="Header2 4 2 4 2 4 4" xfId="32997" xr:uid="{00000000-0005-0000-0000-0000E16B0000}"/>
    <cellStyle name="Header2 4 2 4 2 5" xfId="16524" xr:uid="{00000000-0005-0000-0000-0000E26B0000}"/>
    <cellStyle name="Header2 4 2 4 2 5 2" xfId="28341" xr:uid="{00000000-0005-0000-0000-0000E36B0000}"/>
    <cellStyle name="Header2 4 2 4 2 5 2 2" xfId="38340" xr:uid="{00000000-0005-0000-0000-0000E46B0000}"/>
    <cellStyle name="Header2 4 2 4 2 5 3" xfId="24099" xr:uid="{00000000-0005-0000-0000-0000E56B0000}"/>
    <cellStyle name="Header2 4 2 4 2 5 4" xfId="33189" xr:uid="{00000000-0005-0000-0000-0000E66B0000}"/>
    <cellStyle name="Header2 4 2 4 2 6" xfId="16824" xr:uid="{00000000-0005-0000-0000-0000E76B0000}"/>
    <cellStyle name="Header2 4 2 4 2 6 2" xfId="28641" xr:uid="{00000000-0005-0000-0000-0000E86B0000}"/>
    <cellStyle name="Header2 4 2 4 2 6 2 2" xfId="38640" xr:uid="{00000000-0005-0000-0000-0000E96B0000}"/>
    <cellStyle name="Header2 4 2 4 2 6 3" xfId="24399" xr:uid="{00000000-0005-0000-0000-0000EA6B0000}"/>
    <cellStyle name="Header2 4 2 4 2 6 4" xfId="33489" xr:uid="{00000000-0005-0000-0000-0000EB6B0000}"/>
    <cellStyle name="Header2 4 2 4 2 7" xfId="17260" xr:uid="{00000000-0005-0000-0000-0000EC6B0000}"/>
    <cellStyle name="Header2 4 2 4 2 7 2" xfId="29077" xr:uid="{00000000-0005-0000-0000-0000ED6B0000}"/>
    <cellStyle name="Header2 4 2 4 2 7 2 2" xfId="39076" xr:uid="{00000000-0005-0000-0000-0000EE6B0000}"/>
    <cellStyle name="Header2 4 2 4 2 7 3" xfId="24835" xr:uid="{00000000-0005-0000-0000-0000EF6B0000}"/>
    <cellStyle name="Header2 4 2 4 2 7 4" xfId="33925" xr:uid="{00000000-0005-0000-0000-0000F06B0000}"/>
    <cellStyle name="Header2 4 2 4 2 8" xfId="17563" xr:uid="{00000000-0005-0000-0000-0000F16B0000}"/>
    <cellStyle name="Header2 4 2 4 2 8 2" xfId="29380" xr:uid="{00000000-0005-0000-0000-0000F26B0000}"/>
    <cellStyle name="Header2 4 2 4 2 8 2 2" xfId="39379" xr:uid="{00000000-0005-0000-0000-0000F36B0000}"/>
    <cellStyle name="Header2 4 2 4 2 8 3" xfId="25138" xr:uid="{00000000-0005-0000-0000-0000F46B0000}"/>
    <cellStyle name="Header2 4 2 4 2 8 4" xfId="34228" xr:uid="{00000000-0005-0000-0000-0000F56B0000}"/>
    <cellStyle name="Header2 4 2 4 2 9" xfId="18372" xr:uid="{00000000-0005-0000-0000-0000F66B0000}"/>
    <cellStyle name="Header2 4 2 4 2 9 2" xfId="30189" xr:uid="{00000000-0005-0000-0000-0000F76B0000}"/>
    <cellStyle name="Header2 4 2 4 2 9 2 2" xfId="40188" xr:uid="{00000000-0005-0000-0000-0000F86B0000}"/>
    <cellStyle name="Header2 4 2 4 2 9 3" xfId="25847" xr:uid="{00000000-0005-0000-0000-0000F96B0000}"/>
    <cellStyle name="Header2 4 2 4 2 9 4" xfId="35037" xr:uid="{00000000-0005-0000-0000-0000FA6B0000}"/>
    <cellStyle name="Header2 4 2 4 3" xfId="7939" xr:uid="{00000000-0005-0000-0000-0000FB6B0000}"/>
    <cellStyle name="Header2 4 2 4 3 10" xfId="18671" xr:uid="{00000000-0005-0000-0000-0000FC6B0000}"/>
    <cellStyle name="Header2 4 2 4 3 10 2" xfId="30488" xr:uid="{00000000-0005-0000-0000-0000FD6B0000}"/>
    <cellStyle name="Header2 4 2 4 3 10 2 2" xfId="40487" xr:uid="{00000000-0005-0000-0000-0000FE6B0000}"/>
    <cellStyle name="Header2 4 2 4 3 10 3" xfId="26146" xr:uid="{00000000-0005-0000-0000-0000FF6B0000}"/>
    <cellStyle name="Header2 4 2 4 3 10 4" xfId="35336" xr:uid="{00000000-0005-0000-0000-0000006C0000}"/>
    <cellStyle name="Header2 4 2 4 3 11" xfId="18276" xr:uid="{00000000-0005-0000-0000-0000016C0000}"/>
    <cellStyle name="Header2 4 2 4 3 11 2" xfId="30093" xr:uid="{00000000-0005-0000-0000-0000026C0000}"/>
    <cellStyle name="Header2 4 2 4 3 11 2 2" xfId="40092" xr:uid="{00000000-0005-0000-0000-0000036C0000}"/>
    <cellStyle name="Header2 4 2 4 3 11 3" xfId="34941" xr:uid="{00000000-0005-0000-0000-0000046C0000}"/>
    <cellStyle name="Header2 4 2 4 3 12" xfId="23163" xr:uid="{00000000-0005-0000-0000-0000056C0000}"/>
    <cellStyle name="Header2 4 2 4 3 12 2" xfId="22005" xr:uid="{00000000-0005-0000-0000-0000066C0000}"/>
    <cellStyle name="Header2 4 2 4 3 13" xfId="22557" xr:uid="{00000000-0005-0000-0000-0000076C0000}"/>
    <cellStyle name="Header2 4 2 4 3 2" xfId="15746" xr:uid="{00000000-0005-0000-0000-0000086C0000}"/>
    <cellStyle name="Header2 4 2 4 3 2 2" xfId="19047" xr:uid="{00000000-0005-0000-0000-0000096C0000}"/>
    <cellStyle name="Header2 4 2 4 3 2 2 2" xfId="30864" xr:uid="{00000000-0005-0000-0000-00000A6C0000}"/>
    <cellStyle name="Header2 4 2 4 3 2 2 2 2" xfId="40863" xr:uid="{00000000-0005-0000-0000-00000B6C0000}"/>
    <cellStyle name="Header2 4 2 4 3 2 2 3" xfId="26522" xr:uid="{00000000-0005-0000-0000-00000C6C0000}"/>
    <cellStyle name="Header2 4 2 4 3 2 2 4" xfId="35712" xr:uid="{00000000-0005-0000-0000-00000D6C0000}"/>
    <cellStyle name="Header2 4 2 4 3 2 3" xfId="19653" xr:uid="{00000000-0005-0000-0000-00000E6C0000}"/>
    <cellStyle name="Header2 4 2 4 3 2 3 2" xfId="31470" xr:uid="{00000000-0005-0000-0000-00000F6C0000}"/>
    <cellStyle name="Header2 4 2 4 3 2 3 2 2" xfId="41469" xr:uid="{00000000-0005-0000-0000-0000106C0000}"/>
    <cellStyle name="Header2 4 2 4 3 2 3 3" xfId="27128" xr:uid="{00000000-0005-0000-0000-0000116C0000}"/>
    <cellStyle name="Header2 4 2 4 3 2 3 4" xfId="36318" xr:uid="{00000000-0005-0000-0000-0000126C0000}"/>
    <cellStyle name="Header2 4 2 4 3 2 4" xfId="18011" xr:uid="{00000000-0005-0000-0000-0000136C0000}"/>
    <cellStyle name="Header2 4 2 4 3 2 4 2" xfId="29828" xr:uid="{00000000-0005-0000-0000-0000146C0000}"/>
    <cellStyle name="Header2 4 2 4 3 2 4 2 2" xfId="39827" xr:uid="{00000000-0005-0000-0000-0000156C0000}"/>
    <cellStyle name="Header2 4 2 4 3 2 4 3" xfId="25586" xr:uid="{00000000-0005-0000-0000-0000166C0000}"/>
    <cellStyle name="Header2 4 2 4 3 2 4 4" xfId="34676" xr:uid="{00000000-0005-0000-0000-0000176C0000}"/>
    <cellStyle name="Header2 4 2 4 3 2 5" xfId="20462" xr:uid="{00000000-0005-0000-0000-0000186C0000}"/>
    <cellStyle name="Header2 4 2 4 3 2 5 2" xfId="32279" xr:uid="{00000000-0005-0000-0000-0000196C0000}"/>
    <cellStyle name="Header2 4 2 4 3 2 5 2 2" xfId="42278" xr:uid="{00000000-0005-0000-0000-00001A6C0000}"/>
    <cellStyle name="Header2 4 2 4 3 2 5 3" xfId="37127" xr:uid="{00000000-0005-0000-0000-00001B6C0000}"/>
    <cellStyle name="Header2 4 2 4 3 2 6" xfId="23624" xr:uid="{00000000-0005-0000-0000-00001C6C0000}"/>
    <cellStyle name="Header2 4 2 4 3 2 6 2" xfId="21800" xr:uid="{00000000-0005-0000-0000-00001D6C0000}"/>
    <cellStyle name="Header2 4 2 4 3 2 7" xfId="22964" xr:uid="{00000000-0005-0000-0000-00001E6C0000}"/>
    <cellStyle name="Header2 4 2 4 3 2 7 2" xfId="22125" xr:uid="{00000000-0005-0000-0000-00001F6C0000}"/>
    <cellStyle name="Header2 4 2 4 3 2 8" xfId="21687" xr:uid="{00000000-0005-0000-0000-0000206C0000}"/>
    <cellStyle name="Header2 4 2 4 3 3" xfId="16327" xr:uid="{00000000-0005-0000-0000-0000216C0000}"/>
    <cellStyle name="Header2 4 2 4 3 3 2" xfId="19347" xr:uid="{00000000-0005-0000-0000-0000226C0000}"/>
    <cellStyle name="Header2 4 2 4 3 3 2 2" xfId="31164" xr:uid="{00000000-0005-0000-0000-0000236C0000}"/>
    <cellStyle name="Header2 4 2 4 3 3 2 2 2" xfId="41163" xr:uid="{00000000-0005-0000-0000-0000246C0000}"/>
    <cellStyle name="Header2 4 2 4 3 3 2 3" xfId="26822" xr:uid="{00000000-0005-0000-0000-0000256C0000}"/>
    <cellStyle name="Header2 4 2 4 3 3 2 4" xfId="36012" xr:uid="{00000000-0005-0000-0000-0000266C0000}"/>
    <cellStyle name="Header2 4 2 4 3 3 3" xfId="19953" xr:uid="{00000000-0005-0000-0000-0000276C0000}"/>
    <cellStyle name="Header2 4 2 4 3 3 3 2" xfId="31770" xr:uid="{00000000-0005-0000-0000-0000286C0000}"/>
    <cellStyle name="Header2 4 2 4 3 3 3 2 2" xfId="41769" xr:uid="{00000000-0005-0000-0000-0000296C0000}"/>
    <cellStyle name="Header2 4 2 4 3 3 3 3" xfId="27428" xr:uid="{00000000-0005-0000-0000-00002A6C0000}"/>
    <cellStyle name="Header2 4 2 4 3 3 3 4" xfId="36618" xr:uid="{00000000-0005-0000-0000-00002B6C0000}"/>
    <cellStyle name="Header2 4 2 4 3 3 4" xfId="18871" xr:uid="{00000000-0005-0000-0000-00002C6C0000}"/>
    <cellStyle name="Header2 4 2 4 3 3 4 2" xfId="30688" xr:uid="{00000000-0005-0000-0000-00002D6C0000}"/>
    <cellStyle name="Header2 4 2 4 3 3 4 2 2" xfId="40687" xr:uid="{00000000-0005-0000-0000-00002E6C0000}"/>
    <cellStyle name="Header2 4 2 4 3 3 4 3" xfId="26346" xr:uid="{00000000-0005-0000-0000-00002F6C0000}"/>
    <cellStyle name="Header2 4 2 4 3 3 4 4" xfId="35536" xr:uid="{00000000-0005-0000-0000-0000306C0000}"/>
    <cellStyle name="Header2 4 2 4 3 3 5" xfId="20762" xr:uid="{00000000-0005-0000-0000-0000316C0000}"/>
    <cellStyle name="Header2 4 2 4 3 3 5 2" xfId="32579" xr:uid="{00000000-0005-0000-0000-0000326C0000}"/>
    <cellStyle name="Header2 4 2 4 3 3 5 2 2" xfId="42578" xr:uid="{00000000-0005-0000-0000-0000336C0000}"/>
    <cellStyle name="Header2 4 2 4 3 3 5 3" xfId="37427" xr:uid="{00000000-0005-0000-0000-0000346C0000}"/>
    <cellStyle name="Header2 4 2 4 3 3 6" xfId="28144" xr:uid="{00000000-0005-0000-0000-0000356C0000}"/>
    <cellStyle name="Header2 4 2 4 3 3 6 2" xfId="38143" xr:uid="{00000000-0005-0000-0000-0000366C0000}"/>
    <cellStyle name="Header2 4 2 4 3 3 7" xfId="22283" xr:uid="{00000000-0005-0000-0000-0000376C0000}"/>
    <cellStyle name="Header2 4 2 4 3 4" xfId="16030" xr:uid="{00000000-0005-0000-0000-0000386C0000}"/>
    <cellStyle name="Header2 4 2 4 3 4 2" xfId="27847" xr:uid="{00000000-0005-0000-0000-0000396C0000}"/>
    <cellStyle name="Header2 4 2 4 3 4 2 2" xfId="37846" xr:uid="{00000000-0005-0000-0000-00003A6C0000}"/>
    <cellStyle name="Header2 4 2 4 3 4 3" xfId="23908" xr:uid="{00000000-0005-0000-0000-00003B6C0000}"/>
    <cellStyle name="Header2 4 2 4 3 4 4" xfId="32998" xr:uid="{00000000-0005-0000-0000-00003C6C0000}"/>
    <cellStyle name="Header2 4 2 4 3 5" xfId="16523" xr:uid="{00000000-0005-0000-0000-00003D6C0000}"/>
    <cellStyle name="Header2 4 2 4 3 5 2" xfId="28340" xr:uid="{00000000-0005-0000-0000-00003E6C0000}"/>
    <cellStyle name="Header2 4 2 4 3 5 2 2" xfId="38339" xr:uid="{00000000-0005-0000-0000-00003F6C0000}"/>
    <cellStyle name="Header2 4 2 4 3 5 3" xfId="24098" xr:uid="{00000000-0005-0000-0000-0000406C0000}"/>
    <cellStyle name="Header2 4 2 4 3 5 4" xfId="33188" xr:uid="{00000000-0005-0000-0000-0000416C0000}"/>
    <cellStyle name="Header2 4 2 4 3 6" xfId="16823" xr:uid="{00000000-0005-0000-0000-0000426C0000}"/>
    <cellStyle name="Header2 4 2 4 3 6 2" xfId="28640" xr:uid="{00000000-0005-0000-0000-0000436C0000}"/>
    <cellStyle name="Header2 4 2 4 3 6 2 2" xfId="38639" xr:uid="{00000000-0005-0000-0000-0000446C0000}"/>
    <cellStyle name="Header2 4 2 4 3 6 3" xfId="24398" xr:uid="{00000000-0005-0000-0000-0000456C0000}"/>
    <cellStyle name="Header2 4 2 4 3 6 4" xfId="33488" xr:uid="{00000000-0005-0000-0000-0000466C0000}"/>
    <cellStyle name="Header2 4 2 4 3 7" xfId="17261" xr:uid="{00000000-0005-0000-0000-0000476C0000}"/>
    <cellStyle name="Header2 4 2 4 3 7 2" xfId="29078" xr:uid="{00000000-0005-0000-0000-0000486C0000}"/>
    <cellStyle name="Header2 4 2 4 3 7 2 2" xfId="39077" xr:uid="{00000000-0005-0000-0000-0000496C0000}"/>
    <cellStyle name="Header2 4 2 4 3 7 3" xfId="24836" xr:uid="{00000000-0005-0000-0000-00004A6C0000}"/>
    <cellStyle name="Header2 4 2 4 3 7 4" xfId="33926" xr:uid="{00000000-0005-0000-0000-00004B6C0000}"/>
    <cellStyle name="Header2 4 2 4 3 8" xfId="17564" xr:uid="{00000000-0005-0000-0000-00004C6C0000}"/>
    <cellStyle name="Header2 4 2 4 3 8 2" xfId="29381" xr:uid="{00000000-0005-0000-0000-00004D6C0000}"/>
    <cellStyle name="Header2 4 2 4 3 8 2 2" xfId="39380" xr:uid="{00000000-0005-0000-0000-00004E6C0000}"/>
    <cellStyle name="Header2 4 2 4 3 8 3" xfId="25139" xr:uid="{00000000-0005-0000-0000-00004F6C0000}"/>
    <cellStyle name="Header2 4 2 4 3 8 4" xfId="34229" xr:uid="{00000000-0005-0000-0000-0000506C0000}"/>
    <cellStyle name="Header2 4 2 4 3 9" xfId="18371" xr:uid="{00000000-0005-0000-0000-0000516C0000}"/>
    <cellStyle name="Header2 4 2 4 3 9 2" xfId="30188" xr:uid="{00000000-0005-0000-0000-0000526C0000}"/>
    <cellStyle name="Header2 4 2 4 3 9 2 2" xfId="40187" xr:uid="{00000000-0005-0000-0000-0000536C0000}"/>
    <cellStyle name="Header2 4 2 4 3 9 3" xfId="25846" xr:uid="{00000000-0005-0000-0000-0000546C0000}"/>
    <cellStyle name="Header2 4 2 4 3 9 4" xfId="35036" xr:uid="{00000000-0005-0000-0000-0000556C0000}"/>
    <cellStyle name="Header2 4 2 4 4" xfId="7940" xr:uid="{00000000-0005-0000-0000-0000566C0000}"/>
    <cellStyle name="Header2 4 2 4 4 10" xfId="18670" xr:uid="{00000000-0005-0000-0000-0000576C0000}"/>
    <cellStyle name="Header2 4 2 4 4 10 2" xfId="30487" xr:uid="{00000000-0005-0000-0000-0000586C0000}"/>
    <cellStyle name="Header2 4 2 4 4 10 2 2" xfId="40486" xr:uid="{00000000-0005-0000-0000-0000596C0000}"/>
    <cellStyle name="Header2 4 2 4 4 10 3" xfId="26145" xr:uid="{00000000-0005-0000-0000-00005A6C0000}"/>
    <cellStyle name="Header2 4 2 4 4 10 4" xfId="35335" xr:uid="{00000000-0005-0000-0000-00005B6C0000}"/>
    <cellStyle name="Header2 4 2 4 4 11" xfId="20183" xr:uid="{00000000-0005-0000-0000-00005C6C0000}"/>
    <cellStyle name="Header2 4 2 4 4 11 2" xfId="32000" xr:uid="{00000000-0005-0000-0000-00005D6C0000}"/>
    <cellStyle name="Header2 4 2 4 4 11 2 2" xfId="41999" xr:uid="{00000000-0005-0000-0000-00005E6C0000}"/>
    <cellStyle name="Header2 4 2 4 4 11 3" xfId="36848" xr:uid="{00000000-0005-0000-0000-00005F6C0000}"/>
    <cellStyle name="Header2 4 2 4 4 12" xfId="23162" xr:uid="{00000000-0005-0000-0000-0000606C0000}"/>
    <cellStyle name="Header2 4 2 4 4 12 2" xfId="21254" xr:uid="{00000000-0005-0000-0000-0000616C0000}"/>
    <cellStyle name="Header2 4 2 4 4 13" xfId="22556" xr:uid="{00000000-0005-0000-0000-0000626C0000}"/>
    <cellStyle name="Header2 4 2 4 4 2" xfId="15747" xr:uid="{00000000-0005-0000-0000-0000636C0000}"/>
    <cellStyle name="Header2 4 2 4 4 2 2" xfId="19046" xr:uid="{00000000-0005-0000-0000-0000646C0000}"/>
    <cellStyle name="Header2 4 2 4 4 2 2 2" xfId="30863" xr:uid="{00000000-0005-0000-0000-0000656C0000}"/>
    <cellStyle name="Header2 4 2 4 4 2 2 2 2" xfId="40862" xr:uid="{00000000-0005-0000-0000-0000666C0000}"/>
    <cellStyle name="Header2 4 2 4 4 2 2 3" xfId="26521" xr:uid="{00000000-0005-0000-0000-0000676C0000}"/>
    <cellStyle name="Header2 4 2 4 4 2 2 4" xfId="35711" xr:uid="{00000000-0005-0000-0000-0000686C0000}"/>
    <cellStyle name="Header2 4 2 4 4 2 3" xfId="19652" xr:uid="{00000000-0005-0000-0000-0000696C0000}"/>
    <cellStyle name="Header2 4 2 4 4 2 3 2" xfId="31469" xr:uid="{00000000-0005-0000-0000-00006A6C0000}"/>
    <cellStyle name="Header2 4 2 4 4 2 3 2 2" xfId="41468" xr:uid="{00000000-0005-0000-0000-00006B6C0000}"/>
    <cellStyle name="Header2 4 2 4 4 2 3 3" xfId="27127" xr:uid="{00000000-0005-0000-0000-00006C6C0000}"/>
    <cellStyle name="Header2 4 2 4 4 2 3 4" xfId="36317" xr:uid="{00000000-0005-0000-0000-00006D6C0000}"/>
    <cellStyle name="Header2 4 2 4 4 2 4" xfId="18012" xr:uid="{00000000-0005-0000-0000-00006E6C0000}"/>
    <cellStyle name="Header2 4 2 4 4 2 4 2" xfId="29829" xr:uid="{00000000-0005-0000-0000-00006F6C0000}"/>
    <cellStyle name="Header2 4 2 4 4 2 4 2 2" xfId="39828" xr:uid="{00000000-0005-0000-0000-0000706C0000}"/>
    <cellStyle name="Header2 4 2 4 4 2 4 3" xfId="25587" xr:uid="{00000000-0005-0000-0000-0000716C0000}"/>
    <cellStyle name="Header2 4 2 4 4 2 4 4" xfId="34677" xr:uid="{00000000-0005-0000-0000-0000726C0000}"/>
    <cellStyle name="Header2 4 2 4 4 2 5" xfId="20461" xr:uid="{00000000-0005-0000-0000-0000736C0000}"/>
    <cellStyle name="Header2 4 2 4 4 2 5 2" xfId="32278" xr:uid="{00000000-0005-0000-0000-0000746C0000}"/>
    <cellStyle name="Header2 4 2 4 4 2 5 2 2" xfId="42277" xr:uid="{00000000-0005-0000-0000-0000756C0000}"/>
    <cellStyle name="Header2 4 2 4 4 2 5 3" xfId="37126" xr:uid="{00000000-0005-0000-0000-0000766C0000}"/>
    <cellStyle name="Header2 4 2 4 4 2 6" xfId="23625" xr:uid="{00000000-0005-0000-0000-0000776C0000}"/>
    <cellStyle name="Header2 4 2 4 4 2 6 2" xfId="21799" xr:uid="{00000000-0005-0000-0000-0000786C0000}"/>
    <cellStyle name="Header2 4 2 4 4 2 7" xfId="22963" xr:uid="{00000000-0005-0000-0000-0000796C0000}"/>
    <cellStyle name="Header2 4 2 4 4 2 7 2" xfId="22126" xr:uid="{00000000-0005-0000-0000-00007A6C0000}"/>
    <cellStyle name="Header2 4 2 4 4 2 8" xfId="21688" xr:uid="{00000000-0005-0000-0000-00007B6C0000}"/>
    <cellStyle name="Header2 4 2 4 4 3" xfId="16328" xr:uid="{00000000-0005-0000-0000-00007C6C0000}"/>
    <cellStyle name="Header2 4 2 4 4 3 2" xfId="19346" xr:uid="{00000000-0005-0000-0000-00007D6C0000}"/>
    <cellStyle name="Header2 4 2 4 4 3 2 2" xfId="31163" xr:uid="{00000000-0005-0000-0000-00007E6C0000}"/>
    <cellStyle name="Header2 4 2 4 4 3 2 2 2" xfId="41162" xr:uid="{00000000-0005-0000-0000-00007F6C0000}"/>
    <cellStyle name="Header2 4 2 4 4 3 2 3" xfId="26821" xr:uid="{00000000-0005-0000-0000-0000806C0000}"/>
    <cellStyle name="Header2 4 2 4 4 3 2 4" xfId="36011" xr:uid="{00000000-0005-0000-0000-0000816C0000}"/>
    <cellStyle name="Header2 4 2 4 4 3 3" xfId="19952" xr:uid="{00000000-0005-0000-0000-0000826C0000}"/>
    <cellStyle name="Header2 4 2 4 4 3 3 2" xfId="31769" xr:uid="{00000000-0005-0000-0000-0000836C0000}"/>
    <cellStyle name="Header2 4 2 4 4 3 3 2 2" xfId="41768" xr:uid="{00000000-0005-0000-0000-0000846C0000}"/>
    <cellStyle name="Header2 4 2 4 4 3 3 3" xfId="27427" xr:uid="{00000000-0005-0000-0000-0000856C0000}"/>
    <cellStyle name="Header2 4 2 4 4 3 3 4" xfId="36617" xr:uid="{00000000-0005-0000-0000-0000866C0000}"/>
    <cellStyle name="Header2 4 2 4 4 3 4" xfId="17917" xr:uid="{00000000-0005-0000-0000-0000876C0000}"/>
    <cellStyle name="Header2 4 2 4 4 3 4 2" xfId="29734" xr:uid="{00000000-0005-0000-0000-0000886C0000}"/>
    <cellStyle name="Header2 4 2 4 4 3 4 2 2" xfId="39733" xr:uid="{00000000-0005-0000-0000-0000896C0000}"/>
    <cellStyle name="Header2 4 2 4 4 3 4 3" xfId="25492" xr:uid="{00000000-0005-0000-0000-00008A6C0000}"/>
    <cellStyle name="Header2 4 2 4 4 3 4 4" xfId="34582" xr:uid="{00000000-0005-0000-0000-00008B6C0000}"/>
    <cellStyle name="Header2 4 2 4 4 3 5" xfId="20761" xr:uid="{00000000-0005-0000-0000-00008C6C0000}"/>
    <cellStyle name="Header2 4 2 4 4 3 5 2" xfId="32578" xr:uid="{00000000-0005-0000-0000-00008D6C0000}"/>
    <cellStyle name="Header2 4 2 4 4 3 5 2 2" xfId="42577" xr:uid="{00000000-0005-0000-0000-00008E6C0000}"/>
    <cellStyle name="Header2 4 2 4 4 3 5 3" xfId="37426" xr:uid="{00000000-0005-0000-0000-00008F6C0000}"/>
    <cellStyle name="Header2 4 2 4 4 3 6" xfId="28145" xr:uid="{00000000-0005-0000-0000-0000906C0000}"/>
    <cellStyle name="Header2 4 2 4 4 3 6 2" xfId="38144" xr:uid="{00000000-0005-0000-0000-0000916C0000}"/>
    <cellStyle name="Header2 4 2 4 4 3 7" xfId="22284" xr:uid="{00000000-0005-0000-0000-0000926C0000}"/>
    <cellStyle name="Header2 4 2 4 4 4" xfId="15849" xr:uid="{00000000-0005-0000-0000-0000936C0000}"/>
    <cellStyle name="Header2 4 2 4 4 4 2" xfId="27666" xr:uid="{00000000-0005-0000-0000-0000946C0000}"/>
    <cellStyle name="Header2 4 2 4 4 4 2 2" xfId="37665" xr:uid="{00000000-0005-0000-0000-0000956C0000}"/>
    <cellStyle name="Header2 4 2 4 4 4 3" xfId="23727" xr:uid="{00000000-0005-0000-0000-0000966C0000}"/>
    <cellStyle name="Header2 4 2 4 4 4 4" xfId="32817" xr:uid="{00000000-0005-0000-0000-0000976C0000}"/>
    <cellStyle name="Header2 4 2 4 4 5" xfId="16522" xr:uid="{00000000-0005-0000-0000-0000986C0000}"/>
    <cellStyle name="Header2 4 2 4 4 5 2" xfId="28339" xr:uid="{00000000-0005-0000-0000-0000996C0000}"/>
    <cellStyle name="Header2 4 2 4 4 5 2 2" xfId="38338" xr:uid="{00000000-0005-0000-0000-00009A6C0000}"/>
    <cellStyle name="Header2 4 2 4 4 5 3" xfId="24097" xr:uid="{00000000-0005-0000-0000-00009B6C0000}"/>
    <cellStyle name="Header2 4 2 4 4 5 4" xfId="33187" xr:uid="{00000000-0005-0000-0000-00009C6C0000}"/>
    <cellStyle name="Header2 4 2 4 4 6" xfId="16822" xr:uid="{00000000-0005-0000-0000-00009D6C0000}"/>
    <cellStyle name="Header2 4 2 4 4 6 2" xfId="28639" xr:uid="{00000000-0005-0000-0000-00009E6C0000}"/>
    <cellStyle name="Header2 4 2 4 4 6 2 2" xfId="38638" xr:uid="{00000000-0005-0000-0000-00009F6C0000}"/>
    <cellStyle name="Header2 4 2 4 4 6 3" xfId="24397" xr:uid="{00000000-0005-0000-0000-0000A06C0000}"/>
    <cellStyle name="Header2 4 2 4 4 6 4" xfId="33487" xr:uid="{00000000-0005-0000-0000-0000A16C0000}"/>
    <cellStyle name="Header2 4 2 4 4 7" xfId="17262" xr:uid="{00000000-0005-0000-0000-0000A26C0000}"/>
    <cellStyle name="Header2 4 2 4 4 7 2" xfId="29079" xr:uid="{00000000-0005-0000-0000-0000A36C0000}"/>
    <cellStyle name="Header2 4 2 4 4 7 2 2" xfId="39078" xr:uid="{00000000-0005-0000-0000-0000A46C0000}"/>
    <cellStyle name="Header2 4 2 4 4 7 3" xfId="24837" xr:uid="{00000000-0005-0000-0000-0000A56C0000}"/>
    <cellStyle name="Header2 4 2 4 4 7 4" xfId="33927" xr:uid="{00000000-0005-0000-0000-0000A66C0000}"/>
    <cellStyle name="Header2 4 2 4 4 8" xfId="17565" xr:uid="{00000000-0005-0000-0000-0000A76C0000}"/>
    <cellStyle name="Header2 4 2 4 4 8 2" xfId="29382" xr:uid="{00000000-0005-0000-0000-0000A86C0000}"/>
    <cellStyle name="Header2 4 2 4 4 8 2 2" xfId="39381" xr:uid="{00000000-0005-0000-0000-0000A96C0000}"/>
    <cellStyle name="Header2 4 2 4 4 8 3" xfId="25140" xr:uid="{00000000-0005-0000-0000-0000AA6C0000}"/>
    <cellStyle name="Header2 4 2 4 4 8 4" xfId="34230" xr:uid="{00000000-0005-0000-0000-0000AB6C0000}"/>
    <cellStyle name="Header2 4 2 4 4 9" xfId="18370" xr:uid="{00000000-0005-0000-0000-0000AC6C0000}"/>
    <cellStyle name="Header2 4 2 4 4 9 2" xfId="30187" xr:uid="{00000000-0005-0000-0000-0000AD6C0000}"/>
    <cellStyle name="Header2 4 2 4 4 9 2 2" xfId="40186" xr:uid="{00000000-0005-0000-0000-0000AE6C0000}"/>
    <cellStyle name="Header2 4 2 4 4 9 3" xfId="25845" xr:uid="{00000000-0005-0000-0000-0000AF6C0000}"/>
    <cellStyle name="Header2 4 2 4 4 9 4" xfId="35035" xr:uid="{00000000-0005-0000-0000-0000B06C0000}"/>
    <cellStyle name="Header2 4 2 4 5" xfId="15744" xr:uid="{00000000-0005-0000-0000-0000B16C0000}"/>
    <cellStyle name="Header2 4 2 4 5 2" xfId="19049" xr:uid="{00000000-0005-0000-0000-0000B26C0000}"/>
    <cellStyle name="Header2 4 2 4 5 2 2" xfId="30866" xr:uid="{00000000-0005-0000-0000-0000B36C0000}"/>
    <cellStyle name="Header2 4 2 4 5 2 2 2" xfId="40865" xr:uid="{00000000-0005-0000-0000-0000B46C0000}"/>
    <cellStyle name="Header2 4 2 4 5 2 3" xfId="26524" xr:uid="{00000000-0005-0000-0000-0000B56C0000}"/>
    <cellStyle name="Header2 4 2 4 5 2 4" xfId="35714" xr:uid="{00000000-0005-0000-0000-0000B66C0000}"/>
    <cellStyle name="Header2 4 2 4 5 3" xfId="19655" xr:uid="{00000000-0005-0000-0000-0000B76C0000}"/>
    <cellStyle name="Header2 4 2 4 5 3 2" xfId="31472" xr:uid="{00000000-0005-0000-0000-0000B86C0000}"/>
    <cellStyle name="Header2 4 2 4 5 3 2 2" xfId="41471" xr:uid="{00000000-0005-0000-0000-0000B96C0000}"/>
    <cellStyle name="Header2 4 2 4 5 3 3" xfId="27130" xr:uid="{00000000-0005-0000-0000-0000BA6C0000}"/>
    <cellStyle name="Header2 4 2 4 5 3 4" xfId="36320" xr:uid="{00000000-0005-0000-0000-0000BB6C0000}"/>
    <cellStyle name="Header2 4 2 4 5 4" xfId="18009" xr:uid="{00000000-0005-0000-0000-0000BC6C0000}"/>
    <cellStyle name="Header2 4 2 4 5 4 2" xfId="29826" xr:uid="{00000000-0005-0000-0000-0000BD6C0000}"/>
    <cellStyle name="Header2 4 2 4 5 4 2 2" xfId="39825" xr:uid="{00000000-0005-0000-0000-0000BE6C0000}"/>
    <cellStyle name="Header2 4 2 4 5 4 3" xfId="25584" xr:uid="{00000000-0005-0000-0000-0000BF6C0000}"/>
    <cellStyle name="Header2 4 2 4 5 4 4" xfId="34674" xr:uid="{00000000-0005-0000-0000-0000C06C0000}"/>
    <cellStyle name="Header2 4 2 4 5 5" xfId="20464" xr:uid="{00000000-0005-0000-0000-0000C16C0000}"/>
    <cellStyle name="Header2 4 2 4 5 5 2" xfId="32281" xr:uid="{00000000-0005-0000-0000-0000C26C0000}"/>
    <cellStyle name="Header2 4 2 4 5 5 2 2" xfId="42280" xr:uid="{00000000-0005-0000-0000-0000C36C0000}"/>
    <cellStyle name="Header2 4 2 4 5 5 3" xfId="37129" xr:uid="{00000000-0005-0000-0000-0000C46C0000}"/>
    <cellStyle name="Header2 4 2 4 5 6" xfId="23622" xr:uid="{00000000-0005-0000-0000-0000C56C0000}"/>
    <cellStyle name="Header2 4 2 4 5 6 2" xfId="21802" xr:uid="{00000000-0005-0000-0000-0000C66C0000}"/>
    <cellStyle name="Header2 4 2 4 5 7" xfId="22966" xr:uid="{00000000-0005-0000-0000-0000C76C0000}"/>
    <cellStyle name="Header2 4 2 4 5 7 2" xfId="22124" xr:uid="{00000000-0005-0000-0000-0000C86C0000}"/>
    <cellStyle name="Header2 4 2 4 5 8" xfId="21686" xr:uid="{00000000-0005-0000-0000-0000C96C0000}"/>
    <cellStyle name="Header2 4 2 4 6" xfId="16325" xr:uid="{00000000-0005-0000-0000-0000CA6C0000}"/>
    <cellStyle name="Header2 4 2 4 6 2" xfId="19349" xr:uid="{00000000-0005-0000-0000-0000CB6C0000}"/>
    <cellStyle name="Header2 4 2 4 6 2 2" xfId="31166" xr:uid="{00000000-0005-0000-0000-0000CC6C0000}"/>
    <cellStyle name="Header2 4 2 4 6 2 2 2" xfId="41165" xr:uid="{00000000-0005-0000-0000-0000CD6C0000}"/>
    <cellStyle name="Header2 4 2 4 6 2 3" xfId="26824" xr:uid="{00000000-0005-0000-0000-0000CE6C0000}"/>
    <cellStyle name="Header2 4 2 4 6 2 4" xfId="36014" xr:uid="{00000000-0005-0000-0000-0000CF6C0000}"/>
    <cellStyle name="Header2 4 2 4 6 3" xfId="19955" xr:uid="{00000000-0005-0000-0000-0000D06C0000}"/>
    <cellStyle name="Header2 4 2 4 6 3 2" xfId="31772" xr:uid="{00000000-0005-0000-0000-0000D16C0000}"/>
    <cellStyle name="Header2 4 2 4 6 3 2 2" xfId="41771" xr:uid="{00000000-0005-0000-0000-0000D26C0000}"/>
    <cellStyle name="Header2 4 2 4 6 3 3" xfId="27430" xr:uid="{00000000-0005-0000-0000-0000D36C0000}"/>
    <cellStyle name="Header2 4 2 4 6 3 4" xfId="36620" xr:uid="{00000000-0005-0000-0000-0000D46C0000}"/>
    <cellStyle name="Header2 4 2 4 6 4" xfId="17791" xr:uid="{00000000-0005-0000-0000-0000D56C0000}"/>
    <cellStyle name="Header2 4 2 4 6 4 2" xfId="29608" xr:uid="{00000000-0005-0000-0000-0000D66C0000}"/>
    <cellStyle name="Header2 4 2 4 6 4 2 2" xfId="39607" xr:uid="{00000000-0005-0000-0000-0000D76C0000}"/>
    <cellStyle name="Header2 4 2 4 6 4 3" xfId="25366" xr:uid="{00000000-0005-0000-0000-0000D86C0000}"/>
    <cellStyle name="Header2 4 2 4 6 4 4" xfId="34456" xr:uid="{00000000-0005-0000-0000-0000D96C0000}"/>
    <cellStyle name="Header2 4 2 4 6 5" xfId="20764" xr:uid="{00000000-0005-0000-0000-0000DA6C0000}"/>
    <cellStyle name="Header2 4 2 4 6 5 2" xfId="32581" xr:uid="{00000000-0005-0000-0000-0000DB6C0000}"/>
    <cellStyle name="Header2 4 2 4 6 5 2 2" xfId="42580" xr:uid="{00000000-0005-0000-0000-0000DC6C0000}"/>
    <cellStyle name="Header2 4 2 4 6 5 3" xfId="37429" xr:uid="{00000000-0005-0000-0000-0000DD6C0000}"/>
    <cellStyle name="Header2 4 2 4 6 6" xfId="28142" xr:uid="{00000000-0005-0000-0000-0000DE6C0000}"/>
    <cellStyle name="Header2 4 2 4 6 6 2" xfId="38141" xr:uid="{00000000-0005-0000-0000-0000DF6C0000}"/>
    <cellStyle name="Header2 4 2 4 6 7" xfId="21756" xr:uid="{00000000-0005-0000-0000-0000E06C0000}"/>
    <cellStyle name="Header2 4 2 4 7" xfId="16028" xr:uid="{00000000-0005-0000-0000-0000E16C0000}"/>
    <cellStyle name="Header2 4 2 4 7 2" xfId="27845" xr:uid="{00000000-0005-0000-0000-0000E26C0000}"/>
    <cellStyle name="Header2 4 2 4 7 2 2" xfId="37844" xr:uid="{00000000-0005-0000-0000-0000E36C0000}"/>
    <cellStyle name="Header2 4 2 4 7 3" xfId="23906" xr:uid="{00000000-0005-0000-0000-0000E46C0000}"/>
    <cellStyle name="Header2 4 2 4 7 4" xfId="32996" xr:uid="{00000000-0005-0000-0000-0000E56C0000}"/>
    <cellStyle name="Header2 4 2 4 8" xfId="16525" xr:uid="{00000000-0005-0000-0000-0000E66C0000}"/>
    <cellStyle name="Header2 4 2 4 8 2" xfId="28342" xr:uid="{00000000-0005-0000-0000-0000E76C0000}"/>
    <cellStyle name="Header2 4 2 4 8 2 2" xfId="38341" xr:uid="{00000000-0005-0000-0000-0000E86C0000}"/>
    <cellStyle name="Header2 4 2 4 8 3" xfId="24100" xr:uid="{00000000-0005-0000-0000-0000E96C0000}"/>
    <cellStyle name="Header2 4 2 4 8 4" xfId="33190" xr:uid="{00000000-0005-0000-0000-0000EA6C0000}"/>
    <cellStyle name="Header2 4 2 4 9" xfId="16825" xr:uid="{00000000-0005-0000-0000-0000EB6C0000}"/>
    <cellStyle name="Header2 4 2 4 9 2" xfId="28642" xr:uid="{00000000-0005-0000-0000-0000EC6C0000}"/>
    <cellStyle name="Header2 4 2 4 9 2 2" xfId="38641" xr:uid="{00000000-0005-0000-0000-0000ED6C0000}"/>
    <cellStyle name="Header2 4 2 4 9 3" xfId="24400" xr:uid="{00000000-0005-0000-0000-0000EE6C0000}"/>
    <cellStyle name="Header2 4 2 4 9 4" xfId="33490" xr:uid="{00000000-0005-0000-0000-0000EF6C0000}"/>
    <cellStyle name="Header2 4 2 5" xfId="7941" xr:uid="{00000000-0005-0000-0000-0000F06C0000}"/>
    <cellStyle name="Header2 4 2 5 10" xfId="18669" xr:uid="{00000000-0005-0000-0000-0000F16C0000}"/>
    <cellStyle name="Header2 4 2 5 10 2" xfId="30486" xr:uid="{00000000-0005-0000-0000-0000F26C0000}"/>
    <cellStyle name="Header2 4 2 5 10 2 2" xfId="40485" xr:uid="{00000000-0005-0000-0000-0000F36C0000}"/>
    <cellStyle name="Header2 4 2 5 10 3" xfId="26144" xr:uid="{00000000-0005-0000-0000-0000F46C0000}"/>
    <cellStyle name="Header2 4 2 5 10 4" xfId="35334" xr:uid="{00000000-0005-0000-0000-0000F56C0000}"/>
    <cellStyle name="Header2 4 2 5 11" xfId="20284" xr:uid="{00000000-0005-0000-0000-0000F66C0000}"/>
    <cellStyle name="Header2 4 2 5 11 2" xfId="32101" xr:uid="{00000000-0005-0000-0000-0000F76C0000}"/>
    <cellStyle name="Header2 4 2 5 11 2 2" xfId="42100" xr:uid="{00000000-0005-0000-0000-0000F86C0000}"/>
    <cellStyle name="Header2 4 2 5 11 3" xfId="36949" xr:uid="{00000000-0005-0000-0000-0000F96C0000}"/>
    <cellStyle name="Header2 4 2 5 12" xfId="23161" xr:uid="{00000000-0005-0000-0000-0000FA6C0000}"/>
    <cellStyle name="Header2 4 2 5 12 2" xfId="22006" xr:uid="{00000000-0005-0000-0000-0000FB6C0000}"/>
    <cellStyle name="Header2 4 2 5 13" xfId="22555" xr:uid="{00000000-0005-0000-0000-0000FC6C0000}"/>
    <cellStyle name="Header2 4 2 5 2" xfId="15748" xr:uid="{00000000-0005-0000-0000-0000FD6C0000}"/>
    <cellStyle name="Header2 4 2 5 2 2" xfId="19045" xr:uid="{00000000-0005-0000-0000-0000FE6C0000}"/>
    <cellStyle name="Header2 4 2 5 2 2 2" xfId="30862" xr:uid="{00000000-0005-0000-0000-0000FF6C0000}"/>
    <cellStyle name="Header2 4 2 5 2 2 2 2" xfId="40861" xr:uid="{00000000-0005-0000-0000-0000006D0000}"/>
    <cellStyle name="Header2 4 2 5 2 2 3" xfId="26520" xr:uid="{00000000-0005-0000-0000-0000016D0000}"/>
    <cellStyle name="Header2 4 2 5 2 2 4" xfId="35710" xr:uid="{00000000-0005-0000-0000-0000026D0000}"/>
    <cellStyle name="Header2 4 2 5 2 3" xfId="19651" xr:uid="{00000000-0005-0000-0000-0000036D0000}"/>
    <cellStyle name="Header2 4 2 5 2 3 2" xfId="31468" xr:uid="{00000000-0005-0000-0000-0000046D0000}"/>
    <cellStyle name="Header2 4 2 5 2 3 2 2" xfId="41467" xr:uid="{00000000-0005-0000-0000-0000056D0000}"/>
    <cellStyle name="Header2 4 2 5 2 3 3" xfId="27126" xr:uid="{00000000-0005-0000-0000-0000066D0000}"/>
    <cellStyle name="Header2 4 2 5 2 3 4" xfId="36316" xr:uid="{00000000-0005-0000-0000-0000076D0000}"/>
    <cellStyle name="Header2 4 2 5 2 4" xfId="18170" xr:uid="{00000000-0005-0000-0000-0000086D0000}"/>
    <cellStyle name="Header2 4 2 5 2 4 2" xfId="29987" xr:uid="{00000000-0005-0000-0000-0000096D0000}"/>
    <cellStyle name="Header2 4 2 5 2 4 2 2" xfId="39986" xr:uid="{00000000-0005-0000-0000-00000A6D0000}"/>
    <cellStyle name="Header2 4 2 5 2 4 3" xfId="25745" xr:uid="{00000000-0005-0000-0000-00000B6D0000}"/>
    <cellStyle name="Header2 4 2 5 2 4 4" xfId="34835" xr:uid="{00000000-0005-0000-0000-00000C6D0000}"/>
    <cellStyle name="Header2 4 2 5 2 5" xfId="20460" xr:uid="{00000000-0005-0000-0000-00000D6D0000}"/>
    <cellStyle name="Header2 4 2 5 2 5 2" xfId="32277" xr:uid="{00000000-0005-0000-0000-00000E6D0000}"/>
    <cellStyle name="Header2 4 2 5 2 5 2 2" xfId="42276" xr:uid="{00000000-0005-0000-0000-00000F6D0000}"/>
    <cellStyle name="Header2 4 2 5 2 5 3" xfId="37125" xr:uid="{00000000-0005-0000-0000-0000106D0000}"/>
    <cellStyle name="Header2 4 2 5 2 6" xfId="23626" xr:uid="{00000000-0005-0000-0000-0000116D0000}"/>
    <cellStyle name="Header2 4 2 5 2 6 2" xfId="20996" xr:uid="{00000000-0005-0000-0000-0000126D0000}"/>
    <cellStyle name="Header2 4 2 5 2 7" xfId="22815" xr:uid="{00000000-0005-0000-0000-0000136D0000}"/>
    <cellStyle name="Header2 4 2 5 2 7 2" xfId="21407" xr:uid="{00000000-0005-0000-0000-0000146D0000}"/>
    <cellStyle name="Header2 4 2 5 2 8" xfId="21689" xr:uid="{00000000-0005-0000-0000-0000156D0000}"/>
    <cellStyle name="Header2 4 2 5 3" xfId="16329" xr:uid="{00000000-0005-0000-0000-0000166D0000}"/>
    <cellStyle name="Header2 4 2 5 3 2" xfId="19345" xr:uid="{00000000-0005-0000-0000-0000176D0000}"/>
    <cellStyle name="Header2 4 2 5 3 2 2" xfId="31162" xr:uid="{00000000-0005-0000-0000-0000186D0000}"/>
    <cellStyle name="Header2 4 2 5 3 2 2 2" xfId="41161" xr:uid="{00000000-0005-0000-0000-0000196D0000}"/>
    <cellStyle name="Header2 4 2 5 3 2 3" xfId="26820" xr:uid="{00000000-0005-0000-0000-00001A6D0000}"/>
    <cellStyle name="Header2 4 2 5 3 2 4" xfId="36010" xr:uid="{00000000-0005-0000-0000-00001B6D0000}"/>
    <cellStyle name="Header2 4 2 5 3 3" xfId="19951" xr:uid="{00000000-0005-0000-0000-00001C6D0000}"/>
    <cellStyle name="Header2 4 2 5 3 3 2" xfId="31768" xr:uid="{00000000-0005-0000-0000-00001D6D0000}"/>
    <cellStyle name="Header2 4 2 5 3 3 2 2" xfId="41767" xr:uid="{00000000-0005-0000-0000-00001E6D0000}"/>
    <cellStyle name="Header2 4 2 5 3 3 3" xfId="27426" xr:uid="{00000000-0005-0000-0000-00001F6D0000}"/>
    <cellStyle name="Header2 4 2 5 3 3 4" xfId="36616" xr:uid="{00000000-0005-0000-0000-0000206D0000}"/>
    <cellStyle name="Header2 4 2 5 3 4" xfId="17792" xr:uid="{00000000-0005-0000-0000-0000216D0000}"/>
    <cellStyle name="Header2 4 2 5 3 4 2" xfId="29609" xr:uid="{00000000-0005-0000-0000-0000226D0000}"/>
    <cellStyle name="Header2 4 2 5 3 4 2 2" xfId="39608" xr:uid="{00000000-0005-0000-0000-0000236D0000}"/>
    <cellStyle name="Header2 4 2 5 3 4 3" xfId="25367" xr:uid="{00000000-0005-0000-0000-0000246D0000}"/>
    <cellStyle name="Header2 4 2 5 3 4 4" xfId="34457" xr:uid="{00000000-0005-0000-0000-0000256D0000}"/>
    <cellStyle name="Header2 4 2 5 3 5" xfId="20760" xr:uid="{00000000-0005-0000-0000-0000266D0000}"/>
    <cellStyle name="Header2 4 2 5 3 5 2" xfId="32577" xr:uid="{00000000-0005-0000-0000-0000276D0000}"/>
    <cellStyle name="Header2 4 2 5 3 5 2 2" xfId="42576" xr:uid="{00000000-0005-0000-0000-0000286D0000}"/>
    <cellStyle name="Header2 4 2 5 3 5 3" xfId="37425" xr:uid="{00000000-0005-0000-0000-0000296D0000}"/>
    <cellStyle name="Header2 4 2 5 3 6" xfId="28146" xr:uid="{00000000-0005-0000-0000-00002A6D0000}"/>
    <cellStyle name="Header2 4 2 5 3 6 2" xfId="38145" xr:uid="{00000000-0005-0000-0000-00002B6D0000}"/>
    <cellStyle name="Header2 4 2 5 3 7" xfId="22285" xr:uid="{00000000-0005-0000-0000-00002C6D0000}"/>
    <cellStyle name="Header2 4 2 5 4" xfId="16031" xr:uid="{00000000-0005-0000-0000-00002D6D0000}"/>
    <cellStyle name="Header2 4 2 5 4 2" xfId="27848" xr:uid="{00000000-0005-0000-0000-00002E6D0000}"/>
    <cellStyle name="Header2 4 2 5 4 2 2" xfId="37847" xr:uid="{00000000-0005-0000-0000-00002F6D0000}"/>
    <cellStyle name="Header2 4 2 5 4 3" xfId="23909" xr:uid="{00000000-0005-0000-0000-0000306D0000}"/>
    <cellStyle name="Header2 4 2 5 4 4" xfId="32999" xr:uid="{00000000-0005-0000-0000-0000316D0000}"/>
    <cellStyle name="Header2 4 2 5 5" xfId="16521" xr:uid="{00000000-0005-0000-0000-0000326D0000}"/>
    <cellStyle name="Header2 4 2 5 5 2" xfId="28338" xr:uid="{00000000-0005-0000-0000-0000336D0000}"/>
    <cellStyle name="Header2 4 2 5 5 2 2" xfId="38337" xr:uid="{00000000-0005-0000-0000-0000346D0000}"/>
    <cellStyle name="Header2 4 2 5 5 3" xfId="24096" xr:uid="{00000000-0005-0000-0000-0000356D0000}"/>
    <cellStyle name="Header2 4 2 5 5 4" xfId="33186" xr:uid="{00000000-0005-0000-0000-0000366D0000}"/>
    <cellStyle name="Header2 4 2 5 6" xfId="16821" xr:uid="{00000000-0005-0000-0000-0000376D0000}"/>
    <cellStyle name="Header2 4 2 5 6 2" xfId="28638" xr:uid="{00000000-0005-0000-0000-0000386D0000}"/>
    <cellStyle name="Header2 4 2 5 6 2 2" xfId="38637" xr:uid="{00000000-0005-0000-0000-0000396D0000}"/>
    <cellStyle name="Header2 4 2 5 6 3" xfId="24396" xr:uid="{00000000-0005-0000-0000-00003A6D0000}"/>
    <cellStyle name="Header2 4 2 5 6 4" xfId="33486" xr:uid="{00000000-0005-0000-0000-00003B6D0000}"/>
    <cellStyle name="Header2 4 2 5 7" xfId="17263" xr:uid="{00000000-0005-0000-0000-00003C6D0000}"/>
    <cellStyle name="Header2 4 2 5 7 2" xfId="29080" xr:uid="{00000000-0005-0000-0000-00003D6D0000}"/>
    <cellStyle name="Header2 4 2 5 7 2 2" xfId="39079" xr:uid="{00000000-0005-0000-0000-00003E6D0000}"/>
    <cellStyle name="Header2 4 2 5 7 3" xfId="24838" xr:uid="{00000000-0005-0000-0000-00003F6D0000}"/>
    <cellStyle name="Header2 4 2 5 7 4" xfId="33928" xr:uid="{00000000-0005-0000-0000-0000406D0000}"/>
    <cellStyle name="Header2 4 2 5 8" xfId="17566" xr:uid="{00000000-0005-0000-0000-0000416D0000}"/>
    <cellStyle name="Header2 4 2 5 8 2" xfId="29383" xr:uid="{00000000-0005-0000-0000-0000426D0000}"/>
    <cellStyle name="Header2 4 2 5 8 2 2" xfId="39382" xr:uid="{00000000-0005-0000-0000-0000436D0000}"/>
    <cellStyle name="Header2 4 2 5 8 3" xfId="25141" xr:uid="{00000000-0005-0000-0000-0000446D0000}"/>
    <cellStyle name="Header2 4 2 5 8 4" xfId="34231" xr:uid="{00000000-0005-0000-0000-0000456D0000}"/>
    <cellStyle name="Header2 4 2 5 9" xfId="18369" xr:uid="{00000000-0005-0000-0000-0000466D0000}"/>
    <cellStyle name="Header2 4 2 5 9 2" xfId="30186" xr:uid="{00000000-0005-0000-0000-0000476D0000}"/>
    <cellStyle name="Header2 4 2 5 9 2 2" xfId="40185" xr:uid="{00000000-0005-0000-0000-0000486D0000}"/>
    <cellStyle name="Header2 4 2 5 9 3" xfId="25844" xr:uid="{00000000-0005-0000-0000-0000496D0000}"/>
    <cellStyle name="Header2 4 2 5 9 4" xfId="35034" xr:uid="{00000000-0005-0000-0000-00004A6D0000}"/>
    <cellStyle name="Header2 4 2 6" xfId="15729" xr:uid="{00000000-0005-0000-0000-00004B6D0000}"/>
    <cellStyle name="Header2 4 2 6 2" xfId="19064" xr:uid="{00000000-0005-0000-0000-00004C6D0000}"/>
    <cellStyle name="Header2 4 2 6 2 2" xfId="30881" xr:uid="{00000000-0005-0000-0000-00004D6D0000}"/>
    <cellStyle name="Header2 4 2 6 2 2 2" xfId="40880" xr:uid="{00000000-0005-0000-0000-00004E6D0000}"/>
    <cellStyle name="Header2 4 2 6 2 3" xfId="26539" xr:uid="{00000000-0005-0000-0000-00004F6D0000}"/>
    <cellStyle name="Header2 4 2 6 2 4" xfId="35729" xr:uid="{00000000-0005-0000-0000-0000506D0000}"/>
    <cellStyle name="Header2 4 2 6 3" xfId="19670" xr:uid="{00000000-0005-0000-0000-0000516D0000}"/>
    <cellStyle name="Header2 4 2 6 3 2" xfId="31487" xr:uid="{00000000-0005-0000-0000-0000526D0000}"/>
    <cellStyle name="Header2 4 2 6 3 2 2" xfId="41486" xr:uid="{00000000-0005-0000-0000-0000536D0000}"/>
    <cellStyle name="Header2 4 2 6 3 3" xfId="27145" xr:uid="{00000000-0005-0000-0000-0000546D0000}"/>
    <cellStyle name="Header2 4 2 6 3 4" xfId="36335" xr:uid="{00000000-0005-0000-0000-0000556D0000}"/>
    <cellStyle name="Header2 4 2 6 4" xfId="18162" xr:uid="{00000000-0005-0000-0000-0000566D0000}"/>
    <cellStyle name="Header2 4 2 6 4 2" xfId="29979" xr:uid="{00000000-0005-0000-0000-0000576D0000}"/>
    <cellStyle name="Header2 4 2 6 4 2 2" xfId="39978" xr:uid="{00000000-0005-0000-0000-0000586D0000}"/>
    <cellStyle name="Header2 4 2 6 4 3" xfId="25737" xr:uid="{00000000-0005-0000-0000-0000596D0000}"/>
    <cellStyle name="Header2 4 2 6 4 4" xfId="34827" xr:uid="{00000000-0005-0000-0000-00005A6D0000}"/>
    <cellStyle name="Header2 4 2 6 5" xfId="20479" xr:uid="{00000000-0005-0000-0000-00005B6D0000}"/>
    <cellStyle name="Header2 4 2 6 5 2" xfId="32296" xr:uid="{00000000-0005-0000-0000-00005C6D0000}"/>
    <cellStyle name="Header2 4 2 6 5 2 2" xfId="42295" xr:uid="{00000000-0005-0000-0000-00005D6D0000}"/>
    <cellStyle name="Header2 4 2 6 5 3" xfId="37144" xr:uid="{00000000-0005-0000-0000-00005E6D0000}"/>
    <cellStyle name="Header2 4 2 6 6" xfId="23607" xr:uid="{00000000-0005-0000-0000-00005F6D0000}"/>
    <cellStyle name="Header2 4 2 6 6 2" xfId="21809" xr:uid="{00000000-0005-0000-0000-0000606D0000}"/>
    <cellStyle name="Header2 4 2 6 7" xfId="22973" xr:uid="{00000000-0005-0000-0000-0000616D0000}"/>
    <cellStyle name="Header2 4 2 6 7 2" xfId="22121" xr:uid="{00000000-0005-0000-0000-0000626D0000}"/>
    <cellStyle name="Header2 4 2 6 8" xfId="22450" xr:uid="{00000000-0005-0000-0000-0000636D0000}"/>
    <cellStyle name="Header2 4 2 7" xfId="16310" xr:uid="{00000000-0005-0000-0000-0000646D0000}"/>
    <cellStyle name="Header2 4 2 7 2" xfId="19363" xr:uid="{00000000-0005-0000-0000-0000656D0000}"/>
    <cellStyle name="Header2 4 2 7 2 2" xfId="31180" xr:uid="{00000000-0005-0000-0000-0000666D0000}"/>
    <cellStyle name="Header2 4 2 7 2 2 2" xfId="41179" xr:uid="{00000000-0005-0000-0000-0000676D0000}"/>
    <cellStyle name="Header2 4 2 7 2 3" xfId="26838" xr:uid="{00000000-0005-0000-0000-0000686D0000}"/>
    <cellStyle name="Header2 4 2 7 2 4" xfId="36028" xr:uid="{00000000-0005-0000-0000-0000696D0000}"/>
    <cellStyle name="Header2 4 2 7 3" xfId="19969" xr:uid="{00000000-0005-0000-0000-00006A6D0000}"/>
    <cellStyle name="Header2 4 2 7 3 2" xfId="31786" xr:uid="{00000000-0005-0000-0000-00006B6D0000}"/>
    <cellStyle name="Header2 4 2 7 3 2 2" xfId="41785" xr:uid="{00000000-0005-0000-0000-00006C6D0000}"/>
    <cellStyle name="Header2 4 2 7 3 3" xfId="27444" xr:uid="{00000000-0005-0000-0000-00006D6D0000}"/>
    <cellStyle name="Header2 4 2 7 3 4" xfId="36634" xr:uid="{00000000-0005-0000-0000-00006E6D0000}"/>
    <cellStyle name="Header2 4 2 7 4" xfId="18868" xr:uid="{00000000-0005-0000-0000-00006F6D0000}"/>
    <cellStyle name="Header2 4 2 7 4 2" xfId="30685" xr:uid="{00000000-0005-0000-0000-0000706D0000}"/>
    <cellStyle name="Header2 4 2 7 4 2 2" xfId="40684" xr:uid="{00000000-0005-0000-0000-0000716D0000}"/>
    <cellStyle name="Header2 4 2 7 4 3" xfId="26343" xr:uid="{00000000-0005-0000-0000-0000726D0000}"/>
    <cellStyle name="Header2 4 2 7 4 4" xfId="35533" xr:uid="{00000000-0005-0000-0000-0000736D0000}"/>
    <cellStyle name="Header2 4 2 7 5" xfId="20778" xr:uid="{00000000-0005-0000-0000-0000746D0000}"/>
    <cellStyle name="Header2 4 2 7 5 2" xfId="32595" xr:uid="{00000000-0005-0000-0000-0000756D0000}"/>
    <cellStyle name="Header2 4 2 7 5 2 2" xfId="42594" xr:uid="{00000000-0005-0000-0000-0000766D0000}"/>
    <cellStyle name="Header2 4 2 7 5 3" xfId="37443" xr:uid="{00000000-0005-0000-0000-0000776D0000}"/>
    <cellStyle name="Header2 4 2 7 6" xfId="28127" xr:uid="{00000000-0005-0000-0000-0000786D0000}"/>
    <cellStyle name="Header2 4 2 7 6 2" xfId="38126" xr:uid="{00000000-0005-0000-0000-0000796D0000}"/>
    <cellStyle name="Header2 4 2 7 7" xfId="21550" xr:uid="{00000000-0005-0000-0000-00007A6D0000}"/>
    <cellStyle name="Header2 4 2 8" xfId="16015" xr:uid="{00000000-0005-0000-0000-00007B6D0000}"/>
    <cellStyle name="Header2 4 2 8 2" xfId="27832" xr:uid="{00000000-0005-0000-0000-00007C6D0000}"/>
    <cellStyle name="Header2 4 2 8 2 2" xfId="37831" xr:uid="{00000000-0005-0000-0000-00007D6D0000}"/>
    <cellStyle name="Header2 4 2 8 3" xfId="23893" xr:uid="{00000000-0005-0000-0000-00007E6D0000}"/>
    <cellStyle name="Header2 4 2 8 4" xfId="32983" xr:uid="{00000000-0005-0000-0000-00007F6D0000}"/>
    <cellStyle name="Header2 4 2 9" xfId="16540" xr:uid="{00000000-0005-0000-0000-0000806D0000}"/>
    <cellStyle name="Header2 4 2 9 2" xfId="28357" xr:uid="{00000000-0005-0000-0000-0000816D0000}"/>
    <cellStyle name="Header2 4 2 9 2 2" xfId="38356" xr:uid="{00000000-0005-0000-0000-0000826D0000}"/>
    <cellStyle name="Header2 4 2 9 3" xfId="24115" xr:uid="{00000000-0005-0000-0000-0000836D0000}"/>
    <cellStyle name="Header2 4 2 9 4" xfId="33205" xr:uid="{00000000-0005-0000-0000-0000846D0000}"/>
    <cellStyle name="Header2 4 20" xfId="18398" xr:uid="{00000000-0005-0000-0000-0000856D0000}"/>
    <cellStyle name="Header2 4 20 2" xfId="30215" xr:uid="{00000000-0005-0000-0000-0000866D0000}"/>
    <cellStyle name="Header2 4 20 2 2" xfId="40214" xr:uid="{00000000-0005-0000-0000-0000876D0000}"/>
    <cellStyle name="Header2 4 20 3" xfId="25873" xr:uid="{00000000-0005-0000-0000-0000886D0000}"/>
    <cellStyle name="Header2 4 20 4" xfId="35063" xr:uid="{00000000-0005-0000-0000-0000896D0000}"/>
    <cellStyle name="Header2 4 21" xfId="18697" xr:uid="{00000000-0005-0000-0000-00008A6D0000}"/>
    <cellStyle name="Header2 4 21 2" xfId="30514" xr:uid="{00000000-0005-0000-0000-00008B6D0000}"/>
    <cellStyle name="Header2 4 21 2 2" xfId="40513" xr:uid="{00000000-0005-0000-0000-00008C6D0000}"/>
    <cellStyle name="Header2 4 21 3" xfId="26172" xr:uid="{00000000-0005-0000-0000-00008D6D0000}"/>
    <cellStyle name="Header2 4 21 4" xfId="35362" xr:uid="{00000000-0005-0000-0000-00008E6D0000}"/>
    <cellStyle name="Header2 4 22" xfId="20196" xr:uid="{00000000-0005-0000-0000-00008F6D0000}"/>
    <cellStyle name="Header2 4 22 2" xfId="32013" xr:uid="{00000000-0005-0000-0000-0000906D0000}"/>
    <cellStyle name="Header2 4 22 2 2" xfId="42012" xr:uid="{00000000-0005-0000-0000-0000916D0000}"/>
    <cellStyle name="Header2 4 22 3" xfId="36861" xr:uid="{00000000-0005-0000-0000-0000926D0000}"/>
    <cellStyle name="Header2 4 23" xfId="23190" xr:uid="{00000000-0005-0000-0000-0000936D0000}"/>
    <cellStyle name="Header2 4 23 2" xfId="21234" xr:uid="{00000000-0005-0000-0000-0000946D0000}"/>
    <cellStyle name="Header2 4 24" xfId="22584" xr:uid="{00000000-0005-0000-0000-0000956D0000}"/>
    <cellStyle name="Header2 4 3" xfId="7942" xr:uid="{00000000-0005-0000-0000-0000966D0000}"/>
    <cellStyle name="Header2 4 3 10" xfId="17264" xr:uid="{00000000-0005-0000-0000-0000976D0000}"/>
    <cellStyle name="Header2 4 3 10 2" xfId="29081" xr:uid="{00000000-0005-0000-0000-0000986D0000}"/>
    <cellStyle name="Header2 4 3 10 2 2" xfId="39080" xr:uid="{00000000-0005-0000-0000-0000996D0000}"/>
    <cellStyle name="Header2 4 3 10 3" xfId="24839" xr:uid="{00000000-0005-0000-0000-00009A6D0000}"/>
    <cellStyle name="Header2 4 3 10 4" xfId="33929" xr:uid="{00000000-0005-0000-0000-00009B6D0000}"/>
    <cellStyle name="Header2 4 3 11" xfId="17567" xr:uid="{00000000-0005-0000-0000-00009C6D0000}"/>
    <cellStyle name="Header2 4 3 11 2" xfId="29384" xr:uid="{00000000-0005-0000-0000-00009D6D0000}"/>
    <cellStyle name="Header2 4 3 11 2 2" xfId="39383" xr:uid="{00000000-0005-0000-0000-00009E6D0000}"/>
    <cellStyle name="Header2 4 3 11 3" xfId="25142" xr:uid="{00000000-0005-0000-0000-00009F6D0000}"/>
    <cellStyle name="Header2 4 3 11 4" xfId="34232" xr:uid="{00000000-0005-0000-0000-0000A06D0000}"/>
    <cellStyle name="Header2 4 3 12" xfId="18368" xr:uid="{00000000-0005-0000-0000-0000A16D0000}"/>
    <cellStyle name="Header2 4 3 12 2" xfId="30185" xr:uid="{00000000-0005-0000-0000-0000A26D0000}"/>
    <cellStyle name="Header2 4 3 12 2 2" xfId="40184" xr:uid="{00000000-0005-0000-0000-0000A36D0000}"/>
    <cellStyle name="Header2 4 3 12 3" xfId="25843" xr:uid="{00000000-0005-0000-0000-0000A46D0000}"/>
    <cellStyle name="Header2 4 3 12 4" xfId="35033" xr:uid="{00000000-0005-0000-0000-0000A56D0000}"/>
    <cellStyle name="Header2 4 3 13" xfId="18668" xr:uid="{00000000-0005-0000-0000-0000A66D0000}"/>
    <cellStyle name="Header2 4 3 13 2" xfId="30485" xr:uid="{00000000-0005-0000-0000-0000A76D0000}"/>
    <cellStyle name="Header2 4 3 13 2 2" xfId="40484" xr:uid="{00000000-0005-0000-0000-0000A86D0000}"/>
    <cellStyle name="Header2 4 3 13 3" xfId="26143" xr:uid="{00000000-0005-0000-0000-0000A96D0000}"/>
    <cellStyle name="Header2 4 3 13 4" xfId="35333" xr:uid="{00000000-0005-0000-0000-0000AA6D0000}"/>
    <cellStyle name="Header2 4 3 14" xfId="18277" xr:uid="{00000000-0005-0000-0000-0000AB6D0000}"/>
    <cellStyle name="Header2 4 3 14 2" xfId="30094" xr:uid="{00000000-0005-0000-0000-0000AC6D0000}"/>
    <cellStyle name="Header2 4 3 14 2 2" xfId="40093" xr:uid="{00000000-0005-0000-0000-0000AD6D0000}"/>
    <cellStyle name="Header2 4 3 14 3" xfId="34942" xr:uid="{00000000-0005-0000-0000-0000AE6D0000}"/>
    <cellStyle name="Header2 4 3 15" xfId="23160" xr:uid="{00000000-0005-0000-0000-0000AF6D0000}"/>
    <cellStyle name="Header2 4 3 15 2" xfId="22007" xr:uid="{00000000-0005-0000-0000-0000B06D0000}"/>
    <cellStyle name="Header2 4 3 16" xfId="22554" xr:uid="{00000000-0005-0000-0000-0000B16D0000}"/>
    <cellStyle name="Header2 4 3 2" xfId="7943" xr:uid="{00000000-0005-0000-0000-0000B26D0000}"/>
    <cellStyle name="Header2 4 3 2 10" xfId="17265" xr:uid="{00000000-0005-0000-0000-0000B36D0000}"/>
    <cellStyle name="Header2 4 3 2 10 2" xfId="29082" xr:uid="{00000000-0005-0000-0000-0000B46D0000}"/>
    <cellStyle name="Header2 4 3 2 10 2 2" xfId="39081" xr:uid="{00000000-0005-0000-0000-0000B56D0000}"/>
    <cellStyle name="Header2 4 3 2 10 3" xfId="24840" xr:uid="{00000000-0005-0000-0000-0000B66D0000}"/>
    <cellStyle name="Header2 4 3 2 10 4" xfId="33930" xr:uid="{00000000-0005-0000-0000-0000B76D0000}"/>
    <cellStyle name="Header2 4 3 2 11" xfId="17568" xr:uid="{00000000-0005-0000-0000-0000B86D0000}"/>
    <cellStyle name="Header2 4 3 2 11 2" xfId="29385" xr:uid="{00000000-0005-0000-0000-0000B96D0000}"/>
    <cellStyle name="Header2 4 3 2 11 2 2" xfId="39384" xr:uid="{00000000-0005-0000-0000-0000BA6D0000}"/>
    <cellStyle name="Header2 4 3 2 11 3" xfId="25143" xr:uid="{00000000-0005-0000-0000-0000BB6D0000}"/>
    <cellStyle name="Header2 4 3 2 11 4" xfId="34233" xr:uid="{00000000-0005-0000-0000-0000BC6D0000}"/>
    <cellStyle name="Header2 4 3 2 12" xfId="18367" xr:uid="{00000000-0005-0000-0000-0000BD6D0000}"/>
    <cellStyle name="Header2 4 3 2 12 2" xfId="30184" xr:uid="{00000000-0005-0000-0000-0000BE6D0000}"/>
    <cellStyle name="Header2 4 3 2 12 2 2" xfId="40183" xr:uid="{00000000-0005-0000-0000-0000BF6D0000}"/>
    <cellStyle name="Header2 4 3 2 12 3" xfId="25842" xr:uid="{00000000-0005-0000-0000-0000C06D0000}"/>
    <cellStyle name="Header2 4 3 2 12 4" xfId="35032" xr:uid="{00000000-0005-0000-0000-0000C16D0000}"/>
    <cellStyle name="Header2 4 3 2 13" xfId="18925" xr:uid="{00000000-0005-0000-0000-0000C26D0000}"/>
    <cellStyle name="Header2 4 3 2 13 2" xfId="30742" xr:uid="{00000000-0005-0000-0000-0000C36D0000}"/>
    <cellStyle name="Header2 4 3 2 13 2 2" xfId="40741" xr:uid="{00000000-0005-0000-0000-0000C46D0000}"/>
    <cellStyle name="Header2 4 3 2 13 3" xfId="26400" xr:uid="{00000000-0005-0000-0000-0000C56D0000}"/>
    <cellStyle name="Header2 4 3 2 13 4" xfId="35590" xr:uid="{00000000-0005-0000-0000-0000C66D0000}"/>
    <cellStyle name="Header2 4 3 2 14" xfId="20182" xr:uid="{00000000-0005-0000-0000-0000C76D0000}"/>
    <cellStyle name="Header2 4 3 2 14 2" xfId="31999" xr:uid="{00000000-0005-0000-0000-0000C86D0000}"/>
    <cellStyle name="Header2 4 3 2 14 2 2" xfId="41998" xr:uid="{00000000-0005-0000-0000-0000C96D0000}"/>
    <cellStyle name="Header2 4 3 2 14 3" xfId="36847" xr:uid="{00000000-0005-0000-0000-0000CA6D0000}"/>
    <cellStyle name="Header2 4 3 2 15" xfId="23159" xr:uid="{00000000-0005-0000-0000-0000CB6D0000}"/>
    <cellStyle name="Header2 4 3 2 15 2" xfId="22008" xr:uid="{00000000-0005-0000-0000-0000CC6D0000}"/>
    <cellStyle name="Header2 4 3 2 16" xfId="22553" xr:uid="{00000000-0005-0000-0000-0000CD6D0000}"/>
    <cellStyle name="Header2 4 3 2 2" xfId="7944" xr:uid="{00000000-0005-0000-0000-0000CE6D0000}"/>
    <cellStyle name="Header2 4 3 2 2 10" xfId="18667" xr:uid="{00000000-0005-0000-0000-0000CF6D0000}"/>
    <cellStyle name="Header2 4 3 2 2 10 2" xfId="30484" xr:uid="{00000000-0005-0000-0000-0000D06D0000}"/>
    <cellStyle name="Header2 4 3 2 2 10 2 2" xfId="40483" xr:uid="{00000000-0005-0000-0000-0000D16D0000}"/>
    <cellStyle name="Header2 4 3 2 2 10 3" xfId="26142" xr:uid="{00000000-0005-0000-0000-0000D26D0000}"/>
    <cellStyle name="Header2 4 3 2 2 10 4" xfId="35332" xr:uid="{00000000-0005-0000-0000-0000D36D0000}"/>
    <cellStyle name="Header2 4 3 2 2 11" xfId="20283" xr:uid="{00000000-0005-0000-0000-0000D46D0000}"/>
    <cellStyle name="Header2 4 3 2 2 11 2" xfId="32100" xr:uid="{00000000-0005-0000-0000-0000D56D0000}"/>
    <cellStyle name="Header2 4 3 2 2 11 2 2" xfId="42099" xr:uid="{00000000-0005-0000-0000-0000D66D0000}"/>
    <cellStyle name="Header2 4 3 2 2 11 3" xfId="36948" xr:uid="{00000000-0005-0000-0000-0000D76D0000}"/>
    <cellStyle name="Header2 4 3 2 2 12" xfId="23158" xr:uid="{00000000-0005-0000-0000-0000D86D0000}"/>
    <cellStyle name="Header2 4 3 2 2 12 2" xfId="22009" xr:uid="{00000000-0005-0000-0000-0000D96D0000}"/>
    <cellStyle name="Header2 4 3 2 2 13" xfId="22552" xr:uid="{00000000-0005-0000-0000-0000DA6D0000}"/>
    <cellStyle name="Header2 4 3 2 2 2" xfId="15751" xr:uid="{00000000-0005-0000-0000-0000DB6D0000}"/>
    <cellStyle name="Header2 4 3 2 2 2 2" xfId="19042" xr:uid="{00000000-0005-0000-0000-0000DC6D0000}"/>
    <cellStyle name="Header2 4 3 2 2 2 2 2" xfId="30859" xr:uid="{00000000-0005-0000-0000-0000DD6D0000}"/>
    <cellStyle name="Header2 4 3 2 2 2 2 2 2" xfId="40858" xr:uid="{00000000-0005-0000-0000-0000DE6D0000}"/>
    <cellStyle name="Header2 4 3 2 2 2 2 3" xfId="26517" xr:uid="{00000000-0005-0000-0000-0000DF6D0000}"/>
    <cellStyle name="Header2 4 3 2 2 2 2 4" xfId="35707" xr:uid="{00000000-0005-0000-0000-0000E06D0000}"/>
    <cellStyle name="Header2 4 3 2 2 2 3" xfId="19648" xr:uid="{00000000-0005-0000-0000-0000E16D0000}"/>
    <cellStyle name="Header2 4 3 2 2 2 3 2" xfId="31465" xr:uid="{00000000-0005-0000-0000-0000E26D0000}"/>
    <cellStyle name="Header2 4 3 2 2 2 3 2 2" xfId="41464" xr:uid="{00000000-0005-0000-0000-0000E36D0000}"/>
    <cellStyle name="Header2 4 3 2 2 2 3 3" xfId="27123" xr:uid="{00000000-0005-0000-0000-0000E46D0000}"/>
    <cellStyle name="Header2 4 3 2 2 2 3 4" xfId="36313" xr:uid="{00000000-0005-0000-0000-0000E56D0000}"/>
    <cellStyle name="Header2 4 3 2 2 2 4" xfId="18015" xr:uid="{00000000-0005-0000-0000-0000E66D0000}"/>
    <cellStyle name="Header2 4 3 2 2 2 4 2" xfId="29832" xr:uid="{00000000-0005-0000-0000-0000E76D0000}"/>
    <cellStyle name="Header2 4 3 2 2 2 4 2 2" xfId="39831" xr:uid="{00000000-0005-0000-0000-0000E86D0000}"/>
    <cellStyle name="Header2 4 3 2 2 2 4 3" xfId="25590" xr:uid="{00000000-0005-0000-0000-0000E96D0000}"/>
    <cellStyle name="Header2 4 3 2 2 2 4 4" xfId="34680" xr:uid="{00000000-0005-0000-0000-0000EA6D0000}"/>
    <cellStyle name="Header2 4 3 2 2 2 5" xfId="20457" xr:uid="{00000000-0005-0000-0000-0000EB6D0000}"/>
    <cellStyle name="Header2 4 3 2 2 2 5 2" xfId="32274" xr:uid="{00000000-0005-0000-0000-0000EC6D0000}"/>
    <cellStyle name="Header2 4 3 2 2 2 5 2 2" xfId="42273" xr:uid="{00000000-0005-0000-0000-0000ED6D0000}"/>
    <cellStyle name="Header2 4 3 2 2 2 5 3" xfId="37122" xr:uid="{00000000-0005-0000-0000-0000EE6D0000}"/>
    <cellStyle name="Header2 4 3 2 2 2 6" xfId="23629" xr:uid="{00000000-0005-0000-0000-0000EF6D0000}"/>
    <cellStyle name="Header2 4 3 2 2 2 6 2" xfId="21796" xr:uid="{00000000-0005-0000-0000-0000F06D0000}"/>
    <cellStyle name="Header2 4 3 2 2 2 7" xfId="22960" xr:uid="{00000000-0005-0000-0000-0000F16D0000}"/>
    <cellStyle name="Header2 4 3 2 2 2 7 2" xfId="22129" xr:uid="{00000000-0005-0000-0000-0000F26D0000}"/>
    <cellStyle name="Header2 4 3 2 2 2 8" xfId="21691" xr:uid="{00000000-0005-0000-0000-0000F36D0000}"/>
    <cellStyle name="Header2 4 3 2 2 3" xfId="16332" xr:uid="{00000000-0005-0000-0000-0000F46D0000}"/>
    <cellStyle name="Header2 4 3 2 2 3 2" xfId="19343" xr:uid="{00000000-0005-0000-0000-0000F56D0000}"/>
    <cellStyle name="Header2 4 3 2 2 3 2 2" xfId="31160" xr:uid="{00000000-0005-0000-0000-0000F66D0000}"/>
    <cellStyle name="Header2 4 3 2 2 3 2 2 2" xfId="41159" xr:uid="{00000000-0005-0000-0000-0000F76D0000}"/>
    <cellStyle name="Header2 4 3 2 2 3 2 3" xfId="26818" xr:uid="{00000000-0005-0000-0000-0000F86D0000}"/>
    <cellStyle name="Header2 4 3 2 2 3 2 4" xfId="36008" xr:uid="{00000000-0005-0000-0000-0000F96D0000}"/>
    <cellStyle name="Header2 4 3 2 2 3 3" xfId="19949" xr:uid="{00000000-0005-0000-0000-0000FA6D0000}"/>
    <cellStyle name="Header2 4 3 2 2 3 3 2" xfId="31766" xr:uid="{00000000-0005-0000-0000-0000FB6D0000}"/>
    <cellStyle name="Header2 4 3 2 2 3 3 2 2" xfId="41765" xr:uid="{00000000-0005-0000-0000-0000FC6D0000}"/>
    <cellStyle name="Header2 4 3 2 2 3 3 3" xfId="27424" xr:uid="{00000000-0005-0000-0000-0000FD6D0000}"/>
    <cellStyle name="Header2 4 3 2 2 3 3 4" xfId="36614" xr:uid="{00000000-0005-0000-0000-0000FE6D0000}"/>
    <cellStyle name="Header2 4 3 2 2 3 4" xfId="17793" xr:uid="{00000000-0005-0000-0000-0000FF6D0000}"/>
    <cellStyle name="Header2 4 3 2 2 3 4 2" xfId="29610" xr:uid="{00000000-0005-0000-0000-0000006E0000}"/>
    <cellStyle name="Header2 4 3 2 2 3 4 2 2" xfId="39609" xr:uid="{00000000-0005-0000-0000-0000016E0000}"/>
    <cellStyle name="Header2 4 3 2 2 3 4 3" xfId="25368" xr:uid="{00000000-0005-0000-0000-0000026E0000}"/>
    <cellStyle name="Header2 4 3 2 2 3 4 4" xfId="34458" xr:uid="{00000000-0005-0000-0000-0000036E0000}"/>
    <cellStyle name="Header2 4 3 2 2 3 5" xfId="20758" xr:uid="{00000000-0005-0000-0000-0000046E0000}"/>
    <cellStyle name="Header2 4 3 2 2 3 5 2" xfId="32575" xr:uid="{00000000-0005-0000-0000-0000056E0000}"/>
    <cellStyle name="Header2 4 3 2 2 3 5 2 2" xfId="42574" xr:uid="{00000000-0005-0000-0000-0000066E0000}"/>
    <cellStyle name="Header2 4 3 2 2 3 5 3" xfId="37423" xr:uid="{00000000-0005-0000-0000-0000076E0000}"/>
    <cellStyle name="Header2 4 3 2 2 3 6" xfId="28149" xr:uid="{00000000-0005-0000-0000-0000086E0000}"/>
    <cellStyle name="Header2 4 3 2 2 3 6 2" xfId="38148" xr:uid="{00000000-0005-0000-0000-0000096E0000}"/>
    <cellStyle name="Header2 4 3 2 2 3 7" xfId="22287" xr:uid="{00000000-0005-0000-0000-00000A6E0000}"/>
    <cellStyle name="Header2 4 3 2 2 4" xfId="16033" xr:uid="{00000000-0005-0000-0000-00000B6E0000}"/>
    <cellStyle name="Header2 4 3 2 2 4 2" xfId="27850" xr:uid="{00000000-0005-0000-0000-00000C6E0000}"/>
    <cellStyle name="Header2 4 3 2 2 4 2 2" xfId="37849" xr:uid="{00000000-0005-0000-0000-00000D6E0000}"/>
    <cellStyle name="Header2 4 3 2 2 4 3" xfId="23911" xr:uid="{00000000-0005-0000-0000-00000E6E0000}"/>
    <cellStyle name="Header2 4 3 2 2 4 4" xfId="33001" xr:uid="{00000000-0005-0000-0000-00000F6E0000}"/>
    <cellStyle name="Header2 4 3 2 2 5" xfId="16518" xr:uid="{00000000-0005-0000-0000-0000106E0000}"/>
    <cellStyle name="Header2 4 3 2 2 5 2" xfId="28335" xr:uid="{00000000-0005-0000-0000-0000116E0000}"/>
    <cellStyle name="Header2 4 3 2 2 5 2 2" xfId="38334" xr:uid="{00000000-0005-0000-0000-0000126E0000}"/>
    <cellStyle name="Header2 4 3 2 2 5 3" xfId="24093" xr:uid="{00000000-0005-0000-0000-0000136E0000}"/>
    <cellStyle name="Header2 4 3 2 2 5 4" xfId="33183" xr:uid="{00000000-0005-0000-0000-0000146E0000}"/>
    <cellStyle name="Header2 4 3 2 2 6" xfId="16819" xr:uid="{00000000-0005-0000-0000-0000156E0000}"/>
    <cellStyle name="Header2 4 3 2 2 6 2" xfId="28636" xr:uid="{00000000-0005-0000-0000-0000166E0000}"/>
    <cellStyle name="Header2 4 3 2 2 6 2 2" xfId="38635" xr:uid="{00000000-0005-0000-0000-0000176E0000}"/>
    <cellStyle name="Header2 4 3 2 2 6 3" xfId="24394" xr:uid="{00000000-0005-0000-0000-0000186E0000}"/>
    <cellStyle name="Header2 4 3 2 2 6 4" xfId="33484" xr:uid="{00000000-0005-0000-0000-0000196E0000}"/>
    <cellStyle name="Header2 4 3 2 2 7" xfId="17266" xr:uid="{00000000-0005-0000-0000-00001A6E0000}"/>
    <cellStyle name="Header2 4 3 2 2 7 2" xfId="29083" xr:uid="{00000000-0005-0000-0000-00001B6E0000}"/>
    <cellStyle name="Header2 4 3 2 2 7 2 2" xfId="39082" xr:uid="{00000000-0005-0000-0000-00001C6E0000}"/>
    <cellStyle name="Header2 4 3 2 2 7 3" xfId="24841" xr:uid="{00000000-0005-0000-0000-00001D6E0000}"/>
    <cellStyle name="Header2 4 3 2 2 7 4" xfId="33931" xr:uid="{00000000-0005-0000-0000-00001E6E0000}"/>
    <cellStyle name="Header2 4 3 2 2 8" xfId="17569" xr:uid="{00000000-0005-0000-0000-00001F6E0000}"/>
    <cellStyle name="Header2 4 3 2 2 8 2" xfId="29386" xr:uid="{00000000-0005-0000-0000-0000206E0000}"/>
    <cellStyle name="Header2 4 3 2 2 8 2 2" xfId="39385" xr:uid="{00000000-0005-0000-0000-0000216E0000}"/>
    <cellStyle name="Header2 4 3 2 2 8 3" xfId="25144" xr:uid="{00000000-0005-0000-0000-0000226E0000}"/>
    <cellStyle name="Header2 4 3 2 2 8 4" xfId="34234" xr:uid="{00000000-0005-0000-0000-0000236E0000}"/>
    <cellStyle name="Header2 4 3 2 2 9" xfId="18366" xr:uid="{00000000-0005-0000-0000-0000246E0000}"/>
    <cellStyle name="Header2 4 3 2 2 9 2" xfId="30183" xr:uid="{00000000-0005-0000-0000-0000256E0000}"/>
    <cellStyle name="Header2 4 3 2 2 9 2 2" xfId="40182" xr:uid="{00000000-0005-0000-0000-0000266E0000}"/>
    <cellStyle name="Header2 4 3 2 2 9 3" xfId="25841" xr:uid="{00000000-0005-0000-0000-0000276E0000}"/>
    <cellStyle name="Header2 4 3 2 2 9 4" xfId="35031" xr:uid="{00000000-0005-0000-0000-0000286E0000}"/>
    <cellStyle name="Header2 4 3 2 3" xfId="7945" xr:uid="{00000000-0005-0000-0000-0000296E0000}"/>
    <cellStyle name="Header2 4 3 2 3 10" xfId="18666" xr:uid="{00000000-0005-0000-0000-00002A6E0000}"/>
    <cellStyle name="Header2 4 3 2 3 10 2" xfId="30483" xr:uid="{00000000-0005-0000-0000-00002B6E0000}"/>
    <cellStyle name="Header2 4 3 2 3 10 2 2" xfId="40482" xr:uid="{00000000-0005-0000-0000-00002C6E0000}"/>
    <cellStyle name="Header2 4 3 2 3 10 3" xfId="26141" xr:uid="{00000000-0005-0000-0000-00002D6E0000}"/>
    <cellStyle name="Header2 4 3 2 3 10 4" xfId="35331" xr:uid="{00000000-0005-0000-0000-00002E6E0000}"/>
    <cellStyle name="Header2 4 3 2 3 11" xfId="18278" xr:uid="{00000000-0005-0000-0000-00002F6E0000}"/>
    <cellStyle name="Header2 4 3 2 3 11 2" xfId="30095" xr:uid="{00000000-0005-0000-0000-0000306E0000}"/>
    <cellStyle name="Header2 4 3 2 3 11 2 2" xfId="40094" xr:uid="{00000000-0005-0000-0000-0000316E0000}"/>
    <cellStyle name="Header2 4 3 2 3 11 3" xfId="34943" xr:uid="{00000000-0005-0000-0000-0000326E0000}"/>
    <cellStyle name="Header2 4 3 2 3 12" xfId="23157" xr:uid="{00000000-0005-0000-0000-0000336E0000}"/>
    <cellStyle name="Header2 4 3 2 3 12 2" xfId="22010" xr:uid="{00000000-0005-0000-0000-0000346E0000}"/>
    <cellStyle name="Header2 4 3 2 3 13" xfId="22551" xr:uid="{00000000-0005-0000-0000-0000356E0000}"/>
    <cellStyle name="Header2 4 3 2 3 2" xfId="15752" xr:uid="{00000000-0005-0000-0000-0000366E0000}"/>
    <cellStyle name="Header2 4 3 2 3 2 2" xfId="19041" xr:uid="{00000000-0005-0000-0000-0000376E0000}"/>
    <cellStyle name="Header2 4 3 2 3 2 2 2" xfId="30858" xr:uid="{00000000-0005-0000-0000-0000386E0000}"/>
    <cellStyle name="Header2 4 3 2 3 2 2 2 2" xfId="40857" xr:uid="{00000000-0005-0000-0000-0000396E0000}"/>
    <cellStyle name="Header2 4 3 2 3 2 2 3" xfId="26516" xr:uid="{00000000-0005-0000-0000-00003A6E0000}"/>
    <cellStyle name="Header2 4 3 2 3 2 2 4" xfId="35706" xr:uid="{00000000-0005-0000-0000-00003B6E0000}"/>
    <cellStyle name="Header2 4 3 2 3 2 3" xfId="19647" xr:uid="{00000000-0005-0000-0000-00003C6E0000}"/>
    <cellStyle name="Header2 4 3 2 3 2 3 2" xfId="31464" xr:uid="{00000000-0005-0000-0000-00003D6E0000}"/>
    <cellStyle name="Header2 4 3 2 3 2 3 2 2" xfId="41463" xr:uid="{00000000-0005-0000-0000-00003E6E0000}"/>
    <cellStyle name="Header2 4 3 2 3 2 3 3" xfId="27122" xr:uid="{00000000-0005-0000-0000-00003F6E0000}"/>
    <cellStyle name="Header2 4 3 2 3 2 3 4" xfId="36312" xr:uid="{00000000-0005-0000-0000-0000406E0000}"/>
    <cellStyle name="Header2 4 3 2 3 2 4" xfId="18016" xr:uid="{00000000-0005-0000-0000-0000416E0000}"/>
    <cellStyle name="Header2 4 3 2 3 2 4 2" xfId="29833" xr:uid="{00000000-0005-0000-0000-0000426E0000}"/>
    <cellStyle name="Header2 4 3 2 3 2 4 2 2" xfId="39832" xr:uid="{00000000-0005-0000-0000-0000436E0000}"/>
    <cellStyle name="Header2 4 3 2 3 2 4 3" xfId="25591" xr:uid="{00000000-0005-0000-0000-0000446E0000}"/>
    <cellStyle name="Header2 4 3 2 3 2 4 4" xfId="34681" xr:uid="{00000000-0005-0000-0000-0000456E0000}"/>
    <cellStyle name="Header2 4 3 2 3 2 5" xfId="20456" xr:uid="{00000000-0005-0000-0000-0000466E0000}"/>
    <cellStyle name="Header2 4 3 2 3 2 5 2" xfId="32273" xr:uid="{00000000-0005-0000-0000-0000476E0000}"/>
    <cellStyle name="Header2 4 3 2 3 2 5 2 2" xfId="42272" xr:uid="{00000000-0005-0000-0000-0000486E0000}"/>
    <cellStyle name="Header2 4 3 2 3 2 5 3" xfId="37121" xr:uid="{00000000-0005-0000-0000-0000496E0000}"/>
    <cellStyle name="Header2 4 3 2 3 2 6" xfId="23630" xr:uid="{00000000-0005-0000-0000-00004A6E0000}"/>
    <cellStyle name="Header2 4 3 2 3 2 6 2" xfId="21795" xr:uid="{00000000-0005-0000-0000-00004B6E0000}"/>
    <cellStyle name="Header2 4 3 2 3 2 7" xfId="22959" xr:uid="{00000000-0005-0000-0000-00004C6E0000}"/>
    <cellStyle name="Header2 4 3 2 3 2 7 2" xfId="22130" xr:uid="{00000000-0005-0000-0000-00004D6E0000}"/>
    <cellStyle name="Header2 4 3 2 3 2 8" xfId="21692" xr:uid="{00000000-0005-0000-0000-00004E6E0000}"/>
    <cellStyle name="Header2 4 3 2 3 3" xfId="16333" xr:uid="{00000000-0005-0000-0000-00004F6E0000}"/>
    <cellStyle name="Header2 4 3 2 3 3 2" xfId="19342" xr:uid="{00000000-0005-0000-0000-0000506E0000}"/>
    <cellStyle name="Header2 4 3 2 3 3 2 2" xfId="31159" xr:uid="{00000000-0005-0000-0000-0000516E0000}"/>
    <cellStyle name="Header2 4 3 2 3 3 2 2 2" xfId="41158" xr:uid="{00000000-0005-0000-0000-0000526E0000}"/>
    <cellStyle name="Header2 4 3 2 3 3 2 3" xfId="26817" xr:uid="{00000000-0005-0000-0000-0000536E0000}"/>
    <cellStyle name="Header2 4 3 2 3 3 2 4" xfId="36007" xr:uid="{00000000-0005-0000-0000-0000546E0000}"/>
    <cellStyle name="Header2 4 3 2 3 3 3" xfId="19948" xr:uid="{00000000-0005-0000-0000-0000556E0000}"/>
    <cellStyle name="Header2 4 3 2 3 3 3 2" xfId="31765" xr:uid="{00000000-0005-0000-0000-0000566E0000}"/>
    <cellStyle name="Header2 4 3 2 3 3 3 2 2" xfId="41764" xr:uid="{00000000-0005-0000-0000-0000576E0000}"/>
    <cellStyle name="Header2 4 3 2 3 3 3 3" xfId="27423" xr:uid="{00000000-0005-0000-0000-0000586E0000}"/>
    <cellStyle name="Header2 4 3 2 3 3 3 4" xfId="36613" xr:uid="{00000000-0005-0000-0000-0000596E0000}"/>
    <cellStyle name="Header2 4 3 2 3 3 4" xfId="17848" xr:uid="{00000000-0005-0000-0000-00005A6E0000}"/>
    <cellStyle name="Header2 4 3 2 3 3 4 2" xfId="29665" xr:uid="{00000000-0005-0000-0000-00005B6E0000}"/>
    <cellStyle name="Header2 4 3 2 3 3 4 2 2" xfId="39664" xr:uid="{00000000-0005-0000-0000-00005C6E0000}"/>
    <cellStyle name="Header2 4 3 2 3 3 4 3" xfId="25423" xr:uid="{00000000-0005-0000-0000-00005D6E0000}"/>
    <cellStyle name="Header2 4 3 2 3 3 4 4" xfId="34513" xr:uid="{00000000-0005-0000-0000-00005E6E0000}"/>
    <cellStyle name="Header2 4 3 2 3 3 5" xfId="20757" xr:uid="{00000000-0005-0000-0000-00005F6E0000}"/>
    <cellStyle name="Header2 4 3 2 3 3 5 2" xfId="32574" xr:uid="{00000000-0005-0000-0000-0000606E0000}"/>
    <cellStyle name="Header2 4 3 2 3 3 5 2 2" xfId="42573" xr:uid="{00000000-0005-0000-0000-0000616E0000}"/>
    <cellStyle name="Header2 4 3 2 3 3 5 3" xfId="37422" xr:uid="{00000000-0005-0000-0000-0000626E0000}"/>
    <cellStyle name="Header2 4 3 2 3 3 6" xfId="28150" xr:uid="{00000000-0005-0000-0000-0000636E0000}"/>
    <cellStyle name="Header2 4 3 2 3 3 6 2" xfId="38149" xr:uid="{00000000-0005-0000-0000-0000646E0000}"/>
    <cellStyle name="Header2 4 3 2 3 3 7" xfId="21557" xr:uid="{00000000-0005-0000-0000-0000656E0000}"/>
    <cellStyle name="Header2 4 3 2 3 4" xfId="16034" xr:uid="{00000000-0005-0000-0000-0000666E0000}"/>
    <cellStyle name="Header2 4 3 2 3 4 2" xfId="27851" xr:uid="{00000000-0005-0000-0000-0000676E0000}"/>
    <cellStyle name="Header2 4 3 2 3 4 2 2" xfId="37850" xr:uid="{00000000-0005-0000-0000-0000686E0000}"/>
    <cellStyle name="Header2 4 3 2 3 4 3" xfId="23912" xr:uid="{00000000-0005-0000-0000-0000696E0000}"/>
    <cellStyle name="Header2 4 3 2 3 4 4" xfId="33002" xr:uid="{00000000-0005-0000-0000-00006A6E0000}"/>
    <cellStyle name="Header2 4 3 2 3 5" xfId="16517" xr:uid="{00000000-0005-0000-0000-00006B6E0000}"/>
    <cellStyle name="Header2 4 3 2 3 5 2" xfId="28334" xr:uid="{00000000-0005-0000-0000-00006C6E0000}"/>
    <cellStyle name="Header2 4 3 2 3 5 2 2" xfId="38333" xr:uid="{00000000-0005-0000-0000-00006D6E0000}"/>
    <cellStyle name="Header2 4 3 2 3 5 3" xfId="24092" xr:uid="{00000000-0005-0000-0000-00006E6E0000}"/>
    <cellStyle name="Header2 4 3 2 3 5 4" xfId="33182" xr:uid="{00000000-0005-0000-0000-00006F6E0000}"/>
    <cellStyle name="Header2 4 3 2 3 6" xfId="16818" xr:uid="{00000000-0005-0000-0000-0000706E0000}"/>
    <cellStyle name="Header2 4 3 2 3 6 2" xfId="28635" xr:uid="{00000000-0005-0000-0000-0000716E0000}"/>
    <cellStyle name="Header2 4 3 2 3 6 2 2" xfId="38634" xr:uid="{00000000-0005-0000-0000-0000726E0000}"/>
    <cellStyle name="Header2 4 3 2 3 6 3" xfId="24393" xr:uid="{00000000-0005-0000-0000-0000736E0000}"/>
    <cellStyle name="Header2 4 3 2 3 6 4" xfId="33483" xr:uid="{00000000-0005-0000-0000-0000746E0000}"/>
    <cellStyle name="Header2 4 3 2 3 7" xfId="17267" xr:uid="{00000000-0005-0000-0000-0000756E0000}"/>
    <cellStyle name="Header2 4 3 2 3 7 2" xfId="29084" xr:uid="{00000000-0005-0000-0000-0000766E0000}"/>
    <cellStyle name="Header2 4 3 2 3 7 2 2" xfId="39083" xr:uid="{00000000-0005-0000-0000-0000776E0000}"/>
    <cellStyle name="Header2 4 3 2 3 7 3" xfId="24842" xr:uid="{00000000-0005-0000-0000-0000786E0000}"/>
    <cellStyle name="Header2 4 3 2 3 7 4" xfId="33932" xr:uid="{00000000-0005-0000-0000-0000796E0000}"/>
    <cellStyle name="Header2 4 3 2 3 8" xfId="17570" xr:uid="{00000000-0005-0000-0000-00007A6E0000}"/>
    <cellStyle name="Header2 4 3 2 3 8 2" xfId="29387" xr:uid="{00000000-0005-0000-0000-00007B6E0000}"/>
    <cellStyle name="Header2 4 3 2 3 8 2 2" xfId="39386" xr:uid="{00000000-0005-0000-0000-00007C6E0000}"/>
    <cellStyle name="Header2 4 3 2 3 8 3" xfId="25145" xr:uid="{00000000-0005-0000-0000-00007D6E0000}"/>
    <cellStyle name="Header2 4 3 2 3 8 4" xfId="34235" xr:uid="{00000000-0005-0000-0000-00007E6E0000}"/>
    <cellStyle name="Header2 4 3 2 3 9" xfId="18365" xr:uid="{00000000-0005-0000-0000-00007F6E0000}"/>
    <cellStyle name="Header2 4 3 2 3 9 2" xfId="30182" xr:uid="{00000000-0005-0000-0000-0000806E0000}"/>
    <cellStyle name="Header2 4 3 2 3 9 2 2" xfId="40181" xr:uid="{00000000-0005-0000-0000-0000816E0000}"/>
    <cellStyle name="Header2 4 3 2 3 9 3" xfId="25840" xr:uid="{00000000-0005-0000-0000-0000826E0000}"/>
    <cellStyle name="Header2 4 3 2 3 9 4" xfId="35030" xr:uid="{00000000-0005-0000-0000-0000836E0000}"/>
    <cellStyle name="Header2 4 3 2 4" xfId="7946" xr:uid="{00000000-0005-0000-0000-0000846E0000}"/>
    <cellStyle name="Header2 4 3 2 4 10" xfId="18665" xr:uid="{00000000-0005-0000-0000-0000856E0000}"/>
    <cellStyle name="Header2 4 3 2 4 10 2" xfId="30482" xr:uid="{00000000-0005-0000-0000-0000866E0000}"/>
    <cellStyle name="Header2 4 3 2 4 10 2 2" xfId="40481" xr:uid="{00000000-0005-0000-0000-0000876E0000}"/>
    <cellStyle name="Header2 4 3 2 4 10 3" xfId="26140" xr:uid="{00000000-0005-0000-0000-0000886E0000}"/>
    <cellStyle name="Header2 4 3 2 4 10 4" xfId="35330" xr:uid="{00000000-0005-0000-0000-0000896E0000}"/>
    <cellStyle name="Header2 4 3 2 4 11" xfId="20181" xr:uid="{00000000-0005-0000-0000-00008A6E0000}"/>
    <cellStyle name="Header2 4 3 2 4 11 2" xfId="31998" xr:uid="{00000000-0005-0000-0000-00008B6E0000}"/>
    <cellStyle name="Header2 4 3 2 4 11 2 2" xfId="41997" xr:uid="{00000000-0005-0000-0000-00008C6E0000}"/>
    <cellStyle name="Header2 4 3 2 4 11 3" xfId="36846" xr:uid="{00000000-0005-0000-0000-00008D6E0000}"/>
    <cellStyle name="Header2 4 3 2 4 12" xfId="23156" xr:uid="{00000000-0005-0000-0000-00008E6E0000}"/>
    <cellStyle name="Header2 4 3 2 4 12 2" xfId="21255" xr:uid="{00000000-0005-0000-0000-00008F6E0000}"/>
    <cellStyle name="Header2 4 3 2 4 13" xfId="22550" xr:uid="{00000000-0005-0000-0000-0000906E0000}"/>
    <cellStyle name="Header2 4 3 2 4 2" xfId="15753" xr:uid="{00000000-0005-0000-0000-0000916E0000}"/>
    <cellStyle name="Header2 4 3 2 4 2 2" xfId="19040" xr:uid="{00000000-0005-0000-0000-0000926E0000}"/>
    <cellStyle name="Header2 4 3 2 4 2 2 2" xfId="30857" xr:uid="{00000000-0005-0000-0000-0000936E0000}"/>
    <cellStyle name="Header2 4 3 2 4 2 2 2 2" xfId="40856" xr:uid="{00000000-0005-0000-0000-0000946E0000}"/>
    <cellStyle name="Header2 4 3 2 4 2 2 3" xfId="26515" xr:uid="{00000000-0005-0000-0000-0000956E0000}"/>
    <cellStyle name="Header2 4 3 2 4 2 2 4" xfId="35705" xr:uid="{00000000-0005-0000-0000-0000966E0000}"/>
    <cellStyle name="Header2 4 3 2 4 2 3" xfId="19646" xr:uid="{00000000-0005-0000-0000-0000976E0000}"/>
    <cellStyle name="Header2 4 3 2 4 2 3 2" xfId="31463" xr:uid="{00000000-0005-0000-0000-0000986E0000}"/>
    <cellStyle name="Header2 4 3 2 4 2 3 2 2" xfId="41462" xr:uid="{00000000-0005-0000-0000-0000996E0000}"/>
    <cellStyle name="Header2 4 3 2 4 2 3 3" xfId="27121" xr:uid="{00000000-0005-0000-0000-00009A6E0000}"/>
    <cellStyle name="Header2 4 3 2 4 2 3 4" xfId="36311" xr:uid="{00000000-0005-0000-0000-00009B6E0000}"/>
    <cellStyle name="Header2 4 3 2 4 2 4" xfId="18017" xr:uid="{00000000-0005-0000-0000-00009C6E0000}"/>
    <cellStyle name="Header2 4 3 2 4 2 4 2" xfId="29834" xr:uid="{00000000-0005-0000-0000-00009D6E0000}"/>
    <cellStyle name="Header2 4 3 2 4 2 4 2 2" xfId="39833" xr:uid="{00000000-0005-0000-0000-00009E6E0000}"/>
    <cellStyle name="Header2 4 3 2 4 2 4 3" xfId="25592" xr:uid="{00000000-0005-0000-0000-00009F6E0000}"/>
    <cellStyle name="Header2 4 3 2 4 2 4 4" xfId="34682" xr:uid="{00000000-0005-0000-0000-0000A06E0000}"/>
    <cellStyle name="Header2 4 3 2 4 2 5" xfId="20455" xr:uid="{00000000-0005-0000-0000-0000A16E0000}"/>
    <cellStyle name="Header2 4 3 2 4 2 5 2" xfId="32272" xr:uid="{00000000-0005-0000-0000-0000A26E0000}"/>
    <cellStyle name="Header2 4 3 2 4 2 5 2 2" xfId="42271" xr:uid="{00000000-0005-0000-0000-0000A36E0000}"/>
    <cellStyle name="Header2 4 3 2 4 2 5 3" xfId="37120" xr:uid="{00000000-0005-0000-0000-0000A46E0000}"/>
    <cellStyle name="Header2 4 3 2 4 2 6" xfId="23631" xr:uid="{00000000-0005-0000-0000-0000A56E0000}"/>
    <cellStyle name="Header2 4 3 2 4 2 6 2" xfId="21794" xr:uid="{00000000-0005-0000-0000-0000A66E0000}"/>
    <cellStyle name="Header2 4 3 2 4 2 7" xfId="22958" xr:uid="{00000000-0005-0000-0000-0000A76E0000}"/>
    <cellStyle name="Header2 4 3 2 4 2 7 2" xfId="21332" xr:uid="{00000000-0005-0000-0000-0000A86E0000}"/>
    <cellStyle name="Header2 4 3 2 4 2 8" xfId="22454" xr:uid="{00000000-0005-0000-0000-0000A96E0000}"/>
    <cellStyle name="Header2 4 3 2 4 3" xfId="16334" xr:uid="{00000000-0005-0000-0000-0000AA6E0000}"/>
    <cellStyle name="Header2 4 3 2 4 3 2" xfId="19341" xr:uid="{00000000-0005-0000-0000-0000AB6E0000}"/>
    <cellStyle name="Header2 4 3 2 4 3 2 2" xfId="31158" xr:uid="{00000000-0005-0000-0000-0000AC6E0000}"/>
    <cellStyle name="Header2 4 3 2 4 3 2 2 2" xfId="41157" xr:uid="{00000000-0005-0000-0000-0000AD6E0000}"/>
    <cellStyle name="Header2 4 3 2 4 3 2 3" xfId="26816" xr:uid="{00000000-0005-0000-0000-0000AE6E0000}"/>
    <cellStyle name="Header2 4 3 2 4 3 2 4" xfId="36006" xr:uid="{00000000-0005-0000-0000-0000AF6E0000}"/>
    <cellStyle name="Header2 4 3 2 4 3 3" xfId="19947" xr:uid="{00000000-0005-0000-0000-0000B06E0000}"/>
    <cellStyle name="Header2 4 3 2 4 3 3 2" xfId="31764" xr:uid="{00000000-0005-0000-0000-0000B16E0000}"/>
    <cellStyle name="Header2 4 3 2 4 3 3 2 2" xfId="41763" xr:uid="{00000000-0005-0000-0000-0000B26E0000}"/>
    <cellStyle name="Header2 4 3 2 4 3 3 3" xfId="27422" xr:uid="{00000000-0005-0000-0000-0000B36E0000}"/>
    <cellStyle name="Header2 4 3 2 4 3 3 4" xfId="36612" xr:uid="{00000000-0005-0000-0000-0000B46E0000}"/>
    <cellStyle name="Header2 4 3 2 4 3 4" xfId="18105" xr:uid="{00000000-0005-0000-0000-0000B56E0000}"/>
    <cellStyle name="Header2 4 3 2 4 3 4 2" xfId="29922" xr:uid="{00000000-0005-0000-0000-0000B66E0000}"/>
    <cellStyle name="Header2 4 3 2 4 3 4 2 2" xfId="39921" xr:uid="{00000000-0005-0000-0000-0000B76E0000}"/>
    <cellStyle name="Header2 4 3 2 4 3 4 3" xfId="25680" xr:uid="{00000000-0005-0000-0000-0000B86E0000}"/>
    <cellStyle name="Header2 4 3 2 4 3 4 4" xfId="34770" xr:uid="{00000000-0005-0000-0000-0000B96E0000}"/>
    <cellStyle name="Header2 4 3 2 4 3 5" xfId="20756" xr:uid="{00000000-0005-0000-0000-0000BA6E0000}"/>
    <cellStyle name="Header2 4 3 2 4 3 5 2" xfId="32573" xr:uid="{00000000-0005-0000-0000-0000BB6E0000}"/>
    <cellStyle name="Header2 4 3 2 4 3 5 2 2" xfId="42572" xr:uid="{00000000-0005-0000-0000-0000BC6E0000}"/>
    <cellStyle name="Header2 4 3 2 4 3 5 3" xfId="37421" xr:uid="{00000000-0005-0000-0000-0000BD6E0000}"/>
    <cellStyle name="Header2 4 3 2 4 3 6" xfId="28151" xr:uid="{00000000-0005-0000-0000-0000BE6E0000}"/>
    <cellStyle name="Header2 4 3 2 4 3 6 2" xfId="38150" xr:uid="{00000000-0005-0000-0000-0000BF6E0000}"/>
    <cellStyle name="Header2 4 3 2 4 3 7" xfId="21558" xr:uid="{00000000-0005-0000-0000-0000C06E0000}"/>
    <cellStyle name="Header2 4 3 2 4 4" xfId="16035" xr:uid="{00000000-0005-0000-0000-0000C16E0000}"/>
    <cellStyle name="Header2 4 3 2 4 4 2" xfId="27852" xr:uid="{00000000-0005-0000-0000-0000C26E0000}"/>
    <cellStyle name="Header2 4 3 2 4 4 2 2" xfId="37851" xr:uid="{00000000-0005-0000-0000-0000C36E0000}"/>
    <cellStyle name="Header2 4 3 2 4 4 3" xfId="23913" xr:uid="{00000000-0005-0000-0000-0000C46E0000}"/>
    <cellStyle name="Header2 4 3 2 4 4 4" xfId="33003" xr:uid="{00000000-0005-0000-0000-0000C56E0000}"/>
    <cellStyle name="Header2 4 3 2 4 5" xfId="16516" xr:uid="{00000000-0005-0000-0000-0000C66E0000}"/>
    <cellStyle name="Header2 4 3 2 4 5 2" xfId="28333" xr:uid="{00000000-0005-0000-0000-0000C76E0000}"/>
    <cellStyle name="Header2 4 3 2 4 5 2 2" xfId="38332" xr:uid="{00000000-0005-0000-0000-0000C86E0000}"/>
    <cellStyle name="Header2 4 3 2 4 5 3" xfId="24091" xr:uid="{00000000-0005-0000-0000-0000C96E0000}"/>
    <cellStyle name="Header2 4 3 2 4 5 4" xfId="33181" xr:uid="{00000000-0005-0000-0000-0000CA6E0000}"/>
    <cellStyle name="Header2 4 3 2 4 6" xfId="16817" xr:uid="{00000000-0005-0000-0000-0000CB6E0000}"/>
    <cellStyle name="Header2 4 3 2 4 6 2" xfId="28634" xr:uid="{00000000-0005-0000-0000-0000CC6E0000}"/>
    <cellStyle name="Header2 4 3 2 4 6 2 2" xfId="38633" xr:uid="{00000000-0005-0000-0000-0000CD6E0000}"/>
    <cellStyle name="Header2 4 3 2 4 6 3" xfId="24392" xr:uid="{00000000-0005-0000-0000-0000CE6E0000}"/>
    <cellStyle name="Header2 4 3 2 4 6 4" xfId="33482" xr:uid="{00000000-0005-0000-0000-0000CF6E0000}"/>
    <cellStyle name="Header2 4 3 2 4 7" xfId="17268" xr:uid="{00000000-0005-0000-0000-0000D06E0000}"/>
    <cellStyle name="Header2 4 3 2 4 7 2" xfId="29085" xr:uid="{00000000-0005-0000-0000-0000D16E0000}"/>
    <cellStyle name="Header2 4 3 2 4 7 2 2" xfId="39084" xr:uid="{00000000-0005-0000-0000-0000D26E0000}"/>
    <cellStyle name="Header2 4 3 2 4 7 3" xfId="24843" xr:uid="{00000000-0005-0000-0000-0000D36E0000}"/>
    <cellStyle name="Header2 4 3 2 4 7 4" xfId="33933" xr:uid="{00000000-0005-0000-0000-0000D46E0000}"/>
    <cellStyle name="Header2 4 3 2 4 8" xfId="17571" xr:uid="{00000000-0005-0000-0000-0000D56E0000}"/>
    <cellStyle name="Header2 4 3 2 4 8 2" xfId="29388" xr:uid="{00000000-0005-0000-0000-0000D66E0000}"/>
    <cellStyle name="Header2 4 3 2 4 8 2 2" xfId="39387" xr:uid="{00000000-0005-0000-0000-0000D76E0000}"/>
    <cellStyle name="Header2 4 3 2 4 8 3" xfId="25146" xr:uid="{00000000-0005-0000-0000-0000D86E0000}"/>
    <cellStyle name="Header2 4 3 2 4 8 4" xfId="34236" xr:uid="{00000000-0005-0000-0000-0000D96E0000}"/>
    <cellStyle name="Header2 4 3 2 4 9" xfId="18364" xr:uid="{00000000-0005-0000-0000-0000DA6E0000}"/>
    <cellStyle name="Header2 4 3 2 4 9 2" xfId="30181" xr:uid="{00000000-0005-0000-0000-0000DB6E0000}"/>
    <cellStyle name="Header2 4 3 2 4 9 2 2" xfId="40180" xr:uid="{00000000-0005-0000-0000-0000DC6E0000}"/>
    <cellStyle name="Header2 4 3 2 4 9 3" xfId="25839" xr:uid="{00000000-0005-0000-0000-0000DD6E0000}"/>
    <cellStyle name="Header2 4 3 2 4 9 4" xfId="35029" xr:uid="{00000000-0005-0000-0000-0000DE6E0000}"/>
    <cellStyle name="Header2 4 3 2 5" xfId="15750" xr:uid="{00000000-0005-0000-0000-0000DF6E0000}"/>
    <cellStyle name="Header2 4 3 2 5 2" xfId="19043" xr:uid="{00000000-0005-0000-0000-0000E06E0000}"/>
    <cellStyle name="Header2 4 3 2 5 2 2" xfId="30860" xr:uid="{00000000-0005-0000-0000-0000E16E0000}"/>
    <cellStyle name="Header2 4 3 2 5 2 2 2" xfId="40859" xr:uid="{00000000-0005-0000-0000-0000E26E0000}"/>
    <cellStyle name="Header2 4 3 2 5 2 3" xfId="26518" xr:uid="{00000000-0005-0000-0000-0000E36E0000}"/>
    <cellStyle name="Header2 4 3 2 5 2 4" xfId="35708" xr:uid="{00000000-0005-0000-0000-0000E46E0000}"/>
    <cellStyle name="Header2 4 3 2 5 3" xfId="19649" xr:uid="{00000000-0005-0000-0000-0000E56E0000}"/>
    <cellStyle name="Header2 4 3 2 5 3 2" xfId="31466" xr:uid="{00000000-0005-0000-0000-0000E66E0000}"/>
    <cellStyle name="Header2 4 3 2 5 3 2 2" xfId="41465" xr:uid="{00000000-0005-0000-0000-0000E76E0000}"/>
    <cellStyle name="Header2 4 3 2 5 3 3" xfId="27124" xr:uid="{00000000-0005-0000-0000-0000E86E0000}"/>
    <cellStyle name="Header2 4 3 2 5 3 4" xfId="36314" xr:uid="{00000000-0005-0000-0000-0000E96E0000}"/>
    <cellStyle name="Header2 4 3 2 5 4" xfId="18014" xr:uid="{00000000-0005-0000-0000-0000EA6E0000}"/>
    <cellStyle name="Header2 4 3 2 5 4 2" xfId="29831" xr:uid="{00000000-0005-0000-0000-0000EB6E0000}"/>
    <cellStyle name="Header2 4 3 2 5 4 2 2" xfId="39830" xr:uid="{00000000-0005-0000-0000-0000EC6E0000}"/>
    <cellStyle name="Header2 4 3 2 5 4 3" xfId="25589" xr:uid="{00000000-0005-0000-0000-0000ED6E0000}"/>
    <cellStyle name="Header2 4 3 2 5 4 4" xfId="34679" xr:uid="{00000000-0005-0000-0000-0000EE6E0000}"/>
    <cellStyle name="Header2 4 3 2 5 5" xfId="20458" xr:uid="{00000000-0005-0000-0000-0000EF6E0000}"/>
    <cellStyle name="Header2 4 3 2 5 5 2" xfId="32275" xr:uid="{00000000-0005-0000-0000-0000F06E0000}"/>
    <cellStyle name="Header2 4 3 2 5 5 2 2" xfId="42274" xr:uid="{00000000-0005-0000-0000-0000F16E0000}"/>
    <cellStyle name="Header2 4 3 2 5 5 3" xfId="37123" xr:uid="{00000000-0005-0000-0000-0000F26E0000}"/>
    <cellStyle name="Header2 4 3 2 5 6" xfId="23628" xr:uid="{00000000-0005-0000-0000-0000F36E0000}"/>
    <cellStyle name="Header2 4 3 2 5 6 2" xfId="21797" xr:uid="{00000000-0005-0000-0000-0000F46E0000}"/>
    <cellStyle name="Header2 4 3 2 5 7" xfId="22961" xr:uid="{00000000-0005-0000-0000-0000F56E0000}"/>
    <cellStyle name="Header2 4 3 2 5 7 2" xfId="22128" xr:uid="{00000000-0005-0000-0000-0000F66E0000}"/>
    <cellStyle name="Header2 4 3 2 5 8" xfId="21690" xr:uid="{00000000-0005-0000-0000-0000F76E0000}"/>
    <cellStyle name="Header2 4 3 2 6" xfId="16331" xr:uid="{00000000-0005-0000-0000-0000F86E0000}"/>
    <cellStyle name="Header2 4 3 2 6 2" xfId="19532" xr:uid="{00000000-0005-0000-0000-0000F96E0000}"/>
    <cellStyle name="Header2 4 3 2 6 2 2" xfId="31349" xr:uid="{00000000-0005-0000-0000-0000FA6E0000}"/>
    <cellStyle name="Header2 4 3 2 6 2 2 2" xfId="41348" xr:uid="{00000000-0005-0000-0000-0000FB6E0000}"/>
    <cellStyle name="Header2 4 3 2 6 2 3" xfId="27007" xr:uid="{00000000-0005-0000-0000-0000FC6E0000}"/>
    <cellStyle name="Header2 4 3 2 6 2 4" xfId="36197" xr:uid="{00000000-0005-0000-0000-0000FD6E0000}"/>
    <cellStyle name="Header2 4 3 2 6 3" xfId="20138" xr:uid="{00000000-0005-0000-0000-0000FE6E0000}"/>
    <cellStyle name="Header2 4 3 2 6 3 2" xfId="31955" xr:uid="{00000000-0005-0000-0000-0000FF6E0000}"/>
    <cellStyle name="Header2 4 3 2 6 3 2 2" xfId="41954" xr:uid="{00000000-0005-0000-0000-0000006F0000}"/>
    <cellStyle name="Header2 4 3 2 6 3 3" xfId="27613" xr:uid="{00000000-0005-0000-0000-0000016F0000}"/>
    <cellStyle name="Header2 4 3 2 6 3 4" xfId="36803" xr:uid="{00000000-0005-0000-0000-0000026F0000}"/>
    <cellStyle name="Header2 4 3 2 6 4" xfId="18036" xr:uid="{00000000-0005-0000-0000-0000036F0000}"/>
    <cellStyle name="Header2 4 3 2 6 4 2" xfId="29853" xr:uid="{00000000-0005-0000-0000-0000046F0000}"/>
    <cellStyle name="Header2 4 3 2 6 4 2 2" xfId="39852" xr:uid="{00000000-0005-0000-0000-0000056F0000}"/>
    <cellStyle name="Header2 4 3 2 6 4 3" xfId="25611" xr:uid="{00000000-0005-0000-0000-0000066F0000}"/>
    <cellStyle name="Header2 4 3 2 6 4 4" xfId="34701" xr:uid="{00000000-0005-0000-0000-0000076F0000}"/>
    <cellStyle name="Header2 4 3 2 6 5" xfId="20947" xr:uid="{00000000-0005-0000-0000-0000086F0000}"/>
    <cellStyle name="Header2 4 3 2 6 5 2" xfId="32764" xr:uid="{00000000-0005-0000-0000-0000096F0000}"/>
    <cellStyle name="Header2 4 3 2 6 5 2 2" xfId="42763" xr:uid="{00000000-0005-0000-0000-00000A6F0000}"/>
    <cellStyle name="Header2 4 3 2 6 5 3" xfId="37612" xr:uid="{00000000-0005-0000-0000-00000B6F0000}"/>
    <cellStyle name="Header2 4 3 2 6 6" xfId="28148" xr:uid="{00000000-0005-0000-0000-00000C6F0000}"/>
    <cellStyle name="Header2 4 3 2 6 6 2" xfId="38147" xr:uid="{00000000-0005-0000-0000-00000D6F0000}"/>
    <cellStyle name="Header2 4 3 2 6 7" xfId="22216" xr:uid="{00000000-0005-0000-0000-00000E6F0000}"/>
    <cellStyle name="Header2 4 3 2 7" xfId="15867" xr:uid="{00000000-0005-0000-0000-00000F6F0000}"/>
    <cellStyle name="Header2 4 3 2 7 2" xfId="27684" xr:uid="{00000000-0005-0000-0000-0000106F0000}"/>
    <cellStyle name="Header2 4 3 2 7 2 2" xfId="37683" xr:uid="{00000000-0005-0000-0000-0000116F0000}"/>
    <cellStyle name="Header2 4 3 2 7 3" xfId="23745" xr:uid="{00000000-0005-0000-0000-0000126F0000}"/>
    <cellStyle name="Header2 4 3 2 7 4" xfId="32835" xr:uid="{00000000-0005-0000-0000-0000136F0000}"/>
    <cellStyle name="Header2 4 3 2 8" xfId="16519" xr:uid="{00000000-0005-0000-0000-0000146F0000}"/>
    <cellStyle name="Header2 4 3 2 8 2" xfId="28336" xr:uid="{00000000-0005-0000-0000-0000156F0000}"/>
    <cellStyle name="Header2 4 3 2 8 2 2" xfId="38335" xr:uid="{00000000-0005-0000-0000-0000166F0000}"/>
    <cellStyle name="Header2 4 3 2 8 3" xfId="24094" xr:uid="{00000000-0005-0000-0000-0000176F0000}"/>
    <cellStyle name="Header2 4 3 2 8 4" xfId="33184" xr:uid="{00000000-0005-0000-0000-0000186F0000}"/>
    <cellStyle name="Header2 4 3 2 9" xfId="17008" xr:uid="{00000000-0005-0000-0000-0000196F0000}"/>
    <cellStyle name="Header2 4 3 2 9 2" xfId="28825" xr:uid="{00000000-0005-0000-0000-00001A6F0000}"/>
    <cellStyle name="Header2 4 3 2 9 2 2" xfId="38824" xr:uid="{00000000-0005-0000-0000-00001B6F0000}"/>
    <cellStyle name="Header2 4 3 2 9 3" xfId="24583" xr:uid="{00000000-0005-0000-0000-00001C6F0000}"/>
    <cellStyle name="Header2 4 3 2 9 4" xfId="33673" xr:uid="{00000000-0005-0000-0000-00001D6F0000}"/>
    <cellStyle name="Header2 4 3 3" xfId="7947" xr:uid="{00000000-0005-0000-0000-00001E6F0000}"/>
    <cellStyle name="Header2 4 3 3 10" xfId="17269" xr:uid="{00000000-0005-0000-0000-00001F6F0000}"/>
    <cellStyle name="Header2 4 3 3 10 2" xfId="29086" xr:uid="{00000000-0005-0000-0000-0000206F0000}"/>
    <cellStyle name="Header2 4 3 3 10 2 2" xfId="39085" xr:uid="{00000000-0005-0000-0000-0000216F0000}"/>
    <cellStyle name="Header2 4 3 3 10 3" xfId="24844" xr:uid="{00000000-0005-0000-0000-0000226F0000}"/>
    <cellStyle name="Header2 4 3 3 10 4" xfId="33934" xr:uid="{00000000-0005-0000-0000-0000236F0000}"/>
    <cellStyle name="Header2 4 3 3 11" xfId="17572" xr:uid="{00000000-0005-0000-0000-0000246F0000}"/>
    <cellStyle name="Header2 4 3 3 11 2" xfId="29389" xr:uid="{00000000-0005-0000-0000-0000256F0000}"/>
    <cellStyle name="Header2 4 3 3 11 2 2" xfId="39388" xr:uid="{00000000-0005-0000-0000-0000266F0000}"/>
    <cellStyle name="Header2 4 3 3 11 3" xfId="25147" xr:uid="{00000000-0005-0000-0000-0000276F0000}"/>
    <cellStyle name="Header2 4 3 3 11 4" xfId="34237" xr:uid="{00000000-0005-0000-0000-0000286F0000}"/>
    <cellStyle name="Header2 4 3 3 12" xfId="18363" xr:uid="{00000000-0005-0000-0000-0000296F0000}"/>
    <cellStyle name="Header2 4 3 3 12 2" xfId="30180" xr:uid="{00000000-0005-0000-0000-00002A6F0000}"/>
    <cellStyle name="Header2 4 3 3 12 2 2" xfId="40179" xr:uid="{00000000-0005-0000-0000-00002B6F0000}"/>
    <cellStyle name="Header2 4 3 3 12 3" xfId="25838" xr:uid="{00000000-0005-0000-0000-00002C6F0000}"/>
    <cellStyle name="Header2 4 3 3 12 4" xfId="35028" xr:uid="{00000000-0005-0000-0000-00002D6F0000}"/>
    <cellStyle name="Header2 4 3 3 13" xfId="18664" xr:uid="{00000000-0005-0000-0000-00002E6F0000}"/>
    <cellStyle name="Header2 4 3 3 13 2" xfId="30481" xr:uid="{00000000-0005-0000-0000-00002F6F0000}"/>
    <cellStyle name="Header2 4 3 3 13 2 2" xfId="40480" xr:uid="{00000000-0005-0000-0000-0000306F0000}"/>
    <cellStyle name="Header2 4 3 3 13 3" xfId="26139" xr:uid="{00000000-0005-0000-0000-0000316F0000}"/>
    <cellStyle name="Header2 4 3 3 13 4" xfId="35329" xr:uid="{00000000-0005-0000-0000-0000326F0000}"/>
    <cellStyle name="Header2 4 3 3 14" xfId="20282" xr:uid="{00000000-0005-0000-0000-0000336F0000}"/>
    <cellStyle name="Header2 4 3 3 14 2" xfId="32099" xr:uid="{00000000-0005-0000-0000-0000346F0000}"/>
    <cellStyle name="Header2 4 3 3 14 2 2" xfId="42098" xr:uid="{00000000-0005-0000-0000-0000356F0000}"/>
    <cellStyle name="Header2 4 3 3 14 3" xfId="36947" xr:uid="{00000000-0005-0000-0000-0000366F0000}"/>
    <cellStyle name="Header2 4 3 3 15" xfId="23155" xr:uid="{00000000-0005-0000-0000-0000376F0000}"/>
    <cellStyle name="Header2 4 3 3 15 2" xfId="21256" xr:uid="{00000000-0005-0000-0000-0000386F0000}"/>
    <cellStyle name="Header2 4 3 3 16" xfId="22549" xr:uid="{00000000-0005-0000-0000-0000396F0000}"/>
    <cellStyle name="Header2 4 3 3 2" xfId="7948" xr:uid="{00000000-0005-0000-0000-00003A6F0000}"/>
    <cellStyle name="Header2 4 3 3 2 10" xfId="18663" xr:uid="{00000000-0005-0000-0000-00003B6F0000}"/>
    <cellStyle name="Header2 4 3 3 2 10 2" xfId="30480" xr:uid="{00000000-0005-0000-0000-00003C6F0000}"/>
    <cellStyle name="Header2 4 3 3 2 10 2 2" xfId="40479" xr:uid="{00000000-0005-0000-0000-00003D6F0000}"/>
    <cellStyle name="Header2 4 3 3 2 10 3" xfId="26138" xr:uid="{00000000-0005-0000-0000-00003E6F0000}"/>
    <cellStyle name="Header2 4 3 3 2 10 4" xfId="35328" xr:uid="{00000000-0005-0000-0000-00003F6F0000}"/>
    <cellStyle name="Header2 4 3 3 2 11" xfId="20184" xr:uid="{00000000-0005-0000-0000-0000406F0000}"/>
    <cellStyle name="Header2 4 3 3 2 11 2" xfId="32001" xr:uid="{00000000-0005-0000-0000-0000416F0000}"/>
    <cellStyle name="Header2 4 3 3 2 11 2 2" xfId="42000" xr:uid="{00000000-0005-0000-0000-0000426F0000}"/>
    <cellStyle name="Header2 4 3 3 2 11 3" xfId="36849" xr:uid="{00000000-0005-0000-0000-0000436F0000}"/>
    <cellStyle name="Header2 4 3 3 2 12" xfId="23154" xr:uid="{00000000-0005-0000-0000-0000446F0000}"/>
    <cellStyle name="Header2 4 3 3 2 12 2" xfId="22011" xr:uid="{00000000-0005-0000-0000-0000456F0000}"/>
    <cellStyle name="Header2 4 3 3 2 13" xfId="22548" xr:uid="{00000000-0005-0000-0000-0000466F0000}"/>
    <cellStyle name="Header2 4 3 3 2 2" xfId="15755" xr:uid="{00000000-0005-0000-0000-0000476F0000}"/>
    <cellStyle name="Header2 4 3 3 2 2 2" xfId="19038" xr:uid="{00000000-0005-0000-0000-0000486F0000}"/>
    <cellStyle name="Header2 4 3 3 2 2 2 2" xfId="30855" xr:uid="{00000000-0005-0000-0000-0000496F0000}"/>
    <cellStyle name="Header2 4 3 3 2 2 2 2 2" xfId="40854" xr:uid="{00000000-0005-0000-0000-00004A6F0000}"/>
    <cellStyle name="Header2 4 3 3 2 2 2 3" xfId="26513" xr:uid="{00000000-0005-0000-0000-00004B6F0000}"/>
    <cellStyle name="Header2 4 3 3 2 2 2 4" xfId="35703" xr:uid="{00000000-0005-0000-0000-00004C6F0000}"/>
    <cellStyle name="Header2 4 3 3 2 2 3" xfId="19644" xr:uid="{00000000-0005-0000-0000-00004D6F0000}"/>
    <cellStyle name="Header2 4 3 3 2 2 3 2" xfId="31461" xr:uid="{00000000-0005-0000-0000-00004E6F0000}"/>
    <cellStyle name="Header2 4 3 3 2 2 3 2 2" xfId="41460" xr:uid="{00000000-0005-0000-0000-00004F6F0000}"/>
    <cellStyle name="Header2 4 3 3 2 2 3 3" xfId="27119" xr:uid="{00000000-0005-0000-0000-0000506F0000}"/>
    <cellStyle name="Header2 4 3 3 2 2 3 4" xfId="36309" xr:uid="{00000000-0005-0000-0000-0000516F0000}"/>
    <cellStyle name="Header2 4 3 3 2 2 4" xfId="18019" xr:uid="{00000000-0005-0000-0000-0000526F0000}"/>
    <cellStyle name="Header2 4 3 3 2 2 4 2" xfId="29836" xr:uid="{00000000-0005-0000-0000-0000536F0000}"/>
    <cellStyle name="Header2 4 3 3 2 2 4 2 2" xfId="39835" xr:uid="{00000000-0005-0000-0000-0000546F0000}"/>
    <cellStyle name="Header2 4 3 3 2 2 4 3" xfId="25594" xr:uid="{00000000-0005-0000-0000-0000556F0000}"/>
    <cellStyle name="Header2 4 3 3 2 2 4 4" xfId="34684" xr:uid="{00000000-0005-0000-0000-0000566F0000}"/>
    <cellStyle name="Header2 4 3 3 2 2 5" xfId="20453" xr:uid="{00000000-0005-0000-0000-0000576F0000}"/>
    <cellStyle name="Header2 4 3 3 2 2 5 2" xfId="32270" xr:uid="{00000000-0005-0000-0000-0000586F0000}"/>
    <cellStyle name="Header2 4 3 3 2 2 5 2 2" xfId="42269" xr:uid="{00000000-0005-0000-0000-0000596F0000}"/>
    <cellStyle name="Header2 4 3 3 2 2 5 3" xfId="37118" xr:uid="{00000000-0005-0000-0000-00005A6F0000}"/>
    <cellStyle name="Header2 4 3 3 2 2 6" xfId="23633" xr:uid="{00000000-0005-0000-0000-00005B6F0000}"/>
    <cellStyle name="Header2 4 3 3 2 2 6 2" xfId="21793" xr:uid="{00000000-0005-0000-0000-00005C6F0000}"/>
    <cellStyle name="Header2 4 3 3 2 2 7" xfId="22957" xr:uid="{00000000-0005-0000-0000-00005D6F0000}"/>
    <cellStyle name="Header2 4 3 3 2 2 7 2" xfId="22131" xr:uid="{00000000-0005-0000-0000-00005E6F0000}"/>
    <cellStyle name="Header2 4 3 3 2 2 8" xfId="22455" xr:uid="{00000000-0005-0000-0000-00005F6F0000}"/>
    <cellStyle name="Header2 4 3 3 2 3" xfId="16336" xr:uid="{00000000-0005-0000-0000-0000606F0000}"/>
    <cellStyle name="Header2 4 3 3 2 3 2" xfId="19339" xr:uid="{00000000-0005-0000-0000-0000616F0000}"/>
    <cellStyle name="Header2 4 3 3 2 3 2 2" xfId="31156" xr:uid="{00000000-0005-0000-0000-0000626F0000}"/>
    <cellStyle name="Header2 4 3 3 2 3 2 2 2" xfId="41155" xr:uid="{00000000-0005-0000-0000-0000636F0000}"/>
    <cellStyle name="Header2 4 3 3 2 3 2 3" xfId="26814" xr:uid="{00000000-0005-0000-0000-0000646F0000}"/>
    <cellStyle name="Header2 4 3 3 2 3 2 4" xfId="36004" xr:uid="{00000000-0005-0000-0000-0000656F0000}"/>
    <cellStyle name="Header2 4 3 3 2 3 3" xfId="19945" xr:uid="{00000000-0005-0000-0000-0000666F0000}"/>
    <cellStyle name="Header2 4 3 3 2 3 3 2" xfId="31762" xr:uid="{00000000-0005-0000-0000-0000676F0000}"/>
    <cellStyle name="Header2 4 3 3 2 3 3 2 2" xfId="41761" xr:uid="{00000000-0005-0000-0000-0000686F0000}"/>
    <cellStyle name="Header2 4 3 3 2 3 3 3" xfId="27420" xr:uid="{00000000-0005-0000-0000-0000696F0000}"/>
    <cellStyle name="Header2 4 3 3 2 3 3 4" xfId="36610" xr:uid="{00000000-0005-0000-0000-00006A6F0000}"/>
    <cellStyle name="Header2 4 3 3 2 3 4" xfId="18914" xr:uid="{00000000-0005-0000-0000-00006B6F0000}"/>
    <cellStyle name="Header2 4 3 3 2 3 4 2" xfId="30731" xr:uid="{00000000-0005-0000-0000-00006C6F0000}"/>
    <cellStyle name="Header2 4 3 3 2 3 4 2 2" xfId="40730" xr:uid="{00000000-0005-0000-0000-00006D6F0000}"/>
    <cellStyle name="Header2 4 3 3 2 3 4 3" xfId="26389" xr:uid="{00000000-0005-0000-0000-00006E6F0000}"/>
    <cellStyle name="Header2 4 3 3 2 3 4 4" xfId="35579" xr:uid="{00000000-0005-0000-0000-00006F6F0000}"/>
    <cellStyle name="Header2 4 3 3 2 3 5" xfId="20754" xr:uid="{00000000-0005-0000-0000-0000706F0000}"/>
    <cellStyle name="Header2 4 3 3 2 3 5 2" xfId="32571" xr:uid="{00000000-0005-0000-0000-0000716F0000}"/>
    <cellStyle name="Header2 4 3 3 2 3 5 2 2" xfId="42570" xr:uid="{00000000-0005-0000-0000-0000726F0000}"/>
    <cellStyle name="Header2 4 3 3 2 3 5 3" xfId="37419" xr:uid="{00000000-0005-0000-0000-0000736F0000}"/>
    <cellStyle name="Header2 4 3 3 2 3 6" xfId="28153" xr:uid="{00000000-0005-0000-0000-0000746F0000}"/>
    <cellStyle name="Header2 4 3 3 2 3 6 2" xfId="38152" xr:uid="{00000000-0005-0000-0000-0000756F0000}"/>
    <cellStyle name="Header2 4 3 3 2 3 7" xfId="21559" xr:uid="{00000000-0005-0000-0000-0000766F0000}"/>
    <cellStyle name="Header2 4 3 3 2 4" xfId="16037" xr:uid="{00000000-0005-0000-0000-0000776F0000}"/>
    <cellStyle name="Header2 4 3 3 2 4 2" xfId="27854" xr:uid="{00000000-0005-0000-0000-0000786F0000}"/>
    <cellStyle name="Header2 4 3 3 2 4 2 2" xfId="37853" xr:uid="{00000000-0005-0000-0000-0000796F0000}"/>
    <cellStyle name="Header2 4 3 3 2 4 3" xfId="23915" xr:uid="{00000000-0005-0000-0000-00007A6F0000}"/>
    <cellStyle name="Header2 4 3 3 2 4 4" xfId="33005" xr:uid="{00000000-0005-0000-0000-00007B6F0000}"/>
    <cellStyle name="Header2 4 3 3 2 5" xfId="16514" xr:uid="{00000000-0005-0000-0000-00007C6F0000}"/>
    <cellStyle name="Header2 4 3 3 2 5 2" xfId="28331" xr:uid="{00000000-0005-0000-0000-00007D6F0000}"/>
    <cellStyle name="Header2 4 3 3 2 5 2 2" xfId="38330" xr:uid="{00000000-0005-0000-0000-00007E6F0000}"/>
    <cellStyle name="Header2 4 3 3 2 5 3" xfId="24089" xr:uid="{00000000-0005-0000-0000-00007F6F0000}"/>
    <cellStyle name="Header2 4 3 3 2 5 4" xfId="33179" xr:uid="{00000000-0005-0000-0000-0000806F0000}"/>
    <cellStyle name="Header2 4 3 3 2 6" xfId="16815" xr:uid="{00000000-0005-0000-0000-0000816F0000}"/>
    <cellStyle name="Header2 4 3 3 2 6 2" xfId="28632" xr:uid="{00000000-0005-0000-0000-0000826F0000}"/>
    <cellStyle name="Header2 4 3 3 2 6 2 2" xfId="38631" xr:uid="{00000000-0005-0000-0000-0000836F0000}"/>
    <cellStyle name="Header2 4 3 3 2 6 3" xfId="24390" xr:uid="{00000000-0005-0000-0000-0000846F0000}"/>
    <cellStyle name="Header2 4 3 3 2 6 4" xfId="33480" xr:uid="{00000000-0005-0000-0000-0000856F0000}"/>
    <cellStyle name="Header2 4 3 3 2 7" xfId="17270" xr:uid="{00000000-0005-0000-0000-0000866F0000}"/>
    <cellStyle name="Header2 4 3 3 2 7 2" xfId="29087" xr:uid="{00000000-0005-0000-0000-0000876F0000}"/>
    <cellStyle name="Header2 4 3 3 2 7 2 2" xfId="39086" xr:uid="{00000000-0005-0000-0000-0000886F0000}"/>
    <cellStyle name="Header2 4 3 3 2 7 3" xfId="24845" xr:uid="{00000000-0005-0000-0000-0000896F0000}"/>
    <cellStyle name="Header2 4 3 3 2 7 4" xfId="33935" xr:uid="{00000000-0005-0000-0000-00008A6F0000}"/>
    <cellStyle name="Header2 4 3 3 2 8" xfId="17573" xr:uid="{00000000-0005-0000-0000-00008B6F0000}"/>
    <cellStyle name="Header2 4 3 3 2 8 2" xfId="29390" xr:uid="{00000000-0005-0000-0000-00008C6F0000}"/>
    <cellStyle name="Header2 4 3 3 2 8 2 2" xfId="39389" xr:uid="{00000000-0005-0000-0000-00008D6F0000}"/>
    <cellStyle name="Header2 4 3 3 2 8 3" xfId="25148" xr:uid="{00000000-0005-0000-0000-00008E6F0000}"/>
    <cellStyle name="Header2 4 3 3 2 8 4" xfId="34238" xr:uid="{00000000-0005-0000-0000-00008F6F0000}"/>
    <cellStyle name="Header2 4 3 3 2 9" xfId="18362" xr:uid="{00000000-0005-0000-0000-0000906F0000}"/>
    <cellStyle name="Header2 4 3 3 2 9 2" xfId="30179" xr:uid="{00000000-0005-0000-0000-0000916F0000}"/>
    <cellStyle name="Header2 4 3 3 2 9 2 2" xfId="40178" xr:uid="{00000000-0005-0000-0000-0000926F0000}"/>
    <cellStyle name="Header2 4 3 3 2 9 3" xfId="25837" xr:uid="{00000000-0005-0000-0000-0000936F0000}"/>
    <cellStyle name="Header2 4 3 3 2 9 4" xfId="35027" xr:uid="{00000000-0005-0000-0000-0000946F0000}"/>
    <cellStyle name="Header2 4 3 3 3" xfId="7949" xr:uid="{00000000-0005-0000-0000-0000956F0000}"/>
    <cellStyle name="Header2 4 3 3 3 10" xfId="18662" xr:uid="{00000000-0005-0000-0000-0000966F0000}"/>
    <cellStyle name="Header2 4 3 3 3 10 2" xfId="30479" xr:uid="{00000000-0005-0000-0000-0000976F0000}"/>
    <cellStyle name="Header2 4 3 3 3 10 2 2" xfId="40478" xr:uid="{00000000-0005-0000-0000-0000986F0000}"/>
    <cellStyle name="Header2 4 3 3 3 10 3" xfId="26137" xr:uid="{00000000-0005-0000-0000-0000996F0000}"/>
    <cellStyle name="Header2 4 3 3 3 10 4" xfId="35327" xr:uid="{00000000-0005-0000-0000-00009A6F0000}"/>
    <cellStyle name="Header2 4 3 3 3 11" xfId="20285" xr:uid="{00000000-0005-0000-0000-00009B6F0000}"/>
    <cellStyle name="Header2 4 3 3 3 11 2" xfId="32102" xr:uid="{00000000-0005-0000-0000-00009C6F0000}"/>
    <cellStyle name="Header2 4 3 3 3 11 2 2" xfId="42101" xr:uid="{00000000-0005-0000-0000-00009D6F0000}"/>
    <cellStyle name="Header2 4 3 3 3 11 3" xfId="36950" xr:uid="{00000000-0005-0000-0000-00009E6F0000}"/>
    <cellStyle name="Header2 4 3 3 3 12" xfId="23153" xr:uid="{00000000-0005-0000-0000-00009F6F0000}"/>
    <cellStyle name="Header2 4 3 3 3 12 2" xfId="21257" xr:uid="{00000000-0005-0000-0000-0000A06F0000}"/>
    <cellStyle name="Header2 4 3 3 3 13" xfId="22547" xr:uid="{00000000-0005-0000-0000-0000A16F0000}"/>
    <cellStyle name="Header2 4 3 3 3 2" xfId="15756" xr:uid="{00000000-0005-0000-0000-0000A26F0000}"/>
    <cellStyle name="Header2 4 3 3 3 2 2" xfId="19037" xr:uid="{00000000-0005-0000-0000-0000A36F0000}"/>
    <cellStyle name="Header2 4 3 3 3 2 2 2" xfId="30854" xr:uid="{00000000-0005-0000-0000-0000A46F0000}"/>
    <cellStyle name="Header2 4 3 3 3 2 2 2 2" xfId="40853" xr:uid="{00000000-0005-0000-0000-0000A56F0000}"/>
    <cellStyle name="Header2 4 3 3 3 2 2 3" xfId="26512" xr:uid="{00000000-0005-0000-0000-0000A66F0000}"/>
    <cellStyle name="Header2 4 3 3 3 2 2 4" xfId="35702" xr:uid="{00000000-0005-0000-0000-0000A76F0000}"/>
    <cellStyle name="Header2 4 3 3 3 2 3" xfId="19643" xr:uid="{00000000-0005-0000-0000-0000A86F0000}"/>
    <cellStyle name="Header2 4 3 3 3 2 3 2" xfId="31460" xr:uid="{00000000-0005-0000-0000-0000A96F0000}"/>
    <cellStyle name="Header2 4 3 3 3 2 3 2 2" xfId="41459" xr:uid="{00000000-0005-0000-0000-0000AA6F0000}"/>
    <cellStyle name="Header2 4 3 3 3 2 3 3" xfId="27118" xr:uid="{00000000-0005-0000-0000-0000AB6F0000}"/>
    <cellStyle name="Header2 4 3 3 3 2 3 4" xfId="36308" xr:uid="{00000000-0005-0000-0000-0000AC6F0000}"/>
    <cellStyle name="Header2 4 3 3 3 2 4" xfId="18020" xr:uid="{00000000-0005-0000-0000-0000AD6F0000}"/>
    <cellStyle name="Header2 4 3 3 3 2 4 2" xfId="29837" xr:uid="{00000000-0005-0000-0000-0000AE6F0000}"/>
    <cellStyle name="Header2 4 3 3 3 2 4 2 2" xfId="39836" xr:uid="{00000000-0005-0000-0000-0000AF6F0000}"/>
    <cellStyle name="Header2 4 3 3 3 2 4 3" xfId="25595" xr:uid="{00000000-0005-0000-0000-0000B06F0000}"/>
    <cellStyle name="Header2 4 3 3 3 2 4 4" xfId="34685" xr:uid="{00000000-0005-0000-0000-0000B16F0000}"/>
    <cellStyle name="Header2 4 3 3 3 2 5" xfId="20452" xr:uid="{00000000-0005-0000-0000-0000B26F0000}"/>
    <cellStyle name="Header2 4 3 3 3 2 5 2" xfId="32269" xr:uid="{00000000-0005-0000-0000-0000B36F0000}"/>
    <cellStyle name="Header2 4 3 3 3 2 5 2 2" xfId="42268" xr:uid="{00000000-0005-0000-0000-0000B46F0000}"/>
    <cellStyle name="Header2 4 3 3 3 2 5 3" xfId="37117" xr:uid="{00000000-0005-0000-0000-0000B56F0000}"/>
    <cellStyle name="Header2 4 3 3 3 2 6" xfId="23634" xr:uid="{00000000-0005-0000-0000-0000B66F0000}"/>
    <cellStyle name="Header2 4 3 3 3 2 6 2" xfId="20978" xr:uid="{00000000-0005-0000-0000-0000B76F0000}"/>
    <cellStyle name="Header2 4 3 3 3 2 7" xfId="22813" xr:uid="{00000000-0005-0000-0000-0000B86F0000}"/>
    <cellStyle name="Header2 4 3 3 3 2 7 2" xfId="21409" xr:uid="{00000000-0005-0000-0000-0000B96F0000}"/>
    <cellStyle name="Header2 4 3 3 3 2 8" xfId="21694" xr:uid="{00000000-0005-0000-0000-0000BA6F0000}"/>
    <cellStyle name="Header2 4 3 3 3 3" xfId="16337" xr:uid="{00000000-0005-0000-0000-0000BB6F0000}"/>
    <cellStyle name="Header2 4 3 3 3 3 2" xfId="19338" xr:uid="{00000000-0005-0000-0000-0000BC6F0000}"/>
    <cellStyle name="Header2 4 3 3 3 3 2 2" xfId="31155" xr:uid="{00000000-0005-0000-0000-0000BD6F0000}"/>
    <cellStyle name="Header2 4 3 3 3 3 2 2 2" xfId="41154" xr:uid="{00000000-0005-0000-0000-0000BE6F0000}"/>
    <cellStyle name="Header2 4 3 3 3 3 2 3" xfId="26813" xr:uid="{00000000-0005-0000-0000-0000BF6F0000}"/>
    <cellStyle name="Header2 4 3 3 3 3 2 4" xfId="36003" xr:uid="{00000000-0005-0000-0000-0000C06F0000}"/>
    <cellStyle name="Header2 4 3 3 3 3 3" xfId="19944" xr:uid="{00000000-0005-0000-0000-0000C16F0000}"/>
    <cellStyle name="Header2 4 3 3 3 3 3 2" xfId="31761" xr:uid="{00000000-0005-0000-0000-0000C26F0000}"/>
    <cellStyle name="Header2 4 3 3 3 3 3 2 2" xfId="41760" xr:uid="{00000000-0005-0000-0000-0000C36F0000}"/>
    <cellStyle name="Header2 4 3 3 3 3 3 3" xfId="27419" xr:uid="{00000000-0005-0000-0000-0000C46F0000}"/>
    <cellStyle name="Header2 4 3 3 3 3 3 4" xfId="36609" xr:uid="{00000000-0005-0000-0000-0000C56F0000}"/>
    <cellStyle name="Header2 4 3 3 3 3 4" xfId="18106" xr:uid="{00000000-0005-0000-0000-0000C66F0000}"/>
    <cellStyle name="Header2 4 3 3 3 3 4 2" xfId="29923" xr:uid="{00000000-0005-0000-0000-0000C76F0000}"/>
    <cellStyle name="Header2 4 3 3 3 3 4 2 2" xfId="39922" xr:uid="{00000000-0005-0000-0000-0000C86F0000}"/>
    <cellStyle name="Header2 4 3 3 3 3 4 3" xfId="25681" xr:uid="{00000000-0005-0000-0000-0000C96F0000}"/>
    <cellStyle name="Header2 4 3 3 3 3 4 4" xfId="34771" xr:uid="{00000000-0005-0000-0000-0000CA6F0000}"/>
    <cellStyle name="Header2 4 3 3 3 3 5" xfId="20753" xr:uid="{00000000-0005-0000-0000-0000CB6F0000}"/>
    <cellStyle name="Header2 4 3 3 3 3 5 2" xfId="32570" xr:uid="{00000000-0005-0000-0000-0000CC6F0000}"/>
    <cellStyle name="Header2 4 3 3 3 3 5 2 2" xfId="42569" xr:uid="{00000000-0005-0000-0000-0000CD6F0000}"/>
    <cellStyle name="Header2 4 3 3 3 3 5 3" xfId="37418" xr:uid="{00000000-0005-0000-0000-0000CE6F0000}"/>
    <cellStyle name="Header2 4 3 3 3 3 6" xfId="28154" xr:uid="{00000000-0005-0000-0000-0000CF6F0000}"/>
    <cellStyle name="Header2 4 3 3 3 3 6 2" xfId="38153" xr:uid="{00000000-0005-0000-0000-0000D06F0000}"/>
    <cellStyle name="Header2 4 3 3 3 3 7" xfId="22289" xr:uid="{00000000-0005-0000-0000-0000D16F0000}"/>
    <cellStyle name="Header2 4 3 3 3 4" xfId="16038" xr:uid="{00000000-0005-0000-0000-0000D26F0000}"/>
    <cellStyle name="Header2 4 3 3 3 4 2" xfId="27855" xr:uid="{00000000-0005-0000-0000-0000D36F0000}"/>
    <cellStyle name="Header2 4 3 3 3 4 2 2" xfId="37854" xr:uid="{00000000-0005-0000-0000-0000D46F0000}"/>
    <cellStyle name="Header2 4 3 3 3 4 3" xfId="23916" xr:uid="{00000000-0005-0000-0000-0000D56F0000}"/>
    <cellStyle name="Header2 4 3 3 3 4 4" xfId="33006" xr:uid="{00000000-0005-0000-0000-0000D66F0000}"/>
    <cellStyle name="Header2 4 3 3 3 5" xfId="16513" xr:uid="{00000000-0005-0000-0000-0000D76F0000}"/>
    <cellStyle name="Header2 4 3 3 3 5 2" xfId="28330" xr:uid="{00000000-0005-0000-0000-0000D86F0000}"/>
    <cellStyle name="Header2 4 3 3 3 5 2 2" xfId="38329" xr:uid="{00000000-0005-0000-0000-0000D96F0000}"/>
    <cellStyle name="Header2 4 3 3 3 5 3" xfId="24088" xr:uid="{00000000-0005-0000-0000-0000DA6F0000}"/>
    <cellStyle name="Header2 4 3 3 3 5 4" xfId="33178" xr:uid="{00000000-0005-0000-0000-0000DB6F0000}"/>
    <cellStyle name="Header2 4 3 3 3 6" xfId="16814" xr:uid="{00000000-0005-0000-0000-0000DC6F0000}"/>
    <cellStyle name="Header2 4 3 3 3 6 2" xfId="28631" xr:uid="{00000000-0005-0000-0000-0000DD6F0000}"/>
    <cellStyle name="Header2 4 3 3 3 6 2 2" xfId="38630" xr:uid="{00000000-0005-0000-0000-0000DE6F0000}"/>
    <cellStyle name="Header2 4 3 3 3 6 3" xfId="24389" xr:uid="{00000000-0005-0000-0000-0000DF6F0000}"/>
    <cellStyle name="Header2 4 3 3 3 6 4" xfId="33479" xr:uid="{00000000-0005-0000-0000-0000E06F0000}"/>
    <cellStyle name="Header2 4 3 3 3 7" xfId="17271" xr:uid="{00000000-0005-0000-0000-0000E16F0000}"/>
    <cellStyle name="Header2 4 3 3 3 7 2" xfId="29088" xr:uid="{00000000-0005-0000-0000-0000E26F0000}"/>
    <cellStyle name="Header2 4 3 3 3 7 2 2" xfId="39087" xr:uid="{00000000-0005-0000-0000-0000E36F0000}"/>
    <cellStyle name="Header2 4 3 3 3 7 3" xfId="24846" xr:uid="{00000000-0005-0000-0000-0000E46F0000}"/>
    <cellStyle name="Header2 4 3 3 3 7 4" xfId="33936" xr:uid="{00000000-0005-0000-0000-0000E56F0000}"/>
    <cellStyle name="Header2 4 3 3 3 8" xfId="17574" xr:uid="{00000000-0005-0000-0000-0000E66F0000}"/>
    <cellStyle name="Header2 4 3 3 3 8 2" xfId="29391" xr:uid="{00000000-0005-0000-0000-0000E76F0000}"/>
    <cellStyle name="Header2 4 3 3 3 8 2 2" xfId="39390" xr:uid="{00000000-0005-0000-0000-0000E86F0000}"/>
    <cellStyle name="Header2 4 3 3 3 8 3" xfId="25149" xr:uid="{00000000-0005-0000-0000-0000E96F0000}"/>
    <cellStyle name="Header2 4 3 3 3 8 4" xfId="34239" xr:uid="{00000000-0005-0000-0000-0000EA6F0000}"/>
    <cellStyle name="Header2 4 3 3 3 9" xfId="18361" xr:uid="{00000000-0005-0000-0000-0000EB6F0000}"/>
    <cellStyle name="Header2 4 3 3 3 9 2" xfId="30178" xr:uid="{00000000-0005-0000-0000-0000EC6F0000}"/>
    <cellStyle name="Header2 4 3 3 3 9 2 2" xfId="40177" xr:uid="{00000000-0005-0000-0000-0000ED6F0000}"/>
    <cellStyle name="Header2 4 3 3 3 9 3" xfId="25836" xr:uid="{00000000-0005-0000-0000-0000EE6F0000}"/>
    <cellStyle name="Header2 4 3 3 3 9 4" xfId="35026" xr:uid="{00000000-0005-0000-0000-0000EF6F0000}"/>
    <cellStyle name="Header2 4 3 3 4" xfId="7950" xr:uid="{00000000-0005-0000-0000-0000F06F0000}"/>
    <cellStyle name="Header2 4 3 3 4 10" xfId="18661" xr:uid="{00000000-0005-0000-0000-0000F16F0000}"/>
    <cellStyle name="Header2 4 3 3 4 10 2" xfId="30478" xr:uid="{00000000-0005-0000-0000-0000F26F0000}"/>
    <cellStyle name="Header2 4 3 3 4 10 2 2" xfId="40477" xr:uid="{00000000-0005-0000-0000-0000F36F0000}"/>
    <cellStyle name="Header2 4 3 3 4 10 3" xfId="26136" xr:uid="{00000000-0005-0000-0000-0000F46F0000}"/>
    <cellStyle name="Header2 4 3 3 4 10 4" xfId="35326" xr:uid="{00000000-0005-0000-0000-0000F56F0000}"/>
    <cellStyle name="Header2 4 3 3 4 11" xfId="18279" xr:uid="{00000000-0005-0000-0000-0000F66F0000}"/>
    <cellStyle name="Header2 4 3 3 4 11 2" xfId="30096" xr:uid="{00000000-0005-0000-0000-0000F76F0000}"/>
    <cellStyle name="Header2 4 3 3 4 11 2 2" xfId="40095" xr:uid="{00000000-0005-0000-0000-0000F86F0000}"/>
    <cellStyle name="Header2 4 3 3 4 11 3" xfId="34944" xr:uid="{00000000-0005-0000-0000-0000F96F0000}"/>
    <cellStyle name="Header2 4 3 3 4 12" xfId="23152" xr:uid="{00000000-0005-0000-0000-0000FA6F0000}"/>
    <cellStyle name="Header2 4 3 3 4 12 2" xfId="22012" xr:uid="{00000000-0005-0000-0000-0000FB6F0000}"/>
    <cellStyle name="Header2 4 3 3 4 13" xfId="22546" xr:uid="{00000000-0005-0000-0000-0000FC6F0000}"/>
    <cellStyle name="Header2 4 3 3 4 2" xfId="15757" xr:uid="{00000000-0005-0000-0000-0000FD6F0000}"/>
    <cellStyle name="Header2 4 3 3 4 2 2" xfId="19036" xr:uid="{00000000-0005-0000-0000-0000FE6F0000}"/>
    <cellStyle name="Header2 4 3 3 4 2 2 2" xfId="30853" xr:uid="{00000000-0005-0000-0000-0000FF6F0000}"/>
    <cellStyle name="Header2 4 3 3 4 2 2 2 2" xfId="40852" xr:uid="{00000000-0005-0000-0000-000000700000}"/>
    <cellStyle name="Header2 4 3 3 4 2 2 3" xfId="26511" xr:uid="{00000000-0005-0000-0000-000001700000}"/>
    <cellStyle name="Header2 4 3 3 4 2 2 4" xfId="35701" xr:uid="{00000000-0005-0000-0000-000002700000}"/>
    <cellStyle name="Header2 4 3 3 4 2 3" xfId="19642" xr:uid="{00000000-0005-0000-0000-000003700000}"/>
    <cellStyle name="Header2 4 3 3 4 2 3 2" xfId="31459" xr:uid="{00000000-0005-0000-0000-000004700000}"/>
    <cellStyle name="Header2 4 3 3 4 2 3 2 2" xfId="41458" xr:uid="{00000000-0005-0000-0000-000005700000}"/>
    <cellStyle name="Header2 4 3 3 4 2 3 3" xfId="27117" xr:uid="{00000000-0005-0000-0000-000006700000}"/>
    <cellStyle name="Header2 4 3 3 4 2 3 4" xfId="36307" xr:uid="{00000000-0005-0000-0000-000007700000}"/>
    <cellStyle name="Header2 4 3 3 4 2 4" xfId="18021" xr:uid="{00000000-0005-0000-0000-000008700000}"/>
    <cellStyle name="Header2 4 3 3 4 2 4 2" xfId="29838" xr:uid="{00000000-0005-0000-0000-000009700000}"/>
    <cellStyle name="Header2 4 3 3 4 2 4 2 2" xfId="39837" xr:uid="{00000000-0005-0000-0000-00000A700000}"/>
    <cellStyle name="Header2 4 3 3 4 2 4 3" xfId="25596" xr:uid="{00000000-0005-0000-0000-00000B700000}"/>
    <cellStyle name="Header2 4 3 3 4 2 4 4" xfId="34686" xr:uid="{00000000-0005-0000-0000-00000C700000}"/>
    <cellStyle name="Header2 4 3 3 4 2 5" xfId="20451" xr:uid="{00000000-0005-0000-0000-00000D700000}"/>
    <cellStyle name="Header2 4 3 3 4 2 5 2" xfId="32268" xr:uid="{00000000-0005-0000-0000-00000E700000}"/>
    <cellStyle name="Header2 4 3 3 4 2 5 2 2" xfId="42267" xr:uid="{00000000-0005-0000-0000-00000F700000}"/>
    <cellStyle name="Header2 4 3 3 4 2 5 3" xfId="37116" xr:uid="{00000000-0005-0000-0000-000010700000}"/>
    <cellStyle name="Header2 4 3 3 4 2 6" xfId="23635" xr:uid="{00000000-0005-0000-0000-000011700000}"/>
    <cellStyle name="Header2 4 3 3 4 2 6 2" xfId="21792" xr:uid="{00000000-0005-0000-0000-000012700000}"/>
    <cellStyle name="Header2 4 3 3 4 2 7" xfId="22956" xr:uid="{00000000-0005-0000-0000-000013700000}"/>
    <cellStyle name="Header2 4 3 3 4 2 7 2" xfId="22132" xr:uid="{00000000-0005-0000-0000-000014700000}"/>
    <cellStyle name="Header2 4 3 3 4 2 8" xfId="22456" xr:uid="{00000000-0005-0000-0000-000015700000}"/>
    <cellStyle name="Header2 4 3 3 4 3" xfId="16338" xr:uid="{00000000-0005-0000-0000-000016700000}"/>
    <cellStyle name="Header2 4 3 3 4 3 2" xfId="19337" xr:uid="{00000000-0005-0000-0000-000017700000}"/>
    <cellStyle name="Header2 4 3 3 4 3 2 2" xfId="31154" xr:uid="{00000000-0005-0000-0000-000018700000}"/>
    <cellStyle name="Header2 4 3 3 4 3 2 2 2" xfId="41153" xr:uid="{00000000-0005-0000-0000-000019700000}"/>
    <cellStyle name="Header2 4 3 3 4 3 2 3" xfId="26812" xr:uid="{00000000-0005-0000-0000-00001A700000}"/>
    <cellStyle name="Header2 4 3 3 4 3 2 4" xfId="36002" xr:uid="{00000000-0005-0000-0000-00001B700000}"/>
    <cellStyle name="Header2 4 3 3 4 3 3" xfId="19943" xr:uid="{00000000-0005-0000-0000-00001C700000}"/>
    <cellStyle name="Header2 4 3 3 4 3 3 2" xfId="31760" xr:uid="{00000000-0005-0000-0000-00001D700000}"/>
    <cellStyle name="Header2 4 3 3 4 3 3 2 2" xfId="41759" xr:uid="{00000000-0005-0000-0000-00001E700000}"/>
    <cellStyle name="Header2 4 3 3 4 3 3 3" xfId="27418" xr:uid="{00000000-0005-0000-0000-00001F700000}"/>
    <cellStyle name="Header2 4 3 3 4 3 3 4" xfId="36608" xr:uid="{00000000-0005-0000-0000-000020700000}"/>
    <cellStyle name="Header2 4 3 3 4 3 4" xfId="17795" xr:uid="{00000000-0005-0000-0000-000021700000}"/>
    <cellStyle name="Header2 4 3 3 4 3 4 2" xfId="29612" xr:uid="{00000000-0005-0000-0000-000022700000}"/>
    <cellStyle name="Header2 4 3 3 4 3 4 2 2" xfId="39611" xr:uid="{00000000-0005-0000-0000-000023700000}"/>
    <cellStyle name="Header2 4 3 3 4 3 4 3" xfId="25370" xr:uid="{00000000-0005-0000-0000-000024700000}"/>
    <cellStyle name="Header2 4 3 3 4 3 4 4" xfId="34460" xr:uid="{00000000-0005-0000-0000-000025700000}"/>
    <cellStyle name="Header2 4 3 3 4 3 5" xfId="20752" xr:uid="{00000000-0005-0000-0000-000026700000}"/>
    <cellStyle name="Header2 4 3 3 4 3 5 2" xfId="32569" xr:uid="{00000000-0005-0000-0000-000027700000}"/>
    <cellStyle name="Header2 4 3 3 4 3 5 2 2" xfId="42568" xr:uid="{00000000-0005-0000-0000-000028700000}"/>
    <cellStyle name="Header2 4 3 3 4 3 5 3" xfId="37417" xr:uid="{00000000-0005-0000-0000-000029700000}"/>
    <cellStyle name="Header2 4 3 3 4 3 6" xfId="28155" xr:uid="{00000000-0005-0000-0000-00002A700000}"/>
    <cellStyle name="Header2 4 3 3 4 3 6 2" xfId="38154" xr:uid="{00000000-0005-0000-0000-00002B700000}"/>
    <cellStyle name="Header2 4 3 3 4 3 7" xfId="21560" xr:uid="{00000000-0005-0000-0000-00002C700000}"/>
    <cellStyle name="Header2 4 3 3 4 4" xfId="16039" xr:uid="{00000000-0005-0000-0000-00002D700000}"/>
    <cellStyle name="Header2 4 3 3 4 4 2" xfId="27856" xr:uid="{00000000-0005-0000-0000-00002E700000}"/>
    <cellStyle name="Header2 4 3 3 4 4 2 2" xfId="37855" xr:uid="{00000000-0005-0000-0000-00002F700000}"/>
    <cellStyle name="Header2 4 3 3 4 4 3" xfId="23917" xr:uid="{00000000-0005-0000-0000-000030700000}"/>
    <cellStyle name="Header2 4 3 3 4 4 4" xfId="33007" xr:uid="{00000000-0005-0000-0000-000031700000}"/>
    <cellStyle name="Header2 4 3 3 4 5" xfId="16512" xr:uid="{00000000-0005-0000-0000-000032700000}"/>
    <cellStyle name="Header2 4 3 3 4 5 2" xfId="28329" xr:uid="{00000000-0005-0000-0000-000033700000}"/>
    <cellStyle name="Header2 4 3 3 4 5 2 2" xfId="38328" xr:uid="{00000000-0005-0000-0000-000034700000}"/>
    <cellStyle name="Header2 4 3 3 4 5 3" xfId="24087" xr:uid="{00000000-0005-0000-0000-000035700000}"/>
    <cellStyle name="Header2 4 3 3 4 5 4" xfId="33177" xr:uid="{00000000-0005-0000-0000-000036700000}"/>
    <cellStyle name="Header2 4 3 3 4 6" xfId="16813" xr:uid="{00000000-0005-0000-0000-000037700000}"/>
    <cellStyle name="Header2 4 3 3 4 6 2" xfId="28630" xr:uid="{00000000-0005-0000-0000-000038700000}"/>
    <cellStyle name="Header2 4 3 3 4 6 2 2" xfId="38629" xr:uid="{00000000-0005-0000-0000-000039700000}"/>
    <cellStyle name="Header2 4 3 3 4 6 3" xfId="24388" xr:uid="{00000000-0005-0000-0000-00003A700000}"/>
    <cellStyle name="Header2 4 3 3 4 6 4" xfId="33478" xr:uid="{00000000-0005-0000-0000-00003B700000}"/>
    <cellStyle name="Header2 4 3 3 4 7" xfId="17272" xr:uid="{00000000-0005-0000-0000-00003C700000}"/>
    <cellStyle name="Header2 4 3 3 4 7 2" xfId="29089" xr:uid="{00000000-0005-0000-0000-00003D700000}"/>
    <cellStyle name="Header2 4 3 3 4 7 2 2" xfId="39088" xr:uid="{00000000-0005-0000-0000-00003E700000}"/>
    <cellStyle name="Header2 4 3 3 4 7 3" xfId="24847" xr:uid="{00000000-0005-0000-0000-00003F700000}"/>
    <cellStyle name="Header2 4 3 3 4 7 4" xfId="33937" xr:uid="{00000000-0005-0000-0000-000040700000}"/>
    <cellStyle name="Header2 4 3 3 4 8" xfId="17575" xr:uid="{00000000-0005-0000-0000-000041700000}"/>
    <cellStyle name="Header2 4 3 3 4 8 2" xfId="29392" xr:uid="{00000000-0005-0000-0000-000042700000}"/>
    <cellStyle name="Header2 4 3 3 4 8 2 2" xfId="39391" xr:uid="{00000000-0005-0000-0000-000043700000}"/>
    <cellStyle name="Header2 4 3 3 4 8 3" xfId="25150" xr:uid="{00000000-0005-0000-0000-000044700000}"/>
    <cellStyle name="Header2 4 3 3 4 8 4" xfId="34240" xr:uid="{00000000-0005-0000-0000-000045700000}"/>
    <cellStyle name="Header2 4 3 3 4 9" xfId="18360" xr:uid="{00000000-0005-0000-0000-000046700000}"/>
    <cellStyle name="Header2 4 3 3 4 9 2" xfId="30177" xr:uid="{00000000-0005-0000-0000-000047700000}"/>
    <cellStyle name="Header2 4 3 3 4 9 2 2" xfId="40176" xr:uid="{00000000-0005-0000-0000-000048700000}"/>
    <cellStyle name="Header2 4 3 3 4 9 3" xfId="25835" xr:uid="{00000000-0005-0000-0000-000049700000}"/>
    <cellStyle name="Header2 4 3 3 4 9 4" xfId="35025" xr:uid="{00000000-0005-0000-0000-00004A700000}"/>
    <cellStyle name="Header2 4 3 3 5" xfId="15754" xr:uid="{00000000-0005-0000-0000-00004B700000}"/>
    <cellStyle name="Header2 4 3 3 5 2" xfId="19039" xr:uid="{00000000-0005-0000-0000-00004C700000}"/>
    <cellStyle name="Header2 4 3 3 5 2 2" xfId="30856" xr:uid="{00000000-0005-0000-0000-00004D700000}"/>
    <cellStyle name="Header2 4 3 3 5 2 2 2" xfId="40855" xr:uid="{00000000-0005-0000-0000-00004E700000}"/>
    <cellStyle name="Header2 4 3 3 5 2 3" xfId="26514" xr:uid="{00000000-0005-0000-0000-00004F700000}"/>
    <cellStyle name="Header2 4 3 3 5 2 4" xfId="35704" xr:uid="{00000000-0005-0000-0000-000050700000}"/>
    <cellStyle name="Header2 4 3 3 5 3" xfId="19645" xr:uid="{00000000-0005-0000-0000-000051700000}"/>
    <cellStyle name="Header2 4 3 3 5 3 2" xfId="31462" xr:uid="{00000000-0005-0000-0000-000052700000}"/>
    <cellStyle name="Header2 4 3 3 5 3 2 2" xfId="41461" xr:uid="{00000000-0005-0000-0000-000053700000}"/>
    <cellStyle name="Header2 4 3 3 5 3 3" xfId="27120" xr:uid="{00000000-0005-0000-0000-000054700000}"/>
    <cellStyle name="Header2 4 3 3 5 3 4" xfId="36310" xr:uid="{00000000-0005-0000-0000-000055700000}"/>
    <cellStyle name="Header2 4 3 3 5 4" xfId="18018" xr:uid="{00000000-0005-0000-0000-000056700000}"/>
    <cellStyle name="Header2 4 3 3 5 4 2" xfId="29835" xr:uid="{00000000-0005-0000-0000-000057700000}"/>
    <cellStyle name="Header2 4 3 3 5 4 2 2" xfId="39834" xr:uid="{00000000-0005-0000-0000-000058700000}"/>
    <cellStyle name="Header2 4 3 3 5 4 3" xfId="25593" xr:uid="{00000000-0005-0000-0000-000059700000}"/>
    <cellStyle name="Header2 4 3 3 5 4 4" xfId="34683" xr:uid="{00000000-0005-0000-0000-00005A700000}"/>
    <cellStyle name="Header2 4 3 3 5 5" xfId="20454" xr:uid="{00000000-0005-0000-0000-00005B700000}"/>
    <cellStyle name="Header2 4 3 3 5 5 2" xfId="32271" xr:uid="{00000000-0005-0000-0000-00005C700000}"/>
    <cellStyle name="Header2 4 3 3 5 5 2 2" xfId="42270" xr:uid="{00000000-0005-0000-0000-00005D700000}"/>
    <cellStyle name="Header2 4 3 3 5 5 3" xfId="37119" xr:uid="{00000000-0005-0000-0000-00005E700000}"/>
    <cellStyle name="Header2 4 3 3 5 6" xfId="23632" xr:uid="{00000000-0005-0000-0000-00005F700000}"/>
    <cellStyle name="Header2 4 3 3 5 6 2" xfId="20985" xr:uid="{00000000-0005-0000-0000-000060700000}"/>
    <cellStyle name="Header2 4 3 3 5 7" xfId="22814" xr:uid="{00000000-0005-0000-0000-000061700000}"/>
    <cellStyle name="Header2 4 3 3 5 7 2" xfId="21408" xr:uid="{00000000-0005-0000-0000-000062700000}"/>
    <cellStyle name="Header2 4 3 3 5 8" xfId="21693" xr:uid="{00000000-0005-0000-0000-000063700000}"/>
    <cellStyle name="Header2 4 3 3 6" xfId="16335" xr:uid="{00000000-0005-0000-0000-000064700000}"/>
    <cellStyle name="Header2 4 3 3 6 2" xfId="19340" xr:uid="{00000000-0005-0000-0000-000065700000}"/>
    <cellStyle name="Header2 4 3 3 6 2 2" xfId="31157" xr:uid="{00000000-0005-0000-0000-000066700000}"/>
    <cellStyle name="Header2 4 3 3 6 2 2 2" xfId="41156" xr:uid="{00000000-0005-0000-0000-000067700000}"/>
    <cellStyle name="Header2 4 3 3 6 2 3" xfId="26815" xr:uid="{00000000-0005-0000-0000-000068700000}"/>
    <cellStyle name="Header2 4 3 3 6 2 4" xfId="36005" xr:uid="{00000000-0005-0000-0000-000069700000}"/>
    <cellStyle name="Header2 4 3 3 6 3" xfId="19946" xr:uid="{00000000-0005-0000-0000-00006A700000}"/>
    <cellStyle name="Header2 4 3 3 6 3 2" xfId="31763" xr:uid="{00000000-0005-0000-0000-00006B700000}"/>
    <cellStyle name="Header2 4 3 3 6 3 2 2" xfId="41762" xr:uid="{00000000-0005-0000-0000-00006C700000}"/>
    <cellStyle name="Header2 4 3 3 6 3 3" xfId="27421" xr:uid="{00000000-0005-0000-0000-00006D700000}"/>
    <cellStyle name="Header2 4 3 3 6 3 4" xfId="36611" xr:uid="{00000000-0005-0000-0000-00006E700000}"/>
    <cellStyle name="Header2 4 3 3 6 4" xfId="17794" xr:uid="{00000000-0005-0000-0000-00006F700000}"/>
    <cellStyle name="Header2 4 3 3 6 4 2" xfId="29611" xr:uid="{00000000-0005-0000-0000-000070700000}"/>
    <cellStyle name="Header2 4 3 3 6 4 2 2" xfId="39610" xr:uid="{00000000-0005-0000-0000-000071700000}"/>
    <cellStyle name="Header2 4 3 3 6 4 3" xfId="25369" xr:uid="{00000000-0005-0000-0000-000072700000}"/>
    <cellStyle name="Header2 4 3 3 6 4 4" xfId="34459" xr:uid="{00000000-0005-0000-0000-000073700000}"/>
    <cellStyle name="Header2 4 3 3 6 5" xfId="20755" xr:uid="{00000000-0005-0000-0000-000074700000}"/>
    <cellStyle name="Header2 4 3 3 6 5 2" xfId="32572" xr:uid="{00000000-0005-0000-0000-000075700000}"/>
    <cellStyle name="Header2 4 3 3 6 5 2 2" xfId="42571" xr:uid="{00000000-0005-0000-0000-000076700000}"/>
    <cellStyle name="Header2 4 3 3 6 5 3" xfId="37420" xr:uid="{00000000-0005-0000-0000-000077700000}"/>
    <cellStyle name="Header2 4 3 3 6 6" xfId="28152" xr:uid="{00000000-0005-0000-0000-000078700000}"/>
    <cellStyle name="Header2 4 3 3 6 6 2" xfId="38151" xr:uid="{00000000-0005-0000-0000-000079700000}"/>
    <cellStyle name="Header2 4 3 3 6 7" xfId="22288" xr:uid="{00000000-0005-0000-0000-00007A700000}"/>
    <cellStyle name="Header2 4 3 3 7" xfId="16036" xr:uid="{00000000-0005-0000-0000-00007B700000}"/>
    <cellStyle name="Header2 4 3 3 7 2" xfId="27853" xr:uid="{00000000-0005-0000-0000-00007C700000}"/>
    <cellStyle name="Header2 4 3 3 7 2 2" xfId="37852" xr:uid="{00000000-0005-0000-0000-00007D700000}"/>
    <cellStyle name="Header2 4 3 3 7 3" xfId="23914" xr:uid="{00000000-0005-0000-0000-00007E700000}"/>
    <cellStyle name="Header2 4 3 3 7 4" xfId="33004" xr:uid="{00000000-0005-0000-0000-00007F700000}"/>
    <cellStyle name="Header2 4 3 3 8" xfId="16515" xr:uid="{00000000-0005-0000-0000-000080700000}"/>
    <cellStyle name="Header2 4 3 3 8 2" xfId="28332" xr:uid="{00000000-0005-0000-0000-000081700000}"/>
    <cellStyle name="Header2 4 3 3 8 2 2" xfId="38331" xr:uid="{00000000-0005-0000-0000-000082700000}"/>
    <cellStyle name="Header2 4 3 3 8 3" xfId="24090" xr:uid="{00000000-0005-0000-0000-000083700000}"/>
    <cellStyle name="Header2 4 3 3 8 4" xfId="33180" xr:uid="{00000000-0005-0000-0000-000084700000}"/>
    <cellStyle name="Header2 4 3 3 9" xfId="16816" xr:uid="{00000000-0005-0000-0000-000085700000}"/>
    <cellStyle name="Header2 4 3 3 9 2" xfId="28633" xr:uid="{00000000-0005-0000-0000-000086700000}"/>
    <cellStyle name="Header2 4 3 3 9 2 2" xfId="38632" xr:uid="{00000000-0005-0000-0000-000087700000}"/>
    <cellStyle name="Header2 4 3 3 9 3" xfId="24391" xr:uid="{00000000-0005-0000-0000-000088700000}"/>
    <cellStyle name="Header2 4 3 3 9 4" xfId="33481" xr:uid="{00000000-0005-0000-0000-000089700000}"/>
    <cellStyle name="Header2 4 3 4" xfId="7951" xr:uid="{00000000-0005-0000-0000-00008A700000}"/>
    <cellStyle name="Header2 4 3 4 10" xfId="18660" xr:uid="{00000000-0005-0000-0000-00008B700000}"/>
    <cellStyle name="Header2 4 3 4 10 2" xfId="30477" xr:uid="{00000000-0005-0000-0000-00008C700000}"/>
    <cellStyle name="Header2 4 3 4 10 2 2" xfId="40476" xr:uid="{00000000-0005-0000-0000-00008D700000}"/>
    <cellStyle name="Header2 4 3 4 10 3" xfId="26135" xr:uid="{00000000-0005-0000-0000-00008E700000}"/>
    <cellStyle name="Header2 4 3 4 10 4" xfId="35325" xr:uid="{00000000-0005-0000-0000-00008F700000}"/>
    <cellStyle name="Header2 4 3 4 11" xfId="18280" xr:uid="{00000000-0005-0000-0000-000090700000}"/>
    <cellStyle name="Header2 4 3 4 11 2" xfId="30097" xr:uid="{00000000-0005-0000-0000-000091700000}"/>
    <cellStyle name="Header2 4 3 4 11 2 2" xfId="40096" xr:uid="{00000000-0005-0000-0000-000092700000}"/>
    <cellStyle name="Header2 4 3 4 11 3" xfId="34945" xr:uid="{00000000-0005-0000-0000-000093700000}"/>
    <cellStyle name="Header2 4 3 4 12" xfId="23151" xr:uid="{00000000-0005-0000-0000-000094700000}"/>
    <cellStyle name="Header2 4 3 4 12 2" xfId="21258" xr:uid="{00000000-0005-0000-0000-000095700000}"/>
    <cellStyle name="Header2 4 3 4 13" xfId="22545" xr:uid="{00000000-0005-0000-0000-000096700000}"/>
    <cellStyle name="Header2 4 3 4 2" xfId="15758" xr:uid="{00000000-0005-0000-0000-000097700000}"/>
    <cellStyle name="Header2 4 3 4 2 2" xfId="19035" xr:uid="{00000000-0005-0000-0000-000098700000}"/>
    <cellStyle name="Header2 4 3 4 2 2 2" xfId="30852" xr:uid="{00000000-0005-0000-0000-000099700000}"/>
    <cellStyle name="Header2 4 3 4 2 2 2 2" xfId="40851" xr:uid="{00000000-0005-0000-0000-00009A700000}"/>
    <cellStyle name="Header2 4 3 4 2 2 3" xfId="26510" xr:uid="{00000000-0005-0000-0000-00009B700000}"/>
    <cellStyle name="Header2 4 3 4 2 2 4" xfId="35700" xr:uid="{00000000-0005-0000-0000-00009C700000}"/>
    <cellStyle name="Header2 4 3 4 2 3" xfId="19641" xr:uid="{00000000-0005-0000-0000-00009D700000}"/>
    <cellStyle name="Header2 4 3 4 2 3 2" xfId="31458" xr:uid="{00000000-0005-0000-0000-00009E700000}"/>
    <cellStyle name="Header2 4 3 4 2 3 2 2" xfId="41457" xr:uid="{00000000-0005-0000-0000-00009F700000}"/>
    <cellStyle name="Header2 4 3 4 2 3 3" xfId="27116" xr:uid="{00000000-0005-0000-0000-0000A0700000}"/>
    <cellStyle name="Header2 4 3 4 2 3 4" xfId="36306" xr:uid="{00000000-0005-0000-0000-0000A1700000}"/>
    <cellStyle name="Header2 4 3 4 2 4" xfId="17827" xr:uid="{00000000-0005-0000-0000-0000A2700000}"/>
    <cellStyle name="Header2 4 3 4 2 4 2" xfId="29644" xr:uid="{00000000-0005-0000-0000-0000A3700000}"/>
    <cellStyle name="Header2 4 3 4 2 4 2 2" xfId="39643" xr:uid="{00000000-0005-0000-0000-0000A4700000}"/>
    <cellStyle name="Header2 4 3 4 2 4 3" xfId="25402" xr:uid="{00000000-0005-0000-0000-0000A5700000}"/>
    <cellStyle name="Header2 4 3 4 2 4 4" xfId="34492" xr:uid="{00000000-0005-0000-0000-0000A6700000}"/>
    <cellStyle name="Header2 4 3 4 2 5" xfId="20450" xr:uid="{00000000-0005-0000-0000-0000A7700000}"/>
    <cellStyle name="Header2 4 3 4 2 5 2" xfId="32267" xr:uid="{00000000-0005-0000-0000-0000A8700000}"/>
    <cellStyle name="Header2 4 3 4 2 5 2 2" xfId="42266" xr:uid="{00000000-0005-0000-0000-0000A9700000}"/>
    <cellStyle name="Header2 4 3 4 2 5 3" xfId="37115" xr:uid="{00000000-0005-0000-0000-0000AA700000}"/>
    <cellStyle name="Header2 4 3 4 2 6" xfId="23636" xr:uid="{00000000-0005-0000-0000-0000AB700000}"/>
    <cellStyle name="Header2 4 3 4 2 6 2" xfId="20975" xr:uid="{00000000-0005-0000-0000-0000AC700000}"/>
    <cellStyle name="Header2 4 3 4 2 7" xfId="22812" xr:uid="{00000000-0005-0000-0000-0000AD700000}"/>
    <cellStyle name="Header2 4 3 4 2 7 2" xfId="21410" xr:uid="{00000000-0005-0000-0000-0000AE700000}"/>
    <cellStyle name="Header2 4 3 4 2 8" xfId="22457" xr:uid="{00000000-0005-0000-0000-0000AF700000}"/>
    <cellStyle name="Header2 4 3 4 3" xfId="16339" xr:uid="{00000000-0005-0000-0000-0000B0700000}"/>
    <cellStyle name="Header2 4 3 4 3 2" xfId="19336" xr:uid="{00000000-0005-0000-0000-0000B1700000}"/>
    <cellStyle name="Header2 4 3 4 3 2 2" xfId="31153" xr:uid="{00000000-0005-0000-0000-0000B2700000}"/>
    <cellStyle name="Header2 4 3 4 3 2 2 2" xfId="41152" xr:uid="{00000000-0005-0000-0000-0000B3700000}"/>
    <cellStyle name="Header2 4 3 4 3 2 3" xfId="26811" xr:uid="{00000000-0005-0000-0000-0000B4700000}"/>
    <cellStyle name="Header2 4 3 4 3 2 4" xfId="36001" xr:uid="{00000000-0005-0000-0000-0000B5700000}"/>
    <cellStyle name="Header2 4 3 4 3 3" xfId="19942" xr:uid="{00000000-0005-0000-0000-0000B6700000}"/>
    <cellStyle name="Header2 4 3 4 3 3 2" xfId="31759" xr:uid="{00000000-0005-0000-0000-0000B7700000}"/>
    <cellStyle name="Header2 4 3 4 3 3 2 2" xfId="41758" xr:uid="{00000000-0005-0000-0000-0000B8700000}"/>
    <cellStyle name="Header2 4 3 4 3 3 3" xfId="27417" xr:uid="{00000000-0005-0000-0000-0000B9700000}"/>
    <cellStyle name="Header2 4 3 4 3 3 4" xfId="36607" xr:uid="{00000000-0005-0000-0000-0000BA700000}"/>
    <cellStyle name="Header2 4 3 4 3 4" xfId="18107" xr:uid="{00000000-0005-0000-0000-0000BB700000}"/>
    <cellStyle name="Header2 4 3 4 3 4 2" xfId="29924" xr:uid="{00000000-0005-0000-0000-0000BC700000}"/>
    <cellStyle name="Header2 4 3 4 3 4 2 2" xfId="39923" xr:uid="{00000000-0005-0000-0000-0000BD700000}"/>
    <cellStyle name="Header2 4 3 4 3 4 3" xfId="25682" xr:uid="{00000000-0005-0000-0000-0000BE700000}"/>
    <cellStyle name="Header2 4 3 4 3 4 4" xfId="34772" xr:uid="{00000000-0005-0000-0000-0000BF700000}"/>
    <cellStyle name="Header2 4 3 4 3 5" xfId="20751" xr:uid="{00000000-0005-0000-0000-0000C0700000}"/>
    <cellStyle name="Header2 4 3 4 3 5 2" xfId="32568" xr:uid="{00000000-0005-0000-0000-0000C1700000}"/>
    <cellStyle name="Header2 4 3 4 3 5 2 2" xfId="42567" xr:uid="{00000000-0005-0000-0000-0000C2700000}"/>
    <cellStyle name="Header2 4 3 4 3 5 3" xfId="37416" xr:uid="{00000000-0005-0000-0000-0000C3700000}"/>
    <cellStyle name="Header2 4 3 4 3 6" xfId="28156" xr:uid="{00000000-0005-0000-0000-0000C4700000}"/>
    <cellStyle name="Header2 4 3 4 3 6 2" xfId="38155" xr:uid="{00000000-0005-0000-0000-0000C5700000}"/>
    <cellStyle name="Header2 4 3 4 3 7" xfId="21561" xr:uid="{00000000-0005-0000-0000-0000C6700000}"/>
    <cellStyle name="Header2 4 3 4 4" xfId="16040" xr:uid="{00000000-0005-0000-0000-0000C7700000}"/>
    <cellStyle name="Header2 4 3 4 4 2" xfId="27857" xr:uid="{00000000-0005-0000-0000-0000C8700000}"/>
    <cellStyle name="Header2 4 3 4 4 2 2" xfId="37856" xr:uid="{00000000-0005-0000-0000-0000C9700000}"/>
    <cellStyle name="Header2 4 3 4 4 3" xfId="23918" xr:uid="{00000000-0005-0000-0000-0000CA700000}"/>
    <cellStyle name="Header2 4 3 4 4 4" xfId="33008" xr:uid="{00000000-0005-0000-0000-0000CB700000}"/>
    <cellStyle name="Header2 4 3 4 5" xfId="16511" xr:uid="{00000000-0005-0000-0000-0000CC700000}"/>
    <cellStyle name="Header2 4 3 4 5 2" xfId="28328" xr:uid="{00000000-0005-0000-0000-0000CD700000}"/>
    <cellStyle name="Header2 4 3 4 5 2 2" xfId="38327" xr:uid="{00000000-0005-0000-0000-0000CE700000}"/>
    <cellStyle name="Header2 4 3 4 5 3" xfId="24086" xr:uid="{00000000-0005-0000-0000-0000CF700000}"/>
    <cellStyle name="Header2 4 3 4 5 4" xfId="33176" xr:uid="{00000000-0005-0000-0000-0000D0700000}"/>
    <cellStyle name="Header2 4 3 4 6" xfId="16812" xr:uid="{00000000-0005-0000-0000-0000D1700000}"/>
    <cellStyle name="Header2 4 3 4 6 2" xfId="28629" xr:uid="{00000000-0005-0000-0000-0000D2700000}"/>
    <cellStyle name="Header2 4 3 4 6 2 2" xfId="38628" xr:uid="{00000000-0005-0000-0000-0000D3700000}"/>
    <cellStyle name="Header2 4 3 4 6 3" xfId="24387" xr:uid="{00000000-0005-0000-0000-0000D4700000}"/>
    <cellStyle name="Header2 4 3 4 6 4" xfId="33477" xr:uid="{00000000-0005-0000-0000-0000D5700000}"/>
    <cellStyle name="Header2 4 3 4 7" xfId="17273" xr:uid="{00000000-0005-0000-0000-0000D6700000}"/>
    <cellStyle name="Header2 4 3 4 7 2" xfId="29090" xr:uid="{00000000-0005-0000-0000-0000D7700000}"/>
    <cellStyle name="Header2 4 3 4 7 2 2" xfId="39089" xr:uid="{00000000-0005-0000-0000-0000D8700000}"/>
    <cellStyle name="Header2 4 3 4 7 3" xfId="24848" xr:uid="{00000000-0005-0000-0000-0000D9700000}"/>
    <cellStyle name="Header2 4 3 4 7 4" xfId="33938" xr:uid="{00000000-0005-0000-0000-0000DA700000}"/>
    <cellStyle name="Header2 4 3 4 8" xfId="17576" xr:uid="{00000000-0005-0000-0000-0000DB700000}"/>
    <cellStyle name="Header2 4 3 4 8 2" xfId="29393" xr:uid="{00000000-0005-0000-0000-0000DC700000}"/>
    <cellStyle name="Header2 4 3 4 8 2 2" xfId="39392" xr:uid="{00000000-0005-0000-0000-0000DD700000}"/>
    <cellStyle name="Header2 4 3 4 8 3" xfId="25151" xr:uid="{00000000-0005-0000-0000-0000DE700000}"/>
    <cellStyle name="Header2 4 3 4 8 4" xfId="34241" xr:uid="{00000000-0005-0000-0000-0000DF700000}"/>
    <cellStyle name="Header2 4 3 4 9" xfId="18359" xr:uid="{00000000-0005-0000-0000-0000E0700000}"/>
    <cellStyle name="Header2 4 3 4 9 2" xfId="30176" xr:uid="{00000000-0005-0000-0000-0000E1700000}"/>
    <cellStyle name="Header2 4 3 4 9 2 2" xfId="40175" xr:uid="{00000000-0005-0000-0000-0000E2700000}"/>
    <cellStyle name="Header2 4 3 4 9 3" xfId="25834" xr:uid="{00000000-0005-0000-0000-0000E3700000}"/>
    <cellStyle name="Header2 4 3 4 9 4" xfId="35024" xr:uid="{00000000-0005-0000-0000-0000E4700000}"/>
    <cellStyle name="Header2 4 3 5" xfId="15749" xr:uid="{00000000-0005-0000-0000-0000E5700000}"/>
    <cellStyle name="Header2 4 3 5 2" xfId="19044" xr:uid="{00000000-0005-0000-0000-0000E6700000}"/>
    <cellStyle name="Header2 4 3 5 2 2" xfId="30861" xr:uid="{00000000-0005-0000-0000-0000E7700000}"/>
    <cellStyle name="Header2 4 3 5 2 2 2" xfId="40860" xr:uid="{00000000-0005-0000-0000-0000E8700000}"/>
    <cellStyle name="Header2 4 3 5 2 3" xfId="26519" xr:uid="{00000000-0005-0000-0000-0000E9700000}"/>
    <cellStyle name="Header2 4 3 5 2 4" xfId="35709" xr:uid="{00000000-0005-0000-0000-0000EA700000}"/>
    <cellStyle name="Header2 4 3 5 3" xfId="19650" xr:uid="{00000000-0005-0000-0000-0000EB700000}"/>
    <cellStyle name="Header2 4 3 5 3 2" xfId="31467" xr:uid="{00000000-0005-0000-0000-0000EC700000}"/>
    <cellStyle name="Header2 4 3 5 3 2 2" xfId="41466" xr:uid="{00000000-0005-0000-0000-0000ED700000}"/>
    <cellStyle name="Header2 4 3 5 3 3" xfId="27125" xr:uid="{00000000-0005-0000-0000-0000EE700000}"/>
    <cellStyle name="Header2 4 3 5 3 4" xfId="36315" xr:uid="{00000000-0005-0000-0000-0000EF700000}"/>
    <cellStyle name="Header2 4 3 5 4" xfId="18013" xr:uid="{00000000-0005-0000-0000-0000F0700000}"/>
    <cellStyle name="Header2 4 3 5 4 2" xfId="29830" xr:uid="{00000000-0005-0000-0000-0000F1700000}"/>
    <cellStyle name="Header2 4 3 5 4 2 2" xfId="39829" xr:uid="{00000000-0005-0000-0000-0000F2700000}"/>
    <cellStyle name="Header2 4 3 5 4 3" xfId="25588" xr:uid="{00000000-0005-0000-0000-0000F3700000}"/>
    <cellStyle name="Header2 4 3 5 4 4" xfId="34678" xr:uid="{00000000-0005-0000-0000-0000F4700000}"/>
    <cellStyle name="Header2 4 3 5 5" xfId="20459" xr:uid="{00000000-0005-0000-0000-0000F5700000}"/>
    <cellStyle name="Header2 4 3 5 5 2" xfId="32276" xr:uid="{00000000-0005-0000-0000-0000F6700000}"/>
    <cellStyle name="Header2 4 3 5 5 2 2" xfId="42275" xr:uid="{00000000-0005-0000-0000-0000F7700000}"/>
    <cellStyle name="Header2 4 3 5 5 3" xfId="37124" xr:uid="{00000000-0005-0000-0000-0000F8700000}"/>
    <cellStyle name="Header2 4 3 5 6" xfId="23627" xr:uid="{00000000-0005-0000-0000-0000F9700000}"/>
    <cellStyle name="Header2 4 3 5 6 2" xfId="21798" xr:uid="{00000000-0005-0000-0000-0000FA700000}"/>
    <cellStyle name="Header2 4 3 5 7" xfId="22962" xr:uid="{00000000-0005-0000-0000-0000FB700000}"/>
    <cellStyle name="Header2 4 3 5 7 2" xfId="22127" xr:uid="{00000000-0005-0000-0000-0000FC700000}"/>
    <cellStyle name="Header2 4 3 5 8" xfId="22453" xr:uid="{00000000-0005-0000-0000-0000FD700000}"/>
    <cellStyle name="Header2 4 3 6" xfId="16330" xr:uid="{00000000-0005-0000-0000-0000FE700000}"/>
    <cellStyle name="Header2 4 3 6 2" xfId="19344" xr:uid="{00000000-0005-0000-0000-0000FF700000}"/>
    <cellStyle name="Header2 4 3 6 2 2" xfId="31161" xr:uid="{00000000-0005-0000-0000-000000710000}"/>
    <cellStyle name="Header2 4 3 6 2 2 2" xfId="41160" xr:uid="{00000000-0005-0000-0000-000001710000}"/>
    <cellStyle name="Header2 4 3 6 2 3" xfId="26819" xr:uid="{00000000-0005-0000-0000-000002710000}"/>
    <cellStyle name="Header2 4 3 6 2 4" xfId="36009" xr:uid="{00000000-0005-0000-0000-000003710000}"/>
    <cellStyle name="Header2 4 3 6 3" xfId="19950" xr:uid="{00000000-0005-0000-0000-000004710000}"/>
    <cellStyle name="Header2 4 3 6 3 2" xfId="31767" xr:uid="{00000000-0005-0000-0000-000005710000}"/>
    <cellStyle name="Header2 4 3 6 3 2 2" xfId="41766" xr:uid="{00000000-0005-0000-0000-000006710000}"/>
    <cellStyle name="Header2 4 3 6 3 3" xfId="27425" xr:uid="{00000000-0005-0000-0000-000007710000}"/>
    <cellStyle name="Header2 4 3 6 3 4" xfId="36615" xr:uid="{00000000-0005-0000-0000-000008710000}"/>
    <cellStyle name="Header2 4 3 6 4" xfId="18872" xr:uid="{00000000-0005-0000-0000-000009710000}"/>
    <cellStyle name="Header2 4 3 6 4 2" xfId="30689" xr:uid="{00000000-0005-0000-0000-00000A710000}"/>
    <cellStyle name="Header2 4 3 6 4 2 2" xfId="40688" xr:uid="{00000000-0005-0000-0000-00000B710000}"/>
    <cellStyle name="Header2 4 3 6 4 3" xfId="26347" xr:uid="{00000000-0005-0000-0000-00000C710000}"/>
    <cellStyle name="Header2 4 3 6 4 4" xfId="35537" xr:uid="{00000000-0005-0000-0000-00000D710000}"/>
    <cellStyle name="Header2 4 3 6 5" xfId="20759" xr:uid="{00000000-0005-0000-0000-00000E710000}"/>
    <cellStyle name="Header2 4 3 6 5 2" xfId="32576" xr:uid="{00000000-0005-0000-0000-00000F710000}"/>
    <cellStyle name="Header2 4 3 6 5 2 2" xfId="42575" xr:uid="{00000000-0005-0000-0000-000010710000}"/>
    <cellStyle name="Header2 4 3 6 5 3" xfId="37424" xr:uid="{00000000-0005-0000-0000-000011710000}"/>
    <cellStyle name="Header2 4 3 6 6" xfId="28147" xr:uid="{00000000-0005-0000-0000-000012710000}"/>
    <cellStyle name="Header2 4 3 6 6 2" xfId="38146" xr:uid="{00000000-0005-0000-0000-000013710000}"/>
    <cellStyle name="Header2 4 3 6 7" xfId="22286" xr:uid="{00000000-0005-0000-0000-000014710000}"/>
    <cellStyle name="Header2 4 3 7" xfId="16032" xr:uid="{00000000-0005-0000-0000-000015710000}"/>
    <cellStyle name="Header2 4 3 7 2" xfId="27849" xr:uid="{00000000-0005-0000-0000-000016710000}"/>
    <cellStyle name="Header2 4 3 7 2 2" xfId="37848" xr:uid="{00000000-0005-0000-0000-000017710000}"/>
    <cellStyle name="Header2 4 3 7 3" xfId="23910" xr:uid="{00000000-0005-0000-0000-000018710000}"/>
    <cellStyle name="Header2 4 3 7 4" xfId="33000" xr:uid="{00000000-0005-0000-0000-000019710000}"/>
    <cellStyle name="Header2 4 3 8" xfId="16520" xr:uid="{00000000-0005-0000-0000-00001A710000}"/>
    <cellStyle name="Header2 4 3 8 2" xfId="28337" xr:uid="{00000000-0005-0000-0000-00001B710000}"/>
    <cellStyle name="Header2 4 3 8 2 2" xfId="38336" xr:uid="{00000000-0005-0000-0000-00001C710000}"/>
    <cellStyle name="Header2 4 3 8 3" xfId="24095" xr:uid="{00000000-0005-0000-0000-00001D710000}"/>
    <cellStyle name="Header2 4 3 8 4" xfId="33185" xr:uid="{00000000-0005-0000-0000-00001E710000}"/>
    <cellStyle name="Header2 4 3 9" xfId="16820" xr:uid="{00000000-0005-0000-0000-00001F710000}"/>
    <cellStyle name="Header2 4 3 9 2" xfId="28637" xr:uid="{00000000-0005-0000-0000-000020710000}"/>
    <cellStyle name="Header2 4 3 9 2 2" xfId="38636" xr:uid="{00000000-0005-0000-0000-000021710000}"/>
    <cellStyle name="Header2 4 3 9 3" xfId="24395" xr:uid="{00000000-0005-0000-0000-000022710000}"/>
    <cellStyle name="Header2 4 3 9 4" xfId="33485" xr:uid="{00000000-0005-0000-0000-000023710000}"/>
    <cellStyle name="Header2 4 4" xfId="7952" xr:uid="{00000000-0005-0000-0000-000024710000}"/>
    <cellStyle name="Header2 4 4 10" xfId="16510" xr:uid="{00000000-0005-0000-0000-000025710000}"/>
    <cellStyle name="Header2 4 4 10 2" xfId="28327" xr:uid="{00000000-0005-0000-0000-000026710000}"/>
    <cellStyle name="Header2 4 4 10 2 2" xfId="38326" xr:uid="{00000000-0005-0000-0000-000027710000}"/>
    <cellStyle name="Header2 4 4 10 3" xfId="24085" xr:uid="{00000000-0005-0000-0000-000028710000}"/>
    <cellStyle name="Header2 4 4 10 4" xfId="33175" xr:uid="{00000000-0005-0000-0000-000029710000}"/>
    <cellStyle name="Header2 4 4 11" xfId="16811" xr:uid="{00000000-0005-0000-0000-00002A710000}"/>
    <cellStyle name="Header2 4 4 11 2" xfId="28628" xr:uid="{00000000-0005-0000-0000-00002B710000}"/>
    <cellStyle name="Header2 4 4 11 2 2" xfId="38627" xr:uid="{00000000-0005-0000-0000-00002C710000}"/>
    <cellStyle name="Header2 4 4 11 3" xfId="24386" xr:uid="{00000000-0005-0000-0000-00002D710000}"/>
    <cellStyle name="Header2 4 4 11 4" xfId="33476" xr:uid="{00000000-0005-0000-0000-00002E710000}"/>
    <cellStyle name="Header2 4 4 12" xfId="17274" xr:uid="{00000000-0005-0000-0000-00002F710000}"/>
    <cellStyle name="Header2 4 4 12 2" xfId="29091" xr:uid="{00000000-0005-0000-0000-000030710000}"/>
    <cellStyle name="Header2 4 4 12 2 2" xfId="39090" xr:uid="{00000000-0005-0000-0000-000031710000}"/>
    <cellStyle name="Header2 4 4 12 3" xfId="24849" xr:uid="{00000000-0005-0000-0000-000032710000}"/>
    <cellStyle name="Header2 4 4 12 4" xfId="33939" xr:uid="{00000000-0005-0000-0000-000033710000}"/>
    <cellStyle name="Header2 4 4 13" xfId="17577" xr:uid="{00000000-0005-0000-0000-000034710000}"/>
    <cellStyle name="Header2 4 4 13 2" xfId="29394" xr:uid="{00000000-0005-0000-0000-000035710000}"/>
    <cellStyle name="Header2 4 4 13 2 2" xfId="39393" xr:uid="{00000000-0005-0000-0000-000036710000}"/>
    <cellStyle name="Header2 4 4 13 3" xfId="25152" xr:uid="{00000000-0005-0000-0000-000037710000}"/>
    <cellStyle name="Header2 4 4 13 4" xfId="34242" xr:uid="{00000000-0005-0000-0000-000038710000}"/>
    <cellStyle name="Header2 4 4 14" xfId="18358" xr:uid="{00000000-0005-0000-0000-000039710000}"/>
    <cellStyle name="Header2 4 4 14 2" xfId="30175" xr:uid="{00000000-0005-0000-0000-00003A710000}"/>
    <cellStyle name="Header2 4 4 14 2 2" xfId="40174" xr:uid="{00000000-0005-0000-0000-00003B710000}"/>
    <cellStyle name="Header2 4 4 14 3" xfId="25833" xr:uid="{00000000-0005-0000-0000-00003C710000}"/>
    <cellStyle name="Header2 4 4 14 4" xfId="35023" xr:uid="{00000000-0005-0000-0000-00003D710000}"/>
    <cellStyle name="Header2 4 4 15" xfId="18659" xr:uid="{00000000-0005-0000-0000-00003E710000}"/>
    <cellStyle name="Header2 4 4 15 2" xfId="30476" xr:uid="{00000000-0005-0000-0000-00003F710000}"/>
    <cellStyle name="Header2 4 4 15 2 2" xfId="40475" xr:uid="{00000000-0005-0000-0000-000040710000}"/>
    <cellStyle name="Header2 4 4 15 3" xfId="26134" xr:uid="{00000000-0005-0000-0000-000041710000}"/>
    <cellStyle name="Header2 4 4 15 4" xfId="35324" xr:uid="{00000000-0005-0000-0000-000042710000}"/>
    <cellStyle name="Header2 4 4 16" xfId="18281" xr:uid="{00000000-0005-0000-0000-000043710000}"/>
    <cellStyle name="Header2 4 4 16 2" xfId="30098" xr:uid="{00000000-0005-0000-0000-000044710000}"/>
    <cellStyle name="Header2 4 4 16 2 2" xfId="40097" xr:uid="{00000000-0005-0000-0000-000045710000}"/>
    <cellStyle name="Header2 4 4 16 3" xfId="34946" xr:uid="{00000000-0005-0000-0000-000046710000}"/>
    <cellStyle name="Header2 4 4 17" xfId="23150" xr:uid="{00000000-0005-0000-0000-000047710000}"/>
    <cellStyle name="Header2 4 4 17 2" xfId="21259" xr:uid="{00000000-0005-0000-0000-000048710000}"/>
    <cellStyle name="Header2 4 4 18" xfId="22544" xr:uid="{00000000-0005-0000-0000-000049710000}"/>
    <cellStyle name="Header2 4 4 2" xfId="7953" xr:uid="{00000000-0005-0000-0000-00004A710000}"/>
    <cellStyle name="Header2 4 4 2 10" xfId="17275" xr:uid="{00000000-0005-0000-0000-00004B710000}"/>
    <cellStyle name="Header2 4 4 2 10 2" xfId="29092" xr:uid="{00000000-0005-0000-0000-00004C710000}"/>
    <cellStyle name="Header2 4 4 2 10 2 2" xfId="39091" xr:uid="{00000000-0005-0000-0000-00004D710000}"/>
    <cellStyle name="Header2 4 4 2 10 3" xfId="24850" xr:uid="{00000000-0005-0000-0000-00004E710000}"/>
    <cellStyle name="Header2 4 4 2 10 4" xfId="33940" xr:uid="{00000000-0005-0000-0000-00004F710000}"/>
    <cellStyle name="Header2 4 4 2 11" xfId="17578" xr:uid="{00000000-0005-0000-0000-000050710000}"/>
    <cellStyle name="Header2 4 4 2 11 2" xfId="29395" xr:uid="{00000000-0005-0000-0000-000051710000}"/>
    <cellStyle name="Header2 4 4 2 11 2 2" xfId="39394" xr:uid="{00000000-0005-0000-0000-000052710000}"/>
    <cellStyle name="Header2 4 4 2 11 3" xfId="25153" xr:uid="{00000000-0005-0000-0000-000053710000}"/>
    <cellStyle name="Header2 4 4 2 11 4" xfId="34243" xr:uid="{00000000-0005-0000-0000-000054710000}"/>
    <cellStyle name="Header2 4 4 2 12" xfId="18357" xr:uid="{00000000-0005-0000-0000-000055710000}"/>
    <cellStyle name="Header2 4 4 2 12 2" xfId="30174" xr:uid="{00000000-0005-0000-0000-000056710000}"/>
    <cellStyle name="Header2 4 4 2 12 2 2" xfId="40173" xr:uid="{00000000-0005-0000-0000-000057710000}"/>
    <cellStyle name="Header2 4 4 2 12 3" xfId="25832" xr:uid="{00000000-0005-0000-0000-000058710000}"/>
    <cellStyle name="Header2 4 4 2 12 4" xfId="35022" xr:uid="{00000000-0005-0000-0000-000059710000}"/>
    <cellStyle name="Header2 4 4 2 13" xfId="18658" xr:uid="{00000000-0005-0000-0000-00005A710000}"/>
    <cellStyle name="Header2 4 4 2 13 2" xfId="30475" xr:uid="{00000000-0005-0000-0000-00005B710000}"/>
    <cellStyle name="Header2 4 4 2 13 2 2" xfId="40474" xr:uid="{00000000-0005-0000-0000-00005C710000}"/>
    <cellStyle name="Header2 4 4 2 13 3" xfId="26133" xr:uid="{00000000-0005-0000-0000-00005D710000}"/>
    <cellStyle name="Header2 4 4 2 13 4" xfId="35323" xr:uid="{00000000-0005-0000-0000-00005E710000}"/>
    <cellStyle name="Header2 4 4 2 14" xfId="18282" xr:uid="{00000000-0005-0000-0000-00005F710000}"/>
    <cellStyle name="Header2 4 4 2 14 2" xfId="30099" xr:uid="{00000000-0005-0000-0000-000060710000}"/>
    <cellStyle name="Header2 4 4 2 14 2 2" xfId="40098" xr:uid="{00000000-0005-0000-0000-000061710000}"/>
    <cellStyle name="Header2 4 4 2 14 3" xfId="34947" xr:uid="{00000000-0005-0000-0000-000062710000}"/>
    <cellStyle name="Header2 4 4 2 15" xfId="23149" xr:uid="{00000000-0005-0000-0000-000063710000}"/>
    <cellStyle name="Header2 4 4 2 15 2" xfId="21260" xr:uid="{00000000-0005-0000-0000-000064710000}"/>
    <cellStyle name="Header2 4 4 2 16" xfId="22543" xr:uid="{00000000-0005-0000-0000-000065710000}"/>
    <cellStyle name="Header2 4 4 2 2" xfId="7954" xr:uid="{00000000-0005-0000-0000-000066710000}"/>
    <cellStyle name="Header2 4 4 2 2 10" xfId="18657" xr:uid="{00000000-0005-0000-0000-000067710000}"/>
    <cellStyle name="Header2 4 4 2 2 10 2" xfId="30474" xr:uid="{00000000-0005-0000-0000-000068710000}"/>
    <cellStyle name="Header2 4 4 2 2 10 2 2" xfId="40473" xr:uid="{00000000-0005-0000-0000-000069710000}"/>
    <cellStyle name="Header2 4 4 2 2 10 3" xfId="26132" xr:uid="{00000000-0005-0000-0000-00006A710000}"/>
    <cellStyle name="Header2 4 4 2 2 10 4" xfId="35322" xr:uid="{00000000-0005-0000-0000-00006B710000}"/>
    <cellStyle name="Header2 4 4 2 2 11" xfId="20177" xr:uid="{00000000-0005-0000-0000-00006C710000}"/>
    <cellStyle name="Header2 4 4 2 2 11 2" xfId="31994" xr:uid="{00000000-0005-0000-0000-00006D710000}"/>
    <cellStyle name="Header2 4 4 2 2 11 2 2" xfId="41993" xr:uid="{00000000-0005-0000-0000-00006E710000}"/>
    <cellStyle name="Header2 4 4 2 2 11 3" xfId="36842" xr:uid="{00000000-0005-0000-0000-00006F710000}"/>
    <cellStyle name="Header2 4 4 2 2 12" xfId="23148" xr:uid="{00000000-0005-0000-0000-000070710000}"/>
    <cellStyle name="Header2 4 4 2 2 12 2" xfId="22013" xr:uid="{00000000-0005-0000-0000-000071710000}"/>
    <cellStyle name="Header2 4 4 2 2 13" xfId="22542" xr:uid="{00000000-0005-0000-0000-000072710000}"/>
    <cellStyle name="Header2 4 4 2 2 2" xfId="15761" xr:uid="{00000000-0005-0000-0000-000073710000}"/>
    <cellStyle name="Header2 4 4 2 2 2 2" xfId="19032" xr:uid="{00000000-0005-0000-0000-000074710000}"/>
    <cellStyle name="Header2 4 4 2 2 2 2 2" xfId="30849" xr:uid="{00000000-0005-0000-0000-000075710000}"/>
    <cellStyle name="Header2 4 4 2 2 2 2 2 2" xfId="40848" xr:uid="{00000000-0005-0000-0000-000076710000}"/>
    <cellStyle name="Header2 4 4 2 2 2 2 3" xfId="26507" xr:uid="{00000000-0005-0000-0000-000077710000}"/>
    <cellStyle name="Header2 4 4 2 2 2 2 4" xfId="35697" xr:uid="{00000000-0005-0000-0000-000078710000}"/>
    <cellStyle name="Header2 4 4 2 2 2 3" xfId="19638" xr:uid="{00000000-0005-0000-0000-000079710000}"/>
    <cellStyle name="Header2 4 4 2 2 2 3 2" xfId="31455" xr:uid="{00000000-0005-0000-0000-00007A710000}"/>
    <cellStyle name="Header2 4 4 2 2 2 3 2 2" xfId="41454" xr:uid="{00000000-0005-0000-0000-00007B710000}"/>
    <cellStyle name="Header2 4 4 2 2 2 3 3" xfId="27113" xr:uid="{00000000-0005-0000-0000-00007C710000}"/>
    <cellStyle name="Header2 4 4 2 2 2 3 4" xfId="36303" xr:uid="{00000000-0005-0000-0000-00007D710000}"/>
    <cellStyle name="Header2 4 4 2 2 2 4" xfId="17716" xr:uid="{00000000-0005-0000-0000-00007E710000}"/>
    <cellStyle name="Header2 4 4 2 2 2 4 2" xfId="29533" xr:uid="{00000000-0005-0000-0000-00007F710000}"/>
    <cellStyle name="Header2 4 4 2 2 2 4 2 2" xfId="39532" xr:uid="{00000000-0005-0000-0000-000080710000}"/>
    <cellStyle name="Header2 4 4 2 2 2 4 3" xfId="25291" xr:uid="{00000000-0005-0000-0000-000081710000}"/>
    <cellStyle name="Header2 4 4 2 2 2 4 4" xfId="34381" xr:uid="{00000000-0005-0000-0000-000082710000}"/>
    <cellStyle name="Header2 4 4 2 2 2 5" xfId="20447" xr:uid="{00000000-0005-0000-0000-000083710000}"/>
    <cellStyle name="Header2 4 4 2 2 2 5 2" xfId="32264" xr:uid="{00000000-0005-0000-0000-000084710000}"/>
    <cellStyle name="Header2 4 4 2 2 2 5 2 2" xfId="42263" xr:uid="{00000000-0005-0000-0000-000085710000}"/>
    <cellStyle name="Header2 4 4 2 2 2 5 3" xfId="37112" xr:uid="{00000000-0005-0000-0000-000086710000}"/>
    <cellStyle name="Header2 4 4 2 2 2 6" xfId="23639" xr:uid="{00000000-0005-0000-0000-000087710000}"/>
    <cellStyle name="Header2 4 4 2 2 2 6 2" xfId="21791" xr:uid="{00000000-0005-0000-0000-000088710000}"/>
    <cellStyle name="Header2 4 4 2 2 2 7" xfId="22955" xr:uid="{00000000-0005-0000-0000-000089710000}"/>
    <cellStyle name="Header2 4 4 2 2 2 7 2" xfId="22133" xr:uid="{00000000-0005-0000-0000-00008A710000}"/>
    <cellStyle name="Header2 4 4 2 2 2 8" xfId="21696" xr:uid="{00000000-0005-0000-0000-00008B710000}"/>
    <cellStyle name="Header2 4 4 2 2 3" xfId="16342" xr:uid="{00000000-0005-0000-0000-00008C710000}"/>
    <cellStyle name="Header2 4 4 2 2 3 2" xfId="19333" xr:uid="{00000000-0005-0000-0000-00008D710000}"/>
    <cellStyle name="Header2 4 4 2 2 3 2 2" xfId="31150" xr:uid="{00000000-0005-0000-0000-00008E710000}"/>
    <cellStyle name="Header2 4 4 2 2 3 2 2 2" xfId="41149" xr:uid="{00000000-0005-0000-0000-00008F710000}"/>
    <cellStyle name="Header2 4 4 2 2 3 2 3" xfId="26808" xr:uid="{00000000-0005-0000-0000-000090710000}"/>
    <cellStyle name="Header2 4 4 2 2 3 2 4" xfId="35998" xr:uid="{00000000-0005-0000-0000-000091710000}"/>
    <cellStyle name="Header2 4 4 2 2 3 3" xfId="19939" xr:uid="{00000000-0005-0000-0000-000092710000}"/>
    <cellStyle name="Header2 4 4 2 2 3 3 2" xfId="31756" xr:uid="{00000000-0005-0000-0000-000093710000}"/>
    <cellStyle name="Header2 4 4 2 2 3 3 2 2" xfId="41755" xr:uid="{00000000-0005-0000-0000-000094710000}"/>
    <cellStyle name="Header2 4 4 2 2 3 3 3" xfId="27414" xr:uid="{00000000-0005-0000-0000-000095710000}"/>
    <cellStyle name="Header2 4 4 2 2 3 3 4" xfId="36604" xr:uid="{00000000-0005-0000-0000-000096710000}"/>
    <cellStyle name="Header2 4 4 2 2 3 4" xfId="18109" xr:uid="{00000000-0005-0000-0000-000097710000}"/>
    <cellStyle name="Header2 4 4 2 2 3 4 2" xfId="29926" xr:uid="{00000000-0005-0000-0000-000098710000}"/>
    <cellStyle name="Header2 4 4 2 2 3 4 2 2" xfId="39925" xr:uid="{00000000-0005-0000-0000-000099710000}"/>
    <cellStyle name="Header2 4 4 2 2 3 4 3" xfId="25684" xr:uid="{00000000-0005-0000-0000-00009A710000}"/>
    <cellStyle name="Header2 4 4 2 2 3 4 4" xfId="34774" xr:uid="{00000000-0005-0000-0000-00009B710000}"/>
    <cellStyle name="Header2 4 4 2 2 3 5" xfId="20748" xr:uid="{00000000-0005-0000-0000-00009C710000}"/>
    <cellStyle name="Header2 4 4 2 2 3 5 2" xfId="32565" xr:uid="{00000000-0005-0000-0000-00009D710000}"/>
    <cellStyle name="Header2 4 4 2 2 3 5 2 2" xfId="42564" xr:uid="{00000000-0005-0000-0000-00009E710000}"/>
    <cellStyle name="Header2 4 4 2 2 3 5 3" xfId="37413" xr:uid="{00000000-0005-0000-0000-00009F710000}"/>
    <cellStyle name="Header2 4 4 2 2 3 6" xfId="28159" xr:uid="{00000000-0005-0000-0000-0000A0710000}"/>
    <cellStyle name="Header2 4 4 2 2 3 6 2" xfId="38158" xr:uid="{00000000-0005-0000-0000-0000A1710000}"/>
    <cellStyle name="Header2 4 4 2 2 3 7" xfId="21563" xr:uid="{00000000-0005-0000-0000-0000A2710000}"/>
    <cellStyle name="Header2 4 4 2 2 4" xfId="16043" xr:uid="{00000000-0005-0000-0000-0000A3710000}"/>
    <cellStyle name="Header2 4 4 2 2 4 2" xfId="27860" xr:uid="{00000000-0005-0000-0000-0000A4710000}"/>
    <cellStyle name="Header2 4 4 2 2 4 2 2" xfId="37859" xr:uid="{00000000-0005-0000-0000-0000A5710000}"/>
    <cellStyle name="Header2 4 4 2 2 4 3" xfId="23921" xr:uid="{00000000-0005-0000-0000-0000A6710000}"/>
    <cellStyle name="Header2 4 4 2 2 4 4" xfId="33011" xr:uid="{00000000-0005-0000-0000-0000A7710000}"/>
    <cellStyle name="Header2 4 4 2 2 5" xfId="16508" xr:uid="{00000000-0005-0000-0000-0000A8710000}"/>
    <cellStyle name="Header2 4 4 2 2 5 2" xfId="28325" xr:uid="{00000000-0005-0000-0000-0000A9710000}"/>
    <cellStyle name="Header2 4 4 2 2 5 2 2" xfId="38324" xr:uid="{00000000-0005-0000-0000-0000AA710000}"/>
    <cellStyle name="Header2 4 4 2 2 5 3" xfId="24083" xr:uid="{00000000-0005-0000-0000-0000AB710000}"/>
    <cellStyle name="Header2 4 4 2 2 5 4" xfId="33173" xr:uid="{00000000-0005-0000-0000-0000AC710000}"/>
    <cellStyle name="Header2 4 4 2 2 6" xfId="16809" xr:uid="{00000000-0005-0000-0000-0000AD710000}"/>
    <cellStyle name="Header2 4 4 2 2 6 2" xfId="28626" xr:uid="{00000000-0005-0000-0000-0000AE710000}"/>
    <cellStyle name="Header2 4 4 2 2 6 2 2" xfId="38625" xr:uid="{00000000-0005-0000-0000-0000AF710000}"/>
    <cellStyle name="Header2 4 4 2 2 6 3" xfId="24384" xr:uid="{00000000-0005-0000-0000-0000B0710000}"/>
    <cellStyle name="Header2 4 4 2 2 6 4" xfId="33474" xr:uid="{00000000-0005-0000-0000-0000B1710000}"/>
    <cellStyle name="Header2 4 4 2 2 7" xfId="17276" xr:uid="{00000000-0005-0000-0000-0000B2710000}"/>
    <cellStyle name="Header2 4 4 2 2 7 2" xfId="29093" xr:uid="{00000000-0005-0000-0000-0000B3710000}"/>
    <cellStyle name="Header2 4 4 2 2 7 2 2" xfId="39092" xr:uid="{00000000-0005-0000-0000-0000B4710000}"/>
    <cellStyle name="Header2 4 4 2 2 7 3" xfId="24851" xr:uid="{00000000-0005-0000-0000-0000B5710000}"/>
    <cellStyle name="Header2 4 4 2 2 7 4" xfId="33941" xr:uid="{00000000-0005-0000-0000-0000B6710000}"/>
    <cellStyle name="Header2 4 4 2 2 8" xfId="17579" xr:uid="{00000000-0005-0000-0000-0000B7710000}"/>
    <cellStyle name="Header2 4 4 2 2 8 2" xfId="29396" xr:uid="{00000000-0005-0000-0000-0000B8710000}"/>
    <cellStyle name="Header2 4 4 2 2 8 2 2" xfId="39395" xr:uid="{00000000-0005-0000-0000-0000B9710000}"/>
    <cellStyle name="Header2 4 4 2 2 8 3" xfId="25154" xr:uid="{00000000-0005-0000-0000-0000BA710000}"/>
    <cellStyle name="Header2 4 4 2 2 8 4" xfId="34244" xr:uid="{00000000-0005-0000-0000-0000BB710000}"/>
    <cellStyle name="Header2 4 4 2 2 9" xfId="18356" xr:uid="{00000000-0005-0000-0000-0000BC710000}"/>
    <cellStyle name="Header2 4 4 2 2 9 2" xfId="30173" xr:uid="{00000000-0005-0000-0000-0000BD710000}"/>
    <cellStyle name="Header2 4 4 2 2 9 2 2" xfId="40172" xr:uid="{00000000-0005-0000-0000-0000BE710000}"/>
    <cellStyle name="Header2 4 4 2 2 9 3" xfId="25831" xr:uid="{00000000-0005-0000-0000-0000BF710000}"/>
    <cellStyle name="Header2 4 4 2 2 9 4" xfId="35021" xr:uid="{00000000-0005-0000-0000-0000C0710000}"/>
    <cellStyle name="Header2 4 4 2 3" xfId="7955" xr:uid="{00000000-0005-0000-0000-0000C1710000}"/>
    <cellStyle name="Header2 4 4 2 3 10" xfId="18656" xr:uid="{00000000-0005-0000-0000-0000C2710000}"/>
    <cellStyle name="Header2 4 4 2 3 10 2" xfId="30473" xr:uid="{00000000-0005-0000-0000-0000C3710000}"/>
    <cellStyle name="Header2 4 4 2 3 10 2 2" xfId="40472" xr:uid="{00000000-0005-0000-0000-0000C4710000}"/>
    <cellStyle name="Header2 4 4 2 3 10 3" xfId="26131" xr:uid="{00000000-0005-0000-0000-0000C5710000}"/>
    <cellStyle name="Header2 4 4 2 3 10 4" xfId="35321" xr:uid="{00000000-0005-0000-0000-0000C6710000}"/>
    <cellStyle name="Header2 4 4 2 3 11" xfId="20278" xr:uid="{00000000-0005-0000-0000-0000C7710000}"/>
    <cellStyle name="Header2 4 4 2 3 11 2" xfId="32095" xr:uid="{00000000-0005-0000-0000-0000C8710000}"/>
    <cellStyle name="Header2 4 4 2 3 11 2 2" xfId="42094" xr:uid="{00000000-0005-0000-0000-0000C9710000}"/>
    <cellStyle name="Header2 4 4 2 3 11 3" xfId="36943" xr:uid="{00000000-0005-0000-0000-0000CA710000}"/>
    <cellStyle name="Header2 4 4 2 3 12" xfId="23147" xr:uid="{00000000-0005-0000-0000-0000CB710000}"/>
    <cellStyle name="Header2 4 4 2 3 12 2" xfId="21261" xr:uid="{00000000-0005-0000-0000-0000CC710000}"/>
    <cellStyle name="Header2 4 4 2 3 13" xfId="22541" xr:uid="{00000000-0005-0000-0000-0000CD710000}"/>
    <cellStyle name="Header2 4 4 2 3 2" xfId="15762" xr:uid="{00000000-0005-0000-0000-0000CE710000}"/>
    <cellStyle name="Header2 4 4 2 3 2 2" xfId="19031" xr:uid="{00000000-0005-0000-0000-0000CF710000}"/>
    <cellStyle name="Header2 4 4 2 3 2 2 2" xfId="30848" xr:uid="{00000000-0005-0000-0000-0000D0710000}"/>
    <cellStyle name="Header2 4 4 2 3 2 2 2 2" xfId="40847" xr:uid="{00000000-0005-0000-0000-0000D1710000}"/>
    <cellStyle name="Header2 4 4 2 3 2 2 3" xfId="26506" xr:uid="{00000000-0005-0000-0000-0000D2710000}"/>
    <cellStyle name="Header2 4 4 2 3 2 2 4" xfId="35696" xr:uid="{00000000-0005-0000-0000-0000D3710000}"/>
    <cellStyle name="Header2 4 4 2 3 2 3" xfId="19637" xr:uid="{00000000-0005-0000-0000-0000D4710000}"/>
    <cellStyle name="Header2 4 4 2 3 2 3 2" xfId="31454" xr:uid="{00000000-0005-0000-0000-0000D5710000}"/>
    <cellStyle name="Header2 4 4 2 3 2 3 2 2" xfId="41453" xr:uid="{00000000-0005-0000-0000-0000D6710000}"/>
    <cellStyle name="Header2 4 4 2 3 2 3 3" xfId="27112" xr:uid="{00000000-0005-0000-0000-0000D7710000}"/>
    <cellStyle name="Header2 4 4 2 3 2 3 4" xfId="36302" xr:uid="{00000000-0005-0000-0000-0000D8710000}"/>
    <cellStyle name="Header2 4 4 2 3 2 4" xfId="17828" xr:uid="{00000000-0005-0000-0000-0000D9710000}"/>
    <cellStyle name="Header2 4 4 2 3 2 4 2" xfId="29645" xr:uid="{00000000-0005-0000-0000-0000DA710000}"/>
    <cellStyle name="Header2 4 4 2 3 2 4 2 2" xfId="39644" xr:uid="{00000000-0005-0000-0000-0000DB710000}"/>
    <cellStyle name="Header2 4 4 2 3 2 4 3" xfId="25403" xr:uid="{00000000-0005-0000-0000-0000DC710000}"/>
    <cellStyle name="Header2 4 4 2 3 2 4 4" xfId="34493" xr:uid="{00000000-0005-0000-0000-0000DD710000}"/>
    <cellStyle name="Header2 4 4 2 3 2 5" xfId="20446" xr:uid="{00000000-0005-0000-0000-0000DE710000}"/>
    <cellStyle name="Header2 4 4 2 3 2 5 2" xfId="32263" xr:uid="{00000000-0005-0000-0000-0000DF710000}"/>
    <cellStyle name="Header2 4 4 2 3 2 5 2 2" xfId="42262" xr:uid="{00000000-0005-0000-0000-0000E0710000}"/>
    <cellStyle name="Header2 4 4 2 3 2 5 3" xfId="37111" xr:uid="{00000000-0005-0000-0000-0000E1710000}"/>
    <cellStyle name="Header2 4 4 2 3 2 6" xfId="23640" xr:uid="{00000000-0005-0000-0000-0000E2710000}"/>
    <cellStyle name="Header2 4 4 2 3 2 6 2" xfId="20998" xr:uid="{00000000-0005-0000-0000-0000E3710000}"/>
    <cellStyle name="Header2 4 4 2 3 2 7" xfId="22809" xr:uid="{00000000-0005-0000-0000-0000E4710000}"/>
    <cellStyle name="Header2 4 4 2 3 2 7 2" xfId="22199" xr:uid="{00000000-0005-0000-0000-0000E5710000}"/>
    <cellStyle name="Header2 4 4 2 3 2 8" xfId="22459" xr:uid="{00000000-0005-0000-0000-0000E6710000}"/>
    <cellStyle name="Header2 4 4 2 3 3" xfId="16343" xr:uid="{00000000-0005-0000-0000-0000E7710000}"/>
    <cellStyle name="Header2 4 4 2 3 3 2" xfId="19332" xr:uid="{00000000-0005-0000-0000-0000E8710000}"/>
    <cellStyle name="Header2 4 4 2 3 3 2 2" xfId="31149" xr:uid="{00000000-0005-0000-0000-0000E9710000}"/>
    <cellStyle name="Header2 4 4 2 3 3 2 2 2" xfId="41148" xr:uid="{00000000-0005-0000-0000-0000EA710000}"/>
    <cellStyle name="Header2 4 4 2 3 3 2 3" xfId="26807" xr:uid="{00000000-0005-0000-0000-0000EB710000}"/>
    <cellStyle name="Header2 4 4 2 3 3 2 4" xfId="35997" xr:uid="{00000000-0005-0000-0000-0000EC710000}"/>
    <cellStyle name="Header2 4 4 2 3 3 3" xfId="19938" xr:uid="{00000000-0005-0000-0000-0000ED710000}"/>
    <cellStyle name="Header2 4 4 2 3 3 3 2" xfId="31755" xr:uid="{00000000-0005-0000-0000-0000EE710000}"/>
    <cellStyle name="Header2 4 4 2 3 3 3 2 2" xfId="41754" xr:uid="{00000000-0005-0000-0000-0000EF710000}"/>
    <cellStyle name="Header2 4 4 2 3 3 3 3" xfId="27413" xr:uid="{00000000-0005-0000-0000-0000F0710000}"/>
    <cellStyle name="Header2 4 4 2 3 3 3 4" xfId="36603" xr:uid="{00000000-0005-0000-0000-0000F1710000}"/>
    <cellStyle name="Header2 4 4 2 3 3 4" xfId="18110" xr:uid="{00000000-0005-0000-0000-0000F2710000}"/>
    <cellStyle name="Header2 4 4 2 3 3 4 2" xfId="29927" xr:uid="{00000000-0005-0000-0000-0000F3710000}"/>
    <cellStyle name="Header2 4 4 2 3 3 4 2 2" xfId="39926" xr:uid="{00000000-0005-0000-0000-0000F4710000}"/>
    <cellStyle name="Header2 4 4 2 3 3 4 3" xfId="25685" xr:uid="{00000000-0005-0000-0000-0000F5710000}"/>
    <cellStyle name="Header2 4 4 2 3 3 4 4" xfId="34775" xr:uid="{00000000-0005-0000-0000-0000F6710000}"/>
    <cellStyle name="Header2 4 4 2 3 3 5" xfId="20747" xr:uid="{00000000-0005-0000-0000-0000F7710000}"/>
    <cellStyle name="Header2 4 4 2 3 3 5 2" xfId="32564" xr:uid="{00000000-0005-0000-0000-0000F8710000}"/>
    <cellStyle name="Header2 4 4 2 3 3 5 2 2" xfId="42563" xr:uid="{00000000-0005-0000-0000-0000F9710000}"/>
    <cellStyle name="Header2 4 4 2 3 3 5 3" xfId="37412" xr:uid="{00000000-0005-0000-0000-0000FA710000}"/>
    <cellStyle name="Header2 4 4 2 3 3 6" xfId="28160" xr:uid="{00000000-0005-0000-0000-0000FB710000}"/>
    <cellStyle name="Header2 4 4 2 3 3 6 2" xfId="38159" xr:uid="{00000000-0005-0000-0000-0000FC710000}"/>
    <cellStyle name="Header2 4 4 2 3 3 7" xfId="22291" xr:uid="{00000000-0005-0000-0000-0000FD710000}"/>
    <cellStyle name="Header2 4 4 2 3 4" xfId="16044" xr:uid="{00000000-0005-0000-0000-0000FE710000}"/>
    <cellStyle name="Header2 4 4 2 3 4 2" xfId="27861" xr:uid="{00000000-0005-0000-0000-0000FF710000}"/>
    <cellStyle name="Header2 4 4 2 3 4 2 2" xfId="37860" xr:uid="{00000000-0005-0000-0000-000000720000}"/>
    <cellStyle name="Header2 4 4 2 3 4 3" xfId="23922" xr:uid="{00000000-0005-0000-0000-000001720000}"/>
    <cellStyle name="Header2 4 4 2 3 4 4" xfId="33012" xr:uid="{00000000-0005-0000-0000-000002720000}"/>
    <cellStyle name="Header2 4 4 2 3 5" xfId="16507" xr:uid="{00000000-0005-0000-0000-000003720000}"/>
    <cellStyle name="Header2 4 4 2 3 5 2" xfId="28324" xr:uid="{00000000-0005-0000-0000-000004720000}"/>
    <cellStyle name="Header2 4 4 2 3 5 2 2" xfId="38323" xr:uid="{00000000-0005-0000-0000-000005720000}"/>
    <cellStyle name="Header2 4 4 2 3 5 3" xfId="24082" xr:uid="{00000000-0005-0000-0000-000006720000}"/>
    <cellStyle name="Header2 4 4 2 3 5 4" xfId="33172" xr:uid="{00000000-0005-0000-0000-000007720000}"/>
    <cellStyle name="Header2 4 4 2 3 6" xfId="16808" xr:uid="{00000000-0005-0000-0000-000008720000}"/>
    <cellStyle name="Header2 4 4 2 3 6 2" xfId="28625" xr:uid="{00000000-0005-0000-0000-000009720000}"/>
    <cellStyle name="Header2 4 4 2 3 6 2 2" xfId="38624" xr:uid="{00000000-0005-0000-0000-00000A720000}"/>
    <cellStyle name="Header2 4 4 2 3 6 3" xfId="24383" xr:uid="{00000000-0005-0000-0000-00000B720000}"/>
    <cellStyle name="Header2 4 4 2 3 6 4" xfId="33473" xr:uid="{00000000-0005-0000-0000-00000C720000}"/>
    <cellStyle name="Header2 4 4 2 3 7" xfId="17277" xr:uid="{00000000-0005-0000-0000-00000D720000}"/>
    <cellStyle name="Header2 4 4 2 3 7 2" xfId="29094" xr:uid="{00000000-0005-0000-0000-00000E720000}"/>
    <cellStyle name="Header2 4 4 2 3 7 2 2" xfId="39093" xr:uid="{00000000-0005-0000-0000-00000F720000}"/>
    <cellStyle name="Header2 4 4 2 3 7 3" xfId="24852" xr:uid="{00000000-0005-0000-0000-000010720000}"/>
    <cellStyle name="Header2 4 4 2 3 7 4" xfId="33942" xr:uid="{00000000-0005-0000-0000-000011720000}"/>
    <cellStyle name="Header2 4 4 2 3 8" xfId="17580" xr:uid="{00000000-0005-0000-0000-000012720000}"/>
    <cellStyle name="Header2 4 4 2 3 8 2" xfId="29397" xr:uid="{00000000-0005-0000-0000-000013720000}"/>
    <cellStyle name="Header2 4 4 2 3 8 2 2" xfId="39396" xr:uid="{00000000-0005-0000-0000-000014720000}"/>
    <cellStyle name="Header2 4 4 2 3 8 3" xfId="25155" xr:uid="{00000000-0005-0000-0000-000015720000}"/>
    <cellStyle name="Header2 4 4 2 3 8 4" xfId="34245" xr:uid="{00000000-0005-0000-0000-000016720000}"/>
    <cellStyle name="Header2 4 4 2 3 9" xfId="18355" xr:uid="{00000000-0005-0000-0000-000017720000}"/>
    <cellStyle name="Header2 4 4 2 3 9 2" xfId="30172" xr:uid="{00000000-0005-0000-0000-000018720000}"/>
    <cellStyle name="Header2 4 4 2 3 9 2 2" xfId="40171" xr:uid="{00000000-0005-0000-0000-000019720000}"/>
    <cellStyle name="Header2 4 4 2 3 9 3" xfId="25830" xr:uid="{00000000-0005-0000-0000-00001A720000}"/>
    <cellStyle name="Header2 4 4 2 3 9 4" xfId="35020" xr:uid="{00000000-0005-0000-0000-00001B720000}"/>
    <cellStyle name="Header2 4 4 2 4" xfId="7956" xr:uid="{00000000-0005-0000-0000-00001C720000}"/>
    <cellStyle name="Header2 4 4 2 4 10" xfId="18655" xr:uid="{00000000-0005-0000-0000-00001D720000}"/>
    <cellStyle name="Header2 4 4 2 4 10 2" xfId="30472" xr:uid="{00000000-0005-0000-0000-00001E720000}"/>
    <cellStyle name="Header2 4 4 2 4 10 2 2" xfId="40471" xr:uid="{00000000-0005-0000-0000-00001F720000}"/>
    <cellStyle name="Header2 4 4 2 4 10 3" xfId="26130" xr:uid="{00000000-0005-0000-0000-000020720000}"/>
    <cellStyle name="Header2 4 4 2 4 10 4" xfId="35320" xr:uid="{00000000-0005-0000-0000-000021720000}"/>
    <cellStyle name="Header2 4 4 2 4 11" xfId="18283" xr:uid="{00000000-0005-0000-0000-000022720000}"/>
    <cellStyle name="Header2 4 4 2 4 11 2" xfId="30100" xr:uid="{00000000-0005-0000-0000-000023720000}"/>
    <cellStyle name="Header2 4 4 2 4 11 2 2" xfId="40099" xr:uid="{00000000-0005-0000-0000-000024720000}"/>
    <cellStyle name="Header2 4 4 2 4 11 3" xfId="34948" xr:uid="{00000000-0005-0000-0000-000025720000}"/>
    <cellStyle name="Header2 4 4 2 4 12" xfId="23146" xr:uid="{00000000-0005-0000-0000-000026720000}"/>
    <cellStyle name="Header2 4 4 2 4 12 2" xfId="22014" xr:uid="{00000000-0005-0000-0000-000027720000}"/>
    <cellStyle name="Header2 4 4 2 4 13" xfId="22540" xr:uid="{00000000-0005-0000-0000-000028720000}"/>
    <cellStyle name="Header2 4 4 2 4 2" xfId="15763" xr:uid="{00000000-0005-0000-0000-000029720000}"/>
    <cellStyle name="Header2 4 4 2 4 2 2" xfId="19030" xr:uid="{00000000-0005-0000-0000-00002A720000}"/>
    <cellStyle name="Header2 4 4 2 4 2 2 2" xfId="30847" xr:uid="{00000000-0005-0000-0000-00002B720000}"/>
    <cellStyle name="Header2 4 4 2 4 2 2 2 2" xfId="40846" xr:uid="{00000000-0005-0000-0000-00002C720000}"/>
    <cellStyle name="Header2 4 4 2 4 2 2 3" xfId="26505" xr:uid="{00000000-0005-0000-0000-00002D720000}"/>
    <cellStyle name="Header2 4 4 2 4 2 2 4" xfId="35695" xr:uid="{00000000-0005-0000-0000-00002E720000}"/>
    <cellStyle name="Header2 4 4 2 4 2 3" xfId="19636" xr:uid="{00000000-0005-0000-0000-00002F720000}"/>
    <cellStyle name="Header2 4 4 2 4 2 3 2" xfId="31453" xr:uid="{00000000-0005-0000-0000-000030720000}"/>
    <cellStyle name="Header2 4 4 2 4 2 3 2 2" xfId="41452" xr:uid="{00000000-0005-0000-0000-000031720000}"/>
    <cellStyle name="Header2 4 4 2 4 2 3 3" xfId="27111" xr:uid="{00000000-0005-0000-0000-000032720000}"/>
    <cellStyle name="Header2 4 4 2 4 2 3 4" xfId="36301" xr:uid="{00000000-0005-0000-0000-000033720000}"/>
    <cellStyle name="Header2 4 4 2 4 2 4" xfId="18022" xr:uid="{00000000-0005-0000-0000-000034720000}"/>
    <cellStyle name="Header2 4 4 2 4 2 4 2" xfId="29839" xr:uid="{00000000-0005-0000-0000-000035720000}"/>
    <cellStyle name="Header2 4 4 2 4 2 4 2 2" xfId="39838" xr:uid="{00000000-0005-0000-0000-000036720000}"/>
    <cellStyle name="Header2 4 4 2 4 2 4 3" xfId="25597" xr:uid="{00000000-0005-0000-0000-000037720000}"/>
    <cellStyle name="Header2 4 4 2 4 2 4 4" xfId="34687" xr:uid="{00000000-0005-0000-0000-000038720000}"/>
    <cellStyle name="Header2 4 4 2 4 2 5" xfId="20445" xr:uid="{00000000-0005-0000-0000-000039720000}"/>
    <cellStyle name="Header2 4 4 2 4 2 5 2" xfId="32262" xr:uid="{00000000-0005-0000-0000-00003A720000}"/>
    <cellStyle name="Header2 4 4 2 4 2 5 2 2" xfId="42261" xr:uid="{00000000-0005-0000-0000-00003B720000}"/>
    <cellStyle name="Header2 4 4 2 4 2 5 3" xfId="37110" xr:uid="{00000000-0005-0000-0000-00003C720000}"/>
    <cellStyle name="Header2 4 4 2 4 2 6" xfId="23641" xr:uid="{00000000-0005-0000-0000-00003D720000}"/>
    <cellStyle name="Header2 4 4 2 4 2 6 2" xfId="21790" xr:uid="{00000000-0005-0000-0000-00003E720000}"/>
    <cellStyle name="Header2 4 4 2 4 2 7" xfId="22954" xr:uid="{00000000-0005-0000-0000-00003F720000}"/>
    <cellStyle name="Header2 4 4 2 4 2 7 2" xfId="22134" xr:uid="{00000000-0005-0000-0000-000040720000}"/>
    <cellStyle name="Header2 4 4 2 4 2 8" xfId="21697" xr:uid="{00000000-0005-0000-0000-000041720000}"/>
    <cellStyle name="Header2 4 4 2 4 3" xfId="16344" xr:uid="{00000000-0005-0000-0000-000042720000}"/>
    <cellStyle name="Header2 4 4 2 4 3 2" xfId="19331" xr:uid="{00000000-0005-0000-0000-000043720000}"/>
    <cellStyle name="Header2 4 4 2 4 3 2 2" xfId="31148" xr:uid="{00000000-0005-0000-0000-000044720000}"/>
    <cellStyle name="Header2 4 4 2 4 3 2 2 2" xfId="41147" xr:uid="{00000000-0005-0000-0000-000045720000}"/>
    <cellStyle name="Header2 4 4 2 4 3 2 3" xfId="26806" xr:uid="{00000000-0005-0000-0000-000046720000}"/>
    <cellStyle name="Header2 4 4 2 4 3 2 4" xfId="35996" xr:uid="{00000000-0005-0000-0000-000047720000}"/>
    <cellStyle name="Header2 4 4 2 4 3 3" xfId="19937" xr:uid="{00000000-0005-0000-0000-000048720000}"/>
    <cellStyle name="Header2 4 4 2 4 3 3 2" xfId="31754" xr:uid="{00000000-0005-0000-0000-000049720000}"/>
    <cellStyle name="Header2 4 4 2 4 3 3 2 2" xfId="41753" xr:uid="{00000000-0005-0000-0000-00004A720000}"/>
    <cellStyle name="Header2 4 4 2 4 3 3 3" xfId="27412" xr:uid="{00000000-0005-0000-0000-00004B720000}"/>
    <cellStyle name="Header2 4 4 2 4 3 3 4" xfId="36602" xr:uid="{00000000-0005-0000-0000-00004C720000}"/>
    <cellStyle name="Header2 4 4 2 4 3 4" xfId="18111" xr:uid="{00000000-0005-0000-0000-00004D720000}"/>
    <cellStyle name="Header2 4 4 2 4 3 4 2" xfId="29928" xr:uid="{00000000-0005-0000-0000-00004E720000}"/>
    <cellStyle name="Header2 4 4 2 4 3 4 2 2" xfId="39927" xr:uid="{00000000-0005-0000-0000-00004F720000}"/>
    <cellStyle name="Header2 4 4 2 4 3 4 3" xfId="25686" xr:uid="{00000000-0005-0000-0000-000050720000}"/>
    <cellStyle name="Header2 4 4 2 4 3 4 4" xfId="34776" xr:uid="{00000000-0005-0000-0000-000051720000}"/>
    <cellStyle name="Header2 4 4 2 4 3 5" xfId="20746" xr:uid="{00000000-0005-0000-0000-000052720000}"/>
    <cellStyle name="Header2 4 4 2 4 3 5 2" xfId="32563" xr:uid="{00000000-0005-0000-0000-000053720000}"/>
    <cellStyle name="Header2 4 4 2 4 3 5 2 2" xfId="42562" xr:uid="{00000000-0005-0000-0000-000054720000}"/>
    <cellStyle name="Header2 4 4 2 4 3 5 3" xfId="37411" xr:uid="{00000000-0005-0000-0000-000055720000}"/>
    <cellStyle name="Header2 4 4 2 4 3 6" xfId="28161" xr:uid="{00000000-0005-0000-0000-000056720000}"/>
    <cellStyle name="Header2 4 4 2 4 3 6 2" xfId="38160" xr:uid="{00000000-0005-0000-0000-000057720000}"/>
    <cellStyle name="Header2 4 4 2 4 3 7" xfId="21564" xr:uid="{00000000-0005-0000-0000-000058720000}"/>
    <cellStyle name="Header2 4 4 2 4 4" xfId="16045" xr:uid="{00000000-0005-0000-0000-000059720000}"/>
    <cellStyle name="Header2 4 4 2 4 4 2" xfId="27862" xr:uid="{00000000-0005-0000-0000-00005A720000}"/>
    <cellStyle name="Header2 4 4 2 4 4 2 2" xfId="37861" xr:uid="{00000000-0005-0000-0000-00005B720000}"/>
    <cellStyle name="Header2 4 4 2 4 4 3" xfId="23923" xr:uid="{00000000-0005-0000-0000-00005C720000}"/>
    <cellStyle name="Header2 4 4 2 4 4 4" xfId="33013" xr:uid="{00000000-0005-0000-0000-00005D720000}"/>
    <cellStyle name="Header2 4 4 2 4 5" xfId="16506" xr:uid="{00000000-0005-0000-0000-00005E720000}"/>
    <cellStyle name="Header2 4 4 2 4 5 2" xfId="28323" xr:uid="{00000000-0005-0000-0000-00005F720000}"/>
    <cellStyle name="Header2 4 4 2 4 5 2 2" xfId="38322" xr:uid="{00000000-0005-0000-0000-000060720000}"/>
    <cellStyle name="Header2 4 4 2 4 5 3" xfId="24081" xr:uid="{00000000-0005-0000-0000-000061720000}"/>
    <cellStyle name="Header2 4 4 2 4 5 4" xfId="33171" xr:uid="{00000000-0005-0000-0000-000062720000}"/>
    <cellStyle name="Header2 4 4 2 4 6" xfId="16807" xr:uid="{00000000-0005-0000-0000-000063720000}"/>
    <cellStyle name="Header2 4 4 2 4 6 2" xfId="28624" xr:uid="{00000000-0005-0000-0000-000064720000}"/>
    <cellStyle name="Header2 4 4 2 4 6 2 2" xfId="38623" xr:uid="{00000000-0005-0000-0000-000065720000}"/>
    <cellStyle name="Header2 4 4 2 4 6 3" xfId="24382" xr:uid="{00000000-0005-0000-0000-000066720000}"/>
    <cellStyle name="Header2 4 4 2 4 6 4" xfId="33472" xr:uid="{00000000-0005-0000-0000-000067720000}"/>
    <cellStyle name="Header2 4 4 2 4 7" xfId="17278" xr:uid="{00000000-0005-0000-0000-000068720000}"/>
    <cellStyle name="Header2 4 4 2 4 7 2" xfId="29095" xr:uid="{00000000-0005-0000-0000-000069720000}"/>
    <cellStyle name="Header2 4 4 2 4 7 2 2" xfId="39094" xr:uid="{00000000-0005-0000-0000-00006A720000}"/>
    <cellStyle name="Header2 4 4 2 4 7 3" xfId="24853" xr:uid="{00000000-0005-0000-0000-00006B720000}"/>
    <cellStyle name="Header2 4 4 2 4 7 4" xfId="33943" xr:uid="{00000000-0005-0000-0000-00006C720000}"/>
    <cellStyle name="Header2 4 4 2 4 8" xfId="17581" xr:uid="{00000000-0005-0000-0000-00006D720000}"/>
    <cellStyle name="Header2 4 4 2 4 8 2" xfId="29398" xr:uid="{00000000-0005-0000-0000-00006E720000}"/>
    <cellStyle name="Header2 4 4 2 4 8 2 2" xfId="39397" xr:uid="{00000000-0005-0000-0000-00006F720000}"/>
    <cellStyle name="Header2 4 4 2 4 8 3" xfId="25156" xr:uid="{00000000-0005-0000-0000-000070720000}"/>
    <cellStyle name="Header2 4 4 2 4 8 4" xfId="34246" xr:uid="{00000000-0005-0000-0000-000071720000}"/>
    <cellStyle name="Header2 4 4 2 4 9" xfId="18354" xr:uid="{00000000-0005-0000-0000-000072720000}"/>
    <cellStyle name="Header2 4 4 2 4 9 2" xfId="30171" xr:uid="{00000000-0005-0000-0000-000073720000}"/>
    <cellStyle name="Header2 4 4 2 4 9 2 2" xfId="40170" xr:uid="{00000000-0005-0000-0000-000074720000}"/>
    <cellStyle name="Header2 4 4 2 4 9 3" xfId="25829" xr:uid="{00000000-0005-0000-0000-000075720000}"/>
    <cellStyle name="Header2 4 4 2 4 9 4" xfId="35019" xr:uid="{00000000-0005-0000-0000-000076720000}"/>
    <cellStyle name="Header2 4 4 2 5" xfId="15760" xr:uid="{00000000-0005-0000-0000-000077720000}"/>
    <cellStyle name="Header2 4 4 2 5 2" xfId="19033" xr:uid="{00000000-0005-0000-0000-000078720000}"/>
    <cellStyle name="Header2 4 4 2 5 2 2" xfId="30850" xr:uid="{00000000-0005-0000-0000-000079720000}"/>
    <cellStyle name="Header2 4 4 2 5 2 2 2" xfId="40849" xr:uid="{00000000-0005-0000-0000-00007A720000}"/>
    <cellStyle name="Header2 4 4 2 5 2 3" xfId="26508" xr:uid="{00000000-0005-0000-0000-00007B720000}"/>
    <cellStyle name="Header2 4 4 2 5 2 4" xfId="35698" xr:uid="{00000000-0005-0000-0000-00007C720000}"/>
    <cellStyle name="Header2 4 4 2 5 3" xfId="19639" xr:uid="{00000000-0005-0000-0000-00007D720000}"/>
    <cellStyle name="Header2 4 4 2 5 3 2" xfId="31456" xr:uid="{00000000-0005-0000-0000-00007E720000}"/>
    <cellStyle name="Header2 4 4 2 5 3 2 2" xfId="41455" xr:uid="{00000000-0005-0000-0000-00007F720000}"/>
    <cellStyle name="Header2 4 4 2 5 3 3" xfId="27114" xr:uid="{00000000-0005-0000-0000-000080720000}"/>
    <cellStyle name="Header2 4 4 2 5 3 4" xfId="36304" xr:uid="{00000000-0005-0000-0000-000081720000}"/>
    <cellStyle name="Header2 4 4 2 5 4" xfId="17715" xr:uid="{00000000-0005-0000-0000-000082720000}"/>
    <cellStyle name="Header2 4 4 2 5 4 2" xfId="29532" xr:uid="{00000000-0005-0000-0000-000083720000}"/>
    <cellStyle name="Header2 4 4 2 5 4 2 2" xfId="39531" xr:uid="{00000000-0005-0000-0000-000084720000}"/>
    <cellStyle name="Header2 4 4 2 5 4 3" xfId="25290" xr:uid="{00000000-0005-0000-0000-000085720000}"/>
    <cellStyle name="Header2 4 4 2 5 4 4" xfId="34380" xr:uid="{00000000-0005-0000-0000-000086720000}"/>
    <cellStyle name="Header2 4 4 2 5 5" xfId="20448" xr:uid="{00000000-0005-0000-0000-000087720000}"/>
    <cellStyle name="Header2 4 4 2 5 5 2" xfId="32265" xr:uid="{00000000-0005-0000-0000-000088720000}"/>
    <cellStyle name="Header2 4 4 2 5 5 2 2" xfId="42264" xr:uid="{00000000-0005-0000-0000-000089720000}"/>
    <cellStyle name="Header2 4 4 2 5 5 3" xfId="37113" xr:uid="{00000000-0005-0000-0000-00008A720000}"/>
    <cellStyle name="Header2 4 4 2 5 6" xfId="23638" xr:uid="{00000000-0005-0000-0000-00008B720000}"/>
    <cellStyle name="Header2 4 4 2 5 6 2" xfId="20995" xr:uid="{00000000-0005-0000-0000-00008C720000}"/>
    <cellStyle name="Header2 4 4 2 5 7" xfId="22810" xr:uid="{00000000-0005-0000-0000-00008D720000}"/>
    <cellStyle name="Header2 4 4 2 5 7 2" xfId="21412" xr:uid="{00000000-0005-0000-0000-00008E720000}"/>
    <cellStyle name="Header2 4 4 2 5 8" xfId="21695" xr:uid="{00000000-0005-0000-0000-00008F720000}"/>
    <cellStyle name="Header2 4 4 2 6" xfId="16341" xr:uid="{00000000-0005-0000-0000-000090720000}"/>
    <cellStyle name="Header2 4 4 2 6 2" xfId="19334" xr:uid="{00000000-0005-0000-0000-000091720000}"/>
    <cellStyle name="Header2 4 4 2 6 2 2" xfId="31151" xr:uid="{00000000-0005-0000-0000-000092720000}"/>
    <cellStyle name="Header2 4 4 2 6 2 2 2" xfId="41150" xr:uid="{00000000-0005-0000-0000-000093720000}"/>
    <cellStyle name="Header2 4 4 2 6 2 3" xfId="26809" xr:uid="{00000000-0005-0000-0000-000094720000}"/>
    <cellStyle name="Header2 4 4 2 6 2 4" xfId="35999" xr:uid="{00000000-0005-0000-0000-000095720000}"/>
    <cellStyle name="Header2 4 4 2 6 3" xfId="19940" xr:uid="{00000000-0005-0000-0000-000096720000}"/>
    <cellStyle name="Header2 4 4 2 6 3 2" xfId="31757" xr:uid="{00000000-0005-0000-0000-000097720000}"/>
    <cellStyle name="Header2 4 4 2 6 3 2 2" xfId="41756" xr:uid="{00000000-0005-0000-0000-000098720000}"/>
    <cellStyle name="Header2 4 4 2 6 3 3" xfId="27415" xr:uid="{00000000-0005-0000-0000-000099720000}"/>
    <cellStyle name="Header2 4 4 2 6 3 4" xfId="36605" xr:uid="{00000000-0005-0000-0000-00009A720000}"/>
    <cellStyle name="Header2 4 4 2 6 4" xfId="18108" xr:uid="{00000000-0005-0000-0000-00009B720000}"/>
    <cellStyle name="Header2 4 4 2 6 4 2" xfId="29925" xr:uid="{00000000-0005-0000-0000-00009C720000}"/>
    <cellStyle name="Header2 4 4 2 6 4 2 2" xfId="39924" xr:uid="{00000000-0005-0000-0000-00009D720000}"/>
    <cellStyle name="Header2 4 4 2 6 4 3" xfId="25683" xr:uid="{00000000-0005-0000-0000-00009E720000}"/>
    <cellStyle name="Header2 4 4 2 6 4 4" xfId="34773" xr:uid="{00000000-0005-0000-0000-00009F720000}"/>
    <cellStyle name="Header2 4 4 2 6 5" xfId="20749" xr:uid="{00000000-0005-0000-0000-0000A0720000}"/>
    <cellStyle name="Header2 4 4 2 6 5 2" xfId="32566" xr:uid="{00000000-0005-0000-0000-0000A1720000}"/>
    <cellStyle name="Header2 4 4 2 6 5 2 2" xfId="42565" xr:uid="{00000000-0005-0000-0000-0000A2720000}"/>
    <cellStyle name="Header2 4 4 2 6 5 3" xfId="37414" xr:uid="{00000000-0005-0000-0000-0000A3720000}"/>
    <cellStyle name="Header2 4 4 2 6 6" xfId="28158" xr:uid="{00000000-0005-0000-0000-0000A4720000}"/>
    <cellStyle name="Header2 4 4 2 6 6 2" xfId="38157" xr:uid="{00000000-0005-0000-0000-0000A5720000}"/>
    <cellStyle name="Header2 4 4 2 6 7" xfId="22290" xr:uid="{00000000-0005-0000-0000-0000A6720000}"/>
    <cellStyle name="Header2 4 4 2 7" xfId="16042" xr:uid="{00000000-0005-0000-0000-0000A7720000}"/>
    <cellStyle name="Header2 4 4 2 7 2" xfId="27859" xr:uid="{00000000-0005-0000-0000-0000A8720000}"/>
    <cellStyle name="Header2 4 4 2 7 2 2" xfId="37858" xr:uid="{00000000-0005-0000-0000-0000A9720000}"/>
    <cellStyle name="Header2 4 4 2 7 3" xfId="23920" xr:uid="{00000000-0005-0000-0000-0000AA720000}"/>
    <cellStyle name="Header2 4 4 2 7 4" xfId="33010" xr:uid="{00000000-0005-0000-0000-0000AB720000}"/>
    <cellStyle name="Header2 4 4 2 8" xfId="16509" xr:uid="{00000000-0005-0000-0000-0000AC720000}"/>
    <cellStyle name="Header2 4 4 2 8 2" xfId="28326" xr:uid="{00000000-0005-0000-0000-0000AD720000}"/>
    <cellStyle name="Header2 4 4 2 8 2 2" xfId="38325" xr:uid="{00000000-0005-0000-0000-0000AE720000}"/>
    <cellStyle name="Header2 4 4 2 8 3" xfId="24084" xr:uid="{00000000-0005-0000-0000-0000AF720000}"/>
    <cellStyle name="Header2 4 4 2 8 4" xfId="33174" xr:uid="{00000000-0005-0000-0000-0000B0720000}"/>
    <cellStyle name="Header2 4 4 2 9" xfId="16810" xr:uid="{00000000-0005-0000-0000-0000B1720000}"/>
    <cellStyle name="Header2 4 4 2 9 2" xfId="28627" xr:uid="{00000000-0005-0000-0000-0000B2720000}"/>
    <cellStyle name="Header2 4 4 2 9 2 2" xfId="38626" xr:uid="{00000000-0005-0000-0000-0000B3720000}"/>
    <cellStyle name="Header2 4 4 2 9 3" xfId="24385" xr:uid="{00000000-0005-0000-0000-0000B4720000}"/>
    <cellStyle name="Header2 4 4 2 9 4" xfId="33475" xr:uid="{00000000-0005-0000-0000-0000B5720000}"/>
    <cellStyle name="Header2 4 4 3" xfId="7957" xr:uid="{00000000-0005-0000-0000-0000B6720000}"/>
    <cellStyle name="Header2 4 4 3 10" xfId="17279" xr:uid="{00000000-0005-0000-0000-0000B7720000}"/>
    <cellStyle name="Header2 4 4 3 10 2" xfId="29096" xr:uid="{00000000-0005-0000-0000-0000B8720000}"/>
    <cellStyle name="Header2 4 4 3 10 2 2" xfId="39095" xr:uid="{00000000-0005-0000-0000-0000B9720000}"/>
    <cellStyle name="Header2 4 4 3 10 3" xfId="24854" xr:uid="{00000000-0005-0000-0000-0000BA720000}"/>
    <cellStyle name="Header2 4 4 3 10 4" xfId="33944" xr:uid="{00000000-0005-0000-0000-0000BB720000}"/>
    <cellStyle name="Header2 4 4 3 11" xfId="17582" xr:uid="{00000000-0005-0000-0000-0000BC720000}"/>
    <cellStyle name="Header2 4 4 3 11 2" xfId="29399" xr:uid="{00000000-0005-0000-0000-0000BD720000}"/>
    <cellStyle name="Header2 4 4 3 11 2 2" xfId="39398" xr:uid="{00000000-0005-0000-0000-0000BE720000}"/>
    <cellStyle name="Header2 4 4 3 11 3" xfId="25157" xr:uid="{00000000-0005-0000-0000-0000BF720000}"/>
    <cellStyle name="Header2 4 4 3 11 4" xfId="34247" xr:uid="{00000000-0005-0000-0000-0000C0720000}"/>
    <cellStyle name="Header2 4 4 3 12" xfId="18353" xr:uid="{00000000-0005-0000-0000-0000C1720000}"/>
    <cellStyle name="Header2 4 4 3 12 2" xfId="30170" xr:uid="{00000000-0005-0000-0000-0000C2720000}"/>
    <cellStyle name="Header2 4 4 3 12 2 2" xfId="40169" xr:uid="{00000000-0005-0000-0000-0000C3720000}"/>
    <cellStyle name="Header2 4 4 3 12 3" xfId="25828" xr:uid="{00000000-0005-0000-0000-0000C4720000}"/>
    <cellStyle name="Header2 4 4 3 12 4" xfId="35018" xr:uid="{00000000-0005-0000-0000-0000C5720000}"/>
    <cellStyle name="Header2 4 4 3 13" xfId="18654" xr:uid="{00000000-0005-0000-0000-0000C6720000}"/>
    <cellStyle name="Header2 4 4 3 13 2" xfId="30471" xr:uid="{00000000-0005-0000-0000-0000C7720000}"/>
    <cellStyle name="Header2 4 4 3 13 2 2" xfId="40470" xr:uid="{00000000-0005-0000-0000-0000C8720000}"/>
    <cellStyle name="Header2 4 4 3 13 3" xfId="26129" xr:uid="{00000000-0005-0000-0000-0000C9720000}"/>
    <cellStyle name="Header2 4 4 3 13 4" xfId="35319" xr:uid="{00000000-0005-0000-0000-0000CA720000}"/>
    <cellStyle name="Header2 4 4 3 14" xfId="20176" xr:uid="{00000000-0005-0000-0000-0000CB720000}"/>
    <cellStyle name="Header2 4 4 3 14 2" xfId="31993" xr:uid="{00000000-0005-0000-0000-0000CC720000}"/>
    <cellStyle name="Header2 4 4 3 14 2 2" xfId="41992" xr:uid="{00000000-0005-0000-0000-0000CD720000}"/>
    <cellStyle name="Header2 4 4 3 14 3" xfId="36841" xr:uid="{00000000-0005-0000-0000-0000CE720000}"/>
    <cellStyle name="Header2 4 4 3 15" xfId="23145" xr:uid="{00000000-0005-0000-0000-0000CF720000}"/>
    <cellStyle name="Header2 4 4 3 15 2" xfId="21262" xr:uid="{00000000-0005-0000-0000-0000D0720000}"/>
    <cellStyle name="Header2 4 4 3 16" xfId="22539" xr:uid="{00000000-0005-0000-0000-0000D1720000}"/>
    <cellStyle name="Header2 4 4 3 2" xfId="7958" xr:uid="{00000000-0005-0000-0000-0000D2720000}"/>
    <cellStyle name="Header2 4 4 3 2 10" xfId="18653" xr:uid="{00000000-0005-0000-0000-0000D3720000}"/>
    <cellStyle name="Header2 4 4 3 2 10 2" xfId="30470" xr:uid="{00000000-0005-0000-0000-0000D4720000}"/>
    <cellStyle name="Header2 4 4 3 2 10 2 2" xfId="40469" xr:uid="{00000000-0005-0000-0000-0000D5720000}"/>
    <cellStyle name="Header2 4 4 3 2 10 3" xfId="26128" xr:uid="{00000000-0005-0000-0000-0000D6720000}"/>
    <cellStyle name="Header2 4 4 3 2 10 4" xfId="35318" xr:uid="{00000000-0005-0000-0000-0000D7720000}"/>
    <cellStyle name="Header2 4 4 3 2 11" xfId="20277" xr:uid="{00000000-0005-0000-0000-0000D8720000}"/>
    <cellStyle name="Header2 4 4 3 2 11 2" xfId="32094" xr:uid="{00000000-0005-0000-0000-0000D9720000}"/>
    <cellStyle name="Header2 4 4 3 2 11 2 2" xfId="42093" xr:uid="{00000000-0005-0000-0000-0000DA720000}"/>
    <cellStyle name="Header2 4 4 3 2 11 3" xfId="36942" xr:uid="{00000000-0005-0000-0000-0000DB720000}"/>
    <cellStyle name="Header2 4 4 3 2 12" xfId="23144" xr:uid="{00000000-0005-0000-0000-0000DC720000}"/>
    <cellStyle name="Header2 4 4 3 2 12 2" xfId="22015" xr:uid="{00000000-0005-0000-0000-0000DD720000}"/>
    <cellStyle name="Header2 4 4 3 2 13" xfId="22538" xr:uid="{00000000-0005-0000-0000-0000DE720000}"/>
    <cellStyle name="Header2 4 4 3 2 2" xfId="15765" xr:uid="{00000000-0005-0000-0000-0000DF720000}"/>
    <cellStyle name="Header2 4 4 3 2 2 2" xfId="19028" xr:uid="{00000000-0005-0000-0000-0000E0720000}"/>
    <cellStyle name="Header2 4 4 3 2 2 2 2" xfId="30845" xr:uid="{00000000-0005-0000-0000-0000E1720000}"/>
    <cellStyle name="Header2 4 4 3 2 2 2 2 2" xfId="40844" xr:uid="{00000000-0005-0000-0000-0000E2720000}"/>
    <cellStyle name="Header2 4 4 3 2 2 2 3" xfId="26503" xr:uid="{00000000-0005-0000-0000-0000E3720000}"/>
    <cellStyle name="Header2 4 4 3 2 2 2 4" xfId="35693" xr:uid="{00000000-0005-0000-0000-0000E4720000}"/>
    <cellStyle name="Header2 4 4 3 2 2 3" xfId="19634" xr:uid="{00000000-0005-0000-0000-0000E5720000}"/>
    <cellStyle name="Header2 4 4 3 2 2 3 2" xfId="31451" xr:uid="{00000000-0005-0000-0000-0000E6720000}"/>
    <cellStyle name="Header2 4 4 3 2 2 3 2 2" xfId="41450" xr:uid="{00000000-0005-0000-0000-0000E7720000}"/>
    <cellStyle name="Header2 4 4 3 2 2 3 3" xfId="27109" xr:uid="{00000000-0005-0000-0000-0000E8720000}"/>
    <cellStyle name="Header2 4 4 3 2 2 3 4" xfId="36299" xr:uid="{00000000-0005-0000-0000-0000E9720000}"/>
    <cellStyle name="Header2 4 4 3 2 2 4" xfId="17718" xr:uid="{00000000-0005-0000-0000-0000EA720000}"/>
    <cellStyle name="Header2 4 4 3 2 2 4 2" xfId="29535" xr:uid="{00000000-0005-0000-0000-0000EB720000}"/>
    <cellStyle name="Header2 4 4 3 2 2 4 2 2" xfId="39534" xr:uid="{00000000-0005-0000-0000-0000EC720000}"/>
    <cellStyle name="Header2 4 4 3 2 2 4 3" xfId="25293" xr:uid="{00000000-0005-0000-0000-0000ED720000}"/>
    <cellStyle name="Header2 4 4 3 2 2 4 4" xfId="34383" xr:uid="{00000000-0005-0000-0000-0000EE720000}"/>
    <cellStyle name="Header2 4 4 3 2 2 5" xfId="20443" xr:uid="{00000000-0005-0000-0000-0000EF720000}"/>
    <cellStyle name="Header2 4 4 3 2 2 5 2" xfId="32260" xr:uid="{00000000-0005-0000-0000-0000F0720000}"/>
    <cellStyle name="Header2 4 4 3 2 2 5 2 2" xfId="42259" xr:uid="{00000000-0005-0000-0000-0000F1720000}"/>
    <cellStyle name="Header2 4 4 3 2 2 5 3" xfId="37108" xr:uid="{00000000-0005-0000-0000-0000F2720000}"/>
    <cellStyle name="Header2 4 4 3 2 2 6" xfId="23643" xr:uid="{00000000-0005-0000-0000-0000F3720000}"/>
    <cellStyle name="Header2 4 4 3 2 2 6 2" xfId="20989" xr:uid="{00000000-0005-0000-0000-0000F4720000}"/>
    <cellStyle name="Header2 4 4 3 2 2 7" xfId="22807" xr:uid="{00000000-0005-0000-0000-0000F5720000}"/>
    <cellStyle name="Header2 4 4 3 2 2 7 2" xfId="22201" xr:uid="{00000000-0005-0000-0000-0000F6720000}"/>
    <cellStyle name="Header2 4 4 3 2 2 8" xfId="21698" xr:uid="{00000000-0005-0000-0000-0000F7720000}"/>
    <cellStyle name="Header2 4 4 3 2 3" xfId="16346" xr:uid="{00000000-0005-0000-0000-0000F8720000}"/>
    <cellStyle name="Header2 4 4 3 2 3 2" xfId="19329" xr:uid="{00000000-0005-0000-0000-0000F9720000}"/>
    <cellStyle name="Header2 4 4 3 2 3 2 2" xfId="31146" xr:uid="{00000000-0005-0000-0000-0000FA720000}"/>
    <cellStyle name="Header2 4 4 3 2 3 2 2 2" xfId="41145" xr:uid="{00000000-0005-0000-0000-0000FB720000}"/>
    <cellStyle name="Header2 4 4 3 2 3 2 3" xfId="26804" xr:uid="{00000000-0005-0000-0000-0000FC720000}"/>
    <cellStyle name="Header2 4 4 3 2 3 2 4" xfId="35994" xr:uid="{00000000-0005-0000-0000-0000FD720000}"/>
    <cellStyle name="Header2 4 4 3 2 3 3" xfId="19935" xr:uid="{00000000-0005-0000-0000-0000FE720000}"/>
    <cellStyle name="Header2 4 4 3 2 3 3 2" xfId="31752" xr:uid="{00000000-0005-0000-0000-0000FF720000}"/>
    <cellStyle name="Header2 4 4 3 2 3 3 2 2" xfId="41751" xr:uid="{00000000-0005-0000-0000-000000730000}"/>
    <cellStyle name="Header2 4 4 3 2 3 3 3" xfId="27410" xr:uid="{00000000-0005-0000-0000-000001730000}"/>
    <cellStyle name="Header2 4 4 3 2 3 3 4" xfId="36600" xr:uid="{00000000-0005-0000-0000-000002730000}"/>
    <cellStyle name="Header2 4 4 3 2 3 4" xfId="18112" xr:uid="{00000000-0005-0000-0000-000003730000}"/>
    <cellStyle name="Header2 4 4 3 2 3 4 2" xfId="29929" xr:uid="{00000000-0005-0000-0000-000004730000}"/>
    <cellStyle name="Header2 4 4 3 2 3 4 2 2" xfId="39928" xr:uid="{00000000-0005-0000-0000-000005730000}"/>
    <cellStyle name="Header2 4 4 3 2 3 4 3" xfId="25687" xr:uid="{00000000-0005-0000-0000-000006730000}"/>
    <cellStyle name="Header2 4 4 3 2 3 4 4" xfId="34777" xr:uid="{00000000-0005-0000-0000-000007730000}"/>
    <cellStyle name="Header2 4 4 3 2 3 5" xfId="20744" xr:uid="{00000000-0005-0000-0000-000008730000}"/>
    <cellStyle name="Header2 4 4 3 2 3 5 2" xfId="32561" xr:uid="{00000000-0005-0000-0000-000009730000}"/>
    <cellStyle name="Header2 4 4 3 2 3 5 2 2" xfId="42560" xr:uid="{00000000-0005-0000-0000-00000A730000}"/>
    <cellStyle name="Header2 4 4 3 2 3 5 3" xfId="37409" xr:uid="{00000000-0005-0000-0000-00000B730000}"/>
    <cellStyle name="Header2 4 4 3 2 3 6" xfId="28163" xr:uid="{00000000-0005-0000-0000-00000C730000}"/>
    <cellStyle name="Header2 4 4 3 2 3 6 2" xfId="38162" xr:uid="{00000000-0005-0000-0000-00000D730000}"/>
    <cellStyle name="Header2 4 4 3 2 3 7" xfId="22293" xr:uid="{00000000-0005-0000-0000-00000E730000}"/>
    <cellStyle name="Header2 4 4 3 2 4" xfId="16047" xr:uid="{00000000-0005-0000-0000-00000F730000}"/>
    <cellStyle name="Header2 4 4 3 2 4 2" xfId="27864" xr:uid="{00000000-0005-0000-0000-000010730000}"/>
    <cellStyle name="Header2 4 4 3 2 4 2 2" xfId="37863" xr:uid="{00000000-0005-0000-0000-000011730000}"/>
    <cellStyle name="Header2 4 4 3 2 4 3" xfId="23925" xr:uid="{00000000-0005-0000-0000-000012730000}"/>
    <cellStyle name="Header2 4 4 3 2 4 4" xfId="33015" xr:uid="{00000000-0005-0000-0000-000013730000}"/>
    <cellStyle name="Header2 4 4 3 2 5" xfId="16504" xr:uid="{00000000-0005-0000-0000-000014730000}"/>
    <cellStyle name="Header2 4 4 3 2 5 2" xfId="28321" xr:uid="{00000000-0005-0000-0000-000015730000}"/>
    <cellStyle name="Header2 4 4 3 2 5 2 2" xfId="38320" xr:uid="{00000000-0005-0000-0000-000016730000}"/>
    <cellStyle name="Header2 4 4 3 2 5 3" xfId="24079" xr:uid="{00000000-0005-0000-0000-000017730000}"/>
    <cellStyle name="Header2 4 4 3 2 5 4" xfId="33169" xr:uid="{00000000-0005-0000-0000-000018730000}"/>
    <cellStyle name="Header2 4 4 3 2 6" xfId="16805" xr:uid="{00000000-0005-0000-0000-000019730000}"/>
    <cellStyle name="Header2 4 4 3 2 6 2" xfId="28622" xr:uid="{00000000-0005-0000-0000-00001A730000}"/>
    <cellStyle name="Header2 4 4 3 2 6 2 2" xfId="38621" xr:uid="{00000000-0005-0000-0000-00001B730000}"/>
    <cellStyle name="Header2 4 4 3 2 6 3" xfId="24380" xr:uid="{00000000-0005-0000-0000-00001C730000}"/>
    <cellStyle name="Header2 4 4 3 2 6 4" xfId="33470" xr:uid="{00000000-0005-0000-0000-00001D730000}"/>
    <cellStyle name="Header2 4 4 3 2 7" xfId="17280" xr:uid="{00000000-0005-0000-0000-00001E730000}"/>
    <cellStyle name="Header2 4 4 3 2 7 2" xfId="29097" xr:uid="{00000000-0005-0000-0000-00001F730000}"/>
    <cellStyle name="Header2 4 4 3 2 7 2 2" xfId="39096" xr:uid="{00000000-0005-0000-0000-000020730000}"/>
    <cellStyle name="Header2 4 4 3 2 7 3" xfId="24855" xr:uid="{00000000-0005-0000-0000-000021730000}"/>
    <cellStyle name="Header2 4 4 3 2 7 4" xfId="33945" xr:uid="{00000000-0005-0000-0000-000022730000}"/>
    <cellStyle name="Header2 4 4 3 2 8" xfId="17583" xr:uid="{00000000-0005-0000-0000-000023730000}"/>
    <cellStyle name="Header2 4 4 3 2 8 2" xfId="29400" xr:uid="{00000000-0005-0000-0000-000024730000}"/>
    <cellStyle name="Header2 4 4 3 2 8 2 2" xfId="39399" xr:uid="{00000000-0005-0000-0000-000025730000}"/>
    <cellStyle name="Header2 4 4 3 2 8 3" xfId="25158" xr:uid="{00000000-0005-0000-0000-000026730000}"/>
    <cellStyle name="Header2 4 4 3 2 8 4" xfId="34248" xr:uid="{00000000-0005-0000-0000-000027730000}"/>
    <cellStyle name="Header2 4 4 3 2 9" xfId="18352" xr:uid="{00000000-0005-0000-0000-000028730000}"/>
    <cellStyle name="Header2 4 4 3 2 9 2" xfId="30169" xr:uid="{00000000-0005-0000-0000-000029730000}"/>
    <cellStyle name="Header2 4 4 3 2 9 2 2" xfId="40168" xr:uid="{00000000-0005-0000-0000-00002A730000}"/>
    <cellStyle name="Header2 4 4 3 2 9 3" xfId="25827" xr:uid="{00000000-0005-0000-0000-00002B730000}"/>
    <cellStyle name="Header2 4 4 3 2 9 4" xfId="35017" xr:uid="{00000000-0005-0000-0000-00002C730000}"/>
    <cellStyle name="Header2 4 4 3 3" xfId="7959" xr:uid="{00000000-0005-0000-0000-00002D730000}"/>
    <cellStyle name="Header2 4 4 3 3 10" xfId="18652" xr:uid="{00000000-0005-0000-0000-00002E730000}"/>
    <cellStyle name="Header2 4 4 3 3 10 2" xfId="30469" xr:uid="{00000000-0005-0000-0000-00002F730000}"/>
    <cellStyle name="Header2 4 4 3 3 10 2 2" xfId="40468" xr:uid="{00000000-0005-0000-0000-000030730000}"/>
    <cellStyle name="Header2 4 4 3 3 10 3" xfId="26127" xr:uid="{00000000-0005-0000-0000-000031730000}"/>
    <cellStyle name="Header2 4 4 3 3 10 4" xfId="35317" xr:uid="{00000000-0005-0000-0000-000032730000}"/>
    <cellStyle name="Header2 4 4 3 3 11" xfId="18284" xr:uid="{00000000-0005-0000-0000-000033730000}"/>
    <cellStyle name="Header2 4 4 3 3 11 2" xfId="30101" xr:uid="{00000000-0005-0000-0000-000034730000}"/>
    <cellStyle name="Header2 4 4 3 3 11 2 2" xfId="40100" xr:uid="{00000000-0005-0000-0000-000035730000}"/>
    <cellStyle name="Header2 4 4 3 3 11 3" xfId="34949" xr:uid="{00000000-0005-0000-0000-000036730000}"/>
    <cellStyle name="Header2 4 4 3 3 12" xfId="23143" xr:uid="{00000000-0005-0000-0000-000037730000}"/>
    <cellStyle name="Header2 4 4 3 3 12 2" xfId="22016" xr:uid="{00000000-0005-0000-0000-000038730000}"/>
    <cellStyle name="Header2 4 4 3 3 13" xfId="22537" xr:uid="{00000000-0005-0000-0000-000039730000}"/>
    <cellStyle name="Header2 4 4 3 3 2" xfId="15766" xr:uid="{00000000-0005-0000-0000-00003A730000}"/>
    <cellStyle name="Header2 4 4 3 3 2 2" xfId="19027" xr:uid="{00000000-0005-0000-0000-00003B730000}"/>
    <cellStyle name="Header2 4 4 3 3 2 2 2" xfId="30844" xr:uid="{00000000-0005-0000-0000-00003C730000}"/>
    <cellStyle name="Header2 4 4 3 3 2 2 2 2" xfId="40843" xr:uid="{00000000-0005-0000-0000-00003D730000}"/>
    <cellStyle name="Header2 4 4 3 3 2 2 3" xfId="26502" xr:uid="{00000000-0005-0000-0000-00003E730000}"/>
    <cellStyle name="Header2 4 4 3 3 2 2 4" xfId="35692" xr:uid="{00000000-0005-0000-0000-00003F730000}"/>
    <cellStyle name="Header2 4 4 3 3 2 3" xfId="19633" xr:uid="{00000000-0005-0000-0000-000040730000}"/>
    <cellStyle name="Header2 4 4 3 3 2 3 2" xfId="31450" xr:uid="{00000000-0005-0000-0000-000041730000}"/>
    <cellStyle name="Header2 4 4 3 3 2 3 2 2" xfId="41449" xr:uid="{00000000-0005-0000-0000-000042730000}"/>
    <cellStyle name="Header2 4 4 3 3 2 3 3" xfId="27108" xr:uid="{00000000-0005-0000-0000-000043730000}"/>
    <cellStyle name="Header2 4 4 3 3 2 3 4" xfId="36298" xr:uid="{00000000-0005-0000-0000-000044730000}"/>
    <cellStyle name="Header2 4 4 3 3 2 4" xfId="17829" xr:uid="{00000000-0005-0000-0000-000045730000}"/>
    <cellStyle name="Header2 4 4 3 3 2 4 2" xfId="29646" xr:uid="{00000000-0005-0000-0000-000046730000}"/>
    <cellStyle name="Header2 4 4 3 3 2 4 2 2" xfId="39645" xr:uid="{00000000-0005-0000-0000-000047730000}"/>
    <cellStyle name="Header2 4 4 3 3 2 4 3" xfId="25404" xr:uid="{00000000-0005-0000-0000-000048730000}"/>
    <cellStyle name="Header2 4 4 3 3 2 4 4" xfId="34494" xr:uid="{00000000-0005-0000-0000-000049730000}"/>
    <cellStyle name="Header2 4 4 3 3 2 5" xfId="20442" xr:uid="{00000000-0005-0000-0000-00004A730000}"/>
    <cellStyle name="Header2 4 4 3 3 2 5 2" xfId="32259" xr:uid="{00000000-0005-0000-0000-00004B730000}"/>
    <cellStyle name="Header2 4 4 3 3 2 5 2 2" xfId="42258" xr:uid="{00000000-0005-0000-0000-00004C730000}"/>
    <cellStyle name="Header2 4 4 3 3 2 5 3" xfId="37107" xr:uid="{00000000-0005-0000-0000-00004D730000}"/>
    <cellStyle name="Header2 4 4 3 3 2 6" xfId="23644" xr:uid="{00000000-0005-0000-0000-00004E730000}"/>
    <cellStyle name="Header2 4 4 3 3 2 6 2" xfId="21789" xr:uid="{00000000-0005-0000-0000-00004F730000}"/>
    <cellStyle name="Header2 4 4 3 3 2 7" xfId="22953" xr:uid="{00000000-0005-0000-0000-000050730000}"/>
    <cellStyle name="Header2 4 4 3 3 2 7 2" xfId="22135" xr:uid="{00000000-0005-0000-0000-000051730000}"/>
    <cellStyle name="Header2 4 4 3 3 2 8" xfId="22461" xr:uid="{00000000-0005-0000-0000-000052730000}"/>
    <cellStyle name="Header2 4 4 3 3 3" xfId="16347" xr:uid="{00000000-0005-0000-0000-000053730000}"/>
    <cellStyle name="Header2 4 4 3 3 3 2" xfId="19328" xr:uid="{00000000-0005-0000-0000-000054730000}"/>
    <cellStyle name="Header2 4 4 3 3 3 2 2" xfId="31145" xr:uid="{00000000-0005-0000-0000-000055730000}"/>
    <cellStyle name="Header2 4 4 3 3 3 2 2 2" xfId="41144" xr:uid="{00000000-0005-0000-0000-000056730000}"/>
    <cellStyle name="Header2 4 4 3 3 3 2 3" xfId="26803" xr:uid="{00000000-0005-0000-0000-000057730000}"/>
    <cellStyle name="Header2 4 4 3 3 3 2 4" xfId="35993" xr:uid="{00000000-0005-0000-0000-000058730000}"/>
    <cellStyle name="Header2 4 4 3 3 3 3" xfId="19934" xr:uid="{00000000-0005-0000-0000-000059730000}"/>
    <cellStyle name="Header2 4 4 3 3 3 3 2" xfId="31751" xr:uid="{00000000-0005-0000-0000-00005A730000}"/>
    <cellStyle name="Header2 4 4 3 3 3 3 2 2" xfId="41750" xr:uid="{00000000-0005-0000-0000-00005B730000}"/>
    <cellStyle name="Header2 4 4 3 3 3 3 3" xfId="27409" xr:uid="{00000000-0005-0000-0000-00005C730000}"/>
    <cellStyle name="Header2 4 4 3 3 3 3 4" xfId="36599" xr:uid="{00000000-0005-0000-0000-00005D730000}"/>
    <cellStyle name="Header2 4 4 3 3 3 4" xfId="18113" xr:uid="{00000000-0005-0000-0000-00005E730000}"/>
    <cellStyle name="Header2 4 4 3 3 3 4 2" xfId="29930" xr:uid="{00000000-0005-0000-0000-00005F730000}"/>
    <cellStyle name="Header2 4 4 3 3 3 4 2 2" xfId="39929" xr:uid="{00000000-0005-0000-0000-000060730000}"/>
    <cellStyle name="Header2 4 4 3 3 3 4 3" xfId="25688" xr:uid="{00000000-0005-0000-0000-000061730000}"/>
    <cellStyle name="Header2 4 4 3 3 3 4 4" xfId="34778" xr:uid="{00000000-0005-0000-0000-000062730000}"/>
    <cellStyle name="Header2 4 4 3 3 3 5" xfId="20743" xr:uid="{00000000-0005-0000-0000-000063730000}"/>
    <cellStyle name="Header2 4 4 3 3 3 5 2" xfId="32560" xr:uid="{00000000-0005-0000-0000-000064730000}"/>
    <cellStyle name="Header2 4 4 3 3 3 5 2 2" xfId="42559" xr:uid="{00000000-0005-0000-0000-000065730000}"/>
    <cellStyle name="Header2 4 4 3 3 3 5 3" xfId="37408" xr:uid="{00000000-0005-0000-0000-000066730000}"/>
    <cellStyle name="Header2 4 4 3 3 3 6" xfId="28164" xr:uid="{00000000-0005-0000-0000-000067730000}"/>
    <cellStyle name="Header2 4 4 3 3 3 6 2" xfId="38163" xr:uid="{00000000-0005-0000-0000-000068730000}"/>
    <cellStyle name="Header2 4 4 3 3 3 7" xfId="22294" xr:uid="{00000000-0005-0000-0000-000069730000}"/>
    <cellStyle name="Header2 4 4 3 3 4" xfId="16048" xr:uid="{00000000-0005-0000-0000-00006A730000}"/>
    <cellStyle name="Header2 4 4 3 3 4 2" xfId="27865" xr:uid="{00000000-0005-0000-0000-00006B730000}"/>
    <cellStyle name="Header2 4 4 3 3 4 2 2" xfId="37864" xr:uid="{00000000-0005-0000-0000-00006C730000}"/>
    <cellStyle name="Header2 4 4 3 3 4 3" xfId="23926" xr:uid="{00000000-0005-0000-0000-00006D730000}"/>
    <cellStyle name="Header2 4 4 3 3 4 4" xfId="33016" xr:uid="{00000000-0005-0000-0000-00006E730000}"/>
    <cellStyle name="Header2 4 4 3 3 5" xfId="16503" xr:uid="{00000000-0005-0000-0000-00006F730000}"/>
    <cellStyle name="Header2 4 4 3 3 5 2" xfId="28320" xr:uid="{00000000-0005-0000-0000-000070730000}"/>
    <cellStyle name="Header2 4 4 3 3 5 2 2" xfId="38319" xr:uid="{00000000-0005-0000-0000-000071730000}"/>
    <cellStyle name="Header2 4 4 3 3 5 3" xfId="24078" xr:uid="{00000000-0005-0000-0000-000072730000}"/>
    <cellStyle name="Header2 4 4 3 3 5 4" xfId="33168" xr:uid="{00000000-0005-0000-0000-000073730000}"/>
    <cellStyle name="Header2 4 4 3 3 6" xfId="16804" xr:uid="{00000000-0005-0000-0000-000074730000}"/>
    <cellStyle name="Header2 4 4 3 3 6 2" xfId="28621" xr:uid="{00000000-0005-0000-0000-000075730000}"/>
    <cellStyle name="Header2 4 4 3 3 6 2 2" xfId="38620" xr:uid="{00000000-0005-0000-0000-000076730000}"/>
    <cellStyle name="Header2 4 4 3 3 6 3" xfId="24379" xr:uid="{00000000-0005-0000-0000-000077730000}"/>
    <cellStyle name="Header2 4 4 3 3 6 4" xfId="33469" xr:uid="{00000000-0005-0000-0000-000078730000}"/>
    <cellStyle name="Header2 4 4 3 3 7" xfId="17281" xr:uid="{00000000-0005-0000-0000-000079730000}"/>
    <cellStyle name="Header2 4 4 3 3 7 2" xfId="29098" xr:uid="{00000000-0005-0000-0000-00007A730000}"/>
    <cellStyle name="Header2 4 4 3 3 7 2 2" xfId="39097" xr:uid="{00000000-0005-0000-0000-00007B730000}"/>
    <cellStyle name="Header2 4 4 3 3 7 3" xfId="24856" xr:uid="{00000000-0005-0000-0000-00007C730000}"/>
    <cellStyle name="Header2 4 4 3 3 7 4" xfId="33946" xr:uid="{00000000-0005-0000-0000-00007D730000}"/>
    <cellStyle name="Header2 4 4 3 3 8" xfId="17584" xr:uid="{00000000-0005-0000-0000-00007E730000}"/>
    <cellStyle name="Header2 4 4 3 3 8 2" xfId="29401" xr:uid="{00000000-0005-0000-0000-00007F730000}"/>
    <cellStyle name="Header2 4 4 3 3 8 2 2" xfId="39400" xr:uid="{00000000-0005-0000-0000-000080730000}"/>
    <cellStyle name="Header2 4 4 3 3 8 3" xfId="25159" xr:uid="{00000000-0005-0000-0000-000081730000}"/>
    <cellStyle name="Header2 4 4 3 3 8 4" xfId="34249" xr:uid="{00000000-0005-0000-0000-000082730000}"/>
    <cellStyle name="Header2 4 4 3 3 9" xfId="18351" xr:uid="{00000000-0005-0000-0000-000083730000}"/>
    <cellStyle name="Header2 4 4 3 3 9 2" xfId="30168" xr:uid="{00000000-0005-0000-0000-000084730000}"/>
    <cellStyle name="Header2 4 4 3 3 9 2 2" xfId="40167" xr:uid="{00000000-0005-0000-0000-000085730000}"/>
    <cellStyle name="Header2 4 4 3 3 9 3" xfId="25826" xr:uid="{00000000-0005-0000-0000-000086730000}"/>
    <cellStyle name="Header2 4 4 3 3 9 4" xfId="35016" xr:uid="{00000000-0005-0000-0000-000087730000}"/>
    <cellStyle name="Header2 4 4 3 4" xfId="7960" xr:uid="{00000000-0005-0000-0000-000088730000}"/>
    <cellStyle name="Header2 4 4 3 4 10" xfId="18651" xr:uid="{00000000-0005-0000-0000-000089730000}"/>
    <cellStyle name="Header2 4 4 3 4 10 2" xfId="30468" xr:uid="{00000000-0005-0000-0000-00008A730000}"/>
    <cellStyle name="Header2 4 4 3 4 10 2 2" xfId="40467" xr:uid="{00000000-0005-0000-0000-00008B730000}"/>
    <cellStyle name="Header2 4 4 3 4 10 3" xfId="26126" xr:uid="{00000000-0005-0000-0000-00008C730000}"/>
    <cellStyle name="Header2 4 4 3 4 10 4" xfId="35316" xr:uid="{00000000-0005-0000-0000-00008D730000}"/>
    <cellStyle name="Header2 4 4 3 4 11" xfId="20175" xr:uid="{00000000-0005-0000-0000-00008E730000}"/>
    <cellStyle name="Header2 4 4 3 4 11 2" xfId="31992" xr:uid="{00000000-0005-0000-0000-00008F730000}"/>
    <cellStyle name="Header2 4 4 3 4 11 2 2" xfId="41991" xr:uid="{00000000-0005-0000-0000-000090730000}"/>
    <cellStyle name="Header2 4 4 3 4 11 3" xfId="36840" xr:uid="{00000000-0005-0000-0000-000091730000}"/>
    <cellStyle name="Header2 4 4 3 4 12" xfId="23142" xr:uid="{00000000-0005-0000-0000-000092730000}"/>
    <cellStyle name="Header2 4 4 3 4 12 2" xfId="22017" xr:uid="{00000000-0005-0000-0000-000093730000}"/>
    <cellStyle name="Header2 4 4 3 4 13" xfId="22536" xr:uid="{00000000-0005-0000-0000-000094730000}"/>
    <cellStyle name="Header2 4 4 3 4 2" xfId="15767" xr:uid="{00000000-0005-0000-0000-000095730000}"/>
    <cellStyle name="Header2 4 4 3 4 2 2" xfId="19026" xr:uid="{00000000-0005-0000-0000-000096730000}"/>
    <cellStyle name="Header2 4 4 3 4 2 2 2" xfId="30843" xr:uid="{00000000-0005-0000-0000-000097730000}"/>
    <cellStyle name="Header2 4 4 3 4 2 2 2 2" xfId="40842" xr:uid="{00000000-0005-0000-0000-000098730000}"/>
    <cellStyle name="Header2 4 4 3 4 2 2 3" xfId="26501" xr:uid="{00000000-0005-0000-0000-000099730000}"/>
    <cellStyle name="Header2 4 4 3 4 2 2 4" xfId="35691" xr:uid="{00000000-0005-0000-0000-00009A730000}"/>
    <cellStyle name="Header2 4 4 3 4 2 3" xfId="19632" xr:uid="{00000000-0005-0000-0000-00009B730000}"/>
    <cellStyle name="Header2 4 4 3 4 2 3 2" xfId="31449" xr:uid="{00000000-0005-0000-0000-00009C730000}"/>
    <cellStyle name="Header2 4 4 3 4 2 3 2 2" xfId="41448" xr:uid="{00000000-0005-0000-0000-00009D730000}"/>
    <cellStyle name="Header2 4 4 3 4 2 3 3" xfId="27107" xr:uid="{00000000-0005-0000-0000-00009E730000}"/>
    <cellStyle name="Header2 4 4 3 4 2 3 4" xfId="36297" xr:uid="{00000000-0005-0000-0000-00009F730000}"/>
    <cellStyle name="Header2 4 4 3 4 2 4" xfId="17719" xr:uid="{00000000-0005-0000-0000-0000A0730000}"/>
    <cellStyle name="Header2 4 4 3 4 2 4 2" xfId="29536" xr:uid="{00000000-0005-0000-0000-0000A1730000}"/>
    <cellStyle name="Header2 4 4 3 4 2 4 2 2" xfId="39535" xr:uid="{00000000-0005-0000-0000-0000A2730000}"/>
    <cellStyle name="Header2 4 4 3 4 2 4 3" xfId="25294" xr:uid="{00000000-0005-0000-0000-0000A3730000}"/>
    <cellStyle name="Header2 4 4 3 4 2 4 4" xfId="34384" xr:uid="{00000000-0005-0000-0000-0000A4730000}"/>
    <cellStyle name="Header2 4 4 3 4 2 5" xfId="20441" xr:uid="{00000000-0005-0000-0000-0000A5730000}"/>
    <cellStyle name="Header2 4 4 3 4 2 5 2" xfId="32258" xr:uid="{00000000-0005-0000-0000-0000A6730000}"/>
    <cellStyle name="Header2 4 4 3 4 2 5 2 2" xfId="42257" xr:uid="{00000000-0005-0000-0000-0000A7730000}"/>
    <cellStyle name="Header2 4 4 3 4 2 5 3" xfId="37106" xr:uid="{00000000-0005-0000-0000-0000A8730000}"/>
    <cellStyle name="Header2 4 4 3 4 2 6" xfId="23645" xr:uid="{00000000-0005-0000-0000-0000A9730000}"/>
    <cellStyle name="Header2 4 4 3 4 2 6 2" xfId="21788" xr:uid="{00000000-0005-0000-0000-0000AA730000}"/>
    <cellStyle name="Header2 4 4 3 4 2 7" xfId="22952" xr:uid="{00000000-0005-0000-0000-0000AB730000}"/>
    <cellStyle name="Header2 4 4 3 4 2 7 2" xfId="21333" xr:uid="{00000000-0005-0000-0000-0000AC730000}"/>
    <cellStyle name="Header2 4 4 3 4 2 8" xfId="21699" xr:uid="{00000000-0005-0000-0000-0000AD730000}"/>
    <cellStyle name="Header2 4 4 3 4 3" xfId="16348" xr:uid="{00000000-0005-0000-0000-0000AE730000}"/>
    <cellStyle name="Header2 4 4 3 4 3 2" xfId="19327" xr:uid="{00000000-0005-0000-0000-0000AF730000}"/>
    <cellStyle name="Header2 4 4 3 4 3 2 2" xfId="31144" xr:uid="{00000000-0005-0000-0000-0000B0730000}"/>
    <cellStyle name="Header2 4 4 3 4 3 2 2 2" xfId="41143" xr:uid="{00000000-0005-0000-0000-0000B1730000}"/>
    <cellStyle name="Header2 4 4 3 4 3 2 3" xfId="26802" xr:uid="{00000000-0005-0000-0000-0000B2730000}"/>
    <cellStyle name="Header2 4 4 3 4 3 2 4" xfId="35992" xr:uid="{00000000-0005-0000-0000-0000B3730000}"/>
    <cellStyle name="Header2 4 4 3 4 3 3" xfId="19933" xr:uid="{00000000-0005-0000-0000-0000B4730000}"/>
    <cellStyle name="Header2 4 4 3 4 3 3 2" xfId="31750" xr:uid="{00000000-0005-0000-0000-0000B5730000}"/>
    <cellStyle name="Header2 4 4 3 4 3 3 2 2" xfId="41749" xr:uid="{00000000-0005-0000-0000-0000B6730000}"/>
    <cellStyle name="Header2 4 4 3 4 3 3 3" xfId="27408" xr:uid="{00000000-0005-0000-0000-0000B7730000}"/>
    <cellStyle name="Header2 4 4 3 4 3 3 4" xfId="36598" xr:uid="{00000000-0005-0000-0000-0000B8730000}"/>
    <cellStyle name="Header2 4 4 3 4 3 4" xfId="18114" xr:uid="{00000000-0005-0000-0000-0000B9730000}"/>
    <cellStyle name="Header2 4 4 3 4 3 4 2" xfId="29931" xr:uid="{00000000-0005-0000-0000-0000BA730000}"/>
    <cellStyle name="Header2 4 4 3 4 3 4 2 2" xfId="39930" xr:uid="{00000000-0005-0000-0000-0000BB730000}"/>
    <cellStyle name="Header2 4 4 3 4 3 4 3" xfId="25689" xr:uid="{00000000-0005-0000-0000-0000BC730000}"/>
    <cellStyle name="Header2 4 4 3 4 3 4 4" xfId="34779" xr:uid="{00000000-0005-0000-0000-0000BD730000}"/>
    <cellStyle name="Header2 4 4 3 4 3 5" xfId="20742" xr:uid="{00000000-0005-0000-0000-0000BE730000}"/>
    <cellStyle name="Header2 4 4 3 4 3 5 2" xfId="32559" xr:uid="{00000000-0005-0000-0000-0000BF730000}"/>
    <cellStyle name="Header2 4 4 3 4 3 5 2 2" xfId="42558" xr:uid="{00000000-0005-0000-0000-0000C0730000}"/>
    <cellStyle name="Header2 4 4 3 4 3 5 3" xfId="37407" xr:uid="{00000000-0005-0000-0000-0000C1730000}"/>
    <cellStyle name="Header2 4 4 3 4 3 6" xfId="28165" xr:uid="{00000000-0005-0000-0000-0000C2730000}"/>
    <cellStyle name="Header2 4 4 3 4 3 6 2" xfId="38164" xr:uid="{00000000-0005-0000-0000-0000C3730000}"/>
    <cellStyle name="Header2 4 4 3 4 3 7" xfId="22295" xr:uid="{00000000-0005-0000-0000-0000C4730000}"/>
    <cellStyle name="Header2 4 4 3 4 4" xfId="16049" xr:uid="{00000000-0005-0000-0000-0000C5730000}"/>
    <cellStyle name="Header2 4 4 3 4 4 2" xfId="27866" xr:uid="{00000000-0005-0000-0000-0000C6730000}"/>
    <cellStyle name="Header2 4 4 3 4 4 2 2" xfId="37865" xr:uid="{00000000-0005-0000-0000-0000C7730000}"/>
    <cellStyle name="Header2 4 4 3 4 4 3" xfId="23927" xr:uid="{00000000-0005-0000-0000-0000C8730000}"/>
    <cellStyle name="Header2 4 4 3 4 4 4" xfId="33017" xr:uid="{00000000-0005-0000-0000-0000C9730000}"/>
    <cellStyle name="Header2 4 4 3 4 5" xfId="16502" xr:uid="{00000000-0005-0000-0000-0000CA730000}"/>
    <cellStyle name="Header2 4 4 3 4 5 2" xfId="28319" xr:uid="{00000000-0005-0000-0000-0000CB730000}"/>
    <cellStyle name="Header2 4 4 3 4 5 2 2" xfId="38318" xr:uid="{00000000-0005-0000-0000-0000CC730000}"/>
    <cellStyle name="Header2 4 4 3 4 5 3" xfId="24077" xr:uid="{00000000-0005-0000-0000-0000CD730000}"/>
    <cellStyle name="Header2 4 4 3 4 5 4" xfId="33167" xr:uid="{00000000-0005-0000-0000-0000CE730000}"/>
    <cellStyle name="Header2 4 4 3 4 6" xfId="16803" xr:uid="{00000000-0005-0000-0000-0000CF730000}"/>
    <cellStyle name="Header2 4 4 3 4 6 2" xfId="28620" xr:uid="{00000000-0005-0000-0000-0000D0730000}"/>
    <cellStyle name="Header2 4 4 3 4 6 2 2" xfId="38619" xr:uid="{00000000-0005-0000-0000-0000D1730000}"/>
    <cellStyle name="Header2 4 4 3 4 6 3" xfId="24378" xr:uid="{00000000-0005-0000-0000-0000D2730000}"/>
    <cellStyle name="Header2 4 4 3 4 6 4" xfId="33468" xr:uid="{00000000-0005-0000-0000-0000D3730000}"/>
    <cellStyle name="Header2 4 4 3 4 7" xfId="17282" xr:uid="{00000000-0005-0000-0000-0000D4730000}"/>
    <cellStyle name="Header2 4 4 3 4 7 2" xfId="29099" xr:uid="{00000000-0005-0000-0000-0000D5730000}"/>
    <cellStyle name="Header2 4 4 3 4 7 2 2" xfId="39098" xr:uid="{00000000-0005-0000-0000-0000D6730000}"/>
    <cellStyle name="Header2 4 4 3 4 7 3" xfId="24857" xr:uid="{00000000-0005-0000-0000-0000D7730000}"/>
    <cellStyle name="Header2 4 4 3 4 7 4" xfId="33947" xr:uid="{00000000-0005-0000-0000-0000D8730000}"/>
    <cellStyle name="Header2 4 4 3 4 8" xfId="17585" xr:uid="{00000000-0005-0000-0000-0000D9730000}"/>
    <cellStyle name="Header2 4 4 3 4 8 2" xfId="29402" xr:uid="{00000000-0005-0000-0000-0000DA730000}"/>
    <cellStyle name="Header2 4 4 3 4 8 2 2" xfId="39401" xr:uid="{00000000-0005-0000-0000-0000DB730000}"/>
    <cellStyle name="Header2 4 4 3 4 8 3" xfId="25160" xr:uid="{00000000-0005-0000-0000-0000DC730000}"/>
    <cellStyle name="Header2 4 4 3 4 8 4" xfId="34250" xr:uid="{00000000-0005-0000-0000-0000DD730000}"/>
    <cellStyle name="Header2 4 4 3 4 9" xfId="18350" xr:uid="{00000000-0005-0000-0000-0000DE730000}"/>
    <cellStyle name="Header2 4 4 3 4 9 2" xfId="30167" xr:uid="{00000000-0005-0000-0000-0000DF730000}"/>
    <cellStyle name="Header2 4 4 3 4 9 2 2" xfId="40166" xr:uid="{00000000-0005-0000-0000-0000E0730000}"/>
    <cellStyle name="Header2 4 4 3 4 9 3" xfId="25825" xr:uid="{00000000-0005-0000-0000-0000E1730000}"/>
    <cellStyle name="Header2 4 4 3 4 9 4" xfId="35015" xr:uid="{00000000-0005-0000-0000-0000E2730000}"/>
    <cellStyle name="Header2 4 4 3 5" xfId="15764" xr:uid="{00000000-0005-0000-0000-0000E3730000}"/>
    <cellStyle name="Header2 4 4 3 5 2" xfId="19029" xr:uid="{00000000-0005-0000-0000-0000E4730000}"/>
    <cellStyle name="Header2 4 4 3 5 2 2" xfId="30846" xr:uid="{00000000-0005-0000-0000-0000E5730000}"/>
    <cellStyle name="Header2 4 4 3 5 2 2 2" xfId="40845" xr:uid="{00000000-0005-0000-0000-0000E6730000}"/>
    <cellStyle name="Header2 4 4 3 5 2 3" xfId="26504" xr:uid="{00000000-0005-0000-0000-0000E7730000}"/>
    <cellStyle name="Header2 4 4 3 5 2 4" xfId="35694" xr:uid="{00000000-0005-0000-0000-0000E8730000}"/>
    <cellStyle name="Header2 4 4 3 5 3" xfId="19635" xr:uid="{00000000-0005-0000-0000-0000E9730000}"/>
    <cellStyle name="Header2 4 4 3 5 3 2" xfId="31452" xr:uid="{00000000-0005-0000-0000-0000EA730000}"/>
    <cellStyle name="Header2 4 4 3 5 3 2 2" xfId="41451" xr:uid="{00000000-0005-0000-0000-0000EB730000}"/>
    <cellStyle name="Header2 4 4 3 5 3 3" xfId="27110" xr:uid="{00000000-0005-0000-0000-0000EC730000}"/>
    <cellStyle name="Header2 4 4 3 5 3 4" xfId="36300" xr:uid="{00000000-0005-0000-0000-0000ED730000}"/>
    <cellStyle name="Header2 4 4 3 5 4" xfId="17717" xr:uid="{00000000-0005-0000-0000-0000EE730000}"/>
    <cellStyle name="Header2 4 4 3 5 4 2" xfId="29534" xr:uid="{00000000-0005-0000-0000-0000EF730000}"/>
    <cellStyle name="Header2 4 4 3 5 4 2 2" xfId="39533" xr:uid="{00000000-0005-0000-0000-0000F0730000}"/>
    <cellStyle name="Header2 4 4 3 5 4 3" xfId="25292" xr:uid="{00000000-0005-0000-0000-0000F1730000}"/>
    <cellStyle name="Header2 4 4 3 5 4 4" xfId="34382" xr:uid="{00000000-0005-0000-0000-0000F2730000}"/>
    <cellStyle name="Header2 4 4 3 5 5" xfId="20444" xr:uid="{00000000-0005-0000-0000-0000F3730000}"/>
    <cellStyle name="Header2 4 4 3 5 5 2" xfId="32261" xr:uid="{00000000-0005-0000-0000-0000F4730000}"/>
    <cellStyle name="Header2 4 4 3 5 5 2 2" xfId="42260" xr:uid="{00000000-0005-0000-0000-0000F5730000}"/>
    <cellStyle name="Header2 4 4 3 5 5 3" xfId="37109" xr:uid="{00000000-0005-0000-0000-0000F6730000}"/>
    <cellStyle name="Header2 4 4 3 5 6" xfId="23642" xr:uid="{00000000-0005-0000-0000-0000F7730000}"/>
    <cellStyle name="Header2 4 4 3 5 6 2" xfId="20987" xr:uid="{00000000-0005-0000-0000-0000F8730000}"/>
    <cellStyle name="Header2 4 4 3 5 7" xfId="22808" xr:uid="{00000000-0005-0000-0000-0000F9730000}"/>
    <cellStyle name="Header2 4 4 3 5 7 2" xfId="22200" xr:uid="{00000000-0005-0000-0000-0000FA730000}"/>
    <cellStyle name="Header2 4 4 3 5 8" xfId="22460" xr:uid="{00000000-0005-0000-0000-0000FB730000}"/>
    <cellStyle name="Header2 4 4 3 6" xfId="16345" xr:uid="{00000000-0005-0000-0000-0000FC730000}"/>
    <cellStyle name="Header2 4 4 3 6 2" xfId="19330" xr:uid="{00000000-0005-0000-0000-0000FD730000}"/>
    <cellStyle name="Header2 4 4 3 6 2 2" xfId="31147" xr:uid="{00000000-0005-0000-0000-0000FE730000}"/>
    <cellStyle name="Header2 4 4 3 6 2 2 2" xfId="41146" xr:uid="{00000000-0005-0000-0000-0000FF730000}"/>
    <cellStyle name="Header2 4 4 3 6 2 3" xfId="26805" xr:uid="{00000000-0005-0000-0000-000000740000}"/>
    <cellStyle name="Header2 4 4 3 6 2 4" xfId="35995" xr:uid="{00000000-0005-0000-0000-000001740000}"/>
    <cellStyle name="Header2 4 4 3 6 3" xfId="19936" xr:uid="{00000000-0005-0000-0000-000002740000}"/>
    <cellStyle name="Header2 4 4 3 6 3 2" xfId="31753" xr:uid="{00000000-0005-0000-0000-000003740000}"/>
    <cellStyle name="Header2 4 4 3 6 3 2 2" xfId="41752" xr:uid="{00000000-0005-0000-0000-000004740000}"/>
    <cellStyle name="Header2 4 4 3 6 3 3" xfId="27411" xr:uid="{00000000-0005-0000-0000-000005740000}"/>
    <cellStyle name="Header2 4 4 3 6 3 4" xfId="36601" xr:uid="{00000000-0005-0000-0000-000006740000}"/>
    <cellStyle name="Header2 4 4 3 6 4" xfId="17796" xr:uid="{00000000-0005-0000-0000-000007740000}"/>
    <cellStyle name="Header2 4 4 3 6 4 2" xfId="29613" xr:uid="{00000000-0005-0000-0000-000008740000}"/>
    <cellStyle name="Header2 4 4 3 6 4 2 2" xfId="39612" xr:uid="{00000000-0005-0000-0000-000009740000}"/>
    <cellStyle name="Header2 4 4 3 6 4 3" xfId="25371" xr:uid="{00000000-0005-0000-0000-00000A740000}"/>
    <cellStyle name="Header2 4 4 3 6 4 4" xfId="34461" xr:uid="{00000000-0005-0000-0000-00000B740000}"/>
    <cellStyle name="Header2 4 4 3 6 5" xfId="20745" xr:uid="{00000000-0005-0000-0000-00000C740000}"/>
    <cellStyle name="Header2 4 4 3 6 5 2" xfId="32562" xr:uid="{00000000-0005-0000-0000-00000D740000}"/>
    <cellStyle name="Header2 4 4 3 6 5 2 2" xfId="42561" xr:uid="{00000000-0005-0000-0000-00000E740000}"/>
    <cellStyle name="Header2 4 4 3 6 5 3" xfId="37410" xr:uid="{00000000-0005-0000-0000-00000F740000}"/>
    <cellStyle name="Header2 4 4 3 6 6" xfId="28162" xr:uid="{00000000-0005-0000-0000-000010740000}"/>
    <cellStyle name="Header2 4 4 3 6 6 2" xfId="38161" xr:uid="{00000000-0005-0000-0000-000011740000}"/>
    <cellStyle name="Header2 4 4 3 6 7" xfId="22292" xr:uid="{00000000-0005-0000-0000-000012740000}"/>
    <cellStyle name="Header2 4 4 3 7" xfId="16046" xr:uid="{00000000-0005-0000-0000-000013740000}"/>
    <cellStyle name="Header2 4 4 3 7 2" xfId="27863" xr:uid="{00000000-0005-0000-0000-000014740000}"/>
    <cellStyle name="Header2 4 4 3 7 2 2" xfId="37862" xr:uid="{00000000-0005-0000-0000-000015740000}"/>
    <cellStyle name="Header2 4 4 3 7 3" xfId="23924" xr:uid="{00000000-0005-0000-0000-000016740000}"/>
    <cellStyle name="Header2 4 4 3 7 4" xfId="33014" xr:uid="{00000000-0005-0000-0000-000017740000}"/>
    <cellStyle name="Header2 4 4 3 8" xfId="16505" xr:uid="{00000000-0005-0000-0000-000018740000}"/>
    <cellStyle name="Header2 4 4 3 8 2" xfId="28322" xr:uid="{00000000-0005-0000-0000-000019740000}"/>
    <cellStyle name="Header2 4 4 3 8 2 2" xfId="38321" xr:uid="{00000000-0005-0000-0000-00001A740000}"/>
    <cellStyle name="Header2 4 4 3 8 3" xfId="24080" xr:uid="{00000000-0005-0000-0000-00001B740000}"/>
    <cellStyle name="Header2 4 4 3 8 4" xfId="33170" xr:uid="{00000000-0005-0000-0000-00001C740000}"/>
    <cellStyle name="Header2 4 4 3 9" xfId="16806" xr:uid="{00000000-0005-0000-0000-00001D740000}"/>
    <cellStyle name="Header2 4 4 3 9 2" xfId="28623" xr:uid="{00000000-0005-0000-0000-00001E740000}"/>
    <cellStyle name="Header2 4 4 3 9 2 2" xfId="38622" xr:uid="{00000000-0005-0000-0000-00001F740000}"/>
    <cellStyle name="Header2 4 4 3 9 3" xfId="24381" xr:uid="{00000000-0005-0000-0000-000020740000}"/>
    <cellStyle name="Header2 4 4 3 9 4" xfId="33471" xr:uid="{00000000-0005-0000-0000-000021740000}"/>
    <cellStyle name="Header2 4 4 4" xfId="7961" xr:uid="{00000000-0005-0000-0000-000022740000}"/>
    <cellStyle name="Header2 4 4 4 10" xfId="18650" xr:uid="{00000000-0005-0000-0000-000023740000}"/>
    <cellStyle name="Header2 4 4 4 10 2" xfId="30467" xr:uid="{00000000-0005-0000-0000-000024740000}"/>
    <cellStyle name="Header2 4 4 4 10 2 2" xfId="40466" xr:uid="{00000000-0005-0000-0000-000025740000}"/>
    <cellStyle name="Header2 4 4 4 10 3" xfId="26125" xr:uid="{00000000-0005-0000-0000-000026740000}"/>
    <cellStyle name="Header2 4 4 4 10 4" xfId="35315" xr:uid="{00000000-0005-0000-0000-000027740000}"/>
    <cellStyle name="Header2 4 4 4 11" xfId="20276" xr:uid="{00000000-0005-0000-0000-000028740000}"/>
    <cellStyle name="Header2 4 4 4 11 2" xfId="32093" xr:uid="{00000000-0005-0000-0000-000029740000}"/>
    <cellStyle name="Header2 4 4 4 11 2 2" xfId="42092" xr:uid="{00000000-0005-0000-0000-00002A740000}"/>
    <cellStyle name="Header2 4 4 4 11 3" xfId="36941" xr:uid="{00000000-0005-0000-0000-00002B740000}"/>
    <cellStyle name="Header2 4 4 4 12" xfId="23141" xr:uid="{00000000-0005-0000-0000-00002C740000}"/>
    <cellStyle name="Header2 4 4 4 12 2" xfId="22018" xr:uid="{00000000-0005-0000-0000-00002D740000}"/>
    <cellStyle name="Header2 4 4 4 13" xfId="22535" xr:uid="{00000000-0005-0000-0000-00002E740000}"/>
    <cellStyle name="Header2 4 4 4 2" xfId="15768" xr:uid="{00000000-0005-0000-0000-00002F740000}"/>
    <cellStyle name="Header2 4 4 4 2 2" xfId="19025" xr:uid="{00000000-0005-0000-0000-000030740000}"/>
    <cellStyle name="Header2 4 4 4 2 2 2" xfId="30842" xr:uid="{00000000-0005-0000-0000-000031740000}"/>
    <cellStyle name="Header2 4 4 4 2 2 2 2" xfId="40841" xr:uid="{00000000-0005-0000-0000-000032740000}"/>
    <cellStyle name="Header2 4 4 4 2 2 3" xfId="26500" xr:uid="{00000000-0005-0000-0000-000033740000}"/>
    <cellStyle name="Header2 4 4 4 2 2 4" xfId="35690" xr:uid="{00000000-0005-0000-0000-000034740000}"/>
    <cellStyle name="Header2 4 4 4 2 3" xfId="19631" xr:uid="{00000000-0005-0000-0000-000035740000}"/>
    <cellStyle name="Header2 4 4 4 2 3 2" xfId="31448" xr:uid="{00000000-0005-0000-0000-000036740000}"/>
    <cellStyle name="Header2 4 4 4 2 3 2 2" xfId="41447" xr:uid="{00000000-0005-0000-0000-000037740000}"/>
    <cellStyle name="Header2 4 4 4 2 3 3" xfId="27106" xr:uid="{00000000-0005-0000-0000-000038740000}"/>
    <cellStyle name="Header2 4 4 4 2 3 4" xfId="36296" xr:uid="{00000000-0005-0000-0000-000039740000}"/>
    <cellStyle name="Header2 4 4 4 2 4" xfId="18171" xr:uid="{00000000-0005-0000-0000-00003A740000}"/>
    <cellStyle name="Header2 4 4 4 2 4 2" xfId="29988" xr:uid="{00000000-0005-0000-0000-00003B740000}"/>
    <cellStyle name="Header2 4 4 4 2 4 2 2" xfId="39987" xr:uid="{00000000-0005-0000-0000-00003C740000}"/>
    <cellStyle name="Header2 4 4 4 2 4 3" xfId="25746" xr:uid="{00000000-0005-0000-0000-00003D740000}"/>
    <cellStyle name="Header2 4 4 4 2 4 4" xfId="34836" xr:uid="{00000000-0005-0000-0000-00003E740000}"/>
    <cellStyle name="Header2 4 4 4 2 5" xfId="20440" xr:uid="{00000000-0005-0000-0000-00003F740000}"/>
    <cellStyle name="Header2 4 4 4 2 5 2" xfId="32257" xr:uid="{00000000-0005-0000-0000-000040740000}"/>
    <cellStyle name="Header2 4 4 4 2 5 2 2" xfId="42256" xr:uid="{00000000-0005-0000-0000-000041740000}"/>
    <cellStyle name="Header2 4 4 4 2 5 3" xfId="37105" xr:uid="{00000000-0005-0000-0000-000042740000}"/>
    <cellStyle name="Header2 4 4 4 2 6" xfId="23646" xr:uid="{00000000-0005-0000-0000-000043740000}"/>
    <cellStyle name="Header2 4 4 4 2 6 2" xfId="21787" xr:uid="{00000000-0005-0000-0000-000044740000}"/>
    <cellStyle name="Header2 4 4 4 2 7" xfId="22951" xr:uid="{00000000-0005-0000-0000-000045740000}"/>
    <cellStyle name="Header2 4 4 4 2 7 2" xfId="21334" xr:uid="{00000000-0005-0000-0000-000046740000}"/>
    <cellStyle name="Header2 4 4 4 2 8" xfId="21700" xr:uid="{00000000-0005-0000-0000-000047740000}"/>
    <cellStyle name="Header2 4 4 4 3" xfId="16349" xr:uid="{00000000-0005-0000-0000-000048740000}"/>
    <cellStyle name="Header2 4 4 4 3 2" xfId="19326" xr:uid="{00000000-0005-0000-0000-000049740000}"/>
    <cellStyle name="Header2 4 4 4 3 2 2" xfId="31143" xr:uid="{00000000-0005-0000-0000-00004A740000}"/>
    <cellStyle name="Header2 4 4 4 3 2 2 2" xfId="41142" xr:uid="{00000000-0005-0000-0000-00004B740000}"/>
    <cellStyle name="Header2 4 4 4 3 2 3" xfId="26801" xr:uid="{00000000-0005-0000-0000-00004C740000}"/>
    <cellStyle name="Header2 4 4 4 3 2 4" xfId="35991" xr:uid="{00000000-0005-0000-0000-00004D740000}"/>
    <cellStyle name="Header2 4 4 4 3 3" xfId="19932" xr:uid="{00000000-0005-0000-0000-00004E740000}"/>
    <cellStyle name="Header2 4 4 4 3 3 2" xfId="31749" xr:uid="{00000000-0005-0000-0000-00004F740000}"/>
    <cellStyle name="Header2 4 4 4 3 3 2 2" xfId="41748" xr:uid="{00000000-0005-0000-0000-000050740000}"/>
    <cellStyle name="Header2 4 4 4 3 3 3" xfId="27407" xr:uid="{00000000-0005-0000-0000-000051740000}"/>
    <cellStyle name="Header2 4 4 4 3 3 4" xfId="36597" xr:uid="{00000000-0005-0000-0000-000052740000}"/>
    <cellStyle name="Header2 4 4 4 3 4" xfId="18115" xr:uid="{00000000-0005-0000-0000-000053740000}"/>
    <cellStyle name="Header2 4 4 4 3 4 2" xfId="29932" xr:uid="{00000000-0005-0000-0000-000054740000}"/>
    <cellStyle name="Header2 4 4 4 3 4 2 2" xfId="39931" xr:uid="{00000000-0005-0000-0000-000055740000}"/>
    <cellStyle name="Header2 4 4 4 3 4 3" xfId="25690" xr:uid="{00000000-0005-0000-0000-000056740000}"/>
    <cellStyle name="Header2 4 4 4 3 4 4" xfId="34780" xr:uid="{00000000-0005-0000-0000-000057740000}"/>
    <cellStyle name="Header2 4 4 4 3 5" xfId="20741" xr:uid="{00000000-0005-0000-0000-000058740000}"/>
    <cellStyle name="Header2 4 4 4 3 5 2" xfId="32558" xr:uid="{00000000-0005-0000-0000-000059740000}"/>
    <cellStyle name="Header2 4 4 4 3 5 2 2" xfId="42557" xr:uid="{00000000-0005-0000-0000-00005A740000}"/>
    <cellStyle name="Header2 4 4 4 3 5 3" xfId="37406" xr:uid="{00000000-0005-0000-0000-00005B740000}"/>
    <cellStyle name="Header2 4 4 4 3 6" xfId="28166" xr:uid="{00000000-0005-0000-0000-00005C740000}"/>
    <cellStyle name="Header2 4 4 4 3 6 2" xfId="38165" xr:uid="{00000000-0005-0000-0000-00005D740000}"/>
    <cellStyle name="Header2 4 4 4 3 7" xfId="22296" xr:uid="{00000000-0005-0000-0000-00005E740000}"/>
    <cellStyle name="Header2 4 4 4 4" xfId="15857" xr:uid="{00000000-0005-0000-0000-00005F740000}"/>
    <cellStyle name="Header2 4 4 4 4 2" xfId="27674" xr:uid="{00000000-0005-0000-0000-000060740000}"/>
    <cellStyle name="Header2 4 4 4 4 2 2" xfId="37673" xr:uid="{00000000-0005-0000-0000-000061740000}"/>
    <cellStyle name="Header2 4 4 4 4 3" xfId="23735" xr:uid="{00000000-0005-0000-0000-000062740000}"/>
    <cellStyle name="Header2 4 4 4 4 4" xfId="32825" xr:uid="{00000000-0005-0000-0000-000063740000}"/>
    <cellStyle name="Header2 4 4 4 5" xfId="16501" xr:uid="{00000000-0005-0000-0000-000064740000}"/>
    <cellStyle name="Header2 4 4 4 5 2" xfId="28318" xr:uid="{00000000-0005-0000-0000-000065740000}"/>
    <cellStyle name="Header2 4 4 4 5 2 2" xfId="38317" xr:uid="{00000000-0005-0000-0000-000066740000}"/>
    <cellStyle name="Header2 4 4 4 5 3" xfId="24076" xr:uid="{00000000-0005-0000-0000-000067740000}"/>
    <cellStyle name="Header2 4 4 4 5 4" xfId="33166" xr:uid="{00000000-0005-0000-0000-000068740000}"/>
    <cellStyle name="Header2 4 4 4 6" xfId="16802" xr:uid="{00000000-0005-0000-0000-000069740000}"/>
    <cellStyle name="Header2 4 4 4 6 2" xfId="28619" xr:uid="{00000000-0005-0000-0000-00006A740000}"/>
    <cellStyle name="Header2 4 4 4 6 2 2" xfId="38618" xr:uid="{00000000-0005-0000-0000-00006B740000}"/>
    <cellStyle name="Header2 4 4 4 6 3" xfId="24377" xr:uid="{00000000-0005-0000-0000-00006C740000}"/>
    <cellStyle name="Header2 4 4 4 6 4" xfId="33467" xr:uid="{00000000-0005-0000-0000-00006D740000}"/>
    <cellStyle name="Header2 4 4 4 7" xfId="17283" xr:uid="{00000000-0005-0000-0000-00006E740000}"/>
    <cellStyle name="Header2 4 4 4 7 2" xfId="29100" xr:uid="{00000000-0005-0000-0000-00006F740000}"/>
    <cellStyle name="Header2 4 4 4 7 2 2" xfId="39099" xr:uid="{00000000-0005-0000-0000-000070740000}"/>
    <cellStyle name="Header2 4 4 4 7 3" xfId="24858" xr:uid="{00000000-0005-0000-0000-000071740000}"/>
    <cellStyle name="Header2 4 4 4 7 4" xfId="33948" xr:uid="{00000000-0005-0000-0000-000072740000}"/>
    <cellStyle name="Header2 4 4 4 8" xfId="17586" xr:uid="{00000000-0005-0000-0000-000073740000}"/>
    <cellStyle name="Header2 4 4 4 8 2" xfId="29403" xr:uid="{00000000-0005-0000-0000-000074740000}"/>
    <cellStyle name="Header2 4 4 4 8 2 2" xfId="39402" xr:uid="{00000000-0005-0000-0000-000075740000}"/>
    <cellStyle name="Header2 4 4 4 8 3" xfId="25161" xr:uid="{00000000-0005-0000-0000-000076740000}"/>
    <cellStyle name="Header2 4 4 4 8 4" xfId="34251" xr:uid="{00000000-0005-0000-0000-000077740000}"/>
    <cellStyle name="Header2 4 4 4 9" xfId="18349" xr:uid="{00000000-0005-0000-0000-000078740000}"/>
    <cellStyle name="Header2 4 4 4 9 2" xfId="30166" xr:uid="{00000000-0005-0000-0000-000079740000}"/>
    <cellStyle name="Header2 4 4 4 9 2 2" xfId="40165" xr:uid="{00000000-0005-0000-0000-00007A740000}"/>
    <cellStyle name="Header2 4 4 4 9 3" xfId="25824" xr:uid="{00000000-0005-0000-0000-00007B740000}"/>
    <cellStyle name="Header2 4 4 4 9 4" xfId="35014" xr:uid="{00000000-0005-0000-0000-00007C740000}"/>
    <cellStyle name="Header2 4 4 5" xfId="7962" xr:uid="{00000000-0005-0000-0000-00007D740000}"/>
    <cellStyle name="Header2 4 4 5 10" xfId="18649" xr:uid="{00000000-0005-0000-0000-00007E740000}"/>
    <cellStyle name="Header2 4 4 5 10 2" xfId="30466" xr:uid="{00000000-0005-0000-0000-00007F740000}"/>
    <cellStyle name="Header2 4 4 5 10 2 2" xfId="40465" xr:uid="{00000000-0005-0000-0000-000080740000}"/>
    <cellStyle name="Header2 4 4 5 10 3" xfId="26124" xr:uid="{00000000-0005-0000-0000-000081740000}"/>
    <cellStyle name="Header2 4 4 5 10 4" xfId="35314" xr:uid="{00000000-0005-0000-0000-000082740000}"/>
    <cellStyle name="Header2 4 4 5 11" xfId="20178" xr:uid="{00000000-0005-0000-0000-000083740000}"/>
    <cellStyle name="Header2 4 4 5 11 2" xfId="31995" xr:uid="{00000000-0005-0000-0000-000084740000}"/>
    <cellStyle name="Header2 4 4 5 11 2 2" xfId="41994" xr:uid="{00000000-0005-0000-0000-000085740000}"/>
    <cellStyle name="Header2 4 4 5 11 3" xfId="36843" xr:uid="{00000000-0005-0000-0000-000086740000}"/>
    <cellStyle name="Header2 4 4 5 12" xfId="23140" xr:uid="{00000000-0005-0000-0000-000087740000}"/>
    <cellStyle name="Header2 4 4 5 12 2" xfId="22019" xr:uid="{00000000-0005-0000-0000-000088740000}"/>
    <cellStyle name="Header2 4 4 5 13" xfId="22534" xr:uid="{00000000-0005-0000-0000-000089740000}"/>
    <cellStyle name="Header2 4 4 5 2" xfId="15769" xr:uid="{00000000-0005-0000-0000-00008A740000}"/>
    <cellStyle name="Header2 4 4 5 2 2" xfId="19024" xr:uid="{00000000-0005-0000-0000-00008B740000}"/>
    <cellStyle name="Header2 4 4 5 2 2 2" xfId="30841" xr:uid="{00000000-0005-0000-0000-00008C740000}"/>
    <cellStyle name="Header2 4 4 5 2 2 2 2" xfId="40840" xr:uid="{00000000-0005-0000-0000-00008D740000}"/>
    <cellStyle name="Header2 4 4 5 2 2 3" xfId="26499" xr:uid="{00000000-0005-0000-0000-00008E740000}"/>
    <cellStyle name="Header2 4 4 5 2 2 4" xfId="35689" xr:uid="{00000000-0005-0000-0000-00008F740000}"/>
    <cellStyle name="Header2 4 4 5 2 3" xfId="19630" xr:uid="{00000000-0005-0000-0000-000090740000}"/>
    <cellStyle name="Header2 4 4 5 2 3 2" xfId="31447" xr:uid="{00000000-0005-0000-0000-000091740000}"/>
    <cellStyle name="Header2 4 4 5 2 3 2 2" xfId="41446" xr:uid="{00000000-0005-0000-0000-000092740000}"/>
    <cellStyle name="Header2 4 4 5 2 3 3" xfId="27105" xr:uid="{00000000-0005-0000-0000-000093740000}"/>
    <cellStyle name="Header2 4 4 5 2 3 4" xfId="36295" xr:uid="{00000000-0005-0000-0000-000094740000}"/>
    <cellStyle name="Header2 4 4 5 2 4" xfId="18023" xr:uid="{00000000-0005-0000-0000-000095740000}"/>
    <cellStyle name="Header2 4 4 5 2 4 2" xfId="29840" xr:uid="{00000000-0005-0000-0000-000096740000}"/>
    <cellStyle name="Header2 4 4 5 2 4 2 2" xfId="39839" xr:uid="{00000000-0005-0000-0000-000097740000}"/>
    <cellStyle name="Header2 4 4 5 2 4 3" xfId="25598" xr:uid="{00000000-0005-0000-0000-000098740000}"/>
    <cellStyle name="Header2 4 4 5 2 4 4" xfId="34688" xr:uid="{00000000-0005-0000-0000-000099740000}"/>
    <cellStyle name="Header2 4 4 5 2 5" xfId="20439" xr:uid="{00000000-0005-0000-0000-00009A740000}"/>
    <cellStyle name="Header2 4 4 5 2 5 2" xfId="32256" xr:uid="{00000000-0005-0000-0000-00009B740000}"/>
    <cellStyle name="Header2 4 4 5 2 5 2 2" xfId="42255" xr:uid="{00000000-0005-0000-0000-00009C740000}"/>
    <cellStyle name="Header2 4 4 5 2 5 3" xfId="37104" xr:uid="{00000000-0005-0000-0000-00009D740000}"/>
    <cellStyle name="Header2 4 4 5 2 6" xfId="23647" xr:uid="{00000000-0005-0000-0000-00009E740000}"/>
    <cellStyle name="Header2 4 4 5 2 6 2" xfId="21786" xr:uid="{00000000-0005-0000-0000-00009F740000}"/>
    <cellStyle name="Header2 4 4 5 2 7" xfId="22950" xr:uid="{00000000-0005-0000-0000-0000A0740000}"/>
    <cellStyle name="Header2 4 4 5 2 7 2" xfId="21335" xr:uid="{00000000-0005-0000-0000-0000A1740000}"/>
    <cellStyle name="Header2 4 4 5 2 8" xfId="21701" xr:uid="{00000000-0005-0000-0000-0000A2740000}"/>
    <cellStyle name="Header2 4 4 5 3" xfId="16350" xr:uid="{00000000-0005-0000-0000-0000A3740000}"/>
    <cellStyle name="Header2 4 4 5 3 2" xfId="19325" xr:uid="{00000000-0005-0000-0000-0000A4740000}"/>
    <cellStyle name="Header2 4 4 5 3 2 2" xfId="31142" xr:uid="{00000000-0005-0000-0000-0000A5740000}"/>
    <cellStyle name="Header2 4 4 5 3 2 2 2" xfId="41141" xr:uid="{00000000-0005-0000-0000-0000A6740000}"/>
    <cellStyle name="Header2 4 4 5 3 2 3" xfId="26800" xr:uid="{00000000-0005-0000-0000-0000A7740000}"/>
    <cellStyle name="Header2 4 4 5 3 2 4" xfId="35990" xr:uid="{00000000-0005-0000-0000-0000A8740000}"/>
    <cellStyle name="Header2 4 4 5 3 3" xfId="19931" xr:uid="{00000000-0005-0000-0000-0000A9740000}"/>
    <cellStyle name="Header2 4 4 5 3 3 2" xfId="31748" xr:uid="{00000000-0005-0000-0000-0000AA740000}"/>
    <cellStyle name="Header2 4 4 5 3 3 2 2" xfId="41747" xr:uid="{00000000-0005-0000-0000-0000AB740000}"/>
    <cellStyle name="Header2 4 4 5 3 3 3" xfId="27406" xr:uid="{00000000-0005-0000-0000-0000AC740000}"/>
    <cellStyle name="Header2 4 4 5 3 3 4" xfId="36596" xr:uid="{00000000-0005-0000-0000-0000AD740000}"/>
    <cellStyle name="Header2 4 4 5 3 4" xfId="18116" xr:uid="{00000000-0005-0000-0000-0000AE740000}"/>
    <cellStyle name="Header2 4 4 5 3 4 2" xfId="29933" xr:uid="{00000000-0005-0000-0000-0000AF740000}"/>
    <cellStyle name="Header2 4 4 5 3 4 2 2" xfId="39932" xr:uid="{00000000-0005-0000-0000-0000B0740000}"/>
    <cellStyle name="Header2 4 4 5 3 4 3" xfId="25691" xr:uid="{00000000-0005-0000-0000-0000B1740000}"/>
    <cellStyle name="Header2 4 4 5 3 4 4" xfId="34781" xr:uid="{00000000-0005-0000-0000-0000B2740000}"/>
    <cellStyle name="Header2 4 4 5 3 5" xfId="20740" xr:uid="{00000000-0005-0000-0000-0000B3740000}"/>
    <cellStyle name="Header2 4 4 5 3 5 2" xfId="32557" xr:uid="{00000000-0005-0000-0000-0000B4740000}"/>
    <cellStyle name="Header2 4 4 5 3 5 2 2" xfId="42556" xr:uid="{00000000-0005-0000-0000-0000B5740000}"/>
    <cellStyle name="Header2 4 4 5 3 5 3" xfId="37405" xr:uid="{00000000-0005-0000-0000-0000B6740000}"/>
    <cellStyle name="Header2 4 4 5 3 6" xfId="28167" xr:uid="{00000000-0005-0000-0000-0000B7740000}"/>
    <cellStyle name="Header2 4 4 5 3 6 2" xfId="38166" xr:uid="{00000000-0005-0000-0000-0000B8740000}"/>
    <cellStyle name="Header2 4 4 5 3 7" xfId="21565" xr:uid="{00000000-0005-0000-0000-0000B9740000}"/>
    <cellStyle name="Header2 4 4 5 4" xfId="16050" xr:uid="{00000000-0005-0000-0000-0000BA740000}"/>
    <cellStyle name="Header2 4 4 5 4 2" xfId="27867" xr:uid="{00000000-0005-0000-0000-0000BB740000}"/>
    <cellStyle name="Header2 4 4 5 4 2 2" xfId="37866" xr:uid="{00000000-0005-0000-0000-0000BC740000}"/>
    <cellStyle name="Header2 4 4 5 4 3" xfId="23928" xr:uid="{00000000-0005-0000-0000-0000BD740000}"/>
    <cellStyle name="Header2 4 4 5 4 4" xfId="33018" xr:uid="{00000000-0005-0000-0000-0000BE740000}"/>
    <cellStyle name="Header2 4 4 5 5" xfId="16500" xr:uid="{00000000-0005-0000-0000-0000BF740000}"/>
    <cellStyle name="Header2 4 4 5 5 2" xfId="28317" xr:uid="{00000000-0005-0000-0000-0000C0740000}"/>
    <cellStyle name="Header2 4 4 5 5 2 2" xfId="38316" xr:uid="{00000000-0005-0000-0000-0000C1740000}"/>
    <cellStyle name="Header2 4 4 5 5 3" xfId="24075" xr:uid="{00000000-0005-0000-0000-0000C2740000}"/>
    <cellStyle name="Header2 4 4 5 5 4" xfId="33165" xr:uid="{00000000-0005-0000-0000-0000C3740000}"/>
    <cellStyle name="Header2 4 4 5 6" xfId="16801" xr:uid="{00000000-0005-0000-0000-0000C4740000}"/>
    <cellStyle name="Header2 4 4 5 6 2" xfId="28618" xr:uid="{00000000-0005-0000-0000-0000C5740000}"/>
    <cellStyle name="Header2 4 4 5 6 2 2" xfId="38617" xr:uid="{00000000-0005-0000-0000-0000C6740000}"/>
    <cellStyle name="Header2 4 4 5 6 3" xfId="24376" xr:uid="{00000000-0005-0000-0000-0000C7740000}"/>
    <cellStyle name="Header2 4 4 5 6 4" xfId="33466" xr:uid="{00000000-0005-0000-0000-0000C8740000}"/>
    <cellStyle name="Header2 4 4 5 7" xfId="17284" xr:uid="{00000000-0005-0000-0000-0000C9740000}"/>
    <cellStyle name="Header2 4 4 5 7 2" xfId="29101" xr:uid="{00000000-0005-0000-0000-0000CA740000}"/>
    <cellStyle name="Header2 4 4 5 7 2 2" xfId="39100" xr:uid="{00000000-0005-0000-0000-0000CB740000}"/>
    <cellStyle name="Header2 4 4 5 7 3" xfId="24859" xr:uid="{00000000-0005-0000-0000-0000CC740000}"/>
    <cellStyle name="Header2 4 4 5 7 4" xfId="33949" xr:uid="{00000000-0005-0000-0000-0000CD740000}"/>
    <cellStyle name="Header2 4 4 5 8" xfId="17587" xr:uid="{00000000-0005-0000-0000-0000CE740000}"/>
    <cellStyle name="Header2 4 4 5 8 2" xfId="29404" xr:uid="{00000000-0005-0000-0000-0000CF740000}"/>
    <cellStyle name="Header2 4 4 5 8 2 2" xfId="39403" xr:uid="{00000000-0005-0000-0000-0000D0740000}"/>
    <cellStyle name="Header2 4 4 5 8 3" xfId="25162" xr:uid="{00000000-0005-0000-0000-0000D1740000}"/>
    <cellStyle name="Header2 4 4 5 8 4" xfId="34252" xr:uid="{00000000-0005-0000-0000-0000D2740000}"/>
    <cellStyle name="Header2 4 4 5 9" xfId="18348" xr:uid="{00000000-0005-0000-0000-0000D3740000}"/>
    <cellStyle name="Header2 4 4 5 9 2" xfId="30165" xr:uid="{00000000-0005-0000-0000-0000D4740000}"/>
    <cellStyle name="Header2 4 4 5 9 2 2" xfId="40164" xr:uid="{00000000-0005-0000-0000-0000D5740000}"/>
    <cellStyle name="Header2 4 4 5 9 3" xfId="25823" xr:uid="{00000000-0005-0000-0000-0000D6740000}"/>
    <cellStyle name="Header2 4 4 5 9 4" xfId="35013" xr:uid="{00000000-0005-0000-0000-0000D7740000}"/>
    <cellStyle name="Header2 4 4 6" xfId="7963" xr:uid="{00000000-0005-0000-0000-0000D8740000}"/>
    <cellStyle name="Header2 4 4 6 10" xfId="18850" xr:uid="{00000000-0005-0000-0000-0000D9740000}"/>
    <cellStyle name="Header2 4 4 6 10 2" xfId="30667" xr:uid="{00000000-0005-0000-0000-0000DA740000}"/>
    <cellStyle name="Header2 4 4 6 10 2 2" xfId="40666" xr:uid="{00000000-0005-0000-0000-0000DB740000}"/>
    <cellStyle name="Header2 4 4 6 10 3" xfId="26325" xr:uid="{00000000-0005-0000-0000-0000DC740000}"/>
    <cellStyle name="Header2 4 4 6 10 4" xfId="35515" xr:uid="{00000000-0005-0000-0000-0000DD740000}"/>
    <cellStyle name="Header2 4 4 6 11" xfId="20279" xr:uid="{00000000-0005-0000-0000-0000DE740000}"/>
    <cellStyle name="Header2 4 4 6 11 2" xfId="32096" xr:uid="{00000000-0005-0000-0000-0000DF740000}"/>
    <cellStyle name="Header2 4 4 6 11 2 2" xfId="42095" xr:uid="{00000000-0005-0000-0000-0000E0740000}"/>
    <cellStyle name="Header2 4 4 6 11 3" xfId="36944" xr:uid="{00000000-0005-0000-0000-0000E1740000}"/>
    <cellStyle name="Header2 4 4 6 12" xfId="23139" xr:uid="{00000000-0005-0000-0000-0000E2740000}"/>
    <cellStyle name="Header2 4 4 6 12 2" xfId="21755" xr:uid="{00000000-0005-0000-0000-0000E3740000}"/>
    <cellStyle name="Header2 4 4 6 13" xfId="22533" xr:uid="{00000000-0005-0000-0000-0000E4740000}"/>
    <cellStyle name="Header2 4 4 6 2" xfId="15770" xr:uid="{00000000-0005-0000-0000-0000E5740000}"/>
    <cellStyle name="Header2 4 4 6 2 2" xfId="19023" xr:uid="{00000000-0005-0000-0000-0000E6740000}"/>
    <cellStyle name="Header2 4 4 6 2 2 2" xfId="30840" xr:uid="{00000000-0005-0000-0000-0000E7740000}"/>
    <cellStyle name="Header2 4 4 6 2 2 2 2" xfId="40839" xr:uid="{00000000-0005-0000-0000-0000E8740000}"/>
    <cellStyle name="Header2 4 4 6 2 2 3" xfId="26498" xr:uid="{00000000-0005-0000-0000-0000E9740000}"/>
    <cellStyle name="Header2 4 4 6 2 2 4" xfId="35688" xr:uid="{00000000-0005-0000-0000-0000EA740000}"/>
    <cellStyle name="Header2 4 4 6 2 3" xfId="19629" xr:uid="{00000000-0005-0000-0000-0000EB740000}"/>
    <cellStyle name="Header2 4 4 6 2 3 2" xfId="31446" xr:uid="{00000000-0005-0000-0000-0000EC740000}"/>
    <cellStyle name="Header2 4 4 6 2 3 2 2" xfId="41445" xr:uid="{00000000-0005-0000-0000-0000ED740000}"/>
    <cellStyle name="Header2 4 4 6 2 3 3" xfId="27104" xr:uid="{00000000-0005-0000-0000-0000EE740000}"/>
    <cellStyle name="Header2 4 4 6 2 3 4" xfId="36294" xr:uid="{00000000-0005-0000-0000-0000EF740000}"/>
    <cellStyle name="Header2 4 4 6 2 4" xfId="17830" xr:uid="{00000000-0005-0000-0000-0000F0740000}"/>
    <cellStyle name="Header2 4 4 6 2 4 2" xfId="29647" xr:uid="{00000000-0005-0000-0000-0000F1740000}"/>
    <cellStyle name="Header2 4 4 6 2 4 2 2" xfId="39646" xr:uid="{00000000-0005-0000-0000-0000F2740000}"/>
    <cellStyle name="Header2 4 4 6 2 4 3" xfId="25405" xr:uid="{00000000-0005-0000-0000-0000F3740000}"/>
    <cellStyle name="Header2 4 4 6 2 4 4" xfId="34495" xr:uid="{00000000-0005-0000-0000-0000F4740000}"/>
    <cellStyle name="Header2 4 4 6 2 5" xfId="20438" xr:uid="{00000000-0005-0000-0000-0000F5740000}"/>
    <cellStyle name="Header2 4 4 6 2 5 2" xfId="32255" xr:uid="{00000000-0005-0000-0000-0000F6740000}"/>
    <cellStyle name="Header2 4 4 6 2 5 2 2" xfId="42254" xr:uid="{00000000-0005-0000-0000-0000F7740000}"/>
    <cellStyle name="Header2 4 4 6 2 5 3" xfId="37103" xr:uid="{00000000-0005-0000-0000-0000F8740000}"/>
    <cellStyle name="Header2 4 4 6 2 6" xfId="23648" xr:uid="{00000000-0005-0000-0000-0000F9740000}"/>
    <cellStyle name="Header2 4 4 6 2 6 2" xfId="21785" xr:uid="{00000000-0005-0000-0000-0000FA740000}"/>
    <cellStyle name="Header2 4 4 6 2 7" xfId="22949" xr:uid="{00000000-0005-0000-0000-0000FB740000}"/>
    <cellStyle name="Header2 4 4 6 2 7 2" xfId="22136" xr:uid="{00000000-0005-0000-0000-0000FC740000}"/>
    <cellStyle name="Header2 4 4 6 2 8" xfId="21702" xr:uid="{00000000-0005-0000-0000-0000FD740000}"/>
    <cellStyle name="Header2 4 4 6 3" xfId="16351" xr:uid="{00000000-0005-0000-0000-0000FE740000}"/>
    <cellStyle name="Header2 4 4 6 3 2" xfId="19525" xr:uid="{00000000-0005-0000-0000-0000FF740000}"/>
    <cellStyle name="Header2 4 4 6 3 2 2" xfId="31342" xr:uid="{00000000-0005-0000-0000-000000750000}"/>
    <cellStyle name="Header2 4 4 6 3 2 2 2" xfId="41341" xr:uid="{00000000-0005-0000-0000-000001750000}"/>
    <cellStyle name="Header2 4 4 6 3 2 3" xfId="27000" xr:uid="{00000000-0005-0000-0000-000002750000}"/>
    <cellStyle name="Header2 4 4 6 3 2 4" xfId="36190" xr:uid="{00000000-0005-0000-0000-000003750000}"/>
    <cellStyle name="Header2 4 4 6 3 3" xfId="20131" xr:uid="{00000000-0005-0000-0000-000004750000}"/>
    <cellStyle name="Header2 4 4 6 3 3 2" xfId="31948" xr:uid="{00000000-0005-0000-0000-000005750000}"/>
    <cellStyle name="Header2 4 4 6 3 3 2 2" xfId="41947" xr:uid="{00000000-0005-0000-0000-000006750000}"/>
    <cellStyle name="Header2 4 4 6 3 3 3" xfId="27606" xr:uid="{00000000-0005-0000-0000-000007750000}"/>
    <cellStyle name="Header2 4 4 6 3 3 4" xfId="36796" xr:uid="{00000000-0005-0000-0000-000008750000}"/>
    <cellStyle name="Header2 4 4 6 3 4" xfId="18041" xr:uid="{00000000-0005-0000-0000-000009750000}"/>
    <cellStyle name="Header2 4 4 6 3 4 2" xfId="29858" xr:uid="{00000000-0005-0000-0000-00000A750000}"/>
    <cellStyle name="Header2 4 4 6 3 4 2 2" xfId="39857" xr:uid="{00000000-0005-0000-0000-00000B750000}"/>
    <cellStyle name="Header2 4 4 6 3 4 3" xfId="25616" xr:uid="{00000000-0005-0000-0000-00000C750000}"/>
    <cellStyle name="Header2 4 4 6 3 4 4" xfId="34706" xr:uid="{00000000-0005-0000-0000-00000D750000}"/>
    <cellStyle name="Header2 4 4 6 3 5" xfId="20940" xr:uid="{00000000-0005-0000-0000-00000E750000}"/>
    <cellStyle name="Header2 4 4 6 3 5 2" xfId="32757" xr:uid="{00000000-0005-0000-0000-00000F750000}"/>
    <cellStyle name="Header2 4 4 6 3 5 2 2" xfId="42756" xr:uid="{00000000-0005-0000-0000-000010750000}"/>
    <cellStyle name="Header2 4 4 6 3 5 3" xfId="37605" xr:uid="{00000000-0005-0000-0000-000011750000}"/>
    <cellStyle name="Header2 4 4 6 3 6" xfId="28168" xr:uid="{00000000-0005-0000-0000-000012750000}"/>
    <cellStyle name="Header2 4 4 6 3 6 2" xfId="38167" xr:uid="{00000000-0005-0000-0000-000013750000}"/>
    <cellStyle name="Header2 4 4 6 3 7" xfId="21444" xr:uid="{00000000-0005-0000-0000-000014750000}"/>
    <cellStyle name="Header2 4 4 6 4" xfId="15835" xr:uid="{00000000-0005-0000-0000-000015750000}"/>
    <cellStyle name="Header2 4 4 6 4 2" xfId="27652" xr:uid="{00000000-0005-0000-0000-000016750000}"/>
    <cellStyle name="Header2 4 4 6 4 2 2" xfId="37651" xr:uid="{00000000-0005-0000-0000-000017750000}"/>
    <cellStyle name="Header2 4 4 6 4 3" xfId="23713" xr:uid="{00000000-0005-0000-0000-000018750000}"/>
    <cellStyle name="Header2 4 4 6 4 4" xfId="32803" xr:uid="{00000000-0005-0000-0000-000019750000}"/>
    <cellStyle name="Header2 4 4 6 5" xfId="16499" xr:uid="{00000000-0005-0000-0000-00001A750000}"/>
    <cellStyle name="Header2 4 4 6 5 2" xfId="28316" xr:uid="{00000000-0005-0000-0000-00001B750000}"/>
    <cellStyle name="Header2 4 4 6 5 2 2" xfId="38315" xr:uid="{00000000-0005-0000-0000-00001C750000}"/>
    <cellStyle name="Header2 4 4 6 5 3" xfId="24074" xr:uid="{00000000-0005-0000-0000-00001D750000}"/>
    <cellStyle name="Header2 4 4 6 5 4" xfId="33164" xr:uid="{00000000-0005-0000-0000-00001E750000}"/>
    <cellStyle name="Header2 4 4 6 6" xfId="17001" xr:uid="{00000000-0005-0000-0000-00001F750000}"/>
    <cellStyle name="Header2 4 4 6 6 2" xfId="28818" xr:uid="{00000000-0005-0000-0000-000020750000}"/>
    <cellStyle name="Header2 4 4 6 6 2 2" xfId="38817" xr:uid="{00000000-0005-0000-0000-000021750000}"/>
    <cellStyle name="Header2 4 4 6 6 3" xfId="24576" xr:uid="{00000000-0005-0000-0000-000022750000}"/>
    <cellStyle name="Header2 4 4 6 6 4" xfId="33666" xr:uid="{00000000-0005-0000-0000-000023750000}"/>
    <cellStyle name="Header2 4 4 6 7" xfId="17285" xr:uid="{00000000-0005-0000-0000-000024750000}"/>
    <cellStyle name="Header2 4 4 6 7 2" xfId="29102" xr:uid="{00000000-0005-0000-0000-000025750000}"/>
    <cellStyle name="Header2 4 4 6 7 2 2" xfId="39101" xr:uid="{00000000-0005-0000-0000-000026750000}"/>
    <cellStyle name="Header2 4 4 6 7 3" xfId="24860" xr:uid="{00000000-0005-0000-0000-000027750000}"/>
    <cellStyle name="Header2 4 4 6 7 4" xfId="33950" xr:uid="{00000000-0005-0000-0000-000028750000}"/>
    <cellStyle name="Header2 4 4 6 8" xfId="17588" xr:uid="{00000000-0005-0000-0000-000029750000}"/>
    <cellStyle name="Header2 4 4 6 8 2" xfId="29405" xr:uid="{00000000-0005-0000-0000-00002A750000}"/>
    <cellStyle name="Header2 4 4 6 8 2 2" xfId="39404" xr:uid="{00000000-0005-0000-0000-00002B750000}"/>
    <cellStyle name="Header2 4 4 6 8 3" xfId="25163" xr:uid="{00000000-0005-0000-0000-00002C750000}"/>
    <cellStyle name="Header2 4 4 6 8 4" xfId="34253" xr:uid="{00000000-0005-0000-0000-00002D750000}"/>
    <cellStyle name="Header2 4 4 6 9" xfId="18347" xr:uid="{00000000-0005-0000-0000-00002E750000}"/>
    <cellStyle name="Header2 4 4 6 9 2" xfId="30164" xr:uid="{00000000-0005-0000-0000-00002F750000}"/>
    <cellStyle name="Header2 4 4 6 9 2 2" xfId="40163" xr:uid="{00000000-0005-0000-0000-000030750000}"/>
    <cellStyle name="Header2 4 4 6 9 3" xfId="25822" xr:uid="{00000000-0005-0000-0000-000031750000}"/>
    <cellStyle name="Header2 4 4 6 9 4" xfId="35012" xr:uid="{00000000-0005-0000-0000-000032750000}"/>
    <cellStyle name="Header2 4 4 7" xfId="15759" xr:uid="{00000000-0005-0000-0000-000033750000}"/>
    <cellStyle name="Header2 4 4 7 2" xfId="19034" xr:uid="{00000000-0005-0000-0000-000034750000}"/>
    <cellStyle name="Header2 4 4 7 2 2" xfId="30851" xr:uid="{00000000-0005-0000-0000-000035750000}"/>
    <cellStyle name="Header2 4 4 7 2 2 2" xfId="40850" xr:uid="{00000000-0005-0000-0000-000036750000}"/>
    <cellStyle name="Header2 4 4 7 2 3" xfId="26509" xr:uid="{00000000-0005-0000-0000-000037750000}"/>
    <cellStyle name="Header2 4 4 7 2 4" xfId="35699" xr:uid="{00000000-0005-0000-0000-000038750000}"/>
    <cellStyle name="Header2 4 4 7 3" xfId="19640" xr:uid="{00000000-0005-0000-0000-000039750000}"/>
    <cellStyle name="Header2 4 4 7 3 2" xfId="31457" xr:uid="{00000000-0005-0000-0000-00003A750000}"/>
    <cellStyle name="Header2 4 4 7 3 2 2" xfId="41456" xr:uid="{00000000-0005-0000-0000-00003B750000}"/>
    <cellStyle name="Header2 4 4 7 3 3" xfId="27115" xr:uid="{00000000-0005-0000-0000-00003C750000}"/>
    <cellStyle name="Header2 4 4 7 3 4" xfId="36305" xr:uid="{00000000-0005-0000-0000-00003D750000}"/>
    <cellStyle name="Header2 4 4 7 4" xfId="17714" xr:uid="{00000000-0005-0000-0000-00003E750000}"/>
    <cellStyle name="Header2 4 4 7 4 2" xfId="29531" xr:uid="{00000000-0005-0000-0000-00003F750000}"/>
    <cellStyle name="Header2 4 4 7 4 2 2" xfId="39530" xr:uid="{00000000-0005-0000-0000-000040750000}"/>
    <cellStyle name="Header2 4 4 7 4 3" xfId="25289" xr:uid="{00000000-0005-0000-0000-000041750000}"/>
    <cellStyle name="Header2 4 4 7 4 4" xfId="34379" xr:uid="{00000000-0005-0000-0000-000042750000}"/>
    <cellStyle name="Header2 4 4 7 5" xfId="20449" xr:uid="{00000000-0005-0000-0000-000043750000}"/>
    <cellStyle name="Header2 4 4 7 5 2" xfId="32266" xr:uid="{00000000-0005-0000-0000-000044750000}"/>
    <cellStyle name="Header2 4 4 7 5 2 2" xfId="42265" xr:uid="{00000000-0005-0000-0000-000045750000}"/>
    <cellStyle name="Header2 4 4 7 5 3" xfId="37114" xr:uid="{00000000-0005-0000-0000-000046750000}"/>
    <cellStyle name="Header2 4 4 7 6" xfId="23637" xr:uid="{00000000-0005-0000-0000-000047750000}"/>
    <cellStyle name="Header2 4 4 7 6 2" xfId="20990" xr:uid="{00000000-0005-0000-0000-000048750000}"/>
    <cellStyle name="Header2 4 4 7 7" xfId="22811" xr:uid="{00000000-0005-0000-0000-000049750000}"/>
    <cellStyle name="Header2 4 4 7 7 2" xfId="21411" xr:uid="{00000000-0005-0000-0000-00004A750000}"/>
    <cellStyle name="Header2 4 4 7 8" xfId="22458" xr:uid="{00000000-0005-0000-0000-00004B750000}"/>
    <cellStyle name="Header2 4 4 8" xfId="16340" xr:uid="{00000000-0005-0000-0000-00004C750000}"/>
    <cellStyle name="Header2 4 4 8 2" xfId="19335" xr:uid="{00000000-0005-0000-0000-00004D750000}"/>
    <cellStyle name="Header2 4 4 8 2 2" xfId="31152" xr:uid="{00000000-0005-0000-0000-00004E750000}"/>
    <cellStyle name="Header2 4 4 8 2 2 2" xfId="41151" xr:uid="{00000000-0005-0000-0000-00004F750000}"/>
    <cellStyle name="Header2 4 4 8 2 3" xfId="26810" xr:uid="{00000000-0005-0000-0000-000050750000}"/>
    <cellStyle name="Header2 4 4 8 2 4" xfId="36000" xr:uid="{00000000-0005-0000-0000-000051750000}"/>
    <cellStyle name="Header2 4 4 8 3" xfId="19941" xr:uid="{00000000-0005-0000-0000-000052750000}"/>
    <cellStyle name="Header2 4 4 8 3 2" xfId="31758" xr:uid="{00000000-0005-0000-0000-000053750000}"/>
    <cellStyle name="Header2 4 4 8 3 2 2" xfId="41757" xr:uid="{00000000-0005-0000-0000-000054750000}"/>
    <cellStyle name="Header2 4 4 8 3 3" xfId="27416" xr:uid="{00000000-0005-0000-0000-000055750000}"/>
    <cellStyle name="Header2 4 4 8 3 4" xfId="36606" xr:uid="{00000000-0005-0000-0000-000056750000}"/>
    <cellStyle name="Header2 4 4 8 4" xfId="18873" xr:uid="{00000000-0005-0000-0000-000057750000}"/>
    <cellStyle name="Header2 4 4 8 4 2" xfId="30690" xr:uid="{00000000-0005-0000-0000-000058750000}"/>
    <cellStyle name="Header2 4 4 8 4 2 2" xfId="40689" xr:uid="{00000000-0005-0000-0000-000059750000}"/>
    <cellStyle name="Header2 4 4 8 4 3" xfId="26348" xr:uid="{00000000-0005-0000-0000-00005A750000}"/>
    <cellStyle name="Header2 4 4 8 4 4" xfId="35538" xr:uid="{00000000-0005-0000-0000-00005B750000}"/>
    <cellStyle name="Header2 4 4 8 5" xfId="20750" xr:uid="{00000000-0005-0000-0000-00005C750000}"/>
    <cellStyle name="Header2 4 4 8 5 2" xfId="32567" xr:uid="{00000000-0005-0000-0000-00005D750000}"/>
    <cellStyle name="Header2 4 4 8 5 2 2" xfId="42566" xr:uid="{00000000-0005-0000-0000-00005E750000}"/>
    <cellStyle name="Header2 4 4 8 5 3" xfId="37415" xr:uid="{00000000-0005-0000-0000-00005F750000}"/>
    <cellStyle name="Header2 4 4 8 6" xfId="28157" xr:uid="{00000000-0005-0000-0000-000060750000}"/>
    <cellStyle name="Header2 4 4 8 6 2" xfId="38156" xr:uid="{00000000-0005-0000-0000-000061750000}"/>
    <cellStyle name="Header2 4 4 8 7" xfId="21562" xr:uid="{00000000-0005-0000-0000-000062750000}"/>
    <cellStyle name="Header2 4 4 9" xfId="16041" xr:uid="{00000000-0005-0000-0000-000063750000}"/>
    <cellStyle name="Header2 4 4 9 2" xfId="27858" xr:uid="{00000000-0005-0000-0000-000064750000}"/>
    <cellStyle name="Header2 4 4 9 2 2" xfId="37857" xr:uid="{00000000-0005-0000-0000-000065750000}"/>
    <cellStyle name="Header2 4 4 9 3" xfId="23919" xr:uid="{00000000-0005-0000-0000-000066750000}"/>
    <cellStyle name="Header2 4 4 9 4" xfId="33009" xr:uid="{00000000-0005-0000-0000-000067750000}"/>
    <cellStyle name="Header2 4 5" xfId="7964" xr:uid="{00000000-0005-0000-0000-000068750000}"/>
    <cellStyle name="Header2 4 5 10" xfId="16498" xr:uid="{00000000-0005-0000-0000-000069750000}"/>
    <cellStyle name="Header2 4 5 10 2" xfId="28315" xr:uid="{00000000-0005-0000-0000-00006A750000}"/>
    <cellStyle name="Header2 4 5 10 2 2" xfId="38314" xr:uid="{00000000-0005-0000-0000-00006B750000}"/>
    <cellStyle name="Header2 4 5 10 3" xfId="24073" xr:uid="{00000000-0005-0000-0000-00006C750000}"/>
    <cellStyle name="Header2 4 5 10 4" xfId="33163" xr:uid="{00000000-0005-0000-0000-00006D750000}"/>
    <cellStyle name="Header2 4 5 11" xfId="16800" xr:uid="{00000000-0005-0000-0000-00006E750000}"/>
    <cellStyle name="Header2 4 5 11 2" xfId="28617" xr:uid="{00000000-0005-0000-0000-00006F750000}"/>
    <cellStyle name="Header2 4 5 11 2 2" xfId="38616" xr:uid="{00000000-0005-0000-0000-000070750000}"/>
    <cellStyle name="Header2 4 5 11 3" xfId="24375" xr:uid="{00000000-0005-0000-0000-000071750000}"/>
    <cellStyle name="Header2 4 5 11 4" xfId="33465" xr:uid="{00000000-0005-0000-0000-000072750000}"/>
    <cellStyle name="Header2 4 5 12" xfId="17286" xr:uid="{00000000-0005-0000-0000-000073750000}"/>
    <cellStyle name="Header2 4 5 12 2" xfId="29103" xr:uid="{00000000-0005-0000-0000-000074750000}"/>
    <cellStyle name="Header2 4 5 12 2 2" xfId="39102" xr:uid="{00000000-0005-0000-0000-000075750000}"/>
    <cellStyle name="Header2 4 5 12 3" xfId="24861" xr:uid="{00000000-0005-0000-0000-000076750000}"/>
    <cellStyle name="Header2 4 5 12 4" xfId="33951" xr:uid="{00000000-0005-0000-0000-000077750000}"/>
    <cellStyle name="Header2 4 5 13" xfId="17589" xr:uid="{00000000-0005-0000-0000-000078750000}"/>
    <cellStyle name="Header2 4 5 13 2" xfId="29406" xr:uid="{00000000-0005-0000-0000-000079750000}"/>
    <cellStyle name="Header2 4 5 13 2 2" xfId="39405" xr:uid="{00000000-0005-0000-0000-00007A750000}"/>
    <cellStyle name="Header2 4 5 13 3" xfId="25164" xr:uid="{00000000-0005-0000-0000-00007B750000}"/>
    <cellStyle name="Header2 4 5 13 4" xfId="34254" xr:uid="{00000000-0005-0000-0000-00007C750000}"/>
    <cellStyle name="Header2 4 5 14" xfId="18346" xr:uid="{00000000-0005-0000-0000-00007D750000}"/>
    <cellStyle name="Header2 4 5 14 2" xfId="30163" xr:uid="{00000000-0005-0000-0000-00007E750000}"/>
    <cellStyle name="Header2 4 5 14 2 2" xfId="40162" xr:uid="{00000000-0005-0000-0000-00007F750000}"/>
    <cellStyle name="Header2 4 5 14 3" xfId="25821" xr:uid="{00000000-0005-0000-0000-000080750000}"/>
    <cellStyle name="Header2 4 5 14 4" xfId="35011" xr:uid="{00000000-0005-0000-0000-000081750000}"/>
    <cellStyle name="Header2 4 5 15" xfId="18648" xr:uid="{00000000-0005-0000-0000-000082750000}"/>
    <cellStyle name="Header2 4 5 15 2" xfId="30465" xr:uid="{00000000-0005-0000-0000-000083750000}"/>
    <cellStyle name="Header2 4 5 15 2 2" xfId="40464" xr:uid="{00000000-0005-0000-0000-000084750000}"/>
    <cellStyle name="Header2 4 5 15 3" xfId="26123" xr:uid="{00000000-0005-0000-0000-000085750000}"/>
    <cellStyle name="Header2 4 5 15 4" xfId="35313" xr:uid="{00000000-0005-0000-0000-000086750000}"/>
    <cellStyle name="Header2 4 5 16" xfId="18285" xr:uid="{00000000-0005-0000-0000-000087750000}"/>
    <cellStyle name="Header2 4 5 16 2" xfId="30102" xr:uid="{00000000-0005-0000-0000-000088750000}"/>
    <cellStyle name="Header2 4 5 16 2 2" xfId="40101" xr:uid="{00000000-0005-0000-0000-000089750000}"/>
    <cellStyle name="Header2 4 5 16 3" xfId="34950" xr:uid="{00000000-0005-0000-0000-00008A750000}"/>
    <cellStyle name="Header2 4 5 17" xfId="23138" xr:uid="{00000000-0005-0000-0000-00008B750000}"/>
    <cellStyle name="Header2 4 5 17 2" xfId="21263" xr:uid="{00000000-0005-0000-0000-00008C750000}"/>
    <cellStyle name="Header2 4 5 18" xfId="22532" xr:uid="{00000000-0005-0000-0000-00008D750000}"/>
    <cellStyle name="Header2 4 5 2" xfId="7965" xr:uid="{00000000-0005-0000-0000-00008E750000}"/>
    <cellStyle name="Header2 4 5 2 10" xfId="17287" xr:uid="{00000000-0005-0000-0000-00008F750000}"/>
    <cellStyle name="Header2 4 5 2 10 2" xfId="29104" xr:uid="{00000000-0005-0000-0000-000090750000}"/>
    <cellStyle name="Header2 4 5 2 10 2 2" xfId="39103" xr:uid="{00000000-0005-0000-0000-000091750000}"/>
    <cellStyle name="Header2 4 5 2 10 3" xfId="24862" xr:uid="{00000000-0005-0000-0000-000092750000}"/>
    <cellStyle name="Header2 4 5 2 10 4" xfId="33952" xr:uid="{00000000-0005-0000-0000-000093750000}"/>
    <cellStyle name="Header2 4 5 2 11" xfId="17590" xr:uid="{00000000-0005-0000-0000-000094750000}"/>
    <cellStyle name="Header2 4 5 2 11 2" xfId="29407" xr:uid="{00000000-0005-0000-0000-000095750000}"/>
    <cellStyle name="Header2 4 5 2 11 2 2" xfId="39406" xr:uid="{00000000-0005-0000-0000-000096750000}"/>
    <cellStyle name="Header2 4 5 2 11 3" xfId="25165" xr:uid="{00000000-0005-0000-0000-000097750000}"/>
    <cellStyle name="Header2 4 5 2 11 4" xfId="34255" xr:uid="{00000000-0005-0000-0000-000098750000}"/>
    <cellStyle name="Header2 4 5 2 12" xfId="18345" xr:uid="{00000000-0005-0000-0000-000099750000}"/>
    <cellStyle name="Header2 4 5 2 12 2" xfId="30162" xr:uid="{00000000-0005-0000-0000-00009A750000}"/>
    <cellStyle name="Header2 4 5 2 12 2 2" xfId="40161" xr:uid="{00000000-0005-0000-0000-00009B750000}"/>
    <cellStyle name="Header2 4 5 2 12 3" xfId="25820" xr:uid="{00000000-0005-0000-0000-00009C750000}"/>
    <cellStyle name="Header2 4 5 2 12 4" xfId="35010" xr:uid="{00000000-0005-0000-0000-00009D750000}"/>
    <cellStyle name="Header2 4 5 2 13" xfId="18647" xr:uid="{00000000-0005-0000-0000-00009E750000}"/>
    <cellStyle name="Header2 4 5 2 13 2" xfId="30464" xr:uid="{00000000-0005-0000-0000-00009F750000}"/>
    <cellStyle name="Header2 4 5 2 13 2 2" xfId="40463" xr:uid="{00000000-0005-0000-0000-0000A0750000}"/>
    <cellStyle name="Header2 4 5 2 13 3" xfId="26122" xr:uid="{00000000-0005-0000-0000-0000A1750000}"/>
    <cellStyle name="Header2 4 5 2 13 4" xfId="35312" xr:uid="{00000000-0005-0000-0000-0000A2750000}"/>
    <cellStyle name="Header2 4 5 2 14" xfId="18286" xr:uid="{00000000-0005-0000-0000-0000A3750000}"/>
    <cellStyle name="Header2 4 5 2 14 2" xfId="30103" xr:uid="{00000000-0005-0000-0000-0000A4750000}"/>
    <cellStyle name="Header2 4 5 2 14 2 2" xfId="40102" xr:uid="{00000000-0005-0000-0000-0000A5750000}"/>
    <cellStyle name="Header2 4 5 2 14 3" xfId="34951" xr:uid="{00000000-0005-0000-0000-0000A6750000}"/>
    <cellStyle name="Header2 4 5 2 15" xfId="23137" xr:uid="{00000000-0005-0000-0000-0000A7750000}"/>
    <cellStyle name="Header2 4 5 2 15 2" xfId="22020" xr:uid="{00000000-0005-0000-0000-0000A8750000}"/>
    <cellStyle name="Header2 4 5 2 16" xfId="22531" xr:uid="{00000000-0005-0000-0000-0000A9750000}"/>
    <cellStyle name="Header2 4 5 2 2" xfId="7966" xr:uid="{00000000-0005-0000-0000-0000AA750000}"/>
    <cellStyle name="Header2 4 5 2 2 10" xfId="18646" xr:uid="{00000000-0005-0000-0000-0000AB750000}"/>
    <cellStyle name="Header2 4 5 2 2 10 2" xfId="30463" xr:uid="{00000000-0005-0000-0000-0000AC750000}"/>
    <cellStyle name="Header2 4 5 2 2 10 2 2" xfId="40462" xr:uid="{00000000-0005-0000-0000-0000AD750000}"/>
    <cellStyle name="Header2 4 5 2 2 10 3" xfId="26121" xr:uid="{00000000-0005-0000-0000-0000AE750000}"/>
    <cellStyle name="Header2 4 5 2 2 10 4" xfId="35311" xr:uid="{00000000-0005-0000-0000-0000AF750000}"/>
    <cellStyle name="Header2 4 5 2 2 11" xfId="20173" xr:uid="{00000000-0005-0000-0000-0000B0750000}"/>
    <cellStyle name="Header2 4 5 2 2 11 2" xfId="31990" xr:uid="{00000000-0005-0000-0000-0000B1750000}"/>
    <cellStyle name="Header2 4 5 2 2 11 2 2" xfId="41989" xr:uid="{00000000-0005-0000-0000-0000B2750000}"/>
    <cellStyle name="Header2 4 5 2 2 11 3" xfId="36838" xr:uid="{00000000-0005-0000-0000-0000B3750000}"/>
    <cellStyle name="Header2 4 5 2 2 12" xfId="23136" xr:uid="{00000000-0005-0000-0000-0000B4750000}"/>
    <cellStyle name="Header2 4 5 2 2 12 2" xfId="22021" xr:uid="{00000000-0005-0000-0000-0000B5750000}"/>
    <cellStyle name="Header2 4 5 2 2 13" xfId="22530" xr:uid="{00000000-0005-0000-0000-0000B6750000}"/>
    <cellStyle name="Header2 4 5 2 2 2" xfId="15773" xr:uid="{00000000-0005-0000-0000-0000B7750000}"/>
    <cellStyle name="Header2 4 5 2 2 2 2" xfId="19020" xr:uid="{00000000-0005-0000-0000-0000B8750000}"/>
    <cellStyle name="Header2 4 5 2 2 2 2 2" xfId="30837" xr:uid="{00000000-0005-0000-0000-0000B9750000}"/>
    <cellStyle name="Header2 4 5 2 2 2 2 2 2" xfId="40836" xr:uid="{00000000-0005-0000-0000-0000BA750000}"/>
    <cellStyle name="Header2 4 5 2 2 2 2 3" xfId="26495" xr:uid="{00000000-0005-0000-0000-0000BB750000}"/>
    <cellStyle name="Header2 4 5 2 2 2 2 4" xfId="35685" xr:uid="{00000000-0005-0000-0000-0000BC750000}"/>
    <cellStyle name="Header2 4 5 2 2 2 3" xfId="19626" xr:uid="{00000000-0005-0000-0000-0000BD750000}"/>
    <cellStyle name="Header2 4 5 2 2 2 3 2" xfId="31443" xr:uid="{00000000-0005-0000-0000-0000BE750000}"/>
    <cellStyle name="Header2 4 5 2 2 2 3 2 2" xfId="41442" xr:uid="{00000000-0005-0000-0000-0000BF750000}"/>
    <cellStyle name="Header2 4 5 2 2 2 3 3" xfId="27101" xr:uid="{00000000-0005-0000-0000-0000C0750000}"/>
    <cellStyle name="Header2 4 5 2 2 2 3 4" xfId="36291" xr:uid="{00000000-0005-0000-0000-0000C1750000}"/>
    <cellStyle name="Header2 4 5 2 2 2 4" xfId="17720" xr:uid="{00000000-0005-0000-0000-0000C2750000}"/>
    <cellStyle name="Header2 4 5 2 2 2 4 2" xfId="29537" xr:uid="{00000000-0005-0000-0000-0000C3750000}"/>
    <cellStyle name="Header2 4 5 2 2 2 4 2 2" xfId="39536" xr:uid="{00000000-0005-0000-0000-0000C4750000}"/>
    <cellStyle name="Header2 4 5 2 2 2 4 3" xfId="25295" xr:uid="{00000000-0005-0000-0000-0000C5750000}"/>
    <cellStyle name="Header2 4 5 2 2 2 4 4" xfId="34385" xr:uid="{00000000-0005-0000-0000-0000C6750000}"/>
    <cellStyle name="Header2 4 5 2 2 2 5" xfId="20435" xr:uid="{00000000-0005-0000-0000-0000C7750000}"/>
    <cellStyle name="Header2 4 5 2 2 2 5 2" xfId="32252" xr:uid="{00000000-0005-0000-0000-0000C8750000}"/>
    <cellStyle name="Header2 4 5 2 2 2 5 2 2" xfId="42251" xr:uid="{00000000-0005-0000-0000-0000C9750000}"/>
    <cellStyle name="Header2 4 5 2 2 2 5 3" xfId="37100" xr:uid="{00000000-0005-0000-0000-0000CA750000}"/>
    <cellStyle name="Header2 4 5 2 2 2 6" xfId="23651" xr:uid="{00000000-0005-0000-0000-0000CB750000}"/>
    <cellStyle name="Header2 4 5 2 2 2 6 2" xfId="21783" xr:uid="{00000000-0005-0000-0000-0000CC750000}"/>
    <cellStyle name="Header2 4 5 2 2 2 7" xfId="22947" xr:uid="{00000000-0005-0000-0000-0000CD750000}"/>
    <cellStyle name="Header2 4 5 2 2 2 7 2" xfId="22137" xr:uid="{00000000-0005-0000-0000-0000CE750000}"/>
    <cellStyle name="Header2 4 5 2 2 2 8" xfId="21705" xr:uid="{00000000-0005-0000-0000-0000CF750000}"/>
    <cellStyle name="Header2 4 5 2 2 3" xfId="16354" xr:uid="{00000000-0005-0000-0000-0000D0750000}"/>
    <cellStyle name="Header2 4 5 2 2 3 2" xfId="19322" xr:uid="{00000000-0005-0000-0000-0000D1750000}"/>
    <cellStyle name="Header2 4 5 2 2 3 2 2" xfId="31139" xr:uid="{00000000-0005-0000-0000-0000D2750000}"/>
    <cellStyle name="Header2 4 5 2 2 3 2 2 2" xfId="41138" xr:uid="{00000000-0005-0000-0000-0000D3750000}"/>
    <cellStyle name="Header2 4 5 2 2 3 2 3" xfId="26797" xr:uid="{00000000-0005-0000-0000-0000D4750000}"/>
    <cellStyle name="Header2 4 5 2 2 3 2 4" xfId="35987" xr:uid="{00000000-0005-0000-0000-0000D5750000}"/>
    <cellStyle name="Header2 4 5 2 2 3 3" xfId="19928" xr:uid="{00000000-0005-0000-0000-0000D6750000}"/>
    <cellStyle name="Header2 4 5 2 2 3 3 2" xfId="31745" xr:uid="{00000000-0005-0000-0000-0000D7750000}"/>
    <cellStyle name="Header2 4 5 2 2 3 3 2 2" xfId="41744" xr:uid="{00000000-0005-0000-0000-0000D8750000}"/>
    <cellStyle name="Header2 4 5 2 2 3 3 3" xfId="27403" xr:uid="{00000000-0005-0000-0000-0000D9750000}"/>
    <cellStyle name="Header2 4 5 2 2 3 3 4" xfId="36593" xr:uid="{00000000-0005-0000-0000-0000DA750000}"/>
    <cellStyle name="Header2 4 5 2 2 3 4" xfId="17798" xr:uid="{00000000-0005-0000-0000-0000DB750000}"/>
    <cellStyle name="Header2 4 5 2 2 3 4 2" xfId="29615" xr:uid="{00000000-0005-0000-0000-0000DC750000}"/>
    <cellStyle name="Header2 4 5 2 2 3 4 2 2" xfId="39614" xr:uid="{00000000-0005-0000-0000-0000DD750000}"/>
    <cellStyle name="Header2 4 5 2 2 3 4 3" xfId="25373" xr:uid="{00000000-0005-0000-0000-0000DE750000}"/>
    <cellStyle name="Header2 4 5 2 2 3 4 4" xfId="34463" xr:uid="{00000000-0005-0000-0000-0000DF750000}"/>
    <cellStyle name="Header2 4 5 2 2 3 5" xfId="20737" xr:uid="{00000000-0005-0000-0000-0000E0750000}"/>
    <cellStyle name="Header2 4 5 2 2 3 5 2" xfId="32554" xr:uid="{00000000-0005-0000-0000-0000E1750000}"/>
    <cellStyle name="Header2 4 5 2 2 3 5 2 2" xfId="42553" xr:uid="{00000000-0005-0000-0000-0000E2750000}"/>
    <cellStyle name="Header2 4 5 2 2 3 5 3" xfId="37402" xr:uid="{00000000-0005-0000-0000-0000E3750000}"/>
    <cellStyle name="Header2 4 5 2 2 3 6" xfId="28171" xr:uid="{00000000-0005-0000-0000-0000E4750000}"/>
    <cellStyle name="Header2 4 5 2 2 3 6 2" xfId="38170" xr:uid="{00000000-0005-0000-0000-0000E5750000}"/>
    <cellStyle name="Header2 4 5 2 2 3 7" xfId="22299" xr:uid="{00000000-0005-0000-0000-0000E6750000}"/>
    <cellStyle name="Header2 4 5 2 2 4" xfId="16053" xr:uid="{00000000-0005-0000-0000-0000E7750000}"/>
    <cellStyle name="Header2 4 5 2 2 4 2" xfId="27870" xr:uid="{00000000-0005-0000-0000-0000E8750000}"/>
    <cellStyle name="Header2 4 5 2 2 4 2 2" xfId="37869" xr:uid="{00000000-0005-0000-0000-0000E9750000}"/>
    <cellStyle name="Header2 4 5 2 2 4 3" xfId="23931" xr:uid="{00000000-0005-0000-0000-0000EA750000}"/>
    <cellStyle name="Header2 4 5 2 2 4 4" xfId="33021" xr:uid="{00000000-0005-0000-0000-0000EB750000}"/>
    <cellStyle name="Header2 4 5 2 2 5" xfId="16496" xr:uid="{00000000-0005-0000-0000-0000EC750000}"/>
    <cellStyle name="Header2 4 5 2 2 5 2" xfId="28313" xr:uid="{00000000-0005-0000-0000-0000ED750000}"/>
    <cellStyle name="Header2 4 5 2 2 5 2 2" xfId="38312" xr:uid="{00000000-0005-0000-0000-0000EE750000}"/>
    <cellStyle name="Header2 4 5 2 2 5 3" xfId="24071" xr:uid="{00000000-0005-0000-0000-0000EF750000}"/>
    <cellStyle name="Header2 4 5 2 2 5 4" xfId="33161" xr:uid="{00000000-0005-0000-0000-0000F0750000}"/>
    <cellStyle name="Header2 4 5 2 2 6" xfId="16798" xr:uid="{00000000-0005-0000-0000-0000F1750000}"/>
    <cellStyle name="Header2 4 5 2 2 6 2" xfId="28615" xr:uid="{00000000-0005-0000-0000-0000F2750000}"/>
    <cellStyle name="Header2 4 5 2 2 6 2 2" xfId="38614" xr:uid="{00000000-0005-0000-0000-0000F3750000}"/>
    <cellStyle name="Header2 4 5 2 2 6 3" xfId="24373" xr:uid="{00000000-0005-0000-0000-0000F4750000}"/>
    <cellStyle name="Header2 4 5 2 2 6 4" xfId="33463" xr:uid="{00000000-0005-0000-0000-0000F5750000}"/>
    <cellStyle name="Header2 4 5 2 2 7" xfId="17288" xr:uid="{00000000-0005-0000-0000-0000F6750000}"/>
    <cellStyle name="Header2 4 5 2 2 7 2" xfId="29105" xr:uid="{00000000-0005-0000-0000-0000F7750000}"/>
    <cellStyle name="Header2 4 5 2 2 7 2 2" xfId="39104" xr:uid="{00000000-0005-0000-0000-0000F8750000}"/>
    <cellStyle name="Header2 4 5 2 2 7 3" xfId="24863" xr:uid="{00000000-0005-0000-0000-0000F9750000}"/>
    <cellStyle name="Header2 4 5 2 2 7 4" xfId="33953" xr:uid="{00000000-0005-0000-0000-0000FA750000}"/>
    <cellStyle name="Header2 4 5 2 2 8" xfId="17591" xr:uid="{00000000-0005-0000-0000-0000FB750000}"/>
    <cellStyle name="Header2 4 5 2 2 8 2" xfId="29408" xr:uid="{00000000-0005-0000-0000-0000FC750000}"/>
    <cellStyle name="Header2 4 5 2 2 8 2 2" xfId="39407" xr:uid="{00000000-0005-0000-0000-0000FD750000}"/>
    <cellStyle name="Header2 4 5 2 2 8 3" xfId="25166" xr:uid="{00000000-0005-0000-0000-0000FE750000}"/>
    <cellStyle name="Header2 4 5 2 2 8 4" xfId="34256" xr:uid="{00000000-0005-0000-0000-0000FF750000}"/>
    <cellStyle name="Header2 4 5 2 2 9" xfId="18344" xr:uid="{00000000-0005-0000-0000-000000760000}"/>
    <cellStyle name="Header2 4 5 2 2 9 2" xfId="30161" xr:uid="{00000000-0005-0000-0000-000001760000}"/>
    <cellStyle name="Header2 4 5 2 2 9 2 2" xfId="40160" xr:uid="{00000000-0005-0000-0000-000002760000}"/>
    <cellStyle name="Header2 4 5 2 2 9 3" xfId="25819" xr:uid="{00000000-0005-0000-0000-000003760000}"/>
    <cellStyle name="Header2 4 5 2 2 9 4" xfId="35009" xr:uid="{00000000-0005-0000-0000-000004760000}"/>
    <cellStyle name="Header2 4 5 2 3" xfId="7967" xr:uid="{00000000-0005-0000-0000-000005760000}"/>
    <cellStyle name="Header2 4 5 2 3 10" xfId="18645" xr:uid="{00000000-0005-0000-0000-000006760000}"/>
    <cellStyle name="Header2 4 5 2 3 10 2" xfId="30462" xr:uid="{00000000-0005-0000-0000-000007760000}"/>
    <cellStyle name="Header2 4 5 2 3 10 2 2" xfId="40461" xr:uid="{00000000-0005-0000-0000-000008760000}"/>
    <cellStyle name="Header2 4 5 2 3 10 3" xfId="26120" xr:uid="{00000000-0005-0000-0000-000009760000}"/>
    <cellStyle name="Header2 4 5 2 3 10 4" xfId="35310" xr:uid="{00000000-0005-0000-0000-00000A760000}"/>
    <cellStyle name="Header2 4 5 2 3 11" xfId="20274" xr:uid="{00000000-0005-0000-0000-00000B760000}"/>
    <cellStyle name="Header2 4 5 2 3 11 2" xfId="32091" xr:uid="{00000000-0005-0000-0000-00000C760000}"/>
    <cellStyle name="Header2 4 5 2 3 11 2 2" xfId="42090" xr:uid="{00000000-0005-0000-0000-00000D760000}"/>
    <cellStyle name="Header2 4 5 2 3 11 3" xfId="36939" xr:uid="{00000000-0005-0000-0000-00000E760000}"/>
    <cellStyle name="Header2 4 5 2 3 12" xfId="23135" xr:uid="{00000000-0005-0000-0000-00000F760000}"/>
    <cellStyle name="Header2 4 5 2 3 12 2" xfId="22022" xr:uid="{00000000-0005-0000-0000-000010760000}"/>
    <cellStyle name="Header2 4 5 2 3 13" xfId="22529" xr:uid="{00000000-0005-0000-0000-000011760000}"/>
    <cellStyle name="Header2 4 5 2 3 2" xfId="15774" xr:uid="{00000000-0005-0000-0000-000012760000}"/>
    <cellStyle name="Header2 4 5 2 3 2 2" xfId="19019" xr:uid="{00000000-0005-0000-0000-000013760000}"/>
    <cellStyle name="Header2 4 5 2 3 2 2 2" xfId="30836" xr:uid="{00000000-0005-0000-0000-000014760000}"/>
    <cellStyle name="Header2 4 5 2 3 2 2 2 2" xfId="40835" xr:uid="{00000000-0005-0000-0000-000015760000}"/>
    <cellStyle name="Header2 4 5 2 3 2 2 3" xfId="26494" xr:uid="{00000000-0005-0000-0000-000016760000}"/>
    <cellStyle name="Header2 4 5 2 3 2 2 4" xfId="35684" xr:uid="{00000000-0005-0000-0000-000017760000}"/>
    <cellStyle name="Header2 4 5 2 3 2 3" xfId="19625" xr:uid="{00000000-0005-0000-0000-000018760000}"/>
    <cellStyle name="Header2 4 5 2 3 2 3 2" xfId="31442" xr:uid="{00000000-0005-0000-0000-000019760000}"/>
    <cellStyle name="Header2 4 5 2 3 2 3 2 2" xfId="41441" xr:uid="{00000000-0005-0000-0000-00001A760000}"/>
    <cellStyle name="Header2 4 5 2 3 2 3 3" xfId="27100" xr:uid="{00000000-0005-0000-0000-00001B760000}"/>
    <cellStyle name="Header2 4 5 2 3 2 3 4" xfId="36290" xr:uid="{00000000-0005-0000-0000-00001C760000}"/>
    <cellStyle name="Header2 4 5 2 3 2 4" xfId="18173" xr:uid="{00000000-0005-0000-0000-00001D760000}"/>
    <cellStyle name="Header2 4 5 2 3 2 4 2" xfId="29990" xr:uid="{00000000-0005-0000-0000-00001E760000}"/>
    <cellStyle name="Header2 4 5 2 3 2 4 2 2" xfId="39989" xr:uid="{00000000-0005-0000-0000-00001F760000}"/>
    <cellStyle name="Header2 4 5 2 3 2 4 3" xfId="25748" xr:uid="{00000000-0005-0000-0000-000020760000}"/>
    <cellStyle name="Header2 4 5 2 3 2 4 4" xfId="34838" xr:uid="{00000000-0005-0000-0000-000021760000}"/>
    <cellStyle name="Header2 4 5 2 3 2 5" xfId="20434" xr:uid="{00000000-0005-0000-0000-000022760000}"/>
    <cellStyle name="Header2 4 5 2 3 2 5 2" xfId="32251" xr:uid="{00000000-0005-0000-0000-000023760000}"/>
    <cellStyle name="Header2 4 5 2 3 2 5 2 2" xfId="42250" xr:uid="{00000000-0005-0000-0000-000024760000}"/>
    <cellStyle name="Header2 4 5 2 3 2 5 3" xfId="37099" xr:uid="{00000000-0005-0000-0000-000025760000}"/>
    <cellStyle name="Header2 4 5 2 3 2 6" xfId="23652" xr:uid="{00000000-0005-0000-0000-000026760000}"/>
    <cellStyle name="Header2 4 5 2 3 2 6 2" xfId="21782" xr:uid="{00000000-0005-0000-0000-000027760000}"/>
    <cellStyle name="Header2 4 5 2 3 2 7" xfId="22946" xr:uid="{00000000-0005-0000-0000-000028760000}"/>
    <cellStyle name="Header2 4 5 2 3 2 7 2" xfId="21337" xr:uid="{00000000-0005-0000-0000-000029760000}"/>
    <cellStyle name="Header2 4 5 2 3 2 8" xfId="22462" xr:uid="{00000000-0005-0000-0000-00002A760000}"/>
    <cellStyle name="Header2 4 5 2 3 3" xfId="16355" xr:uid="{00000000-0005-0000-0000-00002B760000}"/>
    <cellStyle name="Header2 4 5 2 3 3 2" xfId="19321" xr:uid="{00000000-0005-0000-0000-00002C760000}"/>
    <cellStyle name="Header2 4 5 2 3 3 2 2" xfId="31138" xr:uid="{00000000-0005-0000-0000-00002D760000}"/>
    <cellStyle name="Header2 4 5 2 3 3 2 2 2" xfId="41137" xr:uid="{00000000-0005-0000-0000-00002E760000}"/>
    <cellStyle name="Header2 4 5 2 3 3 2 3" xfId="26796" xr:uid="{00000000-0005-0000-0000-00002F760000}"/>
    <cellStyle name="Header2 4 5 2 3 3 2 4" xfId="35986" xr:uid="{00000000-0005-0000-0000-000030760000}"/>
    <cellStyle name="Header2 4 5 2 3 3 3" xfId="19927" xr:uid="{00000000-0005-0000-0000-000031760000}"/>
    <cellStyle name="Header2 4 5 2 3 3 3 2" xfId="31744" xr:uid="{00000000-0005-0000-0000-000032760000}"/>
    <cellStyle name="Header2 4 5 2 3 3 3 2 2" xfId="41743" xr:uid="{00000000-0005-0000-0000-000033760000}"/>
    <cellStyle name="Header2 4 5 2 3 3 3 3" xfId="27402" xr:uid="{00000000-0005-0000-0000-000034760000}"/>
    <cellStyle name="Header2 4 5 2 3 3 3 4" xfId="36592" xr:uid="{00000000-0005-0000-0000-000035760000}"/>
    <cellStyle name="Header2 4 5 2 3 3 4" xfId="18117" xr:uid="{00000000-0005-0000-0000-000036760000}"/>
    <cellStyle name="Header2 4 5 2 3 3 4 2" xfId="29934" xr:uid="{00000000-0005-0000-0000-000037760000}"/>
    <cellStyle name="Header2 4 5 2 3 3 4 2 2" xfId="39933" xr:uid="{00000000-0005-0000-0000-000038760000}"/>
    <cellStyle name="Header2 4 5 2 3 3 4 3" xfId="25692" xr:uid="{00000000-0005-0000-0000-000039760000}"/>
    <cellStyle name="Header2 4 5 2 3 3 4 4" xfId="34782" xr:uid="{00000000-0005-0000-0000-00003A760000}"/>
    <cellStyle name="Header2 4 5 2 3 3 5" xfId="20736" xr:uid="{00000000-0005-0000-0000-00003B760000}"/>
    <cellStyle name="Header2 4 5 2 3 3 5 2" xfId="32553" xr:uid="{00000000-0005-0000-0000-00003C760000}"/>
    <cellStyle name="Header2 4 5 2 3 3 5 2 2" xfId="42552" xr:uid="{00000000-0005-0000-0000-00003D760000}"/>
    <cellStyle name="Header2 4 5 2 3 3 5 3" xfId="37401" xr:uid="{00000000-0005-0000-0000-00003E760000}"/>
    <cellStyle name="Header2 4 5 2 3 3 6" xfId="28172" xr:uid="{00000000-0005-0000-0000-00003F760000}"/>
    <cellStyle name="Header2 4 5 2 3 3 6 2" xfId="38171" xr:uid="{00000000-0005-0000-0000-000040760000}"/>
    <cellStyle name="Header2 4 5 2 3 3 7" xfId="22300" xr:uid="{00000000-0005-0000-0000-000041760000}"/>
    <cellStyle name="Header2 4 5 2 3 4" xfId="16054" xr:uid="{00000000-0005-0000-0000-000042760000}"/>
    <cellStyle name="Header2 4 5 2 3 4 2" xfId="27871" xr:uid="{00000000-0005-0000-0000-000043760000}"/>
    <cellStyle name="Header2 4 5 2 3 4 2 2" xfId="37870" xr:uid="{00000000-0005-0000-0000-000044760000}"/>
    <cellStyle name="Header2 4 5 2 3 4 3" xfId="23932" xr:uid="{00000000-0005-0000-0000-000045760000}"/>
    <cellStyle name="Header2 4 5 2 3 4 4" xfId="33022" xr:uid="{00000000-0005-0000-0000-000046760000}"/>
    <cellStyle name="Header2 4 5 2 3 5" xfId="16495" xr:uid="{00000000-0005-0000-0000-000047760000}"/>
    <cellStyle name="Header2 4 5 2 3 5 2" xfId="28312" xr:uid="{00000000-0005-0000-0000-000048760000}"/>
    <cellStyle name="Header2 4 5 2 3 5 2 2" xfId="38311" xr:uid="{00000000-0005-0000-0000-000049760000}"/>
    <cellStyle name="Header2 4 5 2 3 5 3" xfId="24070" xr:uid="{00000000-0005-0000-0000-00004A760000}"/>
    <cellStyle name="Header2 4 5 2 3 5 4" xfId="33160" xr:uid="{00000000-0005-0000-0000-00004B760000}"/>
    <cellStyle name="Header2 4 5 2 3 6" xfId="16797" xr:uid="{00000000-0005-0000-0000-00004C760000}"/>
    <cellStyle name="Header2 4 5 2 3 6 2" xfId="28614" xr:uid="{00000000-0005-0000-0000-00004D760000}"/>
    <cellStyle name="Header2 4 5 2 3 6 2 2" xfId="38613" xr:uid="{00000000-0005-0000-0000-00004E760000}"/>
    <cellStyle name="Header2 4 5 2 3 6 3" xfId="24372" xr:uid="{00000000-0005-0000-0000-00004F760000}"/>
    <cellStyle name="Header2 4 5 2 3 6 4" xfId="33462" xr:uid="{00000000-0005-0000-0000-000050760000}"/>
    <cellStyle name="Header2 4 5 2 3 7" xfId="17289" xr:uid="{00000000-0005-0000-0000-000051760000}"/>
    <cellStyle name="Header2 4 5 2 3 7 2" xfId="29106" xr:uid="{00000000-0005-0000-0000-000052760000}"/>
    <cellStyle name="Header2 4 5 2 3 7 2 2" xfId="39105" xr:uid="{00000000-0005-0000-0000-000053760000}"/>
    <cellStyle name="Header2 4 5 2 3 7 3" xfId="24864" xr:uid="{00000000-0005-0000-0000-000054760000}"/>
    <cellStyle name="Header2 4 5 2 3 7 4" xfId="33954" xr:uid="{00000000-0005-0000-0000-000055760000}"/>
    <cellStyle name="Header2 4 5 2 3 8" xfId="17592" xr:uid="{00000000-0005-0000-0000-000056760000}"/>
    <cellStyle name="Header2 4 5 2 3 8 2" xfId="29409" xr:uid="{00000000-0005-0000-0000-000057760000}"/>
    <cellStyle name="Header2 4 5 2 3 8 2 2" xfId="39408" xr:uid="{00000000-0005-0000-0000-000058760000}"/>
    <cellStyle name="Header2 4 5 2 3 8 3" xfId="25167" xr:uid="{00000000-0005-0000-0000-000059760000}"/>
    <cellStyle name="Header2 4 5 2 3 8 4" xfId="34257" xr:uid="{00000000-0005-0000-0000-00005A760000}"/>
    <cellStyle name="Header2 4 5 2 3 9" xfId="18343" xr:uid="{00000000-0005-0000-0000-00005B760000}"/>
    <cellStyle name="Header2 4 5 2 3 9 2" xfId="30160" xr:uid="{00000000-0005-0000-0000-00005C760000}"/>
    <cellStyle name="Header2 4 5 2 3 9 2 2" xfId="40159" xr:uid="{00000000-0005-0000-0000-00005D760000}"/>
    <cellStyle name="Header2 4 5 2 3 9 3" xfId="25818" xr:uid="{00000000-0005-0000-0000-00005E760000}"/>
    <cellStyle name="Header2 4 5 2 3 9 4" xfId="35008" xr:uid="{00000000-0005-0000-0000-00005F760000}"/>
    <cellStyle name="Header2 4 5 2 4" xfId="7968" xr:uid="{00000000-0005-0000-0000-000060760000}"/>
    <cellStyle name="Header2 4 5 2 4 10" xfId="18644" xr:uid="{00000000-0005-0000-0000-000061760000}"/>
    <cellStyle name="Header2 4 5 2 4 10 2" xfId="30461" xr:uid="{00000000-0005-0000-0000-000062760000}"/>
    <cellStyle name="Header2 4 5 2 4 10 2 2" xfId="40460" xr:uid="{00000000-0005-0000-0000-000063760000}"/>
    <cellStyle name="Header2 4 5 2 4 10 3" xfId="26119" xr:uid="{00000000-0005-0000-0000-000064760000}"/>
    <cellStyle name="Header2 4 5 2 4 10 4" xfId="35309" xr:uid="{00000000-0005-0000-0000-000065760000}"/>
    <cellStyle name="Header2 4 5 2 4 11" xfId="18287" xr:uid="{00000000-0005-0000-0000-000066760000}"/>
    <cellStyle name="Header2 4 5 2 4 11 2" xfId="30104" xr:uid="{00000000-0005-0000-0000-000067760000}"/>
    <cellStyle name="Header2 4 5 2 4 11 2 2" xfId="40103" xr:uid="{00000000-0005-0000-0000-000068760000}"/>
    <cellStyle name="Header2 4 5 2 4 11 3" xfId="34952" xr:uid="{00000000-0005-0000-0000-000069760000}"/>
    <cellStyle name="Header2 4 5 2 4 12" xfId="23134" xr:uid="{00000000-0005-0000-0000-00006A760000}"/>
    <cellStyle name="Header2 4 5 2 4 12 2" xfId="22023" xr:uid="{00000000-0005-0000-0000-00006B760000}"/>
    <cellStyle name="Header2 4 5 2 4 13" xfId="22528" xr:uid="{00000000-0005-0000-0000-00006C760000}"/>
    <cellStyle name="Header2 4 5 2 4 2" xfId="15775" xr:uid="{00000000-0005-0000-0000-00006D760000}"/>
    <cellStyle name="Header2 4 5 2 4 2 2" xfId="19018" xr:uid="{00000000-0005-0000-0000-00006E760000}"/>
    <cellStyle name="Header2 4 5 2 4 2 2 2" xfId="30835" xr:uid="{00000000-0005-0000-0000-00006F760000}"/>
    <cellStyle name="Header2 4 5 2 4 2 2 2 2" xfId="40834" xr:uid="{00000000-0005-0000-0000-000070760000}"/>
    <cellStyle name="Header2 4 5 2 4 2 2 3" xfId="26493" xr:uid="{00000000-0005-0000-0000-000071760000}"/>
    <cellStyle name="Header2 4 5 2 4 2 2 4" xfId="35683" xr:uid="{00000000-0005-0000-0000-000072760000}"/>
    <cellStyle name="Header2 4 5 2 4 2 3" xfId="19624" xr:uid="{00000000-0005-0000-0000-000073760000}"/>
    <cellStyle name="Header2 4 5 2 4 2 3 2" xfId="31441" xr:uid="{00000000-0005-0000-0000-000074760000}"/>
    <cellStyle name="Header2 4 5 2 4 2 3 2 2" xfId="41440" xr:uid="{00000000-0005-0000-0000-000075760000}"/>
    <cellStyle name="Header2 4 5 2 4 2 3 3" xfId="27099" xr:uid="{00000000-0005-0000-0000-000076760000}"/>
    <cellStyle name="Header2 4 5 2 4 2 3 4" xfId="36289" xr:uid="{00000000-0005-0000-0000-000077760000}"/>
    <cellStyle name="Header2 4 5 2 4 2 4" xfId="18174" xr:uid="{00000000-0005-0000-0000-000078760000}"/>
    <cellStyle name="Header2 4 5 2 4 2 4 2" xfId="29991" xr:uid="{00000000-0005-0000-0000-000079760000}"/>
    <cellStyle name="Header2 4 5 2 4 2 4 2 2" xfId="39990" xr:uid="{00000000-0005-0000-0000-00007A760000}"/>
    <cellStyle name="Header2 4 5 2 4 2 4 3" xfId="25749" xr:uid="{00000000-0005-0000-0000-00007B760000}"/>
    <cellStyle name="Header2 4 5 2 4 2 4 4" xfId="34839" xr:uid="{00000000-0005-0000-0000-00007C760000}"/>
    <cellStyle name="Header2 4 5 2 4 2 5" xfId="20433" xr:uid="{00000000-0005-0000-0000-00007D760000}"/>
    <cellStyle name="Header2 4 5 2 4 2 5 2" xfId="32250" xr:uid="{00000000-0005-0000-0000-00007E760000}"/>
    <cellStyle name="Header2 4 5 2 4 2 5 2 2" xfId="42249" xr:uid="{00000000-0005-0000-0000-00007F760000}"/>
    <cellStyle name="Header2 4 5 2 4 2 5 3" xfId="37098" xr:uid="{00000000-0005-0000-0000-000080760000}"/>
    <cellStyle name="Header2 4 5 2 4 2 6" xfId="23653" xr:uid="{00000000-0005-0000-0000-000081760000}"/>
    <cellStyle name="Header2 4 5 2 4 2 6 2" xfId="21781" xr:uid="{00000000-0005-0000-0000-000082760000}"/>
    <cellStyle name="Header2 4 5 2 4 2 7" xfId="22945" xr:uid="{00000000-0005-0000-0000-000083760000}"/>
    <cellStyle name="Header2 4 5 2 4 2 7 2" xfId="22138" xr:uid="{00000000-0005-0000-0000-000084760000}"/>
    <cellStyle name="Header2 4 5 2 4 2 8" xfId="22463" xr:uid="{00000000-0005-0000-0000-000085760000}"/>
    <cellStyle name="Header2 4 5 2 4 3" xfId="16356" xr:uid="{00000000-0005-0000-0000-000086760000}"/>
    <cellStyle name="Header2 4 5 2 4 3 2" xfId="19320" xr:uid="{00000000-0005-0000-0000-000087760000}"/>
    <cellStyle name="Header2 4 5 2 4 3 2 2" xfId="31137" xr:uid="{00000000-0005-0000-0000-000088760000}"/>
    <cellStyle name="Header2 4 5 2 4 3 2 2 2" xfId="41136" xr:uid="{00000000-0005-0000-0000-000089760000}"/>
    <cellStyle name="Header2 4 5 2 4 3 2 3" xfId="26795" xr:uid="{00000000-0005-0000-0000-00008A760000}"/>
    <cellStyle name="Header2 4 5 2 4 3 2 4" xfId="35985" xr:uid="{00000000-0005-0000-0000-00008B760000}"/>
    <cellStyle name="Header2 4 5 2 4 3 3" xfId="19926" xr:uid="{00000000-0005-0000-0000-00008C760000}"/>
    <cellStyle name="Header2 4 5 2 4 3 3 2" xfId="31743" xr:uid="{00000000-0005-0000-0000-00008D760000}"/>
    <cellStyle name="Header2 4 5 2 4 3 3 2 2" xfId="41742" xr:uid="{00000000-0005-0000-0000-00008E760000}"/>
    <cellStyle name="Header2 4 5 2 4 3 3 3" xfId="27401" xr:uid="{00000000-0005-0000-0000-00008F760000}"/>
    <cellStyle name="Header2 4 5 2 4 3 3 4" xfId="36591" xr:uid="{00000000-0005-0000-0000-000090760000}"/>
    <cellStyle name="Header2 4 5 2 4 3 4" xfId="17799" xr:uid="{00000000-0005-0000-0000-000091760000}"/>
    <cellStyle name="Header2 4 5 2 4 3 4 2" xfId="29616" xr:uid="{00000000-0005-0000-0000-000092760000}"/>
    <cellStyle name="Header2 4 5 2 4 3 4 2 2" xfId="39615" xr:uid="{00000000-0005-0000-0000-000093760000}"/>
    <cellStyle name="Header2 4 5 2 4 3 4 3" xfId="25374" xr:uid="{00000000-0005-0000-0000-000094760000}"/>
    <cellStyle name="Header2 4 5 2 4 3 4 4" xfId="34464" xr:uid="{00000000-0005-0000-0000-000095760000}"/>
    <cellStyle name="Header2 4 5 2 4 3 5" xfId="20735" xr:uid="{00000000-0005-0000-0000-000096760000}"/>
    <cellStyle name="Header2 4 5 2 4 3 5 2" xfId="32552" xr:uid="{00000000-0005-0000-0000-000097760000}"/>
    <cellStyle name="Header2 4 5 2 4 3 5 2 2" xfId="42551" xr:uid="{00000000-0005-0000-0000-000098760000}"/>
    <cellStyle name="Header2 4 5 2 4 3 5 3" xfId="37400" xr:uid="{00000000-0005-0000-0000-000099760000}"/>
    <cellStyle name="Header2 4 5 2 4 3 6" xfId="28173" xr:uid="{00000000-0005-0000-0000-00009A760000}"/>
    <cellStyle name="Header2 4 5 2 4 3 6 2" xfId="38172" xr:uid="{00000000-0005-0000-0000-00009B760000}"/>
    <cellStyle name="Header2 4 5 2 4 3 7" xfId="22301" xr:uid="{00000000-0005-0000-0000-00009C760000}"/>
    <cellStyle name="Header2 4 5 2 4 4" xfId="16055" xr:uid="{00000000-0005-0000-0000-00009D760000}"/>
    <cellStyle name="Header2 4 5 2 4 4 2" xfId="27872" xr:uid="{00000000-0005-0000-0000-00009E760000}"/>
    <cellStyle name="Header2 4 5 2 4 4 2 2" xfId="37871" xr:uid="{00000000-0005-0000-0000-00009F760000}"/>
    <cellStyle name="Header2 4 5 2 4 4 3" xfId="23933" xr:uid="{00000000-0005-0000-0000-0000A0760000}"/>
    <cellStyle name="Header2 4 5 2 4 4 4" xfId="33023" xr:uid="{00000000-0005-0000-0000-0000A1760000}"/>
    <cellStyle name="Header2 4 5 2 4 5" xfId="16494" xr:uid="{00000000-0005-0000-0000-0000A2760000}"/>
    <cellStyle name="Header2 4 5 2 4 5 2" xfId="28311" xr:uid="{00000000-0005-0000-0000-0000A3760000}"/>
    <cellStyle name="Header2 4 5 2 4 5 2 2" xfId="38310" xr:uid="{00000000-0005-0000-0000-0000A4760000}"/>
    <cellStyle name="Header2 4 5 2 4 5 3" xfId="24069" xr:uid="{00000000-0005-0000-0000-0000A5760000}"/>
    <cellStyle name="Header2 4 5 2 4 5 4" xfId="33159" xr:uid="{00000000-0005-0000-0000-0000A6760000}"/>
    <cellStyle name="Header2 4 5 2 4 6" xfId="16796" xr:uid="{00000000-0005-0000-0000-0000A7760000}"/>
    <cellStyle name="Header2 4 5 2 4 6 2" xfId="28613" xr:uid="{00000000-0005-0000-0000-0000A8760000}"/>
    <cellStyle name="Header2 4 5 2 4 6 2 2" xfId="38612" xr:uid="{00000000-0005-0000-0000-0000A9760000}"/>
    <cellStyle name="Header2 4 5 2 4 6 3" xfId="24371" xr:uid="{00000000-0005-0000-0000-0000AA760000}"/>
    <cellStyle name="Header2 4 5 2 4 6 4" xfId="33461" xr:uid="{00000000-0005-0000-0000-0000AB760000}"/>
    <cellStyle name="Header2 4 5 2 4 7" xfId="17290" xr:uid="{00000000-0005-0000-0000-0000AC760000}"/>
    <cellStyle name="Header2 4 5 2 4 7 2" xfId="29107" xr:uid="{00000000-0005-0000-0000-0000AD760000}"/>
    <cellStyle name="Header2 4 5 2 4 7 2 2" xfId="39106" xr:uid="{00000000-0005-0000-0000-0000AE760000}"/>
    <cellStyle name="Header2 4 5 2 4 7 3" xfId="24865" xr:uid="{00000000-0005-0000-0000-0000AF760000}"/>
    <cellStyle name="Header2 4 5 2 4 7 4" xfId="33955" xr:uid="{00000000-0005-0000-0000-0000B0760000}"/>
    <cellStyle name="Header2 4 5 2 4 8" xfId="17593" xr:uid="{00000000-0005-0000-0000-0000B1760000}"/>
    <cellStyle name="Header2 4 5 2 4 8 2" xfId="29410" xr:uid="{00000000-0005-0000-0000-0000B2760000}"/>
    <cellStyle name="Header2 4 5 2 4 8 2 2" xfId="39409" xr:uid="{00000000-0005-0000-0000-0000B3760000}"/>
    <cellStyle name="Header2 4 5 2 4 8 3" xfId="25168" xr:uid="{00000000-0005-0000-0000-0000B4760000}"/>
    <cellStyle name="Header2 4 5 2 4 8 4" xfId="34258" xr:uid="{00000000-0005-0000-0000-0000B5760000}"/>
    <cellStyle name="Header2 4 5 2 4 9" xfId="18342" xr:uid="{00000000-0005-0000-0000-0000B6760000}"/>
    <cellStyle name="Header2 4 5 2 4 9 2" xfId="30159" xr:uid="{00000000-0005-0000-0000-0000B7760000}"/>
    <cellStyle name="Header2 4 5 2 4 9 2 2" xfId="40158" xr:uid="{00000000-0005-0000-0000-0000B8760000}"/>
    <cellStyle name="Header2 4 5 2 4 9 3" xfId="25817" xr:uid="{00000000-0005-0000-0000-0000B9760000}"/>
    <cellStyle name="Header2 4 5 2 4 9 4" xfId="35007" xr:uid="{00000000-0005-0000-0000-0000BA760000}"/>
    <cellStyle name="Header2 4 5 2 5" xfId="15772" xr:uid="{00000000-0005-0000-0000-0000BB760000}"/>
    <cellStyle name="Header2 4 5 2 5 2" xfId="19021" xr:uid="{00000000-0005-0000-0000-0000BC760000}"/>
    <cellStyle name="Header2 4 5 2 5 2 2" xfId="30838" xr:uid="{00000000-0005-0000-0000-0000BD760000}"/>
    <cellStyle name="Header2 4 5 2 5 2 2 2" xfId="40837" xr:uid="{00000000-0005-0000-0000-0000BE760000}"/>
    <cellStyle name="Header2 4 5 2 5 2 3" xfId="26496" xr:uid="{00000000-0005-0000-0000-0000BF760000}"/>
    <cellStyle name="Header2 4 5 2 5 2 4" xfId="35686" xr:uid="{00000000-0005-0000-0000-0000C0760000}"/>
    <cellStyle name="Header2 4 5 2 5 3" xfId="19627" xr:uid="{00000000-0005-0000-0000-0000C1760000}"/>
    <cellStyle name="Header2 4 5 2 5 3 2" xfId="31444" xr:uid="{00000000-0005-0000-0000-0000C2760000}"/>
    <cellStyle name="Header2 4 5 2 5 3 2 2" xfId="41443" xr:uid="{00000000-0005-0000-0000-0000C3760000}"/>
    <cellStyle name="Header2 4 5 2 5 3 3" xfId="27102" xr:uid="{00000000-0005-0000-0000-0000C4760000}"/>
    <cellStyle name="Header2 4 5 2 5 3 4" xfId="36292" xr:uid="{00000000-0005-0000-0000-0000C5760000}"/>
    <cellStyle name="Header2 4 5 2 5 4" xfId="17831" xr:uid="{00000000-0005-0000-0000-0000C6760000}"/>
    <cellStyle name="Header2 4 5 2 5 4 2" xfId="29648" xr:uid="{00000000-0005-0000-0000-0000C7760000}"/>
    <cellStyle name="Header2 4 5 2 5 4 2 2" xfId="39647" xr:uid="{00000000-0005-0000-0000-0000C8760000}"/>
    <cellStyle name="Header2 4 5 2 5 4 3" xfId="25406" xr:uid="{00000000-0005-0000-0000-0000C9760000}"/>
    <cellStyle name="Header2 4 5 2 5 4 4" xfId="34496" xr:uid="{00000000-0005-0000-0000-0000CA760000}"/>
    <cellStyle name="Header2 4 5 2 5 5" xfId="20436" xr:uid="{00000000-0005-0000-0000-0000CB760000}"/>
    <cellStyle name="Header2 4 5 2 5 5 2" xfId="32253" xr:uid="{00000000-0005-0000-0000-0000CC760000}"/>
    <cellStyle name="Header2 4 5 2 5 5 2 2" xfId="42252" xr:uid="{00000000-0005-0000-0000-0000CD760000}"/>
    <cellStyle name="Header2 4 5 2 5 5 3" xfId="37101" xr:uid="{00000000-0005-0000-0000-0000CE760000}"/>
    <cellStyle name="Header2 4 5 2 5 6" xfId="23650" xr:uid="{00000000-0005-0000-0000-0000CF760000}"/>
    <cellStyle name="Header2 4 5 2 5 6 2" xfId="21784" xr:uid="{00000000-0005-0000-0000-0000D0760000}"/>
    <cellStyle name="Header2 4 5 2 5 7" xfId="22948" xr:uid="{00000000-0005-0000-0000-0000D1760000}"/>
    <cellStyle name="Header2 4 5 2 5 7 2" xfId="21336" xr:uid="{00000000-0005-0000-0000-0000D2760000}"/>
    <cellStyle name="Header2 4 5 2 5 8" xfId="21704" xr:uid="{00000000-0005-0000-0000-0000D3760000}"/>
    <cellStyle name="Header2 4 5 2 6" xfId="16353" xr:uid="{00000000-0005-0000-0000-0000D4760000}"/>
    <cellStyle name="Header2 4 5 2 6 2" xfId="19323" xr:uid="{00000000-0005-0000-0000-0000D5760000}"/>
    <cellStyle name="Header2 4 5 2 6 2 2" xfId="31140" xr:uid="{00000000-0005-0000-0000-0000D6760000}"/>
    <cellStyle name="Header2 4 5 2 6 2 2 2" xfId="41139" xr:uid="{00000000-0005-0000-0000-0000D7760000}"/>
    <cellStyle name="Header2 4 5 2 6 2 3" xfId="26798" xr:uid="{00000000-0005-0000-0000-0000D8760000}"/>
    <cellStyle name="Header2 4 5 2 6 2 4" xfId="35988" xr:uid="{00000000-0005-0000-0000-0000D9760000}"/>
    <cellStyle name="Header2 4 5 2 6 3" xfId="19929" xr:uid="{00000000-0005-0000-0000-0000DA760000}"/>
    <cellStyle name="Header2 4 5 2 6 3 2" xfId="31746" xr:uid="{00000000-0005-0000-0000-0000DB760000}"/>
    <cellStyle name="Header2 4 5 2 6 3 2 2" xfId="41745" xr:uid="{00000000-0005-0000-0000-0000DC760000}"/>
    <cellStyle name="Header2 4 5 2 6 3 3" xfId="27404" xr:uid="{00000000-0005-0000-0000-0000DD760000}"/>
    <cellStyle name="Header2 4 5 2 6 3 4" xfId="36594" xr:uid="{00000000-0005-0000-0000-0000DE760000}"/>
    <cellStyle name="Header2 4 5 2 6 4" xfId="18856" xr:uid="{00000000-0005-0000-0000-0000DF760000}"/>
    <cellStyle name="Header2 4 5 2 6 4 2" xfId="30673" xr:uid="{00000000-0005-0000-0000-0000E0760000}"/>
    <cellStyle name="Header2 4 5 2 6 4 2 2" xfId="40672" xr:uid="{00000000-0005-0000-0000-0000E1760000}"/>
    <cellStyle name="Header2 4 5 2 6 4 3" xfId="26331" xr:uid="{00000000-0005-0000-0000-0000E2760000}"/>
    <cellStyle name="Header2 4 5 2 6 4 4" xfId="35521" xr:uid="{00000000-0005-0000-0000-0000E3760000}"/>
    <cellStyle name="Header2 4 5 2 6 5" xfId="20738" xr:uid="{00000000-0005-0000-0000-0000E4760000}"/>
    <cellStyle name="Header2 4 5 2 6 5 2" xfId="32555" xr:uid="{00000000-0005-0000-0000-0000E5760000}"/>
    <cellStyle name="Header2 4 5 2 6 5 2 2" xfId="42554" xr:uid="{00000000-0005-0000-0000-0000E6760000}"/>
    <cellStyle name="Header2 4 5 2 6 5 3" xfId="37403" xr:uid="{00000000-0005-0000-0000-0000E7760000}"/>
    <cellStyle name="Header2 4 5 2 6 6" xfId="28170" xr:uid="{00000000-0005-0000-0000-0000E8760000}"/>
    <cellStyle name="Header2 4 5 2 6 6 2" xfId="38169" xr:uid="{00000000-0005-0000-0000-0000E9760000}"/>
    <cellStyle name="Header2 4 5 2 6 7" xfId="22298" xr:uid="{00000000-0005-0000-0000-0000EA760000}"/>
    <cellStyle name="Header2 4 5 2 7" xfId="16052" xr:uid="{00000000-0005-0000-0000-0000EB760000}"/>
    <cellStyle name="Header2 4 5 2 7 2" xfId="27869" xr:uid="{00000000-0005-0000-0000-0000EC760000}"/>
    <cellStyle name="Header2 4 5 2 7 2 2" xfId="37868" xr:uid="{00000000-0005-0000-0000-0000ED760000}"/>
    <cellStyle name="Header2 4 5 2 7 3" xfId="23930" xr:uid="{00000000-0005-0000-0000-0000EE760000}"/>
    <cellStyle name="Header2 4 5 2 7 4" xfId="33020" xr:uid="{00000000-0005-0000-0000-0000EF760000}"/>
    <cellStyle name="Header2 4 5 2 8" xfId="16497" xr:uid="{00000000-0005-0000-0000-0000F0760000}"/>
    <cellStyle name="Header2 4 5 2 8 2" xfId="28314" xr:uid="{00000000-0005-0000-0000-0000F1760000}"/>
    <cellStyle name="Header2 4 5 2 8 2 2" xfId="38313" xr:uid="{00000000-0005-0000-0000-0000F2760000}"/>
    <cellStyle name="Header2 4 5 2 8 3" xfId="24072" xr:uid="{00000000-0005-0000-0000-0000F3760000}"/>
    <cellStyle name="Header2 4 5 2 8 4" xfId="33162" xr:uid="{00000000-0005-0000-0000-0000F4760000}"/>
    <cellStyle name="Header2 4 5 2 9" xfId="16799" xr:uid="{00000000-0005-0000-0000-0000F5760000}"/>
    <cellStyle name="Header2 4 5 2 9 2" xfId="28616" xr:uid="{00000000-0005-0000-0000-0000F6760000}"/>
    <cellStyle name="Header2 4 5 2 9 2 2" xfId="38615" xr:uid="{00000000-0005-0000-0000-0000F7760000}"/>
    <cellStyle name="Header2 4 5 2 9 3" xfId="24374" xr:uid="{00000000-0005-0000-0000-0000F8760000}"/>
    <cellStyle name="Header2 4 5 2 9 4" xfId="33464" xr:uid="{00000000-0005-0000-0000-0000F9760000}"/>
    <cellStyle name="Header2 4 5 3" xfId="7969" xr:uid="{00000000-0005-0000-0000-0000FA760000}"/>
    <cellStyle name="Header2 4 5 3 10" xfId="17291" xr:uid="{00000000-0005-0000-0000-0000FB760000}"/>
    <cellStyle name="Header2 4 5 3 10 2" xfId="29108" xr:uid="{00000000-0005-0000-0000-0000FC760000}"/>
    <cellStyle name="Header2 4 5 3 10 2 2" xfId="39107" xr:uid="{00000000-0005-0000-0000-0000FD760000}"/>
    <cellStyle name="Header2 4 5 3 10 3" xfId="24866" xr:uid="{00000000-0005-0000-0000-0000FE760000}"/>
    <cellStyle name="Header2 4 5 3 10 4" xfId="33956" xr:uid="{00000000-0005-0000-0000-0000FF760000}"/>
    <cellStyle name="Header2 4 5 3 11" xfId="17594" xr:uid="{00000000-0005-0000-0000-000000770000}"/>
    <cellStyle name="Header2 4 5 3 11 2" xfId="29411" xr:uid="{00000000-0005-0000-0000-000001770000}"/>
    <cellStyle name="Header2 4 5 3 11 2 2" xfId="39410" xr:uid="{00000000-0005-0000-0000-000002770000}"/>
    <cellStyle name="Header2 4 5 3 11 3" xfId="25169" xr:uid="{00000000-0005-0000-0000-000003770000}"/>
    <cellStyle name="Header2 4 5 3 11 4" xfId="34259" xr:uid="{00000000-0005-0000-0000-000004770000}"/>
    <cellStyle name="Header2 4 5 3 12" xfId="18341" xr:uid="{00000000-0005-0000-0000-000005770000}"/>
    <cellStyle name="Header2 4 5 3 12 2" xfId="30158" xr:uid="{00000000-0005-0000-0000-000006770000}"/>
    <cellStyle name="Header2 4 5 3 12 2 2" xfId="40157" xr:uid="{00000000-0005-0000-0000-000007770000}"/>
    <cellStyle name="Header2 4 5 3 12 3" xfId="25816" xr:uid="{00000000-0005-0000-0000-000008770000}"/>
    <cellStyle name="Header2 4 5 3 12 4" xfId="35006" xr:uid="{00000000-0005-0000-0000-000009770000}"/>
    <cellStyle name="Header2 4 5 3 13" xfId="18643" xr:uid="{00000000-0005-0000-0000-00000A770000}"/>
    <cellStyle name="Header2 4 5 3 13 2" xfId="30460" xr:uid="{00000000-0005-0000-0000-00000B770000}"/>
    <cellStyle name="Header2 4 5 3 13 2 2" xfId="40459" xr:uid="{00000000-0005-0000-0000-00000C770000}"/>
    <cellStyle name="Header2 4 5 3 13 3" xfId="26118" xr:uid="{00000000-0005-0000-0000-00000D770000}"/>
    <cellStyle name="Header2 4 5 3 13 4" xfId="35308" xr:uid="{00000000-0005-0000-0000-00000E770000}"/>
    <cellStyle name="Header2 4 5 3 14" xfId="20172" xr:uid="{00000000-0005-0000-0000-00000F770000}"/>
    <cellStyle name="Header2 4 5 3 14 2" xfId="31989" xr:uid="{00000000-0005-0000-0000-000010770000}"/>
    <cellStyle name="Header2 4 5 3 14 2 2" xfId="41988" xr:uid="{00000000-0005-0000-0000-000011770000}"/>
    <cellStyle name="Header2 4 5 3 14 3" xfId="36837" xr:uid="{00000000-0005-0000-0000-000012770000}"/>
    <cellStyle name="Header2 4 5 3 15" xfId="23133" xr:uid="{00000000-0005-0000-0000-000013770000}"/>
    <cellStyle name="Header2 4 5 3 15 2" xfId="22024" xr:uid="{00000000-0005-0000-0000-000014770000}"/>
    <cellStyle name="Header2 4 5 3 16" xfId="22527" xr:uid="{00000000-0005-0000-0000-000015770000}"/>
    <cellStyle name="Header2 4 5 3 2" xfId="7970" xr:uid="{00000000-0005-0000-0000-000016770000}"/>
    <cellStyle name="Header2 4 5 3 2 10" xfId="18642" xr:uid="{00000000-0005-0000-0000-000017770000}"/>
    <cellStyle name="Header2 4 5 3 2 10 2" xfId="30459" xr:uid="{00000000-0005-0000-0000-000018770000}"/>
    <cellStyle name="Header2 4 5 3 2 10 2 2" xfId="40458" xr:uid="{00000000-0005-0000-0000-000019770000}"/>
    <cellStyle name="Header2 4 5 3 2 10 3" xfId="26117" xr:uid="{00000000-0005-0000-0000-00001A770000}"/>
    <cellStyle name="Header2 4 5 3 2 10 4" xfId="35307" xr:uid="{00000000-0005-0000-0000-00001B770000}"/>
    <cellStyle name="Header2 4 5 3 2 11" xfId="20273" xr:uid="{00000000-0005-0000-0000-00001C770000}"/>
    <cellStyle name="Header2 4 5 3 2 11 2" xfId="32090" xr:uid="{00000000-0005-0000-0000-00001D770000}"/>
    <cellStyle name="Header2 4 5 3 2 11 2 2" xfId="42089" xr:uid="{00000000-0005-0000-0000-00001E770000}"/>
    <cellStyle name="Header2 4 5 3 2 11 3" xfId="36938" xr:uid="{00000000-0005-0000-0000-00001F770000}"/>
    <cellStyle name="Header2 4 5 3 2 12" xfId="23132" xr:uid="{00000000-0005-0000-0000-000020770000}"/>
    <cellStyle name="Header2 4 5 3 2 12 2" xfId="21264" xr:uid="{00000000-0005-0000-0000-000021770000}"/>
    <cellStyle name="Header2 4 5 3 2 13" xfId="22526" xr:uid="{00000000-0005-0000-0000-000022770000}"/>
    <cellStyle name="Header2 4 5 3 2 2" xfId="15777" xr:uid="{00000000-0005-0000-0000-000023770000}"/>
    <cellStyle name="Header2 4 5 3 2 2 2" xfId="19016" xr:uid="{00000000-0005-0000-0000-000024770000}"/>
    <cellStyle name="Header2 4 5 3 2 2 2 2" xfId="30833" xr:uid="{00000000-0005-0000-0000-000025770000}"/>
    <cellStyle name="Header2 4 5 3 2 2 2 2 2" xfId="40832" xr:uid="{00000000-0005-0000-0000-000026770000}"/>
    <cellStyle name="Header2 4 5 3 2 2 2 3" xfId="26491" xr:uid="{00000000-0005-0000-0000-000027770000}"/>
    <cellStyle name="Header2 4 5 3 2 2 2 4" xfId="35681" xr:uid="{00000000-0005-0000-0000-000028770000}"/>
    <cellStyle name="Header2 4 5 3 2 2 3" xfId="19622" xr:uid="{00000000-0005-0000-0000-000029770000}"/>
    <cellStyle name="Header2 4 5 3 2 2 3 2" xfId="31439" xr:uid="{00000000-0005-0000-0000-00002A770000}"/>
    <cellStyle name="Header2 4 5 3 2 2 3 2 2" xfId="41438" xr:uid="{00000000-0005-0000-0000-00002B770000}"/>
    <cellStyle name="Header2 4 5 3 2 2 3 3" xfId="27097" xr:uid="{00000000-0005-0000-0000-00002C770000}"/>
    <cellStyle name="Header2 4 5 3 2 2 3 4" xfId="36287" xr:uid="{00000000-0005-0000-0000-00002D770000}"/>
    <cellStyle name="Header2 4 5 3 2 2 4" xfId="18176" xr:uid="{00000000-0005-0000-0000-00002E770000}"/>
    <cellStyle name="Header2 4 5 3 2 2 4 2" xfId="29993" xr:uid="{00000000-0005-0000-0000-00002F770000}"/>
    <cellStyle name="Header2 4 5 3 2 2 4 2 2" xfId="39992" xr:uid="{00000000-0005-0000-0000-000030770000}"/>
    <cellStyle name="Header2 4 5 3 2 2 4 3" xfId="25751" xr:uid="{00000000-0005-0000-0000-000031770000}"/>
    <cellStyle name="Header2 4 5 3 2 2 4 4" xfId="34841" xr:uid="{00000000-0005-0000-0000-000032770000}"/>
    <cellStyle name="Header2 4 5 3 2 2 5" xfId="20431" xr:uid="{00000000-0005-0000-0000-000033770000}"/>
    <cellStyle name="Header2 4 5 3 2 2 5 2" xfId="32248" xr:uid="{00000000-0005-0000-0000-000034770000}"/>
    <cellStyle name="Header2 4 5 3 2 2 5 2 2" xfId="42247" xr:uid="{00000000-0005-0000-0000-000035770000}"/>
    <cellStyle name="Header2 4 5 3 2 2 5 3" xfId="37096" xr:uid="{00000000-0005-0000-0000-000036770000}"/>
    <cellStyle name="Header2 4 5 3 2 2 6" xfId="23655" xr:uid="{00000000-0005-0000-0000-000037770000}"/>
    <cellStyle name="Header2 4 5 3 2 2 6 2" xfId="20993" xr:uid="{00000000-0005-0000-0000-000038770000}"/>
    <cellStyle name="Header2 4 5 3 2 2 7" xfId="22805" xr:uid="{00000000-0005-0000-0000-000039770000}"/>
    <cellStyle name="Header2 4 5 3 2 2 7 2" xfId="22203" xr:uid="{00000000-0005-0000-0000-00003A770000}"/>
    <cellStyle name="Header2 4 5 3 2 2 8" xfId="22465" xr:uid="{00000000-0005-0000-0000-00003B770000}"/>
    <cellStyle name="Header2 4 5 3 2 3" xfId="16358" xr:uid="{00000000-0005-0000-0000-00003C770000}"/>
    <cellStyle name="Header2 4 5 3 2 3 2" xfId="19318" xr:uid="{00000000-0005-0000-0000-00003D770000}"/>
    <cellStyle name="Header2 4 5 3 2 3 2 2" xfId="31135" xr:uid="{00000000-0005-0000-0000-00003E770000}"/>
    <cellStyle name="Header2 4 5 3 2 3 2 2 2" xfId="41134" xr:uid="{00000000-0005-0000-0000-00003F770000}"/>
    <cellStyle name="Header2 4 5 3 2 3 2 3" xfId="26793" xr:uid="{00000000-0005-0000-0000-000040770000}"/>
    <cellStyle name="Header2 4 5 3 2 3 2 4" xfId="35983" xr:uid="{00000000-0005-0000-0000-000041770000}"/>
    <cellStyle name="Header2 4 5 3 2 3 3" xfId="19924" xr:uid="{00000000-0005-0000-0000-000042770000}"/>
    <cellStyle name="Header2 4 5 3 2 3 3 2" xfId="31741" xr:uid="{00000000-0005-0000-0000-000043770000}"/>
    <cellStyle name="Header2 4 5 3 2 3 3 2 2" xfId="41740" xr:uid="{00000000-0005-0000-0000-000044770000}"/>
    <cellStyle name="Header2 4 5 3 2 3 3 3" xfId="27399" xr:uid="{00000000-0005-0000-0000-000045770000}"/>
    <cellStyle name="Header2 4 5 3 2 3 3 4" xfId="36589" xr:uid="{00000000-0005-0000-0000-000046770000}"/>
    <cellStyle name="Header2 4 5 3 2 3 4" xfId="17662" xr:uid="{00000000-0005-0000-0000-000047770000}"/>
    <cellStyle name="Header2 4 5 3 2 3 4 2" xfId="29479" xr:uid="{00000000-0005-0000-0000-000048770000}"/>
    <cellStyle name="Header2 4 5 3 2 3 4 2 2" xfId="39478" xr:uid="{00000000-0005-0000-0000-000049770000}"/>
    <cellStyle name="Header2 4 5 3 2 3 4 3" xfId="25237" xr:uid="{00000000-0005-0000-0000-00004A770000}"/>
    <cellStyle name="Header2 4 5 3 2 3 4 4" xfId="34327" xr:uid="{00000000-0005-0000-0000-00004B770000}"/>
    <cellStyle name="Header2 4 5 3 2 3 5" xfId="20733" xr:uid="{00000000-0005-0000-0000-00004C770000}"/>
    <cellStyle name="Header2 4 5 3 2 3 5 2" xfId="32550" xr:uid="{00000000-0005-0000-0000-00004D770000}"/>
    <cellStyle name="Header2 4 5 3 2 3 5 2 2" xfId="42549" xr:uid="{00000000-0005-0000-0000-00004E770000}"/>
    <cellStyle name="Header2 4 5 3 2 3 5 3" xfId="37398" xr:uid="{00000000-0005-0000-0000-00004F770000}"/>
    <cellStyle name="Header2 4 5 3 2 3 6" xfId="28175" xr:uid="{00000000-0005-0000-0000-000050770000}"/>
    <cellStyle name="Header2 4 5 3 2 3 6 2" xfId="38174" xr:uid="{00000000-0005-0000-0000-000051770000}"/>
    <cellStyle name="Header2 4 5 3 2 3 7" xfId="21567" xr:uid="{00000000-0005-0000-0000-000052770000}"/>
    <cellStyle name="Header2 4 5 3 2 4" xfId="16057" xr:uid="{00000000-0005-0000-0000-000053770000}"/>
    <cellStyle name="Header2 4 5 3 2 4 2" xfId="27874" xr:uid="{00000000-0005-0000-0000-000054770000}"/>
    <cellStyle name="Header2 4 5 3 2 4 2 2" xfId="37873" xr:uid="{00000000-0005-0000-0000-000055770000}"/>
    <cellStyle name="Header2 4 5 3 2 4 3" xfId="23935" xr:uid="{00000000-0005-0000-0000-000056770000}"/>
    <cellStyle name="Header2 4 5 3 2 4 4" xfId="33025" xr:uid="{00000000-0005-0000-0000-000057770000}"/>
    <cellStyle name="Header2 4 5 3 2 5" xfId="16492" xr:uid="{00000000-0005-0000-0000-000058770000}"/>
    <cellStyle name="Header2 4 5 3 2 5 2" xfId="28309" xr:uid="{00000000-0005-0000-0000-000059770000}"/>
    <cellStyle name="Header2 4 5 3 2 5 2 2" xfId="38308" xr:uid="{00000000-0005-0000-0000-00005A770000}"/>
    <cellStyle name="Header2 4 5 3 2 5 3" xfId="24067" xr:uid="{00000000-0005-0000-0000-00005B770000}"/>
    <cellStyle name="Header2 4 5 3 2 5 4" xfId="33157" xr:uid="{00000000-0005-0000-0000-00005C770000}"/>
    <cellStyle name="Header2 4 5 3 2 6" xfId="16794" xr:uid="{00000000-0005-0000-0000-00005D770000}"/>
    <cellStyle name="Header2 4 5 3 2 6 2" xfId="28611" xr:uid="{00000000-0005-0000-0000-00005E770000}"/>
    <cellStyle name="Header2 4 5 3 2 6 2 2" xfId="38610" xr:uid="{00000000-0005-0000-0000-00005F770000}"/>
    <cellStyle name="Header2 4 5 3 2 6 3" xfId="24369" xr:uid="{00000000-0005-0000-0000-000060770000}"/>
    <cellStyle name="Header2 4 5 3 2 6 4" xfId="33459" xr:uid="{00000000-0005-0000-0000-000061770000}"/>
    <cellStyle name="Header2 4 5 3 2 7" xfId="17292" xr:uid="{00000000-0005-0000-0000-000062770000}"/>
    <cellStyle name="Header2 4 5 3 2 7 2" xfId="29109" xr:uid="{00000000-0005-0000-0000-000063770000}"/>
    <cellStyle name="Header2 4 5 3 2 7 2 2" xfId="39108" xr:uid="{00000000-0005-0000-0000-000064770000}"/>
    <cellStyle name="Header2 4 5 3 2 7 3" xfId="24867" xr:uid="{00000000-0005-0000-0000-000065770000}"/>
    <cellStyle name="Header2 4 5 3 2 7 4" xfId="33957" xr:uid="{00000000-0005-0000-0000-000066770000}"/>
    <cellStyle name="Header2 4 5 3 2 8" xfId="17595" xr:uid="{00000000-0005-0000-0000-000067770000}"/>
    <cellStyle name="Header2 4 5 3 2 8 2" xfId="29412" xr:uid="{00000000-0005-0000-0000-000068770000}"/>
    <cellStyle name="Header2 4 5 3 2 8 2 2" xfId="39411" xr:uid="{00000000-0005-0000-0000-000069770000}"/>
    <cellStyle name="Header2 4 5 3 2 8 3" xfId="25170" xr:uid="{00000000-0005-0000-0000-00006A770000}"/>
    <cellStyle name="Header2 4 5 3 2 8 4" xfId="34260" xr:uid="{00000000-0005-0000-0000-00006B770000}"/>
    <cellStyle name="Header2 4 5 3 2 9" xfId="18340" xr:uid="{00000000-0005-0000-0000-00006C770000}"/>
    <cellStyle name="Header2 4 5 3 2 9 2" xfId="30157" xr:uid="{00000000-0005-0000-0000-00006D770000}"/>
    <cellStyle name="Header2 4 5 3 2 9 2 2" xfId="40156" xr:uid="{00000000-0005-0000-0000-00006E770000}"/>
    <cellStyle name="Header2 4 5 3 2 9 3" xfId="25815" xr:uid="{00000000-0005-0000-0000-00006F770000}"/>
    <cellStyle name="Header2 4 5 3 2 9 4" xfId="35005" xr:uid="{00000000-0005-0000-0000-000070770000}"/>
    <cellStyle name="Header2 4 5 3 3" xfId="7971" xr:uid="{00000000-0005-0000-0000-000071770000}"/>
    <cellStyle name="Header2 4 5 3 3 10" xfId="18641" xr:uid="{00000000-0005-0000-0000-000072770000}"/>
    <cellStyle name="Header2 4 5 3 3 10 2" xfId="30458" xr:uid="{00000000-0005-0000-0000-000073770000}"/>
    <cellStyle name="Header2 4 5 3 3 10 2 2" xfId="40457" xr:uid="{00000000-0005-0000-0000-000074770000}"/>
    <cellStyle name="Header2 4 5 3 3 10 3" xfId="26116" xr:uid="{00000000-0005-0000-0000-000075770000}"/>
    <cellStyle name="Header2 4 5 3 3 10 4" xfId="35306" xr:uid="{00000000-0005-0000-0000-000076770000}"/>
    <cellStyle name="Header2 4 5 3 3 11" xfId="18288" xr:uid="{00000000-0005-0000-0000-000077770000}"/>
    <cellStyle name="Header2 4 5 3 3 11 2" xfId="30105" xr:uid="{00000000-0005-0000-0000-000078770000}"/>
    <cellStyle name="Header2 4 5 3 3 11 2 2" xfId="40104" xr:uid="{00000000-0005-0000-0000-000079770000}"/>
    <cellStyle name="Header2 4 5 3 3 11 3" xfId="34953" xr:uid="{00000000-0005-0000-0000-00007A770000}"/>
    <cellStyle name="Header2 4 5 3 3 12" xfId="23131" xr:uid="{00000000-0005-0000-0000-00007B770000}"/>
    <cellStyle name="Header2 4 5 3 3 12 2" xfId="21265" xr:uid="{00000000-0005-0000-0000-00007C770000}"/>
    <cellStyle name="Header2 4 5 3 3 13" xfId="22525" xr:uid="{00000000-0005-0000-0000-00007D770000}"/>
    <cellStyle name="Header2 4 5 3 3 2" xfId="15778" xr:uid="{00000000-0005-0000-0000-00007E770000}"/>
    <cellStyle name="Header2 4 5 3 3 2 2" xfId="19015" xr:uid="{00000000-0005-0000-0000-00007F770000}"/>
    <cellStyle name="Header2 4 5 3 3 2 2 2" xfId="30832" xr:uid="{00000000-0005-0000-0000-000080770000}"/>
    <cellStyle name="Header2 4 5 3 3 2 2 2 2" xfId="40831" xr:uid="{00000000-0005-0000-0000-000081770000}"/>
    <cellStyle name="Header2 4 5 3 3 2 2 3" xfId="26490" xr:uid="{00000000-0005-0000-0000-000082770000}"/>
    <cellStyle name="Header2 4 5 3 3 2 2 4" xfId="35680" xr:uid="{00000000-0005-0000-0000-000083770000}"/>
    <cellStyle name="Header2 4 5 3 3 2 3" xfId="19621" xr:uid="{00000000-0005-0000-0000-000084770000}"/>
    <cellStyle name="Header2 4 5 3 3 2 3 2" xfId="31438" xr:uid="{00000000-0005-0000-0000-000085770000}"/>
    <cellStyle name="Header2 4 5 3 3 2 3 2 2" xfId="41437" xr:uid="{00000000-0005-0000-0000-000086770000}"/>
    <cellStyle name="Header2 4 5 3 3 2 3 3" xfId="27096" xr:uid="{00000000-0005-0000-0000-000087770000}"/>
    <cellStyle name="Header2 4 5 3 3 2 3 4" xfId="36286" xr:uid="{00000000-0005-0000-0000-000088770000}"/>
    <cellStyle name="Header2 4 5 3 3 2 4" xfId="18177" xr:uid="{00000000-0005-0000-0000-000089770000}"/>
    <cellStyle name="Header2 4 5 3 3 2 4 2" xfId="29994" xr:uid="{00000000-0005-0000-0000-00008A770000}"/>
    <cellStyle name="Header2 4 5 3 3 2 4 2 2" xfId="39993" xr:uid="{00000000-0005-0000-0000-00008B770000}"/>
    <cellStyle name="Header2 4 5 3 3 2 4 3" xfId="25752" xr:uid="{00000000-0005-0000-0000-00008C770000}"/>
    <cellStyle name="Header2 4 5 3 3 2 4 4" xfId="34842" xr:uid="{00000000-0005-0000-0000-00008D770000}"/>
    <cellStyle name="Header2 4 5 3 3 2 5" xfId="20430" xr:uid="{00000000-0005-0000-0000-00008E770000}"/>
    <cellStyle name="Header2 4 5 3 3 2 5 2" xfId="32247" xr:uid="{00000000-0005-0000-0000-00008F770000}"/>
    <cellStyle name="Header2 4 5 3 3 2 5 2 2" xfId="42246" xr:uid="{00000000-0005-0000-0000-000090770000}"/>
    <cellStyle name="Header2 4 5 3 3 2 5 3" xfId="37095" xr:uid="{00000000-0005-0000-0000-000091770000}"/>
    <cellStyle name="Header2 4 5 3 3 2 6" xfId="23656" xr:uid="{00000000-0005-0000-0000-000092770000}"/>
    <cellStyle name="Header2 4 5 3 3 2 6 2" xfId="21779" xr:uid="{00000000-0005-0000-0000-000093770000}"/>
    <cellStyle name="Header2 4 5 3 3 2 7" xfId="22943" xr:uid="{00000000-0005-0000-0000-000094770000}"/>
    <cellStyle name="Header2 4 5 3 3 2 7 2" xfId="22140" xr:uid="{00000000-0005-0000-0000-000095770000}"/>
    <cellStyle name="Header2 4 5 3 3 2 8" xfId="22466" xr:uid="{00000000-0005-0000-0000-000096770000}"/>
    <cellStyle name="Header2 4 5 3 3 3" xfId="16359" xr:uid="{00000000-0005-0000-0000-000097770000}"/>
    <cellStyle name="Header2 4 5 3 3 3 2" xfId="19317" xr:uid="{00000000-0005-0000-0000-000098770000}"/>
    <cellStyle name="Header2 4 5 3 3 3 2 2" xfId="31134" xr:uid="{00000000-0005-0000-0000-000099770000}"/>
    <cellStyle name="Header2 4 5 3 3 3 2 2 2" xfId="41133" xr:uid="{00000000-0005-0000-0000-00009A770000}"/>
    <cellStyle name="Header2 4 5 3 3 3 2 3" xfId="26792" xr:uid="{00000000-0005-0000-0000-00009B770000}"/>
    <cellStyle name="Header2 4 5 3 3 3 2 4" xfId="35982" xr:uid="{00000000-0005-0000-0000-00009C770000}"/>
    <cellStyle name="Header2 4 5 3 3 3 3" xfId="19923" xr:uid="{00000000-0005-0000-0000-00009D770000}"/>
    <cellStyle name="Header2 4 5 3 3 3 3 2" xfId="31740" xr:uid="{00000000-0005-0000-0000-00009E770000}"/>
    <cellStyle name="Header2 4 5 3 3 3 3 2 2" xfId="41739" xr:uid="{00000000-0005-0000-0000-00009F770000}"/>
    <cellStyle name="Header2 4 5 3 3 3 3 3" xfId="27398" xr:uid="{00000000-0005-0000-0000-0000A0770000}"/>
    <cellStyle name="Header2 4 5 3 3 3 3 4" xfId="36588" xr:uid="{00000000-0005-0000-0000-0000A1770000}"/>
    <cellStyle name="Header2 4 5 3 3 3 4" xfId="18875" xr:uid="{00000000-0005-0000-0000-0000A2770000}"/>
    <cellStyle name="Header2 4 5 3 3 3 4 2" xfId="30692" xr:uid="{00000000-0005-0000-0000-0000A3770000}"/>
    <cellStyle name="Header2 4 5 3 3 3 4 2 2" xfId="40691" xr:uid="{00000000-0005-0000-0000-0000A4770000}"/>
    <cellStyle name="Header2 4 5 3 3 3 4 3" xfId="26350" xr:uid="{00000000-0005-0000-0000-0000A5770000}"/>
    <cellStyle name="Header2 4 5 3 3 3 4 4" xfId="35540" xr:uid="{00000000-0005-0000-0000-0000A6770000}"/>
    <cellStyle name="Header2 4 5 3 3 3 5" xfId="20732" xr:uid="{00000000-0005-0000-0000-0000A7770000}"/>
    <cellStyle name="Header2 4 5 3 3 3 5 2" xfId="32549" xr:uid="{00000000-0005-0000-0000-0000A8770000}"/>
    <cellStyle name="Header2 4 5 3 3 3 5 2 2" xfId="42548" xr:uid="{00000000-0005-0000-0000-0000A9770000}"/>
    <cellStyle name="Header2 4 5 3 3 3 5 3" xfId="37397" xr:uid="{00000000-0005-0000-0000-0000AA770000}"/>
    <cellStyle name="Header2 4 5 3 3 3 6" xfId="28176" xr:uid="{00000000-0005-0000-0000-0000AB770000}"/>
    <cellStyle name="Header2 4 5 3 3 3 6 2" xfId="38175" xr:uid="{00000000-0005-0000-0000-0000AC770000}"/>
    <cellStyle name="Header2 4 5 3 3 3 7" xfId="22302" xr:uid="{00000000-0005-0000-0000-0000AD770000}"/>
    <cellStyle name="Header2 4 5 3 3 4" xfId="16058" xr:uid="{00000000-0005-0000-0000-0000AE770000}"/>
    <cellStyle name="Header2 4 5 3 3 4 2" xfId="27875" xr:uid="{00000000-0005-0000-0000-0000AF770000}"/>
    <cellStyle name="Header2 4 5 3 3 4 2 2" xfId="37874" xr:uid="{00000000-0005-0000-0000-0000B0770000}"/>
    <cellStyle name="Header2 4 5 3 3 4 3" xfId="23936" xr:uid="{00000000-0005-0000-0000-0000B1770000}"/>
    <cellStyle name="Header2 4 5 3 3 4 4" xfId="33026" xr:uid="{00000000-0005-0000-0000-0000B2770000}"/>
    <cellStyle name="Header2 4 5 3 3 5" xfId="16491" xr:uid="{00000000-0005-0000-0000-0000B3770000}"/>
    <cellStyle name="Header2 4 5 3 3 5 2" xfId="28308" xr:uid="{00000000-0005-0000-0000-0000B4770000}"/>
    <cellStyle name="Header2 4 5 3 3 5 2 2" xfId="38307" xr:uid="{00000000-0005-0000-0000-0000B5770000}"/>
    <cellStyle name="Header2 4 5 3 3 5 3" xfId="24066" xr:uid="{00000000-0005-0000-0000-0000B6770000}"/>
    <cellStyle name="Header2 4 5 3 3 5 4" xfId="33156" xr:uid="{00000000-0005-0000-0000-0000B7770000}"/>
    <cellStyle name="Header2 4 5 3 3 6" xfId="16793" xr:uid="{00000000-0005-0000-0000-0000B8770000}"/>
    <cellStyle name="Header2 4 5 3 3 6 2" xfId="28610" xr:uid="{00000000-0005-0000-0000-0000B9770000}"/>
    <cellStyle name="Header2 4 5 3 3 6 2 2" xfId="38609" xr:uid="{00000000-0005-0000-0000-0000BA770000}"/>
    <cellStyle name="Header2 4 5 3 3 6 3" xfId="24368" xr:uid="{00000000-0005-0000-0000-0000BB770000}"/>
    <cellStyle name="Header2 4 5 3 3 6 4" xfId="33458" xr:uid="{00000000-0005-0000-0000-0000BC770000}"/>
    <cellStyle name="Header2 4 5 3 3 7" xfId="17293" xr:uid="{00000000-0005-0000-0000-0000BD770000}"/>
    <cellStyle name="Header2 4 5 3 3 7 2" xfId="29110" xr:uid="{00000000-0005-0000-0000-0000BE770000}"/>
    <cellStyle name="Header2 4 5 3 3 7 2 2" xfId="39109" xr:uid="{00000000-0005-0000-0000-0000BF770000}"/>
    <cellStyle name="Header2 4 5 3 3 7 3" xfId="24868" xr:uid="{00000000-0005-0000-0000-0000C0770000}"/>
    <cellStyle name="Header2 4 5 3 3 7 4" xfId="33958" xr:uid="{00000000-0005-0000-0000-0000C1770000}"/>
    <cellStyle name="Header2 4 5 3 3 8" xfId="17596" xr:uid="{00000000-0005-0000-0000-0000C2770000}"/>
    <cellStyle name="Header2 4 5 3 3 8 2" xfId="29413" xr:uid="{00000000-0005-0000-0000-0000C3770000}"/>
    <cellStyle name="Header2 4 5 3 3 8 2 2" xfId="39412" xr:uid="{00000000-0005-0000-0000-0000C4770000}"/>
    <cellStyle name="Header2 4 5 3 3 8 3" xfId="25171" xr:uid="{00000000-0005-0000-0000-0000C5770000}"/>
    <cellStyle name="Header2 4 5 3 3 8 4" xfId="34261" xr:uid="{00000000-0005-0000-0000-0000C6770000}"/>
    <cellStyle name="Header2 4 5 3 3 9" xfId="18339" xr:uid="{00000000-0005-0000-0000-0000C7770000}"/>
    <cellStyle name="Header2 4 5 3 3 9 2" xfId="30156" xr:uid="{00000000-0005-0000-0000-0000C8770000}"/>
    <cellStyle name="Header2 4 5 3 3 9 2 2" xfId="40155" xr:uid="{00000000-0005-0000-0000-0000C9770000}"/>
    <cellStyle name="Header2 4 5 3 3 9 3" xfId="25814" xr:uid="{00000000-0005-0000-0000-0000CA770000}"/>
    <cellStyle name="Header2 4 5 3 3 9 4" xfId="35004" xr:uid="{00000000-0005-0000-0000-0000CB770000}"/>
    <cellStyle name="Header2 4 5 3 4" xfId="7972" xr:uid="{00000000-0005-0000-0000-0000CC770000}"/>
    <cellStyle name="Header2 4 5 3 4 10" xfId="18640" xr:uid="{00000000-0005-0000-0000-0000CD770000}"/>
    <cellStyle name="Header2 4 5 3 4 10 2" xfId="30457" xr:uid="{00000000-0005-0000-0000-0000CE770000}"/>
    <cellStyle name="Header2 4 5 3 4 10 2 2" xfId="40456" xr:uid="{00000000-0005-0000-0000-0000CF770000}"/>
    <cellStyle name="Header2 4 5 3 4 10 3" xfId="26115" xr:uid="{00000000-0005-0000-0000-0000D0770000}"/>
    <cellStyle name="Header2 4 5 3 4 10 4" xfId="35305" xr:uid="{00000000-0005-0000-0000-0000D1770000}"/>
    <cellStyle name="Header2 4 5 3 4 11" xfId="20171" xr:uid="{00000000-0005-0000-0000-0000D2770000}"/>
    <cellStyle name="Header2 4 5 3 4 11 2" xfId="31988" xr:uid="{00000000-0005-0000-0000-0000D3770000}"/>
    <cellStyle name="Header2 4 5 3 4 11 2 2" xfId="41987" xr:uid="{00000000-0005-0000-0000-0000D4770000}"/>
    <cellStyle name="Header2 4 5 3 4 11 3" xfId="36836" xr:uid="{00000000-0005-0000-0000-0000D5770000}"/>
    <cellStyle name="Header2 4 5 3 4 12" xfId="23130" xr:uid="{00000000-0005-0000-0000-0000D6770000}"/>
    <cellStyle name="Header2 4 5 3 4 12 2" xfId="22025" xr:uid="{00000000-0005-0000-0000-0000D7770000}"/>
    <cellStyle name="Header2 4 5 3 4 13" xfId="22524" xr:uid="{00000000-0005-0000-0000-0000D8770000}"/>
    <cellStyle name="Header2 4 5 3 4 2" xfId="15779" xr:uid="{00000000-0005-0000-0000-0000D9770000}"/>
    <cellStyle name="Header2 4 5 3 4 2 2" xfId="19014" xr:uid="{00000000-0005-0000-0000-0000DA770000}"/>
    <cellStyle name="Header2 4 5 3 4 2 2 2" xfId="30831" xr:uid="{00000000-0005-0000-0000-0000DB770000}"/>
    <cellStyle name="Header2 4 5 3 4 2 2 2 2" xfId="40830" xr:uid="{00000000-0005-0000-0000-0000DC770000}"/>
    <cellStyle name="Header2 4 5 3 4 2 2 3" xfId="26489" xr:uid="{00000000-0005-0000-0000-0000DD770000}"/>
    <cellStyle name="Header2 4 5 3 4 2 2 4" xfId="35679" xr:uid="{00000000-0005-0000-0000-0000DE770000}"/>
    <cellStyle name="Header2 4 5 3 4 2 3" xfId="19620" xr:uid="{00000000-0005-0000-0000-0000DF770000}"/>
    <cellStyle name="Header2 4 5 3 4 2 3 2" xfId="31437" xr:uid="{00000000-0005-0000-0000-0000E0770000}"/>
    <cellStyle name="Header2 4 5 3 4 2 3 2 2" xfId="41436" xr:uid="{00000000-0005-0000-0000-0000E1770000}"/>
    <cellStyle name="Header2 4 5 3 4 2 3 3" xfId="27095" xr:uid="{00000000-0005-0000-0000-0000E2770000}"/>
    <cellStyle name="Header2 4 5 3 4 2 3 4" xfId="36285" xr:uid="{00000000-0005-0000-0000-0000E3770000}"/>
    <cellStyle name="Header2 4 5 3 4 2 4" xfId="17721" xr:uid="{00000000-0005-0000-0000-0000E4770000}"/>
    <cellStyle name="Header2 4 5 3 4 2 4 2" xfId="29538" xr:uid="{00000000-0005-0000-0000-0000E5770000}"/>
    <cellStyle name="Header2 4 5 3 4 2 4 2 2" xfId="39537" xr:uid="{00000000-0005-0000-0000-0000E6770000}"/>
    <cellStyle name="Header2 4 5 3 4 2 4 3" xfId="25296" xr:uid="{00000000-0005-0000-0000-0000E7770000}"/>
    <cellStyle name="Header2 4 5 3 4 2 4 4" xfId="34386" xr:uid="{00000000-0005-0000-0000-0000E8770000}"/>
    <cellStyle name="Header2 4 5 3 4 2 5" xfId="20429" xr:uid="{00000000-0005-0000-0000-0000E9770000}"/>
    <cellStyle name="Header2 4 5 3 4 2 5 2" xfId="32246" xr:uid="{00000000-0005-0000-0000-0000EA770000}"/>
    <cellStyle name="Header2 4 5 3 4 2 5 2 2" xfId="42245" xr:uid="{00000000-0005-0000-0000-0000EB770000}"/>
    <cellStyle name="Header2 4 5 3 4 2 5 3" xfId="37094" xr:uid="{00000000-0005-0000-0000-0000EC770000}"/>
    <cellStyle name="Header2 4 5 3 4 2 6" xfId="23657" xr:uid="{00000000-0005-0000-0000-0000ED770000}"/>
    <cellStyle name="Header2 4 5 3 4 2 6 2" xfId="20994" xr:uid="{00000000-0005-0000-0000-0000EE770000}"/>
    <cellStyle name="Header2 4 5 3 4 2 7" xfId="22804" xr:uid="{00000000-0005-0000-0000-0000EF770000}"/>
    <cellStyle name="Header2 4 5 3 4 2 7 2" xfId="21413" xr:uid="{00000000-0005-0000-0000-0000F0770000}"/>
    <cellStyle name="Header2 4 5 3 4 2 8" xfId="21706" xr:uid="{00000000-0005-0000-0000-0000F1770000}"/>
    <cellStyle name="Header2 4 5 3 4 3" xfId="16360" xr:uid="{00000000-0005-0000-0000-0000F2770000}"/>
    <cellStyle name="Header2 4 5 3 4 3 2" xfId="19316" xr:uid="{00000000-0005-0000-0000-0000F3770000}"/>
    <cellStyle name="Header2 4 5 3 4 3 2 2" xfId="31133" xr:uid="{00000000-0005-0000-0000-0000F4770000}"/>
    <cellStyle name="Header2 4 5 3 4 3 2 2 2" xfId="41132" xr:uid="{00000000-0005-0000-0000-0000F5770000}"/>
    <cellStyle name="Header2 4 5 3 4 3 2 3" xfId="26791" xr:uid="{00000000-0005-0000-0000-0000F6770000}"/>
    <cellStyle name="Header2 4 5 3 4 3 2 4" xfId="35981" xr:uid="{00000000-0005-0000-0000-0000F7770000}"/>
    <cellStyle name="Header2 4 5 3 4 3 3" xfId="19922" xr:uid="{00000000-0005-0000-0000-0000F8770000}"/>
    <cellStyle name="Header2 4 5 3 4 3 3 2" xfId="31739" xr:uid="{00000000-0005-0000-0000-0000F9770000}"/>
    <cellStyle name="Header2 4 5 3 4 3 3 2 2" xfId="41738" xr:uid="{00000000-0005-0000-0000-0000FA770000}"/>
    <cellStyle name="Header2 4 5 3 4 3 3 3" xfId="27397" xr:uid="{00000000-0005-0000-0000-0000FB770000}"/>
    <cellStyle name="Header2 4 5 3 4 3 3 4" xfId="36587" xr:uid="{00000000-0005-0000-0000-0000FC770000}"/>
    <cellStyle name="Header2 4 5 3 4 3 4" xfId="18118" xr:uid="{00000000-0005-0000-0000-0000FD770000}"/>
    <cellStyle name="Header2 4 5 3 4 3 4 2" xfId="29935" xr:uid="{00000000-0005-0000-0000-0000FE770000}"/>
    <cellStyle name="Header2 4 5 3 4 3 4 2 2" xfId="39934" xr:uid="{00000000-0005-0000-0000-0000FF770000}"/>
    <cellStyle name="Header2 4 5 3 4 3 4 3" xfId="25693" xr:uid="{00000000-0005-0000-0000-000000780000}"/>
    <cellStyle name="Header2 4 5 3 4 3 4 4" xfId="34783" xr:uid="{00000000-0005-0000-0000-000001780000}"/>
    <cellStyle name="Header2 4 5 3 4 3 5" xfId="20731" xr:uid="{00000000-0005-0000-0000-000002780000}"/>
    <cellStyle name="Header2 4 5 3 4 3 5 2" xfId="32548" xr:uid="{00000000-0005-0000-0000-000003780000}"/>
    <cellStyle name="Header2 4 5 3 4 3 5 2 2" xfId="42547" xr:uid="{00000000-0005-0000-0000-000004780000}"/>
    <cellStyle name="Header2 4 5 3 4 3 5 3" xfId="37396" xr:uid="{00000000-0005-0000-0000-000005780000}"/>
    <cellStyle name="Header2 4 5 3 4 3 6" xfId="28177" xr:uid="{00000000-0005-0000-0000-000006780000}"/>
    <cellStyle name="Header2 4 5 3 4 3 6 2" xfId="38176" xr:uid="{00000000-0005-0000-0000-000007780000}"/>
    <cellStyle name="Header2 4 5 3 4 3 7" xfId="21568" xr:uid="{00000000-0005-0000-0000-000008780000}"/>
    <cellStyle name="Header2 4 5 3 4 4" xfId="16059" xr:uid="{00000000-0005-0000-0000-000009780000}"/>
    <cellStyle name="Header2 4 5 3 4 4 2" xfId="27876" xr:uid="{00000000-0005-0000-0000-00000A780000}"/>
    <cellStyle name="Header2 4 5 3 4 4 2 2" xfId="37875" xr:uid="{00000000-0005-0000-0000-00000B780000}"/>
    <cellStyle name="Header2 4 5 3 4 4 3" xfId="23937" xr:uid="{00000000-0005-0000-0000-00000C780000}"/>
    <cellStyle name="Header2 4 5 3 4 4 4" xfId="33027" xr:uid="{00000000-0005-0000-0000-00000D780000}"/>
    <cellStyle name="Header2 4 5 3 4 5" xfId="16490" xr:uid="{00000000-0005-0000-0000-00000E780000}"/>
    <cellStyle name="Header2 4 5 3 4 5 2" xfId="28307" xr:uid="{00000000-0005-0000-0000-00000F780000}"/>
    <cellStyle name="Header2 4 5 3 4 5 2 2" xfId="38306" xr:uid="{00000000-0005-0000-0000-000010780000}"/>
    <cellStyle name="Header2 4 5 3 4 5 3" xfId="24065" xr:uid="{00000000-0005-0000-0000-000011780000}"/>
    <cellStyle name="Header2 4 5 3 4 5 4" xfId="33155" xr:uid="{00000000-0005-0000-0000-000012780000}"/>
    <cellStyle name="Header2 4 5 3 4 6" xfId="16792" xr:uid="{00000000-0005-0000-0000-000013780000}"/>
    <cellStyle name="Header2 4 5 3 4 6 2" xfId="28609" xr:uid="{00000000-0005-0000-0000-000014780000}"/>
    <cellStyle name="Header2 4 5 3 4 6 2 2" xfId="38608" xr:uid="{00000000-0005-0000-0000-000015780000}"/>
    <cellStyle name="Header2 4 5 3 4 6 3" xfId="24367" xr:uid="{00000000-0005-0000-0000-000016780000}"/>
    <cellStyle name="Header2 4 5 3 4 6 4" xfId="33457" xr:uid="{00000000-0005-0000-0000-000017780000}"/>
    <cellStyle name="Header2 4 5 3 4 7" xfId="17294" xr:uid="{00000000-0005-0000-0000-000018780000}"/>
    <cellStyle name="Header2 4 5 3 4 7 2" xfId="29111" xr:uid="{00000000-0005-0000-0000-000019780000}"/>
    <cellStyle name="Header2 4 5 3 4 7 2 2" xfId="39110" xr:uid="{00000000-0005-0000-0000-00001A780000}"/>
    <cellStyle name="Header2 4 5 3 4 7 3" xfId="24869" xr:uid="{00000000-0005-0000-0000-00001B780000}"/>
    <cellStyle name="Header2 4 5 3 4 7 4" xfId="33959" xr:uid="{00000000-0005-0000-0000-00001C780000}"/>
    <cellStyle name="Header2 4 5 3 4 8" xfId="17597" xr:uid="{00000000-0005-0000-0000-00001D780000}"/>
    <cellStyle name="Header2 4 5 3 4 8 2" xfId="29414" xr:uid="{00000000-0005-0000-0000-00001E780000}"/>
    <cellStyle name="Header2 4 5 3 4 8 2 2" xfId="39413" xr:uid="{00000000-0005-0000-0000-00001F780000}"/>
    <cellStyle name="Header2 4 5 3 4 8 3" xfId="25172" xr:uid="{00000000-0005-0000-0000-000020780000}"/>
    <cellStyle name="Header2 4 5 3 4 8 4" xfId="34262" xr:uid="{00000000-0005-0000-0000-000021780000}"/>
    <cellStyle name="Header2 4 5 3 4 9" xfId="18338" xr:uid="{00000000-0005-0000-0000-000022780000}"/>
    <cellStyle name="Header2 4 5 3 4 9 2" xfId="30155" xr:uid="{00000000-0005-0000-0000-000023780000}"/>
    <cellStyle name="Header2 4 5 3 4 9 2 2" xfId="40154" xr:uid="{00000000-0005-0000-0000-000024780000}"/>
    <cellStyle name="Header2 4 5 3 4 9 3" xfId="25813" xr:uid="{00000000-0005-0000-0000-000025780000}"/>
    <cellStyle name="Header2 4 5 3 4 9 4" xfId="35003" xr:uid="{00000000-0005-0000-0000-000026780000}"/>
    <cellStyle name="Header2 4 5 3 5" xfId="15776" xr:uid="{00000000-0005-0000-0000-000027780000}"/>
    <cellStyle name="Header2 4 5 3 5 2" xfId="19017" xr:uid="{00000000-0005-0000-0000-000028780000}"/>
    <cellStyle name="Header2 4 5 3 5 2 2" xfId="30834" xr:uid="{00000000-0005-0000-0000-000029780000}"/>
    <cellStyle name="Header2 4 5 3 5 2 2 2" xfId="40833" xr:uid="{00000000-0005-0000-0000-00002A780000}"/>
    <cellStyle name="Header2 4 5 3 5 2 3" xfId="26492" xr:uid="{00000000-0005-0000-0000-00002B780000}"/>
    <cellStyle name="Header2 4 5 3 5 2 4" xfId="35682" xr:uid="{00000000-0005-0000-0000-00002C780000}"/>
    <cellStyle name="Header2 4 5 3 5 3" xfId="19623" xr:uid="{00000000-0005-0000-0000-00002D780000}"/>
    <cellStyle name="Header2 4 5 3 5 3 2" xfId="31440" xr:uid="{00000000-0005-0000-0000-00002E780000}"/>
    <cellStyle name="Header2 4 5 3 5 3 2 2" xfId="41439" xr:uid="{00000000-0005-0000-0000-00002F780000}"/>
    <cellStyle name="Header2 4 5 3 5 3 3" xfId="27098" xr:uid="{00000000-0005-0000-0000-000030780000}"/>
    <cellStyle name="Header2 4 5 3 5 3 4" xfId="36288" xr:uid="{00000000-0005-0000-0000-000031780000}"/>
    <cellStyle name="Header2 4 5 3 5 4" xfId="18175" xr:uid="{00000000-0005-0000-0000-000032780000}"/>
    <cellStyle name="Header2 4 5 3 5 4 2" xfId="29992" xr:uid="{00000000-0005-0000-0000-000033780000}"/>
    <cellStyle name="Header2 4 5 3 5 4 2 2" xfId="39991" xr:uid="{00000000-0005-0000-0000-000034780000}"/>
    <cellStyle name="Header2 4 5 3 5 4 3" xfId="25750" xr:uid="{00000000-0005-0000-0000-000035780000}"/>
    <cellStyle name="Header2 4 5 3 5 4 4" xfId="34840" xr:uid="{00000000-0005-0000-0000-000036780000}"/>
    <cellStyle name="Header2 4 5 3 5 5" xfId="20432" xr:uid="{00000000-0005-0000-0000-000037780000}"/>
    <cellStyle name="Header2 4 5 3 5 5 2" xfId="32249" xr:uid="{00000000-0005-0000-0000-000038780000}"/>
    <cellStyle name="Header2 4 5 3 5 5 2 2" xfId="42248" xr:uid="{00000000-0005-0000-0000-000039780000}"/>
    <cellStyle name="Header2 4 5 3 5 5 3" xfId="37097" xr:uid="{00000000-0005-0000-0000-00003A780000}"/>
    <cellStyle name="Header2 4 5 3 5 6" xfId="23654" xr:uid="{00000000-0005-0000-0000-00003B780000}"/>
    <cellStyle name="Header2 4 5 3 5 6 2" xfId="21780" xr:uid="{00000000-0005-0000-0000-00003C780000}"/>
    <cellStyle name="Header2 4 5 3 5 7" xfId="22944" xr:uid="{00000000-0005-0000-0000-00003D780000}"/>
    <cellStyle name="Header2 4 5 3 5 7 2" xfId="22139" xr:uid="{00000000-0005-0000-0000-00003E780000}"/>
    <cellStyle name="Header2 4 5 3 5 8" xfId="22464" xr:uid="{00000000-0005-0000-0000-00003F780000}"/>
    <cellStyle name="Header2 4 5 3 6" xfId="16357" xr:uid="{00000000-0005-0000-0000-000040780000}"/>
    <cellStyle name="Header2 4 5 3 6 2" xfId="19319" xr:uid="{00000000-0005-0000-0000-000041780000}"/>
    <cellStyle name="Header2 4 5 3 6 2 2" xfId="31136" xr:uid="{00000000-0005-0000-0000-000042780000}"/>
    <cellStyle name="Header2 4 5 3 6 2 2 2" xfId="41135" xr:uid="{00000000-0005-0000-0000-000043780000}"/>
    <cellStyle name="Header2 4 5 3 6 2 3" xfId="26794" xr:uid="{00000000-0005-0000-0000-000044780000}"/>
    <cellStyle name="Header2 4 5 3 6 2 4" xfId="35984" xr:uid="{00000000-0005-0000-0000-000045780000}"/>
    <cellStyle name="Header2 4 5 3 6 3" xfId="19925" xr:uid="{00000000-0005-0000-0000-000046780000}"/>
    <cellStyle name="Header2 4 5 3 6 3 2" xfId="31742" xr:uid="{00000000-0005-0000-0000-000047780000}"/>
    <cellStyle name="Header2 4 5 3 6 3 2 2" xfId="41741" xr:uid="{00000000-0005-0000-0000-000048780000}"/>
    <cellStyle name="Header2 4 5 3 6 3 3" xfId="27400" xr:uid="{00000000-0005-0000-0000-000049780000}"/>
    <cellStyle name="Header2 4 5 3 6 3 4" xfId="36590" xr:uid="{00000000-0005-0000-0000-00004A780000}"/>
    <cellStyle name="Header2 4 5 3 6 4" xfId="18874" xr:uid="{00000000-0005-0000-0000-00004B780000}"/>
    <cellStyle name="Header2 4 5 3 6 4 2" xfId="30691" xr:uid="{00000000-0005-0000-0000-00004C780000}"/>
    <cellStyle name="Header2 4 5 3 6 4 2 2" xfId="40690" xr:uid="{00000000-0005-0000-0000-00004D780000}"/>
    <cellStyle name="Header2 4 5 3 6 4 3" xfId="26349" xr:uid="{00000000-0005-0000-0000-00004E780000}"/>
    <cellStyle name="Header2 4 5 3 6 4 4" xfId="35539" xr:uid="{00000000-0005-0000-0000-00004F780000}"/>
    <cellStyle name="Header2 4 5 3 6 5" xfId="20734" xr:uid="{00000000-0005-0000-0000-000050780000}"/>
    <cellStyle name="Header2 4 5 3 6 5 2" xfId="32551" xr:uid="{00000000-0005-0000-0000-000051780000}"/>
    <cellStyle name="Header2 4 5 3 6 5 2 2" xfId="42550" xr:uid="{00000000-0005-0000-0000-000052780000}"/>
    <cellStyle name="Header2 4 5 3 6 5 3" xfId="37399" xr:uid="{00000000-0005-0000-0000-000053780000}"/>
    <cellStyle name="Header2 4 5 3 6 6" xfId="28174" xr:uid="{00000000-0005-0000-0000-000054780000}"/>
    <cellStyle name="Header2 4 5 3 6 6 2" xfId="38173" xr:uid="{00000000-0005-0000-0000-000055780000}"/>
    <cellStyle name="Header2 4 5 3 6 7" xfId="21566" xr:uid="{00000000-0005-0000-0000-000056780000}"/>
    <cellStyle name="Header2 4 5 3 7" xfId="16056" xr:uid="{00000000-0005-0000-0000-000057780000}"/>
    <cellStyle name="Header2 4 5 3 7 2" xfId="27873" xr:uid="{00000000-0005-0000-0000-000058780000}"/>
    <cellStyle name="Header2 4 5 3 7 2 2" xfId="37872" xr:uid="{00000000-0005-0000-0000-000059780000}"/>
    <cellStyle name="Header2 4 5 3 7 3" xfId="23934" xr:uid="{00000000-0005-0000-0000-00005A780000}"/>
    <cellStyle name="Header2 4 5 3 7 4" xfId="33024" xr:uid="{00000000-0005-0000-0000-00005B780000}"/>
    <cellStyle name="Header2 4 5 3 8" xfId="16493" xr:uid="{00000000-0005-0000-0000-00005C780000}"/>
    <cellStyle name="Header2 4 5 3 8 2" xfId="28310" xr:uid="{00000000-0005-0000-0000-00005D780000}"/>
    <cellStyle name="Header2 4 5 3 8 2 2" xfId="38309" xr:uid="{00000000-0005-0000-0000-00005E780000}"/>
    <cellStyle name="Header2 4 5 3 8 3" xfId="24068" xr:uid="{00000000-0005-0000-0000-00005F780000}"/>
    <cellStyle name="Header2 4 5 3 8 4" xfId="33158" xr:uid="{00000000-0005-0000-0000-000060780000}"/>
    <cellStyle name="Header2 4 5 3 9" xfId="16795" xr:uid="{00000000-0005-0000-0000-000061780000}"/>
    <cellStyle name="Header2 4 5 3 9 2" xfId="28612" xr:uid="{00000000-0005-0000-0000-000062780000}"/>
    <cellStyle name="Header2 4 5 3 9 2 2" xfId="38611" xr:uid="{00000000-0005-0000-0000-000063780000}"/>
    <cellStyle name="Header2 4 5 3 9 3" xfId="24370" xr:uid="{00000000-0005-0000-0000-000064780000}"/>
    <cellStyle name="Header2 4 5 3 9 4" xfId="33460" xr:uid="{00000000-0005-0000-0000-000065780000}"/>
    <cellStyle name="Header2 4 5 4" xfId="7973" xr:uid="{00000000-0005-0000-0000-000066780000}"/>
    <cellStyle name="Header2 4 5 4 10" xfId="18639" xr:uid="{00000000-0005-0000-0000-000067780000}"/>
    <cellStyle name="Header2 4 5 4 10 2" xfId="30456" xr:uid="{00000000-0005-0000-0000-000068780000}"/>
    <cellStyle name="Header2 4 5 4 10 2 2" xfId="40455" xr:uid="{00000000-0005-0000-0000-000069780000}"/>
    <cellStyle name="Header2 4 5 4 10 3" xfId="26114" xr:uid="{00000000-0005-0000-0000-00006A780000}"/>
    <cellStyle name="Header2 4 5 4 10 4" xfId="35304" xr:uid="{00000000-0005-0000-0000-00006B780000}"/>
    <cellStyle name="Header2 4 5 4 11" xfId="20272" xr:uid="{00000000-0005-0000-0000-00006C780000}"/>
    <cellStyle name="Header2 4 5 4 11 2" xfId="32089" xr:uid="{00000000-0005-0000-0000-00006D780000}"/>
    <cellStyle name="Header2 4 5 4 11 2 2" xfId="42088" xr:uid="{00000000-0005-0000-0000-00006E780000}"/>
    <cellStyle name="Header2 4 5 4 11 3" xfId="36937" xr:uid="{00000000-0005-0000-0000-00006F780000}"/>
    <cellStyle name="Header2 4 5 4 12" xfId="23129" xr:uid="{00000000-0005-0000-0000-000070780000}"/>
    <cellStyle name="Header2 4 5 4 12 2" xfId="21266" xr:uid="{00000000-0005-0000-0000-000071780000}"/>
    <cellStyle name="Header2 4 5 4 13" xfId="22523" xr:uid="{00000000-0005-0000-0000-000072780000}"/>
    <cellStyle name="Header2 4 5 4 2" xfId="15780" xr:uid="{00000000-0005-0000-0000-000073780000}"/>
    <cellStyle name="Header2 4 5 4 2 2" xfId="19013" xr:uid="{00000000-0005-0000-0000-000074780000}"/>
    <cellStyle name="Header2 4 5 4 2 2 2" xfId="30830" xr:uid="{00000000-0005-0000-0000-000075780000}"/>
    <cellStyle name="Header2 4 5 4 2 2 2 2" xfId="40829" xr:uid="{00000000-0005-0000-0000-000076780000}"/>
    <cellStyle name="Header2 4 5 4 2 2 3" xfId="26488" xr:uid="{00000000-0005-0000-0000-000077780000}"/>
    <cellStyle name="Header2 4 5 4 2 2 4" xfId="35678" xr:uid="{00000000-0005-0000-0000-000078780000}"/>
    <cellStyle name="Header2 4 5 4 2 3" xfId="19619" xr:uid="{00000000-0005-0000-0000-000079780000}"/>
    <cellStyle name="Header2 4 5 4 2 3 2" xfId="31436" xr:uid="{00000000-0005-0000-0000-00007A780000}"/>
    <cellStyle name="Header2 4 5 4 2 3 2 2" xfId="41435" xr:uid="{00000000-0005-0000-0000-00007B780000}"/>
    <cellStyle name="Header2 4 5 4 2 3 3" xfId="27094" xr:uid="{00000000-0005-0000-0000-00007C780000}"/>
    <cellStyle name="Header2 4 5 4 2 3 4" xfId="36284" xr:uid="{00000000-0005-0000-0000-00007D780000}"/>
    <cellStyle name="Header2 4 5 4 2 4" xfId="17722" xr:uid="{00000000-0005-0000-0000-00007E780000}"/>
    <cellStyle name="Header2 4 5 4 2 4 2" xfId="29539" xr:uid="{00000000-0005-0000-0000-00007F780000}"/>
    <cellStyle name="Header2 4 5 4 2 4 2 2" xfId="39538" xr:uid="{00000000-0005-0000-0000-000080780000}"/>
    <cellStyle name="Header2 4 5 4 2 4 3" xfId="25297" xr:uid="{00000000-0005-0000-0000-000081780000}"/>
    <cellStyle name="Header2 4 5 4 2 4 4" xfId="34387" xr:uid="{00000000-0005-0000-0000-000082780000}"/>
    <cellStyle name="Header2 4 5 4 2 5" xfId="20428" xr:uid="{00000000-0005-0000-0000-000083780000}"/>
    <cellStyle name="Header2 4 5 4 2 5 2" xfId="32245" xr:uid="{00000000-0005-0000-0000-000084780000}"/>
    <cellStyle name="Header2 4 5 4 2 5 2 2" xfId="42244" xr:uid="{00000000-0005-0000-0000-000085780000}"/>
    <cellStyle name="Header2 4 5 4 2 5 3" xfId="37093" xr:uid="{00000000-0005-0000-0000-000086780000}"/>
    <cellStyle name="Header2 4 5 4 2 6" xfId="23658" xr:uid="{00000000-0005-0000-0000-000087780000}"/>
    <cellStyle name="Header2 4 5 4 2 6 2" xfId="21778" xr:uid="{00000000-0005-0000-0000-000088780000}"/>
    <cellStyle name="Header2 4 5 4 2 7" xfId="22942" xr:uid="{00000000-0005-0000-0000-000089780000}"/>
    <cellStyle name="Header2 4 5 4 2 7 2" xfId="22141" xr:uid="{00000000-0005-0000-0000-00008A780000}"/>
    <cellStyle name="Header2 4 5 4 2 8" xfId="21707" xr:uid="{00000000-0005-0000-0000-00008B780000}"/>
    <cellStyle name="Header2 4 5 4 3" xfId="16361" xr:uid="{00000000-0005-0000-0000-00008C780000}"/>
    <cellStyle name="Header2 4 5 4 3 2" xfId="19315" xr:uid="{00000000-0005-0000-0000-00008D780000}"/>
    <cellStyle name="Header2 4 5 4 3 2 2" xfId="31132" xr:uid="{00000000-0005-0000-0000-00008E780000}"/>
    <cellStyle name="Header2 4 5 4 3 2 2 2" xfId="41131" xr:uid="{00000000-0005-0000-0000-00008F780000}"/>
    <cellStyle name="Header2 4 5 4 3 2 3" xfId="26790" xr:uid="{00000000-0005-0000-0000-000090780000}"/>
    <cellStyle name="Header2 4 5 4 3 2 4" xfId="35980" xr:uid="{00000000-0005-0000-0000-000091780000}"/>
    <cellStyle name="Header2 4 5 4 3 3" xfId="19921" xr:uid="{00000000-0005-0000-0000-000092780000}"/>
    <cellStyle name="Header2 4 5 4 3 3 2" xfId="31738" xr:uid="{00000000-0005-0000-0000-000093780000}"/>
    <cellStyle name="Header2 4 5 4 3 3 2 2" xfId="41737" xr:uid="{00000000-0005-0000-0000-000094780000}"/>
    <cellStyle name="Header2 4 5 4 3 3 3" xfId="27396" xr:uid="{00000000-0005-0000-0000-000095780000}"/>
    <cellStyle name="Header2 4 5 4 3 3 4" xfId="36586" xr:uid="{00000000-0005-0000-0000-000096780000}"/>
    <cellStyle name="Header2 4 5 4 3 4" xfId="18876" xr:uid="{00000000-0005-0000-0000-000097780000}"/>
    <cellStyle name="Header2 4 5 4 3 4 2" xfId="30693" xr:uid="{00000000-0005-0000-0000-000098780000}"/>
    <cellStyle name="Header2 4 5 4 3 4 2 2" xfId="40692" xr:uid="{00000000-0005-0000-0000-000099780000}"/>
    <cellStyle name="Header2 4 5 4 3 4 3" xfId="26351" xr:uid="{00000000-0005-0000-0000-00009A780000}"/>
    <cellStyle name="Header2 4 5 4 3 4 4" xfId="35541" xr:uid="{00000000-0005-0000-0000-00009B780000}"/>
    <cellStyle name="Header2 4 5 4 3 5" xfId="20730" xr:uid="{00000000-0005-0000-0000-00009C780000}"/>
    <cellStyle name="Header2 4 5 4 3 5 2" xfId="32547" xr:uid="{00000000-0005-0000-0000-00009D780000}"/>
    <cellStyle name="Header2 4 5 4 3 5 2 2" xfId="42546" xr:uid="{00000000-0005-0000-0000-00009E780000}"/>
    <cellStyle name="Header2 4 5 4 3 5 3" xfId="37395" xr:uid="{00000000-0005-0000-0000-00009F780000}"/>
    <cellStyle name="Header2 4 5 4 3 6" xfId="28178" xr:uid="{00000000-0005-0000-0000-0000A0780000}"/>
    <cellStyle name="Header2 4 5 4 3 6 2" xfId="38177" xr:uid="{00000000-0005-0000-0000-0000A1780000}"/>
    <cellStyle name="Header2 4 5 4 3 7" xfId="22303" xr:uid="{00000000-0005-0000-0000-0000A2780000}"/>
    <cellStyle name="Header2 4 5 4 4" xfId="16060" xr:uid="{00000000-0005-0000-0000-0000A3780000}"/>
    <cellStyle name="Header2 4 5 4 4 2" xfId="27877" xr:uid="{00000000-0005-0000-0000-0000A4780000}"/>
    <cellStyle name="Header2 4 5 4 4 2 2" xfId="37876" xr:uid="{00000000-0005-0000-0000-0000A5780000}"/>
    <cellStyle name="Header2 4 5 4 4 3" xfId="23938" xr:uid="{00000000-0005-0000-0000-0000A6780000}"/>
    <cellStyle name="Header2 4 5 4 4 4" xfId="33028" xr:uid="{00000000-0005-0000-0000-0000A7780000}"/>
    <cellStyle name="Header2 4 5 4 5" xfId="16489" xr:uid="{00000000-0005-0000-0000-0000A8780000}"/>
    <cellStyle name="Header2 4 5 4 5 2" xfId="28306" xr:uid="{00000000-0005-0000-0000-0000A9780000}"/>
    <cellStyle name="Header2 4 5 4 5 2 2" xfId="38305" xr:uid="{00000000-0005-0000-0000-0000AA780000}"/>
    <cellStyle name="Header2 4 5 4 5 3" xfId="24064" xr:uid="{00000000-0005-0000-0000-0000AB780000}"/>
    <cellStyle name="Header2 4 5 4 5 4" xfId="33154" xr:uid="{00000000-0005-0000-0000-0000AC780000}"/>
    <cellStyle name="Header2 4 5 4 6" xfId="16791" xr:uid="{00000000-0005-0000-0000-0000AD780000}"/>
    <cellStyle name="Header2 4 5 4 6 2" xfId="28608" xr:uid="{00000000-0005-0000-0000-0000AE780000}"/>
    <cellStyle name="Header2 4 5 4 6 2 2" xfId="38607" xr:uid="{00000000-0005-0000-0000-0000AF780000}"/>
    <cellStyle name="Header2 4 5 4 6 3" xfId="24366" xr:uid="{00000000-0005-0000-0000-0000B0780000}"/>
    <cellStyle name="Header2 4 5 4 6 4" xfId="33456" xr:uid="{00000000-0005-0000-0000-0000B1780000}"/>
    <cellStyle name="Header2 4 5 4 7" xfId="17295" xr:uid="{00000000-0005-0000-0000-0000B2780000}"/>
    <cellStyle name="Header2 4 5 4 7 2" xfId="29112" xr:uid="{00000000-0005-0000-0000-0000B3780000}"/>
    <cellStyle name="Header2 4 5 4 7 2 2" xfId="39111" xr:uid="{00000000-0005-0000-0000-0000B4780000}"/>
    <cellStyle name="Header2 4 5 4 7 3" xfId="24870" xr:uid="{00000000-0005-0000-0000-0000B5780000}"/>
    <cellStyle name="Header2 4 5 4 7 4" xfId="33960" xr:uid="{00000000-0005-0000-0000-0000B6780000}"/>
    <cellStyle name="Header2 4 5 4 8" xfId="17598" xr:uid="{00000000-0005-0000-0000-0000B7780000}"/>
    <cellStyle name="Header2 4 5 4 8 2" xfId="29415" xr:uid="{00000000-0005-0000-0000-0000B8780000}"/>
    <cellStyle name="Header2 4 5 4 8 2 2" xfId="39414" xr:uid="{00000000-0005-0000-0000-0000B9780000}"/>
    <cellStyle name="Header2 4 5 4 8 3" xfId="25173" xr:uid="{00000000-0005-0000-0000-0000BA780000}"/>
    <cellStyle name="Header2 4 5 4 8 4" xfId="34263" xr:uid="{00000000-0005-0000-0000-0000BB780000}"/>
    <cellStyle name="Header2 4 5 4 9" xfId="18337" xr:uid="{00000000-0005-0000-0000-0000BC780000}"/>
    <cellStyle name="Header2 4 5 4 9 2" xfId="30154" xr:uid="{00000000-0005-0000-0000-0000BD780000}"/>
    <cellStyle name="Header2 4 5 4 9 2 2" xfId="40153" xr:uid="{00000000-0005-0000-0000-0000BE780000}"/>
    <cellStyle name="Header2 4 5 4 9 3" xfId="25812" xr:uid="{00000000-0005-0000-0000-0000BF780000}"/>
    <cellStyle name="Header2 4 5 4 9 4" xfId="35002" xr:uid="{00000000-0005-0000-0000-0000C0780000}"/>
    <cellStyle name="Header2 4 5 5" xfId="7974" xr:uid="{00000000-0005-0000-0000-0000C1780000}"/>
    <cellStyle name="Header2 4 5 5 10" xfId="18638" xr:uid="{00000000-0005-0000-0000-0000C2780000}"/>
    <cellStyle name="Header2 4 5 5 10 2" xfId="30455" xr:uid="{00000000-0005-0000-0000-0000C3780000}"/>
    <cellStyle name="Header2 4 5 5 10 2 2" xfId="40454" xr:uid="{00000000-0005-0000-0000-0000C4780000}"/>
    <cellStyle name="Header2 4 5 5 10 3" xfId="26113" xr:uid="{00000000-0005-0000-0000-0000C5780000}"/>
    <cellStyle name="Header2 4 5 5 10 4" xfId="35303" xr:uid="{00000000-0005-0000-0000-0000C6780000}"/>
    <cellStyle name="Header2 4 5 5 11" xfId="20174" xr:uid="{00000000-0005-0000-0000-0000C7780000}"/>
    <cellStyle name="Header2 4 5 5 11 2" xfId="31991" xr:uid="{00000000-0005-0000-0000-0000C8780000}"/>
    <cellStyle name="Header2 4 5 5 11 2 2" xfId="41990" xr:uid="{00000000-0005-0000-0000-0000C9780000}"/>
    <cellStyle name="Header2 4 5 5 11 3" xfId="36839" xr:uid="{00000000-0005-0000-0000-0000CA780000}"/>
    <cellStyle name="Header2 4 5 5 12" xfId="23128" xr:uid="{00000000-0005-0000-0000-0000CB780000}"/>
    <cellStyle name="Header2 4 5 5 12 2" xfId="22026" xr:uid="{00000000-0005-0000-0000-0000CC780000}"/>
    <cellStyle name="Header2 4 5 5 13" xfId="22522" xr:uid="{00000000-0005-0000-0000-0000CD780000}"/>
    <cellStyle name="Header2 4 5 5 2" xfId="15781" xr:uid="{00000000-0005-0000-0000-0000CE780000}"/>
    <cellStyle name="Header2 4 5 5 2 2" xfId="19012" xr:uid="{00000000-0005-0000-0000-0000CF780000}"/>
    <cellStyle name="Header2 4 5 5 2 2 2" xfId="30829" xr:uid="{00000000-0005-0000-0000-0000D0780000}"/>
    <cellStyle name="Header2 4 5 5 2 2 2 2" xfId="40828" xr:uid="{00000000-0005-0000-0000-0000D1780000}"/>
    <cellStyle name="Header2 4 5 5 2 2 3" xfId="26487" xr:uid="{00000000-0005-0000-0000-0000D2780000}"/>
    <cellStyle name="Header2 4 5 5 2 2 4" xfId="35677" xr:uid="{00000000-0005-0000-0000-0000D3780000}"/>
    <cellStyle name="Header2 4 5 5 2 3" xfId="19618" xr:uid="{00000000-0005-0000-0000-0000D4780000}"/>
    <cellStyle name="Header2 4 5 5 2 3 2" xfId="31435" xr:uid="{00000000-0005-0000-0000-0000D5780000}"/>
    <cellStyle name="Header2 4 5 5 2 3 2 2" xfId="41434" xr:uid="{00000000-0005-0000-0000-0000D6780000}"/>
    <cellStyle name="Header2 4 5 5 2 3 3" xfId="27093" xr:uid="{00000000-0005-0000-0000-0000D7780000}"/>
    <cellStyle name="Header2 4 5 5 2 3 4" xfId="36283" xr:uid="{00000000-0005-0000-0000-0000D8780000}"/>
    <cellStyle name="Header2 4 5 5 2 4" xfId="18178" xr:uid="{00000000-0005-0000-0000-0000D9780000}"/>
    <cellStyle name="Header2 4 5 5 2 4 2" xfId="29995" xr:uid="{00000000-0005-0000-0000-0000DA780000}"/>
    <cellStyle name="Header2 4 5 5 2 4 2 2" xfId="39994" xr:uid="{00000000-0005-0000-0000-0000DB780000}"/>
    <cellStyle name="Header2 4 5 5 2 4 3" xfId="25753" xr:uid="{00000000-0005-0000-0000-0000DC780000}"/>
    <cellStyle name="Header2 4 5 5 2 4 4" xfId="34843" xr:uid="{00000000-0005-0000-0000-0000DD780000}"/>
    <cellStyle name="Header2 4 5 5 2 5" xfId="20427" xr:uid="{00000000-0005-0000-0000-0000DE780000}"/>
    <cellStyle name="Header2 4 5 5 2 5 2" xfId="32244" xr:uid="{00000000-0005-0000-0000-0000DF780000}"/>
    <cellStyle name="Header2 4 5 5 2 5 2 2" xfId="42243" xr:uid="{00000000-0005-0000-0000-0000E0780000}"/>
    <cellStyle name="Header2 4 5 5 2 5 3" xfId="37092" xr:uid="{00000000-0005-0000-0000-0000E1780000}"/>
    <cellStyle name="Header2 4 5 5 2 6" xfId="23659" xr:uid="{00000000-0005-0000-0000-0000E2780000}"/>
    <cellStyle name="Header2 4 5 5 2 6 2" xfId="20997" xr:uid="{00000000-0005-0000-0000-0000E3780000}"/>
    <cellStyle name="Header2 4 5 5 2 7" xfId="22803" xr:uid="{00000000-0005-0000-0000-0000E4780000}"/>
    <cellStyle name="Header2 4 5 5 2 7 2" xfId="21414" xr:uid="{00000000-0005-0000-0000-0000E5780000}"/>
    <cellStyle name="Header2 4 5 5 2 8" xfId="21708" xr:uid="{00000000-0005-0000-0000-0000E6780000}"/>
    <cellStyle name="Header2 4 5 5 3" xfId="16362" xr:uid="{00000000-0005-0000-0000-0000E7780000}"/>
    <cellStyle name="Header2 4 5 5 3 2" xfId="19314" xr:uid="{00000000-0005-0000-0000-0000E8780000}"/>
    <cellStyle name="Header2 4 5 5 3 2 2" xfId="31131" xr:uid="{00000000-0005-0000-0000-0000E9780000}"/>
    <cellStyle name="Header2 4 5 5 3 2 2 2" xfId="41130" xr:uid="{00000000-0005-0000-0000-0000EA780000}"/>
    <cellStyle name="Header2 4 5 5 3 2 3" xfId="26789" xr:uid="{00000000-0005-0000-0000-0000EB780000}"/>
    <cellStyle name="Header2 4 5 5 3 2 4" xfId="35979" xr:uid="{00000000-0005-0000-0000-0000EC780000}"/>
    <cellStyle name="Header2 4 5 5 3 3" xfId="19920" xr:uid="{00000000-0005-0000-0000-0000ED780000}"/>
    <cellStyle name="Header2 4 5 5 3 3 2" xfId="31737" xr:uid="{00000000-0005-0000-0000-0000EE780000}"/>
    <cellStyle name="Header2 4 5 5 3 3 2 2" xfId="41736" xr:uid="{00000000-0005-0000-0000-0000EF780000}"/>
    <cellStyle name="Header2 4 5 5 3 3 3" xfId="27395" xr:uid="{00000000-0005-0000-0000-0000F0780000}"/>
    <cellStyle name="Header2 4 5 5 3 3 4" xfId="36585" xr:uid="{00000000-0005-0000-0000-0000F1780000}"/>
    <cellStyle name="Header2 4 5 5 3 4" xfId="17918" xr:uid="{00000000-0005-0000-0000-0000F2780000}"/>
    <cellStyle name="Header2 4 5 5 3 4 2" xfId="29735" xr:uid="{00000000-0005-0000-0000-0000F3780000}"/>
    <cellStyle name="Header2 4 5 5 3 4 2 2" xfId="39734" xr:uid="{00000000-0005-0000-0000-0000F4780000}"/>
    <cellStyle name="Header2 4 5 5 3 4 3" xfId="25493" xr:uid="{00000000-0005-0000-0000-0000F5780000}"/>
    <cellStyle name="Header2 4 5 5 3 4 4" xfId="34583" xr:uid="{00000000-0005-0000-0000-0000F6780000}"/>
    <cellStyle name="Header2 4 5 5 3 5" xfId="20729" xr:uid="{00000000-0005-0000-0000-0000F7780000}"/>
    <cellStyle name="Header2 4 5 5 3 5 2" xfId="32546" xr:uid="{00000000-0005-0000-0000-0000F8780000}"/>
    <cellStyle name="Header2 4 5 5 3 5 2 2" xfId="42545" xr:uid="{00000000-0005-0000-0000-0000F9780000}"/>
    <cellStyle name="Header2 4 5 5 3 5 3" xfId="37394" xr:uid="{00000000-0005-0000-0000-0000FA780000}"/>
    <cellStyle name="Header2 4 5 5 3 6" xfId="28179" xr:uid="{00000000-0005-0000-0000-0000FB780000}"/>
    <cellStyle name="Header2 4 5 5 3 6 2" xfId="38178" xr:uid="{00000000-0005-0000-0000-0000FC780000}"/>
    <cellStyle name="Header2 4 5 5 3 7" xfId="21569" xr:uid="{00000000-0005-0000-0000-0000FD780000}"/>
    <cellStyle name="Header2 4 5 5 4" xfId="16061" xr:uid="{00000000-0005-0000-0000-0000FE780000}"/>
    <cellStyle name="Header2 4 5 5 4 2" xfId="27878" xr:uid="{00000000-0005-0000-0000-0000FF780000}"/>
    <cellStyle name="Header2 4 5 5 4 2 2" xfId="37877" xr:uid="{00000000-0005-0000-0000-000000790000}"/>
    <cellStyle name="Header2 4 5 5 4 3" xfId="23939" xr:uid="{00000000-0005-0000-0000-000001790000}"/>
    <cellStyle name="Header2 4 5 5 4 4" xfId="33029" xr:uid="{00000000-0005-0000-0000-000002790000}"/>
    <cellStyle name="Header2 4 5 5 5" xfId="16488" xr:uid="{00000000-0005-0000-0000-000003790000}"/>
    <cellStyle name="Header2 4 5 5 5 2" xfId="28305" xr:uid="{00000000-0005-0000-0000-000004790000}"/>
    <cellStyle name="Header2 4 5 5 5 2 2" xfId="38304" xr:uid="{00000000-0005-0000-0000-000005790000}"/>
    <cellStyle name="Header2 4 5 5 5 3" xfId="24063" xr:uid="{00000000-0005-0000-0000-000006790000}"/>
    <cellStyle name="Header2 4 5 5 5 4" xfId="33153" xr:uid="{00000000-0005-0000-0000-000007790000}"/>
    <cellStyle name="Header2 4 5 5 6" xfId="16790" xr:uid="{00000000-0005-0000-0000-000008790000}"/>
    <cellStyle name="Header2 4 5 5 6 2" xfId="28607" xr:uid="{00000000-0005-0000-0000-000009790000}"/>
    <cellStyle name="Header2 4 5 5 6 2 2" xfId="38606" xr:uid="{00000000-0005-0000-0000-00000A790000}"/>
    <cellStyle name="Header2 4 5 5 6 3" xfId="24365" xr:uid="{00000000-0005-0000-0000-00000B790000}"/>
    <cellStyle name="Header2 4 5 5 6 4" xfId="33455" xr:uid="{00000000-0005-0000-0000-00000C790000}"/>
    <cellStyle name="Header2 4 5 5 7" xfId="17296" xr:uid="{00000000-0005-0000-0000-00000D790000}"/>
    <cellStyle name="Header2 4 5 5 7 2" xfId="29113" xr:uid="{00000000-0005-0000-0000-00000E790000}"/>
    <cellStyle name="Header2 4 5 5 7 2 2" xfId="39112" xr:uid="{00000000-0005-0000-0000-00000F790000}"/>
    <cellStyle name="Header2 4 5 5 7 3" xfId="24871" xr:uid="{00000000-0005-0000-0000-000010790000}"/>
    <cellStyle name="Header2 4 5 5 7 4" xfId="33961" xr:uid="{00000000-0005-0000-0000-000011790000}"/>
    <cellStyle name="Header2 4 5 5 8" xfId="17599" xr:uid="{00000000-0005-0000-0000-000012790000}"/>
    <cellStyle name="Header2 4 5 5 8 2" xfId="29416" xr:uid="{00000000-0005-0000-0000-000013790000}"/>
    <cellStyle name="Header2 4 5 5 8 2 2" xfId="39415" xr:uid="{00000000-0005-0000-0000-000014790000}"/>
    <cellStyle name="Header2 4 5 5 8 3" xfId="25174" xr:uid="{00000000-0005-0000-0000-000015790000}"/>
    <cellStyle name="Header2 4 5 5 8 4" xfId="34264" xr:uid="{00000000-0005-0000-0000-000016790000}"/>
    <cellStyle name="Header2 4 5 5 9" xfId="18336" xr:uid="{00000000-0005-0000-0000-000017790000}"/>
    <cellStyle name="Header2 4 5 5 9 2" xfId="30153" xr:uid="{00000000-0005-0000-0000-000018790000}"/>
    <cellStyle name="Header2 4 5 5 9 2 2" xfId="40152" xr:uid="{00000000-0005-0000-0000-000019790000}"/>
    <cellStyle name="Header2 4 5 5 9 3" xfId="25811" xr:uid="{00000000-0005-0000-0000-00001A790000}"/>
    <cellStyle name="Header2 4 5 5 9 4" xfId="35001" xr:uid="{00000000-0005-0000-0000-00001B790000}"/>
    <cellStyle name="Header2 4 5 6" xfId="7975" xr:uid="{00000000-0005-0000-0000-00001C790000}"/>
    <cellStyle name="Header2 4 5 6 10" xfId="18637" xr:uid="{00000000-0005-0000-0000-00001D790000}"/>
    <cellStyle name="Header2 4 5 6 10 2" xfId="30454" xr:uid="{00000000-0005-0000-0000-00001E790000}"/>
    <cellStyle name="Header2 4 5 6 10 2 2" xfId="40453" xr:uid="{00000000-0005-0000-0000-00001F790000}"/>
    <cellStyle name="Header2 4 5 6 10 3" xfId="26112" xr:uid="{00000000-0005-0000-0000-000020790000}"/>
    <cellStyle name="Header2 4 5 6 10 4" xfId="35302" xr:uid="{00000000-0005-0000-0000-000021790000}"/>
    <cellStyle name="Header2 4 5 6 11" xfId="20275" xr:uid="{00000000-0005-0000-0000-000022790000}"/>
    <cellStyle name="Header2 4 5 6 11 2" xfId="32092" xr:uid="{00000000-0005-0000-0000-000023790000}"/>
    <cellStyle name="Header2 4 5 6 11 2 2" xfId="42091" xr:uid="{00000000-0005-0000-0000-000024790000}"/>
    <cellStyle name="Header2 4 5 6 11 3" xfId="36940" xr:uid="{00000000-0005-0000-0000-000025790000}"/>
    <cellStyle name="Header2 4 5 6 12" xfId="23127" xr:uid="{00000000-0005-0000-0000-000026790000}"/>
    <cellStyle name="Header2 4 5 6 12 2" xfId="21267" xr:uid="{00000000-0005-0000-0000-000027790000}"/>
    <cellStyle name="Header2 4 5 6 13" xfId="22521" xr:uid="{00000000-0005-0000-0000-000028790000}"/>
    <cellStyle name="Header2 4 5 6 2" xfId="15782" xr:uid="{00000000-0005-0000-0000-000029790000}"/>
    <cellStyle name="Header2 4 5 6 2 2" xfId="19011" xr:uid="{00000000-0005-0000-0000-00002A790000}"/>
    <cellStyle name="Header2 4 5 6 2 2 2" xfId="30828" xr:uid="{00000000-0005-0000-0000-00002B790000}"/>
    <cellStyle name="Header2 4 5 6 2 2 2 2" xfId="40827" xr:uid="{00000000-0005-0000-0000-00002C790000}"/>
    <cellStyle name="Header2 4 5 6 2 2 3" xfId="26486" xr:uid="{00000000-0005-0000-0000-00002D790000}"/>
    <cellStyle name="Header2 4 5 6 2 2 4" xfId="35676" xr:uid="{00000000-0005-0000-0000-00002E790000}"/>
    <cellStyle name="Header2 4 5 6 2 3" xfId="19617" xr:uid="{00000000-0005-0000-0000-00002F790000}"/>
    <cellStyle name="Header2 4 5 6 2 3 2" xfId="31434" xr:uid="{00000000-0005-0000-0000-000030790000}"/>
    <cellStyle name="Header2 4 5 6 2 3 2 2" xfId="41433" xr:uid="{00000000-0005-0000-0000-000031790000}"/>
    <cellStyle name="Header2 4 5 6 2 3 3" xfId="27092" xr:uid="{00000000-0005-0000-0000-000032790000}"/>
    <cellStyle name="Header2 4 5 6 2 3 4" xfId="36282" xr:uid="{00000000-0005-0000-0000-000033790000}"/>
    <cellStyle name="Header2 4 5 6 2 4" xfId="18024" xr:uid="{00000000-0005-0000-0000-000034790000}"/>
    <cellStyle name="Header2 4 5 6 2 4 2" xfId="29841" xr:uid="{00000000-0005-0000-0000-000035790000}"/>
    <cellStyle name="Header2 4 5 6 2 4 2 2" xfId="39840" xr:uid="{00000000-0005-0000-0000-000036790000}"/>
    <cellStyle name="Header2 4 5 6 2 4 3" xfId="25599" xr:uid="{00000000-0005-0000-0000-000037790000}"/>
    <cellStyle name="Header2 4 5 6 2 4 4" xfId="34689" xr:uid="{00000000-0005-0000-0000-000038790000}"/>
    <cellStyle name="Header2 4 5 6 2 5" xfId="20426" xr:uid="{00000000-0005-0000-0000-000039790000}"/>
    <cellStyle name="Header2 4 5 6 2 5 2" xfId="32243" xr:uid="{00000000-0005-0000-0000-00003A790000}"/>
    <cellStyle name="Header2 4 5 6 2 5 2 2" xfId="42242" xr:uid="{00000000-0005-0000-0000-00003B790000}"/>
    <cellStyle name="Header2 4 5 6 2 5 3" xfId="37091" xr:uid="{00000000-0005-0000-0000-00003C790000}"/>
    <cellStyle name="Header2 4 5 6 2 6" xfId="23660" xr:uid="{00000000-0005-0000-0000-00003D790000}"/>
    <cellStyle name="Header2 4 5 6 2 6 2" xfId="20982" xr:uid="{00000000-0005-0000-0000-00003E790000}"/>
    <cellStyle name="Header2 4 5 6 2 7" xfId="22802" xr:uid="{00000000-0005-0000-0000-00003F790000}"/>
    <cellStyle name="Header2 4 5 6 2 7 2" xfId="21415" xr:uid="{00000000-0005-0000-0000-000040790000}"/>
    <cellStyle name="Header2 4 5 6 2 8" xfId="21709" xr:uid="{00000000-0005-0000-0000-000041790000}"/>
    <cellStyle name="Header2 4 5 6 3" xfId="16363" xr:uid="{00000000-0005-0000-0000-000042790000}"/>
    <cellStyle name="Header2 4 5 6 3 2" xfId="19313" xr:uid="{00000000-0005-0000-0000-000043790000}"/>
    <cellStyle name="Header2 4 5 6 3 2 2" xfId="31130" xr:uid="{00000000-0005-0000-0000-000044790000}"/>
    <cellStyle name="Header2 4 5 6 3 2 2 2" xfId="41129" xr:uid="{00000000-0005-0000-0000-000045790000}"/>
    <cellStyle name="Header2 4 5 6 3 2 3" xfId="26788" xr:uid="{00000000-0005-0000-0000-000046790000}"/>
    <cellStyle name="Header2 4 5 6 3 2 4" xfId="35978" xr:uid="{00000000-0005-0000-0000-000047790000}"/>
    <cellStyle name="Header2 4 5 6 3 3" xfId="19919" xr:uid="{00000000-0005-0000-0000-000048790000}"/>
    <cellStyle name="Header2 4 5 6 3 3 2" xfId="31736" xr:uid="{00000000-0005-0000-0000-000049790000}"/>
    <cellStyle name="Header2 4 5 6 3 3 2 2" xfId="41735" xr:uid="{00000000-0005-0000-0000-00004A790000}"/>
    <cellStyle name="Header2 4 5 6 3 3 3" xfId="27394" xr:uid="{00000000-0005-0000-0000-00004B790000}"/>
    <cellStyle name="Header2 4 5 6 3 3 4" xfId="36584" xr:uid="{00000000-0005-0000-0000-00004C790000}"/>
    <cellStyle name="Header2 4 5 6 3 4" xfId="18877" xr:uid="{00000000-0005-0000-0000-00004D790000}"/>
    <cellStyle name="Header2 4 5 6 3 4 2" xfId="30694" xr:uid="{00000000-0005-0000-0000-00004E790000}"/>
    <cellStyle name="Header2 4 5 6 3 4 2 2" xfId="40693" xr:uid="{00000000-0005-0000-0000-00004F790000}"/>
    <cellStyle name="Header2 4 5 6 3 4 3" xfId="26352" xr:uid="{00000000-0005-0000-0000-000050790000}"/>
    <cellStyle name="Header2 4 5 6 3 4 4" xfId="35542" xr:uid="{00000000-0005-0000-0000-000051790000}"/>
    <cellStyle name="Header2 4 5 6 3 5" xfId="20728" xr:uid="{00000000-0005-0000-0000-000052790000}"/>
    <cellStyle name="Header2 4 5 6 3 5 2" xfId="32545" xr:uid="{00000000-0005-0000-0000-000053790000}"/>
    <cellStyle name="Header2 4 5 6 3 5 2 2" xfId="42544" xr:uid="{00000000-0005-0000-0000-000054790000}"/>
    <cellStyle name="Header2 4 5 6 3 5 3" xfId="37393" xr:uid="{00000000-0005-0000-0000-000055790000}"/>
    <cellStyle name="Header2 4 5 6 3 6" xfId="28180" xr:uid="{00000000-0005-0000-0000-000056790000}"/>
    <cellStyle name="Header2 4 5 6 3 6 2" xfId="38179" xr:uid="{00000000-0005-0000-0000-000057790000}"/>
    <cellStyle name="Header2 4 5 6 3 7" xfId="21570" xr:uid="{00000000-0005-0000-0000-000058790000}"/>
    <cellStyle name="Header2 4 5 6 4" xfId="16062" xr:uid="{00000000-0005-0000-0000-000059790000}"/>
    <cellStyle name="Header2 4 5 6 4 2" xfId="27879" xr:uid="{00000000-0005-0000-0000-00005A790000}"/>
    <cellStyle name="Header2 4 5 6 4 2 2" xfId="37878" xr:uid="{00000000-0005-0000-0000-00005B790000}"/>
    <cellStyle name="Header2 4 5 6 4 3" xfId="23940" xr:uid="{00000000-0005-0000-0000-00005C790000}"/>
    <cellStyle name="Header2 4 5 6 4 4" xfId="33030" xr:uid="{00000000-0005-0000-0000-00005D790000}"/>
    <cellStyle name="Header2 4 5 6 5" xfId="16487" xr:uid="{00000000-0005-0000-0000-00005E790000}"/>
    <cellStyle name="Header2 4 5 6 5 2" xfId="28304" xr:uid="{00000000-0005-0000-0000-00005F790000}"/>
    <cellStyle name="Header2 4 5 6 5 2 2" xfId="38303" xr:uid="{00000000-0005-0000-0000-000060790000}"/>
    <cellStyle name="Header2 4 5 6 5 3" xfId="24062" xr:uid="{00000000-0005-0000-0000-000061790000}"/>
    <cellStyle name="Header2 4 5 6 5 4" xfId="33152" xr:uid="{00000000-0005-0000-0000-000062790000}"/>
    <cellStyle name="Header2 4 5 6 6" xfId="16789" xr:uid="{00000000-0005-0000-0000-000063790000}"/>
    <cellStyle name="Header2 4 5 6 6 2" xfId="28606" xr:uid="{00000000-0005-0000-0000-000064790000}"/>
    <cellStyle name="Header2 4 5 6 6 2 2" xfId="38605" xr:uid="{00000000-0005-0000-0000-000065790000}"/>
    <cellStyle name="Header2 4 5 6 6 3" xfId="24364" xr:uid="{00000000-0005-0000-0000-000066790000}"/>
    <cellStyle name="Header2 4 5 6 6 4" xfId="33454" xr:uid="{00000000-0005-0000-0000-000067790000}"/>
    <cellStyle name="Header2 4 5 6 7" xfId="17297" xr:uid="{00000000-0005-0000-0000-000068790000}"/>
    <cellStyle name="Header2 4 5 6 7 2" xfId="29114" xr:uid="{00000000-0005-0000-0000-000069790000}"/>
    <cellStyle name="Header2 4 5 6 7 2 2" xfId="39113" xr:uid="{00000000-0005-0000-0000-00006A790000}"/>
    <cellStyle name="Header2 4 5 6 7 3" xfId="24872" xr:uid="{00000000-0005-0000-0000-00006B790000}"/>
    <cellStyle name="Header2 4 5 6 7 4" xfId="33962" xr:uid="{00000000-0005-0000-0000-00006C790000}"/>
    <cellStyle name="Header2 4 5 6 8" xfId="17600" xr:uid="{00000000-0005-0000-0000-00006D790000}"/>
    <cellStyle name="Header2 4 5 6 8 2" xfId="29417" xr:uid="{00000000-0005-0000-0000-00006E790000}"/>
    <cellStyle name="Header2 4 5 6 8 2 2" xfId="39416" xr:uid="{00000000-0005-0000-0000-00006F790000}"/>
    <cellStyle name="Header2 4 5 6 8 3" xfId="25175" xr:uid="{00000000-0005-0000-0000-000070790000}"/>
    <cellStyle name="Header2 4 5 6 8 4" xfId="34265" xr:uid="{00000000-0005-0000-0000-000071790000}"/>
    <cellStyle name="Header2 4 5 6 9" xfId="18335" xr:uid="{00000000-0005-0000-0000-000072790000}"/>
    <cellStyle name="Header2 4 5 6 9 2" xfId="30152" xr:uid="{00000000-0005-0000-0000-000073790000}"/>
    <cellStyle name="Header2 4 5 6 9 2 2" xfId="40151" xr:uid="{00000000-0005-0000-0000-000074790000}"/>
    <cellStyle name="Header2 4 5 6 9 3" xfId="25810" xr:uid="{00000000-0005-0000-0000-000075790000}"/>
    <cellStyle name="Header2 4 5 6 9 4" xfId="35000" xr:uid="{00000000-0005-0000-0000-000076790000}"/>
    <cellStyle name="Header2 4 5 7" xfId="15771" xr:uid="{00000000-0005-0000-0000-000077790000}"/>
    <cellStyle name="Header2 4 5 7 2" xfId="19022" xr:uid="{00000000-0005-0000-0000-000078790000}"/>
    <cellStyle name="Header2 4 5 7 2 2" xfId="30839" xr:uid="{00000000-0005-0000-0000-000079790000}"/>
    <cellStyle name="Header2 4 5 7 2 2 2" xfId="40838" xr:uid="{00000000-0005-0000-0000-00007A790000}"/>
    <cellStyle name="Header2 4 5 7 2 3" xfId="26497" xr:uid="{00000000-0005-0000-0000-00007B790000}"/>
    <cellStyle name="Header2 4 5 7 2 4" xfId="35687" xr:uid="{00000000-0005-0000-0000-00007C790000}"/>
    <cellStyle name="Header2 4 5 7 3" xfId="19628" xr:uid="{00000000-0005-0000-0000-00007D790000}"/>
    <cellStyle name="Header2 4 5 7 3 2" xfId="31445" xr:uid="{00000000-0005-0000-0000-00007E790000}"/>
    <cellStyle name="Header2 4 5 7 3 2 2" xfId="41444" xr:uid="{00000000-0005-0000-0000-00007F790000}"/>
    <cellStyle name="Header2 4 5 7 3 3" xfId="27103" xr:uid="{00000000-0005-0000-0000-000080790000}"/>
    <cellStyle name="Header2 4 5 7 3 4" xfId="36293" xr:uid="{00000000-0005-0000-0000-000081790000}"/>
    <cellStyle name="Header2 4 5 7 4" xfId="18172" xr:uid="{00000000-0005-0000-0000-000082790000}"/>
    <cellStyle name="Header2 4 5 7 4 2" xfId="29989" xr:uid="{00000000-0005-0000-0000-000083790000}"/>
    <cellStyle name="Header2 4 5 7 4 2 2" xfId="39988" xr:uid="{00000000-0005-0000-0000-000084790000}"/>
    <cellStyle name="Header2 4 5 7 4 3" xfId="25747" xr:uid="{00000000-0005-0000-0000-000085790000}"/>
    <cellStyle name="Header2 4 5 7 4 4" xfId="34837" xr:uid="{00000000-0005-0000-0000-000086790000}"/>
    <cellStyle name="Header2 4 5 7 5" xfId="20437" xr:uid="{00000000-0005-0000-0000-000087790000}"/>
    <cellStyle name="Header2 4 5 7 5 2" xfId="32254" xr:uid="{00000000-0005-0000-0000-000088790000}"/>
    <cellStyle name="Header2 4 5 7 5 2 2" xfId="42253" xr:uid="{00000000-0005-0000-0000-000089790000}"/>
    <cellStyle name="Header2 4 5 7 5 3" xfId="37102" xr:uid="{00000000-0005-0000-0000-00008A790000}"/>
    <cellStyle name="Header2 4 5 7 6" xfId="23649" xr:uid="{00000000-0005-0000-0000-00008B790000}"/>
    <cellStyle name="Header2 4 5 7 6 2" xfId="20983" xr:uid="{00000000-0005-0000-0000-00008C790000}"/>
    <cellStyle name="Header2 4 5 7 7" xfId="22806" xr:uid="{00000000-0005-0000-0000-00008D790000}"/>
    <cellStyle name="Header2 4 5 7 7 2" xfId="22202" xr:uid="{00000000-0005-0000-0000-00008E790000}"/>
    <cellStyle name="Header2 4 5 7 8" xfId="21703" xr:uid="{00000000-0005-0000-0000-00008F790000}"/>
    <cellStyle name="Header2 4 5 8" xfId="16352" xr:uid="{00000000-0005-0000-0000-000090790000}"/>
    <cellStyle name="Header2 4 5 8 2" xfId="19324" xr:uid="{00000000-0005-0000-0000-000091790000}"/>
    <cellStyle name="Header2 4 5 8 2 2" xfId="31141" xr:uid="{00000000-0005-0000-0000-000092790000}"/>
    <cellStyle name="Header2 4 5 8 2 2 2" xfId="41140" xr:uid="{00000000-0005-0000-0000-000093790000}"/>
    <cellStyle name="Header2 4 5 8 2 3" xfId="26799" xr:uid="{00000000-0005-0000-0000-000094790000}"/>
    <cellStyle name="Header2 4 5 8 2 4" xfId="35989" xr:uid="{00000000-0005-0000-0000-000095790000}"/>
    <cellStyle name="Header2 4 5 8 3" xfId="19930" xr:uid="{00000000-0005-0000-0000-000096790000}"/>
    <cellStyle name="Header2 4 5 8 3 2" xfId="31747" xr:uid="{00000000-0005-0000-0000-000097790000}"/>
    <cellStyle name="Header2 4 5 8 3 2 2" xfId="41746" xr:uid="{00000000-0005-0000-0000-000098790000}"/>
    <cellStyle name="Header2 4 5 8 3 3" xfId="27405" xr:uid="{00000000-0005-0000-0000-000099790000}"/>
    <cellStyle name="Header2 4 5 8 3 4" xfId="36595" xr:uid="{00000000-0005-0000-0000-00009A790000}"/>
    <cellStyle name="Header2 4 5 8 4" xfId="17797" xr:uid="{00000000-0005-0000-0000-00009B790000}"/>
    <cellStyle name="Header2 4 5 8 4 2" xfId="29614" xr:uid="{00000000-0005-0000-0000-00009C790000}"/>
    <cellStyle name="Header2 4 5 8 4 2 2" xfId="39613" xr:uid="{00000000-0005-0000-0000-00009D790000}"/>
    <cellStyle name="Header2 4 5 8 4 3" xfId="25372" xr:uid="{00000000-0005-0000-0000-00009E790000}"/>
    <cellStyle name="Header2 4 5 8 4 4" xfId="34462" xr:uid="{00000000-0005-0000-0000-00009F790000}"/>
    <cellStyle name="Header2 4 5 8 5" xfId="20739" xr:uid="{00000000-0005-0000-0000-0000A0790000}"/>
    <cellStyle name="Header2 4 5 8 5 2" xfId="32556" xr:uid="{00000000-0005-0000-0000-0000A1790000}"/>
    <cellStyle name="Header2 4 5 8 5 2 2" xfId="42555" xr:uid="{00000000-0005-0000-0000-0000A2790000}"/>
    <cellStyle name="Header2 4 5 8 5 3" xfId="37404" xr:uid="{00000000-0005-0000-0000-0000A3790000}"/>
    <cellStyle name="Header2 4 5 8 6" xfId="28169" xr:uid="{00000000-0005-0000-0000-0000A4790000}"/>
    <cellStyle name="Header2 4 5 8 6 2" xfId="38168" xr:uid="{00000000-0005-0000-0000-0000A5790000}"/>
    <cellStyle name="Header2 4 5 8 7" xfId="22297" xr:uid="{00000000-0005-0000-0000-0000A6790000}"/>
    <cellStyle name="Header2 4 5 9" xfId="16051" xr:uid="{00000000-0005-0000-0000-0000A7790000}"/>
    <cellStyle name="Header2 4 5 9 2" xfId="27868" xr:uid="{00000000-0005-0000-0000-0000A8790000}"/>
    <cellStyle name="Header2 4 5 9 2 2" xfId="37867" xr:uid="{00000000-0005-0000-0000-0000A9790000}"/>
    <cellStyle name="Header2 4 5 9 3" xfId="23929" xr:uid="{00000000-0005-0000-0000-0000AA790000}"/>
    <cellStyle name="Header2 4 5 9 4" xfId="33019" xr:uid="{00000000-0005-0000-0000-0000AB790000}"/>
    <cellStyle name="Header2 4 6" xfId="7976" xr:uid="{00000000-0005-0000-0000-0000AC790000}"/>
    <cellStyle name="Header2 4 6 10" xfId="17298" xr:uid="{00000000-0005-0000-0000-0000AD790000}"/>
    <cellStyle name="Header2 4 6 10 2" xfId="29115" xr:uid="{00000000-0005-0000-0000-0000AE790000}"/>
    <cellStyle name="Header2 4 6 10 2 2" xfId="39114" xr:uid="{00000000-0005-0000-0000-0000AF790000}"/>
    <cellStyle name="Header2 4 6 10 3" xfId="24873" xr:uid="{00000000-0005-0000-0000-0000B0790000}"/>
    <cellStyle name="Header2 4 6 10 4" xfId="33963" xr:uid="{00000000-0005-0000-0000-0000B1790000}"/>
    <cellStyle name="Header2 4 6 11" xfId="17601" xr:uid="{00000000-0005-0000-0000-0000B2790000}"/>
    <cellStyle name="Header2 4 6 11 2" xfId="29418" xr:uid="{00000000-0005-0000-0000-0000B3790000}"/>
    <cellStyle name="Header2 4 6 11 2 2" xfId="39417" xr:uid="{00000000-0005-0000-0000-0000B4790000}"/>
    <cellStyle name="Header2 4 6 11 3" xfId="25176" xr:uid="{00000000-0005-0000-0000-0000B5790000}"/>
    <cellStyle name="Header2 4 6 11 4" xfId="34266" xr:uid="{00000000-0005-0000-0000-0000B6790000}"/>
    <cellStyle name="Header2 4 6 12" xfId="18334" xr:uid="{00000000-0005-0000-0000-0000B7790000}"/>
    <cellStyle name="Header2 4 6 12 2" xfId="30151" xr:uid="{00000000-0005-0000-0000-0000B8790000}"/>
    <cellStyle name="Header2 4 6 12 2 2" xfId="40150" xr:uid="{00000000-0005-0000-0000-0000B9790000}"/>
    <cellStyle name="Header2 4 6 12 3" xfId="25809" xr:uid="{00000000-0005-0000-0000-0000BA790000}"/>
    <cellStyle name="Header2 4 6 12 4" xfId="34999" xr:uid="{00000000-0005-0000-0000-0000BB790000}"/>
    <cellStyle name="Header2 4 6 13" xfId="18636" xr:uid="{00000000-0005-0000-0000-0000BC790000}"/>
    <cellStyle name="Header2 4 6 13 2" xfId="30453" xr:uid="{00000000-0005-0000-0000-0000BD790000}"/>
    <cellStyle name="Header2 4 6 13 2 2" xfId="40452" xr:uid="{00000000-0005-0000-0000-0000BE790000}"/>
    <cellStyle name="Header2 4 6 13 3" xfId="26111" xr:uid="{00000000-0005-0000-0000-0000BF790000}"/>
    <cellStyle name="Header2 4 6 13 4" xfId="35301" xr:uid="{00000000-0005-0000-0000-0000C0790000}"/>
    <cellStyle name="Header2 4 6 14" xfId="18289" xr:uid="{00000000-0005-0000-0000-0000C1790000}"/>
    <cellStyle name="Header2 4 6 14 2" xfId="30106" xr:uid="{00000000-0005-0000-0000-0000C2790000}"/>
    <cellStyle name="Header2 4 6 14 2 2" xfId="40105" xr:uid="{00000000-0005-0000-0000-0000C3790000}"/>
    <cellStyle name="Header2 4 6 14 3" xfId="34954" xr:uid="{00000000-0005-0000-0000-0000C4790000}"/>
    <cellStyle name="Header2 4 6 15" xfId="23126" xr:uid="{00000000-0005-0000-0000-0000C5790000}"/>
    <cellStyle name="Header2 4 6 15 2" xfId="21268" xr:uid="{00000000-0005-0000-0000-0000C6790000}"/>
    <cellStyle name="Header2 4 6 16" xfId="22520" xr:uid="{00000000-0005-0000-0000-0000C7790000}"/>
    <cellStyle name="Header2 4 6 2" xfId="7977" xr:uid="{00000000-0005-0000-0000-0000C8790000}"/>
    <cellStyle name="Header2 4 6 2 10" xfId="18635" xr:uid="{00000000-0005-0000-0000-0000C9790000}"/>
    <cellStyle name="Header2 4 6 2 10 2" xfId="30452" xr:uid="{00000000-0005-0000-0000-0000CA790000}"/>
    <cellStyle name="Header2 4 6 2 10 2 2" xfId="40451" xr:uid="{00000000-0005-0000-0000-0000CB790000}"/>
    <cellStyle name="Header2 4 6 2 10 3" xfId="26110" xr:uid="{00000000-0005-0000-0000-0000CC790000}"/>
    <cellStyle name="Header2 4 6 2 10 4" xfId="35300" xr:uid="{00000000-0005-0000-0000-0000CD790000}"/>
    <cellStyle name="Header2 4 6 2 11" xfId="20170" xr:uid="{00000000-0005-0000-0000-0000CE790000}"/>
    <cellStyle name="Header2 4 6 2 11 2" xfId="31987" xr:uid="{00000000-0005-0000-0000-0000CF790000}"/>
    <cellStyle name="Header2 4 6 2 11 2 2" xfId="41986" xr:uid="{00000000-0005-0000-0000-0000D0790000}"/>
    <cellStyle name="Header2 4 6 2 11 3" xfId="36835" xr:uid="{00000000-0005-0000-0000-0000D1790000}"/>
    <cellStyle name="Header2 4 6 2 12" xfId="23125" xr:uid="{00000000-0005-0000-0000-0000D2790000}"/>
    <cellStyle name="Header2 4 6 2 12 2" xfId="21269" xr:uid="{00000000-0005-0000-0000-0000D3790000}"/>
    <cellStyle name="Header2 4 6 2 13" xfId="22519" xr:uid="{00000000-0005-0000-0000-0000D4790000}"/>
    <cellStyle name="Header2 4 6 2 2" xfId="15784" xr:uid="{00000000-0005-0000-0000-0000D5790000}"/>
    <cellStyle name="Header2 4 6 2 2 2" xfId="19009" xr:uid="{00000000-0005-0000-0000-0000D6790000}"/>
    <cellStyle name="Header2 4 6 2 2 2 2" xfId="30826" xr:uid="{00000000-0005-0000-0000-0000D7790000}"/>
    <cellStyle name="Header2 4 6 2 2 2 2 2" xfId="40825" xr:uid="{00000000-0005-0000-0000-0000D8790000}"/>
    <cellStyle name="Header2 4 6 2 2 2 3" xfId="26484" xr:uid="{00000000-0005-0000-0000-0000D9790000}"/>
    <cellStyle name="Header2 4 6 2 2 2 4" xfId="35674" xr:uid="{00000000-0005-0000-0000-0000DA790000}"/>
    <cellStyle name="Header2 4 6 2 2 3" xfId="19615" xr:uid="{00000000-0005-0000-0000-0000DB790000}"/>
    <cellStyle name="Header2 4 6 2 2 3 2" xfId="31432" xr:uid="{00000000-0005-0000-0000-0000DC790000}"/>
    <cellStyle name="Header2 4 6 2 2 3 2 2" xfId="41431" xr:uid="{00000000-0005-0000-0000-0000DD790000}"/>
    <cellStyle name="Header2 4 6 2 2 3 3" xfId="27090" xr:uid="{00000000-0005-0000-0000-0000DE790000}"/>
    <cellStyle name="Header2 4 6 2 2 3 4" xfId="36280" xr:uid="{00000000-0005-0000-0000-0000DF790000}"/>
    <cellStyle name="Header2 4 6 2 2 4" xfId="17723" xr:uid="{00000000-0005-0000-0000-0000E0790000}"/>
    <cellStyle name="Header2 4 6 2 2 4 2" xfId="29540" xr:uid="{00000000-0005-0000-0000-0000E1790000}"/>
    <cellStyle name="Header2 4 6 2 2 4 2 2" xfId="39539" xr:uid="{00000000-0005-0000-0000-0000E2790000}"/>
    <cellStyle name="Header2 4 6 2 2 4 3" xfId="25298" xr:uid="{00000000-0005-0000-0000-0000E3790000}"/>
    <cellStyle name="Header2 4 6 2 2 4 4" xfId="34388" xr:uid="{00000000-0005-0000-0000-0000E4790000}"/>
    <cellStyle name="Header2 4 6 2 2 5" xfId="20424" xr:uid="{00000000-0005-0000-0000-0000E5790000}"/>
    <cellStyle name="Header2 4 6 2 2 5 2" xfId="32241" xr:uid="{00000000-0005-0000-0000-0000E6790000}"/>
    <cellStyle name="Header2 4 6 2 2 5 2 2" xfId="42240" xr:uid="{00000000-0005-0000-0000-0000E7790000}"/>
    <cellStyle name="Header2 4 6 2 2 5 3" xfId="37089" xr:uid="{00000000-0005-0000-0000-0000E8790000}"/>
    <cellStyle name="Header2 4 6 2 2 6" xfId="23662" xr:uid="{00000000-0005-0000-0000-0000E9790000}"/>
    <cellStyle name="Header2 4 6 2 2 6 2" xfId="21777" xr:uid="{00000000-0005-0000-0000-0000EA790000}"/>
    <cellStyle name="Header2 4 6 2 2 7" xfId="22941" xr:uid="{00000000-0005-0000-0000-0000EB790000}"/>
    <cellStyle name="Header2 4 6 2 2 7 2" xfId="22142" xr:uid="{00000000-0005-0000-0000-0000EC790000}"/>
    <cellStyle name="Header2 4 6 2 2 8" xfId="21710" xr:uid="{00000000-0005-0000-0000-0000ED790000}"/>
    <cellStyle name="Header2 4 6 2 3" xfId="16365" xr:uid="{00000000-0005-0000-0000-0000EE790000}"/>
    <cellStyle name="Header2 4 6 2 3 2" xfId="19311" xr:uid="{00000000-0005-0000-0000-0000EF790000}"/>
    <cellStyle name="Header2 4 6 2 3 2 2" xfId="31128" xr:uid="{00000000-0005-0000-0000-0000F0790000}"/>
    <cellStyle name="Header2 4 6 2 3 2 2 2" xfId="41127" xr:uid="{00000000-0005-0000-0000-0000F1790000}"/>
    <cellStyle name="Header2 4 6 2 3 2 3" xfId="26786" xr:uid="{00000000-0005-0000-0000-0000F2790000}"/>
    <cellStyle name="Header2 4 6 2 3 2 4" xfId="35976" xr:uid="{00000000-0005-0000-0000-0000F3790000}"/>
    <cellStyle name="Header2 4 6 2 3 3" xfId="19917" xr:uid="{00000000-0005-0000-0000-0000F4790000}"/>
    <cellStyle name="Header2 4 6 2 3 3 2" xfId="31734" xr:uid="{00000000-0005-0000-0000-0000F5790000}"/>
    <cellStyle name="Header2 4 6 2 3 3 2 2" xfId="41733" xr:uid="{00000000-0005-0000-0000-0000F6790000}"/>
    <cellStyle name="Header2 4 6 2 3 3 3" xfId="27392" xr:uid="{00000000-0005-0000-0000-0000F7790000}"/>
    <cellStyle name="Header2 4 6 2 3 3 4" xfId="36582" xr:uid="{00000000-0005-0000-0000-0000F8790000}"/>
    <cellStyle name="Header2 4 6 2 3 4" xfId="18878" xr:uid="{00000000-0005-0000-0000-0000F9790000}"/>
    <cellStyle name="Header2 4 6 2 3 4 2" xfId="30695" xr:uid="{00000000-0005-0000-0000-0000FA790000}"/>
    <cellStyle name="Header2 4 6 2 3 4 2 2" xfId="40694" xr:uid="{00000000-0005-0000-0000-0000FB790000}"/>
    <cellStyle name="Header2 4 6 2 3 4 3" xfId="26353" xr:uid="{00000000-0005-0000-0000-0000FC790000}"/>
    <cellStyle name="Header2 4 6 2 3 4 4" xfId="35543" xr:uid="{00000000-0005-0000-0000-0000FD790000}"/>
    <cellStyle name="Header2 4 6 2 3 5" xfId="20726" xr:uid="{00000000-0005-0000-0000-0000FE790000}"/>
    <cellStyle name="Header2 4 6 2 3 5 2" xfId="32543" xr:uid="{00000000-0005-0000-0000-0000FF790000}"/>
    <cellStyle name="Header2 4 6 2 3 5 2 2" xfId="42542" xr:uid="{00000000-0005-0000-0000-0000007A0000}"/>
    <cellStyle name="Header2 4 6 2 3 5 3" xfId="37391" xr:uid="{00000000-0005-0000-0000-0000017A0000}"/>
    <cellStyle name="Header2 4 6 2 3 6" xfId="28182" xr:uid="{00000000-0005-0000-0000-0000027A0000}"/>
    <cellStyle name="Header2 4 6 2 3 6 2" xfId="38181" xr:uid="{00000000-0005-0000-0000-0000037A0000}"/>
    <cellStyle name="Header2 4 6 2 3 7" xfId="22304" xr:uid="{00000000-0005-0000-0000-0000047A0000}"/>
    <cellStyle name="Header2 4 6 2 4" xfId="15850" xr:uid="{00000000-0005-0000-0000-0000057A0000}"/>
    <cellStyle name="Header2 4 6 2 4 2" xfId="27667" xr:uid="{00000000-0005-0000-0000-0000067A0000}"/>
    <cellStyle name="Header2 4 6 2 4 2 2" xfId="37666" xr:uid="{00000000-0005-0000-0000-0000077A0000}"/>
    <cellStyle name="Header2 4 6 2 4 3" xfId="23728" xr:uid="{00000000-0005-0000-0000-0000087A0000}"/>
    <cellStyle name="Header2 4 6 2 4 4" xfId="32818" xr:uid="{00000000-0005-0000-0000-0000097A0000}"/>
    <cellStyle name="Header2 4 6 2 5" xfId="16485" xr:uid="{00000000-0005-0000-0000-00000A7A0000}"/>
    <cellStyle name="Header2 4 6 2 5 2" xfId="28302" xr:uid="{00000000-0005-0000-0000-00000B7A0000}"/>
    <cellStyle name="Header2 4 6 2 5 2 2" xfId="38301" xr:uid="{00000000-0005-0000-0000-00000C7A0000}"/>
    <cellStyle name="Header2 4 6 2 5 3" xfId="24060" xr:uid="{00000000-0005-0000-0000-00000D7A0000}"/>
    <cellStyle name="Header2 4 6 2 5 4" xfId="33150" xr:uid="{00000000-0005-0000-0000-00000E7A0000}"/>
    <cellStyle name="Header2 4 6 2 6" xfId="16787" xr:uid="{00000000-0005-0000-0000-00000F7A0000}"/>
    <cellStyle name="Header2 4 6 2 6 2" xfId="28604" xr:uid="{00000000-0005-0000-0000-0000107A0000}"/>
    <cellStyle name="Header2 4 6 2 6 2 2" xfId="38603" xr:uid="{00000000-0005-0000-0000-0000117A0000}"/>
    <cellStyle name="Header2 4 6 2 6 3" xfId="24362" xr:uid="{00000000-0005-0000-0000-0000127A0000}"/>
    <cellStyle name="Header2 4 6 2 6 4" xfId="33452" xr:uid="{00000000-0005-0000-0000-0000137A0000}"/>
    <cellStyle name="Header2 4 6 2 7" xfId="17299" xr:uid="{00000000-0005-0000-0000-0000147A0000}"/>
    <cellStyle name="Header2 4 6 2 7 2" xfId="29116" xr:uid="{00000000-0005-0000-0000-0000157A0000}"/>
    <cellStyle name="Header2 4 6 2 7 2 2" xfId="39115" xr:uid="{00000000-0005-0000-0000-0000167A0000}"/>
    <cellStyle name="Header2 4 6 2 7 3" xfId="24874" xr:uid="{00000000-0005-0000-0000-0000177A0000}"/>
    <cellStyle name="Header2 4 6 2 7 4" xfId="33964" xr:uid="{00000000-0005-0000-0000-0000187A0000}"/>
    <cellStyle name="Header2 4 6 2 8" xfId="17602" xr:uid="{00000000-0005-0000-0000-0000197A0000}"/>
    <cellStyle name="Header2 4 6 2 8 2" xfId="29419" xr:uid="{00000000-0005-0000-0000-00001A7A0000}"/>
    <cellStyle name="Header2 4 6 2 8 2 2" xfId="39418" xr:uid="{00000000-0005-0000-0000-00001B7A0000}"/>
    <cellStyle name="Header2 4 6 2 8 3" xfId="25177" xr:uid="{00000000-0005-0000-0000-00001C7A0000}"/>
    <cellStyle name="Header2 4 6 2 8 4" xfId="34267" xr:uid="{00000000-0005-0000-0000-00001D7A0000}"/>
    <cellStyle name="Header2 4 6 2 9" xfId="18333" xr:uid="{00000000-0005-0000-0000-00001E7A0000}"/>
    <cellStyle name="Header2 4 6 2 9 2" xfId="30150" xr:uid="{00000000-0005-0000-0000-00001F7A0000}"/>
    <cellStyle name="Header2 4 6 2 9 2 2" xfId="40149" xr:uid="{00000000-0005-0000-0000-0000207A0000}"/>
    <cellStyle name="Header2 4 6 2 9 3" xfId="25808" xr:uid="{00000000-0005-0000-0000-0000217A0000}"/>
    <cellStyle name="Header2 4 6 2 9 4" xfId="34998" xr:uid="{00000000-0005-0000-0000-0000227A0000}"/>
    <cellStyle name="Header2 4 6 3" xfId="7978" xr:uid="{00000000-0005-0000-0000-0000237A0000}"/>
    <cellStyle name="Header2 4 6 3 10" xfId="18924" xr:uid="{00000000-0005-0000-0000-0000247A0000}"/>
    <cellStyle name="Header2 4 6 3 10 2" xfId="30741" xr:uid="{00000000-0005-0000-0000-0000257A0000}"/>
    <cellStyle name="Header2 4 6 3 10 2 2" xfId="40740" xr:uid="{00000000-0005-0000-0000-0000267A0000}"/>
    <cellStyle name="Header2 4 6 3 10 3" xfId="26399" xr:uid="{00000000-0005-0000-0000-0000277A0000}"/>
    <cellStyle name="Header2 4 6 3 10 4" xfId="35589" xr:uid="{00000000-0005-0000-0000-0000287A0000}"/>
    <cellStyle name="Header2 4 6 3 11" xfId="20271" xr:uid="{00000000-0005-0000-0000-0000297A0000}"/>
    <cellStyle name="Header2 4 6 3 11 2" xfId="32088" xr:uid="{00000000-0005-0000-0000-00002A7A0000}"/>
    <cellStyle name="Header2 4 6 3 11 2 2" xfId="42087" xr:uid="{00000000-0005-0000-0000-00002B7A0000}"/>
    <cellStyle name="Header2 4 6 3 11 3" xfId="36936" xr:uid="{00000000-0005-0000-0000-00002C7A0000}"/>
    <cellStyle name="Header2 4 6 3 12" xfId="23124" xr:uid="{00000000-0005-0000-0000-00002D7A0000}"/>
    <cellStyle name="Header2 4 6 3 12 2" xfId="22027" xr:uid="{00000000-0005-0000-0000-00002E7A0000}"/>
    <cellStyle name="Header2 4 6 3 13" xfId="22518" xr:uid="{00000000-0005-0000-0000-00002F7A0000}"/>
    <cellStyle name="Header2 4 6 3 2" xfId="15785" xr:uid="{00000000-0005-0000-0000-0000307A0000}"/>
    <cellStyle name="Header2 4 6 3 2 2" xfId="19008" xr:uid="{00000000-0005-0000-0000-0000317A0000}"/>
    <cellStyle name="Header2 4 6 3 2 2 2" xfId="30825" xr:uid="{00000000-0005-0000-0000-0000327A0000}"/>
    <cellStyle name="Header2 4 6 3 2 2 2 2" xfId="40824" xr:uid="{00000000-0005-0000-0000-0000337A0000}"/>
    <cellStyle name="Header2 4 6 3 2 2 3" xfId="26483" xr:uid="{00000000-0005-0000-0000-0000347A0000}"/>
    <cellStyle name="Header2 4 6 3 2 2 4" xfId="35673" xr:uid="{00000000-0005-0000-0000-0000357A0000}"/>
    <cellStyle name="Header2 4 6 3 2 3" xfId="19614" xr:uid="{00000000-0005-0000-0000-0000367A0000}"/>
    <cellStyle name="Header2 4 6 3 2 3 2" xfId="31431" xr:uid="{00000000-0005-0000-0000-0000377A0000}"/>
    <cellStyle name="Header2 4 6 3 2 3 2 2" xfId="41430" xr:uid="{00000000-0005-0000-0000-0000387A0000}"/>
    <cellStyle name="Header2 4 6 3 2 3 3" xfId="27089" xr:uid="{00000000-0005-0000-0000-0000397A0000}"/>
    <cellStyle name="Header2 4 6 3 2 3 4" xfId="36279" xr:uid="{00000000-0005-0000-0000-00003A7A0000}"/>
    <cellStyle name="Header2 4 6 3 2 4" xfId="17724" xr:uid="{00000000-0005-0000-0000-00003B7A0000}"/>
    <cellStyle name="Header2 4 6 3 2 4 2" xfId="29541" xr:uid="{00000000-0005-0000-0000-00003C7A0000}"/>
    <cellStyle name="Header2 4 6 3 2 4 2 2" xfId="39540" xr:uid="{00000000-0005-0000-0000-00003D7A0000}"/>
    <cellStyle name="Header2 4 6 3 2 4 3" xfId="25299" xr:uid="{00000000-0005-0000-0000-00003E7A0000}"/>
    <cellStyle name="Header2 4 6 3 2 4 4" xfId="34389" xr:uid="{00000000-0005-0000-0000-00003F7A0000}"/>
    <cellStyle name="Header2 4 6 3 2 5" xfId="20423" xr:uid="{00000000-0005-0000-0000-0000407A0000}"/>
    <cellStyle name="Header2 4 6 3 2 5 2" xfId="32240" xr:uid="{00000000-0005-0000-0000-0000417A0000}"/>
    <cellStyle name="Header2 4 6 3 2 5 2 2" xfId="42239" xr:uid="{00000000-0005-0000-0000-0000427A0000}"/>
    <cellStyle name="Header2 4 6 3 2 5 3" xfId="37088" xr:uid="{00000000-0005-0000-0000-0000437A0000}"/>
    <cellStyle name="Header2 4 6 3 2 6" xfId="23663" xr:uid="{00000000-0005-0000-0000-0000447A0000}"/>
    <cellStyle name="Header2 4 6 3 2 6 2" xfId="20980" xr:uid="{00000000-0005-0000-0000-0000457A0000}"/>
    <cellStyle name="Header2 4 6 3 2 7" xfId="22800" xr:uid="{00000000-0005-0000-0000-0000467A0000}"/>
    <cellStyle name="Header2 4 6 3 2 7 2" xfId="22204" xr:uid="{00000000-0005-0000-0000-0000477A0000}"/>
    <cellStyle name="Header2 4 6 3 2 8" xfId="21711" xr:uid="{00000000-0005-0000-0000-0000487A0000}"/>
    <cellStyle name="Header2 4 6 3 3" xfId="16366" xr:uid="{00000000-0005-0000-0000-0000497A0000}"/>
    <cellStyle name="Header2 4 6 3 3 2" xfId="19531" xr:uid="{00000000-0005-0000-0000-00004A7A0000}"/>
    <cellStyle name="Header2 4 6 3 3 2 2" xfId="31348" xr:uid="{00000000-0005-0000-0000-00004B7A0000}"/>
    <cellStyle name="Header2 4 6 3 3 2 2 2" xfId="41347" xr:uid="{00000000-0005-0000-0000-00004C7A0000}"/>
    <cellStyle name="Header2 4 6 3 3 2 3" xfId="27006" xr:uid="{00000000-0005-0000-0000-00004D7A0000}"/>
    <cellStyle name="Header2 4 6 3 3 2 4" xfId="36196" xr:uid="{00000000-0005-0000-0000-00004E7A0000}"/>
    <cellStyle name="Header2 4 6 3 3 3" xfId="20137" xr:uid="{00000000-0005-0000-0000-00004F7A0000}"/>
    <cellStyle name="Header2 4 6 3 3 3 2" xfId="31954" xr:uid="{00000000-0005-0000-0000-0000507A0000}"/>
    <cellStyle name="Header2 4 6 3 3 3 2 2" xfId="41953" xr:uid="{00000000-0005-0000-0000-0000517A0000}"/>
    <cellStyle name="Header2 4 6 3 3 3 3" xfId="27612" xr:uid="{00000000-0005-0000-0000-0000527A0000}"/>
    <cellStyle name="Header2 4 6 3 3 3 4" xfId="36802" xr:uid="{00000000-0005-0000-0000-0000537A0000}"/>
    <cellStyle name="Header2 4 6 3 3 4" xfId="17750" xr:uid="{00000000-0005-0000-0000-0000547A0000}"/>
    <cellStyle name="Header2 4 6 3 3 4 2" xfId="29567" xr:uid="{00000000-0005-0000-0000-0000557A0000}"/>
    <cellStyle name="Header2 4 6 3 3 4 2 2" xfId="39566" xr:uid="{00000000-0005-0000-0000-0000567A0000}"/>
    <cellStyle name="Header2 4 6 3 3 4 3" xfId="25325" xr:uid="{00000000-0005-0000-0000-0000577A0000}"/>
    <cellStyle name="Header2 4 6 3 3 4 4" xfId="34415" xr:uid="{00000000-0005-0000-0000-0000587A0000}"/>
    <cellStyle name="Header2 4 6 3 3 5" xfId="20946" xr:uid="{00000000-0005-0000-0000-0000597A0000}"/>
    <cellStyle name="Header2 4 6 3 3 5 2" xfId="32763" xr:uid="{00000000-0005-0000-0000-00005A7A0000}"/>
    <cellStyle name="Header2 4 6 3 3 5 2 2" xfId="42762" xr:uid="{00000000-0005-0000-0000-00005B7A0000}"/>
    <cellStyle name="Header2 4 6 3 3 5 3" xfId="37611" xr:uid="{00000000-0005-0000-0000-00005C7A0000}"/>
    <cellStyle name="Header2 4 6 3 3 6" xfId="28183" xr:uid="{00000000-0005-0000-0000-00005D7A0000}"/>
    <cellStyle name="Header2 4 6 3 3 6 2" xfId="38182" xr:uid="{00000000-0005-0000-0000-00005E7A0000}"/>
    <cellStyle name="Header2 4 6 3 3 7" xfId="22217" xr:uid="{00000000-0005-0000-0000-00005F7A0000}"/>
    <cellStyle name="Header2 4 6 3 4" xfId="15832" xr:uid="{00000000-0005-0000-0000-0000607A0000}"/>
    <cellStyle name="Header2 4 6 3 4 2" xfId="27649" xr:uid="{00000000-0005-0000-0000-0000617A0000}"/>
    <cellStyle name="Header2 4 6 3 4 2 2" xfId="37648" xr:uid="{00000000-0005-0000-0000-0000627A0000}"/>
    <cellStyle name="Header2 4 6 3 4 3" xfId="23710" xr:uid="{00000000-0005-0000-0000-0000637A0000}"/>
    <cellStyle name="Header2 4 6 3 4 4" xfId="32800" xr:uid="{00000000-0005-0000-0000-0000647A0000}"/>
    <cellStyle name="Header2 4 6 3 5" xfId="16484" xr:uid="{00000000-0005-0000-0000-0000657A0000}"/>
    <cellStyle name="Header2 4 6 3 5 2" xfId="28301" xr:uid="{00000000-0005-0000-0000-0000667A0000}"/>
    <cellStyle name="Header2 4 6 3 5 2 2" xfId="38300" xr:uid="{00000000-0005-0000-0000-0000677A0000}"/>
    <cellStyle name="Header2 4 6 3 5 3" xfId="24059" xr:uid="{00000000-0005-0000-0000-0000687A0000}"/>
    <cellStyle name="Header2 4 6 3 5 4" xfId="33149" xr:uid="{00000000-0005-0000-0000-0000697A0000}"/>
    <cellStyle name="Header2 4 6 3 6" xfId="17007" xr:uid="{00000000-0005-0000-0000-00006A7A0000}"/>
    <cellStyle name="Header2 4 6 3 6 2" xfId="28824" xr:uid="{00000000-0005-0000-0000-00006B7A0000}"/>
    <cellStyle name="Header2 4 6 3 6 2 2" xfId="38823" xr:uid="{00000000-0005-0000-0000-00006C7A0000}"/>
    <cellStyle name="Header2 4 6 3 6 3" xfId="24582" xr:uid="{00000000-0005-0000-0000-00006D7A0000}"/>
    <cellStyle name="Header2 4 6 3 6 4" xfId="33672" xr:uid="{00000000-0005-0000-0000-00006E7A0000}"/>
    <cellStyle name="Header2 4 6 3 7" xfId="17300" xr:uid="{00000000-0005-0000-0000-00006F7A0000}"/>
    <cellStyle name="Header2 4 6 3 7 2" xfId="29117" xr:uid="{00000000-0005-0000-0000-0000707A0000}"/>
    <cellStyle name="Header2 4 6 3 7 2 2" xfId="39116" xr:uid="{00000000-0005-0000-0000-0000717A0000}"/>
    <cellStyle name="Header2 4 6 3 7 3" xfId="24875" xr:uid="{00000000-0005-0000-0000-0000727A0000}"/>
    <cellStyle name="Header2 4 6 3 7 4" xfId="33965" xr:uid="{00000000-0005-0000-0000-0000737A0000}"/>
    <cellStyle name="Header2 4 6 3 8" xfId="17603" xr:uid="{00000000-0005-0000-0000-0000747A0000}"/>
    <cellStyle name="Header2 4 6 3 8 2" xfId="29420" xr:uid="{00000000-0005-0000-0000-0000757A0000}"/>
    <cellStyle name="Header2 4 6 3 8 2 2" xfId="39419" xr:uid="{00000000-0005-0000-0000-0000767A0000}"/>
    <cellStyle name="Header2 4 6 3 8 3" xfId="25178" xr:uid="{00000000-0005-0000-0000-0000777A0000}"/>
    <cellStyle name="Header2 4 6 3 8 4" xfId="34268" xr:uid="{00000000-0005-0000-0000-0000787A0000}"/>
    <cellStyle name="Header2 4 6 3 9" xfId="18332" xr:uid="{00000000-0005-0000-0000-0000797A0000}"/>
    <cellStyle name="Header2 4 6 3 9 2" xfId="30149" xr:uid="{00000000-0005-0000-0000-00007A7A0000}"/>
    <cellStyle name="Header2 4 6 3 9 2 2" xfId="40148" xr:uid="{00000000-0005-0000-0000-00007B7A0000}"/>
    <cellStyle name="Header2 4 6 3 9 3" xfId="25807" xr:uid="{00000000-0005-0000-0000-00007C7A0000}"/>
    <cellStyle name="Header2 4 6 3 9 4" xfId="34997" xr:uid="{00000000-0005-0000-0000-00007D7A0000}"/>
    <cellStyle name="Header2 4 6 4" xfId="7979" xr:uid="{00000000-0005-0000-0000-00007E7A0000}"/>
    <cellStyle name="Header2 4 6 4 10" xfId="18634" xr:uid="{00000000-0005-0000-0000-00007F7A0000}"/>
    <cellStyle name="Header2 4 6 4 10 2" xfId="30451" xr:uid="{00000000-0005-0000-0000-0000807A0000}"/>
    <cellStyle name="Header2 4 6 4 10 2 2" xfId="40450" xr:uid="{00000000-0005-0000-0000-0000817A0000}"/>
    <cellStyle name="Header2 4 6 4 10 3" xfId="26109" xr:uid="{00000000-0005-0000-0000-0000827A0000}"/>
    <cellStyle name="Header2 4 6 4 10 4" xfId="35299" xr:uid="{00000000-0005-0000-0000-0000837A0000}"/>
    <cellStyle name="Header2 4 6 4 11" xfId="20179" xr:uid="{00000000-0005-0000-0000-0000847A0000}"/>
    <cellStyle name="Header2 4 6 4 11 2" xfId="31996" xr:uid="{00000000-0005-0000-0000-0000857A0000}"/>
    <cellStyle name="Header2 4 6 4 11 2 2" xfId="41995" xr:uid="{00000000-0005-0000-0000-0000867A0000}"/>
    <cellStyle name="Header2 4 6 4 11 3" xfId="36844" xr:uid="{00000000-0005-0000-0000-0000877A0000}"/>
    <cellStyle name="Header2 4 6 4 12" xfId="23123" xr:uid="{00000000-0005-0000-0000-0000887A0000}"/>
    <cellStyle name="Header2 4 6 4 12 2" xfId="21270" xr:uid="{00000000-0005-0000-0000-0000897A0000}"/>
    <cellStyle name="Header2 4 6 4 13" xfId="22517" xr:uid="{00000000-0005-0000-0000-00008A7A0000}"/>
    <cellStyle name="Header2 4 6 4 2" xfId="15786" xr:uid="{00000000-0005-0000-0000-00008B7A0000}"/>
    <cellStyle name="Header2 4 6 4 2 2" xfId="19007" xr:uid="{00000000-0005-0000-0000-00008C7A0000}"/>
    <cellStyle name="Header2 4 6 4 2 2 2" xfId="30824" xr:uid="{00000000-0005-0000-0000-00008D7A0000}"/>
    <cellStyle name="Header2 4 6 4 2 2 2 2" xfId="40823" xr:uid="{00000000-0005-0000-0000-00008E7A0000}"/>
    <cellStyle name="Header2 4 6 4 2 2 3" xfId="26482" xr:uid="{00000000-0005-0000-0000-00008F7A0000}"/>
    <cellStyle name="Header2 4 6 4 2 2 4" xfId="35672" xr:uid="{00000000-0005-0000-0000-0000907A0000}"/>
    <cellStyle name="Header2 4 6 4 2 3" xfId="19613" xr:uid="{00000000-0005-0000-0000-0000917A0000}"/>
    <cellStyle name="Header2 4 6 4 2 3 2" xfId="31430" xr:uid="{00000000-0005-0000-0000-0000927A0000}"/>
    <cellStyle name="Header2 4 6 4 2 3 2 2" xfId="41429" xr:uid="{00000000-0005-0000-0000-0000937A0000}"/>
    <cellStyle name="Header2 4 6 4 2 3 3" xfId="27088" xr:uid="{00000000-0005-0000-0000-0000947A0000}"/>
    <cellStyle name="Header2 4 6 4 2 3 4" xfId="36278" xr:uid="{00000000-0005-0000-0000-0000957A0000}"/>
    <cellStyle name="Header2 4 6 4 2 4" xfId="17725" xr:uid="{00000000-0005-0000-0000-0000967A0000}"/>
    <cellStyle name="Header2 4 6 4 2 4 2" xfId="29542" xr:uid="{00000000-0005-0000-0000-0000977A0000}"/>
    <cellStyle name="Header2 4 6 4 2 4 2 2" xfId="39541" xr:uid="{00000000-0005-0000-0000-0000987A0000}"/>
    <cellStyle name="Header2 4 6 4 2 4 3" xfId="25300" xr:uid="{00000000-0005-0000-0000-0000997A0000}"/>
    <cellStyle name="Header2 4 6 4 2 4 4" xfId="34390" xr:uid="{00000000-0005-0000-0000-00009A7A0000}"/>
    <cellStyle name="Header2 4 6 4 2 5" xfId="20422" xr:uid="{00000000-0005-0000-0000-00009B7A0000}"/>
    <cellStyle name="Header2 4 6 4 2 5 2" xfId="32239" xr:uid="{00000000-0005-0000-0000-00009C7A0000}"/>
    <cellStyle name="Header2 4 6 4 2 5 2 2" xfId="42238" xr:uid="{00000000-0005-0000-0000-00009D7A0000}"/>
    <cellStyle name="Header2 4 6 4 2 5 3" xfId="37087" xr:uid="{00000000-0005-0000-0000-00009E7A0000}"/>
    <cellStyle name="Header2 4 6 4 2 6" xfId="23664" xr:uid="{00000000-0005-0000-0000-00009F7A0000}"/>
    <cellStyle name="Header2 4 6 4 2 6 2" xfId="21776" xr:uid="{00000000-0005-0000-0000-0000A07A0000}"/>
    <cellStyle name="Header2 4 6 4 2 7" xfId="22940" xr:uid="{00000000-0005-0000-0000-0000A17A0000}"/>
    <cellStyle name="Header2 4 6 4 2 7 2" xfId="22143" xr:uid="{00000000-0005-0000-0000-0000A27A0000}"/>
    <cellStyle name="Header2 4 6 4 2 8" xfId="21712" xr:uid="{00000000-0005-0000-0000-0000A37A0000}"/>
    <cellStyle name="Header2 4 6 4 3" xfId="16367" xr:uid="{00000000-0005-0000-0000-0000A47A0000}"/>
    <cellStyle name="Header2 4 6 4 3 2" xfId="19310" xr:uid="{00000000-0005-0000-0000-0000A57A0000}"/>
    <cellStyle name="Header2 4 6 4 3 2 2" xfId="31127" xr:uid="{00000000-0005-0000-0000-0000A67A0000}"/>
    <cellStyle name="Header2 4 6 4 3 2 2 2" xfId="41126" xr:uid="{00000000-0005-0000-0000-0000A77A0000}"/>
    <cellStyle name="Header2 4 6 4 3 2 3" xfId="26785" xr:uid="{00000000-0005-0000-0000-0000A87A0000}"/>
    <cellStyle name="Header2 4 6 4 3 2 4" xfId="35975" xr:uid="{00000000-0005-0000-0000-0000A97A0000}"/>
    <cellStyle name="Header2 4 6 4 3 3" xfId="19916" xr:uid="{00000000-0005-0000-0000-0000AA7A0000}"/>
    <cellStyle name="Header2 4 6 4 3 3 2" xfId="31733" xr:uid="{00000000-0005-0000-0000-0000AB7A0000}"/>
    <cellStyle name="Header2 4 6 4 3 3 2 2" xfId="41732" xr:uid="{00000000-0005-0000-0000-0000AC7A0000}"/>
    <cellStyle name="Header2 4 6 4 3 3 3" xfId="27391" xr:uid="{00000000-0005-0000-0000-0000AD7A0000}"/>
    <cellStyle name="Header2 4 6 4 3 3 4" xfId="36581" xr:uid="{00000000-0005-0000-0000-0000AE7A0000}"/>
    <cellStyle name="Header2 4 6 4 3 4" xfId="18879" xr:uid="{00000000-0005-0000-0000-0000AF7A0000}"/>
    <cellStyle name="Header2 4 6 4 3 4 2" xfId="30696" xr:uid="{00000000-0005-0000-0000-0000B07A0000}"/>
    <cellStyle name="Header2 4 6 4 3 4 2 2" xfId="40695" xr:uid="{00000000-0005-0000-0000-0000B17A0000}"/>
    <cellStyle name="Header2 4 6 4 3 4 3" xfId="26354" xr:uid="{00000000-0005-0000-0000-0000B27A0000}"/>
    <cellStyle name="Header2 4 6 4 3 4 4" xfId="35544" xr:uid="{00000000-0005-0000-0000-0000B37A0000}"/>
    <cellStyle name="Header2 4 6 4 3 5" xfId="20725" xr:uid="{00000000-0005-0000-0000-0000B47A0000}"/>
    <cellStyle name="Header2 4 6 4 3 5 2" xfId="32542" xr:uid="{00000000-0005-0000-0000-0000B57A0000}"/>
    <cellStyle name="Header2 4 6 4 3 5 2 2" xfId="42541" xr:uid="{00000000-0005-0000-0000-0000B67A0000}"/>
    <cellStyle name="Header2 4 6 4 3 5 3" xfId="37390" xr:uid="{00000000-0005-0000-0000-0000B77A0000}"/>
    <cellStyle name="Header2 4 6 4 3 6" xfId="28184" xr:uid="{00000000-0005-0000-0000-0000B87A0000}"/>
    <cellStyle name="Header2 4 6 4 3 6 2" xfId="38183" xr:uid="{00000000-0005-0000-0000-0000B97A0000}"/>
    <cellStyle name="Header2 4 6 4 3 7" xfId="21572" xr:uid="{00000000-0005-0000-0000-0000BA7A0000}"/>
    <cellStyle name="Header2 4 6 4 4" xfId="16064" xr:uid="{00000000-0005-0000-0000-0000BB7A0000}"/>
    <cellStyle name="Header2 4 6 4 4 2" xfId="27881" xr:uid="{00000000-0005-0000-0000-0000BC7A0000}"/>
    <cellStyle name="Header2 4 6 4 4 2 2" xfId="37880" xr:uid="{00000000-0005-0000-0000-0000BD7A0000}"/>
    <cellStyle name="Header2 4 6 4 4 3" xfId="23942" xr:uid="{00000000-0005-0000-0000-0000BE7A0000}"/>
    <cellStyle name="Header2 4 6 4 4 4" xfId="33032" xr:uid="{00000000-0005-0000-0000-0000BF7A0000}"/>
    <cellStyle name="Header2 4 6 4 5" xfId="16483" xr:uid="{00000000-0005-0000-0000-0000C07A0000}"/>
    <cellStyle name="Header2 4 6 4 5 2" xfId="28300" xr:uid="{00000000-0005-0000-0000-0000C17A0000}"/>
    <cellStyle name="Header2 4 6 4 5 2 2" xfId="38299" xr:uid="{00000000-0005-0000-0000-0000C27A0000}"/>
    <cellStyle name="Header2 4 6 4 5 3" xfId="24058" xr:uid="{00000000-0005-0000-0000-0000C37A0000}"/>
    <cellStyle name="Header2 4 6 4 5 4" xfId="33148" xr:uid="{00000000-0005-0000-0000-0000C47A0000}"/>
    <cellStyle name="Header2 4 6 4 6" xfId="16786" xr:uid="{00000000-0005-0000-0000-0000C57A0000}"/>
    <cellStyle name="Header2 4 6 4 6 2" xfId="28603" xr:uid="{00000000-0005-0000-0000-0000C67A0000}"/>
    <cellStyle name="Header2 4 6 4 6 2 2" xfId="38602" xr:uid="{00000000-0005-0000-0000-0000C77A0000}"/>
    <cellStyle name="Header2 4 6 4 6 3" xfId="24361" xr:uid="{00000000-0005-0000-0000-0000C87A0000}"/>
    <cellStyle name="Header2 4 6 4 6 4" xfId="33451" xr:uid="{00000000-0005-0000-0000-0000C97A0000}"/>
    <cellStyle name="Header2 4 6 4 7" xfId="17301" xr:uid="{00000000-0005-0000-0000-0000CA7A0000}"/>
    <cellStyle name="Header2 4 6 4 7 2" xfId="29118" xr:uid="{00000000-0005-0000-0000-0000CB7A0000}"/>
    <cellStyle name="Header2 4 6 4 7 2 2" xfId="39117" xr:uid="{00000000-0005-0000-0000-0000CC7A0000}"/>
    <cellStyle name="Header2 4 6 4 7 3" xfId="24876" xr:uid="{00000000-0005-0000-0000-0000CD7A0000}"/>
    <cellStyle name="Header2 4 6 4 7 4" xfId="33966" xr:uid="{00000000-0005-0000-0000-0000CE7A0000}"/>
    <cellStyle name="Header2 4 6 4 8" xfId="17604" xr:uid="{00000000-0005-0000-0000-0000CF7A0000}"/>
    <cellStyle name="Header2 4 6 4 8 2" xfId="29421" xr:uid="{00000000-0005-0000-0000-0000D07A0000}"/>
    <cellStyle name="Header2 4 6 4 8 2 2" xfId="39420" xr:uid="{00000000-0005-0000-0000-0000D17A0000}"/>
    <cellStyle name="Header2 4 6 4 8 3" xfId="25179" xr:uid="{00000000-0005-0000-0000-0000D27A0000}"/>
    <cellStyle name="Header2 4 6 4 8 4" xfId="34269" xr:uid="{00000000-0005-0000-0000-0000D37A0000}"/>
    <cellStyle name="Header2 4 6 4 9" xfId="18331" xr:uid="{00000000-0005-0000-0000-0000D47A0000}"/>
    <cellStyle name="Header2 4 6 4 9 2" xfId="30148" xr:uid="{00000000-0005-0000-0000-0000D57A0000}"/>
    <cellStyle name="Header2 4 6 4 9 2 2" xfId="40147" xr:uid="{00000000-0005-0000-0000-0000D67A0000}"/>
    <cellStyle name="Header2 4 6 4 9 3" xfId="25806" xr:uid="{00000000-0005-0000-0000-0000D77A0000}"/>
    <cellStyle name="Header2 4 6 4 9 4" xfId="34996" xr:uid="{00000000-0005-0000-0000-0000D87A0000}"/>
    <cellStyle name="Header2 4 6 5" xfId="15783" xr:uid="{00000000-0005-0000-0000-0000D97A0000}"/>
    <cellStyle name="Header2 4 6 5 2" xfId="19010" xr:uid="{00000000-0005-0000-0000-0000DA7A0000}"/>
    <cellStyle name="Header2 4 6 5 2 2" xfId="30827" xr:uid="{00000000-0005-0000-0000-0000DB7A0000}"/>
    <cellStyle name="Header2 4 6 5 2 2 2" xfId="40826" xr:uid="{00000000-0005-0000-0000-0000DC7A0000}"/>
    <cellStyle name="Header2 4 6 5 2 3" xfId="26485" xr:uid="{00000000-0005-0000-0000-0000DD7A0000}"/>
    <cellStyle name="Header2 4 6 5 2 4" xfId="35675" xr:uid="{00000000-0005-0000-0000-0000DE7A0000}"/>
    <cellStyle name="Header2 4 6 5 3" xfId="19616" xr:uid="{00000000-0005-0000-0000-0000DF7A0000}"/>
    <cellStyle name="Header2 4 6 5 3 2" xfId="31433" xr:uid="{00000000-0005-0000-0000-0000E07A0000}"/>
    <cellStyle name="Header2 4 6 5 3 2 2" xfId="41432" xr:uid="{00000000-0005-0000-0000-0000E17A0000}"/>
    <cellStyle name="Header2 4 6 5 3 3" xfId="27091" xr:uid="{00000000-0005-0000-0000-0000E27A0000}"/>
    <cellStyle name="Header2 4 6 5 3 4" xfId="36281" xr:uid="{00000000-0005-0000-0000-0000E37A0000}"/>
    <cellStyle name="Header2 4 6 5 4" xfId="17832" xr:uid="{00000000-0005-0000-0000-0000E47A0000}"/>
    <cellStyle name="Header2 4 6 5 4 2" xfId="29649" xr:uid="{00000000-0005-0000-0000-0000E57A0000}"/>
    <cellStyle name="Header2 4 6 5 4 2 2" xfId="39648" xr:uid="{00000000-0005-0000-0000-0000E67A0000}"/>
    <cellStyle name="Header2 4 6 5 4 3" xfId="25407" xr:uid="{00000000-0005-0000-0000-0000E77A0000}"/>
    <cellStyle name="Header2 4 6 5 4 4" xfId="34497" xr:uid="{00000000-0005-0000-0000-0000E87A0000}"/>
    <cellStyle name="Header2 4 6 5 5" xfId="20425" xr:uid="{00000000-0005-0000-0000-0000E97A0000}"/>
    <cellStyle name="Header2 4 6 5 5 2" xfId="32242" xr:uid="{00000000-0005-0000-0000-0000EA7A0000}"/>
    <cellStyle name="Header2 4 6 5 5 2 2" xfId="42241" xr:uid="{00000000-0005-0000-0000-0000EB7A0000}"/>
    <cellStyle name="Header2 4 6 5 5 3" xfId="37090" xr:uid="{00000000-0005-0000-0000-0000EC7A0000}"/>
    <cellStyle name="Header2 4 6 5 6" xfId="23661" xr:uid="{00000000-0005-0000-0000-0000ED7A0000}"/>
    <cellStyle name="Header2 4 6 5 6 2" xfId="20977" xr:uid="{00000000-0005-0000-0000-0000EE7A0000}"/>
    <cellStyle name="Header2 4 6 5 7" xfId="22801" xr:uid="{00000000-0005-0000-0000-0000EF7A0000}"/>
    <cellStyle name="Header2 4 6 5 7 2" xfId="21416" xr:uid="{00000000-0005-0000-0000-0000F07A0000}"/>
    <cellStyle name="Header2 4 6 5 8" xfId="22467" xr:uid="{00000000-0005-0000-0000-0000F17A0000}"/>
    <cellStyle name="Header2 4 6 6" xfId="16364" xr:uid="{00000000-0005-0000-0000-0000F27A0000}"/>
    <cellStyle name="Header2 4 6 6 2" xfId="19312" xr:uid="{00000000-0005-0000-0000-0000F37A0000}"/>
    <cellStyle name="Header2 4 6 6 2 2" xfId="31129" xr:uid="{00000000-0005-0000-0000-0000F47A0000}"/>
    <cellStyle name="Header2 4 6 6 2 2 2" xfId="41128" xr:uid="{00000000-0005-0000-0000-0000F57A0000}"/>
    <cellStyle name="Header2 4 6 6 2 3" xfId="26787" xr:uid="{00000000-0005-0000-0000-0000F67A0000}"/>
    <cellStyle name="Header2 4 6 6 2 4" xfId="35977" xr:uid="{00000000-0005-0000-0000-0000F77A0000}"/>
    <cellStyle name="Header2 4 6 6 3" xfId="19918" xr:uid="{00000000-0005-0000-0000-0000F87A0000}"/>
    <cellStyle name="Header2 4 6 6 3 2" xfId="31735" xr:uid="{00000000-0005-0000-0000-0000F97A0000}"/>
    <cellStyle name="Header2 4 6 6 3 2 2" xfId="41734" xr:uid="{00000000-0005-0000-0000-0000FA7A0000}"/>
    <cellStyle name="Header2 4 6 6 3 3" xfId="27393" xr:uid="{00000000-0005-0000-0000-0000FB7A0000}"/>
    <cellStyle name="Header2 4 6 6 3 4" xfId="36583" xr:uid="{00000000-0005-0000-0000-0000FC7A0000}"/>
    <cellStyle name="Header2 4 6 6 4" xfId="17800" xr:uid="{00000000-0005-0000-0000-0000FD7A0000}"/>
    <cellStyle name="Header2 4 6 6 4 2" xfId="29617" xr:uid="{00000000-0005-0000-0000-0000FE7A0000}"/>
    <cellStyle name="Header2 4 6 6 4 2 2" xfId="39616" xr:uid="{00000000-0005-0000-0000-0000FF7A0000}"/>
    <cellStyle name="Header2 4 6 6 4 3" xfId="25375" xr:uid="{00000000-0005-0000-0000-0000007B0000}"/>
    <cellStyle name="Header2 4 6 6 4 4" xfId="34465" xr:uid="{00000000-0005-0000-0000-0000017B0000}"/>
    <cellStyle name="Header2 4 6 6 5" xfId="20727" xr:uid="{00000000-0005-0000-0000-0000027B0000}"/>
    <cellStyle name="Header2 4 6 6 5 2" xfId="32544" xr:uid="{00000000-0005-0000-0000-0000037B0000}"/>
    <cellStyle name="Header2 4 6 6 5 2 2" xfId="42543" xr:uid="{00000000-0005-0000-0000-0000047B0000}"/>
    <cellStyle name="Header2 4 6 6 5 3" xfId="37392" xr:uid="{00000000-0005-0000-0000-0000057B0000}"/>
    <cellStyle name="Header2 4 6 6 6" xfId="28181" xr:uid="{00000000-0005-0000-0000-0000067B0000}"/>
    <cellStyle name="Header2 4 6 6 6 2" xfId="38180" xr:uid="{00000000-0005-0000-0000-0000077B0000}"/>
    <cellStyle name="Header2 4 6 6 7" xfId="21571" xr:uid="{00000000-0005-0000-0000-0000087B0000}"/>
    <cellStyle name="Header2 4 6 7" xfId="16063" xr:uid="{00000000-0005-0000-0000-0000097B0000}"/>
    <cellStyle name="Header2 4 6 7 2" xfId="27880" xr:uid="{00000000-0005-0000-0000-00000A7B0000}"/>
    <cellStyle name="Header2 4 6 7 2 2" xfId="37879" xr:uid="{00000000-0005-0000-0000-00000B7B0000}"/>
    <cellStyle name="Header2 4 6 7 3" xfId="23941" xr:uid="{00000000-0005-0000-0000-00000C7B0000}"/>
    <cellStyle name="Header2 4 6 7 4" xfId="33031" xr:uid="{00000000-0005-0000-0000-00000D7B0000}"/>
    <cellStyle name="Header2 4 6 8" xfId="16486" xr:uid="{00000000-0005-0000-0000-00000E7B0000}"/>
    <cellStyle name="Header2 4 6 8 2" xfId="28303" xr:uid="{00000000-0005-0000-0000-00000F7B0000}"/>
    <cellStyle name="Header2 4 6 8 2 2" xfId="38302" xr:uid="{00000000-0005-0000-0000-0000107B0000}"/>
    <cellStyle name="Header2 4 6 8 3" xfId="24061" xr:uid="{00000000-0005-0000-0000-0000117B0000}"/>
    <cellStyle name="Header2 4 6 8 4" xfId="33151" xr:uid="{00000000-0005-0000-0000-0000127B0000}"/>
    <cellStyle name="Header2 4 6 9" xfId="16788" xr:uid="{00000000-0005-0000-0000-0000137B0000}"/>
    <cellStyle name="Header2 4 6 9 2" xfId="28605" xr:uid="{00000000-0005-0000-0000-0000147B0000}"/>
    <cellStyle name="Header2 4 6 9 2 2" xfId="38604" xr:uid="{00000000-0005-0000-0000-0000157B0000}"/>
    <cellStyle name="Header2 4 6 9 3" xfId="24363" xr:uid="{00000000-0005-0000-0000-0000167B0000}"/>
    <cellStyle name="Header2 4 6 9 4" xfId="33453" xr:uid="{00000000-0005-0000-0000-0000177B0000}"/>
    <cellStyle name="Header2 4 7" xfId="7980" xr:uid="{00000000-0005-0000-0000-0000187B0000}"/>
    <cellStyle name="Header2 4 7 10" xfId="17302" xr:uid="{00000000-0005-0000-0000-0000197B0000}"/>
    <cellStyle name="Header2 4 7 10 2" xfId="29119" xr:uid="{00000000-0005-0000-0000-00001A7B0000}"/>
    <cellStyle name="Header2 4 7 10 2 2" xfId="39118" xr:uid="{00000000-0005-0000-0000-00001B7B0000}"/>
    <cellStyle name="Header2 4 7 10 3" xfId="24877" xr:uid="{00000000-0005-0000-0000-00001C7B0000}"/>
    <cellStyle name="Header2 4 7 10 4" xfId="33967" xr:uid="{00000000-0005-0000-0000-00001D7B0000}"/>
    <cellStyle name="Header2 4 7 11" xfId="17605" xr:uid="{00000000-0005-0000-0000-00001E7B0000}"/>
    <cellStyle name="Header2 4 7 11 2" xfId="29422" xr:uid="{00000000-0005-0000-0000-00001F7B0000}"/>
    <cellStyle name="Header2 4 7 11 2 2" xfId="39421" xr:uid="{00000000-0005-0000-0000-0000207B0000}"/>
    <cellStyle name="Header2 4 7 11 3" xfId="25180" xr:uid="{00000000-0005-0000-0000-0000217B0000}"/>
    <cellStyle name="Header2 4 7 11 4" xfId="34270" xr:uid="{00000000-0005-0000-0000-0000227B0000}"/>
    <cellStyle name="Header2 4 7 12" xfId="18330" xr:uid="{00000000-0005-0000-0000-0000237B0000}"/>
    <cellStyle name="Header2 4 7 12 2" xfId="30147" xr:uid="{00000000-0005-0000-0000-0000247B0000}"/>
    <cellStyle name="Header2 4 7 12 2 2" xfId="40146" xr:uid="{00000000-0005-0000-0000-0000257B0000}"/>
    <cellStyle name="Header2 4 7 12 3" xfId="25805" xr:uid="{00000000-0005-0000-0000-0000267B0000}"/>
    <cellStyle name="Header2 4 7 12 4" xfId="34995" xr:uid="{00000000-0005-0000-0000-0000277B0000}"/>
    <cellStyle name="Header2 4 7 13" xfId="18633" xr:uid="{00000000-0005-0000-0000-0000287B0000}"/>
    <cellStyle name="Header2 4 7 13 2" xfId="30450" xr:uid="{00000000-0005-0000-0000-0000297B0000}"/>
    <cellStyle name="Header2 4 7 13 2 2" xfId="40449" xr:uid="{00000000-0005-0000-0000-00002A7B0000}"/>
    <cellStyle name="Header2 4 7 13 3" xfId="26108" xr:uid="{00000000-0005-0000-0000-00002B7B0000}"/>
    <cellStyle name="Header2 4 7 13 4" xfId="35298" xr:uid="{00000000-0005-0000-0000-00002C7B0000}"/>
    <cellStyle name="Header2 4 7 14" xfId="20280" xr:uid="{00000000-0005-0000-0000-00002D7B0000}"/>
    <cellStyle name="Header2 4 7 14 2" xfId="32097" xr:uid="{00000000-0005-0000-0000-00002E7B0000}"/>
    <cellStyle name="Header2 4 7 14 2 2" xfId="42096" xr:uid="{00000000-0005-0000-0000-00002F7B0000}"/>
    <cellStyle name="Header2 4 7 14 3" xfId="36945" xr:uid="{00000000-0005-0000-0000-0000307B0000}"/>
    <cellStyle name="Header2 4 7 15" xfId="23122" xr:uid="{00000000-0005-0000-0000-0000317B0000}"/>
    <cellStyle name="Header2 4 7 15 2" xfId="22028" xr:uid="{00000000-0005-0000-0000-0000327B0000}"/>
    <cellStyle name="Header2 4 7 16" xfId="22516" xr:uid="{00000000-0005-0000-0000-0000337B0000}"/>
    <cellStyle name="Header2 4 7 2" xfId="7981" xr:uid="{00000000-0005-0000-0000-0000347B0000}"/>
    <cellStyle name="Header2 4 7 2 10" xfId="18632" xr:uid="{00000000-0005-0000-0000-0000357B0000}"/>
    <cellStyle name="Header2 4 7 2 10 2" xfId="30449" xr:uid="{00000000-0005-0000-0000-0000367B0000}"/>
    <cellStyle name="Header2 4 7 2 10 2 2" xfId="40448" xr:uid="{00000000-0005-0000-0000-0000377B0000}"/>
    <cellStyle name="Header2 4 7 2 10 3" xfId="26107" xr:uid="{00000000-0005-0000-0000-0000387B0000}"/>
    <cellStyle name="Header2 4 7 2 10 4" xfId="35297" xr:uid="{00000000-0005-0000-0000-0000397B0000}"/>
    <cellStyle name="Header2 4 7 2 11" xfId="18290" xr:uid="{00000000-0005-0000-0000-00003A7B0000}"/>
    <cellStyle name="Header2 4 7 2 11 2" xfId="30107" xr:uid="{00000000-0005-0000-0000-00003B7B0000}"/>
    <cellStyle name="Header2 4 7 2 11 2 2" xfId="40106" xr:uid="{00000000-0005-0000-0000-00003C7B0000}"/>
    <cellStyle name="Header2 4 7 2 11 3" xfId="34955" xr:uid="{00000000-0005-0000-0000-00003D7B0000}"/>
    <cellStyle name="Header2 4 7 2 12" xfId="23121" xr:uid="{00000000-0005-0000-0000-00003E7B0000}"/>
    <cellStyle name="Header2 4 7 2 12 2" xfId="21271" xr:uid="{00000000-0005-0000-0000-00003F7B0000}"/>
    <cellStyle name="Header2 4 7 2 13" xfId="22515" xr:uid="{00000000-0005-0000-0000-0000407B0000}"/>
    <cellStyle name="Header2 4 7 2 2" xfId="15788" xr:uid="{00000000-0005-0000-0000-0000417B0000}"/>
    <cellStyle name="Header2 4 7 2 2 2" xfId="19005" xr:uid="{00000000-0005-0000-0000-0000427B0000}"/>
    <cellStyle name="Header2 4 7 2 2 2 2" xfId="30822" xr:uid="{00000000-0005-0000-0000-0000437B0000}"/>
    <cellStyle name="Header2 4 7 2 2 2 2 2" xfId="40821" xr:uid="{00000000-0005-0000-0000-0000447B0000}"/>
    <cellStyle name="Header2 4 7 2 2 2 3" xfId="26480" xr:uid="{00000000-0005-0000-0000-0000457B0000}"/>
    <cellStyle name="Header2 4 7 2 2 2 4" xfId="35670" xr:uid="{00000000-0005-0000-0000-0000467B0000}"/>
    <cellStyle name="Header2 4 7 2 2 3" xfId="19611" xr:uid="{00000000-0005-0000-0000-0000477B0000}"/>
    <cellStyle name="Header2 4 7 2 2 3 2" xfId="31428" xr:uid="{00000000-0005-0000-0000-0000487B0000}"/>
    <cellStyle name="Header2 4 7 2 2 3 2 2" xfId="41427" xr:uid="{00000000-0005-0000-0000-0000497B0000}"/>
    <cellStyle name="Header2 4 7 2 2 3 3" xfId="27086" xr:uid="{00000000-0005-0000-0000-00004A7B0000}"/>
    <cellStyle name="Header2 4 7 2 2 3 4" xfId="36276" xr:uid="{00000000-0005-0000-0000-00004B7B0000}"/>
    <cellStyle name="Header2 4 7 2 2 4" xfId="18025" xr:uid="{00000000-0005-0000-0000-00004C7B0000}"/>
    <cellStyle name="Header2 4 7 2 2 4 2" xfId="29842" xr:uid="{00000000-0005-0000-0000-00004D7B0000}"/>
    <cellStyle name="Header2 4 7 2 2 4 2 2" xfId="39841" xr:uid="{00000000-0005-0000-0000-00004E7B0000}"/>
    <cellStyle name="Header2 4 7 2 2 4 3" xfId="25600" xr:uid="{00000000-0005-0000-0000-00004F7B0000}"/>
    <cellStyle name="Header2 4 7 2 2 4 4" xfId="34690" xr:uid="{00000000-0005-0000-0000-0000507B0000}"/>
    <cellStyle name="Header2 4 7 2 2 5" xfId="20420" xr:uid="{00000000-0005-0000-0000-0000517B0000}"/>
    <cellStyle name="Header2 4 7 2 2 5 2" xfId="32237" xr:uid="{00000000-0005-0000-0000-0000527B0000}"/>
    <cellStyle name="Header2 4 7 2 2 5 2 2" xfId="42236" xr:uid="{00000000-0005-0000-0000-0000537B0000}"/>
    <cellStyle name="Header2 4 7 2 2 5 3" xfId="37085" xr:uid="{00000000-0005-0000-0000-0000547B0000}"/>
    <cellStyle name="Header2 4 7 2 2 6" xfId="23666" xr:uid="{00000000-0005-0000-0000-0000557B0000}"/>
    <cellStyle name="Header2 4 7 2 2 6 2" xfId="20984" xr:uid="{00000000-0005-0000-0000-0000567B0000}"/>
    <cellStyle name="Header2 4 7 2 2 7" xfId="22798" xr:uid="{00000000-0005-0000-0000-0000577B0000}"/>
    <cellStyle name="Header2 4 7 2 2 7 2" xfId="21418" xr:uid="{00000000-0005-0000-0000-0000587B0000}"/>
    <cellStyle name="Header2 4 7 2 2 8" xfId="21714" xr:uid="{00000000-0005-0000-0000-0000597B0000}"/>
    <cellStyle name="Header2 4 7 2 3" xfId="16369" xr:uid="{00000000-0005-0000-0000-00005A7B0000}"/>
    <cellStyle name="Header2 4 7 2 3 2" xfId="19308" xr:uid="{00000000-0005-0000-0000-00005B7B0000}"/>
    <cellStyle name="Header2 4 7 2 3 2 2" xfId="31125" xr:uid="{00000000-0005-0000-0000-00005C7B0000}"/>
    <cellStyle name="Header2 4 7 2 3 2 2 2" xfId="41124" xr:uid="{00000000-0005-0000-0000-00005D7B0000}"/>
    <cellStyle name="Header2 4 7 2 3 2 3" xfId="26783" xr:uid="{00000000-0005-0000-0000-00005E7B0000}"/>
    <cellStyle name="Header2 4 7 2 3 2 4" xfId="35973" xr:uid="{00000000-0005-0000-0000-00005F7B0000}"/>
    <cellStyle name="Header2 4 7 2 3 3" xfId="19914" xr:uid="{00000000-0005-0000-0000-0000607B0000}"/>
    <cellStyle name="Header2 4 7 2 3 3 2" xfId="31731" xr:uid="{00000000-0005-0000-0000-0000617B0000}"/>
    <cellStyle name="Header2 4 7 2 3 3 2 2" xfId="41730" xr:uid="{00000000-0005-0000-0000-0000627B0000}"/>
    <cellStyle name="Header2 4 7 2 3 3 3" xfId="27389" xr:uid="{00000000-0005-0000-0000-0000637B0000}"/>
    <cellStyle name="Header2 4 7 2 3 3 4" xfId="36579" xr:uid="{00000000-0005-0000-0000-0000647B0000}"/>
    <cellStyle name="Header2 4 7 2 3 4" xfId="17801" xr:uid="{00000000-0005-0000-0000-0000657B0000}"/>
    <cellStyle name="Header2 4 7 2 3 4 2" xfId="29618" xr:uid="{00000000-0005-0000-0000-0000667B0000}"/>
    <cellStyle name="Header2 4 7 2 3 4 2 2" xfId="39617" xr:uid="{00000000-0005-0000-0000-0000677B0000}"/>
    <cellStyle name="Header2 4 7 2 3 4 3" xfId="25376" xr:uid="{00000000-0005-0000-0000-0000687B0000}"/>
    <cellStyle name="Header2 4 7 2 3 4 4" xfId="34466" xr:uid="{00000000-0005-0000-0000-0000697B0000}"/>
    <cellStyle name="Header2 4 7 2 3 5" xfId="20723" xr:uid="{00000000-0005-0000-0000-00006A7B0000}"/>
    <cellStyle name="Header2 4 7 2 3 5 2" xfId="32540" xr:uid="{00000000-0005-0000-0000-00006B7B0000}"/>
    <cellStyle name="Header2 4 7 2 3 5 2 2" xfId="42539" xr:uid="{00000000-0005-0000-0000-00006C7B0000}"/>
    <cellStyle name="Header2 4 7 2 3 5 3" xfId="37388" xr:uid="{00000000-0005-0000-0000-00006D7B0000}"/>
    <cellStyle name="Header2 4 7 2 3 6" xfId="28186" xr:uid="{00000000-0005-0000-0000-00006E7B0000}"/>
    <cellStyle name="Header2 4 7 2 3 6 2" xfId="38185" xr:uid="{00000000-0005-0000-0000-00006F7B0000}"/>
    <cellStyle name="Header2 4 7 2 3 7" xfId="21573" xr:uid="{00000000-0005-0000-0000-0000707B0000}"/>
    <cellStyle name="Header2 4 7 2 4" xfId="16066" xr:uid="{00000000-0005-0000-0000-0000717B0000}"/>
    <cellStyle name="Header2 4 7 2 4 2" xfId="27883" xr:uid="{00000000-0005-0000-0000-0000727B0000}"/>
    <cellStyle name="Header2 4 7 2 4 2 2" xfId="37882" xr:uid="{00000000-0005-0000-0000-0000737B0000}"/>
    <cellStyle name="Header2 4 7 2 4 3" xfId="23944" xr:uid="{00000000-0005-0000-0000-0000747B0000}"/>
    <cellStyle name="Header2 4 7 2 4 4" xfId="33034" xr:uid="{00000000-0005-0000-0000-0000757B0000}"/>
    <cellStyle name="Header2 4 7 2 5" xfId="16481" xr:uid="{00000000-0005-0000-0000-0000767B0000}"/>
    <cellStyle name="Header2 4 7 2 5 2" xfId="28298" xr:uid="{00000000-0005-0000-0000-0000777B0000}"/>
    <cellStyle name="Header2 4 7 2 5 2 2" xfId="38297" xr:uid="{00000000-0005-0000-0000-0000787B0000}"/>
    <cellStyle name="Header2 4 7 2 5 3" xfId="24056" xr:uid="{00000000-0005-0000-0000-0000797B0000}"/>
    <cellStyle name="Header2 4 7 2 5 4" xfId="33146" xr:uid="{00000000-0005-0000-0000-00007A7B0000}"/>
    <cellStyle name="Header2 4 7 2 6" xfId="16784" xr:uid="{00000000-0005-0000-0000-00007B7B0000}"/>
    <cellStyle name="Header2 4 7 2 6 2" xfId="28601" xr:uid="{00000000-0005-0000-0000-00007C7B0000}"/>
    <cellStyle name="Header2 4 7 2 6 2 2" xfId="38600" xr:uid="{00000000-0005-0000-0000-00007D7B0000}"/>
    <cellStyle name="Header2 4 7 2 6 3" xfId="24359" xr:uid="{00000000-0005-0000-0000-00007E7B0000}"/>
    <cellStyle name="Header2 4 7 2 6 4" xfId="33449" xr:uid="{00000000-0005-0000-0000-00007F7B0000}"/>
    <cellStyle name="Header2 4 7 2 7" xfId="17303" xr:uid="{00000000-0005-0000-0000-0000807B0000}"/>
    <cellStyle name="Header2 4 7 2 7 2" xfId="29120" xr:uid="{00000000-0005-0000-0000-0000817B0000}"/>
    <cellStyle name="Header2 4 7 2 7 2 2" xfId="39119" xr:uid="{00000000-0005-0000-0000-0000827B0000}"/>
    <cellStyle name="Header2 4 7 2 7 3" xfId="24878" xr:uid="{00000000-0005-0000-0000-0000837B0000}"/>
    <cellStyle name="Header2 4 7 2 7 4" xfId="33968" xr:uid="{00000000-0005-0000-0000-0000847B0000}"/>
    <cellStyle name="Header2 4 7 2 8" xfId="17606" xr:uid="{00000000-0005-0000-0000-0000857B0000}"/>
    <cellStyle name="Header2 4 7 2 8 2" xfId="29423" xr:uid="{00000000-0005-0000-0000-0000867B0000}"/>
    <cellStyle name="Header2 4 7 2 8 2 2" xfId="39422" xr:uid="{00000000-0005-0000-0000-0000877B0000}"/>
    <cellStyle name="Header2 4 7 2 8 3" xfId="25181" xr:uid="{00000000-0005-0000-0000-0000887B0000}"/>
    <cellStyle name="Header2 4 7 2 8 4" xfId="34271" xr:uid="{00000000-0005-0000-0000-0000897B0000}"/>
    <cellStyle name="Header2 4 7 2 9" xfId="18329" xr:uid="{00000000-0005-0000-0000-00008A7B0000}"/>
    <cellStyle name="Header2 4 7 2 9 2" xfId="30146" xr:uid="{00000000-0005-0000-0000-00008B7B0000}"/>
    <cellStyle name="Header2 4 7 2 9 2 2" xfId="40145" xr:uid="{00000000-0005-0000-0000-00008C7B0000}"/>
    <cellStyle name="Header2 4 7 2 9 3" xfId="25804" xr:uid="{00000000-0005-0000-0000-00008D7B0000}"/>
    <cellStyle name="Header2 4 7 2 9 4" xfId="34994" xr:uid="{00000000-0005-0000-0000-00008E7B0000}"/>
    <cellStyle name="Header2 4 7 3" xfId="7982" xr:uid="{00000000-0005-0000-0000-00008F7B0000}"/>
    <cellStyle name="Header2 4 7 3 10" xfId="18631" xr:uid="{00000000-0005-0000-0000-0000907B0000}"/>
    <cellStyle name="Header2 4 7 3 10 2" xfId="30448" xr:uid="{00000000-0005-0000-0000-0000917B0000}"/>
    <cellStyle name="Header2 4 7 3 10 2 2" xfId="40447" xr:uid="{00000000-0005-0000-0000-0000927B0000}"/>
    <cellStyle name="Header2 4 7 3 10 3" xfId="26106" xr:uid="{00000000-0005-0000-0000-0000937B0000}"/>
    <cellStyle name="Header2 4 7 3 10 4" xfId="35296" xr:uid="{00000000-0005-0000-0000-0000947B0000}"/>
    <cellStyle name="Header2 4 7 3 11" xfId="18291" xr:uid="{00000000-0005-0000-0000-0000957B0000}"/>
    <cellStyle name="Header2 4 7 3 11 2" xfId="30108" xr:uid="{00000000-0005-0000-0000-0000967B0000}"/>
    <cellStyle name="Header2 4 7 3 11 2 2" xfId="40107" xr:uid="{00000000-0005-0000-0000-0000977B0000}"/>
    <cellStyle name="Header2 4 7 3 11 3" xfId="34956" xr:uid="{00000000-0005-0000-0000-0000987B0000}"/>
    <cellStyle name="Header2 4 7 3 12" xfId="23120" xr:uid="{00000000-0005-0000-0000-0000997B0000}"/>
    <cellStyle name="Header2 4 7 3 12 2" xfId="22029" xr:uid="{00000000-0005-0000-0000-00009A7B0000}"/>
    <cellStyle name="Header2 4 7 3 13" xfId="22514" xr:uid="{00000000-0005-0000-0000-00009B7B0000}"/>
    <cellStyle name="Header2 4 7 3 2" xfId="15789" xr:uid="{00000000-0005-0000-0000-00009C7B0000}"/>
    <cellStyle name="Header2 4 7 3 2 2" xfId="19004" xr:uid="{00000000-0005-0000-0000-00009D7B0000}"/>
    <cellStyle name="Header2 4 7 3 2 2 2" xfId="30821" xr:uid="{00000000-0005-0000-0000-00009E7B0000}"/>
    <cellStyle name="Header2 4 7 3 2 2 2 2" xfId="40820" xr:uid="{00000000-0005-0000-0000-00009F7B0000}"/>
    <cellStyle name="Header2 4 7 3 2 2 3" xfId="26479" xr:uid="{00000000-0005-0000-0000-0000A07B0000}"/>
    <cellStyle name="Header2 4 7 3 2 2 4" xfId="35669" xr:uid="{00000000-0005-0000-0000-0000A17B0000}"/>
    <cellStyle name="Header2 4 7 3 2 3" xfId="19610" xr:uid="{00000000-0005-0000-0000-0000A27B0000}"/>
    <cellStyle name="Header2 4 7 3 2 3 2" xfId="31427" xr:uid="{00000000-0005-0000-0000-0000A37B0000}"/>
    <cellStyle name="Header2 4 7 3 2 3 2 2" xfId="41426" xr:uid="{00000000-0005-0000-0000-0000A47B0000}"/>
    <cellStyle name="Header2 4 7 3 2 3 3" xfId="27085" xr:uid="{00000000-0005-0000-0000-0000A57B0000}"/>
    <cellStyle name="Header2 4 7 3 2 3 4" xfId="36275" xr:uid="{00000000-0005-0000-0000-0000A67B0000}"/>
    <cellStyle name="Header2 4 7 3 2 4" xfId="18180" xr:uid="{00000000-0005-0000-0000-0000A77B0000}"/>
    <cellStyle name="Header2 4 7 3 2 4 2" xfId="29997" xr:uid="{00000000-0005-0000-0000-0000A87B0000}"/>
    <cellStyle name="Header2 4 7 3 2 4 2 2" xfId="39996" xr:uid="{00000000-0005-0000-0000-0000A97B0000}"/>
    <cellStyle name="Header2 4 7 3 2 4 3" xfId="25755" xr:uid="{00000000-0005-0000-0000-0000AA7B0000}"/>
    <cellStyle name="Header2 4 7 3 2 4 4" xfId="34845" xr:uid="{00000000-0005-0000-0000-0000AB7B0000}"/>
    <cellStyle name="Header2 4 7 3 2 5" xfId="20419" xr:uid="{00000000-0005-0000-0000-0000AC7B0000}"/>
    <cellStyle name="Header2 4 7 3 2 5 2" xfId="32236" xr:uid="{00000000-0005-0000-0000-0000AD7B0000}"/>
    <cellStyle name="Header2 4 7 3 2 5 2 2" xfId="42235" xr:uid="{00000000-0005-0000-0000-0000AE7B0000}"/>
    <cellStyle name="Header2 4 7 3 2 5 3" xfId="37084" xr:uid="{00000000-0005-0000-0000-0000AF7B0000}"/>
    <cellStyle name="Header2 4 7 3 2 6" xfId="23667" xr:uid="{00000000-0005-0000-0000-0000B07B0000}"/>
    <cellStyle name="Header2 4 7 3 2 6 2" xfId="21775" xr:uid="{00000000-0005-0000-0000-0000B17B0000}"/>
    <cellStyle name="Header2 4 7 3 2 7" xfId="22939" xr:uid="{00000000-0005-0000-0000-0000B27B0000}"/>
    <cellStyle name="Header2 4 7 3 2 7 2" xfId="21338" xr:uid="{00000000-0005-0000-0000-0000B37B0000}"/>
    <cellStyle name="Header2 4 7 3 2 8" xfId="22468" xr:uid="{00000000-0005-0000-0000-0000B47B0000}"/>
    <cellStyle name="Header2 4 7 3 3" xfId="16370" xr:uid="{00000000-0005-0000-0000-0000B57B0000}"/>
    <cellStyle name="Header2 4 7 3 3 2" xfId="19307" xr:uid="{00000000-0005-0000-0000-0000B67B0000}"/>
    <cellStyle name="Header2 4 7 3 3 2 2" xfId="31124" xr:uid="{00000000-0005-0000-0000-0000B77B0000}"/>
    <cellStyle name="Header2 4 7 3 3 2 2 2" xfId="41123" xr:uid="{00000000-0005-0000-0000-0000B87B0000}"/>
    <cellStyle name="Header2 4 7 3 3 2 3" xfId="26782" xr:uid="{00000000-0005-0000-0000-0000B97B0000}"/>
    <cellStyle name="Header2 4 7 3 3 2 4" xfId="35972" xr:uid="{00000000-0005-0000-0000-0000BA7B0000}"/>
    <cellStyle name="Header2 4 7 3 3 3" xfId="19913" xr:uid="{00000000-0005-0000-0000-0000BB7B0000}"/>
    <cellStyle name="Header2 4 7 3 3 3 2" xfId="31730" xr:uid="{00000000-0005-0000-0000-0000BC7B0000}"/>
    <cellStyle name="Header2 4 7 3 3 3 2 2" xfId="41729" xr:uid="{00000000-0005-0000-0000-0000BD7B0000}"/>
    <cellStyle name="Header2 4 7 3 3 3 3" xfId="27388" xr:uid="{00000000-0005-0000-0000-0000BE7B0000}"/>
    <cellStyle name="Header2 4 7 3 3 3 4" xfId="36578" xr:uid="{00000000-0005-0000-0000-0000BF7B0000}"/>
    <cellStyle name="Header2 4 7 3 3 4" xfId="18880" xr:uid="{00000000-0005-0000-0000-0000C07B0000}"/>
    <cellStyle name="Header2 4 7 3 3 4 2" xfId="30697" xr:uid="{00000000-0005-0000-0000-0000C17B0000}"/>
    <cellStyle name="Header2 4 7 3 3 4 2 2" xfId="40696" xr:uid="{00000000-0005-0000-0000-0000C27B0000}"/>
    <cellStyle name="Header2 4 7 3 3 4 3" xfId="26355" xr:uid="{00000000-0005-0000-0000-0000C37B0000}"/>
    <cellStyle name="Header2 4 7 3 3 4 4" xfId="35545" xr:uid="{00000000-0005-0000-0000-0000C47B0000}"/>
    <cellStyle name="Header2 4 7 3 3 5" xfId="20722" xr:uid="{00000000-0005-0000-0000-0000C57B0000}"/>
    <cellStyle name="Header2 4 7 3 3 5 2" xfId="32539" xr:uid="{00000000-0005-0000-0000-0000C67B0000}"/>
    <cellStyle name="Header2 4 7 3 3 5 2 2" xfId="42538" xr:uid="{00000000-0005-0000-0000-0000C77B0000}"/>
    <cellStyle name="Header2 4 7 3 3 5 3" xfId="37387" xr:uid="{00000000-0005-0000-0000-0000C87B0000}"/>
    <cellStyle name="Header2 4 7 3 3 6" xfId="28187" xr:uid="{00000000-0005-0000-0000-0000C97B0000}"/>
    <cellStyle name="Header2 4 7 3 3 6 2" xfId="38186" xr:uid="{00000000-0005-0000-0000-0000CA7B0000}"/>
    <cellStyle name="Header2 4 7 3 3 7" xfId="22306" xr:uid="{00000000-0005-0000-0000-0000CB7B0000}"/>
    <cellStyle name="Header2 4 7 3 4" xfId="16067" xr:uid="{00000000-0005-0000-0000-0000CC7B0000}"/>
    <cellStyle name="Header2 4 7 3 4 2" xfId="27884" xr:uid="{00000000-0005-0000-0000-0000CD7B0000}"/>
    <cellStyle name="Header2 4 7 3 4 2 2" xfId="37883" xr:uid="{00000000-0005-0000-0000-0000CE7B0000}"/>
    <cellStyle name="Header2 4 7 3 4 3" xfId="23945" xr:uid="{00000000-0005-0000-0000-0000CF7B0000}"/>
    <cellStyle name="Header2 4 7 3 4 4" xfId="33035" xr:uid="{00000000-0005-0000-0000-0000D07B0000}"/>
    <cellStyle name="Header2 4 7 3 5" xfId="16480" xr:uid="{00000000-0005-0000-0000-0000D17B0000}"/>
    <cellStyle name="Header2 4 7 3 5 2" xfId="28297" xr:uid="{00000000-0005-0000-0000-0000D27B0000}"/>
    <cellStyle name="Header2 4 7 3 5 2 2" xfId="38296" xr:uid="{00000000-0005-0000-0000-0000D37B0000}"/>
    <cellStyle name="Header2 4 7 3 5 3" xfId="24055" xr:uid="{00000000-0005-0000-0000-0000D47B0000}"/>
    <cellStyle name="Header2 4 7 3 5 4" xfId="33145" xr:uid="{00000000-0005-0000-0000-0000D57B0000}"/>
    <cellStyle name="Header2 4 7 3 6" xfId="16783" xr:uid="{00000000-0005-0000-0000-0000D67B0000}"/>
    <cellStyle name="Header2 4 7 3 6 2" xfId="28600" xr:uid="{00000000-0005-0000-0000-0000D77B0000}"/>
    <cellStyle name="Header2 4 7 3 6 2 2" xfId="38599" xr:uid="{00000000-0005-0000-0000-0000D87B0000}"/>
    <cellStyle name="Header2 4 7 3 6 3" xfId="24358" xr:uid="{00000000-0005-0000-0000-0000D97B0000}"/>
    <cellStyle name="Header2 4 7 3 6 4" xfId="33448" xr:uid="{00000000-0005-0000-0000-0000DA7B0000}"/>
    <cellStyle name="Header2 4 7 3 7" xfId="17304" xr:uid="{00000000-0005-0000-0000-0000DB7B0000}"/>
    <cellStyle name="Header2 4 7 3 7 2" xfId="29121" xr:uid="{00000000-0005-0000-0000-0000DC7B0000}"/>
    <cellStyle name="Header2 4 7 3 7 2 2" xfId="39120" xr:uid="{00000000-0005-0000-0000-0000DD7B0000}"/>
    <cellStyle name="Header2 4 7 3 7 3" xfId="24879" xr:uid="{00000000-0005-0000-0000-0000DE7B0000}"/>
    <cellStyle name="Header2 4 7 3 7 4" xfId="33969" xr:uid="{00000000-0005-0000-0000-0000DF7B0000}"/>
    <cellStyle name="Header2 4 7 3 8" xfId="17607" xr:uid="{00000000-0005-0000-0000-0000E07B0000}"/>
    <cellStyle name="Header2 4 7 3 8 2" xfId="29424" xr:uid="{00000000-0005-0000-0000-0000E17B0000}"/>
    <cellStyle name="Header2 4 7 3 8 2 2" xfId="39423" xr:uid="{00000000-0005-0000-0000-0000E27B0000}"/>
    <cellStyle name="Header2 4 7 3 8 3" xfId="25182" xr:uid="{00000000-0005-0000-0000-0000E37B0000}"/>
    <cellStyle name="Header2 4 7 3 8 4" xfId="34272" xr:uid="{00000000-0005-0000-0000-0000E47B0000}"/>
    <cellStyle name="Header2 4 7 3 9" xfId="18328" xr:uid="{00000000-0005-0000-0000-0000E57B0000}"/>
    <cellStyle name="Header2 4 7 3 9 2" xfId="30145" xr:uid="{00000000-0005-0000-0000-0000E67B0000}"/>
    <cellStyle name="Header2 4 7 3 9 2 2" xfId="40144" xr:uid="{00000000-0005-0000-0000-0000E77B0000}"/>
    <cellStyle name="Header2 4 7 3 9 3" xfId="25803" xr:uid="{00000000-0005-0000-0000-0000E87B0000}"/>
    <cellStyle name="Header2 4 7 3 9 4" xfId="34993" xr:uid="{00000000-0005-0000-0000-0000E97B0000}"/>
    <cellStyle name="Header2 4 7 4" xfId="7983" xr:uid="{00000000-0005-0000-0000-0000EA7B0000}"/>
    <cellStyle name="Header2 4 7 4 10" xfId="18630" xr:uid="{00000000-0005-0000-0000-0000EB7B0000}"/>
    <cellStyle name="Header2 4 7 4 10 2" xfId="30447" xr:uid="{00000000-0005-0000-0000-0000EC7B0000}"/>
    <cellStyle name="Header2 4 7 4 10 2 2" xfId="40446" xr:uid="{00000000-0005-0000-0000-0000ED7B0000}"/>
    <cellStyle name="Header2 4 7 4 10 3" xfId="26105" xr:uid="{00000000-0005-0000-0000-0000EE7B0000}"/>
    <cellStyle name="Header2 4 7 4 10 4" xfId="35295" xr:uid="{00000000-0005-0000-0000-0000EF7B0000}"/>
    <cellStyle name="Header2 4 7 4 11" xfId="20168" xr:uid="{00000000-0005-0000-0000-0000F07B0000}"/>
    <cellStyle name="Header2 4 7 4 11 2" xfId="31985" xr:uid="{00000000-0005-0000-0000-0000F17B0000}"/>
    <cellStyle name="Header2 4 7 4 11 2 2" xfId="41984" xr:uid="{00000000-0005-0000-0000-0000F27B0000}"/>
    <cellStyle name="Header2 4 7 4 11 3" xfId="36833" xr:uid="{00000000-0005-0000-0000-0000F37B0000}"/>
    <cellStyle name="Header2 4 7 4 12" xfId="23119" xr:uid="{00000000-0005-0000-0000-0000F47B0000}"/>
    <cellStyle name="Header2 4 7 4 12 2" xfId="22030" xr:uid="{00000000-0005-0000-0000-0000F57B0000}"/>
    <cellStyle name="Header2 4 7 4 13" xfId="22513" xr:uid="{00000000-0005-0000-0000-0000F67B0000}"/>
    <cellStyle name="Header2 4 7 4 2" xfId="15790" xr:uid="{00000000-0005-0000-0000-0000F77B0000}"/>
    <cellStyle name="Header2 4 7 4 2 2" xfId="19003" xr:uid="{00000000-0005-0000-0000-0000F87B0000}"/>
    <cellStyle name="Header2 4 7 4 2 2 2" xfId="30820" xr:uid="{00000000-0005-0000-0000-0000F97B0000}"/>
    <cellStyle name="Header2 4 7 4 2 2 2 2" xfId="40819" xr:uid="{00000000-0005-0000-0000-0000FA7B0000}"/>
    <cellStyle name="Header2 4 7 4 2 2 3" xfId="26478" xr:uid="{00000000-0005-0000-0000-0000FB7B0000}"/>
    <cellStyle name="Header2 4 7 4 2 2 4" xfId="35668" xr:uid="{00000000-0005-0000-0000-0000FC7B0000}"/>
    <cellStyle name="Header2 4 7 4 2 3" xfId="19609" xr:uid="{00000000-0005-0000-0000-0000FD7B0000}"/>
    <cellStyle name="Header2 4 7 4 2 3 2" xfId="31426" xr:uid="{00000000-0005-0000-0000-0000FE7B0000}"/>
    <cellStyle name="Header2 4 7 4 2 3 2 2" xfId="41425" xr:uid="{00000000-0005-0000-0000-0000FF7B0000}"/>
    <cellStyle name="Header2 4 7 4 2 3 3" xfId="27084" xr:uid="{00000000-0005-0000-0000-0000007C0000}"/>
    <cellStyle name="Header2 4 7 4 2 3 4" xfId="36274" xr:uid="{00000000-0005-0000-0000-0000017C0000}"/>
    <cellStyle name="Header2 4 7 4 2 4" xfId="17726" xr:uid="{00000000-0005-0000-0000-0000027C0000}"/>
    <cellStyle name="Header2 4 7 4 2 4 2" xfId="29543" xr:uid="{00000000-0005-0000-0000-0000037C0000}"/>
    <cellStyle name="Header2 4 7 4 2 4 2 2" xfId="39542" xr:uid="{00000000-0005-0000-0000-0000047C0000}"/>
    <cellStyle name="Header2 4 7 4 2 4 3" xfId="25301" xr:uid="{00000000-0005-0000-0000-0000057C0000}"/>
    <cellStyle name="Header2 4 7 4 2 4 4" xfId="34391" xr:uid="{00000000-0005-0000-0000-0000067C0000}"/>
    <cellStyle name="Header2 4 7 4 2 5" xfId="20418" xr:uid="{00000000-0005-0000-0000-0000077C0000}"/>
    <cellStyle name="Header2 4 7 4 2 5 2" xfId="32235" xr:uid="{00000000-0005-0000-0000-0000087C0000}"/>
    <cellStyle name="Header2 4 7 4 2 5 2 2" xfId="42234" xr:uid="{00000000-0005-0000-0000-0000097C0000}"/>
    <cellStyle name="Header2 4 7 4 2 5 3" xfId="37083" xr:uid="{00000000-0005-0000-0000-00000A7C0000}"/>
    <cellStyle name="Header2 4 7 4 2 6" xfId="23668" xr:uid="{00000000-0005-0000-0000-00000B7C0000}"/>
    <cellStyle name="Header2 4 7 4 2 6 2" xfId="21774" xr:uid="{00000000-0005-0000-0000-00000C7C0000}"/>
    <cellStyle name="Header2 4 7 4 2 7" xfId="22938" xr:uid="{00000000-0005-0000-0000-00000D7C0000}"/>
    <cellStyle name="Header2 4 7 4 2 7 2" xfId="22144" xr:uid="{00000000-0005-0000-0000-00000E7C0000}"/>
    <cellStyle name="Header2 4 7 4 2 8" xfId="21715" xr:uid="{00000000-0005-0000-0000-00000F7C0000}"/>
    <cellStyle name="Header2 4 7 4 3" xfId="16371" xr:uid="{00000000-0005-0000-0000-0000107C0000}"/>
    <cellStyle name="Header2 4 7 4 3 2" xfId="19306" xr:uid="{00000000-0005-0000-0000-0000117C0000}"/>
    <cellStyle name="Header2 4 7 4 3 2 2" xfId="31123" xr:uid="{00000000-0005-0000-0000-0000127C0000}"/>
    <cellStyle name="Header2 4 7 4 3 2 2 2" xfId="41122" xr:uid="{00000000-0005-0000-0000-0000137C0000}"/>
    <cellStyle name="Header2 4 7 4 3 2 3" xfId="26781" xr:uid="{00000000-0005-0000-0000-0000147C0000}"/>
    <cellStyle name="Header2 4 7 4 3 2 4" xfId="35971" xr:uid="{00000000-0005-0000-0000-0000157C0000}"/>
    <cellStyle name="Header2 4 7 4 3 3" xfId="19912" xr:uid="{00000000-0005-0000-0000-0000167C0000}"/>
    <cellStyle name="Header2 4 7 4 3 3 2" xfId="31729" xr:uid="{00000000-0005-0000-0000-0000177C0000}"/>
    <cellStyle name="Header2 4 7 4 3 3 2 2" xfId="41728" xr:uid="{00000000-0005-0000-0000-0000187C0000}"/>
    <cellStyle name="Header2 4 7 4 3 3 3" xfId="27387" xr:uid="{00000000-0005-0000-0000-0000197C0000}"/>
    <cellStyle name="Header2 4 7 4 3 3 4" xfId="36577" xr:uid="{00000000-0005-0000-0000-00001A7C0000}"/>
    <cellStyle name="Header2 4 7 4 3 4" xfId="17664" xr:uid="{00000000-0005-0000-0000-00001B7C0000}"/>
    <cellStyle name="Header2 4 7 4 3 4 2" xfId="29481" xr:uid="{00000000-0005-0000-0000-00001C7C0000}"/>
    <cellStyle name="Header2 4 7 4 3 4 2 2" xfId="39480" xr:uid="{00000000-0005-0000-0000-00001D7C0000}"/>
    <cellStyle name="Header2 4 7 4 3 4 3" xfId="25239" xr:uid="{00000000-0005-0000-0000-00001E7C0000}"/>
    <cellStyle name="Header2 4 7 4 3 4 4" xfId="34329" xr:uid="{00000000-0005-0000-0000-00001F7C0000}"/>
    <cellStyle name="Header2 4 7 4 3 5" xfId="20721" xr:uid="{00000000-0005-0000-0000-0000207C0000}"/>
    <cellStyle name="Header2 4 7 4 3 5 2" xfId="32538" xr:uid="{00000000-0005-0000-0000-0000217C0000}"/>
    <cellStyle name="Header2 4 7 4 3 5 2 2" xfId="42537" xr:uid="{00000000-0005-0000-0000-0000227C0000}"/>
    <cellStyle name="Header2 4 7 4 3 5 3" xfId="37386" xr:uid="{00000000-0005-0000-0000-0000237C0000}"/>
    <cellStyle name="Header2 4 7 4 3 6" xfId="28188" xr:uid="{00000000-0005-0000-0000-0000247C0000}"/>
    <cellStyle name="Header2 4 7 4 3 6 2" xfId="38187" xr:uid="{00000000-0005-0000-0000-0000257C0000}"/>
    <cellStyle name="Header2 4 7 4 3 7" xfId="22307" xr:uid="{00000000-0005-0000-0000-0000267C0000}"/>
    <cellStyle name="Header2 4 7 4 4" xfId="16068" xr:uid="{00000000-0005-0000-0000-0000277C0000}"/>
    <cellStyle name="Header2 4 7 4 4 2" xfId="27885" xr:uid="{00000000-0005-0000-0000-0000287C0000}"/>
    <cellStyle name="Header2 4 7 4 4 2 2" xfId="37884" xr:uid="{00000000-0005-0000-0000-0000297C0000}"/>
    <cellStyle name="Header2 4 7 4 4 3" xfId="23946" xr:uid="{00000000-0005-0000-0000-00002A7C0000}"/>
    <cellStyle name="Header2 4 7 4 4 4" xfId="33036" xr:uid="{00000000-0005-0000-0000-00002B7C0000}"/>
    <cellStyle name="Header2 4 7 4 5" xfId="16479" xr:uid="{00000000-0005-0000-0000-00002C7C0000}"/>
    <cellStyle name="Header2 4 7 4 5 2" xfId="28296" xr:uid="{00000000-0005-0000-0000-00002D7C0000}"/>
    <cellStyle name="Header2 4 7 4 5 2 2" xfId="38295" xr:uid="{00000000-0005-0000-0000-00002E7C0000}"/>
    <cellStyle name="Header2 4 7 4 5 3" xfId="24054" xr:uid="{00000000-0005-0000-0000-00002F7C0000}"/>
    <cellStyle name="Header2 4 7 4 5 4" xfId="33144" xr:uid="{00000000-0005-0000-0000-0000307C0000}"/>
    <cellStyle name="Header2 4 7 4 6" xfId="16782" xr:uid="{00000000-0005-0000-0000-0000317C0000}"/>
    <cellStyle name="Header2 4 7 4 6 2" xfId="28599" xr:uid="{00000000-0005-0000-0000-0000327C0000}"/>
    <cellStyle name="Header2 4 7 4 6 2 2" xfId="38598" xr:uid="{00000000-0005-0000-0000-0000337C0000}"/>
    <cellStyle name="Header2 4 7 4 6 3" xfId="24357" xr:uid="{00000000-0005-0000-0000-0000347C0000}"/>
    <cellStyle name="Header2 4 7 4 6 4" xfId="33447" xr:uid="{00000000-0005-0000-0000-0000357C0000}"/>
    <cellStyle name="Header2 4 7 4 7" xfId="17305" xr:uid="{00000000-0005-0000-0000-0000367C0000}"/>
    <cellStyle name="Header2 4 7 4 7 2" xfId="29122" xr:uid="{00000000-0005-0000-0000-0000377C0000}"/>
    <cellStyle name="Header2 4 7 4 7 2 2" xfId="39121" xr:uid="{00000000-0005-0000-0000-0000387C0000}"/>
    <cellStyle name="Header2 4 7 4 7 3" xfId="24880" xr:uid="{00000000-0005-0000-0000-0000397C0000}"/>
    <cellStyle name="Header2 4 7 4 7 4" xfId="33970" xr:uid="{00000000-0005-0000-0000-00003A7C0000}"/>
    <cellStyle name="Header2 4 7 4 8" xfId="17608" xr:uid="{00000000-0005-0000-0000-00003B7C0000}"/>
    <cellStyle name="Header2 4 7 4 8 2" xfId="29425" xr:uid="{00000000-0005-0000-0000-00003C7C0000}"/>
    <cellStyle name="Header2 4 7 4 8 2 2" xfId="39424" xr:uid="{00000000-0005-0000-0000-00003D7C0000}"/>
    <cellStyle name="Header2 4 7 4 8 3" xfId="25183" xr:uid="{00000000-0005-0000-0000-00003E7C0000}"/>
    <cellStyle name="Header2 4 7 4 8 4" xfId="34273" xr:uid="{00000000-0005-0000-0000-00003F7C0000}"/>
    <cellStyle name="Header2 4 7 4 9" xfId="18327" xr:uid="{00000000-0005-0000-0000-0000407C0000}"/>
    <cellStyle name="Header2 4 7 4 9 2" xfId="30144" xr:uid="{00000000-0005-0000-0000-0000417C0000}"/>
    <cellStyle name="Header2 4 7 4 9 2 2" xfId="40143" xr:uid="{00000000-0005-0000-0000-0000427C0000}"/>
    <cellStyle name="Header2 4 7 4 9 3" xfId="25802" xr:uid="{00000000-0005-0000-0000-0000437C0000}"/>
    <cellStyle name="Header2 4 7 4 9 4" xfId="34992" xr:uid="{00000000-0005-0000-0000-0000447C0000}"/>
    <cellStyle name="Header2 4 7 5" xfId="15787" xr:uid="{00000000-0005-0000-0000-0000457C0000}"/>
    <cellStyle name="Header2 4 7 5 2" xfId="19006" xr:uid="{00000000-0005-0000-0000-0000467C0000}"/>
    <cellStyle name="Header2 4 7 5 2 2" xfId="30823" xr:uid="{00000000-0005-0000-0000-0000477C0000}"/>
    <cellStyle name="Header2 4 7 5 2 2 2" xfId="40822" xr:uid="{00000000-0005-0000-0000-0000487C0000}"/>
    <cellStyle name="Header2 4 7 5 2 3" xfId="26481" xr:uid="{00000000-0005-0000-0000-0000497C0000}"/>
    <cellStyle name="Header2 4 7 5 2 4" xfId="35671" xr:uid="{00000000-0005-0000-0000-00004A7C0000}"/>
    <cellStyle name="Header2 4 7 5 3" xfId="19612" xr:uid="{00000000-0005-0000-0000-00004B7C0000}"/>
    <cellStyle name="Header2 4 7 5 3 2" xfId="31429" xr:uid="{00000000-0005-0000-0000-00004C7C0000}"/>
    <cellStyle name="Header2 4 7 5 3 2 2" xfId="41428" xr:uid="{00000000-0005-0000-0000-00004D7C0000}"/>
    <cellStyle name="Header2 4 7 5 3 3" xfId="27087" xr:uid="{00000000-0005-0000-0000-00004E7C0000}"/>
    <cellStyle name="Header2 4 7 5 3 4" xfId="36277" xr:uid="{00000000-0005-0000-0000-00004F7C0000}"/>
    <cellStyle name="Header2 4 7 5 4" xfId="18179" xr:uid="{00000000-0005-0000-0000-0000507C0000}"/>
    <cellStyle name="Header2 4 7 5 4 2" xfId="29996" xr:uid="{00000000-0005-0000-0000-0000517C0000}"/>
    <cellStyle name="Header2 4 7 5 4 2 2" xfId="39995" xr:uid="{00000000-0005-0000-0000-0000527C0000}"/>
    <cellStyle name="Header2 4 7 5 4 3" xfId="25754" xr:uid="{00000000-0005-0000-0000-0000537C0000}"/>
    <cellStyle name="Header2 4 7 5 4 4" xfId="34844" xr:uid="{00000000-0005-0000-0000-0000547C0000}"/>
    <cellStyle name="Header2 4 7 5 5" xfId="20421" xr:uid="{00000000-0005-0000-0000-0000557C0000}"/>
    <cellStyle name="Header2 4 7 5 5 2" xfId="32238" xr:uid="{00000000-0005-0000-0000-0000567C0000}"/>
    <cellStyle name="Header2 4 7 5 5 2 2" xfId="42237" xr:uid="{00000000-0005-0000-0000-0000577C0000}"/>
    <cellStyle name="Header2 4 7 5 5 3" xfId="37086" xr:uid="{00000000-0005-0000-0000-0000587C0000}"/>
    <cellStyle name="Header2 4 7 5 6" xfId="23665" xr:uid="{00000000-0005-0000-0000-0000597C0000}"/>
    <cellStyle name="Header2 4 7 5 6 2" xfId="20976" xr:uid="{00000000-0005-0000-0000-00005A7C0000}"/>
    <cellStyle name="Header2 4 7 5 7" xfId="22799" xr:uid="{00000000-0005-0000-0000-00005B7C0000}"/>
    <cellStyle name="Header2 4 7 5 7 2" xfId="21417" xr:uid="{00000000-0005-0000-0000-00005C7C0000}"/>
    <cellStyle name="Header2 4 7 5 8" xfId="21713" xr:uid="{00000000-0005-0000-0000-00005D7C0000}"/>
    <cellStyle name="Header2 4 7 6" xfId="16368" xr:uid="{00000000-0005-0000-0000-00005E7C0000}"/>
    <cellStyle name="Header2 4 7 6 2" xfId="19309" xr:uid="{00000000-0005-0000-0000-00005F7C0000}"/>
    <cellStyle name="Header2 4 7 6 2 2" xfId="31126" xr:uid="{00000000-0005-0000-0000-0000607C0000}"/>
    <cellStyle name="Header2 4 7 6 2 2 2" xfId="41125" xr:uid="{00000000-0005-0000-0000-0000617C0000}"/>
    <cellStyle name="Header2 4 7 6 2 3" xfId="26784" xr:uid="{00000000-0005-0000-0000-0000627C0000}"/>
    <cellStyle name="Header2 4 7 6 2 4" xfId="35974" xr:uid="{00000000-0005-0000-0000-0000637C0000}"/>
    <cellStyle name="Header2 4 7 6 3" xfId="19915" xr:uid="{00000000-0005-0000-0000-0000647C0000}"/>
    <cellStyle name="Header2 4 7 6 3 2" xfId="31732" xr:uid="{00000000-0005-0000-0000-0000657C0000}"/>
    <cellStyle name="Header2 4 7 6 3 2 2" xfId="41731" xr:uid="{00000000-0005-0000-0000-0000667C0000}"/>
    <cellStyle name="Header2 4 7 6 3 3" xfId="27390" xr:uid="{00000000-0005-0000-0000-0000677C0000}"/>
    <cellStyle name="Header2 4 7 6 3 4" xfId="36580" xr:uid="{00000000-0005-0000-0000-0000687C0000}"/>
    <cellStyle name="Header2 4 7 6 4" xfId="17663" xr:uid="{00000000-0005-0000-0000-0000697C0000}"/>
    <cellStyle name="Header2 4 7 6 4 2" xfId="29480" xr:uid="{00000000-0005-0000-0000-00006A7C0000}"/>
    <cellStyle name="Header2 4 7 6 4 2 2" xfId="39479" xr:uid="{00000000-0005-0000-0000-00006B7C0000}"/>
    <cellStyle name="Header2 4 7 6 4 3" xfId="25238" xr:uid="{00000000-0005-0000-0000-00006C7C0000}"/>
    <cellStyle name="Header2 4 7 6 4 4" xfId="34328" xr:uid="{00000000-0005-0000-0000-00006D7C0000}"/>
    <cellStyle name="Header2 4 7 6 5" xfId="20724" xr:uid="{00000000-0005-0000-0000-00006E7C0000}"/>
    <cellStyle name="Header2 4 7 6 5 2" xfId="32541" xr:uid="{00000000-0005-0000-0000-00006F7C0000}"/>
    <cellStyle name="Header2 4 7 6 5 2 2" xfId="42540" xr:uid="{00000000-0005-0000-0000-0000707C0000}"/>
    <cellStyle name="Header2 4 7 6 5 3" xfId="37389" xr:uid="{00000000-0005-0000-0000-0000717C0000}"/>
    <cellStyle name="Header2 4 7 6 6" xfId="28185" xr:uid="{00000000-0005-0000-0000-0000727C0000}"/>
    <cellStyle name="Header2 4 7 6 6 2" xfId="38184" xr:uid="{00000000-0005-0000-0000-0000737C0000}"/>
    <cellStyle name="Header2 4 7 6 7" xfId="22305" xr:uid="{00000000-0005-0000-0000-0000747C0000}"/>
    <cellStyle name="Header2 4 7 7" xfId="16065" xr:uid="{00000000-0005-0000-0000-0000757C0000}"/>
    <cellStyle name="Header2 4 7 7 2" xfId="27882" xr:uid="{00000000-0005-0000-0000-0000767C0000}"/>
    <cellStyle name="Header2 4 7 7 2 2" xfId="37881" xr:uid="{00000000-0005-0000-0000-0000777C0000}"/>
    <cellStyle name="Header2 4 7 7 3" xfId="23943" xr:uid="{00000000-0005-0000-0000-0000787C0000}"/>
    <cellStyle name="Header2 4 7 7 4" xfId="33033" xr:uid="{00000000-0005-0000-0000-0000797C0000}"/>
    <cellStyle name="Header2 4 7 8" xfId="16482" xr:uid="{00000000-0005-0000-0000-00007A7C0000}"/>
    <cellStyle name="Header2 4 7 8 2" xfId="28299" xr:uid="{00000000-0005-0000-0000-00007B7C0000}"/>
    <cellStyle name="Header2 4 7 8 2 2" xfId="38298" xr:uid="{00000000-0005-0000-0000-00007C7C0000}"/>
    <cellStyle name="Header2 4 7 8 3" xfId="24057" xr:uid="{00000000-0005-0000-0000-00007D7C0000}"/>
    <cellStyle name="Header2 4 7 8 4" xfId="33147" xr:uid="{00000000-0005-0000-0000-00007E7C0000}"/>
    <cellStyle name="Header2 4 7 9" xfId="16785" xr:uid="{00000000-0005-0000-0000-00007F7C0000}"/>
    <cellStyle name="Header2 4 7 9 2" xfId="28602" xr:uid="{00000000-0005-0000-0000-0000807C0000}"/>
    <cellStyle name="Header2 4 7 9 2 2" xfId="38601" xr:uid="{00000000-0005-0000-0000-0000817C0000}"/>
    <cellStyle name="Header2 4 7 9 3" xfId="24360" xr:uid="{00000000-0005-0000-0000-0000827C0000}"/>
    <cellStyle name="Header2 4 7 9 4" xfId="33450" xr:uid="{00000000-0005-0000-0000-0000837C0000}"/>
    <cellStyle name="Header2 4 8" xfId="7984" xr:uid="{00000000-0005-0000-0000-0000847C0000}"/>
    <cellStyle name="Header2 4 8 10" xfId="17306" xr:uid="{00000000-0005-0000-0000-0000857C0000}"/>
    <cellStyle name="Header2 4 8 10 2" xfId="29123" xr:uid="{00000000-0005-0000-0000-0000867C0000}"/>
    <cellStyle name="Header2 4 8 10 2 2" xfId="39122" xr:uid="{00000000-0005-0000-0000-0000877C0000}"/>
    <cellStyle name="Header2 4 8 10 3" xfId="24881" xr:uid="{00000000-0005-0000-0000-0000887C0000}"/>
    <cellStyle name="Header2 4 8 10 4" xfId="33971" xr:uid="{00000000-0005-0000-0000-0000897C0000}"/>
    <cellStyle name="Header2 4 8 11" xfId="17609" xr:uid="{00000000-0005-0000-0000-00008A7C0000}"/>
    <cellStyle name="Header2 4 8 11 2" xfId="29426" xr:uid="{00000000-0005-0000-0000-00008B7C0000}"/>
    <cellStyle name="Header2 4 8 11 2 2" xfId="39425" xr:uid="{00000000-0005-0000-0000-00008C7C0000}"/>
    <cellStyle name="Header2 4 8 11 3" xfId="25184" xr:uid="{00000000-0005-0000-0000-00008D7C0000}"/>
    <cellStyle name="Header2 4 8 11 4" xfId="34274" xr:uid="{00000000-0005-0000-0000-00008E7C0000}"/>
    <cellStyle name="Header2 4 8 12" xfId="18326" xr:uid="{00000000-0005-0000-0000-00008F7C0000}"/>
    <cellStyle name="Header2 4 8 12 2" xfId="30143" xr:uid="{00000000-0005-0000-0000-0000907C0000}"/>
    <cellStyle name="Header2 4 8 12 2 2" xfId="40142" xr:uid="{00000000-0005-0000-0000-0000917C0000}"/>
    <cellStyle name="Header2 4 8 12 3" xfId="25801" xr:uid="{00000000-0005-0000-0000-0000927C0000}"/>
    <cellStyle name="Header2 4 8 12 4" xfId="34991" xr:uid="{00000000-0005-0000-0000-0000937C0000}"/>
    <cellStyle name="Header2 4 8 13" xfId="18629" xr:uid="{00000000-0005-0000-0000-0000947C0000}"/>
    <cellStyle name="Header2 4 8 13 2" xfId="30446" xr:uid="{00000000-0005-0000-0000-0000957C0000}"/>
    <cellStyle name="Header2 4 8 13 2 2" xfId="40445" xr:uid="{00000000-0005-0000-0000-0000967C0000}"/>
    <cellStyle name="Header2 4 8 13 3" xfId="26104" xr:uid="{00000000-0005-0000-0000-0000977C0000}"/>
    <cellStyle name="Header2 4 8 13 4" xfId="35294" xr:uid="{00000000-0005-0000-0000-0000987C0000}"/>
    <cellStyle name="Header2 4 8 14" xfId="20269" xr:uid="{00000000-0005-0000-0000-0000997C0000}"/>
    <cellStyle name="Header2 4 8 14 2" xfId="32086" xr:uid="{00000000-0005-0000-0000-00009A7C0000}"/>
    <cellStyle name="Header2 4 8 14 2 2" xfId="42085" xr:uid="{00000000-0005-0000-0000-00009B7C0000}"/>
    <cellStyle name="Header2 4 8 14 3" xfId="36934" xr:uid="{00000000-0005-0000-0000-00009C7C0000}"/>
    <cellStyle name="Header2 4 8 15" xfId="23118" xr:uid="{00000000-0005-0000-0000-00009D7C0000}"/>
    <cellStyle name="Header2 4 8 15 2" xfId="22031" xr:uid="{00000000-0005-0000-0000-00009E7C0000}"/>
    <cellStyle name="Header2 4 8 16" xfId="22512" xr:uid="{00000000-0005-0000-0000-00009F7C0000}"/>
    <cellStyle name="Header2 4 8 2" xfId="7985" xr:uid="{00000000-0005-0000-0000-0000A07C0000}"/>
    <cellStyle name="Header2 4 8 2 10" xfId="18628" xr:uid="{00000000-0005-0000-0000-0000A17C0000}"/>
    <cellStyle name="Header2 4 8 2 10 2" xfId="30445" xr:uid="{00000000-0005-0000-0000-0000A27C0000}"/>
    <cellStyle name="Header2 4 8 2 10 2 2" xfId="40444" xr:uid="{00000000-0005-0000-0000-0000A37C0000}"/>
    <cellStyle name="Header2 4 8 2 10 3" xfId="26103" xr:uid="{00000000-0005-0000-0000-0000A47C0000}"/>
    <cellStyle name="Header2 4 8 2 10 4" xfId="35293" xr:uid="{00000000-0005-0000-0000-0000A57C0000}"/>
    <cellStyle name="Header2 4 8 2 11" xfId="18292" xr:uid="{00000000-0005-0000-0000-0000A67C0000}"/>
    <cellStyle name="Header2 4 8 2 11 2" xfId="30109" xr:uid="{00000000-0005-0000-0000-0000A77C0000}"/>
    <cellStyle name="Header2 4 8 2 11 2 2" xfId="40108" xr:uid="{00000000-0005-0000-0000-0000A87C0000}"/>
    <cellStyle name="Header2 4 8 2 11 3" xfId="34957" xr:uid="{00000000-0005-0000-0000-0000A97C0000}"/>
    <cellStyle name="Header2 4 8 2 12" xfId="23117" xr:uid="{00000000-0005-0000-0000-0000AA7C0000}"/>
    <cellStyle name="Header2 4 8 2 12 2" xfId="22032" xr:uid="{00000000-0005-0000-0000-0000AB7C0000}"/>
    <cellStyle name="Header2 4 8 2 13" xfId="22511" xr:uid="{00000000-0005-0000-0000-0000AC7C0000}"/>
    <cellStyle name="Header2 4 8 2 2" xfId="15792" xr:uid="{00000000-0005-0000-0000-0000AD7C0000}"/>
    <cellStyle name="Header2 4 8 2 2 2" xfId="19001" xr:uid="{00000000-0005-0000-0000-0000AE7C0000}"/>
    <cellStyle name="Header2 4 8 2 2 2 2" xfId="30818" xr:uid="{00000000-0005-0000-0000-0000AF7C0000}"/>
    <cellStyle name="Header2 4 8 2 2 2 2 2" xfId="40817" xr:uid="{00000000-0005-0000-0000-0000B07C0000}"/>
    <cellStyle name="Header2 4 8 2 2 2 3" xfId="26476" xr:uid="{00000000-0005-0000-0000-0000B17C0000}"/>
    <cellStyle name="Header2 4 8 2 2 2 4" xfId="35666" xr:uid="{00000000-0005-0000-0000-0000B27C0000}"/>
    <cellStyle name="Header2 4 8 2 2 3" xfId="19607" xr:uid="{00000000-0005-0000-0000-0000B37C0000}"/>
    <cellStyle name="Header2 4 8 2 2 3 2" xfId="31424" xr:uid="{00000000-0005-0000-0000-0000B47C0000}"/>
    <cellStyle name="Header2 4 8 2 2 3 2 2" xfId="41423" xr:uid="{00000000-0005-0000-0000-0000B57C0000}"/>
    <cellStyle name="Header2 4 8 2 2 3 3" xfId="27082" xr:uid="{00000000-0005-0000-0000-0000B67C0000}"/>
    <cellStyle name="Header2 4 8 2 2 3 4" xfId="36272" xr:uid="{00000000-0005-0000-0000-0000B77C0000}"/>
    <cellStyle name="Header2 4 8 2 2 4" xfId="18182" xr:uid="{00000000-0005-0000-0000-0000B87C0000}"/>
    <cellStyle name="Header2 4 8 2 2 4 2" xfId="29999" xr:uid="{00000000-0005-0000-0000-0000B97C0000}"/>
    <cellStyle name="Header2 4 8 2 2 4 2 2" xfId="39998" xr:uid="{00000000-0005-0000-0000-0000BA7C0000}"/>
    <cellStyle name="Header2 4 8 2 2 4 3" xfId="25757" xr:uid="{00000000-0005-0000-0000-0000BB7C0000}"/>
    <cellStyle name="Header2 4 8 2 2 4 4" xfId="34847" xr:uid="{00000000-0005-0000-0000-0000BC7C0000}"/>
    <cellStyle name="Header2 4 8 2 2 5" xfId="20416" xr:uid="{00000000-0005-0000-0000-0000BD7C0000}"/>
    <cellStyle name="Header2 4 8 2 2 5 2" xfId="32233" xr:uid="{00000000-0005-0000-0000-0000BE7C0000}"/>
    <cellStyle name="Header2 4 8 2 2 5 2 2" xfId="42232" xr:uid="{00000000-0005-0000-0000-0000BF7C0000}"/>
    <cellStyle name="Header2 4 8 2 2 5 3" xfId="37081" xr:uid="{00000000-0005-0000-0000-0000C07C0000}"/>
    <cellStyle name="Header2 4 8 2 2 6" xfId="23670" xr:uid="{00000000-0005-0000-0000-0000C17C0000}"/>
    <cellStyle name="Header2 4 8 2 2 6 2" xfId="21772" xr:uid="{00000000-0005-0000-0000-0000C27C0000}"/>
    <cellStyle name="Header2 4 8 2 2 7" xfId="22936" xr:uid="{00000000-0005-0000-0000-0000C37C0000}"/>
    <cellStyle name="Header2 4 8 2 2 7 2" xfId="22146" xr:uid="{00000000-0005-0000-0000-0000C47C0000}"/>
    <cellStyle name="Header2 4 8 2 2 8" xfId="21717" xr:uid="{00000000-0005-0000-0000-0000C57C0000}"/>
    <cellStyle name="Header2 4 8 2 3" xfId="16373" xr:uid="{00000000-0005-0000-0000-0000C67C0000}"/>
    <cellStyle name="Header2 4 8 2 3 2" xfId="19304" xr:uid="{00000000-0005-0000-0000-0000C77C0000}"/>
    <cellStyle name="Header2 4 8 2 3 2 2" xfId="31121" xr:uid="{00000000-0005-0000-0000-0000C87C0000}"/>
    <cellStyle name="Header2 4 8 2 3 2 2 2" xfId="41120" xr:uid="{00000000-0005-0000-0000-0000C97C0000}"/>
    <cellStyle name="Header2 4 8 2 3 2 3" xfId="26779" xr:uid="{00000000-0005-0000-0000-0000CA7C0000}"/>
    <cellStyle name="Header2 4 8 2 3 2 4" xfId="35969" xr:uid="{00000000-0005-0000-0000-0000CB7C0000}"/>
    <cellStyle name="Header2 4 8 2 3 3" xfId="19910" xr:uid="{00000000-0005-0000-0000-0000CC7C0000}"/>
    <cellStyle name="Header2 4 8 2 3 3 2" xfId="31727" xr:uid="{00000000-0005-0000-0000-0000CD7C0000}"/>
    <cellStyle name="Header2 4 8 2 3 3 2 2" xfId="41726" xr:uid="{00000000-0005-0000-0000-0000CE7C0000}"/>
    <cellStyle name="Header2 4 8 2 3 3 3" xfId="27385" xr:uid="{00000000-0005-0000-0000-0000CF7C0000}"/>
    <cellStyle name="Header2 4 8 2 3 3 4" xfId="36575" xr:uid="{00000000-0005-0000-0000-0000D07C0000}"/>
    <cellStyle name="Header2 4 8 2 3 4" xfId="17802" xr:uid="{00000000-0005-0000-0000-0000D17C0000}"/>
    <cellStyle name="Header2 4 8 2 3 4 2" xfId="29619" xr:uid="{00000000-0005-0000-0000-0000D27C0000}"/>
    <cellStyle name="Header2 4 8 2 3 4 2 2" xfId="39618" xr:uid="{00000000-0005-0000-0000-0000D37C0000}"/>
    <cellStyle name="Header2 4 8 2 3 4 3" xfId="25377" xr:uid="{00000000-0005-0000-0000-0000D47C0000}"/>
    <cellStyle name="Header2 4 8 2 3 4 4" xfId="34467" xr:uid="{00000000-0005-0000-0000-0000D57C0000}"/>
    <cellStyle name="Header2 4 8 2 3 5" xfId="20719" xr:uid="{00000000-0005-0000-0000-0000D67C0000}"/>
    <cellStyle name="Header2 4 8 2 3 5 2" xfId="32536" xr:uid="{00000000-0005-0000-0000-0000D77C0000}"/>
    <cellStyle name="Header2 4 8 2 3 5 2 2" xfId="42535" xr:uid="{00000000-0005-0000-0000-0000D87C0000}"/>
    <cellStyle name="Header2 4 8 2 3 5 3" xfId="37384" xr:uid="{00000000-0005-0000-0000-0000D97C0000}"/>
    <cellStyle name="Header2 4 8 2 3 6" xfId="28190" xr:uid="{00000000-0005-0000-0000-0000DA7C0000}"/>
    <cellStyle name="Header2 4 8 2 3 6 2" xfId="38189" xr:uid="{00000000-0005-0000-0000-0000DB7C0000}"/>
    <cellStyle name="Header2 4 8 2 3 7" xfId="22309" xr:uid="{00000000-0005-0000-0000-0000DC7C0000}"/>
    <cellStyle name="Header2 4 8 2 4" xfId="16070" xr:uid="{00000000-0005-0000-0000-0000DD7C0000}"/>
    <cellStyle name="Header2 4 8 2 4 2" xfId="27887" xr:uid="{00000000-0005-0000-0000-0000DE7C0000}"/>
    <cellStyle name="Header2 4 8 2 4 2 2" xfId="37886" xr:uid="{00000000-0005-0000-0000-0000DF7C0000}"/>
    <cellStyle name="Header2 4 8 2 4 3" xfId="23948" xr:uid="{00000000-0005-0000-0000-0000E07C0000}"/>
    <cellStyle name="Header2 4 8 2 4 4" xfId="33038" xr:uid="{00000000-0005-0000-0000-0000E17C0000}"/>
    <cellStyle name="Header2 4 8 2 5" xfId="16477" xr:uid="{00000000-0005-0000-0000-0000E27C0000}"/>
    <cellStyle name="Header2 4 8 2 5 2" xfId="28294" xr:uid="{00000000-0005-0000-0000-0000E37C0000}"/>
    <cellStyle name="Header2 4 8 2 5 2 2" xfId="38293" xr:uid="{00000000-0005-0000-0000-0000E47C0000}"/>
    <cellStyle name="Header2 4 8 2 5 3" xfId="24052" xr:uid="{00000000-0005-0000-0000-0000E57C0000}"/>
    <cellStyle name="Header2 4 8 2 5 4" xfId="33142" xr:uid="{00000000-0005-0000-0000-0000E67C0000}"/>
    <cellStyle name="Header2 4 8 2 6" xfId="16780" xr:uid="{00000000-0005-0000-0000-0000E77C0000}"/>
    <cellStyle name="Header2 4 8 2 6 2" xfId="28597" xr:uid="{00000000-0005-0000-0000-0000E87C0000}"/>
    <cellStyle name="Header2 4 8 2 6 2 2" xfId="38596" xr:uid="{00000000-0005-0000-0000-0000E97C0000}"/>
    <cellStyle name="Header2 4 8 2 6 3" xfId="24355" xr:uid="{00000000-0005-0000-0000-0000EA7C0000}"/>
    <cellStyle name="Header2 4 8 2 6 4" xfId="33445" xr:uid="{00000000-0005-0000-0000-0000EB7C0000}"/>
    <cellStyle name="Header2 4 8 2 7" xfId="17307" xr:uid="{00000000-0005-0000-0000-0000EC7C0000}"/>
    <cellStyle name="Header2 4 8 2 7 2" xfId="29124" xr:uid="{00000000-0005-0000-0000-0000ED7C0000}"/>
    <cellStyle name="Header2 4 8 2 7 2 2" xfId="39123" xr:uid="{00000000-0005-0000-0000-0000EE7C0000}"/>
    <cellStyle name="Header2 4 8 2 7 3" xfId="24882" xr:uid="{00000000-0005-0000-0000-0000EF7C0000}"/>
    <cellStyle name="Header2 4 8 2 7 4" xfId="33972" xr:uid="{00000000-0005-0000-0000-0000F07C0000}"/>
    <cellStyle name="Header2 4 8 2 8" xfId="17610" xr:uid="{00000000-0005-0000-0000-0000F17C0000}"/>
    <cellStyle name="Header2 4 8 2 8 2" xfId="29427" xr:uid="{00000000-0005-0000-0000-0000F27C0000}"/>
    <cellStyle name="Header2 4 8 2 8 2 2" xfId="39426" xr:uid="{00000000-0005-0000-0000-0000F37C0000}"/>
    <cellStyle name="Header2 4 8 2 8 3" xfId="25185" xr:uid="{00000000-0005-0000-0000-0000F47C0000}"/>
    <cellStyle name="Header2 4 8 2 8 4" xfId="34275" xr:uid="{00000000-0005-0000-0000-0000F57C0000}"/>
    <cellStyle name="Header2 4 8 2 9" xfId="18325" xr:uid="{00000000-0005-0000-0000-0000F67C0000}"/>
    <cellStyle name="Header2 4 8 2 9 2" xfId="30142" xr:uid="{00000000-0005-0000-0000-0000F77C0000}"/>
    <cellStyle name="Header2 4 8 2 9 2 2" xfId="40141" xr:uid="{00000000-0005-0000-0000-0000F87C0000}"/>
    <cellStyle name="Header2 4 8 2 9 3" xfId="25800" xr:uid="{00000000-0005-0000-0000-0000F97C0000}"/>
    <cellStyle name="Header2 4 8 2 9 4" xfId="34990" xr:uid="{00000000-0005-0000-0000-0000FA7C0000}"/>
    <cellStyle name="Header2 4 8 3" xfId="7986" xr:uid="{00000000-0005-0000-0000-0000FB7C0000}"/>
    <cellStyle name="Header2 4 8 3 10" xfId="18627" xr:uid="{00000000-0005-0000-0000-0000FC7C0000}"/>
    <cellStyle name="Header2 4 8 3 10 2" xfId="30444" xr:uid="{00000000-0005-0000-0000-0000FD7C0000}"/>
    <cellStyle name="Header2 4 8 3 10 2 2" xfId="40443" xr:uid="{00000000-0005-0000-0000-0000FE7C0000}"/>
    <cellStyle name="Header2 4 8 3 10 3" xfId="26102" xr:uid="{00000000-0005-0000-0000-0000FF7C0000}"/>
    <cellStyle name="Header2 4 8 3 10 4" xfId="35292" xr:uid="{00000000-0005-0000-0000-0000007D0000}"/>
    <cellStyle name="Header2 4 8 3 11" xfId="20167" xr:uid="{00000000-0005-0000-0000-0000017D0000}"/>
    <cellStyle name="Header2 4 8 3 11 2" xfId="31984" xr:uid="{00000000-0005-0000-0000-0000027D0000}"/>
    <cellStyle name="Header2 4 8 3 11 2 2" xfId="41983" xr:uid="{00000000-0005-0000-0000-0000037D0000}"/>
    <cellStyle name="Header2 4 8 3 11 3" xfId="36832" xr:uid="{00000000-0005-0000-0000-0000047D0000}"/>
    <cellStyle name="Header2 4 8 3 12" xfId="23116" xr:uid="{00000000-0005-0000-0000-0000057D0000}"/>
    <cellStyle name="Header2 4 8 3 12 2" xfId="22033" xr:uid="{00000000-0005-0000-0000-0000067D0000}"/>
    <cellStyle name="Header2 4 8 3 13" xfId="22510" xr:uid="{00000000-0005-0000-0000-0000077D0000}"/>
    <cellStyle name="Header2 4 8 3 2" xfId="15793" xr:uid="{00000000-0005-0000-0000-0000087D0000}"/>
    <cellStyle name="Header2 4 8 3 2 2" xfId="19000" xr:uid="{00000000-0005-0000-0000-0000097D0000}"/>
    <cellStyle name="Header2 4 8 3 2 2 2" xfId="30817" xr:uid="{00000000-0005-0000-0000-00000A7D0000}"/>
    <cellStyle name="Header2 4 8 3 2 2 2 2" xfId="40816" xr:uid="{00000000-0005-0000-0000-00000B7D0000}"/>
    <cellStyle name="Header2 4 8 3 2 2 3" xfId="26475" xr:uid="{00000000-0005-0000-0000-00000C7D0000}"/>
    <cellStyle name="Header2 4 8 3 2 2 4" xfId="35665" xr:uid="{00000000-0005-0000-0000-00000D7D0000}"/>
    <cellStyle name="Header2 4 8 3 2 3" xfId="19606" xr:uid="{00000000-0005-0000-0000-00000E7D0000}"/>
    <cellStyle name="Header2 4 8 3 2 3 2" xfId="31423" xr:uid="{00000000-0005-0000-0000-00000F7D0000}"/>
    <cellStyle name="Header2 4 8 3 2 3 2 2" xfId="41422" xr:uid="{00000000-0005-0000-0000-0000107D0000}"/>
    <cellStyle name="Header2 4 8 3 2 3 3" xfId="27081" xr:uid="{00000000-0005-0000-0000-0000117D0000}"/>
    <cellStyle name="Header2 4 8 3 2 3 4" xfId="36271" xr:uid="{00000000-0005-0000-0000-0000127D0000}"/>
    <cellStyle name="Header2 4 8 3 2 4" xfId="18183" xr:uid="{00000000-0005-0000-0000-0000137D0000}"/>
    <cellStyle name="Header2 4 8 3 2 4 2" xfId="30000" xr:uid="{00000000-0005-0000-0000-0000147D0000}"/>
    <cellStyle name="Header2 4 8 3 2 4 2 2" xfId="39999" xr:uid="{00000000-0005-0000-0000-0000157D0000}"/>
    <cellStyle name="Header2 4 8 3 2 4 3" xfId="25758" xr:uid="{00000000-0005-0000-0000-0000167D0000}"/>
    <cellStyle name="Header2 4 8 3 2 4 4" xfId="34848" xr:uid="{00000000-0005-0000-0000-0000177D0000}"/>
    <cellStyle name="Header2 4 8 3 2 5" xfId="20415" xr:uid="{00000000-0005-0000-0000-0000187D0000}"/>
    <cellStyle name="Header2 4 8 3 2 5 2" xfId="32232" xr:uid="{00000000-0005-0000-0000-0000197D0000}"/>
    <cellStyle name="Header2 4 8 3 2 5 2 2" xfId="42231" xr:uid="{00000000-0005-0000-0000-00001A7D0000}"/>
    <cellStyle name="Header2 4 8 3 2 5 3" xfId="37080" xr:uid="{00000000-0005-0000-0000-00001B7D0000}"/>
    <cellStyle name="Header2 4 8 3 2 6" xfId="23671" xr:uid="{00000000-0005-0000-0000-00001C7D0000}"/>
    <cellStyle name="Header2 4 8 3 2 6 2" xfId="21771" xr:uid="{00000000-0005-0000-0000-00001D7D0000}"/>
    <cellStyle name="Header2 4 8 3 2 7" xfId="22935" xr:uid="{00000000-0005-0000-0000-00001E7D0000}"/>
    <cellStyle name="Header2 4 8 3 2 7 2" xfId="22147" xr:uid="{00000000-0005-0000-0000-00001F7D0000}"/>
    <cellStyle name="Header2 4 8 3 2 8" xfId="21718" xr:uid="{00000000-0005-0000-0000-0000207D0000}"/>
    <cellStyle name="Header2 4 8 3 3" xfId="16374" xr:uid="{00000000-0005-0000-0000-0000217D0000}"/>
    <cellStyle name="Header2 4 8 3 3 2" xfId="19303" xr:uid="{00000000-0005-0000-0000-0000227D0000}"/>
    <cellStyle name="Header2 4 8 3 3 2 2" xfId="31120" xr:uid="{00000000-0005-0000-0000-0000237D0000}"/>
    <cellStyle name="Header2 4 8 3 3 2 2 2" xfId="41119" xr:uid="{00000000-0005-0000-0000-0000247D0000}"/>
    <cellStyle name="Header2 4 8 3 3 2 3" xfId="26778" xr:uid="{00000000-0005-0000-0000-0000257D0000}"/>
    <cellStyle name="Header2 4 8 3 3 2 4" xfId="35968" xr:uid="{00000000-0005-0000-0000-0000267D0000}"/>
    <cellStyle name="Header2 4 8 3 3 3" xfId="19909" xr:uid="{00000000-0005-0000-0000-0000277D0000}"/>
    <cellStyle name="Header2 4 8 3 3 3 2" xfId="31726" xr:uid="{00000000-0005-0000-0000-0000287D0000}"/>
    <cellStyle name="Header2 4 8 3 3 3 2 2" xfId="41725" xr:uid="{00000000-0005-0000-0000-0000297D0000}"/>
    <cellStyle name="Header2 4 8 3 3 3 3" xfId="27384" xr:uid="{00000000-0005-0000-0000-00002A7D0000}"/>
    <cellStyle name="Header2 4 8 3 3 3 4" xfId="36574" xr:uid="{00000000-0005-0000-0000-00002B7D0000}"/>
    <cellStyle name="Header2 4 8 3 3 4" xfId="18882" xr:uid="{00000000-0005-0000-0000-00002C7D0000}"/>
    <cellStyle name="Header2 4 8 3 3 4 2" xfId="30699" xr:uid="{00000000-0005-0000-0000-00002D7D0000}"/>
    <cellStyle name="Header2 4 8 3 3 4 2 2" xfId="40698" xr:uid="{00000000-0005-0000-0000-00002E7D0000}"/>
    <cellStyle name="Header2 4 8 3 3 4 3" xfId="26357" xr:uid="{00000000-0005-0000-0000-00002F7D0000}"/>
    <cellStyle name="Header2 4 8 3 3 4 4" xfId="35547" xr:uid="{00000000-0005-0000-0000-0000307D0000}"/>
    <cellStyle name="Header2 4 8 3 3 5" xfId="20718" xr:uid="{00000000-0005-0000-0000-0000317D0000}"/>
    <cellStyle name="Header2 4 8 3 3 5 2" xfId="32535" xr:uid="{00000000-0005-0000-0000-0000327D0000}"/>
    <cellStyle name="Header2 4 8 3 3 5 2 2" xfId="42534" xr:uid="{00000000-0005-0000-0000-0000337D0000}"/>
    <cellStyle name="Header2 4 8 3 3 5 3" xfId="37383" xr:uid="{00000000-0005-0000-0000-0000347D0000}"/>
    <cellStyle name="Header2 4 8 3 3 6" xfId="28191" xr:uid="{00000000-0005-0000-0000-0000357D0000}"/>
    <cellStyle name="Header2 4 8 3 3 6 2" xfId="38190" xr:uid="{00000000-0005-0000-0000-0000367D0000}"/>
    <cellStyle name="Header2 4 8 3 3 7" xfId="22310" xr:uid="{00000000-0005-0000-0000-0000377D0000}"/>
    <cellStyle name="Header2 4 8 3 4" xfId="16071" xr:uid="{00000000-0005-0000-0000-0000387D0000}"/>
    <cellStyle name="Header2 4 8 3 4 2" xfId="27888" xr:uid="{00000000-0005-0000-0000-0000397D0000}"/>
    <cellStyle name="Header2 4 8 3 4 2 2" xfId="37887" xr:uid="{00000000-0005-0000-0000-00003A7D0000}"/>
    <cellStyle name="Header2 4 8 3 4 3" xfId="23949" xr:uid="{00000000-0005-0000-0000-00003B7D0000}"/>
    <cellStyle name="Header2 4 8 3 4 4" xfId="33039" xr:uid="{00000000-0005-0000-0000-00003C7D0000}"/>
    <cellStyle name="Header2 4 8 3 5" xfId="16476" xr:uid="{00000000-0005-0000-0000-00003D7D0000}"/>
    <cellStyle name="Header2 4 8 3 5 2" xfId="28293" xr:uid="{00000000-0005-0000-0000-00003E7D0000}"/>
    <cellStyle name="Header2 4 8 3 5 2 2" xfId="38292" xr:uid="{00000000-0005-0000-0000-00003F7D0000}"/>
    <cellStyle name="Header2 4 8 3 5 3" xfId="24051" xr:uid="{00000000-0005-0000-0000-0000407D0000}"/>
    <cellStyle name="Header2 4 8 3 5 4" xfId="33141" xr:uid="{00000000-0005-0000-0000-0000417D0000}"/>
    <cellStyle name="Header2 4 8 3 6" xfId="16779" xr:uid="{00000000-0005-0000-0000-0000427D0000}"/>
    <cellStyle name="Header2 4 8 3 6 2" xfId="28596" xr:uid="{00000000-0005-0000-0000-0000437D0000}"/>
    <cellStyle name="Header2 4 8 3 6 2 2" xfId="38595" xr:uid="{00000000-0005-0000-0000-0000447D0000}"/>
    <cellStyle name="Header2 4 8 3 6 3" xfId="24354" xr:uid="{00000000-0005-0000-0000-0000457D0000}"/>
    <cellStyle name="Header2 4 8 3 6 4" xfId="33444" xr:uid="{00000000-0005-0000-0000-0000467D0000}"/>
    <cellStyle name="Header2 4 8 3 7" xfId="17308" xr:uid="{00000000-0005-0000-0000-0000477D0000}"/>
    <cellStyle name="Header2 4 8 3 7 2" xfId="29125" xr:uid="{00000000-0005-0000-0000-0000487D0000}"/>
    <cellStyle name="Header2 4 8 3 7 2 2" xfId="39124" xr:uid="{00000000-0005-0000-0000-0000497D0000}"/>
    <cellStyle name="Header2 4 8 3 7 3" xfId="24883" xr:uid="{00000000-0005-0000-0000-00004A7D0000}"/>
    <cellStyle name="Header2 4 8 3 7 4" xfId="33973" xr:uid="{00000000-0005-0000-0000-00004B7D0000}"/>
    <cellStyle name="Header2 4 8 3 8" xfId="17611" xr:uid="{00000000-0005-0000-0000-00004C7D0000}"/>
    <cellStyle name="Header2 4 8 3 8 2" xfId="29428" xr:uid="{00000000-0005-0000-0000-00004D7D0000}"/>
    <cellStyle name="Header2 4 8 3 8 2 2" xfId="39427" xr:uid="{00000000-0005-0000-0000-00004E7D0000}"/>
    <cellStyle name="Header2 4 8 3 8 3" xfId="25186" xr:uid="{00000000-0005-0000-0000-00004F7D0000}"/>
    <cellStyle name="Header2 4 8 3 8 4" xfId="34276" xr:uid="{00000000-0005-0000-0000-0000507D0000}"/>
    <cellStyle name="Header2 4 8 3 9" xfId="18324" xr:uid="{00000000-0005-0000-0000-0000517D0000}"/>
    <cellStyle name="Header2 4 8 3 9 2" xfId="30141" xr:uid="{00000000-0005-0000-0000-0000527D0000}"/>
    <cellStyle name="Header2 4 8 3 9 2 2" xfId="40140" xr:uid="{00000000-0005-0000-0000-0000537D0000}"/>
    <cellStyle name="Header2 4 8 3 9 3" xfId="25799" xr:uid="{00000000-0005-0000-0000-0000547D0000}"/>
    <cellStyle name="Header2 4 8 3 9 4" xfId="34989" xr:uid="{00000000-0005-0000-0000-0000557D0000}"/>
    <cellStyle name="Header2 4 8 4" xfId="7987" xr:uid="{00000000-0005-0000-0000-0000567D0000}"/>
    <cellStyle name="Header2 4 8 4 10" xfId="18626" xr:uid="{00000000-0005-0000-0000-0000577D0000}"/>
    <cellStyle name="Header2 4 8 4 10 2" xfId="30443" xr:uid="{00000000-0005-0000-0000-0000587D0000}"/>
    <cellStyle name="Header2 4 8 4 10 2 2" xfId="40442" xr:uid="{00000000-0005-0000-0000-0000597D0000}"/>
    <cellStyle name="Header2 4 8 4 10 3" xfId="26101" xr:uid="{00000000-0005-0000-0000-00005A7D0000}"/>
    <cellStyle name="Header2 4 8 4 10 4" xfId="35291" xr:uid="{00000000-0005-0000-0000-00005B7D0000}"/>
    <cellStyle name="Header2 4 8 4 11" xfId="20268" xr:uid="{00000000-0005-0000-0000-00005C7D0000}"/>
    <cellStyle name="Header2 4 8 4 11 2" xfId="32085" xr:uid="{00000000-0005-0000-0000-00005D7D0000}"/>
    <cellStyle name="Header2 4 8 4 11 2 2" xfId="42084" xr:uid="{00000000-0005-0000-0000-00005E7D0000}"/>
    <cellStyle name="Header2 4 8 4 11 3" xfId="36933" xr:uid="{00000000-0005-0000-0000-00005F7D0000}"/>
    <cellStyle name="Header2 4 8 4 12" xfId="23115" xr:uid="{00000000-0005-0000-0000-0000607D0000}"/>
    <cellStyle name="Header2 4 8 4 12 2" xfId="21272" xr:uid="{00000000-0005-0000-0000-0000617D0000}"/>
    <cellStyle name="Header2 4 8 4 13" xfId="22509" xr:uid="{00000000-0005-0000-0000-0000627D0000}"/>
    <cellStyle name="Header2 4 8 4 2" xfId="15794" xr:uid="{00000000-0005-0000-0000-0000637D0000}"/>
    <cellStyle name="Header2 4 8 4 2 2" xfId="18999" xr:uid="{00000000-0005-0000-0000-0000647D0000}"/>
    <cellStyle name="Header2 4 8 4 2 2 2" xfId="30816" xr:uid="{00000000-0005-0000-0000-0000657D0000}"/>
    <cellStyle name="Header2 4 8 4 2 2 2 2" xfId="40815" xr:uid="{00000000-0005-0000-0000-0000667D0000}"/>
    <cellStyle name="Header2 4 8 4 2 2 3" xfId="26474" xr:uid="{00000000-0005-0000-0000-0000677D0000}"/>
    <cellStyle name="Header2 4 8 4 2 2 4" xfId="35664" xr:uid="{00000000-0005-0000-0000-0000687D0000}"/>
    <cellStyle name="Header2 4 8 4 2 3" xfId="19605" xr:uid="{00000000-0005-0000-0000-0000697D0000}"/>
    <cellStyle name="Header2 4 8 4 2 3 2" xfId="31422" xr:uid="{00000000-0005-0000-0000-00006A7D0000}"/>
    <cellStyle name="Header2 4 8 4 2 3 2 2" xfId="41421" xr:uid="{00000000-0005-0000-0000-00006B7D0000}"/>
    <cellStyle name="Header2 4 8 4 2 3 3" xfId="27080" xr:uid="{00000000-0005-0000-0000-00006C7D0000}"/>
    <cellStyle name="Header2 4 8 4 2 3 4" xfId="36270" xr:uid="{00000000-0005-0000-0000-00006D7D0000}"/>
    <cellStyle name="Header2 4 8 4 2 4" xfId="18184" xr:uid="{00000000-0005-0000-0000-00006E7D0000}"/>
    <cellStyle name="Header2 4 8 4 2 4 2" xfId="30001" xr:uid="{00000000-0005-0000-0000-00006F7D0000}"/>
    <cellStyle name="Header2 4 8 4 2 4 2 2" xfId="40000" xr:uid="{00000000-0005-0000-0000-0000707D0000}"/>
    <cellStyle name="Header2 4 8 4 2 4 3" xfId="25759" xr:uid="{00000000-0005-0000-0000-0000717D0000}"/>
    <cellStyle name="Header2 4 8 4 2 4 4" xfId="34849" xr:uid="{00000000-0005-0000-0000-0000727D0000}"/>
    <cellStyle name="Header2 4 8 4 2 5" xfId="20414" xr:uid="{00000000-0005-0000-0000-0000737D0000}"/>
    <cellStyle name="Header2 4 8 4 2 5 2" xfId="32231" xr:uid="{00000000-0005-0000-0000-0000747D0000}"/>
    <cellStyle name="Header2 4 8 4 2 5 2 2" xfId="42230" xr:uid="{00000000-0005-0000-0000-0000757D0000}"/>
    <cellStyle name="Header2 4 8 4 2 5 3" xfId="37079" xr:uid="{00000000-0005-0000-0000-0000767D0000}"/>
    <cellStyle name="Header2 4 8 4 2 6" xfId="23672" xr:uid="{00000000-0005-0000-0000-0000777D0000}"/>
    <cellStyle name="Header2 4 8 4 2 6 2" xfId="20979" xr:uid="{00000000-0005-0000-0000-0000787D0000}"/>
    <cellStyle name="Header2 4 8 4 2 7" xfId="22797" xr:uid="{00000000-0005-0000-0000-0000797D0000}"/>
    <cellStyle name="Header2 4 8 4 2 7 2" xfId="21419" xr:uid="{00000000-0005-0000-0000-00007A7D0000}"/>
    <cellStyle name="Header2 4 8 4 2 8" xfId="21719" xr:uid="{00000000-0005-0000-0000-00007B7D0000}"/>
    <cellStyle name="Header2 4 8 4 3" xfId="16375" xr:uid="{00000000-0005-0000-0000-00007C7D0000}"/>
    <cellStyle name="Header2 4 8 4 3 2" xfId="19302" xr:uid="{00000000-0005-0000-0000-00007D7D0000}"/>
    <cellStyle name="Header2 4 8 4 3 2 2" xfId="31119" xr:uid="{00000000-0005-0000-0000-00007E7D0000}"/>
    <cellStyle name="Header2 4 8 4 3 2 2 2" xfId="41118" xr:uid="{00000000-0005-0000-0000-00007F7D0000}"/>
    <cellStyle name="Header2 4 8 4 3 2 3" xfId="26777" xr:uid="{00000000-0005-0000-0000-0000807D0000}"/>
    <cellStyle name="Header2 4 8 4 3 2 4" xfId="35967" xr:uid="{00000000-0005-0000-0000-0000817D0000}"/>
    <cellStyle name="Header2 4 8 4 3 3" xfId="19908" xr:uid="{00000000-0005-0000-0000-0000827D0000}"/>
    <cellStyle name="Header2 4 8 4 3 3 2" xfId="31725" xr:uid="{00000000-0005-0000-0000-0000837D0000}"/>
    <cellStyle name="Header2 4 8 4 3 3 2 2" xfId="41724" xr:uid="{00000000-0005-0000-0000-0000847D0000}"/>
    <cellStyle name="Header2 4 8 4 3 3 3" xfId="27383" xr:uid="{00000000-0005-0000-0000-0000857D0000}"/>
    <cellStyle name="Header2 4 8 4 3 3 4" xfId="36573" xr:uid="{00000000-0005-0000-0000-0000867D0000}"/>
    <cellStyle name="Header2 4 8 4 3 4" xfId="18883" xr:uid="{00000000-0005-0000-0000-0000877D0000}"/>
    <cellStyle name="Header2 4 8 4 3 4 2" xfId="30700" xr:uid="{00000000-0005-0000-0000-0000887D0000}"/>
    <cellStyle name="Header2 4 8 4 3 4 2 2" xfId="40699" xr:uid="{00000000-0005-0000-0000-0000897D0000}"/>
    <cellStyle name="Header2 4 8 4 3 4 3" xfId="26358" xr:uid="{00000000-0005-0000-0000-00008A7D0000}"/>
    <cellStyle name="Header2 4 8 4 3 4 4" xfId="35548" xr:uid="{00000000-0005-0000-0000-00008B7D0000}"/>
    <cellStyle name="Header2 4 8 4 3 5" xfId="20717" xr:uid="{00000000-0005-0000-0000-00008C7D0000}"/>
    <cellStyle name="Header2 4 8 4 3 5 2" xfId="32534" xr:uid="{00000000-0005-0000-0000-00008D7D0000}"/>
    <cellStyle name="Header2 4 8 4 3 5 2 2" xfId="42533" xr:uid="{00000000-0005-0000-0000-00008E7D0000}"/>
    <cellStyle name="Header2 4 8 4 3 5 3" xfId="37382" xr:uid="{00000000-0005-0000-0000-00008F7D0000}"/>
    <cellStyle name="Header2 4 8 4 3 6" xfId="28192" xr:uid="{00000000-0005-0000-0000-0000907D0000}"/>
    <cellStyle name="Header2 4 8 4 3 6 2" xfId="38191" xr:uid="{00000000-0005-0000-0000-0000917D0000}"/>
    <cellStyle name="Header2 4 8 4 3 7" xfId="21574" xr:uid="{00000000-0005-0000-0000-0000927D0000}"/>
    <cellStyle name="Header2 4 8 4 4" xfId="16072" xr:uid="{00000000-0005-0000-0000-0000937D0000}"/>
    <cellStyle name="Header2 4 8 4 4 2" xfId="27889" xr:uid="{00000000-0005-0000-0000-0000947D0000}"/>
    <cellStyle name="Header2 4 8 4 4 2 2" xfId="37888" xr:uid="{00000000-0005-0000-0000-0000957D0000}"/>
    <cellStyle name="Header2 4 8 4 4 3" xfId="23950" xr:uid="{00000000-0005-0000-0000-0000967D0000}"/>
    <cellStyle name="Header2 4 8 4 4 4" xfId="33040" xr:uid="{00000000-0005-0000-0000-0000977D0000}"/>
    <cellStyle name="Header2 4 8 4 5" xfId="16475" xr:uid="{00000000-0005-0000-0000-0000987D0000}"/>
    <cellStyle name="Header2 4 8 4 5 2" xfId="28292" xr:uid="{00000000-0005-0000-0000-0000997D0000}"/>
    <cellStyle name="Header2 4 8 4 5 2 2" xfId="38291" xr:uid="{00000000-0005-0000-0000-00009A7D0000}"/>
    <cellStyle name="Header2 4 8 4 5 3" xfId="24050" xr:uid="{00000000-0005-0000-0000-00009B7D0000}"/>
    <cellStyle name="Header2 4 8 4 5 4" xfId="33140" xr:uid="{00000000-0005-0000-0000-00009C7D0000}"/>
    <cellStyle name="Header2 4 8 4 6" xfId="16778" xr:uid="{00000000-0005-0000-0000-00009D7D0000}"/>
    <cellStyle name="Header2 4 8 4 6 2" xfId="28595" xr:uid="{00000000-0005-0000-0000-00009E7D0000}"/>
    <cellStyle name="Header2 4 8 4 6 2 2" xfId="38594" xr:uid="{00000000-0005-0000-0000-00009F7D0000}"/>
    <cellStyle name="Header2 4 8 4 6 3" xfId="24353" xr:uid="{00000000-0005-0000-0000-0000A07D0000}"/>
    <cellStyle name="Header2 4 8 4 6 4" xfId="33443" xr:uid="{00000000-0005-0000-0000-0000A17D0000}"/>
    <cellStyle name="Header2 4 8 4 7" xfId="17309" xr:uid="{00000000-0005-0000-0000-0000A27D0000}"/>
    <cellStyle name="Header2 4 8 4 7 2" xfId="29126" xr:uid="{00000000-0005-0000-0000-0000A37D0000}"/>
    <cellStyle name="Header2 4 8 4 7 2 2" xfId="39125" xr:uid="{00000000-0005-0000-0000-0000A47D0000}"/>
    <cellStyle name="Header2 4 8 4 7 3" xfId="24884" xr:uid="{00000000-0005-0000-0000-0000A57D0000}"/>
    <cellStyle name="Header2 4 8 4 7 4" xfId="33974" xr:uid="{00000000-0005-0000-0000-0000A67D0000}"/>
    <cellStyle name="Header2 4 8 4 8" xfId="17612" xr:uid="{00000000-0005-0000-0000-0000A77D0000}"/>
    <cellStyle name="Header2 4 8 4 8 2" xfId="29429" xr:uid="{00000000-0005-0000-0000-0000A87D0000}"/>
    <cellStyle name="Header2 4 8 4 8 2 2" xfId="39428" xr:uid="{00000000-0005-0000-0000-0000A97D0000}"/>
    <cellStyle name="Header2 4 8 4 8 3" xfId="25187" xr:uid="{00000000-0005-0000-0000-0000AA7D0000}"/>
    <cellStyle name="Header2 4 8 4 8 4" xfId="34277" xr:uid="{00000000-0005-0000-0000-0000AB7D0000}"/>
    <cellStyle name="Header2 4 8 4 9" xfId="18323" xr:uid="{00000000-0005-0000-0000-0000AC7D0000}"/>
    <cellStyle name="Header2 4 8 4 9 2" xfId="30140" xr:uid="{00000000-0005-0000-0000-0000AD7D0000}"/>
    <cellStyle name="Header2 4 8 4 9 2 2" xfId="40139" xr:uid="{00000000-0005-0000-0000-0000AE7D0000}"/>
    <cellStyle name="Header2 4 8 4 9 3" xfId="25798" xr:uid="{00000000-0005-0000-0000-0000AF7D0000}"/>
    <cellStyle name="Header2 4 8 4 9 4" xfId="34988" xr:uid="{00000000-0005-0000-0000-0000B07D0000}"/>
    <cellStyle name="Header2 4 8 5" xfId="15791" xr:uid="{00000000-0005-0000-0000-0000B17D0000}"/>
    <cellStyle name="Header2 4 8 5 2" xfId="19002" xr:uid="{00000000-0005-0000-0000-0000B27D0000}"/>
    <cellStyle name="Header2 4 8 5 2 2" xfId="30819" xr:uid="{00000000-0005-0000-0000-0000B37D0000}"/>
    <cellStyle name="Header2 4 8 5 2 2 2" xfId="40818" xr:uid="{00000000-0005-0000-0000-0000B47D0000}"/>
    <cellStyle name="Header2 4 8 5 2 3" xfId="26477" xr:uid="{00000000-0005-0000-0000-0000B57D0000}"/>
    <cellStyle name="Header2 4 8 5 2 4" xfId="35667" xr:uid="{00000000-0005-0000-0000-0000B67D0000}"/>
    <cellStyle name="Header2 4 8 5 3" xfId="19608" xr:uid="{00000000-0005-0000-0000-0000B77D0000}"/>
    <cellStyle name="Header2 4 8 5 3 2" xfId="31425" xr:uid="{00000000-0005-0000-0000-0000B87D0000}"/>
    <cellStyle name="Header2 4 8 5 3 2 2" xfId="41424" xr:uid="{00000000-0005-0000-0000-0000B97D0000}"/>
    <cellStyle name="Header2 4 8 5 3 3" xfId="27083" xr:uid="{00000000-0005-0000-0000-0000BA7D0000}"/>
    <cellStyle name="Header2 4 8 5 3 4" xfId="36273" xr:uid="{00000000-0005-0000-0000-0000BB7D0000}"/>
    <cellStyle name="Header2 4 8 5 4" xfId="18181" xr:uid="{00000000-0005-0000-0000-0000BC7D0000}"/>
    <cellStyle name="Header2 4 8 5 4 2" xfId="29998" xr:uid="{00000000-0005-0000-0000-0000BD7D0000}"/>
    <cellStyle name="Header2 4 8 5 4 2 2" xfId="39997" xr:uid="{00000000-0005-0000-0000-0000BE7D0000}"/>
    <cellStyle name="Header2 4 8 5 4 3" xfId="25756" xr:uid="{00000000-0005-0000-0000-0000BF7D0000}"/>
    <cellStyle name="Header2 4 8 5 4 4" xfId="34846" xr:uid="{00000000-0005-0000-0000-0000C07D0000}"/>
    <cellStyle name="Header2 4 8 5 5" xfId="20417" xr:uid="{00000000-0005-0000-0000-0000C17D0000}"/>
    <cellStyle name="Header2 4 8 5 5 2" xfId="32234" xr:uid="{00000000-0005-0000-0000-0000C27D0000}"/>
    <cellStyle name="Header2 4 8 5 5 2 2" xfId="42233" xr:uid="{00000000-0005-0000-0000-0000C37D0000}"/>
    <cellStyle name="Header2 4 8 5 5 3" xfId="37082" xr:uid="{00000000-0005-0000-0000-0000C47D0000}"/>
    <cellStyle name="Header2 4 8 5 6" xfId="23669" xr:uid="{00000000-0005-0000-0000-0000C57D0000}"/>
    <cellStyle name="Header2 4 8 5 6 2" xfId="21773" xr:uid="{00000000-0005-0000-0000-0000C67D0000}"/>
    <cellStyle name="Header2 4 8 5 7" xfId="22937" xr:uid="{00000000-0005-0000-0000-0000C77D0000}"/>
    <cellStyle name="Header2 4 8 5 7 2" xfId="22145" xr:uid="{00000000-0005-0000-0000-0000C87D0000}"/>
    <cellStyle name="Header2 4 8 5 8" xfId="21716" xr:uid="{00000000-0005-0000-0000-0000C97D0000}"/>
    <cellStyle name="Header2 4 8 6" xfId="16372" xr:uid="{00000000-0005-0000-0000-0000CA7D0000}"/>
    <cellStyle name="Header2 4 8 6 2" xfId="19305" xr:uid="{00000000-0005-0000-0000-0000CB7D0000}"/>
    <cellStyle name="Header2 4 8 6 2 2" xfId="31122" xr:uid="{00000000-0005-0000-0000-0000CC7D0000}"/>
    <cellStyle name="Header2 4 8 6 2 2 2" xfId="41121" xr:uid="{00000000-0005-0000-0000-0000CD7D0000}"/>
    <cellStyle name="Header2 4 8 6 2 3" xfId="26780" xr:uid="{00000000-0005-0000-0000-0000CE7D0000}"/>
    <cellStyle name="Header2 4 8 6 2 4" xfId="35970" xr:uid="{00000000-0005-0000-0000-0000CF7D0000}"/>
    <cellStyle name="Header2 4 8 6 3" xfId="19911" xr:uid="{00000000-0005-0000-0000-0000D07D0000}"/>
    <cellStyle name="Header2 4 8 6 3 2" xfId="31728" xr:uid="{00000000-0005-0000-0000-0000D17D0000}"/>
    <cellStyle name="Header2 4 8 6 3 2 2" xfId="41727" xr:uid="{00000000-0005-0000-0000-0000D27D0000}"/>
    <cellStyle name="Header2 4 8 6 3 3" xfId="27386" xr:uid="{00000000-0005-0000-0000-0000D37D0000}"/>
    <cellStyle name="Header2 4 8 6 3 4" xfId="36576" xr:uid="{00000000-0005-0000-0000-0000D47D0000}"/>
    <cellStyle name="Header2 4 8 6 4" xfId="18881" xr:uid="{00000000-0005-0000-0000-0000D57D0000}"/>
    <cellStyle name="Header2 4 8 6 4 2" xfId="30698" xr:uid="{00000000-0005-0000-0000-0000D67D0000}"/>
    <cellStyle name="Header2 4 8 6 4 2 2" xfId="40697" xr:uid="{00000000-0005-0000-0000-0000D77D0000}"/>
    <cellStyle name="Header2 4 8 6 4 3" xfId="26356" xr:uid="{00000000-0005-0000-0000-0000D87D0000}"/>
    <cellStyle name="Header2 4 8 6 4 4" xfId="35546" xr:uid="{00000000-0005-0000-0000-0000D97D0000}"/>
    <cellStyle name="Header2 4 8 6 5" xfId="20720" xr:uid="{00000000-0005-0000-0000-0000DA7D0000}"/>
    <cellStyle name="Header2 4 8 6 5 2" xfId="32537" xr:uid="{00000000-0005-0000-0000-0000DB7D0000}"/>
    <cellStyle name="Header2 4 8 6 5 2 2" xfId="42536" xr:uid="{00000000-0005-0000-0000-0000DC7D0000}"/>
    <cellStyle name="Header2 4 8 6 5 3" xfId="37385" xr:uid="{00000000-0005-0000-0000-0000DD7D0000}"/>
    <cellStyle name="Header2 4 8 6 6" xfId="28189" xr:uid="{00000000-0005-0000-0000-0000DE7D0000}"/>
    <cellStyle name="Header2 4 8 6 6 2" xfId="38188" xr:uid="{00000000-0005-0000-0000-0000DF7D0000}"/>
    <cellStyle name="Header2 4 8 6 7" xfId="22308" xr:uid="{00000000-0005-0000-0000-0000E07D0000}"/>
    <cellStyle name="Header2 4 8 7" xfId="16069" xr:uid="{00000000-0005-0000-0000-0000E17D0000}"/>
    <cellStyle name="Header2 4 8 7 2" xfId="27886" xr:uid="{00000000-0005-0000-0000-0000E27D0000}"/>
    <cellStyle name="Header2 4 8 7 2 2" xfId="37885" xr:uid="{00000000-0005-0000-0000-0000E37D0000}"/>
    <cellStyle name="Header2 4 8 7 3" xfId="23947" xr:uid="{00000000-0005-0000-0000-0000E47D0000}"/>
    <cellStyle name="Header2 4 8 7 4" xfId="33037" xr:uid="{00000000-0005-0000-0000-0000E57D0000}"/>
    <cellStyle name="Header2 4 8 8" xfId="16478" xr:uid="{00000000-0005-0000-0000-0000E67D0000}"/>
    <cellStyle name="Header2 4 8 8 2" xfId="28295" xr:uid="{00000000-0005-0000-0000-0000E77D0000}"/>
    <cellStyle name="Header2 4 8 8 2 2" xfId="38294" xr:uid="{00000000-0005-0000-0000-0000E87D0000}"/>
    <cellStyle name="Header2 4 8 8 3" xfId="24053" xr:uid="{00000000-0005-0000-0000-0000E97D0000}"/>
    <cellStyle name="Header2 4 8 8 4" xfId="33143" xr:uid="{00000000-0005-0000-0000-0000EA7D0000}"/>
    <cellStyle name="Header2 4 8 9" xfId="16781" xr:uid="{00000000-0005-0000-0000-0000EB7D0000}"/>
    <cellStyle name="Header2 4 8 9 2" xfId="28598" xr:uid="{00000000-0005-0000-0000-0000EC7D0000}"/>
    <cellStyle name="Header2 4 8 9 2 2" xfId="38597" xr:uid="{00000000-0005-0000-0000-0000ED7D0000}"/>
    <cellStyle name="Header2 4 8 9 3" xfId="24356" xr:uid="{00000000-0005-0000-0000-0000EE7D0000}"/>
    <cellStyle name="Header2 4 8 9 4" xfId="33446" xr:uid="{00000000-0005-0000-0000-0000EF7D0000}"/>
    <cellStyle name="Header2 4 9" xfId="7988" xr:uid="{00000000-0005-0000-0000-0000F07D0000}"/>
    <cellStyle name="Header2 4 9 10" xfId="17310" xr:uid="{00000000-0005-0000-0000-0000F17D0000}"/>
    <cellStyle name="Header2 4 9 10 2" xfId="29127" xr:uid="{00000000-0005-0000-0000-0000F27D0000}"/>
    <cellStyle name="Header2 4 9 10 2 2" xfId="39126" xr:uid="{00000000-0005-0000-0000-0000F37D0000}"/>
    <cellStyle name="Header2 4 9 10 3" xfId="24885" xr:uid="{00000000-0005-0000-0000-0000F47D0000}"/>
    <cellStyle name="Header2 4 9 10 4" xfId="33975" xr:uid="{00000000-0005-0000-0000-0000F57D0000}"/>
    <cellStyle name="Header2 4 9 11" xfId="17613" xr:uid="{00000000-0005-0000-0000-0000F67D0000}"/>
    <cellStyle name="Header2 4 9 11 2" xfId="29430" xr:uid="{00000000-0005-0000-0000-0000F77D0000}"/>
    <cellStyle name="Header2 4 9 11 2 2" xfId="39429" xr:uid="{00000000-0005-0000-0000-0000F87D0000}"/>
    <cellStyle name="Header2 4 9 11 3" xfId="25188" xr:uid="{00000000-0005-0000-0000-0000F97D0000}"/>
    <cellStyle name="Header2 4 9 11 4" xfId="34278" xr:uid="{00000000-0005-0000-0000-0000FA7D0000}"/>
    <cellStyle name="Header2 4 9 12" xfId="18322" xr:uid="{00000000-0005-0000-0000-0000FB7D0000}"/>
    <cellStyle name="Header2 4 9 12 2" xfId="30139" xr:uid="{00000000-0005-0000-0000-0000FC7D0000}"/>
    <cellStyle name="Header2 4 9 12 2 2" xfId="40138" xr:uid="{00000000-0005-0000-0000-0000FD7D0000}"/>
    <cellStyle name="Header2 4 9 12 3" xfId="25797" xr:uid="{00000000-0005-0000-0000-0000FE7D0000}"/>
    <cellStyle name="Header2 4 9 12 4" xfId="34987" xr:uid="{00000000-0005-0000-0000-0000FF7D0000}"/>
    <cellStyle name="Header2 4 9 13" xfId="18625" xr:uid="{00000000-0005-0000-0000-0000007E0000}"/>
    <cellStyle name="Header2 4 9 13 2" xfId="30442" xr:uid="{00000000-0005-0000-0000-0000017E0000}"/>
    <cellStyle name="Header2 4 9 13 2 2" xfId="40441" xr:uid="{00000000-0005-0000-0000-0000027E0000}"/>
    <cellStyle name="Header2 4 9 13 3" xfId="26100" xr:uid="{00000000-0005-0000-0000-0000037E0000}"/>
    <cellStyle name="Header2 4 9 13 4" xfId="35290" xr:uid="{00000000-0005-0000-0000-0000047E0000}"/>
    <cellStyle name="Header2 4 9 14" xfId="18293" xr:uid="{00000000-0005-0000-0000-0000057E0000}"/>
    <cellStyle name="Header2 4 9 14 2" xfId="30110" xr:uid="{00000000-0005-0000-0000-0000067E0000}"/>
    <cellStyle name="Header2 4 9 14 2 2" xfId="40109" xr:uid="{00000000-0005-0000-0000-0000077E0000}"/>
    <cellStyle name="Header2 4 9 14 3" xfId="34958" xr:uid="{00000000-0005-0000-0000-0000087E0000}"/>
    <cellStyle name="Header2 4 9 15" xfId="23114" xr:uid="{00000000-0005-0000-0000-0000097E0000}"/>
    <cellStyle name="Header2 4 9 15 2" xfId="22034" xr:uid="{00000000-0005-0000-0000-00000A7E0000}"/>
    <cellStyle name="Header2 4 9 16" xfId="22508" xr:uid="{00000000-0005-0000-0000-00000B7E0000}"/>
    <cellStyle name="Header2 4 9 2" xfId="7989" xr:uid="{00000000-0005-0000-0000-00000C7E0000}"/>
    <cellStyle name="Header2 4 9 2 10" xfId="18624" xr:uid="{00000000-0005-0000-0000-00000D7E0000}"/>
    <cellStyle name="Header2 4 9 2 10 2" xfId="30441" xr:uid="{00000000-0005-0000-0000-00000E7E0000}"/>
    <cellStyle name="Header2 4 9 2 10 2 2" xfId="40440" xr:uid="{00000000-0005-0000-0000-00000F7E0000}"/>
    <cellStyle name="Header2 4 9 2 10 3" xfId="26099" xr:uid="{00000000-0005-0000-0000-0000107E0000}"/>
    <cellStyle name="Header2 4 9 2 10 4" xfId="35289" xr:uid="{00000000-0005-0000-0000-0000117E0000}"/>
    <cellStyle name="Header2 4 9 2 11" xfId="20166" xr:uid="{00000000-0005-0000-0000-0000127E0000}"/>
    <cellStyle name="Header2 4 9 2 11 2" xfId="31983" xr:uid="{00000000-0005-0000-0000-0000137E0000}"/>
    <cellStyle name="Header2 4 9 2 11 2 2" xfId="41982" xr:uid="{00000000-0005-0000-0000-0000147E0000}"/>
    <cellStyle name="Header2 4 9 2 11 3" xfId="36831" xr:uid="{00000000-0005-0000-0000-0000157E0000}"/>
    <cellStyle name="Header2 4 9 2 12" xfId="23113" xr:uid="{00000000-0005-0000-0000-0000167E0000}"/>
    <cellStyle name="Header2 4 9 2 12 2" xfId="22035" xr:uid="{00000000-0005-0000-0000-0000177E0000}"/>
    <cellStyle name="Header2 4 9 2 13" xfId="22507" xr:uid="{00000000-0005-0000-0000-0000187E0000}"/>
    <cellStyle name="Header2 4 9 2 2" xfId="15796" xr:uid="{00000000-0005-0000-0000-0000197E0000}"/>
    <cellStyle name="Header2 4 9 2 2 2" xfId="18997" xr:uid="{00000000-0005-0000-0000-00001A7E0000}"/>
    <cellStyle name="Header2 4 9 2 2 2 2" xfId="30814" xr:uid="{00000000-0005-0000-0000-00001B7E0000}"/>
    <cellStyle name="Header2 4 9 2 2 2 2 2" xfId="40813" xr:uid="{00000000-0005-0000-0000-00001C7E0000}"/>
    <cellStyle name="Header2 4 9 2 2 2 3" xfId="26472" xr:uid="{00000000-0005-0000-0000-00001D7E0000}"/>
    <cellStyle name="Header2 4 9 2 2 2 4" xfId="35662" xr:uid="{00000000-0005-0000-0000-00001E7E0000}"/>
    <cellStyle name="Header2 4 9 2 2 3" xfId="19603" xr:uid="{00000000-0005-0000-0000-00001F7E0000}"/>
    <cellStyle name="Header2 4 9 2 2 3 2" xfId="31420" xr:uid="{00000000-0005-0000-0000-0000207E0000}"/>
    <cellStyle name="Header2 4 9 2 2 3 2 2" xfId="41419" xr:uid="{00000000-0005-0000-0000-0000217E0000}"/>
    <cellStyle name="Header2 4 9 2 2 3 3" xfId="27078" xr:uid="{00000000-0005-0000-0000-0000227E0000}"/>
    <cellStyle name="Header2 4 9 2 2 3 4" xfId="36268" xr:uid="{00000000-0005-0000-0000-0000237E0000}"/>
    <cellStyle name="Header2 4 9 2 2 4" xfId="17742" xr:uid="{00000000-0005-0000-0000-0000247E0000}"/>
    <cellStyle name="Header2 4 9 2 2 4 2" xfId="29559" xr:uid="{00000000-0005-0000-0000-0000257E0000}"/>
    <cellStyle name="Header2 4 9 2 2 4 2 2" xfId="39558" xr:uid="{00000000-0005-0000-0000-0000267E0000}"/>
    <cellStyle name="Header2 4 9 2 2 4 3" xfId="25317" xr:uid="{00000000-0005-0000-0000-0000277E0000}"/>
    <cellStyle name="Header2 4 9 2 2 4 4" xfId="34407" xr:uid="{00000000-0005-0000-0000-0000287E0000}"/>
    <cellStyle name="Header2 4 9 2 2 5" xfId="20412" xr:uid="{00000000-0005-0000-0000-0000297E0000}"/>
    <cellStyle name="Header2 4 9 2 2 5 2" xfId="32229" xr:uid="{00000000-0005-0000-0000-00002A7E0000}"/>
    <cellStyle name="Header2 4 9 2 2 5 2 2" xfId="42228" xr:uid="{00000000-0005-0000-0000-00002B7E0000}"/>
    <cellStyle name="Header2 4 9 2 2 5 3" xfId="37077" xr:uid="{00000000-0005-0000-0000-00002C7E0000}"/>
    <cellStyle name="Header2 4 9 2 2 6" xfId="23674" xr:uid="{00000000-0005-0000-0000-00002D7E0000}"/>
    <cellStyle name="Header2 4 9 2 2 6 2" xfId="21769" xr:uid="{00000000-0005-0000-0000-00002E7E0000}"/>
    <cellStyle name="Header2 4 9 2 2 7" xfId="22933" xr:uid="{00000000-0005-0000-0000-00002F7E0000}"/>
    <cellStyle name="Header2 4 9 2 2 7 2" xfId="21339" xr:uid="{00000000-0005-0000-0000-0000307E0000}"/>
    <cellStyle name="Header2 4 9 2 2 8" xfId="21721" xr:uid="{00000000-0005-0000-0000-0000317E0000}"/>
    <cellStyle name="Header2 4 9 2 3" xfId="16377" xr:uid="{00000000-0005-0000-0000-0000327E0000}"/>
    <cellStyle name="Header2 4 9 2 3 2" xfId="19300" xr:uid="{00000000-0005-0000-0000-0000337E0000}"/>
    <cellStyle name="Header2 4 9 2 3 2 2" xfId="31117" xr:uid="{00000000-0005-0000-0000-0000347E0000}"/>
    <cellStyle name="Header2 4 9 2 3 2 2 2" xfId="41116" xr:uid="{00000000-0005-0000-0000-0000357E0000}"/>
    <cellStyle name="Header2 4 9 2 3 2 3" xfId="26775" xr:uid="{00000000-0005-0000-0000-0000367E0000}"/>
    <cellStyle name="Header2 4 9 2 3 2 4" xfId="35965" xr:uid="{00000000-0005-0000-0000-0000377E0000}"/>
    <cellStyle name="Header2 4 9 2 3 3" xfId="19906" xr:uid="{00000000-0005-0000-0000-0000387E0000}"/>
    <cellStyle name="Header2 4 9 2 3 3 2" xfId="31723" xr:uid="{00000000-0005-0000-0000-0000397E0000}"/>
    <cellStyle name="Header2 4 9 2 3 3 2 2" xfId="41722" xr:uid="{00000000-0005-0000-0000-00003A7E0000}"/>
    <cellStyle name="Header2 4 9 2 3 3 3" xfId="27381" xr:uid="{00000000-0005-0000-0000-00003B7E0000}"/>
    <cellStyle name="Header2 4 9 2 3 3 4" xfId="36571" xr:uid="{00000000-0005-0000-0000-00003C7E0000}"/>
    <cellStyle name="Header2 4 9 2 3 4" xfId="18119" xr:uid="{00000000-0005-0000-0000-00003D7E0000}"/>
    <cellStyle name="Header2 4 9 2 3 4 2" xfId="29936" xr:uid="{00000000-0005-0000-0000-00003E7E0000}"/>
    <cellStyle name="Header2 4 9 2 3 4 2 2" xfId="39935" xr:uid="{00000000-0005-0000-0000-00003F7E0000}"/>
    <cellStyle name="Header2 4 9 2 3 4 3" xfId="25694" xr:uid="{00000000-0005-0000-0000-0000407E0000}"/>
    <cellStyle name="Header2 4 9 2 3 4 4" xfId="34784" xr:uid="{00000000-0005-0000-0000-0000417E0000}"/>
    <cellStyle name="Header2 4 9 2 3 5" xfId="20715" xr:uid="{00000000-0005-0000-0000-0000427E0000}"/>
    <cellStyle name="Header2 4 9 2 3 5 2" xfId="32532" xr:uid="{00000000-0005-0000-0000-0000437E0000}"/>
    <cellStyle name="Header2 4 9 2 3 5 2 2" xfId="42531" xr:uid="{00000000-0005-0000-0000-0000447E0000}"/>
    <cellStyle name="Header2 4 9 2 3 5 3" xfId="37380" xr:uid="{00000000-0005-0000-0000-0000457E0000}"/>
    <cellStyle name="Header2 4 9 2 3 6" xfId="28194" xr:uid="{00000000-0005-0000-0000-0000467E0000}"/>
    <cellStyle name="Header2 4 9 2 3 6 2" xfId="38193" xr:uid="{00000000-0005-0000-0000-0000477E0000}"/>
    <cellStyle name="Header2 4 9 2 3 7" xfId="22312" xr:uid="{00000000-0005-0000-0000-0000487E0000}"/>
    <cellStyle name="Header2 4 9 2 4" xfId="16074" xr:uid="{00000000-0005-0000-0000-0000497E0000}"/>
    <cellStyle name="Header2 4 9 2 4 2" xfId="27891" xr:uid="{00000000-0005-0000-0000-00004A7E0000}"/>
    <cellStyle name="Header2 4 9 2 4 2 2" xfId="37890" xr:uid="{00000000-0005-0000-0000-00004B7E0000}"/>
    <cellStyle name="Header2 4 9 2 4 3" xfId="23952" xr:uid="{00000000-0005-0000-0000-00004C7E0000}"/>
    <cellStyle name="Header2 4 9 2 4 4" xfId="33042" xr:uid="{00000000-0005-0000-0000-00004D7E0000}"/>
    <cellStyle name="Header2 4 9 2 5" xfId="16473" xr:uid="{00000000-0005-0000-0000-00004E7E0000}"/>
    <cellStyle name="Header2 4 9 2 5 2" xfId="28290" xr:uid="{00000000-0005-0000-0000-00004F7E0000}"/>
    <cellStyle name="Header2 4 9 2 5 2 2" xfId="38289" xr:uid="{00000000-0005-0000-0000-0000507E0000}"/>
    <cellStyle name="Header2 4 9 2 5 3" xfId="24048" xr:uid="{00000000-0005-0000-0000-0000517E0000}"/>
    <cellStyle name="Header2 4 9 2 5 4" xfId="33138" xr:uid="{00000000-0005-0000-0000-0000527E0000}"/>
    <cellStyle name="Header2 4 9 2 6" xfId="16776" xr:uid="{00000000-0005-0000-0000-0000537E0000}"/>
    <cellStyle name="Header2 4 9 2 6 2" xfId="28593" xr:uid="{00000000-0005-0000-0000-0000547E0000}"/>
    <cellStyle name="Header2 4 9 2 6 2 2" xfId="38592" xr:uid="{00000000-0005-0000-0000-0000557E0000}"/>
    <cellStyle name="Header2 4 9 2 6 3" xfId="24351" xr:uid="{00000000-0005-0000-0000-0000567E0000}"/>
    <cellStyle name="Header2 4 9 2 6 4" xfId="33441" xr:uid="{00000000-0005-0000-0000-0000577E0000}"/>
    <cellStyle name="Header2 4 9 2 7" xfId="17311" xr:uid="{00000000-0005-0000-0000-0000587E0000}"/>
    <cellStyle name="Header2 4 9 2 7 2" xfId="29128" xr:uid="{00000000-0005-0000-0000-0000597E0000}"/>
    <cellStyle name="Header2 4 9 2 7 2 2" xfId="39127" xr:uid="{00000000-0005-0000-0000-00005A7E0000}"/>
    <cellStyle name="Header2 4 9 2 7 3" xfId="24886" xr:uid="{00000000-0005-0000-0000-00005B7E0000}"/>
    <cellStyle name="Header2 4 9 2 7 4" xfId="33976" xr:uid="{00000000-0005-0000-0000-00005C7E0000}"/>
    <cellStyle name="Header2 4 9 2 8" xfId="17614" xr:uid="{00000000-0005-0000-0000-00005D7E0000}"/>
    <cellStyle name="Header2 4 9 2 8 2" xfId="29431" xr:uid="{00000000-0005-0000-0000-00005E7E0000}"/>
    <cellStyle name="Header2 4 9 2 8 2 2" xfId="39430" xr:uid="{00000000-0005-0000-0000-00005F7E0000}"/>
    <cellStyle name="Header2 4 9 2 8 3" xfId="25189" xr:uid="{00000000-0005-0000-0000-0000607E0000}"/>
    <cellStyle name="Header2 4 9 2 8 4" xfId="34279" xr:uid="{00000000-0005-0000-0000-0000617E0000}"/>
    <cellStyle name="Header2 4 9 2 9" xfId="18321" xr:uid="{00000000-0005-0000-0000-0000627E0000}"/>
    <cellStyle name="Header2 4 9 2 9 2" xfId="30138" xr:uid="{00000000-0005-0000-0000-0000637E0000}"/>
    <cellStyle name="Header2 4 9 2 9 2 2" xfId="40137" xr:uid="{00000000-0005-0000-0000-0000647E0000}"/>
    <cellStyle name="Header2 4 9 2 9 3" xfId="25796" xr:uid="{00000000-0005-0000-0000-0000657E0000}"/>
    <cellStyle name="Header2 4 9 2 9 4" xfId="34986" xr:uid="{00000000-0005-0000-0000-0000667E0000}"/>
    <cellStyle name="Header2 4 9 3" xfId="7990" xr:uid="{00000000-0005-0000-0000-0000677E0000}"/>
    <cellStyle name="Header2 4 9 3 10" xfId="18623" xr:uid="{00000000-0005-0000-0000-0000687E0000}"/>
    <cellStyle name="Header2 4 9 3 10 2" xfId="30440" xr:uid="{00000000-0005-0000-0000-0000697E0000}"/>
    <cellStyle name="Header2 4 9 3 10 2 2" xfId="40439" xr:uid="{00000000-0005-0000-0000-00006A7E0000}"/>
    <cellStyle name="Header2 4 9 3 10 3" xfId="26098" xr:uid="{00000000-0005-0000-0000-00006B7E0000}"/>
    <cellStyle name="Header2 4 9 3 10 4" xfId="35288" xr:uid="{00000000-0005-0000-0000-00006C7E0000}"/>
    <cellStyle name="Header2 4 9 3 11" xfId="20267" xr:uid="{00000000-0005-0000-0000-00006D7E0000}"/>
    <cellStyle name="Header2 4 9 3 11 2" xfId="32084" xr:uid="{00000000-0005-0000-0000-00006E7E0000}"/>
    <cellStyle name="Header2 4 9 3 11 2 2" xfId="42083" xr:uid="{00000000-0005-0000-0000-00006F7E0000}"/>
    <cellStyle name="Header2 4 9 3 11 3" xfId="36932" xr:uid="{00000000-0005-0000-0000-0000707E0000}"/>
    <cellStyle name="Header2 4 9 3 12" xfId="23112" xr:uid="{00000000-0005-0000-0000-0000717E0000}"/>
    <cellStyle name="Header2 4 9 3 12 2" xfId="22036" xr:uid="{00000000-0005-0000-0000-0000727E0000}"/>
    <cellStyle name="Header2 4 9 3 13" xfId="22506" xr:uid="{00000000-0005-0000-0000-0000737E0000}"/>
    <cellStyle name="Header2 4 9 3 2" xfId="15797" xr:uid="{00000000-0005-0000-0000-0000747E0000}"/>
    <cellStyle name="Header2 4 9 3 2 2" xfId="18996" xr:uid="{00000000-0005-0000-0000-0000757E0000}"/>
    <cellStyle name="Header2 4 9 3 2 2 2" xfId="30813" xr:uid="{00000000-0005-0000-0000-0000767E0000}"/>
    <cellStyle name="Header2 4 9 3 2 2 2 2" xfId="40812" xr:uid="{00000000-0005-0000-0000-0000777E0000}"/>
    <cellStyle name="Header2 4 9 3 2 2 3" xfId="26471" xr:uid="{00000000-0005-0000-0000-0000787E0000}"/>
    <cellStyle name="Header2 4 9 3 2 2 4" xfId="35661" xr:uid="{00000000-0005-0000-0000-0000797E0000}"/>
    <cellStyle name="Header2 4 9 3 2 3" xfId="19602" xr:uid="{00000000-0005-0000-0000-00007A7E0000}"/>
    <cellStyle name="Header2 4 9 3 2 3 2" xfId="31419" xr:uid="{00000000-0005-0000-0000-00007B7E0000}"/>
    <cellStyle name="Header2 4 9 3 2 3 2 2" xfId="41418" xr:uid="{00000000-0005-0000-0000-00007C7E0000}"/>
    <cellStyle name="Header2 4 9 3 2 3 3" xfId="27077" xr:uid="{00000000-0005-0000-0000-00007D7E0000}"/>
    <cellStyle name="Header2 4 9 3 2 3 4" xfId="36267" xr:uid="{00000000-0005-0000-0000-00007E7E0000}"/>
    <cellStyle name="Header2 4 9 3 2 4" xfId="17727" xr:uid="{00000000-0005-0000-0000-00007F7E0000}"/>
    <cellStyle name="Header2 4 9 3 2 4 2" xfId="29544" xr:uid="{00000000-0005-0000-0000-0000807E0000}"/>
    <cellStyle name="Header2 4 9 3 2 4 2 2" xfId="39543" xr:uid="{00000000-0005-0000-0000-0000817E0000}"/>
    <cellStyle name="Header2 4 9 3 2 4 3" xfId="25302" xr:uid="{00000000-0005-0000-0000-0000827E0000}"/>
    <cellStyle name="Header2 4 9 3 2 4 4" xfId="34392" xr:uid="{00000000-0005-0000-0000-0000837E0000}"/>
    <cellStyle name="Header2 4 9 3 2 5" xfId="20411" xr:uid="{00000000-0005-0000-0000-0000847E0000}"/>
    <cellStyle name="Header2 4 9 3 2 5 2" xfId="32228" xr:uid="{00000000-0005-0000-0000-0000857E0000}"/>
    <cellStyle name="Header2 4 9 3 2 5 2 2" xfId="42227" xr:uid="{00000000-0005-0000-0000-0000867E0000}"/>
    <cellStyle name="Header2 4 9 3 2 5 3" xfId="37076" xr:uid="{00000000-0005-0000-0000-0000877E0000}"/>
    <cellStyle name="Header2 4 9 3 2 6" xfId="23675" xr:uid="{00000000-0005-0000-0000-0000887E0000}"/>
    <cellStyle name="Header2 4 9 3 2 6 2" xfId="21768" xr:uid="{00000000-0005-0000-0000-0000897E0000}"/>
    <cellStyle name="Header2 4 9 3 2 7" xfId="22932" xr:uid="{00000000-0005-0000-0000-00008A7E0000}"/>
    <cellStyle name="Header2 4 9 3 2 7 2" xfId="21340" xr:uid="{00000000-0005-0000-0000-00008B7E0000}"/>
    <cellStyle name="Header2 4 9 3 2 8" xfId="21722" xr:uid="{00000000-0005-0000-0000-00008C7E0000}"/>
    <cellStyle name="Header2 4 9 3 3" xfId="16378" xr:uid="{00000000-0005-0000-0000-00008D7E0000}"/>
    <cellStyle name="Header2 4 9 3 3 2" xfId="19299" xr:uid="{00000000-0005-0000-0000-00008E7E0000}"/>
    <cellStyle name="Header2 4 9 3 3 2 2" xfId="31116" xr:uid="{00000000-0005-0000-0000-00008F7E0000}"/>
    <cellStyle name="Header2 4 9 3 3 2 2 2" xfId="41115" xr:uid="{00000000-0005-0000-0000-0000907E0000}"/>
    <cellStyle name="Header2 4 9 3 3 2 3" xfId="26774" xr:uid="{00000000-0005-0000-0000-0000917E0000}"/>
    <cellStyle name="Header2 4 9 3 3 2 4" xfId="35964" xr:uid="{00000000-0005-0000-0000-0000927E0000}"/>
    <cellStyle name="Header2 4 9 3 3 3" xfId="19905" xr:uid="{00000000-0005-0000-0000-0000937E0000}"/>
    <cellStyle name="Header2 4 9 3 3 3 2" xfId="31722" xr:uid="{00000000-0005-0000-0000-0000947E0000}"/>
    <cellStyle name="Header2 4 9 3 3 3 2 2" xfId="41721" xr:uid="{00000000-0005-0000-0000-0000957E0000}"/>
    <cellStyle name="Header2 4 9 3 3 3 3" xfId="27380" xr:uid="{00000000-0005-0000-0000-0000967E0000}"/>
    <cellStyle name="Header2 4 9 3 3 3 4" xfId="36570" xr:uid="{00000000-0005-0000-0000-0000977E0000}"/>
    <cellStyle name="Header2 4 9 3 3 4" xfId="17919" xr:uid="{00000000-0005-0000-0000-0000987E0000}"/>
    <cellStyle name="Header2 4 9 3 3 4 2" xfId="29736" xr:uid="{00000000-0005-0000-0000-0000997E0000}"/>
    <cellStyle name="Header2 4 9 3 3 4 2 2" xfId="39735" xr:uid="{00000000-0005-0000-0000-00009A7E0000}"/>
    <cellStyle name="Header2 4 9 3 3 4 3" xfId="25494" xr:uid="{00000000-0005-0000-0000-00009B7E0000}"/>
    <cellStyle name="Header2 4 9 3 3 4 4" xfId="34584" xr:uid="{00000000-0005-0000-0000-00009C7E0000}"/>
    <cellStyle name="Header2 4 9 3 3 5" xfId="20714" xr:uid="{00000000-0005-0000-0000-00009D7E0000}"/>
    <cellStyle name="Header2 4 9 3 3 5 2" xfId="32531" xr:uid="{00000000-0005-0000-0000-00009E7E0000}"/>
    <cellStyle name="Header2 4 9 3 3 5 2 2" xfId="42530" xr:uid="{00000000-0005-0000-0000-00009F7E0000}"/>
    <cellStyle name="Header2 4 9 3 3 5 3" xfId="37379" xr:uid="{00000000-0005-0000-0000-0000A07E0000}"/>
    <cellStyle name="Header2 4 9 3 3 6" xfId="28195" xr:uid="{00000000-0005-0000-0000-0000A17E0000}"/>
    <cellStyle name="Header2 4 9 3 3 6 2" xfId="38194" xr:uid="{00000000-0005-0000-0000-0000A27E0000}"/>
    <cellStyle name="Header2 4 9 3 3 7" xfId="22313" xr:uid="{00000000-0005-0000-0000-0000A37E0000}"/>
    <cellStyle name="Header2 4 9 3 4" xfId="16075" xr:uid="{00000000-0005-0000-0000-0000A47E0000}"/>
    <cellStyle name="Header2 4 9 3 4 2" xfId="27892" xr:uid="{00000000-0005-0000-0000-0000A57E0000}"/>
    <cellStyle name="Header2 4 9 3 4 2 2" xfId="37891" xr:uid="{00000000-0005-0000-0000-0000A67E0000}"/>
    <cellStyle name="Header2 4 9 3 4 3" xfId="23953" xr:uid="{00000000-0005-0000-0000-0000A77E0000}"/>
    <cellStyle name="Header2 4 9 3 4 4" xfId="33043" xr:uid="{00000000-0005-0000-0000-0000A87E0000}"/>
    <cellStyle name="Header2 4 9 3 5" xfId="16472" xr:uid="{00000000-0005-0000-0000-0000A97E0000}"/>
    <cellStyle name="Header2 4 9 3 5 2" xfId="28289" xr:uid="{00000000-0005-0000-0000-0000AA7E0000}"/>
    <cellStyle name="Header2 4 9 3 5 2 2" xfId="38288" xr:uid="{00000000-0005-0000-0000-0000AB7E0000}"/>
    <cellStyle name="Header2 4 9 3 5 3" xfId="24047" xr:uid="{00000000-0005-0000-0000-0000AC7E0000}"/>
    <cellStyle name="Header2 4 9 3 5 4" xfId="33137" xr:uid="{00000000-0005-0000-0000-0000AD7E0000}"/>
    <cellStyle name="Header2 4 9 3 6" xfId="16775" xr:uid="{00000000-0005-0000-0000-0000AE7E0000}"/>
    <cellStyle name="Header2 4 9 3 6 2" xfId="28592" xr:uid="{00000000-0005-0000-0000-0000AF7E0000}"/>
    <cellStyle name="Header2 4 9 3 6 2 2" xfId="38591" xr:uid="{00000000-0005-0000-0000-0000B07E0000}"/>
    <cellStyle name="Header2 4 9 3 6 3" xfId="24350" xr:uid="{00000000-0005-0000-0000-0000B17E0000}"/>
    <cellStyle name="Header2 4 9 3 6 4" xfId="33440" xr:uid="{00000000-0005-0000-0000-0000B27E0000}"/>
    <cellStyle name="Header2 4 9 3 7" xfId="17312" xr:uid="{00000000-0005-0000-0000-0000B37E0000}"/>
    <cellStyle name="Header2 4 9 3 7 2" xfId="29129" xr:uid="{00000000-0005-0000-0000-0000B47E0000}"/>
    <cellStyle name="Header2 4 9 3 7 2 2" xfId="39128" xr:uid="{00000000-0005-0000-0000-0000B57E0000}"/>
    <cellStyle name="Header2 4 9 3 7 3" xfId="24887" xr:uid="{00000000-0005-0000-0000-0000B67E0000}"/>
    <cellStyle name="Header2 4 9 3 7 4" xfId="33977" xr:uid="{00000000-0005-0000-0000-0000B77E0000}"/>
    <cellStyle name="Header2 4 9 3 8" xfId="17615" xr:uid="{00000000-0005-0000-0000-0000B87E0000}"/>
    <cellStyle name="Header2 4 9 3 8 2" xfId="29432" xr:uid="{00000000-0005-0000-0000-0000B97E0000}"/>
    <cellStyle name="Header2 4 9 3 8 2 2" xfId="39431" xr:uid="{00000000-0005-0000-0000-0000BA7E0000}"/>
    <cellStyle name="Header2 4 9 3 8 3" xfId="25190" xr:uid="{00000000-0005-0000-0000-0000BB7E0000}"/>
    <cellStyle name="Header2 4 9 3 8 4" xfId="34280" xr:uid="{00000000-0005-0000-0000-0000BC7E0000}"/>
    <cellStyle name="Header2 4 9 3 9" xfId="18320" xr:uid="{00000000-0005-0000-0000-0000BD7E0000}"/>
    <cellStyle name="Header2 4 9 3 9 2" xfId="30137" xr:uid="{00000000-0005-0000-0000-0000BE7E0000}"/>
    <cellStyle name="Header2 4 9 3 9 2 2" xfId="40136" xr:uid="{00000000-0005-0000-0000-0000BF7E0000}"/>
    <cellStyle name="Header2 4 9 3 9 3" xfId="25795" xr:uid="{00000000-0005-0000-0000-0000C07E0000}"/>
    <cellStyle name="Header2 4 9 3 9 4" xfId="34985" xr:uid="{00000000-0005-0000-0000-0000C17E0000}"/>
    <cellStyle name="Header2 4 9 4" xfId="7991" xr:uid="{00000000-0005-0000-0000-0000C27E0000}"/>
    <cellStyle name="Header2 4 9 4 10" xfId="18622" xr:uid="{00000000-0005-0000-0000-0000C37E0000}"/>
    <cellStyle name="Header2 4 9 4 10 2" xfId="30439" xr:uid="{00000000-0005-0000-0000-0000C47E0000}"/>
    <cellStyle name="Header2 4 9 4 10 2 2" xfId="40438" xr:uid="{00000000-0005-0000-0000-0000C57E0000}"/>
    <cellStyle name="Header2 4 9 4 10 3" xfId="26097" xr:uid="{00000000-0005-0000-0000-0000C67E0000}"/>
    <cellStyle name="Header2 4 9 4 10 4" xfId="35287" xr:uid="{00000000-0005-0000-0000-0000C77E0000}"/>
    <cellStyle name="Header2 4 9 4 11" xfId="20169" xr:uid="{00000000-0005-0000-0000-0000C87E0000}"/>
    <cellStyle name="Header2 4 9 4 11 2" xfId="31986" xr:uid="{00000000-0005-0000-0000-0000C97E0000}"/>
    <cellStyle name="Header2 4 9 4 11 2 2" xfId="41985" xr:uid="{00000000-0005-0000-0000-0000CA7E0000}"/>
    <cellStyle name="Header2 4 9 4 11 3" xfId="36834" xr:uid="{00000000-0005-0000-0000-0000CB7E0000}"/>
    <cellStyle name="Header2 4 9 4 12" xfId="23111" xr:uid="{00000000-0005-0000-0000-0000CC7E0000}"/>
    <cellStyle name="Header2 4 9 4 12 2" xfId="22037" xr:uid="{00000000-0005-0000-0000-0000CD7E0000}"/>
    <cellStyle name="Header2 4 9 4 13" xfId="22505" xr:uid="{00000000-0005-0000-0000-0000CE7E0000}"/>
    <cellStyle name="Header2 4 9 4 2" xfId="15798" xr:uid="{00000000-0005-0000-0000-0000CF7E0000}"/>
    <cellStyle name="Header2 4 9 4 2 2" xfId="18995" xr:uid="{00000000-0005-0000-0000-0000D07E0000}"/>
    <cellStyle name="Header2 4 9 4 2 2 2" xfId="30812" xr:uid="{00000000-0005-0000-0000-0000D17E0000}"/>
    <cellStyle name="Header2 4 9 4 2 2 2 2" xfId="40811" xr:uid="{00000000-0005-0000-0000-0000D27E0000}"/>
    <cellStyle name="Header2 4 9 4 2 2 3" xfId="26470" xr:uid="{00000000-0005-0000-0000-0000D37E0000}"/>
    <cellStyle name="Header2 4 9 4 2 2 4" xfId="35660" xr:uid="{00000000-0005-0000-0000-0000D47E0000}"/>
    <cellStyle name="Header2 4 9 4 2 3" xfId="19601" xr:uid="{00000000-0005-0000-0000-0000D57E0000}"/>
    <cellStyle name="Header2 4 9 4 2 3 2" xfId="31418" xr:uid="{00000000-0005-0000-0000-0000D67E0000}"/>
    <cellStyle name="Header2 4 9 4 2 3 2 2" xfId="41417" xr:uid="{00000000-0005-0000-0000-0000D77E0000}"/>
    <cellStyle name="Header2 4 9 4 2 3 3" xfId="27076" xr:uid="{00000000-0005-0000-0000-0000D87E0000}"/>
    <cellStyle name="Header2 4 9 4 2 3 4" xfId="36266" xr:uid="{00000000-0005-0000-0000-0000D97E0000}"/>
    <cellStyle name="Header2 4 9 4 2 4" xfId="18186" xr:uid="{00000000-0005-0000-0000-0000DA7E0000}"/>
    <cellStyle name="Header2 4 9 4 2 4 2" xfId="30003" xr:uid="{00000000-0005-0000-0000-0000DB7E0000}"/>
    <cellStyle name="Header2 4 9 4 2 4 2 2" xfId="40002" xr:uid="{00000000-0005-0000-0000-0000DC7E0000}"/>
    <cellStyle name="Header2 4 9 4 2 4 3" xfId="25761" xr:uid="{00000000-0005-0000-0000-0000DD7E0000}"/>
    <cellStyle name="Header2 4 9 4 2 4 4" xfId="34851" xr:uid="{00000000-0005-0000-0000-0000DE7E0000}"/>
    <cellStyle name="Header2 4 9 4 2 5" xfId="20410" xr:uid="{00000000-0005-0000-0000-0000DF7E0000}"/>
    <cellStyle name="Header2 4 9 4 2 5 2" xfId="32227" xr:uid="{00000000-0005-0000-0000-0000E07E0000}"/>
    <cellStyle name="Header2 4 9 4 2 5 2 2" xfId="42226" xr:uid="{00000000-0005-0000-0000-0000E17E0000}"/>
    <cellStyle name="Header2 4 9 4 2 5 3" xfId="37075" xr:uid="{00000000-0005-0000-0000-0000E27E0000}"/>
    <cellStyle name="Header2 4 9 4 2 6" xfId="23676" xr:uid="{00000000-0005-0000-0000-0000E37E0000}"/>
    <cellStyle name="Header2 4 9 4 2 6 2" xfId="21767" xr:uid="{00000000-0005-0000-0000-0000E47E0000}"/>
    <cellStyle name="Header2 4 9 4 2 7" xfId="22931" xr:uid="{00000000-0005-0000-0000-0000E57E0000}"/>
    <cellStyle name="Header2 4 9 4 2 7 2" xfId="21341" xr:uid="{00000000-0005-0000-0000-0000E67E0000}"/>
    <cellStyle name="Header2 4 9 4 2 8" xfId="21723" xr:uid="{00000000-0005-0000-0000-0000E77E0000}"/>
    <cellStyle name="Header2 4 9 4 3" xfId="16379" xr:uid="{00000000-0005-0000-0000-0000E87E0000}"/>
    <cellStyle name="Header2 4 9 4 3 2" xfId="19298" xr:uid="{00000000-0005-0000-0000-0000E97E0000}"/>
    <cellStyle name="Header2 4 9 4 3 2 2" xfId="31115" xr:uid="{00000000-0005-0000-0000-0000EA7E0000}"/>
    <cellStyle name="Header2 4 9 4 3 2 2 2" xfId="41114" xr:uid="{00000000-0005-0000-0000-0000EB7E0000}"/>
    <cellStyle name="Header2 4 9 4 3 2 3" xfId="26773" xr:uid="{00000000-0005-0000-0000-0000EC7E0000}"/>
    <cellStyle name="Header2 4 9 4 3 2 4" xfId="35963" xr:uid="{00000000-0005-0000-0000-0000ED7E0000}"/>
    <cellStyle name="Header2 4 9 4 3 3" xfId="19904" xr:uid="{00000000-0005-0000-0000-0000EE7E0000}"/>
    <cellStyle name="Header2 4 9 4 3 3 2" xfId="31721" xr:uid="{00000000-0005-0000-0000-0000EF7E0000}"/>
    <cellStyle name="Header2 4 9 4 3 3 2 2" xfId="41720" xr:uid="{00000000-0005-0000-0000-0000F07E0000}"/>
    <cellStyle name="Header2 4 9 4 3 3 3" xfId="27379" xr:uid="{00000000-0005-0000-0000-0000F17E0000}"/>
    <cellStyle name="Header2 4 9 4 3 3 4" xfId="36569" xr:uid="{00000000-0005-0000-0000-0000F27E0000}"/>
    <cellStyle name="Header2 4 9 4 3 4" xfId="17666" xr:uid="{00000000-0005-0000-0000-0000F37E0000}"/>
    <cellStyle name="Header2 4 9 4 3 4 2" xfId="29483" xr:uid="{00000000-0005-0000-0000-0000F47E0000}"/>
    <cellStyle name="Header2 4 9 4 3 4 2 2" xfId="39482" xr:uid="{00000000-0005-0000-0000-0000F57E0000}"/>
    <cellStyle name="Header2 4 9 4 3 4 3" xfId="25241" xr:uid="{00000000-0005-0000-0000-0000F67E0000}"/>
    <cellStyle name="Header2 4 9 4 3 4 4" xfId="34331" xr:uid="{00000000-0005-0000-0000-0000F77E0000}"/>
    <cellStyle name="Header2 4 9 4 3 5" xfId="20713" xr:uid="{00000000-0005-0000-0000-0000F87E0000}"/>
    <cellStyle name="Header2 4 9 4 3 5 2" xfId="32530" xr:uid="{00000000-0005-0000-0000-0000F97E0000}"/>
    <cellStyle name="Header2 4 9 4 3 5 2 2" xfId="42529" xr:uid="{00000000-0005-0000-0000-0000FA7E0000}"/>
    <cellStyle name="Header2 4 9 4 3 5 3" xfId="37378" xr:uid="{00000000-0005-0000-0000-0000FB7E0000}"/>
    <cellStyle name="Header2 4 9 4 3 6" xfId="28196" xr:uid="{00000000-0005-0000-0000-0000FC7E0000}"/>
    <cellStyle name="Header2 4 9 4 3 6 2" xfId="38195" xr:uid="{00000000-0005-0000-0000-0000FD7E0000}"/>
    <cellStyle name="Header2 4 9 4 3 7" xfId="22314" xr:uid="{00000000-0005-0000-0000-0000FE7E0000}"/>
    <cellStyle name="Header2 4 9 4 4" xfId="16076" xr:uid="{00000000-0005-0000-0000-0000FF7E0000}"/>
    <cellStyle name="Header2 4 9 4 4 2" xfId="27893" xr:uid="{00000000-0005-0000-0000-0000007F0000}"/>
    <cellStyle name="Header2 4 9 4 4 2 2" xfId="37892" xr:uid="{00000000-0005-0000-0000-0000017F0000}"/>
    <cellStyle name="Header2 4 9 4 4 3" xfId="23954" xr:uid="{00000000-0005-0000-0000-0000027F0000}"/>
    <cellStyle name="Header2 4 9 4 4 4" xfId="33044" xr:uid="{00000000-0005-0000-0000-0000037F0000}"/>
    <cellStyle name="Header2 4 9 4 5" xfId="16471" xr:uid="{00000000-0005-0000-0000-0000047F0000}"/>
    <cellStyle name="Header2 4 9 4 5 2" xfId="28288" xr:uid="{00000000-0005-0000-0000-0000057F0000}"/>
    <cellStyle name="Header2 4 9 4 5 2 2" xfId="38287" xr:uid="{00000000-0005-0000-0000-0000067F0000}"/>
    <cellStyle name="Header2 4 9 4 5 3" xfId="24046" xr:uid="{00000000-0005-0000-0000-0000077F0000}"/>
    <cellStyle name="Header2 4 9 4 5 4" xfId="33136" xr:uid="{00000000-0005-0000-0000-0000087F0000}"/>
    <cellStyle name="Header2 4 9 4 6" xfId="16774" xr:uid="{00000000-0005-0000-0000-0000097F0000}"/>
    <cellStyle name="Header2 4 9 4 6 2" xfId="28591" xr:uid="{00000000-0005-0000-0000-00000A7F0000}"/>
    <cellStyle name="Header2 4 9 4 6 2 2" xfId="38590" xr:uid="{00000000-0005-0000-0000-00000B7F0000}"/>
    <cellStyle name="Header2 4 9 4 6 3" xfId="24349" xr:uid="{00000000-0005-0000-0000-00000C7F0000}"/>
    <cellStyle name="Header2 4 9 4 6 4" xfId="33439" xr:uid="{00000000-0005-0000-0000-00000D7F0000}"/>
    <cellStyle name="Header2 4 9 4 7" xfId="17313" xr:uid="{00000000-0005-0000-0000-00000E7F0000}"/>
    <cellStyle name="Header2 4 9 4 7 2" xfId="29130" xr:uid="{00000000-0005-0000-0000-00000F7F0000}"/>
    <cellStyle name="Header2 4 9 4 7 2 2" xfId="39129" xr:uid="{00000000-0005-0000-0000-0000107F0000}"/>
    <cellStyle name="Header2 4 9 4 7 3" xfId="24888" xr:uid="{00000000-0005-0000-0000-0000117F0000}"/>
    <cellStyle name="Header2 4 9 4 7 4" xfId="33978" xr:uid="{00000000-0005-0000-0000-0000127F0000}"/>
    <cellStyle name="Header2 4 9 4 8" xfId="17616" xr:uid="{00000000-0005-0000-0000-0000137F0000}"/>
    <cellStyle name="Header2 4 9 4 8 2" xfId="29433" xr:uid="{00000000-0005-0000-0000-0000147F0000}"/>
    <cellStyle name="Header2 4 9 4 8 2 2" xfId="39432" xr:uid="{00000000-0005-0000-0000-0000157F0000}"/>
    <cellStyle name="Header2 4 9 4 8 3" xfId="25191" xr:uid="{00000000-0005-0000-0000-0000167F0000}"/>
    <cellStyle name="Header2 4 9 4 8 4" xfId="34281" xr:uid="{00000000-0005-0000-0000-0000177F0000}"/>
    <cellStyle name="Header2 4 9 4 9" xfId="18319" xr:uid="{00000000-0005-0000-0000-0000187F0000}"/>
    <cellStyle name="Header2 4 9 4 9 2" xfId="30136" xr:uid="{00000000-0005-0000-0000-0000197F0000}"/>
    <cellStyle name="Header2 4 9 4 9 2 2" xfId="40135" xr:uid="{00000000-0005-0000-0000-00001A7F0000}"/>
    <cellStyle name="Header2 4 9 4 9 3" xfId="25794" xr:uid="{00000000-0005-0000-0000-00001B7F0000}"/>
    <cellStyle name="Header2 4 9 4 9 4" xfId="34984" xr:uid="{00000000-0005-0000-0000-00001C7F0000}"/>
    <cellStyle name="Header2 4 9 5" xfId="15795" xr:uid="{00000000-0005-0000-0000-00001D7F0000}"/>
    <cellStyle name="Header2 4 9 5 2" xfId="18998" xr:uid="{00000000-0005-0000-0000-00001E7F0000}"/>
    <cellStyle name="Header2 4 9 5 2 2" xfId="30815" xr:uid="{00000000-0005-0000-0000-00001F7F0000}"/>
    <cellStyle name="Header2 4 9 5 2 2 2" xfId="40814" xr:uid="{00000000-0005-0000-0000-0000207F0000}"/>
    <cellStyle name="Header2 4 9 5 2 3" xfId="26473" xr:uid="{00000000-0005-0000-0000-0000217F0000}"/>
    <cellStyle name="Header2 4 9 5 2 4" xfId="35663" xr:uid="{00000000-0005-0000-0000-0000227F0000}"/>
    <cellStyle name="Header2 4 9 5 3" xfId="19604" xr:uid="{00000000-0005-0000-0000-0000237F0000}"/>
    <cellStyle name="Header2 4 9 5 3 2" xfId="31421" xr:uid="{00000000-0005-0000-0000-0000247F0000}"/>
    <cellStyle name="Header2 4 9 5 3 2 2" xfId="41420" xr:uid="{00000000-0005-0000-0000-0000257F0000}"/>
    <cellStyle name="Header2 4 9 5 3 3" xfId="27079" xr:uid="{00000000-0005-0000-0000-0000267F0000}"/>
    <cellStyle name="Header2 4 9 5 3 4" xfId="36269" xr:uid="{00000000-0005-0000-0000-0000277F0000}"/>
    <cellStyle name="Header2 4 9 5 4" xfId="18185" xr:uid="{00000000-0005-0000-0000-0000287F0000}"/>
    <cellStyle name="Header2 4 9 5 4 2" xfId="30002" xr:uid="{00000000-0005-0000-0000-0000297F0000}"/>
    <cellStyle name="Header2 4 9 5 4 2 2" xfId="40001" xr:uid="{00000000-0005-0000-0000-00002A7F0000}"/>
    <cellStyle name="Header2 4 9 5 4 3" xfId="25760" xr:uid="{00000000-0005-0000-0000-00002B7F0000}"/>
    <cellStyle name="Header2 4 9 5 4 4" xfId="34850" xr:uid="{00000000-0005-0000-0000-00002C7F0000}"/>
    <cellStyle name="Header2 4 9 5 5" xfId="20413" xr:uid="{00000000-0005-0000-0000-00002D7F0000}"/>
    <cellStyle name="Header2 4 9 5 5 2" xfId="32230" xr:uid="{00000000-0005-0000-0000-00002E7F0000}"/>
    <cellStyle name="Header2 4 9 5 5 2 2" xfId="42229" xr:uid="{00000000-0005-0000-0000-00002F7F0000}"/>
    <cellStyle name="Header2 4 9 5 5 3" xfId="37078" xr:uid="{00000000-0005-0000-0000-0000307F0000}"/>
    <cellStyle name="Header2 4 9 5 6" xfId="23673" xr:uid="{00000000-0005-0000-0000-0000317F0000}"/>
    <cellStyle name="Header2 4 9 5 6 2" xfId="21770" xr:uid="{00000000-0005-0000-0000-0000327F0000}"/>
    <cellStyle name="Header2 4 9 5 7" xfId="22934" xr:uid="{00000000-0005-0000-0000-0000337F0000}"/>
    <cellStyle name="Header2 4 9 5 7 2" xfId="22148" xr:uid="{00000000-0005-0000-0000-0000347F0000}"/>
    <cellStyle name="Header2 4 9 5 8" xfId="21720" xr:uid="{00000000-0005-0000-0000-0000357F0000}"/>
    <cellStyle name="Header2 4 9 6" xfId="16376" xr:uid="{00000000-0005-0000-0000-0000367F0000}"/>
    <cellStyle name="Header2 4 9 6 2" xfId="19301" xr:uid="{00000000-0005-0000-0000-0000377F0000}"/>
    <cellStyle name="Header2 4 9 6 2 2" xfId="31118" xr:uid="{00000000-0005-0000-0000-0000387F0000}"/>
    <cellStyle name="Header2 4 9 6 2 2 2" xfId="41117" xr:uid="{00000000-0005-0000-0000-0000397F0000}"/>
    <cellStyle name="Header2 4 9 6 2 3" xfId="26776" xr:uid="{00000000-0005-0000-0000-00003A7F0000}"/>
    <cellStyle name="Header2 4 9 6 2 4" xfId="35966" xr:uid="{00000000-0005-0000-0000-00003B7F0000}"/>
    <cellStyle name="Header2 4 9 6 3" xfId="19907" xr:uid="{00000000-0005-0000-0000-00003C7F0000}"/>
    <cellStyle name="Header2 4 9 6 3 2" xfId="31724" xr:uid="{00000000-0005-0000-0000-00003D7F0000}"/>
    <cellStyle name="Header2 4 9 6 3 2 2" xfId="41723" xr:uid="{00000000-0005-0000-0000-00003E7F0000}"/>
    <cellStyle name="Header2 4 9 6 3 3" xfId="27382" xr:uid="{00000000-0005-0000-0000-00003F7F0000}"/>
    <cellStyle name="Header2 4 9 6 3 4" xfId="36572" xr:uid="{00000000-0005-0000-0000-0000407F0000}"/>
    <cellStyle name="Header2 4 9 6 4" xfId="17665" xr:uid="{00000000-0005-0000-0000-0000417F0000}"/>
    <cellStyle name="Header2 4 9 6 4 2" xfId="29482" xr:uid="{00000000-0005-0000-0000-0000427F0000}"/>
    <cellStyle name="Header2 4 9 6 4 2 2" xfId="39481" xr:uid="{00000000-0005-0000-0000-0000437F0000}"/>
    <cellStyle name="Header2 4 9 6 4 3" xfId="25240" xr:uid="{00000000-0005-0000-0000-0000447F0000}"/>
    <cellStyle name="Header2 4 9 6 4 4" xfId="34330" xr:uid="{00000000-0005-0000-0000-0000457F0000}"/>
    <cellStyle name="Header2 4 9 6 5" xfId="20716" xr:uid="{00000000-0005-0000-0000-0000467F0000}"/>
    <cellStyle name="Header2 4 9 6 5 2" xfId="32533" xr:uid="{00000000-0005-0000-0000-0000477F0000}"/>
    <cellStyle name="Header2 4 9 6 5 2 2" xfId="42532" xr:uid="{00000000-0005-0000-0000-0000487F0000}"/>
    <cellStyle name="Header2 4 9 6 5 3" xfId="37381" xr:uid="{00000000-0005-0000-0000-0000497F0000}"/>
    <cellStyle name="Header2 4 9 6 6" xfId="28193" xr:uid="{00000000-0005-0000-0000-00004A7F0000}"/>
    <cellStyle name="Header2 4 9 6 6 2" xfId="38192" xr:uid="{00000000-0005-0000-0000-00004B7F0000}"/>
    <cellStyle name="Header2 4 9 6 7" xfId="22311" xr:uid="{00000000-0005-0000-0000-00004C7F0000}"/>
    <cellStyle name="Header2 4 9 7" xfId="16073" xr:uid="{00000000-0005-0000-0000-00004D7F0000}"/>
    <cellStyle name="Header2 4 9 7 2" xfId="27890" xr:uid="{00000000-0005-0000-0000-00004E7F0000}"/>
    <cellStyle name="Header2 4 9 7 2 2" xfId="37889" xr:uid="{00000000-0005-0000-0000-00004F7F0000}"/>
    <cellStyle name="Header2 4 9 7 3" xfId="23951" xr:uid="{00000000-0005-0000-0000-0000507F0000}"/>
    <cellStyle name="Header2 4 9 7 4" xfId="33041" xr:uid="{00000000-0005-0000-0000-0000517F0000}"/>
    <cellStyle name="Header2 4 9 8" xfId="16474" xr:uid="{00000000-0005-0000-0000-0000527F0000}"/>
    <cellStyle name="Header2 4 9 8 2" xfId="28291" xr:uid="{00000000-0005-0000-0000-0000537F0000}"/>
    <cellStyle name="Header2 4 9 8 2 2" xfId="38290" xr:uid="{00000000-0005-0000-0000-0000547F0000}"/>
    <cellStyle name="Header2 4 9 8 3" xfId="24049" xr:uid="{00000000-0005-0000-0000-0000557F0000}"/>
    <cellStyle name="Header2 4 9 8 4" xfId="33139" xr:uid="{00000000-0005-0000-0000-0000567F0000}"/>
    <cellStyle name="Header2 4 9 9" xfId="16777" xr:uid="{00000000-0005-0000-0000-0000577F0000}"/>
    <cellStyle name="Header2 4 9 9 2" xfId="28594" xr:uid="{00000000-0005-0000-0000-0000587F0000}"/>
    <cellStyle name="Header2 4 9 9 2 2" xfId="38593" xr:uid="{00000000-0005-0000-0000-0000597F0000}"/>
    <cellStyle name="Header2 4 9 9 3" xfId="24352" xr:uid="{00000000-0005-0000-0000-00005A7F0000}"/>
    <cellStyle name="Header2 4 9 9 4" xfId="33442" xr:uid="{00000000-0005-0000-0000-00005B7F0000}"/>
    <cellStyle name="Header2 5" xfId="7992" xr:uid="{00000000-0005-0000-0000-00005C7F0000}"/>
    <cellStyle name="Header2 5 10" xfId="16773" xr:uid="{00000000-0005-0000-0000-00005D7F0000}"/>
    <cellStyle name="Header2 5 10 2" xfId="28590" xr:uid="{00000000-0005-0000-0000-00005E7F0000}"/>
    <cellStyle name="Header2 5 10 2 2" xfId="38589" xr:uid="{00000000-0005-0000-0000-00005F7F0000}"/>
    <cellStyle name="Header2 5 10 3" xfId="24348" xr:uid="{00000000-0005-0000-0000-0000607F0000}"/>
    <cellStyle name="Header2 5 10 4" xfId="33438" xr:uid="{00000000-0005-0000-0000-0000617F0000}"/>
    <cellStyle name="Header2 5 11" xfId="17314" xr:uid="{00000000-0005-0000-0000-0000627F0000}"/>
    <cellStyle name="Header2 5 11 2" xfId="29131" xr:uid="{00000000-0005-0000-0000-0000637F0000}"/>
    <cellStyle name="Header2 5 11 2 2" xfId="39130" xr:uid="{00000000-0005-0000-0000-0000647F0000}"/>
    <cellStyle name="Header2 5 11 3" xfId="24889" xr:uid="{00000000-0005-0000-0000-0000657F0000}"/>
    <cellStyle name="Header2 5 11 4" xfId="33979" xr:uid="{00000000-0005-0000-0000-0000667F0000}"/>
    <cellStyle name="Header2 5 12" xfId="17617" xr:uid="{00000000-0005-0000-0000-0000677F0000}"/>
    <cellStyle name="Header2 5 12 2" xfId="29434" xr:uid="{00000000-0005-0000-0000-0000687F0000}"/>
    <cellStyle name="Header2 5 12 2 2" xfId="39433" xr:uid="{00000000-0005-0000-0000-0000697F0000}"/>
    <cellStyle name="Header2 5 12 3" xfId="25192" xr:uid="{00000000-0005-0000-0000-00006A7F0000}"/>
    <cellStyle name="Header2 5 12 4" xfId="34282" xr:uid="{00000000-0005-0000-0000-00006B7F0000}"/>
    <cellStyle name="Header2 5 13" xfId="18318" xr:uid="{00000000-0005-0000-0000-00006C7F0000}"/>
    <cellStyle name="Header2 5 13 2" xfId="30135" xr:uid="{00000000-0005-0000-0000-00006D7F0000}"/>
    <cellStyle name="Header2 5 13 2 2" xfId="40134" xr:uid="{00000000-0005-0000-0000-00006E7F0000}"/>
    <cellStyle name="Header2 5 13 3" xfId="25793" xr:uid="{00000000-0005-0000-0000-00006F7F0000}"/>
    <cellStyle name="Header2 5 13 4" xfId="34983" xr:uid="{00000000-0005-0000-0000-0000707F0000}"/>
    <cellStyle name="Header2 5 14" xfId="18621" xr:uid="{00000000-0005-0000-0000-0000717F0000}"/>
    <cellStyle name="Header2 5 14 2" xfId="30438" xr:uid="{00000000-0005-0000-0000-0000727F0000}"/>
    <cellStyle name="Header2 5 14 2 2" xfId="40437" xr:uid="{00000000-0005-0000-0000-0000737F0000}"/>
    <cellStyle name="Header2 5 14 3" xfId="26096" xr:uid="{00000000-0005-0000-0000-0000747F0000}"/>
    <cellStyle name="Header2 5 14 4" xfId="35286" xr:uid="{00000000-0005-0000-0000-0000757F0000}"/>
    <cellStyle name="Header2 5 15" xfId="20270" xr:uid="{00000000-0005-0000-0000-0000767F0000}"/>
    <cellStyle name="Header2 5 15 2" xfId="32087" xr:uid="{00000000-0005-0000-0000-0000777F0000}"/>
    <cellStyle name="Header2 5 15 2 2" xfId="42086" xr:uid="{00000000-0005-0000-0000-0000787F0000}"/>
    <cellStyle name="Header2 5 15 3" xfId="36935" xr:uid="{00000000-0005-0000-0000-0000797F0000}"/>
    <cellStyle name="Header2 5 16" xfId="23110" xr:uid="{00000000-0005-0000-0000-00007A7F0000}"/>
    <cellStyle name="Header2 5 16 2" xfId="22038" xr:uid="{00000000-0005-0000-0000-00007B7F0000}"/>
    <cellStyle name="Header2 5 17" xfId="22504" xr:uid="{00000000-0005-0000-0000-00007C7F0000}"/>
    <cellStyle name="Header2 5 2" xfId="7993" xr:uid="{00000000-0005-0000-0000-00007D7F0000}"/>
    <cellStyle name="Header2 5 2 10" xfId="17315" xr:uid="{00000000-0005-0000-0000-00007E7F0000}"/>
    <cellStyle name="Header2 5 2 10 2" xfId="29132" xr:uid="{00000000-0005-0000-0000-00007F7F0000}"/>
    <cellStyle name="Header2 5 2 10 2 2" xfId="39131" xr:uid="{00000000-0005-0000-0000-0000807F0000}"/>
    <cellStyle name="Header2 5 2 10 3" xfId="24890" xr:uid="{00000000-0005-0000-0000-0000817F0000}"/>
    <cellStyle name="Header2 5 2 10 4" xfId="33980" xr:uid="{00000000-0005-0000-0000-0000827F0000}"/>
    <cellStyle name="Header2 5 2 11" xfId="17618" xr:uid="{00000000-0005-0000-0000-0000837F0000}"/>
    <cellStyle name="Header2 5 2 11 2" xfId="29435" xr:uid="{00000000-0005-0000-0000-0000847F0000}"/>
    <cellStyle name="Header2 5 2 11 2 2" xfId="39434" xr:uid="{00000000-0005-0000-0000-0000857F0000}"/>
    <cellStyle name="Header2 5 2 11 3" xfId="25193" xr:uid="{00000000-0005-0000-0000-0000867F0000}"/>
    <cellStyle name="Header2 5 2 11 4" xfId="34283" xr:uid="{00000000-0005-0000-0000-0000877F0000}"/>
    <cellStyle name="Header2 5 2 12" xfId="18317" xr:uid="{00000000-0005-0000-0000-0000887F0000}"/>
    <cellStyle name="Header2 5 2 12 2" xfId="30134" xr:uid="{00000000-0005-0000-0000-0000897F0000}"/>
    <cellStyle name="Header2 5 2 12 2 2" xfId="40133" xr:uid="{00000000-0005-0000-0000-00008A7F0000}"/>
    <cellStyle name="Header2 5 2 12 3" xfId="25792" xr:uid="{00000000-0005-0000-0000-00008B7F0000}"/>
    <cellStyle name="Header2 5 2 12 4" xfId="34982" xr:uid="{00000000-0005-0000-0000-00008C7F0000}"/>
    <cellStyle name="Header2 5 2 13" xfId="18620" xr:uid="{00000000-0005-0000-0000-00008D7F0000}"/>
    <cellStyle name="Header2 5 2 13 2" xfId="30437" xr:uid="{00000000-0005-0000-0000-00008E7F0000}"/>
    <cellStyle name="Header2 5 2 13 2 2" xfId="40436" xr:uid="{00000000-0005-0000-0000-00008F7F0000}"/>
    <cellStyle name="Header2 5 2 13 3" xfId="26095" xr:uid="{00000000-0005-0000-0000-0000907F0000}"/>
    <cellStyle name="Header2 5 2 13 4" xfId="35285" xr:uid="{00000000-0005-0000-0000-0000917F0000}"/>
    <cellStyle name="Header2 5 2 14" xfId="18294" xr:uid="{00000000-0005-0000-0000-0000927F0000}"/>
    <cellStyle name="Header2 5 2 14 2" xfId="30111" xr:uid="{00000000-0005-0000-0000-0000937F0000}"/>
    <cellStyle name="Header2 5 2 14 2 2" xfId="40110" xr:uid="{00000000-0005-0000-0000-0000947F0000}"/>
    <cellStyle name="Header2 5 2 14 3" xfId="34959" xr:uid="{00000000-0005-0000-0000-0000957F0000}"/>
    <cellStyle name="Header2 5 2 15" xfId="23109" xr:uid="{00000000-0005-0000-0000-0000967F0000}"/>
    <cellStyle name="Header2 5 2 15 2" xfId="21273" xr:uid="{00000000-0005-0000-0000-0000977F0000}"/>
    <cellStyle name="Header2 5 2 16" xfId="22503" xr:uid="{00000000-0005-0000-0000-0000987F0000}"/>
    <cellStyle name="Header2 5 2 2" xfId="7994" xr:uid="{00000000-0005-0000-0000-0000997F0000}"/>
    <cellStyle name="Header2 5 2 2 10" xfId="17316" xr:uid="{00000000-0005-0000-0000-00009A7F0000}"/>
    <cellStyle name="Header2 5 2 2 10 2" xfId="29133" xr:uid="{00000000-0005-0000-0000-00009B7F0000}"/>
    <cellStyle name="Header2 5 2 2 10 2 2" xfId="39132" xr:uid="{00000000-0005-0000-0000-00009C7F0000}"/>
    <cellStyle name="Header2 5 2 2 10 3" xfId="24891" xr:uid="{00000000-0005-0000-0000-00009D7F0000}"/>
    <cellStyle name="Header2 5 2 2 10 4" xfId="33981" xr:uid="{00000000-0005-0000-0000-00009E7F0000}"/>
    <cellStyle name="Header2 5 2 2 11" xfId="17619" xr:uid="{00000000-0005-0000-0000-00009F7F0000}"/>
    <cellStyle name="Header2 5 2 2 11 2" xfId="29436" xr:uid="{00000000-0005-0000-0000-0000A07F0000}"/>
    <cellStyle name="Header2 5 2 2 11 2 2" xfId="39435" xr:uid="{00000000-0005-0000-0000-0000A17F0000}"/>
    <cellStyle name="Header2 5 2 2 11 3" xfId="25194" xr:uid="{00000000-0005-0000-0000-0000A27F0000}"/>
    <cellStyle name="Header2 5 2 2 11 4" xfId="34284" xr:uid="{00000000-0005-0000-0000-0000A37F0000}"/>
    <cellStyle name="Header2 5 2 2 12" xfId="18316" xr:uid="{00000000-0005-0000-0000-0000A47F0000}"/>
    <cellStyle name="Header2 5 2 2 12 2" xfId="30133" xr:uid="{00000000-0005-0000-0000-0000A57F0000}"/>
    <cellStyle name="Header2 5 2 2 12 2 2" xfId="40132" xr:uid="{00000000-0005-0000-0000-0000A67F0000}"/>
    <cellStyle name="Header2 5 2 2 12 3" xfId="25791" xr:uid="{00000000-0005-0000-0000-0000A77F0000}"/>
    <cellStyle name="Header2 5 2 2 12 4" xfId="34981" xr:uid="{00000000-0005-0000-0000-0000A87F0000}"/>
    <cellStyle name="Header2 5 2 2 13" xfId="18619" xr:uid="{00000000-0005-0000-0000-0000A97F0000}"/>
    <cellStyle name="Header2 5 2 2 13 2" xfId="30436" xr:uid="{00000000-0005-0000-0000-0000AA7F0000}"/>
    <cellStyle name="Header2 5 2 2 13 2 2" xfId="40435" xr:uid="{00000000-0005-0000-0000-0000AB7F0000}"/>
    <cellStyle name="Header2 5 2 2 13 3" xfId="26094" xr:uid="{00000000-0005-0000-0000-0000AC7F0000}"/>
    <cellStyle name="Header2 5 2 2 13 4" xfId="35284" xr:uid="{00000000-0005-0000-0000-0000AD7F0000}"/>
    <cellStyle name="Header2 5 2 2 14" xfId="18295" xr:uid="{00000000-0005-0000-0000-0000AE7F0000}"/>
    <cellStyle name="Header2 5 2 2 14 2" xfId="30112" xr:uid="{00000000-0005-0000-0000-0000AF7F0000}"/>
    <cellStyle name="Header2 5 2 2 14 2 2" xfId="40111" xr:uid="{00000000-0005-0000-0000-0000B07F0000}"/>
    <cellStyle name="Header2 5 2 2 14 3" xfId="34960" xr:uid="{00000000-0005-0000-0000-0000B17F0000}"/>
    <cellStyle name="Header2 5 2 2 15" xfId="23108" xr:uid="{00000000-0005-0000-0000-0000B27F0000}"/>
    <cellStyle name="Header2 5 2 2 15 2" xfId="21274" xr:uid="{00000000-0005-0000-0000-0000B37F0000}"/>
    <cellStyle name="Header2 5 2 2 16" xfId="22502" xr:uid="{00000000-0005-0000-0000-0000B47F0000}"/>
    <cellStyle name="Header2 5 2 2 2" xfId="7995" xr:uid="{00000000-0005-0000-0000-0000B57F0000}"/>
    <cellStyle name="Header2 5 2 2 2 10" xfId="18618" xr:uid="{00000000-0005-0000-0000-0000B67F0000}"/>
    <cellStyle name="Header2 5 2 2 2 10 2" xfId="30435" xr:uid="{00000000-0005-0000-0000-0000B77F0000}"/>
    <cellStyle name="Header2 5 2 2 2 10 2 2" xfId="40434" xr:uid="{00000000-0005-0000-0000-0000B87F0000}"/>
    <cellStyle name="Header2 5 2 2 2 10 3" xfId="26093" xr:uid="{00000000-0005-0000-0000-0000B97F0000}"/>
    <cellStyle name="Header2 5 2 2 2 10 4" xfId="35283" xr:uid="{00000000-0005-0000-0000-0000BA7F0000}"/>
    <cellStyle name="Header2 5 2 2 2 11" xfId="20164" xr:uid="{00000000-0005-0000-0000-0000BB7F0000}"/>
    <cellStyle name="Header2 5 2 2 2 11 2" xfId="31981" xr:uid="{00000000-0005-0000-0000-0000BC7F0000}"/>
    <cellStyle name="Header2 5 2 2 2 11 2 2" xfId="41980" xr:uid="{00000000-0005-0000-0000-0000BD7F0000}"/>
    <cellStyle name="Header2 5 2 2 2 11 3" xfId="36829" xr:uid="{00000000-0005-0000-0000-0000BE7F0000}"/>
    <cellStyle name="Header2 5 2 2 2 12" xfId="23107" xr:uid="{00000000-0005-0000-0000-0000BF7F0000}"/>
    <cellStyle name="Header2 5 2 2 2 12 2" xfId="22039" xr:uid="{00000000-0005-0000-0000-0000C07F0000}"/>
    <cellStyle name="Header2 5 2 2 2 13" xfId="22501" xr:uid="{00000000-0005-0000-0000-0000C17F0000}"/>
    <cellStyle name="Header2 5 2 2 2 2" xfId="15802" xr:uid="{00000000-0005-0000-0000-0000C27F0000}"/>
    <cellStyle name="Header2 5 2 2 2 2 2" xfId="18991" xr:uid="{00000000-0005-0000-0000-0000C37F0000}"/>
    <cellStyle name="Header2 5 2 2 2 2 2 2" xfId="30808" xr:uid="{00000000-0005-0000-0000-0000C47F0000}"/>
    <cellStyle name="Header2 5 2 2 2 2 2 2 2" xfId="40807" xr:uid="{00000000-0005-0000-0000-0000C57F0000}"/>
    <cellStyle name="Header2 5 2 2 2 2 2 3" xfId="26466" xr:uid="{00000000-0005-0000-0000-0000C67F0000}"/>
    <cellStyle name="Header2 5 2 2 2 2 2 4" xfId="35656" xr:uid="{00000000-0005-0000-0000-0000C77F0000}"/>
    <cellStyle name="Header2 5 2 2 2 2 3" xfId="19597" xr:uid="{00000000-0005-0000-0000-0000C87F0000}"/>
    <cellStyle name="Header2 5 2 2 2 2 3 2" xfId="31414" xr:uid="{00000000-0005-0000-0000-0000C97F0000}"/>
    <cellStyle name="Header2 5 2 2 2 2 3 2 2" xfId="41413" xr:uid="{00000000-0005-0000-0000-0000CA7F0000}"/>
    <cellStyle name="Header2 5 2 2 2 2 3 3" xfId="27072" xr:uid="{00000000-0005-0000-0000-0000CB7F0000}"/>
    <cellStyle name="Header2 5 2 2 2 2 3 4" xfId="36262" xr:uid="{00000000-0005-0000-0000-0000CC7F0000}"/>
    <cellStyle name="Header2 5 2 2 2 2 4" xfId="18190" xr:uid="{00000000-0005-0000-0000-0000CD7F0000}"/>
    <cellStyle name="Header2 5 2 2 2 2 4 2" xfId="30007" xr:uid="{00000000-0005-0000-0000-0000CE7F0000}"/>
    <cellStyle name="Header2 5 2 2 2 2 4 2 2" xfId="40006" xr:uid="{00000000-0005-0000-0000-0000CF7F0000}"/>
    <cellStyle name="Header2 5 2 2 2 2 4 3" xfId="25765" xr:uid="{00000000-0005-0000-0000-0000D07F0000}"/>
    <cellStyle name="Header2 5 2 2 2 2 4 4" xfId="34855" xr:uid="{00000000-0005-0000-0000-0000D17F0000}"/>
    <cellStyle name="Header2 5 2 2 2 2 5" xfId="20406" xr:uid="{00000000-0005-0000-0000-0000D27F0000}"/>
    <cellStyle name="Header2 5 2 2 2 2 5 2" xfId="32223" xr:uid="{00000000-0005-0000-0000-0000D37F0000}"/>
    <cellStyle name="Header2 5 2 2 2 2 5 2 2" xfId="42222" xr:uid="{00000000-0005-0000-0000-0000D47F0000}"/>
    <cellStyle name="Header2 5 2 2 2 2 5 3" xfId="37071" xr:uid="{00000000-0005-0000-0000-0000D57F0000}"/>
    <cellStyle name="Header2 5 2 2 2 2 6" xfId="23680" xr:uid="{00000000-0005-0000-0000-0000D67F0000}"/>
    <cellStyle name="Header2 5 2 2 2 2 6 2" xfId="20988" xr:uid="{00000000-0005-0000-0000-0000D77F0000}"/>
    <cellStyle name="Header2 5 2 2 2 2 7" xfId="22795" xr:uid="{00000000-0005-0000-0000-0000D87F0000}"/>
    <cellStyle name="Header2 5 2 2 2 2 7 2" xfId="21421" xr:uid="{00000000-0005-0000-0000-0000D97F0000}"/>
    <cellStyle name="Header2 5 2 2 2 2 8" xfId="21726" xr:uid="{00000000-0005-0000-0000-0000DA7F0000}"/>
    <cellStyle name="Header2 5 2 2 2 3" xfId="16383" xr:uid="{00000000-0005-0000-0000-0000DB7F0000}"/>
    <cellStyle name="Header2 5 2 2 2 3 2" xfId="19294" xr:uid="{00000000-0005-0000-0000-0000DC7F0000}"/>
    <cellStyle name="Header2 5 2 2 2 3 2 2" xfId="31111" xr:uid="{00000000-0005-0000-0000-0000DD7F0000}"/>
    <cellStyle name="Header2 5 2 2 2 3 2 2 2" xfId="41110" xr:uid="{00000000-0005-0000-0000-0000DE7F0000}"/>
    <cellStyle name="Header2 5 2 2 2 3 2 3" xfId="26769" xr:uid="{00000000-0005-0000-0000-0000DF7F0000}"/>
    <cellStyle name="Header2 5 2 2 2 3 2 4" xfId="35959" xr:uid="{00000000-0005-0000-0000-0000E07F0000}"/>
    <cellStyle name="Header2 5 2 2 2 3 3" xfId="19900" xr:uid="{00000000-0005-0000-0000-0000E17F0000}"/>
    <cellStyle name="Header2 5 2 2 2 3 3 2" xfId="31717" xr:uid="{00000000-0005-0000-0000-0000E27F0000}"/>
    <cellStyle name="Header2 5 2 2 2 3 3 2 2" xfId="41716" xr:uid="{00000000-0005-0000-0000-0000E37F0000}"/>
    <cellStyle name="Header2 5 2 2 2 3 3 3" xfId="27375" xr:uid="{00000000-0005-0000-0000-0000E47F0000}"/>
    <cellStyle name="Header2 5 2 2 2 3 3 4" xfId="36565" xr:uid="{00000000-0005-0000-0000-0000E57F0000}"/>
    <cellStyle name="Header2 5 2 2 2 3 4" xfId="17921" xr:uid="{00000000-0005-0000-0000-0000E67F0000}"/>
    <cellStyle name="Header2 5 2 2 2 3 4 2" xfId="29738" xr:uid="{00000000-0005-0000-0000-0000E77F0000}"/>
    <cellStyle name="Header2 5 2 2 2 3 4 2 2" xfId="39737" xr:uid="{00000000-0005-0000-0000-0000E87F0000}"/>
    <cellStyle name="Header2 5 2 2 2 3 4 3" xfId="25496" xr:uid="{00000000-0005-0000-0000-0000E97F0000}"/>
    <cellStyle name="Header2 5 2 2 2 3 4 4" xfId="34586" xr:uid="{00000000-0005-0000-0000-0000EA7F0000}"/>
    <cellStyle name="Header2 5 2 2 2 3 5" xfId="20709" xr:uid="{00000000-0005-0000-0000-0000EB7F0000}"/>
    <cellStyle name="Header2 5 2 2 2 3 5 2" xfId="32526" xr:uid="{00000000-0005-0000-0000-0000EC7F0000}"/>
    <cellStyle name="Header2 5 2 2 2 3 5 2 2" xfId="42525" xr:uid="{00000000-0005-0000-0000-0000ED7F0000}"/>
    <cellStyle name="Header2 5 2 2 2 3 5 3" xfId="37374" xr:uid="{00000000-0005-0000-0000-0000EE7F0000}"/>
    <cellStyle name="Header2 5 2 2 2 3 6" xfId="28200" xr:uid="{00000000-0005-0000-0000-0000EF7F0000}"/>
    <cellStyle name="Header2 5 2 2 2 3 6 2" xfId="38199" xr:uid="{00000000-0005-0000-0000-0000F07F0000}"/>
    <cellStyle name="Header2 5 2 2 2 3 7" xfId="22316" xr:uid="{00000000-0005-0000-0000-0000F17F0000}"/>
    <cellStyle name="Header2 5 2 2 2 4" xfId="16080" xr:uid="{00000000-0005-0000-0000-0000F27F0000}"/>
    <cellStyle name="Header2 5 2 2 2 4 2" xfId="27897" xr:uid="{00000000-0005-0000-0000-0000F37F0000}"/>
    <cellStyle name="Header2 5 2 2 2 4 2 2" xfId="37896" xr:uid="{00000000-0005-0000-0000-0000F47F0000}"/>
    <cellStyle name="Header2 5 2 2 2 4 3" xfId="23958" xr:uid="{00000000-0005-0000-0000-0000F57F0000}"/>
    <cellStyle name="Header2 5 2 2 2 4 4" xfId="33048" xr:uid="{00000000-0005-0000-0000-0000F67F0000}"/>
    <cellStyle name="Header2 5 2 2 2 5" xfId="16467" xr:uid="{00000000-0005-0000-0000-0000F77F0000}"/>
    <cellStyle name="Header2 5 2 2 2 5 2" xfId="28284" xr:uid="{00000000-0005-0000-0000-0000F87F0000}"/>
    <cellStyle name="Header2 5 2 2 2 5 2 2" xfId="38283" xr:uid="{00000000-0005-0000-0000-0000F97F0000}"/>
    <cellStyle name="Header2 5 2 2 2 5 3" xfId="24042" xr:uid="{00000000-0005-0000-0000-0000FA7F0000}"/>
    <cellStyle name="Header2 5 2 2 2 5 4" xfId="33132" xr:uid="{00000000-0005-0000-0000-0000FB7F0000}"/>
    <cellStyle name="Header2 5 2 2 2 6" xfId="16770" xr:uid="{00000000-0005-0000-0000-0000FC7F0000}"/>
    <cellStyle name="Header2 5 2 2 2 6 2" xfId="28587" xr:uid="{00000000-0005-0000-0000-0000FD7F0000}"/>
    <cellStyle name="Header2 5 2 2 2 6 2 2" xfId="38586" xr:uid="{00000000-0005-0000-0000-0000FE7F0000}"/>
    <cellStyle name="Header2 5 2 2 2 6 3" xfId="24345" xr:uid="{00000000-0005-0000-0000-0000FF7F0000}"/>
    <cellStyle name="Header2 5 2 2 2 6 4" xfId="33435" xr:uid="{00000000-0005-0000-0000-000000800000}"/>
    <cellStyle name="Header2 5 2 2 2 7" xfId="17317" xr:uid="{00000000-0005-0000-0000-000001800000}"/>
    <cellStyle name="Header2 5 2 2 2 7 2" xfId="29134" xr:uid="{00000000-0005-0000-0000-000002800000}"/>
    <cellStyle name="Header2 5 2 2 2 7 2 2" xfId="39133" xr:uid="{00000000-0005-0000-0000-000003800000}"/>
    <cellStyle name="Header2 5 2 2 2 7 3" xfId="24892" xr:uid="{00000000-0005-0000-0000-000004800000}"/>
    <cellStyle name="Header2 5 2 2 2 7 4" xfId="33982" xr:uid="{00000000-0005-0000-0000-000005800000}"/>
    <cellStyle name="Header2 5 2 2 2 8" xfId="17620" xr:uid="{00000000-0005-0000-0000-000006800000}"/>
    <cellStyle name="Header2 5 2 2 2 8 2" xfId="29437" xr:uid="{00000000-0005-0000-0000-000007800000}"/>
    <cellStyle name="Header2 5 2 2 2 8 2 2" xfId="39436" xr:uid="{00000000-0005-0000-0000-000008800000}"/>
    <cellStyle name="Header2 5 2 2 2 8 3" xfId="25195" xr:uid="{00000000-0005-0000-0000-000009800000}"/>
    <cellStyle name="Header2 5 2 2 2 8 4" xfId="34285" xr:uid="{00000000-0005-0000-0000-00000A800000}"/>
    <cellStyle name="Header2 5 2 2 2 9" xfId="18315" xr:uid="{00000000-0005-0000-0000-00000B800000}"/>
    <cellStyle name="Header2 5 2 2 2 9 2" xfId="30132" xr:uid="{00000000-0005-0000-0000-00000C800000}"/>
    <cellStyle name="Header2 5 2 2 2 9 2 2" xfId="40131" xr:uid="{00000000-0005-0000-0000-00000D800000}"/>
    <cellStyle name="Header2 5 2 2 2 9 3" xfId="25790" xr:uid="{00000000-0005-0000-0000-00000E800000}"/>
    <cellStyle name="Header2 5 2 2 2 9 4" xfId="34980" xr:uid="{00000000-0005-0000-0000-00000F800000}"/>
    <cellStyle name="Header2 5 2 2 3" xfId="7996" xr:uid="{00000000-0005-0000-0000-000010800000}"/>
    <cellStyle name="Header2 5 2 2 3 10" xfId="18617" xr:uid="{00000000-0005-0000-0000-000011800000}"/>
    <cellStyle name="Header2 5 2 2 3 10 2" xfId="30434" xr:uid="{00000000-0005-0000-0000-000012800000}"/>
    <cellStyle name="Header2 5 2 2 3 10 2 2" xfId="40433" xr:uid="{00000000-0005-0000-0000-000013800000}"/>
    <cellStyle name="Header2 5 2 2 3 10 3" xfId="26092" xr:uid="{00000000-0005-0000-0000-000014800000}"/>
    <cellStyle name="Header2 5 2 2 3 10 4" xfId="35282" xr:uid="{00000000-0005-0000-0000-000015800000}"/>
    <cellStyle name="Header2 5 2 2 3 11" xfId="20265" xr:uid="{00000000-0005-0000-0000-000016800000}"/>
    <cellStyle name="Header2 5 2 2 3 11 2" xfId="32082" xr:uid="{00000000-0005-0000-0000-000017800000}"/>
    <cellStyle name="Header2 5 2 2 3 11 2 2" xfId="42081" xr:uid="{00000000-0005-0000-0000-000018800000}"/>
    <cellStyle name="Header2 5 2 2 3 11 3" xfId="36930" xr:uid="{00000000-0005-0000-0000-000019800000}"/>
    <cellStyle name="Header2 5 2 2 3 12" xfId="23106" xr:uid="{00000000-0005-0000-0000-00001A800000}"/>
    <cellStyle name="Header2 5 2 2 3 12 2" xfId="21275" xr:uid="{00000000-0005-0000-0000-00001B800000}"/>
    <cellStyle name="Header2 5 2 2 3 13" xfId="22500" xr:uid="{00000000-0005-0000-0000-00001C800000}"/>
    <cellStyle name="Header2 5 2 2 3 2" xfId="15803" xr:uid="{00000000-0005-0000-0000-00001D800000}"/>
    <cellStyle name="Header2 5 2 2 3 2 2" xfId="18990" xr:uid="{00000000-0005-0000-0000-00001E800000}"/>
    <cellStyle name="Header2 5 2 2 3 2 2 2" xfId="30807" xr:uid="{00000000-0005-0000-0000-00001F800000}"/>
    <cellStyle name="Header2 5 2 2 3 2 2 2 2" xfId="40806" xr:uid="{00000000-0005-0000-0000-000020800000}"/>
    <cellStyle name="Header2 5 2 2 3 2 2 3" xfId="26465" xr:uid="{00000000-0005-0000-0000-000021800000}"/>
    <cellStyle name="Header2 5 2 2 3 2 2 4" xfId="35655" xr:uid="{00000000-0005-0000-0000-000022800000}"/>
    <cellStyle name="Header2 5 2 2 3 2 3" xfId="19596" xr:uid="{00000000-0005-0000-0000-000023800000}"/>
    <cellStyle name="Header2 5 2 2 3 2 3 2" xfId="31413" xr:uid="{00000000-0005-0000-0000-000024800000}"/>
    <cellStyle name="Header2 5 2 2 3 2 3 2 2" xfId="41412" xr:uid="{00000000-0005-0000-0000-000025800000}"/>
    <cellStyle name="Header2 5 2 2 3 2 3 3" xfId="27071" xr:uid="{00000000-0005-0000-0000-000026800000}"/>
    <cellStyle name="Header2 5 2 2 3 2 3 4" xfId="36261" xr:uid="{00000000-0005-0000-0000-000027800000}"/>
    <cellStyle name="Header2 5 2 2 3 2 4" xfId="17728" xr:uid="{00000000-0005-0000-0000-000028800000}"/>
    <cellStyle name="Header2 5 2 2 3 2 4 2" xfId="29545" xr:uid="{00000000-0005-0000-0000-000029800000}"/>
    <cellStyle name="Header2 5 2 2 3 2 4 2 2" xfId="39544" xr:uid="{00000000-0005-0000-0000-00002A800000}"/>
    <cellStyle name="Header2 5 2 2 3 2 4 3" xfId="25303" xr:uid="{00000000-0005-0000-0000-00002B800000}"/>
    <cellStyle name="Header2 5 2 2 3 2 4 4" xfId="34393" xr:uid="{00000000-0005-0000-0000-00002C800000}"/>
    <cellStyle name="Header2 5 2 2 3 2 5" xfId="20405" xr:uid="{00000000-0005-0000-0000-00002D800000}"/>
    <cellStyle name="Header2 5 2 2 3 2 5 2" xfId="32222" xr:uid="{00000000-0005-0000-0000-00002E800000}"/>
    <cellStyle name="Header2 5 2 2 3 2 5 2 2" xfId="42221" xr:uid="{00000000-0005-0000-0000-00002F800000}"/>
    <cellStyle name="Header2 5 2 2 3 2 5 3" xfId="37070" xr:uid="{00000000-0005-0000-0000-000030800000}"/>
    <cellStyle name="Header2 5 2 2 3 2 6" xfId="23681" xr:uid="{00000000-0005-0000-0000-000031800000}"/>
    <cellStyle name="Header2 5 2 2 3 2 6 2" xfId="21764" xr:uid="{00000000-0005-0000-0000-000032800000}"/>
    <cellStyle name="Header2 5 2 2 3 2 7" xfId="22928" xr:uid="{00000000-0005-0000-0000-000033800000}"/>
    <cellStyle name="Header2 5 2 2 3 2 7 2" xfId="22150" xr:uid="{00000000-0005-0000-0000-000034800000}"/>
    <cellStyle name="Header2 5 2 2 3 2 8" xfId="22470" xr:uid="{00000000-0005-0000-0000-000035800000}"/>
    <cellStyle name="Header2 5 2 2 3 3" xfId="16384" xr:uid="{00000000-0005-0000-0000-000036800000}"/>
    <cellStyle name="Header2 5 2 2 3 3 2" xfId="19293" xr:uid="{00000000-0005-0000-0000-000037800000}"/>
    <cellStyle name="Header2 5 2 2 3 3 2 2" xfId="31110" xr:uid="{00000000-0005-0000-0000-000038800000}"/>
    <cellStyle name="Header2 5 2 2 3 3 2 2 2" xfId="41109" xr:uid="{00000000-0005-0000-0000-000039800000}"/>
    <cellStyle name="Header2 5 2 2 3 3 2 3" xfId="26768" xr:uid="{00000000-0005-0000-0000-00003A800000}"/>
    <cellStyle name="Header2 5 2 2 3 3 2 4" xfId="35958" xr:uid="{00000000-0005-0000-0000-00003B800000}"/>
    <cellStyle name="Header2 5 2 2 3 3 3" xfId="19899" xr:uid="{00000000-0005-0000-0000-00003C800000}"/>
    <cellStyle name="Header2 5 2 2 3 3 3 2" xfId="31716" xr:uid="{00000000-0005-0000-0000-00003D800000}"/>
    <cellStyle name="Header2 5 2 2 3 3 3 2 2" xfId="41715" xr:uid="{00000000-0005-0000-0000-00003E800000}"/>
    <cellStyle name="Header2 5 2 2 3 3 3 3" xfId="27374" xr:uid="{00000000-0005-0000-0000-00003F800000}"/>
    <cellStyle name="Header2 5 2 2 3 3 3 4" xfId="36564" xr:uid="{00000000-0005-0000-0000-000040800000}"/>
    <cellStyle name="Header2 5 2 2 3 3 4" xfId="17922" xr:uid="{00000000-0005-0000-0000-000041800000}"/>
    <cellStyle name="Header2 5 2 2 3 3 4 2" xfId="29739" xr:uid="{00000000-0005-0000-0000-000042800000}"/>
    <cellStyle name="Header2 5 2 2 3 3 4 2 2" xfId="39738" xr:uid="{00000000-0005-0000-0000-000043800000}"/>
    <cellStyle name="Header2 5 2 2 3 3 4 3" xfId="25497" xr:uid="{00000000-0005-0000-0000-000044800000}"/>
    <cellStyle name="Header2 5 2 2 3 3 4 4" xfId="34587" xr:uid="{00000000-0005-0000-0000-000045800000}"/>
    <cellStyle name="Header2 5 2 2 3 3 5" xfId="20708" xr:uid="{00000000-0005-0000-0000-000046800000}"/>
    <cellStyle name="Header2 5 2 2 3 3 5 2" xfId="32525" xr:uid="{00000000-0005-0000-0000-000047800000}"/>
    <cellStyle name="Header2 5 2 2 3 3 5 2 2" xfId="42524" xr:uid="{00000000-0005-0000-0000-000048800000}"/>
    <cellStyle name="Header2 5 2 2 3 3 5 3" xfId="37373" xr:uid="{00000000-0005-0000-0000-000049800000}"/>
    <cellStyle name="Header2 5 2 2 3 3 6" xfId="28201" xr:uid="{00000000-0005-0000-0000-00004A800000}"/>
    <cellStyle name="Header2 5 2 2 3 3 6 2" xfId="38200" xr:uid="{00000000-0005-0000-0000-00004B800000}"/>
    <cellStyle name="Header2 5 2 2 3 3 7" xfId="21577" xr:uid="{00000000-0005-0000-0000-00004C800000}"/>
    <cellStyle name="Header2 5 2 2 3 4" xfId="16081" xr:uid="{00000000-0005-0000-0000-00004D800000}"/>
    <cellStyle name="Header2 5 2 2 3 4 2" xfId="27898" xr:uid="{00000000-0005-0000-0000-00004E800000}"/>
    <cellStyle name="Header2 5 2 2 3 4 2 2" xfId="37897" xr:uid="{00000000-0005-0000-0000-00004F800000}"/>
    <cellStyle name="Header2 5 2 2 3 4 3" xfId="23959" xr:uid="{00000000-0005-0000-0000-000050800000}"/>
    <cellStyle name="Header2 5 2 2 3 4 4" xfId="33049" xr:uid="{00000000-0005-0000-0000-000051800000}"/>
    <cellStyle name="Header2 5 2 2 3 5" xfId="16466" xr:uid="{00000000-0005-0000-0000-000052800000}"/>
    <cellStyle name="Header2 5 2 2 3 5 2" xfId="28283" xr:uid="{00000000-0005-0000-0000-000053800000}"/>
    <cellStyle name="Header2 5 2 2 3 5 2 2" xfId="38282" xr:uid="{00000000-0005-0000-0000-000054800000}"/>
    <cellStyle name="Header2 5 2 2 3 5 3" xfId="24041" xr:uid="{00000000-0005-0000-0000-000055800000}"/>
    <cellStyle name="Header2 5 2 2 3 5 4" xfId="33131" xr:uid="{00000000-0005-0000-0000-000056800000}"/>
    <cellStyle name="Header2 5 2 2 3 6" xfId="16769" xr:uid="{00000000-0005-0000-0000-000057800000}"/>
    <cellStyle name="Header2 5 2 2 3 6 2" xfId="28586" xr:uid="{00000000-0005-0000-0000-000058800000}"/>
    <cellStyle name="Header2 5 2 2 3 6 2 2" xfId="38585" xr:uid="{00000000-0005-0000-0000-000059800000}"/>
    <cellStyle name="Header2 5 2 2 3 6 3" xfId="24344" xr:uid="{00000000-0005-0000-0000-00005A800000}"/>
    <cellStyle name="Header2 5 2 2 3 6 4" xfId="33434" xr:uid="{00000000-0005-0000-0000-00005B800000}"/>
    <cellStyle name="Header2 5 2 2 3 7" xfId="17318" xr:uid="{00000000-0005-0000-0000-00005C800000}"/>
    <cellStyle name="Header2 5 2 2 3 7 2" xfId="29135" xr:uid="{00000000-0005-0000-0000-00005D800000}"/>
    <cellStyle name="Header2 5 2 2 3 7 2 2" xfId="39134" xr:uid="{00000000-0005-0000-0000-00005E800000}"/>
    <cellStyle name="Header2 5 2 2 3 7 3" xfId="24893" xr:uid="{00000000-0005-0000-0000-00005F800000}"/>
    <cellStyle name="Header2 5 2 2 3 7 4" xfId="33983" xr:uid="{00000000-0005-0000-0000-000060800000}"/>
    <cellStyle name="Header2 5 2 2 3 8" xfId="17621" xr:uid="{00000000-0005-0000-0000-000061800000}"/>
    <cellStyle name="Header2 5 2 2 3 8 2" xfId="29438" xr:uid="{00000000-0005-0000-0000-000062800000}"/>
    <cellStyle name="Header2 5 2 2 3 8 2 2" xfId="39437" xr:uid="{00000000-0005-0000-0000-000063800000}"/>
    <cellStyle name="Header2 5 2 2 3 8 3" xfId="25196" xr:uid="{00000000-0005-0000-0000-000064800000}"/>
    <cellStyle name="Header2 5 2 2 3 8 4" xfId="34286" xr:uid="{00000000-0005-0000-0000-000065800000}"/>
    <cellStyle name="Header2 5 2 2 3 9" xfId="18314" xr:uid="{00000000-0005-0000-0000-000066800000}"/>
    <cellStyle name="Header2 5 2 2 3 9 2" xfId="30131" xr:uid="{00000000-0005-0000-0000-000067800000}"/>
    <cellStyle name="Header2 5 2 2 3 9 2 2" xfId="40130" xr:uid="{00000000-0005-0000-0000-000068800000}"/>
    <cellStyle name="Header2 5 2 2 3 9 3" xfId="25789" xr:uid="{00000000-0005-0000-0000-000069800000}"/>
    <cellStyle name="Header2 5 2 2 3 9 4" xfId="34979" xr:uid="{00000000-0005-0000-0000-00006A800000}"/>
    <cellStyle name="Header2 5 2 2 4" xfId="7997" xr:uid="{00000000-0005-0000-0000-00006B800000}"/>
    <cellStyle name="Header2 5 2 2 4 10" xfId="18616" xr:uid="{00000000-0005-0000-0000-00006C800000}"/>
    <cellStyle name="Header2 5 2 2 4 10 2" xfId="30433" xr:uid="{00000000-0005-0000-0000-00006D800000}"/>
    <cellStyle name="Header2 5 2 2 4 10 2 2" xfId="40432" xr:uid="{00000000-0005-0000-0000-00006E800000}"/>
    <cellStyle name="Header2 5 2 2 4 10 3" xfId="26091" xr:uid="{00000000-0005-0000-0000-00006F800000}"/>
    <cellStyle name="Header2 5 2 2 4 10 4" xfId="35281" xr:uid="{00000000-0005-0000-0000-000070800000}"/>
    <cellStyle name="Header2 5 2 2 4 11" xfId="18296" xr:uid="{00000000-0005-0000-0000-000071800000}"/>
    <cellStyle name="Header2 5 2 2 4 11 2" xfId="30113" xr:uid="{00000000-0005-0000-0000-000072800000}"/>
    <cellStyle name="Header2 5 2 2 4 11 2 2" xfId="40112" xr:uid="{00000000-0005-0000-0000-000073800000}"/>
    <cellStyle name="Header2 5 2 2 4 11 3" xfId="34961" xr:uid="{00000000-0005-0000-0000-000074800000}"/>
    <cellStyle name="Header2 5 2 2 4 12" xfId="23105" xr:uid="{00000000-0005-0000-0000-000075800000}"/>
    <cellStyle name="Header2 5 2 2 4 12 2" xfId="22040" xr:uid="{00000000-0005-0000-0000-000076800000}"/>
    <cellStyle name="Header2 5 2 2 4 13" xfId="22499" xr:uid="{00000000-0005-0000-0000-000077800000}"/>
    <cellStyle name="Header2 5 2 2 4 2" xfId="15804" xr:uid="{00000000-0005-0000-0000-000078800000}"/>
    <cellStyle name="Header2 5 2 2 4 2 2" xfId="18989" xr:uid="{00000000-0005-0000-0000-000079800000}"/>
    <cellStyle name="Header2 5 2 2 4 2 2 2" xfId="30806" xr:uid="{00000000-0005-0000-0000-00007A800000}"/>
    <cellStyle name="Header2 5 2 2 4 2 2 2 2" xfId="40805" xr:uid="{00000000-0005-0000-0000-00007B800000}"/>
    <cellStyle name="Header2 5 2 2 4 2 2 3" xfId="26464" xr:uid="{00000000-0005-0000-0000-00007C800000}"/>
    <cellStyle name="Header2 5 2 2 4 2 2 4" xfId="35654" xr:uid="{00000000-0005-0000-0000-00007D800000}"/>
    <cellStyle name="Header2 5 2 2 4 2 3" xfId="19595" xr:uid="{00000000-0005-0000-0000-00007E800000}"/>
    <cellStyle name="Header2 5 2 2 4 2 3 2" xfId="31412" xr:uid="{00000000-0005-0000-0000-00007F800000}"/>
    <cellStyle name="Header2 5 2 2 4 2 3 2 2" xfId="41411" xr:uid="{00000000-0005-0000-0000-000080800000}"/>
    <cellStyle name="Header2 5 2 2 4 2 3 3" xfId="27070" xr:uid="{00000000-0005-0000-0000-000081800000}"/>
    <cellStyle name="Header2 5 2 2 4 2 3 4" xfId="36260" xr:uid="{00000000-0005-0000-0000-000082800000}"/>
    <cellStyle name="Header2 5 2 2 4 2 4" xfId="18026" xr:uid="{00000000-0005-0000-0000-000083800000}"/>
    <cellStyle name="Header2 5 2 2 4 2 4 2" xfId="29843" xr:uid="{00000000-0005-0000-0000-000084800000}"/>
    <cellStyle name="Header2 5 2 2 4 2 4 2 2" xfId="39842" xr:uid="{00000000-0005-0000-0000-000085800000}"/>
    <cellStyle name="Header2 5 2 2 4 2 4 3" xfId="25601" xr:uid="{00000000-0005-0000-0000-000086800000}"/>
    <cellStyle name="Header2 5 2 2 4 2 4 4" xfId="34691" xr:uid="{00000000-0005-0000-0000-000087800000}"/>
    <cellStyle name="Header2 5 2 2 4 2 5" xfId="20404" xr:uid="{00000000-0005-0000-0000-000088800000}"/>
    <cellStyle name="Header2 5 2 2 4 2 5 2" xfId="32221" xr:uid="{00000000-0005-0000-0000-000089800000}"/>
    <cellStyle name="Header2 5 2 2 4 2 5 2 2" xfId="42220" xr:uid="{00000000-0005-0000-0000-00008A800000}"/>
    <cellStyle name="Header2 5 2 2 4 2 5 3" xfId="37069" xr:uid="{00000000-0005-0000-0000-00008B800000}"/>
    <cellStyle name="Header2 5 2 2 4 2 6" xfId="23682" xr:uid="{00000000-0005-0000-0000-00008C800000}"/>
    <cellStyle name="Header2 5 2 2 4 2 6 2" xfId="20981" xr:uid="{00000000-0005-0000-0000-00008D800000}"/>
    <cellStyle name="Header2 5 2 2 4 2 7" xfId="22794" xr:uid="{00000000-0005-0000-0000-00008E800000}"/>
    <cellStyle name="Header2 5 2 2 4 2 7 2" xfId="22205" xr:uid="{00000000-0005-0000-0000-00008F800000}"/>
    <cellStyle name="Header2 5 2 2 4 2 8" xfId="21727" xr:uid="{00000000-0005-0000-0000-000090800000}"/>
    <cellStyle name="Header2 5 2 2 4 3" xfId="16385" xr:uid="{00000000-0005-0000-0000-000091800000}"/>
    <cellStyle name="Header2 5 2 2 4 3 2" xfId="19292" xr:uid="{00000000-0005-0000-0000-000092800000}"/>
    <cellStyle name="Header2 5 2 2 4 3 2 2" xfId="31109" xr:uid="{00000000-0005-0000-0000-000093800000}"/>
    <cellStyle name="Header2 5 2 2 4 3 2 2 2" xfId="41108" xr:uid="{00000000-0005-0000-0000-000094800000}"/>
    <cellStyle name="Header2 5 2 2 4 3 2 3" xfId="26767" xr:uid="{00000000-0005-0000-0000-000095800000}"/>
    <cellStyle name="Header2 5 2 2 4 3 2 4" xfId="35957" xr:uid="{00000000-0005-0000-0000-000096800000}"/>
    <cellStyle name="Header2 5 2 2 4 3 3" xfId="19898" xr:uid="{00000000-0005-0000-0000-000097800000}"/>
    <cellStyle name="Header2 5 2 2 4 3 3 2" xfId="31715" xr:uid="{00000000-0005-0000-0000-000098800000}"/>
    <cellStyle name="Header2 5 2 2 4 3 3 2 2" xfId="41714" xr:uid="{00000000-0005-0000-0000-000099800000}"/>
    <cellStyle name="Header2 5 2 2 4 3 3 3" xfId="27373" xr:uid="{00000000-0005-0000-0000-00009A800000}"/>
    <cellStyle name="Header2 5 2 2 4 3 3 4" xfId="36563" xr:uid="{00000000-0005-0000-0000-00009B800000}"/>
    <cellStyle name="Header2 5 2 2 4 3 4" xfId="18120" xr:uid="{00000000-0005-0000-0000-00009C800000}"/>
    <cellStyle name="Header2 5 2 2 4 3 4 2" xfId="29937" xr:uid="{00000000-0005-0000-0000-00009D800000}"/>
    <cellStyle name="Header2 5 2 2 4 3 4 2 2" xfId="39936" xr:uid="{00000000-0005-0000-0000-00009E800000}"/>
    <cellStyle name="Header2 5 2 2 4 3 4 3" xfId="25695" xr:uid="{00000000-0005-0000-0000-00009F800000}"/>
    <cellStyle name="Header2 5 2 2 4 3 4 4" xfId="34785" xr:uid="{00000000-0005-0000-0000-0000A0800000}"/>
    <cellStyle name="Header2 5 2 2 4 3 5" xfId="20707" xr:uid="{00000000-0005-0000-0000-0000A1800000}"/>
    <cellStyle name="Header2 5 2 2 4 3 5 2" xfId="32524" xr:uid="{00000000-0005-0000-0000-0000A2800000}"/>
    <cellStyle name="Header2 5 2 2 4 3 5 2 2" xfId="42523" xr:uid="{00000000-0005-0000-0000-0000A3800000}"/>
    <cellStyle name="Header2 5 2 2 4 3 5 3" xfId="37372" xr:uid="{00000000-0005-0000-0000-0000A4800000}"/>
    <cellStyle name="Header2 5 2 2 4 3 6" xfId="28202" xr:uid="{00000000-0005-0000-0000-0000A5800000}"/>
    <cellStyle name="Header2 5 2 2 4 3 6 2" xfId="38201" xr:uid="{00000000-0005-0000-0000-0000A6800000}"/>
    <cellStyle name="Header2 5 2 2 4 3 7" xfId="22317" xr:uid="{00000000-0005-0000-0000-0000A7800000}"/>
    <cellStyle name="Header2 5 2 2 4 4" xfId="16082" xr:uid="{00000000-0005-0000-0000-0000A8800000}"/>
    <cellStyle name="Header2 5 2 2 4 4 2" xfId="27899" xr:uid="{00000000-0005-0000-0000-0000A9800000}"/>
    <cellStyle name="Header2 5 2 2 4 4 2 2" xfId="37898" xr:uid="{00000000-0005-0000-0000-0000AA800000}"/>
    <cellStyle name="Header2 5 2 2 4 4 3" xfId="23960" xr:uid="{00000000-0005-0000-0000-0000AB800000}"/>
    <cellStyle name="Header2 5 2 2 4 4 4" xfId="33050" xr:uid="{00000000-0005-0000-0000-0000AC800000}"/>
    <cellStyle name="Header2 5 2 2 4 5" xfId="16465" xr:uid="{00000000-0005-0000-0000-0000AD800000}"/>
    <cellStyle name="Header2 5 2 2 4 5 2" xfId="28282" xr:uid="{00000000-0005-0000-0000-0000AE800000}"/>
    <cellStyle name="Header2 5 2 2 4 5 2 2" xfId="38281" xr:uid="{00000000-0005-0000-0000-0000AF800000}"/>
    <cellStyle name="Header2 5 2 2 4 5 3" xfId="24040" xr:uid="{00000000-0005-0000-0000-0000B0800000}"/>
    <cellStyle name="Header2 5 2 2 4 5 4" xfId="33130" xr:uid="{00000000-0005-0000-0000-0000B1800000}"/>
    <cellStyle name="Header2 5 2 2 4 6" xfId="16768" xr:uid="{00000000-0005-0000-0000-0000B2800000}"/>
    <cellStyle name="Header2 5 2 2 4 6 2" xfId="28585" xr:uid="{00000000-0005-0000-0000-0000B3800000}"/>
    <cellStyle name="Header2 5 2 2 4 6 2 2" xfId="38584" xr:uid="{00000000-0005-0000-0000-0000B4800000}"/>
    <cellStyle name="Header2 5 2 2 4 6 3" xfId="24343" xr:uid="{00000000-0005-0000-0000-0000B5800000}"/>
    <cellStyle name="Header2 5 2 2 4 6 4" xfId="33433" xr:uid="{00000000-0005-0000-0000-0000B6800000}"/>
    <cellStyle name="Header2 5 2 2 4 7" xfId="17319" xr:uid="{00000000-0005-0000-0000-0000B7800000}"/>
    <cellStyle name="Header2 5 2 2 4 7 2" xfId="29136" xr:uid="{00000000-0005-0000-0000-0000B8800000}"/>
    <cellStyle name="Header2 5 2 2 4 7 2 2" xfId="39135" xr:uid="{00000000-0005-0000-0000-0000B9800000}"/>
    <cellStyle name="Header2 5 2 2 4 7 3" xfId="24894" xr:uid="{00000000-0005-0000-0000-0000BA800000}"/>
    <cellStyle name="Header2 5 2 2 4 7 4" xfId="33984" xr:uid="{00000000-0005-0000-0000-0000BB800000}"/>
    <cellStyle name="Header2 5 2 2 4 8" xfId="17622" xr:uid="{00000000-0005-0000-0000-0000BC800000}"/>
    <cellStyle name="Header2 5 2 2 4 8 2" xfId="29439" xr:uid="{00000000-0005-0000-0000-0000BD800000}"/>
    <cellStyle name="Header2 5 2 2 4 8 2 2" xfId="39438" xr:uid="{00000000-0005-0000-0000-0000BE800000}"/>
    <cellStyle name="Header2 5 2 2 4 8 3" xfId="25197" xr:uid="{00000000-0005-0000-0000-0000BF800000}"/>
    <cellStyle name="Header2 5 2 2 4 8 4" xfId="34287" xr:uid="{00000000-0005-0000-0000-0000C0800000}"/>
    <cellStyle name="Header2 5 2 2 4 9" xfId="18313" xr:uid="{00000000-0005-0000-0000-0000C1800000}"/>
    <cellStyle name="Header2 5 2 2 4 9 2" xfId="30130" xr:uid="{00000000-0005-0000-0000-0000C2800000}"/>
    <cellStyle name="Header2 5 2 2 4 9 2 2" xfId="40129" xr:uid="{00000000-0005-0000-0000-0000C3800000}"/>
    <cellStyle name="Header2 5 2 2 4 9 3" xfId="25788" xr:uid="{00000000-0005-0000-0000-0000C4800000}"/>
    <cellStyle name="Header2 5 2 2 4 9 4" xfId="34978" xr:uid="{00000000-0005-0000-0000-0000C5800000}"/>
    <cellStyle name="Header2 5 2 2 5" xfId="15801" xr:uid="{00000000-0005-0000-0000-0000C6800000}"/>
    <cellStyle name="Header2 5 2 2 5 2" xfId="18992" xr:uid="{00000000-0005-0000-0000-0000C7800000}"/>
    <cellStyle name="Header2 5 2 2 5 2 2" xfId="30809" xr:uid="{00000000-0005-0000-0000-0000C8800000}"/>
    <cellStyle name="Header2 5 2 2 5 2 2 2" xfId="40808" xr:uid="{00000000-0005-0000-0000-0000C9800000}"/>
    <cellStyle name="Header2 5 2 2 5 2 3" xfId="26467" xr:uid="{00000000-0005-0000-0000-0000CA800000}"/>
    <cellStyle name="Header2 5 2 2 5 2 4" xfId="35657" xr:uid="{00000000-0005-0000-0000-0000CB800000}"/>
    <cellStyle name="Header2 5 2 2 5 3" xfId="19598" xr:uid="{00000000-0005-0000-0000-0000CC800000}"/>
    <cellStyle name="Header2 5 2 2 5 3 2" xfId="31415" xr:uid="{00000000-0005-0000-0000-0000CD800000}"/>
    <cellStyle name="Header2 5 2 2 5 3 2 2" xfId="41414" xr:uid="{00000000-0005-0000-0000-0000CE800000}"/>
    <cellStyle name="Header2 5 2 2 5 3 3" xfId="27073" xr:uid="{00000000-0005-0000-0000-0000CF800000}"/>
    <cellStyle name="Header2 5 2 2 5 3 4" xfId="36263" xr:uid="{00000000-0005-0000-0000-0000D0800000}"/>
    <cellStyle name="Header2 5 2 2 5 4" xfId="18189" xr:uid="{00000000-0005-0000-0000-0000D1800000}"/>
    <cellStyle name="Header2 5 2 2 5 4 2" xfId="30006" xr:uid="{00000000-0005-0000-0000-0000D2800000}"/>
    <cellStyle name="Header2 5 2 2 5 4 2 2" xfId="40005" xr:uid="{00000000-0005-0000-0000-0000D3800000}"/>
    <cellStyle name="Header2 5 2 2 5 4 3" xfId="25764" xr:uid="{00000000-0005-0000-0000-0000D4800000}"/>
    <cellStyle name="Header2 5 2 2 5 4 4" xfId="34854" xr:uid="{00000000-0005-0000-0000-0000D5800000}"/>
    <cellStyle name="Header2 5 2 2 5 5" xfId="20407" xr:uid="{00000000-0005-0000-0000-0000D6800000}"/>
    <cellStyle name="Header2 5 2 2 5 5 2" xfId="32224" xr:uid="{00000000-0005-0000-0000-0000D7800000}"/>
    <cellStyle name="Header2 5 2 2 5 5 2 2" xfId="42223" xr:uid="{00000000-0005-0000-0000-0000D8800000}"/>
    <cellStyle name="Header2 5 2 2 5 5 3" xfId="37072" xr:uid="{00000000-0005-0000-0000-0000D9800000}"/>
    <cellStyle name="Header2 5 2 2 5 6" xfId="23679" xr:uid="{00000000-0005-0000-0000-0000DA800000}"/>
    <cellStyle name="Header2 5 2 2 5 6 2" xfId="21765" xr:uid="{00000000-0005-0000-0000-0000DB800000}"/>
    <cellStyle name="Header2 5 2 2 5 7" xfId="22929" xr:uid="{00000000-0005-0000-0000-0000DC800000}"/>
    <cellStyle name="Header2 5 2 2 5 7 2" xfId="21342" xr:uid="{00000000-0005-0000-0000-0000DD800000}"/>
    <cellStyle name="Header2 5 2 2 5 8" xfId="21725" xr:uid="{00000000-0005-0000-0000-0000DE800000}"/>
    <cellStyle name="Header2 5 2 2 6" xfId="16382" xr:uid="{00000000-0005-0000-0000-0000DF800000}"/>
    <cellStyle name="Header2 5 2 2 6 2" xfId="19295" xr:uid="{00000000-0005-0000-0000-0000E0800000}"/>
    <cellStyle name="Header2 5 2 2 6 2 2" xfId="31112" xr:uid="{00000000-0005-0000-0000-0000E1800000}"/>
    <cellStyle name="Header2 5 2 2 6 2 2 2" xfId="41111" xr:uid="{00000000-0005-0000-0000-0000E2800000}"/>
    <cellStyle name="Header2 5 2 2 6 2 3" xfId="26770" xr:uid="{00000000-0005-0000-0000-0000E3800000}"/>
    <cellStyle name="Header2 5 2 2 6 2 4" xfId="35960" xr:uid="{00000000-0005-0000-0000-0000E4800000}"/>
    <cellStyle name="Header2 5 2 2 6 3" xfId="19901" xr:uid="{00000000-0005-0000-0000-0000E5800000}"/>
    <cellStyle name="Header2 5 2 2 6 3 2" xfId="31718" xr:uid="{00000000-0005-0000-0000-0000E6800000}"/>
    <cellStyle name="Header2 5 2 2 6 3 2 2" xfId="41717" xr:uid="{00000000-0005-0000-0000-0000E7800000}"/>
    <cellStyle name="Header2 5 2 2 6 3 3" xfId="27376" xr:uid="{00000000-0005-0000-0000-0000E8800000}"/>
    <cellStyle name="Header2 5 2 2 6 3 4" xfId="36566" xr:uid="{00000000-0005-0000-0000-0000E9800000}"/>
    <cellStyle name="Header2 5 2 2 6 4" xfId="17667" xr:uid="{00000000-0005-0000-0000-0000EA800000}"/>
    <cellStyle name="Header2 5 2 2 6 4 2" xfId="29484" xr:uid="{00000000-0005-0000-0000-0000EB800000}"/>
    <cellStyle name="Header2 5 2 2 6 4 2 2" xfId="39483" xr:uid="{00000000-0005-0000-0000-0000EC800000}"/>
    <cellStyle name="Header2 5 2 2 6 4 3" xfId="25242" xr:uid="{00000000-0005-0000-0000-0000ED800000}"/>
    <cellStyle name="Header2 5 2 2 6 4 4" xfId="34332" xr:uid="{00000000-0005-0000-0000-0000EE800000}"/>
    <cellStyle name="Header2 5 2 2 6 5" xfId="20710" xr:uid="{00000000-0005-0000-0000-0000EF800000}"/>
    <cellStyle name="Header2 5 2 2 6 5 2" xfId="32527" xr:uid="{00000000-0005-0000-0000-0000F0800000}"/>
    <cellStyle name="Header2 5 2 2 6 5 2 2" xfId="42526" xr:uid="{00000000-0005-0000-0000-0000F1800000}"/>
    <cellStyle name="Header2 5 2 2 6 5 3" xfId="37375" xr:uid="{00000000-0005-0000-0000-0000F2800000}"/>
    <cellStyle name="Header2 5 2 2 6 6" xfId="28199" xr:uid="{00000000-0005-0000-0000-0000F3800000}"/>
    <cellStyle name="Header2 5 2 2 6 6 2" xfId="38198" xr:uid="{00000000-0005-0000-0000-0000F4800000}"/>
    <cellStyle name="Header2 5 2 2 6 7" xfId="21576" xr:uid="{00000000-0005-0000-0000-0000F5800000}"/>
    <cellStyle name="Header2 5 2 2 7" xfId="16079" xr:uid="{00000000-0005-0000-0000-0000F6800000}"/>
    <cellStyle name="Header2 5 2 2 7 2" xfId="27896" xr:uid="{00000000-0005-0000-0000-0000F7800000}"/>
    <cellStyle name="Header2 5 2 2 7 2 2" xfId="37895" xr:uid="{00000000-0005-0000-0000-0000F8800000}"/>
    <cellStyle name="Header2 5 2 2 7 3" xfId="23957" xr:uid="{00000000-0005-0000-0000-0000F9800000}"/>
    <cellStyle name="Header2 5 2 2 7 4" xfId="33047" xr:uid="{00000000-0005-0000-0000-0000FA800000}"/>
    <cellStyle name="Header2 5 2 2 8" xfId="16468" xr:uid="{00000000-0005-0000-0000-0000FB800000}"/>
    <cellStyle name="Header2 5 2 2 8 2" xfId="28285" xr:uid="{00000000-0005-0000-0000-0000FC800000}"/>
    <cellStyle name="Header2 5 2 2 8 2 2" xfId="38284" xr:uid="{00000000-0005-0000-0000-0000FD800000}"/>
    <cellStyle name="Header2 5 2 2 8 3" xfId="24043" xr:uid="{00000000-0005-0000-0000-0000FE800000}"/>
    <cellStyle name="Header2 5 2 2 8 4" xfId="33133" xr:uid="{00000000-0005-0000-0000-0000FF800000}"/>
    <cellStyle name="Header2 5 2 2 9" xfId="16771" xr:uid="{00000000-0005-0000-0000-000000810000}"/>
    <cellStyle name="Header2 5 2 2 9 2" xfId="28588" xr:uid="{00000000-0005-0000-0000-000001810000}"/>
    <cellStyle name="Header2 5 2 2 9 2 2" xfId="38587" xr:uid="{00000000-0005-0000-0000-000002810000}"/>
    <cellStyle name="Header2 5 2 2 9 3" xfId="24346" xr:uid="{00000000-0005-0000-0000-000003810000}"/>
    <cellStyle name="Header2 5 2 2 9 4" xfId="33436" xr:uid="{00000000-0005-0000-0000-000004810000}"/>
    <cellStyle name="Header2 5 2 3" xfId="7998" xr:uid="{00000000-0005-0000-0000-000005810000}"/>
    <cellStyle name="Header2 5 2 3 10" xfId="17320" xr:uid="{00000000-0005-0000-0000-000006810000}"/>
    <cellStyle name="Header2 5 2 3 10 2" xfId="29137" xr:uid="{00000000-0005-0000-0000-000007810000}"/>
    <cellStyle name="Header2 5 2 3 10 2 2" xfId="39136" xr:uid="{00000000-0005-0000-0000-000008810000}"/>
    <cellStyle name="Header2 5 2 3 10 3" xfId="24895" xr:uid="{00000000-0005-0000-0000-000009810000}"/>
    <cellStyle name="Header2 5 2 3 10 4" xfId="33985" xr:uid="{00000000-0005-0000-0000-00000A810000}"/>
    <cellStyle name="Header2 5 2 3 11" xfId="17623" xr:uid="{00000000-0005-0000-0000-00000B810000}"/>
    <cellStyle name="Header2 5 2 3 11 2" xfId="29440" xr:uid="{00000000-0005-0000-0000-00000C810000}"/>
    <cellStyle name="Header2 5 2 3 11 2 2" xfId="39439" xr:uid="{00000000-0005-0000-0000-00000D810000}"/>
    <cellStyle name="Header2 5 2 3 11 3" xfId="25198" xr:uid="{00000000-0005-0000-0000-00000E810000}"/>
    <cellStyle name="Header2 5 2 3 11 4" xfId="34288" xr:uid="{00000000-0005-0000-0000-00000F810000}"/>
    <cellStyle name="Header2 5 2 3 12" xfId="18312" xr:uid="{00000000-0005-0000-0000-000010810000}"/>
    <cellStyle name="Header2 5 2 3 12 2" xfId="30129" xr:uid="{00000000-0005-0000-0000-000011810000}"/>
    <cellStyle name="Header2 5 2 3 12 2 2" xfId="40128" xr:uid="{00000000-0005-0000-0000-000012810000}"/>
    <cellStyle name="Header2 5 2 3 12 3" xfId="25787" xr:uid="{00000000-0005-0000-0000-000013810000}"/>
    <cellStyle name="Header2 5 2 3 12 4" xfId="34977" xr:uid="{00000000-0005-0000-0000-000014810000}"/>
    <cellStyle name="Header2 5 2 3 13" xfId="18615" xr:uid="{00000000-0005-0000-0000-000015810000}"/>
    <cellStyle name="Header2 5 2 3 13 2" xfId="30432" xr:uid="{00000000-0005-0000-0000-000016810000}"/>
    <cellStyle name="Header2 5 2 3 13 2 2" xfId="40431" xr:uid="{00000000-0005-0000-0000-000017810000}"/>
    <cellStyle name="Header2 5 2 3 13 3" xfId="26090" xr:uid="{00000000-0005-0000-0000-000018810000}"/>
    <cellStyle name="Header2 5 2 3 13 4" xfId="35280" xr:uid="{00000000-0005-0000-0000-000019810000}"/>
    <cellStyle name="Header2 5 2 3 14" xfId="20163" xr:uid="{00000000-0005-0000-0000-00001A810000}"/>
    <cellStyle name="Header2 5 2 3 14 2" xfId="31980" xr:uid="{00000000-0005-0000-0000-00001B810000}"/>
    <cellStyle name="Header2 5 2 3 14 2 2" xfId="41979" xr:uid="{00000000-0005-0000-0000-00001C810000}"/>
    <cellStyle name="Header2 5 2 3 14 3" xfId="36828" xr:uid="{00000000-0005-0000-0000-00001D810000}"/>
    <cellStyle name="Header2 5 2 3 15" xfId="23104" xr:uid="{00000000-0005-0000-0000-00001E810000}"/>
    <cellStyle name="Header2 5 2 3 15 2" xfId="21276" xr:uid="{00000000-0005-0000-0000-00001F810000}"/>
    <cellStyle name="Header2 5 2 3 16" xfId="22498" xr:uid="{00000000-0005-0000-0000-000020810000}"/>
    <cellStyle name="Header2 5 2 3 2" xfId="7999" xr:uid="{00000000-0005-0000-0000-000021810000}"/>
    <cellStyle name="Header2 5 2 3 2 10" xfId="18614" xr:uid="{00000000-0005-0000-0000-000022810000}"/>
    <cellStyle name="Header2 5 2 3 2 10 2" xfId="30431" xr:uid="{00000000-0005-0000-0000-000023810000}"/>
    <cellStyle name="Header2 5 2 3 2 10 2 2" xfId="40430" xr:uid="{00000000-0005-0000-0000-000024810000}"/>
    <cellStyle name="Header2 5 2 3 2 10 3" xfId="26089" xr:uid="{00000000-0005-0000-0000-000025810000}"/>
    <cellStyle name="Header2 5 2 3 2 10 4" xfId="35279" xr:uid="{00000000-0005-0000-0000-000026810000}"/>
    <cellStyle name="Header2 5 2 3 2 11" xfId="20264" xr:uid="{00000000-0005-0000-0000-000027810000}"/>
    <cellStyle name="Header2 5 2 3 2 11 2" xfId="32081" xr:uid="{00000000-0005-0000-0000-000028810000}"/>
    <cellStyle name="Header2 5 2 3 2 11 2 2" xfId="42080" xr:uid="{00000000-0005-0000-0000-000029810000}"/>
    <cellStyle name="Header2 5 2 3 2 11 3" xfId="36929" xr:uid="{00000000-0005-0000-0000-00002A810000}"/>
    <cellStyle name="Header2 5 2 3 2 12" xfId="23103" xr:uid="{00000000-0005-0000-0000-00002B810000}"/>
    <cellStyle name="Header2 5 2 3 2 12 2" xfId="21277" xr:uid="{00000000-0005-0000-0000-00002C810000}"/>
    <cellStyle name="Header2 5 2 3 2 13" xfId="22497" xr:uid="{00000000-0005-0000-0000-00002D810000}"/>
    <cellStyle name="Header2 5 2 3 2 2" xfId="15806" xr:uid="{00000000-0005-0000-0000-00002E810000}"/>
    <cellStyle name="Header2 5 2 3 2 2 2" xfId="18987" xr:uid="{00000000-0005-0000-0000-00002F810000}"/>
    <cellStyle name="Header2 5 2 3 2 2 2 2" xfId="30804" xr:uid="{00000000-0005-0000-0000-000030810000}"/>
    <cellStyle name="Header2 5 2 3 2 2 2 2 2" xfId="40803" xr:uid="{00000000-0005-0000-0000-000031810000}"/>
    <cellStyle name="Header2 5 2 3 2 2 2 3" xfId="26462" xr:uid="{00000000-0005-0000-0000-000032810000}"/>
    <cellStyle name="Header2 5 2 3 2 2 2 4" xfId="35652" xr:uid="{00000000-0005-0000-0000-000033810000}"/>
    <cellStyle name="Header2 5 2 3 2 2 3" xfId="19593" xr:uid="{00000000-0005-0000-0000-000034810000}"/>
    <cellStyle name="Header2 5 2 3 2 2 3 2" xfId="31410" xr:uid="{00000000-0005-0000-0000-000035810000}"/>
    <cellStyle name="Header2 5 2 3 2 2 3 2 2" xfId="41409" xr:uid="{00000000-0005-0000-0000-000036810000}"/>
    <cellStyle name="Header2 5 2 3 2 2 3 3" xfId="27068" xr:uid="{00000000-0005-0000-0000-000037810000}"/>
    <cellStyle name="Header2 5 2 3 2 2 3 4" xfId="36258" xr:uid="{00000000-0005-0000-0000-000038810000}"/>
    <cellStyle name="Header2 5 2 3 2 2 4" xfId="17729" xr:uid="{00000000-0005-0000-0000-000039810000}"/>
    <cellStyle name="Header2 5 2 3 2 2 4 2" xfId="29546" xr:uid="{00000000-0005-0000-0000-00003A810000}"/>
    <cellStyle name="Header2 5 2 3 2 2 4 2 2" xfId="39545" xr:uid="{00000000-0005-0000-0000-00003B810000}"/>
    <cellStyle name="Header2 5 2 3 2 2 4 3" xfId="25304" xr:uid="{00000000-0005-0000-0000-00003C810000}"/>
    <cellStyle name="Header2 5 2 3 2 2 4 4" xfId="34394" xr:uid="{00000000-0005-0000-0000-00003D810000}"/>
    <cellStyle name="Header2 5 2 3 2 2 5" xfId="20402" xr:uid="{00000000-0005-0000-0000-00003E810000}"/>
    <cellStyle name="Header2 5 2 3 2 2 5 2" xfId="32219" xr:uid="{00000000-0005-0000-0000-00003F810000}"/>
    <cellStyle name="Header2 5 2 3 2 2 5 2 2" xfId="42218" xr:uid="{00000000-0005-0000-0000-000040810000}"/>
    <cellStyle name="Header2 5 2 3 2 2 5 3" xfId="37067" xr:uid="{00000000-0005-0000-0000-000041810000}"/>
    <cellStyle name="Header2 5 2 3 2 2 6" xfId="23684" xr:uid="{00000000-0005-0000-0000-000042810000}"/>
    <cellStyle name="Header2 5 2 3 2 2 6 2" xfId="20972" xr:uid="{00000000-0005-0000-0000-000043810000}"/>
    <cellStyle name="Header2 5 2 3 2 2 7" xfId="22792" xr:uid="{00000000-0005-0000-0000-000044810000}"/>
    <cellStyle name="Header2 5 2 3 2 2 7 2" xfId="21423" xr:uid="{00000000-0005-0000-0000-000045810000}"/>
    <cellStyle name="Header2 5 2 3 2 2 8" xfId="21729" xr:uid="{00000000-0005-0000-0000-000046810000}"/>
    <cellStyle name="Header2 5 2 3 2 3" xfId="16387" xr:uid="{00000000-0005-0000-0000-000047810000}"/>
    <cellStyle name="Header2 5 2 3 2 3 2" xfId="19290" xr:uid="{00000000-0005-0000-0000-000048810000}"/>
    <cellStyle name="Header2 5 2 3 2 3 2 2" xfId="31107" xr:uid="{00000000-0005-0000-0000-000049810000}"/>
    <cellStyle name="Header2 5 2 3 2 3 2 2 2" xfId="41106" xr:uid="{00000000-0005-0000-0000-00004A810000}"/>
    <cellStyle name="Header2 5 2 3 2 3 2 3" xfId="26765" xr:uid="{00000000-0005-0000-0000-00004B810000}"/>
    <cellStyle name="Header2 5 2 3 2 3 2 4" xfId="35955" xr:uid="{00000000-0005-0000-0000-00004C810000}"/>
    <cellStyle name="Header2 5 2 3 2 3 3" xfId="19896" xr:uid="{00000000-0005-0000-0000-00004D810000}"/>
    <cellStyle name="Header2 5 2 3 2 3 3 2" xfId="31713" xr:uid="{00000000-0005-0000-0000-00004E810000}"/>
    <cellStyle name="Header2 5 2 3 2 3 3 2 2" xfId="41712" xr:uid="{00000000-0005-0000-0000-00004F810000}"/>
    <cellStyle name="Header2 5 2 3 2 3 3 3" xfId="27371" xr:uid="{00000000-0005-0000-0000-000050810000}"/>
    <cellStyle name="Header2 5 2 3 2 3 3 4" xfId="36561" xr:uid="{00000000-0005-0000-0000-000051810000}"/>
    <cellStyle name="Header2 5 2 3 2 3 4" xfId="18884" xr:uid="{00000000-0005-0000-0000-000052810000}"/>
    <cellStyle name="Header2 5 2 3 2 3 4 2" xfId="30701" xr:uid="{00000000-0005-0000-0000-000053810000}"/>
    <cellStyle name="Header2 5 2 3 2 3 4 2 2" xfId="40700" xr:uid="{00000000-0005-0000-0000-000054810000}"/>
    <cellStyle name="Header2 5 2 3 2 3 4 3" xfId="26359" xr:uid="{00000000-0005-0000-0000-000055810000}"/>
    <cellStyle name="Header2 5 2 3 2 3 4 4" xfId="35549" xr:uid="{00000000-0005-0000-0000-000056810000}"/>
    <cellStyle name="Header2 5 2 3 2 3 5" xfId="20705" xr:uid="{00000000-0005-0000-0000-000057810000}"/>
    <cellStyle name="Header2 5 2 3 2 3 5 2" xfId="32522" xr:uid="{00000000-0005-0000-0000-000058810000}"/>
    <cellStyle name="Header2 5 2 3 2 3 5 2 2" xfId="42521" xr:uid="{00000000-0005-0000-0000-000059810000}"/>
    <cellStyle name="Header2 5 2 3 2 3 5 3" xfId="37370" xr:uid="{00000000-0005-0000-0000-00005A810000}"/>
    <cellStyle name="Header2 5 2 3 2 3 6" xfId="28204" xr:uid="{00000000-0005-0000-0000-00005B810000}"/>
    <cellStyle name="Header2 5 2 3 2 3 6 2" xfId="38203" xr:uid="{00000000-0005-0000-0000-00005C810000}"/>
    <cellStyle name="Header2 5 2 3 2 3 7" xfId="21579" xr:uid="{00000000-0005-0000-0000-00005D810000}"/>
    <cellStyle name="Header2 5 2 3 2 4" xfId="16084" xr:uid="{00000000-0005-0000-0000-00005E810000}"/>
    <cellStyle name="Header2 5 2 3 2 4 2" xfId="27901" xr:uid="{00000000-0005-0000-0000-00005F810000}"/>
    <cellStyle name="Header2 5 2 3 2 4 2 2" xfId="37900" xr:uid="{00000000-0005-0000-0000-000060810000}"/>
    <cellStyle name="Header2 5 2 3 2 4 3" xfId="23962" xr:uid="{00000000-0005-0000-0000-000061810000}"/>
    <cellStyle name="Header2 5 2 3 2 4 4" xfId="33052" xr:uid="{00000000-0005-0000-0000-000062810000}"/>
    <cellStyle name="Header2 5 2 3 2 5" xfId="16463" xr:uid="{00000000-0005-0000-0000-000063810000}"/>
    <cellStyle name="Header2 5 2 3 2 5 2" xfId="28280" xr:uid="{00000000-0005-0000-0000-000064810000}"/>
    <cellStyle name="Header2 5 2 3 2 5 2 2" xfId="38279" xr:uid="{00000000-0005-0000-0000-000065810000}"/>
    <cellStyle name="Header2 5 2 3 2 5 3" xfId="24038" xr:uid="{00000000-0005-0000-0000-000066810000}"/>
    <cellStyle name="Header2 5 2 3 2 5 4" xfId="33128" xr:uid="{00000000-0005-0000-0000-000067810000}"/>
    <cellStyle name="Header2 5 2 3 2 6" xfId="16766" xr:uid="{00000000-0005-0000-0000-000068810000}"/>
    <cellStyle name="Header2 5 2 3 2 6 2" xfId="28583" xr:uid="{00000000-0005-0000-0000-000069810000}"/>
    <cellStyle name="Header2 5 2 3 2 6 2 2" xfId="38582" xr:uid="{00000000-0005-0000-0000-00006A810000}"/>
    <cellStyle name="Header2 5 2 3 2 6 3" xfId="24341" xr:uid="{00000000-0005-0000-0000-00006B810000}"/>
    <cellStyle name="Header2 5 2 3 2 6 4" xfId="33431" xr:uid="{00000000-0005-0000-0000-00006C810000}"/>
    <cellStyle name="Header2 5 2 3 2 7" xfId="17321" xr:uid="{00000000-0005-0000-0000-00006D810000}"/>
    <cellStyle name="Header2 5 2 3 2 7 2" xfId="29138" xr:uid="{00000000-0005-0000-0000-00006E810000}"/>
    <cellStyle name="Header2 5 2 3 2 7 2 2" xfId="39137" xr:uid="{00000000-0005-0000-0000-00006F810000}"/>
    <cellStyle name="Header2 5 2 3 2 7 3" xfId="24896" xr:uid="{00000000-0005-0000-0000-000070810000}"/>
    <cellStyle name="Header2 5 2 3 2 7 4" xfId="33986" xr:uid="{00000000-0005-0000-0000-000071810000}"/>
    <cellStyle name="Header2 5 2 3 2 8" xfId="17624" xr:uid="{00000000-0005-0000-0000-000072810000}"/>
    <cellStyle name="Header2 5 2 3 2 8 2" xfId="29441" xr:uid="{00000000-0005-0000-0000-000073810000}"/>
    <cellStyle name="Header2 5 2 3 2 8 2 2" xfId="39440" xr:uid="{00000000-0005-0000-0000-000074810000}"/>
    <cellStyle name="Header2 5 2 3 2 8 3" xfId="25199" xr:uid="{00000000-0005-0000-0000-000075810000}"/>
    <cellStyle name="Header2 5 2 3 2 8 4" xfId="34289" xr:uid="{00000000-0005-0000-0000-000076810000}"/>
    <cellStyle name="Header2 5 2 3 2 9" xfId="18311" xr:uid="{00000000-0005-0000-0000-000077810000}"/>
    <cellStyle name="Header2 5 2 3 2 9 2" xfId="30128" xr:uid="{00000000-0005-0000-0000-000078810000}"/>
    <cellStyle name="Header2 5 2 3 2 9 2 2" xfId="40127" xr:uid="{00000000-0005-0000-0000-000079810000}"/>
    <cellStyle name="Header2 5 2 3 2 9 3" xfId="25786" xr:uid="{00000000-0005-0000-0000-00007A810000}"/>
    <cellStyle name="Header2 5 2 3 2 9 4" xfId="34976" xr:uid="{00000000-0005-0000-0000-00007B810000}"/>
    <cellStyle name="Header2 5 2 3 3" xfId="8000" xr:uid="{00000000-0005-0000-0000-00007C810000}"/>
    <cellStyle name="Header2 5 2 3 3 10" xfId="18613" xr:uid="{00000000-0005-0000-0000-00007D810000}"/>
    <cellStyle name="Header2 5 2 3 3 10 2" xfId="30430" xr:uid="{00000000-0005-0000-0000-00007E810000}"/>
    <cellStyle name="Header2 5 2 3 3 10 2 2" xfId="40429" xr:uid="{00000000-0005-0000-0000-00007F810000}"/>
    <cellStyle name="Header2 5 2 3 3 10 3" xfId="26088" xr:uid="{00000000-0005-0000-0000-000080810000}"/>
    <cellStyle name="Header2 5 2 3 3 10 4" xfId="35278" xr:uid="{00000000-0005-0000-0000-000081810000}"/>
    <cellStyle name="Header2 5 2 3 3 11" xfId="18297" xr:uid="{00000000-0005-0000-0000-000082810000}"/>
    <cellStyle name="Header2 5 2 3 3 11 2" xfId="30114" xr:uid="{00000000-0005-0000-0000-000083810000}"/>
    <cellStyle name="Header2 5 2 3 3 11 2 2" xfId="40113" xr:uid="{00000000-0005-0000-0000-000084810000}"/>
    <cellStyle name="Header2 5 2 3 3 11 3" xfId="34962" xr:uid="{00000000-0005-0000-0000-000085810000}"/>
    <cellStyle name="Header2 5 2 3 3 12" xfId="23102" xr:uid="{00000000-0005-0000-0000-000086810000}"/>
    <cellStyle name="Header2 5 2 3 3 12 2" xfId="21278" xr:uid="{00000000-0005-0000-0000-000087810000}"/>
    <cellStyle name="Header2 5 2 3 3 13" xfId="22496" xr:uid="{00000000-0005-0000-0000-000088810000}"/>
    <cellStyle name="Header2 5 2 3 3 2" xfId="15807" xr:uid="{00000000-0005-0000-0000-000089810000}"/>
    <cellStyle name="Header2 5 2 3 3 2 2" xfId="18986" xr:uid="{00000000-0005-0000-0000-00008A810000}"/>
    <cellStyle name="Header2 5 2 3 3 2 2 2" xfId="30803" xr:uid="{00000000-0005-0000-0000-00008B810000}"/>
    <cellStyle name="Header2 5 2 3 3 2 2 2 2" xfId="40802" xr:uid="{00000000-0005-0000-0000-00008C810000}"/>
    <cellStyle name="Header2 5 2 3 3 2 2 3" xfId="26461" xr:uid="{00000000-0005-0000-0000-00008D810000}"/>
    <cellStyle name="Header2 5 2 3 3 2 2 4" xfId="35651" xr:uid="{00000000-0005-0000-0000-00008E810000}"/>
    <cellStyle name="Header2 5 2 3 3 2 3" xfId="19592" xr:uid="{00000000-0005-0000-0000-00008F810000}"/>
    <cellStyle name="Header2 5 2 3 3 2 3 2" xfId="31409" xr:uid="{00000000-0005-0000-0000-000090810000}"/>
    <cellStyle name="Header2 5 2 3 3 2 3 2 2" xfId="41408" xr:uid="{00000000-0005-0000-0000-000091810000}"/>
    <cellStyle name="Header2 5 2 3 3 2 3 3" xfId="27067" xr:uid="{00000000-0005-0000-0000-000092810000}"/>
    <cellStyle name="Header2 5 2 3 3 2 3 4" xfId="36257" xr:uid="{00000000-0005-0000-0000-000093810000}"/>
    <cellStyle name="Header2 5 2 3 3 2 4" xfId="18192" xr:uid="{00000000-0005-0000-0000-000094810000}"/>
    <cellStyle name="Header2 5 2 3 3 2 4 2" xfId="30009" xr:uid="{00000000-0005-0000-0000-000095810000}"/>
    <cellStyle name="Header2 5 2 3 3 2 4 2 2" xfId="40008" xr:uid="{00000000-0005-0000-0000-000096810000}"/>
    <cellStyle name="Header2 5 2 3 3 2 4 3" xfId="25767" xr:uid="{00000000-0005-0000-0000-000097810000}"/>
    <cellStyle name="Header2 5 2 3 3 2 4 4" xfId="34857" xr:uid="{00000000-0005-0000-0000-000098810000}"/>
    <cellStyle name="Header2 5 2 3 3 2 5" xfId="20401" xr:uid="{00000000-0005-0000-0000-000099810000}"/>
    <cellStyle name="Header2 5 2 3 3 2 5 2" xfId="32218" xr:uid="{00000000-0005-0000-0000-00009A810000}"/>
    <cellStyle name="Header2 5 2 3 3 2 5 2 2" xfId="42217" xr:uid="{00000000-0005-0000-0000-00009B810000}"/>
    <cellStyle name="Header2 5 2 3 3 2 5 3" xfId="37066" xr:uid="{00000000-0005-0000-0000-00009C810000}"/>
    <cellStyle name="Header2 5 2 3 3 2 6" xfId="23685" xr:uid="{00000000-0005-0000-0000-00009D810000}"/>
    <cellStyle name="Header2 5 2 3 3 2 6 2" xfId="21763" xr:uid="{00000000-0005-0000-0000-00009E810000}"/>
    <cellStyle name="Header2 5 2 3 3 2 7" xfId="22927" xr:uid="{00000000-0005-0000-0000-00009F810000}"/>
    <cellStyle name="Header2 5 2 3 3 2 7 2" xfId="21343" xr:uid="{00000000-0005-0000-0000-0000A0810000}"/>
    <cellStyle name="Header2 5 2 3 3 2 8" xfId="22471" xr:uid="{00000000-0005-0000-0000-0000A1810000}"/>
    <cellStyle name="Header2 5 2 3 3 3" xfId="16388" xr:uid="{00000000-0005-0000-0000-0000A2810000}"/>
    <cellStyle name="Header2 5 2 3 3 3 2" xfId="19289" xr:uid="{00000000-0005-0000-0000-0000A3810000}"/>
    <cellStyle name="Header2 5 2 3 3 3 2 2" xfId="31106" xr:uid="{00000000-0005-0000-0000-0000A4810000}"/>
    <cellStyle name="Header2 5 2 3 3 3 2 2 2" xfId="41105" xr:uid="{00000000-0005-0000-0000-0000A5810000}"/>
    <cellStyle name="Header2 5 2 3 3 3 2 3" xfId="26764" xr:uid="{00000000-0005-0000-0000-0000A6810000}"/>
    <cellStyle name="Header2 5 2 3 3 3 2 4" xfId="35954" xr:uid="{00000000-0005-0000-0000-0000A7810000}"/>
    <cellStyle name="Header2 5 2 3 3 3 3" xfId="19895" xr:uid="{00000000-0005-0000-0000-0000A8810000}"/>
    <cellStyle name="Header2 5 2 3 3 3 3 2" xfId="31712" xr:uid="{00000000-0005-0000-0000-0000A9810000}"/>
    <cellStyle name="Header2 5 2 3 3 3 3 2 2" xfId="41711" xr:uid="{00000000-0005-0000-0000-0000AA810000}"/>
    <cellStyle name="Header2 5 2 3 3 3 3 3" xfId="27370" xr:uid="{00000000-0005-0000-0000-0000AB810000}"/>
    <cellStyle name="Header2 5 2 3 3 3 3 4" xfId="36560" xr:uid="{00000000-0005-0000-0000-0000AC810000}"/>
    <cellStyle name="Header2 5 2 3 3 3 4" xfId="17924" xr:uid="{00000000-0005-0000-0000-0000AD810000}"/>
    <cellStyle name="Header2 5 2 3 3 3 4 2" xfId="29741" xr:uid="{00000000-0005-0000-0000-0000AE810000}"/>
    <cellStyle name="Header2 5 2 3 3 3 4 2 2" xfId="39740" xr:uid="{00000000-0005-0000-0000-0000AF810000}"/>
    <cellStyle name="Header2 5 2 3 3 3 4 3" xfId="25499" xr:uid="{00000000-0005-0000-0000-0000B0810000}"/>
    <cellStyle name="Header2 5 2 3 3 3 4 4" xfId="34589" xr:uid="{00000000-0005-0000-0000-0000B1810000}"/>
    <cellStyle name="Header2 5 2 3 3 3 5" xfId="20704" xr:uid="{00000000-0005-0000-0000-0000B2810000}"/>
    <cellStyle name="Header2 5 2 3 3 3 5 2" xfId="32521" xr:uid="{00000000-0005-0000-0000-0000B3810000}"/>
    <cellStyle name="Header2 5 2 3 3 3 5 2 2" xfId="42520" xr:uid="{00000000-0005-0000-0000-0000B4810000}"/>
    <cellStyle name="Header2 5 2 3 3 3 5 3" xfId="37369" xr:uid="{00000000-0005-0000-0000-0000B5810000}"/>
    <cellStyle name="Header2 5 2 3 3 3 6" xfId="28205" xr:uid="{00000000-0005-0000-0000-0000B6810000}"/>
    <cellStyle name="Header2 5 2 3 3 3 6 2" xfId="38204" xr:uid="{00000000-0005-0000-0000-0000B7810000}"/>
    <cellStyle name="Header2 5 2 3 3 3 7" xfId="21580" xr:uid="{00000000-0005-0000-0000-0000B8810000}"/>
    <cellStyle name="Header2 5 2 3 3 4" xfId="16085" xr:uid="{00000000-0005-0000-0000-0000B9810000}"/>
    <cellStyle name="Header2 5 2 3 3 4 2" xfId="27902" xr:uid="{00000000-0005-0000-0000-0000BA810000}"/>
    <cellStyle name="Header2 5 2 3 3 4 2 2" xfId="37901" xr:uid="{00000000-0005-0000-0000-0000BB810000}"/>
    <cellStyle name="Header2 5 2 3 3 4 3" xfId="23963" xr:uid="{00000000-0005-0000-0000-0000BC810000}"/>
    <cellStyle name="Header2 5 2 3 3 4 4" xfId="33053" xr:uid="{00000000-0005-0000-0000-0000BD810000}"/>
    <cellStyle name="Header2 5 2 3 3 5" xfId="16462" xr:uid="{00000000-0005-0000-0000-0000BE810000}"/>
    <cellStyle name="Header2 5 2 3 3 5 2" xfId="28279" xr:uid="{00000000-0005-0000-0000-0000BF810000}"/>
    <cellStyle name="Header2 5 2 3 3 5 2 2" xfId="38278" xr:uid="{00000000-0005-0000-0000-0000C0810000}"/>
    <cellStyle name="Header2 5 2 3 3 5 3" xfId="24037" xr:uid="{00000000-0005-0000-0000-0000C1810000}"/>
    <cellStyle name="Header2 5 2 3 3 5 4" xfId="33127" xr:uid="{00000000-0005-0000-0000-0000C2810000}"/>
    <cellStyle name="Header2 5 2 3 3 6" xfId="16765" xr:uid="{00000000-0005-0000-0000-0000C3810000}"/>
    <cellStyle name="Header2 5 2 3 3 6 2" xfId="28582" xr:uid="{00000000-0005-0000-0000-0000C4810000}"/>
    <cellStyle name="Header2 5 2 3 3 6 2 2" xfId="38581" xr:uid="{00000000-0005-0000-0000-0000C5810000}"/>
    <cellStyle name="Header2 5 2 3 3 6 3" xfId="24340" xr:uid="{00000000-0005-0000-0000-0000C6810000}"/>
    <cellStyle name="Header2 5 2 3 3 6 4" xfId="33430" xr:uid="{00000000-0005-0000-0000-0000C7810000}"/>
    <cellStyle name="Header2 5 2 3 3 7" xfId="17322" xr:uid="{00000000-0005-0000-0000-0000C8810000}"/>
    <cellStyle name="Header2 5 2 3 3 7 2" xfId="29139" xr:uid="{00000000-0005-0000-0000-0000C9810000}"/>
    <cellStyle name="Header2 5 2 3 3 7 2 2" xfId="39138" xr:uid="{00000000-0005-0000-0000-0000CA810000}"/>
    <cellStyle name="Header2 5 2 3 3 7 3" xfId="24897" xr:uid="{00000000-0005-0000-0000-0000CB810000}"/>
    <cellStyle name="Header2 5 2 3 3 7 4" xfId="33987" xr:uid="{00000000-0005-0000-0000-0000CC810000}"/>
    <cellStyle name="Header2 5 2 3 3 8" xfId="17625" xr:uid="{00000000-0005-0000-0000-0000CD810000}"/>
    <cellStyle name="Header2 5 2 3 3 8 2" xfId="29442" xr:uid="{00000000-0005-0000-0000-0000CE810000}"/>
    <cellStyle name="Header2 5 2 3 3 8 2 2" xfId="39441" xr:uid="{00000000-0005-0000-0000-0000CF810000}"/>
    <cellStyle name="Header2 5 2 3 3 8 3" xfId="25200" xr:uid="{00000000-0005-0000-0000-0000D0810000}"/>
    <cellStyle name="Header2 5 2 3 3 8 4" xfId="34290" xr:uid="{00000000-0005-0000-0000-0000D1810000}"/>
    <cellStyle name="Header2 5 2 3 3 9" xfId="18310" xr:uid="{00000000-0005-0000-0000-0000D2810000}"/>
    <cellStyle name="Header2 5 2 3 3 9 2" xfId="30127" xr:uid="{00000000-0005-0000-0000-0000D3810000}"/>
    <cellStyle name="Header2 5 2 3 3 9 2 2" xfId="40126" xr:uid="{00000000-0005-0000-0000-0000D4810000}"/>
    <cellStyle name="Header2 5 2 3 3 9 3" xfId="25785" xr:uid="{00000000-0005-0000-0000-0000D5810000}"/>
    <cellStyle name="Header2 5 2 3 3 9 4" xfId="34975" xr:uid="{00000000-0005-0000-0000-0000D6810000}"/>
    <cellStyle name="Header2 5 2 3 4" xfId="8001" xr:uid="{00000000-0005-0000-0000-0000D7810000}"/>
    <cellStyle name="Header2 5 2 3 4 10" xfId="18612" xr:uid="{00000000-0005-0000-0000-0000D8810000}"/>
    <cellStyle name="Header2 5 2 3 4 10 2" xfId="30429" xr:uid="{00000000-0005-0000-0000-0000D9810000}"/>
    <cellStyle name="Header2 5 2 3 4 10 2 2" xfId="40428" xr:uid="{00000000-0005-0000-0000-0000DA810000}"/>
    <cellStyle name="Header2 5 2 3 4 10 3" xfId="26087" xr:uid="{00000000-0005-0000-0000-0000DB810000}"/>
    <cellStyle name="Header2 5 2 3 4 10 4" xfId="35277" xr:uid="{00000000-0005-0000-0000-0000DC810000}"/>
    <cellStyle name="Header2 5 2 3 4 11" xfId="20162" xr:uid="{00000000-0005-0000-0000-0000DD810000}"/>
    <cellStyle name="Header2 5 2 3 4 11 2" xfId="31979" xr:uid="{00000000-0005-0000-0000-0000DE810000}"/>
    <cellStyle name="Header2 5 2 3 4 11 2 2" xfId="41978" xr:uid="{00000000-0005-0000-0000-0000DF810000}"/>
    <cellStyle name="Header2 5 2 3 4 11 3" xfId="36827" xr:uid="{00000000-0005-0000-0000-0000E0810000}"/>
    <cellStyle name="Header2 5 2 3 4 12" xfId="23101" xr:uid="{00000000-0005-0000-0000-0000E1810000}"/>
    <cellStyle name="Header2 5 2 3 4 12 2" xfId="22041" xr:uid="{00000000-0005-0000-0000-0000E2810000}"/>
    <cellStyle name="Header2 5 2 3 4 13" xfId="22495" xr:uid="{00000000-0005-0000-0000-0000E3810000}"/>
    <cellStyle name="Header2 5 2 3 4 2" xfId="15808" xr:uid="{00000000-0005-0000-0000-0000E4810000}"/>
    <cellStyle name="Header2 5 2 3 4 2 2" xfId="18985" xr:uid="{00000000-0005-0000-0000-0000E5810000}"/>
    <cellStyle name="Header2 5 2 3 4 2 2 2" xfId="30802" xr:uid="{00000000-0005-0000-0000-0000E6810000}"/>
    <cellStyle name="Header2 5 2 3 4 2 2 2 2" xfId="40801" xr:uid="{00000000-0005-0000-0000-0000E7810000}"/>
    <cellStyle name="Header2 5 2 3 4 2 2 3" xfId="26460" xr:uid="{00000000-0005-0000-0000-0000E8810000}"/>
    <cellStyle name="Header2 5 2 3 4 2 2 4" xfId="35650" xr:uid="{00000000-0005-0000-0000-0000E9810000}"/>
    <cellStyle name="Header2 5 2 3 4 2 3" xfId="19591" xr:uid="{00000000-0005-0000-0000-0000EA810000}"/>
    <cellStyle name="Header2 5 2 3 4 2 3 2" xfId="31408" xr:uid="{00000000-0005-0000-0000-0000EB810000}"/>
    <cellStyle name="Header2 5 2 3 4 2 3 2 2" xfId="41407" xr:uid="{00000000-0005-0000-0000-0000EC810000}"/>
    <cellStyle name="Header2 5 2 3 4 2 3 3" xfId="27066" xr:uid="{00000000-0005-0000-0000-0000ED810000}"/>
    <cellStyle name="Header2 5 2 3 4 2 3 4" xfId="36256" xr:uid="{00000000-0005-0000-0000-0000EE810000}"/>
    <cellStyle name="Header2 5 2 3 4 2 4" xfId="17730" xr:uid="{00000000-0005-0000-0000-0000EF810000}"/>
    <cellStyle name="Header2 5 2 3 4 2 4 2" xfId="29547" xr:uid="{00000000-0005-0000-0000-0000F0810000}"/>
    <cellStyle name="Header2 5 2 3 4 2 4 2 2" xfId="39546" xr:uid="{00000000-0005-0000-0000-0000F1810000}"/>
    <cellStyle name="Header2 5 2 3 4 2 4 3" xfId="25305" xr:uid="{00000000-0005-0000-0000-0000F2810000}"/>
    <cellStyle name="Header2 5 2 3 4 2 4 4" xfId="34395" xr:uid="{00000000-0005-0000-0000-0000F3810000}"/>
    <cellStyle name="Header2 5 2 3 4 2 5" xfId="20400" xr:uid="{00000000-0005-0000-0000-0000F4810000}"/>
    <cellStyle name="Header2 5 2 3 4 2 5 2" xfId="32217" xr:uid="{00000000-0005-0000-0000-0000F5810000}"/>
    <cellStyle name="Header2 5 2 3 4 2 5 2 2" xfId="42216" xr:uid="{00000000-0005-0000-0000-0000F6810000}"/>
    <cellStyle name="Header2 5 2 3 4 2 5 3" xfId="37065" xr:uid="{00000000-0005-0000-0000-0000F7810000}"/>
    <cellStyle name="Header2 5 2 3 4 2 6" xfId="23686" xr:uid="{00000000-0005-0000-0000-0000F8810000}"/>
    <cellStyle name="Header2 5 2 3 4 2 6 2" xfId="20973" xr:uid="{00000000-0005-0000-0000-0000F9810000}"/>
    <cellStyle name="Header2 5 2 3 4 2 7" xfId="22791" xr:uid="{00000000-0005-0000-0000-0000FA810000}"/>
    <cellStyle name="Header2 5 2 3 4 2 7 2" xfId="21424" xr:uid="{00000000-0005-0000-0000-0000FB810000}"/>
    <cellStyle name="Header2 5 2 3 4 2 8" xfId="21730" xr:uid="{00000000-0005-0000-0000-0000FC810000}"/>
    <cellStyle name="Header2 5 2 3 4 3" xfId="16389" xr:uid="{00000000-0005-0000-0000-0000FD810000}"/>
    <cellStyle name="Header2 5 2 3 4 3 2" xfId="19288" xr:uid="{00000000-0005-0000-0000-0000FE810000}"/>
    <cellStyle name="Header2 5 2 3 4 3 2 2" xfId="31105" xr:uid="{00000000-0005-0000-0000-0000FF810000}"/>
    <cellStyle name="Header2 5 2 3 4 3 2 2 2" xfId="41104" xr:uid="{00000000-0005-0000-0000-000000820000}"/>
    <cellStyle name="Header2 5 2 3 4 3 2 3" xfId="26763" xr:uid="{00000000-0005-0000-0000-000001820000}"/>
    <cellStyle name="Header2 5 2 3 4 3 2 4" xfId="35953" xr:uid="{00000000-0005-0000-0000-000002820000}"/>
    <cellStyle name="Header2 5 2 3 4 3 3" xfId="19894" xr:uid="{00000000-0005-0000-0000-000003820000}"/>
    <cellStyle name="Header2 5 2 3 4 3 3 2" xfId="31711" xr:uid="{00000000-0005-0000-0000-000004820000}"/>
    <cellStyle name="Header2 5 2 3 4 3 3 2 2" xfId="41710" xr:uid="{00000000-0005-0000-0000-000005820000}"/>
    <cellStyle name="Header2 5 2 3 4 3 3 3" xfId="27369" xr:uid="{00000000-0005-0000-0000-000006820000}"/>
    <cellStyle name="Header2 5 2 3 4 3 3 4" xfId="36559" xr:uid="{00000000-0005-0000-0000-000007820000}"/>
    <cellStyle name="Header2 5 2 3 4 3 4" xfId="17804" xr:uid="{00000000-0005-0000-0000-000008820000}"/>
    <cellStyle name="Header2 5 2 3 4 3 4 2" xfId="29621" xr:uid="{00000000-0005-0000-0000-000009820000}"/>
    <cellStyle name="Header2 5 2 3 4 3 4 2 2" xfId="39620" xr:uid="{00000000-0005-0000-0000-00000A820000}"/>
    <cellStyle name="Header2 5 2 3 4 3 4 3" xfId="25379" xr:uid="{00000000-0005-0000-0000-00000B820000}"/>
    <cellStyle name="Header2 5 2 3 4 3 4 4" xfId="34469" xr:uid="{00000000-0005-0000-0000-00000C820000}"/>
    <cellStyle name="Header2 5 2 3 4 3 5" xfId="20703" xr:uid="{00000000-0005-0000-0000-00000D820000}"/>
    <cellStyle name="Header2 5 2 3 4 3 5 2" xfId="32520" xr:uid="{00000000-0005-0000-0000-00000E820000}"/>
    <cellStyle name="Header2 5 2 3 4 3 5 2 2" xfId="42519" xr:uid="{00000000-0005-0000-0000-00000F820000}"/>
    <cellStyle name="Header2 5 2 3 4 3 5 3" xfId="37368" xr:uid="{00000000-0005-0000-0000-000010820000}"/>
    <cellStyle name="Header2 5 2 3 4 3 6" xfId="28206" xr:uid="{00000000-0005-0000-0000-000011820000}"/>
    <cellStyle name="Header2 5 2 3 4 3 6 2" xfId="38205" xr:uid="{00000000-0005-0000-0000-000012820000}"/>
    <cellStyle name="Header2 5 2 3 4 3 7" xfId="22318" xr:uid="{00000000-0005-0000-0000-000013820000}"/>
    <cellStyle name="Header2 5 2 3 4 4" xfId="16086" xr:uid="{00000000-0005-0000-0000-000014820000}"/>
    <cellStyle name="Header2 5 2 3 4 4 2" xfId="27903" xr:uid="{00000000-0005-0000-0000-000015820000}"/>
    <cellStyle name="Header2 5 2 3 4 4 2 2" xfId="37902" xr:uid="{00000000-0005-0000-0000-000016820000}"/>
    <cellStyle name="Header2 5 2 3 4 4 3" xfId="23964" xr:uid="{00000000-0005-0000-0000-000017820000}"/>
    <cellStyle name="Header2 5 2 3 4 4 4" xfId="33054" xr:uid="{00000000-0005-0000-0000-000018820000}"/>
    <cellStyle name="Header2 5 2 3 4 5" xfId="16461" xr:uid="{00000000-0005-0000-0000-000019820000}"/>
    <cellStyle name="Header2 5 2 3 4 5 2" xfId="28278" xr:uid="{00000000-0005-0000-0000-00001A820000}"/>
    <cellStyle name="Header2 5 2 3 4 5 2 2" xfId="38277" xr:uid="{00000000-0005-0000-0000-00001B820000}"/>
    <cellStyle name="Header2 5 2 3 4 5 3" xfId="24036" xr:uid="{00000000-0005-0000-0000-00001C820000}"/>
    <cellStyle name="Header2 5 2 3 4 5 4" xfId="33126" xr:uid="{00000000-0005-0000-0000-00001D820000}"/>
    <cellStyle name="Header2 5 2 3 4 6" xfId="16764" xr:uid="{00000000-0005-0000-0000-00001E820000}"/>
    <cellStyle name="Header2 5 2 3 4 6 2" xfId="28581" xr:uid="{00000000-0005-0000-0000-00001F820000}"/>
    <cellStyle name="Header2 5 2 3 4 6 2 2" xfId="38580" xr:uid="{00000000-0005-0000-0000-000020820000}"/>
    <cellStyle name="Header2 5 2 3 4 6 3" xfId="24339" xr:uid="{00000000-0005-0000-0000-000021820000}"/>
    <cellStyle name="Header2 5 2 3 4 6 4" xfId="33429" xr:uid="{00000000-0005-0000-0000-000022820000}"/>
    <cellStyle name="Header2 5 2 3 4 7" xfId="17323" xr:uid="{00000000-0005-0000-0000-000023820000}"/>
    <cellStyle name="Header2 5 2 3 4 7 2" xfId="29140" xr:uid="{00000000-0005-0000-0000-000024820000}"/>
    <cellStyle name="Header2 5 2 3 4 7 2 2" xfId="39139" xr:uid="{00000000-0005-0000-0000-000025820000}"/>
    <cellStyle name="Header2 5 2 3 4 7 3" xfId="24898" xr:uid="{00000000-0005-0000-0000-000026820000}"/>
    <cellStyle name="Header2 5 2 3 4 7 4" xfId="33988" xr:uid="{00000000-0005-0000-0000-000027820000}"/>
    <cellStyle name="Header2 5 2 3 4 8" xfId="17626" xr:uid="{00000000-0005-0000-0000-000028820000}"/>
    <cellStyle name="Header2 5 2 3 4 8 2" xfId="29443" xr:uid="{00000000-0005-0000-0000-000029820000}"/>
    <cellStyle name="Header2 5 2 3 4 8 2 2" xfId="39442" xr:uid="{00000000-0005-0000-0000-00002A820000}"/>
    <cellStyle name="Header2 5 2 3 4 8 3" xfId="25201" xr:uid="{00000000-0005-0000-0000-00002B820000}"/>
    <cellStyle name="Header2 5 2 3 4 8 4" xfId="34291" xr:uid="{00000000-0005-0000-0000-00002C820000}"/>
    <cellStyle name="Header2 5 2 3 4 9" xfId="18309" xr:uid="{00000000-0005-0000-0000-00002D820000}"/>
    <cellStyle name="Header2 5 2 3 4 9 2" xfId="30126" xr:uid="{00000000-0005-0000-0000-00002E820000}"/>
    <cellStyle name="Header2 5 2 3 4 9 2 2" xfId="40125" xr:uid="{00000000-0005-0000-0000-00002F820000}"/>
    <cellStyle name="Header2 5 2 3 4 9 3" xfId="25784" xr:uid="{00000000-0005-0000-0000-000030820000}"/>
    <cellStyle name="Header2 5 2 3 4 9 4" xfId="34974" xr:uid="{00000000-0005-0000-0000-000031820000}"/>
    <cellStyle name="Header2 5 2 3 5" xfId="15805" xr:uid="{00000000-0005-0000-0000-000032820000}"/>
    <cellStyle name="Header2 5 2 3 5 2" xfId="18988" xr:uid="{00000000-0005-0000-0000-000033820000}"/>
    <cellStyle name="Header2 5 2 3 5 2 2" xfId="30805" xr:uid="{00000000-0005-0000-0000-000034820000}"/>
    <cellStyle name="Header2 5 2 3 5 2 2 2" xfId="40804" xr:uid="{00000000-0005-0000-0000-000035820000}"/>
    <cellStyle name="Header2 5 2 3 5 2 3" xfId="26463" xr:uid="{00000000-0005-0000-0000-000036820000}"/>
    <cellStyle name="Header2 5 2 3 5 2 4" xfId="35653" xr:uid="{00000000-0005-0000-0000-000037820000}"/>
    <cellStyle name="Header2 5 2 3 5 3" xfId="19594" xr:uid="{00000000-0005-0000-0000-000038820000}"/>
    <cellStyle name="Header2 5 2 3 5 3 2" xfId="31411" xr:uid="{00000000-0005-0000-0000-000039820000}"/>
    <cellStyle name="Header2 5 2 3 5 3 2 2" xfId="41410" xr:uid="{00000000-0005-0000-0000-00003A820000}"/>
    <cellStyle name="Header2 5 2 3 5 3 3" xfId="27069" xr:uid="{00000000-0005-0000-0000-00003B820000}"/>
    <cellStyle name="Header2 5 2 3 5 3 4" xfId="36259" xr:uid="{00000000-0005-0000-0000-00003C820000}"/>
    <cellStyle name="Header2 5 2 3 5 4" xfId="18191" xr:uid="{00000000-0005-0000-0000-00003D820000}"/>
    <cellStyle name="Header2 5 2 3 5 4 2" xfId="30008" xr:uid="{00000000-0005-0000-0000-00003E820000}"/>
    <cellStyle name="Header2 5 2 3 5 4 2 2" xfId="40007" xr:uid="{00000000-0005-0000-0000-00003F820000}"/>
    <cellStyle name="Header2 5 2 3 5 4 3" xfId="25766" xr:uid="{00000000-0005-0000-0000-000040820000}"/>
    <cellStyle name="Header2 5 2 3 5 4 4" xfId="34856" xr:uid="{00000000-0005-0000-0000-000041820000}"/>
    <cellStyle name="Header2 5 2 3 5 5" xfId="20403" xr:uid="{00000000-0005-0000-0000-000042820000}"/>
    <cellStyle name="Header2 5 2 3 5 5 2" xfId="32220" xr:uid="{00000000-0005-0000-0000-000043820000}"/>
    <cellStyle name="Header2 5 2 3 5 5 2 2" xfId="42219" xr:uid="{00000000-0005-0000-0000-000044820000}"/>
    <cellStyle name="Header2 5 2 3 5 5 3" xfId="37068" xr:uid="{00000000-0005-0000-0000-000045820000}"/>
    <cellStyle name="Header2 5 2 3 5 6" xfId="23683" xr:uid="{00000000-0005-0000-0000-000046820000}"/>
    <cellStyle name="Header2 5 2 3 5 6 2" xfId="20986" xr:uid="{00000000-0005-0000-0000-000047820000}"/>
    <cellStyle name="Header2 5 2 3 5 7" xfId="22793" xr:uid="{00000000-0005-0000-0000-000048820000}"/>
    <cellStyle name="Header2 5 2 3 5 7 2" xfId="21422" xr:uid="{00000000-0005-0000-0000-000049820000}"/>
    <cellStyle name="Header2 5 2 3 5 8" xfId="21728" xr:uid="{00000000-0005-0000-0000-00004A820000}"/>
    <cellStyle name="Header2 5 2 3 6" xfId="16386" xr:uid="{00000000-0005-0000-0000-00004B820000}"/>
    <cellStyle name="Header2 5 2 3 6 2" xfId="19291" xr:uid="{00000000-0005-0000-0000-00004C820000}"/>
    <cellStyle name="Header2 5 2 3 6 2 2" xfId="31108" xr:uid="{00000000-0005-0000-0000-00004D820000}"/>
    <cellStyle name="Header2 5 2 3 6 2 2 2" xfId="41107" xr:uid="{00000000-0005-0000-0000-00004E820000}"/>
    <cellStyle name="Header2 5 2 3 6 2 3" xfId="26766" xr:uid="{00000000-0005-0000-0000-00004F820000}"/>
    <cellStyle name="Header2 5 2 3 6 2 4" xfId="35956" xr:uid="{00000000-0005-0000-0000-000050820000}"/>
    <cellStyle name="Header2 5 2 3 6 3" xfId="19897" xr:uid="{00000000-0005-0000-0000-000051820000}"/>
    <cellStyle name="Header2 5 2 3 6 3 2" xfId="31714" xr:uid="{00000000-0005-0000-0000-000052820000}"/>
    <cellStyle name="Header2 5 2 3 6 3 2 2" xfId="41713" xr:uid="{00000000-0005-0000-0000-000053820000}"/>
    <cellStyle name="Header2 5 2 3 6 3 3" xfId="27372" xr:uid="{00000000-0005-0000-0000-000054820000}"/>
    <cellStyle name="Header2 5 2 3 6 3 4" xfId="36562" xr:uid="{00000000-0005-0000-0000-000055820000}"/>
    <cellStyle name="Header2 5 2 3 6 4" xfId="17923" xr:uid="{00000000-0005-0000-0000-000056820000}"/>
    <cellStyle name="Header2 5 2 3 6 4 2" xfId="29740" xr:uid="{00000000-0005-0000-0000-000057820000}"/>
    <cellStyle name="Header2 5 2 3 6 4 2 2" xfId="39739" xr:uid="{00000000-0005-0000-0000-000058820000}"/>
    <cellStyle name="Header2 5 2 3 6 4 3" xfId="25498" xr:uid="{00000000-0005-0000-0000-000059820000}"/>
    <cellStyle name="Header2 5 2 3 6 4 4" xfId="34588" xr:uid="{00000000-0005-0000-0000-00005A820000}"/>
    <cellStyle name="Header2 5 2 3 6 5" xfId="20706" xr:uid="{00000000-0005-0000-0000-00005B820000}"/>
    <cellStyle name="Header2 5 2 3 6 5 2" xfId="32523" xr:uid="{00000000-0005-0000-0000-00005C820000}"/>
    <cellStyle name="Header2 5 2 3 6 5 2 2" xfId="42522" xr:uid="{00000000-0005-0000-0000-00005D820000}"/>
    <cellStyle name="Header2 5 2 3 6 5 3" xfId="37371" xr:uid="{00000000-0005-0000-0000-00005E820000}"/>
    <cellStyle name="Header2 5 2 3 6 6" xfId="28203" xr:uid="{00000000-0005-0000-0000-00005F820000}"/>
    <cellStyle name="Header2 5 2 3 6 6 2" xfId="38202" xr:uid="{00000000-0005-0000-0000-000060820000}"/>
    <cellStyle name="Header2 5 2 3 6 7" xfId="21578" xr:uid="{00000000-0005-0000-0000-000061820000}"/>
    <cellStyle name="Header2 5 2 3 7" xfId="16083" xr:uid="{00000000-0005-0000-0000-000062820000}"/>
    <cellStyle name="Header2 5 2 3 7 2" xfId="27900" xr:uid="{00000000-0005-0000-0000-000063820000}"/>
    <cellStyle name="Header2 5 2 3 7 2 2" xfId="37899" xr:uid="{00000000-0005-0000-0000-000064820000}"/>
    <cellStyle name="Header2 5 2 3 7 3" xfId="23961" xr:uid="{00000000-0005-0000-0000-000065820000}"/>
    <cellStyle name="Header2 5 2 3 7 4" xfId="33051" xr:uid="{00000000-0005-0000-0000-000066820000}"/>
    <cellStyle name="Header2 5 2 3 8" xfId="16464" xr:uid="{00000000-0005-0000-0000-000067820000}"/>
    <cellStyle name="Header2 5 2 3 8 2" xfId="28281" xr:uid="{00000000-0005-0000-0000-000068820000}"/>
    <cellStyle name="Header2 5 2 3 8 2 2" xfId="38280" xr:uid="{00000000-0005-0000-0000-000069820000}"/>
    <cellStyle name="Header2 5 2 3 8 3" xfId="24039" xr:uid="{00000000-0005-0000-0000-00006A820000}"/>
    <cellStyle name="Header2 5 2 3 8 4" xfId="33129" xr:uid="{00000000-0005-0000-0000-00006B820000}"/>
    <cellStyle name="Header2 5 2 3 9" xfId="16767" xr:uid="{00000000-0005-0000-0000-00006C820000}"/>
    <cellStyle name="Header2 5 2 3 9 2" xfId="28584" xr:uid="{00000000-0005-0000-0000-00006D820000}"/>
    <cellStyle name="Header2 5 2 3 9 2 2" xfId="38583" xr:uid="{00000000-0005-0000-0000-00006E820000}"/>
    <cellStyle name="Header2 5 2 3 9 3" xfId="24342" xr:uid="{00000000-0005-0000-0000-00006F820000}"/>
    <cellStyle name="Header2 5 2 3 9 4" xfId="33432" xr:uid="{00000000-0005-0000-0000-000070820000}"/>
    <cellStyle name="Header2 5 2 4" xfId="8002" xr:uid="{00000000-0005-0000-0000-000071820000}"/>
    <cellStyle name="Header2 5 2 4 10" xfId="18611" xr:uid="{00000000-0005-0000-0000-000072820000}"/>
    <cellStyle name="Header2 5 2 4 10 2" xfId="30428" xr:uid="{00000000-0005-0000-0000-000073820000}"/>
    <cellStyle name="Header2 5 2 4 10 2 2" xfId="40427" xr:uid="{00000000-0005-0000-0000-000074820000}"/>
    <cellStyle name="Header2 5 2 4 10 3" xfId="26086" xr:uid="{00000000-0005-0000-0000-000075820000}"/>
    <cellStyle name="Header2 5 2 4 10 4" xfId="35276" xr:uid="{00000000-0005-0000-0000-000076820000}"/>
    <cellStyle name="Header2 5 2 4 11" xfId="20263" xr:uid="{00000000-0005-0000-0000-000077820000}"/>
    <cellStyle name="Header2 5 2 4 11 2" xfId="32080" xr:uid="{00000000-0005-0000-0000-000078820000}"/>
    <cellStyle name="Header2 5 2 4 11 2 2" xfId="42079" xr:uid="{00000000-0005-0000-0000-000079820000}"/>
    <cellStyle name="Header2 5 2 4 11 3" xfId="36928" xr:uid="{00000000-0005-0000-0000-00007A820000}"/>
    <cellStyle name="Header2 5 2 4 12" xfId="23100" xr:uid="{00000000-0005-0000-0000-00007B820000}"/>
    <cellStyle name="Header2 5 2 4 12 2" xfId="21279" xr:uid="{00000000-0005-0000-0000-00007C820000}"/>
    <cellStyle name="Header2 5 2 4 13" xfId="22494" xr:uid="{00000000-0005-0000-0000-00007D820000}"/>
    <cellStyle name="Header2 5 2 4 2" xfId="15809" xr:uid="{00000000-0005-0000-0000-00007E820000}"/>
    <cellStyle name="Header2 5 2 4 2 2" xfId="18984" xr:uid="{00000000-0005-0000-0000-00007F820000}"/>
    <cellStyle name="Header2 5 2 4 2 2 2" xfId="30801" xr:uid="{00000000-0005-0000-0000-000080820000}"/>
    <cellStyle name="Header2 5 2 4 2 2 2 2" xfId="40800" xr:uid="{00000000-0005-0000-0000-000081820000}"/>
    <cellStyle name="Header2 5 2 4 2 2 3" xfId="26459" xr:uid="{00000000-0005-0000-0000-000082820000}"/>
    <cellStyle name="Header2 5 2 4 2 2 4" xfId="35649" xr:uid="{00000000-0005-0000-0000-000083820000}"/>
    <cellStyle name="Header2 5 2 4 2 3" xfId="19590" xr:uid="{00000000-0005-0000-0000-000084820000}"/>
    <cellStyle name="Header2 5 2 4 2 3 2" xfId="31407" xr:uid="{00000000-0005-0000-0000-000085820000}"/>
    <cellStyle name="Header2 5 2 4 2 3 2 2" xfId="41406" xr:uid="{00000000-0005-0000-0000-000086820000}"/>
    <cellStyle name="Header2 5 2 4 2 3 3" xfId="27065" xr:uid="{00000000-0005-0000-0000-000087820000}"/>
    <cellStyle name="Header2 5 2 4 2 3 4" xfId="36255" xr:uid="{00000000-0005-0000-0000-000088820000}"/>
    <cellStyle name="Header2 5 2 4 2 4" xfId="17731" xr:uid="{00000000-0005-0000-0000-000089820000}"/>
    <cellStyle name="Header2 5 2 4 2 4 2" xfId="29548" xr:uid="{00000000-0005-0000-0000-00008A820000}"/>
    <cellStyle name="Header2 5 2 4 2 4 2 2" xfId="39547" xr:uid="{00000000-0005-0000-0000-00008B820000}"/>
    <cellStyle name="Header2 5 2 4 2 4 3" xfId="25306" xr:uid="{00000000-0005-0000-0000-00008C820000}"/>
    <cellStyle name="Header2 5 2 4 2 4 4" xfId="34396" xr:uid="{00000000-0005-0000-0000-00008D820000}"/>
    <cellStyle name="Header2 5 2 4 2 5" xfId="20399" xr:uid="{00000000-0005-0000-0000-00008E820000}"/>
    <cellStyle name="Header2 5 2 4 2 5 2" xfId="32216" xr:uid="{00000000-0005-0000-0000-00008F820000}"/>
    <cellStyle name="Header2 5 2 4 2 5 2 2" xfId="42215" xr:uid="{00000000-0005-0000-0000-000090820000}"/>
    <cellStyle name="Header2 5 2 4 2 5 3" xfId="37064" xr:uid="{00000000-0005-0000-0000-000091820000}"/>
    <cellStyle name="Header2 5 2 4 2 6" xfId="23687" xr:uid="{00000000-0005-0000-0000-000092820000}"/>
    <cellStyle name="Header2 5 2 4 2 6 2" xfId="21762" xr:uid="{00000000-0005-0000-0000-000093820000}"/>
    <cellStyle name="Header2 5 2 4 2 7" xfId="22926" xr:uid="{00000000-0005-0000-0000-000094820000}"/>
    <cellStyle name="Header2 5 2 4 2 7 2" xfId="22151" xr:uid="{00000000-0005-0000-0000-000095820000}"/>
    <cellStyle name="Header2 5 2 4 2 8" xfId="22472" xr:uid="{00000000-0005-0000-0000-000096820000}"/>
    <cellStyle name="Header2 5 2 4 3" xfId="16390" xr:uid="{00000000-0005-0000-0000-000097820000}"/>
    <cellStyle name="Header2 5 2 4 3 2" xfId="19287" xr:uid="{00000000-0005-0000-0000-000098820000}"/>
    <cellStyle name="Header2 5 2 4 3 2 2" xfId="31104" xr:uid="{00000000-0005-0000-0000-000099820000}"/>
    <cellStyle name="Header2 5 2 4 3 2 2 2" xfId="41103" xr:uid="{00000000-0005-0000-0000-00009A820000}"/>
    <cellStyle name="Header2 5 2 4 3 2 3" xfId="26762" xr:uid="{00000000-0005-0000-0000-00009B820000}"/>
    <cellStyle name="Header2 5 2 4 3 2 4" xfId="35952" xr:uid="{00000000-0005-0000-0000-00009C820000}"/>
    <cellStyle name="Header2 5 2 4 3 3" xfId="19893" xr:uid="{00000000-0005-0000-0000-00009D820000}"/>
    <cellStyle name="Header2 5 2 4 3 3 2" xfId="31710" xr:uid="{00000000-0005-0000-0000-00009E820000}"/>
    <cellStyle name="Header2 5 2 4 3 3 2 2" xfId="41709" xr:uid="{00000000-0005-0000-0000-00009F820000}"/>
    <cellStyle name="Header2 5 2 4 3 3 3" xfId="27368" xr:uid="{00000000-0005-0000-0000-0000A0820000}"/>
    <cellStyle name="Header2 5 2 4 3 3 4" xfId="36558" xr:uid="{00000000-0005-0000-0000-0000A1820000}"/>
    <cellStyle name="Header2 5 2 4 3 4" xfId="17925" xr:uid="{00000000-0005-0000-0000-0000A2820000}"/>
    <cellStyle name="Header2 5 2 4 3 4 2" xfId="29742" xr:uid="{00000000-0005-0000-0000-0000A3820000}"/>
    <cellStyle name="Header2 5 2 4 3 4 2 2" xfId="39741" xr:uid="{00000000-0005-0000-0000-0000A4820000}"/>
    <cellStyle name="Header2 5 2 4 3 4 3" xfId="25500" xr:uid="{00000000-0005-0000-0000-0000A5820000}"/>
    <cellStyle name="Header2 5 2 4 3 4 4" xfId="34590" xr:uid="{00000000-0005-0000-0000-0000A6820000}"/>
    <cellStyle name="Header2 5 2 4 3 5" xfId="20702" xr:uid="{00000000-0005-0000-0000-0000A7820000}"/>
    <cellStyle name="Header2 5 2 4 3 5 2" xfId="32519" xr:uid="{00000000-0005-0000-0000-0000A8820000}"/>
    <cellStyle name="Header2 5 2 4 3 5 2 2" xfId="42518" xr:uid="{00000000-0005-0000-0000-0000A9820000}"/>
    <cellStyle name="Header2 5 2 4 3 5 3" xfId="37367" xr:uid="{00000000-0005-0000-0000-0000AA820000}"/>
    <cellStyle name="Header2 5 2 4 3 6" xfId="28207" xr:uid="{00000000-0005-0000-0000-0000AB820000}"/>
    <cellStyle name="Header2 5 2 4 3 6 2" xfId="38206" xr:uid="{00000000-0005-0000-0000-0000AC820000}"/>
    <cellStyle name="Header2 5 2 4 3 7" xfId="21581" xr:uid="{00000000-0005-0000-0000-0000AD820000}"/>
    <cellStyle name="Header2 5 2 4 4" xfId="16087" xr:uid="{00000000-0005-0000-0000-0000AE820000}"/>
    <cellStyle name="Header2 5 2 4 4 2" xfId="27904" xr:uid="{00000000-0005-0000-0000-0000AF820000}"/>
    <cellStyle name="Header2 5 2 4 4 2 2" xfId="37903" xr:uid="{00000000-0005-0000-0000-0000B0820000}"/>
    <cellStyle name="Header2 5 2 4 4 3" xfId="23965" xr:uid="{00000000-0005-0000-0000-0000B1820000}"/>
    <cellStyle name="Header2 5 2 4 4 4" xfId="33055" xr:uid="{00000000-0005-0000-0000-0000B2820000}"/>
    <cellStyle name="Header2 5 2 4 5" xfId="16460" xr:uid="{00000000-0005-0000-0000-0000B3820000}"/>
    <cellStyle name="Header2 5 2 4 5 2" xfId="28277" xr:uid="{00000000-0005-0000-0000-0000B4820000}"/>
    <cellStyle name="Header2 5 2 4 5 2 2" xfId="38276" xr:uid="{00000000-0005-0000-0000-0000B5820000}"/>
    <cellStyle name="Header2 5 2 4 5 3" xfId="24035" xr:uid="{00000000-0005-0000-0000-0000B6820000}"/>
    <cellStyle name="Header2 5 2 4 5 4" xfId="33125" xr:uid="{00000000-0005-0000-0000-0000B7820000}"/>
    <cellStyle name="Header2 5 2 4 6" xfId="16763" xr:uid="{00000000-0005-0000-0000-0000B8820000}"/>
    <cellStyle name="Header2 5 2 4 6 2" xfId="28580" xr:uid="{00000000-0005-0000-0000-0000B9820000}"/>
    <cellStyle name="Header2 5 2 4 6 2 2" xfId="38579" xr:uid="{00000000-0005-0000-0000-0000BA820000}"/>
    <cellStyle name="Header2 5 2 4 6 3" xfId="24338" xr:uid="{00000000-0005-0000-0000-0000BB820000}"/>
    <cellStyle name="Header2 5 2 4 6 4" xfId="33428" xr:uid="{00000000-0005-0000-0000-0000BC820000}"/>
    <cellStyle name="Header2 5 2 4 7" xfId="17324" xr:uid="{00000000-0005-0000-0000-0000BD820000}"/>
    <cellStyle name="Header2 5 2 4 7 2" xfId="29141" xr:uid="{00000000-0005-0000-0000-0000BE820000}"/>
    <cellStyle name="Header2 5 2 4 7 2 2" xfId="39140" xr:uid="{00000000-0005-0000-0000-0000BF820000}"/>
    <cellStyle name="Header2 5 2 4 7 3" xfId="24899" xr:uid="{00000000-0005-0000-0000-0000C0820000}"/>
    <cellStyle name="Header2 5 2 4 7 4" xfId="33989" xr:uid="{00000000-0005-0000-0000-0000C1820000}"/>
    <cellStyle name="Header2 5 2 4 8" xfId="17627" xr:uid="{00000000-0005-0000-0000-0000C2820000}"/>
    <cellStyle name="Header2 5 2 4 8 2" xfId="29444" xr:uid="{00000000-0005-0000-0000-0000C3820000}"/>
    <cellStyle name="Header2 5 2 4 8 2 2" xfId="39443" xr:uid="{00000000-0005-0000-0000-0000C4820000}"/>
    <cellStyle name="Header2 5 2 4 8 3" xfId="25202" xr:uid="{00000000-0005-0000-0000-0000C5820000}"/>
    <cellStyle name="Header2 5 2 4 8 4" xfId="34292" xr:uid="{00000000-0005-0000-0000-0000C6820000}"/>
    <cellStyle name="Header2 5 2 4 9" xfId="18308" xr:uid="{00000000-0005-0000-0000-0000C7820000}"/>
    <cellStyle name="Header2 5 2 4 9 2" xfId="30125" xr:uid="{00000000-0005-0000-0000-0000C8820000}"/>
    <cellStyle name="Header2 5 2 4 9 2 2" xfId="40124" xr:uid="{00000000-0005-0000-0000-0000C9820000}"/>
    <cellStyle name="Header2 5 2 4 9 3" xfId="25783" xr:uid="{00000000-0005-0000-0000-0000CA820000}"/>
    <cellStyle name="Header2 5 2 4 9 4" xfId="34973" xr:uid="{00000000-0005-0000-0000-0000CB820000}"/>
    <cellStyle name="Header2 5 2 5" xfId="15800" xr:uid="{00000000-0005-0000-0000-0000CC820000}"/>
    <cellStyle name="Header2 5 2 5 2" xfId="18993" xr:uid="{00000000-0005-0000-0000-0000CD820000}"/>
    <cellStyle name="Header2 5 2 5 2 2" xfId="30810" xr:uid="{00000000-0005-0000-0000-0000CE820000}"/>
    <cellStyle name="Header2 5 2 5 2 2 2" xfId="40809" xr:uid="{00000000-0005-0000-0000-0000CF820000}"/>
    <cellStyle name="Header2 5 2 5 2 3" xfId="26468" xr:uid="{00000000-0005-0000-0000-0000D0820000}"/>
    <cellStyle name="Header2 5 2 5 2 4" xfId="35658" xr:uid="{00000000-0005-0000-0000-0000D1820000}"/>
    <cellStyle name="Header2 5 2 5 3" xfId="19599" xr:uid="{00000000-0005-0000-0000-0000D2820000}"/>
    <cellStyle name="Header2 5 2 5 3 2" xfId="31416" xr:uid="{00000000-0005-0000-0000-0000D3820000}"/>
    <cellStyle name="Header2 5 2 5 3 2 2" xfId="41415" xr:uid="{00000000-0005-0000-0000-0000D4820000}"/>
    <cellStyle name="Header2 5 2 5 3 3" xfId="27074" xr:uid="{00000000-0005-0000-0000-0000D5820000}"/>
    <cellStyle name="Header2 5 2 5 3 4" xfId="36264" xr:uid="{00000000-0005-0000-0000-0000D6820000}"/>
    <cellStyle name="Header2 5 2 5 4" xfId="18188" xr:uid="{00000000-0005-0000-0000-0000D7820000}"/>
    <cellStyle name="Header2 5 2 5 4 2" xfId="30005" xr:uid="{00000000-0005-0000-0000-0000D8820000}"/>
    <cellStyle name="Header2 5 2 5 4 2 2" xfId="40004" xr:uid="{00000000-0005-0000-0000-0000D9820000}"/>
    <cellStyle name="Header2 5 2 5 4 3" xfId="25763" xr:uid="{00000000-0005-0000-0000-0000DA820000}"/>
    <cellStyle name="Header2 5 2 5 4 4" xfId="34853" xr:uid="{00000000-0005-0000-0000-0000DB820000}"/>
    <cellStyle name="Header2 5 2 5 5" xfId="20408" xr:uid="{00000000-0005-0000-0000-0000DC820000}"/>
    <cellStyle name="Header2 5 2 5 5 2" xfId="32225" xr:uid="{00000000-0005-0000-0000-0000DD820000}"/>
    <cellStyle name="Header2 5 2 5 5 2 2" xfId="42224" xr:uid="{00000000-0005-0000-0000-0000DE820000}"/>
    <cellStyle name="Header2 5 2 5 5 3" xfId="37073" xr:uid="{00000000-0005-0000-0000-0000DF820000}"/>
    <cellStyle name="Header2 5 2 5 6" xfId="23678" xr:uid="{00000000-0005-0000-0000-0000E0820000}"/>
    <cellStyle name="Header2 5 2 5 6 2" xfId="20992" xr:uid="{00000000-0005-0000-0000-0000E1820000}"/>
    <cellStyle name="Header2 5 2 5 7" xfId="22796" xr:uid="{00000000-0005-0000-0000-0000E2820000}"/>
    <cellStyle name="Header2 5 2 5 7 2" xfId="21420" xr:uid="{00000000-0005-0000-0000-0000E3820000}"/>
    <cellStyle name="Header2 5 2 5 8" xfId="21724" xr:uid="{00000000-0005-0000-0000-0000E4820000}"/>
    <cellStyle name="Header2 5 2 6" xfId="16381" xr:uid="{00000000-0005-0000-0000-0000E5820000}"/>
    <cellStyle name="Header2 5 2 6 2" xfId="19296" xr:uid="{00000000-0005-0000-0000-0000E6820000}"/>
    <cellStyle name="Header2 5 2 6 2 2" xfId="31113" xr:uid="{00000000-0005-0000-0000-0000E7820000}"/>
    <cellStyle name="Header2 5 2 6 2 2 2" xfId="41112" xr:uid="{00000000-0005-0000-0000-0000E8820000}"/>
    <cellStyle name="Header2 5 2 6 2 3" xfId="26771" xr:uid="{00000000-0005-0000-0000-0000E9820000}"/>
    <cellStyle name="Header2 5 2 6 2 4" xfId="35961" xr:uid="{00000000-0005-0000-0000-0000EA820000}"/>
    <cellStyle name="Header2 5 2 6 3" xfId="19902" xr:uid="{00000000-0005-0000-0000-0000EB820000}"/>
    <cellStyle name="Header2 5 2 6 3 2" xfId="31719" xr:uid="{00000000-0005-0000-0000-0000EC820000}"/>
    <cellStyle name="Header2 5 2 6 3 2 2" xfId="41718" xr:uid="{00000000-0005-0000-0000-0000ED820000}"/>
    <cellStyle name="Header2 5 2 6 3 3" xfId="27377" xr:uid="{00000000-0005-0000-0000-0000EE820000}"/>
    <cellStyle name="Header2 5 2 6 3 4" xfId="36567" xr:uid="{00000000-0005-0000-0000-0000EF820000}"/>
    <cellStyle name="Header2 5 2 6 4" xfId="17803" xr:uid="{00000000-0005-0000-0000-0000F0820000}"/>
    <cellStyle name="Header2 5 2 6 4 2" xfId="29620" xr:uid="{00000000-0005-0000-0000-0000F1820000}"/>
    <cellStyle name="Header2 5 2 6 4 2 2" xfId="39619" xr:uid="{00000000-0005-0000-0000-0000F2820000}"/>
    <cellStyle name="Header2 5 2 6 4 3" xfId="25378" xr:uid="{00000000-0005-0000-0000-0000F3820000}"/>
    <cellStyle name="Header2 5 2 6 4 4" xfId="34468" xr:uid="{00000000-0005-0000-0000-0000F4820000}"/>
    <cellStyle name="Header2 5 2 6 5" xfId="20711" xr:uid="{00000000-0005-0000-0000-0000F5820000}"/>
    <cellStyle name="Header2 5 2 6 5 2" xfId="32528" xr:uid="{00000000-0005-0000-0000-0000F6820000}"/>
    <cellStyle name="Header2 5 2 6 5 2 2" xfId="42527" xr:uid="{00000000-0005-0000-0000-0000F7820000}"/>
    <cellStyle name="Header2 5 2 6 5 3" xfId="37376" xr:uid="{00000000-0005-0000-0000-0000F8820000}"/>
    <cellStyle name="Header2 5 2 6 6" xfId="28198" xr:uid="{00000000-0005-0000-0000-0000F9820000}"/>
    <cellStyle name="Header2 5 2 6 6 2" xfId="38197" xr:uid="{00000000-0005-0000-0000-0000FA820000}"/>
    <cellStyle name="Header2 5 2 6 7" xfId="21575" xr:uid="{00000000-0005-0000-0000-0000FB820000}"/>
    <cellStyle name="Header2 5 2 7" xfId="16078" xr:uid="{00000000-0005-0000-0000-0000FC820000}"/>
    <cellStyle name="Header2 5 2 7 2" xfId="27895" xr:uid="{00000000-0005-0000-0000-0000FD820000}"/>
    <cellStyle name="Header2 5 2 7 2 2" xfId="37894" xr:uid="{00000000-0005-0000-0000-0000FE820000}"/>
    <cellStyle name="Header2 5 2 7 3" xfId="23956" xr:uid="{00000000-0005-0000-0000-0000FF820000}"/>
    <cellStyle name="Header2 5 2 7 4" xfId="33046" xr:uid="{00000000-0005-0000-0000-000000830000}"/>
    <cellStyle name="Header2 5 2 8" xfId="16469" xr:uid="{00000000-0005-0000-0000-000001830000}"/>
    <cellStyle name="Header2 5 2 8 2" xfId="28286" xr:uid="{00000000-0005-0000-0000-000002830000}"/>
    <cellStyle name="Header2 5 2 8 2 2" xfId="38285" xr:uid="{00000000-0005-0000-0000-000003830000}"/>
    <cellStyle name="Header2 5 2 8 3" xfId="24044" xr:uid="{00000000-0005-0000-0000-000004830000}"/>
    <cellStyle name="Header2 5 2 8 4" xfId="33134" xr:uid="{00000000-0005-0000-0000-000005830000}"/>
    <cellStyle name="Header2 5 2 9" xfId="16772" xr:uid="{00000000-0005-0000-0000-000006830000}"/>
    <cellStyle name="Header2 5 2 9 2" xfId="28589" xr:uid="{00000000-0005-0000-0000-000007830000}"/>
    <cellStyle name="Header2 5 2 9 2 2" xfId="38588" xr:uid="{00000000-0005-0000-0000-000008830000}"/>
    <cellStyle name="Header2 5 2 9 3" xfId="24347" xr:uid="{00000000-0005-0000-0000-000009830000}"/>
    <cellStyle name="Header2 5 2 9 4" xfId="33437" xr:uid="{00000000-0005-0000-0000-00000A830000}"/>
    <cellStyle name="Header2 5 3" xfId="8003" xr:uid="{00000000-0005-0000-0000-00000B830000}"/>
    <cellStyle name="Header2 5 3 10" xfId="17325" xr:uid="{00000000-0005-0000-0000-00000C830000}"/>
    <cellStyle name="Header2 5 3 10 2" xfId="29142" xr:uid="{00000000-0005-0000-0000-00000D830000}"/>
    <cellStyle name="Header2 5 3 10 2 2" xfId="39141" xr:uid="{00000000-0005-0000-0000-00000E830000}"/>
    <cellStyle name="Header2 5 3 10 3" xfId="24900" xr:uid="{00000000-0005-0000-0000-00000F830000}"/>
    <cellStyle name="Header2 5 3 10 4" xfId="33990" xr:uid="{00000000-0005-0000-0000-000010830000}"/>
    <cellStyle name="Header2 5 3 11" xfId="17628" xr:uid="{00000000-0005-0000-0000-000011830000}"/>
    <cellStyle name="Header2 5 3 11 2" xfId="29445" xr:uid="{00000000-0005-0000-0000-000012830000}"/>
    <cellStyle name="Header2 5 3 11 2 2" xfId="39444" xr:uid="{00000000-0005-0000-0000-000013830000}"/>
    <cellStyle name="Header2 5 3 11 3" xfId="25203" xr:uid="{00000000-0005-0000-0000-000014830000}"/>
    <cellStyle name="Header2 5 3 11 4" xfId="34293" xr:uid="{00000000-0005-0000-0000-000015830000}"/>
    <cellStyle name="Header2 5 3 12" xfId="18307" xr:uid="{00000000-0005-0000-0000-000016830000}"/>
    <cellStyle name="Header2 5 3 12 2" xfId="30124" xr:uid="{00000000-0005-0000-0000-000017830000}"/>
    <cellStyle name="Header2 5 3 12 2 2" xfId="40123" xr:uid="{00000000-0005-0000-0000-000018830000}"/>
    <cellStyle name="Header2 5 3 12 3" xfId="25782" xr:uid="{00000000-0005-0000-0000-000019830000}"/>
    <cellStyle name="Header2 5 3 12 4" xfId="34972" xr:uid="{00000000-0005-0000-0000-00001A830000}"/>
    <cellStyle name="Header2 5 3 13" xfId="18610" xr:uid="{00000000-0005-0000-0000-00001B830000}"/>
    <cellStyle name="Header2 5 3 13 2" xfId="30427" xr:uid="{00000000-0005-0000-0000-00001C830000}"/>
    <cellStyle name="Header2 5 3 13 2 2" xfId="40426" xr:uid="{00000000-0005-0000-0000-00001D830000}"/>
    <cellStyle name="Header2 5 3 13 3" xfId="26085" xr:uid="{00000000-0005-0000-0000-00001E830000}"/>
    <cellStyle name="Header2 5 3 13 4" xfId="35275" xr:uid="{00000000-0005-0000-0000-00001F830000}"/>
    <cellStyle name="Header2 5 3 14" xfId="20165" xr:uid="{00000000-0005-0000-0000-000020830000}"/>
    <cellStyle name="Header2 5 3 14 2" xfId="31982" xr:uid="{00000000-0005-0000-0000-000021830000}"/>
    <cellStyle name="Header2 5 3 14 2 2" xfId="41981" xr:uid="{00000000-0005-0000-0000-000022830000}"/>
    <cellStyle name="Header2 5 3 14 3" xfId="36830" xr:uid="{00000000-0005-0000-0000-000023830000}"/>
    <cellStyle name="Header2 5 3 15" xfId="23099" xr:uid="{00000000-0005-0000-0000-000024830000}"/>
    <cellStyle name="Header2 5 3 15 2" xfId="22042" xr:uid="{00000000-0005-0000-0000-000025830000}"/>
    <cellStyle name="Header2 5 3 16" xfId="22493" xr:uid="{00000000-0005-0000-0000-000026830000}"/>
    <cellStyle name="Header2 5 3 2" xfId="8004" xr:uid="{00000000-0005-0000-0000-000027830000}"/>
    <cellStyle name="Header2 5 3 2 10" xfId="18609" xr:uid="{00000000-0005-0000-0000-000028830000}"/>
    <cellStyle name="Header2 5 3 2 10 2" xfId="30426" xr:uid="{00000000-0005-0000-0000-000029830000}"/>
    <cellStyle name="Header2 5 3 2 10 2 2" xfId="40425" xr:uid="{00000000-0005-0000-0000-00002A830000}"/>
    <cellStyle name="Header2 5 3 2 10 3" xfId="26084" xr:uid="{00000000-0005-0000-0000-00002B830000}"/>
    <cellStyle name="Header2 5 3 2 10 4" xfId="35274" xr:uid="{00000000-0005-0000-0000-00002C830000}"/>
    <cellStyle name="Header2 5 3 2 11" xfId="20266" xr:uid="{00000000-0005-0000-0000-00002D830000}"/>
    <cellStyle name="Header2 5 3 2 11 2" xfId="32083" xr:uid="{00000000-0005-0000-0000-00002E830000}"/>
    <cellStyle name="Header2 5 3 2 11 2 2" xfId="42082" xr:uid="{00000000-0005-0000-0000-00002F830000}"/>
    <cellStyle name="Header2 5 3 2 11 3" xfId="36931" xr:uid="{00000000-0005-0000-0000-000030830000}"/>
    <cellStyle name="Header2 5 3 2 12" xfId="23098" xr:uid="{00000000-0005-0000-0000-000031830000}"/>
    <cellStyle name="Header2 5 3 2 12 2" xfId="21280" xr:uid="{00000000-0005-0000-0000-000032830000}"/>
    <cellStyle name="Header2 5 3 2 13" xfId="22492" xr:uid="{00000000-0005-0000-0000-000033830000}"/>
    <cellStyle name="Header2 5 3 2 2" xfId="15811" xr:uid="{00000000-0005-0000-0000-000034830000}"/>
    <cellStyle name="Header2 5 3 2 2 2" xfId="18982" xr:uid="{00000000-0005-0000-0000-000035830000}"/>
    <cellStyle name="Header2 5 3 2 2 2 2" xfId="30799" xr:uid="{00000000-0005-0000-0000-000036830000}"/>
    <cellStyle name="Header2 5 3 2 2 2 2 2" xfId="40798" xr:uid="{00000000-0005-0000-0000-000037830000}"/>
    <cellStyle name="Header2 5 3 2 2 2 3" xfId="26457" xr:uid="{00000000-0005-0000-0000-000038830000}"/>
    <cellStyle name="Header2 5 3 2 2 2 4" xfId="35647" xr:uid="{00000000-0005-0000-0000-000039830000}"/>
    <cellStyle name="Header2 5 3 2 2 3" xfId="19588" xr:uid="{00000000-0005-0000-0000-00003A830000}"/>
    <cellStyle name="Header2 5 3 2 2 3 2" xfId="31405" xr:uid="{00000000-0005-0000-0000-00003B830000}"/>
    <cellStyle name="Header2 5 3 2 2 3 2 2" xfId="41404" xr:uid="{00000000-0005-0000-0000-00003C830000}"/>
    <cellStyle name="Header2 5 3 2 2 3 3" xfId="27063" xr:uid="{00000000-0005-0000-0000-00003D830000}"/>
    <cellStyle name="Header2 5 3 2 2 3 4" xfId="36253" xr:uid="{00000000-0005-0000-0000-00003E830000}"/>
    <cellStyle name="Header2 5 3 2 2 4" xfId="18193" xr:uid="{00000000-0005-0000-0000-00003F830000}"/>
    <cellStyle name="Header2 5 3 2 2 4 2" xfId="30010" xr:uid="{00000000-0005-0000-0000-000040830000}"/>
    <cellStyle name="Header2 5 3 2 2 4 2 2" xfId="40009" xr:uid="{00000000-0005-0000-0000-000041830000}"/>
    <cellStyle name="Header2 5 3 2 2 4 3" xfId="25768" xr:uid="{00000000-0005-0000-0000-000042830000}"/>
    <cellStyle name="Header2 5 3 2 2 4 4" xfId="34858" xr:uid="{00000000-0005-0000-0000-000043830000}"/>
    <cellStyle name="Header2 5 3 2 2 5" xfId="20397" xr:uid="{00000000-0005-0000-0000-000044830000}"/>
    <cellStyle name="Header2 5 3 2 2 5 2" xfId="32214" xr:uid="{00000000-0005-0000-0000-000045830000}"/>
    <cellStyle name="Header2 5 3 2 2 5 2 2" xfId="42213" xr:uid="{00000000-0005-0000-0000-000046830000}"/>
    <cellStyle name="Header2 5 3 2 2 5 3" xfId="37062" xr:uid="{00000000-0005-0000-0000-000047830000}"/>
    <cellStyle name="Header2 5 3 2 2 6" xfId="23689" xr:uid="{00000000-0005-0000-0000-000048830000}"/>
    <cellStyle name="Header2 5 3 2 2 6 2" xfId="20974" xr:uid="{00000000-0005-0000-0000-000049830000}"/>
    <cellStyle name="Header2 5 3 2 2 7" xfId="22789" xr:uid="{00000000-0005-0000-0000-00004A830000}"/>
    <cellStyle name="Header2 5 3 2 2 7 2" xfId="21426" xr:uid="{00000000-0005-0000-0000-00004B830000}"/>
    <cellStyle name="Header2 5 3 2 2 8" xfId="22473" xr:uid="{00000000-0005-0000-0000-00004C830000}"/>
    <cellStyle name="Header2 5 3 2 3" xfId="16392" xr:uid="{00000000-0005-0000-0000-00004D830000}"/>
    <cellStyle name="Header2 5 3 2 3 2" xfId="19285" xr:uid="{00000000-0005-0000-0000-00004E830000}"/>
    <cellStyle name="Header2 5 3 2 3 2 2" xfId="31102" xr:uid="{00000000-0005-0000-0000-00004F830000}"/>
    <cellStyle name="Header2 5 3 2 3 2 2 2" xfId="41101" xr:uid="{00000000-0005-0000-0000-000050830000}"/>
    <cellStyle name="Header2 5 3 2 3 2 3" xfId="26760" xr:uid="{00000000-0005-0000-0000-000051830000}"/>
    <cellStyle name="Header2 5 3 2 3 2 4" xfId="35950" xr:uid="{00000000-0005-0000-0000-000052830000}"/>
    <cellStyle name="Header2 5 3 2 3 3" xfId="19891" xr:uid="{00000000-0005-0000-0000-000053830000}"/>
    <cellStyle name="Header2 5 3 2 3 3 2" xfId="31708" xr:uid="{00000000-0005-0000-0000-000054830000}"/>
    <cellStyle name="Header2 5 3 2 3 3 2 2" xfId="41707" xr:uid="{00000000-0005-0000-0000-000055830000}"/>
    <cellStyle name="Header2 5 3 2 3 3 3" xfId="27366" xr:uid="{00000000-0005-0000-0000-000056830000}"/>
    <cellStyle name="Header2 5 3 2 3 3 4" xfId="36556" xr:uid="{00000000-0005-0000-0000-000057830000}"/>
    <cellStyle name="Header2 5 3 2 3 4" xfId="17926" xr:uid="{00000000-0005-0000-0000-000058830000}"/>
    <cellStyle name="Header2 5 3 2 3 4 2" xfId="29743" xr:uid="{00000000-0005-0000-0000-000059830000}"/>
    <cellStyle name="Header2 5 3 2 3 4 2 2" xfId="39742" xr:uid="{00000000-0005-0000-0000-00005A830000}"/>
    <cellStyle name="Header2 5 3 2 3 4 3" xfId="25501" xr:uid="{00000000-0005-0000-0000-00005B830000}"/>
    <cellStyle name="Header2 5 3 2 3 4 4" xfId="34591" xr:uid="{00000000-0005-0000-0000-00005C830000}"/>
    <cellStyle name="Header2 5 3 2 3 5" xfId="20700" xr:uid="{00000000-0005-0000-0000-00005D830000}"/>
    <cellStyle name="Header2 5 3 2 3 5 2" xfId="32517" xr:uid="{00000000-0005-0000-0000-00005E830000}"/>
    <cellStyle name="Header2 5 3 2 3 5 2 2" xfId="42516" xr:uid="{00000000-0005-0000-0000-00005F830000}"/>
    <cellStyle name="Header2 5 3 2 3 5 3" xfId="37365" xr:uid="{00000000-0005-0000-0000-000060830000}"/>
    <cellStyle name="Header2 5 3 2 3 6" xfId="28209" xr:uid="{00000000-0005-0000-0000-000061830000}"/>
    <cellStyle name="Header2 5 3 2 3 6 2" xfId="38208" xr:uid="{00000000-0005-0000-0000-000062830000}"/>
    <cellStyle name="Header2 5 3 2 3 7" xfId="21582" xr:uid="{00000000-0005-0000-0000-000063830000}"/>
    <cellStyle name="Header2 5 3 2 4" xfId="16089" xr:uid="{00000000-0005-0000-0000-000064830000}"/>
    <cellStyle name="Header2 5 3 2 4 2" xfId="27906" xr:uid="{00000000-0005-0000-0000-000065830000}"/>
    <cellStyle name="Header2 5 3 2 4 2 2" xfId="37905" xr:uid="{00000000-0005-0000-0000-000066830000}"/>
    <cellStyle name="Header2 5 3 2 4 3" xfId="23967" xr:uid="{00000000-0005-0000-0000-000067830000}"/>
    <cellStyle name="Header2 5 3 2 4 4" xfId="33057" xr:uid="{00000000-0005-0000-0000-000068830000}"/>
    <cellStyle name="Header2 5 3 2 5" xfId="16458" xr:uid="{00000000-0005-0000-0000-000069830000}"/>
    <cellStyle name="Header2 5 3 2 5 2" xfId="28275" xr:uid="{00000000-0005-0000-0000-00006A830000}"/>
    <cellStyle name="Header2 5 3 2 5 2 2" xfId="38274" xr:uid="{00000000-0005-0000-0000-00006B830000}"/>
    <cellStyle name="Header2 5 3 2 5 3" xfId="24033" xr:uid="{00000000-0005-0000-0000-00006C830000}"/>
    <cellStyle name="Header2 5 3 2 5 4" xfId="33123" xr:uid="{00000000-0005-0000-0000-00006D830000}"/>
    <cellStyle name="Header2 5 3 2 6" xfId="16761" xr:uid="{00000000-0005-0000-0000-00006E830000}"/>
    <cellStyle name="Header2 5 3 2 6 2" xfId="28578" xr:uid="{00000000-0005-0000-0000-00006F830000}"/>
    <cellStyle name="Header2 5 3 2 6 2 2" xfId="38577" xr:uid="{00000000-0005-0000-0000-000070830000}"/>
    <cellStyle name="Header2 5 3 2 6 3" xfId="24336" xr:uid="{00000000-0005-0000-0000-000071830000}"/>
    <cellStyle name="Header2 5 3 2 6 4" xfId="33426" xr:uid="{00000000-0005-0000-0000-000072830000}"/>
    <cellStyle name="Header2 5 3 2 7" xfId="17326" xr:uid="{00000000-0005-0000-0000-000073830000}"/>
    <cellStyle name="Header2 5 3 2 7 2" xfId="29143" xr:uid="{00000000-0005-0000-0000-000074830000}"/>
    <cellStyle name="Header2 5 3 2 7 2 2" xfId="39142" xr:uid="{00000000-0005-0000-0000-000075830000}"/>
    <cellStyle name="Header2 5 3 2 7 3" xfId="24901" xr:uid="{00000000-0005-0000-0000-000076830000}"/>
    <cellStyle name="Header2 5 3 2 7 4" xfId="33991" xr:uid="{00000000-0005-0000-0000-000077830000}"/>
    <cellStyle name="Header2 5 3 2 8" xfId="17629" xr:uid="{00000000-0005-0000-0000-000078830000}"/>
    <cellStyle name="Header2 5 3 2 8 2" xfId="29446" xr:uid="{00000000-0005-0000-0000-000079830000}"/>
    <cellStyle name="Header2 5 3 2 8 2 2" xfId="39445" xr:uid="{00000000-0005-0000-0000-00007A830000}"/>
    <cellStyle name="Header2 5 3 2 8 3" xfId="25204" xr:uid="{00000000-0005-0000-0000-00007B830000}"/>
    <cellStyle name="Header2 5 3 2 8 4" xfId="34294" xr:uid="{00000000-0005-0000-0000-00007C830000}"/>
    <cellStyle name="Header2 5 3 2 9" xfId="18306" xr:uid="{00000000-0005-0000-0000-00007D830000}"/>
    <cellStyle name="Header2 5 3 2 9 2" xfId="30123" xr:uid="{00000000-0005-0000-0000-00007E830000}"/>
    <cellStyle name="Header2 5 3 2 9 2 2" xfId="40122" xr:uid="{00000000-0005-0000-0000-00007F830000}"/>
    <cellStyle name="Header2 5 3 2 9 3" xfId="25781" xr:uid="{00000000-0005-0000-0000-000080830000}"/>
    <cellStyle name="Header2 5 3 2 9 4" xfId="34971" xr:uid="{00000000-0005-0000-0000-000081830000}"/>
    <cellStyle name="Header2 5 3 3" xfId="8005" xr:uid="{00000000-0005-0000-0000-000082830000}"/>
    <cellStyle name="Header2 5 3 3 10" xfId="18608" xr:uid="{00000000-0005-0000-0000-000083830000}"/>
    <cellStyle name="Header2 5 3 3 10 2" xfId="30425" xr:uid="{00000000-0005-0000-0000-000084830000}"/>
    <cellStyle name="Header2 5 3 3 10 2 2" xfId="40424" xr:uid="{00000000-0005-0000-0000-000085830000}"/>
    <cellStyle name="Header2 5 3 3 10 3" xfId="26083" xr:uid="{00000000-0005-0000-0000-000086830000}"/>
    <cellStyle name="Header2 5 3 3 10 4" xfId="35273" xr:uid="{00000000-0005-0000-0000-000087830000}"/>
    <cellStyle name="Header2 5 3 3 11" xfId="18298" xr:uid="{00000000-0005-0000-0000-000088830000}"/>
    <cellStyle name="Header2 5 3 3 11 2" xfId="30115" xr:uid="{00000000-0005-0000-0000-000089830000}"/>
    <cellStyle name="Header2 5 3 3 11 2 2" xfId="40114" xr:uid="{00000000-0005-0000-0000-00008A830000}"/>
    <cellStyle name="Header2 5 3 3 11 3" xfId="34963" xr:uid="{00000000-0005-0000-0000-00008B830000}"/>
    <cellStyle name="Header2 5 3 3 12" xfId="23097" xr:uid="{00000000-0005-0000-0000-00008C830000}"/>
    <cellStyle name="Header2 5 3 3 12 2" xfId="22043" xr:uid="{00000000-0005-0000-0000-00008D830000}"/>
    <cellStyle name="Header2 5 3 3 13" xfId="22491" xr:uid="{00000000-0005-0000-0000-00008E830000}"/>
    <cellStyle name="Header2 5 3 3 2" xfId="15812" xr:uid="{00000000-0005-0000-0000-00008F830000}"/>
    <cellStyle name="Header2 5 3 3 2 2" xfId="18981" xr:uid="{00000000-0005-0000-0000-000090830000}"/>
    <cellStyle name="Header2 5 3 3 2 2 2" xfId="30798" xr:uid="{00000000-0005-0000-0000-000091830000}"/>
    <cellStyle name="Header2 5 3 3 2 2 2 2" xfId="40797" xr:uid="{00000000-0005-0000-0000-000092830000}"/>
    <cellStyle name="Header2 5 3 3 2 2 3" xfId="26456" xr:uid="{00000000-0005-0000-0000-000093830000}"/>
    <cellStyle name="Header2 5 3 3 2 2 4" xfId="35646" xr:uid="{00000000-0005-0000-0000-000094830000}"/>
    <cellStyle name="Header2 5 3 3 2 3" xfId="19587" xr:uid="{00000000-0005-0000-0000-000095830000}"/>
    <cellStyle name="Header2 5 3 3 2 3 2" xfId="31404" xr:uid="{00000000-0005-0000-0000-000096830000}"/>
    <cellStyle name="Header2 5 3 3 2 3 2 2" xfId="41403" xr:uid="{00000000-0005-0000-0000-000097830000}"/>
    <cellStyle name="Header2 5 3 3 2 3 3" xfId="27062" xr:uid="{00000000-0005-0000-0000-000098830000}"/>
    <cellStyle name="Header2 5 3 3 2 3 4" xfId="36252" xr:uid="{00000000-0005-0000-0000-000099830000}"/>
    <cellStyle name="Header2 5 3 3 2 4" xfId="17732" xr:uid="{00000000-0005-0000-0000-00009A830000}"/>
    <cellStyle name="Header2 5 3 3 2 4 2" xfId="29549" xr:uid="{00000000-0005-0000-0000-00009B830000}"/>
    <cellStyle name="Header2 5 3 3 2 4 2 2" xfId="39548" xr:uid="{00000000-0005-0000-0000-00009C830000}"/>
    <cellStyle name="Header2 5 3 3 2 4 3" xfId="25307" xr:uid="{00000000-0005-0000-0000-00009D830000}"/>
    <cellStyle name="Header2 5 3 3 2 4 4" xfId="34397" xr:uid="{00000000-0005-0000-0000-00009E830000}"/>
    <cellStyle name="Header2 5 3 3 2 5" xfId="20396" xr:uid="{00000000-0005-0000-0000-00009F830000}"/>
    <cellStyle name="Header2 5 3 3 2 5 2" xfId="32213" xr:uid="{00000000-0005-0000-0000-0000A0830000}"/>
    <cellStyle name="Header2 5 3 3 2 5 2 2" xfId="42212" xr:uid="{00000000-0005-0000-0000-0000A1830000}"/>
    <cellStyle name="Header2 5 3 3 2 5 3" xfId="37061" xr:uid="{00000000-0005-0000-0000-0000A2830000}"/>
    <cellStyle name="Header2 5 3 3 2 6" xfId="23690" xr:uid="{00000000-0005-0000-0000-0000A3830000}"/>
    <cellStyle name="Header2 5 3 3 2 6 2" xfId="21761" xr:uid="{00000000-0005-0000-0000-0000A4830000}"/>
    <cellStyle name="Header2 5 3 3 2 7" xfId="22925" xr:uid="{00000000-0005-0000-0000-0000A5830000}"/>
    <cellStyle name="Header2 5 3 3 2 7 2" xfId="22152" xr:uid="{00000000-0005-0000-0000-0000A6830000}"/>
    <cellStyle name="Header2 5 3 3 2 8" xfId="22474" xr:uid="{00000000-0005-0000-0000-0000A7830000}"/>
    <cellStyle name="Header2 5 3 3 3" xfId="16393" xr:uid="{00000000-0005-0000-0000-0000A8830000}"/>
    <cellStyle name="Header2 5 3 3 3 2" xfId="19284" xr:uid="{00000000-0005-0000-0000-0000A9830000}"/>
    <cellStyle name="Header2 5 3 3 3 2 2" xfId="31101" xr:uid="{00000000-0005-0000-0000-0000AA830000}"/>
    <cellStyle name="Header2 5 3 3 3 2 2 2" xfId="41100" xr:uid="{00000000-0005-0000-0000-0000AB830000}"/>
    <cellStyle name="Header2 5 3 3 3 2 3" xfId="26759" xr:uid="{00000000-0005-0000-0000-0000AC830000}"/>
    <cellStyle name="Header2 5 3 3 3 2 4" xfId="35949" xr:uid="{00000000-0005-0000-0000-0000AD830000}"/>
    <cellStyle name="Header2 5 3 3 3 3" xfId="19890" xr:uid="{00000000-0005-0000-0000-0000AE830000}"/>
    <cellStyle name="Header2 5 3 3 3 3 2" xfId="31707" xr:uid="{00000000-0005-0000-0000-0000AF830000}"/>
    <cellStyle name="Header2 5 3 3 3 3 2 2" xfId="41706" xr:uid="{00000000-0005-0000-0000-0000B0830000}"/>
    <cellStyle name="Header2 5 3 3 3 3 3" xfId="27365" xr:uid="{00000000-0005-0000-0000-0000B1830000}"/>
    <cellStyle name="Header2 5 3 3 3 3 4" xfId="36555" xr:uid="{00000000-0005-0000-0000-0000B2830000}"/>
    <cellStyle name="Header2 5 3 3 3 4" xfId="18121" xr:uid="{00000000-0005-0000-0000-0000B3830000}"/>
    <cellStyle name="Header2 5 3 3 3 4 2" xfId="29938" xr:uid="{00000000-0005-0000-0000-0000B4830000}"/>
    <cellStyle name="Header2 5 3 3 3 4 2 2" xfId="39937" xr:uid="{00000000-0005-0000-0000-0000B5830000}"/>
    <cellStyle name="Header2 5 3 3 3 4 3" xfId="25696" xr:uid="{00000000-0005-0000-0000-0000B6830000}"/>
    <cellStyle name="Header2 5 3 3 3 4 4" xfId="34786" xr:uid="{00000000-0005-0000-0000-0000B7830000}"/>
    <cellStyle name="Header2 5 3 3 3 5" xfId="20699" xr:uid="{00000000-0005-0000-0000-0000B8830000}"/>
    <cellStyle name="Header2 5 3 3 3 5 2" xfId="32516" xr:uid="{00000000-0005-0000-0000-0000B9830000}"/>
    <cellStyle name="Header2 5 3 3 3 5 2 2" xfId="42515" xr:uid="{00000000-0005-0000-0000-0000BA830000}"/>
    <cellStyle name="Header2 5 3 3 3 5 3" xfId="37364" xr:uid="{00000000-0005-0000-0000-0000BB830000}"/>
    <cellStyle name="Header2 5 3 3 3 6" xfId="28210" xr:uid="{00000000-0005-0000-0000-0000BC830000}"/>
    <cellStyle name="Header2 5 3 3 3 6 2" xfId="38209" xr:uid="{00000000-0005-0000-0000-0000BD830000}"/>
    <cellStyle name="Header2 5 3 3 3 7" xfId="22320" xr:uid="{00000000-0005-0000-0000-0000BE830000}"/>
    <cellStyle name="Header2 5 3 3 4" xfId="16090" xr:uid="{00000000-0005-0000-0000-0000BF830000}"/>
    <cellStyle name="Header2 5 3 3 4 2" xfId="27907" xr:uid="{00000000-0005-0000-0000-0000C0830000}"/>
    <cellStyle name="Header2 5 3 3 4 2 2" xfId="37906" xr:uid="{00000000-0005-0000-0000-0000C1830000}"/>
    <cellStyle name="Header2 5 3 3 4 3" xfId="23968" xr:uid="{00000000-0005-0000-0000-0000C2830000}"/>
    <cellStyle name="Header2 5 3 3 4 4" xfId="33058" xr:uid="{00000000-0005-0000-0000-0000C3830000}"/>
    <cellStyle name="Header2 5 3 3 5" xfId="16457" xr:uid="{00000000-0005-0000-0000-0000C4830000}"/>
    <cellStyle name="Header2 5 3 3 5 2" xfId="28274" xr:uid="{00000000-0005-0000-0000-0000C5830000}"/>
    <cellStyle name="Header2 5 3 3 5 2 2" xfId="38273" xr:uid="{00000000-0005-0000-0000-0000C6830000}"/>
    <cellStyle name="Header2 5 3 3 5 3" xfId="24032" xr:uid="{00000000-0005-0000-0000-0000C7830000}"/>
    <cellStyle name="Header2 5 3 3 5 4" xfId="33122" xr:uid="{00000000-0005-0000-0000-0000C8830000}"/>
    <cellStyle name="Header2 5 3 3 6" xfId="16760" xr:uid="{00000000-0005-0000-0000-0000C9830000}"/>
    <cellStyle name="Header2 5 3 3 6 2" xfId="28577" xr:uid="{00000000-0005-0000-0000-0000CA830000}"/>
    <cellStyle name="Header2 5 3 3 6 2 2" xfId="38576" xr:uid="{00000000-0005-0000-0000-0000CB830000}"/>
    <cellStyle name="Header2 5 3 3 6 3" xfId="24335" xr:uid="{00000000-0005-0000-0000-0000CC830000}"/>
    <cellStyle name="Header2 5 3 3 6 4" xfId="33425" xr:uid="{00000000-0005-0000-0000-0000CD830000}"/>
    <cellStyle name="Header2 5 3 3 7" xfId="17327" xr:uid="{00000000-0005-0000-0000-0000CE830000}"/>
    <cellStyle name="Header2 5 3 3 7 2" xfId="29144" xr:uid="{00000000-0005-0000-0000-0000CF830000}"/>
    <cellStyle name="Header2 5 3 3 7 2 2" xfId="39143" xr:uid="{00000000-0005-0000-0000-0000D0830000}"/>
    <cellStyle name="Header2 5 3 3 7 3" xfId="24902" xr:uid="{00000000-0005-0000-0000-0000D1830000}"/>
    <cellStyle name="Header2 5 3 3 7 4" xfId="33992" xr:uid="{00000000-0005-0000-0000-0000D2830000}"/>
    <cellStyle name="Header2 5 3 3 8" xfId="17630" xr:uid="{00000000-0005-0000-0000-0000D3830000}"/>
    <cellStyle name="Header2 5 3 3 8 2" xfId="29447" xr:uid="{00000000-0005-0000-0000-0000D4830000}"/>
    <cellStyle name="Header2 5 3 3 8 2 2" xfId="39446" xr:uid="{00000000-0005-0000-0000-0000D5830000}"/>
    <cellStyle name="Header2 5 3 3 8 3" xfId="25205" xr:uid="{00000000-0005-0000-0000-0000D6830000}"/>
    <cellStyle name="Header2 5 3 3 8 4" xfId="34295" xr:uid="{00000000-0005-0000-0000-0000D7830000}"/>
    <cellStyle name="Header2 5 3 3 9" xfId="18305" xr:uid="{00000000-0005-0000-0000-0000D8830000}"/>
    <cellStyle name="Header2 5 3 3 9 2" xfId="30122" xr:uid="{00000000-0005-0000-0000-0000D9830000}"/>
    <cellStyle name="Header2 5 3 3 9 2 2" xfId="40121" xr:uid="{00000000-0005-0000-0000-0000DA830000}"/>
    <cellStyle name="Header2 5 3 3 9 3" xfId="25780" xr:uid="{00000000-0005-0000-0000-0000DB830000}"/>
    <cellStyle name="Header2 5 3 3 9 4" xfId="34970" xr:uid="{00000000-0005-0000-0000-0000DC830000}"/>
    <cellStyle name="Header2 5 3 4" xfId="8006" xr:uid="{00000000-0005-0000-0000-0000DD830000}"/>
    <cellStyle name="Header2 5 3 4 10" xfId="18607" xr:uid="{00000000-0005-0000-0000-0000DE830000}"/>
    <cellStyle name="Header2 5 3 4 10 2" xfId="30424" xr:uid="{00000000-0005-0000-0000-0000DF830000}"/>
    <cellStyle name="Header2 5 3 4 10 2 2" xfId="40423" xr:uid="{00000000-0005-0000-0000-0000E0830000}"/>
    <cellStyle name="Header2 5 3 4 10 3" xfId="26082" xr:uid="{00000000-0005-0000-0000-0000E1830000}"/>
    <cellStyle name="Header2 5 3 4 10 4" xfId="35272" xr:uid="{00000000-0005-0000-0000-0000E2830000}"/>
    <cellStyle name="Header2 5 3 4 11" xfId="20161" xr:uid="{00000000-0005-0000-0000-0000E3830000}"/>
    <cellStyle name="Header2 5 3 4 11 2" xfId="31978" xr:uid="{00000000-0005-0000-0000-0000E4830000}"/>
    <cellStyle name="Header2 5 3 4 11 2 2" xfId="41977" xr:uid="{00000000-0005-0000-0000-0000E5830000}"/>
    <cellStyle name="Header2 5 3 4 11 3" xfId="36826" xr:uid="{00000000-0005-0000-0000-0000E6830000}"/>
    <cellStyle name="Header2 5 3 4 12" xfId="23096" xr:uid="{00000000-0005-0000-0000-0000E7830000}"/>
    <cellStyle name="Header2 5 3 4 12 2" xfId="22044" xr:uid="{00000000-0005-0000-0000-0000E8830000}"/>
    <cellStyle name="Header2 5 3 4 13" xfId="22490" xr:uid="{00000000-0005-0000-0000-0000E9830000}"/>
    <cellStyle name="Header2 5 3 4 2" xfId="15813" xr:uid="{00000000-0005-0000-0000-0000EA830000}"/>
    <cellStyle name="Header2 5 3 4 2 2" xfId="18980" xr:uid="{00000000-0005-0000-0000-0000EB830000}"/>
    <cellStyle name="Header2 5 3 4 2 2 2" xfId="30797" xr:uid="{00000000-0005-0000-0000-0000EC830000}"/>
    <cellStyle name="Header2 5 3 4 2 2 2 2" xfId="40796" xr:uid="{00000000-0005-0000-0000-0000ED830000}"/>
    <cellStyle name="Header2 5 3 4 2 2 3" xfId="26455" xr:uid="{00000000-0005-0000-0000-0000EE830000}"/>
    <cellStyle name="Header2 5 3 4 2 2 4" xfId="35645" xr:uid="{00000000-0005-0000-0000-0000EF830000}"/>
    <cellStyle name="Header2 5 3 4 2 3" xfId="19586" xr:uid="{00000000-0005-0000-0000-0000F0830000}"/>
    <cellStyle name="Header2 5 3 4 2 3 2" xfId="31403" xr:uid="{00000000-0005-0000-0000-0000F1830000}"/>
    <cellStyle name="Header2 5 3 4 2 3 2 2" xfId="41402" xr:uid="{00000000-0005-0000-0000-0000F2830000}"/>
    <cellStyle name="Header2 5 3 4 2 3 3" xfId="27061" xr:uid="{00000000-0005-0000-0000-0000F3830000}"/>
    <cellStyle name="Header2 5 3 4 2 3 4" xfId="36251" xr:uid="{00000000-0005-0000-0000-0000F4830000}"/>
    <cellStyle name="Header2 5 3 4 2 4" xfId="17833" xr:uid="{00000000-0005-0000-0000-0000F5830000}"/>
    <cellStyle name="Header2 5 3 4 2 4 2" xfId="29650" xr:uid="{00000000-0005-0000-0000-0000F6830000}"/>
    <cellStyle name="Header2 5 3 4 2 4 2 2" xfId="39649" xr:uid="{00000000-0005-0000-0000-0000F7830000}"/>
    <cellStyle name="Header2 5 3 4 2 4 3" xfId="25408" xr:uid="{00000000-0005-0000-0000-0000F8830000}"/>
    <cellStyle name="Header2 5 3 4 2 4 4" xfId="34498" xr:uid="{00000000-0005-0000-0000-0000F9830000}"/>
    <cellStyle name="Header2 5 3 4 2 5" xfId="20395" xr:uid="{00000000-0005-0000-0000-0000FA830000}"/>
    <cellStyle name="Header2 5 3 4 2 5 2" xfId="32212" xr:uid="{00000000-0005-0000-0000-0000FB830000}"/>
    <cellStyle name="Header2 5 3 4 2 5 2 2" xfId="42211" xr:uid="{00000000-0005-0000-0000-0000FC830000}"/>
    <cellStyle name="Header2 5 3 4 2 5 3" xfId="37060" xr:uid="{00000000-0005-0000-0000-0000FD830000}"/>
    <cellStyle name="Header2 5 3 4 2 6" xfId="23691" xr:uid="{00000000-0005-0000-0000-0000FE830000}"/>
    <cellStyle name="Header2 5 3 4 2 6 2" xfId="21760" xr:uid="{00000000-0005-0000-0000-0000FF830000}"/>
    <cellStyle name="Header2 5 3 4 2 7" xfId="22924" xr:uid="{00000000-0005-0000-0000-000000840000}"/>
    <cellStyle name="Header2 5 3 4 2 7 2" xfId="22153" xr:uid="{00000000-0005-0000-0000-000001840000}"/>
    <cellStyle name="Header2 5 3 4 2 8" xfId="22475" xr:uid="{00000000-0005-0000-0000-000002840000}"/>
    <cellStyle name="Header2 5 3 4 3" xfId="16394" xr:uid="{00000000-0005-0000-0000-000003840000}"/>
    <cellStyle name="Header2 5 3 4 3 2" xfId="19283" xr:uid="{00000000-0005-0000-0000-000004840000}"/>
    <cellStyle name="Header2 5 3 4 3 2 2" xfId="31100" xr:uid="{00000000-0005-0000-0000-000005840000}"/>
    <cellStyle name="Header2 5 3 4 3 2 2 2" xfId="41099" xr:uid="{00000000-0005-0000-0000-000006840000}"/>
    <cellStyle name="Header2 5 3 4 3 2 3" xfId="26758" xr:uid="{00000000-0005-0000-0000-000007840000}"/>
    <cellStyle name="Header2 5 3 4 3 2 4" xfId="35948" xr:uid="{00000000-0005-0000-0000-000008840000}"/>
    <cellStyle name="Header2 5 3 4 3 3" xfId="19889" xr:uid="{00000000-0005-0000-0000-000009840000}"/>
    <cellStyle name="Header2 5 3 4 3 3 2" xfId="31706" xr:uid="{00000000-0005-0000-0000-00000A840000}"/>
    <cellStyle name="Header2 5 3 4 3 3 2 2" xfId="41705" xr:uid="{00000000-0005-0000-0000-00000B840000}"/>
    <cellStyle name="Header2 5 3 4 3 3 3" xfId="27364" xr:uid="{00000000-0005-0000-0000-00000C840000}"/>
    <cellStyle name="Header2 5 3 4 3 3 4" xfId="36554" xr:uid="{00000000-0005-0000-0000-00000D840000}"/>
    <cellStyle name="Header2 5 3 4 3 4" xfId="17927" xr:uid="{00000000-0005-0000-0000-00000E840000}"/>
    <cellStyle name="Header2 5 3 4 3 4 2" xfId="29744" xr:uid="{00000000-0005-0000-0000-00000F840000}"/>
    <cellStyle name="Header2 5 3 4 3 4 2 2" xfId="39743" xr:uid="{00000000-0005-0000-0000-000010840000}"/>
    <cellStyle name="Header2 5 3 4 3 4 3" xfId="25502" xr:uid="{00000000-0005-0000-0000-000011840000}"/>
    <cellStyle name="Header2 5 3 4 3 4 4" xfId="34592" xr:uid="{00000000-0005-0000-0000-000012840000}"/>
    <cellStyle name="Header2 5 3 4 3 5" xfId="20698" xr:uid="{00000000-0005-0000-0000-000013840000}"/>
    <cellStyle name="Header2 5 3 4 3 5 2" xfId="32515" xr:uid="{00000000-0005-0000-0000-000014840000}"/>
    <cellStyle name="Header2 5 3 4 3 5 2 2" xfId="42514" xr:uid="{00000000-0005-0000-0000-000015840000}"/>
    <cellStyle name="Header2 5 3 4 3 5 3" xfId="37363" xr:uid="{00000000-0005-0000-0000-000016840000}"/>
    <cellStyle name="Header2 5 3 4 3 6" xfId="28211" xr:uid="{00000000-0005-0000-0000-000017840000}"/>
    <cellStyle name="Header2 5 3 4 3 6 2" xfId="38210" xr:uid="{00000000-0005-0000-0000-000018840000}"/>
    <cellStyle name="Header2 5 3 4 3 7" xfId="22321" xr:uid="{00000000-0005-0000-0000-000019840000}"/>
    <cellStyle name="Header2 5 3 4 4" xfId="16091" xr:uid="{00000000-0005-0000-0000-00001A840000}"/>
    <cellStyle name="Header2 5 3 4 4 2" xfId="27908" xr:uid="{00000000-0005-0000-0000-00001B840000}"/>
    <cellStyle name="Header2 5 3 4 4 2 2" xfId="37907" xr:uid="{00000000-0005-0000-0000-00001C840000}"/>
    <cellStyle name="Header2 5 3 4 4 3" xfId="23969" xr:uid="{00000000-0005-0000-0000-00001D840000}"/>
    <cellStyle name="Header2 5 3 4 4 4" xfId="33059" xr:uid="{00000000-0005-0000-0000-00001E840000}"/>
    <cellStyle name="Header2 5 3 4 5" xfId="16456" xr:uid="{00000000-0005-0000-0000-00001F840000}"/>
    <cellStyle name="Header2 5 3 4 5 2" xfId="28273" xr:uid="{00000000-0005-0000-0000-000020840000}"/>
    <cellStyle name="Header2 5 3 4 5 2 2" xfId="38272" xr:uid="{00000000-0005-0000-0000-000021840000}"/>
    <cellStyle name="Header2 5 3 4 5 3" xfId="24031" xr:uid="{00000000-0005-0000-0000-000022840000}"/>
    <cellStyle name="Header2 5 3 4 5 4" xfId="33121" xr:uid="{00000000-0005-0000-0000-000023840000}"/>
    <cellStyle name="Header2 5 3 4 6" xfId="16759" xr:uid="{00000000-0005-0000-0000-000024840000}"/>
    <cellStyle name="Header2 5 3 4 6 2" xfId="28576" xr:uid="{00000000-0005-0000-0000-000025840000}"/>
    <cellStyle name="Header2 5 3 4 6 2 2" xfId="38575" xr:uid="{00000000-0005-0000-0000-000026840000}"/>
    <cellStyle name="Header2 5 3 4 6 3" xfId="24334" xr:uid="{00000000-0005-0000-0000-000027840000}"/>
    <cellStyle name="Header2 5 3 4 6 4" xfId="33424" xr:uid="{00000000-0005-0000-0000-000028840000}"/>
    <cellStyle name="Header2 5 3 4 7" xfId="17328" xr:uid="{00000000-0005-0000-0000-000029840000}"/>
    <cellStyle name="Header2 5 3 4 7 2" xfId="29145" xr:uid="{00000000-0005-0000-0000-00002A840000}"/>
    <cellStyle name="Header2 5 3 4 7 2 2" xfId="39144" xr:uid="{00000000-0005-0000-0000-00002B840000}"/>
    <cellStyle name="Header2 5 3 4 7 3" xfId="24903" xr:uid="{00000000-0005-0000-0000-00002C840000}"/>
    <cellStyle name="Header2 5 3 4 7 4" xfId="33993" xr:uid="{00000000-0005-0000-0000-00002D840000}"/>
    <cellStyle name="Header2 5 3 4 8" xfId="17631" xr:uid="{00000000-0005-0000-0000-00002E840000}"/>
    <cellStyle name="Header2 5 3 4 8 2" xfId="29448" xr:uid="{00000000-0005-0000-0000-00002F840000}"/>
    <cellStyle name="Header2 5 3 4 8 2 2" xfId="39447" xr:uid="{00000000-0005-0000-0000-000030840000}"/>
    <cellStyle name="Header2 5 3 4 8 3" xfId="25206" xr:uid="{00000000-0005-0000-0000-000031840000}"/>
    <cellStyle name="Header2 5 3 4 8 4" xfId="34296" xr:uid="{00000000-0005-0000-0000-000032840000}"/>
    <cellStyle name="Header2 5 3 4 9" xfId="18304" xr:uid="{00000000-0005-0000-0000-000033840000}"/>
    <cellStyle name="Header2 5 3 4 9 2" xfId="30121" xr:uid="{00000000-0005-0000-0000-000034840000}"/>
    <cellStyle name="Header2 5 3 4 9 2 2" xfId="40120" xr:uid="{00000000-0005-0000-0000-000035840000}"/>
    <cellStyle name="Header2 5 3 4 9 3" xfId="25779" xr:uid="{00000000-0005-0000-0000-000036840000}"/>
    <cellStyle name="Header2 5 3 4 9 4" xfId="34969" xr:uid="{00000000-0005-0000-0000-000037840000}"/>
    <cellStyle name="Header2 5 3 5" xfId="15810" xr:uid="{00000000-0005-0000-0000-000038840000}"/>
    <cellStyle name="Header2 5 3 5 2" xfId="18983" xr:uid="{00000000-0005-0000-0000-000039840000}"/>
    <cellStyle name="Header2 5 3 5 2 2" xfId="30800" xr:uid="{00000000-0005-0000-0000-00003A840000}"/>
    <cellStyle name="Header2 5 3 5 2 2 2" xfId="40799" xr:uid="{00000000-0005-0000-0000-00003B840000}"/>
    <cellStyle name="Header2 5 3 5 2 3" xfId="26458" xr:uid="{00000000-0005-0000-0000-00003C840000}"/>
    <cellStyle name="Header2 5 3 5 2 4" xfId="35648" xr:uid="{00000000-0005-0000-0000-00003D840000}"/>
    <cellStyle name="Header2 5 3 5 3" xfId="19589" xr:uid="{00000000-0005-0000-0000-00003E840000}"/>
    <cellStyle name="Header2 5 3 5 3 2" xfId="31406" xr:uid="{00000000-0005-0000-0000-00003F840000}"/>
    <cellStyle name="Header2 5 3 5 3 2 2" xfId="41405" xr:uid="{00000000-0005-0000-0000-000040840000}"/>
    <cellStyle name="Header2 5 3 5 3 3" xfId="27064" xr:uid="{00000000-0005-0000-0000-000041840000}"/>
    <cellStyle name="Header2 5 3 5 3 4" xfId="36254" xr:uid="{00000000-0005-0000-0000-000042840000}"/>
    <cellStyle name="Header2 5 3 5 4" xfId="18027" xr:uid="{00000000-0005-0000-0000-000043840000}"/>
    <cellStyle name="Header2 5 3 5 4 2" xfId="29844" xr:uid="{00000000-0005-0000-0000-000044840000}"/>
    <cellStyle name="Header2 5 3 5 4 2 2" xfId="39843" xr:uid="{00000000-0005-0000-0000-000045840000}"/>
    <cellStyle name="Header2 5 3 5 4 3" xfId="25602" xr:uid="{00000000-0005-0000-0000-000046840000}"/>
    <cellStyle name="Header2 5 3 5 4 4" xfId="34692" xr:uid="{00000000-0005-0000-0000-000047840000}"/>
    <cellStyle name="Header2 5 3 5 5" xfId="20398" xr:uid="{00000000-0005-0000-0000-000048840000}"/>
    <cellStyle name="Header2 5 3 5 5 2" xfId="32215" xr:uid="{00000000-0005-0000-0000-000049840000}"/>
    <cellStyle name="Header2 5 3 5 5 2 2" xfId="42214" xr:uid="{00000000-0005-0000-0000-00004A840000}"/>
    <cellStyle name="Header2 5 3 5 5 3" xfId="37063" xr:uid="{00000000-0005-0000-0000-00004B840000}"/>
    <cellStyle name="Header2 5 3 5 6" xfId="23688" xr:uid="{00000000-0005-0000-0000-00004C840000}"/>
    <cellStyle name="Header2 5 3 5 6 2" xfId="20971" xr:uid="{00000000-0005-0000-0000-00004D840000}"/>
    <cellStyle name="Header2 5 3 5 7" xfId="22790" xr:uid="{00000000-0005-0000-0000-00004E840000}"/>
    <cellStyle name="Header2 5 3 5 7 2" xfId="21425" xr:uid="{00000000-0005-0000-0000-00004F840000}"/>
    <cellStyle name="Header2 5 3 5 8" xfId="21731" xr:uid="{00000000-0005-0000-0000-000050840000}"/>
    <cellStyle name="Header2 5 3 6" xfId="16391" xr:uid="{00000000-0005-0000-0000-000051840000}"/>
    <cellStyle name="Header2 5 3 6 2" xfId="19286" xr:uid="{00000000-0005-0000-0000-000052840000}"/>
    <cellStyle name="Header2 5 3 6 2 2" xfId="31103" xr:uid="{00000000-0005-0000-0000-000053840000}"/>
    <cellStyle name="Header2 5 3 6 2 2 2" xfId="41102" xr:uid="{00000000-0005-0000-0000-000054840000}"/>
    <cellStyle name="Header2 5 3 6 2 3" xfId="26761" xr:uid="{00000000-0005-0000-0000-000055840000}"/>
    <cellStyle name="Header2 5 3 6 2 4" xfId="35951" xr:uid="{00000000-0005-0000-0000-000056840000}"/>
    <cellStyle name="Header2 5 3 6 3" xfId="19892" xr:uid="{00000000-0005-0000-0000-000057840000}"/>
    <cellStyle name="Header2 5 3 6 3 2" xfId="31709" xr:uid="{00000000-0005-0000-0000-000058840000}"/>
    <cellStyle name="Header2 5 3 6 3 2 2" xfId="41708" xr:uid="{00000000-0005-0000-0000-000059840000}"/>
    <cellStyle name="Header2 5 3 6 3 3" xfId="27367" xr:uid="{00000000-0005-0000-0000-00005A840000}"/>
    <cellStyle name="Header2 5 3 6 3 4" xfId="36557" xr:uid="{00000000-0005-0000-0000-00005B840000}"/>
    <cellStyle name="Header2 5 3 6 4" xfId="17668" xr:uid="{00000000-0005-0000-0000-00005C840000}"/>
    <cellStyle name="Header2 5 3 6 4 2" xfId="29485" xr:uid="{00000000-0005-0000-0000-00005D840000}"/>
    <cellStyle name="Header2 5 3 6 4 2 2" xfId="39484" xr:uid="{00000000-0005-0000-0000-00005E840000}"/>
    <cellStyle name="Header2 5 3 6 4 3" xfId="25243" xr:uid="{00000000-0005-0000-0000-00005F840000}"/>
    <cellStyle name="Header2 5 3 6 4 4" xfId="34333" xr:uid="{00000000-0005-0000-0000-000060840000}"/>
    <cellStyle name="Header2 5 3 6 5" xfId="20701" xr:uid="{00000000-0005-0000-0000-000061840000}"/>
    <cellStyle name="Header2 5 3 6 5 2" xfId="32518" xr:uid="{00000000-0005-0000-0000-000062840000}"/>
    <cellStyle name="Header2 5 3 6 5 2 2" xfId="42517" xr:uid="{00000000-0005-0000-0000-000063840000}"/>
    <cellStyle name="Header2 5 3 6 5 3" xfId="37366" xr:uid="{00000000-0005-0000-0000-000064840000}"/>
    <cellStyle name="Header2 5 3 6 6" xfId="28208" xr:uid="{00000000-0005-0000-0000-000065840000}"/>
    <cellStyle name="Header2 5 3 6 6 2" xfId="38207" xr:uid="{00000000-0005-0000-0000-000066840000}"/>
    <cellStyle name="Header2 5 3 6 7" xfId="22319" xr:uid="{00000000-0005-0000-0000-000067840000}"/>
    <cellStyle name="Header2 5 3 7" xfId="16088" xr:uid="{00000000-0005-0000-0000-000068840000}"/>
    <cellStyle name="Header2 5 3 7 2" xfId="27905" xr:uid="{00000000-0005-0000-0000-000069840000}"/>
    <cellStyle name="Header2 5 3 7 2 2" xfId="37904" xr:uid="{00000000-0005-0000-0000-00006A840000}"/>
    <cellStyle name="Header2 5 3 7 3" xfId="23966" xr:uid="{00000000-0005-0000-0000-00006B840000}"/>
    <cellStyle name="Header2 5 3 7 4" xfId="33056" xr:uid="{00000000-0005-0000-0000-00006C840000}"/>
    <cellStyle name="Header2 5 3 8" xfId="16459" xr:uid="{00000000-0005-0000-0000-00006D840000}"/>
    <cellStyle name="Header2 5 3 8 2" xfId="28276" xr:uid="{00000000-0005-0000-0000-00006E840000}"/>
    <cellStyle name="Header2 5 3 8 2 2" xfId="38275" xr:uid="{00000000-0005-0000-0000-00006F840000}"/>
    <cellStyle name="Header2 5 3 8 3" xfId="24034" xr:uid="{00000000-0005-0000-0000-000070840000}"/>
    <cellStyle name="Header2 5 3 8 4" xfId="33124" xr:uid="{00000000-0005-0000-0000-000071840000}"/>
    <cellStyle name="Header2 5 3 9" xfId="16762" xr:uid="{00000000-0005-0000-0000-000072840000}"/>
    <cellStyle name="Header2 5 3 9 2" xfId="28579" xr:uid="{00000000-0005-0000-0000-000073840000}"/>
    <cellStyle name="Header2 5 3 9 2 2" xfId="38578" xr:uid="{00000000-0005-0000-0000-000074840000}"/>
    <cellStyle name="Header2 5 3 9 3" xfId="24337" xr:uid="{00000000-0005-0000-0000-000075840000}"/>
    <cellStyle name="Header2 5 3 9 4" xfId="33427" xr:uid="{00000000-0005-0000-0000-000076840000}"/>
    <cellStyle name="Header2 5 4" xfId="8007" xr:uid="{00000000-0005-0000-0000-000077840000}"/>
    <cellStyle name="Header2 5 4 10" xfId="17329" xr:uid="{00000000-0005-0000-0000-000078840000}"/>
    <cellStyle name="Header2 5 4 10 2" xfId="29146" xr:uid="{00000000-0005-0000-0000-000079840000}"/>
    <cellStyle name="Header2 5 4 10 2 2" xfId="39145" xr:uid="{00000000-0005-0000-0000-00007A840000}"/>
    <cellStyle name="Header2 5 4 10 3" xfId="24904" xr:uid="{00000000-0005-0000-0000-00007B840000}"/>
    <cellStyle name="Header2 5 4 10 4" xfId="33994" xr:uid="{00000000-0005-0000-0000-00007C840000}"/>
    <cellStyle name="Header2 5 4 11" xfId="17632" xr:uid="{00000000-0005-0000-0000-00007D840000}"/>
    <cellStyle name="Header2 5 4 11 2" xfId="29449" xr:uid="{00000000-0005-0000-0000-00007E840000}"/>
    <cellStyle name="Header2 5 4 11 2 2" xfId="39448" xr:uid="{00000000-0005-0000-0000-00007F840000}"/>
    <cellStyle name="Header2 5 4 11 3" xfId="25207" xr:uid="{00000000-0005-0000-0000-000080840000}"/>
    <cellStyle name="Header2 5 4 11 4" xfId="34297" xr:uid="{00000000-0005-0000-0000-000081840000}"/>
    <cellStyle name="Header2 5 4 12" xfId="18303" xr:uid="{00000000-0005-0000-0000-000082840000}"/>
    <cellStyle name="Header2 5 4 12 2" xfId="30120" xr:uid="{00000000-0005-0000-0000-000083840000}"/>
    <cellStyle name="Header2 5 4 12 2 2" xfId="40119" xr:uid="{00000000-0005-0000-0000-000084840000}"/>
    <cellStyle name="Header2 5 4 12 3" xfId="25778" xr:uid="{00000000-0005-0000-0000-000085840000}"/>
    <cellStyle name="Header2 5 4 12 4" xfId="34968" xr:uid="{00000000-0005-0000-0000-000086840000}"/>
    <cellStyle name="Header2 5 4 13" xfId="18606" xr:uid="{00000000-0005-0000-0000-000087840000}"/>
    <cellStyle name="Header2 5 4 13 2" xfId="30423" xr:uid="{00000000-0005-0000-0000-000088840000}"/>
    <cellStyle name="Header2 5 4 13 2 2" xfId="40422" xr:uid="{00000000-0005-0000-0000-000089840000}"/>
    <cellStyle name="Header2 5 4 13 3" xfId="26081" xr:uid="{00000000-0005-0000-0000-00008A840000}"/>
    <cellStyle name="Header2 5 4 13 4" xfId="35271" xr:uid="{00000000-0005-0000-0000-00008B840000}"/>
    <cellStyle name="Header2 5 4 14" xfId="20262" xr:uid="{00000000-0005-0000-0000-00008C840000}"/>
    <cellStyle name="Header2 5 4 14 2" xfId="32079" xr:uid="{00000000-0005-0000-0000-00008D840000}"/>
    <cellStyle name="Header2 5 4 14 2 2" xfId="42078" xr:uid="{00000000-0005-0000-0000-00008E840000}"/>
    <cellStyle name="Header2 5 4 14 3" xfId="36927" xr:uid="{00000000-0005-0000-0000-00008F840000}"/>
    <cellStyle name="Header2 5 4 15" xfId="23095" xr:uid="{00000000-0005-0000-0000-000090840000}"/>
    <cellStyle name="Header2 5 4 15 2" xfId="22045" xr:uid="{00000000-0005-0000-0000-000091840000}"/>
    <cellStyle name="Header2 5 4 16" xfId="22489" xr:uid="{00000000-0005-0000-0000-000092840000}"/>
    <cellStyle name="Header2 5 4 2" xfId="8008" xr:uid="{00000000-0005-0000-0000-000093840000}"/>
    <cellStyle name="Header2 5 4 2 10" xfId="18605" xr:uid="{00000000-0005-0000-0000-000094840000}"/>
    <cellStyle name="Header2 5 4 2 10 2" xfId="30422" xr:uid="{00000000-0005-0000-0000-000095840000}"/>
    <cellStyle name="Header2 5 4 2 10 2 2" xfId="40421" xr:uid="{00000000-0005-0000-0000-000096840000}"/>
    <cellStyle name="Header2 5 4 2 10 3" xfId="26080" xr:uid="{00000000-0005-0000-0000-000097840000}"/>
    <cellStyle name="Header2 5 4 2 10 4" xfId="35270" xr:uid="{00000000-0005-0000-0000-000098840000}"/>
    <cellStyle name="Header2 5 4 2 11" xfId="20180" xr:uid="{00000000-0005-0000-0000-000099840000}"/>
    <cellStyle name="Header2 5 4 2 11 2" xfId="31997" xr:uid="{00000000-0005-0000-0000-00009A840000}"/>
    <cellStyle name="Header2 5 4 2 11 2 2" xfId="41996" xr:uid="{00000000-0005-0000-0000-00009B840000}"/>
    <cellStyle name="Header2 5 4 2 11 3" xfId="36845" xr:uid="{00000000-0005-0000-0000-00009C840000}"/>
    <cellStyle name="Header2 5 4 2 12" xfId="23094" xr:uid="{00000000-0005-0000-0000-00009D840000}"/>
    <cellStyle name="Header2 5 4 2 12 2" xfId="22046" xr:uid="{00000000-0005-0000-0000-00009E840000}"/>
    <cellStyle name="Header2 5 4 2 13" xfId="22488" xr:uid="{00000000-0005-0000-0000-00009F840000}"/>
    <cellStyle name="Header2 5 4 2 2" xfId="15815" xr:uid="{00000000-0005-0000-0000-0000A0840000}"/>
    <cellStyle name="Header2 5 4 2 2 2" xfId="18978" xr:uid="{00000000-0005-0000-0000-0000A1840000}"/>
    <cellStyle name="Header2 5 4 2 2 2 2" xfId="30795" xr:uid="{00000000-0005-0000-0000-0000A2840000}"/>
    <cellStyle name="Header2 5 4 2 2 2 2 2" xfId="40794" xr:uid="{00000000-0005-0000-0000-0000A3840000}"/>
    <cellStyle name="Header2 5 4 2 2 2 3" xfId="26453" xr:uid="{00000000-0005-0000-0000-0000A4840000}"/>
    <cellStyle name="Header2 5 4 2 2 2 4" xfId="35643" xr:uid="{00000000-0005-0000-0000-0000A5840000}"/>
    <cellStyle name="Header2 5 4 2 2 3" xfId="19584" xr:uid="{00000000-0005-0000-0000-0000A6840000}"/>
    <cellStyle name="Header2 5 4 2 2 3 2" xfId="31401" xr:uid="{00000000-0005-0000-0000-0000A7840000}"/>
    <cellStyle name="Header2 5 4 2 2 3 2 2" xfId="41400" xr:uid="{00000000-0005-0000-0000-0000A8840000}"/>
    <cellStyle name="Header2 5 4 2 2 3 3" xfId="27059" xr:uid="{00000000-0005-0000-0000-0000A9840000}"/>
    <cellStyle name="Header2 5 4 2 2 3 4" xfId="36249" xr:uid="{00000000-0005-0000-0000-0000AA840000}"/>
    <cellStyle name="Header2 5 4 2 2 4" xfId="17834" xr:uid="{00000000-0005-0000-0000-0000AB840000}"/>
    <cellStyle name="Header2 5 4 2 2 4 2" xfId="29651" xr:uid="{00000000-0005-0000-0000-0000AC840000}"/>
    <cellStyle name="Header2 5 4 2 2 4 2 2" xfId="39650" xr:uid="{00000000-0005-0000-0000-0000AD840000}"/>
    <cellStyle name="Header2 5 4 2 2 4 3" xfId="25409" xr:uid="{00000000-0005-0000-0000-0000AE840000}"/>
    <cellStyle name="Header2 5 4 2 2 4 4" xfId="34499" xr:uid="{00000000-0005-0000-0000-0000AF840000}"/>
    <cellStyle name="Header2 5 4 2 2 5" xfId="20393" xr:uid="{00000000-0005-0000-0000-0000B0840000}"/>
    <cellStyle name="Header2 5 4 2 2 5 2" xfId="32210" xr:uid="{00000000-0005-0000-0000-0000B1840000}"/>
    <cellStyle name="Header2 5 4 2 2 5 2 2" xfId="42209" xr:uid="{00000000-0005-0000-0000-0000B2840000}"/>
    <cellStyle name="Header2 5 4 2 2 5 3" xfId="37058" xr:uid="{00000000-0005-0000-0000-0000B3840000}"/>
    <cellStyle name="Header2 5 4 2 2 6" xfId="23693" xr:uid="{00000000-0005-0000-0000-0000B4840000}"/>
    <cellStyle name="Header2 5 4 2 2 6 2" xfId="21758" xr:uid="{00000000-0005-0000-0000-0000B5840000}"/>
    <cellStyle name="Header2 5 4 2 2 7" xfId="22922" xr:uid="{00000000-0005-0000-0000-0000B6840000}"/>
    <cellStyle name="Header2 5 4 2 2 7 2" xfId="22155" xr:uid="{00000000-0005-0000-0000-0000B7840000}"/>
    <cellStyle name="Header2 5 4 2 2 8" xfId="22476" xr:uid="{00000000-0005-0000-0000-0000B8840000}"/>
    <cellStyle name="Header2 5 4 2 3" xfId="16396" xr:uid="{00000000-0005-0000-0000-0000B9840000}"/>
    <cellStyle name="Header2 5 4 2 3 2" xfId="19281" xr:uid="{00000000-0005-0000-0000-0000BA840000}"/>
    <cellStyle name="Header2 5 4 2 3 2 2" xfId="31098" xr:uid="{00000000-0005-0000-0000-0000BB840000}"/>
    <cellStyle name="Header2 5 4 2 3 2 2 2" xfId="41097" xr:uid="{00000000-0005-0000-0000-0000BC840000}"/>
    <cellStyle name="Header2 5 4 2 3 2 3" xfId="26756" xr:uid="{00000000-0005-0000-0000-0000BD840000}"/>
    <cellStyle name="Header2 5 4 2 3 2 4" xfId="35946" xr:uid="{00000000-0005-0000-0000-0000BE840000}"/>
    <cellStyle name="Header2 5 4 2 3 3" xfId="19887" xr:uid="{00000000-0005-0000-0000-0000BF840000}"/>
    <cellStyle name="Header2 5 4 2 3 3 2" xfId="31704" xr:uid="{00000000-0005-0000-0000-0000C0840000}"/>
    <cellStyle name="Header2 5 4 2 3 3 2 2" xfId="41703" xr:uid="{00000000-0005-0000-0000-0000C1840000}"/>
    <cellStyle name="Header2 5 4 2 3 3 3" xfId="27362" xr:uid="{00000000-0005-0000-0000-0000C2840000}"/>
    <cellStyle name="Header2 5 4 2 3 3 4" xfId="36552" xr:uid="{00000000-0005-0000-0000-0000C3840000}"/>
    <cellStyle name="Header2 5 4 2 3 4" xfId="17929" xr:uid="{00000000-0005-0000-0000-0000C4840000}"/>
    <cellStyle name="Header2 5 4 2 3 4 2" xfId="29746" xr:uid="{00000000-0005-0000-0000-0000C5840000}"/>
    <cellStyle name="Header2 5 4 2 3 4 2 2" xfId="39745" xr:uid="{00000000-0005-0000-0000-0000C6840000}"/>
    <cellStyle name="Header2 5 4 2 3 4 3" xfId="25504" xr:uid="{00000000-0005-0000-0000-0000C7840000}"/>
    <cellStyle name="Header2 5 4 2 3 4 4" xfId="34594" xr:uid="{00000000-0005-0000-0000-0000C8840000}"/>
    <cellStyle name="Header2 5 4 2 3 5" xfId="20696" xr:uid="{00000000-0005-0000-0000-0000C9840000}"/>
    <cellStyle name="Header2 5 4 2 3 5 2" xfId="32513" xr:uid="{00000000-0005-0000-0000-0000CA840000}"/>
    <cellStyle name="Header2 5 4 2 3 5 2 2" xfId="42512" xr:uid="{00000000-0005-0000-0000-0000CB840000}"/>
    <cellStyle name="Header2 5 4 2 3 5 3" xfId="37361" xr:uid="{00000000-0005-0000-0000-0000CC840000}"/>
    <cellStyle name="Header2 5 4 2 3 6" xfId="28213" xr:uid="{00000000-0005-0000-0000-0000CD840000}"/>
    <cellStyle name="Header2 5 4 2 3 6 2" xfId="38212" xr:uid="{00000000-0005-0000-0000-0000CE840000}"/>
    <cellStyle name="Header2 5 4 2 3 7" xfId="22323" xr:uid="{00000000-0005-0000-0000-0000CF840000}"/>
    <cellStyle name="Header2 5 4 2 4" xfId="16093" xr:uid="{00000000-0005-0000-0000-0000D0840000}"/>
    <cellStyle name="Header2 5 4 2 4 2" xfId="27910" xr:uid="{00000000-0005-0000-0000-0000D1840000}"/>
    <cellStyle name="Header2 5 4 2 4 2 2" xfId="37909" xr:uid="{00000000-0005-0000-0000-0000D2840000}"/>
    <cellStyle name="Header2 5 4 2 4 3" xfId="23971" xr:uid="{00000000-0005-0000-0000-0000D3840000}"/>
    <cellStyle name="Header2 5 4 2 4 4" xfId="33061" xr:uid="{00000000-0005-0000-0000-0000D4840000}"/>
    <cellStyle name="Header2 5 4 2 5" xfId="16454" xr:uid="{00000000-0005-0000-0000-0000D5840000}"/>
    <cellStyle name="Header2 5 4 2 5 2" xfId="28271" xr:uid="{00000000-0005-0000-0000-0000D6840000}"/>
    <cellStyle name="Header2 5 4 2 5 2 2" xfId="38270" xr:uid="{00000000-0005-0000-0000-0000D7840000}"/>
    <cellStyle name="Header2 5 4 2 5 3" xfId="24029" xr:uid="{00000000-0005-0000-0000-0000D8840000}"/>
    <cellStyle name="Header2 5 4 2 5 4" xfId="33119" xr:uid="{00000000-0005-0000-0000-0000D9840000}"/>
    <cellStyle name="Header2 5 4 2 6" xfId="16757" xr:uid="{00000000-0005-0000-0000-0000DA840000}"/>
    <cellStyle name="Header2 5 4 2 6 2" xfId="28574" xr:uid="{00000000-0005-0000-0000-0000DB840000}"/>
    <cellStyle name="Header2 5 4 2 6 2 2" xfId="38573" xr:uid="{00000000-0005-0000-0000-0000DC840000}"/>
    <cellStyle name="Header2 5 4 2 6 3" xfId="24332" xr:uid="{00000000-0005-0000-0000-0000DD840000}"/>
    <cellStyle name="Header2 5 4 2 6 4" xfId="33422" xr:uid="{00000000-0005-0000-0000-0000DE840000}"/>
    <cellStyle name="Header2 5 4 2 7" xfId="17330" xr:uid="{00000000-0005-0000-0000-0000DF840000}"/>
    <cellStyle name="Header2 5 4 2 7 2" xfId="29147" xr:uid="{00000000-0005-0000-0000-0000E0840000}"/>
    <cellStyle name="Header2 5 4 2 7 2 2" xfId="39146" xr:uid="{00000000-0005-0000-0000-0000E1840000}"/>
    <cellStyle name="Header2 5 4 2 7 3" xfId="24905" xr:uid="{00000000-0005-0000-0000-0000E2840000}"/>
    <cellStyle name="Header2 5 4 2 7 4" xfId="33995" xr:uid="{00000000-0005-0000-0000-0000E3840000}"/>
    <cellStyle name="Header2 5 4 2 8" xfId="17633" xr:uid="{00000000-0005-0000-0000-0000E4840000}"/>
    <cellStyle name="Header2 5 4 2 8 2" xfId="29450" xr:uid="{00000000-0005-0000-0000-0000E5840000}"/>
    <cellStyle name="Header2 5 4 2 8 2 2" xfId="39449" xr:uid="{00000000-0005-0000-0000-0000E6840000}"/>
    <cellStyle name="Header2 5 4 2 8 3" xfId="25208" xr:uid="{00000000-0005-0000-0000-0000E7840000}"/>
    <cellStyle name="Header2 5 4 2 8 4" xfId="34298" xr:uid="{00000000-0005-0000-0000-0000E8840000}"/>
    <cellStyle name="Header2 5 4 2 9" xfId="18302" xr:uid="{00000000-0005-0000-0000-0000E9840000}"/>
    <cellStyle name="Header2 5 4 2 9 2" xfId="30119" xr:uid="{00000000-0005-0000-0000-0000EA840000}"/>
    <cellStyle name="Header2 5 4 2 9 2 2" xfId="40118" xr:uid="{00000000-0005-0000-0000-0000EB840000}"/>
    <cellStyle name="Header2 5 4 2 9 3" xfId="25777" xr:uid="{00000000-0005-0000-0000-0000EC840000}"/>
    <cellStyle name="Header2 5 4 2 9 4" xfId="34967" xr:uid="{00000000-0005-0000-0000-0000ED840000}"/>
    <cellStyle name="Header2 5 4 3" xfId="8009" xr:uid="{00000000-0005-0000-0000-0000EE840000}"/>
    <cellStyle name="Header2 5 4 3 10" xfId="18604" xr:uid="{00000000-0005-0000-0000-0000EF840000}"/>
    <cellStyle name="Header2 5 4 3 10 2" xfId="30421" xr:uid="{00000000-0005-0000-0000-0000F0840000}"/>
    <cellStyle name="Header2 5 4 3 10 2 2" xfId="40420" xr:uid="{00000000-0005-0000-0000-0000F1840000}"/>
    <cellStyle name="Header2 5 4 3 10 3" xfId="26079" xr:uid="{00000000-0005-0000-0000-0000F2840000}"/>
    <cellStyle name="Header2 5 4 3 10 4" xfId="35269" xr:uid="{00000000-0005-0000-0000-0000F3840000}"/>
    <cellStyle name="Header2 5 4 3 11" xfId="20281" xr:uid="{00000000-0005-0000-0000-0000F4840000}"/>
    <cellStyle name="Header2 5 4 3 11 2" xfId="32098" xr:uid="{00000000-0005-0000-0000-0000F5840000}"/>
    <cellStyle name="Header2 5 4 3 11 2 2" xfId="42097" xr:uid="{00000000-0005-0000-0000-0000F6840000}"/>
    <cellStyle name="Header2 5 4 3 11 3" xfId="36946" xr:uid="{00000000-0005-0000-0000-0000F7840000}"/>
    <cellStyle name="Header2 5 4 3 12" xfId="23093" xr:uid="{00000000-0005-0000-0000-0000F8840000}"/>
    <cellStyle name="Header2 5 4 3 12 2" xfId="22047" xr:uid="{00000000-0005-0000-0000-0000F9840000}"/>
    <cellStyle name="Header2 5 4 3 13" xfId="22487" xr:uid="{00000000-0005-0000-0000-0000FA840000}"/>
    <cellStyle name="Header2 5 4 3 2" xfId="15816" xr:uid="{00000000-0005-0000-0000-0000FB840000}"/>
    <cellStyle name="Header2 5 4 3 2 2" xfId="18977" xr:uid="{00000000-0005-0000-0000-0000FC840000}"/>
    <cellStyle name="Header2 5 4 3 2 2 2" xfId="30794" xr:uid="{00000000-0005-0000-0000-0000FD840000}"/>
    <cellStyle name="Header2 5 4 3 2 2 2 2" xfId="40793" xr:uid="{00000000-0005-0000-0000-0000FE840000}"/>
    <cellStyle name="Header2 5 4 3 2 2 3" xfId="26452" xr:uid="{00000000-0005-0000-0000-0000FF840000}"/>
    <cellStyle name="Header2 5 4 3 2 2 4" xfId="35642" xr:uid="{00000000-0005-0000-0000-000000850000}"/>
    <cellStyle name="Header2 5 4 3 2 3" xfId="19583" xr:uid="{00000000-0005-0000-0000-000001850000}"/>
    <cellStyle name="Header2 5 4 3 2 3 2" xfId="31400" xr:uid="{00000000-0005-0000-0000-000002850000}"/>
    <cellStyle name="Header2 5 4 3 2 3 2 2" xfId="41399" xr:uid="{00000000-0005-0000-0000-000003850000}"/>
    <cellStyle name="Header2 5 4 3 2 3 3" xfId="27058" xr:uid="{00000000-0005-0000-0000-000004850000}"/>
    <cellStyle name="Header2 5 4 3 2 3 4" xfId="36248" xr:uid="{00000000-0005-0000-0000-000005850000}"/>
    <cellStyle name="Header2 5 4 3 2 4" xfId="17835" xr:uid="{00000000-0005-0000-0000-000006850000}"/>
    <cellStyle name="Header2 5 4 3 2 4 2" xfId="29652" xr:uid="{00000000-0005-0000-0000-000007850000}"/>
    <cellStyle name="Header2 5 4 3 2 4 2 2" xfId="39651" xr:uid="{00000000-0005-0000-0000-000008850000}"/>
    <cellStyle name="Header2 5 4 3 2 4 3" xfId="25410" xr:uid="{00000000-0005-0000-0000-000009850000}"/>
    <cellStyle name="Header2 5 4 3 2 4 4" xfId="34500" xr:uid="{00000000-0005-0000-0000-00000A850000}"/>
    <cellStyle name="Header2 5 4 3 2 5" xfId="20392" xr:uid="{00000000-0005-0000-0000-00000B850000}"/>
    <cellStyle name="Header2 5 4 3 2 5 2" xfId="32209" xr:uid="{00000000-0005-0000-0000-00000C850000}"/>
    <cellStyle name="Header2 5 4 3 2 5 2 2" xfId="42208" xr:uid="{00000000-0005-0000-0000-00000D850000}"/>
    <cellStyle name="Header2 5 4 3 2 5 3" xfId="37057" xr:uid="{00000000-0005-0000-0000-00000E850000}"/>
    <cellStyle name="Header2 5 4 3 2 6" xfId="23694" xr:uid="{00000000-0005-0000-0000-00000F850000}"/>
    <cellStyle name="Header2 5 4 3 2 6 2" xfId="21757" xr:uid="{00000000-0005-0000-0000-000010850000}"/>
    <cellStyle name="Header2 5 4 3 2 7" xfId="22921" xr:uid="{00000000-0005-0000-0000-000011850000}"/>
    <cellStyle name="Header2 5 4 3 2 7 2" xfId="22156" xr:uid="{00000000-0005-0000-0000-000012850000}"/>
    <cellStyle name="Header2 5 4 3 2 8" xfId="22477" xr:uid="{00000000-0005-0000-0000-000013850000}"/>
    <cellStyle name="Header2 5 4 3 3" xfId="16397" xr:uid="{00000000-0005-0000-0000-000014850000}"/>
    <cellStyle name="Header2 5 4 3 3 2" xfId="19280" xr:uid="{00000000-0005-0000-0000-000015850000}"/>
    <cellStyle name="Header2 5 4 3 3 2 2" xfId="31097" xr:uid="{00000000-0005-0000-0000-000016850000}"/>
    <cellStyle name="Header2 5 4 3 3 2 2 2" xfId="41096" xr:uid="{00000000-0005-0000-0000-000017850000}"/>
    <cellStyle name="Header2 5 4 3 3 2 3" xfId="26755" xr:uid="{00000000-0005-0000-0000-000018850000}"/>
    <cellStyle name="Header2 5 4 3 3 2 4" xfId="35945" xr:uid="{00000000-0005-0000-0000-000019850000}"/>
    <cellStyle name="Header2 5 4 3 3 3" xfId="19886" xr:uid="{00000000-0005-0000-0000-00001A850000}"/>
    <cellStyle name="Header2 5 4 3 3 3 2" xfId="31703" xr:uid="{00000000-0005-0000-0000-00001B850000}"/>
    <cellStyle name="Header2 5 4 3 3 3 2 2" xfId="41702" xr:uid="{00000000-0005-0000-0000-00001C850000}"/>
    <cellStyle name="Header2 5 4 3 3 3 3" xfId="27361" xr:uid="{00000000-0005-0000-0000-00001D850000}"/>
    <cellStyle name="Header2 5 4 3 3 3 4" xfId="36551" xr:uid="{00000000-0005-0000-0000-00001E850000}"/>
    <cellStyle name="Header2 5 4 3 3 4" xfId="18122" xr:uid="{00000000-0005-0000-0000-00001F850000}"/>
    <cellStyle name="Header2 5 4 3 3 4 2" xfId="29939" xr:uid="{00000000-0005-0000-0000-000020850000}"/>
    <cellStyle name="Header2 5 4 3 3 4 2 2" xfId="39938" xr:uid="{00000000-0005-0000-0000-000021850000}"/>
    <cellStyle name="Header2 5 4 3 3 4 3" xfId="25697" xr:uid="{00000000-0005-0000-0000-000022850000}"/>
    <cellStyle name="Header2 5 4 3 3 4 4" xfId="34787" xr:uid="{00000000-0005-0000-0000-000023850000}"/>
    <cellStyle name="Header2 5 4 3 3 5" xfId="20695" xr:uid="{00000000-0005-0000-0000-000024850000}"/>
    <cellStyle name="Header2 5 4 3 3 5 2" xfId="32512" xr:uid="{00000000-0005-0000-0000-000025850000}"/>
    <cellStyle name="Header2 5 4 3 3 5 2 2" xfId="42511" xr:uid="{00000000-0005-0000-0000-000026850000}"/>
    <cellStyle name="Header2 5 4 3 3 5 3" xfId="37360" xr:uid="{00000000-0005-0000-0000-000027850000}"/>
    <cellStyle name="Header2 5 4 3 3 6" xfId="28214" xr:uid="{00000000-0005-0000-0000-000028850000}"/>
    <cellStyle name="Header2 5 4 3 3 6 2" xfId="38213" xr:uid="{00000000-0005-0000-0000-000029850000}"/>
    <cellStyle name="Header2 5 4 3 3 7" xfId="22324" xr:uid="{00000000-0005-0000-0000-00002A850000}"/>
    <cellStyle name="Header2 5 4 3 4" xfId="16094" xr:uid="{00000000-0005-0000-0000-00002B850000}"/>
    <cellStyle name="Header2 5 4 3 4 2" xfId="27911" xr:uid="{00000000-0005-0000-0000-00002C850000}"/>
    <cellStyle name="Header2 5 4 3 4 2 2" xfId="37910" xr:uid="{00000000-0005-0000-0000-00002D850000}"/>
    <cellStyle name="Header2 5 4 3 4 3" xfId="23972" xr:uid="{00000000-0005-0000-0000-00002E850000}"/>
    <cellStyle name="Header2 5 4 3 4 4" xfId="33062" xr:uid="{00000000-0005-0000-0000-00002F850000}"/>
    <cellStyle name="Header2 5 4 3 5" xfId="16453" xr:uid="{00000000-0005-0000-0000-000030850000}"/>
    <cellStyle name="Header2 5 4 3 5 2" xfId="28270" xr:uid="{00000000-0005-0000-0000-000031850000}"/>
    <cellStyle name="Header2 5 4 3 5 2 2" xfId="38269" xr:uid="{00000000-0005-0000-0000-000032850000}"/>
    <cellStyle name="Header2 5 4 3 5 3" xfId="24028" xr:uid="{00000000-0005-0000-0000-000033850000}"/>
    <cellStyle name="Header2 5 4 3 5 4" xfId="33118" xr:uid="{00000000-0005-0000-0000-000034850000}"/>
    <cellStyle name="Header2 5 4 3 6" xfId="16756" xr:uid="{00000000-0005-0000-0000-000035850000}"/>
    <cellStyle name="Header2 5 4 3 6 2" xfId="28573" xr:uid="{00000000-0005-0000-0000-000036850000}"/>
    <cellStyle name="Header2 5 4 3 6 2 2" xfId="38572" xr:uid="{00000000-0005-0000-0000-000037850000}"/>
    <cellStyle name="Header2 5 4 3 6 3" xfId="24331" xr:uid="{00000000-0005-0000-0000-000038850000}"/>
    <cellStyle name="Header2 5 4 3 6 4" xfId="33421" xr:uid="{00000000-0005-0000-0000-000039850000}"/>
    <cellStyle name="Header2 5 4 3 7" xfId="17331" xr:uid="{00000000-0005-0000-0000-00003A850000}"/>
    <cellStyle name="Header2 5 4 3 7 2" xfId="29148" xr:uid="{00000000-0005-0000-0000-00003B850000}"/>
    <cellStyle name="Header2 5 4 3 7 2 2" xfId="39147" xr:uid="{00000000-0005-0000-0000-00003C850000}"/>
    <cellStyle name="Header2 5 4 3 7 3" xfId="24906" xr:uid="{00000000-0005-0000-0000-00003D850000}"/>
    <cellStyle name="Header2 5 4 3 7 4" xfId="33996" xr:uid="{00000000-0005-0000-0000-00003E850000}"/>
    <cellStyle name="Header2 5 4 3 8" xfId="17634" xr:uid="{00000000-0005-0000-0000-00003F850000}"/>
    <cellStyle name="Header2 5 4 3 8 2" xfId="29451" xr:uid="{00000000-0005-0000-0000-000040850000}"/>
    <cellStyle name="Header2 5 4 3 8 2 2" xfId="39450" xr:uid="{00000000-0005-0000-0000-000041850000}"/>
    <cellStyle name="Header2 5 4 3 8 3" xfId="25209" xr:uid="{00000000-0005-0000-0000-000042850000}"/>
    <cellStyle name="Header2 5 4 3 8 4" xfId="34299" xr:uid="{00000000-0005-0000-0000-000043850000}"/>
    <cellStyle name="Header2 5 4 3 9" xfId="18301" xr:uid="{00000000-0005-0000-0000-000044850000}"/>
    <cellStyle name="Header2 5 4 3 9 2" xfId="30118" xr:uid="{00000000-0005-0000-0000-000045850000}"/>
    <cellStyle name="Header2 5 4 3 9 2 2" xfId="40117" xr:uid="{00000000-0005-0000-0000-000046850000}"/>
    <cellStyle name="Header2 5 4 3 9 3" xfId="25776" xr:uid="{00000000-0005-0000-0000-000047850000}"/>
    <cellStyle name="Header2 5 4 3 9 4" xfId="34966" xr:uid="{00000000-0005-0000-0000-000048850000}"/>
    <cellStyle name="Header2 5 4 4" xfId="8010" xr:uid="{00000000-0005-0000-0000-000049850000}"/>
    <cellStyle name="Header2 5 4 4 10" xfId="18603" xr:uid="{00000000-0005-0000-0000-00004A850000}"/>
    <cellStyle name="Header2 5 4 4 10 2" xfId="30420" xr:uid="{00000000-0005-0000-0000-00004B850000}"/>
    <cellStyle name="Header2 5 4 4 10 2 2" xfId="40419" xr:uid="{00000000-0005-0000-0000-00004C850000}"/>
    <cellStyle name="Header2 5 4 4 10 3" xfId="26078" xr:uid="{00000000-0005-0000-0000-00004D850000}"/>
    <cellStyle name="Header2 5 4 4 10 4" xfId="35268" xr:uid="{00000000-0005-0000-0000-00004E850000}"/>
    <cellStyle name="Header2 5 4 4 11" xfId="20261" xr:uid="{00000000-0005-0000-0000-00004F850000}"/>
    <cellStyle name="Header2 5 4 4 11 2" xfId="32078" xr:uid="{00000000-0005-0000-0000-000050850000}"/>
    <cellStyle name="Header2 5 4 4 11 2 2" xfId="42077" xr:uid="{00000000-0005-0000-0000-000051850000}"/>
    <cellStyle name="Header2 5 4 4 11 3" xfId="36926" xr:uid="{00000000-0005-0000-0000-000052850000}"/>
    <cellStyle name="Header2 5 4 4 12" xfId="23092" xr:uid="{00000000-0005-0000-0000-000053850000}"/>
    <cellStyle name="Header2 5 4 4 12 2" xfId="21281" xr:uid="{00000000-0005-0000-0000-000054850000}"/>
    <cellStyle name="Header2 5 4 4 13" xfId="22486" xr:uid="{00000000-0005-0000-0000-000055850000}"/>
    <cellStyle name="Header2 5 4 4 2" xfId="15817" xr:uid="{00000000-0005-0000-0000-000056850000}"/>
    <cellStyle name="Header2 5 4 4 2 2" xfId="18976" xr:uid="{00000000-0005-0000-0000-000057850000}"/>
    <cellStyle name="Header2 5 4 4 2 2 2" xfId="30793" xr:uid="{00000000-0005-0000-0000-000058850000}"/>
    <cellStyle name="Header2 5 4 4 2 2 2 2" xfId="40792" xr:uid="{00000000-0005-0000-0000-000059850000}"/>
    <cellStyle name="Header2 5 4 4 2 2 3" xfId="26451" xr:uid="{00000000-0005-0000-0000-00005A850000}"/>
    <cellStyle name="Header2 5 4 4 2 2 4" xfId="35641" xr:uid="{00000000-0005-0000-0000-00005B850000}"/>
    <cellStyle name="Header2 5 4 4 2 3" xfId="19582" xr:uid="{00000000-0005-0000-0000-00005C850000}"/>
    <cellStyle name="Header2 5 4 4 2 3 2" xfId="31399" xr:uid="{00000000-0005-0000-0000-00005D850000}"/>
    <cellStyle name="Header2 5 4 4 2 3 2 2" xfId="41398" xr:uid="{00000000-0005-0000-0000-00005E850000}"/>
    <cellStyle name="Header2 5 4 4 2 3 3" xfId="27057" xr:uid="{00000000-0005-0000-0000-00005F850000}"/>
    <cellStyle name="Header2 5 4 4 2 3 4" xfId="36247" xr:uid="{00000000-0005-0000-0000-000060850000}"/>
    <cellStyle name="Header2 5 4 4 2 4" xfId="18194" xr:uid="{00000000-0005-0000-0000-000061850000}"/>
    <cellStyle name="Header2 5 4 4 2 4 2" xfId="30011" xr:uid="{00000000-0005-0000-0000-000062850000}"/>
    <cellStyle name="Header2 5 4 4 2 4 2 2" xfId="40010" xr:uid="{00000000-0005-0000-0000-000063850000}"/>
    <cellStyle name="Header2 5 4 4 2 4 3" xfId="25769" xr:uid="{00000000-0005-0000-0000-000064850000}"/>
    <cellStyle name="Header2 5 4 4 2 4 4" xfId="34859" xr:uid="{00000000-0005-0000-0000-000065850000}"/>
    <cellStyle name="Header2 5 4 4 2 5" xfId="20391" xr:uid="{00000000-0005-0000-0000-000066850000}"/>
    <cellStyle name="Header2 5 4 4 2 5 2" xfId="32208" xr:uid="{00000000-0005-0000-0000-000067850000}"/>
    <cellStyle name="Header2 5 4 4 2 5 2 2" xfId="42207" xr:uid="{00000000-0005-0000-0000-000068850000}"/>
    <cellStyle name="Header2 5 4 4 2 5 3" xfId="37056" xr:uid="{00000000-0005-0000-0000-000069850000}"/>
    <cellStyle name="Header2 5 4 4 2 6" xfId="23695" xr:uid="{00000000-0005-0000-0000-00006A850000}"/>
    <cellStyle name="Header2 5 4 4 2 6 2" xfId="20970" xr:uid="{00000000-0005-0000-0000-00006B850000}"/>
    <cellStyle name="Header2 5 4 4 2 7" xfId="22788" xr:uid="{00000000-0005-0000-0000-00006C850000}"/>
    <cellStyle name="Header2 5 4 4 2 7 2" xfId="21427" xr:uid="{00000000-0005-0000-0000-00006D850000}"/>
    <cellStyle name="Header2 5 4 4 2 8" xfId="22478" xr:uid="{00000000-0005-0000-0000-00006E850000}"/>
    <cellStyle name="Header2 5 4 4 3" xfId="16398" xr:uid="{00000000-0005-0000-0000-00006F850000}"/>
    <cellStyle name="Header2 5 4 4 3 2" xfId="19279" xr:uid="{00000000-0005-0000-0000-000070850000}"/>
    <cellStyle name="Header2 5 4 4 3 2 2" xfId="31096" xr:uid="{00000000-0005-0000-0000-000071850000}"/>
    <cellStyle name="Header2 5 4 4 3 2 2 2" xfId="41095" xr:uid="{00000000-0005-0000-0000-000072850000}"/>
    <cellStyle name="Header2 5 4 4 3 2 3" xfId="26754" xr:uid="{00000000-0005-0000-0000-000073850000}"/>
    <cellStyle name="Header2 5 4 4 3 2 4" xfId="35944" xr:uid="{00000000-0005-0000-0000-000074850000}"/>
    <cellStyle name="Header2 5 4 4 3 3" xfId="19885" xr:uid="{00000000-0005-0000-0000-000075850000}"/>
    <cellStyle name="Header2 5 4 4 3 3 2" xfId="31702" xr:uid="{00000000-0005-0000-0000-000076850000}"/>
    <cellStyle name="Header2 5 4 4 3 3 2 2" xfId="41701" xr:uid="{00000000-0005-0000-0000-000077850000}"/>
    <cellStyle name="Header2 5 4 4 3 3 3" xfId="27360" xr:uid="{00000000-0005-0000-0000-000078850000}"/>
    <cellStyle name="Header2 5 4 4 3 3 4" xfId="36550" xr:uid="{00000000-0005-0000-0000-000079850000}"/>
    <cellStyle name="Header2 5 4 4 3 4" xfId="17930" xr:uid="{00000000-0005-0000-0000-00007A850000}"/>
    <cellStyle name="Header2 5 4 4 3 4 2" xfId="29747" xr:uid="{00000000-0005-0000-0000-00007B850000}"/>
    <cellStyle name="Header2 5 4 4 3 4 2 2" xfId="39746" xr:uid="{00000000-0005-0000-0000-00007C850000}"/>
    <cellStyle name="Header2 5 4 4 3 4 3" xfId="25505" xr:uid="{00000000-0005-0000-0000-00007D850000}"/>
    <cellStyle name="Header2 5 4 4 3 4 4" xfId="34595" xr:uid="{00000000-0005-0000-0000-00007E850000}"/>
    <cellStyle name="Header2 5 4 4 3 5" xfId="20694" xr:uid="{00000000-0005-0000-0000-00007F850000}"/>
    <cellStyle name="Header2 5 4 4 3 5 2" xfId="32511" xr:uid="{00000000-0005-0000-0000-000080850000}"/>
    <cellStyle name="Header2 5 4 4 3 5 2 2" xfId="42510" xr:uid="{00000000-0005-0000-0000-000081850000}"/>
    <cellStyle name="Header2 5 4 4 3 5 3" xfId="37359" xr:uid="{00000000-0005-0000-0000-000082850000}"/>
    <cellStyle name="Header2 5 4 4 3 6" xfId="28215" xr:uid="{00000000-0005-0000-0000-000083850000}"/>
    <cellStyle name="Header2 5 4 4 3 6 2" xfId="38214" xr:uid="{00000000-0005-0000-0000-000084850000}"/>
    <cellStyle name="Header2 5 4 4 3 7" xfId="21583" xr:uid="{00000000-0005-0000-0000-000085850000}"/>
    <cellStyle name="Header2 5 4 4 4" xfId="16095" xr:uid="{00000000-0005-0000-0000-000086850000}"/>
    <cellStyle name="Header2 5 4 4 4 2" xfId="27912" xr:uid="{00000000-0005-0000-0000-000087850000}"/>
    <cellStyle name="Header2 5 4 4 4 2 2" xfId="37911" xr:uid="{00000000-0005-0000-0000-000088850000}"/>
    <cellStyle name="Header2 5 4 4 4 3" xfId="23973" xr:uid="{00000000-0005-0000-0000-000089850000}"/>
    <cellStyle name="Header2 5 4 4 4 4" xfId="33063" xr:uid="{00000000-0005-0000-0000-00008A850000}"/>
    <cellStyle name="Header2 5 4 4 5" xfId="16452" xr:uid="{00000000-0005-0000-0000-00008B850000}"/>
    <cellStyle name="Header2 5 4 4 5 2" xfId="28269" xr:uid="{00000000-0005-0000-0000-00008C850000}"/>
    <cellStyle name="Header2 5 4 4 5 2 2" xfId="38268" xr:uid="{00000000-0005-0000-0000-00008D850000}"/>
    <cellStyle name="Header2 5 4 4 5 3" xfId="24027" xr:uid="{00000000-0005-0000-0000-00008E850000}"/>
    <cellStyle name="Header2 5 4 4 5 4" xfId="33117" xr:uid="{00000000-0005-0000-0000-00008F850000}"/>
    <cellStyle name="Header2 5 4 4 6" xfId="16755" xr:uid="{00000000-0005-0000-0000-000090850000}"/>
    <cellStyle name="Header2 5 4 4 6 2" xfId="28572" xr:uid="{00000000-0005-0000-0000-000091850000}"/>
    <cellStyle name="Header2 5 4 4 6 2 2" xfId="38571" xr:uid="{00000000-0005-0000-0000-000092850000}"/>
    <cellStyle name="Header2 5 4 4 6 3" xfId="24330" xr:uid="{00000000-0005-0000-0000-000093850000}"/>
    <cellStyle name="Header2 5 4 4 6 4" xfId="33420" xr:uid="{00000000-0005-0000-0000-000094850000}"/>
    <cellStyle name="Header2 5 4 4 7" xfId="17332" xr:uid="{00000000-0005-0000-0000-000095850000}"/>
    <cellStyle name="Header2 5 4 4 7 2" xfId="29149" xr:uid="{00000000-0005-0000-0000-000096850000}"/>
    <cellStyle name="Header2 5 4 4 7 2 2" xfId="39148" xr:uid="{00000000-0005-0000-0000-000097850000}"/>
    <cellStyle name="Header2 5 4 4 7 3" xfId="24907" xr:uid="{00000000-0005-0000-0000-000098850000}"/>
    <cellStyle name="Header2 5 4 4 7 4" xfId="33997" xr:uid="{00000000-0005-0000-0000-000099850000}"/>
    <cellStyle name="Header2 5 4 4 8" xfId="17635" xr:uid="{00000000-0005-0000-0000-00009A850000}"/>
    <cellStyle name="Header2 5 4 4 8 2" xfId="29452" xr:uid="{00000000-0005-0000-0000-00009B850000}"/>
    <cellStyle name="Header2 5 4 4 8 2 2" xfId="39451" xr:uid="{00000000-0005-0000-0000-00009C850000}"/>
    <cellStyle name="Header2 5 4 4 8 3" xfId="25210" xr:uid="{00000000-0005-0000-0000-00009D850000}"/>
    <cellStyle name="Header2 5 4 4 8 4" xfId="34300" xr:uid="{00000000-0005-0000-0000-00009E850000}"/>
    <cellStyle name="Header2 5 4 4 9" xfId="18300" xr:uid="{00000000-0005-0000-0000-00009F850000}"/>
    <cellStyle name="Header2 5 4 4 9 2" xfId="30117" xr:uid="{00000000-0005-0000-0000-0000A0850000}"/>
    <cellStyle name="Header2 5 4 4 9 2 2" xfId="40116" xr:uid="{00000000-0005-0000-0000-0000A1850000}"/>
    <cellStyle name="Header2 5 4 4 9 3" xfId="25775" xr:uid="{00000000-0005-0000-0000-0000A2850000}"/>
    <cellStyle name="Header2 5 4 4 9 4" xfId="34965" xr:uid="{00000000-0005-0000-0000-0000A3850000}"/>
    <cellStyle name="Header2 5 4 5" xfId="15814" xr:uid="{00000000-0005-0000-0000-0000A4850000}"/>
    <cellStyle name="Header2 5 4 5 2" xfId="18979" xr:uid="{00000000-0005-0000-0000-0000A5850000}"/>
    <cellStyle name="Header2 5 4 5 2 2" xfId="30796" xr:uid="{00000000-0005-0000-0000-0000A6850000}"/>
    <cellStyle name="Header2 5 4 5 2 2 2" xfId="40795" xr:uid="{00000000-0005-0000-0000-0000A7850000}"/>
    <cellStyle name="Header2 5 4 5 2 3" xfId="26454" xr:uid="{00000000-0005-0000-0000-0000A8850000}"/>
    <cellStyle name="Header2 5 4 5 2 4" xfId="35644" xr:uid="{00000000-0005-0000-0000-0000A9850000}"/>
    <cellStyle name="Header2 5 4 5 3" xfId="19585" xr:uid="{00000000-0005-0000-0000-0000AA850000}"/>
    <cellStyle name="Header2 5 4 5 3 2" xfId="31402" xr:uid="{00000000-0005-0000-0000-0000AB850000}"/>
    <cellStyle name="Header2 5 4 5 3 2 2" xfId="41401" xr:uid="{00000000-0005-0000-0000-0000AC850000}"/>
    <cellStyle name="Header2 5 4 5 3 3" xfId="27060" xr:uid="{00000000-0005-0000-0000-0000AD850000}"/>
    <cellStyle name="Header2 5 4 5 3 4" xfId="36250" xr:uid="{00000000-0005-0000-0000-0000AE850000}"/>
    <cellStyle name="Header2 5 4 5 4" xfId="17733" xr:uid="{00000000-0005-0000-0000-0000AF850000}"/>
    <cellStyle name="Header2 5 4 5 4 2" xfId="29550" xr:uid="{00000000-0005-0000-0000-0000B0850000}"/>
    <cellStyle name="Header2 5 4 5 4 2 2" xfId="39549" xr:uid="{00000000-0005-0000-0000-0000B1850000}"/>
    <cellStyle name="Header2 5 4 5 4 3" xfId="25308" xr:uid="{00000000-0005-0000-0000-0000B2850000}"/>
    <cellStyle name="Header2 5 4 5 4 4" xfId="34398" xr:uid="{00000000-0005-0000-0000-0000B3850000}"/>
    <cellStyle name="Header2 5 4 5 5" xfId="20394" xr:uid="{00000000-0005-0000-0000-0000B4850000}"/>
    <cellStyle name="Header2 5 4 5 5 2" xfId="32211" xr:uid="{00000000-0005-0000-0000-0000B5850000}"/>
    <cellStyle name="Header2 5 4 5 5 2 2" xfId="42210" xr:uid="{00000000-0005-0000-0000-0000B6850000}"/>
    <cellStyle name="Header2 5 4 5 5 3" xfId="37059" xr:uid="{00000000-0005-0000-0000-0000B7850000}"/>
    <cellStyle name="Header2 5 4 5 6" xfId="23692" xr:uid="{00000000-0005-0000-0000-0000B8850000}"/>
    <cellStyle name="Header2 5 4 5 6 2" xfId="21759" xr:uid="{00000000-0005-0000-0000-0000B9850000}"/>
    <cellStyle name="Header2 5 4 5 7" xfId="22923" xr:uid="{00000000-0005-0000-0000-0000BA850000}"/>
    <cellStyle name="Header2 5 4 5 7 2" xfId="22154" xr:uid="{00000000-0005-0000-0000-0000BB850000}"/>
    <cellStyle name="Header2 5 4 5 8" xfId="21732" xr:uid="{00000000-0005-0000-0000-0000BC850000}"/>
    <cellStyle name="Header2 5 4 6" xfId="16395" xr:uid="{00000000-0005-0000-0000-0000BD850000}"/>
    <cellStyle name="Header2 5 4 6 2" xfId="19282" xr:uid="{00000000-0005-0000-0000-0000BE850000}"/>
    <cellStyle name="Header2 5 4 6 2 2" xfId="31099" xr:uid="{00000000-0005-0000-0000-0000BF850000}"/>
    <cellStyle name="Header2 5 4 6 2 2 2" xfId="41098" xr:uid="{00000000-0005-0000-0000-0000C0850000}"/>
    <cellStyle name="Header2 5 4 6 2 3" xfId="26757" xr:uid="{00000000-0005-0000-0000-0000C1850000}"/>
    <cellStyle name="Header2 5 4 6 2 4" xfId="35947" xr:uid="{00000000-0005-0000-0000-0000C2850000}"/>
    <cellStyle name="Header2 5 4 6 3" xfId="19888" xr:uid="{00000000-0005-0000-0000-0000C3850000}"/>
    <cellStyle name="Header2 5 4 6 3 2" xfId="31705" xr:uid="{00000000-0005-0000-0000-0000C4850000}"/>
    <cellStyle name="Header2 5 4 6 3 2 2" xfId="41704" xr:uid="{00000000-0005-0000-0000-0000C5850000}"/>
    <cellStyle name="Header2 5 4 6 3 3" xfId="27363" xr:uid="{00000000-0005-0000-0000-0000C6850000}"/>
    <cellStyle name="Header2 5 4 6 3 4" xfId="36553" xr:uid="{00000000-0005-0000-0000-0000C7850000}"/>
    <cellStyle name="Header2 5 4 6 4" xfId="17928" xr:uid="{00000000-0005-0000-0000-0000C8850000}"/>
    <cellStyle name="Header2 5 4 6 4 2" xfId="29745" xr:uid="{00000000-0005-0000-0000-0000C9850000}"/>
    <cellStyle name="Header2 5 4 6 4 2 2" xfId="39744" xr:uid="{00000000-0005-0000-0000-0000CA850000}"/>
    <cellStyle name="Header2 5 4 6 4 3" xfId="25503" xr:uid="{00000000-0005-0000-0000-0000CB850000}"/>
    <cellStyle name="Header2 5 4 6 4 4" xfId="34593" xr:uid="{00000000-0005-0000-0000-0000CC850000}"/>
    <cellStyle name="Header2 5 4 6 5" xfId="20697" xr:uid="{00000000-0005-0000-0000-0000CD850000}"/>
    <cellStyle name="Header2 5 4 6 5 2" xfId="32514" xr:uid="{00000000-0005-0000-0000-0000CE850000}"/>
    <cellStyle name="Header2 5 4 6 5 2 2" xfId="42513" xr:uid="{00000000-0005-0000-0000-0000CF850000}"/>
    <cellStyle name="Header2 5 4 6 5 3" xfId="37362" xr:uid="{00000000-0005-0000-0000-0000D0850000}"/>
    <cellStyle name="Header2 5 4 6 6" xfId="28212" xr:uid="{00000000-0005-0000-0000-0000D1850000}"/>
    <cellStyle name="Header2 5 4 6 6 2" xfId="38211" xr:uid="{00000000-0005-0000-0000-0000D2850000}"/>
    <cellStyle name="Header2 5 4 6 7" xfId="22322" xr:uid="{00000000-0005-0000-0000-0000D3850000}"/>
    <cellStyle name="Header2 5 4 7" xfId="16092" xr:uid="{00000000-0005-0000-0000-0000D4850000}"/>
    <cellStyle name="Header2 5 4 7 2" xfId="27909" xr:uid="{00000000-0005-0000-0000-0000D5850000}"/>
    <cellStyle name="Header2 5 4 7 2 2" xfId="37908" xr:uid="{00000000-0005-0000-0000-0000D6850000}"/>
    <cellStyle name="Header2 5 4 7 3" xfId="23970" xr:uid="{00000000-0005-0000-0000-0000D7850000}"/>
    <cellStyle name="Header2 5 4 7 4" xfId="33060" xr:uid="{00000000-0005-0000-0000-0000D8850000}"/>
    <cellStyle name="Header2 5 4 8" xfId="16455" xr:uid="{00000000-0005-0000-0000-0000D9850000}"/>
    <cellStyle name="Header2 5 4 8 2" xfId="28272" xr:uid="{00000000-0005-0000-0000-0000DA850000}"/>
    <cellStyle name="Header2 5 4 8 2 2" xfId="38271" xr:uid="{00000000-0005-0000-0000-0000DB850000}"/>
    <cellStyle name="Header2 5 4 8 3" xfId="24030" xr:uid="{00000000-0005-0000-0000-0000DC850000}"/>
    <cellStyle name="Header2 5 4 8 4" xfId="33120" xr:uid="{00000000-0005-0000-0000-0000DD850000}"/>
    <cellStyle name="Header2 5 4 9" xfId="16758" xr:uid="{00000000-0005-0000-0000-0000DE850000}"/>
    <cellStyle name="Header2 5 4 9 2" xfId="28575" xr:uid="{00000000-0005-0000-0000-0000DF850000}"/>
    <cellStyle name="Header2 5 4 9 2 2" xfId="38574" xr:uid="{00000000-0005-0000-0000-0000E0850000}"/>
    <cellStyle name="Header2 5 4 9 3" xfId="24333" xr:uid="{00000000-0005-0000-0000-0000E1850000}"/>
    <cellStyle name="Header2 5 4 9 4" xfId="33423" xr:uid="{00000000-0005-0000-0000-0000E2850000}"/>
    <cellStyle name="Header2 5 5" xfId="8011" xr:uid="{00000000-0005-0000-0000-0000E3850000}"/>
    <cellStyle name="Header2 5 5 10" xfId="18602" xr:uid="{00000000-0005-0000-0000-0000E4850000}"/>
    <cellStyle name="Header2 5 5 10 2" xfId="30419" xr:uid="{00000000-0005-0000-0000-0000E5850000}"/>
    <cellStyle name="Header2 5 5 10 2 2" xfId="40418" xr:uid="{00000000-0005-0000-0000-0000E6850000}"/>
    <cellStyle name="Header2 5 5 10 3" xfId="26077" xr:uid="{00000000-0005-0000-0000-0000E7850000}"/>
    <cellStyle name="Header2 5 5 10 4" xfId="35267" xr:uid="{00000000-0005-0000-0000-0000E8850000}"/>
    <cellStyle name="Header2 5 5 11" xfId="20359" xr:uid="{00000000-0005-0000-0000-0000E9850000}"/>
    <cellStyle name="Header2 5 5 11 2" xfId="32176" xr:uid="{00000000-0005-0000-0000-0000EA850000}"/>
    <cellStyle name="Header2 5 5 11 2 2" xfId="42175" xr:uid="{00000000-0005-0000-0000-0000EB850000}"/>
    <cellStyle name="Header2 5 5 11 3" xfId="37024" xr:uid="{00000000-0005-0000-0000-0000EC850000}"/>
    <cellStyle name="Header2 5 5 12" xfId="23091" xr:uid="{00000000-0005-0000-0000-0000ED850000}"/>
    <cellStyle name="Header2 5 5 12 2" xfId="22048" xr:uid="{00000000-0005-0000-0000-0000EE850000}"/>
    <cellStyle name="Header2 5 5 13" xfId="22485" xr:uid="{00000000-0005-0000-0000-0000EF850000}"/>
    <cellStyle name="Header2 5 5 2" xfId="15818" xr:uid="{00000000-0005-0000-0000-0000F0850000}"/>
    <cellStyle name="Header2 5 5 2 2" xfId="18975" xr:uid="{00000000-0005-0000-0000-0000F1850000}"/>
    <cellStyle name="Header2 5 5 2 2 2" xfId="30792" xr:uid="{00000000-0005-0000-0000-0000F2850000}"/>
    <cellStyle name="Header2 5 5 2 2 2 2" xfId="40791" xr:uid="{00000000-0005-0000-0000-0000F3850000}"/>
    <cellStyle name="Header2 5 5 2 2 3" xfId="26450" xr:uid="{00000000-0005-0000-0000-0000F4850000}"/>
    <cellStyle name="Header2 5 5 2 2 4" xfId="35640" xr:uid="{00000000-0005-0000-0000-0000F5850000}"/>
    <cellStyle name="Header2 5 5 2 3" xfId="19581" xr:uid="{00000000-0005-0000-0000-0000F6850000}"/>
    <cellStyle name="Header2 5 5 2 3 2" xfId="31398" xr:uid="{00000000-0005-0000-0000-0000F7850000}"/>
    <cellStyle name="Header2 5 5 2 3 2 2" xfId="41397" xr:uid="{00000000-0005-0000-0000-0000F8850000}"/>
    <cellStyle name="Header2 5 5 2 3 3" xfId="27056" xr:uid="{00000000-0005-0000-0000-0000F9850000}"/>
    <cellStyle name="Header2 5 5 2 3 4" xfId="36246" xr:uid="{00000000-0005-0000-0000-0000FA850000}"/>
    <cellStyle name="Header2 5 5 2 4" xfId="17836" xr:uid="{00000000-0005-0000-0000-0000FB850000}"/>
    <cellStyle name="Header2 5 5 2 4 2" xfId="29653" xr:uid="{00000000-0005-0000-0000-0000FC850000}"/>
    <cellStyle name="Header2 5 5 2 4 2 2" xfId="39652" xr:uid="{00000000-0005-0000-0000-0000FD850000}"/>
    <cellStyle name="Header2 5 5 2 4 3" xfId="25411" xr:uid="{00000000-0005-0000-0000-0000FE850000}"/>
    <cellStyle name="Header2 5 5 2 4 4" xfId="34501" xr:uid="{00000000-0005-0000-0000-0000FF850000}"/>
    <cellStyle name="Header2 5 5 2 5" xfId="20390" xr:uid="{00000000-0005-0000-0000-000000860000}"/>
    <cellStyle name="Header2 5 5 2 5 2" xfId="32207" xr:uid="{00000000-0005-0000-0000-000001860000}"/>
    <cellStyle name="Header2 5 5 2 5 2 2" xfId="42206" xr:uid="{00000000-0005-0000-0000-000002860000}"/>
    <cellStyle name="Header2 5 5 2 5 3" xfId="37055" xr:uid="{00000000-0005-0000-0000-000003860000}"/>
    <cellStyle name="Header2 5 5 2 6" xfId="23696" xr:uid="{00000000-0005-0000-0000-000004860000}"/>
    <cellStyle name="Header2 5 5 2 6 2" xfId="21754" xr:uid="{00000000-0005-0000-0000-000005860000}"/>
    <cellStyle name="Header2 5 5 2 7" xfId="22920" xr:uid="{00000000-0005-0000-0000-000006860000}"/>
    <cellStyle name="Header2 5 5 2 7 2" xfId="21344" xr:uid="{00000000-0005-0000-0000-000007860000}"/>
    <cellStyle name="Header2 5 5 2 8" xfId="22479" xr:uid="{00000000-0005-0000-0000-000008860000}"/>
    <cellStyle name="Header2 5 5 3" xfId="16399" xr:uid="{00000000-0005-0000-0000-000009860000}"/>
    <cellStyle name="Header2 5 5 3 2" xfId="19278" xr:uid="{00000000-0005-0000-0000-00000A860000}"/>
    <cellStyle name="Header2 5 5 3 2 2" xfId="31095" xr:uid="{00000000-0005-0000-0000-00000B860000}"/>
    <cellStyle name="Header2 5 5 3 2 2 2" xfId="41094" xr:uid="{00000000-0005-0000-0000-00000C860000}"/>
    <cellStyle name="Header2 5 5 3 2 3" xfId="26753" xr:uid="{00000000-0005-0000-0000-00000D860000}"/>
    <cellStyle name="Header2 5 5 3 2 4" xfId="35943" xr:uid="{00000000-0005-0000-0000-00000E860000}"/>
    <cellStyle name="Header2 5 5 3 3" xfId="19884" xr:uid="{00000000-0005-0000-0000-00000F860000}"/>
    <cellStyle name="Header2 5 5 3 3 2" xfId="31701" xr:uid="{00000000-0005-0000-0000-000010860000}"/>
    <cellStyle name="Header2 5 5 3 3 2 2" xfId="41700" xr:uid="{00000000-0005-0000-0000-000011860000}"/>
    <cellStyle name="Header2 5 5 3 3 3" xfId="27359" xr:uid="{00000000-0005-0000-0000-000012860000}"/>
    <cellStyle name="Header2 5 5 3 3 4" xfId="36549" xr:uid="{00000000-0005-0000-0000-000013860000}"/>
    <cellStyle name="Header2 5 5 3 4" xfId="18123" xr:uid="{00000000-0005-0000-0000-000014860000}"/>
    <cellStyle name="Header2 5 5 3 4 2" xfId="29940" xr:uid="{00000000-0005-0000-0000-000015860000}"/>
    <cellStyle name="Header2 5 5 3 4 2 2" xfId="39939" xr:uid="{00000000-0005-0000-0000-000016860000}"/>
    <cellStyle name="Header2 5 5 3 4 3" xfId="25698" xr:uid="{00000000-0005-0000-0000-000017860000}"/>
    <cellStyle name="Header2 5 5 3 4 4" xfId="34788" xr:uid="{00000000-0005-0000-0000-000018860000}"/>
    <cellStyle name="Header2 5 5 3 5" xfId="20693" xr:uid="{00000000-0005-0000-0000-000019860000}"/>
    <cellStyle name="Header2 5 5 3 5 2" xfId="32510" xr:uid="{00000000-0005-0000-0000-00001A860000}"/>
    <cellStyle name="Header2 5 5 3 5 2 2" xfId="42509" xr:uid="{00000000-0005-0000-0000-00001B860000}"/>
    <cellStyle name="Header2 5 5 3 5 3" xfId="37358" xr:uid="{00000000-0005-0000-0000-00001C860000}"/>
    <cellStyle name="Header2 5 5 3 6" xfId="28216" xr:uid="{00000000-0005-0000-0000-00001D860000}"/>
    <cellStyle name="Header2 5 5 3 6 2" xfId="38215" xr:uid="{00000000-0005-0000-0000-00001E860000}"/>
    <cellStyle name="Header2 5 5 3 7" xfId="22325" xr:uid="{00000000-0005-0000-0000-00001F860000}"/>
    <cellStyle name="Header2 5 5 4" xfId="16096" xr:uid="{00000000-0005-0000-0000-000020860000}"/>
    <cellStyle name="Header2 5 5 4 2" xfId="27913" xr:uid="{00000000-0005-0000-0000-000021860000}"/>
    <cellStyle name="Header2 5 5 4 2 2" xfId="37912" xr:uid="{00000000-0005-0000-0000-000022860000}"/>
    <cellStyle name="Header2 5 5 4 3" xfId="23974" xr:uid="{00000000-0005-0000-0000-000023860000}"/>
    <cellStyle name="Header2 5 5 4 4" xfId="33064" xr:uid="{00000000-0005-0000-0000-000024860000}"/>
    <cellStyle name="Header2 5 5 5" xfId="16451" xr:uid="{00000000-0005-0000-0000-000025860000}"/>
    <cellStyle name="Header2 5 5 5 2" xfId="28268" xr:uid="{00000000-0005-0000-0000-000026860000}"/>
    <cellStyle name="Header2 5 5 5 2 2" xfId="38267" xr:uid="{00000000-0005-0000-0000-000027860000}"/>
    <cellStyle name="Header2 5 5 5 3" xfId="24026" xr:uid="{00000000-0005-0000-0000-000028860000}"/>
    <cellStyle name="Header2 5 5 5 4" xfId="33116" xr:uid="{00000000-0005-0000-0000-000029860000}"/>
    <cellStyle name="Header2 5 5 6" xfId="16754" xr:uid="{00000000-0005-0000-0000-00002A860000}"/>
    <cellStyle name="Header2 5 5 6 2" xfId="28571" xr:uid="{00000000-0005-0000-0000-00002B860000}"/>
    <cellStyle name="Header2 5 5 6 2 2" xfId="38570" xr:uid="{00000000-0005-0000-0000-00002C860000}"/>
    <cellStyle name="Header2 5 5 6 3" xfId="24329" xr:uid="{00000000-0005-0000-0000-00002D860000}"/>
    <cellStyle name="Header2 5 5 6 4" xfId="33419" xr:uid="{00000000-0005-0000-0000-00002E860000}"/>
    <cellStyle name="Header2 5 5 7" xfId="17333" xr:uid="{00000000-0005-0000-0000-00002F860000}"/>
    <cellStyle name="Header2 5 5 7 2" xfId="29150" xr:uid="{00000000-0005-0000-0000-000030860000}"/>
    <cellStyle name="Header2 5 5 7 2 2" xfId="39149" xr:uid="{00000000-0005-0000-0000-000031860000}"/>
    <cellStyle name="Header2 5 5 7 3" xfId="24908" xr:uid="{00000000-0005-0000-0000-000032860000}"/>
    <cellStyle name="Header2 5 5 7 4" xfId="33998" xr:uid="{00000000-0005-0000-0000-000033860000}"/>
    <cellStyle name="Header2 5 5 8" xfId="17636" xr:uid="{00000000-0005-0000-0000-000034860000}"/>
    <cellStyle name="Header2 5 5 8 2" xfId="29453" xr:uid="{00000000-0005-0000-0000-000035860000}"/>
    <cellStyle name="Header2 5 5 8 2 2" xfId="39452" xr:uid="{00000000-0005-0000-0000-000036860000}"/>
    <cellStyle name="Header2 5 5 8 3" xfId="25211" xr:uid="{00000000-0005-0000-0000-000037860000}"/>
    <cellStyle name="Header2 5 5 8 4" xfId="34301" xr:uid="{00000000-0005-0000-0000-000038860000}"/>
    <cellStyle name="Header2 5 5 9" xfId="18299" xr:uid="{00000000-0005-0000-0000-000039860000}"/>
    <cellStyle name="Header2 5 5 9 2" xfId="30116" xr:uid="{00000000-0005-0000-0000-00003A860000}"/>
    <cellStyle name="Header2 5 5 9 2 2" xfId="40115" xr:uid="{00000000-0005-0000-0000-00003B860000}"/>
    <cellStyle name="Header2 5 5 9 3" xfId="25774" xr:uid="{00000000-0005-0000-0000-00003C860000}"/>
    <cellStyle name="Header2 5 5 9 4" xfId="34964" xr:uid="{00000000-0005-0000-0000-00003D860000}"/>
    <cellStyle name="Header2 5 6" xfId="15799" xr:uid="{00000000-0005-0000-0000-00003E860000}"/>
    <cellStyle name="Header2 5 6 2" xfId="18994" xr:uid="{00000000-0005-0000-0000-00003F860000}"/>
    <cellStyle name="Header2 5 6 2 2" xfId="30811" xr:uid="{00000000-0005-0000-0000-000040860000}"/>
    <cellStyle name="Header2 5 6 2 2 2" xfId="40810" xr:uid="{00000000-0005-0000-0000-000041860000}"/>
    <cellStyle name="Header2 5 6 2 3" xfId="26469" xr:uid="{00000000-0005-0000-0000-000042860000}"/>
    <cellStyle name="Header2 5 6 2 4" xfId="35659" xr:uid="{00000000-0005-0000-0000-000043860000}"/>
    <cellStyle name="Header2 5 6 3" xfId="19600" xr:uid="{00000000-0005-0000-0000-000044860000}"/>
    <cellStyle name="Header2 5 6 3 2" xfId="31417" xr:uid="{00000000-0005-0000-0000-000045860000}"/>
    <cellStyle name="Header2 5 6 3 2 2" xfId="41416" xr:uid="{00000000-0005-0000-0000-000046860000}"/>
    <cellStyle name="Header2 5 6 3 3" xfId="27075" xr:uid="{00000000-0005-0000-0000-000047860000}"/>
    <cellStyle name="Header2 5 6 3 4" xfId="36265" xr:uid="{00000000-0005-0000-0000-000048860000}"/>
    <cellStyle name="Header2 5 6 4" xfId="18187" xr:uid="{00000000-0005-0000-0000-000049860000}"/>
    <cellStyle name="Header2 5 6 4 2" xfId="30004" xr:uid="{00000000-0005-0000-0000-00004A860000}"/>
    <cellStyle name="Header2 5 6 4 2 2" xfId="40003" xr:uid="{00000000-0005-0000-0000-00004B860000}"/>
    <cellStyle name="Header2 5 6 4 3" xfId="25762" xr:uid="{00000000-0005-0000-0000-00004C860000}"/>
    <cellStyle name="Header2 5 6 4 4" xfId="34852" xr:uid="{00000000-0005-0000-0000-00004D860000}"/>
    <cellStyle name="Header2 5 6 5" xfId="20409" xr:uid="{00000000-0005-0000-0000-00004E860000}"/>
    <cellStyle name="Header2 5 6 5 2" xfId="32226" xr:uid="{00000000-0005-0000-0000-00004F860000}"/>
    <cellStyle name="Header2 5 6 5 2 2" xfId="42225" xr:uid="{00000000-0005-0000-0000-000050860000}"/>
    <cellStyle name="Header2 5 6 5 3" xfId="37074" xr:uid="{00000000-0005-0000-0000-000051860000}"/>
    <cellStyle name="Header2 5 6 6" xfId="23677" xr:uid="{00000000-0005-0000-0000-000052860000}"/>
    <cellStyle name="Header2 5 6 6 2" xfId="21766" xr:uid="{00000000-0005-0000-0000-000053860000}"/>
    <cellStyle name="Header2 5 6 7" xfId="22930" xr:uid="{00000000-0005-0000-0000-000054860000}"/>
    <cellStyle name="Header2 5 6 7 2" xfId="22149" xr:uid="{00000000-0005-0000-0000-000055860000}"/>
    <cellStyle name="Header2 5 6 8" xfId="22469" xr:uid="{00000000-0005-0000-0000-000056860000}"/>
    <cellStyle name="Header2 5 7" xfId="16380" xr:uid="{00000000-0005-0000-0000-000057860000}"/>
    <cellStyle name="Header2 5 7 2" xfId="19297" xr:uid="{00000000-0005-0000-0000-000058860000}"/>
    <cellStyle name="Header2 5 7 2 2" xfId="31114" xr:uid="{00000000-0005-0000-0000-000059860000}"/>
    <cellStyle name="Header2 5 7 2 2 2" xfId="41113" xr:uid="{00000000-0005-0000-0000-00005A860000}"/>
    <cellStyle name="Header2 5 7 2 3" xfId="26772" xr:uid="{00000000-0005-0000-0000-00005B860000}"/>
    <cellStyle name="Header2 5 7 2 4" xfId="35962" xr:uid="{00000000-0005-0000-0000-00005C860000}"/>
    <cellStyle name="Header2 5 7 3" xfId="19903" xr:uid="{00000000-0005-0000-0000-00005D860000}"/>
    <cellStyle name="Header2 5 7 3 2" xfId="31720" xr:uid="{00000000-0005-0000-0000-00005E860000}"/>
    <cellStyle name="Header2 5 7 3 2 2" xfId="41719" xr:uid="{00000000-0005-0000-0000-00005F860000}"/>
    <cellStyle name="Header2 5 7 3 3" xfId="27378" xr:uid="{00000000-0005-0000-0000-000060860000}"/>
    <cellStyle name="Header2 5 7 3 4" xfId="36568" xr:uid="{00000000-0005-0000-0000-000061860000}"/>
    <cellStyle name="Header2 5 7 4" xfId="17920" xr:uid="{00000000-0005-0000-0000-000062860000}"/>
    <cellStyle name="Header2 5 7 4 2" xfId="29737" xr:uid="{00000000-0005-0000-0000-000063860000}"/>
    <cellStyle name="Header2 5 7 4 2 2" xfId="39736" xr:uid="{00000000-0005-0000-0000-000064860000}"/>
    <cellStyle name="Header2 5 7 4 3" xfId="25495" xr:uid="{00000000-0005-0000-0000-000065860000}"/>
    <cellStyle name="Header2 5 7 4 4" xfId="34585" xr:uid="{00000000-0005-0000-0000-000066860000}"/>
    <cellStyle name="Header2 5 7 5" xfId="20712" xr:uid="{00000000-0005-0000-0000-000067860000}"/>
    <cellStyle name="Header2 5 7 5 2" xfId="32529" xr:uid="{00000000-0005-0000-0000-000068860000}"/>
    <cellStyle name="Header2 5 7 5 2 2" xfId="42528" xr:uid="{00000000-0005-0000-0000-000069860000}"/>
    <cellStyle name="Header2 5 7 5 3" xfId="37377" xr:uid="{00000000-0005-0000-0000-00006A860000}"/>
    <cellStyle name="Header2 5 7 6" xfId="28197" xr:uid="{00000000-0005-0000-0000-00006B860000}"/>
    <cellStyle name="Header2 5 7 6 2" xfId="38196" xr:uid="{00000000-0005-0000-0000-00006C860000}"/>
    <cellStyle name="Header2 5 7 7" xfId="22315" xr:uid="{00000000-0005-0000-0000-00006D860000}"/>
    <cellStyle name="Header2 5 8" xfId="16077" xr:uid="{00000000-0005-0000-0000-00006E860000}"/>
    <cellStyle name="Header2 5 8 2" xfId="27894" xr:uid="{00000000-0005-0000-0000-00006F860000}"/>
    <cellStyle name="Header2 5 8 2 2" xfId="37893" xr:uid="{00000000-0005-0000-0000-000070860000}"/>
    <cellStyle name="Header2 5 8 3" xfId="23955" xr:uid="{00000000-0005-0000-0000-000071860000}"/>
    <cellStyle name="Header2 5 8 4" xfId="33045" xr:uid="{00000000-0005-0000-0000-000072860000}"/>
    <cellStyle name="Header2 5 9" xfId="16470" xr:uid="{00000000-0005-0000-0000-000073860000}"/>
    <cellStyle name="Header2 5 9 2" xfId="28287" xr:uid="{00000000-0005-0000-0000-000074860000}"/>
    <cellStyle name="Header2 5 9 2 2" xfId="38286" xr:uid="{00000000-0005-0000-0000-000075860000}"/>
    <cellStyle name="Header2 5 9 3" xfId="24045" xr:uid="{00000000-0005-0000-0000-000076860000}"/>
    <cellStyle name="Header2 5 9 4" xfId="33135" xr:uid="{00000000-0005-0000-0000-000077860000}"/>
    <cellStyle name="Header2 6" xfId="15516" xr:uid="{00000000-0005-0000-0000-000078860000}"/>
    <cellStyle name="Header2 6 2" xfId="19277" xr:uid="{00000000-0005-0000-0000-000079860000}"/>
    <cellStyle name="Header2 6 2 2" xfId="31094" xr:uid="{00000000-0005-0000-0000-00007A860000}"/>
    <cellStyle name="Header2 6 2 2 2" xfId="41093" xr:uid="{00000000-0005-0000-0000-00007B860000}"/>
    <cellStyle name="Header2 6 2 3" xfId="26752" xr:uid="{00000000-0005-0000-0000-00007C860000}"/>
    <cellStyle name="Header2 6 2 4" xfId="35942" xr:uid="{00000000-0005-0000-0000-00007D860000}"/>
    <cellStyle name="Header2 6 3" xfId="19883" xr:uid="{00000000-0005-0000-0000-00007E860000}"/>
    <cellStyle name="Header2 6 3 2" xfId="31700" xr:uid="{00000000-0005-0000-0000-00007F860000}"/>
    <cellStyle name="Header2 6 3 2 2" xfId="41699" xr:uid="{00000000-0005-0000-0000-000080860000}"/>
    <cellStyle name="Header2 6 3 3" xfId="27358" xr:uid="{00000000-0005-0000-0000-000081860000}"/>
    <cellStyle name="Header2 6 3 4" xfId="36548" xr:uid="{00000000-0005-0000-0000-000082860000}"/>
    <cellStyle name="Header2 6 4" xfId="18124" xr:uid="{00000000-0005-0000-0000-000083860000}"/>
    <cellStyle name="Header2 6 4 2" xfId="29941" xr:uid="{00000000-0005-0000-0000-000084860000}"/>
    <cellStyle name="Header2 6 4 2 2" xfId="39940" xr:uid="{00000000-0005-0000-0000-000085860000}"/>
    <cellStyle name="Header2 6 4 3" xfId="25699" xr:uid="{00000000-0005-0000-0000-000086860000}"/>
    <cellStyle name="Header2 6 4 4" xfId="34789" xr:uid="{00000000-0005-0000-0000-000087860000}"/>
    <cellStyle name="Header2 6 5" xfId="20692" xr:uid="{00000000-0005-0000-0000-000088860000}"/>
    <cellStyle name="Header2 6 5 2" xfId="32509" xr:uid="{00000000-0005-0000-0000-000089860000}"/>
    <cellStyle name="Header2 6 5 2 2" xfId="42508" xr:uid="{00000000-0005-0000-0000-00008A860000}"/>
    <cellStyle name="Header2 6 5 3" xfId="37357" xr:uid="{00000000-0005-0000-0000-00008B860000}"/>
    <cellStyle name="Header2 6 6" xfId="23394" xr:uid="{00000000-0005-0000-0000-00008C860000}"/>
    <cellStyle name="Header2 6 6 2" xfId="21101" xr:uid="{00000000-0005-0000-0000-00008D860000}"/>
    <cellStyle name="Header2 6 7" xfId="22919" xr:uid="{00000000-0005-0000-0000-00008E860000}"/>
    <cellStyle name="Header2 6 7 2" xfId="22157" xr:uid="{00000000-0005-0000-0000-00008F860000}"/>
    <cellStyle name="Header2 6 8" xfId="22326" xr:uid="{00000000-0005-0000-0000-000090860000}"/>
    <cellStyle name="Header2 7" xfId="16097" xr:uid="{00000000-0005-0000-0000-000091860000}"/>
    <cellStyle name="Header2 7 2" xfId="19524" xr:uid="{00000000-0005-0000-0000-000092860000}"/>
    <cellStyle name="Header2 7 2 2" xfId="31341" xr:uid="{00000000-0005-0000-0000-000093860000}"/>
    <cellStyle name="Header2 7 2 2 2" xfId="41340" xr:uid="{00000000-0005-0000-0000-000094860000}"/>
    <cellStyle name="Header2 7 2 3" xfId="26999" xr:uid="{00000000-0005-0000-0000-000095860000}"/>
    <cellStyle name="Header2 7 2 4" xfId="36189" xr:uid="{00000000-0005-0000-0000-000096860000}"/>
    <cellStyle name="Header2 7 3" xfId="20130" xr:uid="{00000000-0005-0000-0000-000097860000}"/>
    <cellStyle name="Header2 7 3 2" xfId="31947" xr:uid="{00000000-0005-0000-0000-000098860000}"/>
    <cellStyle name="Header2 7 3 2 2" xfId="41946" xr:uid="{00000000-0005-0000-0000-000099860000}"/>
    <cellStyle name="Header2 7 3 3" xfId="27605" xr:uid="{00000000-0005-0000-0000-00009A860000}"/>
    <cellStyle name="Header2 7 3 4" xfId="36795" xr:uid="{00000000-0005-0000-0000-00009B860000}"/>
    <cellStyle name="Header2 7 4" xfId="17883" xr:uid="{00000000-0005-0000-0000-00009C860000}"/>
    <cellStyle name="Header2 7 4 2" xfId="29700" xr:uid="{00000000-0005-0000-0000-00009D860000}"/>
    <cellStyle name="Header2 7 4 2 2" xfId="39699" xr:uid="{00000000-0005-0000-0000-00009E860000}"/>
    <cellStyle name="Header2 7 4 3" xfId="25458" xr:uid="{00000000-0005-0000-0000-00009F860000}"/>
    <cellStyle name="Header2 7 4 4" xfId="34548" xr:uid="{00000000-0005-0000-0000-0000A0860000}"/>
    <cellStyle name="Header2 7 5" xfId="20939" xr:uid="{00000000-0005-0000-0000-0000A1860000}"/>
    <cellStyle name="Header2 7 5 2" xfId="32756" xr:uid="{00000000-0005-0000-0000-0000A2860000}"/>
    <cellStyle name="Header2 7 5 2 2" xfId="42755" xr:uid="{00000000-0005-0000-0000-0000A3860000}"/>
    <cellStyle name="Header2 7 5 3" xfId="37604" xr:uid="{00000000-0005-0000-0000-0000A4860000}"/>
    <cellStyle name="Header2 7 6" xfId="27914" xr:uid="{00000000-0005-0000-0000-0000A5860000}"/>
    <cellStyle name="Header2 7 6 2" xfId="37913" xr:uid="{00000000-0005-0000-0000-0000A6860000}"/>
    <cellStyle name="Header2 7 7" xfId="21445" xr:uid="{00000000-0005-0000-0000-0000A7860000}"/>
    <cellStyle name="Header2 8" xfId="15836" xr:uid="{00000000-0005-0000-0000-0000A8860000}"/>
    <cellStyle name="Header2 8 2" xfId="27653" xr:uid="{00000000-0005-0000-0000-0000A9860000}"/>
    <cellStyle name="Header2 8 2 2" xfId="37652" xr:uid="{00000000-0005-0000-0000-0000AA860000}"/>
    <cellStyle name="Header2 8 3" xfId="23714" xr:uid="{00000000-0005-0000-0000-0000AB860000}"/>
    <cellStyle name="Header2 8 4" xfId="32804" xr:uid="{00000000-0005-0000-0000-0000AC860000}"/>
    <cellStyle name="Header2 9" xfId="16753" xr:uid="{00000000-0005-0000-0000-0000AD860000}"/>
    <cellStyle name="Header2 9 2" xfId="28570" xr:uid="{00000000-0005-0000-0000-0000AE860000}"/>
    <cellStyle name="Header2 9 2 2" xfId="38569" xr:uid="{00000000-0005-0000-0000-0000AF860000}"/>
    <cellStyle name="Header2 9 3" xfId="24328" xr:uid="{00000000-0005-0000-0000-0000B0860000}"/>
    <cellStyle name="Header2 9 4" xfId="33418" xr:uid="{00000000-0005-0000-0000-0000B1860000}"/>
    <cellStyle name="headerStyle" xfId="8012" xr:uid="{00000000-0005-0000-0000-0000B2860000}"/>
    <cellStyle name="Input [yellow]" xfId="8013" xr:uid="{00000000-0005-0000-0000-0000B3860000}"/>
    <cellStyle name="Input [yellow] 2" xfId="8014" xr:uid="{00000000-0005-0000-0000-0000B4860000}"/>
    <cellStyle name="Input [yellow] 2 2" xfId="8015" xr:uid="{00000000-0005-0000-0000-0000B5860000}"/>
    <cellStyle name="Input [yellow] 2 2 2" xfId="8016" xr:uid="{00000000-0005-0000-0000-0000B6860000}"/>
    <cellStyle name="Input [yellow] 2 2 2 10" xfId="8017" xr:uid="{00000000-0005-0000-0000-0000B7860000}"/>
    <cellStyle name="Input [yellow] 2 2 2 10 2" xfId="8018" xr:uid="{00000000-0005-0000-0000-0000B8860000}"/>
    <cellStyle name="Input [yellow] 2 2 2 10 3" xfId="8019" xr:uid="{00000000-0005-0000-0000-0000B9860000}"/>
    <cellStyle name="Input [yellow] 2 2 2 10 4" xfId="8020" xr:uid="{00000000-0005-0000-0000-0000BA860000}"/>
    <cellStyle name="Input [yellow] 2 2 2 11" xfId="8021" xr:uid="{00000000-0005-0000-0000-0000BB860000}"/>
    <cellStyle name="Input [yellow] 2 2 2 11 2" xfId="8022" xr:uid="{00000000-0005-0000-0000-0000BC860000}"/>
    <cellStyle name="Input [yellow] 2 2 2 11 3" xfId="8023" xr:uid="{00000000-0005-0000-0000-0000BD860000}"/>
    <cellStyle name="Input [yellow] 2 2 2 11 4" xfId="8024" xr:uid="{00000000-0005-0000-0000-0000BE860000}"/>
    <cellStyle name="Input [yellow] 2 2 2 12" xfId="8025" xr:uid="{00000000-0005-0000-0000-0000BF860000}"/>
    <cellStyle name="Input [yellow] 2 2 2 2" xfId="8026" xr:uid="{00000000-0005-0000-0000-0000C0860000}"/>
    <cellStyle name="Input [yellow] 2 2 2 2 2" xfId="8027" xr:uid="{00000000-0005-0000-0000-0000C1860000}"/>
    <cellStyle name="Input [yellow] 2 2 2 2 2 2" xfId="8028" xr:uid="{00000000-0005-0000-0000-0000C2860000}"/>
    <cellStyle name="Input [yellow] 2 2 2 2 2 2 2" xfId="8029" xr:uid="{00000000-0005-0000-0000-0000C3860000}"/>
    <cellStyle name="Input [yellow] 2 2 2 2 2 2 2 2" xfId="8030" xr:uid="{00000000-0005-0000-0000-0000C4860000}"/>
    <cellStyle name="Input [yellow] 2 2 2 2 2 2 2 3" xfId="8031" xr:uid="{00000000-0005-0000-0000-0000C5860000}"/>
    <cellStyle name="Input [yellow] 2 2 2 2 2 2 2 4" xfId="8032" xr:uid="{00000000-0005-0000-0000-0000C6860000}"/>
    <cellStyle name="Input [yellow] 2 2 2 2 2 2 3" xfId="8033" xr:uid="{00000000-0005-0000-0000-0000C7860000}"/>
    <cellStyle name="Input [yellow] 2 2 2 2 2 2 3 2" xfId="8034" xr:uid="{00000000-0005-0000-0000-0000C8860000}"/>
    <cellStyle name="Input [yellow] 2 2 2 2 2 2 3 3" xfId="8035" xr:uid="{00000000-0005-0000-0000-0000C9860000}"/>
    <cellStyle name="Input [yellow] 2 2 2 2 2 2 3 4" xfId="8036" xr:uid="{00000000-0005-0000-0000-0000CA860000}"/>
    <cellStyle name="Input [yellow] 2 2 2 2 2 2 4" xfId="8037" xr:uid="{00000000-0005-0000-0000-0000CB860000}"/>
    <cellStyle name="Input [yellow] 2 2 2 2 2 2 4 2" xfId="8038" xr:uid="{00000000-0005-0000-0000-0000CC860000}"/>
    <cellStyle name="Input [yellow] 2 2 2 2 2 2 4 3" xfId="8039" xr:uid="{00000000-0005-0000-0000-0000CD860000}"/>
    <cellStyle name="Input [yellow] 2 2 2 2 2 2 4 4" xfId="8040" xr:uid="{00000000-0005-0000-0000-0000CE860000}"/>
    <cellStyle name="Input [yellow] 2 2 2 2 2 2 5" xfId="8041" xr:uid="{00000000-0005-0000-0000-0000CF860000}"/>
    <cellStyle name="Input [yellow] 2 2 2 2 2 2 5 2" xfId="8042" xr:uid="{00000000-0005-0000-0000-0000D0860000}"/>
    <cellStyle name="Input [yellow] 2 2 2 2 2 2 5 3" xfId="8043" xr:uid="{00000000-0005-0000-0000-0000D1860000}"/>
    <cellStyle name="Input [yellow] 2 2 2 2 2 2 5 4" xfId="8044" xr:uid="{00000000-0005-0000-0000-0000D2860000}"/>
    <cellStyle name="Input [yellow] 2 2 2 2 2 2 6" xfId="8045" xr:uid="{00000000-0005-0000-0000-0000D3860000}"/>
    <cellStyle name="Input [yellow] 2 2 2 2 2 2 6 2" xfId="8046" xr:uid="{00000000-0005-0000-0000-0000D4860000}"/>
    <cellStyle name="Input [yellow] 2 2 2 2 2 2 6 3" xfId="8047" xr:uid="{00000000-0005-0000-0000-0000D5860000}"/>
    <cellStyle name="Input [yellow] 2 2 2 2 2 2 6 4" xfId="8048" xr:uid="{00000000-0005-0000-0000-0000D6860000}"/>
    <cellStyle name="Input [yellow] 2 2 2 2 2 2 7" xfId="8049" xr:uid="{00000000-0005-0000-0000-0000D7860000}"/>
    <cellStyle name="Input [yellow] 2 2 2 2 3" xfId="8050" xr:uid="{00000000-0005-0000-0000-0000D8860000}"/>
    <cellStyle name="Input [yellow] 2 2 2 2 3 2" xfId="8051" xr:uid="{00000000-0005-0000-0000-0000D9860000}"/>
    <cellStyle name="Input [yellow] 2 2 2 2 3 2 2" xfId="8052" xr:uid="{00000000-0005-0000-0000-0000DA860000}"/>
    <cellStyle name="Input [yellow] 2 2 2 2 3 2 3" xfId="8053" xr:uid="{00000000-0005-0000-0000-0000DB860000}"/>
    <cellStyle name="Input [yellow] 2 2 2 2 3 2 4" xfId="8054" xr:uid="{00000000-0005-0000-0000-0000DC860000}"/>
    <cellStyle name="Input [yellow] 2 2 2 2 3 3" xfId="8055" xr:uid="{00000000-0005-0000-0000-0000DD860000}"/>
    <cellStyle name="Input [yellow] 2 2 2 2 3 3 2" xfId="8056" xr:uid="{00000000-0005-0000-0000-0000DE860000}"/>
    <cellStyle name="Input [yellow] 2 2 2 2 3 3 3" xfId="8057" xr:uid="{00000000-0005-0000-0000-0000DF860000}"/>
    <cellStyle name="Input [yellow] 2 2 2 2 3 3 4" xfId="8058" xr:uid="{00000000-0005-0000-0000-0000E0860000}"/>
    <cellStyle name="Input [yellow] 2 2 2 2 3 4" xfId="8059" xr:uid="{00000000-0005-0000-0000-0000E1860000}"/>
    <cellStyle name="Input [yellow] 2 2 2 2 3 4 2" xfId="8060" xr:uid="{00000000-0005-0000-0000-0000E2860000}"/>
    <cellStyle name="Input [yellow] 2 2 2 2 3 4 3" xfId="8061" xr:uid="{00000000-0005-0000-0000-0000E3860000}"/>
    <cellStyle name="Input [yellow] 2 2 2 2 3 4 4" xfId="8062" xr:uid="{00000000-0005-0000-0000-0000E4860000}"/>
    <cellStyle name="Input [yellow] 2 2 2 2 3 5" xfId="8063" xr:uid="{00000000-0005-0000-0000-0000E5860000}"/>
    <cellStyle name="Input [yellow] 2 2 2 2 3 5 2" xfId="8064" xr:uid="{00000000-0005-0000-0000-0000E6860000}"/>
    <cellStyle name="Input [yellow] 2 2 2 2 3 5 3" xfId="8065" xr:uid="{00000000-0005-0000-0000-0000E7860000}"/>
    <cellStyle name="Input [yellow] 2 2 2 2 3 5 4" xfId="8066" xr:uid="{00000000-0005-0000-0000-0000E8860000}"/>
    <cellStyle name="Input [yellow] 2 2 2 2 3 6" xfId="8067" xr:uid="{00000000-0005-0000-0000-0000E9860000}"/>
    <cellStyle name="Input [yellow] 2 2 2 2 3 6 2" xfId="8068" xr:uid="{00000000-0005-0000-0000-0000EA860000}"/>
    <cellStyle name="Input [yellow] 2 2 2 2 3 6 3" xfId="8069" xr:uid="{00000000-0005-0000-0000-0000EB860000}"/>
    <cellStyle name="Input [yellow] 2 2 2 2 3 6 4" xfId="8070" xr:uid="{00000000-0005-0000-0000-0000EC860000}"/>
    <cellStyle name="Input [yellow] 2 2 2 2 3 7" xfId="8071" xr:uid="{00000000-0005-0000-0000-0000ED860000}"/>
    <cellStyle name="Input [yellow] 2 2 2 3" xfId="8072" xr:uid="{00000000-0005-0000-0000-0000EE860000}"/>
    <cellStyle name="Input [yellow] 2 2 2 3 2" xfId="8073" xr:uid="{00000000-0005-0000-0000-0000EF860000}"/>
    <cellStyle name="Input [yellow] 2 2 2 3 2 2" xfId="8074" xr:uid="{00000000-0005-0000-0000-0000F0860000}"/>
    <cellStyle name="Input [yellow] 2 2 2 3 2 2 2" xfId="8075" xr:uid="{00000000-0005-0000-0000-0000F1860000}"/>
    <cellStyle name="Input [yellow] 2 2 2 3 2 2 3" xfId="8076" xr:uid="{00000000-0005-0000-0000-0000F2860000}"/>
    <cellStyle name="Input [yellow] 2 2 2 3 2 2 4" xfId="8077" xr:uid="{00000000-0005-0000-0000-0000F3860000}"/>
    <cellStyle name="Input [yellow] 2 2 2 3 2 3" xfId="8078" xr:uid="{00000000-0005-0000-0000-0000F4860000}"/>
    <cellStyle name="Input [yellow] 2 2 2 3 2 3 2" xfId="8079" xr:uid="{00000000-0005-0000-0000-0000F5860000}"/>
    <cellStyle name="Input [yellow] 2 2 2 3 2 3 3" xfId="8080" xr:uid="{00000000-0005-0000-0000-0000F6860000}"/>
    <cellStyle name="Input [yellow] 2 2 2 3 2 3 4" xfId="8081" xr:uid="{00000000-0005-0000-0000-0000F7860000}"/>
    <cellStyle name="Input [yellow] 2 2 2 3 2 4" xfId="8082" xr:uid="{00000000-0005-0000-0000-0000F8860000}"/>
    <cellStyle name="Input [yellow] 2 2 2 3 2 4 2" xfId="8083" xr:uid="{00000000-0005-0000-0000-0000F9860000}"/>
    <cellStyle name="Input [yellow] 2 2 2 3 2 4 3" xfId="8084" xr:uid="{00000000-0005-0000-0000-0000FA860000}"/>
    <cellStyle name="Input [yellow] 2 2 2 3 2 4 4" xfId="8085" xr:uid="{00000000-0005-0000-0000-0000FB860000}"/>
    <cellStyle name="Input [yellow] 2 2 2 3 2 5" xfId="8086" xr:uid="{00000000-0005-0000-0000-0000FC860000}"/>
    <cellStyle name="Input [yellow] 2 2 2 3 2 5 2" xfId="8087" xr:uid="{00000000-0005-0000-0000-0000FD860000}"/>
    <cellStyle name="Input [yellow] 2 2 2 3 2 5 3" xfId="8088" xr:uid="{00000000-0005-0000-0000-0000FE860000}"/>
    <cellStyle name="Input [yellow] 2 2 2 3 2 5 4" xfId="8089" xr:uid="{00000000-0005-0000-0000-0000FF860000}"/>
    <cellStyle name="Input [yellow] 2 2 2 3 2 6" xfId="8090" xr:uid="{00000000-0005-0000-0000-000000870000}"/>
    <cellStyle name="Input [yellow] 2 2 2 3 2 6 2" xfId="8091" xr:uid="{00000000-0005-0000-0000-000001870000}"/>
    <cellStyle name="Input [yellow] 2 2 2 3 2 6 3" xfId="8092" xr:uid="{00000000-0005-0000-0000-000002870000}"/>
    <cellStyle name="Input [yellow] 2 2 2 3 2 6 4" xfId="8093" xr:uid="{00000000-0005-0000-0000-000003870000}"/>
    <cellStyle name="Input [yellow] 2 2 2 3 2 7" xfId="8094" xr:uid="{00000000-0005-0000-0000-000004870000}"/>
    <cellStyle name="Input [yellow] 2 2 2 4" xfId="8095" xr:uid="{00000000-0005-0000-0000-000005870000}"/>
    <cellStyle name="Input [yellow] 2 2 2 4 2" xfId="8096" xr:uid="{00000000-0005-0000-0000-000006870000}"/>
    <cellStyle name="Input [yellow] 2 2 2 4 2 2" xfId="8097" xr:uid="{00000000-0005-0000-0000-000007870000}"/>
    <cellStyle name="Input [yellow] 2 2 2 4 2 2 2" xfId="8098" xr:uid="{00000000-0005-0000-0000-000008870000}"/>
    <cellStyle name="Input [yellow] 2 2 2 4 2 2 3" xfId="8099" xr:uid="{00000000-0005-0000-0000-000009870000}"/>
    <cellStyle name="Input [yellow] 2 2 2 4 2 2 4" xfId="8100" xr:uid="{00000000-0005-0000-0000-00000A870000}"/>
    <cellStyle name="Input [yellow] 2 2 2 4 2 3" xfId="8101" xr:uid="{00000000-0005-0000-0000-00000B870000}"/>
    <cellStyle name="Input [yellow] 2 2 2 4 2 3 2" xfId="8102" xr:uid="{00000000-0005-0000-0000-00000C870000}"/>
    <cellStyle name="Input [yellow] 2 2 2 4 2 3 3" xfId="8103" xr:uid="{00000000-0005-0000-0000-00000D870000}"/>
    <cellStyle name="Input [yellow] 2 2 2 4 2 3 4" xfId="8104" xr:uid="{00000000-0005-0000-0000-00000E870000}"/>
    <cellStyle name="Input [yellow] 2 2 2 4 2 4" xfId="8105" xr:uid="{00000000-0005-0000-0000-00000F870000}"/>
    <cellStyle name="Input [yellow] 2 2 2 4 2 4 2" xfId="8106" xr:uid="{00000000-0005-0000-0000-000010870000}"/>
    <cellStyle name="Input [yellow] 2 2 2 4 2 4 3" xfId="8107" xr:uid="{00000000-0005-0000-0000-000011870000}"/>
    <cellStyle name="Input [yellow] 2 2 2 4 2 4 4" xfId="8108" xr:uid="{00000000-0005-0000-0000-000012870000}"/>
    <cellStyle name="Input [yellow] 2 2 2 4 2 5" xfId="8109" xr:uid="{00000000-0005-0000-0000-000013870000}"/>
    <cellStyle name="Input [yellow] 2 2 2 4 2 5 2" xfId="8110" xr:uid="{00000000-0005-0000-0000-000014870000}"/>
    <cellStyle name="Input [yellow] 2 2 2 4 2 5 3" xfId="8111" xr:uid="{00000000-0005-0000-0000-000015870000}"/>
    <cellStyle name="Input [yellow] 2 2 2 4 2 5 4" xfId="8112" xr:uid="{00000000-0005-0000-0000-000016870000}"/>
    <cellStyle name="Input [yellow] 2 2 2 4 2 6" xfId="8113" xr:uid="{00000000-0005-0000-0000-000017870000}"/>
    <cellStyle name="Input [yellow] 2 2 2 4 2 6 2" xfId="8114" xr:uid="{00000000-0005-0000-0000-000018870000}"/>
    <cellStyle name="Input [yellow] 2 2 2 4 2 6 3" xfId="8115" xr:uid="{00000000-0005-0000-0000-000019870000}"/>
    <cellStyle name="Input [yellow] 2 2 2 4 2 6 4" xfId="8116" xr:uid="{00000000-0005-0000-0000-00001A870000}"/>
    <cellStyle name="Input [yellow] 2 2 2 4 2 7" xfId="8117" xr:uid="{00000000-0005-0000-0000-00001B870000}"/>
    <cellStyle name="Input [yellow] 2 2 2 5" xfId="8118" xr:uid="{00000000-0005-0000-0000-00001C870000}"/>
    <cellStyle name="Input [yellow] 2 2 2 5 2" xfId="8119" xr:uid="{00000000-0005-0000-0000-00001D870000}"/>
    <cellStyle name="Input [yellow] 2 2 2 5 2 2" xfId="8120" xr:uid="{00000000-0005-0000-0000-00001E870000}"/>
    <cellStyle name="Input [yellow] 2 2 2 5 2 3" xfId="8121" xr:uid="{00000000-0005-0000-0000-00001F870000}"/>
    <cellStyle name="Input [yellow] 2 2 2 5 2 4" xfId="8122" xr:uid="{00000000-0005-0000-0000-000020870000}"/>
    <cellStyle name="Input [yellow] 2 2 2 5 3" xfId="8123" xr:uid="{00000000-0005-0000-0000-000021870000}"/>
    <cellStyle name="Input [yellow] 2 2 2 5 3 2" xfId="8124" xr:uid="{00000000-0005-0000-0000-000022870000}"/>
    <cellStyle name="Input [yellow] 2 2 2 5 3 3" xfId="8125" xr:uid="{00000000-0005-0000-0000-000023870000}"/>
    <cellStyle name="Input [yellow] 2 2 2 5 3 4" xfId="8126" xr:uid="{00000000-0005-0000-0000-000024870000}"/>
    <cellStyle name="Input [yellow] 2 2 2 5 4" xfId="8127" xr:uid="{00000000-0005-0000-0000-000025870000}"/>
    <cellStyle name="Input [yellow] 2 2 2 5 4 2" xfId="8128" xr:uid="{00000000-0005-0000-0000-000026870000}"/>
    <cellStyle name="Input [yellow] 2 2 2 5 4 3" xfId="8129" xr:uid="{00000000-0005-0000-0000-000027870000}"/>
    <cellStyle name="Input [yellow] 2 2 2 5 4 4" xfId="8130" xr:uid="{00000000-0005-0000-0000-000028870000}"/>
    <cellStyle name="Input [yellow] 2 2 2 5 5" xfId="8131" xr:uid="{00000000-0005-0000-0000-000029870000}"/>
    <cellStyle name="Input [yellow] 2 2 2 5 5 2" xfId="8132" xr:uid="{00000000-0005-0000-0000-00002A870000}"/>
    <cellStyle name="Input [yellow] 2 2 2 5 5 3" xfId="8133" xr:uid="{00000000-0005-0000-0000-00002B870000}"/>
    <cellStyle name="Input [yellow] 2 2 2 5 5 4" xfId="8134" xr:uid="{00000000-0005-0000-0000-00002C870000}"/>
    <cellStyle name="Input [yellow] 2 2 2 5 6" xfId="8135" xr:uid="{00000000-0005-0000-0000-00002D870000}"/>
    <cellStyle name="Input [yellow] 2 2 2 5 6 2" xfId="8136" xr:uid="{00000000-0005-0000-0000-00002E870000}"/>
    <cellStyle name="Input [yellow] 2 2 2 5 6 3" xfId="8137" xr:uid="{00000000-0005-0000-0000-00002F870000}"/>
    <cellStyle name="Input [yellow] 2 2 2 5 6 4" xfId="8138" xr:uid="{00000000-0005-0000-0000-000030870000}"/>
    <cellStyle name="Input [yellow] 2 2 2 5 7" xfId="8139" xr:uid="{00000000-0005-0000-0000-000031870000}"/>
    <cellStyle name="Input [yellow] 2 2 2 6" xfId="8140" xr:uid="{00000000-0005-0000-0000-000032870000}"/>
    <cellStyle name="Input [yellow] 2 2 2 6 2" xfId="8141" xr:uid="{00000000-0005-0000-0000-000033870000}"/>
    <cellStyle name="Input [yellow] 2 2 2 6 3" xfId="8142" xr:uid="{00000000-0005-0000-0000-000034870000}"/>
    <cellStyle name="Input [yellow] 2 2 2 6 4" xfId="8143" xr:uid="{00000000-0005-0000-0000-000035870000}"/>
    <cellStyle name="Input [yellow] 2 2 2 7" xfId="8144" xr:uid="{00000000-0005-0000-0000-000036870000}"/>
    <cellStyle name="Input [yellow] 2 2 2 7 2" xfId="8145" xr:uid="{00000000-0005-0000-0000-000037870000}"/>
    <cellStyle name="Input [yellow] 2 2 2 7 3" xfId="8146" xr:uid="{00000000-0005-0000-0000-000038870000}"/>
    <cellStyle name="Input [yellow] 2 2 2 7 4" xfId="8147" xr:uid="{00000000-0005-0000-0000-000039870000}"/>
    <cellStyle name="Input [yellow] 2 2 2 8" xfId="8148" xr:uid="{00000000-0005-0000-0000-00003A870000}"/>
    <cellStyle name="Input [yellow] 2 2 2 8 2" xfId="8149" xr:uid="{00000000-0005-0000-0000-00003B870000}"/>
    <cellStyle name="Input [yellow] 2 2 2 8 3" xfId="8150" xr:uid="{00000000-0005-0000-0000-00003C870000}"/>
    <cellStyle name="Input [yellow] 2 2 2 8 4" xfId="8151" xr:uid="{00000000-0005-0000-0000-00003D870000}"/>
    <cellStyle name="Input [yellow] 2 2 2 9" xfId="8152" xr:uid="{00000000-0005-0000-0000-00003E870000}"/>
    <cellStyle name="Input [yellow] 2 2 2 9 2" xfId="8153" xr:uid="{00000000-0005-0000-0000-00003F870000}"/>
    <cellStyle name="Input [yellow] 2 2 2 9 3" xfId="8154" xr:uid="{00000000-0005-0000-0000-000040870000}"/>
    <cellStyle name="Input [yellow] 2 2 2 9 4" xfId="8155" xr:uid="{00000000-0005-0000-0000-000041870000}"/>
    <cellStyle name="Input [yellow] 2 2 3" xfId="8156" xr:uid="{00000000-0005-0000-0000-000042870000}"/>
    <cellStyle name="Input [yellow] 2 2 3 2" xfId="8157" xr:uid="{00000000-0005-0000-0000-000043870000}"/>
    <cellStyle name="Input [yellow] 2 2 3 2 2" xfId="8158" xr:uid="{00000000-0005-0000-0000-000044870000}"/>
    <cellStyle name="Input [yellow] 2 2 3 2 2 2" xfId="8159" xr:uid="{00000000-0005-0000-0000-000045870000}"/>
    <cellStyle name="Input [yellow] 2 2 3 2 2 2 2" xfId="8160" xr:uid="{00000000-0005-0000-0000-000046870000}"/>
    <cellStyle name="Input [yellow] 2 2 3 2 2 2 3" xfId="8161" xr:uid="{00000000-0005-0000-0000-000047870000}"/>
    <cellStyle name="Input [yellow] 2 2 3 2 2 2 4" xfId="8162" xr:uid="{00000000-0005-0000-0000-000048870000}"/>
    <cellStyle name="Input [yellow] 2 2 3 2 2 3" xfId="8163" xr:uid="{00000000-0005-0000-0000-000049870000}"/>
    <cellStyle name="Input [yellow] 2 2 3 2 2 3 2" xfId="8164" xr:uid="{00000000-0005-0000-0000-00004A870000}"/>
    <cellStyle name="Input [yellow] 2 2 3 2 2 3 3" xfId="8165" xr:uid="{00000000-0005-0000-0000-00004B870000}"/>
    <cellStyle name="Input [yellow] 2 2 3 2 2 3 4" xfId="8166" xr:uid="{00000000-0005-0000-0000-00004C870000}"/>
    <cellStyle name="Input [yellow] 2 2 3 2 2 4" xfId="8167" xr:uid="{00000000-0005-0000-0000-00004D870000}"/>
    <cellStyle name="Input [yellow] 2 2 3 2 2 4 2" xfId="8168" xr:uid="{00000000-0005-0000-0000-00004E870000}"/>
    <cellStyle name="Input [yellow] 2 2 3 2 2 4 3" xfId="8169" xr:uid="{00000000-0005-0000-0000-00004F870000}"/>
    <cellStyle name="Input [yellow] 2 2 3 2 2 4 4" xfId="8170" xr:uid="{00000000-0005-0000-0000-000050870000}"/>
    <cellStyle name="Input [yellow] 2 2 3 2 2 5" xfId="8171" xr:uid="{00000000-0005-0000-0000-000051870000}"/>
    <cellStyle name="Input [yellow] 2 2 3 2 2 5 2" xfId="8172" xr:uid="{00000000-0005-0000-0000-000052870000}"/>
    <cellStyle name="Input [yellow] 2 2 3 2 2 5 3" xfId="8173" xr:uid="{00000000-0005-0000-0000-000053870000}"/>
    <cellStyle name="Input [yellow] 2 2 3 2 2 5 4" xfId="8174" xr:uid="{00000000-0005-0000-0000-000054870000}"/>
    <cellStyle name="Input [yellow] 2 2 3 2 2 6" xfId="8175" xr:uid="{00000000-0005-0000-0000-000055870000}"/>
    <cellStyle name="Input [yellow] 2 2 3 2 2 6 2" xfId="8176" xr:uid="{00000000-0005-0000-0000-000056870000}"/>
    <cellStyle name="Input [yellow] 2 2 3 2 2 6 3" xfId="8177" xr:uid="{00000000-0005-0000-0000-000057870000}"/>
    <cellStyle name="Input [yellow] 2 2 3 2 2 6 4" xfId="8178" xr:uid="{00000000-0005-0000-0000-000058870000}"/>
    <cellStyle name="Input [yellow] 2 2 3 2 2 7" xfId="8179" xr:uid="{00000000-0005-0000-0000-000059870000}"/>
    <cellStyle name="Input [yellow] 2 2 3 3" xfId="8180" xr:uid="{00000000-0005-0000-0000-00005A870000}"/>
    <cellStyle name="Input [yellow] 2 2 3 3 2" xfId="8181" xr:uid="{00000000-0005-0000-0000-00005B870000}"/>
    <cellStyle name="Input [yellow] 2 2 3 3 2 2" xfId="8182" xr:uid="{00000000-0005-0000-0000-00005C870000}"/>
    <cellStyle name="Input [yellow] 2 2 3 3 2 3" xfId="8183" xr:uid="{00000000-0005-0000-0000-00005D870000}"/>
    <cellStyle name="Input [yellow] 2 2 3 3 2 4" xfId="8184" xr:uid="{00000000-0005-0000-0000-00005E870000}"/>
    <cellStyle name="Input [yellow] 2 2 3 3 3" xfId="8185" xr:uid="{00000000-0005-0000-0000-00005F870000}"/>
    <cellStyle name="Input [yellow] 2 2 3 3 3 2" xfId="8186" xr:uid="{00000000-0005-0000-0000-000060870000}"/>
    <cellStyle name="Input [yellow] 2 2 3 3 3 3" xfId="8187" xr:uid="{00000000-0005-0000-0000-000061870000}"/>
    <cellStyle name="Input [yellow] 2 2 3 3 3 4" xfId="8188" xr:uid="{00000000-0005-0000-0000-000062870000}"/>
    <cellStyle name="Input [yellow] 2 2 3 3 4" xfId="8189" xr:uid="{00000000-0005-0000-0000-000063870000}"/>
    <cellStyle name="Input [yellow] 2 2 3 3 4 2" xfId="8190" xr:uid="{00000000-0005-0000-0000-000064870000}"/>
    <cellStyle name="Input [yellow] 2 2 3 3 4 3" xfId="8191" xr:uid="{00000000-0005-0000-0000-000065870000}"/>
    <cellStyle name="Input [yellow] 2 2 3 3 4 4" xfId="8192" xr:uid="{00000000-0005-0000-0000-000066870000}"/>
    <cellStyle name="Input [yellow] 2 2 3 3 5" xfId="8193" xr:uid="{00000000-0005-0000-0000-000067870000}"/>
    <cellStyle name="Input [yellow] 2 2 3 3 5 2" xfId="8194" xr:uid="{00000000-0005-0000-0000-000068870000}"/>
    <cellStyle name="Input [yellow] 2 2 3 3 5 3" xfId="8195" xr:uid="{00000000-0005-0000-0000-000069870000}"/>
    <cellStyle name="Input [yellow] 2 2 3 3 5 4" xfId="8196" xr:uid="{00000000-0005-0000-0000-00006A870000}"/>
    <cellStyle name="Input [yellow] 2 2 3 3 6" xfId="8197" xr:uid="{00000000-0005-0000-0000-00006B870000}"/>
    <cellStyle name="Input [yellow] 2 2 3 3 6 2" xfId="8198" xr:uid="{00000000-0005-0000-0000-00006C870000}"/>
    <cellStyle name="Input [yellow] 2 2 3 3 6 3" xfId="8199" xr:uid="{00000000-0005-0000-0000-00006D870000}"/>
    <cellStyle name="Input [yellow] 2 2 3 3 6 4" xfId="8200" xr:uid="{00000000-0005-0000-0000-00006E870000}"/>
    <cellStyle name="Input [yellow] 2 2 3 3 7" xfId="8201" xr:uid="{00000000-0005-0000-0000-00006F870000}"/>
    <cellStyle name="Input [yellow] 2 3" xfId="8202" xr:uid="{00000000-0005-0000-0000-000070870000}"/>
    <cellStyle name="Input [yellow] 2 3 10" xfId="8203" xr:uid="{00000000-0005-0000-0000-000071870000}"/>
    <cellStyle name="Input [yellow] 2 3 10 2" xfId="8204" xr:uid="{00000000-0005-0000-0000-000072870000}"/>
    <cellStyle name="Input [yellow] 2 3 10 3" xfId="8205" xr:uid="{00000000-0005-0000-0000-000073870000}"/>
    <cellStyle name="Input [yellow] 2 3 10 4" xfId="8206" xr:uid="{00000000-0005-0000-0000-000074870000}"/>
    <cellStyle name="Input [yellow] 2 3 11" xfId="8207" xr:uid="{00000000-0005-0000-0000-000075870000}"/>
    <cellStyle name="Input [yellow] 2 3 11 2" xfId="8208" xr:uid="{00000000-0005-0000-0000-000076870000}"/>
    <cellStyle name="Input [yellow] 2 3 11 3" xfId="8209" xr:uid="{00000000-0005-0000-0000-000077870000}"/>
    <cellStyle name="Input [yellow] 2 3 11 4" xfId="8210" xr:uid="{00000000-0005-0000-0000-000078870000}"/>
    <cellStyle name="Input [yellow] 2 3 12" xfId="8211" xr:uid="{00000000-0005-0000-0000-000079870000}"/>
    <cellStyle name="Input [yellow] 2 3 2" xfId="8212" xr:uid="{00000000-0005-0000-0000-00007A870000}"/>
    <cellStyle name="Input [yellow] 2 3 2 2" xfId="8213" xr:uid="{00000000-0005-0000-0000-00007B870000}"/>
    <cellStyle name="Input [yellow] 2 3 2 2 2" xfId="8214" xr:uid="{00000000-0005-0000-0000-00007C870000}"/>
    <cellStyle name="Input [yellow] 2 3 2 2 2 2" xfId="8215" xr:uid="{00000000-0005-0000-0000-00007D870000}"/>
    <cellStyle name="Input [yellow] 2 3 2 2 2 2 2" xfId="8216" xr:uid="{00000000-0005-0000-0000-00007E870000}"/>
    <cellStyle name="Input [yellow] 2 3 2 2 2 2 3" xfId="8217" xr:uid="{00000000-0005-0000-0000-00007F870000}"/>
    <cellStyle name="Input [yellow] 2 3 2 2 2 2 4" xfId="8218" xr:uid="{00000000-0005-0000-0000-000080870000}"/>
    <cellStyle name="Input [yellow] 2 3 2 2 2 3" xfId="8219" xr:uid="{00000000-0005-0000-0000-000081870000}"/>
    <cellStyle name="Input [yellow] 2 3 2 2 2 3 2" xfId="8220" xr:uid="{00000000-0005-0000-0000-000082870000}"/>
    <cellStyle name="Input [yellow] 2 3 2 2 2 3 3" xfId="8221" xr:uid="{00000000-0005-0000-0000-000083870000}"/>
    <cellStyle name="Input [yellow] 2 3 2 2 2 3 4" xfId="8222" xr:uid="{00000000-0005-0000-0000-000084870000}"/>
    <cellStyle name="Input [yellow] 2 3 2 2 2 4" xfId="8223" xr:uid="{00000000-0005-0000-0000-000085870000}"/>
    <cellStyle name="Input [yellow] 2 3 2 2 2 4 2" xfId="8224" xr:uid="{00000000-0005-0000-0000-000086870000}"/>
    <cellStyle name="Input [yellow] 2 3 2 2 2 4 3" xfId="8225" xr:uid="{00000000-0005-0000-0000-000087870000}"/>
    <cellStyle name="Input [yellow] 2 3 2 2 2 4 4" xfId="8226" xr:uid="{00000000-0005-0000-0000-000088870000}"/>
    <cellStyle name="Input [yellow] 2 3 2 2 2 5" xfId="8227" xr:uid="{00000000-0005-0000-0000-000089870000}"/>
    <cellStyle name="Input [yellow] 2 3 2 2 2 5 2" xfId="8228" xr:uid="{00000000-0005-0000-0000-00008A870000}"/>
    <cellStyle name="Input [yellow] 2 3 2 2 2 5 3" xfId="8229" xr:uid="{00000000-0005-0000-0000-00008B870000}"/>
    <cellStyle name="Input [yellow] 2 3 2 2 2 5 4" xfId="8230" xr:uid="{00000000-0005-0000-0000-00008C870000}"/>
    <cellStyle name="Input [yellow] 2 3 2 2 2 6" xfId="8231" xr:uid="{00000000-0005-0000-0000-00008D870000}"/>
    <cellStyle name="Input [yellow] 2 3 2 2 2 6 2" xfId="8232" xr:uid="{00000000-0005-0000-0000-00008E870000}"/>
    <cellStyle name="Input [yellow] 2 3 2 2 2 6 3" xfId="8233" xr:uid="{00000000-0005-0000-0000-00008F870000}"/>
    <cellStyle name="Input [yellow] 2 3 2 2 2 6 4" xfId="8234" xr:uid="{00000000-0005-0000-0000-000090870000}"/>
    <cellStyle name="Input [yellow] 2 3 2 2 2 7" xfId="8235" xr:uid="{00000000-0005-0000-0000-000091870000}"/>
    <cellStyle name="Input [yellow] 2 3 2 3" xfId="8236" xr:uid="{00000000-0005-0000-0000-000092870000}"/>
    <cellStyle name="Input [yellow] 2 3 2 3 2" xfId="8237" xr:uid="{00000000-0005-0000-0000-000093870000}"/>
    <cellStyle name="Input [yellow] 2 3 2 3 2 2" xfId="8238" xr:uid="{00000000-0005-0000-0000-000094870000}"/>
    <cellStyle name="Input [yellow] 2 3 2 3 2 3" xfId="8239" xr:uid="{00000000-0005-0000-0000-000095870000}"/>
    <cellStyle name="Input [yellow] 2 3 2 3 2 4" xfId="8240" xr:uid="{00000000-0005-0000-0000-000096870000}"/>
    <cellStyle name="Input [yellow] 2 3 2 3 3" xfId="8241" xr:uid="{00000000-0005-0000-0000-000097870000}"/>
    <cellStyle name="Input [yellow] 2 3 2 3 3 2" xfId="8242" xr:uid="{00000000-0005-0000-0000-000098870000}"/>
    <cellStyle name="Input [yellow] 2 3 2 3 3 3" xfId="8243" xr:uid="{00000000-0005-0000-0000-000099870000}"/>
    <cellStyle name="Input [yellow] 2 3 2 3 3 4" xfId="8244" xr:uid="{00000000-0005-0000-0000-00009A870000}"/>
    <cellStyle name="Input [yellow] 2 3 2 3 4" xfId="8245" xr:uid="{00000000-0005-0000-0000-00009B870000}"/>
    <cellStyle name="Input [yellow] 2 3 2 3 4 2" xfId="8246" xr:uid="{00000000-0005-0000-0000-00009C870000}"/>
    <cellStyle name="Input [yellow] 2 3 2 3 4 3" xfId="8247" xr:uid="{00000000-0005-0000-0000-00009D870000}"/>
    <cellStyle name="Input [yellow] 2 3 2 3 4 4" xfId="8248" xr:uid="{00000000-0005-0000-0000-00009E870000}"/>
    <cellStyle name="Input [yellow] 2 3 2 3 5" xfId="8249" xr:uid="{00000000-0005-0000-0000-00009F870000}"/>
    <cellStyle name="Input [yellow] 2 3 2 3 5 2" xfId="8250" xr:uid="{00000000-0005-0000-0000-0000A0870000}"/>
    <cellStyle name="Input [yellow] 2 3 2 3 5 3" xfId="8251" xr:uid="{00000000-0005-0000-0000-0000A1870000}"/>
    <cellStyle name="Input [yellow] 2 3 2 3 5 4" xfId="8252" xr:uid="{00000000-0005-0000-0000-0000A2870000}"/>
    <cellStyle name="Input [yellow] 2 3 2 3 6" xfId="8253" xr:uid="{00000000-0005-0000-0000-0000A3870000}"/>
    <cellStyle name="Input [yellow] 2 3 2 3 6 2" xfId="8254" xr:uid="{00000000-0005-0000-0000-0000A4870000}"/>
    <cellStyle name="Input [yellow] 2 3 2 3 6 3" xfId="8255" xr:uid="{00000000-0005-0000-0000-0000A5870000}"/>
    <cellStyle name="Input [yellow] 2 3 2 3 6 4" xfId="8256" xr:uid="{00000000-0005-0000-0000-0000A6870000}"/>
    <cellStyle name="Input [yellow] 2 3 2 3 7" xfId="8257" xr:uid="{00000000-0005-0000-0000-0000A7870000}"/>
    <cellStyle name="Input [yellow] 2 3 3" xfId="8258" xr:uid="{00000000-0005-0000-0000-0000A8870000}"/>
    <cellStyle name="Input [yellow] 2 3 3 2" xfId="8259" xr:uid="{00000000-0005-0000-0000-0000A9870000}"/>
    <cellStyle name="Input [yellow] 2 3 3 2 2" xfId="8260" xr:uid="{00000000-0005-0000-0000-0000AA870000}"/>
    <cellStyle name="Input [yellow] 2 3 3 2 2 2" xfId="8261" xr:uid="{00000000-0005-0000-0000-0000AB870000}"/>
    <cellStyle name="Input [yellow] 2 3 3 2 2 3" xfId="8262" xr:uid="{00000000-0005-0000-0000-0000AC870000}"/>
    <cellStyle name="Input [yellow] 2 3 3 2 2 4" xfId="8263" xr:uid="{00000000-0005-0000-0000-0000AD870000}"/>
    <cellStyle name="Input [yellow] 2 3 3 2 3" xfId="8264" xr:uid="{00000000-0005-0000-0000-0000AE870000}"/>
    <cellStyle name="Input [yellow] 2 3 3 2 3 2" xfId="8265" xr:uid="{00000000-0005-0000-0000-0000AF870000}"/>
    <cellStyle name="Input [yellow] 2 3 3 2 3 3" xfId="8266" xr:uid="{00000000-0005-0000-0000-0000B0870000}"/>
    <cellStyle name="Input [yellow] 2 3 3 2 3 4" xfId="8267" xr:uid="{00000000-0005-0000-0000-0000B1870000}"/>
    <cellStyle name="Input [yellow] 2 3 3 2 4" xfId="8268" xr:uid="{00000000-0005-0000-0000-0000B2870000}"/>
    <cellStyle name="Input [yellow] 2 3 3 2 4 2" xfId="8269" xr:uid="{00000000-0005-0000-0000-0000B3870000}"/>
    <cellStyle name="Input [yellow] 2 3 3 2 4 3" xfId="8270" xr:uid="{00000000-0005-0000-0000-0000B4870000}"/>
    <cellStyle name="Input [yellow] 2 3 3 2 4 4" xfId="8271" xr:uid="{00000000-0005-0000-0000-0000B5870000}"/>
    <cellStyle name="Input [yellow] 2 3 3 2 5" xfId="8272" xr:uid="{00000000-0005-0000-0000-0000B6870000}"/>
    <cellStyle name="Input [yellow] 2 3 3 2 5 2" xfId="8273" xr:uid="{00000000-0005-0000-0000-0000B7870000}"/>
    <cellStyle name="Input [yellow] 2 3 3 2 5 3" xfId="8274" xr:uid="{00000000-0005-0000-0000-0000B8870000}"/>
    <cellStyle name="Input [yellow] 2 3 3 2 5 4" xfId="8275" xr:uid="{00000000-0005-0000-0000-0000B9870000}"/>
    <cellStyle name="Input [yellow] 2 3 3 2 6" xfId="8276" xr:uid="{00000000-0005-0000-0000-0000BA870000}"/>
    <cellStyle name="Input [yellow] 2 3 3 2 6 2" xfId="8277" xr:uid="{00000000-0005-0000-0000-0000BB870000}"/>
    <cellStyle name="Input [yellow] 2 3 3 2 6 3" xfId="8278" xr:uid="{00000000-0005-0000-0000-0000BC870000}"/>
    <cellStyle name="Input [yellow] 2 3 3 2 6 4" xfId="8279" xr:uid="{00000000-0005-0000-0000-0000BD870000}"/>
    <cellStyle name="Input [yellow] 2 3 3 2 7" xfId="8280" xr:uid="{00000000-0005-0000-0000-0000BE870000}"/>
    <cellStyle name="Input [yellow] 2 3 4" xfId="8281" xr:uid="{00000000-0005-0000-0000-0000BF870000}"/>
    <cellStyle name="Input [yellow] 2 3 4 2" xfId="8282" xr:uid="{00000000-0005-0000-0000-0000C0870000}"/>
    <cellStyle name="Input [yellow] 2 3 4 2 2" xfId="8283" xr:uid="{00000000-0005-0000-0000-0000C1870000}"/>
    <cellStyle name="Input [yellow] 2 3 4 2 2 2" xfId="8284" xr:uid="{00000000-0005-0000-0000-0000C2870000}"/>
    <cellStyle name="Input [yellow] 2 3 4 2 2 3" xfId="8285" xr:uid="{00000000-0005-0000-0000-0000C3870000}"/>
    <cellStyle name="Input [yellow] 2 3 4 2 2 4" xfId="8286" xr:uid="{00000000-0005-0000-0000-0000C4870000}"/>
    <cellStyle name="Input [yellow] 2 3 4 2 3" xfId="8287" xr:uid="{00000000-0005-0000-0000-0000C5870000}"/>
    <cellStyle name="Input [yellow] 2 3 4 2 3 2" xfId="8288" xr:uid="{00000000-0005-0000-0000-0000C6870000}"/>
    <cellStyle name="Input [yellow] 2 3 4 2 3 3" xfId="8289" xr:uid="{00000000-0005-0000-0000-0000C7870000}"/>
    <cellStyle name="Input [yellow] 2 3 4 2 3 4" xfId="8290" xr:uid="{00000000-0005-0000-0000-0000C8870000}"/>
    <cellStyle name="Input [yellow] 2 3 4 2 4" xfId="8291" xr:uid="{00000000-0005-0000-0000-0000C9870000}"/>
    <cellStyle name="Input [yellow] 2 3 4 2 4 2" xfId="8292" xr:uid="{00000000-0005-0000-0000-0000CA870000}"/>
    <cellStyle name="Input [yellow] 2 3 4 2 4 3" xfId="8293" xr:uid="{00000000-0005-0000-0000-0000CB870000}"/>
    <cellStyle name="Input [yellow] 2 3 4 2 4 4" xfId="8294" xr:uid="{00000000-0005-0000-0000-0000CC870000}"/>
    <cellStyle name="Input [yellow] 2 3 4 2 5" xfId="8295" xr:uid="{00000000-0005-0000-0000-0000CD870000}"/>
    <cellStyle name="Input [yellow] 2 3 4 2 5 2" xfId="8296" xr:uid="{00000000-0005-0000-0000-0000CE870000}"/>
    <cellStyle name="Input [yellow] 2 3 4 2 5 3" xfId="8297" xr:uid="{00000000-0005-0000-0000-0000CF870000}"/>
    <cellStyle name="Input [yellow] 2 3 4 2 5 4" xfId="8298" xr:uid="{00000000-0005-0000-0000-0000D0870000}"/>
    <cellStyle name="Input [yellow] 2 3 4 2 6" xfId="8299" xr:uid="{00000000-0005-0000-0000-0000D1870000}"/>
    <cellStyle name="Input [yellow] 2 3 4 2 6 2" xfId="8300" xr:uid="{00000000-0005-0000-0000-0000D2870000}"/>
    <cellStyle name="Input [yellow] 2 3 4 2 6 3" xfId="8301" xr:uid="{00000000-0005-0000-0000-0000D3870000}"/>
    <cellStyle name="Input [yellow] 2 3 4 2 6 4" xfId="8302" xr:uid="{00000000-0005-0000-0000-0000D4870000}"/>
    <cellStyle name="Input [yellow] 2 3 4 2 7" xfId="8303" xr:uid="{00000000-0005-0000-0000-0000D5870000}"/>
    <cellStyle name="Input [yellow] 2 3 5" xfId="8304" xr:uid="{00000000-0005-0000-0000-0000D6870000}"/>
    <cellStyle name="Input [yellow] 2 3 5 2" xfId="8305" xr:uid="{00000000-0005-0000-0000-0000D7870000}"/>
    <cellStyle name="Input [yellow] 2 3 5 2 2" xfId="8306" xr:uid="{00000000-0005-0000-0000-0000D8870000}"/>
    <cellStyle name="Input [yellow] 2 3 5 2 3" xfId="8307" xr:uid="{00000000-0005-0000-0000-0000D9870000}"/>
    <cellStyle name="Input [yellow] 2 3 5 2 4" xfId="8308" xr:uid="{00000000-0005-0000-0000-0000DA870000}"/>
    <cellStyle name="Input [yellow] 2 3 5 3" xfId="8309" xr:uid="{00000000-0005-0000-0000-0000DB870000}"/>
    <cellStyle name="Input [yellow] 2 3 5 3 2" xfId="8310" xr:uid="{00000000-0005-0000-0000-0000DC870000}"/>
    <cellStyle name="Input [yellow] 2 3 5 3 3" xfId="8311" xr:uid="{00000000-0005-0000-0000-0000DD870000}"/>
    <cellStyle name="Input [yellow] 2 3 5 3 4" xfId="8312" xr:uid="{00000000-0005-0000-0000-0000DE870000}"/>
    <cellStyle name="Input [yellow] 2 3 5 4" xfId="8313" xr:uid="{00000000-0005-0000-0000-0000DF870000}"/>
    <cellStyle name="Input [yellow] 2 3 5 4 2" xfId="8314" xr:uid="{00000000-0005-0000-0000-0000E0870000}"/>
    <cellStyle name="Input [yellow] 2 3 5 4 3" xfId="8315" xr:uid="{00000000-0005-0000-0000-0000E1870000}"/>
    <cellStyle name="Input [yellow] 2 3 5 4 4" xfId="8316" xr:uid="{00000000-0005-0000-0000-0000E2870000}"/>
    <cellStyle name="Input [yellow] 2 3 5 5" xfId="8317" xr:uid="{00000000-0005-0000-0000-0000E3870000}"/>
    <cellStyle name="Input [yellow] 2 3 5 5 2" xfId="8318" xr:uid="{00000000-0005-0000-0000-0000E4870000}"/>
    <cellStyle name="Input [yellow] 2 3 5 5 3" xfId="8319" xr:uid="{00000000-0005-0000-0000-0000E5870000}"/>
    <cellStyle name="Input [yellow] 2 3 5 5 4" xfId="8320" xr:uid="{00000000-0005-0000-0000-0000E6870000}"/>
    <cellStyle name="Input [yellow] 2 3 5 6" xfId="8321" xr:uid="{00000000-0005-0000-0000-0000E7870000}"/>
    <cellStyle name="Input [yellow] 2 3 5 6 2" xfId="8322" xr:uid="{00000000-0005-0000-0000-0000E8870000}"/>
    <cellStyle name="Input [yellow] 2 3 5 6 3" xfId="8323" xr:uid="{00000000-0005-0000-0000-0000E9870000}"/>
    <cellStyle name="Input [yellow] 2 3 5 6 4" xfId="8324" xr:uid="{00000000-0005-0000-0000-0000EA870000}"/>
    <cellStyle name="Input [yellow] 2 3 5 7" xfId="8325" xr:uid="{00000000-0005-0000-0000-0000EB870000}"/>
    <cellStyle name="Input [yellow] 2 3 6" xfId="8326" xr:uid="{00000000-0005-0000-0000-0000EC870000}"/>
    <cellStyle name="Input [yellow] 2 3 6 2" xfId="8327" xr:uid="{00000000-0005-0000-0000-0000ED870000}"/>
    <cellStyle name="Input [yellow] 2 3 6 3" xfId="8328" xr:uid="{00000000-0005-0000-0000-0000EE870000}"/>
    <cellStyle name="Input [yellow] 2 3 6 4" xfId="8329" xr:uid="{00000000-0005-0000-0000-0000EF870000}"/>
    <cellStyle name="Input [yellow] 2 3 7" xfId="8330" xr:uid="{00000000-0005-0000-0000-0000F0870000}"/>
    <cellStyle name="Input [yellow] 2 3 7 2" xfId="8331" xr:uid="{00000000-0005-0000-0000-0000F1870000}"/>
    <cellStyle name="Input [yellow] 2 3 7 3" xfId="8332" xr:uid="{00000000-0005-0000-0000-0000F2870000}"/>
    <cellStyle name="Input [yellow] 2 3 7 4" xfId="8333" xr:uid="{00000000-0005-0000-0000-0000F3870000}"/>
    <cellStyle name="Input [yellow] 2 3 8" xfId="8334" xr:uid="{00000000-0005-0000-0000-0000F4870000}"/>
    <cellStyle name="Input [yellow] 2 3 8 2" xfId="8335" xr:uid="{00000000-0005-0000-0000-0000F5870000}"/>
    <cellStyle name="Input [yellow] 2 3 8 3" xfId="8336" xr:uid="{00000000-0005-0000-0000-0000F6870000}"/>
    <cellStyle name="Input [yellow] 2 3 8 4" xfId="8337" xr:uid="{00000000-0005-0000-0000-0000F7870000}"/>
    <cellStyle name="Input [yellow] 2 3 9" xfId="8338" xr:uid="{00000000-0005-0000-0000-0000F8870000}"/>
    <cellStyle name="Input [yellow] 2 3 9 2" xfId="8339" xr:uid="{00000000-0005-0000-0000-0000F9870000}"/>
    <cellStyle name="Input [yellow] 2 3 9 3" xfId="8340" xr:uid="{00000000-0005-0000-0000-0000FA870000}"/>
    <cellStyle name="Input [yellow] 2 3 9 4" xfId="8341" xr:uid="{00000000-0005-0000-0000-0000FB870000}"/>
    <cellStyle name="Input [yellow] 2 4" xfId="8342" xr:uid="{00000000-0005-0000-0000-0000FC870000}"/>
    <cellStyle name="Input [yellow] 2 4 2" xfId="8343" xr:uid="{00000000-0005-0000-0000-0000FD870000}"/>
    <cellStyle name="Input [yellow] 2 4 2 2" xfId="8344" xr:uid="{00000000-0005-0000-0000-0000FE870000}"/>
    <cellStyle name="Input [yellow] 2 4 2 2 2" xfId="8345" xr:uid="{00000000-0005-0000-0000-0000FF870000}"/>
    <cellStyle name="Input [yellow] 2 4 2 2 2 2" xfId="8346" xr:uid="{00000000-0005-0000-0000-000000880000}"/>
    <cellStyle name="Input [yellow] 2 4 2 2 2 3" xfId="8347" xr:uid="{00000000-0005-0000-0000-000001880000}"/>
    <cellStyle name="Input [yellow] 2 4 2 2 2 4" xfId="8348" xr:uid="{00000000-0005-0000-0000-000002880000}"/>
    <cellStyle name="Input [yellow] 2 4 2 2 3" xfId="8349" xr:uid="{00000000-0005-0000-0000-000003880000}"/>
    <cellStyle name="Input [yellow] 2 4 2 2 3 2" xfId="8350" xr:uid="{00000000-0005-0000-0000-000004880000}"/>
    <cellStyle name="Input [yellow] 2 4 2 2 3 3" xfId="8351" xr:uid="{00000000-0005-0000-0000-000005880000}"/>
    <cellStyle name="Input [yellow] 2 4 2 2 3 4" xfId="8352" xr:uid="{00000000-0005-0000-0000-000006880000}"/>
    <cellStyle name="Input [yellow] 2 4 2 2 4" xfId="8353" xr:uid="{00000000-0005-0000-0000-000007880000}"/>
    <cellStyle name="Input [yellow] 2 4 2 2 4 2" xfId="8354" xr:uid="{00000000-0005-0000-0000-000008880000}"/>
    <cellStyle name="Input [yellow] 2 4 2 2 4 3" xfId="8355" xr:uid="{00000000-0005-0000-0000-000009880000}"/>
    <cellStyle name="Input [yellow] 2 4 2 2 4 4" xfId="8356" xr:uid="{00000000-0005-0000-0000-00000A880000}"/>
    <cellStyle name="Input [yellow] 2 4 2 2 5" xfId="8357" xr:uid="{00000000-0005-0000-0000-00000B880000}"/>
    <cellStyle name="Input [yellow] 2 4 2 2 5 2" xfId="8358" xr:uid="{00000000-0005-0000-0000-00000C880000}"/>
    <cellStyle name="Input [yellow] 2 4 2 2 5 3" xfId="8359" xr:uid="{00000000-0005-0000-0000-00000D880000}"/>
    <cellStyle name="Input [yellow] 2 4 2 2 5 4" xfId="8360" xr:uid="{00000000-0005-0000-0000-00000E880000}"/>
    <cellStyle name="Input [yellow] 2 4 2 2 6" xfId="8361" xr:uid="{00000000-0005-0000-0000-00000F880000}"/>
    <cellStyle name="Input [yellow] 2 4 2 2 6 2" xfId="8362" xr:uid="{00000000-0005-0000-0000-000010880000}"/>
    <cellStyle name="Input [yellow] 2 4 2 2 6 3" xfId="8363" xr:uid="{00000000-0005-0000-0000-000011880000}"/>
    <cellStyle name="Input [yellow] 2 4 2 2 6 4" xfId="8364" xr:uid="{00000000-0005-0000-0000-000012880000}"/>
    <cellStyle name="Input [yellow] 2 4 2 2 7" xfId="8365" xr:uid="{00000000-0005-0000-0000-000013880000}"/>
    <cellStyle name="Input [yellow] 2 4 3" xfId="8366" xr:uid="{00000000-0005-0000-0000-000014880000}"/>
    <cellStyle name="Input [yellow] 2 4 3 2" xfId="8367" xr:uid="{00000000-0005-0000-0000-000015880000}"/>
    <cellStyle name="Input [yellow] 2 4 3 2 2" xfId="8368" xr:uid="{00000000-0005-0000-0000-000016880000}"/>
    <cellStyle name="Input [yellow] 2 4 3 2 3" xfId="8369" xr:uid="{00000000-0005-0000-0000-000017880000}"/>
    <cellStyle name="Input [yellow] 2 4 3 2 4" xfId="8370" xr:uid="{00000000-0005-0000-0000-000018880000}"/>
    <cellStyle name="Input [yellow] 2 4 3 3" xfId="8371" xr:uid="{00000000-0005-0000-0000-000019880000}"/>
    <cellStyle name="Input [yellow] 2 4 3 3 2" xfId="8372" xr:uid="{00000000-0005-0000-0000-00001A880000}"/>
    <cellStyle name="Input [yellow] 2 4 3 3 3" xfId="8373" xr:uid="{00000000-0005-0000-0000-00001B880000}"/>
    <cellStyle name="Input [yellow] 2 4 3 3 4" xfId="8374" xr:uid="{00000000-0005-0000-0000-00001C880000}"/>
    <cellStyle name="Input [yellow] 2 4 3 4" xfId="8375" xr:uid="{00000000-0005-0000-0000-00001D880000}"/>
    <cellStyle name="Input [yellow] 2 4 3 4 2" xfId="8376" xr:uid="{00000000-0005-0000-0000-00001E880000}"/>
    <cellStyle name="Input [yellow] 2 4 3 4 3" xfId="8377" xr:uid="{00000000-0005-0000-0000-00001F880000}"/>
    <cellStyle name="Input [yellow] 2 4 3 4 4" xfId="8378" xr:uid="{00000000-0005-0000-0000-000020880000}"/>
    <cellStyle name="Input [yellow] 2 4 3 5" xfId="8379" xr:uid="{00000000-0005-0000-0000-000021880000}"/>
    <cellStyle name="Input [yellow] 2 4 3 5 2" xfId="8380" xr:uid="{00000000-0005-0000-0000-000022880000}"/>
    <cellStyle name="Input [yellow] 2 4 3 5 3" xfId="8381" xr:uid="{00000000-0005-0000-0000-000023880000}"/>
    <cellStyle name="Input [yellow] 2 4 3 5 4" xfId="8382" xr:uid="{00000000-0005-0000-0000-000024880000}"/>
    <cellStyle name="Input [yellow] 2 4 3 6" xfId="8383" xr:uid="{00000000-0005-0000-0000-000025880000}"/>
    <cellStyle name="Input [yellow] 2 4 3 6 2" xfId="8384" xr:uid="{00000000-0005-0000-0000-000026880000}"/>
    <cellStyle name="Input [yellow] 2 4 3 6 3" xfId="8385" xr:uid="{00000000-0005-0000-0000-000027880000}"/>
    <cellStyle name="Input [yellow] 2 4 3 6 4" xfId="8386" xr:uid="{00000000-0005-0000-0000-000028880000}"/>
    <cellStyle name="Input [yellow] 2 4 3 7" xfId="8387" xr:uid="{00000000-0005-0000-0000-000029880000}"/>
    <cellStyle name="Input [yellow] 3" xfId="8388" xr:uid="{00000000-0005-0000-0000-00002A880000}"/>
    <cellStyle name="Input [yellow] 3 2" xfId="8389" xr:uid="{00000000-0005-0000-0000-00002B880000}"/>
    <cellStyle name="Input [yellow] 3 2 2" xfId="8390" xr:uid="{00000000-0005-0000-0000-00002C880000}"/>
    <cellStyle name="Input [yellow] 3 2 2 10" xfId="8391" xr:uid="{00000000-0005-0000-0000-00002D880000}"/>
    <cellStyle name="Input [yellow] 3 2 2 10 2" xfId="8392" xr:uid="{00000000-0005-0000-0000-00002E880000}"/>
    <cellStyle name="Input [yellow] 3 2 2 10 3" xfId="8393" xr:uid="{00000000-0005-0000-0000-00002F880000}"/>
    <cellStyle name="Input [yellow] 3 2 2 10 4" xfId="8394" xr:uid="{00000000-0005-0000-0000-000030880000}"/>
    <cellStyle name="Input [yellow] 3 2 2 11" xfId="8395" xr:uid="{00000000-0005-0000-0000-000031880000}"/>
    <cellStyle name="Input [yellow] 3 2 2 11 2" xfId="8396" xr:uid="{00000000-0005-0000-0000-000032880000}"/>
    <cellStyle name="Input [yellow] 3 2 2 11 3" xfId="8397" xr:uid="{00000000-0005-0000-0000-000033880000}"/>
    <cellStyle name="Input [yellow] 3 2 2 11 4" xfId="8398" xr:uid="{00000000-0005-0000-0000-000034880000}"/>
    <cellStyle name="Input [yellow] 3 2 2 12" xfId="8399" xr:uid="{00000000-0005-0000-0000-000035880000}"/>
    <cellStyle name="Input [yellow] 3 2 2 2" xfId="8400" xr:uid="{00000000-0005-0000-0000-000036880000}"/>
    <cellStyle name="Input [yellow] 3 2 2 2 2" xfId="8401" xr:uid="{00000000-0005-0000-0000-000037880000}"/>
    <cellStyle name="Input [yellow] 3 2 2 2 2 2" xfId="8402" xr:uid="{00000000-0005-0000-0000-000038880000}"/>
    <cellStyle name="Input [yellow] 3 2 2 2 2 2 2" xfId="8403" xr:uid="{00000000-0005-0000-0000-000039880000}"/>
    <cellStyle name="Input [yellow] 3 2 2 2 2 2 2 2" xfId="8404" xr:uid="{00000000-0005-0000-0000-00003A880000}"/>
    <cellStyle name="Input [yellow] 3 2 2 2 2 2 2 3" xfId="8405" xr:uid="{00000000-0005-0000-0000-00003B880000}"/>
    <cellStyle name="Input [yellow] 3 2 2 2 2 2 2 4" xfId="8406" xr:uid="{00000000-0005-0000-0000-00003C880000}"/>
    <cellStyle name="Input [yellow] 3 2 2 2 2 2 3" xfId="8407" xr:uid="{00000000-0005-0000-0000-00003D880000}"/>
    <cellStyle name="Input [yellow] 3 2 2 2 2 2 3 2" xfId="8408" xr:uid="{00000000-0005-0000-0000-00003E880000}"/>
    <cellStyle name="Input [yellow] 3 2 2 2 2 2 3 3" xfId="8409" xr:uid="{00000000-0005-0000-0000-00003F880000}"/>
    <cellStyle name="Input [yellow] 3 2 2 2 2 2 3 4" xfId="8410" xr:uid="{00000000-0005-0000-0000-000040880000}"/>
    <cellStyle name="Input [yellow] 3 2 2 2 2 2 4" xfId="8411" xr:uid="{00000000-0005-0000-0000-000041880000}"/>
    <cellStyle name="Input [yellow] 3 2 2 2 2 2 4 2" xfId="8412" xr:uid="{00000000-0005-0000-0000-000042880000}"/>
    <cellStyle name="Input [yellow] 3 2 2 2 2 2 4 3" xfId="8413" xr:uid="{00000000-0005-0000-0000-000043880000}"/>
    <cellStyle name="Input [yellow] 3 2 2 2 2 2 4 4" xfId="8414" xr:uid="{00000000-0005-0000-0000-000044880000}"/>
    <cellStyle name="Input [yellow] 3 2 2 2 2 2 5" xfId="8415" xr:uid="{00000000-0005-0000-0000-000045880000}"/>
    <cellStyle name="Input [yellow] 3 2 2 2 2 2 5 2" xfId="8416" xr:uid="{00000000-0005-0000-0000-000046880000}"/>
    <cellStyle name="Input [yellow] 3 2 2 2 2 2 5 3" xfId="8417" xr:uid="{00000000-0005-0000-0000-000047880000}"/>
    <cellStyle name="Input [yellow] 3 2 2 2 2 2 5 4" xfId="8418" xr:uid="{00000000-0005-0000-0000-000048880000}"/>
    <cellStyle name="Input [yellow] 3 2 2 2 2 2 6" xfId="8419" xr:uid="{00000000-0005-0000-0000-000049880000}"/>
    <cellStyle name="Input [yellow] 3 2 2 2 2 2 6 2" xfId="8420" xr:uid="{00000000-0005-0000-0000-00004A880000}"/>
    <cellStyle name="Input [yellow] 3 2 2 2 2 2 6 3" xfId="8421" xr:uid="{00000000-0005-0000-0000-00004B880000}"/>
    <cellStyle name="Input [yellow] 3 2 2 2 2 2 6 4" xfId="8422" xr:uid="{00000000-0005-0000-0000-00004C880000}"/>
    <cellStyle name="Input [yellow] 3 2 2 2 2 2 7" xfId="8423" xr:uid="{00000000-0005-0000-0000-00004D880000}"/>
    <cellStyle name="Input [yellow] 3 2 2 2 3" xfId="8424" xr:uid="{00000000-0005-0000-0000-00004E880000}"/>
    <cellStyle name="Input [yellow] 3 2 2 2 3 2" xfId="8425" xr:uid="{00000000-0005-0000-0000-00004F880000}"/>
    <cellStyle name="Input [yellow] 3 2 2 2 3 2 2" xfId="8426" xr:uid="{00000000-0005-0000-0000-000050880000}"/>
    <cellStyle name="Input [yellow] 3 2 2 2 3 2 3" xfId="8427" xr:uid="{00000000-0005-0000-0000-000051880000}"/>
    <cellStyle name="Input [yellow] 3 2 2 2 3 2 4" xfId="8428" xr:uid="{00000000-0005-0000-0000-000052880000}"/>
    <cellStyle name="Input [yellow] 3 2 2 2 3 3" xfId="8429" xr:uid="{00000000-0005-0000-0000-000053880000}"/>
    <cellStyle name="Input [yellow] 3 2 2 2 3 3 2" xfId="8430" xr:uid="{00000000-0005-0000-0000-000054880000}"/>
    <cellStyle name="Input [yellow] 3 2 2 2 3 3 3" xfId="8431" xr:uid="{00000000-0005-0000-0000-000055880000}"/>
    <cellStyle name="Input [yellow] 3 2 2 2 3 3 4" xfId="8432" xr:uid="{00000000-0005-0000-0000-000056880000}"/>
    <cellStyle name="Input [yellow] 3 2 2 2 3 4" xfId="8433" xr:uid="{00000000-0005-0000-0000-000057880000}"/>
    <cellStyle name="Input [yellow] 3 2 2 2 3 4 2" xfId="8434" xr:uid="{00000000-0005-0000-0000-000058880000}"/>
    <cellStyle name="Input [yellow] 3 2 2 2 3 4 3" xfId="8435" xr:uid="{00000000-0005-0000-0000-000059880000}"/>
    <cellStyle name="Input [yellow] 3 2 2 2 3 4 4" xfId="8436" xr:uid="{00000000-0005-0000-0000-00005A880000}"/>
    <cellStyle name="Input [yellow] 3 2 2 2 3 5" xfId="8437" xr:uid="{00000000-0005-0000-0000-00005B880000}"/>
    <cellStyle name="Input [yellow] 3 2 2 2 3 5 2" xfId="8438" xr:uid="{00000000-0005-0000-0000-00005C880000}"/>
    <cellStyle name="Input [yellow] 3 2 2 2 3 5 3" xfId="8439" xr:uid="{00000000-0005-0000-0000-00005D880000}"/>
    <cellStyle name="Input [yellow] 3 2 2 2 3 5 4" xfId="8440" xr:uid="{00000000-0005-0000-0000-00005E880000}"/>
    <cellStyle name="Input [yellow] 3 2 2 2 3 6" xfId="8441" xr:uid="{00000000-0005-0000-0000-00005F880000}"/>
    <cellStyle name="Input [yellow] 3 2 2 2 3 6 2" xfId="8442" xr:uid="{00000000-0005-0000-0000-000060880000}"/>
    <cellStyle name="Input [yellow] 3 2 2 2 3 6 3" xfId="8443" xr:uid="{00000000-0005-0000-0000-000061880000}"/>
    <cellStyle name="Input [yellow] 3 2 2 2 3 6 4" xfId="8444" xr:uid="{00000000-0005-0000-0000-000062880000}"/>
    <cellStyle name="Input [yellow] 3 2 2 2 3 7" xfId="8445" xr:uid="{00000000-0005-0000-0000-000063880000}"/>
    <cellStyle name="Input [yellow] 3 2 2 3" xfId="8446" xr:uid="{00000000-0005-0000-0000-000064880000}"/>
    <cellStyle name="Input [yellow] 3 2 2 3 2" xfId="8447" xr:uid="{00000000-0005-0000-0000-000065880000}"/>
    <cellStyle name="Input [yellow] 3 2 2 3 2 2" xfId="8448" xr:uid="{00000000-0005-0000-0000-000066880000}"/>
    <cellStyle name="Input [yellow] 3 2 2 3 2 2 2" xfId="8449" xr:uid="{00000000-0005-0000-0000-000067880000}"/>
    <cellStyle name="Input [yellow] 3 2 2 3 2 2 3" xfId="8450" xr:uid="{00000000-0005-0000-0000-000068880000}"/>
    <cellStyle name="Input [yellow] 3 2 2 3 2 2 4" xfId="8451" xr:uid="{00000000-0005-0000-0000-000069880000}"/>
    <cellStyle name="Input [yellow] 3 2 2 3 2 3" xfId="8452" xr:uid="{00000000-0005-0000-0000-00006A880000}"/>
    <cellStyle name="Input [yellow] 3 2 2 3 2 3 2" xfId="8453" xr:uid="{00000000-0005-0000-0000-00006B880000}"/>
    <cellStyle name="Input [yellow] 3 2 2 3 2 3 3" xfId="8454" xr:uid="{00000000-0005-0000-0000-00006C880000}"/>
    <cellStyle name="Input [yellow] 3 2 2 3 2 3 4" xfId="8455" xr:uid="{00000000-0005-0000-0000-00006D880000}"/>
    <cellStyle name="Input [yellow] 3 2 2 3 2 4" xfId="8456" xr:uid="{00000000-0005-0000-0000-00006E880000}"/>
    <cellStyle name="Input [yellow] 3 2 2 3 2 4 2" xfId="8457" xr:uid="{00000000-0005-0000-0000-00006F880000}"/>
    <cellStyle name="Input [yellow] 3 2 2 3 2 4 3" xfId="8458" xr:uid="{00000000-0005-0000-0000-000070880000}"/>
    <cellStyle name="Input [yellow] 3 2 2 3 2 4 4" xfId="8459" xr:uid="{00000000-0005-0000-0000-000071880000}"/>
    <cellStyle name="Input [yellow] 3 2 2 3 2 5" xfId="8460" xr:uid="{00000000-0005-0000-0000-000072880000}"/>
    <cellStyle name="Input [yellow] 3 2 2 3 2 5 2" xfId="8461" xr:uid="{00000000-0005-0000-0000-000073880000}"/>
    <cellStyle name="Input [yellow] 3 2 2 3 2 5 3" xfId="8462" xr:uid="{00000000-0005-0000-0000-000074880000}"/>
    <cellStyle name="Input [yellow] 3 2 2 3 2 5 4" xfId="8463" xr:uid="{00000000-0005-0000-0000-000075880000}"/>
    <cellStyle name="Input [yellow] 3 2 2 3 2 6" xfId="8464" xr:uid="{00000000-0005-0000-0000-000076880000}"/>
    <cellStyle name="Input [yellow] 3 2 2 3 2 6 2" xfId="8465" xr:uid="{00000000-0005-0000-0000-000077880000}"/>
    <cellStyle name="Input [yellow] 3 2 2 3 2 6 3" xfId="8466" xr:uid="{00000000-0005-0000-0000-000078880000}"/>
    <cellStyle name="Input [yellow] 3 2 2 3 2 6 4" xfId="8467" xr:uid="{00000000-0005-0000-0000-000079880000}"/>
    <cellStyle name="Input [yellow] 3 2 2 3 2 7" xfId="8468" xr:uid="{00000000-0005-0000-0000-00007A880000}"/>
    <cellStyle name="Input [yellow] 3 2 2 4" xfId="8469" xr:uid="{00000000-0005-0000-0000-00007B880000}"/>
    <cellStyle name="Input [yellow] 3 2 2 4 2" xfId="8470" xr:uid="{00000000-0005-0000-0000-00007C880000}"/>
    <cellStyle name="Input [yellow] 3 2 2 4 2 2" xfId="8471" xr:uid="{00000000-0005-0000-0000-00007D880000}"/>
    <cellStyle name="Input [yellow] 3 2 2 4 2 2 2" xfId="8472" xr:uid="{00000000-0005-0000-0000-00007E880000}"/>
    <cellStyle name="Input [yellow] 3 2 2 4 2 2 3" xfId="8473" xr:uid="{00000000-0005-0000-0000-00007F880000}"/>
    <cellStyle name="Input [yellow] 3 2 2 4 2 2 4" xfId="8474" xr:uid="{00000000-0005-0000-0000-000080880000}"/>
    <cellStyle name="Input [yellow] 3 2 2 4 2 3" xfId="8475" xr:uid="{00000000-0005-0000-0000-000081880000}"/>
    <cellStyle name="Input [yellow] 3 2 2 4 2 3 2" xfId="8476" xr:uid="{00000000-0005-0000-0000-000082880000}"/>
    <cellStyle name="Input [yellow] 3 2 2 4 2 3 3" xfId="8477" xr:uid="{00000000-0005-0000-0000-000083880000}"/>
    <cellStyle name="Input [yellow] 3 2 2 4 2 3 4" xfId="8478" xr:uid="{00000000-0005-0000-0000-000084880000}"/>
    <cellStyle name="Input [yellow] 3 2 2 4 2 4" xfId="8479" xr:uid="{00000000-0005-0000-0000-000085880000}"/>
    <cellStyle name="Input [yellow] 3 2 2 4 2 4 2" xfId="8480" xr:uid="{00000000-0005-0000-0000-000086880000}"/>
    <cellStyle name="Input [yellow] 3 2 2 4 2 4 3" xfId="8481" xr:uid="{00000000-0005-0000-0000-000087880000}"/>
    <cellStyle name="Input [yellow] 3 2 2 4 2 4 4" xfId="8482" xr:uid="{00000000-0005-0000-0000-000088880000}"/>
    <cellStyle name="Input [yellow] 3 2 2 4 2 5" xfId="8483" xr:uid="{00000000-0005-0000-0000-000089880000}"/>
    <cellStyle name="Input [yellow] 3 2 2 4 2 5 2" xfId="8484" xr:uid="{00000000-0005-0000-0000-00008A880000}"/>
    <cellStyle name="Input [yellow] 3 2 2 4 2 5 3" xfId="8485" xr:uid="{00000000-0005-0000-0000-00008B880000}"/>
    <cellStyle name="Input [yellow] 3 2 2 4 2 5 4" xfId="8486" xr:uid="{00000000-0005-0000-0000-00008C880000}"/>
    <cellStyle name="Input [yellow] 3 2 2 4 2 6" xfId="8487" xr:uid="{00000000-0005-0000-0000-00008D880000}"/>
    <cellStyle name="Input [yellow] 3 2 2 4 2 6 2" xfId="8488" xr:uid="{00000000-0005-0000-0000-00008E880000}"/>
    <cellStyle name="Input [yellow] 3 2 2 4 2 6 3" xfId="8489" xr:uid="{00000000-0005-0000-0000-00008F880000}"/>
    <cellStyle name="Input [yellow] 3 2 2 4 2 6 4" xfId="8490" xr:uid="{00000000-0005-0000-0000-000090880000}"/>
    <cellStyle name="Input [yellow] 3 2 2 4 2 7" xfId="8491" xr:uid="{00000000-0005-0000-0000-000091880000}"/>
    <cellStyle name="Input [yellow] 3 2 2 5" xfId="8492" xr:uid="{00000000-0005-0000-0000-000092880000}"/>
    <cellStyle name="Input [yellow] 3 2 2 5 2" xfId="8493" xr:uid="{00000000-0005-0000-0000-000093880000}"/>
    <cellStyle name="Input [yellow] 3 2 2 5 2 2" xfId="8494" xr:uid="{00000000-0005-0000-0000-000094880000}"/>
    <cellStyle name="Input [yellow] 3 2 2 5 2 3" xfId="8495" xr:uid="{00000000-0005-0000-0000-000095880000}"/>
    <cellStyle name="Input [yellow] 3 2 2 5 2 4" xfId="8496" xr:uid="{00000000-0005-0000-0000-000096880000}"/>
    <cellStyle name="Input [yellow] 3 2 2 5 3" xfId="8497" xr:uid="{00000000-0005-0000-0000-000097880000}"/>
    <cellStyle name="Input [yellow] 3 2 2 5 3 2" xfId="8498" xr:uid="{00000000-0005-0000-0000-000098880000}"/>
    <cellStyle name="Input [yellow] 3 2 2 5 3 3" xfId="8499" xr:uid="{00000000-0005-0000-0000-000099880000}"/>
    <cellStyle name="Input [yellow] 3 2 2 5 3 4" xfId="8500" xr:uid="{00000000-0005-0000-0000-00009A880000}"/>
    <cellStyle name="Input [yellow] 3 2 2 5 4" xfId="8501" xr:uid="{00000000-0005-0000-0000-00009B880000}"/>
    <cellStyle name="Input [yellow] 3 2 2 5 4 2" xfId="8502" xr:uid="{00000000-0005-0000-0000-00009C880000}"/>
    <cellStyle name="Input [yellow] 3 2 2 5 4 3" xfId="8503" xr:uid="{00000000-0005-0000-0000-00009D880000}"/>
    <cellStyle name="Input [yellow] 3 2 2 5 4 4" xfId="8504" xr:uid="{00000000-0005-0000-0000-00009E880000}"/>
    <cellStyle name="Input [yellow] 3 2 2 5 5" xfId="8505" xr:uid="{00000000-0005-0000-0000-00009F880000}"/>
    <cellStyle name="Input [yellow] 3 2 2 5 5 2" xfId="8506" xr:uid="{00000000-0005-0000-0000-0000A0880000}"/>
    <cellStyle name="Input [yellow] 3 2 2 5 5 3" xfId="8507" xr:uid="{00000000-0005-0000-0000-0000A1880000}"/>
    <cellStyle name="Input [yellow] 3 2 2 5 5 4" xfId="8508" xr:uid="{00000000-0005-0000-0000-0000A2880000}"/>
    <cellStyle name="Input [yellow] 3 2 2 5 6" xfId="8509" xr:uid="{00000000-0005-0000-0000-0000A3880000}"/>
    <cellStyle name="Input [yellow] 3 2 2 5 6 2" xfId="8510" xr:uid="{00000000-0005-0000-0000-0000A4880000}"/>
    <cellStyle name="Input [yellow] 3 2 2 5 6 3" xfId="8511" xr:uid="{00000000-0005-0000-0000-0000A5880000}"/>
    <cellStyle name="Input [yellow] 3 2 2 5 6 4" xfId="8512" xr:uid="{00000000-0005-0000-0000-0000A6880000}"/>
    <cellStyle name="Input [yellow] 3 2 2 5 7" xfId="8513" xr:uid="{00000000-0005-0000-0000-0000A7880000}"/>
    <cellStyle name="Input [yellow] 3 2 2 6" xfId="8514" xr:uid="{00000000-0005-0000-0000-0000A8880000}"/>
    <cellStyle name="Input [yellow] 3 2 2 6 2" xfId="8515" xr:uid="{00000000-0005-0000-0000-0000A9880000}"/>
    <cellStyle name="Input [yellow] 3 2 2 6 3" xfId="8516" xr:uid="{00000000-0005-0000-0000-0000AA880000}"/>
    <cellStyle name="Input [yellow] 3 2 2 6 4" xfId="8517" xr:uid="{00000000-0005-0000-0000-0000AB880000}"/>
    <cellStyle name="Input [yellow] 3 2 2 7" xfId="8518" xr:uid="{00000000-0005-0000-0000-0000AC880000}"/>
    <cellStyle name="Input [yellow] 3 2 2 7 2" xfId="8519" xr:uid="{00000000-0005-0000-0000-0000AD880000}"/>
    <cellStyle name="Input [yellow] 3 2 2 7 3" xfId="8520" xr:uid="{00000000-0005-0000-0000-0000AE880000}"/>
    <cellStyle name="Input [yellow] 3 2 2 7 4" xfId="8521" xr:uid="{00000000-0005-0000-0000-0000AF880000}"/>
    <cellStyle name="Input [yellow] 3 2 2 8" xfId="8522" xr:uid="{00000000-0005-0000-0000-0000B0880000}"/>
    <cellStyle name="Input [yellow] 3 2 2 8 2" xfId="8523" xr:uid="{00000000-0005-0000-0000-0000B1880000}"/>
    <cellStyle name="Input [yellow] 3 2 2 8 3" xfId="8524" xr:uid="{00000000-0005-0000-0000-0000B2880000}"/>
    <cellStyle name="Input [yellow] 3 2 2 8 4" xfId="8525" xr:uid="{00000000-0005-0000-0000-0000B3880000}"/>
    <cellStyle name="Input [yellow] 3 2 2 9" xfId="8526" xr:uid="{00000000-0005-0000-0000-0000B4880000}"/>
    <cellStyle name="Input [yellow] 3 2 2 9 2" xfId="8527" xr:uid="{00000000-0005-0000-0000-0000B5880000}"/>
    <cellStyle name="Input [yellow] 3 2 2 9 3" xfId="8528" xr:uid="{00000000-0005-0000-0000-0000B6880000}"/>
    <cellStyle name="Input [yellow] 3 2 2 9 4" xfId="8529" xr:uid="{00000000-0005-0000-0000-0000B7880000}"/>
    <cellStyle name="Input [yellow] 3 2 3" xfId="8530" xr:uid="{00000000-0005-0000-0000-0000B8880000}"/>
    <cellStyle name="Input [yellow] 3 2 3 2" xfId="8531" xr:uid="{00000000-0005-0000-0000-0000B9880000}"/>
    <cellStyle name="Input [yellow] 3 2 3 2 2" xfId="8532" xr:uid="{00000000-0005-0000-0000-0000BA880000}"/>
    <cellStyle name="Input [yellow] 3 2 3 2 2 2" xfId="8533" xr:uid="{00000000-0005-0000-0000-0000BB880000}"/>
    <cellStyle name="Input [yellow] 3 2 3 2 2 2 2" xfId="8534" xr:uid="{00000000-0005-0000-0000-0000BC880000}"/>
    <cellStyle name="Input [yellow] 3 2 3 2 2 2 3" xfId="8535" xr:uid="{00000000-0005-0000-0000-0000BD880000}"/>
    <cellStyle name="Input [yellow] 3 2 3 2 2 2 4" xfId="8536" xr:uid="{00000000-0005-0000-0000-0000BE880000}"/>
    <cellStyle name="Input [yellow] 3 2 3 2 2 3" xfId="8537" xr:uid="{00000000-0005-0000-0000-0000BF880000}"/>
    <cellStyle name="Input [yellow] 3 2 3 2 2 3 2" xfId="8538" xr:uid="{00000000-0005-0000-0000-0000C0880000}"/>
    <cellStyle name="Input [yellow] 3 2 3 2 2 3 3" xfId="8539" xr:uid="{00000000-0005-0000-0000-0000C1880000}"/>
    <cellStyle name="Input [yellow] 3 2 3 2 2 3 4" xfId="8540" xr:uid="{00000000-0005-0000-0000-0000C2880000}"/>
    <cellStyle name="Input [yellow] 3 2 3 2 2 4" xfId="8541" xr:uid="{00000000-0005-0000-0000-0000C3880000}"/>
    <cellStyle name="Input [yellow] 3 2 3 2 2 4 2" xfId="8542" xr:uid="{00000000-0005-0000-0000-0000C4880000}"/>
    <cellStyle name="Input [yellow] 3 2 3 2 2 4 3" xfId="8543" xr:uid="{00000000-0005-0000-0000-0000C5880000}"/>
    <cellStyle name="Input [yellow] 3 2 3 2 2 4 4" xfId="8544" xr:uid="{00000000-0005-0000-0000-0000C6880000}"/>
    <cellStyle name="Input [yellow] 3 2 3 2 2 5" xfId="8545" xr:uid="{00000000-0005-0000-0000-0000C7880000}"/>
    <cellStyle name="Input [yellow] 3 2 3 2 2 5 2" xfId="8546" xr:uid="{00000000-0005-0000-0000-0000C8880000}"/>
    <cellStyle name="Input [yellow] 3 2 3 2 2 5 3" xfId="8547" xr:uid="{00000000-0005-0000-0000-0000C9880000}"/>
    <cellStyle name="Input [yellow] 3 2 3 2 2 5 4" xfId="8548" xr:uid="{00000000-0005-0000-0000-0000CA880000}"/>
    <cellStyle name="Input [yellow] 3 2 3 2 2 6" xfId="8549" xr:uid="{00000000-0005-0000-0000-0000CB880000}"/>
    <cellStyle name="Input [yellow] 3 2 3 2 2 6 2" xfId="8550" xr:uid="{00000000-0005-0000-0000-0000CC880000}"/>
    <cellStyle name="Input [yellow] 3 2 3 2 2 6 3" xfId="8551" xr:uid="{00000000-0005-0000-0000-0000CD880000}"/>
    <cellStyle name="Input [yellow] 3 2 3 2 2 6 4" xfId="8552" xr:uid="{00000000-0005-0000-0000-0000CE880000}"/>
    <cellStyle name="Input [yellow] 3 2 3 2 2 7" xfId="8553" xr:uid="{00000000-0005-0000-0000-0000CF880000}"/>
    <cellStyle name="Input [yellow] 3 2 3 3" xfId="8554" xr:uid="{00000000-0005-0000-0000-0000D0880000}"/>
    <cellStyle name="Input [yellow] 3 2 3 3 2" xfId="8555" xr:uid="{00000000-0005-0000-0000-0000D1880000}"/>
    <cellStyle name="Input [yellow] 3 2 3 3 2 2" xfId="8556" xr:uid="{00000000-0005-0000-0000-0000D2880000}"/>
    <cellStyle name="Input [yellow] 3 2 3 3 2 3" xfId="8557" xr:uid="{00000000-0005-0000-0000-0000D3880000}"/>
    <cellStyle name="Input [yellow] 3 2 3 3 2 4" xfId="8558" xr:uid="{00000000-0005-0000-0000-0000D4880000}"/>
    <cellStyle name="Input [yellow] 3 2 3 3 3" xfId="8559" xr:uid="{00000000-0005-0000-0000-0000D5880000}"/>
    <cellStyle name="Input [yellow] 3 2 3 3 3 2" xfId="8560" xr:uid="{00000000-0005-0000-0000-0000D6880000}"/>
    <cellStyle name="Input [yellow] 3 2 3 3 3 3" xfId="8561" xr:uid="{00000000-0005-0000-0000-0000D7880000}"/>
    <cellStyle name="Input [yellow] 3 2 3 3 3 4" xfId="8562" xr:uid="{00000000-0005-0000-0000-0000D8880000}"/>
    <cellStyle name="Input [yellow] 3 2 3 3 4" xfId="8563" xr:uid="{00000000-0005-0000-0000-0000D9880000}"/>
    <cellStyle name="Input [yellow] 3 2 3 3 4 2" xfId="8564" xr:uid="{00000000-0005-0000-0000-0000DA880000}"/>
    <cellStyle name="Input [yellow] 3 2 3 3 4 3" xfId="8565" xr:uid="{00000000-0005-0000-0000-0000DB880000}"/>
    <cellStyle name="Input [yellow] 3 2 3 3 4 4" xfId="8566" xr:uid="{00000000-0005-0000-0000-0000DC880000}"/>
    <cellStyle name="Input [yellow] 3 2 3 3 5" xfId="8567" xr:uid="{00000000-0005-0000-0000-0000DD880000}"/>
    <cellStyle name="Input [yellow] 3 2 3 3 5 2" xfId="8568" xr:uid="{00000000-0005-0000-0000-0000DE880000}"/>
    <cellStyle name="Input [yellow] 3 2 3 3 5 3" xfId="8569" xr:uid="{00000000-0005-0000-0000-0000DF880000}"/>
    <cellStyle name="Input [yellow] 3 2 3 3 5 4" xfId="8570" xr:uid="{00000000-0005-0000-0000-0000E0880000}"/>
    <cellStyle name="Input [yellow] 3 2 3 3 6" xfId="8571" xr:uid="{00000000-0005-0000-0000-0000E1880000}"/>
    <cellStyle name="Input [yellow] 3 2 3 3 6 2" xfId="8572" xr:uid="{00000000-0005-0000-0000-0000E2880000}"/>
    <cellStyle name="Input [yellow] 3 2 3 3 6 3" xfId="8573" xr:uid="{00000000-0005-0000-0000-0000E3880000}"/>
    <cellStyle name="Input [yellow] 3 2 3 3 6 4" xfId="8574" xr:uid="{00000000-0005-0000-0000-0000E4880000}"/>
    <cellStyle name="Input [yellow] 3 2 3 3 7" xfId="8575" xr:uid="{00000000-0005-0000-0000-0000E5880000}"/>
    <cellStyle name="Input [yellow] 3 3" xfId="8576" xr:uid="{00000000-0005-0000-0000-0000E6880000}"/>
    <cellStyle name="Input [yellow] 3 3 10" xfId="8577" xr:uid="{00000000-0005-0000-0000-0000E7880000}"/>
    <cellStyle name="Input [yellow] 3 3 10 2" xfId="8578" xr:uid="{00000000-0005-0000-0000-0000E8880000}"/>
    <cellStyle name="Input [yellow] 3 3 10 3" xfId="8579" xr:uid="{00000000-0005-0000-0000-0000E9880000}"/>
    <cellStyle name="Input [yellow] 3 3 10 4" xfId="8580" xr:uid="{00000000-0005-0000-0000-0000EA880000}"/>
    <cellStyle name="Input [yellow] 3 3 11" xfId="8581" xr:uid="{00000000-0005-0000-0000-0000EB880000}"/>
    <cellStyle name="Input [yellow] 3 3 11 2" xfId="8582" xr:uid="{00000000-0005-0000-0000-0000EC880000}"/>
    <cellStyle name="Input [yellow] 3 3 11 3" xfId="8583" xr:uid="{00000000-0005-0000-0000-0000ED880000}"/>
    <cellStyle name="Input [yellow] 3 3 11 4" xfId="8584" xr:uid="{00000000-0005-0000-0000-0000EE880000}"/>
    <cellStyle name="Input [yellow] 3 3 12" xfId="8585" xr:uid="{00000000-0005-0000-0000-0000EF880000}"/>
    <cellStyle name="Input [yellow] 3 3 2" xfId="8586" xr:uid="{00000000-0005-0000-0000-0000F0880000}"/>
    <cellStyle name="Input [yellow] 3 3 2 2" xfId="8587" xr:uid="{00000000-0005-0000-0000-0000F1880000}"/>
    <cellStyle name="Input [yellow] 3 3 2 2 2" xfId="8588" xr:uid="{00000000-0005-0000-0000-0000F2880000}"/>
    <cellStyle name="Input [yellow] 3 3 2 2 2 2" xfId="8589" xr:uid="{00000000-0005-0000-0000-0000F3880000}"/>
    <cellStyle name="Input [yellow] 3 3 2 2 2 2 2" xfId="8590" xr:uid="{00000000-0005-0000-0000-0000F4880000}"/>
    <cellStyle name="Input [yellow] 3 3 2 2 2 2 3" xfId="8591" xr:uid="{00000000-0005-0000-0000-0000F5880000}"/>
    <cellStyle name="Input [yellow] 3 3 2 2 2 2 4" xfId="8592" xr:uid="{00000000-0005-0000-0000-0000F6880000}"/>
    <cellStyle name="Input [yellow] 3 3 2 2 2 3" xfId="8593" xr:uid="{00000000-0005-0000-0000-0000F7880000}"/>
    <cellStyle name="Input [yellow] 3 3 2 2 2 3 2" xfId="8594" xr:uid="{00000000-0005-0000-0000-0000F8880000}"/>
    <cellStyle name="Input [yellow] 3 3 2 2 2 3 3" xfId="8595" xr:uid="{00000000-0005-0000-0000-0000F9880000}"/>
    <cellStyle name="Input [yellow] 3 3 2 2 2 3 4" xfId="8596" xr:uid="{00000000-0005-0000-0000-0000FA880000}"/>
    <cellStyle name="Input [yellow] 3 3 2 2 2 4" xfId="8597" xr:uid="{00000000-0005-0000-0000-0000FB880000}"/>
    <cellStyle name="Input [yellow] 3 3 2 2 2 4 2" xfId="8598" xr:uid="{00000000-0005-0000-0000-0000FC880000}"/>
    <cellStyle name="Input [yellow] 3 3 2 2 2 4 3" xfId="8599" xr:uid="{00000000-0005-0000-0000-0000FD880000}"/>
    <cellStyle name="Input [yellow] 3 3 2 2 2 4 4" xfId="8600" xr:uid="{00000000-0005-0000-0000-0000FE880000}"/>
    <cellStyle name="Input [yellow] 3 3 2 2 2 5" xfId="8601" xr:uid="{00000000-0005-0000-0000-0000FF880000}"/>
    <cellStyle name="Input [yellow] 3 3 2 2 2 5 2" xfId="8602" xr:uid="{00000000-0005-0000-0000-000000890000}"/>
    <cellStyle name="Input [yellow] 3 3 2 2 2 5 3" xfId="8603" xr:uid="{00000000-0005-0000-0000-000001890000}"/>
    <cellStyle name="Input [yellow] 3 3 2 2 2 5 4" xfId="8604" xr:uid="{00000000-0005-0000-0000-000002890000}"/>
    <cellStyle name="Input [yellow] 3 3 2 2 2 6" xfId="8605" xr:uid="{00000000-0005-0000-0000-000003890000}"/>
    <cellStyle name="Input [yellow] 3 3 2 2 2 6 2" xfId="8606" xr:uid="{00000000-0005-0000-0000-000004890000}"/>
    <cellStyle name="Input [yellow] 3 3 2 2 2 6 3" xfId="8607" xr:uid="{00000000-0005-0000-0000-000005890000}"/>
    <cellStyle name="Input [yellow] 3 3 2 2 2 6 4" xfId="8608" xr:uid="{00000000-0005-0000-0000-000006890000}"/>
    <cellStyle name="Input [yellow] 3 3 2 2 2 7" xfId="8609" xr:uid="{00000000-0005-0000-0000-000007890000}"/>
    <cellStyle name="Input [yellow] 3 3 2 3" xfId="8610" xr:uid="{00000000-0005-0000-0000-000008890000}"/>
    <cellStyle name="Input [yellow] 3 3 2 3 2" xfId="8611" xr:uid="{00000000-0005-0000-0000-000009890000}"/>
    <cellStyle name="Input [yellow] 3 3 2 3 2 2" xfId="8612" xr:uid="{00000000-0005-0000-0000-00000A890000}"/>
    <cellStyle name="Input [yellow] 3 3 2 3 2 3" xfId="8613" xr:uid="{00000000-0005-0000-0000-00000B890000}"/>
    <cellStyle name="Input [yellow] 3 3 2 3 2 4" xfId="8614" xr:uid="{00000000-0005-0000-0000-00000C890000}"/>
    <cellStyle name="Input [yellow] 3 3 2 3 3" xfId="8615" xr:uid="{00000000-0005-0000-0000-00000D890000}"/>
    <cellStyle name="Input [yellow] 3 3 2 3 3 2" xfId="8616" xr:uid="{00000000-0005-0000-0000-00000E890000}"/>
    <cellStyle name="Input [yellow] 3 3 2 3 3 3" xfId="8617" xr:uid="{00000000-0005-0000-0000-00000F890000}"/>
    <cellStyle name="Input [yellow] 3 3 2 3 3 4" xfId="8618" xr:uid="{00000000-0005-0000-0000-000010890000}"/>
    <cellStyle name="Input [yellow] 3 3 2 3 4" xfId="8619" xr:uid="{00000000-0005-0000-0000-000011890000}"/>
    <cellStyle name="Input [yellow] 3 3 2 3 4 2" xfId="8620" xr:uid="{00000000-0005-0000-0000-000012890000}"/>
    <cellStyle name="Input [yellow] 3 3 2 3 4 3" xfId="8621" xr:uid="{00000000-0005-0000-0000-000013890000}"/>
    <cellStyle name="Input [yellow] 3 3 2 3 4 4" xfId="8622" xr:uid="{00000000-0005-0000-0000-000014890000}"/>
    <cellStyle name="Input [yellow] 3 3 2 3 5" xfId="8623" xr:uid="{00000000-0005-0000-0000-000015890000}"/>
    <cellStyle name="Input [yellow] 3 3 2 3 5 2" xfId="8624" xr:uid="{00000000-0005-0000-0000-000016890000}"/>
    <cellStyle name="Input [yellow] 3 3 2 3 5 3" xfId="8625" xr:uid="{00000000-0005-0000-0000-000017890000}"/>
    <cellStyle name="Input [yellow] 3 3 2 3 5 4" xfId="8626" xr:uid="{00000000-0005-0000-0000-000018890000}"/>
    <cellStyle name="Input [yellow] 3 3 2 3 6" xfId="8627" xr:uid="{00000000-0005-0000-0000-000019890000}"/>
    <cellStyle name="Input [yellow] 3 3 2 3 6 2" xfId="8628" xr:uid="{00000000-0005-0000-0000-00001A890000}"/>
    <cellStyle name="Input [yellow] 3 3 2 3 6 3" xfId="8629" xr:uid="{00000000-0005-0000-0000-00001B890000}"/>
    <cellStyle name="Input [yellow] 3 3 2 3 6 4" xfId="8630" xr:uid="{00000000-0005-0000-0000-00001C890000}"/>
    <cellStyle name="Input [yellow] 3 3 2 3 7" xfId="8631" xr:uid="{00000000-0005-0000-0000-00001D890000}"/>
    <cellStyle name="Input [yellow] 3 3 3" xfId="8632" xr:uid="{00000000-0005-0000-0000-00001E890000}"/>
    <cellStyle name="Input [yellow] 3 3 3 2" xfId="8633" xr:uid="{00000000-0005-0000-0000-00001F890000}"/>
    <cellStyle name="Input [yellow] 3 3 3 2 2" xfId="8634" xr:uid="{00000000-0005-0000-0000-000020890000}"/>
    <cellStyle name="Input [yellow] 3 3 3 2 2 2" xfId="8635" xr:uid="{00000000-0005-0000-0000-000021890000}"/>
    <cellStyle name="Input [yellow] 3 3 3 2 2 3" xfId="8636" xr:uid="{00000000-0005-0000-0000-000022890000}"/>
    <cellStyle name="Input [yellow] 3 3 3 2 2 4" xfId="8637" xr:uid="{00000000-0005-0000-0000-000023890000}"/>
    <cellStyle name="Input [yellow] 3 3 3 2 3" xfId="8638" xr:uid="{00000000-0005-0000-0000-000024890000}"/>
    <cellStyle name="Input [yellow] 3 3 3 2 3 2" xfId="8639" xr:uid="{00000000-0005-0000-0000-000025890000}"/>
    <cellStyle name="Input [yellow] 3 3 3 2 3 3" xfId="8640" xr:uid="{00000000-0005-0000-0000-000026890000}"/>
    <cellStyle name="Input [yellow] 3 3 3 2 3 4" xfId="8641" xr:uid="{00000000-0005-0000-0000-000027890000}"/>
    <cellStyle name="Input [yellow] 3 3 3 2 4" xfId="8642" xr:uid="{00000000-0005-0000-0000-000028890000}"/>
    <cellStyle name="Input [yellow] 3 3 3 2 4 2" xfId="8643" xr:uid="{00000000-0005-0000-0000-000029890000}"/>
    <cellStyle name="Input [yellow] 3 3 3 2 4 3" xfId="8644" xr:uid="{00000000-0005-0000-0000-00002A890000}"/>
    <cellStyle name="Input [yellow] 3 3 3 2 4 4" xfId="8645" xr:uid="{00000000-0005-0000-0000-00002B890000}"/>
    <cellStyle name="Input [yellow] 3 3 3 2 5" xfId="8646" xr:uid="{00000000-0005-0000-0000-00002C890000}"/>
    <cellStyle name="Input [yellow] 3 3 3 2 5 2" xfId="8647" xr:uid="{00000000-0005-0000-0000-00002D890000}"/>
    <cellStyle name="Input [yellow] 3 3 3 2 5 3" xfId="8648" xr:uid="{00000000-0005-0000-0000-00002E890000}"/>
    <cellStyle name="Input [yellow] 3 3 3 2 5 4" xfId="8649" xr:uid="{00000000-0005-0000-0000-00002F890000}"/>
    <cellStyle name="Input [yellow] 3 3 3 2 6" xfId="8650" xr:uid="{00000000-0005-0000-0000-000030890000}"/>
    <cellStyle name="Input [yellow] 3 3 3 2 6 2" xfId="8651" xr:uid="{00000000-0005-0000-0000-000031890000}"/>
    <cellStyle name="Input [yellow] 3 3 3 2 6 3" xfId="8652" xr:uid="{00000000-0005-0000-0000-000032890000}"/>
    <cellStyle name="Input [yellow] 3 3 3 2 6 4" xfId="8653" xr:uid="{00000000-0005-0000-0000-000033890000}"/>
    <cellStyle name="Input [yellow] 3 3 3 2 7" xfId="8654" xr:uid="{00000000-0005-0000-0000-000034890000}"/>
    <cellStyle name="Input [yellow] 3 3 4" xfId="8655" xr:uid="{00000000-0005-0000-0000-000035890000}"/>
    <cellStyle name="Input [yellow] 3 3 4 2" xfId="8656" xr:uid="{00000000-0005-0000-0000-000036890000}"/>
    <cellStyle name="Input [yellow] 3 3 4 2 2" xfId="8657" xr:uid="{00000000-0005-0000-0000-000037890000}"/>
    <cellStyle name="Input [yellow] 3 3 4 2 2 2" xfId="8658" xr:uid="{00000000-0005-0000-0000-000038890000}"/>
    <cellStyle name="Input [yellow] 3 3 4 2 2 3" xfId="8659" xr:uid="{00000000-0005-0000-0000-000039890000}"/>
    <cellStyle name="Input [yellow] 3 3 4 2 2 4" xfId="8660" xr:uid="{00000000-0005-0000-0000-00003A890000}"/>
    <cellStyle name="Input [yellow] 3 3 4 2 3" xfId="8661" xr:uid="{00000000-0005-0000-0000-00003B890000}"/>
    <cellStyle name="Input [yellow] 3 3 4 2 3 2" xfId="8662" xr:uid="{00000000-0005-0000-0000-00003C890000}"/>
    <cellStyle name="Input [yellow] 3 3 4 2 3 3" xfId="8663" xr:uid="{00000000-0005-0000-0000-00003D890000}"/>
    <cellStyle name="Input [yellow] 3 3 4 2 3 4" xfId="8664" xr:uid="{00000000-0005-0000-0000-00003E890000}"/>
    <cellStyle name="Input [yellow] 3 3 4 2 4" xfId="8665" xr:uid="{00000000-0005-0000-0000-00003F890000}"/>
    <cellStyle name="Input [yellow] 3 3 4 2 4 2" xfId="8666" xr:uid="{00000000-0005-0000-0000-000040890000}"/>
    <cellStyle name="Input [yellow] 3 3 4 2 4 3" xfId="8667" xr:uid="{00000000-0005-0000-0000-000041890000}"/>
    <cellStyle name="Input [yellow] 3 3 4 2 4 4" xfId="8668" xr:uid="{00000000-0005-0000-0000-000042890000}"/>
    <cellStyle name="Input [yellow] 3 3 4 2 5" xfId="8669" xr:uid="{00000000-0005-0000-0000-000043890000}"/>
    <cellStyle name="Input [yellow] 3 3 4 2 5 2" xfId="8670" xr:uid="{00000000-0005-0000-0000-000044890000}"/>
    <cellStyle name="Input [yellow] 3 3 4 2 5 3" xfId="8671" xr:uid="{00000000-0005-0000-0000-000045890000}"/>
    <cellStyle name="Input [yellow] 3 3 4 2 5 4" xfId="8672" xr:uid="{00000000-0005-0000-0000-000046890000}"/>
    <cellStyle name="Input [yellow] 3 3 4 2 6" xfId="8673" xr:uid="{00000000-0005-0000-0000-000047890000}"/>
    <cellStyle name="Input [yellow] 3 3 4 2 6 2" xfId="8674" xr:uid="{00000000-0005-0000-0000-000048890000}"/>
    <cellStyle name="Input [yellow] 3 3 4 2 6 3" xfId="8675" xr:uid="{00000000-0005-0000-0000-000049890000}"/>
    <cellStyle name="Input [yellow] 3 3 4 2 6 4" xfId="8676" xr:uid="{00000000-0005-0000-0000-00004A890000}"/>
    <cellStyle name="Input [yellow] 3 3 4 2 7" xfId="8677" xr:uid="{00000000-0005-0000-0000-00004B890000}"/>
    <cellStyle name="Input [yellow] 3 3 5" xfId="8678" xr:uid="{00000000-0005-0000-0000-00004C890000}"/>
    <cellStyle name="Input [yellow] 3 3 5 2" xfId="8679" xr:uid="{00000000-0005-0000-0000-00004D890000}"/>
    <cellStyle name="Input [yellow] 3 3 5 2 2" xfId="8680" xr:uid="{00000000-0005-0000-0000-00004E890000}"/>
    <cellStyle name="Input [yellow] 3 3 5 2 3" xfId="8681" xr:uid="{00000000-0005-0000-0000-00004F890000}"/>
    <cellStyle name="Input [yellow] 3 3 5 2 4" xfId="8682" xr:uid="{00000000-0005-0000-0000-000050890000}"/>
    <cellStyle name="Input [yellow] 3 3 5 3" xfId="8683" xr:uid="{00000000-0005-0000-0000-000051890000}"/>
    <cellStyle name="Input [yellow] 3 3 5 3 2" xfId="8684" xr:uid="{00000000-0005-0000-0000-000052890000}"/>
    <cellStyle name="Input [yellow] 3 3 5 3 3" xfId="8685" xr:uid="{00000000-0005-0000-0000-000053890000}"/>
    <cellStyle name="Input [yellow] 3 3 5 3 4" xfId="8686" xr:uid="{00000000-0005-0000-0000-000054890000}"/>
    <cellStyle name="Input [yellow] 3 3 5 4" xfId="8687" xr:uid="{00000000-0005-0000-0000-000055890000}"/>
    <cellStyle name="Input [yellow] 3 3 5 4 2" xfId="8688" xr:uid="{00000000-0005-0000-0000-000056890000}"/>
    <cellStyle name="Input [yellow] 3 3 5 4 3" xfId="8689" xr:uid="{00000000-0005-0000-0000-000057890000}"/>
    <cellStyle name="Input [yellow] 3 3 5 4 4" xfId="8690" xr:uid="{00000000-0005-0000-0000-000058890000}"/>
    <cellStyle name="Input [yellow] 3 3 5 5" xfId="8691" xr:uid="{00000000-0005-0000-0000-000059890000}"/>
    <cellStyle name="Input [yellow] 3 3 5 5 2" xfId="8692" xr:uid="{00000000-0005-0000-0000-00005A890000}"/>
    <cellStyle name="Input [yellow] 3 3 5 5 3" xfId="8693" xr:uid="{00000000-0005-0000-0000-00005B890000}"/>
    <cellStyle name="Input [yellow] 3 3 5 5 4" xfId="8694" xr:uid="{00000000-0005-0000-0000-00005C890000}"/>
    <cellStyle name="Input [yellow] 3 3 5 6" xfId="8695" xr:uid="{00000000-0005-0000-0000-00005D890000}"/>
    <cellStyle name="Input [yellow] 3 3 5 6 2" xfId="8696" xr:uid="{00000000-0005-0000-0000-00005E890000}"/>
    <cellStyle name="Input [yellow] 3 3 5 6 3" xfId="8697" xr:uid="{00000000-0005-0000-0000-00005F890000}"/>
    <cellStyle name="Input [yellow] 3 3 5 6 4" xfId="8698" xr:uid="{00000000-0005-0000-0000-000060890000}"/>
    <cellStyle name="Input [yellow] 3 3 5 7" xfId="8699" xr:uid="{00000000-0005-0000-0000-000061890000}"/>
    <cellStyle name="Input [yellow] 3 3 6" xfId="8700" xr:uid="{00000000-0005-0000-0000-000062890000}"/>
    <cellStyle name="Input [yellow] 3 3 6 2" xfId="8701" xr:uid="{00000000-0005-0000-0000-000063890000}"/>
    <cellStyle name="Input [yellow] 3 3 6 3" xfId="8702" xr:uid="{00000000-0005-0000-0000-000064890000}"/>
    <cellStyle name="Input [yellow] 3 3 6 4" xfId="8703" xr:uid="{00000000-0005-0000-0000-000065890000}"/>
    <cellStyle name="Input [yellow] 3 3 7" xfId="8704" xr:uid="{00000000-0005-0000-0000-000066890000}"/>
    <cellStyle name="Input [yellow] 3 3 7 2" xfId="8705" xr:uid="{00000000-0005-0000-0000-000067890000}"/>
    <cellStyle name="Input [yellow] 3 3 7 3" xfId="8706" xr:uid="{00000000-0005-0000-0000-000068890000}"/>
    <cellStyle name="Input [yellow] 3 3 7 4" xfId="8707" xr:uid="{00000000-0005-0000-0000-000069890000}"/>
    <cellStyle name="Input [yellow] 3 3 8" xfId="8708" xr:uid="{00000000-0005-0000-0000-00006A890000}"/>
    <cellStyle name="Input [yellow] 3 3 8 2" xfId="8709" xr:uid="{00000000-0005-0000-0000-00006B890000}"/>
    <cellStyle name="Input [yellow] 3 3 8 3" xfId="8710" xr:uid="{00000000-0005-0000-0000-00006C890000}"/>
    <cellStyle name="Input [yellow] 3 3 8 4" xfId="8711" xr:uid="{00000000-0005-0000-0000-00006D890000}"/>
    <cellStyle name="Input [yellow] 3 3 9" xfId="8712" xr:uid="{00000000-0005-0000-0000-00006E890000}"/>
    <cellStyle name="Input [yellow] 3 3 9 2" xfId="8713" xr:uid="{00000000-0005-0000-0000-00006F890000}"/>
    <cellStyle name="Input [yellow] 3 3 9 3" xfId="8714" xr:uid="{00000000-0005-0000-0000-000070890000}"/>
    <cellStyle name="Input [yellow] 3 3 9 4" xfId="8715" xr:uid="{00000000-0005-0000-0000-000071890000}"/>
    <cellStyle name="Input [yellow] 3 4" xfId="8716" xr:uid="{00000000-0005-0000-0000-000072890000}"/>
    <cellStyle name="Input [yellow] 3 4 2" xfId="8717" xr:uid="{00000000-0005-0000-0000-000073890000}"/>
    <cellStyle name="Input [yellow] 3 4 2 2" xfId="8718" xr:uid="{00000000-0005-0000-0000-000074890000}"/>
    <cellStyle name="Input [yellow] 3 4 2 2 2" xfId="8719" xr:uid="{00000000-0005-0000-0000-000075890000}"/>
    <cellStyle name="Input [yellow] 3 4 2 2 2 2" xfId="8720" xr:uid="{00000000-0005-0000-0000-000076890000}"/>
    <cellStyle name="Input [yellow] 3 4 2 2 2 3" xfId="8721" xr:uid="{00000000-0005-0000-0000-000077890000}"/>
    <cellStyle name="Input [yellow] 3 4 2 2 2 4" xfId="8722" xr:uid="{00000000-0005-0000-0000-000078890000}"/>
    <cellStyle name="Input [yellow] 3 4 2 2 3" xfId="8723" xr:uid="{00000000-0005-0000-0000-000079890000}"/>
    <cellStyle name="Input [yellow] 3 4 2 2 3 2" xfId="8724" xr:uid="{00000000-0005-0000-0000-00007A890000}"/>
    <cellStyle name="Input [yellow] 3 4 2 2 3 3" xfId="8725" xr:uid="{00000000-0005-0000-0000-00007B890000}"/>
    <cellStyle name="Input [yellow] 3 4 2 2 3 4" xfId="8726" xr:uid="{00000000-0005-0000-0000-00007C890000}"/>
    <cellStyle name="Input [yellow] 3 4 2 2 4" xfId="8727" xr:uid="{00000000-0005-0000-0000-00007D890000}"/>
    <cellStyle name="Input [yellow] 3 4 2 2 4 2" xfId="8728" xr:uid="{00000000-0005-0000-0000-00007E890000}"/>
    <cellStyle name="Input [yellow] 3 4 2 2 4 3" xfId="8729" xr:uid="{00000000-0005-0000-0000-00007F890000}"/>
    <cellStyle name="Input [yellow] 3 4 2 2 4 4" xfId="8730" xr:uid="{00000000-0005-0000-0000-000080890000}"/>
    <cellStyle name="Input [yellow] 3 4 2 2 5" xfId="8731" xr:uid="{00000000-0005-0000-0000-000081890000}"/>
    <cellStyle name="Input [yellow] 3 4 2 2 5 2" xfId="8732" xr:uid="{00000000-0005-0000-0000-000082890000}"/>
    <cellStyle name="Input [yellow] 3 4 2 2 5 3" xfId="8733" xr:uid="{00000000-0005-0000-0000-000083890000}"/>
    <cellStyle name="Input [yellow] 3 4 2 2 5 4" xfId="8734" xr:uid="{00000000-0005-0000-0000-000084890000}"/>
    <cellStyle name="Input [yellow] 3 4 2 2 6" xfId="8735" xr:uid="{00000000-0005-0000-0000-000085890000}"/>
    <cellStyle name="Input [yellow] 3 4 2 2 6 2" xfId="8736" xr:uid="{00000000-0005-0000-0000-000086890000}"/>
    <cellStyle name="Input [yellow] 3 4 2 2 6 3" xfId="8737" xr:uid="{00000000-0005-0000-0000-000087890000}"/>
    <cellStyle name="Input [yellow] 3 4 2 2 6 4" xfId="8738" xr:uid="{00000000-0005-0000-0000-000088890000}"/>
    <cellStyle name="Input [yellow] 3 4 2 2 7" xfId="8739" xr:uid="{00000000-0005-0000-0000-000089890000}"/>
    <cellStyle name="Input [yellow] 3 4 3" xfId="8740" xr:uid="{00000000-0005-0000-0000-00008A890000}"/>
    <cellStyle name="Input [yellow] 3 4 3 2" xfId="8741" xr:uid="{00000000-0005-0000-0000-00008B890000}"/>
    <cellStyle name="Input [yellow] 3 4 3 2 2" xfId="8742" xr:uid="{00000000-0005-0000-0000-00008C890000}"/>
    <cellStyle name="Input [yellow] 3 4 3 2 3" xfId="8743" xr:uid="{00000000-0005-0000-0000-00008D890000}"/>
    <cellStyle name="Input [yellow] 3 4 3 2 4" xfId="8744" xr:uid="{00000000-0005-0000-0000-00008E890000}"/>
    <cellStyle name="Input [yellow] 3 4 3 3" xfId="8745" xr:uid="{00000000-0005-0000-0000-00008F890000}"/>
    <cellStyle name="Input [yellow] 3 4 3 3 2" xfId="8746" xr:uid="{00000000-0005-0000-0000-000090890000}"/>
    <cellStyle name="Input [yellow] 3 4 3 3 3" xfId="8747" xr:uid="{00000000-0005-0000-0000-000091890000}"/>
    <cellStyle name="Input [yellow] 3 4 3 3 4" xfId="8748" xr:uid="{00000000-0005-0000-0000-000092890000}"/>
    <cellStyle name="Input [yellow] 3 4 3 4" xfId="8749" xr:uid="{00000000-0005-0000-0000-000093890000}"/>
    <cellStyle name="Input [yellow] 3 4 3 4 2" xfId="8750" xr:uid="{00000000-0005-0000-0000-000094890000}"/>
    <cellStyle name="Input [yellow] 3 4 3 4 3" xfId="8751" xr:uid="{00000000-0005-0000-0000-000095890000}"/>
    <cellStyle name="Input [yellow] 3 4 3 4 4" xfId="8752" xr:uid="{00000000-0005-0000-0000-000096890000}"/>
    <cellStyle name="Input [yellow] 3 4 3 5" xfId="8753" xr:uid="{00000000-0005-0000-0000-000097890000}"/>
    <cellStyle name="Input [yellow] 3 4 3 5 2" xfId="8754" xr:uid="{00000000-0005-0000-0000-000098890000}"/>
    <cellStyle name="Input [yellow] 3 4 3 5 3" xfId="8755" xr:uid="{00000000-0005-0000-0000-000099890000}"/>
    <cellStyle name="Input [yellow] 3 4 3 5 4" xfId="8756" xr:uid="{00000000-0005-0000-0000-00009A890000}"/>
    <cellStyle name="Input [yellow] 3 4 3 6" xfId="8757" xr:uid="{00000000-0005-0000-0000-00009B890000}"/>
    <cellStyle name="Input [yellow] 3 4 3 6 2" xfId="8758" xr:uid="{00000000-0005-0000-0000-00009C890000}"/>
    <cellStyle name="Input [yellow] 3 4 3 6 3" xfId="8759" xr:uid="{00000000-0005-0000-0000-00009D890000}"/>
    <cellStyle name="Input [yellow] 3 4 3 6 4" xfId="8760" xr:uid="{00000000-0005-0000-0000-00009E890000}"/>
    <cellStyle name="Input [yellow] 3 4 3 7" xfId="8761" xr:uid="{00000000-0005-0000-0000-00009F890000}"/>
    <cellStyle name="Input [yellow] 4" xfId="8762" xr:uid="{00000000-0005-0000-0000-0000A0890000}"/>
    <cellStyle name="Input [yellow] 4 2" xfId="8763" xr:uid="{00000000-0005-0000-0000-0000A1890000}"/>
    <cellStyle name="Input [yellow] 4 2 10" xfId="8764" xr:uid="{00000000-0005-0000-0000-0000A2890000}"/>
    <cellStyle name="Input [yellow] 4 2 10 2" xfId="8765" xr:uid="{00000000-0005-0000-0000-0000A3890000}"/>
    <cellStyle name="Input [yellow] 4 2 10 3" xfId="8766" xr:uid="{00000000-0005-0000-0000-0000A4890000}"/>
    <cellStyle name="Input [yellow] 4 2 10 4" xfId="8767" xr:uid="{00000000-0005-0000-0000-0000A5890000}"/>
    <cellStyle name="Input [yellow] 4 2 11" xfId="8768" xr:uid="{00000000-0005-0000-0000-0000A6890000}"/>
    <cellStyle name="Input [yellow] 4 2 11 2" xfId="8769" xr:uid="{00000000-0005-0000-0000-0000A7890000}"/>
    <cellStyle name="Input [yellow] 4 2 11 3" xfId="8770" xr:uid="{00000000-0005-0000-0000-0000A8890000}"/>
    <cellStyle name="Input [yellow] 4 2 11 4" xfId="8771" xr:uid="{00000000-0005-0000-0000-0000A9890000}"/>
    <cellStyle name="Input [yellow] 4 2 12" xfId="8772" xr:uid="{00000000-0005-0000-0000-0000AA890000}"/>
    <cellStyle name="Input [yellow] 4 2 2" xfId="8773" xr:uid="{00000000-0005-0000-0000-0000AB890000}"/>
    <cellStyle name="Input [yellow] 4 2 2 2" xfId="8774" xr:uid="{00000000-0005-0000-0000-0000AC890000}"/>
    <cellStyle name="Input [yellow] 4 2 2 2 2" xfId="8775" xr:uid="{00000000-0005-0000-0000-0000AD890000}"/>
    <cellStyle name="Input [yellow] 4 2 2 2 2 2" xfId="8776" xr:uid="{00000000-0005-0000-0000-0000AE890000}"/>
    <cellStyle name="Input [yellow] 4 2 2 2 2 2 2" xfId="8777" xr:uid="{00000000-0005-0000-0000-0000AF890000}"/>
    <cellStyle name="Input [yellow] 4 2 2 2 2 2 3" xfId="8778" xr:uid="{00000000-0005-0000-0000-0000B0890000}"/>
    <cellStyle name="Input [yellow] 4 2 2 2 2 2 4" xfId="8779" xr:uid="{00000000-0005-0000-0000-0000B1890000}"/>
    <cellStyle name="Input [yellow] 4 2 2 2 2 3" xfId="8780" xr:uid="{00000000-0005-0000-0000-0000B2890000}"/>
    <cellStyle name="Input [yellow] 4 2 2 2 2 3 2" xfId="8781" xr:uid="{00000000-0005-0000-0000-0000B3890000}"/>
    <cellStyle name="Input [yellow] 4 2 2 2 2 3 3" xfId="8782" xr:uid="{00000000-0005-0000-0000-0000B4890000}"/>
    <cellStyle name="Input [yellow] 4 2 2 2 2 3 4" xfId="8783" xr:uid="{00000000-0005-0000-0000-0000B5890000}"/>
    <cellStyle name="Input [yellow] 4 2 2 2 2 4" xfId="8784" xr:uid="{00000000-0005-0000-0000-0000B6890000}"/>
    <cellStyle name="Input [yellow] 4 2 2 2 2 4 2" xfId="8785" xr:uid="{00000000-0005-0000-0000-0000B7890000}"/>
    <cellStyle name="Input [yellow] 4 2 2 2 2 4 3" xfId="8786" xr:uid="{00000000-0005-0000-0000-0000B8890000}"/>
    <cellStyle name="Input [yellow] 4 2 2 2 2 4 4" xfId="8787" xr:uid="{00000000-0005-0000-0000-0000B9890000}"/>
    <cellStyle name="Input [yellow] 4 2 2 2 2 5" xfId="8788" xr:uid="{00000000-0005-0000-0000-0000BA890000}"/>
    <cellStyle name="Input [yellow] 4 2 2 2 2 5 2" xfId="8789" xr:uid="{00000000-0005-0000-0000-0000BB890000}"/>
    <cellStyle name="Input [yellow] 4 2 2 2 2 5 3" xfId="8790" xr:uid="{00000000-0005-0000-0000-0000BC890000}"/>
    <cellStyle name="Input [yellow] 4 2 2 2 2 5 4" xfId="8791" xr:uid="{00000000-0005-0000-0000-0000BD890000}"/>
    <cellStyle name="Input [yellow] 4 2 2 2 2 6" xfId="8792" xr:uid="{00000000-0005-0000-0000-0000BE890000}"/>
    <cellStyle name="Input [yellow] 4 2 2 2 2 6 2" xfId="8793" xr:uid="{00000000-0005-0000-0000-0000BF890000}"/>
    <cellStyle name="Input [yellow] 4 2 2 2 2 6 3" xfId="8794" xr:uid="{00000000-0005-0000-0000-0000C0890000}"/>
    <cellStyle name="Input [yellow] 4 2 2 2 2 6 4" xfId="8795" xr:uid="{00000000-0005-0000-0000-0000C1890000}"/>
    <cellStyle name="Input [yellow] 4 2 2 2 2 7" xfId="8796" xr:uid="{00000000-0005-0000-0000-0000C2890000}"/>
    <cellStyle name="Input [yellow] 4 2 2 3" xfId="8797" xr:uid="{00000000-0005-0000-0000-0000C3890000}"/>
    <cellStyle name="Input [yellow] 4 2 2 3 2" xfId="8798" xr:uid="{00000000-0005-0000-0000-0000C4890000}"/>
    <cellStyle name="Input [yellow] 4 2 2 3 2 2" xfId="8799" xr:uid="{00000000-0005-0000-0000-0000C5890000}"/>
    <cellStyle name="Input [yellow] 4 2 2 3 2 3" xfId="8800" xr:uid="{00000000-0005-0000-0000-0000C6890000}"/>
    <cellStyle name="Input [yellow] 4 2 2 3 2 4" xfId="8801" xr:uid="{00000000-0005-0000-0000-0000C7890000}"/>
    <cellStyle name="Input [yellow] 4 2 2 3 3" xfId="8802" xr:uid="{00000000-0005-0000-0000-0000C8890000}"/>
    <cellStyle name="Input [yellow] 4 2 2 3 3 2" xfId="8803" xr:uid="{00000000-0005-0000-0000-0000C9890000}"/>
    <cellStyle name="Input [yellow] 4 2 2 3 3 3" xfId="8804" xr:uid="{00000000-0005-0000-0000-0000CA890000}"/>
    <cellStyle name="Input [yellow] 4 2 2 3 3 4" xfId="8805" xr:uid="{00000000-0005-0000-0000-0000CB890000}"/>
    <cellStyle name="Input [yellow] 4 2 2 3 4" xfId="8806" xr:uid="{00000000-0005-0000-0000-0000CC890000}"/>
    <cellStyle name="Input [yellow] 4 2 2 3 4 2" xfId="8807" xr:uid="{00000000-0005-0000-0000-0000CD890000}"/>
    <cellStyle name="Input [yellow] 4 2 2 3 4 3" xfId="8808" xr:uid="{00000000-0005-0000-0000-0000CE890000}"/>
    <cellStyle name="Input [yellow] 4 2 2 3 4 4" xfId="8809" xr:uid="{00000000-0005-0000-0000-0000CF890000}"/>
    <cellStyle name="Input [yellow] 4 2 2 3 5" xfId="8810" xr:uid="{00000000-0005-0000-0000-0000D0890000}"/>
    <cellStyle name="Input [yellow] 4 2 2 3 5 2" xfId="8811" xr:uid="{00000000-0005-0000-0000-0000D1890000}"/>
    <cellStyle name="Input [yellow] 4 2 2 3 5 3" xfId="8812" xr:uid="{00000000-0005-0000-0000-0000D2890000}"/>
    <cellStyle name="Input [yellow] 4 2 2 3 5 4" xfId="8813" xr:uid="{00000000-0005-0000-0000-0000D3890000}"/>
    <cellStyle name="Input [yellow] 4 2 2 3 6" xfId="8814" xr:uid="{00000000-0005-0000-0000-0000D4890000}"/>
    <cellStyle name="Input [yellow] 4 2 2 3 6 2" xfId="8815" xr:uid="{00000000-0005-0000-0000-0000D5890000}"/>
    <cellStyle name="Input [yellow] 4 2 2 3 6 3" xfId="8816" xr:uid="{00000000-0005-0000-0000-0000D6890000}"/>
    <cellStyle name="Input [yellow] 4 2 2 3 6 4" xfId="8817" xr:uid="{00000000-0005-0000-0000-0000D7890000}"/>
    <cellStyle name="Input [yellow] 4 2 2 3 7" xfId="8818" xr:uid="{00000000-0005-0000-0000-0000D8890000}"/>
    <cellStyle name="Input [yellow] 4 2 3" xfId="8819" xr:uid="{00000000-0005-0000-0000-0000D9890000}"/>
    <cellStyle name="Input [yellow] 4 2 3 2" xfId="8820" xr:uid="{00000000-0005-0000-0000-0000DA890000}"/>
    <cellStyle name="Input [yellow] 4 2 3 2 2" xfId="8821" xr:uid="{00000000-0005-0000-0000-0000DB890000}"/>
    <cellStyle name="Input [yellow] 4 2 3 2 2 2" xfId="8822" xr:uid="{00000000-0005-0000-0000-0000DC890000}"/>
    <cellStyle name="Input [yellow] 4 2 3 2 2 3" xfId="8823" xr:uid="{00000000-0005-0000-0000-0000DD890000}"/>
    <cellStyle name="Input [yellow] 4 2 3 2 2 4" xfId="8824" xr:uid="{00000000-0005-0000-0000-0000DE890000}"/>
    <cellStyle name="Input [yellow] 4 2 3 2 3" xfId="8825" xr:uid="{00000000-0005-0000-0000-0000DF890000}"/>
    <cellStyle name="Input [yellow] 4 2 3 2 3 2" xfId="8826" xr:uid="{00000000-0005-0000-0000-0000E0890000}"/>
    <cellStyle name="Input [yellow] 4 2 3 2 3 3" xfId="8827" xr:uid="{00000000-0005-0000-0000-0000E1890000}"/>
    <cellStyle name="Input [yellow] 4 2 3 2 3 4" xfId="8828" xr:uid="{00000000-0005-0000-0000-0000E2890000}"/>
    <cellStyle name="Input [yellow] 4 2 3 2 4" xfId="8829" xr:uid="{00000000-0005-0000-0000-0000E3890000}"/>
    <cellStyle name="Input [yellow] 4 2 3 2 4 2" xfId="8830" xr:uid="{00000000-0005-0000-0000-0000E4890000}"/>
    <cellStyle name="Input [yellow] 4 2 3 2 4 3" xfId="8831" xr:uid="{00000000-0005-0000-0000-0000E5890000}"/>
    <cellStyle name="Input [yellow] 4 2 3 2 4 4" xfId="8832" xr:uid="{00000000-0005-0000-0000-0000E6890000}"/>
    <cellStyle name="Input [yellow] 4 2 3 2 5" xfId="8833" xr:uid="{00000000-0005-0000-0000-0000E7890000}"/>
    <cellStyle name="Input [yellow] 4 2 3 2 5 2" xfId="8834" xr:uid="{00000000-0005-0000-0000-0000E8890000}"/>
    <cellStyle name="Input [yellow] 4 2 3 2 5 3" xfId="8835" xr:uid="{00000000-0005-0000-0000-0000E9890000}"/>
    <cellStyle name="Input [yellow] 4 2 3 2 5 4" xfId="8836" xr:uid="{00000000-0005-0000-0000-0000EA890000}"/>
    <cellStyle name="Input [yellow] 4 2 3 2 6" xfId="8837" xr:uid="{00000000-0005-0000-0000-0000EB890000}"/>
    <cellStyle name="Input [yellow] 4 2 3 2 6 2" xfId="8838" xr:uid="{00000000-0005-0000-0000-0000EC890000}"/>
    <cellStyle name="Input [yellow] 4 2 3 2 6 3" xfId="8839" xr:uid="{00000000-0005-0000-0000-0000ED890000}"/>
    <cellStyle name="Input [yellow] 4 2 3 2 6 4" xfId="8840" xr:uid="{00000000-0005-0000-0000-0000EE890000}"/>
    <cellStyle name="Input [yellow] 4 2 3 2 7" xfId="8841" xr:uid="{00000000-0005-0000-0000-0000EF890000}"/>
    <cellStyle name="Input [yellow] 4 2 4" xfId="8842" xr:uid="{00000000-0005-0000-0000-0000F0890000}"/>
    <cellStyle name="Input [yellow] 4 2 4 2" xfId="8843" xr:uid="{00000000-0005-0000-0000-0000F1890000}"/>
    <cellStyle name="Input [yellow] 4 2 4 2 2" xfId="8844" xr:uid="{00000000-0005-0000-0000-0000F2890000}"/>
    <cellStyle name="Input [yellow] 4 2 4 2 2 2" xfId="8845" xr:uid="{00000000-0005-0000-0000-0000F3890000}"/>
    <cellStyle name="Input [yellow] 4 2 4 2 2 3" xfId="8846" xr:uid="{00000000-0005-0000-0000-0000F4890000}"/>
    <cellStyle name="Input [yellow] 4 2 4 2 2 4" xfId="8847" xr:uid="{00000000-0005-0000-0000-0000F5890000}"/>
    <cellStyle name="Input [yellow] 4 2 4 2 3" xfId="8848" xr:uid="{00000000-0005-0000-0000-0000F6890000}"/>
    <cellStyle name="Input [yellow] 4 2 4 2 3 2" xfId="8849" xr:uid="{00000000-0005-0000-0000-0000F7890000}"/>
    <cellStyle name="Input [yellow] 4 2 4 2 3 3" xfId="8850" xr:uid="{00000000-0005-0000-0000-0000F8890000}"/>
    <cellStyle name="Input [yellow] 4 2 4 2 3 4" xfId="8851" xr:uid="{00000000-0005-0000-0000-0000F9890000}"/>
    <cellStyle name="Input [yellow] 4 2 4 2 4" xfId="8852" xr:uid="{00000000-0005-0000-0000-0000FA890000}"/>
    <cellStyle name="Input [yellow] 4 2 4 2 4 2" xfId="8853" xr:uid="{00000000-0005-0000-0000-0000FB890000}"/>
    <cellStyle name="Input [yellow] 4 2 4 2 4 3" xfId="8854" xr:uid="{00000000-0005-0000-0000-0000FC890000}"/>
    <cellStyle name="Input [yellow] 4 2 4 2 4 4" xfId="8855" xr:uid="{00000000-0005-0000-0000-0000FD890000}"/>
    <cellStyle name="Input [yellow] 4 2 4 2 5" xfId="8856" xr:uid="{00000000-0005-0000-0000-0000FE890000}"/>
    <cellStyle name="Input [yellow] 4 2 4 2 5 2" xfId="8857" xr:uid="{00000000-0005-0000-0000-0000FF890000}"/>
    <cellStyle name="Input [yellow] 4 2 4 2 5 3" xfId="8858" xr:uid="{00000000-0005-0000-0000-0000008A0000}"/>
    <cellStyle name="Input [yellow] 4 2 4 2 5 4" xfId="8859" xr:uid="{00000000-0005-0000-0000-0000018A0000}"/>
    <cellStyle name="Input [yellow] 4 2 4 2 6" xfId="8860" xr:uid="{00000000-0005-0000-0000-0000028A0000}"/>
    <cellStyle name="Input [yellow] 4 2 4 2 6 2" xfId="8861" xr:uid="{00000000-0005-0000-0000-0000038A0000}"/>
    <cellStyle name="Input [yellow] 4 2 4 2 6 3" xfId="8862" xr:uid="{00000000-0005-0000-0000-0000048A0000}"/>
    <cellStyle name="Input [yellow] 4 2 4 2 6 4" xfId="8863" xr:uid="{00000000-0005-0000-0000-0000058A0000}"/>
    <cellStyle name="Input [yellow] 4 2 4 2 7" xfId="8864" xr:uid="{00000000-0005-0000-0000-0000068A0000}"/>
    <cellStyle name="Input [yellow] 4 2 5" xfId="8865" xr:uid="{00000000-0005-0000-0000-0000078A0000}"/>
    <cellStyle name="Input [yellow] 4 2 5 2" xfId="8866" xr:uid="{00000000-0005-0000-0000-0000088A0000}"/>
    <cellStyle name="Input [yellow] 4 2 5 2 2" xfId="8867" xr:uid="{00000000-0005-0000-0000-0000098A0000}"/>
    <cellStyle name="Input [yellow] 4 2 5 2 3" xfId="8868" xr:uid="{00000000-0005-0000-0000-00000A8A0000}"/>
    <cellStyle name="Input [yellow] 4 2 5 2 4" xfId="8869" xr:uid="{00000000-0005-0000-0000-00000B8A0000}"/>
    <cellStyle name="Input [yellow] 4 2 5 3" xfId="8870" xr:uid="{00000000-0005-0000-0000-00000C8A0000}"/>
    <cellStyle name="Input [yellow] 4 2 5 3 2" xfId="8871" xr:uid="{00000000-0005-0000-0000-00000D8A0000}"/>
    <cellStyle name="Input [yellow] 4 2 5 3 3" xfId="8872" xr:uid="{00000000-0005-0000-0000-00000E8A0000}"/>
    <cellStyle name="Input [yellow] 4 2 5 3 4" xfId="8873" xr:uid="{00000000-0005-0000-0000-00000F8A0000}"/>
    <cellStyle name="Input [yellow] 4 2 5 4" xfId="8874" xr:uid="{00000000-0005-0000-0000-0000108A0000}"/>
    <cellStyle name="Input [yellow] 4 2 5 4 2" xfId="8875" xr:uid="{00000000-0005-0000-0000-0000118A0000}"/>
    <cellStyle name="Input [yellow] 4 2 5 4 3" xfId="8876" xr:uid="{00000000-0005-0000-0000-0000128A0000}"/>
    <cellStyle name="Input [yellow] 4 2 5 4 4" xfId="8877" xr:uid="{00000000-0005-0000-0000-0000138A0000}"/>
    <cellStyle name="Input [yellow] 4 2 5 5" xfId="8878" xr:uid="{00000000-0005-0000-0000-0000148A0000}"/>
    <cellStyle name="Input [yellow] 4 2 5 5 2" xfId="8879" xr:uid="{00000000-0005-0000-0000-0000158A0000}"/>
    <cellStyle name="Input [yellow] 4 2 5 5 3" xfId="8880" xr:uid="{00000000-0005-0000-0000-0000168A0000}"/>
    <cellStyle name="Input [yellow] 4 2 5 5 4" xfId="8881" xr:uid="{00000000-0005-0000-0000-0000178A0000}"/>
    <cellStyle name="Input [yellow] 4 2 5 6" xfId="8882" xr:uid="{00000000-0005-0000-0000-0000188A0000}"/>
    <cellStyle name="Input [yellow] 4 2 5 6 2" xfId="8883" xr:uid="{00000000-0005-0000-0000-0000198A0000}"/>
    <cellStyle name="Input [yellow] 4 2 5 6 3" xfId="8884" xr:uid="{00000000-0005-0000-0000-00001A8A0000}"/>
    <cellStyle name="Input [yellow] 4 2 5 6 4" xfId="8885" xr:uid="{00000000-0005-0000-0000-00001B8A0000}"/>
    <cellStyle name="Input [yellow] 4 2 5 7" xfId="8886" xr:uid="{00000000-0005-0000-0000-00001C8A0000}"/>
    <cellStyle name="Input [yellow] 4 2 6" xfId="8887" xr:uid="{00000000-0005-0000-0000-00001D8A0000}"/>
    <cellStyle name="Input [yellow] 4 2 6 2" xfId="8888" xr:uid="{00000000-0005-0000-0000-00001E8A0000}"/>
    <cellStyle name="Input [yellow] 4 2 6 3" xfId="8889" xr:uid="{00000000-0005-0000-0000-00001F8A0000}"/>
    <cellStyle name="Input [yellow] 4 2 6 4" xfId="8890" xr:uid="{00000000-0005-0000-0000-0000208A0000}"/>
    <cellStyle name="Input [yellow] 4 2 7" xfId="8891" xr:uid="{00000000-0005-0000-0000-0000218A0000}"/>
    <cellStyle name="Input [yellow] 4 2 7 2" xfId="8892" xr:uid="{00000000-0005-0000-0000-0000228A0000}"/>
    <cellStyle name="Input [yellow] 4 2 7 3" xfId="8893" xr:uid="{00000000-0005-0000-0000-0000238A0000}"/>
    <cellStyle name="Input [yellow] 4 2 7 4" xfId="8894" xr:uid="{00000000-0005-0000-0000-0000248A0000}"/>
    <cellStyle name="Input [yellow] 4 2 8" xfId="8895" xr:uid="{00000000-0005-0000-0000-0000258A0000}"/>
    <cellStyle name="Input [yellow] 4 2 8 2" xfId="8896" xr:uid="{00000000-0005-0000-0000-0000268A0000}"/>
    <cellStyle name="Input [yellow] 4 2 8 3" xfId="8897" xr:uid="{00000000-0005-0000-0000-0000278A0000}"/>
    <cellStyle name="Input [yellow] 4 2 8 4" xfId="8898" xr:uid="{00000000-0005-0000-0000-0000288A0000}"/>
    <cellStyle name="Input [yellow] 4 2 9" xfId="8899" xr:uid="{00000000-0005-0000-0000-0000298A0000}"/>
    <cellStyle name="Input [yellow] 4 2 9 2" xfId="8900" xr:uid="{00000000-0005-0000-0000-00002A8A0000}"/>
    <cellStyle name="Input [yellow] 4 2 9 3" xfId="8901" xr:uid="{00000000-0005-0000-0000-00002B8A0000}"/>
    <cellStyle name="Input [yellow] 4 2 9 4" xfId="8902" xr:uid="{00000000-0005-0000-0000-00002C8A0000}"/>
    <cellStyle name="Input [yellow] 4 3" xfId="8903" xr:uid="{00000000-0005-0000-0000-00002D8A0000}"/>
    <cellStyle name="Input [yellow] 4 3 2" xfId="8904" xr:uid="{00000000-0005-0000-0000-00002E8A0000}"/>
    <cellStyle name="Input [yellow] 4 3 2 2" xfId="8905" xr:uid="{00000000-0005-0000-0000-00002F8A0000}"/>
    <cellStyle name="Input [yellow] 4 3 2 2 2" xfId="8906" xr:uid="{00000000-0005-0000-0000-0000308A0000}"/>
    <cellStyle name="Input [yellow] 4 3 2 2 2 2" xfId="8907" xr:uid="{00000000-0005-0000-0000-0000318A0000}"/>
    <cellStyle name="Input [yellow] 4 3 2 2 2 3" xfId="8908" xr:uid="{00000000-0005-0000-0000-0000328A0000}"/>
    <cellStyle name="Input [yellow] 4 3 2 2 2 4" xfId="8909" xr:uid="{00000000-0005-0000-0000-0000338A0000}"/>
    <cellStyle name="Input [yellow] 4 3 2 2 3" xfId="8910" xr:uid="{00000000-0005-0000-0000-0000348A0000}"/>
    <cellStyle name="Input [yellow] 4 3 2 2 3 2" xfId="8911" xr:uid="{00000000-0005-0000-0000-0000358A0000}"/>
    <cellStyle name="Input [yellow] 4 3 2 2 3 3" xfId="8912" xr:uid="{00000000-0005-0000-0000-0000368A0000}"/>
    <cellStyle name="Input [yellow] 4 3 2 2 3 4" xfId="8913" xr:uid="{00000000-0005-0000-0000-0000378A0000}"/>
    <cellStyle name="Input [yellow] 4 3 2 2 4" xfId="8914" xr:uid="{00000000-0005-0000-0000-0000388A0000}"/>
    <cellStyle name="Input [yellow] 4 3 2 2 4 2" xfId="8915" xr:uid="{00000000-0005-0000-0000-0000398A0000}"/>
    <cellStyle name="Input [yellow] 4 3 2 2 4 3" xfId="8916" xr:uid="{00000000-0005-0000-0000-00003A8A0000}"/>
    <cellStyle name="Input [yellow] 4 3 2 2 4 4" xfId="8917" xr:uid="{00000000-0005-0000-0000-00003B8A0000}"/>
    <cellStyle name="Input [yellow] 4 3 2 2 5" xfId="8918" xr:uid="{00000000-0005-0000-0000-00003C8A0000}"/>
    <cellStyle name="Input [yellow] 4 3 2 2 5 2" xfId="8919" xr:uid="{00000000-0005-0000-0000-00003D8A0000}"/>
    <cellStyle name="Input [yellow] 4 3 2 2 5 3" xfId="8920" xr:uid="{00000000-0005-0000-0000-00003E8A0000}"/>
    <cellStyle name="Input [yellow] 4 3 2 2 5 4" xfId="8921" xr:uid="{00000000-0005-0000-0000-00003F8A0000}"/>
    <cellStyle name="Input [yellow] 4 3 2 2 6" xfId="8922" xr:uid="{00000000-0005-0000-0000-0000408A0000}"/>
    <cellStyle name="Input [yellow] 4 3 2 2 6 2" xfId="8923" xr:uid="{00000000-0005-0000-0000-0000418A0000}"/>
    <cellStyle name="Input [yellow] 4 3 2 2 6 3" xfId="8924" xr:uid="{00000000-0005-0000-0000-0000428A0000}"/>
    <cellStyle name="Input [yellow] 4 3 2 2 6 4" xfId="8925" xr:uid="{00000000-0005-0000-0000-0000438A0000}"/>
    <cellStyle name="Input [yellow] 4 3 2 2 7" xfId="8926" xr:uid="{00000000-0005-0000-0000-0000448A0000}"/>
    <cellStyle name="Input [yellow] 4 3 3" xfId="8927" xr:uid="{00000000-0005-0000-0000-0000458A0000}"/>
    <cellStyle name="Input [yellow] 4 3 3 2" xfId="8928" xr:uid="{00000000-0005-0000-0000-0000468A0000}"/>
    <cellStyle name="Input [yellow] 4 3 3 2 2" xfId="8929" xr:uid="{00000000-0005-0000-0000-0000478A0000}"/>
    <cellStyle name="Input [yellow] 4 3 3 2 3" xfId="8930" xr:uid="{00000000-0005-0000-0000-0000488A0000}"/>
    <cellStyle name="Input [yellow] 4 3 3 2 4" xfId="8931" xr:uid="{00000000-0005-0000-0000-0000498A0000}"/>
    <cellStyle name="Input [yellow] 4 3 3 3" xfId="8932" xr:uid="{00000000-0005-0000-0000-00004A8A0000}"/>
    <cellStyle name="Input [yellow] 4 3 3 3 2" xfId="8933" xr:uid="{00000000-0005-0000-0000-00004B8A0000}"/>
    <cellStyle name="Input [yellow] 4 3 3 3 3" xfId="8934" xr:uid="{00000000-0005-0000-0000-00004C8A0000}"/>
    <cellStyle name="Input [yellow] 4 3 3 3 4" xfId="8935" xr:uid="{00000000-0005-0000-0000-00004D8A0000}"/>
    <cellStyle name="Input [yellow] 4 3 3 4" xfId="8936" xr:uid="{00000000-0005-0000-0000-00004E8A0000}"/>
    <cellStyle name="Input [yellow] 4 3 3 4 2" xfId="8937" xr:uid="{00000000-0005-0000-0000-00004F8A0000}"/>
    <cellStyle name="Input [yellow] 4 3 3 4 3" xfId="8938" xr:uid="{00000000-0005-0000-0000-0000508A0000}"/>
    <cellStyle name="Input [yellow] 4 3 3 4 4" xfId="8939" xr:uid="{00000000-0005-0000-0000-0000518A0000}"/>
    <cellStyle name="Input [yellow] 4 3 3 5" xfId="8940" xr:uid="{00000000-0005-0000-0000-0000528A0000}"/>
    <cellStyle name="Input [yellow] 4 3 3 5 2" xfId="8941" xr:uid="{00000000-0005-0000-0000-0000538A0000}"/>
    <cellStyle name="Input [yellow] 4 3 3 5 3" xfId="8942" xr:uid="{00000000-0005-0000-0000-0000548A0000}"/>
    <cellStyle name="Input [yellow] 4 3 3 5 4" xfId="8943" xr:uid="{00000000-0005-0000-0000-0000558A0000}"/>
    <cellStyle name="Input [yellow] 4 3 3 6" xfId="8944" xr:uid="{00000000-0005-0000-0000-0000568A0000}"/>
    <cellStyle name="Input [yellow] 4 3 3 6 2" xfId="8945" xr:uid="{00000000-0005-0000-0000-0000578A0000}"/>
    <cellStyle name="Input [yellow] 4 3 3 6 3" xfId="8946" xr:uid="{00000000-0005-0000-0000-0000588A0000}"/>
    <cellStyle name="Input [yellow] 4 3 3 6 4" xfId="8947" xr:uid="{00000000-0005-0000-0000-0000598A0000}"/>
    <cellStyle name="Input [yellow] 4 3 3 7" xfId="8948" xr:uid="{00000000-0005-0000-0000-00005A8A0000}"/>
    <cellStyle name="Input [yellow] 5" xfId="8949" xr:uid="{00000000-0005-0000-0000-00005B8A0000}"/>
    <cellStyle name="Input [yellow] 5 10" xfId="8950" xr:uid="{00000000-0005-0000-0000-00005C8A0000}"/>
    <cellStyle name="Input [yellow] 5 10 2" xfId="8951" xr:uid="{00000000-0005-0000-0000-00005D8A0000}"/>
    <cellStyle name="Input [yellow] 5 10 3" xfId="8952" xr:uid="{00000000-0005-0000-0000-00005E8A0000}"/>
    <cellStyle name="Input [yellow] 5 10 4" xfId="8953" xr:uid="{00000000-0005-0000-0000-00005F8A0000}"/>
    <cellStyle name="Input [yellow] 5 11" xfId="8954" xr:uid="{00000000-0005-0000-0000-0000608A0000}"/>
    <cellStyle name="Input [yellow] 5 11 2" xfId="8955" xr:uid="{00000000-0005-0000-0000-0000618A0000}"/>
    <cellStyle name="Input [yellow] 5 11 3" xfId="8956" xr:uid="{00000000-0005-0000-0000-0000628A0000}"/>
    <cellStyle name="Input [yellow] 5 11 4" xfId="8957" xr:uid="{00000000-0005-0000-0000-0000638A0000}"/>
    <cellStyle name="Input [yellow] 5 12" xfId="8958" xr:uid="{00000000-0005-0000-0000-0000648A0000}"/>
    <cellStyle name="Input [yellow] 5 2" xfId="8959" xr:uid="{00000000-0005-0000-0000-0000658A0000}"/>
    <cellStyle name="Input [yellow] 5 2 2" xfId="8960" xr:uid="{00000000-0005-0000-0000-0000668A0000}"/>
    <cellStyle name="Input [yellow] 5 2 2 2" xfId="8961" xr:uid="{00000000-0005-0000-0000-0000678A0000}"/>
    <cellStyle name="Input [yellow] 5 2 2 2 2" xfId="8962" xr:uid="{00000000-0005-0000-0000-0000688A0000}"/>
    <cellStyle name="Input [yellow] 5 2 2 2 2 2" xfId="8963" xr:uid="{00000000-0005-0000-0000-0000698A0000}"/>
    <cellStyle name="Input [yellow] 5 2 2 2 2 3" xfId="8964" xr:uid="{00000000-0005-0000-0000-00006A8A0000}"/>
    <cellStyle name="Input [yellow] 5 2 2 2 2 4" xfId="8965" xr:uid="{00000000-0005-0000-0000-00006B8A0000}"/>
    <cellStyle name="Input [yellow] 5 2 2 2 3" xfId="8966" xr:uid="{00000000-0005-0000-0000-00006C8A0000}"/>
    <cellStyle name="Input [yellow] 5 2 2 2 3 2" xfId="8967" xr:uid="{00000000-0005-0000-0000-00006D8A0000}"/>
    <cellStyle name="Input [yellow] 5 2 2 2 3 3" xfId="8968" xr:uid="{00000000-0005-0000-0000-00006E8A0000}"/>
    <cellStyle name="Input [yellow] 5 2 2 2 3 4" xfId="8969" xr:uid="{00000000-0005-0000-0000-00006F8A0000}"/>
    <cellStyle name="Input [yellow] 5 2 2 2 4" xfId="8970" xr:uid="{00000000-0005-0000-0000-0000708A0000}"/>
    <cellStyle name="Input [yellow] 5 2 2 2 4 2" xfId="8971" xr:uid="{00000000-0005-0000-0000-0000718A0000}"/>
    <cellStyle name="Input [yellow] 5 2 2 2 4 3" xfId="8972" xr:uid="{00000000-0005-0000-0000-0000728A0000}"/>
    <cellStyle name="Input [yellow] 5 2 2 2 4 4" xfId="8973" xr:uid="{00000000-0005-0000-0000-0000738A0000}"/>
    <cellStyle name="Input [yellow] 5 2 2 2 5" xfId="8974" xr:uid="{00000000-0005-0000-0000-0000748A0000}"/>
    <cellStyle name="Input [yellow] 5 2 2 2 5 2" xfId="8975" xr:uid="{00000000-0005-0000-0000-0000758A0000}"/>
    <cellStyle name="Input [yellow] 5 2 2 2 5 3" xfId="8976" xr:uid="{00000000-0005-0000-0000-0000768A0000}"/>
    <cellStyle name="Input [yellow] 5 2 2 2 5 4" xfId="8977" xr:uid="{00000000-0005-0000-0000-0000778A0000}"/>
    <cellStyle name="Input [yellow] 5 2 2 2 6" xfId="8978" xr:uid="{00000000-0005-0000-0000-0000788A0000}"/>
    <cellStyle name="Input [yellow] 5 2 2 2 6 2" xfId="8979" xr:uid="{00000000-0005-0000-0000-0000798A0000}"/>
    <cellStyle name="Input [yellow] 5 2 2 2 6 3" xfId="8980" xr:uid="{00000000-0005-0000-0000-00007A8A0000}"/>
    <cellStyle name="Input [yellow] 5 2 2 2 6 4" xfId="8981" xr:uid="{00000000-0005-0000-0000-00007B8A0000}"/>
    <cellStyle name="Input [yellow] 5 2 2 2 7" xfId="8982" xr:uid="{00000000-0005-0000-0000-00007C8A0000}"/>
    <cellStyle name="Input [yellow] 5 2 3" xfId="8983" xr:uid="{00000000-0005-0000-0000-00007D8A0000}"/>
    <cellStyle name="Input [yellow] 5 2 3 2" xfId="8984" xr:uid="{00000000-0005-0000-0000-00007E8A0000}"/>
    <cellStyle name="Input [yellow] 5 2 3 2 2" xfId="8985" xr:uid="{00000000-0005-0000-0000-00007F8A0000}"/>
    <cellStyle name="Input [yellow] 5 2 3 2 3" xfId="8986" xr:uid="{00000000-0005-0000-0000-0000808A0000}"/>
    <cellStyle name="Input [yellow] 5 2 3 2 4" xfId="8987" xr:uid="{00000000-0005-0000-0000-0000818A0000}"/>
    <cellStyle name="Input [yellow] 5 2 3 3" xfId="8988" xr:uid="{00000000-0005-0000-0000-0000828A0000}"/>
    <cellStyle name="Input [yellow] 5 2 3 3 2" xfId="8989" xr:uid="{00000000-0005-0000-0000-0000838A0000}"/>
    <cellStyle name="Input [yellow] 5 2 3 3 3" xfId="8990" xr:uid="{00000000-0005-0000-0000-0000848A0000}"/>
    <cellStyle name="Input [yellow] 5 2 3 3 4" xfId="8991" xr:uid="{00000000-0005-0000-0000-0000858A0000}"/>
    <cellStyle name="Input [yellow] 5 2 3 4" xfId="8992" xr:uid="{00000000-0005-0000-0000-0000868A0000}"/>
    <cellStyle name="Input [yellow] 5 2 3 4 2" xfId="8993" xr:uid="{00000000-0005-0000-0000-0000878A0000}"/>
    <cellStyle name="Input [yellow] 5 2 3 4 3" xfId="8994" xr:uid="{00000000-0005-0000-0000-0000888A0000}"/>
    <cellStyle name="Input [yellow] 5 2 3 4 4" xfId="8995" xr:uid="{00000000-0005-0000-0000-0000898A0000}"/>
    <cellStyle name="Input [yellow] 5 2 3 5" xfId="8996" xr:uid="{00000000-0005-0000-0000-00008A8A0000}"/>
    <cellStyle name="Input [yellow] 5 2 3 5 2" xfId="8997" xr:uid="{00000000-0005-0000-0000-00008B8A0000}"/>
    <cellStyle name="Input [yellow] 5 2 3 5 3" xfId="8998" xr:uid="{00000000-0005-0000-0000-00008C8A0000}"/>
    <cellStyle name="Input [yellow] 5 2 3 5 4" xfId="8999" xr:uid="{00000000-0005-0000-0000-00008D8A0000}"/>
    <cellStyle name="Input [yellow] 5 2 3 6" xfId="9000" xr:uid="{00000000-0005-0000-0000-00008E8A0000}"/>
    <cellStyle name="Input [yellow] 5 2 3 6 2" xfId="9001" xr:uid="{00000000-0005-0000-0000-00008F8A0000}"/>
    <cellStyle name="Input [yellow] 5 2 3 6 3" xfId="9002" xr:uid="{00000000-0005-0000-0000-0000908A0000}"/>
    <cellStyle name="Input [yellow] 5 2 3 6 4" xfId="9003" xr:uid="{00000000-0005-0000-0000-0000918A0000}"/>
    <cellStyle name="Input [yellow] 5 2 3 7" xfId="9004" xr:uid="{00000000-0005-0000-0000-0000928A0000}"/>
    <cellStyle name="Input [yellow] 5 3" xfId="9005" xr:uid="{00000000-0005-0000-0000-0000938A0000}"/>
    <cellStyle name="Input [yellow] 5 3 2" xfId="9006" xr:uid="{00000000-0005-0000-0000-0000948A0000}"/>
    <cellStyle name="Input [yellow] 5 3 2 2" xfId="9007" xr:uid="{00000000-0005-0000-0000-0000958A0000}"/>
    <cellStyle name="Input [yellow] 5 3 2 2 2" xfId="9008" xr:uid="{00000000-0005-0000-0000-0000968A0000}"/>
    <cellStyle name="Input [yellow] 5 3 2 2 3" xfId="9009" xr:uid="{00000000-0005-0000-0000-0000978A0000}"/>
    <cellStyle name="Input [yellow] 5 3 2 2 4" xfId="9010" xr:uid="{00000000-0005-0000-0000-0000988A0000}"/>
    <cellStyle name="Input [yellow] 5 3 2 3" xfId="9011" xr:uid="{00000000-0005-0000-0000-0000998A0000}"/>
    <cellStyle name="Input [yellow] 5 3 2 3 2" xfId="9012" xr:uid="{00000000-0005-0000-0000-00009A8A0000}"/>
    <cellStyle name="Input [yellow] 5 3 2 3 3" xfId="9013" xr:uid="{00000000-0005-0000-0000-00009B8A0000}"/>
    <cellStyle name="Input [yellow] 5 3 2 3 4" xfId="9014" xr:uid="{00000000-0005-0000-0000-00009C8A0000}"/>
    <cellStyle name="Input [yellow] 5 3 2 4" xfId="9015" xr:uid="{00000000-0005-0000-0000-00009D8A0000}"/>
    <cellStyle name="Input [yellow] 5 3 2 4 2" xfId="9016" xr:uid="{00000000-0005-0000-0000-00009E8A0000}"/>
    <cellStyle name="Input [yellow] 5 3 2 4 3" xfId="9017" xr:uid="{00000000-0005-0000-0000-00009F8A0000}"/>
    <cellStyle name="Input [yellow] 5 3 2 4 4" xfId="9018" xr:uid="{00000000-0005-0000-0000-0000A08A0000}"/>
    <cellStyle name="Input [yellow] 5 3 2 5" xfId="9019" xr:uid="{00000000-0005-0000-0000-0000A18A0000}"/>
    <cellStyle name="Input [yellow] 5 3 2 5 2" xfId="9020" xr:uid="{00000000-0005-0000-0000-0000A28A0000}"/>
    <cellStyle name="Input [yellow] 5 3 2 5 3" xfId="9021" xr:uid="{00000000-0005-0000-0000-0000A38A0000}"/>
    <cellStyle name="Input [yellow] 5 3 2 5 4" xfId="9022" xr:uid="{00000000-0005-0000-0000-0000A48A0000}"/>
    <cellStyle name="Input [yellow] 5 3 2 6" xfId="9023" xr:uid="{00000000-0005-0000-0000-0000A58A0000}"/>
    <cellStyle name="Input [yellow] 5 3 2 6 2" xfId="9024" xr:uid="{00000000-0005-0000-0000-0000A68A0000}"/>
    <cellStyle name="Input [yellow] 5 3 2 6 3" xfId="9025" xr:uid="{00000000-0005-0000-0000-0000A78A0000}"/>
    <cellStyle name="Input [yellow] 5 3 2 6 4" xfId="9026" xr:uid="{00000000-0005-0000-0000-0000A88A0000}"/>
    <cellStyle name="Input [yellow] 5 3 2 7" xfId="9027" xr:uid="{00000000-0005-0000-0000-0000A98A0000}"/>
    <cellStyle name="Input [yellow] 5 4" xfId="9028" xr:uid="{00000000-0005-0000-0000-0000AA8A0000}"/>
    <cellStyle name="Input [yellow] 5 4 2" xfId="9029" xr:uid="{00000000-0005-0000-0000-0000AB8A0000}"/>
    <cellStyle name="Input [yellow] 5 4 2 2" xfId="9030" xr:uid="{00000000-0005-0000-0000-0000AC8A0000}"/>
    <cellStyle name="Input [yellow] 5 4 2 2 2" xfId="9031" xr:uid="{00000000-0005-0000-0000-0000AD8A0000}"/>
    <cellStyle name="Input [yellow] 5 4 2 2 3" xfId="9032" xr:uid="{00000000-0005-0000-0000-0000AE8A0000}"/>
    <cellStyle name="Input [yellow] 5 4 2 2 4" xfId="9033" xr:uid="{00000000-0005-0000-0000-0000AF8A0000}"/>
    <cellStyle name="Input [yellow] 5 4 2 3" xfId="9034" xr:uid="{00000000-0005-0000-0000-0000B08A0000}"/>
    <cellStyle name="Input [yellow] 5 4 2 3 2" xfId="9035" xr:uid="{00000000-0005-0000-0000-0000B18A0000}"/>
    <cellStyle name="Input [yellow] 5 4 2 3 3" xfId="9036" xr:uid="{00000000-0005-0000-0000-0000B28A0000}"/>
    <cellStyle name="Input [yellow] 5 4 2 3 4" xfId="9037" xr:uid="{00000000-0005-0000-0000-0000B38A0000}"/>
    <cellStyle name="Input [yellow] 5 4 2 4" xfId="9038" xr:uid="{00000000-0005-0000-0000-0000B48A0000}"/>
    <cellStyle name="Input [yellow] 5 4 2 4 2" xfId="9039" xr:uid="{00000000-0005-0000-0000-0000B58A0000}"/>
    <cellStyle name="Input [yellow] 5 4 2 4 3" xfId="9040" xr:uid="{00000000-0005-0000-0000-0000B68A0000}"/>
    <cellStyle name="Input [yellow] 5 4 2 4 4" xfId="9041" xr:uid="{00000000-0005-0000-0000-0000B78A0000}"/>
    <cellStyle name="Input [yellow] 5 4 2 5" xfId="9042" xr:uid="{00000000-0005-0000-0000-0000B88A0000}"/>
    <cellStyle name="Input [yellow] 5 4 2 5 2" xfId="9043" xr:uid="{00000000-0005-0000-0000-0000B98A0000}"/>
    <cellStyle name="Input [yellow] 5 4 2 5 3" xfId="9044" xr:uid="{00000000-0005-0000-0000-0000BA8A0000}"/>
    <cellStyle name="Input [yellow] 5 4 2 5 4" xfId="9045" xr:uid="{00000000-0005-0000-0000-0000BB8A0000}"/>
    <cellStyle name="Input [yellow] 5 4 2 6" xfId="9046" xr:uid="{00000000-0005-0000-0000-0000BC8A0000}"/>
    <cellStyle name="Input [yellow] 5 4 2 6 2" xfId="9047" xr:uid="{00000000-0005-0000-0000-0000BD8A0000}"/>
    <cellStyle name="Input [yellow] 5 4 2 6 3" xfId="9048" xr:uid="{00000000-0005-0000-0000-0000BE8A0000}"/>
    <cellStyle name="Input [yellow] 5 4 2 6 4" xfId="9049" xr:uid="{00000000-0005-0000-0000-0000BF8A0000}"/>
    <cellStyle name="Input [yellow] 5 4 2 7" xfId="9050" xr:uid="{00000000-0005-0000-0000-0000C08A0000}"/>
    <cellStyle name="Input [yellow] 5 5" xfId="9051" xr:uid="{00000000-0005-0000-0000-0000C18A0000}"/>
    <cellStyle name="Input [yellow] 5 5 2" xfId="9052" xr:uid="{00000000-0005-0000-0000-0000C28A0000}"/>
    <cellStyle name="Input [yellow] 5 5 2 2" xfId="9053" xr:uid="{00000000-0005-0000-0000-0000C38A0000}"/>
    <cellStyle name="Input [yellow] 5 5 2 3" xfId="9054" xr:uid="{00000000-0005-0000-0000-0000C48A0000}"/>
    <cellStyle name="Input [yellow] 5 5 2 4" xfId="9055" xr:uid="{00000000-0005-0000-0000-0000C58A0000}"/>
    <cellStyle name="Input [yellow] 5 5 3" xfId="9056" xr:uid="{00000000-0005-0000-0000-0000C68A0000}"/>
    <cellStyle name="Input [yellow] 5 5 3 2" xfId="9057" xr:uid="{00000000-0005-0000-0000-0000C78A0000}"/>
    <cellStyle name="Input [yellow] 5 5 3 3" xfId="9058" xr:uid="{00000000-0005-0000-0000-0000C88A0000}"/>
    <cellStyle name="Input [yellow] 5 5 3 4" xfId="9059" xr:uid="{00000000-0005-0000-0000-0000C98A0000}"/>
    <cellStyle name="Input [yellow] 5 5 4" xfId="9060" xr:uid="{00000000-0005-0000-0000-0000CA8A0000}"/>
    <cellStyle name="Input [yellow] 5 5 4 2" xfId="9061" xr:uid="{00000000-0005-0000-0000-0000CB8A0000}"/>
    <cellStyle name="Input [yellow] 5 5 4 3" xfId="9062" xr:uid="{00000000-0005-0000-0000-0000CC8A0000}"/>
    <cellStyle name="Input [yellow] 5 5 4 4" xfId="9063" xr:uid="{00000000-0005-0000-0000-0000CD8A0000}"/>
    <cellStyle name="Input [yellow] 5 5 5" xfId="9064" xr:uid="{00000000-0005-0000-0000-0000CE8A0000}"/>
    <cellStyle name="Input [yellow] 5 5 5 2" xfId="9065" xr:uid="{00000000-0005-0000-0000-0000CF8A0000}"/>
    <cellStyle name="Input [yellow] 5 5 5 3" xfId="9066" xr:uid="{00000000-0005-0000-0000-0000D08A0000}"/>
    <cellStyle name="Input [yellow] 5 5 5 4" xfId="9067" xr:uid="{00000000-0005-0000-0000-0000D18A0000}"/>
    <cellStyle name="Input [yellow] 5 5 6" xfId="9068" xr:uid="{00000000-0005-0000-0000-0000D28A0000}"/>
    <cellStyle name="Input [yellow] 5 5 6 2" xfId="9069" xr:uid="{00000000-0005-0000-0000-0000D38A0000}"/>
    <cellStyle name="Input [yellow] 5 5 6 3" xfId="9070" xr:uid="{00000000-0005-0000-0000-0000D48A0000}"/>
    <cellStyle name="Input [yellow] 5 5 6 4" xfId="9071" xr:uid="{00000000-0005-0000-0000-0000D58A0000}"/>
    <cellStyle name="Input [yellow] 5 5 7" xfId="9072" xr:uid="{00000000-0005-0000-0000-0000D68A0000}"/>
    <cellStyle name="Input [yellow] 5 6" xfId="9073" xr:uid="{00000000-0005-0000-0000-0000D78A0000}"/>
    <cellStyle name="Input [yellow] 5 6 2" xfId="9074" xr:uid="{00000000-0005-0000-0000-0000D88A0000}"/>
    <cellStyle name="Input [yellow] 5 6 3" xfId="9075" xr:uid="{00000000-0005-0000-0000-0000D98A0000}"/>
    <cellStyle name="Input [yellow] 5 6 4" xfId="9076" xr:uid="{00000000-0005-0000-0000-0000DA8A0000}"/>
    <cellStyle name="Input [yellow] 5 7" xfId="9077" xr:uid="{00000000-0005-0000-0000-0000DB8A0000}"/>
    <cellStyle name="Input [yellow] 5 7 2" xfId="9078" xr:uid="{00000000-0005-0000-0000-0000DC8A0000}"/>
    <cellStyle name="Input [yellow] 5 7 3" xfId="9079" xr:uid="{00000000-0005-0000-0000-0000DD8A0000}"/>
    <cellStyle name="Input [yellow] 5 7 4" xfId="9080" xr:uid="{00000000-0005-0000-0000-0000DE8A0000}"/>
    <cellStyle name="Input [yellow] 5 8" xfId="9081" xr:uid="{00000000-0005-0000-0000-0000DF8A0000}"/>
    <cellStyle name="Input [yellow] 5 8 2" xfId="9082" xr:uid="{00000000-0005-0000-0000-0000E08A0000}"/>
    <cellStyle name="Input [yellow] 5 8 3" xfId="9083" xr:uid="{00000000-0005-0000-0000-0000E18A0000}"/>
    <cellStyle name="Input [yellow] 5 8 4" xfId="9084" xr:uid="{00000000-0005-0000-0000-0000E28A0000}"/>
    <cellStyle name="Input [yellow] 5 9" xfId="9085" xr:uid="{00000000-0005-0000-0000-0000E38A0000}"/>
    <cellStyle name="Input [yellow] 5 9 2" xfId="9086" xr:uid="{00000000-0005-0000-0000-0000E48A0000}"/>
    <cellStyle name="Input [yellow] 5 9 3" xfId="9087" xr:uid="{00000000-0005-0000-0000-0000E58A0000}"/>
    <cellStyle name="Input [yellow] 5 9 4" xfId="9088" xr:uid="{00000000-0005-0000-0000-0000E68A0000}"/>
    <cellStyle name="Input [yellow] 6" xfId="9089" xr:uid="{00000000-0005-0000-0000-0000E78A0000}"/>
    <cellStyle name="Input [yellow] 6 2" xfId="9090" xr:uid="{00000000-0005-0000-0000-0000E88A0000}"/>
    <cellStyle name="Input [yellow] 6 2 2" xfId="9091" xr:uid="{00000000-0005-0000-0000-0000E98A0000}"/>
    <cellStyle name="Input [yellow] 6 2 2 2" xfId="9092" xr:uid="{00000000-0005-0000-0000-0000EA8A0000}"/>
    <cellStyle name="Input [yellow] 6 2 2 2 2" xfId="9093" xr:uid="{00000000-0005-0000-0000-0000EB8A0000}"/>
    <cellStyle name="Input [yellow] 6 2 2 2 3" xfId="9094" xr:uid="{00000000-0005-0000-0000-0000EC8A0000}"/>
    <cellStyle name="Input [yellow] 6 2 2 2 4" xfId="9095" xr:uid="{00000000-0005-0000-0000-0000ED8A0000}"/>
    <cellStyle name="Input [yellow] 6 2 2 3" xfId="9096" xr:uid="{00000000-0005-0000-0000-0000EE8A0000}"/>
    <cellStyle name="Input [yellow] 6 2 2 3 2" xfId="9097" xr:uid="{00000000-0005-0000-0000-0000EF8A0000}"/>
    <cellStyle name="Input [yellow] 6 2 2 3 3" xfId="9098" xr:uid="{00000000-0005-0000-0000-0000F08A0000}"/>
    <cellStyle name="Input [yellow] 6 2 2 3 4" xfId="9099" xr:uid="{00000000-0005-0000-0000-0000F18A0000}"/>
    <cellStyle name="Input [yellow] 6 2 2 4" xfId="9100" xr:uid="{00000000-0005-0000-0000-0000F28A0000}"/>
    <cellStyle name="Input [yellow] 6 2 2 4 2" xfId="9101" xr:uid="{00000000-0005-0000-0000-0000F38A0000}"/>
    <cellStyle name="Input [yellow] 6 2 2 4 3" xfId="9102" xr:uid="{00000000-0005-0000-0000-0000F48A0000}"/>
    <cellStyle name="Input [yellow] 6 2 2 4 4" xfId="9103" xr:uid="{00000000-0005-0000-0000-0000F58A0000}"/>
    <cellStyle name="Input [yellow] 6 2 2 5" xfId="9104" xr:uid="{00000000-0005-0000-0000-0000F68A0000}"/>
    <cellStyle name="Input [yellow] 6 2 2 5 2" xfId="9105" xr:uid="{00000000-0005-0000-0000-0000F78A0000}"/>
    <cellStyle name="Input [yellow] 6 2 2 5 3" xfId="9106" xr:uid="{00000000-0005-0000-0000-0000F88A0000}"/>
    <cellStyle name="Input [yellow] 6 2 2 5 4" xfId="9107" xr:uid="{00000000-0005-0000-0000-0000F98A0000}"/>
    <cellStyle name="Input [yellow] 6 2 2 6" xfId="9108" xr:uid="{00000000-0005-0000-0000-0000FA8A0000}"/>
    <cellStyle name="Input [yellow] 6 2 2 6 2" xfId="9109" xr:uid="{00000000-0005-0000-0000-0000FB8A0000}"/>
    <cellStyle name="Input [yellow] 6 2 2 6 3" xfId="9110" xr:uid="{00000000-0005-0000-0000-0000FC8A0000}"/>
    <cellStyle name="Input [yellow] 6 2 2 6 4" xfId="9111" xr:uid="{00000000-0005-0000-0000-0000FD8A0000}"/>
    <cellStyle name="Input [yellow] 6 2 2 7" xfId="9112" xr:uid="{00000000-0005-0000-0000-0000FE8A0000}"/>
    <cellStyle name="Input [yellow] 6 3" xfId="9113" xr:uid="{00000000-0005-0000-0000-0000FF8A0000}"/>
    <cellStyle name="Input [yellow] 6 3 2" xfId="9114" xr:uid="{00000000-0005-0000-0000-0000008B0000}"/>
    <cellStyle name="Input [yellow] 6 3 2 2" xfId="9115" xr:uid="{00000000-0005-0000-0000-0000018B0000}"/>
    <cellStyle name="Input [yellow] 6 3 2 3" xfId="9116" xr:uid="{00000000-0005-0000-0000-0000028B0000}"/>
    <cellStyle name="Input [yellow] 6 3 2 4" xfId="9117" xr:uid="{00000000-0005-0000-0000-0000038B0000}"/>
    <cellStyle name="Input [yellow] 6 3 3" xfId="9118" xr:uid="{00000000-0005-0000-0000-0000048B0000}"/>
    <cellStyle name="Input [yellow] 6 3 3 2" xfId="9119" xr:uid="{00000000-0005-0000-0000-0000058B0000}"/>
    <cellStyle name="Input [yellow] 6 3 3 3" xfId="9120" xr:uid="{00000000-0005-0000-0000-0000068B0000}"/>
    <cellStyle name="Input [yellow] 6 3 3 4" xfId="9121" xr:uid="{00000000-0005-0000-0000-0000078B0000}"/>
    <cellStyle name="Input [yellow] 6 3 4" xfId="9122" xr:uid="{00000000-0005-0000-0000-0000088B0000}"/>
    <cellStyle name="Input [yellow] 6 3 4 2" xfId="9123" xr:uid="{00000000-0005-0000-0000-0000098B0000}"/>
    <cellStyle name="Input [yellow] 6 3 4 3" xfId="9124" xr:uid="{00000000-0005-0000-0000-00000A8B0000}"/>
    <cellStyle name="Input [yellow] 6 3 4 4" xfId="9125" xr:uid="{00000000-0005-0000-0000-00000B8B0000}"/>
    <cellStyle name="Input [yellow] 6 3 5" xfId="9126" xr:uid="{00000000-0005-0000-0000-00000C8B0000}"/>
    <cellStyle name="Input [yellow] 6 3 5 2" xfId="9127" xr:uid="{00000000-0005-0000-0000-00000D8B0000}"/>
    <cellStyle name="Input [yellow] 6 3 5 3" xfId="9128" xr:uid="{00000000-0005-0000-0000-00000E8B0000}"/>
    <cellStyle name="Input [yellow] 6 3 5 4" xfId="9129" xr:uid="{00000000-0005-0000-0000-00000F8B0000}"/>
    <cellStyle name="Input [yellow] 6 3 6" xfId="9130" xr:uid="{00000000-0005-0000-0000-0000108B0000}"/>
    <cellStyle name="Input [yellow] 6 3 6 2" xfId="9131" xr:uid="{00000000-0005-0000-0000-0000118B0000}"/>
    <cellStyle name="Input [yellow] 6 3 6 3" xfId="9132" xr:uid="{00000000-0005-0000-0000-0000128B0000}"/>
    <cellStyle name="Input [yellow] 6 3 6 4" xfId="9133" xr:uid="{00000000-0005-0000-0000-0000138B0000}"/>
    <cellStyle name="Input [yellow] 6 3 7" xfId="9134" xr:uid="{00000000-0005-0000-0000-0000148B0000}"/>
    <cellStyle name="Model" xfId="9135" xr:uid="{00000000-0005-0000-0000-0000158B0000}"/>
    <cellStyle name="Normal - Style1" xfId="9136" xr:uid="{00000000-0005-0000-0000-0000168B0000}"/>
    <cellStyle name="Normal 10" xfId="9137" xr:uid="{00000000-0005-0000-0000-0000178B0000}"/>
    <cellStyle name="Normal_ SG&amp;A Bridge " xfId="9138" xr:uid="{00000000-0005-0000-0000-0000188B0000}"/>
    <cellStyle name="Percent [2]" xfId="9139" xr:uid="{00000000-0005-0000-0000-0000198B0000}"/>
    <cellStyle name="subhead" xfId="9140" xr:uid="{00000000-0005-0000-0000-00001A8B0000}"/>
    <cellStyle name="강조색1" xfId="4313" builtinId="29" customBuiltin="1"/>
    <cellStyle name="강조색1 10" xfId="9141" xr:uid="{00000000-0005-0000-0000-00001C8B0000}"/>
    <cellStyle name="강조색1 10 2" xfId="9142" xr:uid="{00000000-0005-0000-0000-00001D8B0000}"/>
    <cellStyle name="강조색1 11" xfId="9143" xr:uid="{00000000-0005-0000-0000-00001E8B0000}"/>
    <cellStyle name="강조색1 11 2" xfId="9144" xr:uid="{00000000-0005-0000-0000-00001F8B0000}"/>
    <cellStyle name="강조색1 12" xfId="9145" xr:uid="{00000000-0005-0000-0000-0000208B0000}"/>
    <cellStyle name="강조색1 12 2" xfId="9146" xr:uid="{00000000-0005-0000-0000-0000218B0000}"/>
    <cellStyle name="강조색1 13" xfId="9147" xr:uid="{00000000-0005-0000-0000-0000228B0000}"/>
    <cellStyle name="강조색1 13 2" xfId="9148" xr:uid="{00000000-0005-0000-0000-0000238B0000}"/>
    <cellStyle name="강조색1 14" xfId="9149" xr:uid="{00000000-0005-0000-0000-0000248B0000}"/>
    <cellStyle name="강조색1 14 2" xfId="9150" xr:uid="{00000000-0005-0000-0000-0000258B0000}"/>
    <cellStyle name="강조색1 15" xfId="9151" xr:uid="{00000000-0005-0000-0000-0000268B0000}"/>
    <cellStyle name="강조색1 15 2" xfId="9152" xr:uid="{00000000-0005-0000-0000-0000278B0000}"/>
    <cellStyle name="강조색1 16" xfId="9153" xr:uid="{00000000-0005-0000-0000-0000288B0000}"/>
    <cellStyle name="강조색1 16 2" xfId="9154" xr:uid="{00000000-0005-0000-0000-0000298B0000}"/>
    <cellStyle name="강조색1 2" xfId="3535" xr:uid="{00000000-0005-0000-0000-00002A8B0000}"/>
    <cellStyle name="강조색1 2 2" xfId="9155" xr:uid="{00000000-0005-0000-0000-00002B8B0000}"/>
    <cellStyle name="강조색1 2 2 2" xfId="9156" xr:uid="{00000000-0005-0000-0000-00002C8B0000}"/>
    <cellStyle name="강조색1 2 3" xfId="9157" xr:uid="{00000000-0005-0000-0000-00002D8B0000}"/>
    <cellStyle name="강조색1 2 3 2" xfId="9158" xr:uid="{00000000-0005-0000-0000-00002E8B0000}"/>
    <cellStyle name="강조색1 2 4" xfId="9159" xr:uid="{00000000-0005-0000-0000-00002F8B0000}"/>
    <cellStyle name="강조색1 3" xfId="9160" xr:uid="{00000000-0005-0000-0000-0000308B0000}"/>
    <cellStyle name="강조색1 3 2" xfId="9161" xr:uid="{00000000-0005-0000-0000-0000318B0000}"/>
    <cellStyle name="강조색1 4" xfId="9162" xr:uid="{00000000-0005-0000-0000-0000328B0000}"/>
    <cellStyle name="강조색1 4 2" xfId="9163" xr:uid="{00000000-0005-0000-0000-0000338B0000}"/>
    <cellStyle name="강조색1 5" xfId="9164" xr:uid="{00000000-0005-0000-0000-0000348B0000}"/>
    <cellStyle name="강조색1 5 2" xfId="9165" xr:uid="{00000000-0005-0000-0000-0000358B0000}"/>
    <cellStyle name="강조색1 6" xfId="9166" xr:uid="{00000000-0005-0000-0000-0000368B0000}"/>
    <cellStyle name="강조색1 6 2" xfId="9167" xr:uid="{00000000-0005-0000-0000-0000378B0000}"/>
    <cellStyle name="강조색1 7" xfId="9168" xr:uid="{00000000-0005-0000-0000-0000388B0000}"/>
    <cellStyle name="강조색1 7 2" xfId="9169" xr:uid="{00000000-0005-0000-0000-0000398B0000}"/>
    <cellStyle name="강조색1 8" xfId="9170" xr:uid="{00000000-0005-0000-0000-00003A8B0000}"/>
    <cellStyle name="강조색1 8 2" xfId="9171" xr:uid="{00000000-0005-0000-0000-00003B8B0000}"/>
    <cellStyle name="강조색1 9" xfId="9172" xr:uid="{00000000-0005-0000-0000-00003C8B0000}"/>
    <cellStyle name="강조색1 9 2" xfId="9173" xr:uid="{00000000-0005-0000-0000-00003D8B0000}"/>
    <cellStyle name="강조색2" xfId="4317" builtinId="33" customBuiltin="1"/>
    <cellStyle name="강조색2 10" xfId="9174" xr:uid="{00000000-0005-0000-0000-00003F8B0000}"/>
    <cellStyle name="강조색2 10 2" xfId="9175" xr:uid="{00000000-0005-0000-0000-0000408B0000}"/>
    <cellStyle name="강조색2 11" xfId="9176" xr:uid="{00000000-0005-0000-0000-0000418B0000}"/>
    <cellStyle name="강조색2 11 2" xfId="9177" xr:uid="{00000000-0005-0000-0000-0000428B0000}"/>
    <cellStyle name="강조색2 12" xfId="9178" xr:uid="{00000000-0005-0000-0000-0000438B0000}"/>
    <cellStyle name="강조색2 12 2" xfId="9179" xr:uid="{00000000-0005-0000-0000-0000448B0000}"/>
    <cellStyle name="강조색2 13" xfId="9180" xr:uid="{00000000-0005-0000-0000-0000458B0000}"/>
    <cellStyle name="강조색2 13 2" xfId="9181" xr:uid="{00000000-0005-0000-0000-0000468B0000}"/>
    <cellStyle name="강조색2 14" xfId="9182" xr:uid="{00000000-0005-0000-0000-0000478B0000}"/>
    <cellStyle name="강조색2 14 2" xfId="9183" xr:uid="{00000000-0005-0000-0000-0000488B0000}"/>
    <cellStyle name="강조색2 15" xfId="9184" xr:uid="{00000000-0005-0000-0000-0000498B0000}"/>
    <cellStyle name="강조색2 15 2" xfId="9185" xr:uid="{00000000-0005-0000-0000-00004A8B0000}"/>
    <cellStyle name="강조색2 16" xfId="9186" xr:uid="{00000000-0005-0000-0000-00004B8B0000}"/>
    <cellStyle name="강조색2 16 2" xfId="9187" xr:uid="{00000000-0005-0000-0000-00004C8B0000}"/>
    <cellStyle name="강조색2 2" xfId="3536" xr:uid="{00000000-0005-0000-0000-00004D8B0000}"/>
    <cellStyle name="강조색2 2 2" xfId="9188" xr:uid="{00000000-0005-0000-0000-00004E8B0000}"/>
    <cellStyle name="강조색2 2 2 2" xfId="9189" xr:uid="{00000000-0005-0000-0000-00004F8B0000}"/>
    <cellStyle name="강조색2 2 3" xfId="9190" xr:uid="{00000000-0005-0000-0000-0000508B0000}"/>
    <cellStyle name="강조색2 2 3 2" xfId="9191" xr:uid="{00000000-0005-0000-0000-0000518B0000}"/>
    <cellStyle name="강조색2 2 4" xfId="9192" xr:uid="{00000000-0005-0000-0000-0000528B0000}"/>
    <cellStyle name="강조색2 3" xfId="9193" xr:uid="{00000000-0005-0000-0000-0000538B0000}"/>
    <cellStyle name="강조색2 3 2" xfId="9194" xr:uid="{00000000-0005-0000-0000-0000548B0000}"/>
    <cellStyle name="강조색2 4" xfId="9195" xr:uid="{00000000-0005-0000-0000-0000558B0000}"/>
    <cellStyle name="강조색2 4 2" xfId="9196" xr:uid="{00000000-0005-0000-0000-0000568B0000}"/>
    <cellStyle name="강조색2 5" xfId="9197" xr:uid="{00000000-0005-0000-0000-0000578B0000}"/>
    <cellStyle name="강조색2 5 2" xfId="9198" xr:uid="{00000000-0005-0000-0000-0000588B0000}"/>
    <cellStyle name="강조색2 6" xfId="9199" xr:uid="{00000000-0005-0000-0000-0000598B0000}"/>
    <cellStyle name="강조색2 6 2" xfId="9200" xr:uid="{00000000-0005-0000-0000-00005A8B0000}"/>
    <cellStyle name="강조색2 7" xfId="9201" xr:uid="{00000000-0005-0000-0000-00005B8B0000}"/>
    <cellStyle name="강조색2 7 2" xfId="9202" xr:uid="{00000000-0005-0000-0000-00005C8B0000}"/>
    <cellStyle name="강조색2 8" xfId="9203" xr:uid="{00000000-0005-0000-0000-00005D8B0000}"/>
    <cellStyle name="강조색2 8 2" xfId="9204" xr:uid="{00000000-0005-0000-0000-00005E8B0000}"/>
    <cellStyle name="강조색2 9" xfId="9205" xr:uid="{00000000-0005-0000-0000-00005F8B0000}"/>
    <cellStyle name="강조색2 9 2" xfId="9206" xr:uid="{00000000-0005-0000-0000-0000608B0000}"/>
    <cellStyle name="강조색3" xfId="4321" builtinId="37" customBuiltin="1"/>
    <cellStyle name="강조색3 10" xfId="9207" xr:uid="{00000000-0005-0000-0000-0000628B0000}"/>
    <cellStyle name="강조색3 10 2" xfId="9208" xr:uid="{00000000-0005-0000-0000-0000638B0000}"/>
    <cellStyle name="강조색3 11" xfId="9209" xr:uid="{00000000-0005-0000-0000-0000648B0000}"/>
    <cellStyle name="강조색3 11 2" xfId="9210" xr:uid="{00000000-0005-0000-0000-0000658B0000}"/>
    <cellStyle name="강조색3 12" xfId="9211" xr:uid="{00000000-0005-0000-0000-0000668B0000}"/>
    <cellStyle name="강조색3 12 2" xfId="9212" xr:uid="{00000000-0005-0000-0000-0000678B0000}"/>
    <cellStyle name="강조색3 13" xfId="9213" xr:uid="{00000000-0005-0000-0000-0000688B0000}"/>
    <cellStyle name="강조색3 13 2" xfId="9214" xr:uid="{00000000-0005-0000-0000-0000698B0000}"/>
    <cellStyle name="강조색3 14" xfId="9215" xr:uid="{00000000-0005-0000-0000-00006A8B0000}"/>
    <cellStyle name="강조색3 14 2" xfId="9216" xr:uid="{00000000-0005-0000-0000-00006B8B0000}"/>
    <cellStyle name="강조색3 15" xfId="9217" xr:uid="{00000000-0005-0000-0000-00006C8B0000}"/>
    <cellStyle name="강조색3 15 2" xfId="9218" xr:uid="{00000000-0005-0000-0000-00006D8B0000}"/>
    <cellStyle name="강조색3 16" xfId="9219" xr:uid="{00000000-0005-0000-0000-00006E8B0000}"/>
    <cellStyle name="강조색3 16 2" xfId="9220" xr:uid="{00000000-0005-0000-0000-00006F8B0000}"/>
    <cellStyle name="강조색3 2" xfId="3537" xr:uid="{00000000-0005-0000-0000-0000708B0000}"/>
    <cellStyle name="강조색3 2 2" xfId="9221" xr:uid="{00000000-0005-0000-0000-0000718B0000}"/>
    <cellStyle name="강조색3 2 2 2" xfId="9222" xr:uid="{00000000-0005-0000-0000-0000728B0000}"/>
    <cellStyle name="강조색3 2 3" xfId="9223" xr:uid="{00000000-0005-0000-0000-0000738B0000}"/>
    <cellStyle name="강조색3 2 3 2" xfId="9224" xr:uid="{00000000-0005-0000-0000-0000748B0000}"/>
    <cellStyle name="강조색3 2 4" xfId="9225" xr:uid="{00000000-0005-0000-0000-0000758B0000}"/>
    <cellStyle name="강조색3 3" xfId="9226" xr:uid="{00000000-0005-0000-0000-0000768B0000}"/>
    <cellStyle name="강조색3 3 2" xfId="9227" xr:uid="{00000000-0005-0000-0000-0000778B0000}"/>
    <cellStyle name="강조색3 4" xfId="9228" xr:uid="{00000000-0005-0000-0000-0000788B0000}"/>
    <cellStyle name="강조색3 4 2" xfId="9229" xr:uid="{00000000-0005-0000-0000-0000798B0000}"/>
    <cellStyle name="강조색3 5" xfId="9230" xr:uid="{00000000-0005-0000-0000-00007A8B0000}"/>
    <cellStyle name="강조색3 5 2" xfId="9231" xr:uid="{00000000-0005-0000-0000-00007B8B0000}"/>
    <cellStyle name="강조색3 6" xfId="9232" xr:uid="{00000000-0005-0000-0000-00007C8B0000}"/>
    <cellStyle name="강조색3 6 2" xfId="9233" xr:uid="{00000000-0005-0000-0000-00007D8B0000}"/>
    <cellStyle name="강조색3 7" xfId="9234" xr:uid="{00000000-0005-0000-0000-00007E8B0000}"/>
    <cellStyle name="강조색3 7 2" xfId="9235" xr:uid="{00000000-0005-0000-0000-00007F8B0000}"/>
    <cellStyle name="강조색3 8" xfId="9236" xr:uid="{00000000-0005-0000-0000-0000808B0000}"/>
    <cellStyle name="강조색3 8 2" xfId="9237" xr:uid="{00000000-0005-0000-0000-0000818B0000}"/>
    <cellStyle name="강조색3 9" xfId="9238" xr:uid="{00000000-0005-0000-0000-0000828B0000}"/>
    <cellStyle name="강조색3 9 2" xfId="9239" xr:uid="{00000000-0005-0000-0000-0000838B0000}"/>
    <cellStyle name="강조색4" xfId="4325" builtinId="41" customBuiltin="1"/>
    <cellStyle name="강조색4 10" xfId="9240" xr:uid="{00000000-0005-0000-0000-0000858B0000}"/>
    <cellStyle name="강조색4 10 2" xfId="9241" xr:uid="{00000000-0005-0000-0000-0000868B0000}"/>
    <cellStyle name="강조색4 11" xfId="9242" xr:uid="{00000000-0005-0000-0000-0000878B0000}"/>
    <cellStyle name="강조색4 11 2" xfId="9243" xr:uid="{00000000-0005-0000-0000-0000888B0000}"/>
    <cellStyle name="강조색4 12" xfId="9244" xr:uid="{00000000-0005-0000-0000-0000898B0000}"/>
    <cellStyle name="강조색4 12 2" xfId="9245" xr:uid="{00000000-0005-0000-0000-00008A8B0000}"/>
    <cellStyle name="강조색4 13" xfId="9246" xr:uid="{00000000-0005-0000-0000-00008B8B0000}"/>
    <cellStyle name="강조색4 13 2" xfId="9247" xr:uid="{00000000-0005-0000-0000-00008C8B0000}"/>
    <cellStyle name="강조색4 14" xfId="9248" xr:uid="{00000000-0005-0000-0000-00008D8B0000}"/>
    <cellStyle name="강조색4 14 2" xfId="9249" xr:uid="{00000000-0005-0000-0000-00008E8B0000}"/>
    <cellStyle name="강조색4 15" xfId="9250" xr:uid="{00000000-0005-0000-0000-00008F8B0000}"/>
    <cellStyle name="강조색4 15 2" xfId="9251" xr:uid="{00000000-0005-0000-0000-0000908B0000}"/>
    <cellStyle name="강조색4 16" xfId="9252" xr:uid="{00000000-0005-0000-0000-0000918B0000}"/>
    <cellStyle name="강조색4 16 2" xfId="9253" xr:uid="{00000000-0005-0000-0000-0000928B0000}"/>
    <cellStyle name="강조색4 2" xfId="3538" xr:uid="{00000000-0005-0000-0000-0000938B0000}"/>
    <cellStyle name="강조색4 2 2" xfId="9254" xr:uid="{00000000-0005-0000-0000-0000948B0000}"/>
    <cellStyle name="강조색4 2 2 2" xfId="9255" xr:uid="{00000000-0005-0000-0000-0000958B0000}"/>
    <cellStyle name="강조색4 2 3" xfId="9256" xr:uid="{00000000-0005-0000-0000-0000968B0000}"/>
    <cellStyle name="강조색4 2 3 2" xfId="9257" xr:uid="{00000000-0005-0000-0000-0000978B0000}"/>
    <cellStyle name="강조색4 2 4" xfId="9258" xr:uid="{00000000-0005-0000-0000-0000988B0000}"/>
    <cellStyle name="강조색4 3" xfId="9259" xr:uid="{00000000-0005-0000-0000-0000998B0000}"/>
    <cellStyle name="강조색4 3 2" xfId="9260" xr:uid="{00000000-0005-0000-0000-00009A8B0000}"/>
    <cellStyle name="강조색4 4" xfId="9261" xr:uid="{00000000-0005-0000-0000-00009B8B0000}"/>
    <cellStyle name="강조색4 4 2" xfId="9262" xr:uid="{00000000-0005-0000-0000-00009C8B0000}"/>
    <cellStyle name="강조색4 5" xfId="9263" xr:uid="{00000000-0005-0000-0000-00009D8B0000}"/>
    <cellStyle name="강조색4 5 2" xfId="9264" xr:uid="{00000000-0005-0000-0000-00009E8B0000}"/>
    <cellStyle name="강조색4 6" xfId="9265" xr:uid="{00000000-0005-0000-0000-00009F8B0000}"/>
    <cellStyle name="강조색4 6 2" xfId="9266" xr:uid="{00000000-0005-0000-0000-0000A08B0000}"/>
    <cellStyle name="강조색4 7" xfId="9267" xr:uid="{00000000-0005-0000-0000-0000A18B0000}"/>
    <cellStyle name="강조색4 7 2" xfId="9268" xr:uid="{00000000-0005-0000-0000-0000A28B0000}"/>
    <cellStyle name="강조색4 8" xfId="9269" xr:uid="{00000000-0005-0000-0000-0000A38B0000}"/>
    <cellStyle name="강조색4 8 2" xfId="9270" xr:uid="{00000000-0005-0000-0000-0000A48B0000}"/>
    <cellStyle name="강조색4 9" xfId="9271" xr:uid="{00000000-0005-0000-0000-0000A58B0000}"/>
    <cellStyle name="강조색4 9 2" xfId="9272" xr:uid="{00000000-0005-0000-0000-0000A68B0000}"/>
    <cellStyle name="강조색5" xfId="4329" builtinId="45" customBuiltin="1"/>
    <cellStyle name="강조색5 10" xfId="9273" xr:uid="{00000000-0005-0000-0000-0000A88B0000}"/>
    <cellStyle name="강조색5 10 2" xfId="9274" xr:uid="{00000000-0005-0000-0000-0000A98B0000}"/>
    <cellStyle name="강조색5 11" xfId="9275" xr:uid="{00000000-0005-0000-0000-0000AA8B0000}"/>
    <cellStyle name="강조색5 11 2" xfId="9276" xr:uid="{00000000-0005-0000-0000-0000AB8B0000}"/>
    <cellStyle name="강조색5 12" xfId="9277" xr:uid="{00000000-0005-0000-0000-0000AC8B0000}"/>
    <cellStyle name="강조색5 12 2" xfId="9278" xr:uid="{00000000-0005-0000-0000-0000AD8B0000}"/>
    <cellStyle name="강조색5 13" xfId="9279" xr:uid="{00000000-0005-0000-0000-0000AE8B0000}"/>
    <cellStyle name="강조색5 13 2" xfId="9280" xr:uid="{00000000-0005-0000-0000-0000AF8B0000}"/>
    <cellStyle name="강조색5 14" xfId="9281" xr:uid="{00000000-0005-0000-0000-0000B08B0000}"/>
    <cellStyle name="강조색5 14 2" xfId="9282" xr:uid="{00000000-0005-0000-0000-0000B18B0000}"/>
    <cellStyle name="강조색5 15" xfId="9283" xr:uid="{00000000-0005-0000-0000-0000B28B0000}"/>
    <cellStyle name="강조색5 15 2" xfId="9284" xr:uid="{00000000-0005-0000-0000-0000B38B0000}"/>
    <cellStyle name="강조색5 16" xfId="9285" xr:uid="{00000000-0005-0000-0000-0000B48B0000}"/>
    <cellStyle name="강조색5 16 2" xfId="9286" xr:uid="{00000000-0005-0000-0000-0000B58B0000}"/>
    <cellStyle name="강조색5 2" xfId="3539" xr:uid="{00000000-0005-0000-0000-0000B68B0000}"/>
    <cellStyle name="강조색5 2 2" xfId="9287" xr:uid="{00000000-0005-0000-0000-0000B78B0000}"/>
    <cellStyle name="강조색5 2 2 2" xfId="9288" xr:uid="{00000000-0005-0000-0000-0000B88B0000}"/>
    <cellStyle name="강조색5 2 3" xfId="9289" xr:uid="{00000000-0005-0000-0000-0000B98B0000}"/>
    <cellStyle name="강조색5 2 3 2" xfId="9290" xr:uid="{00000000-0005-0000-0000-0000BA8B0000}"/>
    <cellStyle name="강조색5 2 4" xfId="9291" xr:uid="{00000000-0005-0000-0000-0000BB8B0000}"/>
    <cellStyle name="강조색5 3" xfId="9292" xr:uid="{00000000-0005-0000-0000-0000BC8B0000}"/>
    <cellStyle name="강조색5 3 2" xfId="9293" xr:uid="{00000000-0005-0000-0000-0000BD8B0000}"/>
    <cellStyle name="강조색5 4" xfId="9294" xr:uid="{00000000-0005-0000-0000-0000BE8B0000}"/>
    <cellStyle name="강조색5 4 2" xfId="9295" xr:uid="{00000000-0005-0000-0000-0000BF8B0000}"/>
    <cellStyle name="강조색5 5" xfId="9296" xr:uid="{00000000-0005-0000-0000-0000C08B0000}"/>
    <cellStyle name="강조색5 5 2" xfId="9297" xr:uid="{00000000-0005-0000-0000-0000C18B0000}"/>
    <cellStyle name="강조색5 6" xfId="9298" xr:uid="{00000000-0005-0000-0000-0000C28B0000}"/>
    <cellStyle name="강조색5 6 2" xfId="9299" xr:uid="{00000000-0005-0000-0000-0000C38B0000}"/>
    <cellStyle name="강조색5 7" xfId="9300" xr:uid="{00000000-0005-0000-0000-0000C48B0000}"/>
    <cellStyle name="강조색5 7 2" xfId="9301" xr:uid="{00000000-0005-0000-0000-0000C58B0000}"/>
    <cellStyle name="강조색5 8" xfId="9302" xr:uid="{00000000-0005-0000-0000-0000C68B0000}"/>
    <cellStyle name="강조색5 8 2" xfId="9303" xr:uid="{00000000-0005-0000-0000-0000C78B0000}"/>
    <cellStyle name="강조색5 9" xfId="9304" xr:uid="{00000000-0005-0000-0000-0000C88B0000}"/>
    <cellStyle name="강조색5 9 2" xfId="9305" xr:uid="{00000000-0005-0000-0000-0000C98B0000}"/>
    <cellStyle name="강조색6" xfId="4333" builtinId="49" customBuiltin="1"/>
    <cellStyle name="강조색6 10" xfId="9306" xr:uid="{00000000-0005-0000-0000-0000CB8B0000}"/>
    <cellStyle name="강조색6 10 2" xfId="9307" xr:uid="{00000000-0005-0000-0000-0000CC8B0000}"/>
    <cellStyle name="강조색6 11" xfId="9308" xr:uid="{00000000-0005-0000-0000-0000CD8B0000}"/>
    <cellStyle name="강조색6 11 2" xfId="9309" xr:uid="{00000000-0005-0000-0000-0000CE8B0000}"/>
    <cellStyle name="강조색6 12" xfId="9310" xr:uid="{00000000-0005-0000-0000-0000CF8B0000}"/>
    <cellStyle name="강조색6 12 2" xfId="9311" xr:uid="{00000000-0005-0000-0000-0000D08B0000}"/>
    <cellStyle name="강조색6 13" xfId="9312" xr:uid="{00000000-0005-0000-0000-0000D18B0000}"/>
    <cellStyle name="강조색6 13 2" xfId="9313" xr:uid="{00000000-0005-0000-0000-0000D28B0000}"/>
    <cellStyle name="강조색6 14" xfId="9314" xr:uid="{00000000-0005-0000-0000-0000D38B0000}"/>
    <cellStyle name="강조색6 14 2" xfId="9315" xr:uid="{00000000-0005-0000-0000-0000D48B0000}"/>
    <cellStyle name="강조색6 15" xfId="9316" xr:uid="{00000000-0005-0000-0000-0000D58B0000}"/>
    <cellStyle name="강조색6 15 2" xfId="9317" xr:uid="{00000000-0005-0000-0000-0000D68B0000}"/>
    <cellStyle name="강조색6 16" xfId="9318" xr:uid="{00000000-0005-0000-0000-0000D78B0000}"/>
    <cellStyle name="강조색6 16 2" xfId="9319" xr:uid="{00000000-0005-0000-0000-0000D88B0000}"/>
    <cellStyle name="강조색6 2" xfId="3540" xr:uid="{00000000-0005-0000-0000-0000D98B0000}"/>
    <cellStyle name="강조색6 2 2" xfId="9320" xr:uid="{00000000-0005-0000-0000-0000DA8B0000}"/>
    <cellStyle name="강조색6 2 2 2" xfId="9321" xr:uid="{00000000-0005-0000-0000-0000DB8B0000}"/>
    <cellStyle name="강조색6 2 3" xfId="9322" xr:uid="{00000000-0005-0000-0000-0000DC8B0000}"/>
    <cellStyle name="강조색6 2 3 2" xfId="9323" xr:uid="{00000000-0005-0000-0000-0000DD8B0000}"/>
    <cellStyle name="강조색6 2 4" xfId="9324" xr:uid="{00000000-0005-0000-0000-0000DE8B0000}"/>
    <cellStyle name="강조색6 3" xfId="9325" xr:uid="{00000000-0005-0000-0000-0000DF8B0000}"/>
    <cellStyle name="강조색6 3 2" xfId="9326" xr:uid="{00000000-0005-0000-0000-0000E08B0000}"/>
    <cellStyle name="강조색6 4" xfId="9327" xr:uid="{00000000-0005-0000-0000-0000E18B0000}"/>
    <cellStyle name="강조색6 4 2" xfId="9328" xr:uid="{00000000-0005-0000-0000-0000E28B0000}"/>
    <cellStyle name="강조색6 5" xfId="9329" xr:uid="{00000000-0005-0000-0000-0000E38B0000}"/>
    <cellStyle name="강조색6 5 2" xfId="9330" xr:uid="{00000000-0005-0000-0000-0000E48B0000}"/>
    <cellStyle name="강조색6 6" xfId="9331" xr:uid="{00000000-0005-0000-0000-0000E58B0000}"/>
    <cellStyle name="강조색6 6 2" xfId="9332" xr:uid="{00000000-0005-0000-0000-0000E68B0000}"/>
    <cellStyle name="강조색6 7" xfId="9333" xr:uid="{00000000-0005-0000-0000-0000E78B0000}"/>
    <cellStyle name="강조색6 7 2" xfId="9334" xr:uid="{00000000-0005-0000-0000-0000E88B0000}"/>
    <cellStyle name="강조색6 8" xfId="9335" xr:uid="{00000000-0005-0000-0000-0000E98B0000}"/>
    <cellStyle name="강조색6 8 2" xfId="9336" xr:uid="{00000000-0005-0000-0000-0000EA8B0000}"/>
    <cellStyle name="강조색6 9" xfId="9337" xr:uid="{00000000-0005-0000-0000-0000EB8B0000}"/>
    <cellStyle name="강조색6 9 2" xfId="9338" xr:uid="{00000000-0005-0000-0000-0000EC8B0000}"/>
    <cellStyle name="경고문" xfId="4310" builtinId="11" customBuiltin="1"/>
    <cellStyle name="경고문 10" xfId="9339" xr:uid="{00000000-0005-0000-0000-0000EE8B0000}"/>
    <cellStyle name="경고문 10 2" xfId="9340" xr:uid="{00000000-0005-0000-0000-0000EF8B0000}"/>
    <cellStyle name="경고문 11" xfId="9341" xr:uid="{00000000-0005-0000-0000-0000F08B0000}"/>
    <cellStyle name="경고문 11 2" xfId="9342" xr:uid="{00000000-0005-0000-0000-0000F18B0000}"/>
    <cellStyle name="경고문 12" xfId="9343" xr:uid="{00000000-0005-0000-0000-0000F28B0000}"/>
    <cellStyle name="경고문 12 2" xfId="9344" xr:uid="{00000000-0005-0000-0000-0000F38B0000}"/>
    <cellStyle name="경고문 13" xfId="9345" xr:uid="{00000000-0005-0000-0000-0000F48B0000}"/>
    <cellStyle name="경고문 13 2" xfId="9346" xr:uid="{00000000-0005-0000-0000-0000F58B0000}"/>
    <cellStyle name="경고문 14" xfId="9347" xr:uid="{00000000-0005-0000-0000-0000F68B0000}"/>
    <cellStyle name="경고문 14 2" xfId="9348" xr:uid="{00000000-0005-0000-0000-0000F78B0000}"/>
    <cellStyle name="경고문 15" xfId="9349" xr:uid="{00000000-0005-0000-0000-0000F88B0000}"/>
    <cellStyle name="경고문 15 2" xfId="9350" xr:uid="{00000000-0005-0000-0000-0000F98B0000}"/>
    <cellStyle name="경고문 16" xfId="9351" xr:uid="{00000000-0005-0000-0000-0000FA8B0000}"/>
    <cellStyle name="경고문 16 2" xfId="9352" xr:uid="{00000000-0005-0000-0000-0000FB8B0000}"/>
    <cellStyle name="경고문 2" xfId="3541" xr:uid="{00000000-0005-0000-0000-0000FC8B0000}"/>
    <cellStyle name="경고문 2 2" xfId="9353" xr:uid="{00000000-0005-0000-0000-0000FD8B0000}"/>
    <cellStyle name="경고문 2 2 2" xfId="9354" xr:uid="{00000000-0005-0000-0000-0000FE8B0000}"/>
    <cellStyle name="경고문 2 3" xfId="9355" xr:uid="{00000000-0005-0000-0000-0000FF8B0000}"/>
    <cellStyle name="경고문 2 3 2" xfId="9356" xr:uid="{00000000-0005-0000-0000-0000008C0000}"/>
    <cellStyle name="경고문 2 4" xfId="9357" xr:uid="{00000000-0005-0000-0000-0000018C0000}"/>
    <cellStyle name="경고문 3" xfId="9358" xr:uid="{00000000-0005-0000-0000-0000028C0000}"/>
    <cellStyle name="경고문 3 2" xfId="9359" xr:uid="{00000000-0005-0000-0000-0000038C0000}"/>
    <cellStyle name="경고문 4" xfId="9360" xr:uid="{00000000-0005-0000-0000-0000048C0000}"/>
    <cellStyle name="경고문 4 2" xfId="9361" xr:uid="{00000000-0005-0000-0000-0000058C0000}"/>
    <cellStyle name="경고문 5" xfId="9362" xr:uid="{00000000-0005-0000-0000-0000068C0000}"/>
    <cellStyle name="경고문 5 2" xfId="9363" xr:uid="{00000000-0005-0000-0000-0000078C0000}"/>
    <cellStyle name="경고문 6" xfId="9364" xr:uid="{00000000-0005-0000-0000-0000088C0000}"/>
    <cellStyle name="경고문 6 2" xfId="9365" xr:uid="{00000000-0005-0000-0000-0000098C0000}"/>
    <cellStyle name="경고문 7" xfId="9366" xr:uid="{00000000-0005-0000-0000-00000A8C0000}"/>
    <cellStyle name="경고문 7 2" xfId="9367" xr:uid="{00000000-0005-0000-0000-00000B8C0000}"/>
    <cellStyle name="경고문 8" xfId="9368" xr:uid="{00000000-0005-0000-0000-00000C8C0000}"/>
    <cellStyle name="경고문 8 2" xfId="9369" xr:uid="{00000000-0005-0000-0000-00000D8C0000}"/>
    <cellStyle name="경고문 9" xfId="9370" xr:uid="{00000000-0005-0000-0000-00000E8C0000}"/>
    <cellStyle name="경고문 9 2" xfId="9371" xr:uid="{00000000-0005-0000-0000-00000F8C0000}"/>
    <cellStyle name="계산" xfId="4307" builtinId="22" customBuiltin="1"/>
    <cellStyle name="계산 10" xfId="9372" xr:uid="{00000000-0005-0000-0000-0000118C0000}"/>
    <cellStyle name="계산 10 2" xfId="9373" xr:uid="{00000000-0005-0000-0000-0000128C0000}"/>
    <cellStyle name="계산 11" xfId="9374" xr:uid="{00000000-0005-0000-0000-0000138C0000}"/>
    <cellStyle name="계산 11 2" xfId="9375" xr:uid="{00000000-0005-0000-0000-0000148C0000}"/>
    <cellStyle name="계산 12" xfId="9376" xr:uid="{00000000-0005-0000-0000-0000158C0000}"/>
    <cellStyle name="계산 12 2" xfId="9377" xr:uid="{00000000-0005-0000-0000-0000168C0000}"/>
    <cellStyle name="계산 13" xfId="9378" xr:uid="{00000000-0005-0000-0000-0000178C0000}"/>
    <cellStyle name="계산 13 2" xfId="9379" xr:uid="{00000000-0005-0000-0000-0000188C0000}"/>
    <cellStyle name="계산 14" xfId="9380" xr:uid="{00000000-0005-0000-0000-0000198C0000}"/>
    <cellStyle name="계산 14 2" xfId="9381" xr:uid="{00000000-0005-0000-0000-00001A8C0000}"/>
    <cellStyle name="계산 15" xfId="9382" xr:uid="{00000000-0005-0000-0000-00001B8C0000}"/>
    <cellStyle name="계산 15 2" xfId="9383" xr:uid="{00000000-0005-0000-0000-00001C8C0000}"/>
    <cellStyle name="계산 16" xfId="9384" xr:uid="{00000000-0005-0000-0000-00001D8C0000}"/>
    <cellStyle name="계산 16 2" xfId="9385" xr:uid="{00000000-0005-0000-0000-00001E8C0000}"/>
    <cellStyle name="계산 2" xfId="3542" xr:uid="{00000000-0005-0000-0000-00001F8C0000}"/>
    <cellStyle name="계산 2 2" xfId="9386" xr:uid="{00000000-0005-0000-0000-0000208C0000}"/>
    <cellStyle name="계산 2 2 2" xfId="9387" xr:uid="{00000000-0005-0000-0000-0000218C0000}"/>
    <cellStyle name="계산 2 3" xfId="9388" xr:uid="{00000000-0005-0000-0000-0000228C0000}"/>
    <cellStyle name="계산 2 3 2" xfId="9389" xr:uid="{00000000-0005-0000-0000-0000238C0000}"/>
    <cellStyle name="계산 2 4" xfId="9390" xr:uid="{00000000-0005-0000-0000-0000248C0000}"/>
    <cellStyle name="계산 3" xfId="9391" xr:uid="{00000000-0005-0000-0000-0000258C0000}"/>
    <cellStyle name="계산 3 2" xfId="9392" xr:uid="{00000000-0005-0000-0000-0000268C0000}"/>
    <cellStyle name="계산 4" xfId="9393" xr:uid="{00000000-0005-0000-0000-0000278C0000}"/>
    <cellStyle name="계산 4 2" xfId="9394" xr:uid="{00000000-0005-0000-0000-0000288C0000}"/>
    <cellStyle name="계산 5" xfId="9395" xr:uid="{00000000-0005-0000-0000-0000298C0000}"/>
    <cellStyle name="계산 5 2" xfId="9396" xr:uid="{00000000-0005-0000-0000-00002A8C0000}"/>
    <cellStyle name="계산 6" xfId="9397" xr:uid="{00000000-0005-0000-0000-00002B8C0000}"/>
    <cellStyle name="계산 6 2" xfId="9398" xr:uid="{00000000-0005-0000-0000-00002C8C0000}"/>
    <cellStyle name="계산 7" xfId="9399" xr:uid="{00000000-0005-0000-0000-00002D8C0000}"/>
    <cellStyle name="계산 7 2" xfId="9400" xr:uid="{00000000-0005-0000-0000-00002E8C0000}"/>
    <cellStyle name="계산 8" xfId="9401" xr:uid="{00000000-0005-0000-0000-00002F8C0000}"/>
    <cellStyle name="계산 8 2" xfId="9402" xr:uid="{00000000-0005-0000-0000-0000308C0000}"/>
    <cellStyle name="계산 9" xfId="9403" xr:uid="{00000000-0005-0000-0000-0000318C0000}"/>
    <cellStyle name="계산 9 2" xfId="9404" xr:uid="{00000000-0005-0000-0000-0000328C0000}"/>
    <cellStyle name="나쁨" xfId="4303" builtinId="27" customBuiltin="1"/>
    <cellStyle name="나쁨 10" xfId="9405" xr:uid="{00000000-0005-0000-0000-0000348C0000}"/>
    <cellStyle name="나쁨 10 2" xfId="9406" xr:uid="{00000000-0005-0000-0000-0000358C0000}"/>
    <cellStyle name="나쁨 11" xfId="9407" xr:uid="{00000000-0005-0000-0000-0000368C0000}"/>
    <cellStyle name="나쁨 11 2" xfId="9408" xr:uid="{00000000-0005-0000-0000-0000378C0000}"/>
    <cellStyle name="나쁨 12" xfId="9409" xr:uid="{00000000-0005-0000-0000-0000388C0000}"/>
    <cellStyle name="나쁨 12 2" xfId="9410" xr:uid="{00000000-0005-0000-0000-0000398C0000}"/>
    <cellStyle name="나쁨 13" xfId="9411" xr:uid="{00000000-0005-0000-0000-00003A8C0000}"/>
    <cellStyle name="나쁨 13 2" xfId="9412" xr:uid="{00000000-0005-0000-0000-00003B8C0000}"/>
    <cellStyle name="나쁨 14" xfId="9413" xr:uid="{00000000-0005-0000-0000-00003C8C0000}"/>
    <cellStyle name="나쁨 14 2" xfId="9414" xr:uid="{00000000-0005-0000-0000-00003D8C0000}"/>
    <cellStyle name="나쁨 15" xfId="9415" xr:uid="{00000000-0005-0000-0000-00003E8C0000}"/>
    <cellStyle name="나쁨 15 2" xfId="9416" xr:uid="{00000000-0005-0000-0000-00003F8C0000}"/>
    <cellStyle name="나쁨 16" xfId="9417" xr:uid="{00000000-0005-0000-0000-0000408C0000}"/>
    <cellStyle name="나쁨 16 2" xfId="9418" xr:uid="{00000000-0005-0000-0000-0000418C0000}"/>
    <cellStyle name="나쁨 2" xfId="3543" xr:uid="{00000000-0005-0000-0000-0000428C0000}"/>
    <cellStyle name="나쁨 2 2" xfId="9419" xr:uid="{00000000-0005-0000-0000-0000438C0000}"/>
    <cellStyle name="나쁨 2 2 2" xfId="9420" xr:uid="{00000000-0005-0000-0000-0000448C0000}"/>
    <cellStyle name="나쁨 2 3" xfId="9421" xr:uid="{00000000-0005-0000-0000-0000458C0000}"/>
    <cellStyle name="나쁨 2 3 2" xfId="9422" xr:uid="{00000000-0005-0000-0000-0000468C0000}"/>
    <cellStyle name="나쁨 2 4" xfId="9423" xr:uid="{00000000-0005-0000-0000-0000478C0000}"/>
    <cellStyle name="나쁨 3" xfId="9424" xr:uid="{00000000-0005-0000-0000-0000488C0000}"/>
    <cellStyle name="나쁨 3 2" xfId="9425" xr:uid="{00000000-0005-0000-0000-0000498C0000}"/>
    <cellStyle name="나쁨 4" xfId="9426" xr:uid="{00000000-0005-0000-0000-00004A8C0000}"/>
    <cellStyle name="나쁨 4 2" xfId="9427" xr:uid="{00000000-0005-0000-0000-00004B8C0000}"/>
    <cellStyle name="나쁨 5" xfId="9428" xr:uid="{00000000-0005-0000-0000-00004C8C0000}"/>
    <cellStyle name="나쁨 5 2" xfId="9429" xr:uid="{00000000-0005-0000-0000-00004D8C0000}"/>
    <cellStyle name="나쁨 6" xfId="9430" xr:uid="{00000000-0005-0000-0000-00004E8C0000}"/>
    <cellStyle name="나쁨 6 2" xfId="9431" xr:uid="{00000000-0005-0000-0000-00004F8C0000}"/>
    <cellStyle name="나쁨 7" xfId="9432" xr:uid="{00000000-0005-0000-0000-0000508C0000}"/>
    <cellStyle name="나쁨 7 2" xfId="9433" xr:uid="{00000000-0005-0000-0000-0000518C0000}"/>
    <cellStyle name="나쁨 8" xfId="9434" xr:uid="{00000000-0005-0000-0000-0000528C0000}"/>
    <cellStyle name="나쁨 8 2" xfId="9435" xr:uid="{00000000-0005-0000-0000-0000538C0000}"/>
    <cellStyle name="나쁨 9" xfId="9436" xr:uid="{00000000-0005-0000-0000-0000548C0000}"/>
    <cellStyle name="나쁨 9 2" xfId="9437" xr:uid="{00000000-0005-0000-0000-0000558C0000}"/>
    <cellStyle name="메모" xfId="4339" builtinId="10" customBuiltin="1"/>
    <cellStyle name="메모 10" xfId="3544" xr:uid="{00000000-0005-0000-0000-0000578C0000}"/>
    <cellStyle name="메모 10 10" xfId="9438" xr:uid="{00000000-0005-0000-0000-0000588C0000}"/>
    <cellStyle name="메모 10 11" xfId="9439" xr:uid="{00000000-0005-0000-0000-0000598C0000}"/>
    <cellStyle name="메모 10 12" xfId="9440" xr:uid="{00000000-0005-0000-0000-00005A8C0000}"/>
    <cellStyle name="메모 10 13" xfId="9441" xr:uid="{00000000-0005-0000-0000-00005B8C0000}"/>
    <cellStyle name="메모 10 14" xfId="9442" xr:uid="{00000000-0005-0000-0000-00005C8C0000}"/>
    <cellStyle name="메모 10 15" xfId="9443" xr:uid="{00000000-0005-0000-0000-00005D8C0000}"/>
    <cellStyle name="메모 10 2" xfId="3545" xr:uid="{00000000-0005-0000-0000-00005E8C0000}"/>
    <cellStyle name="메모 10 2 2" xfId="3546" xr:uid="{00000000-0005-0000-0000-00005F8C0000}"/>
    <cellStyle name="메모 10 2 2 2" xfId="9444" xr:uid="{00000000-0005-0000-0000-0000608C0000}"/>
    <cellStyle name="메모 10 2 3" xfId="3547" xr:uid="{00000000-0005-0000-0000-0000618C0000}"/>
    <cellStyle name="메모 10 2 3 2" xfId="9445" xr:uid="{00000000-0005-0000-0000-0000628C0000}"/>
    <cellStyle name="메모 10 2 4" xfId="9446" xr:uid="{00000000-0005-0000-0000-0000638C0000}"/>
    <cellStyle name="메모 10 3" xfId="3548" xr:uid="{00000000-0005-0000-0000-0000648C0000}"/>
    <cellStyle name="메모 10 3 2" xfId="3549" xr:uid="{00000000-0005-0000-0000-0000658C0000}"/>
    <cellStyle name="메모 10 3 2 2" xfId="9447" xr:uid="{00000000-0005-0000-0000-0000668C0000}"/>
    <cellStyle name="메모 10 3 3" xfId="3550" xr:uid="{00000000-0005-0000-0000-0000678C0000}"/>
    <cellStyle name="메모 10 3 3 2" xfId="9448" xr:uid="{00000000-0005-0000-0000-0000688C0000}"/>
    <cellStyle name="메모 10 3 4" xfId="9449" xr:uid="{00000000-0005-0000-0000-0000698C0000}"/>
    <cellStyle name="메모 10 4" xfId="3551" xr:uid="{00000000-0005-0000-0000-00006A8C0000}"/>
    <cellStyle name="메모 10 4 2" xfId="9450" xr:uid="{00000000-0005-0000-0000-00006B8C0000}"/>
    <cellStyle name="메모 10 4 3" xfId="9451" xr:uid="{00000000-0005-0000-0000-00006C8C0000}"/>
    <cellStyle name="메모 10 5" xfId="3552" xr:uid="{00000000-0005-0000-0000-00006D8C0000}"/>
    <cellStyle name="메모 10 5 2" xfId="9452" xr:uid="{00000000-0005-0000-0000-00006E8C0000}"/>
    <cellStyle name="메모 10 6" xfId="9453" xr:uid="{00000000-0005-0000-0000-00006F8C0000}"/>
    <cellStyle name="메모 10 7" xfId="9454" xr:uid="{00000000-0005-0000-0000-0000708C0000}"/>
    <cellStyle name="메모 10 8" xfId="9455" xr:uid="{00000000-0005-0000-0000-0000718C0000}"/>
    <cellStyle name="메모 10 9" xfId="9456" xr:uid="{00000000-0005-0000-0000-0000728C0000}"/>
    <cellStyle name="메모 100" xfId="9457" xr:uid="{00000000-0005-0000-0000-0000738C0000}"/>
    <cellStyle name="메모 100 2" xfId="9458" xr:uid="{00000000-0005-0000-0000-0000748C0000}"/>
    <cellStyle name="메모 100 2 2" xfId="9459" xr:uid="{00000000-0005-0000-0000-0000758C0000}"/>
    <cellStyle name="메모 100 3" xfId="9460" xr:uid="{00000000-0005-0000-0000-0000768C0000}"/>
    <cellStyle name="메모 100 3 2" xfId="9461" xr:uid="{00000000-0005-0000-0000-0000778C0000}"/>
    <cellStyle name="메모 100 4" xfId="9462" xr:uid="{00000000-0005-0000-0000-0000788C0000}"/>
    <cellStyle name="메모 101" xfId="9463" xr:uid="{00000000-0005-0000-0000-0000798C0000}"/>
    <cellStyle name="메모 101 2" xfId="9464" xr:uid="{00000000-0005-0000-0000-00007A8C0000}"/>
    <cellStyle name="메모 101 2 2" xfId="9465" xr:uid="{00000000-0005-0000-0000-00007B8C0000}"/>
    <cellStyle name="메모 101 3" xfId="9466" xr:uid="{00000000-0005-0000-0000-00007C8C0000}"/>
    <cellStyle name="메모 101 3 2" xfId="9467" xr:uid="{00000000-0005-0000-0000-00007D8C0000}"/>
    <cellStyle name="메모 101 4" xfId="9468" xr:uid="{00000000-0005-0000-0000-00007E8C0000}"/>
    <cellStyle name="메모 102" xfId="9469" xr:uid="{00000000-0005-0000-0000-00007F8C0000}"/>
    <cellStyle name="메모 102 2" xfId="9470" xr:uid="{00000000-0005-0000-0000-0000808C0000}"/>
    <cellStyle name="메모 102 2 2" xfId="9471" xr:uid="{00000000-0005-0000-0000-0000818C0000}"/>
    <cellStyle name="메모 102 3" xfId="9472" xr:uid="{00000000-0005-0000-0000-0000828C0000}"/>
    <cellStyle name="메모 102 3 2" xfId="9473" xr:uid="{00000000-0005-0000-0000-0000838C0000}"/>
    <cellStyle name="메모 102 4" xfId="9474" xr:uid="{00000000-0005-0000-0000-0000848C0000}"/>
    <cellStyle name="메모 103" xfId="9475" xr:uid="{00000000-0005-0000-0000-0000858C0000}"/>
    <cellStyle name="메모 103 2" xfId="9476" xr:uid="{00000000-0005-0000-0000-0000868C0000}"/>
    <cellStyle name="메모 103 2 2" xfId="9477" xr:uid="{00000000-0005-0000-0000-0000878C0000}"/>
    <cellStyle name="메모 103 3" xfId="9478" xr:uid="{00000000-0005-0000-0000-0000888C0000}"/>
    <cellStyle name="메모 103 3 2" xfId="9479" xr:uid="{00000000-0005-0000-0000-0000898C0000}"/>
    <cellStyle name="메모 103 4" xfId="9480" xr:uid="{00000000-0005-0000-0000-00008A8C0000}"/>
    <cellStyle name="메모 104" xfId="9481" xr:uid="{00000000-0005-0000-0000-00008B8C0000}"/>
    <cellStyle name="메모 104 2" xfId="9482" xr:uid="{00000000-0005-0000-0000-00008C8C0000}"/>
    <cellStyle name="메모 104 2 2" xfId="9483" xr:uid="{00000000-0005-0000-0000-00008D8C0000}"/>
    <cellStyle name="메모 104 3" xfId="9484" xr:uid="{00000000-0005-0000-0000-00008E8C0000}"/>
    <cellStyle name="메모 104 3 2" xfId="9485" xr:uid="{00000000-0005-0000-0000-00008F8C0000}"/>
    <cellStyle name="메모 104 4" xfId="9486" xr:uid="{00000000-0005-0000-0000-0000908C0000}"/>
    <cellStyle name="메모 105" xfId="9487" xr:uid="{00000000-0005-0000-0000-0000918C0000}"/>
    <cellStyle name="메모 105 2" xfId="9488" xr:uid="{00000000-0005-0000-0000-0000928C0000}"/>
    <cellStyle name="메모 105 2 2" xfId="9489" xr:uid="{00000000-0005-0000-0000-0000938C0000}"/>
    <cellStyle name="메모 105 3" xfId="9490" xr:uid="{00000000-0005-0000-0000-0000948C0000}"/>
    <cellStyle name="메모 105 3 2" xfId="9491" xr:uid="{00000000-0005-0000-0000-0000958C0000}"/>
    <cellStyle name="메모 105 4" xfId="9492" xr:uid="{00000000-0005-0000-0000-0000968C0000}"/>
    <cellStyle name="메모 106" xfId="9493" xr:uid="{00000000-0005-0000-0000-0000978C0000}"/>
    <cellStyle name="메모 106 2" xfId="9494" xr:uid="{00000000-0005-0000-0000-0000988C0000}"/>
    <cellStyle name="메모 106 2 2" xfId="9495" xr:uid="{00000000-0005-0000-0000-0000998C0000}"/>
    <cellStyle name="메모 106 3" xfId="9496" xr:uid="{00000000-0005-0000-0000-00009A8C0000}"/>
    <cellStyle name="메모 106 3 2" xfId="9497" xr:uid="{00000000-0005-0000-0000-00009B8C0000}"/>
    <cellStyle name="메모 106 4" xfId="9498" xr:uid="{00000000-0005-0000-0000-00009C8C0000}"/>
    <cellStyle name="메모 107" xfId="9499" xr:uid="{00000000-0005-0000-0000-00009D8C0000}"/>
    <cellStyle name="메모 107 2" xfId="9500" xr:uid="{00000000-0005-0000-0000-00009E8C0000}"/>
    <cellStyle name="메모 107 2 2" xfId="9501" xr:uid="{00000000-0005-0000-0000-00009F8C0000}"/>
    <cellStyle name="메모 107 3" xfId="9502" xr:uid="{00000000-0005-0000-0000-0000A08C0000}"/>
    <cellStyle name="메모 107 3 2" xfId="9503" xr:uid="{00000000-0005-0000-0000-0000A18C0000}"/>
    <cellStyle name="메모 107 4" xfId="9504" xr:uid="{00000000-0005-0000-0000-0000A28C0000}"/>
    <cellStyle name="메모 108" xfId="9505" xr:uid="{00000000-0005-0000-0000-0000A38C0000}"/>
    <cellStyle name="메모 108 2" xfId="9506" xr:uid="{00000000-0005-0000-0000-0000A48C0000}"/>
    <cellStyle name="메모 108 2 2" xfId="9507" xr:uid="{00000000-0005-0000-0000-0000A58C0000}"/>
    <cellStyle name="메모 108 3" xfId="9508" xr:uid="{00000000-0005-0000-0000-0000A68C0000}"/>
    <cellStyle name="메모 108 3 2" xfId="9509" xr:uid="{00000000-0005-0000-0000-0000A78C0000}"/>
    <cellStyle name="메모 108 4" xfId="9510" xr:uid="{00000000-0005-0000-0000-0000A88C0000}"/>
    <cellStyle name="메모 109" xfId="9511" xr:uid="{00000000-0005-0000-0000-0000A98C0000}"/>
    <cellStyle name="메모 109 2" xfId="9512" xr:uid="{00000000-0005-0000-0000-0000AA8C0000}"/>
    <cellStyle name="메모 109 2 2" xfId="9513" xr:uid="{00000000-0005-0000-0000-0000AB8C0000}"/>
    <cellStyle name="메모 109 3" xfId="9514" xr:uid="{00000000-0005-0000-0000-0000AC8C0000}"/>
    <cellStyle name="메모 109 3 2" xfId="9515" xr:uid="{00000000-0005-0000-0000-0000AD8C0000}"/>
    <cellStyle name="메모 109 4" xfId="9516" xr:uid="{00000000-0005-0000-0000-0000AE8C0000}"/>
    <cellStyle name="메모 11" xfId="3553" xr:uid="{00000000-0005-0000-0000-0000AF8C0000}"/>
    <cellStyle name="메모 11 10" xfId="9517" xr:uid="{00000000-0005-0000-0000-0000B08C0000}"/>
    <cellStyle name="메모 11 11" xfId="9518" xr:uid="{00000000-0005-0000-0000-0000B18C0000}"/>
    <cellStyle name="메모 11 12" xfId="9519" xr:uid="{00000000-0005-0000-0000-0000B28C0000}"/>
    <cellStyle name="메모 11 13" xfId="9520" xr:uid="{00000000-0005-0000-0000-0000B38C0000}"/>
    <cellStyle name="메모 11 14" xfId="9521" xr:uid="{00000000-0005-0000-0000-0000B48C0000}"/>
    <cellStyle name="메모 11 15" xfId="9522" xr:uid="{00000000-0005-0000-0000-0000B58C0000}"/>
    <cellStyle name="메모 11 2" xfId="3554" xr:uid="{00000000-0005-0000-0000-0000B68C0000}"/>
    <cellStyle name="메모 11 2 2" xfId="3555" xr:uid="{00000000-0005-0000-0000-0000B78C0000}"/>
    <cellStyle name="메모 11 2 2 2" xfId="9523" xr:uid="{00000000-0005-0000-0000-0000B88C0000}"/>
    <cellStyle name="메모 11 2 3" xfId="3556" xr:uid="{00000000-0005-0000-0000-0000B98C0000}"/>
    <cellStyle name="메모 11 2 3 2" xfId="9524" xr:uid="{00000000-0005-0000-0000-0000BA8C0000}"/>
    <cellStyle name="메모 11 2 4" xfId="9525" xr:uid="{00000000-0005-0000-0000-0000BB8C0000}"/>
    <cellStyle name="메모 11 3" xfId="3557" xr:uid="{00000000-0005-0000-0000-0000BC8C0000}"/>
    <cellStyle name="메모 11 3 2" xfId="3558" xr:uid="{00000000-0005-0000-0000-0000BD8C0000}"/>
    <cellStyle name="메모 11 3 2 2" xfId="9526" xr:uid="{00000000-0005-0000-0000-0000BE8C0000}"/>
    <cellStyle name="메모 11 3 3" xfId="3559" xr:uid="{00000000-0005-0000-0000-0000BF8C0000}"/>
    <cellStyle name="메모 11 3 3 2" xfId="9527" xr:uid="{00000000-0005-0000-0000-0000C08C0000}"/>
    <cellStyle name="메모 11 3 4" xfId="9528" xr:uid="{00000000-0005-0000-0000-0000C18C0000}"/>
    <cellStyle name="메모 11 4" xfId="3560" xr:uid="{00000000-0005-0000-0000-0000C28C0000}"/>
    <cellStyle name="메모 11 4 2" xfId="9529" xr:uid="{00000000-0005-0000-0000-0000C38C0000}"/>
    <cellStyle name="메모 11 4 3" xfId="9530" xr:uid="{00000000-0005-0000-0000-0000C48C0000}"/>
    <cellStyle name="메모 11 5" xfId="3561" xr:uid="{00000000-0005-0000-0000-0000C58C0000}"/>
    <cellStyle name="메모 11 5 2" xfId="9531" xr:uid="{00000000-0005-0000-0000-0000C68C0000}"/>
    <cellStyle name="메모 11 6" xfId="9532" xr:uid="{00000000-0005-0000-0000-0000C78C0000}"/>
    <cellStyle name="메모 11 7" xfId="9533" xr:uid="{00000000-0005-0000-0000-0000C88C0000}"/>
    <cellStyle name="메모 11 8" xfId="9534" xr:uid="{00000000-0005-0000-0000-0000C98C0000}"/>
    <cellStyle name="메모 11 9" xfId="9535" xr:uid="{00000000-0005-0000-0000-0000CA8C0000}"/>
    <cellStyle name="메모 110" xfId="9536" xr:uid="{00000000-0005-0000-0000-0000CB8C0000}"/>
    <cellStyle name="메모 110 2" xfId="9537" xr:uid="{00000000-0005-0000-0000-0000CC8C0000}"/>
    <cellStyle name="메모 111" xfId="9538" xr:uid="{00000000-0005-0000-0000-0000CD8C0000}"/>
    <cellStyle name="메모 111 2" xfId="9539" xr:uid="{00000000-0005-0000-0000-0000CE8C0000}"/>
    <cellStyle name="메모 112" xfId="9540" xr:uid="{00000000-0005-0000-0000-0000CF8C0000}"/>
    <cellStyle name="메모 112 2" xfId="9541" xr:uid="{00000000-0005-0000-0000-0000D08C0000}"/>
    <cellStyle name="메모 113" xfId="9542" xr:uid="{00000000-0005-0000-0000-0000D18C0000}"/>
    <cellStyle name="메모 113 2" xfId="9543" xr:uid="{00000000-0005-0000-0000-0000D28C0000}"/>
    <cellStyle name="메모 114" xfId="9544" xr:uid="{00000000-0005-0000-0000-0000D38C0000}"/>
    <cellStyle name="메모 114 2" xfId="9545" xr:uid="{00000000-0005-0000-0000-0000D48C0000}"/>
    <cellStyle name="메모 115" xfId="9546" xr:uid="{00000000-0005-0000-0000-0000D58C0000}"/>
    <cellStyle name="메모 115 2" xfId="9547" xr:uid="{00000000-0005-0000-0000-0000D68C0000}"/>
    <cellStyle name="메모 116" xfId="9548" xr:uid="{00000000-0005-0000-0000-0000D78C0000}"/>
    <cellStyle name="메모 116 2" xfId="9549" xr:uid="{00000000-0005-0000-0000-0000D88C0000}"/>
    <cellStyle name="메모 117" xfId="9550" xr:uid="{00000000-0005-0000-0000-0000D98C0000}"/>
    <cellStyle name="메모 117 2" xfId="9551" xr:uid="{00000000-0005-0000-0000-0000DA8C0000}"/>
    <cellStyle name="메모 118" xfId="9552" xr:uid="{00000000-0005-0000-0000-0000DB8C0000}"/>
    <cellStyle name="메모 118 2" xfId="9553" xr:uid="{00000000-0005-0000-0000-0000DC8C0000}"/>
    <cellStyle name="메모 119" xfId="9554" xr:uid="{00000000-0005-0000-0000-0000DD8C0000}"/>
    <cellStyle name="메모 119 2" xfId="9555" xr:uid="{00000000-0005-0000-0000-0000DE8C0000}"/>
    <cellStyle name="메모 12" xfId="3562" xr:uid="{00000000-0005-0000-0000-0000DF8C0000}"/>
    <cellStyle name="메모 12 10" xfId="9556" xr:uid="{00000000-0005-0000-0000-0000E08C0000}"/>
    <cellStyle name="메모 12 11" xfId="9557" xr:uid="{00000000-0005-0000-0000-0000E18C0000}"/>
    <cellStyle name="메모 12 12" xfId="9558" xr:uid="{00000000-0005-0000-0000-0000E28C0000}"/>
    <cellStyle name="메모 12 13" xfId="9559" xr:uid="{00000000-0005-0000-0000-0000E38C0000}"/>
    <cellStyle name="메모 12 14" xfId="9560" xr:uid="{00000000-0005-0000-0000-0000E48C0000}"/>
    <cellStyle name="메모 12 15" xfId="9561" xr:uid="{00000000-0005-0000-0000-0000E58C0000}"/>
    <cellStyle name="메모 12 2" xfId="3563" xr:uid="{00000000-0005-0000-0000-0000E68C0000}"/>
    <cellStyle name="메모 12 2 2" xfId="3564" xr:uid="{00000000-0005-0000-0000-0000E78C0000}"/>
    <cellStyle name="메모 12 2 2 2" xfId="9562" xr:uid="{00000000-0005-0000-0000-0000E88C0000}"/>
    <cellStyle name="메모 12 2 3" xfId="3565" xr:uid="{00000000-0005-0000-0000-0000E98C0000}"/>
    <cellStyle name="메모 12 2 3 2" xfId="9563" xr:uid="{00000000-0005-0000-0000-0000EA8C0000}"/>
    <cellStyle name="메모 12 2 4" xfId="9564" xr:uid="{00000000-0005-0000-0000-0000EB8C0000}"/>
    <cellStyle name="메모 12 3" xfId="3566" xr:uid="{00000000-0005-0000-0000-0000EC8C0000}"/>
    <cellStyle name="메모 12 3 2" xfId="3567" xr:uid="{00000000-0005-0000-0000-0000ED8C0000}"/>
    <cellStyle name="메모 12 3 2 2" xfId="9565" xr:uid="{00000000-0005-0000-0000-0000EE8C0000}"/>
    <cellStyle name="메모 12 3 3" xfId="3568" xr:uid="{00000000-0005-0000-0000-0000EF8C0000}"/>
    <cellStyle name="메모 12 3 3 2" xfId="9566" xr:uid="{00000000-0005-0000-0000-0000F08C0000}"/>
    <cellStyle name="메모 12 3 4" xfId="9567" xr:uid="{00000000-0005-0000-0000-0000F18C0000}"/>
    <cellStyle name="메모 12 4" xfId="3569" xr:uid="{00000000-0005-0000-0000-0000F28C0000}"/>
    <cellStyle name="메모 12 4 2" xfId="9568" xr:uid="{00000000-0005-0000-0000-0000F38C0000}"/>
    <cellStyle name="메모 12 4 3" xfId="9569" xr:uid="{00000000-0005-0000-0000-0000F48C0000}"/>
    <cellStyle name="메모 12 5" xfId="3570" xr:uid="{00000000-0005-0000-0000-0000F58C0000}"/>
    <cellStyle name="메모 12 5 2" xfId="9570" xr:uid="{00000000-0005-0000-0000-0000F68C0000}"/>
    <cellStyle name="메모 12 6" xfId="9571" xr:uid="{00000000-0005-0000-0000-0000F78C0000}"/>
    <cellStyle name="메모 12 7" xfId="9572" xr:uid="{00000000-0005-0000-0000-0000F88C0000}"/>
    <cellStyle name="메모 12 8" xfId="9573" xr:uid="{00000000-0005-0000-0000-0000F98C0000}"/>
    <cellStyle name="메모 12 9" xfId="9574" xr:uid="{00000000-0005-0000-0000-0000FA8C0000}"/>
    <cellStyle name="메모 120" xfId="9575" xr:uid="{00000000-0005-0000-0000-0000FB8C0000}"/>
    <cellStyle name="메모 120 2" xfId="9576" xr:uid="{00000000-0005-0000-0000-0000FC8C0000}"/>
    <cellStyle name="메모 121" xfId="9577" xr:uid="{00000000-0005-0000-0000-0000FD8C0000}"/>
    <cellStyle name="메모 121 2" xfId="9578" xr:uid="{00000000-0005-0000-0000-0000FE8C0000}"/>
    <cellStyle name="메모 122" xfId="9579" xr:uid="{00000000-0005-0000-0000-0000FF8C0000}"/>
    <cellStyle name="메모 122 2" xfId="9580" xr:uid="{00000000-0005-0000-0000-0000008D0000}"/>
    <cellStyle name="메모 123" xfId="9581" xr:uid="{00000000-0005-0000-0000-0000018D0000}"/>
    <cellStyle name="메모 123 2" xfId="9582" xr:uid="{00000000-0005-0000-0000-0000028D0000}"/>
    <cellStyle name="메모 124" xfId="9583" xr:uid="{00000000-0005-0000-0000-0000038D0000}"/>
    <cellStyle name="메모 124 2" xfId="9584" xr:uid="{00000000-0005-0000-0000-0000048D0000}"/>
    <cellStyle name="메모 125" xfId="9585" xr:uid="{00000000-0005-0000-0000-0000058D0000}"/>
    <cellStyle name="메모 125 2" xfId="9586" xr:uid="{00000000-0005-0000-0000-0000068D0000}"/>
    <cellStyle name="메모 13" xfId="3571" xr:uid="{00000000-0005-0000-0000-0000078D0000}"/>
    <cellStyle name="메모 13 10" xfId="9587" xr:uid="{00000000-0005-0000-0000-0000088D0000}"/>
    <cellStyle name="메모 13 11" xfId="9588" xr:uid="{00000000-0005-0000-0000-0000098D0000}"/>
    <cellStyle name="메모 13 12" xfId="9589" xr:uid="{00000000-0005-0000-0000-00000A8D0000}"/>
    <cellStyle name="메모 13 13" xfId="9590" xr:uid="{00000000-0005-0000-0000-00000B8D0000}"/>
    <cellStyle name="메모 13 14" xfId="9591" xr:uid="{00000000-0005-0000-0000-00000C8D0000}"/>
    <cellStyle name="메모 13 15" xfId="9592" xr:uid="{00000000-0005-0000-0000-00000D8D0000}"/>
    <cellStyle name="메모 13 2" xfId="3572" xr:uid="{00000000-0005-0000-0000-00000E8D0000}"/>
    <cellStyle name="메모 13 2 2" xfId="3573" xr:uid="{00000000-0005-0000-0000-00000F8D0000}"/>
    <cellStyle name="메모 13 2 2 2" xfId="9593" xr:uid="{00000000-0005-0000-0000-0000108D0000}"/>
    <cellStyle name="메모 13 2 3" xfId="3574" xr:uid="{00000000-0005-0000-0000-0000118D0000}"/>
    <cellStyle name="메모 13 2 3 2" xfId="9594" xr:uid="{00000000-0005-0000-0000-0000128D0000}"/>
    <cellStyle name="메모 13 2 4" xfId="9595" xr:uid="{00000000-0005-0000-0000-0000138D0000}"/>
    <cellStyle name="메모 13 3" xfId="3575" xr:uid="{00000000-0005-0000-0000-0000148D0000}"/>
    <cellStyle name="메모 13 3 2" xfId="3576" xr:uid="{00000000-0005-0000-0000-0000158D0000}"/>
    <cellStyle name="메모 13 3 2 2" xfId="9596" xr:uid="{00000000-0005-0000-0000-0000168D0000}"/>
    <cellStyle name="메모 13 3 3" xfId="3577" xr:uid="{00000000-0005-0000-0000-0000178D0000}"/>
    <cellStyle name="메모 13 3 3 2" xfId="9597" xr:uid="{00000000-0005-0000-0000-0000188D0000}"/>
    <cellStyle name="메모 13 3 4" xfId="9598" xr:uid="{00000000-0005-0000-0000-0000198D0000}"/>
    <cellStyle name="메모 13 4" xfId="3578" xr:uid="{00000000-0005-0000-0000-00001A8D0000}"/>
    <cellStyle name="메모 13 4 2" xfId="9599" xr:uid="{00000000-0005-0000-0000-00001B8D0000}"/>
    <cellStyle name="메모 13 4 3" xfId="9600" xr:uid="{00000000-0005-0000-0000-00001C8D0000}"/>
    <cellStyle name="메모 13 5" xfId="3579" xr:uid="{00000000-0005-0000-0000-00001D8D0000}"/>
    <cellStyle name="메모 13 5 2" xfId="9601" xr:uid="{00000000-0005-0000-0000-00001E8D0000}"/>
    <cellStyle name="메모 13 6" xfId="9602" xr:uid="{00000000-0005-0000-0000-00001F8D0000}"/>
    <cellStyle name="메모 13 7" xfId="9603" xr:uid="{00000000-0005-0000-0000-0000208D0000}"/>
    <cellStyle name="메모 13 8" xfId="9604" xr:uid="{00000000-0005-0000-0000-0000218D0000}"/>
    <cellStyle name="메모 13 9" xfId="9605" xr:uid="{00000000-0005-0000-0000-0000228D0000}"/>
    <cellStyle name="메모 14" xfId="3580" xr:uid="{00000000-0005-0000-0000-0000238D0000}"/>
    <cellStyle name="메모 14 10" xfId="9606" xr:uid="{00000000-0005-0000-0000-0000248D0000}"/>
    <cellStyle name="메모 14 11" xfId="9607" xr:uid="{00000000-0005-0000-0000-0000258D0000}"/>
    <cellStyle name="메모 14 12" xfId="9608" xr:uid="{00000000-0005-0000-0000-0000268D0000}"/>
    <cellStyle name="메모 14 13" xfId="9609" xr:uid="{00000000-0005-0000-0000-0000278D0000}"/>
    <cellStyle name="메모 14 14" xfId="9610" xr:uid="{00000000-0005-0000-0000-0000288D0000}"/>
    <cellStyle name="메모 14 15" xfId="9611" xr:uid="{00000000-0005-0000-0000-0000298D0000}"/>
    <cellStyle name="메모 14 2" xfId="3581" xr:uid="{00000000-0005-0000-0000-00002A8D0000}"/>
    <cellStyle name="메모 14 2 2" xfId="3582" xr:uid="{00000000-0005-0000-0000-00002B8D0000}"/>
    <cellStyle name="메모 14 2 2 2" xfId="9612" xr:uid="{00000000-0005-0000-0000-00002C8D0000}"/>
    <cellStyle name="메모 14 2 3" xfId="3583" xr:uid="{00000000-0005-0000-0000-00002D8D0000}"/>
    <cellStyle name="메모 14 2 3 2" xfId="9613" xr:uid="{00000000-0005-0000-0000-00002E8D0000}"/>
    <cellStyle name="메모 14 2 4" xfId="9614" xr:uid="{00000000-0005-0000-0000-00002F8D0000}"/>
    <cellStyle name="메모 14 3" xfId="3584" xr:uid="{00000000-0005-0000-0000-0000308D0000}"/>
    <cellStyle name="메모 14 3 2" xfId="3585" xr:uid="{00000000-0005-0000-0000-0000318D0000}"/>
    <cellStyle name="메모 14 3 2 2" xfId="9615" xr:uid="{00000000-0005-0000-0000-0000328D0000}"/>
    <cellStyle name="메모 14 3 3" xfId="3586" xr:uid="{00000000-0005-0000-0000-0000338D0000}"/>
    <cellStyle name="메모 14 3 3 2" xfId="9616" xr:uid="{00000000-0005-0000-0000-0000348D0000}"/>
    <cellStyle name="메모 14 3 4" xfId="9617" xr:uid="{00000000-0005-0000-0000-0000358D0000}"/>
    <cellStyle name="메모 14 4" xfId="3587" xr:uid="{00000000-0005-0000-0000-0000368D0000}"/>
    <cellStyle name="메모 14 4 2" xfId="9618" xr:uid="{00000000-0005-0000-0000-0000378D0000}"/>
    <cellStyle name="메모 14 4 3" xfId="9619" xr:uid="{00000000-0005-0000-0000-0000388D0000}"/>
    <cellStyle name="메모 14 5" xfId="3588" xr:uid="{00000000-0005-0000-0000-0000398D0000}"/>
    <cellStyle name="메모 14 5 2" xfId="9620" xr:uid="{00000000-0005-0000-0000-00003A8D0000}"/>
    <cellStyle name="메모 14 6" xfId="9621" xr:uid="{00000000-0005-0000-0000-00003B8D0000}"/>
    <cellStyle name="메모 14 7" xfId="9622" xr:uid="{00000000-0005-0000-0000-00003C8D0000}"/>
    <cellStyle name="메모 14 8" xfId="9623" xr:uid="{00000000-0005-0000-0000-00003D8D0000}"/>
    <cellStyle name="메모 14 9" xfId="9624" xr:uid="{00000000-0005-0000-0000-00003E8D0000}"/>
    <cellStyle name="메모 15" xfId="3589" xr:uid="{00000000-0005-0000-0000-00003F8D0000}"/>
    <cellStyle name="메모 15 10" xfId="9625" xr:uid="{00000000-0005-0000-0000-0000408D0000}"/>
    <cellStyle name="메모 15 11" xfId="9626" xr:uid="{00000000-0005-0000-0000-0000418D0000}"/>
    <cellStyle name="메모 15 12" xfId="9627" xr:uid="{00000000-0005-0000-0000-0000428D0000}"/>
    <cellStyle name="메모 15 13" xfId="9628" xr:uid="{00000000-0005-0000-0000-0000438D0000}"/>
    <cellStyle name="메모 15 14" xfId="9629" xr:uid="{00000000-0005-0000-0000-0000448D0000}"/>
    <cellStyle name="메모 15 15" xfId="9630" xr:uid="{00000000-0005-0000-0000-0000458D0000}"/>
    <cellStyle name="메모 15 2" xfId="3590" xr:uid="{00000000-0005-0000-0000-0000468D0000}"/>
    <cellStyle name="메모 15 2 2" xfId="3591" xr:uid="{00000000-0005-0000-0000-0000478D0000}"/>
    <cellStyle name="메모 15 2 2 2" xfId="9631" xr:uid="{00000000-0005-0000-0000-0000488D0000}"/>
    <cellStyle name="메모 15 2 3" xfId="3592" xr:uid="{00000000-0005-0000-0000-0000498D0000}"/>
    <cellStyle name="메모 15 2 3 2" xfId="9632" xr:uid="{00000000-0005-0000-0000-00004A8D0000}"/>
    <cellStyle name="메모 15 2 4" xfId="9633" xr:uid="{00000000-0005-0000-0000-00004B8D0000}"/>
    <cellStyle name="메모 15 3" xfId="3593" xr:uid="{00000000-0005-0000-0000-00004C8D0000}"/>
    <cellStyle name="메모 15 3 2" xfId="3594" xr:uid="{00000000-0005-0000-0000-00004D8D0000}"/>
    <cellStyle name="메모 15 3 2 2" xfId="9634" xr:uid="{00000000-0005-0000-0000-00004E8D0000}"/>
    <cellStyle name="메모 15 3 3" xfId="3595" xr:uid="{00000000-0005-0000-0000-00004F8D0000}"/>
    <cellStyle name="메모 15 3 3 2" xfId="9635" xr:uid="{00000000-0005-0000-0000-0000508D0000}"/>
    <cellStyle name="메모 15 3 4" xfId="9636" xr:uid="{00000000-0005-0000-0000-0000518D0000}"/>
    <cellStyle name="메모 15 4" xfId="3596" xr:uid="{00000000-0005-0000-0000-0000528D0000}"/>
    <cellStyle name="메모 15 4 2" xfId="9637" xr:uid="{00000000-0005-0000-0000-0000538D0000}"/>
    <cellStyle name="메모 15 4 3" xfId="9638" xr:uid="{00000000-0005-0000-0000-0000548D0000}"/>
    <cellStyle name="메모 15 5" xfId="3597" xr:uid="{00000000-0005-0000-0000-0000558D0000}"/>
    <cellStyle name="메모 15 5 2" xfId="9639" xr:uid="{00000000-0005-0000-0000-0000568D0000}"/>
    <cellStyle name="메모 15 6" xfId="9640" xr:uid="{00000000-0005-0000-0000-0000578D0000}"/>
    <cellStyle name="메모 15 7" xfId="9641" xr:uid="{00000000-0005-0000-0000-0000588D0000}"/>
    <cellStyle name="메모 15 8" xfId="9642" xr:uid="{00000000-0005-0000-0000-0000598D0000}"/>
    <cellStyle name="메모 15 9" xfId="9643" xr:uid="{00000000-0005-0000-0000-00005A8D0000}"/>
    <cellStyle name="메모 16" xfId="3598" xr:uid="{00000000-0005-0000-0000-00005B8D0000}"/>
    <cellStyle name="메모 16 10" xfId="9644" xr:uid="{00000000-0005-0000-0000-00005C8D0000}"/>
    <cellStyle name="메모 16 11" xfId="9645" xr:uid="{00000000-0005-0000-0000-00005D8D0000}"/>
    <cellStyle name="메모 16 12" xfId="9646" xr:uid="{00000000-0005-0000-0000-00005E8D0000}"/>
    <cellStyle name="메모 16 13" xfId="9647" xr:uid="{00000000-0005-0000-0000-00005F8D0000}"/>
    <cellStyle name="메모 16 14" xfId="9648" xr:uid="{00000000-0005-0000-0000-0000608D0000}"/>
    <cellStyle name="메모 16 15" xfId="9649" xr:uid="{00000000-0005-0000-0000-0000618D0000}"/>
    <cellStyle name="메모 16 2" xfId="3599" xr:uid="{00000000-0005-0000-0000-0000628D0000}"/>
    <cellStyle name="메모 16 2 2" xfId="3600" xr:uid="{00000000-0005-0000-0000-0000638D0000}"/>
    <cellStyle name="메모 16 2 2 2" xfId="9650" xr:uid="{00000000-0005-0000-0000-0000648D0000}"/>
    <cellStyle name="메모 16 2 3" xfId="3601" xr:uid="{00000000-0005-0000-0000-0000658D0000}"/>
    <cellStyle name="메모 16 2 3 2" xfId="9651" xr:uid="{00000000-0005-0000-0000-0000668D0000}"/>
    <cellStyle name="메모 16 2 4" xfId="9652" xr:uid="{00000000-0005-0000-0000-0000678D0000}"/>
    <cellStyle name="메모 16 3" xfId="3602" xr:uid="{00000000-0005-0000-0000-0000688D0000}"/>
    <cellStyle name="메모 16 3 2" xfId="9653" xr:uid="{00000000-0005-0000-0000-0000698D0000}"/>
    <cellStyle name="메모 16 3 3" xfId="9654" xr:uid="{00000000-0005-0000-0000-00006A8D0000}"/>
    <cellStyle name="메모 16 3 4" xfId="9655" xr:uid="{00000000-0005-0000-0000-00006B8D0000}"/>
    <cellStyle name="메모 16 4" xfId="3603" xr:uid="{00000000-0005-0000-0000-00006C8D0000}"/>
    <cellStyle name="메모 16 4 2" xfId="9656" xr:uid="{00000000-0005-0000-0000-00006D8D0000}"/>
    <cellStyle name="메모 16 4 3" xfId="9657" xr:uid="{00000000-0005-0000-0000-00006E8D0000}"/>
    <cellStyle name="메모 16 5" xfId="9658" xr:uid="{00000000-0005-0000-0000-00006F8D0000}"/>
    <cellStyle name="메모 16 6" xfId="9659" xr:uid="{00000000-0005-0000-0000-0000708D0000}"/>
    <cellStyle name="메모 16 7" xfId="9660" xr:uid="{00000000-0005-0000-0000-0000718D0000}"/>
    <cellStyle name="메모 16 8" xfId="9661" xr:uid="{00000000-0005-0000-0000-0000728D0000}"/>
    <cellStyle name="메모 16 9" xfId="9662" xr:uid="{00000000-0005-0000-0000-0000738D0000}"/>
    <cellStyle name="메모 17" xfId="3604" xr:uid="{00000000-0005-0000-0000-0000748D0000}"/>
    <cellStyle name="메모 17 10" xfId="9663" xr:uid="{00000000-0005-0000-0000-0000758D0000}"/>
    <cellStyle name="메모 17 11" xfId="9664" xr:uid="{00000000-0005-0000-0000-0000768D0000}"/>
    <cellStyle name="메모 17 12" xfId="9665" xr:uid="{00000000-0005-0000-0000-0000778D0000}"/>
    <cellStyle name="메모 17 13" xfId="9666" xr:uid="{00000000-0005-0000-0000-0000788D0000}"/>
    <cellStyle name="메모 17 14" xfId="9667" xr:uid="{00000000-0005-0000-0000-0000798D0000}"/>
    <cellStyle name="메모 17 15" xfId="9668" xr:uid="{00000000-0005-0000-0000-00007A8D0000}"/>
    <cellStyle name="메모 17 2" xfId="3605" xr:uid="{00000000-0005-0000-0000-00007B8D0000}"/>
    <cellStyle name="메모 17 2 2" xfId="3606" xr:uid="{00000000-0005-0000-0000-00007C8D0000}"/>
    <cellStyle name="메모 17 2 2 2" xfId="9669" xr:uid="{00000000-0005-0000-0000-00007D8D0000}"/>
    <cellStyle name="메모 17 2 3" xfId="3607" xr:uid="{00000000-0005-0000-0000-00007E8D0000}"/>
    <cellStyle name="메모 17 2 3 2" xfId="9670" xr:uid="{00000000-0005-0000-0000-00007F8D0000}"/>
    <cellStyle name="메모 17 2 4" xfId="9671" xr:uid="{00000000-0005-0000-0000-0000808D0000}"/>
    <cellStyle name="메모 17 3" xfId="3608" xr:uid="{00000000-0005-0000-0000-0000818D0000}"/>
    <cellStyle name="메모 17 3 2" xfId="9672" xr:uid="{00000000-0005-0000-0000-0000828D0000}"/>
    <cellStyle name="메모 17 3 3" xfId="9673" xr:uid="{00000000-0005-0000-0000-0000838D0000}"/>
    <cellStyle name="메모 17 3 4" xfId="9674" xr:uid="{00000000-0005-0000-0000-0000848D0000}"/>
    <cellStyle name="메모 17 4" xfId="3609" xr:uid="{00000000-0005-0000-0000-0000858D0000}"/>
    <cellStyle name="메모 17 4 2" xfId="9675" xr:uid="{00000000-0005-0000-0000-0000868D0000}"/>
    <cellStyle name="메모 17 4 3" xfId="9676" xr:uid="{00000000-0005-0000-0000-0000878D0000}"/>
    <cellStyle name="메모 17 5" xfId="9677" xr:uid="{00000000-0005-0000-0000-0000888D0000}"/>
    <cellStyle name="메모 17 6" xfId="9678" xr:uid="{00000000-0005-0000-0000-0000898D0000}"/>
    <cellStyle name="메모 17 7" xfId="9679" xr:uid="{00000000-0005-0000-0000-00008A8D0000}"/>
    <cellStyle name="메모 17 8" xfId="9680" xr:uid="{00000000-0005-0000-0000-00008B8D0000}"/>
    <cellStyle name="메모 17 9" xfId="9681" xr:uid="{00000000-0005-0000-0000-00008C8D0000}"/>
    <cellStyle name="메모 18" xfId="3610" xr:uid="{00000000-0005-0000-0000-00008D8D0000}"/>
    <cellStyle name="메모 18 10" xfId="9682" xr:uid="{00000000-0005-0000-0000-00008E8D0000}"/>
    <cellStyle name="메모 18 11" xfId="9683" xr:uid="{00000000-0005-0000-0000-00008F8D0000}"/>
    <cellStyle name="메모 18 12" xfId="9684" xr:uid="{00000000-0005-0000-0000-0000908D0000}"/>
    <cellStyle name="메모 18 13" xfId="9685" xr:uid="{00000000-0005-0000-0000-0000918D0000}"/>
    <cellStyle name="메모 18 14" xfId="9686" xr:uid="{00000000-0005-0000-0000-0000928D0000}"/>
    <cellStyle name="메모 18 15" xfId="9687" xr:uid="{00000000-0005-0000-0000-0000938D0000}"/>
    <cellStyle name="메모 18 2" xfId="3611" xr:uid="{00000000-0005-0000-0000-0000948D0000}"/>
    <cellStyle name="메모 18 2 2" xfId="3612" xr:uid="{00000000-0005-0000-0000-0000958D0000}"/>
    <cellStyle name="메모 18 2 2 2" xfId="9688" xr:uid="{00000000-0005-0000-0000-0000968D0000}"/>
    <cellStyle name="메모 18 2 3" xfId="3613" xr:uid="{00000000-0005-0000-0000-0000978D0000}"/>
    <cellStyle name="메모 18 2 3 2" xfId="9689" xr:uid="{00000000-0005-0000-0000-0000988D0000}"/>
    <cellStyle name="메모 18 2 4" xfId="9690" xr:uid="{00000000-0005-0000-0000-0000998D0000}"/>
    <cellStyle name="메모 18 3" xfId="3614" xr:uid="{00000000-0005-0000-0000-00009A8D0000}"/>
    <cellStyle name="메모 18 3 2" xfId="9691" xr:uid="{00000000-0005-0000-0000-00009B8D0000}"/>
    <cellStyle name="메모 18 3 3" xfId="9692" xr:uid="{00000000-0005-0000-0000-00009C8D0000}"/>
    <cellStyle name="메모 18 3 4" xfId="9693" xr:uid="{00000000-0005-0000-0000-00009D8D0000}"/>
    <cellStyle name="메모 18 4" xfId="3615" xr:uid="{00000000-0005-0000-0000-00009E8D0000}"/>
    <cellStyle name="메모 18 4 2" xfId="9694" xr:uid="{00000000-0005-0000-0000-00009F8D0000}"/>
    <cellStyle name="메모 18 4 3" xfId="9695" xr:uid="{00000000-0005-0000-0000-0000A08D0000}"/>
    <cellStyle name="메모 18 5" xfId="9696" xr:uid="{00000000-0005-0000-0000-0000A18D0000}"/>
    <cellStyle name="메모 18 6" xfId="9697" xr:uid="{00000000-0005-0000-0000-0000A28D0000}"/>
    <cellStyle name="메모 18 7" xfId="9698" xr:uid="{00000000-0005-0000-0000-0000A38D0000}"/>
    <cellStyle name="메모 18 8" xfId="9699" xr:uid="{00000000-0005-0000-0000-0000A48D0000}"/>
    <cellStyle name="메모 18 9" xfId="9700" xr:uid="{00000000-0005-0000-0000-0000A58D0000}"/>
    <cellStyle name="메모 19" xfId="3616" xr:uid="{00000000-0005-0000-0000-0000A68D0000}"/>
    <cellStyle name="메모 19 10" xfId="9701" xr:uid="{00000000-0005-0000-0000-0000A78D0000}"/>
    <cellStyle name="메모 19 11" xfId="9702" xr:uid="{00000000-0005-0000-0000-0000A88D0000}"/>
    <cellStyle name="메모 19 12" xfId="9703" xr:uid="{00000000-0005-0000-0000-0000A98D0000}"/>
    <cellStyle name="메모 19 13" xfId="9704" xr:uid="{00000000-0005-0000-0000-0000AA8D0000}"/>
    <cellStyle name="메모 19 14" xfId="9705" xr:uid="{00000000-0005-0000-0000-0000AB8D0000}"/>
    <cellStyle name="메모 19 15" xfId="9706" xr:uid="{00000000-0005-0000-0000-0000AC8D0000}"/>
    <cellStyle name="메모 19 2" xfId="3617" xr:uid="{00000000-0005-0000-0000-0000AD8D0000}"/>
    <cellStyle name="메모 19 2 2" xfId="9707" xr:uid="{00000000-0005-0000-0000-0000AE8D0000}"/>
    <cellStyle name="메모 19 2 3" xfId="9708" xr:uid="{00000000-0005-0000-0000-0000AF8D0000}"/>
    <cellStyle name="메모 19 2 4" xfId="9709" xr:uid="{00000000-0005-0000-0000-0000B08D0000}"/>
    <cellStyle name="메모 19 3" xfId="3618" xr:uid="{00000000-0005-0000-0000-0000B18D0000}"/>
    <cellStyle name="메모 19 3 2" xfId="9710" xr:uid="{00000000-0005-0000-0000-0000B28D0000}"/>
    <cellStyle name="메모 19 3 3" xfId="9711" xr:uid="{00000000-0005-0000-0000-0000B38D0000}"/>
    <cellStyle name="메모 19 3 4" xfId="9712" xr:uid="{00000000-0005-0000-0000-0000B48D0000}"/>
    <cellStyle name="메모 19 4" xfId="9713" xr:uid="{00000000-0005-0000-0000-0000B58D0000}"/>
    <cellStyle name="메모 19 4 2" xfId="9714" xr:uid="{00000000-0005-0000-0000-0000B68D0000}"/>
    <cellStyle name="메모 19 5" xfId="9715" xr:uid="{00000000-0005-0000-0000-0000B78D0000}"/>
    <cellStyle name="메모 19 6" xfId="9716" xr:uid="{00000000-0005-0000-0000-0000B88D0000}"/>
    <cellStyle name="메모 19 7" xfId="9717" xr:uid="{00000000-0005-0000-0000-0000B98D0000}"/>
    <cellStyle name="메모 19 8" xfId="9718" xr:uid="{00000000-0005-0000-0000-0000BA8D0000}"/>
    <cellStyle name="메모 19 9" xfId="9719" xr:uid="{00000000-0005-0000-0000-0000BB8D0000}"/>
    <cellStyle name="메모 2" xfId="3619" xr:uid="{00000000-0005-0000-0000-0000BC8D0000}"/>
    <cellStyle name="메모 2 10" xfId="9720" xr:uid="{00000000-0005-0000-0000-0000BD8D0000}"/>
    <cellStyle name="메모 2 11" xfId="9721" xr:uid="{00000000-0005-0000-0000-0000BE8D0000}"/>
    <cellStyle name="메모 2 12" xfId="9722" xr:uid="{00000000-0005-0000-0000-0000BF8D0000}"/>
    <cellStyle name="메모 2 13" xfId="9723" xr:uid="{00000000-0005-0000-0000-0000C08D0000}"/>
    <cellStyle name="메모 2 14" xfId="9724" xr:uid="{00000000-0005-0000-0000-0000C18D0000}"/>
    <cellStyle name="메모 2 2" xfId="9725" xr:uid="{00000000-0005-0000-0000-0000C28D0000}"/>
    <cellStyle name="메모 2 2 2" xfId="9726" xr:uid="{00000000-0005-0000-0000-0000C38D0000}"/>
    <cellStyle name="메모 2 2 3" xfId="9727" xr:uid="{00000000-0005-0000-0000-0000C48D0000}"/>
    <cellStyle name="메모 2 3" xfId="9728" xr:uid="{00000000-0005-0000-0000-0000C58D0000}"/>
    <cellStyle name="메모 2 3 2" xfId="9729" xr:uid="{00000000-0005-0000-0000-0000C68D0000}"/>
    <cellStyle name="메모 2 3 3" xfId="9730" xr:uid="{00000000-0005-0000-0000-0000C78D0000}"/>
    <cellStyle name="메모 2 3 4" xfId="9731" xr:uid="{00000000-0005-0000-0000-0000C88D0000}"/>
    <cellStyle name="메모 2 4" xfId="9732" xr:uid="{00000000-0005-0000-0000-0000C98D0000}"/>
    <cellStyle name="메모 2 4 2" xfId="9733" xr:uid="{00000000-0005-0000-0000-0000CA8D0000}"/>
    <cellStyle name="메모 2 5" xfId="9734" xr:uid="{00000000-0005-0000-0000-0000CB8D0000}"/>
    <cellStyle name="메모 2 5 2" xfId="9735" xr:uid="{00000000-0005-0000-0000-0000CC8D0000}"/>
    <cellStyle name="메모 2 6" xfId="9736" xr:uid="{00000000-0005-0000-0000-0000CD8D0000}"/>
    <cellStyle name="메모 2 7" xfId="9737" xr:uid="{00000000-0005-0000-0000-0000CE8D0000}"/>
    <cellStyle name="메모 2 8" xfId="9738" xr:uid="{00000000-0005-0000-0000-0000CF8D0000}"/>
    <cellStyle name="메모 2 9" xfId="9739" xr:uid="{00000000-0005-0000-0000-0000D08D0000}"/>
    <cellStyle name="메모 20" xfId="3620" xr:uid="{00000000-0005-0000-0000-0000D18D0000}"/>
    <cellStyle name="메모 20 10" xfId="9740" xr:uid="{00000000-0005-0000-0000-0000D28D0000}"/>
    <cellStyle name="메모 20 11" xfId="9741" xr:uid="{00000000-0005-0000-0000-0000D38D0000}"/>
    <cellStyle name="메모 20 12" xfId="9742" xr:uid="{00000000-0005-0000-0000-0000D48D0000}"/>
    <cellStyle name="메모 20 13" xfId="9743" xr:uid="{00000000-0005-0000-0000-0000D58D0000}"/>
    <cellStyle name="메모 20 14" xfId="9744" xr:uid="{00000000-0005-0000-0000-0000D68D0000}"/>
    <cellStyle name="메모 20 15" xfId="9745" xr:uid="{00000000-0005-0000-0000-0000D78D0000}"/>
    <cellStyle name="메모 20 2" xfId="3621" xr:uid="{00000000-0005-0000-0000-0000D88D0000}"/>
    <cellStyle name="메모 20 2 2" xfId="9746" xr:uid="{00000000-0005-0000-0000-0000D98D0000}"/>
    <cellStyle name="메모 20 2 3" xfId="9747" xr:uid="{00000000-0005-0000-0000-0000DA8D0000}"/>
    <cellStyle name="메모 20 2 4" xfId="9748" xr:uid="{00000000-0005-0000-0000-0000DB8D0000}"/>
    <cellStyle name="메모 20 3" xfId="3622" xr:uid="{00000000-0005-0000-0000-0000DC8D0000}"/>
    <cellStyle name="메모 20 3 2" xfId="9749" xr:uid="{00000000-0005-0000-0000-0000DD8D0000}"/>
    <cellStyle name="메모 20 3 3" xfId="9750" xr:uid="{00000000-0005-0000-0000-0000DE8D0000}"/>
    <cellStyle name="메모 20 3 4" xfId="9751" xr:uid="{00000000-0005-0000-0000-0000DF8D0000}"/>
    <cellStyle name="메모 20 4" xfId="9752" xr:uid="{00000000-0005-0000-0000-0000E08D0000}"/>
    <cellStyle name="메모 20 4 2" xfId="9753" xr:uid="{00000000-0005-0000-0000-0000E18D0000}"/>
    <cellStyle name="메모 20 5" xfId="9754" xr:uid="{00000000-0005-0000-0000-0000E28D0000}"/>
    <cellStyle name="메모 20 6" xfId="9755" xr:uid="{00000000-0005-0000-0000-0000E38D0000}"/>
    <cellStyle name="메모 20 7" xfId="9756" xr:uid="{00000000-0005-0000-0000-0000E48D0000}"/>
    <cellStyle name="메모 20 8" xfId="9757" xr:uid="{00000000-0005-0000-0000-0000E58D0000}"/>
    <cellStyle name="메모 20 9" xfId="9758" xr:uid="{00000000-0005-0000-0000-0000E68D0000}"/>
    <cellStyle name="메모 21" xfId="3623" xr:uid="{00000000-0005-0000-0000-0000E78D0000}"/>
    <cellStyle name="메모 21 10" xfId="9759" xr:uid="{00000000-0005-0000-0000-0000E88D0000}"/>
    <cellStyle name="메모 21 11" xfId="9760" xr:uid="{00000000-0005-0000-0000-0000E98D0000}"/>
    <cellStyle name="메모 21 12" xfId="9761" xr:uid="{00000000-0005-0000-0000-0000EA8D0000}"/>
    <cellStyle name="메모 21 13" xfId="9762" xr:uid="{00000000-0005-0000-0000-0000EB8D0000}"/>
    <cellStyle name="메모 21 14" xfId="9763" xr:uid="{00000000-0005-0000-0000-0000EC8D0000}"/>
    <cellStyle name="메모 21 15" xfId="9764" xr:uid="{00000000-0005-0000-0000-0000ED8D0000}"/>
    <cellStyle name="메모 21 2" xfId="3624" xr:uid="{00000000-0005-0000-0000-0000EE8D0000}"/>
    <cellStyle name="메모 21 2 2" xfId="9765" xr:uid="{00000000-0005-0000-0000-0000EF8D0000}"/>
    <cellStyle name="메모 21 2 3" xfId="9766" xr:uid="{00000000-0005-0000-0000-0000F08D0000}"/>
    <cellStyle name="메모 21 2 4" xfId="9767" xr:uid="{00000000-0005-0000-0000-0000F18D0000}"/>
    <cellStyle name="메모 21 3" xfId="3625" xr:uid="{00000000-0005-0000-0000-0000F28D0000}"/>
    <cellStyle name="메모 21 3 2" xfId="9768" xr:uid="{00000000-0005-0000-0000-0000F38D0000}"/>
    <cellStyle name="메모 21 3 3" xfId="9769" xr:uid="{00000000-0005-0000-0000-0000F48D0000}"/>
    <cellStyle name="메모 21 3 4" xfId="9770" xr:uid="{00000000-0005-0000-0000-0000F58D0000}"/>
    <cellStyle name="메모 21 4" xfId="9771" xr:uid="{00000000-0005-0000-0000-0000F68D0000}"/>
    <cellStyle name="메모 21 4 2" xfId="9772" xr:uid="{00000000-0005-0000-0000-0000F78D0000}"/>
    <cellStyle name="메모 21 5" xfId="9773" xr:uid="{00000000-0005-0000-0000-0000F88D0000}"/>
    <cellStyle name="메모 21 6" xfId="9774" xr:uid="{00000000-0005-0000-0000-0000F98D0000}"/>
    <cellStyle name="메모 21 7" xfId="9775" xr:uid="{00000000-0005-0000-0000-0000FA8D0000}"/>
    <cellStyle name="메모 21 8" xfId="9776" xr:uid="{00000000-0005-0000-0000-0000FB8D0000}"/>
    <cellStyle name="메모 21 9" xfId="9777" xr:uid="{00000000-0005-0000-0000-0000FC8D0000}"/>
    <cellStyle name="메모 22" xfId="3626" xr:uid="{00000000-0005-0000-0000-0000FD8D0000}"/>
    <cellStyle name="메모 22 10" xfId="9778" xr:uid="{00000000-0005-0000-0000-0000FE8D0000}"/>
    <cellStyle name="메모 22 11" xfId="9779" xr:uid="{00000000-0005-0000-0000-0000FF8D0000}"/>
    <cellStyle name="메모 22 12" xfId="9780" xr:uid="{00000000-0005-0000-0000-0000008E0000}"/>
    <cellStyle name="메모 22 13" xfId="9781" xr:uid="{00000000-0005-0000-0000-0000018E0000}"/>
    <cellStyle name="메모 22 14" xfId="9782" xr:uid="{00000000-0005-0000-0000-0000028E0000}"/>
    <cellStyle name="메모 22 15" xfId="9783" xr:uid="{00000000-0005-0000-0000-0000038E0000}"/>
    <cellStyle name="메모 22 2" xfId="3627" xr:uid="{00000000-0005-0000-0000-0000048E0000}"/>
    <cellStyle name="메모 22 2 2" xfId="9784" xr:uid="{00000000-0005-0000-0000-0000058E0000}"/>
    <cellStyle name="메모 22 2 3" xfId="9785" xr:uid="{00000000-0005-0000-0000-0000068E0000}"/>
    <cellStyle name="메모 22 2 4" xfId="9786" xr:uid="{00000000-0005-0000-0000-0000078E0000}"/>
    <cellStyle name="메모 22 3" xfId="3628" xr:uid="{00000000-0005-0000-0000-0000088E0000}"/>
    <cellStyle name="메모 22 3 2" xfId="9787" xr:uid="{00000000-0005-0000-0000-0000098E0000}"/>
    <cellStyle name="메모 22 3 3" xfId="9788" xr:uid="{00000000-0005-0000-0000-00000A8E0000}"/>
    <cellStyle name="메모 22 3 4" xfId="9789" xr:uid="{00000000-0005-0000-0000-00000B8E0000}"/>
    <cellStyle name="메모 22 4" xfId="9790" xr:uid="{00000000-0005-0000-0000-00000C8E0000}"/>
    <cellStyle name="메모 22 4 2" xfId="9791" xr:uid="{00000000-0005-0000-0000-00000D8E0000}"/>
    <cellStyle name="메모 22 5" xfId="9792" xr:uid="{00000000-0005-0000-0000-00000E8E0000}"/>
    <cellStyle name="메모 22 6" xfId="9793" xr:uid="{00000000-0005-0000-0000-00000F8E0000}"/>
    <cellStyle name="메모 22 7" xfId="9794" xr:uid="{00000000-0005-0000-0000-0000108E0000}"/>
    <cellStyle name="메모 22 8" xfId="9795" xr:uid="{00000000-0005-0000-0000-0000118E0000}"/>
    <cellStyle name="메모 22 9" xfId="9796" xr:uid="{00000000-0005-0000-0000-0000128E0000}"/>
    <cellStyle name="메모 23" xfId="3629" xr:uid="{00000000-0005-0000-0000-0000138E0000}"/>
    <cellStyle name="메모 23 10" xfId="9797" xr:uid="{00000000-0005-0000-0000-0000148E0000}"/>
    <cellStyle name="메모 23 11" xfId="9798" xr:uid="{00000000-0005-0000-0000-0000158E0000}"/>
    <cellStyle name="메모 23 12" xfId="9799" xr:uid="{00000000-0005-0000-0000-0000168E0000}"/>
    <cellStyle name="메모 23 13" xfId="9800" xr:uid="{00000000-0005-0000-0000-0000178E0000}"/>
    <cellStyle name="메모 23 14" xfId="9801" xr:uid="{00000000-0005-0000-0000-0000188E0000}"/>
    <cellStyle name="메모 23 15" xfId="9802" xr:uid="{00000000-0005-0000-0000-0000198E0000}"/>
    <cellStyle name="메모 23 2" xfId="3630" xr:uid="{00000000-0005-0000-0000-00001A8E0000}"/>
    <cellStyle name="메모 23 2 2" xfId="9803" xr:uid="{00000000-0005-0000-0000-00001B8E0000}"/>
    <cellStyle name="메모 23 2 3" xfId="9804" xr:uid="{00000000-0005-0000-0000-00001C8E0000}"/>
    <cellStyle name="메모 23 2 4" xfId="9805" xr:uid="{00000000-0005-0000-0000-00001D8E0000}"/>
    <cellStyle name="메모 23 3" xfId="3631" xr:uid="{00000000-0005-0000-0000-00001E8E0000}"/>
    <cellStyle name="메모 23 3 2" xfId="9806" xr:uid="{00000000-0005-0000-0000-00001F8E0000}"/>
    <cellStyle name="메모 23 3 3" xfId="9807" xr:uid="{00000000-0005-0000-0000-0000208E0000}"/>
    <cellStyle name="메모 23 3 4" xfId="9808" xr:uid="{00000000-0005-0000-0000-0000218E0000}"/>
    <cellStyle name="메모 23 4" xfId="9809" xr:uid="{00000000-0005-0000-0000-0000228E0000}"/>
    <cellStyle name="메모 23 4 2" xfId="9810" xr:uid="{00000000-0005-0000-0000-0000238E0000}"/>
    <cellStyle name="메모 23 5" xfId="9811" xr:uid="{00000000-0005-0000-0000-0000248E0000}"/>
    <cellStyle name="메모 23 6" xfId="9812" xr:uid="{00000000-0005-0000-0000-0000258E0000}"/>
    <cellStyle name="메모 23 7" xfId="9813" xr:uid="{00000000-0005-0000-0000-0000268E0000}"/>
    <cellStyle name="메모 23 8" xfId="9814" xr:uid="{00000000-0005-0000-0000-0000278E0000}"/>
    <cellStyle name="메모 23 9" xfId="9815" xr:uid="{00000000-0005-0000-0000-0000288E0000}"/>
    <cellStyle name="메모 24" xfId="3632" xr:uid="{00000000-0005-0000-0000-0000298E0000}"/>
    <cellStyle name="메모 24 10" xfId="9816" xr:uid="{00000000-0005-0000-0000-00002A8E0000}"/>
    <cellStyle name="메모 24 11" xfId="9817" xr:uid="{00000000-0005-0000-0000-00002B8E0000}"/>
    <cellStyle name="메모 24 12" xfId="9818" xr:uid="{00000000-0005-0000-0000-00002C8E0000}"/>
    <cellStyle name="메모 24 13" xfId="9819" xr:uid="{00000000-0005-0000-0000-00002D8E0000}"/>
    <cellStyle name="메모 24 14" xfId="9820" xr:uid="{00000000-0005-0000-0000-00002E8E0000}"/>
    <cellStyle name="메모 24 15" xfId="9821" xr:uid="{00000000-0005-0000-0000-00002F8E0000}"/>
    <cellStyle name="메모 24 2" xfId="3633" xr:uid="{00000000-0005-0000-0000-0000308E0000}"/>
    <cellStyle name="메모 24 2 2" xfId="9822" xr:uid="{00000000-0005-0000-0000-0000318E0000}"/>
    <cellStyle name="메모 24 2 3" xfId="9823" xr:uid="{00000000-0005-0000-0000-0000328E0000}"/>
    <cellStyle name="메모 24 2 4" xfId="9824" xr:uid="{00000000-0005-0000-0000-0000338E0000}"/>
    <cellStyle name="메모 24 3" xfId="3634" xr:uid="{00000000-0005-0000-0000-0000348E0000}"/>
    <cellStyle name="메모 24 3 2" xfId="9825" xr:uid="{00000000-0005-0000-0000-0000358E0000}"/>
    <cellStyle name="메모 24 3 3" xfId="9826" xr:uid="{00000000-0005-0000-0000-0000368E0000}"/>
    <cellStyle name="메모 24 3 4" xfId="9827" xr:uid="{00000000-0005-0000-0000-0000378E0000}"/>
    <cellStyle name="메모 24 4" xfId="9828" xr:uid="{00000000-0005-0000-0000-0000388E0000}"/>
    <cellStyle name="메모 24 4 2" xfId="9829" xr:uid="{00000000-0005-0000-0000-0000398E0000}"/>
    <cellStyle name="메모 24 5" xfId="9830" xr:uid="{00000000-0005-0000-0000-00003A8E0000}"/>
    <cellStyle name="메모 24 6" xfId="9831" xr:uid="{00000000-0005-0000-0000-00003B8E0000}"/>
    <cellStyle name="메모 24 7" xfId="9832" xr:uid="{00000000-0005-0000-0000-00003C8E0000}"/>
    <cellStyle name="메모 24 8" xfId="9833" xr:uid="{00000000-0005-0000-0000-00003D8E0000}"/>
    <cellStyle name="메모 24 9" xfId="9834" xr:uid="{00000000-0005-0000-0000-00003E8E0000}"/>
    <cellStyle name="메모 25" xfId="3635" xr:uid="{00000000-0005-0000-0000-00003F8E0000}"/>
    <cellStyle name="메모 25 10" xfId="9835" xr:uid="{00000000-0005-0000-0000-0000408E0000}"/>
    <cellStyle name="메모 25 11" xfId="9836" xr:uid="{00000000-0005-0000-0000-0000418E0000}"/>
    <cellStyle name="메모 25 12" xfId="9837" xr:uid="{00000000-0005-0000-0000-0000428E0000}"/>
    <cellStyle name="메모 25 13" xfId="9838" xr:uid="{00000000-0005-0000-0000-0000438E0000}"/>
    <cellStyle name="메모 25 14" xfId="9839" xr:uid="{00000000-0005-0000-0000-0000448E0000}"/>
    <cellStyle name="메모 25 15" xfId="9840" xr:uid="{00000000-0005-0000-0000-0000458E0000}"/>
    <cellStyle name="메모 25 2" xfId="3636" xr:uid="{00000000-0005-0000-0000-0000468E0000}"/>
    <cellStyle name="메모 25 2 2" xfId="9841" xr:uid="{00000000-0005-0000-0000-0000478E0000}"/>
    <cellStyle name="메모 25 2 3" xfId="9842" xr:uid="{00000000-0005-0000-0000-0000488E0000}"/>
    <cellStyle name="메모 25 2 4" xfId="9843" xr:uid="{00000000-0005-0000-0000-0000498E0000}"/>
    <cellStyle name="메모 25 3" xfId="3637" xr:uid="{00000000-0005-0000-0000-00004A8E0000}"/>
    <cellStyle name="메모 25 3 2" xfId="9844" xr:uid="{00000000-0005-0000-0000-00004B8E0000}"/>
    <cellStyle name="메모 25 3 3" xfId="9845" xr:uid="{00000000-0005-0000-0000-00004C8E0000}"/>
    <cellStyle name="메모 25 3 4" xfId="9846" xr:uid="{00000000-0005-0000-0000-00004D8E0000}"/>
    <cellStyle name="메모 25 4" xfId="9847" xr:uid="{00000000-0005-0000-0000-00004E8E0000}"/>
    <cellStyle name="메모 25 4 2" xfId="9848" xr:uid="{00000000-0005-0000-0000-00004F8E0000}"/>
    <cellStyle name="메모 25 5" xfId="9849" xr:uid="{00000000-0005-0000-0000-0000508E0000}"/>
    <cellStyle name="메모 25 6" xfId="9850" xr:uid="{00000000-0005-0000-0000-0000518E0000}"/>
    <cellStyle name="메모 25 7" xfId="9851" xr:uid="{00000000-0005-0000-0000-0000528E0000}"/>
    <cellStyle name="메모 25 8" xfId="9852" xr:uid="{00000000-0005-0000-0000-0000538E0000}"/>
    <cellStyle name="메모 25 9" xfId="9853" xr:uid="{00000000-0005-0000-0000-0000548E0000}"/>
    <cellStyle name="메모 26" xfId="3638" xr:uid="{00000000-0005-0000-0000-0000558E0000}"/>
    <cellStyle name="메모 26 10" xfId="9854" xr:uid="{00000000-0005-0000-0000-0000568E0000}"/>
    <cellStyle name="메모 26 11" xfId="9855" xr:uid="{00000000-0005-0000-0000-0000578E0000}"/>
    <cellStyle name="메모 26 12" xfId="9856" xr:uid="{00000000-0005-0000-0000-0000588E0000}"/>
    <cellStyle name="메모 26 13" xfId="9857" xr:uid="{00000000-0005-0000-0000-0000598E0000}"/>
    <cellStyle name="메모 26 14" xfId="9858" xr:uid="{00000000-0005-0000-0000-00005A8E0000}"/>
    <cellStyle name="메모 26 15" xfId="9859" xr:uid="{00000000-0005-0000-0000-00005B8E0000}"/>
    <cellStyle name="메모 26 2" xfId="3639" xr:uid="{00000000-0005-0000-0000-00005C8E0000}"/>
    <cellStyle name="메모 26 2 2" xfId="9860" xr:uid="{00000000-0005-0000-0000-00005D8E0000}"/>
    <cellStyle name="메모 26 2 3" xfId="9861" xr:uid="{00000000-0005-0000-0000-00005E8E0000}"/>
    <cellStyle name="메모 26 2 4" xfId="9862" xr:uid="{00000000-0005-0000-0000-00005F8E0000}"/>
    <cellStyle name="메모 26 3" xfId="3640" xr:uid="{00000000-0005-0000-0000-0000608E0000}"/>
    <cellStyle name="메모 26 3 2" xfId="9863" xr:uid="{00000000-0005-0000-0000-0000618E0000}"/>
    <cellStyle name="메모 26 3 3" xfId="9864" xr:uid="{00000000-0005-0000-0000-0000628E0000}"/>
    <cellStyle name="메모 26 3 4" xfId="9865" xr:uid="{00000000-0005-0000-0000-0000638E0000}"/>
    <cellStyle name="메모 26 4" xfId="9866" xr:uid="{00000000-0005-0000-0000-0000648E0000}"/>
    <cellStyle name="메모 26 4 2" xfId="9867" xr:uid="{00000000-0005-0000-0000-0000658E0000}"/>
    <cellStyle name="메모 26 5" xfId="9868" xr:uid="{00000000-0005-0000-0000-0000668E0000}"/>
    <cellStyle name="메모 26 6" xfId="9869" xr:uid="{00000000-0005-0000-0000-0000678E0000}"/>
    <cellStyle name="메모 26 7" xfId="9870" xr:uid="{00000000-0005-0000-0000-0000688E0000}"/>
    <cellStyle name="메모 26 8" xfId="9871" xr:uid="{00000000-0005-0000-0000-0000698E0000}"/>
    <cellStyle name="메모 26 9" xfId="9872" xr:uid="{00000000-0005-0000-0000-00006A8E0000}"/>
    <cellStyle name="메모 27" xfId="3641" xr:uid="{00000000-0005-0000-0000-00006B8E0000}"/>
    <cellStyle name="메모 27 10" xfId="9873" xr:uid="{00000000-0005-0000-0000-00006C8E0000}"/>
    <cellStyle name="메모 27 11" xfId="9874" xr:uid="{00000000-0005-0000-0000-00006D8E0000}"/>
    <cellStyle name="메모 27 12" xfId="9875" xr:uid="{00000000-0005-0000-0000-00006E8E0000}"/>
    <cellStyle name="메모 27 13" xfId="9876" xr:uid="{00000000-0005-0000-0000-00006F8E0000}"/>
    <cellStyle name="메모 27 14" xfId="9877" xr:uid="{00000000-0005-0000-0000-0000708E0000}"/>
    <cellStyle name="메모 27 15" xfId="9878" xr:uid="{00000000-0005-0000-0000-0000718E0000}"/>
    <cellStyle name="메모 27 2" xfId="3642" xr:uid="{00000000-0005-0000-0000-0000728E0000}"/>
    <cellStyle name="메모 27 2 2" xfId="9879" xr:uid="{00000000-0005-0000-0000-0000738E0000}"/>
    <cellStyle name="메모 27 2 3" xfId="9880" xr:uid="{00000000-0005-0000-0000-0000748E0000}"/>
    <cellStyle name="메모 27 2 4" xfId="9881" xr:uid="{00000000-0005-0000-0000-0000758E0000}"/>
    <cellStyle name="메모 27 3" xfId="9882" xr:uid="{00000000-0005-0000-0000-0000768E0000}"/>
    <cellStyle name="메모 27 3 2" xfId="9883" xr:uid="{00000000-0005-0000-0000-0000778E0000}"/>
    <cellStyle name="메모 27 3 3" xfId="9884" xr:uid="{00000000-0005-0000-0000-0000788E0000}"/>
    <cellStyle name="메모 27 4" xfId="9885" xr:uid="{00000000-0005-0000-0000-0000798E0000}"/>
    <cellStyle name="메모 27 4 2" xfId="9886" xr:uid="{00000000-0005-0000-0000-00007A8E0000}"/>
    <cellStyle name="메모 27 5" xfId="9887" xr:uid="{00000000-0005-0000-0000-00007B8E0000}"/>
    <cellStyle name="메모 27 6" xfId="9888" xr:uid="{00000000-0005-0000-0000-00007C8E0000}"/>
    <cellStyle name="메모 27 7" xfId="9889" xr:uid="{00000000-0005-0000-0000-00007D8E0000}"/>
    <cellStyle name="메모 27 8" xfId="9890" xr:uid="{00000000-0005-0000-0000-00007E8E0000}"/>
    <cellStyle name="메모 27 9" xfId="9891" xr:uid="{00000000-0005-0000-0000-00007F8E0000}"/>
    <cellStyle name="메모 28" xfId="3643" xr:uid="{00000000-0005-0000-0000-0000808E0000}"/>
    <cellStyle name="메모 28 10" xfId="9892" xr:uid="{00000000-0005-0000-0000-0000818E0000}"/>
    <cellStyle name="메모 28 11" xfId="9893" xr:uid="{00000000-0005-0000-0000-0000828E0000}"/>
    <cellStyle name="메모 28 12" xfId="9894" xr:uid="{00000000-0005-0000-0000-0000838E0000}"/>
    <cellStyle name="메모 28 13" xfId="9895" xr:uid="{00000000-0005-0000-0000-0000848E0000}"/>
    <cellStyle name="메모 28 14" xfId="9896" xr:uid="{00000000-0005-0000-0000-0000858E0000}"/>
    <cellStyle name="메모 28 15" xfId="9897" xr:uid="{00000000-0005-0000-0000-0000868E0000}"/>
    <cellStyle name="메모 28 2" xfId="9898" xr:uid="{00000000-0005-0000-0000-0000878E0000}"/>
    <cellStyle name="메모 28 2 2" xfId="9899" xr:uid="{00000000-0005-0000-0000-0000888E0000}"/>
    <cellStyle name="메모 28 2 3" xfId="9900" xr:uid="{00000000-0005-0000-0000-0000898E0000}"/>
    <cellStyle name="메모 28 3" xfId="9901" xr:uid="{00000000-0005-0000-0000-00008A8E0000}"/>
    <cellStyle name="메모 28 3 2" xfId="9902" xr:uid="{00000000-0005-0000-0000-00008B8E0000}"/>
    <cellStyle name="메모 28 3 3" xfId="9903" xr:uid="{00000000-0005-0000-0000-00008C8E0000}"/>
    <cellStyle name="메모 28 4" xfId="9904" xr:uid="{00000000-0005-0000-0000-00008D8E0000}"/>
    <cellStyle name="메모 28 4 2" xfId="9905" xr:uid="{00000000-0005-0000-0000-00008E8E0000}"/>
    <cellStyle name="메모 28 5" xfId="9906" xr:uid="{00000000-0005-0000-0000-00008F8E0000}"/>
    <cellStyle name="메모 28 6" xfId="9907" xr:uid="{00000000-0005-0000-0000-0000908E0000}"/>
    <cellStyle name="메모 28 7" xfId="9908" xr:uid="{00000000-0005-0000-0000-0000918E0000}"/>
    <cellStyle name="메모 28 8" xfId="9909" xr:uid="{00000000-0005-0000-0000-0000928E0000}"/>
    <cellStyle name="메모 28 9" xfId="9910" xr:uid="{00000000-0005-0000-0000-0000938E0000}"/>
    <cellStyle name="메모 29" xfId="3644" xr:uid="{00000000-0005-0000-0000-0000948E0000}"/>
    <cellStyle name="메모 29 10" xfId="9911" xr:uid="{00000000-0005-0000-0000-0000958E0000}"/>
    <cellStyle name="메모 29 11" xfId="9912" xr:uid="{00000000-0005-0000-0000-0000968E0000}"/>
    <cellStyle name="메모 29 12" xfId="9913" xr:uid="{00000000-0005-0000-0000-0000978E0000}"/>
    <cellStyle name="메모 29 13" xfId="9914" xr:uid="{00000000-0005-0000-0000-0000988E0000}"/>
    <cellStyle name="메모 29 14" xfId="9915" xr:uid="{00000000-0005-0000-0000-0000998E0000}"/>
    <cellStyle name="메모 29 15" xfId="9916" xr:uid="{00000000-0005-0000-0000-00009A8E0000}"/>
    <cellStyle name="메모 29 2" xfId="9917" xr:uid="{00000000-0005-0000-0000-00009B8E0000}"/>
    <cellStyle name="메모 29 2 2" xfId="9918" xr:uid="{00000000-0005-0000-0000-00009C8E0000}"/>
    <cellStyle name="메모 29 2 3" xfId="9919" xr:uid="{00000000-0005-0000-0000-00009D8E0000}"/>
    <cellStyle name="메모 29 3" xfId="9920" xr:uid="{00000000-0005-0000-0000-00009E8E0000}"/>
    <cellStyle name="메모 29 3 2" xfId="9921" xr:uid="{00000000-0005-0000-0000-00009F8E0000}"/>
    <cellStyle name="메모 29 3 3" xfId="9922" xr:uid="{00000000-0005-0000-0000-0000A08E0000}"/>
    <cellStyle name="메모 29 4" xfId="9923" xr:uid="{00000000-0005-0000-0000-0000A18E0000}"/>
    <cellStyle name="메모 29 4 2" xfId="9924" xr:uid="{00000000-0005-0000-0000-0000A28E0000}"/>
    <cellStyle name="메모 29 5" xfId="9925" xr:uid="{00000000-0005-0000-0000-0000A38E0000}"/>
    <cellStyle name="메모 29 6" xfId="9926" xr:uid="{00000000-0005-0000-0000-0000A48E0000}"/>
    <cellStyle name="메모 29 7" xfId="9927" xr:uid="{00000000-0005-0000-0000-0000A58E0000}"/>
    <cellStyle name="메모 29 8" xfId="9928" xr:uid="{00000000-0005-0000-0000-0000A68E0000}"/>
    <cellStyle name="메모 29 9" xfId="9929" xr:uid="{00000000-0005-0000-0000-0000A78E0000}"/>
    <cellStyle name="메모 3" xfId="3645" xr:uid="{00000000-0005-0000-0000-0000A88E0000}"/>
    <cellStyle name="메모 3 10" xfId="9930" xr:uid="{00000000-0005-0000-0000-0000A98E0000}"/>
    <cellStyle name="메모 3 11" xfId="9931" xr:uid="{00000000-0005-0000-0000-0000AA8E0000}"/>
    <cellStyle name="메모 3 12" xfId="9932" xr:uid="{00000000-0005-0000-0000-0000AB8E0000}"/>
    <cellStyle name="메모 3 13" xfId="9933" xr:uid="{00000000-0005-0000-0000-0000AC8E0000}"/>
    <cellStyle name="메모 3 14" xfId="9934" xr:uid="{00000000-0005-0000-0000-0000AD8E0000}"/>
    <cellStyle name="메모 3 2" xfId="3646" xr:uid="{00000000-0005-0000-0000-0000AE8E0000}"/>
    <cellStyle name="메모 3 2 2" xfId="3647" xr:uid="{00000000-0005-0000-0000-0000AF8E0000}"/>
    <cellStyle name="메모 3 2 2 2" xfId="3648" xr:uid="{00000000-0005-0000-0000-0000B08E0000}"/>
    <cellStyle name="메모 3 2 2 3" xfId="3649" xr:uid="{00000000-0005-0000-0000-0000B18E0000}"/>
    <cellStyle name="메모 3 2 2 4" xfId="9935" xr:uid="{00000000-0005-0000-0000-0000B28E0000}"/>
    <cellStyle name="메모 3 2 3" xfId="3650" xr:uid="{00000000-0005-0000-0000-0000B38E0000}"/>
    <cellStyle name="메모 3 2 3 2" xfId="3651" xr:uid="{00000000-0005-0000-0000-0000B48E0000}"/>
    <cellStyle name="메모 3 2 3 3" xfId="3652" xr:uid="{00000000-0005-0000-0000-0000B58E0000}"/>
    <cellStyle name="메모 3 2 3 4" xfId="9936" xr:uid="{00000000-0005-0000-0000-0000B68E0000}"/>
    <cellStyle name="메모 3 2 4" xfId="3653" xr:uid="{00000000-0005-0000-0000-0000B78E0000}"/>
    <cellStyle name="메모 3 2 5" xfId="3654" xr:uid="{00000000-0005-0000-0000-0000B88E0000}"/>
    <cellStyle name="메모 3 2 6" xfId="9937" xr:uid="{00000000-0005-0000-0000-0000B98E0000}"/>
    <cellStyle name="메모 3 3" xfId="3655" xr:uid="{00000000-0005-0000-0000-0000BA8E0000}"/>
    <cellStyle name="메모 3 3 2" xfId="3656" xr:uid="{00000000-0005-0000-0000-0000BB8E0000}"/>
    <cellStyle name="메모 3 3 2 2" xfId="3657" xr:uid="{00000000-0005-0000-0000-0000BC8E0000}"/>
    <cellStyle name="메모 3 3 2 3" xfId="3658" xr:uid="{00000000-0005-0000-0000-0000BD8E0000}"/>
    <cellStyle name="메모 3 3 2 4" xfId="9938" xr:uid="{00000000-0005-0000-0000-0000BE8E0000}"/>
    <cellStyle name="메모 3 3 3" xfId="3659" xr:uid="{00000000-0005-0000-0000-0000BF8E0000}"/>
    <cellStyle name="메모 3 3 3 2" xfId="3660" xr:uid="{00000000-0005-0000-0000-0000C08E0000}"/>
    <cellStyle name="메모 3 3 3 3" xfId="3661" xr:uid="{00000000-0005-0000-0000-0000C18E0000}"/>
    <cellStyle name="메모 3 3 3 4" xfId="9939" xr:uid="{00000000-0005-0000-0000-0000C28E0000}"/>
    <cellStyle name="메모 3 3 4" xfId="3662" xr:uid="{00000000-0005-0000-0000-0000C38E0000}"/>
    <cellStyle name="메모 3 3 5" xfId="3663" xr:uid="{00000000-0005-0000-0000-0000C48E0000}"/>
    <cellStyle name="메모 3 3 6" xfId="9940" xr:uid="{00000000-0005-0000-0000-0000C58E0000}"/>
    <cellStyle name="메모 3 4" xfId="3664" xr:uid="{00000000-0005-0000-0000-0000C68E0000}"/>
    <cellStyle name="메모 3 4 2" xfId="3665" xr:uid="{00000000-0005-0000-0000-0000C78E0000}"/>
    <cellStyle name="메모 3 4 2 2" xfId="9941" xr:uid="{00000000-0005-0000-0000-0000C88E0000}"/>
    <cellStyle name="메모 3 4 3" xfId="3666" xr:uid="{00000000-0005-0000-0000-0000C98E0000}"/>
    <cellStyle name="메모 3 4 4" xfId="9942" xr:uid="{00000000-0005-0000-0000-0000CA8E0000}"/>
    <cellStyle name="메모 3 5" xfId="3667" xr:uid="{00000000-0005-0000-0000-0000CB8E0000}"/>
    <cellStyle name="메모 3 5 2" xfId="3668" xr:uid="{00000000-0005-0000-0000-0000CC8E0000}"/>
    <cellStyle name="메모 3 5 2 2" xfId="9943" xr:uid="{00000000-0005-0000-0000-0000CD8E0000}"/>
    <cellStyle name="메모 3 5 3" xfId="3669" xr:uid="{00000000-0005-0000-0000-0000CE8E0000}"/>
    <cellStyle name="메모 3 5 4" xfId="9944" xr:uid="{00000000-0005-0000-0000-0000CF8E0000}"/>
    <cellStyle name="메모 3 6" xfId="3670" xr:uid="{00000000-0005-0000-0000-0000D08E0000}"/>
    <cellStyle name="메모 3 6 2" xfId="9945" xr:uid="{00000000-0005-0000-0000-0000D18E0000}"/>
    <cellStyle name="메모 3 7" xfId="3671" xr:uid="{00000000-0005-0000-0000-0000D28E0000}"/>
    <cellStyle name="메모 3 7 2" xfId="9946" xr:uid="{00000000-0005-0000-0000-0000D38E0000}"/>
    <cellStyle name="메모 3 7 3" xfId="9947" xr:uid="{00000000-0005-0000-0000-0000D48E0000}"/>
    <cellStyle name="메모 3 8" xfId="9948" xr:uid="{00000000-0005-0000-0000-0000D58E0000}"/>
    <cellStyle name="메모 3 9" xfId="9949" xr:uid="{00000000-0005-0000-0000-0000D68E0000}"/>
    <cellStyle name="메모 30" xfId="3672" xr:uid="{00000000-0005-0000-0000-0000D78E0000}"/>
    <cellStyle name="메모 30 10" xfId="9950" xr:uid="{00000000-0005-0000-0000-0000D88E0000}"/>
    <cellStyle name="메모 30 11" xfId="9951" xr:uid="{00000000-0005-0000-0000-0000D98E0000}"/>
    <cellStyle name="메모 30 12" xfId="9952" xr:uid="{00000000-0005-0000-0000-0000DA8E0000}"/>
    <cellStyle name="메모 30 13" xfId="9953" xr:uid="{00000000-0005-0000-0000-0000DB8E0000}"/>
    <cellStyle name="메모 30 14" xfId="9954" xr:uid="{00000000-0005-0000-0000-0000DC8E0000}"/>
    <cellStyle name="메모 30 15" xfId="9955" xr:uid="{00000000-0005-0000-0000-0000DD8E0000}"/>
    <cellStyle name="메모 30 2" xfId="9956" xr:uid="{00000000-0005-0000-0000-0000DE8E0000}"/>
    <cellStyle name="메모 30 2 2" xfId="9957" xr:uid="{00000000-0005-0000-0000-0000DF8E0000}"/>
    <cellStyle name="메모 30 2 3" xfId="9958" xr:uid="{00000000-0005-0000-0000-0000E08E0000}"/>
    <cellStyle name="메모 30 3" xfId="9959" xr:uid="{00000000-0005-0000-0000-0000E18E0000}"/>
    <cellStyle name="메모 30 3 2" xfId="9960" xr:uid="{00000000-0005-0000-0000-0000E28E0000}"/>
    <cellStyle name="메모 30 3 3" xfId="9961" xr:uid="{00000000-0005-0000-0000-0000E38E0000}"/>
    <cellStyle name="메모 30 4" xfId="9962" xr:uid="{00000000-0005-0000-0000-0000E48E0000}"/>
    <cellStyle name="메모 30 4 2" xfId="9963" xr:uid="{00000000-0005-0000-0000-0000E58E0000}"/>
    <cellStyle name="메모 30 5" xfId="9964" xr:uid="{00000000-0005-0000-0000-0000E68E0000}"/>
    <cellStyle name="메모 30 6" xfId="9965" xr:uid="{00000000-0005-0000-0000-0000E78E0000}"/>
    <cellStyle name="메모 30 7" xfId="9966" xr:uid="{00000000-0005-0000-0000-0000E88E0000}"/>
    <cellStyle name="메모 30 8" xfId="9967" xr:uid="{00000000-0005-0000-0000-0000E98E0000}"/>
    <cellStyle name="메모 30 9" xfId="9968" xr:uid="{00000000-0005-0000-0000-0000EA8E0000}"/>
    <cellStyle name="메모 31" xfId="3673" xr:uid="{00000000-0005-0000-0000-0000EB8E0000}"/>
    <cellStyle name="메모 31 10" xfId="9969" xr:uid="{00000000-0005-0000-0000-0000EC8E0000}"/>
    <cellStyle name="메모 31 11" xfId="9970" xr:uid="{00000000-0005-0000-0000-0000ED8E0000}"/>
    <cellStyle name="메모 31 12" xfId="9971" xr:uid="{00000000-0005-0000-0000-0000EE8E0000}"/>
    <cellStyle name="메모 31 13" xfId="9972" xr:uid="{00000000-0005-0000-0000-0000EF8E0000}"/>
    <cellStyle name="메모 31 14" xfId="9973" xr:uid="{00000000-0005-0000-0000-0000F08E0000}"/>
    <cellStyle name="메모 31 15" xfId="9974" xr:uid="{00000000-0005-0000-0000-0000F18E0000}"/>
    <cellStyle name="메모 31 2" xfId="9975" xr:uid="{00000000-0005-0000-0000-0000F28E0000}"/>
    <cellStyle name="메모 31 2 2" xfId="9976" xr:uid="{00000000-0005-0000-0000-0000F38E0000}"/>
    <cellStyle name="메모 31 2 3" xfId="9977" xr:uid="{00000000-0005-0000-0000-0000F48E0000}"/>
    <cellStyle name="메모 31 3" xfId="9978" xr:uid="{00000000-0005-0000-0000-0000F58E0000}"/>
    <cellStyle name="메모 31 3 2" xfId="9979" xr:uid="{00000000-0005-0000-0000-0000F68E0000}"/>
    <cellStyle name="메모 31 3 3" xfId="9980" xr:uid="{00000000-0005-0000-0000-0000F78E0000}"/>
    <cellStyle name="메모 31 4" xfId="9981" xr:uid="{00000000-0005-0000-0000-0000F88E0000}"/>
    <cellStyle name="메모 31 4 2" xfId="9982" xr:uid="{00000000-0005-0000-0000-0000F98E0000}"/>
    <cellStyle name="메모 31 5" xfId="9983" xr:uid="{00000000-0005-0000-0000-0000FA8E0000}"/>
    <cellStyle name="메모 31 6" xfId="9984" xr:uid="{00000000-0005-0000-0000-0000FB8E0000}"/>
    <cellStyle name="메모 31 7" xfId="9985" xr:uid="{00000000-0005-0000-0000-0000FC8E0000}"/>
    <cellStyle name="메모 31 8" xfId="9986" xr:uid="{00000000-0005-0000-0000-0000FD8E0000}"/>
    <cellStyle name="메모 31 9" xfId="9987" xr:uid="{00000000-0005-0000-0000-0000FE8E0000}"/>
    <cellStyle name="메모 32" xfId="3674" xr:uid="{00000000-0005-0000-0000-0000FF8E0000}"/>
    <cellStyle name="메모 32 10" xfId="9988" xr:uid="{00000000-0005-0000-0000-0000008F0000}"/>
    <cellStyle name="메모 32 11" xfId="9989" xr:uid="{00000000-0005-0000-0000-0000018F0000}"/>
    <cellStyle name="메모 32 12" xfId="9990" xr:uid="{00000000-0005-0000-0000-0000028F0000}"/>
    <cellStyle name="메모 32 13" xfId="9991" xr:uid="{00000000-0005-0000-0000-0000038F0000}"/>
    <cellStyle name="메모 32 14" xfId="9992" xr:uid="{00000000-0005-0000-0000-0000048F0000}"/>
    <cellStyle name="메모 32 15" xfId="9993" xr:uid="{00000000-0005-0000-0000-0000058F0000}"/>
    <cellStyle name="메모 32 2" xfId="9994" xr:uid="{00000000-0005-0000-0000-0000068F0000}"/>
    <cellStyle name="메모 32 2 2" xfId="9995" xr:uid="{00000000-0005-0000-0000-0000078F0000}"/>
    <cellStyle name="메모 32 2 3" xfId="9996" xr:uid="{00000000-0005-0000-0000-0000088F0000}"/>
    <cellStyle name="메모 32 3" xfId="9997" xr:uid="{00000000-0005-0000-0000-0000098F0000}"/>
    <cellStyle name="메모 32 3 2" xfId="9998" xr:uid="{00000000-0005-0000-0000-00000A8F0000}"/>
    <cellStyle name="메모 32 3 3" xfId="9999" xr:uid="{00000000-0005-0000-0000-00000B8F0000}"/>
    <cellStyle name="메모 32 4" xfId="10000" xr:uid="{00000000-0005-0000-0000-00000C8F0000}"/>
    <cellStyle name="메모 32 4 2" xfId="10001" xr:uid="{00000000-0005-0000-0000-00000D8F0000}"/>
    <cellStyle name="메모 32 5" xfId="10002" xr:uid="{00000000-0005-0000-0000-00000E8F0000}"/>
    <cellStyle name="메모 32 6" xfId="10003" xr:uid="{00000000-0005-0000-0000-00000F8F0000}"/>
    <cellStyle name="메모 32 7" xfId="10004" xr:uid="{00000000-0005-0000-0000-0000108F0000}"/>
    <cellStyle name="메모 32 8" xfId="10005" xr:uid="{00000000-0005-0000-0000-0000118F0000}"/>
    <cellStyle name="메모 32 9" xfId="10006" xr:uid="{00000000-0005-0000-0000-0000128F0000}"/>
    <cellStyle name="메모 33" xfId="3675" xr:uid="{00000000-0005-0000-0000-0000138F0000}"/>
    <cellStyle name="메모 33 10" xfId="10007" xr:uid="{00000000-0005-0000-0000-0000148F0000}"/>
    <cellStyle name="메모 33 11" xfId="10008" xr:uid="{00000000-0005-0000-0000-0000158F0000}"/>
    <cellStyle name="메모 33 12" xfId="10009" xr:uid="{00000000-0005-0000-0000-0000168F0000}"/>
    <cellStyle name="메모 33 13" xfId="10010" xr:uid="{00000000-0005-0000-0000-0000178F0000}"/>
    <cellStyle name="메모 33 14" xfId="10011" xr:uid="{00000000-0005-0000-0000-0000188F0000}"/>
    <cellStyle name="메모 33 15" xfId="10012" xr:uid="{00000000-0005-0000-0000-0000198F0000}"/>
    <cellStyle name="메모 33 2" xfId="10013" xr:uid="{00000000-0005-0000-0000-00001A8F0000}"/>
    <cellStyle name="메모 33 2 2" xfId="10014" xr:uid="{00000000-0005-0000-0000-00001B8F0000}"/>
    <cellStyle name="메모 33 2 3" xfId="10015" xr:uid="{00000000-0005-0000-0000-00001C8F0000}"/>
    <cellStyle name="메모 33 3" xfId="10016" xr:uid="{00000000-0005-0000-0000-00001D8F0000}"/>
    <cellStyle name="메모 33 3 2" xfId="10017" xr:uid="{00000000-0005-0000-0000-00001E8F0000}"/>
    <cellStyle name="메모 33 3 3" xfId="10018" xr:uid="{00000000-0005-0000-0000-00001F8F0000}"/>
    <cellStyle name="메모 33 4" xfId="10019" xr:uid="{00000000-0005-0000-0000-0000208F0000}"/>
    <cellStyle name="메모 33 4 2" xfId="10020" xr:uid="{00000000-0005-0000-0000-0000218F0000}"/>
    <cellStyle name="메모 33 5" xfId="10021" xr:uid="{00000000-0005-0000-0000-0000228F0000}"/>
    <cellStyle name="메모 33 6" xfId="10022" xr:uid="{00000000-0005-0000-0000-0000238F0000}"/>
    <cellStyle name="메모 33 7" xfId="10023" xr:uid="{00000000-0005-0000-0000-0000248F0000}"/>
    <cellStyle name="메모 33 8" xfId="10024" xr:uid="{00000000-0005-0000-0000-0000258F0000}"/>
    <cellStyle name="메모 33 9" xfId="10025" xr:uid="{00000000-0005-0000-0000-0000268F0000}"/>
    <cellStyle name="메모 34" xfId="3676" xr:uid="{00000000-0005-0000-0000-0000278F0000}"/>
    <cellStyle name="메모 34 10" xfId="10026" xr:uid="{00000000-0005-0000-0000-0000288F0000}"/>
    <cellStyle name="메모 34 11" xfId="10027" xr:uid="{00000000-0005-0000-0000-0000298F0000}"/>
    <cellStyle name="메모 34 12" xfId="10028" xr:uid="{00000000-0005-0000-0000-00002A8F0000}"/>
    <cellStyle name="메모 34 13" xfId="10029" xr:uid="{00000000-0005-0000-0000-00002B8F0000}"/>
    <cellStyle name="메모 34 14" xfId="10030" xr:uid="{00000000-0005-0000-0000-00002C8F0000}"/>
    <cellStyle name="메모 34 15" xfId="10031" xr:uid="{00000000-0005-0000-0000-00002D8F0000}"/>
    <cellStyle name="메모 34 2" xfId="10032" xr:uid="{00000000-0005-0000-0000-00002E8F0000}"/>
    <cellStyle name="메모 34 2 2" xfId="10033" xr:uid="{00000000-0005-0000-0000-00002F8F0000}"/>
    <cellStyle name="메모 34 2 3" xfId="10034" xr:uid="{00000000-0005-0000-0000-0000308F0000}"/>
    <cellStyle name="메모 34 3" xfId="10035" xr:uid="{00000000-0005-0000-0000-0000318F0000}"/>
    <cellStyle name="메모 34 3 2" xfId="10036" xr:uid="{00000000-0005-0000-0000-0000328F0000}"/>
    <cellStyle name="메모 34 3 3" xfId="10037" xr:uid="{00000000-0005-0000-0000-0000338F0000}"/>
    <cellStyle name="메모 34 4" xfId="10038" xr:uid="{00000000-0005-0000-0000-0000348F0000}"/>
    <cellStyle name="메모 34 4 2" xfId="10039" xr:uid="{00000000-0005-0000-0000-0000358F0000}"/>
    <cellStyle name="메모 34 5" xfId="10040" xr:uid="{00000000-0005-0000-0000-0000368F0000}"/>
    <cellStyle name="메모 34 6" xfId="10041" xr:uid="{00000000-0005-0000-0000-0000378F0000}"/>
    <cellStyle name="메모 34 7" xfId="10042" xr:uid="{00000000-0005-0000-0000-0000388F0000}"/>
    <cellStyle name="메모 34 8" xfId="10043" xr:uid="{00000000-0005-0000-0000-0000398F0000}"/>
    <cellStyle name="메모 34 9" xfId="10044" xr:uid="{00000000-0005-0000-0000-00003A8F0000}"/>
    <cellStyle name="메모 35" xfId="10045" xr:uid="{00000000-0005-0000-0000-00003B8F0000}"/>
    <cellStyle name="메모 35 10" xfId="10046" xr:uid="{00000000-0005-0000-0000-00003C8F0000}"/>
    <cellStyle name="메모 35 11" xfId="10047" xr:uid="{00000000-0005-0000-0000-00003D8F0000}"/>
    <cellStyle name="메모 35 12" xfId="10048" xr:uid="{00000000-0005-0000-0000-00003E8F0000}"/>
    <cellStyle name="메모 35 13" xfId="10049" xr:uid="{00000000-0005-0000-0000-00003F8F0000}"/>
    <cellStyle name="메모 35 14" xfId="10050" xr:uid="{00000000-0005-0000-0000-0000408F0000}"/>
    <cellStyle name="메모 35 2" xfId="10051" xr:uid="{00000000-0005-0000-0000-0000418F0000}"/>
    <cellStyle name="메모 35 2 2" xfId="10052" xr:uid="{00000000-0005-0000-0000-0000428F0000}"/>
    <cellStyle name="메모 35 2 3" xfId="10053" xr:uid="{00000000-0005-0000-0000-0000438F0000}"/>
    <cellStyle name="메모 35 3" xfId="10054" xr:uid="{00000000-0005-0000-0000-0000448F0000}"/>
    <cellStyle name="메모 35 3 2" xfId="10055" xr:uid="{00000000-0005-0000-0000-0000458F0000}"/>
    <cellStyle name="메모 35 3 3" xfId="10056" xr:uid="{00000000-0005-0000-0000-0000468F0000}"/>
    <cellStyle name="메모 35 4" xfId="10057" xr:uid="{00000000-0005-0000-0000-0000478F0000}"/>
    <cellStyle name="메모 35 4 2" xfId="10058" xr:uid="{00000000-0005-0000-0000-0000488F0000}"/>
    <cellStyle name="메모 35 5" xfId="10059" xr:uid="{00000000-0005-0000-0000-0000498F0000}"/>
    <cellStyle name="메모 35 6" xfId="10060" xr:uid="{00000000-0005-0000-0000-00004A8F0000}"/>
    <cellStyle name="메모 35 7" xfId="10061" xr:uid="{00000000-0005-0000-0000-00004B8F0000}"/>
    <cellStyle name="메모 35 8" xfId="10062" xr:uid="{00000000-0005-0000-0000-00004C8F0000}"/>
    <cellStyle name="메모 35 9" xfId="10063" xr:uid="{00000000-0005-0000-0000-00004D8F0000}"/>
    <cellStyle name="메모 36" xfId="10064" xr:uid="{00000000-0005-0000-0000-00004E8F0000}"/>
    <cellStyle name="메모 36 10" xfId="10065" xr:uid="{00000000-0005-0000-0000-00004F8F0000}"/>
    <cellStyle name="메모 36 11" xfId="10066" xr:uid="{00000000-0005-0000-0000-0000508F0000}"/>
    <cellStyle name="메모 36 12" xfId="10067" xr:uid="{00000000-0005-0000-0000-0000518F0000}"/>
    <cellStyle name="메모 36 13" xfId="10068" xr:uid="{00000000-0005-0000-0000-0000528F0000}"/>
    <cellStyle name="메모 36 14" xfId="10069" xr:uid="{00000000-0005-0000-0000-0000538F0000}"/>
    <cellStyle name="메모 36 2" xfId="10070" xr:uid="{00000000-0005-0000-0000-0000548F0000}"/>
    <cellStyle name="메모 36 2 2" xfId="10071" xr:uid="{00000000-0005-0000-0000-0000558F0000}"/>
    <cellStyle name="메모 36 2 3" xfId="10072" xr:uid="{00000000-0005-0000-0000-0000568F0000}"/>
    <cellStyle name="메모 36 3" xfId="10073" xr:uid="{00000000-0005-0000-0000-0000578F0000}"/>
    <cellStyle name="메모 36 3 2" xfId="10074" xr:uid="{00000000-0005-0000-0000-0000588F0000}"/>
    <cellStyle name="메모 36 3 3" xfId="10075" xr:uid="{00000000-0005-0000-0000-0000598F0000}"/>
    <cellStyle name="메모 36 4" xfId="10076" xr:uid="{00000000-0005-0000-0000-00005A8F0000}"/>
    <cellStyle name="메모 36 4 2" xfId="10077" xr:uid="{00000000-0005-0000-0000-00005B8F0000}"/>
    <cellStyle name="메모 36 5" xfId="10078" xr:uid="{00000000-0005-0000-0000-00005C8F0000}"/>
    <cellStyle name="메모 36 6" xfId="10079" xr:uid="{00000000-0005-0000-0000-00005D8F0000}"/>
    <cellStyle name="메모 36 7" xfId="10080" xr:uid="{00000000-0005-0000-0000-00005E8F0000}"/>
    <cellStyle name="메모 36 8" xfId="10081" xr:uid="{00000000-0005-0000-0000-00005F8F0000}"/>
    <cellStyle name="메모 36 9" xfId="10082" xr:uid="{00000000-0005-0000-0000-0000608F0000}"/>
    <cellStyle name="메모 37" xfId="10083" xr:uid="{00000000-0005-0000-0000-0000618F0000}"/>
    <cellStyle name="메모 37 10" xfId="10084" xr:uid="{00000000-0005-0000-0000-0000628F0000}"/>
    <cellStyle name="메모 37 11" xfId="10085" xr:uid="{00000000-0005-0000-0000-0000638F0000}"/>
    <cellStyle name="메모 37 12" xfId="10086" xr:uid="{00000000-0005-0000-0000-0000648F0000}"/>
    <cellStyle name="메모 37 13" xfId="10087" xr:uid="{00000000-0005-0000-0000-0000658F0000}"/>
    <cellStyle name="메모 37 14" xfId="10088" xr:uid="{00000000-0005-0000-0000-0000668F0000}"/>
    <cellStyle name="메모 37 2" xfId="10089" xr:uid="{00000000-0005-0000-0000-0000678F0000}"/>
    <cellStyle name="메모 37 2 2" xfId="10090" xr:uid="{00000000-0005-0000-0000-0000688F0000}"/>
    <cellStyle name="메모 37 2 3" xfId="10091" xr:uid="{00000000-0005-0000-0000-0000698F0000}"/>
    <cellStyle name="메모 37 3" xfId="10092" xr:uid="{00000000-0005-0000-0000-00006A8F0000}"/>
    <cellStyle name="메모 37 3 2" xfId="10093" xr:uid="{00000000-0005-0000-0000-00006B8F0000}"/>
    <cellStyle name="메모 37 3 3" xfId="10094" xr:uid="{00000000-0005-0000-0000-00006C8F0000}"/>
    <cellStyle name="메모 37 4" xfId="10095" xr:uid="{00000000-0005-0000-0000-00006D8F0000}"/>
    <cellStyle name="메모 37 4 2" xfId="10096" xr:uid="{00000000-0005-0000-0000-00006E8F0000}"/>
    <cellStyle name="메모 37 5" xfId="10097" xr:uid="{00000000-0005-0000-0000-00006F8F0000}"/>
    <cellStyle name="메모 37 6" xfId="10098" xr:uid="{00000000-0005-0000-0000-0000708F0000}"/>
    <cellStyle name="메모 37 7" xfId="10099" xr:uid="{00000000-0005-0000-0000-0000718F0000}"/>
    <cellStyle name="메모 37 8" xfId="10100" xr:uid="{00000000-0005-0000-0000-0000728F0000}"/>
    <cellStyle name="메모 37 9" xfId="10101" xr:uid="{00000000-0005-0000-0000-0000738F0000}"/>
    <cellStyle name="메모 38" xfId="10102" xr:uid="{00000000-0005-0000-0000-0000748F0000}"/>
    <cellStyle name="메모 38 10" xfId="10103" xr:uid="{00000000-0005-0000-0000-0000758F0000}"/>
    <cellStyle name="메모 38 11" xfId="10104" xr:uid="{00000000-0005-0000-0000-0000768F0000}"/>
    <cellStyle name="메모 38 12" xfId="10105" xr:uid="{00000000-0005-0000-0000-0000778F0000}"/>
    <cellStyle name="메모 38 13" xfId="10106" xr:uid="{00000000-0005-0000-0000-0000788F0000}"/>
    <cellStyle name="메모 38 14" xfId="10107" xr:uid="{00000000-0005-0000-0000-0000798F0000}"/>
    <cellStyle name="메모 38 2" xfId="10108" xr:uid="{00000000-0005-0000-0000-00007A8F0000}"/>
    <cellStyle name="메모 38 2 2" xfId="10109" xr:uid="{00000000-0005-0000-0000-00007B8F0000}"/>
    <cellStyle name="메모 38 2 3" xfId="10110" xr:uid="{00000000-0005-0000-0000-00007C8F0000}"/>
    <cellStyle name="메모 38 3" xfId="10111" xr:uid="{00000000-0005-0000-0000-00007D8F0000}"/>
    <cellStyle name="메모 38 3 2" xfId="10112" xr:uid="{00000000-0005-0000-0000-00007E8F0000}"/>
    <cellStyle name="메모 38 3 3" xfId="10113" xr:uid="{00000000-0005-0000-0000-00007F8F0000}"/>
    <cellStyle name="메모 38 4" xfId="10114" xr:uid="{00000000-0005-0000-0000-0000808F0000}"/>
    <cellStyle name="메모 38 4 2" xfId="10115" xr:uid="{00000000-0005-0000-0000-0000818F0000}"/>
    <cellStyle name="메모 38 5" xfId="10116" xr:uid="{00000000-0005-0000-0000-0000828F0000}"/>
    <cellStyle name="메모 38 6" xfId="10117" xr:uid="{00000000-0005-0000-0000-0000838F0000}"/>
    <cellStyle name="메모 38 7" xfId="10118" xr:uid="{00000000-0005-0000-0000-0000848F0000}"/>
    <cellStyle name="메모 38 8" xfId="10119" xr:uid="{00000000-0005-0000-0000-0000858F0000}"/>
    <cellStyle name="메모 38 9" xfId="10120" xr:uid="{00000000-0005-0000-0000-0000868F0000}"/>
    <cellStyle name="메모 39" xfId="10121" xr:uid="{00000000-0005-0000-0000-0000878F0000}"/>
    <cellStyle name="메모 39 10" xfId="10122" xr:uid="{00000000-0005-0000-0000-0000888F0000}"/>
    <cellStyle name="메모 39 11" xfId="10123" xr:uid="{00000000-0005-0000-0000-0000898F0000}"/>
    <cellStyle name="메모 39 12" xfId="10124" xr:uid="{00000000-0005-0000-0000-00008A8F0000}"/>
    <cellStyle name="메모 39 13" xfId="10125" xr:uid="{00000000-0005-0000-0000-00008B8F0000}"/>
    <cellStyle name="메모 39 14" xfId="10126" xr:uid="{00000000-0005-0000-0000-00008C8F0000}"/>
    <cellStyle name="메모 39 2" xfId="10127" xr:uid="{00000000-0005-0000-0000-00008D8F0000}"/>
    <cellStyle name="메모 39 2 2" xfId="10128" xr:uid="{00000000-0005-0000-0000-00008E8F0000}"/>
    <cellStyle name="메모 39 2 3" xfId="10129" xr:uid="{00000000-0005-0000-0000-00008F8F0000}"/>
    <cellStyle name="메모 39 3" xfId="10130" xr:uid="{00000000-0005-0000-0000-0000908F0000}"/>
    <cellStyle name="메모 39 3 2" xfId="10131" xr:uid="{00000000-0005-0000-0000-0000918F0000}"/>
    <cellStyle name="메모 39 3 3" xfId="10132" xr:uid="{00000000-0005-0000-0000-0000928F0000}"/>
    <cellStyle name="메모 39 4" xfId="10133" xr:uid="{00000000-0005-0000-0000-0000938F0000}"/>
    <cellStyle name="메모 39 4 2" xfId="10134" xr:uid="{00000000-0005-0000-0000-0000948F0000}"/>
    <cellStyle name="메모 39 5" xfId="10135" xr:uid="{00000000-0005-0000-0000-0000958F0000}"/>
    <cellStyle name="메모 39 6" xfId="10136" xr:uid="{00000000-0005-0000-0000-0000968F0000}"/>
    <cellStyle name="메모 39 7" xfId="10137" xr:uid="{00000000-0005-0000-0000-0000978F0000}"/>
    <cellStyle name="메모 39 8" xfId="10138" xr:uid="{00000000-0005-0000-0000-0000988F0000}"/>
    <cellStyle name="메모 39 9" xfId="10139" xr:uid="{00000000-0005-0000-0000-0000998F0000}"/>
    <cellStyle name="메모 4" xfId="3677" xr:uid="{00000000-0005-0000-0000-00009A8F0000}"/>
    <cellStyle name="메모 4 10" xfId="10140" xr:uid="{00000000-0005-0000-0000-00009B8F0000}"/>
    <cellStyle name="메모 4 11" xfId="10141" xr:uid="{00000000-0005-0000-0000-00009C8F0000}"/>
    <cellStyle name="메모 4 12" xfId="10142" xr:uid="{00000000-0005-0000-0000-00009D8F0000}"/>
    <cellStyle name="메모 4 13" xfId="10143" xr:uid="{00000000-0005-0000-0000-00009E8F0000}"/>
    <cellStyle name="메모 4 14" xfId="10144" xr:uid="{00000000-0005-0000-0000-00009F8F0000}"/>
    <cellStyle name="메모 4 15" xfId="10145" xr:uid="{00000000-0005-0000-0000-0000A08F0000}"/>
    <cellStyle name="메모 4 2" xfId="3678" xr:uid="{00000000-0005-0000-0000-0000A18F0000}"/>
    <cellStyle name="메모 4 2 2" xfId="3679" xr:uid="{00000000-0005-0000-0000-0000A28F0000}"/>
    <cellStyle name="메모 4 2 2 2" xfId="3680" xr:uid="{00000000-0005-0000-0000-0000A38F0000}"/>
    <cellStyle name="메모 4 2 2 3" xfId="3681" xr:uid="{00000000-0005-0000-0000-0000A48F0000}"/>
    <cellStyle name="메모 4 2 2 4" xfId="10146" xr:uid="{00000000-0005-0000-0000-0000A58F0000}"/>
    <cellStyle name="메모 4 2 3" xfId="3682" xr:uid="{00000000-0005-0000-0000-0000A68F0000}"/>
    <cellStyle name="메모 4 2 3 2" xfId="3683" xr:uid="{00000000-0005-0000-0000-0000A78F0000}"/>
    <cellStyle name="메모 4 2 3 3" xfId="3684" xr:uid="{00000000-0005-0000-0000-0000A88F0000}"/>
    <cellStyle name="메모 4 2 3 4" xfId="10147" xr:uid="{00000000-0005-0000-0000-0000A98F0000}"/>
    <cellStyle name="메모 4 2 4" xfId="3685" xr:uid="{00000000-0005-0000-0000-0000AA8F0000}"/>
    <cellStyle name="메모 4 2 5" xfId="3686" xr:uid="{00000000-0005-0000-0000-0000AB8F0000}"/>
    <cellStyle name="메모 4 2 6" xfId="10148" xr:uid="{00000000-0005-0000-0000-0000AC8F0000}"/>
    <cellStyle name="메모 4 3" xfId="3687" xr:uid="{00000000-0005-0000-0000-0000AD8F0000}"/>
    <cellStyle name="메모 4 3 2" xfId="3688" xr:uid="{00000000-0005-0000-0000-0000AE8F0000}"/>
    <cellStyle name="메모 4 3 2 2" xfId="3689" xr:uid="{00000000-0005-0000-0000-0000AF8F0000}"/>
    <cellStyle name="메모 4 3 2 3" xfId="3690" xr:uid="{00000000-0005-0000-0000-0000B08F0000}"/>
    <cellStyle name="메모 4 3 2 4" xfId="10149" xr:uid="{00000000-0005-0000-0000-0000B18F0000}"/>
    <cellStyle name="메모 4 3 3" xfId="3691" xr:uid="{00000000-0005-0000-0000-0000B28F0000}"/>
    <cellStyle name="메모 4 3 3 2" xfId="3692" xr:uid="{00000000-0005-0000-0000-0000B38F0000}"/>
    <cellStyle name="메모 4 3 3 3" xfId="3693" xr:uid="{00000000-0005-0000-0000-0000B48F0000}"/>
    <cellStyle name="메모 4 3 3 4" xfId="10150" xr:uid="{00000000-0005-0000-0000-0000B58F0000}"/>
    <cellStyle name="메모 4 3 4" xfId="3694" xr:uid="{00000000-0005-0000-0000-0000B68F0000}"/>
    <cellStyle name="메모 4 3 5" xfId="3695" xr:uid="{00000000-0005-0000-0000-0000B78F0000}"/>
    <cellStyle name="메모 4 3 6" xfId="10151" xr:uid="{00000000-0005-0000-0000-0000B88F0000}"/>
    <cellStyle name="메모 4 4" xfId="3696" xr:uid="{00000000-0005-0000-0000-0000B98F0000}"/>
    <cellStyle name="메모 4 4 2" xfId="3697" xr:uid="{00000000-0005-0000-0000-0000BA8F0000}"/>
    <cellStyle name="메모 4 4 2 2" xfId="10152" xr:uid="{00000000-0005-0000-0000-0000BB8F0000}"/>
    <cellStyle name="메모 4 4 3" xfId="3698" xr:uid="{00000000-0005-0000-0000-0000BC8F0000}"/>
    <cellStyle name="메모 4 4 4" xfId="10153" xr:uid="{00000000-0005-0000-0000-0000BD8F0000}"/>
    <cellStyle name="메모 4 5" xfId="3699" xr:uid="{00000000-0005-0000-0000-0000BE8F0000}"/>
    <cellStyle name="메모 4 5 2" xfId="3700" xr:uid="{00000000-0005-0000-0000-0000BF8F0000}"/>
    <cellStyle name="메모 4 5 3" xfId="3701" xr:uid="{00000000-0005-0000-0000-0000C08F0000}"/>
    <cellStyle name="메모 4 5 4" xfId="10154" xr:uid="{00000000-0005-0000-0000-0000C18F0000}"/>
    <cellStyle name="메모 4 6" xfId="3702" xr:uid="{00000000-0005-0000-0000-0000C28F0000}"/>
    <cellStyle name="메모 4 6 2" xfId="10155" xr:uid="{00000000-0005-0000-0000-0000C38F0000}"/>
    <cellStyle name="메모 4 7" xfId="3703" xr:uid="{00000000-0005-0000-0000-0000C48F0000}"/>
    <cellStyle name="메모 4 7 2" xfId="10156" xr:uid="{00000000-0005-0000-0000-0000C58F0000}"/>
    <cellStyle name="메모 4 8" xfId="10157" xr:uid="{00000000-0005-0000-0000-0000C68F0000}"/>
    <cellStyle name="메모 4 9" xfId="10158" xr:uid="{00000000-0005-0000-0000-0000C78F0000}"/>
    <cellStyle name="메모 40" xfId="10159" xr:uid="{00000000-0005-0000-0000-0000C88F0000}"/>
    <cellStyle name="메모 40 10" xfId="10160" xr:uid="{00000000-0005-0000-0000-0000C98F0000}"/>
    <cellStyle name="메모 40 11" xfId="10161" xr:uid="{00000000-0005-0000-0000-0000CA8F0000}"/>
    <cellStyle name="메모 40 12" xfId="10162" xr:uid="{00000000-0005-0000-0000-0000CB8F0000}"/>
    <cellStyle name="메모 40 13" xfId="10163" xr:uid="{00000000-0005-0000-0000-0000CC8F0000}"/>
    <cellStyle name="메모 40 14" xfId="10164" xr:uid="{00000000-0005-0000-0000-0000CD8F0000}"/>
    <cellStyle name="메모 40 2" xfId="10165" xr:uid="{00000000-0005-0000-0000-0000CE8F0000}"/>
    <cellStyle name="메모 40 2 2" xfId="10166" xr:uid="{00000000-0005-0000-0000-0000CF8F0000}"/>
    <cellStyle name="메모 40 2 3" xfId="10167" xr:uid="{00000000-0005-0000-0000-0000D08F0000}"/>
    <cellStyle name="메모 40 3" xfId="10168" xr:uid="{00000000-0005-0000-0000-0000D18F0000}"/>
    <cellStyle name="메모 40 3 2" xfId="10169" xr:uid="{00000000-0005-0000-0000-0000D28F0000}"/>
    <cellStyle name="메모 40 3 3" xfId="10170" xr:uid="{00000000-0005-0000-0000-0000D38F0000}"/>
    <cellStyle name="메모 40 4" xfId="10171" xr:uid="{00000000-0005-0000-0000-0000D48F0000}"/>
    <cellStyle name="메모 40 4 2" xfId="10172" xr:uid="{00000000-0005-0000-0000-0000D58F0000}"/>
    <cellStyle name="메모 40 5" xfId="10173" xr:uid="{00000000-0005-0000-0000-0000D68F0000}"/>
    <cellStyle name="메모 40 6" xfId="10174" xr:uid="{00000000-0005-0000-0000-0000D78F0000}"/>
    <cellStyle name="메모 40 7" xfId="10175" xr:uid="{00000000-0005-0000-0000-0000D88F0000}"/>
    <cellStyle name="메모 40 8" xfId="10176" xr:uid="{00000000-0005-0000-0000-0000D98F0000}"/>
    <cellStyle name="메모 40 9" xfId="10177" xr:uid="{00000000-0005-0000-0000-0000DA8F0000}"/>
    <cellStyle name="메모 41" xfId="10178" xr:uid="{00000000-0005-0000-0000-0000DB8F0000}"/>
    <cellStyle name="메모 41 10" xfId="10179" xr:uid="{00000000-0005-0000-0000-0000DC8F0000}"/>
    <cellStyle name="메모 41 11" xfId="10180" xr:uid="{00000000-0005-0000-0000-0000DD8F0000}"/>
    <cellStyle name="메모 41 12" xfId="10181" xr:uid="{00000000-0005-0000-0000-0000DE8F0000}"/>
    <cellStyle name="메모 41 13" xfId="10182" xr:uid="{00000000-0005-0000-0000-0000DF8F0000}"/>
    <cellStyle name="메모 41 14" xfId="10183" xr:uid="{00000000-0005-0000-0000-0000E08F0000}"/>
    <cellStyle name="메모 41 2" xfId="10184" xr:uid="{00000000-0005-0000-0000-0000E18F0000}"/>
    <cellStyle name="메모 41 2 2" xfId="10185" xr:uid="{00000000-0005-0000-0000-0000E28F0000}"/>
    <cellStyle name="메모 41 2 3" xfId="10186" xr:uid="{00000000-0005-0000-0000-0000E38F0000}"/>
    <cellStyle name="메모 41 3" xfId="10187" xr:uid="{00000000-0005-0000-0000-0000E48F0000}"/>
    <cellStyle name="메모 41 3 2" xfId="10188" xr:uid="{00000000-0005-0000-0000-0000E58F0000}"/>
    <cellStyle name="메모 41 3 3" xfId="10189" xr:uid="{00000000-0005-0000-0000-0000E68F0000}"/>
    <cellStyle name="메모 41 4" xfId="10190" xr:uid="{00000000-0005-0000-0000-0000E78F0000}"/>
    <cellStyle name="메모 41 4 2" xfId="10191" xr:uid="{00000000-0005-0000-0000-0000E88F0000}"/>
    <cellStyle name="메모 41 5" xfId="10192" xr:uid="{00000000-0005-0000-0000-0000E98F0000}"/>
    <cellStyle name="메모 41 6" xfId="10193" xr:uid="{00000000-0005-0000-0000-0000EA8F0000}"/>
    <cellStyle name="메모 41 7" xfId="10194" xr:uid="{00000000-0005-0000-0000-0000EB8F0000}"/>
    <cellStyle name="메모 41 8" xfId="10195" xr:uid="{00000000-0005-0000-0000-0000EC8F0000}"/>
    <cellStyle name="메모 41 9" xfId="10196" xr:uid="{00000000-0005-0000-0000-0000ED8F0000}"/>
    <cellStyle name="메모 42" xfId="10197" xr:uid="{00000000-0005-0000-0000-0000EE8F0000}"/>
    <cellStyle name="메모 42 10" xfId="10198" xr:uid="{00000000-0005-0000-0000-0000EF8F0000}"/>
    <cellStyle name="메모 42 11" xfId="10199" xr:uid="{00000000-0005-0000-0000-0000F08F0000}"/>
    <cellStyle name="메모 42 12" xfId="10200" xr:uid="{00000000-0005-0000-0000-0000F18F0000}"/>
    <cellStyle name="메모 42 13" xfId="10201" xr:uid="{00000000-0005-0000-0000-0000F28F0000}"/>
    <cellStyle name="메모 42 14" xfId="10202" xr:uid="{00000000-0005-0000-0000-0000F38F0000}"/>
    <cellStyle name="메모 42 2" xfId="10203" xr:uid="{00000000-0005-0000-0000-0000F48F0000}"/>
    <cellStyle name="메모 42 2 2" xfId="10204" xr:uid="{00000000-0005-0000-0000-0000F58F0000}"/>
    <cellStyle name="메모 42 2 3" xfId="10205" xr:uid="{00000000-0005-0000-0000-0000F68F0000}"/>
    <cellStyle name="메모 42 3" xfId="10206" xr:uid="{00000000-0005-0000-0000-0000F78F0000}"/>
    <cellStyle name="메모 42 3 2" xfId="10207" xr:uid="{00000000-0005-0000-0000-0000F88F0000}"/>
    <cellStyle name="메모 42 3 3" xfId="10208" xr:uid="{00000000-0005-0000-0000-0000F98F0000}"/>
    <cellStyle name="메모 42 4" xfId="10209" xr:uid="{00000000-0005-0000-0000-0000FA8F0000}"/>
    <cellStyle name="메모 42 4 2" xfId="10210" xr:uid="{00000000-0005-0000-0000-0000FB8F0000}"/>
    <cellStyle name="메모 42 5" xfId="10211" xr:uid="{00000000-0005-0000-0000-0000FC8F0000}"/>
    <cellStyle name="메모 42 6" xfId="10212" xr:uid="{00000000-0005-0000-0000-0000FD8F0000}"/>
    <cellStyle name="메모 42 7" xfId="10213" xr:uid="{00000000-0005-0000-0000-0000FE8F0000}"/>
    <cellStyle name="메모 42 8" xfId="10214" xr:uid="{00000000-0005-0000-0000-0000FF8F0000}"/>
    <cellStyle name="메모 42 9" xfId="10215" xr:uid="{00000000-0005-0000-0000-000000900000}"/>
    <cellStyle name="메모 43" xfId="10216" xr:uid="{00000000-0005-0000-0000-000001900000}"/>
    <cellStyle name="메모 43 10" xfId="10217" xr:uid="{00000000-0005-0000-0000-000002900000}"/>
    <cellStyle name="메모 43 11" xfId="10218" xr:uid="{00000000-0005-0000-0000-000003900000}"/>
    <cellStyle name="메모 43 12" xfId="10219" xr:uid="{00000000-0005-0000-0000-000004900000}"/>
    <cellStyle name="메모 43 13" xfId="10220" xr:uid="{00000000-0005-0000-0000-000005900000}"/>
    <cellStyle name="메모 43 14" xfId="10221" xr:uid="{00000000-0005-0000-0000-000006900000}"/>
    <cellStyle name="메모 43 2" xfId="10222" xr:uid="{00000000-0005-0000-0000-000007900000}"/>
    <cellStyle name="메모 43 2 2" xfId="10223" xr:uid="{00000000-0005-0000-0000-000008900000}"/>
    <cellStyle name="메모 43 2 3" xfId="10224" xr:uid="{00000000-0005-0000-0000-000009900000}"/>
    <cellStyle name="메모 43 3" xfId="10225" xr:uid="{00000000-0005-0000-0000-00000A900000}"/>
    <cellStyle name="메모 43 3 2" xfId="10226" xr:uid="{00000000-0005-0000-0000-00000B900000}"/>
    <cellStyle name="메모 43 3 3" xfId="10227" xr:uid="{00000000-0005-0000-0000-00000C900000}"/>
    <cellStyle name="메모 43 4" xfId="10228" xr:uid="{00000000-0005-0000-0000-00000D900000}"/>
    <cellStyle name="메모 43 4 2" xfId="10229" xr:uid="{00000000-0005-0000-0000-00000E900000}"/>
    <cellStyle name="메모 43 5" xfId="10230" xr:uid="{00000000-0005-0000-0000-00000F900000}"/>
    <cellStyle name="메모 43 6" xfId="10231" xr:uid="{00000000-0005-0000-0000-000010900000}"/>
    <cellStyle name="메모 43 7" xfId="10232" xr:uid="{00000000-0005-0000-0000-000011900000}"/>
    <cellStyle name="메모 43 8" xfId="10233" xr:uid="{00000000-0005-0000-0000-000012900000}"/>
    <cellStyle name="메모 43 9" xfId="10234" xr:uid="{00000000-0005-0000-0000-000013900000}"/>
    <cellStyle name="메모 44" xfId="10235" xr:uid="{00000000-0005-0000-0000-000014900000}"/>
    <cellStyle name="메모 44 10" xfId="10236" xr:uid="{00000000-0005-0000-0000-000015900000}"/>
    <cellStyle name="메모 44 11" xfId="10237" xr:uid="{00000000-0005-0000-0000-000016900000}"/>
    <cellStyle name="메모 44 12" xfId="10238" xr:uid="{00000000-0005-0000-0000-000017900000}"/>
    <cellStyle name="메모 44 13" xfId="10239" xr:uid="{00000000-0005-0000-0000-000018900000}"/>
    <cellStyle name="메모 44 14" xfId="10240" xr:uid="{00000000-0005-0000-0000-000019900000}"/>
    <cellStyle name="메모 44 2" xfId="10241" xr:uid="{00000000-0005-0000-0000-00001A900000}"/>
    <cellStyle name="메모 44 2 2" xfId="10242" xr:uid="{00000000-0005-0000-0000-00001B900000}"/>
    <cellStyle name="메모 44 2 3" xfId="10243" xr:uid="{00000000-0005-0000-0000-00001C900000}"/>
    <cellStyle name="메모 44 3" xfId="10244" xr:uid="{00000000-0005-0000-0000-00001D900000}"/>
    <cellStyle name="메모 44 3 2" xfId="10245" xr:uid="{00000000-0005-0000-0000-00001E900000}"/>
    <cellStyle name="메모 44 3 3" xfId="10246" xr:uid="{00000000-0005-0000-0000-00001F900000}"/>
    <cellStyle name="메모 44 4" xfId="10247" xr:uid="{00000000-0005-0000-0000-000020900000}"/>
    <cellStyle name="메모 44 4 2" xfId="10248" xr:uid="{00000000-0005-0000-0000-000021900000}"/>
    <cellStyle name="메모 44 5" xfId="10249" xr:uid="{00000000-0005-0000-0000-000022900000}"/>
    <cellStyle name="메모 44 6" xfId="10250" xr:uid="{00000000-0005-0000-0000-000023900000}"/>
    <cellStyle name="메모 44 7" xfId="10251" xr:uid="{00000000-0005-0000-0000-000024900000}"/>
    <cellStyle name="메모 44 8" xfId="10252" xr:uid="{00000000-0005-0000-0000-000025900000}"/>
    <cellStyle name="메모 44 9" xfId="10253" xr:uid="{00000000-0005-0000-0000-000026900000}"/>
    <cellStyle name="메모 45" xfId="10254" xr:uid="{00000000-0005-0000-0000-000027900000}"/>
    <cellStyle name="메모 45 10" xfId="10255" xr:uid="{00000000-0005-0000-0000-000028900000}"/>
    <cellStyle name="메모 45 11" xfId="10256" xr:uid="{00000000-0005-0000-0000-000029900000}"/>
    <cellStyle name="메모 45 12" xfId="10257" xr:uid="{00000000-0005-0000-0000-00002A900000}"/>
    <cellStyle name="메모 45 13" xfId="10258" xr:uid="{00000000-0005-0000-0000-00002B900000}"/>
    <cellStyle name="메모 45 14" xfId="10259" xr:uid="{00000000-0005-0000-0000-00002C900000}"/>
    <cellStyle name="메모 45 2" xfId="10260" xr:uid="{00000000-0005-0000-0000-00002D900000}"/>
    <cellStyle name="메모 45 2 2" xfId="10261" xr:uid="{00000000-0005-0000-0000-00002E900000}"/>
    <cellStyle name="메모 45 2 3" xfId="10262" xr:uid="{00000000-0005-0000-0000-00002F900000}"/>
    <cellStyle name="메모 45 3" xfId="10263" xr:uid="{00000000-0005-0000-0000-000030900000}"/>
    <cellStyle name="메모 45 3 2" xfId="10264" xr:uid="{00000000-0005-0000-0000-000031900000}"/>
    <cellStyle name="메모 45 3 3" xfId="10265" xr:uid="{00000000-0005-0000-0000-000032900000}"/>
    <cellStyle name="메모 45 4" xfId="10266" xr:uid="{00000000-0005-0000-0000-000033900000}"/>
    <cellStyle name="메모 45 4 2" xfId="10267" xr:uid="{00000000-0005-0000-0000-000034900000}"/>
    <cellStyle name="메모 45 5" xfId="10268" xr:uid="{00000000-0005-0000-0000-000035900000}"/>
    <cellStyle name="메모 45 6" xfId="10269" xr:uid="{00000000-0005-0000-0000-000036900000}"/>
    <cellStyle name="메모 45 7" xfId="10270" xr:uid="{00000000-0005-0000-0000-000037900000}"/>
    <cellStyle name="메모 45 8" xfId="10271" xr:uid="{00000000-0005-0000-0000-000038900000}"/>
    <cellStyle name="메모 45 9" xfId="10272" xr:uid="{00000000-0005-0000-0000-000039900000}"/>
    <cellStyle name="메모 46" xfId="10273" xr:uid="{00000000-0005-0000-0000-00003A900000}"/>
    <cellStyle name="메모 46 10" xfId="10274" xr:uid="{00000000-0005-0000-0000-00003B900000}"/>
    <cellStyle name="메모 46 11" xfId="10275" xr:uid="{00000000-0005-0000-0000-00003C900000}"/>
    <cellStyle name="메모 46 12" xfId="10276" xr:uid="{00000000-0005-0000-0000-00003D900000}"/>
    <cellStyle name="메모 46 13" xfId="10277" xr:uid="{00000000-0005-0000-0000-00003E900000}"/>
    <cellStyle name="메모 46 14" xfId="10278" xr:uid="{00000000-0005-0000-0000-00003F900000}"/>
    <cellStyle name="메모 46 2" xfId="10279" xr:uid="{00000000-0005-0000-0000-000040900000}"/>
    <cellStyle name="메모 46 2 2" xfId="10280" xr:uid="{00000000-0005-0000-0000-000041900000}"/>
    <cellStyle name="메모 46 2 3" xfId="10281" xr:uid="{00000000-0005-0000-0000-000042900000}"/>
    <cellStyle name="메모 46 3" xfId="10282" xr:uid="{00000000-0005-0000-0000-000043900000}"/>
    <cellStyle name="메모 46 3 2" xfId="10283" xr:uid="{00000000-0005-0000-0000-000044900000}"/>
    <cellStyle name="메모 46 3 3" xfId="10284" xr:uid="{00000000-0005-0000-0000-000045900000}"/>
    <cellStyle name="메모 46 4" xfId="10285" xr:uid="{00000000-0005-0000-0000-000046900000}"/>
    <cellStyle name="메모 46 4 2" xfId="10286" xr:uid="{00000000-0005-0000-0000-000047900000}"/>
    <cellStyle name="메모 46 5" xfId="10287" xr:uid="{00000000-0005-0000-0000-000048900000}"/>
    <cellStyle name="메모 46 6" xfId="10288" xr:uid="{00000000-0005-0000-0000-000049900000}"/>
    <cellStyle name="메모 46 7" xfId="10289" xr:uid="{00000000-0005-0000-0000-00004A900000}"/>
    <cellStyle name="메모 46 8" xfId="10290" xr:uid="{00000000-0005-0000-0000-00004B900000}"/>
    <cellStyle name="메모 46 9" xfId="10291" xr:uid="{00000000-0005-0000-0000-00004C900000}"/>
    <cellStyle name="메모 47" xfId="10292" xr:uid="{00000000-0005-0000-0000-00004D900000}"/>
    <cellStyle name="메모 47 10" xfId="10293" xr:uid="{00000000-0005-0000-0000-00004E900000}"/>
    <cellStyle name="메모 47 11" xfId="10294" xr:uid="{00000000-0005-0000-0000-00004F900000}"/>
    <cellStyle name="메모 47 12" xfId="10295" xr:uid="{00000000-0005-0000-0000-000050900000}"/>
    <cellStyle name="메모 47 13" xfId="10296" xr:uid="{00000000-0005-0000-0000-000051900000}"/>
    <cellStyle name="메모 47 14" xfId="10297" xr:uid="{00000000-0005-0000-0000-000052900000}"/>
    <cellStyle name="메모 47 2" xfId="10298" xr:uid="{00000000-0005-0000-0000-000053900000}"/>
    <cellStyle name="메모 47 2 2" xfId="10299" xr:uid="{00000000-0005-0000-0000-000054900000}"/>
    <cellStyle name="메모 47 2 3" xfId="10300" xr:uid="{00000000-0005-0000-0000-000055900000}"/>
    <cellStyle name="메모 47 3" xfId="10301" xr:uid="{00000000-0005-0000-0000-000056900000}"/>
    <cellStyle name="메모 47 3 2" xfId="10302" xr:uid="{00000000-0005-0000-0000-000057900000}"/>
    <cellStyle name="메모 47 3 3" xfId="10303" xr:uid="{00000000-0005-0000-0000-000058900000}"/>
    <cellStyle name="메모 47 4" xfId="10304" xr:uid="{00000000-0005-0000-0000-000059900000}"/>
    <cellStyle name="메모 47 4 2" xfId="10305" xr:uid="{00000000-0005-0000-0000-00005A900000}"/>
    <cellStyle name="메모 47 5" xfId="10306" xr:uid="{00000000-0005-0000-0000-00005B900000}"/>
    <cellStyle name="메모 47 6" xfId="10307" xr:uid="{00000000-0005-0000-0000-00005C900000}"/>
    <cellStyle name="메모 47 7" xfId="10308" xr:uid="{00000000-0005-0000-0000-00005D900000}"/>
    <cellStyle name="메모 47 8" xfId="10309" xr:uid="{00000000-0005-0000-0000-00005E900000}"/>
    <cellStyle name="메모 47 9" xfId="10310" xr:uid="{00000000-0005-0000-0000-00005F900000}"/>
    <cellStyle name="메모 48" xfId="10311" xr:uid="{00000000-0005-0000-0000-000060900000}"/>
    <cellStyle name="메모 48 10" xfId="10312" xr:uid="{00000000-0005-0000-0000-000061900000}"/>
    <cellStyle name="메모 48 11" xfId="10313" xr:uid="{00000000-0005-0000-0000-000062900000}"/>
    <cellStyle name="메모 48 12" xfId="10314" xr:uid="{00000000-0005-0000-0000-000063900000}"/>
    <cellStyle name="메모 48 13" xfId="10315" xr:uid="{00000000-0005-0000-0000-000064900000}"/>
    <cellStyle name="메모 48 14" xfId="10316" xr:uid="{00000000-0005-0000-0000-000065900000}"/>
    <cellStyle name="메모 48 2" xfId="10317" xr:uid="{00000000-0005-0000-0000-000066900000}"/>
    <cellStyle name="메모 48 2 2" xfId="10318" xr:uid="{00000000-0005-0000-0000-000067900000}"/>
    <cellStyle name="메모 48 2 3" xfId="10319" xr:uid="{00000000-0005-0000-0000-000068900000}"/>
    <cellStyle name="메모 48 3" xfId="10320" xr:uid="{00000000-0005-0000-0000-000069900000}"/>
    <cellStyle name="메모 48 3 2" xfId="10321" xr:uid="{00000000-0005-0000-0000-00006A900000}"/>
    <cellStyle name="메모 48 3 3" xfId="10322" xr:uid="{00000000-0005-0000-0000-00006B900000}"/>
    <cellStyle name="메모 48 4" xfId="10323" xr:uid="{00000000-0005-0000-0000-00006C900000}"/>
    <cellStyle name="메모 48 4 2" xfId="10324" xr:uid="{00000000-0005-0000-0000-00006D900000}"/>
    <cellStyle name="메모 48 5" xfId="10325" xr:uid="{00000000-0005-0000-0000-00006E900000}"/>
    <cellStyle name="메모 48 6" xfId="10326" xr:uid="{00000000-0005-0000-0000-00006F900000}"/>
    <cellStyle name="메모 48 7" xfId="10327" xr:uid="{00000000-0005-0000-0000-000070900000}"/>
    <cellStyle name="메모 48 8" xfId="10328" xr:uid="{00000000-0005-0000-0000-000071900000}"/>
    <cellStyle name="메모 48 9" xfId="10329" xr:uid="{00000000-0005-0000-0000-000072900000}"/>
    <cellStyle name="메모 49" xfId="10330" xr:uid="{00000000-0005-0000-0000-000073900000}"/>
    <cellStyle name="메모 49 10" xfId="10331" xr:uid="{00000000-0005-0000-0000-000074900000}"/>
    <cellStyle name="메모 49 11" xfId="10332" xr:uid="{00000000-0005-0000-0000-000075900000}"/>
    <cellStyle name="메모 49 12" xfId="10333" xr:uid="{00000000-0005-0000-0000-000076900000}"/>
    <cellStyle name="메모 49 13" xfId="10334" xr:uid="{00000000-0005-0000-0000-000077900000}"/>
    <cellStyle name="메모 49 14" xfId="10335" xr:uid="{00000000-0005-0000-0000-000078900000}"/>
    <cellStyle name="메모 49 2" xfId="10336" xr:uid="{00000000-0005-0000-0000-000079900000}"/>
    <cellStyle name="메모 49 2 2" xfId="10337" xr:uid="{00000000-0005-0000-0000-00007A900000}"/>
    <cellStyle name="메모 49 2 3" xfId="10338" xr:uid="{00000000-0005-0000-0000-00007B900000}"/>
    <cellStyle name="메모 49 3" xfId="10339" xr:uid="{00000000-0005-0000-0000-00007C900000}"/>
    <cellStyle name="메모 49 3 2" xfId="10340" xr:uid="{00000000-0005-0000-0000-00007D900000}"/>
    <cellStyle name="메모 49 3 3" xfId="10341" xr:uid="{00000000-0005-0000-0000-00007E900000}"/>
    <cellStyle name="메모 49 4" xfId="10342" xr:uid="{00000000-0005-0000-0000-00007F900000}"/>
    <cellStyle name="메모 49 4 2" xfId="10343" xr:uid="{00000000-0005-0000-0000-000080900000}"/>
    <cellStyle name="메모 49 5" xfId="10344" xr:uid="{00000000-0005-0000-0000-000081900000}"/>
    <cellStyle name="메모 49 6" xfId="10345" xr:uid="{00000000-0005-0000-0000-000082900000}"/>
    <cellStyle name="메모 49 7" xfId="10346" xr:uid="{00000000-0005-0000-0000-000083900000}"/>
    <cellStyle name="메모 49 8" xfId="10347" xr:uid="{00000000-0005-0000-0000-000084900000}"/>
    <cellStyle name="메모 49 9" xfId="10348" xr:uid="{00000000-0005-0000-0000-000085900000}"/>
    <cellStyle name="메모 5" xfId="3704" xr:uid="{00000000-0005-0000-0000-000086900000}"/>
    <cellStyle name="메모 5 10" xfId="10349" xr:uid="{00000000-0005-0000-0000-000087900000}"/>
    <cellStyle name="메모 5 11" xfId="10350" xr:uid="{00000000-0005-0000-0000-000088900000}"/>
    <cellStyle name="메모 5 12" xfId="10351" xr:uid="{00000000-0005-0000-0000-000089900000}"/>
    <cellStyle name="메모 5 13" xfId="10352" xr:uid="{00000000-0005-0000-0000-00008A900000}"/>
    <cellStyle name="메모 5 14" xfId="10353" xr:uid="{00000000-0005-0000-0000-00008B900000}"/>
    <cellStyle name="메모 5 15" xfId="10354" xr:uid="{00000000-0005-0000-0000-00008C900000}"/>
    <cellStyle name="메모 5 2" xfId="3705" xr:uid="{00000000-0005-0000-0000-00008D900000}"/>
    <cellStyle name="메모 5 2 2" xfId="3706" xr:uid="{00000000-0005-0000-0000-00008E900000}"/>
    <cellStyle name="메모 5 2 2 2" xfId="3707" xr:uid="{00000000-0005-0000-0000-00008F900000}"/>
    <cellStyle name="메모 5 2 2 3" xfId="3708" xr:uid="{00000000-0005-0000-0000-000090900000}"/>
    <cellStyle name="메모 5 2 2 4" xfId="10355" xr:uid="{00000000-0005-0000-0000-000091900000}"/>
    <cellStyle name="메모 5 2 3" xfId="3709" xr:uid="{00000000-0005-0000-0000-000092900000}"/>
    <cellStyle name="메모 5 2 3 2" xfId="3710" xr:uid="{00000000-0005-0000-0000-000093900000}"/>
    <cellStyle name="메모 5 2 3 3" xfId="3711" xr:uid="{00000000-0005-0000-0000-000094900000}"/>
    <cellStyle name="메모 5 2 3 4" xfId="10356" xr:uid="{00000000-0005-0000-0000-000095900000}"/>
    <cellStyle name="메모 5 2 4" xfId="3712" xr:uid="{00000000-0005-0000-0000-000096900000}"/>
    <cellStyle name="메모 5 2 5" xfId="3713" xr:uid="{00000000-0005-0000-0000-000097900000}"/>
    <cellStyle name="메모 5 2 6" xfId="10357" xr:uid="{00000000-0005-0000-0000-000098900000}"/>
    <cellStyle name="메모 5 3" xfId="3714" xr:uid="{00000000-0005-0000-0000-000099900000}"/>
    <cellStyle name="메모 5 3 2" xfId="3715" xr:uid="{00000000-0005-0000-0000-00009A900000}"/>
    <cellStyle name="메모 5 3 2 2" xfId="3716" xr:uid="{00000000-0005-0000-0000-00009B900000}"/>
    <cellStyle name="메모 5 3 2 3" xfId="3717" xr:uid="{00000000-0005-0000-0000-00009C900000}"/>
    <cellStyle name="메모 5 3 2 4" xfId="10358" xr:uid="{00000000-0005-0000-0000-00009D900000}"/>
    <cellStyle name="메모 5 3 3" xfId="3718" xr:uid="{00000000-0005-0000-0000-00009E900000}"/>
    <cellStyle name="메모 5 3 3 2" xfId="3719" xr:uid="{00000000-0005-0000-0000-00009F900000}"/>
    <cellStyle name="메모 5 3 3 3" xfId="3720" xr:uid="{00000000-0005-0000-0000-0000A0900000}"/>
    <cellStyle name="메모 5 3 3 4" xfId="10359" xr:uid="{00000000-0005-0000-0000-0000A1900000}"/>
    <cellStyle name="메모 5 3 4" xfId="3721" xr:uid="{00000000-0005-0000-0000-0000A2900000}"/>
    <cellStyle name="메모 5 3 5" xfId="3722" xr:uid="{00000000-0005-0000-0000-0000A3900000}"/>
    <cellStyle name="메모 5 3 6" xfId="10360" xr:uid="{00000000-0005-0000-0000-0000A4900000}"/>
    <cellStyle name="메모 5 4" xfId="3723" xr:uid="{00000000-0005-0000-0000-0000A5900000}"/>
    <cellStyle name="메모 5 4 2" xfId="3724" xr:uid="{00000000-0005-0000-0000-0000A6900000}"/>
    <cellStyle name="메모 5 4 2 2" xfId="10361" xr:uid="{00000000-0005-0000-0000-0000A7900000}"/>
    <cellStyle name="메모 5 4 3" xfId="3725" xr:uid="{00000000-0005-0000-0000-0000A8900000}"/>
    <cellStyle name="메모 5 4 4" xfId="10362" xr:uid="{00000000-0005-0000-0000-0000A9900000}"/>
    <cellStyle name="메모 5 5" xfId="3726" xr:uid="{00000000-0005-0000-0000-0000AA900000}"/>
    <cellStyle name="메모 5 5 2" xfId="3727" xr:uid="{00000000-0005-0000-0000-0000AB900000}"/>
    <cellStyle name="메모 5 5 3" xfId="3728" xr:uid="{00000000-0005-0000-0000-0000AC900000}"/>
    <cellStyle name="메모 5 5 4" xfId="10363" xr:uid="{00000000-0005-0000-0000-0000AD900000}"/>
    <cellStyle name="메모 5 6" xfId="3729" xr:uid="{00000000-0005-0000-0000-0000AE900000}"/>
    <cellStyle name="메모 5 6 2" xfId="10364" xr:uid="{00000000-0005-0000-0000-0000AF900000}"/>
    <cellStyle name="메모 5 7" xfId="3730" xr:uid="{00000000-0005-0000-0000-0000B0900000}"/>
    <cellStyle name="메모 5 7 2" xfId="10365" xr:uid="{00000000-0005-0000-0000-0000B1900000}"/>
    <cellStyle name="메모 5 8" xfId="10366" xr:uid="{00000000-0005-0000-0000-0000B2900000}"/>
    <cellStyle name="메모 5 9" xfId="10367" xr:uid="{00000000-0005-0000-0000-0000B3900000}"/>
    <cellStyle name="메모 50" xfId="10368" xr:uid="{00000000-0005-0000-0000-0000B4900000}"/>
    <cellStyle name="메모 50 10" xfId="10369" xr:uid="{00000000-0005-0000-0000-0000B5900000}"/>
    <cellStyle name="메모 50 11" xfId="10370" xr:uid="{00000000-0005-0000-0000-0000B6900000}"/>
    <cellStyle name="메모 50 12" xfId="10371" xr:uid="{00000000-0005-0000-0000-0000B7900000}"/>
    <cellStyle name="메모 50 13" xfId="10372" xr:uid="{00000000-0005-0000-0000-0000B8900000}"/>
    <cellStyle name="메모 50 14" xfId="10373" xr:uid="{00000000-0005-0000-0000-0000B9900000}"/>
    <cellStyle name="메모 50 2" xfId="10374" xr:uid="{00000000-0005-0000-0000-0000BA900000}"/>
    <cellStyle name="메모 50 2 2" xfId="10375" xr:uid="{00000000-0005-0000-0000-0000BB900000}"/>
    <cellStyle name="메모 50 2 3" xfId="10376" xr:uid="{00000000-0005-0000-0000-0000BC900000}"/>
    <cellStyle name="메모 50 3" xfId="10377" xr:uid="{00000000-0005-0000-0000-0000BD900000}"/>
    <cellStyle name="메모 50 3 2" xfId="10378" xr:uid="{00000000-0005-0000-0000-0000BE900000}"/>
    <cellStyle name="메모 50 3 3" xfId="10379" xr:uid="{00000000-0005-0000-0000-0000BF900000}"/>
    <cellStyle name="메모 50 4" xfId="10380" xr:uid="{00000000-0005-0000-0000-0000C0900000}"/>
    <cellStyle name="메모 50 4 2" xfId="10381" xr:uid="{00000000-0005-0000-0000-0000C1900000}"/>
    <cellStyle name="메모 50 5" xfId="10382" xr:uid="{00000000-0005-0000-0000-0000C2900000}"/>
    <cellStyle name="메모 50 6" xfId="10383" xr:uid="{00000000-0005-0000-0000-0000C3900000}"/>
    <cellStyle name="메모 50 7" xfId="10384" xr:uid="{00000000-0005-0000-0000-0000C4900000}"/>
    <cellStyle name="메모 50 8" xfId="10385" xr:uid="{00000000-0005-0000-0000-0000C5900000}"/>
    <cellStyle name="메모 50 9" xfId="10386" xr:uid="{00000000-0005-0000-0000-0000C6900000}"/>
    <cellStyle name="메모 51" xfId="10387" xr:uid="{00000000-0005-0000-0000-0000C7900000}"/>
    <cellStyle name="메모 51 10" xfId="10388" xr:uid="{00000000-0005-0000-0000-0000C8900000}"/>
    <cellStyle name="메모 51 11" xfId="10389" xr:uid="{00000000-0005-0000-0000-0000C9900000}"/>
    <cellStyle name="메모 51 12" xfId="10390" xr:uid="{00000000-0005-0000-0000-0000CA900000}"/>
    <cellStyle name="메모 51 13" xfId="10391" xr:uid="{00000000-0005-0000-0000-0000CB900000}"/>
    <cellStyle name="메모 51 14" xfId="10392" xr:uid="{00000000-0005-0000-0000-0000CC900000}"/>
    <cellStyle name="메모 51 2" xfId="10393" xr:uid="{00000000-0005-0000-0000-0000CD900000}"/>
    <cellStyle name="메모 51 2 2" xfId="10394" xr:uid="{00000000-0005-0000-0000-0000CE900000}"/>
    <cellStyle name="메모 51 2 3" xfId="10395" xr:uid="{00000000-0005-0000-0000-0000CF900000}"/>
    <cellStyle name="메모 51 3" xfId="10396" xr:uid="{00000000-0005-0000-0000-0000D0900000}"/>
    <cellStyle name="메모 51 3 2" xfId="10397" xr:uid="{00000000-0005-0000-0000-0000D1900000}"/>
    <cellStyle name="메모 51 3 3" xfId="10398" xr:uid="{00000000-0005-0000-0000-0000D2900000}"/>
    <cellStyle name="메모 51 4" xfId="10399" xr:uid="{00000000-0005-0000-0000-0000D3900000}"/>
    <cellStyle name="메모 51 4 2" xfId="10400" xr:uid="{00000000-0005-0000-0000-0000D4900000}"/>
    <cellStyle name="메모 51 5" xfId="10401" xr:uid="{00000000-0005-0000-0000-0000D5900000}"/>
    <cellStyle name="메모 51 6" xfId="10402" xr:uid="{00000000-0005-0000-0000-0000D6900000}"/>
    <cellStyle name="메모 51 7" xfId="10403" xr:uid="{00000000-0005-0000-0000-0000D7900000}"/>
    <cellStyle name="메모 51 8" xfId="10404" xr:uid="{00000000-0005-0000-0000-0000D8900000}"/>
    <cellStyle name="메모 51 9" xfId="10405" xr:uid="{00000000-0005-0000-0000-0000D9900000}"/>
    <cellStyle name="메모 52" xfId="10406" xr:uid="{00000000-0005-0000-0000-0000DA900000}"/>
    <cellStyle name="메모 52 10" xfId="10407" xr:uid="{00000000-0005-0000-0000-0000DB900000}"/>
    <cellStyle name="메모 52 11" xfId="10408" xr:uid="{00000000-0005-0000-0000-0000DC900000}"/>
    <cellStyle name="메모 52 12" xfId="10409" xr:uid="{00000000-0005-0000-0000-0000DD900000}"/>
    <cellStyle name="메모 52 13" xfId="10410" xr:uid="{00000000-0005-0000-0000-0000DE900000}"/>
    <cellStyle name="메모 52 14" xfId="10411" xr:uid="{00000000-0005-0000-0000-0000DF900000}"/>
    <cellStyle name="메모 52 2" xfId="10412" xr:uid="{00000000-0005-0000-0000-0000E0900000}"/>
    <cellStyle name="메모 52 2 2" xfId="10413" xr:uid="{00000000-0005-0000-0000-0000E1900000}"/>
    <cellStyle name="메모 52 2 3" xfId="10414" xr:uid="{00000000-0005-0000-0000-0000E2900000}"/>
    <cellStyle name="메모 52 3" xfId="10415" xr:uid="{00000000-0005-0000-0000-0000E3900000}"/>
    <cellStyle name="메모 52 3 2" xfId="10416" xr:uid="{00000000-0005-0000-0000-0000E4900000}"/>
    <cellStyle name="메모 52 3 3" xfId="10417" xr:uid="{00000000-0005-0000-0000-0000E5900000}"/>
    <cellStyle name="메모 52 4" xfId="10418" xr:uid="{00000000-0005-0000-0000-0000E6900000}"/>
    <cellStyle name="메모 52 4 2" xfId="10419" xr:uid="{00000000-0005-0000-0000-0000E7900000}"/>
    <cellStyle name="메모 52 5" xfId="10420" xr:uid="{00000000-0005-0000-0000-0000E8900000}"/>
    <cellStyle name="메모 52 6" xfId="10421" xr:uid="{00000000-0005-0000-0000-0000E9900000}"/>
    <cellStyle name="메모 52 7" xfId="10422" xr:uid="{00000000-0005-0000-0000-0000EA900000}"/>
    <cellStyle name="메모 52 8" xfId="10423" xr:uid="{00000000-0005-0000-0000-0000EB900000}"/>
    <cellStyle name="메모 52 9" xfId="10424" xr:uid="{00000000-0005-0000-0000-0000EC900000}"/>
    <cellStyle name="메모 53" xfId="10425" xr:uid="{00000000-0005-0000-0000-0000ED900000}"/>
    <cellStyle name="메모 53 10" xfId="10426" xr:uid="{00000000-0005-0000-0000-0000EE900000}"/>
    <cellStyle name="메모 53 11" xfId="10427" xr:uid="{00000000-0005-0000-0000-0000EF900000}"/>
    <cellStyle name="메모 53 12" xfId="10428" xr:uid="{00000000-0005-0000-0000-0000F0900000}"/>
    <cellStyle name="메모 53 13" xfId="10429" xr:uid="{00000000-0005-0000-0000-0000F1900000}"/>
    <cellStyle name="메모 53 14" xfId="10430" xr:uid="{00000000-0005-0000-0000-0000F2900000}"/>
    <cellStyle name="메모 53 2" xfId="10431" xr:uid="{00000000-0005-0000-0000-0000F3900000}"/>
    <cellStyle name="메모 53 2 2" xfId="10432" xr:uid="{00000000-0005-0000-0000-0000F4900000}"/>
    <cellStyle name="메모 53 2 3" xfId="10433" xr:uid="{00000000-0005-0000-0000-0000F5900000}"/>
    <cellStyle name="메모 53 3" xfId="10434" xr:uid="{00000000-0005-0000-0000-0000F6900000}"/>
    <cellStyle name="메모 53 3 2" xfId="10435" xr:uid="{00000000-0005-0000-0000-0000F7900000}"/>
    <cellStyle name="메모 53 3 3" xfId="10436" xr:uid="{00000000-0005-0000-0000-0000F8900000}"/>
    <cellStyle name="메모 53 4" xfId="10437" xr:uid="{00000000-0005-0000-0000-0000F9900000}"/>
    <cellStyle name="메모 53 4 2" xfId="10438" xr:uid="{00000000-0005-0000-0000-0000FA900000}"/>
    <cellStyle name="메모 53 5" xfId="10439" xr:uid="{00000000-0005-0000-0000-0000FB900000}"/>
    <cellStyle name="메모 53 6" xfId="10440" xr:uid="{00000000-0005-0000-0000-0000FC900000}"/>
    <cellStyle name="메모 53 7" xfId="10441" xr:uid="{00000000-0005-0000-0000-0000FD900000}"/>
    <cellStyle name="메모 53 8" xfId="10442" xr:uid="{00000000-0005-0000-0000-0000FE900000}"/>
    <cellStyle name="메모 53 9" xfId="10443" xr:uid="{00000000-0005-0000-0000-0000FF900000}"/>
    <cellStyle name="메모 54" xfId="10444" xr:uid="{00000000-0005-0000-0000-000000910000}"/>
    <cellStyle name="메모 54 10" xfId="10445" xr:uid="{00000000-0005-0000-0000-000001910000}"/>
    <cellStyle name="메모 54 11" xfId="10446" xr:uid="{00000000-0005-0000-0000-000002910000}"/>
    <cellStyle name="메모 54 12" xfId="10447" xr:uid="{00000000-0005-0000-0000-000003910000}"/>
    <cellStyle name="메모 54 13" xfId="10448" xr:uid="{00000000-0005-0000-0000-000004910000}"/>
    <cellStyle name="메모 54 14" xfId="10449" xr:uid="{00000000-0005-0000-0000-000005910000}"/>
    <cellStyle name="메모 54 2" xfId="10450" xr:uid="{00000000-0005-0000-0000-000006910000}"/>
    <cellStyle name="메모 54 2 2" xfId="10451" xr:uid="{00000000-0005-0000-0000-000007910000}"/>
    <cellStyle name="메모 54 2 3" xfId="10452" xr:uid="{00000000-0005-0000-0000-000008910000}"/>
    <cellStyle name="메모 54 3" xfId="10453" xr:uid="{00000000-0005-0000-0000-000009910000}"/>
    <cellStyle name="메모 54 3 2" xfId="10454" xr:uid="{00000000-0005-0000-0000-00000A910000}"/>
    <cellStyle name="메모 54 3 3" xfId="10455" xr:uid="{00000000-0005-0000-0000-00000B910000}"/>
    <cellStyle name="메모 54 4" xfId="10456" xr:uid="{00000000-0005-0000-0000-00000C910000}"/>
    <cellStyle name="메모 54 4 2" xfId="10457" xr:uid="{00000000-0005-0000-0000-00000D910000}"/>
    <cellStyle name="메모 54 5" xfId="10458" xr:uid="{00000000-0005-0000-0000-00000E910000}"/>
    <cellStyle name="메모 54 6" xfId="10459" xr:uid="{00000000-0005-0000-0000-00000F910000}"/>
    <cellStyle name="메모 54 7" xfId="10460" xr:uid="{00000000-0005-0000-0000-000010910000}"/>
    <cellStyle name="메모 54 8" xfId="10461" xr:uid="{00000000-0005-0000-0000-000011910000}"/>
    <cellStyle name="메모 54 9" xfId="10462" xr:uid="{00000000-0005-0000-0000-000012910000}"/>
    <cellStyle name="메모 55" xfId="10463" xr:uid="{00000000-0005-0000-0000-000013910000}"/>
    <cellStyle name="메모 55 10" xfId="10464" xr:uid="{00000000-0005-0000-0000-000014910000}"/>
    <cellStyle name="메모 55 11" xfId="10465" xr:uid="{00000000-0005-0000-0000-000015910000}"/>
    <cellStyle name="메모 55 12" xfId="10466" xr:uid="{00000000-0005-0000-0000-000016910000}"/>
    <cellStyle name="메모 55 13" xfId="10467" xr:uid="{00000000-0005-0000-0000-000017910000}"/>
    <cellStyle name="메모 55 14" xfId="10468" xr:uid="{00000000-0005-0000-0000-000018910000}"/>
    <cellStyle name="메모 55 2" xfId="10469" xr:uid="{00000000-0005-0000-0000-000019910000}"/>
    <cellStyle name="메모 55 2 2" xfId="10470" xr:uid="{00000000-0005-0000-0000-00001A910000}"/>
    <cellStyle name="메모 55 2 3" xfId="10471" xr:uid="{00000000-0005-0000-0000-00001B910000}"/>
    <cellStyle name="메모 55 3" xfId="10472" xr:uid="{00000000-0005-0000-0000-00001C910000}"/>
    <cellStyle name="메모 55 3 2" xfId="10473" xr:uid="{00000000-0005-0000-0000-00001D910000}"/>
    <cellStyle name="메모 55 3 3" xfId="10474" xr:uid="{00000000-0005-0000-0000-00001E910000}"/>
    <cellStyle name="메모 55 4" xfId="10475" xr:uid="{00000000-0005-0000-0000-00001F910000}"/>
    <cellStyle name="메모 55 4 2" xfId="10476" xr:uid="{00000000-0005-0000-0000-000020910000}"/>
    <cellStyle name="메모 55 5" xfId="10477" xr:uid="{00000000-0005-0000-0000-000021910000}"/>
    <cellStyle name="메모 55 6" xfId="10478" xr:uid="{00000000-0005-0000-0000-000022910000}"/>
    <cellStyle name="메모 55 7" xfId="10479" xr:uid="{00000000-0005-0000-0000-000023910000}"/>
    <cellStyle name="메모 55 8" xfId="10480" xr:uid="{00000000-0005-0000-0000-000024910000}"/>
    <cellStyle name="메모 55 9" xfId="10481" xr:uid="{00000000-0005-0000-0000-000025910000}"/>
    <cellStyle name="메모 56" xfId="10482" xr:uid="{00000000-0005-0000-0000-000026910000}"/>
    <cellStyle name="메모 56 10" xfId="10483" xr:uid="{00000000-0005-0000-0000-000027910000}"/>
    <cellStyle name="메모 56 11" xfId="10484" xr:uid="{00000000-0005-0000-0000-000028910000}"/>
    <cellStyle name="메모 56 12" xfId="10485" xr:uid="{00000000-0005-0000-0000-000029910000}"/>
    <cellStyle name="메모 56 13" xfId="10486" xr:uid="{00000000-0005-0000-0000-00002A910000}"/>
    <cellStyle name="메모 56 14" xfId="10487" xr:uid="{00000000-0005-0000-0000-00002B910000}"/>
    <cellStyle name="메모 56 2" xfId="10488" xr:uid="{00000000-0005-0000-0000-00002C910000}"/>
    <cellStyle name="메모 56 2 2" xfId="10489" xr:uid="{00000000-0005-0000-0000-00002D910000}"/>
    <cellStyle name="메모 56 2 3" xfId="10490" xr:uid="{00000000-0005-0000-0000-00002E910000}"/>
    <cellStyle name="메모 56 3" xfId="10491" xr:uid="{00000000-0005-0000-0000-00002F910000}"/>
    <cellStyle name="메모 56 3 2" xfId="10492" xr:uid="{00000000-0005-0000-0000-000030910000}"/>
    <cellStyle name="메모 56 3 3" xfId="10493" xr:uid="{00000000-0005-0000-0000-000031910000}"/>
    <cellStyle name="메모 56 4" xfId="10494" xr:uid="{00000000-0005-0000-0000-000032910000}"/>
    <cellStyle name="메모 56 4 2" xfId="10495" xr:uid="{00000000-0005-0000-0000-000033910000}"/>
    <cellStyle name="메모 56 5" xfId="10496" xr:uid="{00000000-0005-0000-0000-000034910000}"/>
    <cellStyle name="메모 56 6" xfId="10497" xr:uid="{00000000-0005-0000-0000-000035910000}"/>
    <cellStyle name="메모 56 7" xfId="10498" xr:uid="{00000000-0005-0000-0000-000036910000}"/>
    <cellStyle name="메모 56 8" xfId="10499" xr:uid="{00000000-0005-0000-0000-000037910000}"/>
    <cellStyle name="메모 56 9" xfId="10500" xr:uid="{00000000-0005-0000-0000-000038910000}"/>
    <cellStyle name="메모 57" xfId="10501" xr:uid="{00000000-0005-0000-0000-000039910000}"/>
    <cellStyle name="메모 57 10" xfId="10502" xr:uid="{00000000-0005-0000-0000-00003A910000}"/>
    <cellStyle name="메모 57 11" xfId="10503" xr:uid="{00000000-0005-0000-0000-00003B910000}"/>
    <cellStyle name="메모 57 12" xfId="10504" xr:uid="{00000000-0005-0000-0000-00003C910000}"/>
    <cellStyle name="메모 57 13" xfId="10505" xr:uid="{00000000-0005-0000-0000-00003D910000}"/>
    <cellStyle name="메모 57 14" xfId="10506" xr:uid="{00000000-0005-0000-0000-00003E910000}"/>
    <cellStyle name="메모 57 2" xfId="10507" xr:uid="{00000000-0005-0000-0000-00003F910000}"/>
    <cellStyle name="메모 57 2 2" xfId="10508" xr:uid="{00000000-0005-0000-0000-000040910000}"/>
    <cellStyle name="메모 57 2 3" xfId="10509" xr:uid="{00000000-0005-0000-0000-000041910000}"/>
    <cellStyle name="메모 57 3" xfId="10510" xr:uid="{00000000-0005-0000-0000-000042910000}"/>
    <cellStyle name="메모 57 3 2" xfId="10511" xr:uid="{00000000-0005-0000-0000-000043910000}"/>
    <cellStyle name="메모 57 3 3" xfId="10512" xr:uid="{00000000-0005-0000-0000-000044910000}"/>
    <cellStyle name="메모 57 4" xfId="10513" xr:uid="{00000000-0005-0000-0000-000045910000}"/>
    <cellStyle name="메모 57 4 2" xfId="10514" xr:uid="{00000000-0005-0000-0000-000046910000}"/>
    <cellStyle name="메모 57 5" xfId="10515" xr:uid="{00000000-0005-0000-0000-000047910000}"/>
    <cellStyle name="메모 57 6" xfId="10516" xr:uid="{00000000-0005-0000-0000-000048910000}"/>
    <cellStyle name="메모 57 7" xfId="10517" xr:uid="{00000000-0005-0000-0000-000049910000}"/>
    <cellStyle name="메모 57 8" xfId="10518" xr:uid="{00000000-0005-0000-0000-00004A910000}"/>
    <cellStyle name="메모 57 9" xfId="10519" xr:uid="{00000000-0005-0000-0000-00004B910000}"/>
    <cellStyle name="메모 58" xfId="10520" xr:uid="{00000000-0005-0000-0000-00004C910000}"/>
    <cellStyle name="메모 58 10" xfId="10521" xr:uid="{00000000-0005-0000-0000-00004D910000}"/>
    <cellStyle name="메모 58 11" xfId="10522" xr:uid="{00000000-0005-0000-0000-00004E910000}"/>
    <cellStyle name="메모 58 12" xfId="10523" xr:uid="{00000000-0005-0000-0000-00004F910000}"/>
    <cellStyle name="메모 58 13" xfId="10524" xr:uid="{00000000-0005-0000-0000-000050910000}"/>
    <cellStyle name="메모 58 14" xfId="10525" xr:uid="{00000000-0005-0000-0000-000051910000}"/>
    <cellStyle name="메모 58 2" xfId="10526" xr:uid="{00000000-0005-0000-0000-000052910000}"/>
    <cellStyle name="메모 58 2 2" xfId="10527" xr:uid="{00000000-0005-0000-0000-000053910000}"/>
    <cellStyle name="메모 58 2 3" xfId="10528" xr:uid="{00000000-0005-0000-0000-000054910000}"/>
    <cellStyle name="메모 58 3" xfId="10529" xr:uid="{00000000-0005-0000-0000-000055910000}"/>
    <cellStyle name="메모 58 3 2" xfId="10530" xr:uid="{00000000-0005-0000-0000-000056910000}"/>
    <cellStyle name="메모 58 3 3" xfId="10531" xr:uid="{00000000-0005-0000-0000-000057910000}"/>
    <cellStyle name="메모 58 4" xfId="10532" xr:uid="{00000000-0005-0000-0000-000058910000}"/>
    <cellStyle name="메모 58 4 2" xfId="10533" xr:uid="{00000000-0005-0000-0000-000059910000}"/>
    <cellStyle name="메모 58 5" xfId="10534" xr:uid="{00000000-0005-0000-0000-00005A910000}"/>
    <cellStyle name="메모 58 6" xfId="10535" xr:uid="{00000000-0005-0000-0000-00005B910000}"/>
    <cellStyle name="메모 58 7" xfId="10536" xr:uid="{00000000-0005-0000-0000-00005C910000}"/>
    <cellStyle name="메모 58 8" xfId="10537" xr:uid="{00000000-0005-0000-0000-00005D910000}"/>
    <cellStyle name="메모 58 9" xfId="10538" xr:uid="{00000000-0005-0000-0000-00005E910000}"/>
    <cellStyle name="메모 59" xfId="10539" xr:uid="{00000000-0005-0000-0000-00005F910000}"/>
    <cellStyle name="메모 59 10" xfId="10540" xr:uid="{00000000-0005-0000-0000-000060910000}"/>
    <cellStyle name="메모 59 11" xfId="10541" xr:uid="{00000000-0005-0000-0000-000061910000}"/>
    <cellStyle name="메모 59 12" xfId="10542" xr:uid="{00000000-0005-0000-0000-000062910000}"/>
    <cellStyle name="메모 59 13" xfId="10543" xr:uid="{00000000-0005-0000-0000-000063910000}"/>
    <cellStyle name="메모 59 14" xfId="10544" xr:uid="{00000000-0005-0000-0000-000064910000}"/>
    <cellStyle name="메모 59 2" xfId="10545" xr:uid="{00000000-0005-0000-0000-000065910000}"/>
    <cellStyle name="메모 59 2 2" xfId="10546" xr:uid="{00000000-0005-0000-0000-000066910000}"/>
    <cellStyle name="메모 59 2 3" xfId="10547" xr:uid="{00000000-0005-0000-0000-000067910000}"/>
    <cellStyle name="메모 59 3" xfId="10548" xr:uid="{00000000-0005-0000-0000-000068910000}"/>
    <cellStyle name="메모 59 3 2" xfId="10549" xr:uid="{00000000-0005-0000-0000-000069910000}"/>
    <cellStyle name="메모 59 3 3" xfId="10550" xr:uid="{00000000-0005-0000-0000-00006A910000}"/>
    <cellStyle name="메모 59 4" xfId="10551" xr:uid="{00000000-0005-0000-0000-00006B910000}"/>
    <cellStyle name="메모 59 4 2" xfId="10552" xr:uid="{00000000-0005-0000-0000-00006C910000}"/>
    <cellStyle name="메모 59 5" xfId="10553" xr:uid="{00000000-0005-0000-0000-00006D910000}"/>
    <cellStyle name="메모 59 6" xfId="10554" xr:uid="{00000000-0005-0000-0000-00006E910000}"/>
    <cellStyle name="메모 59 7" xfId="10555" xr:uid="{00000000-0005-0000-0000-00006F910000}"/>
    <cellStyle name="메모 59 8" xfId="10556" xr:uid="{00000000-0005-0000-0000-000070910000}"/>
    <cellStyle name="메모 59 9" xfId="10557" xr:uid="{00000000-0005-0000-0000-000071910000}"/>
    <cellStyle name="메모 6" xfId="3731" xr:uid="{00000000-0005-0000-0000-000072910000}"/>
    <cellStyle name="메모 6 10" xfId="10558" xr:uid="{00000000-0005-0000-0000-000073910000}"/>
    <cellStyle name="메모 6 11" xfId="10559" xr:uid="{00000000-0005-0000-0000-000074910000}"/>
    <cellStyle name="메모 6 12" xfId="10560" xr:uid="{00000000-0005-0000-0000-000075910000}"/>
    <cellStyle name="메모 6 13" xfId="10561" xr:uid="{00000000-0005-0000-0000-000076910000}"/>
    <cellStyle name="메모 6 14" xfId="10562" xr:uid="{00000000-0005-0000-0000-000077910000}"/>
    <cellStyle name="메모 6 15" xfId="10563" xr:uid="{00000000-0005-0000-0000-000078910000}"/>
    <cellStyle name="메모 6 2" xfId="3732" xr:uid="{00000000-0005-0000-0000-000079910000}"/>
    <cellStyle name="메모 6 2 2" xfId="3733" xr:uid="{00000000-0005-0000-0000-00007A910000}"/>
    <cellStyle name="메모 6 2 2 2" xfId="3734" xr:uid="{00000000-0005-0000-0000-00007B910000}"/>
    <cellStyle name="메모 6 2 2 3" xfId="3735" xr:uid="{00000000-0005-0000-0000-00007C910000}"/>
    <cellStyle name="메모 6 2 2 4" xfId="10564" xr:uid="{00000000-0005-0000-0000-00007D910000}"/>
    <cellStyle name="메모 6 2 3" xfId="3736" xr:uid="{00000000-0005-0000-0000-00007E910000}"/>
    <cellStyle name="메모 6 2 3 2" xfId="3737" xr:uid="{00000000-0005-0000-0000-00007F910000}"/>
    <cellStyle name="메모 6 2 3 3" xfId="3738" xr:uid="{00000000-0005-0000-0000-000080910000}"/>
    <cellStyle name="메모 6 2 3 4" xfId="10565" xr:uid="{00000000-0005-0000-0000-000081910000}"/>
    <cellStyle name="메모 6 2 4" xfId="3739" xr:uid="{00000000-0005-0000-0000-000082910000}"/>
    <cellStyle name="메모 6 2 5" xfId="3740" xr:uid="{00000000-0005-0000-0000-000083910000}"/>
    <cellStyle name="메모 6 2 6" xfId="10566" xr:uid="{00000000-0005-0000-0000-000084910000}"/>
    <cellStyle name="메모 6 3" xfId="3741" xr:uid="{00000000-0005-0000-0000-000085910000}"/>
    <cellStyle name="메모 6 3 2" xfId="3742" xr:uid="{00000000-0005-0000-0000-000086910000}"/>
    <cellStyle name="메모 6 3 2 2" xfId="3743" xr:uid="{00000000-0005-0000-0000-000087910000}"/>
    <cellStyle name="메모 6 3 2 3" xfId="3744" xr:uid="{00000000-0005-0000-0000-000088910000}"/>
    <cellStyle name="메모 6 3 2 4" xfId="10567" xr:uid="{00000000-0005-0000-0000-000089910000}"/>
    <cellStyle name="메모 6 3 3" xfId="3745" xr:uid="{00000000-0005-0000-0000-00008A910000}"/>
    <cellStyle name="메모 6 3 3 2" xfId="3746" xr:uid="{00000000-0005-0000-0000-00008B910000}"/>
    <cellStyle name="메모 6 3 3 3" xfId="3747" xr:uid="{00000000-0005-0000-0000-00008C910000}"/>
    <cellStyle name="메모 6 3 3 4" xfId="10568" xr:uid="{00000000-0005-0000-0000-00008D910000}"/>
    <cellStyle name="메모 6 3 4" xfId="3748" xr:uid="{00000000-0005-0000-0000-00008E910000}"/>
    <cellStyle name="메모 6 3 5" xfId="3749" xr:uid="{00000000-0005-0000-0000-00008F910000}"/>
    <cellStyle name="메모 6 3 6" xfId="10569" xr:uid="{00000000-0005-0000-0000-000090910000}"/>
    <cellStyle name="메모 6 4" xfId="3750" xr:uid="{00000000-0005-0000-0000-000091910000}"/>
    <cellStyle name="메모 6 4 2" xfId="3751" xr:uid="{00000000-0005-0000-0000-000092910000}"/>
    <cellStyle name="메모 6 4 2 2" xfId="10570" xr:uid="{00000000-0005-0000-0000-000093910000}"/>
    <cellStyle name="메모 6 4 3" xfId="3752" xr:uid="{00000000-0005-0000-0000-000094910000}"/>
    <cellStyle name="메모 6 4 4" xfId="10571" xr:uid="{00000000-0005-0000-0000-000095910000}"/>
    <cellStyle name="메모 6 5" xfId="3753" xr:uid="{00000000-0005-0000-0000-000096910000}"/>
    <cellStyle name="메모 6 5 2" xfId="3754" xr:uid="{00000000-0005-0000-0000-000097910000}"/>
    <cellStyle name="메모 6 5 3" xfId="3755" xr:uid="{00000000-0005-0000-0000-000098910000}"/>
    <cellStyle name="메모 6 5 4" xfId="10572" xr:uid="{00000000-0005-0000-0000-000099910000}"/>
    <cellStyle name="메모 6 6" xfId="3756" xr:uid="{00000000-0005-0000-0000-00009A910000}"/>
    <cellStyle name="메모 6 6 2" xfId="10573" xr:uid="{00000000-0005-0000-0000-00009B910000}"/>
    <cellStyle name="메모 6 7" xfId="3757" xr:uid="{00000000-0005-0000-0000-00009C910000}"/>
    <cellStyle name="메모 6 7 2" xfId="10574" xr:uid="{00000000-0005-0000-0000-00009D910000}"/>
    <cellStyle name="메모 6 8" xfId="10575" xr:uid="{00000000-0005-0000-0000-00009E910000}"/>
    <cellStyle name="메모 6 9" xfId="10576" xr:uid="{00000000-0005-0000-0000-00009F910000}"/>
    <cellStyle name="메모 60" xfId="10577" xr:uid="{00000000-0005-0000-0000-0000A0910000}"/>
    <cellStyle name="메모 60 10" xfId="10578" xr:uid="{00000000-0005-0000-0000-0000A1910000}"/>
    <cellStyle name="메모 60 11" xfId="10579" xr:uid="{00000000-0005-0000-0000-0000A2910000}"/>
    <cellStyle name="메모 60 12" xfId="10580" xr:uid="{00000000-0005-0000-0000-0000A3910000}"/>
    <cellStyle name="메모 60 13" xfId="10581" xr:uid="{00000000-0005-0000-0000-0000A4910000}"/>
    <cellStyle name="메모 60 14" xfId="10582" xr:uid="{00000000-0005-0000-0000-0000A5910000}"/>
    <cellStyle name="메모 60 2" xfId="10583" xr:uid="{00000000-0005-0000-0000-0000A6910000}"/>
    <cellStyle name="메모 60 2 2" xfId="10584" xr:uid="{00000000-0005-0000-0000-0000A7910000}"/>
    <cellStyle name="메모 60 2 3" xfId="10585" xr:uid="{00000000-0005-0000-0000-0000A8910000}"/>
    <cellStyle name="메모 60 3" xfId="10586" xr:uid="{00000000-0005-0000-0000-0000A9910000}"/>
    <cellStyle name="메모 60 3 2" xfId="10587" xr:uid="{00000000-0005-0000-0000-0000AA910000}"/>
    <cellStyle name="메모 60 3 3" xfId="10588" xr:uid="{00000000-0005-0000-0000-0000AB910000}"/>
    <cellStyle name="메모 60 4" xfId="10589" xr:uid="{00000000-0005-0000-0000-0000AC910000}"/>
    <cellStyle name="메모 60 4 2" xfId="10590" xr:uid="{00000000-0005-0000-0000-0000AD910000}"/>
    <cellStyle name="메모 60 5" xfId="10591" xr:uid="{00000000-0005-0000-0000-0000AE910000}"/>
    <cellStyle name="메모 60 6" xfId="10592" xr:uid="{00000000-0005-0000-0000-0000AF910000}"/>
    <cellStyle name="메모 60 7" xfId="10593" xr:uid="{00000000-0005-0000-0000-0000B0910000}"/>
    <cellStyle name="메모 60 8" xfId="10594" xr:uid="{00000000-0005-0000-0000-0000B1910000}"/>
    <cellStyle name="메모 60 9" xfId="10595" xr:uid="{00000000-0005-0000-0000-0000B2910000}"/>
    <cellStyle name="메모 61" xfId="10596" xr:uid="{00000000-0005-0000-0000-0000B3910000}"/>
    <cellStyle name="메모 61 10" xfId="10597" xr:uid="{00000000-0005-0000-0000-0000B4910000}"/>
    <cellStyle name="메모 61 11" xfId="10598" xr:uid="{00000000-0005-0000-0000-0000B5910000}"/>
    <cellStyle name="메모 61 12" xfId="10599" xr:uid="{00000000-0005-0000-0000-0000B6910000}"/>
    <cellStyle name="메모 61 13" xfId="10600" xr:uid="{00000000-0005-0000-0000-0000B7910000}"/>
    <cellStyle name="메모 61 14" xfId="10601" xr:uid="{00000000-0005-0000-0000-0000B8910000}"/>
    <cellStyle name="메모 61 2" xfId="10602" xr:uid="{00000000-0005-0000-0000-0000B9910000}"/>
    <cellStyle name="메모 61 2 2" xfId="10603" xr:uid="{00000000-0005-0000-0000-0000BA910000}"/>
    <cellStyle name="메모 61 2 3" xfId="10604" xr:uid="{00000000-0005-0000-0000-0000BB910000}"/>
    <cellStyle name="메모 61 3" xfId="10605" xr:uid="{00000000-0005-0000-0000-0000BC910000}"/>
    <cellStyle name="메모 61 3 2" xfId="10606" xr:uid="{00000000-0005-0000-0000-0000BD910000}"/>
    <cellStyle name="메모 61 3 3" xfId="10607" xr:uid="{00000000-0005-0000-0000-0000BE910000}"/>
    <cellStyle name="메모 61 4" xfId="10608" xr:uid="{00000000-0005-0000-0000-0000BF910000}"/>
    <cellStyle name="메모 61 4 2" xfId="10609" xr:uid="{00000000-0005-0000-0000-0000C0910000}"/>
    <cellStyle name="메모 61 5" xfId="10610" xr:uid="{00000000-0005-0000-0000-0000C1910000}"/>
    <cellStyle name="메모 61 6" xfId="10611" xr:uid="{00000000-0005-0000-0000-0000C2910000}"/>
    <cellStyle name="메모 61 7" xfId="10612" xr:uid="{00000000-0005-0000-0000-0000C3910000}"/>
    <cellStyle name="메모 61 8" xfId="10613" xr:uid="{00000000-0005-0000-0000-0000C4910000}"/>
    <cellStyle name="메모 61 9" xfId="10614" xr:uid="{00000000-0005-0000-0000-0000C5910000}"/>
    <cellStyle name="메모 62" xfId="10615" xr:uid="{00000000-0005-0000-0000-0000C6910000}"/>
    <cellStyle name="메모 62 10" xfId="10616" xr:uid="{00000000-0005-0000-0000-0000C7910000}"/>
    <cellStyle name="메모 62 11" xfId="10617" xr:uid="{00000000-0005-0000-0000-0000C8910000}"/>
    <cellStyle name="메모 62 12" xfId="10618" xr:uid="{00000000-0005-0000-0000-0000C9910000}"/>
    <cellStyle name="메모 62 13" xfId="10619" xr:uid="{00000000-0005-0000-0000-0000CA910000}"/>
    <cellStyle name="메모 62 14" xfId="10620" xr:uid="{00000000-0005-0000-0000-0000CB910000}"/>
    <cellStyle name="메모 62 2" xfId="10621" xr:uid="{00000000-0005-0000-0000-0000CC910000}"/>
    <cellStyle name="메모 62 2 2" xfId="10622" xr:uid="{00000000-0005-0000-0000-0000CD910000}"/>
    <cellStyle name="메모 62 2 3" xfId="10623" xr:uid="{00000000-0005-0000-0000-0000CE910000}"/>
    <cellStyle name="메모 62 3" xfId="10624" xr:uid="{00000000-0005-0000-0000-0000CF910000}"/>
    <cellStyle name="메모 62 3 2" xfId="10625" xr:uid="{00000000-0005-0000-0000-0000D0910000}"/>
    <cellStyle name="메모 62 3 3" xfId="10626" xr:uid="{00000000-0005-0000-0000-0000D1910000}"/>
    <cellStyle name="메모 62 4" xfId="10627" xr:uid="{00000000-0005-0000-0000-0000D2910000}"/>
    <cellStyle name="메모 62 4 2" xfId="10628" xr:uid="{00000000-0005-0000-0000-0000D3910000}"/>
    <cellStyle name="메모 62 5" xfId="10629" xr:uid="{00000000-0005-0000-0000-0000D4910000}"/>
    <cellStyle name="메모 62 6" xfId="10630" xr:uid="{00000000-0005-0000-0000-0000D5910000}"/>
    <cellStyle name="메모 62 7" xfId="10631" xr:uid="{00000000-0005-0000-0000-0000D6910000}"/>
    <cellStyle name="메모 62 8" xfId="10632" xr:uid="{00000000-0005-0000-0000-0000D7910000}"/>
    <cellStyle name="메모 62 9" xfId="10633" xr:uid="{00000000-0005-0000-0000-0000D8910000}"/>
    <cellStyle name="메모 63" xfId="10634" xr:uid="{00000000-0005-0000-0000-0000D9910000}"/>
    <cellStyle name="메모 63 10" xfId="10635" xr:uid="{00000000-0005-0000-0000-0000DA910000}"/>
    <cellStyle name="메모 63 11" xfId="10636" xr:uid="{00000000-0005-0000-0000-0000DB910000}"/>
    <cellStyle name="메모 63 12" xfId="10637" xr:uid="{00000000-0005-0000-0000-0000DC910000}"/>
    <cellStyle name="메모 63 13" xfId="10638" xr:uid="{00000000-0005-0000-0000-0000DD910000}"/>
    <cellStyle name="메모 63 14" xfId="10639" xr:uid="{00000000-0005-0000-0000-0000DE910000}"/>
    <cellStyle name="메모 63 2" xfId="10640" xr:uid="{00000000-0005-0000-0000-0000DF910000}"/>
    <cellStyle name="메모 63 2 2" xfId="10641" xr:uid="{00000000-0005-0000-0000-0000E0910000}"/>
    <cellStyle name="메모 63 2 3" xfId="10642" xr:uid="{00000000-0005-0000-0000-0000E1910000}"/>
    <cellStyle name="메모 63 3" xfId="10643" xr:uid="{00000000-0005-0000-0000-0000E2910000}"/>
    <cellStyle name="메모 63 3 2" xfId="10644" xr:uid="{00000000-0005-0000-0000-0000E3910000}"/>
    <cellStyle name="메모 63 3 3" xfId="10645" xr:uid="{00000000-0005-0000-0000-0000E4910000}"/>
    <cellStyle name="메모 63 4" xfId="10646" xr:uid="{00000000-0005-0000-0000-0000E5910000}"/>
    <cellStyle name="메모 63 4 2" xfId="10647" xr:uid="{00000000-0005-0000-0000-0000E6910000}"/>
    <cellStyle name="메모 63 5" xfId="10648" xr:uid="{00000000-0005-0000-0000-0000E7910000}"/>
    <cellStyle name="메모 63 6" xfId="10649" xr:uid="{00000000-0005-0000-0000-0000E8910000}"/>
    <cellStyle name="메모 63 7" xfId="10650" xr:uid="{00000000-0005-0000-0000-0000E9910000}"/>
    <cellStyle name="메모 63 8" xfId="10651" xr:uid="{00000000-0005-0000-0000-0000EA910000}"/>
    <cellStyle name="메모 63 9" xfId="10652" xr:uid="{00000000-0005-0000-0000-0000EB910000}"/>
    <cellStyle name="메모 64" xfId="10653" xr:uid="{00000000-0005-0000-0000-0000EC910000}"/>
    <cellStyle name="메모 64 10" xfId="10654" xr:uid="{00000000-0005-0000-0000-0000ED910000}"/>
    <cellStyle name="메모 64 11" xfId="10655" xr:uid="{00000000-0005-0000-0000-0000EE910000}"/>
    <cellStyle name="메모 64 12" xfId="10656" xr:uid="{00000000-0005-0000-0000-0000EF910000}"/>
    <cellStyle name="메모 64 13" xfId="10657" xr:uid="{00000000-0005-0000-0000-0000F0910000}"/>
    <cellStyle name="메모 64 14" xfId="10658" xr:uid="{00000000-0005-0000-0000-0000F1910000}"/>
    <cellStyle name="메모 64 2" xfId="10659" xr:uid="{00000000-0005-0000-0000-0000F2910000}"/>
    <cellStyle name="메모 64 2 2" xfId="10660" xr:uid="{00000000-0005-0000-0000-0000F3910000}"/>
    <cellStyle name="메모 64 2 3" xfId="10661" xr:uid="{00000000-0005-0000-0000-0000F4910000}"/>
    <cellStyle name="메모 64 3" xfId="10662" xr:uid="{00000000-0005-0000-0000-0000F5910000}"/>
    <cellStyle name="메모 64 3 2" xfId="10663" xr:uid="{00000000-0005-0000-0000-0000F6910000}"/>
    <cellStyle name="메모 64 3 3" xfId="10664" xr:uid="{00000000-0005-0000-0000-0000F7910000}"/>
    <cellStyle name="메모 64 4" xfId="10665" xr:uid="{00000000-0005-0000-0000-0000F8910000}"/>
    <cellStyle name="메모 64 4 2" xfId="10666" xr:uid="{00000000-0005-0000-0000-0000F9910000}"/>
    <cellStyle name="메모 64 5" xfId="10667" xr:uid="{00000000-0005-0000-0000-0000FA910000}"/>
    <cellStyle name="메모 64 6" xfId="10668" xr:uid="{00000000-0005-0000-0000-0000FB910000}"/>
    <cellStyle name="메모 64 7" xfId="10669" xr:uid="{00000000-0005-0000-0000-0000FC910000}"/>
    <cellStyle name="메모 64 8" xfId="10670" xr:uid="{00000000-0005-0000-0000-0000FD910000}"/>
    <cellStyle name="메모 64 9" xfId="10671" xr:uid="{00000000-0005-0000-0000-0000FE910000}"/>
    <cellStyle name="메모 65" xfId="10672" xr:uid="{00000000-0005-0000-0000-0000FF910000}"/>
    <cellStyle name="메모 65 10" xfId="10673" xr:uid="{00000000-0005-0000-0000-000000920000}"/>
    <cellStyle name="메모 65 11" xfId="10674" xr:uid="{00000000-0005-0000-0000-000001920000}"/>
    <cellStyle name="메모 65 12" xfId="10675" xr:uid="{00000000-0005-0000-0000-000002920000}"/>
    <cellStyle name="메모 65 13" xfId="10676" xr:uid="{00000000-0005-0000-0000-000003920000}"/>
    <cellStyle name="메모 65 14" xfId="10677" xr:uid="{00000000-0005-0000-0000-000004920000}"/>
    <cellStyle name="메모 65 2" xfId="10678" xr:uid="{00000000-0005-0000-0000-000005920000}"/>
    <cellStyle name="메모 65 2 2" xfId="10679" xr:uid="{00000000-0005-0000-0000-000006920000}"/>
    <cellStyle name="메모 65 2 3" xfId="10680" xr:uid="{00000000-0005-0000-0000-000007920000}"/>
    <cellStyle name="메모 65 3" xfId="10681" xr:uid="{00000000-0005-0000-0000-000008920000}"/>
    <cellStyle name="메모 65 3 2" xfId="10682" xr:uid="{00000000-0005-0000-0000-000009920000}"/>
    <cellStyle name="메모 65 3 3" xfId="10683" xr:uid="{00000000-0005-0000-0000-00000A920000}"/>
    <cellStyle name="메모 65 4" xfId="10684" xr:uid="{00000000-0005-0000-0000-00000B920000}"/>
    <cellStyle name="메모 65 4 2" xfId="10685" xr:uid="{00000000-0005-0000-0000-00000C920000}"/>
    <cellStyle name="메모 65 5" xfId="10686" xr:uid="{00000000-0005-0000-0000-00000D920000}"/>
    <cellStyle name="메모 65 6" xfId="10687" xr:uid="{00000000-0005-0000-0000-00000E920000}"/>
    <cellStyle name="메모 65 7" xfId="10688" xr:uid="{00000000-0005-0000-0000-00000F920000}"/>
    <cellStyle name="메모 65 8" xfId="10689" xr:uid="{00000000-0005-0000-0000-000010920000}"/>
    <cellStyle name="메모 65 9" xfId="10690" xr:uid="{00000000-0005-0000-0000-000011920000}"/>
    <cellStyle name="메모 66" xfId="10691" xr:uid="{00000000-0005-0000-0000-000012920000}"/>
    <cellStyle name="메모 66 10" xfId="10692" xr:uid="{00000000-0005-0000-0000-000013920000}"/>
    <cellStyle name="메모 66 11" xfId="10693" xr:uid="{00000000-0005-0000-0000-000014920000}"/>
    <cellStyle name="메모 66 12" xfId="10694" xr:uid="{00000000-0005-0000-0000-000015920000}"/>
    <cellStyle name="메모 66 13" xfId="10695" xr:uid="{00000000-0005-0000-0000-000016920000}"/>
    <cellStyle name="메모 66 14" xfId="10696" xr:uid="{00000000-0005-0000-0000-000017920000}"/>
    <cellStyle name="메모 66 2" xfId="10697" xr:uid="{00000000-0005-0000-0000-000018920000}"/>
    <cellStyle name="메모 66 2 2" xfId="10698" xr:uid="{00000000-0005-0000-0000-000019920000}"/>
    <cellStyle name="메모 66 2 3" xfId="10699" xr:uid="{00000000-0005-0000-0000-00001A920000}"/>
    <cellStyle name="메모 66 3" xfId="10700" xr:uid="{00000000-0005-0000-0000-00001B920000}"/>
    <cellStyle name="메모 66 3 2" xfId="10701" xr:uid="{00000000-0005-0000-0000-00001C920000}"/>
    <cellStyle name="메모 66 3 3" xfId="10702" xr:uid="{00000000-0005-0000-0000-00001D920000}"/>
    <cellStyle name="메모 66 4" xfId="10703" xr:uid="{00000000-0005-0000-0000-00001E920000}"/>
    <cellStyle name="메모 66 4 2" xfId="10704" xr:uid="{00000000-0005-0000-0000-00001F920000}"/>
    <cellStyle name="메모 66 5" xfId="10705" xr:uid="{00000000-0005-0000-0000-000020920000}"/>
    <cellStyle name="메모 66 6" xfId="10706" xr:uid="{00000000-0005-0000-0000-000021920000}"/>
    <cellStyle name="메모 66 7" xfId="10707" xr:uid="{00000000-0005-0000-0000-000022920000}"/>
    <cellStyle name="메모 66 8" xfId="10708" xr:uid="{00000000-0005-0000-0000-000023920000}"/>
    <cellStyle name="메모 66 9" xfId="10709" xr:uid="{00000000-0005-0000-0000-000024920000}"/>
    <cellStyle name="메모 67" xfId="10710" xr:uid="{00000000-0005-0000-0000-000025920000}"/>
    <cellStyle name="메모 67 10" xfId="10711" xr:uid="{00000000-0005-0000-0000-000026920000}"/>
    <cellStyle name="메모 67 11" xfId="10712" xr:uid="{00000000-0005-0000-0000-000027920000}"/>
    <cellStyle name="메모 67 12" xfId="10713" xr:uid="{00000000-0005-0000-0000-000028920000}"/>
    <cellStyle name="메모 67 13" xfId="10714" xr:uid="{00000000-0005-0000-0000-000029920000}"/>
    <cellStyle name="메모 67 14" xfId="10715" xr:uid="{00000000-0005-0000-0000-00002A920000}"/>
    <cellStyle name="메모 67 2" xfId="10716" xr:uid="{00000000-0005-0000-0000-00002B920000}"/>
    <cellStyle name="메모 67 2 2" xfId="10717" xr:uid="{00000000-0005-0000-0000-00002C920000}"/>
    <cellStyle name="메모 67 2 3" xfId="10718" xr:uid="{00000000-0005-0000-0000-00002D920000}"/>
    <cellStyle name="메모 67 3" xfId="10719" xr:uid="{00000000-0005-0000-0000-00002E920000}"/>
    <cellStyle name="메모 67 3 2" xfId="10720" xr:uid="{00000000-0005-0000-0000-00002F920000}"/>
    <cellStyle name="메모 67 3 3" xfId="10721" xr:uid="{00000000-0005-0000-0000-000030920000}"/>
    <cellStyle name="메모 67 4" xfId="10722" xr:uid="{00000000-0005-0000-0000-000031920000}"/>
    <cellStyle name="메모 67 4 2" xfId="10723" xr:uid="{00000000-0005-0000-0000-000032920000}"/>
    <cellStyle name="메모 67 5" xfId="10724" xr:uid="{00000000-0005-0000-0000-000033920000}"/>
    <cellStyle name="메모 67 6" xfId="10725" xr:uid="{00000000-0005-0000-0000-000034920000}"/>
    <cellStyle name="메모 67 7" xfId="10726" xr:uid="{00000000-0005-0000-0000-000035920000}"/>
    <cellStyle name="메모 67 8" xfId="10727" xr:uid="{00000000-0005-0000-0000-000036920000}"/>
    <cellStyle name="메모 67 9" xfId="10728" xr:uid="{00000000-0005-0000-0000-000037920000}"/>
    <cellStyle name="메모 68" xfId="10729" xr:uid="{00000000-0005-0000-0000-000038920000}"/>
    <cellStyle name="메모 68 10" xfId="10730" xr:uid="{00000000-0005-0000-0000-000039920000}"/>
    <cellStyle name="메모 68 11" xfId="10731" xr:uid="{00000000-0005-0000-0000-00003A920000}"/>
    <cellStyle name="메모 68 12" xfId="10732" xr:uid="{00000000-0005-0000-0000-00003B920000}"/>
    <cellStyle name="메모 68 13" xfId="10733" xr:uid="{00000000-0005-0000-0000-00003C920000}"/>
    <cellStyle name="메모 68 14" xfId="10734" xr:uid="{00000000-0005-0000-0000-00003D920000}"/>
    <cellStyle name="메모 68 2" xfId="10735" xr:uid="{00000000-0005-0000-0000-00003E920000}"/>
    <cellStyle name="메모 68 2 2" xfId="10736" xr:uid="{00000000-0005-0000-0000-00003F920000}"/>
    <cellStyle name="메모 68 2 3" xfId="10737" xr:uid="{00000000-0005-0000-0000-000040920000}"/>
    <cellStyle name="메모 68 3" xfId="10738" xr:uid="{00000000-0005-0000-0000-000041920000}"/>
    <cellStyle name="메모 68 3 2" xfId="10739" xr:uid="{00000000-0005-0000-0000-000042920000}"/>
    <cellStyle name="메모 68 3 3" xfId="10740" xr:uid="{00000000-0005-0000-0000-000043920000}"/>
    <cellStyle name="메모 68 4" xfId="10741" xr:uid="{00000000-0005-0000-0000-000044920000}"/>
    <cellStyle name="메모 68 4 2" xfId="10742" xr:uid="{00000000-0005-0000-0000-000045920000}"/>
    <cellStyle name="메모 68 5" xfId="10743" xr:uid="{00000000-0005-0000-0000-000046920000}"/>
    <cellStyle name="메모 68 6" xfId="10744" xr:uid="{00000000-0005-0000-0000-000047920000}"/>
    <cellStyle name="메모 68 7" xfId="10745" xr:uid="{00000000-0005-0000-0000-000048920000}"/>
    <cellStyle name="메모 68 8" xfId="10746" xr:uid="{00000000-0005-0000-0000-000049920000}"/>
    <cellStyle name="메모 68 9" xfId="10747" xr:uid="{00000000-0005-0000-0000-00004A920000}"/>
    <cellStyle name="메모 69" xfId="10748" xr:uid="{00000000-0005-0000-0000-00004B920000}"/>
    <cellStyle name="메모 69 10" xfId="10749" xr:uid="{00000000-0005-0000-0000-00004C920000}"/>
    <cellStyle name="메모 69 11" xfId="10750" xr:uid="{00000000-0005-0000-0000-00004D920000}"/>
    <cellStyle name="메모 69 12" xfId="10751" xr:uid="{00000000-0005-0000-0000-00004E920000}"/>
    <cellStyle name="메모 69 13" xfId="10752" xr:uid="{00000000-0005-0000-0000-00004F920000}"/>
    <cellStyle name="메모 69 14" xfId="10753" xr:uid="{00000000-0005-0000-0000-000050920000}"/>
    <cellStyle name="메모 69 2" xfId="10754" xr:uid="{00000000-0005-0000-0000-000051920000}"/>
    <cellStyle name="메모 69 2 2" xfId="10755" xr:uid="{00000000-0005-0000-0000-000052920000}"/>
    <cellStyle name="메모 69 2 3" xfId="10756" xr:uid="{00000000-0005-0000-0000-000053920000}"/>
    <cellStyle name="메모 69 3" xfId="10757" xr:uid="{00000000-0005-0000-0000-000054920000}"/>
    <cellStyle name="메모 69 3 2" xfId="10758" xr:uid="{00000000-0005-0000-0000-000055920000}"/>
    <cellStyle name="메모 69 3 3" xfId="10759" xr:uid="{00000000-0005-0000-0000-000056920000}"/>
    <cellStyle name="메모 69 4" xfId="10760" xr:uid="{00000000-0005-0000-0000-000057920000}"/>
    <cellStyle name="메모 69 4 2" xfId="10761" xr:uid="{00000000-0005-0000-0000-000058920000}"/>
    <cellStyle name="메모 69 5" xfId="10762" xr:uid="{00000000-0005-0000-0000-000059920000}"/>
    <cellStyle name="메모 69 6" xfId="10763" xr:uid="{00000000-0005-0000-0000-00005A920000}"/>
    <cellStyle name="메모 69 7" xfId="10764" xr:uid="{00000000-0005-0000-0000-00005B920000}"/>
    <cellStyle name="메모 69 8" xfId="10765" xr:uid="{00000000-0005-0000-0000-00005C920000}"/>
    <cellStyle name="메모 69 9" xfId="10766" xr:uid="{00000000-0005-0000-0000-00005D920000}"/>
    <cellStyle name="메모 7" xfId="3758" xr:uid="{00000000-0005-0000-0000-00005E920000}"/>
    <cellStyle name="메모 7 10" xfId="10767" xr:uid="{00000000-0005-0000-0000-00005F920000}"/>
    <cellStyle name="메모 7 11" xfId="10768" xr:uid="{00000000-0005-0000-0000-000060920000}"/>
    <cellStyle name="메모 7 12" xfId="10769" xr:uid="{00000000-0005-0000-0000-000061920000}"/>
    <cellStyle name="메모 7 13" xfId="10770" xr:uid="{00000000-0005-0000-0000-000062920000}"/>
    <cellStyle name="메모 7 14" xfId="10771" xr:uid="{00000000-0005-0000-0000-000063920000}"/>
    <cellStyle name="메모 7 15" xfId="10772" xr:uid="{00000000-0005-0000-0000-000064920000}"/>
    <cellStyle name="메모 7 2" xfId="3759" xr:uid="{00000000-0005-0000-0000-000065920000}"/>
    <cellStyle name="메모 7 2 2" xfId="3760" xr:uid="{00000000-0005-0000-0000-000066920000}"/>
    <cellStyle name="메모 7 2 2 2" xfId="3761" xr:uid="{00000000-0005-0000-0000-000067920000}"/>
    <cellStyle name="메모 7 2 2 3" xfId="3762" xr:uid="{00000000-0005-0000-0000-000068920000}"/>
    <cellStyle name="메모 7 2 2 4" xfId="10773" xr:uid="{00000000-0005-0000-0000-000069920000}"/>
    <cellStyle name="메모 7 2 3" xfId="3763" xr:uid="{00000000-0005-0000-0000-00006A920000}"/>
    <cellStyle name="메모 7 2 3 2" xfId="3764" xr:uid="{00000000-0005-0000-0000-00006B920000}"/>
    <cellStyle name="메모 7 2 3 3" xfId="3765" xr:uid="{00000000-0005-0000-0000-00006C920000}"/>
    <cellStyle name="메모 7 2 3 4" xfId="10774" xr:uid="{00000000-0005-0000-0000-00006D920000}"/>
    <cellStyle name="메모 7 2 4" xfId="3766" xr:uid="{00000000-0005-0000-0000-00006E920000}"/>
    <cellStyle name="메모 7 2 5" xfId="3767" xr:uid="{00000000-0005-0000-0000-00006F920000}"/>
    <cellStyle name="메모 7 2 6" xfId="10775" xr:uid="{00000000-0005-0000-0000-000070920000}"/>
    <cellStyle name="메모 7 3" xfId="3768" xr:uid="{00000000-0005-0000-0000-000071920000}"/>
    <cellStyle name="메모 7 3 2" xfId="3769" xr:uid="{00000000-0005-0000-0000-000072920000}"/>
    <cellStyle name="메모 7 3 2 2" xfId="3770" xr:uid="{00000000-0005-0000-0000-000073920000}"/>
    <cellStyle name="메모 7 3 2 3" xfId="3771" xr:uid="{00000000-0005-0000-0000-000074920000}"/>
    <cellStyle name="메모 7 3 2 4" xfId="10776" xr:uid="{00000000-0005-0000-0000-000075920000}"/>
    <cellStyle name="메모 7 3 3" xfId="3772" xr:uid="{00000000-0005-0000-0000-000076920000}"/>
    <cellStyle name="메모 7 3 3 2" xfId="3773" xr:uid="{00000000-0005-0000-0000-000077920000}"/>
    <cellStyle name="메모 7 3 3 3" xfId="3774" xr:uid="{00000000-0005-0000-0000-000078920000}"/>
    <cellStyle name="메모 7 3 3 4" xfId="10777" xr:uid="{00000000-0005-0000-0000-000079920000}"/>
    <cellStyle name="메모 7 3 4" xfId="3775" xr:uid="{00000000-0005-0000-0000-00007A920000}"/>
    <cellStyle name="메모 7 3 5" xfId="3776" xr:uid="{00000000-0005-0000-0000-00007B920000}"/>
    <cellStyle name="메모 7 3 6" xfId="10778" xr:uid="{00000000-0005-0000-0000-00007C920000}"/>
    <cellStyle name="메모 7 4" xfId="3777" xr:uid="{00000000-0005-0000-0000-00007D920000}"/>
    <cellStyle name="메모 7 4 2" xfId="3778" xr:uid="{00000000-0005-0000-0000-00007E920000}"/>
    <cellStyle name="메모 7 4 2 2" xfId="10779" xr:uid="{00000000-0005-0000-0000-00007F920000}"/>
    <cellStyle name="메모 7 4 3" xfId="3779" xr:uid="{00000000-0005-0000-0000-000080920000}"/>
    <cellStyle name="메모 7 4 4" xfId="10780" xr:uid="{00000000-0005-0000-0000-000081920000}"/>
    <cellStyle name="메모 7 5" xfId="3780" xr:uid="{00000000-0005-0000-0000-000082920000}"/>
    <cellStyle name="메모 7 5 2" xfId="3781" xr:uid="{00000000-0005-0000-0000-000083920000}"/>
    <cellStyle name="메모 7 5 3" xfId="3782" xr:uid="{00000000-0005-0000-0000-000084920000}"/>
    <cellStyle name="메모 7 5 4" xfId="10781" xr:uid="{00000000-0005-0000-0000-000085920000}"/>
    <cellStyle name="메모 7 6" xfId="3783" xr:uid="{00000000-0005-0000-0000-000086920000}"/>
    <cellStyle name="메모 7 6 2" xfId="10782" xr:uid="{00000000-0005-0000-0000-000087920000}"/>
    <cellStyle name="메모 7 7" xfId="3784" xr:uid="{00000000-0005-0000-0000-000088920000}"/>
    <cellStyle name="메모 7 7 2" xfId="10783" xr:uid="{00000000-0005-0000-0000-000089920000}"/>
    <cellStyle name="메모 7 8" xfId="10784" xr:uid="{00000000-0005-0000-0000-00008A920000}"/>
    <cellStyle name="메모 7 9" xfId="10785" xr:uid="{00000000-0005-0000-0000-00008B920000}"/>
    <cellStyle name="메모 70" xfId="10786" xr:uid="{00000000-0005-0000-0000-00008C920000}"/>
    <cellStyle name="메모 70 10" xfId="10787" xr:uid="{00000000-0005-0000-0000-00008D920000}"/>
    <cellStyle name="메모 70 11" xfId="10788" xr:uid="{00000000-0005-0000-0000-00008E920000}"/>
    <cellStyle name="메모 70 12" xfId="10789" xr:uid="{00000000-0005-0000-0000-00008F920000}"/>
    <cellStyle name="메모 70 13" xfId="10790" xr:uid="{00000000-0005-0000-0000-000090920000}"/>
    <cellStyle name="메모 70 14" xfId="10791" xr:uid="{00000000-0005-0000-0000-000091920000}"/>
    <cellStyle name="메모 70 2" xfId="10792" xr:uid="{00000000-0005-0000-0000-000092920000}"/>
    <cellStyle name="메모 70 2 2" xfId="10793" xr:uid="{00000000-0005-0000-0000-000093920000}"/>
    <cellStyle name="메모 70 2 3" xfId="10794" xr:uid="{00000000-0005-0000-0000-000094920000}"/>
    <cellStyle name="메모 70 3" xfId="10795" xr:uid="{00000000-0005-0000-0000-000095920000}"/>
    <cellStyle name="메모 70 3 2" xfId="10796" xr:uid="{00000000-0005-0000-0000-000096920000}"/>
    <cellStyle name="메모 70 3 3" xfId="10797" xr:uid="{00000000-0005-0000-0000-000097920000}"/>
    <cellStyle name="메모 70 4" xfId="10798" xr:uid="{00000000-0005-0000-0000-000098920000}"/>
    <cellStyle name="메모 70 4 2" xfId="10799" xr:uid="{00000000-0005-0000-0000-000099920000}"/>
    <cellStyle name="메모 70 5" xfId="10800" xr:uid="{00000000-0005-0000-0000-00009A920000}"/>
    <cellStyle name="메모 70 6" xfId="10801" xr:uid="{00000000-0005-0000-0000-00009B920000}"/>
    <cellStyle name="메모 70 7" xfId="10802" xr:uid="{00000000-0005-0000-0000-00009C920000}"/>
    <cellStyle name="메모 70 8" xfId="10803" xr:uid="{00000000-0005-0000-0000-00009D920000}"/>
    <cellStyle name="메모 70 9" xfId="10804" xr:uid="{00000000-0005-0000-0000-00009E920000}"/>
    <cellStyle name="메모 71" xfId="10805" xr:uid="{00000000-0005-0000-0000-00009F920000}"/>
    <cellStyle name="메모 71 10" xfId="10806" xr:uid="{00000000-0005-0000-0000-0000A0920000}"/>
    <cellStyle name="메모 71 11" xfId="10807" xr:uid="{00000000-0005-0000-0000-0000A1920000}"/>
    <cellStyle name="메모 71 12" xfId="10808" xr:uid="{00000000-0005-0000-0000-0000A2920000}"/>
    <cellStyle name="메모 71 13" xfId="10809" xr:uid="{00000000-0005-0000-0000-0000A3920000}"/>
    <cellStyle name="메모 71 14" xfId="10810" xr:uid="{00000000-0005-0000-0000-0000A4920000}"/>
    <cellStyle name="메모 71 2" xfId="10811" xr:uid="{00000000-0005-0000-0000-0000A5920000}"/>
    <cellStyle name="메모 71 2 2" xfId="10812" xr:uid="{00000000-0005-0000-0000-0000A6920000}"/>
    <cellStyle name="메모 71 2 3" xfId="10813" xr:uid="{00000000-0005-0000-0000-0000A7920000}"/>
    <cellStyle name="메모 71 3" xfId="10814" xr:uid="{00000000-0005-0000-0000-0000A8920000}"/>
    <cellStyle name="메모 71 3 2" xfId="10815" xr:uid="{00000000-0005-0000-0000-0000A9920000}"/>
    <cellStyle name="메모 71 3 3" xfId="10816" xr:uid="{00000000-0005-0000-0000-0000AA920000}"/>
    <cellStyle name="메모 71 4" xfId="10817" xr:uid="{00000000-0005-0000-0000-0000AB920000}"/>
    <cellStyle name="메모 71 4 2" xfId="10818" xr:uid="{00000000-0005-0000-0000-0000AC920000}"/>
    <cellStyle name="메모 71 5" xfId="10819" xr:uid="{00000000-0005-0000-0000-0000AD920000}"/>
    <cellStyle name="메모 71 6" xfId="10820" xr:uid="{00000000-0005-0000-0000-0000AE920000}"/>
    <cellStyle name="메모 71 7" xfId="10821" xr:uid="{00000000-0005-0000-0000-0000AF920000}"/>
    <cellStyle name="메모 71 8" xfId="10822" xr:uid="{00000000-0005-0000-0000-0000B0920000}"/>
    <cellStyle name="메모 71 9" xfId="10823" xr:uid="{00000000-0005-0000-0000-0000B1920000}"/>
    <cellStyle name="메모 72" xfId="10824" xr:uid="{00000000-0005-0000-0000-0000B2920000}"/>
    <cellStyle name="메모 72 10" xfId="10825" xr:uid="{00000000-0005-0000-0000-0000B3920000}"/>
    <cellStyle name="메모 72 11" xfId="10826" xr:uid="{00000000-0005-0000-0000-0000B4920000}"/>
    <cellStyle name="메모 72 12" xfId="10827" xr:uid="{00000000-0005-0000-0000-0000B5920000}"/>
    <cellStyle name="메모 72 13" xfId="10828" xr:uid="{00000000-0005-0000-0000-0000B6920000}"/>
    <cellStyle name="메모 72 14" xfId="10829" xr:uid="{00000000-0005-0000-0000-0000B7920000}"/>
    <cellStyle name="메모 72 2" xfId="10830" xr:uid="{00000000-0005-0000-0000-0000B8920000}"/>
    <cellStyle name="메모 72 2 2" xfId="10831" xr:uid="{00000000-0005-0000-0000-0000B9920000}"/>
    <cellStyle name="메모 72 2 3" xfId="10832" xr:uid="{00000000-0005-0000-0000-0000BA920000}"/>
    <cellStyle name="메모 72 3" xfId="10833" xr:uid="{00000000-0005-0000-0000-0000BB920000}"/>
    <cellStyle name="메모 72 3 2" xfId="10834" xr:uid="{00000000-0005-0000-0000-0000BC920000}"/>
    <cellStyle name="메모 72 3 3" xfId="10835" xr:uid="{00000000-0005-0000-0000-0000BD920000}"/>
    <cellStyle name="메모 72 4" xfId="10836" xr:uid="{00000000-0005-0000-0000-0000BE920000}"/>
    <cellStyle name="메모 72 4 2" xfId="10837" xr:uid="{00000000-0005-0000-0000-0000BF920000}"/>
    <cellStyle name="메모 72 5" xfId="10838" xr:uid="{00000000-0005-0000-0000-0000C0920000}"/>
    <cellStyle name="메모 72 6" xfId="10839" xr:uid="{00000000-0005-0000-0000-0000C1920000}"/>
    <cellStyle name="메모 72 7" xfId="10840" xr:uid="{00000000-0005-0000-0000-0000C2920000}"/>
    <cellStyle name="메모 72 8" xfId="10841" xr:uid="{00000000-0005-0000-0000-0000C3920000}"/>
    <cellStyle name="메모 72 9" xfId="10842" xr:uid="{00000000-0005-0000-0000-0000C4920000}"/>
    <cellStyle name="메모 73" xfId="10843" xr:uid="{00000000-0005-0000-0000-0000C5920000}"/>
    <cellStyle name="메모 73 10" xfId="10844" xr:uid="{00000000-0005-0000-0000-0000C6920000}"/>
    <cellStyle name="메모 73 11" xfId="10845" xr:uid="{00000000-0005-0000-0000-0000C7920000}"/>
    <cellStyle name="메모 73 12" xfId="10846" xr:uid="{00000000-0005-0000-0000-0000C8920000}"/>
    <cellStyle name="메모 73 13" xfId="10847" xr:uid="{00000000-0005-0000-0000-0000C9920000}"/>
    <cellStyle name="메모 73 14" xfId="10848" xr:uid="{00000000-0005-0000-0000-0000CA920000}"/>
    <cellStyle name="메모 73 2" xfId="10849" xr:uid="{00000000-0005-0000-0000-0000CB920000}"/>
    <cellStyle name="메모 73 2 2" xfId="10850" xr:uid="{00000000-0005-0000-0000-0000CC920000}"/>
    <cellStyle name="메모 73 2 3" xfId="10851" xr:uid="{00000000-0005-0000-0000-0000CD920000}"/>
    <cellStyle name="메모 73 3" xfId="10852" xr:uid="{00000000-0005-0000-0000-0000CE920000}"/>
    <cellStyle name="메모 73 3 2" xfId="10853" xr:uid="{00000000-0005-0000-0000-0000CF920000}"/>
    <cellStyle name="메모 73 3 3" xfId="10854" xr:uid="{00000000-0005-0000-0000-0000D0920000}"/>
    <cellStyle name="메모 73 4" xfId="10855" xr:uid="{00000000-0005-0000-0000-0000D1920000}"/>
    <cellStyle name="메모 73 4 2" xfId="10856" xr:uid="{00000000-0005-0000-0000-0000D2920000}"/>
    <cellStyle name="메모 73 5" xfId="10857" xr:uid="{00000000-0005-0000-0000-0000D3920000}"/>
    <cellStyle name="메모 73 6" xfId="10858" xr:uid="{00000000-0005-0000-0000-0000D4920000}"/>
    <cellStyle name="메모 73 7" xfId="10859" xr:uid="{00000000-0005-0000-0000-0000D5920000}"/>
    <cellStyle name="메모 73 8" xfId="10860" xr:uid="{00000000-0005-0000-0000-0000D6920000}"/>
    <cellStyle name="메모 73 9" xfId="10861" xr:uid="{00000000-0005-0000-0000-0000D7920000}"/>
    <cellStyle name="메모 74" xfId="10862" xr:uid="{00000000-0005-0000-0000-0000D8920000}"/>
    <cellStyle name="메모 74 10" xfId="10863" xr:uid="{00000000-0005-0000-0000-0000D9920000}"/>
    <cellStyle name="메모 74 11" xfId="10864" xr:uid="{00000000-0005-0000-0000-0000DA920000}"/>
    <cellStyle name="메모 74 12" xfId="10865" xr:uid="{00000000-0005-0000-0000-0000DB920000}"/>
    <cellStyle name="메모 74 13" xfId="10866" xr:uid="{00000000-0005-0000-0000-0000DC920000}"/>
    <cellStyle name="메모 74 14" xfId="10867" xr:uid="{00000000-0005-0000-0000-0000DD920000}"/>
    <cellStyle name="메모 74 2" xfId="10868" xr:uid="{00000000-0005-0000-0000-0000DE920000}"/>
    <cellStyle name="메모 74 2 2" xfId="10869" xr:uid="{00000000-0005-0000-0000-0000DF920000}"/>
    <cellStyle name="메모 74 2 3" xfId="10870" xr:uid="{00000000-0005-0000-0000-0000E0920000}"/>
    <cellStyle name="메모 74 3" xfId="10871" xr:uid="{00000000-0005-0000-0000-0000E1920000}"/>
    <cellStyle name="메모 74 3 2" xfId="10872" xr:uid="{00000000-0005-0000-0000-0000E2920000}"/>
    <cellStyle name="메모 74 3 3" xfId="10873" xr:uid="{00000000-0005-0000-0000-0000E3920000}"/>
    <cellStyle name="메모 74 4" xfId="10874" xr:uid="{00000000-0005-0000-0000-0000E4920000}"/>
    <cellStyle name="메모 74 4 2" xfId="10875" xr:uid="{00000000-0005-0000-0000-0000E5920000}"/>
    <cellStyle name="메모 74 5" xfId="10876" xr:uid="{00000000-0005-0000-0000-0000E6920000}"/>
    <cellStyle name="메모 74 6" xfId="10877" xr:uid="{00000000-0005-0000-0000-0000E7920000}"/>
    <cellStyle name="메모 74 7" xfId="10878" xr:uid="{00000000-0005-0000-0000-0000E8920000}"/>
    <cellStyle name="메모 74 8" xfId="10879" xr:uid="{00000000-0005-0000-0000-0000E9920000}"/>
    <cellStyle name="메모 74 9" xfId="10880" xr:uid="{00000000-0005-0000-0000-0000EA920000}"/>
    <cellStyle name="메모 75" xfId="10881" xr:uid="{00000000-0005-0000-0000-0000EB920000}"/>
    <cellStyle name="메모 75 10" xfId="10882" xr:uid="{00000000-0005-0000-0000-0000EC920000}"/>
    <cellStyle name="메모 75 11" xfId="10883" xr:uid="{00000000-0005-0000-0000-0000ED920000}"/>
    <cellStyle name="메모 75 12" xfId="10884" xr:uid="{00000000-0005-0000-0000-0000EE920000}"/>
    <cellStyle name="메모 75 13" xfId="10885" xr:uid="{00000000-0005-0000-0000-0000EF920000}"/>
    <cellStyle name="메모 75 14" xfId="10886" xr:uid="{00000000-0005-0000-0000-0000F0920000}"/>
    <cellStyle name="메모 75 2" xfId="10887" xr:uid="{00000000-0005-0000-0000-0000F1920000}"/>
    <cellStyle name="메모 75 2 2" xfId="10888" xr:uid="{00000000-0005-0000-0000-0000F2920000}"/>
    <cellStyle name="메모 75 2 3" xfId="10889" xr:uid="{00000000-0005-0000-0000-0000F3920000}"/>
    <cellStyle name="메모 75 3" xfId="10890" xr:uid="{00000000-0005-0000-0000-0000F4920000}"/>
    <cellStyle name="메모 75 3 2" xfId="10891" xr:uid="{00000000-0005-0000-0000-0000F5920000}"/>
    <cellStyle name="메모 75 3 3" xfId="10892" xr:uid="{00000000-0005-0000-0000-0000F6920000}"/>
    <cellStyle name="메모 75 4" xfId="10893" xr:uid="{00000000-0005-0000-0000-0000F7920000}"/>
    <cellStyle name="메모 75 4 2" xfId="10894" xr:uid="{00000000-0005-0000-0000-0000F8920000}"/>
    <cellStyle name="메모 75 5" xfId="10895" xr:uid="{00000000-0005-0000-0000-0000F9920000}"/>
    <cellStyle name="메모 75 6" xfId="10896" xr:uid="{00000000-0005-0000-0000-0000FA920000}"/>
    <cellStyle name="메모 75 7" xfId="10897" xr:uid="{00000000-0005-0000-0000-0000FB920000}"/>
    <cellStyle name="메모 75 8" xfId="10898" xr:uid="{00000000-0005-0000-0000-0000FC920000}"/>
    <cellStyle name="메모 75 9" xfId="10899" xr:uid="{00000000-0005-0000-0000-0000FD920000}"/>
    <cellStyle name="메모 76" xfId="10900" xr:uid="{00000000-0005-0000-0000-0000FE920000}"/>
    <cellStyle name="메모 76 10" xfId="10901" xr:uid="{00000000-0005-0000-0000-0000FF920000}"/>
    <cellStyle name="메모 76 11" xfId="10902" xr:uid="{00000000-0005-0000-0000-000000930000}"/>
    <cellStyle name="메모 76 12" xfId="10903" xr:uid="{00000000-0005-0000-0000-000001930000}"/>
    <cellStyle name="메모 76 13" xfId="10904" xr:uid="{00000000-0005-0000-0000-000002930000}"/>
    <cellStyle name="메모 76 14" xfId="10905" xr:uid="{00000000-0005-0000-0000-000003930000}"/>
    <cellStyle name="메모 76 2" xfId="10906" xr:uid="{00000000-0005-0000-0000-000004930000}"/>
    <cellStyle name="메모 76 2 2" xfId="10907" xr:uid="{00000000-0005-0000-0000-000005930000}"/>
    <cellStyle name="메모 76 2 3" xfId="10908" xr:uid="{00000000-0005-0000-0000-000006930000}"/>
    <cellStyle name="메모 76 3" xfId="10909" xr:uid="{00000000-0005-0000-0000-000007930000}"/>
    <cellStyle name="메모 76 3 2" xfId="10910" xr:uid="{00000000-0005-0000-0000-000008930000}"/>
    <cellStyle name="메모 76 3 3" xfId="10911" xr:uid="{00000000-0005-0000-0000-000009930000}"/>
    <cellStyle name="메모 76 4" xfId="10912" xr:uid="{00000000-0005-0000-0000-00000A930000}"/>
    <cellStyle name="메모 76 4 2" xfId="10913" xr:uid="{00000000-0005-0000-0000-00000B930000}"/>
    <cellStyle name="메모 76 5" xfId="10914" xr:uid="{00000000-0005-0000-0000-00000C930000}"/>
    <cellStyle name="메모 76 6" xfId="10915" xr:uid="{00000000-0005-0000-0000-00000D930000}"/>
    <cellStyle name="메모 76 7" xfId="10916" xr:uid="{00000000-0005-0000-0000-00000E930000}"/>
    <cellStyle name="메모 76 8" xfId="10917" xr:uid="{00000000-0005-0000-0000-00000F930000}"/>
    <cellStyle name="메모 76 9" xfId="10918" xr:uid="{00000000-0005-0000-0000-000010930000}"/>
    <cellStyle name="메모 77" xfId="10919" xr:uid="{00000000-0005-0000-0000-000011930000}"/>
    <cellStyle name="메모 77 10" xfId="10920" xr:uid="{00000000-0005-0000-0000-000012930000}"/>
    <cellStyle name="메모 77 11" xfId="10921" xr:uid="{00000000-0005-0000-0000-000013930000}"/>
    <cellStyle name="메모 77 12" xfId="10922" xr:uid="{00000000-0005-0000-0000-000014930000}"/>
    <cellStyle name="메모 77 13" xfId="10923" xr:uid="{00000000-0005-0000-0000-000015930000}"/>
    <cellStyle name="메모 77 14" xfId="10924" xr:uid="{00000000-0005-0000-0000-000016930000}"/>
    <cellStyle name="메모 77 2" xfId="10925" xr:uid="{00000000-0005-0000-0000-000017930000}"/>
    <cellStyle name="메모 77 2 2" xfId="10926" xr:uid="{00000000-0005-0000-0000-000018930000}"/>
    <cellStyle name="메모 77 2 3" xfId="10927" xr:uid="{00000000-0005-0000-0000-000019930000}"/>
    <cellStyle name="메모 77 3" xfId="10928" xr:uid="{00000000-0005-0000-0000-00001A930000}"/>
    <cellStyle name="메모 77 3 2" xfId="10929" xr:uid="{00000000-0005-0000-0000-00001B930000}"/>
    <cellStyle name="메모 77 3 3" xfId="10930" xr:uid="{00000000-0005-0000-0000-00001C930000}"/>
    <cellStyle name="메모 77 4" xfId="10931" xr:uid="{00000000-0005-0000-0000-00001D930000}"/>
    <cellStyle name="메모 77 4 2" xfId="10932" xr:uid="{00000000-0005-0000-0000-00001E930000}"/>
    <cellStyle name="메모 77 5" xfId="10933" xr:uid="{00000000-0005-0000-0000-00001F930000}"/>
    <cellStyle name="메모 77 6" xfId="10934" xr:uid="{00000000-0005-0000-0000-000020930000}"/>
    <cellStyle name="메모 77 7" xfId="10935" xr:uid="{00000000-0005-0000-0000-000021930000}"/>
    <cellStyle name="메모 77 8" xfId="10936" xr:uid="{00000000-0005-0000-0000-000022930000}"/>
    <cellStyle name="메모 77 9" xfId="10937" xr:uid="{00000000-0005-0000-0000-000023930000}"/>
    <cellStyle name="메모 78" xfId="10938" xr:uid="{00000000-0005-0000-0000-000024930000}"/>
    <cellStyle name="메모 78 10" xfId="10939" xr:uid="{00000000-0005-0000-0000-000025930000}"/>
    <cellStyle name="메모 78 11" xfId="10940" xr:uid="{00000000-0005-0000-0000-000026930000}"/>
    <cellStyle name="메모 78 12" xfId="10941" xr:uid="{00000000-0005-0000-0000-000027930000}"/>
    <cellStyle name="메모 78 13" xfId="10942" xr:uid="{00000000-0005-0000-0000-000028930000}"/>
    <cellStyle name="메모 78 14" xfId="10943" xr:uid="{00000000-0005-0000-0000-000029930000}"/>
    <cellStyle name="메모 78 2" xfId="10944" xr:uid="{00000000-0005-0000-0000-00002A930000}"/>
    <cellStyle name="메모 78 2 2" xfId="10945" xr:uid="{00000000-0005-0000-0000-00002B930000}"/>
    <cellStyle name="메모 78 2 3" xfId="10946" xr:uid="{00000000-0005-0000-0000-00002C930000}"/>
    <cellStyle name="메모 78 3" xfId="10947" xr:uid="{00000000-0005-0000-0000-00002D930000}"/>
    <cellStyle name="메모 78 3 2" xfId="10948" xr:uid="{00000000-0005-0000-0000-00002E930000}"/>
    <cellStyle name="메모 78 3 3" xfId="10949" xr:uid="{00000000-0005-0000-0000-00002F930000}"/>
    <cellStyle name="메모 78 4" xfId="10950" xr:uid="{00000000-0005-0000-0000-000030930000}"/>
    <cellStyle name="메모 78 4 2" xfId="10951" xr:uid="{00000000-0005-0000-0000-000031930000}"/>
    <cellStyle name="메모 78 5" xfId="10952" xr:uid="{00000000-0005-0000-0000-000032930000}"/>
    <cellStyle name="메모 78 6" xfId="10953" xr:uid="{00000000-0005-0000-0000-000033930000}"/>
    <cellStyle name="메모 78 7" xfId="10954" xr:uid="{00000000-0005-0000-0000-000034930000}"/>
    <cellStyle name="메모 78 8" xfId="10955" xr:uid="{00000000-0005-0000-0000-000035930000}"/>
    <cellStyle name="메모 78 9" xfId="10956" xr:uid="{00000000-0005-0000-0000-000036930000}"/>
    <cellStyle name="메모 79" xfId="10957" xr:uid="{00000000-0005-0000-0000-000037930000}"/>
    <cellStyle name="메모 79 10" xfId="10958" xr:uid="{00000000-0005-0000-0000-000038930000}"/>
    <cellStyle name="메모 79 11" xfId="10959" xr:uid="{00000000-0005-0000-0000-000039930000}"/>
    <cellStyle name="메모 79 12" xfId="10960" xr:uid="{00000000-0005-0000-0000-00003A930000}"/>
    <cellStyle name="메모 79 13" xfId="10961" xr:uid="{00000000-0005-0000-0000-00003B930000}"/>
    <cellStyle name="메모 79 14" xfId="10962" xr:uid="{00000000-0005-0000-0000-00003C930000}"/>
    <cellStyle name="메모 79 2" xfId="10963" xr:uid="{00000000-0005-0000-0000-00003D930000}"/>
    <cellStyle name="메모 79 2 2" xfId="10964" xr:uid="{00000000-0005-0000-0000-00003E930000}"/>
    <cellStyle name="메모 79 2 3" xfId="10965" xr:uid="{00000000-0005-0000-0000-00003F930000}"/>
    <cellStyle name="메모 79 3" xfId="10966" xr:uid="{00000000-0005-0000-0000-000040930000}"/>
    <cellStyle name="메모 79 3 2" xfId="10967" xr:uid="{00000000-0005-0000-0000-000041930000}"/>
    <cellStyle name="메모 79 3 3" xfId="10968" xr:uid="{00000000-0005-0000-0000-000042930000}"/>
    <cellStyle name="메모 79 4" xfId="10969" xr:uid="{00000000-0005-0000-0000-000043930000}"/>
    <cellStyle name="메모 79 4 2" xfId="10970" xr:uid="{00000000-0005-0000-0000-000044930000}"/>
    <cellStyle name="메모 79 5" xfId="10971" xr:uid="{00000000-0005-0000-0000-000045930000}"/>
    <cellStyle name="메모 79 6" xfId="10972" xr:uid="{00000000-0005-0000-0000-000046930000}"/>
    <cellStyle name="메모 79 7" xfId="10973" xr:uid="{00000000-0005-0000-0000-000047930000}"/>
    <cellStyle name="메모 79 8" xfId="10974" xr:uid="{00000000-0005-0000-0000-000048930000}"/>
    <cellStyle name="메모 79 9" xfId="10975" xr:uid="{00000000-0005-0000-0000-000049930000}"/>
    <cellStyle name="메모 8" xfId="3785" xr:uid="{00000000-0005-0000-0000-00004A930000}"/>
    <cellStyle name="메모 8 10" xfId="10976" xr:uid="{00000000-0005-0000-0000-00004B930000}"/>
    <cellStyle name="메모 8 11" xfId="10977" xr:uid="{00000000-0005-0000-0000-00004C930000}"/>
    <cellStyle name="메모 8 12" xfId="10978" xr:uid="{00000000-0005-0000-0000-00004D930000}"/>
    <cellStyle name="메모 8 13" xfId="10979" xr:uid="{00000000-0005-0000-0000-00004E930000}"/>
    <cellStyle name="메모 8 14" xfId="10980" xr:uid="{00000000-0005-0000-0000-00004F930000}"/>
    <cellStyle name="메모 8 15" xfId="10981" xr:uid="{00000000-0005-0000-0000-000050930000}"/>
    <cellStyle name="메모 8 2" xfId="3786" xr:uid="{00000000-0005-0000-0000-000051930000}"/>
    <cellStyle name="메모 8 2 2" xfId="3787" xr:uid="{00000000-0005-0000-0000-000052930000}"/>
    <cellStyle name="메모 8 2 2 2" xfId="3788" xr:uid="{00000000-0005-0000-0000-000053930000}"/>
    <cellStyle name="메모 8 2 2 3" xfId="3789" xr:uid="{00000000-0005-0000-0000-000054930000}"/>
    <cellStyle name="메모 8 2 2 4" xfId="10982" xr:uid="{00000000-0005-0000-0000-000055930000}"/>
    <cellStyle name="메모 8 2 3" xfId="3790" xr:uid="{00000000-0005-0000-0000-000056930000}"/>
    <cellStyle name="메모 8 2 3 2" xfId="3791" xr:uid="{00000000-0005-0000-0000-000057930000}"/>
    <cellStyle name="메모 8 2 3 3" xfId="3792" xr:uid="{00000000-0005-0000-0000-000058930000}"/>
    <cellStyle name="메모 8 2 3 4" xfId="10983" xr:uid="{00000000-0005-0000-0000-000059930000}"/>
    <cellStyle name="메모 8 2 4" xfId="3793" xr:uid="{00000000-0005-0000-0000-00005A930000}"/>
    <cellStyle name="메모 8 2 5" xfId="3794" xr:uid="{00000000-0005-0000-0000-00005B930000}"/>
    <cellStyle name="메모 8 2 6" xfId="10984" xr:uid="{00000000-0005-0000-0000-00005C930000}"/>
    <cellStyle name="메모 8 3" xfId="3795" xr:uid="{00000000-0005-0000-0000-00005D930000}"/>
    <cellStyle name="메모 8 3 2" xfId="3796" xr:uid="{00000000-0005-0000-0000-00005E930000}"/>
    <cellStyle name="메모 8 3 2 2" xfId="3797" xr:uid="{00000000-0005-0000-0000-00005F930000}"/>
    <cellStyle name="메모 8 3 2 3" xfId="3798" xr:uid="{00000000-0005-0000-0000-000060930000}"/>
    <cellStyle name="메모 8 3 2 4" xfId="10985" xr:uid="{00000000-0005-0000-0000-000061930000}"/>
    <cellStyle name="메모 8 3 3" xfId="3799" xr:uid="{00000000-0005-0000-0000-000062930000}"/>
    <cellStyle name="메모 8 3 3 2" xfId="3800" xr:uid="{00000000-0005-0000-0000-000063930000}"/>
    <cellStyle name="메모 8 3 3 3" xfId="3801" xr:uid="{00000000-0005-0000-0000-000064930000}"/>
    <cellStyle name="메모 8 3 3 4" xfId="10986" xr:uid="{00000000-0005-0000-0000-000065930000}"/>
    <cellStyle name="메모 8 3 4" xfId="3802" xr:uid="{00000000-0005-0000-0000-000066930000}"/>
    <cellStyle name="메모 8 3 5" xfId="3803" xr:uid="{00000000-0005-0000-0000-000067930000}"/>
    <cellStyle name="메모 8 3 6" xfId="10987" xr:uid="{00000000-0005-0000-0000-000068930000}"/>
    <cellStyle name="메모 8 4" xfId="3804" xr:uid="{00000000-0005-0000-0000-000069930000}"/>
    <cellStyle name="메모 8 4 2" xfId="3805" xr:uid="{00000000-0005-0000-0000-00006A930000}"/>
    <cellStyle name="메모 8 4 2 2" xfId="10988" xr:uid="{00000000-0005-0000-0000-00006B930000}"/>
    <cellStyle name="메모 8 4 3" xfId="3806" xr:uid="{00000000-0005-0000-0000-00006C930000}"/>
    <cellStyle name="메모 8 4 4" xfId="10989" xr:uid="{00000000-0005-0000-0000-00006D930000}"/>
    <cellStyle name="메모 8 5" xfId="3807" xr:uid="{00000000-0005-0000-0000-00006E930000}"/>
    <cellStyle name="메모 8 5 2" xfId="3808" xr:uid="{00000000-0005-0000-0000-00006F930000}"/>
    <cellStyle name="메모 8 5 3" xfId="3809" xr:uid="{00000000-0005-0000-0000-000070930000}"/>
    <cellStyle name="메모 8 5 4" xfId="10990" xr:uid="{00000000-0005-0000-0000-000071930000}"/>
    <cellStyle name="메모 8 6" xfId="3810" xr:uid="{00000000-0005-0000-0000-000072930000}"/>
    <cellStyle name="메모 8 6 2" xfId="10991" xr:uid="{00000000-0005-0000-0000-000073930000}"/>
    <cellStyle name="메모 8 7" xfId="3811" xr:uid="{00000000-0005-0000-0000-000074930000}"/>
    <cellStyle name="메모 8 7 2" xfId="10992" xr:uid="{00000000-0005-0000-0000-000075930000}"/>
    <cellStyle name="메모 8 8" xfId="10993" xr:uid="{00000000-0005-0000-0000-000076930000}"/>
    <cellStyle name="메모 8 9" xfId="10994" xr:uid="{00000000-0005-0000-0000-000077930000}"/>
    <cellStyle name="메모 80" xfId="10995" xr:uid="{00000000-0005-0000-0000-000078930000}"/>
    <cellStyle name="메모 80 10" xfId="10996" xr:uid="{00000000-0005-0000-0000-000079930000}"/>
    <cellStyle name="메모 80 11" xfId="10997" xr:uid="{00000000-0005-0000-0000-00007A930000}"/>
    <cellStyle name="메모 80 12" xfId="10998" xr:uid="{00000000-0005-0000-0000-00007B930000}"/>
    <cellStyle name="메모 80 13" xfId="10999" xr:uid="{00000000-0005-0000-0000-00007C930000}"/>
    <cellStyle name="메모 80 14" xfId="11000" xr:uid="{00000000-0005-0000-0000-00007D930000}"/>
    <cellStyle name="메모 80 2" xfId="11001" xr:uid="{00000000-0005-0000-0000-00007E930000}"/>
    <cellStyle name="메모 80 2 2" xfId="11002" xr:uid="{00000000-0005-0000-0000-00007F930000}"/>
    <cellStyle name="메모 80 2 3" xfId="11003" xr:uid="{00000000-0005-0000-0000-000080930000}"/>
    <cellStyle name="메모 80 3" xfId="11004" xr:uid="{00000000-0005-0000-0000-000081930000}"/>
    <cellStyle name="메모 80 3 2" xfId="11005" xr:uid="{00000000-0005-0000-0000-000082930000}"/>
    <cellStyle name="메모 80 3 3" xfId="11006" xr:uid="{00000000-0005-0000-0000-000083930000}"/>
    <cellStyle name="메모 80 4" xfId="11007" xr:uid="{00000000-0005-0000-0000-000084930000}"/>
    <cellStyle name="메모 80 4 2" xfId="11008" xr:uid="{00000000-0005-0000-0000-000085930000}"/>
    <cellStyle name="메모 80 5" xfId="11009" xr:uid="{00000000-0005-0000-0000-000086930000}"/>
    <cellStyle name="메모 80 6" xfId="11010" xr:uid="{00000000-0005-0000-0000-000087930000}"/>
    <cellStyle name="메모 80 7" xfId="11011" xr:uid="{00000000-0005-0000-0000-000088930000}"/>
    <cellStyle name="메모 80 8" xfId="11012" xr:uid="{00000000-0005-0000-0000-000089930000}"/>
    <cellStyle name="메모 80 9" xfId="11013" xr:uid="{00000000-0005-0000-0000-00008A930000}"/>
    <cellStyle name="메모 81" xfId="11014" xr:uid="{00000000-0005-0000-0000-00008B930000}"/>
    <cellStyle name="메모 81 10" xfId="11015" xr:uid="{00000000-0005-0000-0000-00008C930000}"/>
    <cellStyle name="메모 81 11" xfId="11016" xr:uid="{00000000-0005-0000-0000-00008D930000}"/>
    <cellStyle name="메모 81 12" xfId="11017" xr:uid="{00000000-0005-0000-0000-00008E930000}"/>
    <cellStyle name="메모 81 13" xfId="11018" xr:uid="{00000000-0005-0000-0000-00008F930000}"/>
    <cellStyle name="메모 81 14" xfId="11019" xr:uid="{00000000-0005-0000-0000-000090930000}"/>
    <cellStyle name="메모 81 2" xfId="11020" xr:uid="{00000000-0005-0000-0000-000091930000}"/>
    <cellStyle name="메모 81 2 2" xfId="11021" xr:uid="{00000000-0005-0000-0000-000092930000}"/>
    <cellStyle name="메모 81 2 3" xfId="11022" xr:uid="{00000000-0005-0000-0000-000093930000}"/>
    <cellStyle name="메모 81 3" xfId="11023" xr:uid="{00000000-0005-0000-0000-000094930000}"/>
    <cellStyle name="메모 81 3 2" xfId="11024" xr:uid="{00000000-0005-0000-0000-000095930000}"/>
    <cellStyle name="메모 81 3 3" xfId="11025" xr:uid="{00000000-0005-0000-0000-000096930000}"/>
    <cellStyle name="메모 81 4" xfId="11026" xr:uid="{00000000-0005-0000-0000-000097930000}"/>
    <cellStyle name="메모 81 4 2" xfId="11027" xr:uid="{00000000-0005-0000-0000-000098930000}"/>
    <cellStyle name="메모 81 5" xfId="11028" xr:uid="{00000000-0005-0000-0000-000099930000}"/>
    <cellStyle name="메모 81 6" xfId="11029" xr:uid="{00000000-0005-0000-0000-00009A930000}"/>
    <cellStyle name="메모 81 7" xfId="11030" xr:uid="{00000000-0005-0000-0000-00009B930000}"/>
    <cellStyle name="메모 81 8" xfId="11031" xr:uid="{00000000-0005-0000-0000-00009C930000}"/>
    <cellStyle name="메모 81 9" xfId="11032" xr:uid="{00000000-0005-0000-0000-00009D930000}"/>
    <cellStyle name="메모 82" xfId="11033" xr:uid="{00000000-0005-0000-0000-00009E930000}"/>
    <cellStyle name="메모 82 10" xfId="11034" xr:uid="{00000000-0005-0000-0000-00009F930000}"/>
    <cellStyle name="메모 82 11" xfId="11035" xr:uid="{00000000-0005-0000-0000-0000A0930000}"/>
    <cellStyle name="메모 82 12" xfId="11036" xr:uid="{00000000-0005-0000-0000-0000A1930000}"/>
    <cellStyle name="메모 82 13" xfId="11037" xr:uid="{00000000-0005-0000-0000-0000A2930000}"/>
    <cellStyle name="메모 82 14" xfId="11038" xr:uid="{00000000-0005-0000-0000-0000A3930000}"/>
    <cellStyle name="메모 82 2" xfId="11039" xr:uid="{00000000-0005-0000-0000-0000A4930000}"/>
    <cellStyle name="메모 82 2 2" xfId="11040" xr:uid="{00000000-0005-0000-0000-0000A5930000}"/>
    <cellStyle name="메모 82 2 3" xfId="11041" xr:uid="{00000000-0005-0000-0000-0000A6930000}"/>
    <cellStyle name="메모 82 3" xfId="11042" xr:uid="{00000000-0005-0000-0000-0000A7930000}"/>
    <cellStyle name="메모 82 3 2" xfId="11043" xr:uid="{00000000-0005-0000-0000-0000A8930000}"/>
    <cellStyle name="메모 82 3 3" xfId="11044" xr:uid="{00000000-0005-0000-0000-0000A9930000}"/>
    <cellStyle name="메모 82 4" xfId="11045" xr:uid="{00000000-0005-0000-0000-0000AA930000}"/>
    <cellStyle name="메모 82 4 2" xfId="11046" xr:uid="{00000000-0005-0000-0000-0000AB930000}"/>
    <cellStyle name="메모 82 5" xfId="11047" xr:uid="{00000000-0005-0000-0000-0000AC930000}"/>
    <cellStyle name="메모 82 6" xfId="11048" xr:uid="{00000000-0005-0000-0000-0000AD930000}"/>
    <cellStyle name="메모 82 7" xfId="11049" xr:uid="{00000000-0005-0000-0000-0000AE930000}"/>
    <cellStyle name="메모 82 8" xfId="11050" xr:uid="{00000000-0005-0000-0000-0000AF930000}"/>
    <cellStyle name="메모 82 9" xfId="11051" xr:uid="{00000000-0005-0000-0000-0000B0930000}"/>
    <cellStyle name="메모 83" xfId="11052" xr:uid="{00000000-0005-0000-0000-0000B1930000}"/>
    <cellStyle name="메모 83 2" xfId="11053" xr:uid="{00000000-0005-0000-0000-0000B2930000}"/>
    <cellStyle name="메모 83 2 2" xfId="11054" xr:uid="{00000000-0005-0000-0000-0000B3930000}"/>
    <cellStyle name="메모 83 3" xfId="11055" xr:uid="{00000000-0005-0000-0000-0000B4930000}"/>
    <cellStyle name="메모 83 3 2" xfId="11056" xr:uid="{00000000-0005-0000-0000-0000B5930000}"/>
    <cellStyle name="메모 83 4" xfId="11057" xr:uid="{00000000-0005-0000-0000-0000B6930000}"/>
    <cellStyle name="메모 83 5" xfId="11058" xr:uid="{00000000-0005-0000-0000-0000B7930000}"/>
    <cellStyle name="메모 84" xfId="11059" xr:uid="{00000000-0005-0000-0000-0000B8930000}"/>
    <cellStyle name="메모 84 2" xfId="11060" xr:uid="{00000000-0005-0000-0000-0000B9930000}"/>
    <cellStyle name="메모 84 2 2" xfId="11061" xr:uid="{00000000-0005-0000-0000-0000BA930000}"/>
    <cellStyle name="메모 84 3" xfId="11062" xr:uid="{00000000-0005-0000-0000-0000BB930000}"/>
    <cellStyle name="메모 84 3 2" xfId="11063" xr:uid="{00000000-0005-0000-0000-0000BC930000}"/>
    <cellStyle name="메모 84 4" xfId="11064" xr:uid="{00000000-0005-0000-0000-0000BD930000}"/>
    <cellStyle name="메모 84 5" xfId="11065" xr:uid="{00000000-0005-0000-0000-0000BE930000}"/>
    <cellStyle name="메모 85" xfId="11066" xr:uid="{00000000-0005-0000-0000-0000BF930000}"/>
    <cellStyle name="메모 85 2" xfId="11067" xr:uid="{00000000-0005-0000-0000-0000C0930000}"/>
    <cellStyle name="메모 85 2 2" xfId="11068" xr:uid="{00000000-0005-0000-0000-0000C1930000}"/>
    <cellStyle name="메모 85 3" xfId="11069" xr:uid="{00000000-0005-0000-0000-0000C2930000}"/>
    <cellStyle name="메모 85 3 2" xfId="11070" xr:uid="{00000000-0005-0000-0000-0000C3930000}"/>
    <cellStyle name="메모 85 4" xfId="11071" xr:uid="{00000000-0005-0000-0000-0000C4930000}"/>
    <cellStyle name="메모 85 5" xfId="11072" xr:uid="{00000000-0005-0000-0000-0000C5930000}"/>
    <cellStyle name="메모 86" xfId="11073" xr:uid="{00000000-0005-0000-0000-0000C6930000}"/>
    <cellStyle name="메모 86 2" xfId="11074" xr:uid="{00000000-0005-0000-0000-0000C7930000}"/>
    <cellStyle name="메모 86 2 2" xfId="11075" xr:uid="{00000000-0005-0000-0000-0000C8930000}"/>
    <cellStyle name="메모 86 3" xfId="11076" xr:uid="{00000000-0005-0000-0000-0000C9930000}"/>
    <cellStyle name="메모 86 3 2" xfId="11077" xr:uid="{00000000-0005-0000-0000-0000CA930000}"/>
    <cellStyle name="메모 86 4" xfId="11078" xr:uid="{00000000-0005-0000-0000-0000CB930000}"/>
    <cellStyle name="메모 86 5" xfId="11079" xr:uid="{00000000-0005-0000-0000-0000CC930000}"/>
    <cellStyle name="메모 87" xfId="11080" xr:uid="{00000000-0005-0000-0000-0000CD930000}"/>
    <cellStyle name="메모 87 2" xfId="11081" xr:uid="{00000000-0005-0000-0000-0000CE930000}"/>
    <cellStyle name="메모 87 2 2" xfId="11082" xr:uid="{00000000-0005-0000-0000-0000CF930000}"/>
    <cellStyle name="메모 87 3" xfId="11083" xr:uid="{00000000-0005-0000-0000-0000D0930000}"/>
    <cellStyle name="메모 87 3 2" xfId="11084" xr:uid="{00000000-0005-0000-0000-0000D1930000}"/>
    <cellStyle name="메모 87 4" xfId="11085" xr:uid="{00000000-0005-0000-0000-0000D2930000}"/>
    <cellStyle name="메모 87 5" xfId="11086" xr:uid="{00000000-0005-0000-0000-0000D3930000}"/>
    <cellStyle name="메모 88" xfId="11087" xr:uid="{00000000-0005-0000-0000-0000D4930000}"/>
    <cellStyle name="메모 88 2" xfId="11088" xr:uid="{00000000-0005-0000-0000-0000D5930000}"/>
    <cellStyle name="메모 88 2 2" xfId="11089" xr:uid="{00000000-0005-0000-0000-0000D6930000}"/>
    <cellStyle name="메모 88 3" xfId="11090" xr:uid="{00000000-0005-0000-0000-0000D7930000}"/>
    <cellStyle name="메모 88 3 2" xfId="11091" xr:uid="{00000000-0005-0000-0000-0000D8930000}"/>
    <cellStyle name="메모 88 4" xfId="11092" xr:uid="{00000000-0005-0000-0000-0000D9930000}"/>
    <cellStyle name="메모 88 5" xfId="11093" xr:uid="{00000000-0005-0000-0000-0000DA930000}"/>
    <cellStyle name="메모 89" xfId="11094" xr:uid="{00000000-0005-0000-0000-0000DB930000}"/>
    <cellStyle name="메모 89 2" xfId="11095" xr:uid="{00000000-0005-0000-0000-0000DC930000}"/>
    <cellStyle name="메모 89 2 2" xfId="11096" xr:uid="{00000000-0005-0000-0000-0000DD930000}"/>
    <cellStyle name="메모 89 3" xfId="11097" xr:uid="{00000000-0005-0000-0000-0000DE930000}"/>
    <cellStyle name="메모 89 3 2" xfId="11098" xr:uid="{00000000-0005-0000-0000-0000DF930000}"/>
    <cellStyle name="메모 89 4" xfId="11099" xr:uid="{00000000-0005-0000-0000-0000E0930000}"/>
    <cellStyle name="메모 89 5" xfId="11100" xr:uid="{00000000-0005-0000-0000-0000E1930000}"/>
    <cellStyle name="메모 9" xfId="3812" xr:uid="{00000000-0005-0000-0000-0000E2930000}"/>
    <cellStyle name="메모 9 10" xfId="11101" xr:uid="{00000000-0005-0000-0000-0000E3930000}"/>
    <cellStyle name="메모 9 11" xfId="11102" xr:uid="{00000000-0005-0000-0000-0000E4930000}"/>
    <cellStyle name="메모 9 12" xfId="11103" xr:uid="{00000000-0005-0000-0000-0000E5930000}"/>
    <cellStyle name="메모 9 13" xfId="11104" xr:uid="{00000000-0005-0000-0000-0000E6930000}"/>
    <cellStyle name="메모 9 14" xfId="11105" xr:uid="{00000000-0005-0000-0000-0000E7930000}"/>
    <cellStyle name="메모 9 15" xfId="11106" xr:uid="{00000000-0005-0000-0000-0000E8930000}"/>
    <cellStyle name="메모 9 2" xfId="3813" xr:uid="{00000000-0005-0000-0000-0000E9930000}"/>
    <cellStyle name="메모 9 2 2" xfId="3814" xr:uid="{00000000-0005-0000-0000-0000EA930000}"/>
    <cellStyle name="메모 9 2 2 2" xfId="3815" xr:uid="{00000000-0005-0000-0000-0000EB930000}"/>
    <cellStyle name="메모 9 2 2 3" xfId="3816" xr:uid="{00000000-0005-0000-0000-0000EC930000}"/>
    <cellStyle name="메모 9 2 2 4" xfId="11107" xr:uid="{00000000-0005-0000-0000-0000ED930000}"/>
    <cellStyle name="메모 9 2 3" xfId="3817" xr:uid="{00000000-0005-0000-0000-0000EE930000}"/>
    <cellStyle name="메모 9 2 3 2" xfId="3818" xr:uid="{00000000-0005-0000-0000-0000EF930000}"/>
    <cellStyle name="메모 9 2 3 3" xfId="3819" xr:uid="{00000000-0005-0000-0000-0000F0930000}"/>
    <cellStyle name="메모 9 2 3 4" xfId="11108" xr:uid="{00000000-0005-0000-0000-0000F1930000}"/>
    <cellStyle name="메모 9 2 4" xfId="3820" xr:uid="{00000000-0005-0000-0000-0000F2930000}"/>
    <cellStyle name="메모 9 2 5" xfId="3821" xr:uid="{00000000-0005-0000-0000-0000F3930000}"/>
    <cellStyle name="메모 9 2 6" xfId="11109" xr:uid="{00000000-0005-0000-0000-0000F4930000}"/>
    <cellStyle name="메모 9 3" xfId="3822" xr:uid="{00000000-0005-0000-0000-0000F5930000}"/>
    <cellStyle name="메모 9 3 2" xfId="3823" xr:uid="{00000000-0005-0000-0000-0000F6930000}"/>
    <cellStyle name="메모 9 3 2 2" xfId="3824" xr:uid="{00000000-0005-0000-0000-0000F7930000}"/>
    <cellStyle name="메모 9 3 2 3" xfId="3825" xr:uid="{00000000-0005-0000-0000-0000F8930000}"/>
    <cellStyle name="메모 9 3 2 4" xfId="11110" xr:uid="{00000000-0005-0000-0000-0000F9930000}"/>
    <cellStyle name="메모 9 3 3" xfId="3826" xr:uid="{00000000-0005-0000-0000-0000FA930000}"/>
    <cellStyle name="메모 9 3 3 2" xfId="3827" xr:uid="{00000000-0005-0000-0000-0000FB930000}"/>
    <cellStyle name="메모 9 3 3 3" xfId="3828" xr:uid="{00000000-0005-0000-0000-0000FC930000}"/>
    <cellStyle name="메모 9 3 3 4" xfId="11111" xr:uid="{00000000-0005-0000-0000-0000FD930000}"/>
    <cellStyle name="메모 9 3 4" xfId="3829" xr:uid="{00000000-0005-0000-0000-0000FE930000}"/>
    <cellStyle name="메모 9 3 5" xfId="3830" xr:uid="{00000000-0005-0000-0000-0000FF930000}"/>
    <cellStyle name="메모 9 3 6" xfId="11112" xr:uid="{00000000-0005-0000-0000-000000940000}"/>
    <cellStyle name="메모 9 4" xfId="3831" xr:uid="{00000000-0005-0000-0000-000001940000}"/>
    <cellStyle name="메모 9 4 2" xfId="3832" xr:uid="{00000000-0005-0000-0000-000002940000}"/>
    <cellStyle name="메모 9 4 2 2" xfId="11113" xr:uid="{00000000-0005-0000-0000-000003940000}"/>
    <cellStyle name="메모 9 4 3" xfId="3833" xr:uid="{00000000-0005-0000-0000-000004940000}"/>
    <cellStyle name="메모 9 4 4" xfId="11114" xr:uid="{00000000-0005-0000-0000-000005940000}"/>
    <cellStyle name="메모 9 5" xfId="3834" xr:uid="{00000000-0005-0000-0000-000006940000}"/>
    <cellStyle name="메모 9 5 2" xfId="3835" xr:uid="{00000000-0005-0000-0000-000007940000}"/>
    <cellStyle name="메모 9 5 3" xfId="3836" xr:uid="{00000000-0005-0000-0000-000008940000}"/>
    <cellStyle name="메모 9 5 4" xfId="11115" xr:uid="{00000000-0005-0000-0000-000009940000}"/>
    <cellStyle name="메모 9 6" xfId="3837" xr:uid="{00000000-0005-0000-0000-00000A940000}"/>
    <cellStyle name="메모 9 6 2" xfId="11116" xr:uid="{00000000-0005-0000-0000-00000B940000}"/>
    <cellStyle name="메모 9 7" xfId="3838" xr:uid="{00000000-0005-0000-0000-00000C940000}"/>
    <cellStyle name="메모 9 7 2" xfId="11117" xr:uid="{00000000-0005-0000-0000-00000D940000}"/>
    <cellStyle name="메모 9 8" xfId="11118" xr:uid="{00000000-0005-0000-0000-00000E940000}"/>
    <cellStyle name="메모 9 9" xfId="11119" xr:uid="{00000000-0005-0000-0000-00000F940000}"/>
    <cellStyle name="메모 90" xfId="11120" xr:uid="{00000000-0005-0000-0000-000010940000}"/>
    <cellStyle name="메모 90 2" xfId="11121" xr:uid="{00000000-0005-0000-0000-000011940000}"/>
    <cellStyle name="메모 90 2 2" xfId="11122" xr:uid="{00000000-0005-0000-0000-000012940000}"/>
    <cellStyle name="메모 90 3" xfId="11123" xr:uid="{00000000-0005-0000-0000-000013940000}"/>
    <cellStyle name="메모 90 3 2" xfId="11124" xr:uid="{00000000-0005-0000-0000-000014940000}"/>
    <cellStyle name="메모 90 4" xfId="11125" xr:uid="{00000000-0005-0000-0000-000015940000}"/>
    <cellStyle name="메모 90 5" xfId="11126" xr:uid="{00000000-0005-0000-0000-000016940000}"/>
    <cellStyle name="메모 91" xfId="11127" xr:uid="{00000000-0005-0000-0000-000017940000}"/>
    <cellStyle name="메모 91 2" xfId="11128" xr:uid="{00000000-0005-0000-0000-000018940000}"/>
    <cellStyle name="메모 91 2 2" xfId="11129" xr:uid="{00000000-0005-0000-0000-000019940000}"/>
    <cellStyle name="메모 91 3" xfId="11130" xr:uid="{00000000-0005-0000-0000-00001A940000}"/>
    <cellStyle name="메모 91 3 2" xfId="11131" xr:uid="{00000000-0005-0000-0000-00001B940000}"/>
    <cellStyle name="메모 91 4" xfId="11132" xr:uid="{00000000-0005-0000-0000-00001C940000}"/>
    <cellStyle name="메모 91 5" xfId="11133" xr:uid="{00000000-0005-0000-0000-00001D940000}"/>
    <cellStyle name="메모 92" xfId="11134" xr:uid="{00000000-0005-0000-0000-00001E940000}"/>
    <cellStyle name="메모 92 2" xfId="11135" xr:uid="{00000000-0005-0000-0000-00001F940000}"/>
    <cellStyle name="메모 92 2 2" xfId="11136" xr:uid="{00000000-0005-0000-0000-000020940000}"/>
    <cellStyle name="메모 92 3" xfId="11137" xr:uid="{00000000-0005-0000-0000-000021940000}"/>
    <cellStyle name="메모 92 3 2" xfId="11138" xr:uid="{00000000-0005-0000-0000-000022940000}"/>
    <cellStyle name="메모 92 4" xfId="11139" xr:uid="{00000000-0005-0000-0000-000023940000}"/>
    <cellStyle name="메모 92 5" xfId="11140" xr:uid="{00000000-0005-0000-0000-000024940000}"/>
    <cellStyle name="메모 93" xfId="11141" xr:uid="{00000000-0005-0000-0000-000025940000}"/>
    <cellStyle name="메모 93 2" xfId="11142" xr:uid="{00000000-0005-0000-0000-000026940000}"/>
    <cellStyle name="메모 93 2 2" xfId="11143" xr:uid="{00000000-0005-0000-0000-000027940000}"/>
    <cellStyle name="메모 93 3" xfId="11144" xr:uid="{00000000-0005-0000-0000-000028940000}"/>
    <cellStyle name="메모 93 3 2" xfId="11145" xr:uid="{00000000-0005-0000-0000-000029940000}"/>
    <cellStyle name="메모 93 4" xfId="11146" xr:uid="{00000000-0005-0000-0000-00002A940000}"/>
    <cellStyle name="메모 93 5" xfId="11147" xr:uid="{00000000-0005-0000-0000-00002B940000}"/>
    <cellStyle name="메모 94" xfId="11148" xr:uid="{00000000-0005-0000-0000-00002C940000}"/>
    <cellStyle name="메모 94 2" xfId="11149" xr:uid="{00000000-0005-0000-0000-00002D940000}"/>
    <cellStyle name="메모 94 2 2" xfId="11150" xr:uid="{00000000-0005-0000-0000-00002E940000}"/>
    <cellStyle name="메모 94 3" xfId="11151" xr:uid="{00000000-0005-0000-0000-00002F940000}"/>
    <cellStyle name="메모 94 3 2" xfId="11152" xr:uid="{00000000-0005-0000-0000-000030940000}"/>
    <cellStyle name="메모 94 4" xfId="11153" xr:uid="{00000000-0005-0000-0000-000031940000}"/>
    <cellStyle name="메모 94 5" xfId="11154" xr:uid="{00000000-0005-0000-0000-000032940000}"/>
    <cellStyle name="메모 95" xfId="11155" xr:uid="{00000000-0005-0000-0000-000033940000}"/>
    <cellStyle name="메모 95 2" xfId="11156" xr:uid="{00000000-0005-0000-0000-000034940000}"/>
    <cellStyle name="메모 95 2 2" xfId="11157" xr:uid="{00000000-0005-0000-0000-000035940000}"/>
    <cellStyle name="메모 95 3" xfId="11158" xr:uid="{00000000-0005-0000-0000-000036940000}"/>
    <cellStyle name="메모 95 3 2" xfId="11159" xr:uid="{00000000-0005-0000-0000-000037940000}"/>
    <cellStyle name="메모 95 4" xfId="11160" xr:uid="{00000000-0005-0000-0000-000038940000}"/>
    <cellStyle name="메모 95 5" xfId="11161" xr:uid="{00000000-0005-0000-0000-000039940000}"/>
    <cellStyle name="메모 96" xfId="11162" xr:uid="{00000000-0005-0000-0000-00003A940000}"/>
    <cellStyle name="메모 96 2" xfId="11163" xr:uid="{00000000-0005-0000-0000-00003B940000}"/>
    <cellStyle name="메모 96 2 2" xfId="11164" xr:uid="{00000000-0005-0000-0000-00003C940000}"/>
    <cellStyle name="메모 96 3" xfId="11165" xr:uid="{00000000-0005-0000-0000-00003D940000}"/>
    <cellStyle name="메모 96 3 2" xfId="11166" xr:uid="{00000000-0005-0000-0000-00003E940000}"/>
    <cellStyle name="메모 96 4" xfId="11167" xr:uid="{00000000-0005-0000-0000-00003F940000}"/>
    <cellStyle name="메모 97" xfId="11168" xr:uid="{00000000-0005-0000-0000-000040940000}"/>
    <cellStyle name="메모 97 2" xfId="11169" xr:uid="{00000000-0005-0000-0000-000041940000}"/>
    <cellStyle name="메모 97 2 2" xfId="11170" xr:uid="{00000000-0005-0000-0000-000042940000}"/>
    <cellStyle name="메모 97 3" xfId="11171" xr:uid="{00000000-0005-0000-0000-000043940000}"/>
    <cellStyle name="메모 97 3 2" xfId="11172" xr:uid="{00000000-0005-0000-0000-000044940000}"/>
    <cellStyle name="메모 97 4" xfId="11173" xr:uid="{00000000-0005-0000-0000-000045940000}"/>
    <cellStyle name="메모 98" xfId="11174" xr:uid="{00000000-0005-0000-0000-000046940000}"/>
    <cellStyle name="메모 98 2" xfId="11175" xr:uid="{00000000-0005-0000-0000-000047940000}"/>
    <cellStyle name="메모 98 2 2" xfId="11176" xr:uid="{00000000-0005-0000-0000-000048940000}"/>
    <cellStyle name="메모 98 3" xfId="11177" xr:uid="{00000000-0005-0000-0000-000049940000}"/>
    <cellStyle name="메모 98 3 2" xfId="11178" xr:uid="{00000000-0005-0000-0000-00004A940000}"/>
    <cellStyle name="메모 98 4" xfId="11179" xr:uid="{00000000-0005-0000-0000-00004B940000}"/>
    <cellStyle name="메모 99" xfId="11180" xr:uid="{00000000-0005-0000-0000-00004C940000}"/>
    <cellStyle name="메모 99 2" xfId="11181" xr:uid="{00000000-0005-0000-0000-00004D940000}"/>
    <cellStyle name="메모 99 2 2" xfId="11182" xr:uid="{00000000-0005-0000-0000-00004E940000}"/>
    <cellStyle name="메모 99 3" xfId="11183" xr:uid="{00000000-0005-0000-0000-00004F940000}"/>
    <cellStyle name="메모 99 3 2" xfId="11184" xr:uid="{00000000-0005-0000-0000-000050940000}"/>
    <cellStyle name="메모 99 4" xfId="11185" xr:uid="{00000000-0005-0000-0000-000051940000}"/>
    <cellStyle name="백분율" xfId="2" builtinId="5"/>
    <cellStyle name="백분율 10" xfId="11186" xr:uid="{00000000-0005-0000-0000-000053940000}"/>
    <cellStyle name="백분율 10 2" xfId="11187" xr:uid="{00000000-0005-0000-0000-000054940000}"/>
    <cellStyle name="백분율 10 3" xfId="11188" xr:uid="{00000000-0005-0000-0000-000055940000}"/>
    <cellStyle name="백분율 10 4" xfId="11189" xr:uid="{00000000-0005-0000-0000-000056940000}"/>
    <cellStyle name="백분율 11" xfId="11190" xr:uid="{00000000-0005-0000-0000-000057940000}"/>
    <cellStyle name="백분율 11 2" xfId="11191" xr:uid="{00000000-0005-0000-0000-000058940000}"/>
    <cellStyle name="백분율 12" xfId="11192" xr:uid="{00000000-0005-0000-0000-000059940000}"/>
    <cellStyle name="백분율 12 2" xfId="11193" xr:uid="{00000000-0005-0000-0000-00005A940000}"/>
    <cellStyle name="백분율 13" xfId="11194" xr:uid="{00000000-0005-0000-0000-00005B940000}"/>
    <cellStyle name="백분율 14" xfId="11195" xr:uid="{00000000-0005-0000-0000-00005C940000}"/>
    <cellStyle name="백분율 15" xfId="11196" xr:uid="{00000000-0005-0000-0000-00005D940000}"/>
    <cellStyle name="백분율 16" xfId="11197" xr:uid="{00000000-0005-0000-0000-00005E940000}"/>
    <cellStyle name="백분율 2" xfId="3839" xr:uid="{00000000-0005-0000-0000-00005F940000}"/>
    <cellStyle name="백분율 2 10" xfId="11198" xr:uid="{00000000-0005-0000-0000-000060940000}"/>
    <cellStyle name="백분율 2 11" xfId="11199" xr:uid="{00000000-0005-0000-0000-000061940000}"/>
    <cellStyle name="백분율 2 2" xfId="3840" xr:uid="{00000000-0005-0000-0000-000062940000}"/>
    <cellStyle name="백분율 2 2 2" xfId="11200" xr:uid="{00000000-0005-0000-0000-000063940000}"/>
    <cellStyle name="백분율 2 2 2 2" xfId="11201" xr:uid="{00000000-0005-0000-0000-000064940000}"/>
    <cellStyle name="백분율 2 2 3" xfId="11202" xr:uid="{00000000-0005-0000-0000-000065940000}"/>
    <cellStyle name="백분율 2 2 4" xfId="11203" xr:uid="{00000000-0005-0000-0000-000066940000}"/>
    <cellStyle name="백분율 2 2 5" xfId="11204" xr:uid="{00000000-0005-0000-0000-000067940000}"/>
    <cellStyle name="백분율 2 2 6" xfId="11205" xr:uid="{00000000-0005-0000-0000-000068940000}"/>
    <cellStyle name="백분율 2 2 7" xfId="11206" xr:uid="{00000000-0005-0000-0000-000069940000}"/>
    <cellStyle name="백분율 2 3" xfId="11207" xr:uid="{00000000-0005-0000-0000-00006A940000}"/>
    <cellStyle name="백분율 2 3 2" xfId="11208" xr:uid="{00000000-0005-0000-0000-00006B940000}"/>
    <cellStyle name="백분율 2 3 2 2" xfId="11209" xr:uid="{00000000-0005-0000-0000-00006C940000}"/>
    <cellStyle name="백분율 2 3 2 2 2" xfId="11210" xr:uid="{00000000-0005-0000-0000-00006D940000}"/>
    <cellStyle name="백분율 2 3 2 3" xfId="11211" xr:uid="{00000000-0005-0000-0000-00006E940000}"/>
    <cellStyle name="백분율 2 3 2 4" xfId="11212" xr:uid="{00000000-0005-0000-0000-00006F940000}"/>
    <cellStyle name="백분율 2 3 3" xfId="11213" xr:uid="{00000000-0005-0000-0000-000070940000}"/>
    <cellStyle name="백분율 2 3 3 2" xfId="11214" xr:uid="{00000000-0005-0000-0000-000071940000}"/>
    <cellStyle name="백분율 2 3 4" xfId="11215" xr:uid="{00000000-0005-0000-0000-000072940000}"/>
    <cellStyle name="백분율 2 3 5" xfId="11216" xr:uid="{00000000-0005-0000-0000-000073940000}"/>
    <cellStyle name="백분율 2 3 6" xfId="11217" xr:uid="{00000000-0005-0000-0000-000074940000}"/>
    <cellStyle name="백분율 2 4" xfId="11218" xr:uid="{00000000-0005-0000-0000-000075940000}"/>
    <cellStyle name="백분율 2 4 2" xfId="11219" xr:uid="{00000000-0005-0000-0000-000076940000}"/>
    <cellStyle name="백분율 2 4 2 2" xfId="11220" xr:uid="{00000000-0005-0000-0000-000077940000}"/>
    <cellStyle name="백분율 2 4 3" xfId="11221" xr:uid="{00000000-0005-0000-0000-000078940000}"/>
    <cellStyle name="백분율 2 4 4" xfId="11222" xr:uid="{00000000-0005-0000-0000-000079940000}"/>
    <cellStyle name="백분율 2 4 5" xfId="11223" xr:uid="{00000000-0005-0000-0000-00007A940000}"/>
    <cellStyle name="백분율 2 5" xfId="11224" xr:uid="{00000000-0005-0000-0000-00007B940000}"/>
    <cellStyle name="백분율 2 5 2" xfId="11225" xr:uid="{00000000-0005-0000-0000-00007C940000}"/>
    <cellStyle name="백분율 2 5 2 2" xfId="11226" xr:uid="{00000000-0005-0000-0000-00007D940000}"/>
    <cellStyle name="백분율 2 5 3" xfId="11227" xr:uid="{00000000-0005-0000-0000-00007E940000}"/>
    <cellStyle name="백분율 2 6" xfId="11228" xr:uid="{00000000-0005-0000-0000-00007F940000}"/>
    <cellStyle name="백분율 2 7" xfId="11229" xr:uid="{00000000-0005-0000-0000-000080940000}"/>
    <cellStyle name="백분율 2 8" xfId="11230" xr:uid="{00000000-0005-0000-0000-000081940000}"/>
    <cellStyle name="백분율 2 9" xfId="11231" xr:uid="{00000000-0005-0000-0000-000082940000}"/>
    <cellStyle name="백분율 3" xfId="3841" xr:uid="{00000000-0005-0000-0000-000083940000}"/>
    <cellStyle name="백분율 3 2" xfId="11232" xr:uid="{00000000-0005-0000-0000-000084940000}"/>
    <cellStyle name="백분율 3 2 2" xfId="11233" xr:uid="{00000000-0005-0000-0000-000085940000}"/>
    <cellStyle name="백분율 3 2 3" xfId="11234" xr:uid="{00000000-0005-0000-0000-000086940000}"/>
    <cellStyle name="백분율 3 2 4" xfId="11235" xr:uid="{00000000-0005-0000-0000-000087940000}"/>
    <cellStyle name="백분율 3 3" xfId="11236" xr:uid="{00000000-0005-0000-0000-000088940000}"/>
    <cellStyle name="백분율 3 3 2" xfId="11237" xr:uid="{00000000-0005-0000-0000-000089940000}"/>
    <cellStyle name="백분율 3 4" xfId="11238" xr:uid="{00000000-0005-0000-0000-00008A940000}"/>
    <cellStyle name="백분율 3 5" xfId="11239" xr:uid="{00000000-0005-0000-0000-00008B940000}"/>
    <cellStyle name="백분율 3 6" xfId="11240" xr:uid="{00000000-0005-0000-0000-00008C940000}"/>
    <cellStyle name="백분율 3 7" xfId="11241" xr:uid="{00000000-0005-0000-0000-00008D940000}"/>
    <cellStyle name="백분율 3 8" xfId="11242" xr:uid="{00000000-0005-0000-0000-00008E940000}"/>
    <cellStyle name="백분율 3 9" xfId="42790" xr:uid="{00000000-0005-0000-0000-000002000000}"/>
    <cellStyle name="백분율 4" xfId="3842" xr:uid="{00000000-0005-0000-0000-00008F940000}"/>
    <cellStyle name="백분율 4 10" xfId="11243" xr:uid="{00000000-0005-0000-0000-000090940000}"/>
    <cellStyle name="백분율 4 11" xfId="11244" xr:uid="{00000000-0005-0000-0000-000091940000}"/>
    <cellStyle name="백분율 4 12" xfId="11245" xr:uid="{00000000-0005-0000-0000-000092940000}"/>
    <cellStyle name="백분율 4 13" xfId="11246" xr:uid="{00000000-0005-0000-0000-000093940000}"/>
    <cellStyle name="백분율 4 14" xfId="11247" xr:uid="{00000000-0005-0000-0000-000094940000}"/>
    <cellStyle name="백분율 4 15" xfId="11248" xr:uid="{00000000-0005-0000-0000-000095940000}"/>
    <cellStyle name="백분율 4 2" xfId="3843" xr:uid="{00000000-0005-0000-0000-000096940000}"/>
    <cellStyle name="백분율 4 2 10" xfId="11249" xr:uid="{00000000-0005-0000-0000-000097940000}"/>
    <cellStyle name="백분율 4 2 11" xfId="11250" xr:uid="{00000000-0005-0000-0000-000098940000}"/>
    <cellStyle name="백분율 4 2 2" xfId="3844" xr:uid="{00000000-0005-0000-0000-000099940000}"/>
    <cellStyle name="백분율 4 2 2 2" xfId="11251" xr:uid="{00000000-0005-0000-0000-00009A940000}"/>
    <cellStyle name="백분율 4 2 2 2 2" xfId="11252" xr:uid="{00000000-0005-0000-0000-00009B940000}"/>
    <cellStyle name="백분율 4 2 2 2 2 2" xfId="11253" xr:uid="{00000000-0005-0000-0000-00009C940000}"/>
    <cellStyle name="백분율 4 2 2 2 2 2 2" xfId="11254" xr:uid="{00000000-0005-0000-0000-00009D940000}"/>
    <cellStyle name="백분율 4 2 2 2 2 3" xfId="11255" xr:uid="{00000000-0005-0000-0000-00009E940000}"/>
    <cellStyle name="백분율 4 2 2 2 2 4" xfId="11256" xr:uid="{00000000-0005-0000-0000-00009F940000}"/>
    <cellStyle name="백분율 4 2 2 2 3" xfId="11257" xr:uid="{00000000-0005-0000-0000-0000A0940000}"/>
    <cellStyle name="백분율 4 2 2 2 3 2" xfId="11258" xr:uid="{00000000-0005-0000-0000-0000A1940000}"/>
    <cellStyle name="백분율 4 2 2 2 4" xfId="11259" xr:uid="{00000000-0005-0000-0000-0000A2940000}"/>
    <cellStyle name="백분율 4 2 2 2 5" xfId="11260" xr:uid="{00000000-0005-0000-0000-0000A3940000}"/>
    <cellStyle name="백분율 4 2 2 3" xfId="11261" xr:uid="{00000000-0005-0000-0000-0000A4940000}"/>
    <cellStyle name="백분율 4 2 2 3 2" xfId="11262" xr:uid="{00000000-0005-0000-0000-0000A5940000}"/>
    <cellStyle name="백분율 4 2 2 3 2 2" xfId="11263" xr:uid="{00000000-0005-0000-0000-0000A6940000}"/>
    <cellStyle name="백분율 4 2 2 3 2 2 2" xfId="11264" xr:uid="{00000000-0005-0000-0000-0000A7940000}"/>
    <cellStyle name="백분율 4 2 2 3 2 3" xfId="11265" xr:uid="{00000000-0005-0000-0000-0000A8940000}"/>
    <cellStyle name="백분율 4 2 2 3 2 4" xfId="11266" xr:uid="{00000000-0005-0000-0000-0000A9940000}"/>
    <cellStyle name="백분율 4 2 2 3 3" xfId="11267" xr:uid="{00000000-0005-0000-0000-0000AA940000}"/>
    <cellStyle name="백분율 4 2 2 3 3 2" xfId="11268" xr:uid="{00000000-0005-0000-0000-0000AB940000}"/>
    <cellStyle name="백분율 4 2 2 3 4" xfId="11269" xr:uid="{00000000-0005-0000-0000-0000AC940000}"/>
    <cellStyle name="백분율 4 2 2 3 5" xfId="11270" xr:uid="{00000000-0005-0000-0000-0000AD940000}"/>
    <cellStyle name="백분율 4 2 2 4" xfId="11271" xr:uid="{00000000-0005-0000-0000-0000AE940000}"/>
    <cellStyle name="백분율 4 2 2 4 2" xfId="11272" xr:uid="{00000000-0005-0000-0000-0000AF940000}"/>
    <cellStyle name="백분율 4 2 2 4 2 2" xfId="11273" xr:uid="{00000000-0005-0000-0000-0000B0940000}"/>
    <cellStyle name="백분율 4 2 2 4 3" xfId="11274" xr:uid="{00000000-0005-0000-0000-0000B1940000}"/>
    <cellStyle name="백분율 4 2 2 4 4" xfId="11275" xr:uid="{00000000-0005-0000-0000-0000B2940000}"/>
    <cellStyle name="백분율 4 2 2 5" xfId="11276" xr:uid="{00000000-0005-0000-0000-0000B3940000}"/>
    <cellStyle name="백분율 4 2 2 5 2" xfId="11277" xr:uid="{00000000-0005-0000-0000-0000B4940000}"/>
    <cellStyle name="백분율 4 2 2 6" xfId="11278" xr:uid="{00000000-0005-0000-0000-0000B5940000}"/>
    <cellStyle name="백분율 4 2 2 7" xfId="11279" xr:uid="{00000000-0005-0000-0000-0000B6940000}"/>
    <cellStyle name="백분율 4 2 3" xfId="3845" xr:uid="{00000000-0005-0000-0000-0000B7940000}"/>
    <cellStyle name="백분율 4 2 3 2" xfId="11280" xr:uid="{00000000-0005-0000-0000-0000B8940000}"/>
    <cellStyle name="백분율 4 2 3 2 2" xfId="11281" xr:uid="{00000000-0005-0000-0000-0000B9940000}"/>
    <cellStyle name="백분율 4 2 3 2 2 2" xfId="11282" xr:uid="{00000000-0005-0000-0000-0000BA940000}"/>
    <cellStyle name="백분율 4 2 3 2 2 2 2" xfId="11283" xr:uid="{00000000-0005-0000-0000-0000BB940000}"/>
    <cellStyle name="백분율 4 2 3 2 2 3" xfId="11284" xr:uid="{00000000-0005-0000-0000-0000BC940000}"/>
    <cellStyle name="백분율 4 2 3 2 2 4" xfId="11285" xr:uid="{00000000-0005-0000-0000-0000BD940000}"/>
    <cellStyle name="백분율 4 2 3 2 3" xfId="11286" xr:uid="{00000000-0005-0000-0000-0000BE940000}"/>
    <cellStyle name="백분율 4 2 3 2 3 2" xfId="11287" xr:uid="{00000000-0005-0000-0000-0000BF940000}"/>
    <cellStyle name="백분율 4 2 3 2 4" xfId="11288" xr:uid="{00000000-0005-0000-0000-0000C0940000}"/>
    <cellStyle name="백분율 4 2 3 2 5" xfId="11289" xr:uid="{00000000-0005-0000-0000-0000C1940000}"/>
    <cellStyle name="백분율 4 2 3 3" xfId="11290" xr:uid="{00000000-0005-0000-0000-0000C2940000}"/>
    <cellStyle name="백분율 4 2 3 3 2" xfId="11291" xr:uid="{00000000-0005-0000-0000-0000C3940000}"/>
    <cellStyle name="백분율 4 2 3 3 2 2" xfId="11292" xr:uid="{00000000-0005-0000-0000-0000C4940000}"/>
    <cellStyle name="백분율 4 2 3 3 2 2 2" xfId="11293" xr:uid="{00000000-0005-0000-0000-0000C5940000}"/>
    <cellStyle name="백분율 4 2 3 3 2 3" xfId="11294" xr:uid="{00000000-0005-0000-0000-0000C6940000}"/>
    <cellStyle name="백분율 4 2 3 3 2 4" xfId="11295" xr:uid="{00000000-0005-0000-0000-0000C7940000}"/>
    <cellStyle name="백분율 4 2 3 3 3" xfId="11296" xr:uid="{00000000-0005-0000-0000-0000C8940000}"/>
    <cellStyle name="백분율 4 2 3 3 3 2" xfId="11297" xr:uid="{00000000-0005-0000-0000-0000C9940000}"/>
    <cellStyle name="백분율 4 2 3 3 4" xfId="11298" xr:uid="{00000000-0005-0000-0000-0000CA940000}"/>
    <cellStyle name="백분율 4 2 3 3 5" xfId="11299" xr:uid="{00000000-0005-0000-0000-0000CB940000}"/>
    <cellStyle name="백분율 4 2 3 4" xfId="11300" xr:uid="{00000000-0005-0000-0000-0000CC940000}"/>
    <cellStyle name="백분율 4 2 3 4 2" xfId="11301" xr:uid="{00000000-0005-0000-0000-0000CD940000}"/>
    <cellStyle name="백분율 4 2 3 4 2 2" xfId="11302" xr:uid="{00000000-0005-0000-0000-0000CE940000}"/>
    <cellStyle name="백분율 4 2 3 4 3" xfId="11303" xr:uid="{00000000-0005-0000-0000-0000CF940000}"/>
    <cellStyle name="백분율 4 2 3 4 4" xfId="11304" xr:uid="{00000000-0005-0000-0000-0000D0940000}"/>
    <cellStyle name="백분율 4 2 3 5" xfId="11305" xr:uid="{00000000-0005-0000-0000-0000D1940000}"/>
    <cellStyle name="백분율 4 2 3 5 2" xfId="11306" xr:uid="{00000000-0005-0000-0000-0000D2940000}"/>
    <cellStyle name="백분율 4 2 3 6" xfId="11307" xr:uid="{00000000-0005-0000-0000-0000D3940000}"/>
    <cellStyle name="백분율 4 2 3 7" xfId="11308" xr:uid="{00000000-0005-0000-0000-0000D4940000}"/>
    <cellStyle name="백분율 4 2 4" xfId="11309" xr:uid="{00000000-0005-0000-0000-0000D5940000}"/>
    <cellStyle name="백분율 4 2 4 2" xfId="11310" xr:uid="{00000000-0005-0000-0000-0000D6940000}"/>
    <cellStyle name="백분율 4 2 4 2 2" xfId="11311" xr:uid="{00000000-0005-0000-0000-0000D7940000}"/>
    <cellStyle name="백분율 4 2 4 2 2 2" xfId="11312" xr:uid="{00000000-0005-0000-0000-0000D8940000}"/>
    <cellStyle name="백분율 4 2 4 2 3" xfId="11313" xr:uid="{00000000-0005-0000-0000-0000D9940000}"/>
    <cellStyle name="백분율 4 2 4 2 4" xfId="11314" xr:uid="{00000000-0005-0000-0000-0000DA940000}"/>
    <cellStyle name="백분율 4 2 4 3" xfId="11315" xr:uid="{00000000-0005-0000-0000-0000DB940000}"/>
    <cellStyle name="백분율 4 2 4 3 2" xfId="11316" xr:uid="{00000000-0005-0000-0000-0000DC940000}"/>
    <cellStyle name="백분율 4 2 4 4" xfId="11317" xr:uid="{00000000-0005-0000-0000-0000DD940000}"/>
    <cellStyle name="백분율 4 2 4 5" xfId="11318" xr:uid="{00000000-0005-0000-0000-0000DE940000}"/>
    <cellStyle name="백분율 4 2 5" xfId="11319" xr:uid="{00000000-0005-0000-0000-0000DF940000}"/>
    <cellStyle name="백분율 4 2 5 2" xfId="11320" xr:uid="{00000000-0005-0000-0000-0000E0940000}"/>
    <cellStyle name="백분율 4 2 5 2 2" xfId="11321" xr:uid="{00000000-0005-0000-0000-0000E1940000}"/>
    <cellStyle name="백분율 4 2 5 2 2 2" xfId="11322" xr:uid="{00000000-0005-0000-0000-0000E2940000}"/>
    <cellStyle name="백분율 4 2 5 2 3" xfId="11323" xr:uid="{00000000-0005-0000-0000-0000E3940000}"/>
    <cellStyle name="백분율 4 2 5 2 4" xfId="11324" xr:uid="{00000000-0005-0000-0000-0000E4940000}"/>
    <cellStyle name="백분율 4 2 5 3" xfId="11325" xr:uid="{00000000-0005-0000-0000-0000E5940000}"/>
    <cellStyle name="백분율 4 2 5 3 2" xfId="11326" xr:uid="{00000000-0005-0000-0000-0000E6940000}"/>
    <cellStyle name="백분율 4 2 5 4" xfId="11327" xr:uid="{00000000-0005-0000-0000-0000E7940000}"/>
    <cellStyle name="백분율 4 2 5 5" xfId="11328" xr:uid="{00000000-0005-0000-0000-0000E8940000}"/>
    <cellStyle name="백분율 4 2 6" xfId="11329" xr:uid="{00000000-0005-0000-0000-0000E9940000}"/>
    <cellStyle name="백분율 4 2 6 2" xfId="11330" xr:uid="{00000000-0005-0000-0000-0000EA940000}"/>
    <cellStyle name="백분율 4 2 6 2 2" xfId="11331" xr:uid="{00000000-0005-0000-0000-0000EB940000}"/>
    <cellStyle name="백분율 4 2 6 3" xfId="11332" xr:uid="{00000000-0005-0000-0000-0000EC940000}"/>
    <cellStyle name="백분율 4 2 6 4" xfId="11333" xr:uid="{00000000-0005-0000-0000-0000ED940000}"/>
    <cellStyle name="백분율 4 2 7" xfId="11334" xr:uid="{00000000-0005-0000-0000-0000EE940000}"/>
    <cellStyle name="백분율 4 2 7 2" xfId="11335" xr:uid="{00000000-0005-0000-0000-0000EF940000}"/>
    <cellStyle name="백분율 4 2 8" xfId="11336" xr:uid="{00000000-0005-0000-0000-0000F0940000}"/>
    <cellStyle name="백분율 4 2 9" xfId="11337" xr:uid="{00000000-0005-0000-0000-0000F1940000}"/>
    <cellStyle name="백분율 4 3" xfId="3846" xr:uid="{00000000-0005-0000-0000-0000F2940000}"/>
    <cellStyle name="백분율 4 3 2" xfId="11338" xr:uid="{00000000-0005-0000-0000-0000F3940000}"/>
    <cellStyle name="백분율 4 3 2 2" xfId="11339" xr:uid="{00000000-0005-0000-0000-0000F4940000}"/>
    <cellStyle name="백분율 4 3 2 2 2" xfId="11340" xr:uid="{00000000-0005-0000-0000-0000F5940000}"/>
    <cellStyle name="백분율 4 3 2 2 2 2" xfId="11341" xr:uid="{00000000-0005-0000-0000-0000F6940000}"/>
    <cellStyle name="백분율 4 3 2 2 3" xfId="11342" xr:uid="{00000000-0005-0000-0000-0000F7940000}"/>
    <cellStyle name="백분율 4 3 2 2 4" xfId="11343" xr:uid="{00000000-0005-0000-0000-0000F8940000}"/>
    <cellStyle name="백분율 4 3 2 3" xfId="11344" xr:uid="{00000000-0005-0000-0000-0000F9940000}"/>
    <cellStyle name="백분율 4 3 2 3 2" xfId="11345" xr:uid="{00000000-0005-0000-0000-0000FA940000}"/>
    <cellStyle name="백분율 4 3 2 4" xfId="11346" xr:uid="{00000000-0005-0000-0000-0000FB940000}"/>
    <cellStyle name="백분율 4 3 2 5" xfId="11347" xr:uid="{00000000-0005-0000-0000-0000FC940000}"/>
    <cellStyle name="백분율 4 3 3" xfId="11348" xr:uid="{00000000-0005-0000-0000-0000FD940000}"/>
    <cellStyle name="백분율 4 3 3 2" xfId="11349" xr:uid="{00000000-0005-0000-0000-0000FE940000}"/>
    <cellStyle name="백분율 4 3 3 2 2" xfId="11350" xr:uid="{00000000-0005-0000-0000-0000FF940000}"/>
    <cellStyle name="백분율 4 3 3 2 2 2" xfId="11351" xr:uid="{00000000-0005-0000-0000-000000950000}"/>
    <cellStyle name="백분율 4 3 3 2 3" xfId="11352" xr:uid="{00000000-0005-0000-0000-000001950000}"/>
    <cellStyle name="백분율 4 3 3 2 4" xfId="11353" xr:uid="{00000000-0005-0000-0000-000002950000}"/>
    <cellStyle name="백분율 4 3 3 3" xfId="11354" xr:uid="{00000000-0005-0000-0000-000003950000}"/>
    <cellStyle name="백분율 4 3 3 3 2" xfId="11355" xr:uid="{00000000-0005-0000-0000-000004950000}"/>
    <cellStyle name="백분율 4 3 3 4" xfId="11356" xr:uid="{00000000-0005-0000-0000-000005950000}"/>
    <cellStyle name="백분율 4 3 3 5" xfId="11357" xr:uid="{00000000-0005-0000-0000-000006950000}"/>
    <cellStyle name="백분율 4 3 4" xfId="11358" xr:uid="{00000000-0005-0000-0000-000007950000}"/>
    <cellStyle name="백분율 4 3 4 2" xfId="11359" xr:uid="{00000000-0005-0000-0000-000008950000}"/>
    <cellStyle name="백분율 4 3 4 2 2" xfId="11360" xr:uid="{00000000-0005-0000-0000-000009950000}"/>
    <cellStyle name="백분율 4 3 4 3" xfId="11361" xr:uid="{00000000-0005-0000-0000-00000A950000}"/>
    <cellStyle name="백분율 4 3 4 4" xfId="11362" xr:uid="{00000000-0005-0000-0000-00000B950000}"/>
    <cellStyle name="백분율 4 3 5" xfId="11363" xr:uid="{00000000-0005-0000-0000-00000C950000}"/>
    <cellStyle name="백분율 4 3 5 2" xfId="11364" xr:uid="{00000000-0005-0000-0000-00000D950000}"/>
    <cellStyle name="백분율 4 3 6" xfId="11365" xr:uid="{00000000-0005-0000-0000-00000E950000}"/>
    <cellStyle name="백분율 4 3 7" xfId="11366" xr:uid="{00000000-0005-0000-0000-00000F950000}"/>
    <cellStyle name="백분율 4 3 8" xfId="11367" xr:uid="{00000000-0005-0000-0000-000010950000}"/>
    <cellStyle name="백분율 4 4" xfId="3847" xr:uid="{00000000-0005-0000-0000-000011950000}"/>
    <cellStyle name="백분율 4 4 2" xfId="11368" xr:uid="{00000000-0005-0000-0000-000012950000}"/>
    <cellStyle name="백분율 4 4 2 2" xfId="11369" xr:uid="{00000000-0005-0000-0000-000013950000}"/>
    <cellStyle name="백분율 4 4 2 2 2" xfId="11370" xr:uid="{00000000-0005-0000-0000-000014950000}"/>
    <cellStyle name="백분율 4 4 2 2 2 2" xfId="11371" xr:uid="{00000000-0005-0000-0000-000015950000}"/>
    <cellStyle name="백분율 4 4 2 2 3" xfId="11372" xr:uid="{00000000-0005-0000-0000-000016950000}"/>
    <cellStyle name="백분율 4 4 2 2 4" xfId="11373" xr:uid="{00000000-0005-0000-0000-000017950000}"/>
    <cellStyle name="백분율 4 4 2 3" xfId="11374" xr:uid="{00000000-0005-0000-0000-000018950000}"/>
    <cellStyle name="백분율 4 4 2 3 2" xfId="11375" xr:uid="{00000000-0005-0000-0000-000019950000}"/>
    <cellStyle name="백분율 4 4 2 4" xfId="11376" xr:uid="{00000000-0005-0000-0000-00001A950000}"/>
    <cellStyle name="백분율 4 4 2 5" xfId="11377" xr:uid="{00000000-0005-0000-0000-00001B950000}"/>
    <cellStyle name="백분율 4 4 3" xfId="11378" xr:uid="{00000000-0005-0000-0000-00001C950000}"/>
    <cellStyle name="백분율 4 4 3 2" xfId="11379" xr:uid="{00000000-0005-0000-0000-00001D950000}"/>
    <cellStyle name="백분율 4 4 3 2 2" xfId="11380" xr:uid="{00000000-0005-0000-0000-00001E950000}"/>
    <cellStyle name="백분율 4 4 3 2 2 2" xfId="11381" xr:uid="{00000000-0005-0000-0000-00001F950000}"/>
    <cellStyle name="백분율 4 4 3 2 3" xfId="11382" xr:uid="{00000000-0005-0000-0000-000020950000}"/>
    <cellStyle name="백분율 4 4 3 2 4" xfId="11383" xr:uid="{00000000-0005-0000-0000-000021950000}"/>
    <cellStyle name="백분율 4 4 3 3" xfId="11384" xr:uid="{00000000-0005-0000-0000-000022950000}"/>
    <cellStyle name="백분율 4 4 3 3 2" xfId="11385" xr:uid="{00000000-0005-0000-0000-000023950000}"/>
    <cellStyle name="백분율 4 4 3 4" xfId="11386" xr:uid="{00000000-0005-0000-0000-000024950000}"/>
    <cellStyle name="백분율 4 4 3 5" xfId="11387" xr:uid="{00000000-0005-0000-0000-000025950000}"/>
    <cellStyle name="백분율 4 4 4" xfId="11388" xr:uid="{00000000-0005-0000-0000-000026950000}"/>
    <cellStyle name="백분율 4 4 4 2" xfId="11389" xr:uid="{00000000-0005-0000-0000-000027950000}"/>
    <cellStyle name="백분율 4 4 4 2 2" xfId="11390" xr:uid="{00000000-0005-0000-0000-000028950000}"/>
    <cellStyle name="백분율 4 4 4 3" xfId="11391" xr:uid="{00000000-0005-0000-0000-000029950000}"/>
    <cellStyle name="백분율 4 4 4 4" xfId="11392" xr:uid="{00000000-0005-0000-0000-00002A950000}"/>
    <cellStyle name="백분율 4 4 5" xfId="11393" xr:uid="{00000000-0005-0000-0000-00002B950000}"/>
    <cellStyle name="백분율 4 4 5 2" xfId="11394" xr:uid="{00000000-0005-0000-0000-00002C950000}"/>
    <cellStyle name="백분율 4 4 6" xfId="11395" xr:uid="{00000000-0005-0000-0000-00002D950000}"/>
    <cellStyle name="백분율 4 4 7" xfId="11396" xr:uid="{00000000-0005-0000-0000-00002E950000}"/>
    <cellStyle name="백분율 4 5" xfId="11397" xr:uid="{00000000-0005-0000-0000-00002F950000}"/>
    <cellStyle name="백분율 4 5 2" xfId="11398" xr:uid="{00000000-0005-0000-0000-000030950000}"/>
    <cellStyle name="백분율 4 5 2 2" xfId="11399" xr:uid="{00000000-0005-0000-0000-000031950000}"/>
    <cellStyle name="백분율 4 5 2 2 2" xfId="11400" xr:uid="{00000000-0005-0000-0000-000032950000}"/>
    <cellStyle name="백분율 4 5 2 3" xfId="11401" xr:uid="{00000000-0005-0000-0000-000033950000}"/>
    <cellStyle name="백분율 4 5 2 4" xfId="11402" xr:uid="{00000000-0005-0000-0000-000034950000}"/>
    <cellStyle name="백분율 4 5 3" xfId="11403" xr:uid="{00000000-0005-0000-0000-000035950000}"/>
    <cellStyle name="백분율 4 5 3 2" xfId="11404" xr:uid="{00000000-0005-0000-0000-000036950000}"/>
    <cellStyle name="백분율 4 5 4" xfId="11405" xr:uid="{00000000-0005-0000-0000-000037950000}"/>
    <cellStyle name="백분율 4 5 5" xfId="11406" xr:uid="{00000000-0005-0000-0000-000038950000}"/>
    <cellStyle name="백분율 4 6" xfId="11407" xr:uid="{00000000-0005-0000-0000-000039950000}"/>
    <cellStyle name="백분율 4 6 2" xfId="11408" xr:uid="{00000000-0005-0000-0000-00003A950000}"/>
    <cellStyle name="백분율 4 6 2 2" xfId="11409" xr:uid="{00000000-0005-0000-0000-00003B950000}"/>
    <cellStyle name="백분율 4 6 2 2 2" xfId="11410" xr:uid="{00000000-0005-0000-0000-00003C950000}"/>
    <cellStyle name="백분율 4 6 2 3" xfId="11411" xr:uid="{00000000-0005-0000-0000-00003D950000}"/>
    <cellStyle name="백분율 4 6 2 4" xfId="11412" xr:uid="{00000000-0005-0000-0000-00003E950000}"/>
    <cellStyle name="백분율 4 6 3" xfId="11413" xr:uid="{00000000-0005-0000-0000-00003F950000}"/>
    <cellStyle name="백분율 4 6 3 2" xfId="11414" xr:uid="{00000000-0005-0000-0000-000040950000}"/>
    <cellStyle name="백분율 4 6 4" xfId="11415" xr:uid="{00000000-0005-0000-0000-000041950000}"/>
    <cellStyle name="백분율 4 6 5" xfId="11416" xr:uid="{00000000-0005-0000-0000-000042950000}"/>
    <cellStyle name="백분율 4 7" xfId="11417" xr:uid="{00000000-0005-0000-0000-000043950000}"/>
    <cellStyle name="백분율 4 7 2" xfId="11418" xr:uid="{00000000-0005-0000-0000-000044950000}"/>
    <cellStyle name="백분율 4 7 2 2" xfId="11419" xr:uid="{00000000-0005-0000-0000-000045950000}"/>
    <cellStyle name="백분율 4 7 3" xfId="11420" xr:uid="{00000000-0005-0000-0000-000046950000}"/>
    <cellStyle name="백분율 4 7 4" xfId="11421" xr:uid="{00000000-0005-0000-0000-000047950000}"/>
    <cellStyle name="백분율 4 8" xfId="11422" xr:uid="{00000000-0005-0000-0000-000048950000}"/>
    <cellStyle name="백분율 4 8 2" xfId="11423" xr:uid="{00000000-0005-0000-0000-000049950000}"/>
    <cellStyle name="백분율 4 9" xfId="11424" xr:uid="{00000000-0005-0000-0000-00004A950000}"/>
    <cellStyle name="백분율 5" xfId="3848" xr:uid="{00000000-0005-0000-0000-00004B950000}"/>
    <cellStyle name="백분율 5 2" xfId="3849" xr:uid="{00000000-0005-0000-0000-00004C950000}"/>
    <cellStyle name="백분율 5 2 2" xfId="3850" xr:uid="{00000000-0005-0000-0000-00004D950000}"/>
    <cellStyle name="백분율 5 2 2 2" xfId="11425" xr:uid="{00000000-0005-0000-0000-00004E950000}"/>
    <cellStyle name="백분율 5 2 2 3" xfId="11426" xr:uid="{00000000-0005-0000-0000-00004F950000}"/>
    <cellStyle name="백분율 5 2 3" xfId="3851" xr:uid="{00000000-0005-0000-0000-000050950000}"/>
    <cellStyle name="백분율 5 2 3 2" xfId="11427" xr:uid="{00000000-0005-0000-0000-000051950000}"/>
    <cellStyle name="백분율 5 2 4" xfId="11428" xr:uid="{00000000-0005-0000-0000-000052950000}"/>
    <cellStyle name="백분율 5 2 5" xfId="11429" xr:uid="{00000000-0005-0000-0000-000053950000}"/>
    <cellStyle name="백분율 5 3" xfId="3852" xr:uid="{00000000-0005-0000-0000-000054950000}"/>
    <cellStyle name="백분율 5 3 2" xfId="11430" xr:uid="{00000000-0005-0000-0000-000055950000}"/>
    <cellStyle name="백분율 5 3 3" xfId="11431" xr:uid="{00000000-0005-0000-0000-000056950000}"/>
    <cellStyle name="백분율 5 3 4" xfId="11432" xr:uid="{00000000-0005-0000-0000-000057950000}"/>
    <cellStyle name="백분율 5 4" xfId="3853" xr:uid="{00000000-0005-0000-0000-000058950000}"/>
    <cellStyle name="백분율 5 4 2" xfId="11433" xr:uid="{00000000-0005-0000-0000-000059950000}"/>
    <cellStyle name="백분율 5 5" xfId="11434" xr:uid="{00000000-0005-0000-0000-00005A950000}"/>
    <cellStyle name="백분율 6" xfId="3854" xr:uid="{00000000-0005-0000-0000-00005B950000}"/>
    <cellStyle name="백분율 6 2" xfId="11435" xr:uid="{00000000-0005-0000-0000-00005C950000}"/>
    <cellStyle name="백분율 6 2 2" xfId="11436" xr:uid="{00000000-0005-0000-0000-00005D950000}"/>
    <cellStyle name="백분율 6 3" xfId="11437" xr:uid="{00000000-0005-0000-0000-00005E950000}"/>
    <cellStyle name="백분율 6 4" xfId="11438" xr:uid="{00000000-0005-0000-0000-00005F950000}"/>
    <cellStyle name="백분율 6 5" xfId="11439" xr:uid="{00000000-0005-0000-0000-000060950000}"/>
    <cellStyle name="백분율 6 6" xfId="11440" xr:uid="{00000000-0005-0000-0000-000061950000}"/>
    <cellStyle name="백분율 6 7" xfId="11441" xr:uid="{00000000-0005-0000-0000-000062950000}"/>
    <cellStyle name="백분율 6 8" xfId="11442" xr:uid="{00000000-0005-0000-0000-000063950000}"/>
    <cellStyle name="백분율 7" xfId="4337" xr:uid="{00000000-0005-0000-0000-000064950000}"/>
    <cellStyle name="백분율 7 2" xfId="11443" xr:uid="{00000000-0005-0000-0000-000065950000}"/>
    <cellStyle name="백분율 7 3" xfId="11444" xr:uid="{00000000-0005-0000-0000-000066950000}"/>
    <cellStyle name="백분율 7 4" xfId="11445" xr:uid="{00000000-0005-0000-0000-000067950000}"/>
    <cellStyle name="백분율 7 5" xfId="11446" xr:uid="{00000000-0005-0000-0000-000068950000}"/>
    <cellStyle name="백분율 7 6" xfId="11447" xr:uid="{00000000-0005-0000-0000-000069950000}"/>
    <cellStyle name="백분율 8" xfId="11448" xr:uid="{00000000-0005-0000-0000-00006A950000}"/>
    <cellStyle name="백분율 8 2" xfId="11449" xr:uid="{00000000-0005-0000-0000-00006B950000}"/>
    <cellStyle name="백분율 8 3" xfId="11450" xr:uid="{00000000-0005-0000-0000-00006C950000}"/>
    <cellStyle name="백분율 8 4" xfId="11451" xr:uid="{00000000-0005-0000-0000-00006D950000}"/>
    <cellStyle name="백분율 8 5" xfId="11452" xr:uid="{00000000-0005-0000-0000-00006E950000}"/>
    <cellStyle name="백분율 9" xfId="11453" xr:uid="{00000000-0005-0000-0000-00006F950000}"/>
    <cellStyle name="백분율 9 2" xfId="11454" xr:uid="{00000000-0005-0000-0000-000070950000}"/>
    <cellStyle name="백분율 9 3" xfId="11455" xr:uid="{00000000-0005-0000-0000-000071950000}"/>
    <cellStyle name="백분율 9 4" xfId="11456" xr:uid="{00000000-0005-0000-0000-000072950000}"/>
    <cellStyle name="보통" xfId="4304" builtinId="28" customBuiltin="1"/>
    <cellStyle name="보통 10" xfId="11457" xr:uid="{00000000-0005-0000-0000-000074950000}"/>
    <cellStyle name="보통 10 2" xfId="11458" xr:uid="{00000000-0005-0000-0000-000075950000}"/>
    <cellStyle name="보통 11" xfId="11459" xr:uid="{00000000-0005-0000-0000-000076950000}"/>
    <cellStyle name="보통 11 2" xfId="11460" xr:uid="{00000000-0005-0000-0000-000077950000}"/>
    <cellStyle name="보통 12" xfId="11461" xr:uid="{00000000-0005-0000-0000-000078950000}"/>
    <cellStyle name="보통 12 2" xfId="11462" xr:uid="{00000000-0005-0000-0000-000079950000}"/>
    <cellStyle name="보통 13" xfId="11463" xr:uid="{00000000-0005-0000-0000-00007A950000}"/>
    <cellStyle name="보통 13 2" xfId="11464" xr:uid="{00000000-0005-0000-0000-00007B950000}"/>
    <cellStyle name="보통 14" xfId="11465" xr:uid="{00000000-0005-0000-0000-00007C950000}"/>
    <cellStyle name="보통 14 2" xfId="11466" xr:uid="{00000000-0005-0000-0000-00007D950000}"/>
    <cellStyle name="보통 15" xfId="11467" xr:uid="{00000000-0005-0000-0000-00007E950000}"/>
    <cellStyle name="보통 15 2" xfId="11468" xr:uid="{00000000-0005-0000-0000-00007F950000}"/>
    <cellStyle name="보통 16" xfId="11469" xr:uid="{00000000-0005-0000-0000-000080950000}"/>
    <cellStyle name="보통 16 2" xfId="11470" xr:uid="{00000000-0005-0000-0000-000081950000}"/>
    <cellStyle name="보통 2" xfId="3855" xr:uid="{00000000-0005-0000-0000-000082950000}"/>
    <cellStyle name="보통 2 2" xfId="11471" xr:uid="{00000000-0005-0000-0000-000083950000}"/>
    <cellStyle name="보통 2 2 2" xfId="11472" xr:uid="{00000000-0005-0000-0000-000084950000}"/>
    <cellStyle name="보통 2 3" xfId="11473" xr:uid="{00000000-0005-0000-0000-000085950000}"/>
    <cellStyle name="보통 2 3 2" xfId="11474" xr:uid="{00000000-0005-0000-0000-000086950000}"/>
    <cellStyle name="보통 2 4" xfId="11475" xr:uid="{00000000-0005-0000-0000-000087950000}"/>
    <cellStyle name="보통 2 5" xfId="11476" xr:uid="{00000000-0005-0000-0000-000088950000}"/>
    <cellStyle name="보통 2 6" xfId="11477" xr:uid="{00000000-0005-0000-0000-000089950000}"/>
    <cellStyle name="보통 3" xfId="11478" xr:uid="{00000000-0005-0000-0000-00008A950000}"/>
    <cellStyle name="보통 3 2" xfId="11479" xr:uid="{00000000-0005-0000-0000-00008B950000}"/>
    <cellStyle name="보통 4" xfId="11480" xr:uid="{00000000-0005-0000-0000-00008C950000}"/>
    <cellStyle name="보통 4 2" xfId="11481" xr:uid="{00000000-0005-0000-0000-00008D950000}"/>
    <cellStyle name="보통 5" xfId="11482" xr:uid="{00000000-0005-0000-0000-00008E950000}"/>
    <cellStyle name="보통 5 2" xfId="11483" xr:uid="{00000000-0005-0000-0000-00008F950000}"/>
    <cellStyle name="보통 6" xfId="11484" xr:uid="{00000000-0005-0000-0000-000090950000}"/>
    <cellStyle name="보통 6 2" xfId="11485" xr:uid="{00000000-0005-0000-0000-000091950000}"/>
    <cellStyle name="보통 7" xfId="11486" xr:uid="{00000000-0005-0000-0000-000092950000}"/>
    <cellStyle name="보통 7 2" xfId="11487" xr:uid="{00000000-0005-0000-0000-000093950000}"/>
    <cellStyle name="보통 8" xfId="11488" xr:uid="{00000000-0005-0000-0000-000094950000}"/>
    <cellStyle name="보통 8 2" xfId="11489" xr:uid="{00000000-0005-0000-0000-000095950000}"/>
    <cellStyle name="보통 9" xfId="11490" xr:uid="{00000000-0005-0000-0000-000096950000}"/>
    <cellStyle name="보통 9 2" xfId="11491" xr:uid="{00000000-0005-0000-0000-000097950000}"/>
    <cellStyle name="뷭?_BOOKSHIP" xfId="11492" xr:uid="{00000000-0005-0000-0000-000098950000}"/>
    <cellStyle name="설명 텍스트" xfId="4311" builtinId="53" customBuiltin="1"/>
    <cellStyle name="설명 텍스트 10" xfId="11493" xr:uid="{00000000-0005-0000-0000-00009A950000}"/>
    <cellStyle name="설명 텍스트 10 2" xfId="11494" xr:uid="{00000000-0005-0000-0000-00009B950000}"/>
    <cellStyle name="설명 텍스트 11" xfId="11495" xr:uid="{00000000-0005-0000-0000-00009C950000}"/>
    <cellStyle name="설명 텍스트 11 2" xfId="11496" xr:uid="{00000000-0005-0000-0000-00009D950000}"/>
    <cellStyle name="설명 텍스트 12" xfId="11497" xr:uid="{00000000-0005-0000-0000-00009E950000}"/>
    <cellStyle name="설명 텍스트 12 2" xfId="11498" xr:uid="{00000000-0005-0000-0000-00009F950000}"/>
    <cellStyle name="설명 텍스트 13" xfId="11499" xr:uid="{00000000-0005-0000-0000-0000A0950000}"/>
    <cellStyle name="설명 텍스트 13 2" xfId="11500" xr:uid="{00000000-0005-0000-0000-0000A1950000}"/>
    <cellStyle name="설명 텍스트 14" xfId="11501" xr:uid="{00000000-0005-0000-0000-0000A2950000}"/>
    <cellStyle name="설명 텍스트 14 2" xfId="11502" xr:uid="{00000000-0005-0000-0000-0000A3950000}"/>
    <cellStyle name="설명 텍스트 15" xfId="11503" xr:uid="{00000000-0005-0000-0000-0000A4950000}"/>
    <cellStyle name="설명 텍스트 15 2" xfId="11504" xr:uid="{00000000-0005-0000-0000-0000A5950000}"/>
    <cellStyle name="설명 텍스트 16" xfId="11505" xr:uid="{00000000-0005-0000-0000-0000A6950000}"/>
    <cellStyle name="설명 텍스트 16 2" xfId="11506" xr:uid="{00000000-0005-0000-0000-0000A7950000}"/>
    <cellStyle name="설명 텍스트 2" xfId="3856" xr:uid="{00000000-0005-0000-0000-0000A8950000}"/>
    <cellStyle name="설명 텍스트 2 2" xfId="11507" xr:uid="{00000000-0005-0000-0000-0000A9950000}"/>
    <cellStyle name="설명 텍스트 2 2 2" xfId="11508" xr:uid="{00000000-0005-0000-0000-0000AA950000}"/>
    <cellStyle name="설명 텍스트 2 3" xfId="11509" xr:uid="{00000000-0005-0000-0000-0000AB950000}"/>
    <cellStyle name="설명 텍스트 2 3 2" xfId="11510" xr:uid="{00000000-0005-0000-0000-0000AC950000}"/>
    <cellStyle name="설명 텍스트 2 4" xfId="11511" xr:uid="{00000000-0005-0000-0000-0000AD950000}"/>
    <cellStyle name="설명 텍스트 2 5" xfId="11512" xr:uid="{00000000-0005-0000-0000-0000AE950000}"/>
    <cellStyle name="설명 텍스트 3" xfId="11513" xr:uid="{00000000-0005-0000-0000-0000AF950000}"/>
    <cellStyle name="설명 텍스트 3 2" xfId="11514" xr:uid="{00000000-0005-0000-0000-0000B0950000}"/>
    <cellStyle name="설명 텍스트 4" xfId="11515" xr:uid="{00000000-0005-0000-0000-0000B1950000}"/>
    <cellStyle name="설명 텍스트 4 2" xfId="11516" xr:uid="{00000000-0005-0000-0000-0000B2950000}"/>
    <cellStyle name="설명 텍스트 5" xfId="11517" xr:uid="{00000000-0005-0000-0000-0000B3950000}"/>
    <cellStyle name="설명 텍스트 5 2" xfId="11518" xr:uid="{00000000-0005-0000-0000-0000B4950000}"/>
    <cellStyle name="설명 텍스트 6" xfId="11519" xr:uid="{00000000-0005-0000-0000-0000B5950000}"/>
    <cellStyle name="설명 텍스트 6 2" xfId="11520" xr:uid="{00000000-0005-0000-0000-0000B6950000}"/>
    <cellStyle name="설명 텍스트 7" xfId="11521" xr:uid="{00000000-0005-0000-0000-0000B7950000}"/>
    <cellStyle name="설명 텍스트 7 2" xfId="11522" xr:uid="{00000000-0005-0000-0000-0000B8950000}"/>
    <cellStyle name="설명 텍스트 8" xfId="11523" xr:uid="{00000000-0005-0000-0000-0000B9950000}"/>
    <cellStyle name="설명 텍스트 8 2" xfId="11524" xr:uid="{00000000-0005-0000-0000-0000BA950000}"/>
    <cellStyle name="설명 텍스트 9" xfId="11525" xr:uid="{00000000-0005-0000-0000-0000BB950000}"/>
    <cellStyle name="설명 텍스트 9 2" xfId="11526" xr:uid="{00000000-0005-0000-0000-0000BC950000}"/>
    <cellStyle name="셀 확인" xfId="4309" builtinId="23" customBuiltin="1"/>
    <cellStyle name="셀 확인 10" xfId="11527" xr:uid="{00000000-0005-0000-0000-0000BE950000}"/>
    <cellStyle name="셀 확인 10 2" xfId="11528" xr:uid="{00000000-0005-0000-0000-0000BF950000}"/>
    <cellStyle name="셀 확인 11" xfId="11529" xr:uid="{00000000-0005-0000-0000-0000C0950000}"/>
    <cellStyle name="셀 확인 11 2" xfId="11530" xr:uid="{00000000-0005-0000-0000-0000C1950000}"/>
    <cellStyle name="셀 확인 12" xfId="11531" xr:uid="{00000000-0005-0000-0000-0000C2950000}"/>
    <cellStyle name="셀 확인 12 2" xfId="11532" xr:uid="{00000000-0005-0000-0000-0000C3950000}"/>
    <cellStyle name="셀 확인 13" xfId="11533" xr:uid="{00000000-0005-0000-0000-0000C4950000}"/>
    <cellStyle name="셀 확인 13 2" xfId="11534" xr:uid="{00000000-0005-0000-0000-0000C5950000}"/>
    <cellStyle name="셀 확인 14" xfId="11535" xr:uid="{00000000-0005-0000-0000-0000C6950000}"/>
    <cellStyle name="셀 확인 14 2" xfId="11536" xr:uid="{00000000-0005-0000-0000-0000C7950000}"/>
    <cellStyle name="셀 확인 15" xfId="11537" xr:uid="{00000000-0005-0000-0000-0000C8950000}"/>
    <cellStyle name="셀 확인 15 2" xfId="11538" xr:uid="{00000000-0005-0000-0000-0000C9950000}"/>
    <cellStyle name="셀 확인 16" xfId="11539" xr:uid="{00000000-0005-0000-0000-0000CA950000}"/>
    <cellStyle name="셀 확인 16 2" xfId="11540" xr:uid="{00000000-0005-0000-0000-0000CB950000}"/>
    <cellStyle name="셀 확인 2" xfId="3857" xr:uid="{00000000-0005-0000-0000-0000CC950000}"/>
    <cellStyle name="셀 확인 2 2" xfId="11541" xr:uid="{00000000-0005-0000-0000-0000CD950000}"/>
    <cellStyle name="셀 확인 2 2 2" xfId="11542" xr:uid="{00000000-0005-0000-0000-0000CE950000}"/>
    <cellStyle name="셀 확인 2 3" xfId="11543" xr:uid="{00000000-0005-0000-0000-0000CF950000}"/>
    <cellStyle name="셀 확인 2 3 2" xfId="11544" xr:uid="{00000000-0005-0000-0000-0000D0950000}"/>
    <cellStyle name="셀 확인 2 4" xfId="11545" xr:uid="{00000000-0005-0000-0000-0000D1950000}"/>
    <cellStyle name="셀 확인 2 5" xfId="11546" xr:uid="{00000000-0005-0000-0000-0000D2950000}"/>
    <cellStyle name="셀 확인 3" xfId="11547" xr:uid="{00000000-0005-0000-0000-0000D3950000}"/>
    <cellStyle name="셀 확인 3 2" xfId="11548" xr:uid="{00000000-0005-0000-0000-0000D4950000}"/>
    <cellStyle name="셀 확인 4" xfId="11549" xr:uid="{00000000-0005-0000-0000-0000D5950000}"/>
    <cellStyle name="셀 확인 4 2" xfId="11550" xr:uid="{00000000-0005-0000-0000-0000D6950000}"/>
    <cellStyle name="셀 확인 5" xfId="11551" xr:uid="{00000000-0005-0000-0000-0000D7950000}"/>
    <cellStyle name="셀 확인 5 2" xfId="11552" xr:uid="{00000000-0005-0000-0000-0000D8950000}"/>
    <cellStyle name="셀 확인 6" xfId="11553" xr:uid="{00000000-0005-0000-0000-0000D9950000}"/>
    <cellStyle name="셀 확인 6 2" xfId="11554" xr:uid="{00000000-0005-0000-0000-0000DA950000}"/>
    <cellStyle name="셀 확인 7" xfId="11555" xr:uid="{00000000-0005-0000-0000-0000DB950000}"/>
    <cellStyle name="셀 확인 7 2" xfId="11556" xr:uid="{00000000-0005-0000-0000-0000DC950000}"/>
    <cellStyle name="셀 확인 8" xfId="11557" xr:uid="{00000000-0005-0000-0000-0000DD950000}"/>
    <cellStyle name="셀 확인 8 2" xfId="11558" xr:uid="{00000000-0005-0000-0000-0000DE950000}"/>
    <cellStyle name="셀 확인 9" xfId="11559" xr:uid="{00000000-0005-0000-0000-0000DF950000}"/>
    <cellStyle name="셀 확인 9 2" xfId="11560" xr:uid="{00000000-0005-0000-0000-0000E0950000}"/>
    <cellStyle name="쉼표 [0]" xfId="1" builtinId="6"/>
    <cellStyle name="쉼표 [0] 10" xfId="11561" xr:uid="{00000000-0005-0000-0000-0000E2950000}"/>
    <cellStyle name="쉼표 [0] 10 2" xfId="11562" xr:uid="{00000000-0005-0000-0000-0000E3950000}"/>
    <cellStyle name="쉼표 [0] 10 2 2" xfId="11563" xr:uid="{00000000-0005-0000-0000-0000E4950000}"/>
    <cellStyle name="쉼표 [0] 10 3" xfId="11564" xr:uid="{00000000-0005-0000-0000-0000E5950000}"/>
    <cellStyle name="쉼표 [0] 10 4" xfId="11565" xr:uid="{00000000-0005-0000-0000-0000E6950000}"/>
    <cellStyle name="쉼표 [0] 11" xfId="11566" xr:uid="{00000000-0005-0000-0000-0000E7950000}"/>
    <cellStyle name="쉼표 [0] 11 2" xfId="11567" xr:uid="{00000000-0005-0000-0000-0000E8950000}"/>
    <cellStyle name="쉼표 [0] 11 2 2" xfId="11568" xr:uid="{00000000-0005-0000-0000-0000E9950000}"/>
    <cellStyle name="쉼표 [0] 11 3" xfId="11569" xr:uid="{00000000-0005-0000-0000-0000EA950000}"/>
    <cellStyle name="쉼표 [0] 12" xfId="11570" xr:uid="{00000000-0005-0000-0000-0000EB950000}"/>
    <cellStyle name="쉼표 [0] 12 2" xfId="11571" xr:uid="{00000000-0005-0000-0000-0000EC950000}"/>
    <cellStyle name="쉼표 [0] 12 2 2" xfId="11572" xr:uid="{00000000-0005-0000-0000-0000ED950000}"/>
    <cellStyle name="쉼표 [0] 12 3" xfId="11573" xr:uid="{00000000-0005-0000-0000-0000EE950000}"/>
    <cellStyle name="쉼표 [0] 13" xfId="11574" xr:uid="{00000000-0005-0000-0000-0000EF950000}"/>
    <cellStyle name="쉼표 [0] 13 2" xfId="11575" xr:uid="{00000000-0005-0000-0000-0000F0950000}"/>
    <cellStyle name="쉼표 [0] 13 2 2" xfId="11576" xr:uid="{00000000-0005-0000-0000-0000F1950000}"/>
    <cellStyle name="쉼표 [0] 13 3" xfId="11577" xr:uid="{00000000-0005-0000-0000-0000F2950000}"/>
    <cellStyle name="쉼표 [0] 13 4" xfId="11578" xr:uid="{00000000-0005-0000-0000-0000F3950000}"/>
    <cellStyle name="쉼표 [0] 14" xfId="11579" xr:uid="{00000000-0005-0000-0000-0000F4950000}"/>
    <cellStyle name="쉼표 [0] 14 2" xfId="11580" xr:uid="{00000000-0005-0000-0000-0000F5950000}"/>
    <cellStyle name="쉼표 [0] 14 3" xfId="11581" xr:uid="{00000000-0005-0000-0000-0000F6950000}"/>
    <cellStyle name="쉼표 [0] 15" xfId="11582" xr:uid="{00000000-0005-0000-0000-0000F7950000}"/>
    <cellStyle name="쉼표 [0] 15 2" xfId="11583" xr:uid="{00000000-0005-0000-0000-0000F8950000}"/>
    <cellStyle name="쉼표 [0] 15 2 2" xfId="11584" xr:uid="{00000000-0005-0000-0000-0000F9950000}"/>
    <cellStyle name="쉼표 [0] 15 3" xfId="11585" xr:uid="{00000000-0005-0000-0000-0000FA950000}"/>
    <cellStyle name="쉼표 [0] 15 4" xfId="11586" xr:uid="{00000000-0005-0000-0000-0000FB950000}"/>
    <cellStyle name="쉼표 [0] 16" xfId="11587" xr:uid="{00000000-0005-0000-0000-0000FC950000}"/>
    <cellStyle name="쉼표 [0] 16 2" xfId="11588" xr:uid="{00000000-0005-0000-0000-0000FD950000}"/>
    <cellStyle name="쉼표 [0] 16 3" xfId="11589" xr:uid="{00000000-0005-0000-0000-0000FE950000}"/>
    <cellStyle name="쉼표 [0] 17" xfId="11590" xr:uid="{00000000-0005-0000-0000-0000FF950000}"/>
    <cellStyle name="쉼표 [0] 18" xfId="11591" xr:uid="{00000000-0005-0000-0000-000000960000}"/>
    <cellStyle name="쉼표 [0] 19" xfId="11592" xr:uid="{00000000-0005-0000-0000-000001960000}"/>
    <cellStyle name="쉼표 [0] 2" xfId="3858" xr:uid="{00000000-0005-0000-0000-000002960000}"/>
    <cellStyle name="쉼표 [0] 2 10" xfId="11593" xr:uid="{00000000-0005-0000-0000-000003960000}"/>
    <cellStyle name="쉼표 [0] 2 11" xfId="42791" xr:uid="{00000000-0005-0000-0000-000006000000}"/>
    <cellStyle name="쉼표 [0] 2 2" xfId="3859" xr:uid="{00000000-0005-0000-0000-000004960000}"/>
    <cellStyle name="쉼표 [0] 2 2 2" xfId="11594" xr:uid="{00000000-0005-0000-0000-000005960000}"/>
    <cellStyle name="쉼표 [0] 2 2 2 2" xfId="11595" xr:uid="{00000000-0005-0000-0000-000006960000}"/>
    <cellStyle name="쉼표 [0] 2 2 2 3" xfId="11596" xr:uid="{00000000-0005-0000-0000-000007960000}"/>
    <cellStyle name="쉼표 [0] 2 2 3" xfId="11597" xr:uid="{00000000-0005-0000-0000-000008960000}"/>
    <cellStyle name="쉼표 [0] 2 2 3 2" xfId="11598" xr:uid="{00000000-0005-0000-0000-000009960000}"/>
    <cellStyle name="쉼표 [0] 2 2 4" xfId="11599" xr:uid="{00000000-0005-0000-0000-00000A960000}"/>
    <cellStyle name="쉼표 [0] 2 2 5" xfId="11600" xr:uid="{00000000-0005-0000-0000-00000B960000}"/>
    <cellStyle name="쉼표 [0] 2 2 6" xfId="11601" xr:uid="{00000000-0005-0000-0000-00000C960000}"/>
    <cellStyle name="쉼표 [0] 2 2 7" xfId="11602" xr:uid="{00000000-0005-0000-0000-00000D960000}"/>
    <cellStyle name="쉼표 [0] 2 2 8" xfId="42792" xr:uid="{00000000-0005-0000-0000-000007000000}"/>
    <cellStyle name="쉼표 [0] 2 3" xfId="11603" xr:uid="{00000000-0005-0000-0000-00000E960000}"/>
    <cellStyle name="쉼표 [0] 2 3 2" xfId="11604" xr:uid="{00000000-0005-0000-0000-00000F960000}"/>
    <cellStyle name="쉼표 [0] 2 3 2 2" xfId="11605" xr:uid="{00000000-0005-0000-0000-000010960000}"/>
    <cellStyle name="쉼표 [0] 2 3 2 2 2" xfId="11606" xr:uid="{00000000-0005-0000-0000-000011960000}"/>
    <cellStyle name="쉼표 [0] 2 3 2 3" xfId="11607" xr:uid="{00000000-0005-0000-0000-000012960000}"/>
    <cellStyle name="쉼표 [0] 2 3 2 4" xfId="11608" xr:uid="{00000000-0005-0000-0000-000013960000}"/>
    <cellStyle name="쉼표 [0] 2 3 3" xfId="11609" xr:uid="{00000000-0005-0000-0000-000014960000}"/>
    <cellStyle name="쉼표 [0] 2 3 3 2" xfId="11610" xr:uid="{00000000-0005-0000-0000-000015960000}"/>
    <cellStyle name="쉼표 [0] 2 3 4" xfId="11611" xr:uid="{00000000-0005-0000-0000-000016960000}"/>
    <cellStyle name="쉼표 [0] 2 3 4 2" xfId="11612" xr:uid="{00000000-0005-0000-0000-000017960000}"/>
    <cellStyle name="쉼표 [0] 2 3 5" xfId="11613" xr:uid="{00000000-0005-0000-0000-000018960000}"/>
    <cellStyle name="쉼표 [0] 2 3 6" xfId="11614" xr:uid="{00000000-0005-0000-0000-000019960000}"/>
    <cellStyle name="쉼표 [0] 2 3 7" xfId="42800" xr:uid="{00000000-0005-0000-0000-000008000000}"/>
    <cellStyle name="쉼표 [0] 2 4" xfId="11615" xr:uid="{00000000-0005-0000-0000-00001A960000}"/>
    <cellStyle name="쉼표 [0] 2 4 2" xfId="11616" xr:uid="{00000000-0005-0000-0000-00001B960000}"/>
    <cellStyle name="쉼표 [0] 2 4 2 2" xfId="11617" xr:uid="{00000000-0005-0000-0000-00001C960000}"/>
    <cellStyle name="쉼표 [0] 2 4 2 3" xfId="11618" xr:uid="{00000000-0005-0000-0000-00001D960000}"/>
    <cellStyle name="쉼표 [0] 2 4 3" xfId="11619" xr:uid="{00000000-0005-0000-0000-00001E960000}"/>
    <cellStyle name="쉼표 [0] 2 4 3 2" xfId="11620" xr:uid="{00000000-0005-0000-0000-00001F960000}"/>
    <cellStyle name="쉼표 [0] 2 4 4" xfId="11621" xr:uid="{00000000-0005-0000-0000-000020960000}"/>
    <cellStyle name="쉼표 [0] 2 4 5" xfId="11622" xr:uid="{00000000-0005-0000-0000-000021960000}"/>
    <cellStyle name="쉼표 [0] 2 5" xfId="11623" xr:uid="{00000000-0005-0000-0000-000022960000}"/>
    <cellStyle name="쉼표 [0] 2 5 2" xfId="11624" xr:uid="{00000000-0005-0000-0000-000023960000}"/>
    <cellStyle name="쉼표 [0] 2 5 2 2" xfId="11625" xr:uid="{00000000-0005-0000-0000-000024960000}"/>
    <cellStyle name="쉼표 [0] 2 5 3" xfId="11626" xr:uid="{00000000-0005-0000-0000-000025960000}"/>
    <cellStyle name="쉼표 [0] 2 5 3 2" xfId="11627" xr:uid="{00000000-0005-0000-0000-000026960000}"/>
    <cellStyle name="쉼표 [0] 2 5 4" xfId="11628" xr:uid="{00000000-0005-0000-0000-000027960000}"/>
    <cellStyle name="쉼표 [0] 2 5 5" xfId="11629" xr:uid="{00000000-0005-0000-0000-000028960000}"/>
    <cellStyle name="쉼표 [0] 2 6" xfId="11630" xr:uid="{00000000-0005-0000-0000-000029960000}"/>
    <cellStyle name="쉼표 [0] 2 6 2" xfId="11631" xr:uid="{00000000-0005-0000-0000-00002A960000}"/>
    <cellStyle name="쉼표 [0] 2 6 3" xfId="11632" xr:uid="{00000000-0005-0000-0000-00002B960000}"/>
    <cellStyle name="쉼표 [0] 2 7" xfId="11633" xr:uid="{00000000-0005-0000-0000-00002C960000}"/>
    <cellStyle name="쉼표 [0] 2 7 2" xfId="11634" xr:uid="{00000000-0005-0000-0000-00002D960000}"/>
    <cellStyle name="쉼표 [0] 2 7 3" xfId="11635" xr:uid="{00000000-0005-0000-0000-00002E960000}"/>
    <cellStyle name="쉼표 [0] 2 8" xfId="11636" xr:uid="{00000000-0005-0000-0000-00002F960000}"/>
    <cellStyle name="쉼표 [0] 2 8 2" xfId="11637" xr:uid="{00000000-0005-0000-0000-000030960000}"/>
    <cellStyle name="쉼표 [0] 2 9" xfId="11638" xr:uid="{00000000-0005-0000-0000-000031960000}"/>
    <cellStyle name="쉼표 [0] 20" xfId="11639" xr:uid="{00000000-0005-0000-0000-000032960000}"/>
    <cellStyle name="쉼표 [0] 21" xfId="42787" xr:uid="{00000000-0005-0000-0000-000033960000}"/>
    <cellStyle name="쉼표 [0] 22" xfId="42789" xr:uid="{00000000-0005-0000-0000-000029A70000}"/>
    <cellStyle name="쉼표 [0] 3" xfId="3860" xr:uid="{00000000-0005-0000-0000-000034960000}"/>
    <cellStyle name="쉼표 [0] 3 2" xfId="11640" xr:uid="{00000000-0005-0000-0000-000035960000}"/>
    <cellStyle name="쉼표 [0] 3 2 2" xfId="11641" xr:uid="{00000000-0005-0000-0000-000036960000}"/>
    <cellStyle name="쉼표 [0] 3 2 3" xfId="11642" xr:uid="{00000000-0005-0000-0000-000037960000}"/>
    <cellStyle name="쉼표 [0] 3 2 4" xfId="42801" xr:uid="{00000000-0005-0000-0000-00000A000000}"/>
    <cellStyle name="쉼표 [0] 3 3" xfId="11643" xr:uid="{00000000-0005-0000-0000-000038960000}"/>
    <cellStyle name="쉼표 [0] 3 4" xfId="11644" xr:uid="{00000000-0005-0000-0000-000039960000}"/>
    <cellStyle name="쉼표 [0] 3 4 2" xfId="11645" xr:uid="{00000000-0005-0000-0000-00003A960000}"/>
    <cellStyle name="쉼표 [0] 3 5" xfId="11646" xr:uid="{00000000-0005-0000-0000-00003B960000}"/>
    <cellStyle name="쉼표 [0] 3 6" xfId="11647" xr:uid="{00000000-0005-0000-0000-00003C960000}"/>
    <cellStyle name="쉼표 [0] 3 7" xfId="11648" xr:uid="{00000000-0005-0000-0000-00003D960000}"/>
    <cellStyle name="쉼표 [0] 3 8" xfId="11649" xr:uid="{00000000-0005-0000-0000-00003E960000}"/>
    <cellStyle name="쉼표 [0] 3 9" xfId="42798" xr:uid="{00000000-0005-0000-0000-000009000000}"/>
    <cellStyle name="쉼표 [0] 4" xfId="3861" xr:uid="{00000000-0005-0000-0000-00003F960000}"/>
    <cellStyle name="쉼표 [0] 4 10" xfId="11650" xr:uid="{00000000-0005-0000-0000-000040960000}"/>
    <cellStyle name="쉼표 [0] 4 11" xfId="11651" xr:uid="{00000000-0005-0000-0000-000041960000}"/>
    <cellStyle name="쉼표 [0] 4 12" xfId="11652" xr:uid="{00000000-0005-0000-0000-000042960000}"/>
    <cellStyle name="쉼표 [0] 4 13" xfId="11653" xr:uid="{00000000-0005-0000-0000-000043960000}"/>
    <cellStyle name="쉼표 [0] 4 14" xfId="11654" xr:uid="{00000000-0005-0000-0000-000044960000}"/>
    <cellStyle name="쉼표 [0] 4 15" xfId="11655" xr:uid="{00000000-0005-0000-0000-000045960000}"/>
    <cellStyle name="쉼표 [0] 4 16" xfId="11656" xr:uid="{00000000-0005-0000-0000-000046960000}"/>
    <cellStyle name="쉼표 [0] 4 17" xfId="42793" xr:uid="{00000000-0005-0000-0000-00000B000000}"/>
    <cellStyle name="쉼표 [0] 4 2" xfId="3862" xr:uid="{00000000-0005-0000-0000-000047960000}"/>
    <cellStyle name="쉼표 [0] 4 2 10" xfId="11657" xr:uid="{00000000-0005-0000-0000-000048960000}"/>
    <cellStyle name="쉼표 [0] 4 2 11" xfId="42802" xr:uid="{00000000-0005-0000-0000-00000C000000}"/>
    <cellStyle name="쉼표 [0] 4 2 2" xfId="3863" xr:uid="{00000000-0005-0000-0000-000049960000}"/>
    <cellStyle name="쉼표 [0] 4 2 2 2" xfId="11658" xr:uid="{00000000-0005-0000-0000-00004A960000}"/>
    <cellStyle name="쉼표 [0] 4 2 2 2 2" xfId="11659" xr:uid="{00000000-0005-0000-0000-00004B960000}"/>
    <cellStyle name="쉼표 [0] 4 2 2 2 2 2" xfId="11660" xr:uid="{00000000-0005-0000-0000-00004C960000}"/>
    <cellStyle name="쉼표 [0] 4 2 2 2 2 2 2" xfId="11661" xr:uid="{00000000-0005-0000-0000-00004D960000}"/>
    <cellStyle name="쉼표 [0] 4 2 2 2 2 3" xfId="11662" xr:uid="{00000000-0005-0000-0000-00004E960000}"/>
    <cellStyle name="쉼표 [0] 4 2 2 2 2 4" xfId="11663" xr:uid="{00000000-0005-0000-0000-00004F960000}"/>
    <cellStyle name="쉼표 [0] 4 2 2 2 3" xfId="11664" xr:uid="{00000000-0005-0000-0000-000050960000}"/>
    <cellStyle name="쉼표 [0] 4 2 2 2 3 2" xfId="11665" xr:uid="{00000000-0005-0000-0000-000051960000}"/>
    <cellStyle name="쉼표 [0] 4 2 2 2 4" xfId="11666" xr:uid="{00000000-0005-0000-0000-000052960000}"/>
    <cellStyle name="쉼표 [0] 4 2 2 2 5" xfId="11667" xr:uid="{00000000-0005-0000-0000-000053960000}"/>
    <cellStyle name="쉼표 [0] 4 2 2 3" xfId="11668" xr:uid="{00000000-0005-0000-0000-000054960000}"/>
    <cellStyle name="쉼표 [0] 4 2 2 3 2" xfId="11669" xr:uid="{00000000-0005-0000-0000-000055960000}"/>
    <cellStyle name="쉼표 [0] 4 2 2 3 2 2" xfId="11670" xr:uid="{00000000-0005-0000-0000-000056960000}"/>
    <cellStyle name="쉼표 [0] 4 2 2 3 2 2 2" xfId="11671" xr:uid="{00000000-0005-0000-0000-000057960000}"/>
    <cellStyle name="쉼표 [0] 4 2 2 3 2 3" xfId="11672" xr:uid="{00000000-0005-0000-0000-000058960000}"/>
    <cellStyle name="쉼표 [0] 4 2 2 3 2 4" xfId="11673" xr:uid="{00000000-0005-0000-0000-000059960000}"/>
    <cellStyle name="쉼표 [0] 4 2 2 3 3" xfId="11674" xr:uid="{00000000-0005-0000-0000-00005A960000}"/>
    <cellStyle name="쉼표 [0] 4 2 2 3 3 2" xfId="11675" xr:uid="{00000000-0005-0000-0000-00005B960000}"/>
    <cellStyle name="쉼표 [0] 4 2 2 3 4" xfId="11676" xr:uid="{00000000-0005-0000-0000-00005C960000}"/>
    <cellStyle name="쉼표 [0] 4 2 2 3 5" xfId="11677" xr:uid="{00000000-0005-0000-0000-00005D960000}"/>
    <cellStyle name="쉼표 [0] 4 2 2 4" xfId="11678" xr:uid="{00000000-0005-0000-0000-00005E960000}"/>
    <cellStyle name="쉼표 [0] 4 2 2 4 2" xfId="11679" xr:uid="{00000000-0005-0000-0000-00005F960000}"/>
    <cellStyle name="쉼표 [0] 4 2 2 4 2 2" xfId="11680" xr:uid="{00000000-0005-0000-0000-000060960000}"/>
    <cellStyle name="쉼표 [0] 4 2 2 4 3" xfId="11681" xr:uid="{00000000-0005-0000-0000-000061960000}"/>
    <cellStyle name="쉼표 [0] 4 2 2 4 4" xfId="11682" xr:uid="{00000000-0005-0000-0000-000062960000}"/>
    <cellStyle name="쉼표 [0] 4 2 2 5" xfId="11683" xr:uid="{00000000-0005-0000-0000-000063960000}"/>
    <cellStyle name="쉼표 [0] 4 2 2 5 2" xfId="11684" xr:uid="{00000000-0005-0000-0000-000064960000}"/>
    <cellStyle name="쉼표 [0] 4 2 2 6" xfId="11685" xr:uid="{00000000-0005-0000-0000-000065960000}"/>
    <cellStyle name="쉼표 [0] 4 2 2 7" xfId="11686" xr:uid="{00000000-0005-0000-0000-000066960000}"/>
    <cellStyle name="쉼표 [0] 4 2 2 8" xfId="11687" xr:uid="{00000000-0005-0000-0000-000067960000}"/>
    <cellStyle name="쉼표 [0] 4 2 3" xfId="3864" xr:uid="{00000000-0005-0000-0000-000068960000}"/>
    <cellStyle name="쉼표 [0] 4 2 3 2" xfId="11688" xr:uid="{00000000-0005-0000-0000-000069960000}"/>
    <cellStyle name="쉼표 [0] 4 2 3 2 2" xfId="11689" xr:uid="{00000000-0005-0000-0000-00006A960000}"/>
    <cellStyle name="쉼표 [0] 4 2 3 2 2 2" xfId="11690" xr:uid="{00000000-0005-0000-0000-00006B960000}"/>
    <cellStyle name="쉼표 [0] 4 2 3 2 2 2 2" xfId="11691" xr:uid="{00000000-0005-0000-0000-00006C960000}"/>
    <cellStyle name="쉼표 [0] 4 2 3 2 2 3" xfId="11692" xr:uid="{00000000-0005-0000-0000-00006D960000}"/>
    <cellStyle name="쉼표 [0] 4 2 3 2 2 4" xfId="11693" xr:uid="{00000000-0005-0000-0000-00006E960000}"/>
    <cellStyle name="쉼표 [0] 4 2 3 2 3" xfId="11694" xr:uid="{00000000-0005-0000-0000-00006F960000}"/>
    <cellStyle name="쉼표 [0] 4 2 3 2 3 2" xfId="11695" xr:uid="{00000000-0005-0000-0000-000070960000}"/>
    <cellStyle name="쉼표 [0] 4 2 3 2 4" xfId="11696" xr:uid="{00000000-0005-0000-0000-000071960000}"/>
    <cellStyle name="쉼표 [0] 4 2 3 2 5" xfId="11697" xr:uid="{00000000-0005-0000-0000-000072960000}"/>
    <cellStyle name="쉼표 [0] 4 2 3 3" xfId="11698" xr:uid="{00000000-0005-0000-0000-000073960000}"/>
    <cellStyle name="쉼표 [0] 4 2 3 3 2" xfId="11699" xr:uid="{00000000-0005-0000-0000-000074960000}"/>
    <cellStyle name="쉼표 [0] 4 2 3 3 2 2" xfId="11700" xr:uid="{00000000-0005-0000-0000-000075960000}"/>
    <cellStyle name="쉼표 [0] 4 2 3 3 2 2 2" xfId="11701" xr:uid="{00000000-0005-0000-0000-000076960000}"/>
    <cellStyle name="쉼표 [0] 4 2 3 3 2 3" xfId="11702" xr:uid="{00000000-0005-0000-0000-000077960000}"/>
    <cellStyle name="쉼표 [0] 4 2 3 3 2 4" xfId="11703" xr:uid="{00000000-0005-0000-0000-000078960000}"/>
    <cellStyle name="쉼표 [0] 4 2 3 3 3" xfId="11704" xr:uid="{00000000-0005-0000-0000-000079960000}"/>
    <cellStyle name="쉼표 [0] 4 2 3 3 3 2" xfId="11705" xr:uid="{00000000-0005-0000-0000-00007A960000}"/>
    <cellStyle name="쉼표 [0] 4 2 3 3 4" xfId="11706" xr:uid="{00000000-0005-0000-0000-00007B960000}"/>
    <cellStyle name="쉼표 [0] 4 2 3 3 5" xfId="11707" xr:uid="{00000000-0005-0000-0000-00007C960000}"/>
    <cellStyle name="쉼표 [0] 4 2 3 4" xfId="11708" xr:uid="{00000000-0005-0000-0000-00007D960000}"/>
    <cellStyle name="쉼표 [0] 4 2 3 4 2" xfId="11709" xr:uid="{00000000-0005-0000-0000-00007E960000}"/>
    <cellStyle name="쉼표 [0] 4 2 3 4 2 2" xfId="11710" xr:uid="{00000000-0005-0000-0000-00007F960000}"/>
    <cellStyle name="쉼표 [0] 4 2 3 4 3" xfId="11711" xr:uid="{00000000-0005-0000-0000-000080960000}"/>
    <cellStyle name="쉼표 [0] 4 2 3 4 4" xfId="11712" xr:uid="{00000000-0005-0000-0000-000081960000}"/>
    <cellStyle name="쉼표 [0] 4 2 3 5" xfId="11713" xr:uid="{00000000-0005-0000-0000-000082960000}"/>
    <cellStyle name="쉼표 [0] 4 2 3 5 2" xfId="11714" xr:uid="{00000000-0005-0000-0000-000083960000}"/>
    <cellStyle name="쉼표 [0] 4 2 3 6" xfId="11715" xr:uid="{00000000-0005-0000-0000-000084960000}"/>
    <cellStyle name="쉼표 [0] 4 2 3 7" xfId="11716" xr:uid="{00000000-0005-0000-0000-000085960000}"/>
    <cellStyle name="쉼표 [0] 4 2 3 8" xfId="11717" xr:uid="{00000000-0005-0000-0000-000086960000}"/>
    <cellStyle name="쉼표 [0] 4 2 4" xfId="11718" xr:uid="{00000000-0005-0000-0000-000087960000}"/>
    <cellStyle name="쉼표 [0] 4 2 4 2" xfId="11719" xr:uid="{00000000-0005-0000-0000-000088960000}"/>
    <cellStyle name="쉼표 [0] 4 2 4 2 2" xfId="11720" xr:uid="{00000000-0005-0000-0000-000089960000}"/>
    <cellStyle name="쉼표 [0] 4 2 4 2 2 2" xfId="11721" xr:uid="{00000000-0005-0000-0000-00008A960000}"/>
    <cellStyle name="쉼표 [0] 4 2 4 2 3" xfId="11722" xr:uid="{00000000-0005-0000-0000-00008B960000}"/>
    <cellStyle name="쉼표 [0] 4 2 4 2 4" xfId="11723" xr:uid="{00000000-0005-0000-0000-00008C960000}"/>
    <cellStyle name="쉼표 [0] 4 2 4 3" xfId="11724" xr:uid="{00000000-0005-0000-0000-00008D960000}"/>
    <cellStyle name="쉼표 [0] 4 2 4 3 2" xfId="11725" xr:uid="{00000000-0005-0000-0000-00008E960000}"/>
    <cellStyle name="쉼표 [0] 4 2 4 4" xfId="11726" xr:uid="{00000000-0005-0000-0000-00008F960000}"/>
    <cellStyle name="쉼표 [0] 4 2 4 5" xfId="11727" xr:uid="{00000000-0005-0000-0000-000090960000}"/>
    <cellStyle name="쉼표 [0] 4 2 5" xfId="11728" xr:uid="{00000000-0005-0000-0000-000091960000}"/>
    <cellStyle name="쉼표 [0] 4 2 5 2" xfId="11729" xr:uid="{00000000-0005-0000-0000-000092960000}"/>
    <cellStyle name="쉼표 [0] 4 2 5 2 2" xfId="11730" xr:uid="{00000000-0005-0000-0000-000093960000}"/>
    <cellStyle name="쉼표 [0] 4 2 5 2 2 2" xfId="11731" xr:uid="{00000000-0005-0000-0000-000094960000}"/>
    <cellStyle name="쉼표 [0] 4 2 5 2 3" xfId="11732" xr:uid="{00000000-0005-0000-0000-000095960000}"/>
    <cellStyle name="쉼표 [0] 4 2 5 2 4" xfId="11733" xr:uid="{00000000-0005-0000-0000-000096960000}"/>
    <cellStyle name="쉼표 [0] 4 2 5 3" xfId="11734" xr:uid="{00000000-0005-0000-0000-000097960000}"/>
    <cellStyle name="쉼표 [0] 4 2 5 3 2" xfId="11735" xr:uid="{00000000-0005-0000-0000-000098960000}"/>
    <cellStyle name="쉼표 [0] 4 2 5 4" xfId="11736" xr:uid="{00000000-0005-0000-0000-000099960000}"/>
    <cellStyle name="쉼표 [0] 4 2 5 5" xfId="11737" xr:uid="{00000000-0005-0000-0000-00009A960000}"/>
    <cellStyle name="쉼표 [0] 4 2 6" xfId="11738" xr:uid="{00000000-0005-0000-0000-00009B960000}"/>
    <cellStyle name="쉼표 [0] 4 2 6 2" xfId="11739" xr:uid="{00000000-0005-0000-0000-00009C960000}"/>
    <cellStyle name="쉼표 [0] 4 2 6 2 2" xfId="11740" xr:uid="{00000000-0005-0000-0000-00009D960000}"/>
    <cellStyle name="쉼표 [0] 4 2 6 3" xfId="11741" xr:uid="{00000000-0005-0000-0000-00009E960000}"/>
    <cellStyle name="쉼표 [0] 4 2 6 4" xfId="11742" xr:uid="{00000000-0005-0000-0000-00009F960000}"/>
    <cellStyle name="쉼표 [0] 4 2 7" xfId="11743" xr:uid="{00000000-0005-0000-0000-0000A0960000}"/>
    <cellStyle name="쉼표 [0] 4 2 7 2" xfId="11744" xr:uid="{00000000-0005-0000-0000-0000A1960000}"/>
    <cellStyle name="쉼표 [0] 4 2 8" xfId="11745" xr:uid="{00000000-0005-0000-0000-0000A2960000}"/>
    <cellStyle name="쉼표 [0] 4 2 9" xfId="11746" xr:uid="{00000000-0005-0000-0000-0000A3960000}"/>
    <cellStyle name="쉼표 [0] 4 3" xfId="3865" xr:uid="{00000000-0005-0000-0000-0000A4960000}"/>
    <cellStyle name="쉼표 [0] 4 3 2" xfId="11747" xr:uid="{00000000-0005-0000-0000-0000A5960000}"/>
    <cellStyle name="쉼표 [0] 4 3 2 2" xfId="11748" xr:uid="{00000000-0005-0000-0000-0000A6960000}"/>
    <cellStyle name="쉼표 [0] 4 3 2 2 2" xfId="11749" xr:uid="{00000000-0005-0000-0000-0000A7960000}"/>
    <cellStyle name="쉼표 [0] 4 3 2 2 2 2" xfId="11750" xr:uid="{00000000-0005-0000-0000-0000A8960000}"/>
    <cellStyle name="쉼표 [0] 4 3 2 2 3" xfId="11751" xr:uid="{00000000-0005-0000-0000-0000A9960000}"/>
    <cellStyle name="쉼표 [0] 4 3 2 2 4" xfId="11752" xr:uid="{00000000-0005-0000-0000-0000AA960000}"/>
    <cellStyle name="쉼표 [0] 4 3 2 3" xfId="11753" xr:uid="{00000000-0005-0000-0000-0000AB960000}"/>
    <cellStyle name="쉼표 [0] 4 3 2 3 2" xfId="11754" xr:uid="{00000000-0005-0000-0000-0000AC960000}"/>
    <cellStyle name="쉼표 [0] 4 3 2 4" xfId="11755" xr:uid="{00000000-0005-0000-0000-0000AD960000}"/>
    <cellStyle name="쉼표 [0] 4 3 2 5" xfId="11756" xr:uid="{00000000-0005-0000-0000-0000AE960000}"/>
    <cellStyle name="쉼표 [0] 4 3 3" xfId="11757" xr:uid="{00000000-0005-0000-0000-0000AF960000}"/>
    <cellStyle name="쉼표 [0] 4 3 3 2" xfId="11758" xr:uid="{00000000-0005-0000-0000-0000B0960000}"/>
    <cellStyle name="쉼표 [0] 4 3 3 2 2" xfId="11759" xr:uid="{00000000-0005-0000-0000-0000B1960000}"/>
    <cellStyle name="쉼표 [0] 4 3 3 2 2 2" xfId="11760" xr:uid="{00000000-0005-0000-0000-0000B2960000}"/>
    <cellStyle name="쉼표 [0] 4 3 3 2 3" xfId="11761" xr:uid="{00000000-0005-0000-0000-0000B3960000}"/>
    <cellStyle name="쉼표 [0] 4 3 3 2 4" xfId="11762" xr:uid="{00000000-0005-0000-0000-0000B4960000}"/>
    <cellStyle name="쉼표 [0] 4 3 3 3" xfId="11763" xr:uid="{00000000-0005-0000-0000-0000B5960000}"/>
    <cellStyle name="쉼표 [0] 4 3 3 3 2" xfId="11764" xr:uid="{00000000-0005-0000-0000-0000B6960000}"/>
    <cellStyle name="쉼표 [0] 4 3 3 4" xfId="11765" xr:uid="{00000000-0005-0000-0000-0000B7960000}"/>
    <cellStyle name="쉼표 [0] 4 3 3 5" xfId="11766" xr:uid="{00000000-0005-0000-0000-0000B8960000}"/>
    <cellStyle name="쉼표 [0] 4 3 4" xfId="11767" xr:uid="{00000000-0005-0000-0000-0000B9960000}"/>
    <cellStyle name="쉼표 [0] 4 3 4 2" xfId="11768" xr:uid="{00000000-0005-0000-0000-0000BA960000}"/>
    <cellStyle name="쉼표 [0] 4 3 4 2 2" xfId="11769" xr:uid="{00000000-0005-0000-0000-0000BB960000}"/>
    <cellStyle name="쉼표 [0] 4 3 4 3" xfId="11770" xr:uid="{00000000-0005-0000-0000-0000BC960000}"/>
    <cellStyle name="쉼표 [0] 4 3 4 4" xfId="11771" xr:uid="{00000000-0005-0000-0000-0000BD960000}"/>
    <cellStyle name="쉼표 [0] 4 3 5" xfId="11772" xr:uid="{00000000-0005-0000-0000-0000BE960000}"/>
    <cellStyle name="쉼표 [0] 4 3 5 2" xfId="11773" xr:uid="{00000000-0005-0000-0000-0000BF960000}"/>
    <cellStyle name="쉼표 [0] 4 3 6" xfId="11774" xr:uid="{00000000-0005-0000-0000-0000C0960000}"/>
    <cellStyle name="쉼표 [0] 4 3 7" xfId="11775" xr:uid="{00000000-0005-0000-0000-0000C1960000}"/>
    <cellStyle name="쉼표 [0] 4 3 8" xfId="11776" xr:uid="{00000000-0005-0000-0000-0000C2960000}"/>
    <cellStyle name="쉼표 [0] 4 4" xfId="3866" xr:uid="{00000000-0005-0000-0000-0000C3960000}"/>
    <cellStyle name="쉼표 [0] 4 4 2" xfId="11777" xr:uid="{00000000-0005-0000-0000-0000C4960000}"/>
    <cellStyle name="쉼표 [0] 4 4 2 2" xfId="11778" xr:uid="{00000000-0005-0000-0000-0000C5960000}"/>
    <cellStyle name="쉼표 [0] 4 4 2 2 2" xfId="11779" xr:uid="{00000000-0005-0000-0000-0000C6960000}"/>
    <cellStyle name="쉼표 [0] 4 4 2 2 2 2" xfId="11780" xr:uid="{00000000-0005-0000-0000-0000C7960000}"/>
    <cellStyle name="쉼표 [0] 4 4 2 2 3" xfId="11781" xr:uid="{00000000-0005-0000-0000-0000C8960000}"/>
    <cellStyle name="쉼표 [0] 4 4 2 2 4" xfId="11782" xr:uid="{00000000-0005-0000-0000-0000C9960000}"/>
    <cellStyle name="쉼표 [0] 4 4 2 3" xfId="11783" xr:uid="{00000000-0005-0000-0000-0000CA960000}"/>
    <cellStyle name="쉼표 [0] 4 4 2 3 2" xfId="11784" xr:uid="{00000000-0005-0000-0000-0000CB960000}"/>
    <cellStyle name="쉼표 [0] 4 4 2 4" xfId="11785" xr:uid="{00000000-0005-0000-0000-0000CC960000}"/>
    <cellStyle name="쉼표 [0] 4 4 2 5" xfId="11786" xr:uid="{00000000-0005-0000-0000-0000CD960000}"/>
    <cellStyle name="쉼표 [0] 4 4 3" xfId="11787" xr:uid="{00000000-0005-0000-0000-0000CE960000}"/>
    <cellStyle name="쉼표 [0] 4 4 3 2" xfId="11788" xr:uid="{00000000-0005-0000-0000-0000CF960000}"/>
    <cellStyle name="쉼표 [0] 4 4 3 2 2" xfId="11789" xr:uid="{00000000-0005-0000-0000-0000D0960000}"/>
    <cellStyle name="쉼표 [0] 4 4 3 2 2 2" xfId="11790" xr:uid="{00000000-0005-0000-0000-0000D1960000}"/>
    <cellStyle name="쉼표 [0] 4 4 3 2 3" xfId="11791" xr:uid="{00000000-0005-0000-0000-0000D2960000}"/>
    <cellStyle name="쉼표 [0] 4 4 3 2 4" xfId="11792" xr:uid="{00000000-0005-0000-0000-0000D3960000}"/>
    <cellStyle name="쉼표 [0] 4 4 3 3" xfId="11793" xr:uid="{00000000-0005-0000-0000-0000D4960000}"/>
    <cellStyle name="쉼표 [0] 4 4 3 3 2" xfId="11794" xr:uid="{00000000-0005-0000-0000-0000D5960000}"/>
    <cellStyle name="쉼표 [0] 4 4 3 4" xfId="11795" xr:uid="{00000000-0005-0000-0000-0000D6960000}"/>
    <cellStyle name="쉼표 [0] 4 4 3 5" xfId="11796" xr:uid="{00000000-0005-0000-0000-0000D7960000}"/>
    <cellStyle name="쉼표 [0] 4 4 4" xfId="11797" xr:uid="{00000000-0005-0000-0000-0000D8960000}"/>
    <cellStyle name="쉼표 [0] 4 4 4 2" xfId="11798" xr:uid="{00000000-0005-0000-0000-0000D9960000}"/>
    <cellStyle name="쉼표 [0] 4 4 4 2 2" xfId="11799" xr:uid="{00000000-0005-0000-0000-0000DA960000}"/>
    <cellStyle name="쉼표 [0] 4 4 4 3" xfId="11800" xr:uid="{00000000-0005-0000-0000-0000DB960000}"/>
    <cellStyle name="쉼표 [0] 4 4 4 4" xfId="11801" xr:uid="{00000000-0005-0000-0000-0000DC960000}"/>
    <cellStyle name="쉼표 [0] 4 4 5" xfId="11802" xr:uid="{00000000-0005-0000-0000-0000DD960000}"/>
    <cellStyle name="쉼표 [0] 4 4 5 2" xfId="11803" xr:uid="{00000000-0005-0000-0000-0000DE960000}"/>
    <cellStyle name="쉼표 [0] 4 4 6" xfId="11804" xr:uid="{00000000-0005-0000-0000-0000DF960000}"/>
    <cellStyle name="쉼표 [0] 4 4 7" xfId="11805" xr:uid="{00000000-0005-0000-0000-0000E0960000}"/>
    <cellStyle name="쉼표 [0] 4 4 8" xfId="11806" xr:uid="{00000000-0005-0000-0000-0000E1960000}"/>
    <cellStyle name="쉼표 [0] 4 5" xfId="11807" xr:uid="{00000000-0005-0000-0000-0000E2960000}"/>
    <cellStyle name="쉼표 [0] 4 5 2" xfId="11808" xr:uid="{00000000-0005-0000-0000-0000E3960000}"/>
    <cellStyle name="쉼표 [0] 4 5 2 2" xfId="11809" xr:uid="{00000000-0005-0000-0000-0000E4960000}"/>
    <cellStyle name="쉼표 [0] 4 5 2 2 2" xfId="11810" xr:uid="{00000000-0005-0000-0000-0000E5960000}"/>
    <cellStyle name="쉼표 [0] 4 5 2 3" xfId="11811" xr:uid="{00000000-0005-0000-0000-0000E6960000}"/>
    <cellStyle name="쉼표 [0] 4 5 2 4" xfId="11812" xr:uid="{00000000-0005-0000-0000-0000E7960000}"/>
    <cellStyle name="쉼표 [0] 4 5 3" xfId="11813" xr:uid="{00000000-0005-0000-0000-0000E8960000}"/>
    <cellStyle name="쉼표 [0] 4 5 3 2" xfId="11814" xr:uid="{00000000-0005-0000-0000-0000E9960000}"/>
    <cellStyle name="쉼표 [0] 4 5 4" xfId="11815" xr:uid="{00000000-0005-0000-0000-0000EA960000}"/>
    <cellStyle name="쉼표 [0] 4 5 5" xfId="11816" xr:uid="{00000000-0005-0000-0000-0000EB960000}"/>
    <cellStyle name="쉼표 [0] 4 6" xfId="11817" xr:uid="{00000000-0005-0000-0000-0000EC960000}"/>
    <cellStyle name="쉼표 [0] 4 6 2" xfId="11818" xr:uid="{00000000-0005-0000-0000-0000ED960000}"/>
    <cellStyle name="쉼표 [0] 4 6 2 2" xfId="11819" xr:uid="{00000000-0005-0000-0000-0000EE960000}"/>
    <cellStyle name="쉼표 [0] 4 6 2 2 2" xfId="11820" xr:uid="{00000000-0005-0000-0000-0000EF960000}"/>
    <cellStyle name="쉼표 [0] 4 6 2 3" xfId="11821" xr:uid="{00000000-0005-0000-0000-0000F0960000}"/>
    <cellStyle name="쉼표 [0] 4 6 2 4" xfId="11822" xr:uid="{00000000-0005-0000-0000-0000F1960000}"/>
    <cellStyle name="쉼표 [0] 4 6 3" xfId="11823" xr:uid="{00000000-0005-0000-0000-0000F2960000}"/>
    <cellStyle name="쉼표 [0] 4 6 3 2" xfId="11824" xr:uid="{00000000-0005-0000-0000-0000F3960000}"/>
    <cellStyle name="쉼표 [0] 4 6 4" xfId="11825" xr:uid="{00000000-0005-0000-0000-0000F4960000}"/>
    <cellStyle name="쉼표 [0] 4 6 5" xfId="11826" xr:uid="{00000000-0005-0000-0000-0000F5960000}"/>
    <cellStyle name="쉼표 [0] 4 7" xfId="11827" xr:uid="{00000000-0005-0000-0000-0000F6960000}"/>
    <cellStyle name="쉼표 [0] 4 7 2" xfId="11828" xr:uid="{00000000-0005-0000-0000-0000F7960000}"/>
    <cellStyle name="쉼표 [0] 4 7 2 2" xfId="11829" xr:uid="{00000000-0005-0000-0000-0000F8960000}"/>
    <cellStyle name="쉼표 [0] 4 7 3" xfId="11830" xr:uid="{00000000-0005-0000-0000-0000F9960000}"/>
    <cellStyle name="쉼표 [0] 4 7 4" xfId="11831" xr:uid="{00000000-0005-0000-0000-0000FA960000}"/>
    <cellStyle name="쉼표 [0] 4 8" xfId="11832" xr:uid="{00000000-0005-0000-0000-0000FB960000}"/>
    <cellStyle name="쉼표 [0] 4 8 2" xfId="11833" xr:uid="{00000000-0005-0000-0000-0000FC960000}"/>
    <cellStyle name="쉼표 [0] 4 9" xfId="11834" xr:uid="{00000000-0005-0000-0000-0000FD960000}"/>
    <cellStyle name="쉼표 [0] 5" xfId="3867" xr:uid="{00000000-0005-0000-0000-0000FE960000}"/>
    <cellStyle name="쉼표 [0] 5 10" xfId="11835" xr:uid="{00000000-0005-0000-0000-0000FF960000}"/>
    <cellStyle name="쉼표 [0] 5 11" xfId="11836" xr:uid="{00000000-0005-0000-0000-000000970000}"/>
    <cellStyle name="쉼표 [0] 5 12" xfId="11837" xr:uid="{00000000-0005-0000-0000-000001970000}"/>
    <cellStyle name="쉼표 [0] 5 13" xfId="11838" xr:uid="{00000000-0005-0000-0000-000002970000}"/>
    <cellStyle name="쉼표 [0] 5 14" xfId="11839" xr:uid="{00000000-0005-0000-0000-000003970000}"/>
    <cellStyle name="쉼표 [0] 5 15" xfId="11840" xr:uid="{00000000-0005-0000-0000-000004970000}"/>
    <cellStyle name="쉼표 [0] 5 2" xfId="11841" xr:uid="{00000000-0005-0000-0000-000005970000}"/>
    <cellStyle name="쉼표 [0] 5 2 10" xfId="11842" xr:uid="{00000000-0005-0000-0000-000006970000}"/>
    <cellStyle name="쉼표 [0] 5 2 11" xfId="11843" xr:uid="{00000000-0005-0000-0000-000007970000}"/>
    <cellStyle name="쉼표 [0] 5 2 2" xfId="11844" xr:uid="{00000000-0005-0000-0000-000008970000}"/>
    <cellStyle name="쉼표 [0] 5 2 2 2" xfId="11845" xr:uid="{00000000-0005-0000-0000-000009970000}"/>
    <cellStyle name="쉼표 [0] 5 2 2 2 2" xfId="11846" xr:uid="{00000000-0005-0000-0000-00000A970000}"/>
    <cellStyle name="쉼표 [0] 5 2 2 2 2 2" xfId="11847" xr:uid="{00000000-0005-0000-0000-00000B970000}"/>
    <cellStyle name="쉼표 [0] 5 2 2 2 2 2 2" xfId="11848" xr:uid="{00000000-0005-0000-0000-00000C970000}"/>
    <cellStyle name="쉼표 [0] 5 2 2 2 2 3" xfId="11849" xr:uid="{00000000-0005-0000-0000-00000D970000}"/>
    <cellStyle name="쉼표 [0] 5 2 2 2 2 4" xfId="11850" xr:uid="{00000000-0005-0000-0000-00000E970000}"/>
    <cellStyle name="쉼표 [0] 5 2 2 2 3" xfId="11851" xr:uid="{00000000-0005-0000-0000-00000F970000}"/>
    <cellStyle name="쉼표 [0] 5 2 2 2 3 2" xfId="11852" xr:uid="{00000000-0005-0000-0000-000010970000}"/>
    <cellStyle name="쉼표 [0] 5 2 2 2 4" xfId="11853" xr:uid="{00000000-0005-0000-0000-000011970000}"/>
    <cellStyle name="쉼표 [0] 5 2 2 2 5" xfId="11854" xr:uid="{00000000-0005-0000-0000-000012970000}"/>
    <cellStyle name="쉼표 [0] 5 2 2 3" xfId="11855" xr:uid="{00000000-0005-0000-0000-000013970000}"/>
    <cellStyle name="쉼표 [0] 5 2 2 3 2" xfId="11856" xr:uid="{00000000-0005-0000-0000-000014970000}"/>
    <cellStyle name="쉼표 [0] 5 2 2 3 2 2" xfId="11857" xr:uid="{00000000-0005-0000-0000-000015970000}"/>
    <cellStyle name="쉼표 [0] 5 2 2 3 2 2 2" xfId="11858" xr:uid="{00000000-0005-0000-0000-000016970000}"/>
    <cellStyle name="쉼표 [0] 5 2 2 3 2 3" xfId="11859" xr:uid="{00000000-0005-0000-0000-000017970000}"/>
    <cellStyle name="쉼표 [0] 5 2 2 3 2 4" xfId="11860" xr:uid="{00000000-0005-0000-0000-000018970000}"/>
    <cellStyle name="쉼표 [0] 5 2 2 3 3" xfId="11861" xr:uid="{00000000-0005-0000-0000-000019970000}"/>
    <cellStyle name="쉼표 [0] 5 2 2 3 3 2" xfId="11862" xr:uid="{00000000-0005-0000-0000-00001A970000}"/>
    <cellStyle name="쉼표 [0] 5 2 2 3 4" xfId="11863" xr:uid="{00000000-0005-0000-0000-00001B970000}"/>
    <cellStyle name="쉼표 [0] 5 2 2 3 5" xfId="11864" xr:uid="{00000000-0005-0000-0000-00001C970000}"/>
    <cellStyle name="쉼표 [0] 5 2 2 4" xfId="11865" xr:uid="{00000000-0005-0000-0000-00001D970000}"/>
    <cellStyle name="쉼표 [0] 5 2 2 4 2" xfId="11866" xr:uid="{00000000-0005-0000-0000-00001E970000}"/>
    <cellStyle name="쉼표 [0] 5 2 2 4 2 2" xfId="11867" xr:uid="{00000000-0005-0000-0000-00001F970000}"/>
    <cellStyle name="쉼표 [0] 5 2 2 4 3" xfId="11868" xr:uid="{00000000-0005-0000-0000-000020970000}"/>
    <cellStyle name="쉼표 [0] 5 2 2 4 4" xfId="11869" xr:uid="{00000000-0005-0000-0000-000021970000}"/>
    <cellStyle name="쉼표 [0] 5 2 2 5" xfId="11870" xr:uid="{00000000-0005-0000-0000-000022970000}"/>
    <cellStyle name="쉼표 [0] 5 2 2 5 2" xfId="11871" xr:uid="{00000000-0005-0000-0000-000023970000}"/>
    <cellStyle name="쉼표 [0] 5 2 2 6" xfId="11872" xr:uid="{00000000-0005-0000-0000-000024970000}"/>
    <cellStyle name="쉼표 [0] 5 2 2 7" xfId="11873" xr:uid="{00000000-0005-0000-0000-000025970000}"/>
    <cellStyle name="쉼표 [0] 5 2 2 8" xfId="11874" xr:uid="{00000000-0005-0000-0000-000026970000}"/>
    <cellStyle name="쉼표 [0] 5 2 3" xfId="11875" xr:uid="{00000000-0005-0000-0000-000027970000}"/>
    <cellStyle name="쉼표 [0] 5 2 3 2" xfId="11876" xr:uid="{00000000-0005-0000-0000-000028970000}"/>
    <cellStyle name="쉼표 [0] 5 2 3 2 2" xfId="11877" xr:uid="{00000000-0005-0000-0000-000029970000}"/>
    <cellStyle name="쉼표 [0] 5 2 3 2 2 2" xfId="11878" xr:uid="{00000000-0005-0000-0000-00002A970000}"/>
    <cellStyle name="쉼표 [0] 5 2 3 2 2 2 2" xfId="11879" xr:uid="{00000000-0005-0000-0000-00002B970000}"/>
    <cellStyle name="쉼표 [0] 5 2 3 2 2 3" xfId="11880" xr:uid="{00000000-0005-0000-0000-00002C970000}"/>
    <cellStyle name="쉼표 [0] 5 2 3 2 2 4" xfId="11881" xr:uid="{00000000-0005-0000-0000-00002D970000}"/>
    <cellStyle name="쉼표 [0] 5 2 3 2 3" xfId="11882" xr:uid="{00000000-0005-0000-0000-00002E970000}"/>
    <cellStyle name="쉼표 [0] 5 2 3 2 3 2" xfId="11883" xr:uid="{00000000-0005-0000-0000-00002F970000}"/>
    <cellStyle name="쉼표 [0] 5 2 3 2 4" xfId="11884" xr:uid="{00000000-0005-0000-0000-000030970000}"/>
    <cellStyle name="쉼표 [0] 5 2 3 2 5" xfId="11885" xr:uid="{00000000-0005-0000-0000-000031970000}"/>
    <cellStyle name="쉼표 [0] 5 2 3 3" xfId="11886" xr:uid="{00000000-0005-0000-0000-000032970000}"/>
    <cellStyle name="쉼표 [0] 5 2 3 3 2" xfId="11887" xr:uid="{00000000-0005-0000-0000-000033970000}"/>
    <cellStyle name="쉼표 [0] 5 2 3 3 2 2" xfId="11888" xr:uid="{00000000-0005-0000-0000-000034970000}"/>
    <cellStyle name="쉼표 [0] 5 2 3 3 2 2 2" xfId="11889" xr:uid="{00000000-0005-0000-0000-000035970000}"/>
    <cellStyle name="쉼표 [0] 5 2 3 3 2 3" xfId="11890" xr:uid="{00000000-0005-0000-0000-000036970000}"/>
    <cellStyle name="쉼표 [0] 5 2 3 3 2 4" xfId="11891" xr:uid="{00000000-0005-0000-0000-000037970000}"/>
    <cellStyle name="쉼표 [0] 5 2 3 3 3" xfId="11892" xr:uid="{00000000-0005-0000-0000-000038970000}"/>
    <cellStyle name="쉼표 [0] 5 2 3 3 3 2" xfId="11893" xr:uid="{00000000-0005-0000-0000-000039970000}"/>
    <cellStyle name="쉼표 [0] 5 2 3 3 4" xfId="11894" xr:uid="{00000000-0005-0000-0000-00003A970000}"/>
    <cellStyle name="쉼표 [0] 5 2 3 3 5" xfId="11895" xr:uid="{00000000-0005-0000-0000-00003B970000}"/>
    <cellStyle name="쉼표 [0] 5 2 3 4" xfId="11896" xr:uid="{00000000-0005-0000-0000-00003C970000}"/>
    <cellStyle name="쉼표 [0] 5 2 3 4 2" xfId="11897" xr:uid="{00000000-0005-0000-0000-00003D970000}"/>
    <cellStyle name="쉼표 [0] 5 2 3 4 2 2" xfId="11898" xr:uid="{00000000-0005-0000-0000-00003E970000}"/>
    <cellStyle name="쉼표 [0] 5 2 3 4 3" xfId="11899" xr:uid="{00000000-0005-0000-0000-00003F970000}"/>
    <cellStyle name="쉼표 [0] 5 2 3 4 4" xfId="11900" xr:uid="{00000000-0005-0000-0000-000040970000}"/>
    <cellStyle name="쉼표 [0] 5 2 3 5" xfId="11901" xr:uid="{00000000-0005-0000-0000-000041970000}"/>
    <cellStyle name="쉼표 [0] 5 2 3 5 2" xfId="11902" xr:uid="{00000000-0005-0000-0000-000042970000}"/>
    <cellStyle name="쉼표 [0] 5 2 3 6" xfId="11903" xr:uid="{00000000-0005-0000-0000-000043970000}"/>
    <cellStyle name="쉼표 [0] 5 2 3 7" xfId="11904" xr:uid="{00000000-0005-0000-0000-000044970000}"/>
    <cellStyle name="쉼표 [0] 5 2 4" xfId="11905" xr:uid="{00000000-0005-0000-0000-000045970000}"/>
    <cellStyle name="쉼표 [0] 5 2 4 2" xfId="11906" xr:uid="{00000000-0005-0000-0000-000046970000}"/>
    <cellStyle name="쉼표 [0] 5 2 4 2 2" xfId="11907" xr:uid="{00000000-0005-0000-0000-000047970000}"/>
    <cellStyle name="쉼표 [0] 5 2 4 2 2 2" xfId="11908" xr:uid="{00000000-0005-0000-0000-000048970000}"/>
    <cellStyle name="쉼표 [0] 5 2 4 2 3" xfId="11909" xr:uid="{00000000-0005-0000-0000-000049970000}"/>
    <cellStyle name="쉼표 [0] 5 2 4 2 4" xfId="11910" xr:uid="{00000000-0005-0000-0000-00004A970000}"/>
    <cellStyle name="쉼표 [0] 5 2 4 3" xfId="11911" xr:uid="{00000000-0005-0000-0000-00004B970000}"/>
    <cellStyle name="쉼표 [0] 5 2 4 3 2" xfId="11912" xr:uid="{00000000-0005-0000-0000-00004C970000}"/>
    <cellStyle name="쉼표 [0] 5 2 4 4" xfId="11913" xr:uid="{00000000-0005-0000-0000-00004D970000}"/>
    <cellStyle name="쉼표 [0] 5 2 4 5" xfId="11914" xr:uid="{00000000-0005-0000-0000-00004E970000}"/>
    <cellStyle name="쉼표 [0] 5 2 5" xfId="11915" xr:uid="{00000000-0005-0000-0000-00004F970000}"/>
    <cellStyle name="쉼표 [0] 5 2 5 2" xfId="11916" xr:uid="{00000000-0005-0000-0000-000050970000}"/>
    <cellStyle name="쉼표 [0] 5 2 5 2 2" xfId="11917" xr:uid="{00000000-0005-0000-0000-000051970000}"/>
    <cellStyle name="쉼표 [0] 5 2 5 2 2 2" xfId="11918" xr:uid="{00000000-0005-0000-0000-000052970000}"/>
    <cellStyle name="쉼표 [0] 5 2 5 2 3" xfId="11919" xr:uid="{00000000-0005-0000-0000-000053970000}"/>
    <cellStyle name="쉼표 [0] 5 2 5 2 4" xfId="11920" xr:uid="{00000000-0005-0000-0000-000054970000}"/>
    <cellStyle name="쉼표 [0] 5 2 5 3" xfId="11921" xr:uid="{00000000-0005-0000-0000-000055970000}"/>
    <cellStyle name="쉼표 [0] 5 2 5 3 2" xfId="11922" xr:uid="{00000000-0005-0000-0000-000056970000}"/>
    <cellStyle name="쉼표 [0] 5 2 5 4" xfId="11923" xr:uid="{00000000-0005-0000-0000-000057970000}"/>
    <cellStyle name="쉼표 [0] 5 2 5 5" xfId="11924" xr:uid="{00000000-0005-0000-0000-000058970000}"/>
    <cellStyle name="쉼표 [0] 5 2 6" xfId="11925" xr:uid="{00000000-0005-0000-0000-000059970000}"/>
    <cellStyle name="쉼표 [0] 5 2 6 2" xfId="11926" xr:uid="{00000000-0005-0000-0000-00005A970000}"/>
    <cellStyle name="쉼표 [0] 5 2 6 2 2" xfId="11927" xr:uid="{00000000-0005-0000-0000-00005B970000}"/>
    <cellStyle name="쉼표 [0] 5 2 6 3" xfId="11928" xr:uid="{00000000-0005-0000-0000-00005C970000}"/>
    <cellStyle name="쉼표 [0] 5 2 6 4" xfId="11929" xr:uid="{00000000-0005-0000-0000-00005D970000}"/>
    <cellStyle name="쉼표 [0] 5 2 7" xfId="11930" xr:uid="{00000000-0005-0000-0000-00005E970000}"/>
    <cellStyle name="쉼표 [0] 5 2 7 2" xfId="11931" xr:uid="{00000000-0005-0000-0000-00005F970000}"/>
    <cellStyle name="쉼표 [0] 5 2 8" xfId="11932" xr:uid="{00000000-0005-0000-0000-000060970000}"/>
    <cellStyle name="쉼표 [0] 5 2 9" xfId="11933" xr:uid="{00000000-0005-0000-0000-000061970000}"/>
    <cellStyle name="쉼표 [0] 5 3" xfId="11934" xr:uid="{00000000-0005-0000-0000-000062970000}"/>
    <cellStyle name="쉼표 [0] 5 3 2" xfId="11935" xr:uid="{00000000-0005-0000-0000-000063970000}"/>
    <cellStyle name="쉼표 [0] 5 3 2 2" xfId="11936" xr:uid="{00000000-0005-0000-0000-000064970000}"/>
    <cellStyle name="쉼표 [0] 5 3 2 2 2" xfId="11937" xr:uid="{00000000-0005-0000-0000-000065970000}"/>
    <cellStyle name="쉼표 [0] 5 3 2 2 2 2" xfId="11938" xr:uid="{00000000-0005-0000-0000-000066970000}"/>
    <cellStyle name="쉼표 [0] 5 3 2 2 3" xfId="11939" xr:uid="{00000000-0005-0000-0000-000067970000}"/>
    <cellStyle name="쉼표 [0] 5 3 2 2 4" xfId="11940" xr:uid="{00000000-0005-0000-0000-000068970000}"/>
    <cellStyle name="쉼표 [0] 5 3 2 3" xfId="11941" xr:uid="{00000000-0005-0000-0000-000069970000}"/>
    <cellStyle name="쉼표 [0] 5 3 2 3 2" xfId="11942" xr:uid="{00000000-0005-0000-0000-00006A970000}"/>
    <cellStyle name="쉼표 [0] 5 3 2 4" xfId="11943" xr:uid="{00000000-0005-0000-0000-00006B970000}"/>
    <cellStyle name="쉼표 [0] 5 3 2 5" xfId="11944" xr:uid="{00000000-0005-0000-0000-00006C970000}"/>
    <cellStyle name="쉼표 [0] 5 3 3" xfId="11945" xr:uid="{00000000-0005-0000-0000-00006D970000}"/>
    <cellStyle name="쉼표 [0] 5 3 3 2" xfId="11946" xr:uid="{00000000-0005-0000-0000-00006E970000}"/>
    <cellStyle name="쉼표 [0] 5 3 3 2 2" xfId="11947" xr:uid="{00000000-0005-0000-0000-00006F970000}"/>
    <cellStyle name="쉼표 [0] 5 3 3 2 2 2" xfId="11948" xr:uid="{00000000-0005-0000-0000-000070970000}"/>
    <cellStyle name="쉼표 [0] 5 3 3 2 3" xfId="11949" xr:uid="{00000000-0005-0000-0000-000071970000}"/>
    <cellStyle name="쉼표 [0] 5 3 3 2 4" xfId="11950" xr:uid="{00000000-0005-0000-0000-000072970000}"/>
    <cellStyle name="쉼표 [0] 5 3 3 3" xfId="11951" xr:uid="{00000000-0005-0000-0000-000073970000}"/>
    <cellStyle name="쉼표 [0] 5 3 3 3 2" xfId="11952" xr:uid="{00000000-0005-0000-0000-000074970000}"/>
    <cellStyle name="쉼표 [0] 5 3 3 4" xfId="11953" xr:uid="{00000000-0005-0000-0000-000075970000}"/>
    <cellStyle name="쉼표 [0] 5 3 3 5" xfId="11954" xr:uid="{00000000-0005-0000-0000-000076970000}"/>
    <cellStyle name="쉼표 [0] 5 3 4" xfId="11955" xr:uid="{00000000-0005-0000-0000-000077970000}"/>
    <cellStyle name="쉼표 [0] 5 3 4 2" xfId="11956" xr:uid="{00000000-0005-0000-0000-000078970000}"/>
    <cellStyle name="쉼표 [0] 5 3 4 2 2" xfId="11957" xr:uid="{00000000-0005-0000-0000-000079970000}"/>
    <cellStyle name="쉼표 [0] 5 3 4 3" xfId="11958" xr:uid="{00000000-0005-0000-0000-00007A970000}"/>
    <cellStyle name="쉼표 [0] 5 3 4 4" xfId="11959" xr:uid="{00000000-0005-0000-0000-00007B970000}"/>
    <cellStyle name="쉼표 [0] 5 3 5" xfId="11960" xr:uid="{00000000-0005-0000-0000-00007C970000}"/>
    <cellStyle name="쉼표 [0] 5 3 5 2" xfId="11961" xr:uid="{00000000-0005-0000-0000-00007D970000}"/>
    <cellStyle name="쉼표 [0] 5 3 6" xfId="11962" xr:uid="{00000000-0005-0000-0000-00007E970000}"/>
    <cellStyle name="쉼표 [0] 5 3 7" xfId="11963" xr:uid="{00000000-0005-0000-0000-00007F970000}"/>
    <cellStyle name="쉼표 [0] 5 3 8" xfId="11964" xr:uid="{00000000-0005-0000-0000-000080970000}"/>
    <cellStyle name="쉼표 [0] 5 3 9" xfId="11965" xr:uid="{00000000-0005-0000-0000-000081970000}"/>
    <cellStyle name="쉼표 [0] 5 4" xfId="11966" xr:uid="{00000000-0005-0000-0000-000082970000}"/>
    <cellStyle name="쉼표 [0] 5 4 2" xfId="11967" xr:uid="{00000000-0005-0000-0000-000083970000}"/>
    <cellStyle name="쉼표 [0] 5 4 2 2" xfId="11968" xr:uid="{00000000-0005-0000-0000-000084970000}"/>
    <cellStyle name="쉼표 [0] 5 4 2 2 2" xfId="11969" xr:uid="{00000000-0005-0000-0000-000085970000}"/>
    <cellStyle name="쉼표 [0] 5 4 2 2 2 2" xfId="11970" xr:uid="{00000000-0005-0000-0000-000086970000}"/>
    <cellStyle name="쉼표 [0] 5 4 2 2 3" xfId="11971" xr:uid="{00000000-0005-0000-0000-000087970000}"/>
    <cellStyle name="쉼표 [0] 5 4 2 2 4" xfId="11972" xr:uid="{00000000-0005-0000-0000-000088970000}"/>
    <cellStyle name="쉼표 [0] 5 4 2 3" xfId="11973" xr:uid="{00000000-0005-0000-0000-000089970000}"/>
    <cellStyle name="쉼표 [0] 5 4 2 3 2" xfId="11974" xr:uid="{00000000-0005-0000-0000-00008A970000}"/>
    <cellStyle name="쉼표 [0] 5 4 2 4" xfId="11975" xr:uid="{00000000-0005-0000-0000-00008B970000}"/>
    <cellStyle name="쉼표 [0] 5 4 2 5" xfId="11976" xr:uid="{00000000-0005-0000-0000-00008C970000}"/>
    <cellStyle name="쉼표 [0] 5 4 3" xfId="11977" xr:uid="{00000000-0005-0000-0000-00008D970000}"/>
    <cellStyle name="쉼표 [0] 5 4 3 2" xfId="11978" xr:uid="{00000000-0005-0000-0000-00008E970000}"/>
    <cellStyle name="쉼표 [0] 5 4 3 2 2" xfId="11979" xr:uid="{00000000-0005-0000-0000-00008F970000}"/>
    <cellStyle name="쉼표 [0] 5 4 3 2 2 2" xfId="11980" xr:uid="{00000000-0005-0000-0000-000090970000}"/>
    <cellStyle name="쉼표 [0] 5 4 3 2 3" xfId="11981" xr:uid="{00000000-0005-0000-0000-000091970000}"/>
    <cellStyle name="쉼표 [0] 5 4 3 2 4" xfId="11982" xr:uid="{00000000-0005-0000-0000-000092970000}"/>
    <cellStyle name="쉼표 [0] 5 4 3 3" xfId="11983" xr:uid="{00000000-0005-0000-0000-000093970000}"/>
    <cellStyle name="쉼표 [0] 5 4 3 3 2" xfId="11984" xr:uid="{00000000-0005-0000-0000-000094970000}"/>
    <cellStyle name="쉼표 [0] 5 4 3 4" xfId="11985" xr:uid="{00000000-0005-0000-0000-000095970000}"/>
    <cellStyle name="쉼표 [0] 5 4 3 5" xfId="11986" xr:uid="{00000000-0005-0000-0000-000096970000}"/>
    <cellStyle name="쉼표 [0] 5 4 4" xfId="11987" xr:uid="{00000000-0005-0000-0000-000097970000}"/>
    <cellStyle name="쉼표 [0] 5 4 4 2" xfId="11988" xr:uid="{00000000-0005-0000-0000-000098970000}"/>
    <cellStyle name="쉼표 [0] 5 4 4 2 2" xfId="11989" xr:uid="{00000000-0005-0000-0000-000099970000}"/>
    <cellStyle name="쉼표 [0] 5 4 4 3" xfId="11990" xr:uid="{00000000-0005-0000-0000-00009A970000}"/>
    <cellStyle name="쉼표 [0] 5 4 4 4" xfId="11991" xr:uid="{00000000-0005-0000-0000-00009B970000}"/>
    <cellStyle name="쉼표 [0] 5 4 5" xfId="11992" xr:uid="{00000000-0005-0000-0000-00009C970000}"/>
    <cellStyle name="쉼표 [0] 5 4 5 2" xfId="11993" xr:uid="{00000000-0005-0000-0000-00009D970000}"/>
    <cellStyle name="쉼표 [0] 5 4 6" xfId="11994" xr:uid="{00000000-0005-0000-0000-00009E970000}"/>
    <cellStyle name="쉼표 [0] 5 4 7" xfId="11995" xr:uid="{00000000-0005-0000-0000-00009F970000}"/>
    <cellStyle name="쉼표 [0] 5 5" xfId="11996" xr:uid="{00000000-0005-0000-0000-0000A0970000}"/>
    <cellStyle name="쉼표 [0] 5 5 2" xfId="11997" xr:uid="{00000000-0005-0000-0000-0000A1970000}"/>
    <cellStyle name="쉼표 [0] 5 5 2 2" xfId="11998" xr:uid="{00000000-0005-0000-0000-0000A2970000}"/>
    <cellStyle name="쉼표 [0] 5 5 2 2 2" xfId="11999" xr:uid="{00000000-0005-0000-0000-0000A3970000}"/>
    <cellStyle name="쉼표 [0] 5 5 2 3" xfId="12000" xr:uid="{00000000-0005-0000-0000-0000A4970000}"/>
    <cellStyle name="쉼표 [0] 5 5 2 4" xfId="12001" xr:uid="{00000000-0005-0000-0000-0000A5970000}"/>
    <cellStyle name="쉼표 [0] 5 5 3" xfId="12002" xr:uid="{00000000-0005-0000-0000-0000A6970000}"/>
    <cellStyle name="쉼표 [0] 5 5 3 2" xfId="12003" xr:uid="{00000000-0005-0000-0000-0000A7970000}"/>
    <cellStyle name="쉼표 [0] 5 5 4" xfId="12004" xr:uid="{00000000-0005-0000-0000-0000A8970000}"/>
    <cellStyle name="쉼표 [0] 5 5 5" xfId="12005" xr:uid="{00000000-0005-0000-0000-0000A9970000}"/>
    <cellStyle name="쉼표 [0] 5 6" xfId="12006" xr:uid="{00000000-0005-0000-0000-0000AA970000}"/>
    <cellStyle name="쉼표 [0] 5 6 2" xfId="12007" xr:uid="{00000000-0005-0000-0000-0000AB970000}"/>
    <cellStyle name="쉼표 [0] 5 6 2 2" xfId="12008" xr:uid="{00000000-0005-0000-0000-0000AC970000}"/>
    <cellStyle name="쉼표 [0] 5 6 2 2 2" xfId="12009" xr:uid="{00000000-0005-0000-0000-0000AD970000}"/>
    <cellStyle name="쉼표 [0] 5 6 2 3" xfId="12010" xr:uid="{00000000-0005-0000-0000-0000AE970000}"/>
    <cellStyle name="쉼표 [0] 5 6 2 4" xfId="12011" xr:uid="{00000000-0005-0000-0000-0000AF970000}"/>
    <cellStyle name="쉼표 [0] 5 6 3" xfId="12012" xr:uid="{00000000-0005-0000-0000-0000B0970000}"/>
    <cellStyle name="쉼표 [0] 5 6 3 2" xfId="12013" xr:uid="{00000000-0005-0000-0000-0000B1970000}"/>
    <cellStyle name="쉼표 [0] 5 6 4" xfId="12014" xr:uid="{00000000-0005-0000-0000-0000B2970000}"/>
    <cellStyle name="쉼표 [0] 5 6 5" xfId="12015" xr:uid="{00000000-0005-0000-0000-0000B3970000}"/>
    <cellStyle name="쉼표 [0] 5 7" xfId="12016" xr:uid="{00000000-0005-0000-0000-0000B4970000}"/>
    <cellStyle name="쉼표 [0] 5 7 2" xfId="12017" xr:uid="{00000000-0005-0000-0000-0000B5970000}"/>
    <cellStyle name="쉼표 [0] 5 7 2 2" xfId="12018" xr:uid="{00000000-0005-0000-0000-0000B6970000}"/>
    <cellStyle name="쉼표 [0] 5 7 3" xfId="12019" xr:uid="{00000000-0005-0000-0000-0000B7970000}"/>
    <cellStyle name="쉼표 [0] 5 7 4" xfId="12020" xr:uid="{00000000-0005-0000-0000-0000B8970000}"/>
    <cellStyle name="쉼표 [0] 5 8" xfId="12021" xr:uid="{00000000-0005-0000-0000-0000B9970000}"/>
    <cellStyle name="쉼표 [0] 5 8 2" xfId="12022" xr:uid="{00000000-0005-0000-0000-0000BA970000}"/>
    <cellStyle name="쉼표 [0] 5 9" xfId="12023" xr:uid="{00000000-0005-0000-0000-0000BB970000}"/>
    <cellStyle name="쉼표 [0] 6" xfId="4338" xr:uid="{00000000-0005-0000-0000-0000BC970000}"/>
    <cellStyle name="쉼표 [0] 6 2" xfId="12024" xr:uid="{00000000-0005-0000-0000-0000BD970000}"/>
    <cellStyle name="쉼표 [0] 6 2 2" xfId="12025" xr:uid="{00000000-0005-0000-0000-0000BE970000}"/>
    <cellStyle name="쉼표 [0] 6 2 2 2" xfId="12026" xr:uid="{00000000-0005-0000-0000-0000BF970000}"/>
    <cellStyle name="쉼표 [0] 6 2 3" xfId="12027" xr:uid="{00000000-0005-0000-0000-0000C0970000}"/>
    <cellStyle name="쉼표 [0] 6 3" xfId="12028" xr:uid="{00000000-0005-0000-0000-0000C1970000}"/>
    <cellStyle name="쉼표 [0] 6 3 2" xfId="12029" xr:uid="{00000000-0005-0000-0000-0000C2970000}"/>
    <cellStyle name="쉼표 [0] 6 4" xfId="12030" xr:uid="{00000000-0005-0000-0000-0000C3970000}"/>
    <cellStyle name="쉼표 [0] 6 5" xfId="12031" xr:uid="{00000000-0005-0000-0000-0000C4970000}"/>
    <cellStyle name="쉼표 [0] 6 6" xfId="12032" xr:uid="{00000000-0005-0000-0000-0000C5970000}"/>
    <cellStyle name="쉼표 [0] 6 7" xfId="12033" xr:uid="{00000000-0005-0000-0000-0000C6970000}"/>
    <cellStyle name="쉼표 [0] 6 8" xfId="12034" xr:uid="{00000000-0005-0000-0000-0000C7970000}"/>
    <cellStyle name="쉼표 [0] 7" xfId="12035" xr:uid="{00000000-0005-0000-0000-0000C8970000}"/>
    <cellStyle name="쉼표 [0] 7 2" xfId="12036" xr:uid="{00000000-0005-0000-0000-0000C9970000}"/>
    <cellStyle name="쉼표 [0] 7 2 2" xfId="12037" xr:uid="{00000000-0005-0000-0000-0000CA970000}"/>
    <cellStyle name="쉼표 [0] 7 2 3" xfId="12038" xr:uid="{00000000-0005-0000-0000-0000CB970000}"/>
    <cellStyle name="쉼표 [0] 7 3" xfId="12039" xr:uid="{00000000-0005-0000-0000-0000CC970000}"/>
    <cellStyle name="쉼표 [0] 7 3 2" xfId="12040" xr:uid="{00000000-0005-0000-0000-0000CD970000}"/>
    <cellStyle name="쉼표 [0] 7 4" xfId="12041" xr:uid="{00000000-0005-0000-0000-0000CE970000}"/>
    <cellStyle name="쉼표 [0] 7 5" xfId="12042" xr:uid="{00000000-0005-0000-0000-0000CF970000}"/>
    <cellStyle name="쉼표 [0] 7 6" xfId="12043" xr:uid="{00000000-0005-0000-0000-0000D0970000}"/>
    <cellStyle name="쉼표 [0] 7 7" xfId="12044" xr:uid="{00000000-0005-0000-0000-0000D1970000}"/>
    <cellStyle name="쉼표 [0] 7 8" xfId="12045" xr:uid="{00000000-0005-0000-0000-0000D2970000}"/>
    <cellStyle name="쉼표 [0] 8" xfId="12046" xr:uid="{00000000-0005-0000-0000-0000D3970000}"/>
    <cellStyle name="쉼표 [0] 8 2" xfId="12047" xr:uid="{00000000-0005-0000-0000-0000D4970000}"/>
    <cellStyle name="쉼표 [0] 8 2 2" xfId="12048" xr:uid="{00000000-0005-0000-0000-0000D5970000}"/>
    <cellStyle name="쉼표 [0] 8 3" xfId="12049" xr:uid="{00000000-0005-0000-0000-0000D6970000}"/>
    <cellStyle name="쉼표 [0] 8 4" xfId="12050" xr:uid="{00000000-0005-0000-0000-0000D7970000}"/>
    <cellStyle name="쉼표 [0] 9" xfId="12051" xr:uid="{00000000-0005-0000-0000-0000D8970000}"/>
    <cellStyle name="쉼표 [0] 9 2" xfId="12052" xr:uid="{00000000-0005-0000-0000-0000D9970000}"/>
    <cellStyle name="쉼표 [0] 9 2 2" xfId="12053" xr:uid="{00000000-0005-0000-0000-0000DA970000}"/>
    <cellStyle name="쉼표 [0] 9 3" xfId="12054" xr:uid="{00000000-0005-0000-0000-0000DB970000}"/>
    <cellStyle name="쉼표 [0] 9 4" xfId="12055" xr:uid="{00000000-0005-0000-0000-0000DC970000}"/>
    <cellStyle name="쉼표 [0] 9 5" xfId="12056" xr:uid="{00000000-0005-0000-0000-0000DD970000}"/>
    <cellStyle name="연결된 셀" xfId="4308" builtinId="24" customBuiltin="1"/>
    <cellStyle name="연결된 셀 10" xfId="12057" xr:uid="{00000000-0005-0000-0000-0000DF970000}"/>
    <cellStyle name="연결된 셀 10 2" xfId="12058" xr:uid="{00000000-0005-0000-0000-0000E0970000}"/>
    <cellStyle name="연결된 셀 11" xfId="12059" xr:uid="{00000000-0005-0000-0000-0000E1970000}"/>
    <cellStyle name="연결된 셀 11 2" xfId="12060" xr:uid="{00000000-0005-0000-0000-0000E2970000}"/>
    <cellStyle name="연결된 셀 12" xfId="12061" xr:uid="{00000000-0005-0000-0000-0000E3970000}"/>
    <cellStyle name="연결된 셀 12 2" xfId="12062" xr:uid="{00000000-0005-0000-0000-0000E4970000}"/>
    <cellStyle name="연결된 셀 13" xfId="12063" xr:uid="{00000000-0005-0000-0000-0000E5970000}"/>
    <cellStyle name="연결된 셀 13 2" xfId="12064" xr:uid="{00000000-0005-0000-0000-0000E6970000}"/>
    <cellStyle name="연결된 셀 14" xfId="12065" xr:uid="{00000000-0005-0000-0000-0000E7970000}"/>
    <cellStyle name="연결된 셀 14 2" xfId="12066" xr:uid="{00000000-0005-0000-0000-0000E8970000}"/>
    <cellStyle name="연결된 셀 15" xfId="12067" xr:uid="{00000000-0005-0000-0000-0000E9970000}"/>
    <cellStyle name="연결된 셀 15 2" xfId="12068" xr:uid="{00000000-0005-0000-0000-0000EA970000}"/>
    <cellStyle name="연결된 셀 16" xfId="12069" xr:uid="{00000000-0005-0000-0000-0000EB970000}"/>
    <cellStyle name="연결된 셀 16 2" xfId="12070" xr:uid="{00000000-0005-0000-0000-0000EC970000}"/>
    <cellStyle name="연결된 셀 2" xfId="3868" xr:uid="{00000000-0005-0000-0000-0000ED970000}"/>
    <cellStyle name="연결된 셀 2 2" xfId="12071" xr:uid="{00000000-0005-0000-0000-0000EE970000}"/>
    <cellStyle name="연결된 셀 2 2 2" xfId="12072" xr:uid="{00000000-0005-0000-0000-0000EF970000}"/>
    <cellStyle name="연결된 셀 2 3" xfId="12073" xr:uid="{00000000-0005-0000-0000-0000F0970000}"/>
    <cellStyle name="연결된 셀 2 3 2" xfId="12074" xr:uid="{00000000-0005-0000-0000-0000F1970000}"/>
    <cellStyle name="연결된 셀 2 4" xfId="12075" xr:uid="{00000000-0005-0000-0000-0000F2970000}"/>
    <cellStyle name="연결된 셀 2 5" xfId="12076" xr:uid="{00000000-0005-0000-0000-0000F3970000}"/>
    <cellStyle name="연결된 셀 3" xfId="12077" xr:uid="{00000000-0005-0000-0000-0000F4970000}"/>
    <cellStyle name="연결된 셀 3 2" xfId="12078" xr:uid="{00000000-0005-0000-0000-0000F5970000}"/>
    <cellStyle name="연결된 셀 4" xfId="12079" xr:uid="{00000000-0005-0000-0000-0000F6970000}"/>
    <cellStyle name="연결된 셀 4 2" xfId="12080" xr:uid="{00000000-0005-0000-0000-0000F7970000}"/>
    <cellStyle name="연결된 셀 5" xfId="12081" xr:uid="{00000000-0005-0000-0000-0000F8970000}"/>
    <cellStyle name="연결된 셀 5 2" xfId="12082" xr:uid="{00000000-0005-0000-0000-0000F9970000}"/>
    <cellStyle name="연결된 셀 6" xfId="12083" xr:uid="{00000000-0005-0000-0000-0000FA970000}"/>
    <cellStyle name="연결된 셀 6 2" xfId="12084" xr:uid="{00000000-0005-0000-0000-0000FB970000}"/>
    <cellStyle name="연결된 셀 7" xfId="12085" xr:uid="{00000000-0005-0000-0000-0000FC970000}"/>
    <cellStyle name="연결된 셀 7 2" xfId="12086" xr:uid="{00000000-0005-0000-0000-0000FD970000}"/>
    <cellStyle name="연결된 셀 8" xfId="12087" xr:uid="{00000000-0005-0000-0000-0000FE970000}"/>
    <cellStyle name="연결된 셀 8 2" xfId="12088" xr:uid="{00000000-0005-0000-0000-0000FF970000}"/>
    <cellStyle name="연결된 셀 9" xfId="12089" xr:uid="{00000000-0005-0000-0000-000000980000}"/>
    <cellStyle name="연결된 셀 9 2" xfId="12090" xr:uid="{00000000-0005-0000-0000-000001980000}"/>
    <cellStyle name="요약" xfId="4312" builtinId="25" customBuiltin="1"/>
    <cellStyle name="요약 10" xfId="12091" xr:uid="{00000000-0005-0000-0000-000003980000}"/>
    <cellStyle name="요약 10 2" xfId="12092" xr:uid="{00000000-0005-0000-0000-000004980000}"/>
    <cellStyle name="요약 11" xfId="12093" xr:uid="{00000000-0005-0000-0000-000005980000}"/>
    <cellStyle name="요약 11 2" xfId="12094" xr:uid="{00000000-0005-0000-0000-000006980000}"/>
    <cellStyle name="요약 12" xfId="12095" xr:uid="{00000000-0005-0000-0000-000007980000}"/>
    <cellStyle name="요약 12 2" xfId="12096" xr:uid="{00000000-0005-0000-0000-000008980000}"/>
    <cellStyle name="요약 13" xfId="12097" xr:uid="{00000000-0005-0000-0000-000009980000}"/>
    <cellStyle name="요약 13 2" xfId="12098" xr:uid="{00000000-0005-0000-0000-00000A980000}"/>
    <cellStyle name="요약 14" xfId="12099" xr:uid="{00000000-0005-0000-0000-00000B980000}"/>
    <cellStyle name="요약 14 2" xfId="12100" xr:uid="{00000000-0005-0000-0000-00000C980000}"/>
    <cellStyle name="요약 15" xfId="12101" xr:uid="{00000000-0005-0000-0000-00000D980000}"/>
    <cellStyle name="요약 15 2" xfId="12102" xr:uid="{00000000-0005-0000-0000-00000E980000}"/>
    <cellStyle name="요약 16" xfId="12103" xr:uid="{00000000-0005-0000-0000-00000F980000}"/>
    <cellStyle name="요약 16 2" xfId="12104" xr:uid="{00000000-0005-0000-0000-000010980000}"/>
    <cellStyle name="요약 2" xfId="3869" xr:uid="{00000000-0005-0000-0000-000011980000}"/>
    <cellStyle name="요약 2 2" xfId="12105" xr:uid="{00000000-0005-0000-0000-000012980000}"/>
    <cellStyle name="요약 2 2 2" xfId="12106" xr:uid="{00000000-0005-0000-0000-000013980000}"/>
    <cellStyle name="요약 2 3" xfId="12107" xr:uid="{00000000-0005-0000-0000-000014980000}"/>
    <cellStyle name="요약 2 3 2" xfId="12108" xr:uid="{00000000-0005-0000-0000-000015980000}"/>
    <cellStyle name="요약 2 4" xfId="12109" xr:uid="{00000000-0005-0000-0000-000016980000}"/>
    <cellStyle name="요약 2 5" xfId="12110" xr:uid="{00000000-0005-0000-0000-000017980000}"/>
    <cellStyle name="요약 3" xfId="12111" xr:uid="{00000000-0005-0000-0000-000018980000}"/>
    <cellStyle name="요약 3 2" xfId="12112" xr:uid="{00000000-0005-0000-0000-000019980000}"/>
    <cellStyle name="요약 4" xfId="12113" xr:uid="{00000000-0005-0000-0000-00001A980000}"/>
    <cellStyle name="요약 4 2" xfId="12114" xr:uid="{00000000-0005-0000-0000-00001B980000}"/>
    <cellStyle name="요약 5" xfId="12115" xr:uid="{00000000-0005-0000-0000-00001C980000}"/>
    <cellStyle name="요약 5 2" xfId="12116" xr:uid="{00000000-0005-0000-0000-00001D980000}"/>
    <cellStyle name="요약 6" xfId="12117" xr:uid="{00000000-0005-0000-0000-00001E980000}"/>
    <cellStyle name="요약 6 2" xfId="12118" xr:uid="{00000000-0005-0000-0000-00001F980000}"/>
    <cellStyle name="요약 7" xfId="12119" xr:uid="{00000000-0005-0000-0000-000020980000}"/>
    <cellStyle name="요약 7 2" xfId="12120" xr:uid="{00000000-0005-0000-0000-000021980000}"/>
    <cellStyle name="요약 8" xfId="12121" xr:uid="{00000000-0005-0000-0000-000022980000}"/>
    <cellStyle name="요약 8 2" xfId="12122" xr:uid="{00000000-0005-0000-0000-000023980000}"/>
    <cellStyle name="요약 9" xfId="12123" xr:uid="{00000000-0005-0000-0000-000024980000}"/>
    <cellStyle name="요약 9 2" xfId="12124" xr:uid="{00000000-0005-0000-0000-000025980000}"/>
    <cellStyle name="입력" xfId="4305" builtinId="20" customBuiltin="1"/>
    <cellStyle name="입력 10" xfId="12125" xr:uid="{00000000-0005-0000-0000-000027980000}"/>
    <cellStyle name="입력 10 2" xfId="12126" xr:uid="{00000000-0005-0000-0000-000028980000}"/>
    <cellStyle name="입력 11" xfId="12127" xr:uid="{00000000-0005-0000-0000-000029980000}"/>
    <cellStyle name="입력 11 2" xfId="12128" xr:uid="{00000000-0005-0000-0000-00002A980000}"/>
    <cellStyle name="입력 12" xfId="12129" xr:uid="{00000000-0005-0000-0000-00002B980000}"/>
    <cellStyle name="입력 12 2" xfId="12130" xr:uid="{00000000-0005-0000-0000-00002C980000}"/>
    <cellStyle name="입력 13" xfId="12131" xr:uid="{00000000-0005-0000-0000-00002D980000}"/>
    <cellStyle name="입력 13 2" xfId="12132" xr:uid="{00000000-0005-0000-0000-00002E980000}"/>
    <cellStyle name="입력 14" xfId="12133" xr:uid="{00000000-0005-0000-0000-00002F980000}"/>
    <cellStyle name="입력 14 2" xfId="12134" xr:uid="{00000000-0005-0000-0000-000030980000}"/>
    <cellStyle name="입력 15" xfId="12135" xr:uid="{00000000-0005-0000-0000-000031980000}"/>
    <cellStyle name="입력 15 2" xfId="12136" xr:uid="{00000000-0005-0000-0000-000032980000}"/>
    <cellStyle name="입력 16" xfId="12137" xr:uid="{00000000-0005-0000-0000-000033980000}"/>
    <cellStyle name="입력 16 2" xfId="12138" xr:uid="{00000000-0005-0000-0000-000034980000}"/>
    <cellStyle name="입력 2" xfId="3870" xr:uid="{00000000-0005-0000-0000-000035980000}"/>
    <cellStyle name="입력 2 2" xfId="12139" xr:uid="{00000000-0005-0000-0000-000036980000}"/>
    <cellStyle name="입력 2 2 2" xfId="12140" xr:uid="{00000000-0005-0000-0000-000037980000}"/>
    <cellStyle name="입력 2 3" xfId="12141" xr:uid="{00000000-0005-0000-0000-000038980000}"/>
    <cellStyle name="입력 2 3 2" xfId="12142" xr:uid="{00000000-0005-0000-0000-000039980000}"/>
    <cellStyle name="입력 2 4" xfId="12143" xr:uid="{00000000-0005-0000-0000-00003A980000}"/>
    <cellStyle name="입력 2 5" xfId="12144" xr:uid="{00000000-0005-0000-0000-00003B980000}"/>
    <cellStyle name="입력 3" xfId="12145" xr:uid="{00000000-0005-0000-0000-00003C980000}"/>
    <cellStyle name="입력 3 2" xfId="12146" xr:uid="{00000000-0005-0000-0000-00003D980000}"/>
    <cellStyle name="입력 4" xfId="12147" xr:uid="{00000000-0005-0000-0000-00003E980000}"/>
    <cellStyle name="입력 4 2" xfId="12148" xr:uid="{00000000-0005-0000-0000-00003F980000}"/>
    <cellStyle name="입력 5" xfId="12149" xr:uid="{00000000-0005-0000-0000-000040980000}"/>
    <cellStyle name="입력 5 2" xfId="12150" xr:uid="{00000000-0005-0000-0000-000041980000}"/>
    <cellStyle name="입력 6" xfId="12151" xr:uid="{00000000-0005-0000-0000-000042980000}"/>
    <cellStyle name="입력 6 2" xfId="12152" xr:uid="{00000000-0005-0000-0000-000043980000}"/>
    <cellStyle name="입력 7" xfId="12153" xr:uid="{00000000-0005-0000-0000-000044980000}"/>
    <cellStyle name="입력 7 2" xfId="12154" xr:uid="{00000000-0005-0000-0000-000045980000}"/>
    <cellStyle name="입력 8" xfId="12155" xr:uid="{00000000-0005-0000-0000-000046980000}"/>
    <cellStyle name="입력 8 2" xfId="12156" xr:uid="{00000000-0005-0000-0000-000047980000}"/>
    <cellStyle name="입력 9" xfId="12157" xr:uid="{00000000-0005-0000-0000-000048980000}"/>
    <cellStyle name="입력 9 2" xfId="12158" xr:uid="{00000000-0005-0000-0000-000049980000}"/>
    <cellStyle name="제목" xfId="4297" builtinId="15" customBuiltin="1"/>
    <cellStyle name="제목 1" xfId="4298" builtinId="16" customBuiltin="1"/>
    <cellStyle name="제목 1 10" xfId="12159" xr:uid="{00000000-0005-0000-0000-00004C980000}"/>
    <cellStyle name="제목 1 10 2" xfId="12160" xr:uid="{00000000-0005-0000-0000-00004D980000}"/>
    <cellStyle name="제목 1 11" xfId="12161" xr:uid="{00000000-0005-0000-0000-00004E980000}"/>
    <cellStyle name="제목 1 11 2" xfId="12162" xr:uid="{00000000-0005-0000-0000-00004F980000}"/>
    <cellStyle name="제목 1 12" xfId="12163" xr:uid="{00000000-0005-0000-0000-000050980000}"/>
    <cellStyle name="제목 1 12 2" xfId="12164" xr:uid="{00000000-0005-0000-0000-000051980000}"/>
    <cellStyle name="제목 1 13" xfId="12165" xr:uid="{00000000-0005-0000-0000-000052980000}"/>
    <cellStyle name="제목 1 13 2" xfId="12166" xr:uid="{00000000-0005-0000-0000-000053980000}"/>
    <cellStyle name="제목 1 14" xfId="12167" xr:uid="{00000000-0005-0000-0000-000054980000}"/>
    <cellStyle name="제목 1 14 2" xfId="12168" xr:uid="{00000000-0005-0000-0000-000055980000}"/>
    <cellStyle name="제목 1 15" xfId="12169" xr:uid="{00000000-0005-0000-0000-000056980000}"/>
    <cellStyle name="제목 1 15 2" xfId="12170" xr:uid="{00000000-0005-0000-0000-000057980000}"/>
    <cellStyle name="제목 1 16" xfId="12171" xr:uid="{00000000-0005-0000-0000-000058980000}"/>
    <cellStyle name="제목 1 16 2" xfId="12172" xr:uid="{00000000-0005-0000-0000-000059980000}"/>
    <cellStyle name="제목 1 2" xfId="3871" xr:uid="{00000000-0005-0000-0000-00005A980000}"/>
    <cellStyle name="제목 1 2 2" xfId="12173" xr:uid="{00000000-0005-0000-0000-00005B980000}"/>
    <cellStyle name="제목 1 2 2 2" xfId="12174" xr:uid="{00000000-0005-0000-0000-00005C980000}"/>
    <cellStyle name="제목 1 2 3" xfId="12175" xr:uid="{00000000-0005-0000-0000-00005D980000}"/>
    <cellStyle name="제목 1 2 3 2" xfId="12176" xr:uid="{00000000-0005-0000-0000-00005E980000}"/>
    <cellStyle name="제목 1 2 4" xfId="12177" xr:uid="{00000000-0005-0000-0000-00005F980000}"/>
    <cellStyle name="제목 1 2 5" xfId="12178" xr:uid="{00000000-0005-0000-0000-000060980000}"/>
    <cellStyle name="제목 1 3" xfId="12179" xr:uid="{00000000-0005-0000-0000-000061980000}"/>
    <cellStyle name="제목 1 3 2" xfId="12180" xr:uid="{00000000-0005-0000-0000-000062980000}"/>
    <cellStyle name="제목 1 4" xfId="12181" xr:uid="{00000000-0005-0000-0000-000063980000}"/>
    <cellStyle name="제목 1 4 2" xfId="12182" xr:uid="{00000000-0005-0000-0000-000064980000}"/>
    <cellStyle name="제목 1 5" xfId="12183" xr:uid="{00000000-0005-0000-0000-000065980000}"/>
    <cellStyle name="제목 1 5 2" xfId="12184" xr:uid="{00000000-0005-0000-0000-000066980000}"/>
    <cellStyle name="제목 1 6" xfId="12185" xr:uid="{00000000-0005-0000-0000-000067980000}"/>
    <cellStyle name="제목 1 6 2" xfId="12186" xr:uid="{00000000-0005-0000-0000-000068980000}"/>
    <cellStyle name="제목 1 7" xfId="12187" xr:uid="{00000000-0005-0000-0000-000069980000}"/>
    <cellStyle name="제목 1 7 2" xfId="12188" xr:uid="{00000000-0005-0000-0000-00006A980000}"/>
    <cellStyle name="제목 1 8" xfId="12189" xr:uid="{00000000-0005-0000-0000-00006B980000}"/>
    <cellStyle name="제목 1 8 2" xfId="12190" xr:uid="{00000000-0005-0000-0000-00006C980000}"/>
    <cellStyle name="제목 1 9" xfId="12191" xr:uid="{00000000-0005-0000-0000-00006D980000}"/>
    <cellStyle name="제목 1 9 2" xfId="12192" xr:uid="{00000000-0005-0000-0000-00006E980000}"/>
    <cellStyle name="제목 10" xfId="12193" xr:uid="{00000000-0005-0000-0000-00006F980000}"/>
    <cellStyle name="제목 10 2" xfId="12194" xr:uid="{00000000-0005-0000-0000-000070980000}"/>
    <cellStyle name="제목 11" xfId="12195" xr:uid="{00000000-0005-0000-0000-000071980000}"/>
    <cellStyle name="제목 11 2" xfId="12196" xr:uid="{00000000-0005-0000-0000-000072980000}"/>
    <cellStyle name="제목 12" xfId="12197" xr:uid="{00000000-0005-0000-0000-000073980000}"/>
    <cellStyle name="제목 12 2" xfId="12198" xr:uid="{00000000-0005-0000-0000-000074980000}"/>
    <cellStyle name="제목 13" xfId="12199" xr:uid="{00000000-0005-0000-0000-000075980000}"/>
    <cellStyle name="제목 13 2" xfId="12200" xr:uid="{00000000-0005-0000-0000-000076980000}"/>
    <cellStyle name="제목 14" xfId="12201" xr:uid="{00000000-0005-0000-0000-000077980000}"/>
    <cellStyle name="제목 14 2" xfId="12202" xr:uid="{00000000-0005-0000-0000-000078980000}"/>
    <cellStyle name="제목 15" xfId="12203" xr:uid="{00000000-0005-0000-0000-000079980000}"/>
    <cellStyle name="제목 15 2" xfId="12204" xr:uid="{00000000-0005-0000-0000-00007A980000}"/>
    <cellStyle name="제목 16" xfId="12205" xr:uid="{00000000-0005-0000-0000-00007B980000}"/>
    <cellStyle name="제목 16 2" xfId="12206" xr:uid="{00000000-0005-0000-0000-00007C980000}"/>
    <cellStyle name="제목 17" xfId="12207" xr:uid="{00000000-0005-0000-0000-00007D980000}"/>
    <cellStyle name="제목 17 2" xfId="12208" xr:uid="{00000000-0005-0000-0000-00007E980000}"/>
    <cellStyle name="제목 18" xfId="12209" xr:uid="{00000000-0005-0000-0000-00007F980000}"/>
    <cellStyle name="제목 18 2" xfId="12210" xr:uid="{00000000-0005-0000-0000-000080980000}"/>
    <cellStyle name="제목 19" xfId="12211" xr:uid="{00000000-0005-0000-0000-000081980000}"/>
    <cellStyle name="제목 19 2" xfId="12212" xr:uid="{00000000-0005-0000-0000-000082980000}"/>
    <cellStyle name="제목 2" xfId="4299" builtinId="17" customBuiltin="1"/>
    <cellStyle name="제목 2 10" xfId="12213" xr:uid="{00000000-0005-0000-0000-000084980000}"/>
    <cellStyle name="제목 2 10 2" xfId="12214" xr:uid="{00000000-0005-0000-0000-000085980000}"/>
    <cellStyle name="제목 2 11" xfId="12215" xr:uid="{00000000-0005-0000-0000-000086980000}"/>
    <cellStyle name="제목 2 11 2" xfId="12216" xr:uid="{00000000-0005-0000-0000-000087980000}"/>
    <cellStyle name="제목 2 12" xfId="12217" xr:uid="{00000000-0005-0000-0000-000088980000}"/>
    <cellStyle name="제목 2 12 2" xfId="12218" xr:uid="{00000000-0005-0000-0000-000089980000}"/>
    <cellStyle name="제목 2 13" xfId="12219" xr:uid="{00000000-0005-0000-0000-00008A980000}"/>
    <cellStyle name="제목 2 13 2" xfId="12220" xr:uid="{00000000-0005-0000-0000-00008B980000}"/>
    <cellStyle name="제목 2 14" xfId="12221" xr:uid="{00000000-0005-0000-0000-00008C980000}"/>
    <cellStyle name="제목 2 14 2" xfId="12222" xr:uid="{00000000-0005-0000-0000-00008D980000}"/>
    <cellStyle name="제목 2 15" xfId="12223" xr:uid="{00000000-0005-0000-0000-00008E980000}"/>
    <cellStyle name="제목 2 15 2" xfId="12224" xr:uid="{00000000-0005-0000-0000-00008F980000}"/>
    <cellStyle name="제목 2 16" xfId="12225" xr:uid="{00000000-0005-0000-0000-000090980000}"/>
    <cellStyle name="제목 2 16 2" xfId="12226" xr:uid="{00000000-0005-0000-0000-000091980000}"/>
    <cellStyle name="제목 2 2" xfId="3872" xr:uid="{00000000-0005-0000-0000-000092980000}"/>
    <cellStyle name="제목 2 2 2" xfId="12227" xr:uid="{00000000-0005-0000-0000-000093980000}"/>
    <cellStyle name="제목 2 2 2 2" xfId="12228" xr:uid="{00000000-0005-0000-0000-000094980000}"/>
    <cellStyle name="제목 2 2 3" xfId="12229" xr:uid="{00000000-0005-0000-0000-000095980000}"/>
    <cellStyle name="제목 2 2 3 2" xfId="12230" xr:uid="{00000000-0005-0000-0000-000096980000}"/>
    <cellStyle name="제목 2 2 4" xfId="12231" xr:uid="{00000000-0005-0000-0000-000097980000}"/>
    <cellStyle name="제목 2 2 5" xfId="12232" xr:uid="{00000000-0005-0000-0000-000098980000}"/>
    <cellStyle name="제목 2 3" xfId="12233" xr:uid="{00000000-0005-0000-0000-000099980000}"/>
    <cellStyle name="제목 2 3 2" xfId="12234" xr:uid="{00000000-0005-0000-0000-00009A980000}"/>
    <cellStyle name="제목 2 4" xfId="12235" xr:uid="{00000000-0005-0000-0000-00009B980000}"/>
    <cellStyle name="제목 2 4 2" xfId="12236" xr:uid="{00000000-0005-0000-0000-00009C980000}"/>
    <cellStyle name="제목 2 5" xfId="12237" xr:uid="{00000000-0005-0000-0000-00009D980000}"/>
    <cellStyle name="제목 2 5 2" xfId="12238" xr:uid="{00000000-0005-0000-0000-00009E980000}"/>
    <cellStyle name="제목 2 6" xfId="12239" xr:uid="{00000000-0005-0000-0000-00009F980000}"/>
    <cellStyle name="제목 2 6 2" xfId="12240" xr:uid="{00000000-0005-0000-0000-0000A0980000}"/>
    <cellStyle name="제목 2 7" xfId="12241" xr:uid="{00000000-0005-0000-0000-0000A1980000}"/>
    <cellStyle name="제목 2 7 2" xfId="12242" xr:uid="{00000000-0005-0000-0000-0000A2980000}"/>
    <cellStyle name="제목 2 8" xfId="12243" xr:uid="{00000000-0005-0000-0000-0000A3980000}"/>
    <cellStyle name="제목 2 8 2" xfId="12244" xr:uid="{00000000-0005-0000-0000-0000A4980000}"/>
    <cellStyle name="제목 2 9" xfId="12245" xr:uid="{00000000-0005-0000-0000-0000A5980000}"/>
    <cellStyle name="제목 2 9 2" xfId="12246" xr:uid="{00000000-0005-0000-0000-0000A6980000}"/>
    <cellStyle name="제목 3" xfId="4300" builtinId="18" customBuiltin="1"/>
    <cellStyle name="제목 3 10" xfId="12247" xr:uid="{00000000-0005-0000-0000-0000A8980000}"/>
    <cellStyle name="제목 3 10 2" xfId="12248" xr:uid="{00000000-0005-0000-0000-0000A9980000}"/>
    <cellStyle name="제목 3 11" xfId="12249" xr:uid="{00000000-0005-0000-0000-0000AA980000}"/>
    <cellStyle name="제목 3 11 2" xfId="12250" xr:uid="{00000000-0005-0000-0000-0000AB980000}"/>
    <cellStyle name="제목 3 12" xfId="12251" xr:uid="{00000000-0005-0000-0000-0000AC980000}"/>
    <cellStyle name="제목 3 12 2" xfId="12252" xr:uid="{00000000-0005-0000-0000-0000AD980000}"/>
    <cellStyle name="제목 3 13" xfId="12253" xr:uid="{00000000-0005-0000-0000-0000AE980000}"/>
    <cellStyle name="제목 3 13 2" xfId="12254" xr:uid="{00000000-0005-0000-0000-0000AF980000}"/>
    <cellStyle name="제목 3 14" xfId="12255" xr:uid="{00000000-0005-0000-0000-0000B0980000}"/>
    <cellStyle name="제목 3 14 2" xfId="12256" xr:uid="{00000000-0005-0000-0000-0000B1980000}"/>
    <cellStyle name="제목 3 15" xfId="12257" xr:uid="{00000000-0005-0000-0000-0000B2980000}"/>
    <cellStyle name="제목 3 15 2" xfId="12258" xr:uid="{00000000-0005-0000-0000-0000B3980000}"/>
    <cellStyle name="제목 3 16" xfId="12259" xr:uid="{00000000-0005-0000-0000-0000B4980000}"/>
    <cellStyle name="제목 3 16 2" xfId="12260" xr:uid="{00000000-0005-0000-0000-0000B5980000}"/>
    <cellStyle name="제목 3 2" xfId="3873" xr:uid="{00000000-0005-0000-0000-0000B6980000}"/>
    <cellStyle name="제목 3 2 2" xfId="12261" xr:uid="{00000000-0005-0000-0000-0000B7980000}"/>
    <cellStyle name="제목 3 2 2 2" xfId="12262" xr:uid="{00000000-0005-0000-0000-0000B8980000}"/>
    <cellStyle name="제목 3 2 3" xfId="12263" xr:uid="{00000000-0005-0000-0000-0000B9980000}"/>
    <cellStyle name="제목 3 2 3 2" xfId="12264" xr:uid="{00000000-0005-0000-0000-0000BA980000}"/>
    <cellStyle name="제목 3 2 4" xfId="12265" xr:uid="{00000000-0005-0000-0000-0000BB980000}"/>
    <cellStyle name="제목 3 2 5" xfId="12266" xr:uid="{00000000-0005-0000-0000-0000BC980000}"/>
    <cellStyle name="제목 3 3" xfId="12267" xr:uid="{00000000-0005-0000-0000-0000BD980000}"/>
    <cellStyle name="제목 3 3 2" xfId="12268" xr:uid="{00000000-0005-0000-0000-0000BE980000}"/>
    <cellStyle name="제목 3 4" xfId="12269" xr:uid="{00000000-0005-0000-0000-0000BF980000}"/>
    <cellStyle name="제목 3 4 2" xfId="12270" xr:uid="{00000000-0005-0000-0000-0000C0980000}"/>
    <cellStyle name="제목 3 5" xfId="12271" xr:uid="{00000000-0005-0000-0000-0000C1980000}"/>
    <cellStyle name="제목 3 5 2" xfId="12272" xr:uid="{00000000-0005-0000-0000-0000C2980000}"/>
    <cellStyle name="제목 3 6" xfId="12273" xr:uid="{00000000-0005-0000-0000-0000C3980000}"/>
    <cellStyle name="제목 3 6 2" xfId="12274" xr:uid="{00000000-0005-0000-0000-0000C4980000}"/>
    <cellStyle name="제목 3 7" xfId="12275" xr:uid="{00000000-0005-0000-0000-0000C5980000}"/>
    <cellStyle name="제목 3 7 2" xfId="12276" xr:uid="{00000000-0005-0000-0000-0000C6980000}"/>
    <cellStyle name="제목 3 8" xfId="12277" xr:uid="{00000000-0005-0000-0000-0000C7980000}"/>
    <cellStyle name="제목 3 8 2" xfId="12278" xr:uid="{00000000-0005-0000-0000-0000C8980000}"/>
    <cellStyle name="제목 3 9" xfId="12279" xr:uid="{00000000-0005-0000-0000-0000C9980000}"/>
    <cellStyle name="제목 3 9 2" xfId="12280" xr:uid="{00000000-0005-0000-0000-0000CA980000}"/>
    <cellStyle name="제목 4" xfId="4301" builtinId="19" customBuiltin="1"/>
    <cellStyle name="제목 4 10" xfId="12281" xr:uid="{00000000-0005-0000-0000-0000CC980000}"/>
    <cellStyle name="제목 4 10 2" xfId="12282" xr:uid="{00000000-0005-0000-0000-0000CD980000}"/>
    <cellStyle name="제목 4 11" xfId="12283" xr:uid="{00000000-0005-0000-0000-0000CE980000}"/>
    <cellStyle name="제목 4 11 2" xfId="12284" xr:uid="{00000000-0005-0000-0000-0000CF980000}"/>
    <cellStyle name="제목 4 12" xfId="12285" xr:uid="{00000000-0005-0000-0000-0000D0980000}"/>
    <cellStyle name="제목 4 12 2" xfId="12286" xr:uid="{00000000-0005-0000-0000-0000D1980000}"/>
    <cellStyle name="제목 4 13" xfId="12287" xr:uid="{00000000-0005-0000-0000-0000D2980000}"/>
    <cellStyle name="제목 4 13 2" xfId="12288" xr:uid="{00000000-0005-0000-0000-0000D3980000}"/>
    <cellStyle name="제목 4 14" xfId="12289" xr:uid="{00000000-0005-0000-0000-0000D4980000}"/>
    <cellStyle name="제목 4 14 2" xfId="12290" xr:uid="{00000000-0005-0000-0000-0000D5980000}"/>
    <cellStyle name="제목 4 15" xfId="12291" xr:uid="{00000000-0005-0000-0000-0000D6980000}"/>
    <cellStyle name="제목 4 15 2" xfId="12292" xr:uid="{00000000-0005-0000-0000-0000D7980000}"/>
    <cellStyle name="제목 4 16" xfId="12293" xr:uid="{00000000-0005-0000-0000-0000D8980000}"/>
    <cellStyle name="제목 4 16 2" xfId="12294" xr:uid="{00000000-0005-0000-0000-0000D9980000}"/>
    <cellStyle name="제목 4 2" xfId="3874" xr:uid="{00000000-0005-0000-0000-0000DA980000}"/>
    <cellStyle name="제목 4 2 2" xfId="12295" xr:uid="{00000000-0005-0000-0000-0000DB980000}"/>
    <cellStyle name="제목 4 2 2 2" xfId="12296" xr:uid="{00000000-0005-0000-0000-0000DC980000}"/>
    <cellStyle name="제목 4 2 3" xfId="12297" xr:uid="{00000000-0005-0000-0000-0000DD980000}"/>
    <cellStyle name="제목 4 2 3 2" xfId="12298" xr:uid="{00000000-0005-0000-0000-0000DE980000}"/>
    <cellStyle name="제목 4 2 4" xfId="12299" xr:uid="{00000000-0005-0000-0000-0000DF980000}"/>
    <cellStyle name="제목 4 2 5" xfId="12300" xr:uid="{00000000-0005-0000-0000-0000E0980000}"/>
    <cellStyle name="제목 4 3" xfId="12301" xr:uid="{00000000-0005-0000-0000-0000E1980000}"/>
    <cellStyle name="제목 4 3 2" xfId="12302" xr:uid="{00000000-0005-0000-0000-0000E2980000}"/>
    <cellStyle name="제목 4 4" xfId="12303" xr:uid="{00000000-0005-0000-0000-0000E3980000}"/>
    <cellStyle name="제목 4 4 2" xfId="12304" xr:uid="{00000000-0005-0000-0000-0000E4980000}"/>
    <cellStyle name="제목 4 5" xfId="12305" xr:uid="{00000000-0005-0000-0000-0000E5980000}"/>
    <cellStyle name="제목 4 5 2" xfId="12306" xr:uid="{00000000-0005-0000-0000-0000E6980000}"/>
    <cellStyle name="제목 4 6" xfId="12307" xr:uid="{00000000-0005-0000-0000-0000E7980000}"/>
    <cellStyle name="제목 4 6 2" xfId="12308" xr:uid="{00000000-0005-0000-0000-0000E8980000}"/>
    <cellStyle name="제목 4 7" xfId="12309" xr:uid="{00000000-0005-0000-0000-0000E9980000}"/>
    <cellStyle name="제목 4 7 2" xfId="12310" xr:uid="{00000000-0005-0000-0000-0000EA980000}"/>
    <cellStyle name="제목 4 8" xfId="12311" xr:uid="{00000000-0005-0000-0000-0000EB980000}"/>
    <cellStyle name="제목 4 8 2" xfId="12312" xr:uid="{00000000-0005-0000-0000-0000EC980000}"/>
    <cellStyle name="제목 4 9" xfId="12313" xr:uid="{00000000-0005-0000-0000-0000ED980000}"/>
    <cellStyle name="제목 4 9 2" xfId="12314" xr:uid="{00000000-0005-0000-0000-0000EE980000}"/>
    <cellStyle name="제목 5" xfId="3875" xr:uid="{00000000-0005-0000-0000-0000EF980000}"/>
    <cellStyle name="제목 5 2" xfId="12315" xr:uid="{00000000-0005-0000-0000-0000F0980000}"/>
    <cellStyle name="제목 5 2 2" xfId="12316" xr:uid="{00000000-0005-0000-0000-0000F1980000}"/>
    <cellStyle name="제목 5 3" xfId="12317" xr:uid="{00000000-0005-0000-0000-0000F2980000}"/>
    <cellStyle name="제목 5 3 2" xfId="12318" xr:uid="{00000000-0005-0000-0000-0000F3980000}"/>
    <cellStyle name="제목 5 4" xfId="12319" xr:uid="{00000000-0005-0000-0000-0000F4980000}"/>
    <cellStyle name="제목 5 5" xfId="12320" xr:uid="{00000000-0005-0000-0000-0000F5980000}"/>
    <cellStyle name="제목 6" xfId="12321" xr:uid="{00000000-0005-0000-0000-0000F6980000}"/>
    <cellStyle name="제목 6 2" xfId="12322" xr:uid="{00000000-0005-0000-0000-0000F7980000}"/>
    <cellStyle name="제목 7" xfId="12323" xr:uid="{00000000-0005-0000-0000-0000F8980000}"/>
    <cellStyle name="제목 7 2" xfId="12324" xr:uid="{00000000-0005-0000-0000-0000F9980000}"/>
    <cellStyle name="제목 8" xfId="12325" xr:uid="{00000000-0005-0000-0000-0000FA980000}"/>
    <cellStyle name="제목 8 2" xfId="12326" xr:uid="{00000000-0005-0000-0000-0000FB980000}"/>
    <cellStyle name="제목 9" xfId="12327" xr:uid="{00000000-0005-0000-0000-0000FC980000}"/>
    <cellStyle name="제목 9 2" xfId="12328" xr:uid="{00000000-0005-0000-0000-0000FD980000}"/>
    <cellStyle name="좋음" xfId="4302" builtinId="26" customBuiltin="1"/>
    <cellStyle name="좋음 10" xfId="12329" xr:uid="{00000000-0005-0000-0000-0000FF980000}"/>
    <cellStyle name="좋음 10 2" xfId="12330" xr:uid="{00000000-0005-0000-0000-000000990000}"/>
    <cellStyle name="좋음 11" xfId="12331" xr:uid="{00000000-0005-0000-0000-000001990000}"/>
    <cellStyle name="좋음 11 2" xfId="12332" xr:uid="{00000000-0005-0000-0000-000002990000}"/>
    <cellStyle name="좋음 12" xfId="12333" xr:uid="{00000000-0005-0000-0000-000003990000}"/>
    <cellStyle name="좋음 12 2" xfId="12334" xr:uid="{00000000-0005-0000-0000-000004990000}"/>
    <cellStyle name="좋음 13" xfId="12335" xr:uid="{00000000-0005-0000-0000-000005990000}"/>
    <cellStyle name="좋음 13 2" xfId="12336" xr:uid="{00000000-0005-0000-0000-000006990000}"/>
    <cellStyle name="좋음 14" xfId="12337" xr:uid="{00000000-0005-0000-0000-000007990000}"/>
    <cellStyle name="좋음 14 2" xfId="12338" xr:uid="{00000000-0005-0000-0000-000008990000}"/>
    <cellStyle name="좋음 15" xfId="12339" xr:uid="{00000000-0005-0000-0000-000009990000}"/>
    <cellStyle name="좋음 15 2" xfId="12340" xr:uid="{00000000-0005-0000-0000-00000A990000}"/>
    <cellStyle name="좋음 16" xfId="12341" xr:uid="{00000000-0005-0000-0000-00000B990000}"/>
    <cellStyle name="좋음 16 2" xfId="12342" xr:uid="{00000000-0005-0000-0000-00000C990000}"/>
    <cellStyle name="좋음 2" xfId="3876" xr:uid="{00000000-0005-0000-0000-00000D990000}"/>
    <cellStyle name="좋음 2 2" xfId="12343" xr:uid="{00000000-0005-0000-0000-00000E990000}"/>
    <cellStyle name="좋음 2 2 2" xfId="12344" xr:uid="{00000000-0005-0000-0000-00000F990000}"/>
    <cellStyle name="좋음 2 3" xfId="12345" xr:uid="{00000000-0005-0000-0000-000010990000}"/>
    <cellStyle name="좋음 2 3 2" xfId="12346" xr:uid="{00000000-0005-0000-0000-000011990000}"/>
    <cellStyle name="좋음 2 4" xfId="12347" xr:uid="{00000000-0005-0000-0000-000012990000}"/>
    <cellStyle name="좋음 2 5" xfId="12348" xr:uid="{00000000-0005-0000-0000-000013990000}"/>
    <cellStyle name="좋음 2 6" xfId="12349" xr:uid="{00000000-0005-0000-0000-000014990000}"/>
    <cellStyle name="좋음 3" xfId="12350" xr:uid="{00000000-0005-0000-0000-000015990000}"/>
    <cellStyle name="좋음 3 2" xfId="12351" xr:uid="{00000000-0005-0000-0000-000016990000}"/>
    <cellStyle name="좋음 4" xfId="12352" xr:uid="{00000000-0005-0000-0000-000017990000}"/>
    <cellStyle name="좋음 4 2" xfId="12353" xr:uid="{00000000-0005-0000-0000-000018990000}"/>
    <cellStyle name="좋음 5" xfId="12354" xr:uid="{00000000-0005-0000-0000-000019990000}"/>
    <cellStyle name="좋음 5 2" xfId="12355" xr:uid="{00000000-0005-0000-0000-00001A990000}"/>
    <cellStyle name="좋음 6" xfId="12356" xr:uid="{00000000-0005-0000-0000-00001B990000}"/>
    <cellStyle name="좋음 6 2" xfId="12357" xr:uid="{00000000-0005-0000-0000-00001C990000}"/>
    <cellStyle name="좋음 7" xfId="12358" xr:uid="{00000000-0005-0000-0000-00001D990000}"/>
    <cellStyle name="좋음 7 2" xfId="12359" xr:uid="{00000000-0005-0000-0000-00001E990000}"/>
    <cellStyle name="좋음 8" xfId="12360" xr:uid="{00000000-0005-0000-0000-00001F990000}"/>
    <cellStyle name="좋음 8 2" xfId="12361" xr:uid="{00000000-0005-0000-0000-000020990000}"/>
    <cellStyle name="좋음 9" xfId="12362" xr:uid="{00000000-0005-0000-0000-000021990000}"/>
    <cellStyle name="좋음 9 2" xfId="12363" xr:uid="{00000000-0005-0000-0000-000022990000}"/>
    <cellStyle name="출력" xfId="4306" builtinId="21" customBuiltin="1"/>
    <cellStyle name="출력 10" xfId="12364" xr:uid="{00000000-0005-0000-0000-000024990000}"/>
    <cellStyle name="출력 10 2" xfId="12365" xr:uid="{00000000-0005-0000-0000-000025990000}"/>
    <cellStyle name="출력 11" xfId="12366" xr:uid="{00000000-0005-0000-0000-000026990000}"/>
    <cellStyle name="출력 11 2" xfId="12367" xr:uid="{00000000-0005-0000-0000-000027990000}"/>
    <cellStyle name="출력 12" xfId="12368" xr:uid="{00000000-0005-0000-0000-000028990000}"/>
    <cellStyle name="출력 12 2" xfId="12369" xr:uid="{00000000-0005-0000-0000-000029990000}"/>
    <cellStyle name="출력 13" xfId="12370" xr:uid="{00000000-0005-0000-0000-00002A990000}"/>
    <cellStyle name="출력 13 2" xfId="12371" xr:uid="{00000000-0005-0000-0000-00002B990000}"/>
    <cellStyle name="출력 14" xfId="12372" xr:uid="{00000000-0005-0000-0000-00002C990000}"/>
    <cellStyle name="출력 14 2" xfId="12373" xr:uid="{00000000-0005-0000-0000-00002D990000}"/>
    <cellStyle name="출력 15" xfId="12374" xr:uid="{00000000-0005-0000-0000-00002E990000}"/>
    <cellStyle name="출력 15 2" xfId="12375" xr:uid="{00000000-0005-0000-0000-00002F990000}"/>
    <cellStyle name="출력 16" xfId="12376" xr:uid="{00000000-0005-0000-0000-000030990000}"/>
    <cellStyle name="출력 16 2" xfId="12377" xr:uid="{00000000-0005-0000-0000-000031990000}"/>
    <cellStyle name="출력 2" xfId="3877" xr:uid="{00000000-0005-0000-0000-000032990000}"/>
    <cellStyle name="출력 2 2" xfId="12378" xr:uid="{00000000-0005-0000-0000-000033990000}"/>
    <cellStyle name="출력 2 2 2" xfId="12379" xr:uid="{00000000-0005-0000-0000-000034990000}"/>
    <cellStyle name="출력 2 3" xfId="12380" xr:uid="{00000000-0005-0000-0000-000035990000}"/>
    <cellStyle name="출력 2 3 2" xfId="12381" xr:uid="{00000000-0005-0000-0000-000036990000}"/>
    <cellStyle name="출력 2 4" xfId="12382" xr:uid="{00000000-0005-0000-0000-000037990000}"/>
    <cellStyle name="출력 2 5" xfId="12383" xr:uid="{00000000-0005-0000-0000-000038990000}"/>
    <cellStyle name="출력 3" xfId="12384" xr:uid="{00000000-0005-0000-0000-000039990000}"/>
    <cellStyle name="출력 3 2" xfId="12385" xr:uid="{00000000-0005-0000-0000-00003A990000}"/>
    <cellStyle name="출력 4" xfId="12386" xr:uid="{00000000-0005-0000-0000-00003B990000}"/>
    <cellStyle name="출력 4 2" xfId="12387" xr:uid="{00000000-0005-0000-0000-00003C990000}"/>
    <cellStyle name="출력 5" xfId="12388" xr:uid="{00000000-0005-0000-0000-00003D990000}"/>
    <cellStyle name="출력 5 2" xfId="12389" xr:uid="{00000000-0005-0000-0000-00003E990000}"/>
    <cellStyle name="출력 6" xfId="12390" xr:uid="{00000000-0005-0000-0000-00003F990000}"/>
    <cellStyle name="출력 6 2" xfId="12391" xr:uid="{00000000-0005-0000-0000-000040990000}"/>
    <cellStyle name="출력 7" xfId="12392" xr:uid="{00000000-0005-0000-0000-000041990000}"/>
    <cellStyle name="출력 7 2" xfId="12393" xr:uid="{00000000-0005-0000-0000-000042990000}"/>
    <cellStyle name="출력 8" xfId="12394" xr:uid="{00000000-0005-0000-0000-000043990000}"/>
    <cellStyle name="출력 8 2" xfId="12395" xr:uid="{00000000-0005-0000-0000-000044990000}"/>
    <cellStyle name="출력 9" xfId="12396" xr:uid="{00000000-0005-0000-0000-000045990000}"/>
    <cellStyle name="출력 9 2" xfId="12397" xr:uid="{00000000-0005-0000-0000-000046990000}"/>
    <cellStyle name="콤마 [0]_00.필드네이밍규칙" xfId="3878" xr:uid="{00000000-0005-0000-0000-000047990000}"/>
    <cellStyle name="콤마_00.필드네이밍규칙" xfId="3879" xr:uid="{00000000-0005-0000-0000-000048990000}"/>
    <cellStyle name="통화 [0] 2" xfId="3880" xr:uid="{00000000-0005-0000-0000-000049990000}"/>
    <cellStyle name="통화 [0] 2 2" xfId="12398" xr:uid="{00000000-0005-0000-0000-00004A990000}"/>
    <cellStyle name="통화 [0] 2 2 2" xfId="42803" xr:uid="{00000000-0005-0000-0000-000010000000}"/>
    <cellStyle name="통화 [0] 2 3" xfId="12399" xr:uid="{00000000-0005-0000-0000-00004B990000}"/>
    <cellStyle name="통화 [0] 2 4" xfId="42799" xr:uid="{00000000-0005-0000-0000-00000F000000}"/>
    <cellStyle name="통화 [0] 3" xfId="42794" xr:uid="{00000000-0005-0000-0000-000011000000}"/>
    <cellStyle name="통화 [0] 4" xfId="42797" xr:uid="{00000000-0005-0000-0000-000031A70000}"/>
    <cellStyle name="표준" xfId="0" builtinId="0"/>
    <cellStyle name="표준 10" xfId="3881" xr:uid="{00000000-0005-0000-0000-00004D990000}"/>
    <cellStyle name="표준 10 10" xfId="12400" xr:uid="{00000000-0005-0000-0000-00004E990000}"/>
    <cellStyle name="표준 10 11" xfId="12401" xr:uid="{00000000-0005-0000-0000-00004F990000}"/>
    <cellStyle name="표준 10 12" xfId="12402" xr:uid="{00000000-0005-0000-0000-000050990000}"/>
    <cellStyle name="표준 10 13" xfId="12403" xr:uid="{00000000-0005-0000-0000-000051990000}"/>
    <cellStyle name="표준 10 14" xfId="12404" xr:uid="{00000000-0005-0000-0000-000052990000}"/>
    <cellStyle name="표준 10 15" xfId="12405" xr:uid="{00000000-0005-0000-0000-000053990000}"/>
    <cellStyle name="표준 10 16" xfId="12406" xr:uid="{00000000-0005-0000-0000-000054990000}"/>
    <cellStyle name="표준 10 17" xfId="12407" xr:uid="{00000000-0005-0000-0000-000055990000}"/>
    <cellStyle name="표준 10 2" xfId="3882" xr:uid="{00000000-0005-0000-0000-000056990000}"/>
    <cellStyle name="표준 10 2 2" xfId="3883" xr:uid="{00000000-0005-0000-0000-000057990000}"/>
    <cellStyle name="표준 10 2 2 2" xfId="3884" xr:uid="{00000000-0005-0000-0000-000058990000}"/>
    <cellStyle name="표준 10 2 2 2 2" xfId="12408" xr:uid="{00000000-0005-0000-0000-000059990000}"/>
    <cellStyle name="표준 10 2 2 3" xfId="3885" xr:uid="{00000000-0005-0000-0000-00005A990000}"/>
    <cellStyle name="표준 10 2 2 4" xfId="12409" xr:uid="{00000000-0005-0000-0000-00005B990000}"/>
    <cellStyle name="표준 10 2 3" xfId="3886" xr:uid="{00000000-0005-0000-0000-00005C990000}"/>
    <cellStyle name="표준 10 2 3 2" xfId="3887" xr:uid="{00000000-0005-0000-0000-00005D990000}"/>
    <cellStyle name="표준 10 2 3 3" xfId="3888" xr:uid="{00000000-0005-0000-0000-00005E990000}"/>
    <cellStyle name="표준 10 2 3 4" xfId="12410" xr:uid="{00000000-0005-0000-0000-00005F990000}"/>
    <cellStyle name="표준 10 2 4" xfId="3889" xr:uid="{00000000-0005-0000-0000-000060990000}"/>
    <cellStyle name="표준 10 2 4 2" xfId="12411" xr:uid="{00000000-0005-0000-0000-000061990000}"/>
    <cellStyle name="표준 10 2 5" xfId="3890" xr:uid="{00000000-0005-0000-0000-000062990000}"/>
    <cellStyle name="표준 10 2 5 2" xfId="12412" xr:uid="{00000000-0005-0000-0000-000063990000}"/>
    <cellStyle name="표준 10 2 6" xfId="12413" xr:uid="{00000000-0005-0000-0000-000064990000}"/>
    <cellStyle name="표준 10 3" xfId="3891" xr:uid="{00000000-0005-0000-0000-000065990000}"/>
    <cellStyle name="표준 10 3 2" xfId="3892" xr:uid="{00000000-0005-0000-0000-000066990000}"/>
    <cellStyle name="표준 10 3 2 2" xfId="3893" xr:uid="{00000000-0005-0000-0000-000067990000}"/>
    <cellStyle name="표준 10 3 2 3" xfId="3894" xr:uid="{00000000-0005-0000-0000-000068990000}"/>
    <cellStyle name="표준 10 3 2 4" xfId="12414" xr:uid="{00000000-0005-0000-0000-000069990000}"/>
    <cellStyle name="표준 10 3 3" xfId="3895" xr:uid="{00000000-0005-0000-0000-00006A990000}"/>
    <cellStyle name="표준 10 3 3 2" xfId="3896" xr:uid="{00000000-0005-0000-0000-00006B990000}"/>
    <cellStyle name="표준 10 3 3 3" xfId="3897" xr:uid="{00000000-0005-0000-0000-00006C990000}"/>
    <cellStyle name="표준 10 3 3 4" xfId="12415" xr:uid="{00000000-0005-0000-0000-00006D990000}"/>
    <cellStyle name="표준 10 3 4" xfId="3898" xr:uid="{00000000-0005-0000-0000-00006E990000}"/>
    <cellStyle name="표준 10 3 4 2" xfId="12416" xr:uid="{00000000-0005-0000-0000-00006F990000}"/>
    <cellStyle name="표준 10 3 5" xfId="3899" xr:uid="{00000000-0005-0000-0000-000070990000}"/>
    <cellStyle name="표준 10 3 6" xfId="12417" xr:uid="{00000000-0005-0000-0000-000071990000}"/>
    <cellStyle name="표준 10 4" xfId="3900" xr:uid="{00000000-0005-0000-0000-000072990000}"/>
    <cellStyle name="표준 10 4 2" xfId="3901" xr:uid="{00000000-0005-0000-0000-000073990000}"/>
    <cellStyle name="표준 10 4 2 2" xfId="12418" xr:uid="{00000000-0005-0000-0000-000074990000}"/>
    <cellStyle name="표준 10 4 3" xfId="3902" xr:uid="{00000000-0005-0000-0000-000075990000}"/>
    <cellStyle name="표준 10 4 3 2" xfId="12419" xr:uid="{00000000-0005-0000-0000-000076990000}"/>
    <cellStyle name="표준 10 4 4" xfId="12420" xr:uid="{00000000-0005-0000-0000-000077990000}"/>
    <cellStyle name="표준 10 5" xfId="3903" xr:uid="{00000000-0005-0000-0000-000078990000}"/>
    <cellStyle name="표준 10 5 2" xfId="3904" xr:uid="{00000000-0005-0000-0000-000079990000}"/>
    <cellStyle name="표준 10 5 2 2" xfId="12421" xr:uid="{00000000-0005-0000-0000-00007A990000}"/>
    <cellStyle name="표준 10 5 3" xfId="3905" xr:uid="{00000000-0005-0000-0000-00007B990000}"/>
    <cellStyle name="표준 10 5 4" xfId="12422" xr:uid="{00000000-0005-0000-0000-00007C990000}"/>
    <cellStyle name="표준 10 6" xfId="3906" xr:uid="{00000000-0005-0000-0000-00007D990000}"/>
    <cellStyle name="표준 10 7" xfId="3907" xr:uid="{00000000-0005-0000-0000-00007E990000}"/>
    <cellStyle name="표준 10 7 2" xfId="12423" xr:uid="{00000000-0005-0000-0000-00007F990000}"/>
    <cellStyle name="표준 10 8" xfId="12424" xr:uid="{00000000-0005-0000-0000-000080990000}"/>
    <cellStyle name="표준 10 9" xfId="12425" xr:uid="{00000000-0005-0000-0000-000081990000}"/>
    <cellStyle name="표준 100" xfId="12426" xr:uid="{00000000-0005-0000-0000-000082990000}"/>
    <cellStyle name="표준 100 2" xfId="12427" xr:uid="{00000000-0005-0000-0000-000083990000}"/>
    <cellStyle name="표준 100 2 2" xfId="12428" xr:uid="{00000000-0005-0000-0000-000084990000}"/>
    <cellStyle name="표준 100 3" xfId="12429" xr:uid="{00000000-0005-0000-0000-000085990000}"/>
    <cellStyle name="표준 100 3 2" xfId="12430" xr:uid="{00000000-0005-0000-0000-000086990000}"/>
    <cellStyle name="표준 100 4" xfId="12431" xr:uid="{00000000-0005-0000-0000-000087990000}"/>
    <cellStyle name="표준 101" xfId="12432" xr:uid="{00000000-0005-0000-0000-000088990000}"/>
    <cellStyle name="표준 101 2" xfId="12433" xr:uid="{00000000-0005-0000-0000-000089990000}"/>
    <cellStyle name="표준 102" xfId="12434" xr:uid="{00000000-0005-0000-0000-00008A990000}"/>
    <cellStyle name="표준 102 2" xfId="12435" xr:uid="{00000000-0005-0000-0000-00008B990000}"/>
    <cellStyle name="표준 103" xfId="12436" xr:uid="{00000000-0005-0000-0000-00008C990000}"/>
    <cellStyle name="표준 103 2" xfId="12437" xr:uid="{00000000-0005-0000-0000-00008D990000}"/>
    <cellStyle name="표준 103 2 2" xfId="12438" xr:uid="{00000000-0005-0000-0000-00008E990000}"/>
    <cellStyle name="표준 103 3" xfId="12439" xr:uid="{00000000-0005-0000-0000-00008F990000}"/>
    <cellStyle name="표준 103 3 2" xfId="12440" xr:uid="{00000000-0005-0000-0000-000090990000}"/>
    <cellStyle name="표준 103 4" xfId="12441" xr:uid="{00000000-0005-0000-0000-000091990000}"/>
    <cellStyle name="표준 104" xfId="12442" xr:uid="{00000000-0005-0000-0000-000092990000}"/>
    <cellStyle name="표준 104 2" xfId="12443" xr:uid="{00000000-0005-0000-0000-000093990000}"/>
    <cellStyle name="표준 105" xfId="12444" xr:uid="{00000000-0005-0000-0000-000094990000}"/>
    <cellStyle name="표준 106" xfId="12445" xr:uid="{00000000-0005-0000-0000-000095990000}"/>
    <cellStyle name="표준 106 2" xfId="12446" xr:uid="{00000000-0005-0000-0000-000096990000}"/>
    <cellStyle name="표준 106 2 2" xfId="12447" xr:uid="{00000000-0005-0000-0000-000097990000}"/>
    <cellStyle name="표준 106 3" xfId="12448" xr:uid="{00000000-0005-0000-0000-000098990000}"/>
    <cellStyle name="표준 106 3 2" xfId="12449" xr:uid="{00000000-0005-0000-0000-000099990000}"/>
    <cellStyle name="표준 106 4" xfId="12450" xr:uid="{00000000-0005-0000-0000-00009A990000}"/>
    <cellStyle name="표준 107" xfId="12451" xr:uid="{00000000-0005-0000-0000-00009B990000}"/>
    <cellStyle name="표준 107 2" xfId="12452" xr:uid="{00000000-0005-0000-0000-00009C990000}"/>
    <cellStyle name="표준 107 2 2" xfId="12453" xr:uid="{00000000-0005-0000-0000-00009D990000}"/>
    <cellStyle name="표준 107 3" xfId="12454" xr:uid="{00000000-0005-0000-0000-00009E990000}"/>
    <cellStyle name="표준 107 3 2" xfId="12455" xr:uid="{00000000-0005-0000-0000-00009F990000}"/>
    <cellStyle name="표준 107 4" xfId="12456" xr:uid="{00000000-0005-0000-0000-0000A0990000}"/>
    <cellStyle name="표준 108" xfId="12457" xr:uid="{00000000-0005-0000-0000-0000A1990000}"/>
    <cellStyle name="표준 108 2" xfId="12458" xr:uid="{00000000-0005-0000-0000-0000A2990000}"/>
    <cellStyle name="표준 109" xfId="12459" xr:uid="{00000000-0005-0000-0000-0000A3990000}"/>
    <cellStyle name="표준 109 2" xfId="12460" xr:uid="{00000000-0005-0000-0000-0000A4990000}"/>
    <cellStyle name="표준 109 2 2" xfId="12461" xr:uid="{00000000-0005-0000-0000-0000A5990000}"/>
    <cellStyle name="표준 109 3" xfId="12462" xr:uid="{00000000-0005-0000-0000-0000A6990000}"/>
    <cellStyle name="표준 109 3 2" xfId="12463" xr:uid="{00000000-0005-0000-0000-0000A7990000}"/>
    <cellStyle name="표준 109 4" xfId="12464" xr:uid="{00000000-0005-0000-0000-0000A8990000}"/>
    <cellStyle name="표준 11" xfId="3908" xr:uid="{00000000-0005-0000-0000-0000A9990000}"/>
    <cellStyle name="표준 11 10" xfId="12465" xr:uid="{00000000-0005-0000-0000-0000AA990000}"/>
    <cellStyle name="표준 11 11" xfId="12466" xr:uid="{00000000-0005-0000-0000-0000AB990000}"/>
    <cellStyle name="표준 11 12" xfId="12467" xr:uid="{00000000-0005-0000-0000-0000AC990000}"/>
    <cellStyle name="표준 11 13" xfId="12468" xr:uid="{00000000-0005-0000-0000-0000AD990000}"/>
    <cellStyle name="표준 11 14" xfId="12469" xr:uid="{00000000-0005-0000-0000-0000AE990000}"/>
    <cellStyle name="표준 11 15" xfId="12470" xr:uid="{00000000-0005-0000-0000-0000AF990000}"/>
    <cellStyle name="표준 11 16" xfId="12471" xr:uid="{00000000-0005-0000-0000-0000B0990000}"/>
    <cellStyle name="표준 11 2" xfId="3909" xr:uid="{00000000-0005-0000-0000-0000B1990000}"/>
    <cellStyle name="표준 11 2 2" xfId="3910" xr:uid="{00000000-0005-0000-0000-0000B2990000}"/>
    <cellStyle name="표준 11 2 2 2" xfId="3911" xr:uid="{00000000-0005-0000-0000-0000B3990000}"/>
    <cellStyle name="표준 11 2 2 3" xfId="3912" xr:uid="{00000000-0005-0000-0000-0000B4990000}"/>
    <cellStyle name="표준 11 2 3" xfId="3913" xr:uid="{00000000-0005-0000-0000-0000B5990000}"/>
    <cellStyle name="표준 11 2 3 2" xfId="3914" xr:uid="{00000000-0005-0000-0000-0000B6990000}"/>
    <cellStyle name="표준 11 2 3 3" xfId="3915" xr:uid="{00000000-0005-0000-0000-0000B7990000}"/>
    <cellStyle name="표준 11 2 3 4" xfId="12472" xr:uid="{00000000-0005-0000-0000-0000B8990000}"/>
    <cellStyle name="표준 11 2 4" xfId="3916" xr:uid="{00000000-0005-0000-0000-0000B9990000}"/>
    <cellStyle name="표준 11 2 4 2" xfId="12473" xr:uid="{00000000-0005-0000-0000-0000BA990000}"/>
    <cellStyle name="표준 11 2 5" xfId="3917" xr:uid="{00000000-0005-0000-0000-0000BB990000}"/>
    <cellStyle name="표준 11 2 6" xfId="12474" xr:uid="{00000000-0005-0000-0000-0000BC990000}"/>
    <cellStyle name="표준 11 3" xfId="3918" xr:uid="{00000000-0005-0000-0000-0000BD990000}"/>
    <cellStyle name="표준 11 3 2" xfId="3919" xr:uid="{00000000-0005-0000-0000-0000BE990000}"/>
    <cellStyle name="표준 11 3 2 2" xfId="3920" xr:uid="{00000000-0005-0000-0000-0000BF990000}"/>
    <cellStyle name="표준 11 3 2 3" xfId="3921" xr:uid="{00000000-0005-0000-0000-0000C0990000}"/>
    <cellStyle name="표준 11 3 2 4" xfId="12475" xr:uid="{00000000-0005-0000-0000-0000C1990000}"/>
    <cellStyle name="표준 11 3 3" xfId="3922" xr:uid="{00000000-0005-0000-0000-0000C2990000}"/>
    <cellStyle name="표준 11 3 3 2" xfId="3923" xr:uid="{00000000-0005-0000-0000-0000C3990000}"/>
    <cellStyle name="표준 11 3 3 3" xfId="3924" xr:uid="{00000000-0005-0000-0000-0000C4990000}"/>
    <cellStyle name="표준 11 3 3 4" xfId="12476" xr:uid="{00000000-0005-0000-0000-0000C5990000}"/>
    <cellStyle name="표준 11 3 4" xfId="3925" xr:uid="{00000000-0005-0000-0000-0000C6990000}"/>
    <cellStyle name="표준 11 3 5" xfId="3926" xr:uid="{00000000-0005-0000-0000-0000C7990000}"/>
    <cellStyle name="표준 11 3 6" xfId="12477" xr:uid="{00000000-0005-0000-0000-0000C8990000}"/>
    <cellStyle name="표준 11 4" xfId="3927" xr:uid="{00000000-0005-0000-0000-0000C9990000}"/>
    <cellStyle name="표준 11 4 2" xfId="3928" xr:uid="{00000000-0005-0000-0000-0000CA990000}"/>
    <cellStyle name="표준 11 4 2 2" xfId="12478" xr:uid="{00000000-0005-0000-0000-0000CB990000}"/>
    <cellStyle name="표준 11 4 3" xfId="3929" xr:uid="{00000000-0005-0000-0000-0000CC990000}"/>
    <cellStyle name="표준 11 4 4" xfId="12479" xr:uid="{00000000-0005-0000-0000-0000CD990000}"/>
    <cellStyle name="표준 11 5" xfId="3930" xr:uid="{00000000-0005-0000-0000-0000CE990000}"/>
    <cellStyle name="표준 11 5 2" xfId="3931" xr:uid="{00000000-0005-0000-0000-0000CF990000}"/>
    <cellStyle name="표준 11 5 3" xfId="3932" xr:uid="{00000000-0005-0000-0000-0000D0990000}"/>
    <cellStyle name="표준 11 5 4" xfId="12480" xr:uid="{00000000-0005-0000-0000-0000D1990000}"/>
    <cellStyle name="표준 11 6" xfId="3933" xr:uid="{00000000-0005-0000-0000-0000D2990000}"/>
    <cellStyle name="표준 11 7" xfId="3934" xr:uid="{00000000-0005-0000-0000-0000D3990000}"/>
    <cellStyle name="표준 11 7 2" xfId="12481" xr:uid="{00000000-0005-0000-0000-0000D4990000}"/>
    <cellStyle name="표준 11 8" xfId="12482" xr:uid="{00000000-0005-0000-0000-0000D5990000}"/>
    <cellStyle name="표준 11 9" xfId="12483" xr:uid="{00000000-0005-0000-0000-0000D6990000}"/>
    <cellStyle name="표준 110" xfId="12484" xr:uid="{00000000-0005-0000-0000-0000D7990000}"/>
    <cellStyle name="표준 110 2" xfId="12485" xr:uid="{00000000-0005-0000-0000-0000D8990000}"/>
    <cellStyle name="표준 111" xfId="12486" xr:uid="{00000000-0005-0000-0000-0000D9990000}"/>
    <cellStyle name="표준 111 2" xfId="12487" xr:uid="{00000000-0005-0000-0000-0000DA990000}"/>
    <cellStyle name="표준 112" xfId="12488" xr:uid="{00000000-0005-0000-0000-0000DB990000}"/>
    <cellStyle name="표준 112 2" xfId="12489" xr:uid="{00000000-0005-0000-0000-0000DC990000}"/>
    <cellStyle name="표준 112 2 2" xfId="12490" xr:uid="{00000000-0005-0000-0000-0000DD990000}"/>
    <cellStyle name="표준 112 3" xfId="12491" xr:uid="{00000000-0005-0000-0000-0000DE990000}"/>
    <cellStyle name="표준 112 3 2" xfId="12492" xr:uid="{00000000-0005-0000-0000-0000DF990000}"/>
    <cellStyle name="표준 113" xfId="12493" xr:uid="{00000000-0005-0000-0000-0000E0990000}"/>
    <cellStyle name="표준 114" xfId="12494" xr:uid="{00000000-0005-0000-0000-0000E1990000}"/>
    <cellStyle name="표준 114 2" xfId="12495" xr:uid="{00000000-0005-0000-0000-0000E2990000}"/>
    <cellStyle name="표준 115" xfId="12496" xr:uid="{00000000-0005-0000-0000-0000E3990000}"/>
    <cellStyle name="표준 115 2" xfId="12497" xr:uid="{00000000-0005-0000-0000-0000E4990000}"/>
    <cellStyle name="표준 116" xfId="12498" xr:uid="{00000000-0005-0000-0000-0000E5990000}"/>
    <cellStyle name="표준 116 2" xfId="12499" xr:uid="{00000000-0005-0000-0000-0000E6990000}"/>
    <cellStyle name="표준 117" xfId="12500" xr:uid="{00000000-0005-0000-0000-0000E7990000}"/>
    <cellStyle name="표준 117 2" xfId="12501" xr:uid="{00000000-0005-0000-0000-0000E8990000}"/>
    <cellStyle name="표준 118" xfId="12502" xr:uid="{00000000-0005-0000-0000-0000E9990000}"/>
    <cellStyle name="표준 118 2" xfId="12503" xr:uid="{00000000-0005-0000-0000-0000EA990000}"/>
    <cellStyle name="표준 119" xfId="12504" xr:uid="{00000000-0005-0000-0000-0000EB990000}"/>
    <cellStyle name="표준 119 2" xfId="12505" xr:uid="{00000000-0005-0000-0000-0000EC990000}"/>
    <cellStyle name="표준 12" xfId="3935" xr:uid="{00000000-0005-0000-0000-0000ED990000}"/>
    <cellStyle name="표준 12 10" xfId="12506" xr:uid="{00000000-0005-0000-0000-0000EE990000}"/>
    <cellStyle name="표준 12 11" xfId="12507" xr:uid="{00000000-0005-0000-0000-0000EF990000}"/>
    <cellStyle name="표준 12 12" xfId="12508" xr:uid="{00000000-0005-0000-0000-0000F0990000}"/>
    <cellStyle name="표준 12 13" xfId="12509" xr:uid="{00000000-0005-0000-0000-0000F1990000}"/>
    <cellStyle name="표준 12 14" xfId="12510" xr:uid="{00000000-0005-0000-0000-0000F2990000}"/>
    <cellStyle name="표준 12 15" xfId="12511" xr:uid="{00000000-0005-0000-0000-0000F3990000}"/>
    <cellStyle name="표준 12 16" xfId="12512" xr:uid="{00000000-0005-0000-0000-0000F4990000}"/>
    <cellStyle name="표준 12 2" xfId="3936" xr:uid="{00000000-0005-0000-0000-0000F5990000}"/>
    <cellStyle name="표준 12 2 2" xfId="3937" xr:uid="{00000000-0005-0000-0000-0000F6990000}"/>
    <cellStyle name="표준 12 2 2 2" xfId="3938" xr:uid="{00000000-0005-0000-0000-0000F7990000}"/>
    <cellStyle name="표준 12 2 2 3" xfId="3939" xr:uid="{00000000-0005-0000-0000-0000F8990000}"/>
    <cellStyle name="표준 12 2 2 4" xfId="12513" xr:uid="{00000000-0005-0000-0000-0000F9990000}"/>
    <cellStyle name="표준 12 2 3" xfId="3940" xr:uid="{00000000-0005-0000-0000-0000FA990000}"/>
    <cellStyle name="표준 12 2 3 2" xfId="3941" xr:uid="{00000000-0005-0000-0000-0000FB990000}"/>
    <cellStyle name="표준 12 2 3 3" xfId="3942" xr:uid="{00000000-0005-0000-0000-0000FC990000}"/>
    <cellStyle name="표준 12 2 3 4" xfId="12514" xr:uid="{00000000-0005-0000-0000-0000FD990000}"/>
    <cellStyle name="표준 12 2 4" xfId="3943" xr:uid="{00000000-0005-0000-0000-0000FE990000}"/>
    <cellStyle name="표준 12 2 5" xfId="3944" xr:uid="{00000000-0005-0000-0000-0000FF990000}"/>
    <cellStyle name="표준 12 2 6" xfId="12515" xr:uid="{00000000-0005-0000-0000-0000009A0000}"/>
    <cellStyle name="표준 12 3" xfId="3945" xr:uid="{00000000-0005-0000-0000-0000019A0000}"/>
    <cellStyle name="표준 12 3 2" xfId="3946" xr:uid="{00000000-0005-0000-0000-0000029A0000}"/>
    <cellStyle name="표준 12 3 2 2" xfId="3947" xr:uid="{00000000-0005-0000-0000-0000039A0000}"/>
    <cellStyle name="표준 12 3 2 3" xfId="3948" xr:uid="{00000000-0005-0000-0000-0000049A0000}"/>
    <cellStyle name="표준 12 3 2 4" xfId="12516" xr:uid="{00000000-0005-0000-0000-0000059A0000}"/>
    <cellStyle name="표준 12 3 3" xfId="3949" xr:uid="{00000000-0005-0000-0000-0000069A0000}"/>
    <cellStyle name="표준 12 3 3 2" xfId="3950" xr:uid="{00000000-0005-0000-0000-0000079A0000}"/>
    <cellStyle name="표준 12 3 3 3" xfId="3951" xr:uid="{00000000-0005-0000-0000-0000089A0000}"/>
    <cellStyle name="표준 12 3 3 4" xfId="12517" xr:uid="{00000000-0005-0000-0000-0000099A0000}"/>
    <cellStyle name="표준 12 3 4" xfId="3952" xr:uid="{00000000-0005-0000-0000-00000A9A0000}"/>
    <cellStyle name="표준 12 3 5" xfId="3953" xr:uid="{00000000-0005-0000-0000-00000B9A0000}"/>
    <cellStyle name="표준 12 3 6" xfId="12518" xr:uid="{00000000-0005-0000-0000-00000C9A0000}"/>
    <cellStyle name="표준 12 4" xfId="3954" xr:uid="{00000000-0005-0000-0000-00000D9A0000}"/>
    <cellStyle name="표준 12 4 2" xfId="3955" xr:uid="{00000000-0005-0000-0000-00000E9A0000}"/>
    <cellStyle name="표준 12 4 2 2" xfId="12519" xr:uid="{00000000-0005-0000-0000-00000F9A0000}"/>
    <cellStyle name="표준 12 4 3" xfId="3956" xr:uid="{00000000-0005-0000-0000-0000109A0000}"/>
    <cellStyle name="표준 12 4 4" xfId="12520" xr:uid="{00000000-0005-0000-0000-0000119A0000}"/>
    <cellStyle name="표준 12 5" xfId="3957" xr:uid="{00000000-0005-0000-0000-0000129A0000}"/>
    <cellStyle name="표준 12 5 2" xfId="3958" xr:uid="{00000000-0005-0000-0000-0000139A0000}"/>
    <cellStyle name="표준 12 5 3" xfId="3959" xr:uid="{00000000-0005-0000-0000-0000149A0000}"/>
    <cellStyle name="표준 12 5 4" xfId="12521" xr:uid="{00000000-0005-0000-0000-0000159A0000}"/>
    <cellStyle name="표준 12 6" xfId="3960" xr:uid="{00000000-0005-0000-0000-0000169A0000}"/>
    <cellStyle name="표준 12 6 2" xfId="12522" xr:uid="{00000000-0005-0000-0000-0000179A0000}"/>
    <cellStyle name="표준 12 7" xfId="3961" xr:uid="{00000000-0005-0000-0000-0000189A0000}"/>
    <cellStyle name="표준 12 7 2" xfId="12523" xr:uid="{00000000-0005-0000-0000-0000199A0000}"/>
    <cellStyle name="표준 12 8" xfId="12524" xr:uid="{00000000-0005-0000-0000-00001A9A0000}"/>
    <cellStyle name="표준 12 9" xfId="12525" xr:uid="{00000000-0005-0000-0000-00001B9A0000}"/>
    <cellStyle name="표준 120" xfId="12526" xr:uid="{00000000-0005-0000-0000-00001C9A0000}"/>
    <cellStyle name="표준 120 2" xfId="12527" xr:uid="{00000000-0005-0000-0000-00001D9A0000}"/>
    <cellStyle name="표준 121" xfId="12528" xr:uid="{00000000-0005-0000-0000-00001E9A0000}"/>
    <cellStyle name="표준 121 2" xfId="12529" xr:uid="{00000000-0005-0000-0000-00001F9A0000}"/>
    <cellStyle name="표준 122" xfId="12530" xr:uid="{00000000-0005-0000-0000-0000209A0000}"/>
    <cellStyle name="표준 122 2" xfId="12531" xr:uid="{00000000-0005-0000-0000-0000219A0000}"/>
    <cellStyle name="표준 123" xfId="12532" xr:uid="{00000000-0005-0000-0000-0000229A0000}"/>
    <cellStyle name="표준 123 2" xfId="12533" xr:uid="{00000000-0005-0000-0000-0000239A0000}"/>
    <cellStyle name="표준 124" xfId="12534" xr:uid="{00000000-0005-0000-0000-0000249A0000}"/>
    <cellStyle name="표준 124 2" xfId="12535" xr:uid="{00000000-0005-0000-0000-0000259A0000}"/>
    <cellStyle name="표준 125" xfId="12536" xr:uid="{00000000-0005-0000-0000-0000269A0000}"/>
    <cellStyle name="표준 125 2" xfId="12537" xr:uid="{00000000-0005-0000-0000-0000279A0000}"/>
    <cellStyle name="표준 126" xfId="12538" xr:uid="{00000000-0005-0000-0000-0000289A0000}"/>
    <cellStyle name="표준 126 2" xfId="12539" xr:uid="{00000000-0005-0000-0000-0000299A0000}"/>
    <cellStyle name="표준 127" xfId="12540" xr:uid="{00000000-0005-0000-0000-00002A9A0000}"/>
    <cellStyle name="표준 127 2" xfId="12541" xr:uid="{00000000-0005-0000-0000-00002B9A0000}"/>
    <cellStyle name="표준 128" xfId="12542" xr:uid="{00000000-0005-0000-0000-00002C9A0000}"/>
    <cellStyle name="표준 128 2" xfId="12543" xr:uid="{00000000-0005-0000-0000-00002D9A0000}"/>
    <cellStyle name="표준 129" xfId="12544" xr:uid="{00000000-0005-0000-0000-00002E9A0000}"/>
    <cellStyle name="표준 129 2" xfId="12545" xr:uid="{00000000-0005-0000-0000-00002F9A0000}"/>
    <cellStyle name="표준 13" xfId="3962" xr:uid="{00000000-0005-0000-0000-0000309A0000}"/>
    <cellStyle name="표준 13 10" xfId="12546" xr:uid="{00000000-0005-0000-0000-0000319A0000}"/>
    <cellStyle name="표준 13 11" xfId="12547" xr:uid="{00000000-0005-0000-0000-0000329A0000}"/>
    <cellStyle name="표준 13 12" xfId="12548" xr:uid="{00000000-0005-0000-0000-0000339A0000}"/>
    <cellStyle name="표준 13 13" xfId="12549" xr:uid="{00000000-0005-0000-0000-0000349A0000}"/>
    <cellStyle name="표준 13 14" xfId="12550" xr:uid="{00000000-0005-0000-0000-0000359A0000}"/>
    <cellStyle name="표준 13 15" xfId="12551" xr:uid="{00000000-0005-0000-0000-0000369A0000}"/>
    <cellStyle name="표준 13 16" xfId="12552" xr:uid="{00000000-0005-0000-0000-0000379A0000}"/>
    <cellStyle name="표준 13 2" xfId="3963" xr:uid="{00000000-0005-0000-0000-0000389A0000}"/>
    <cellStyle name="표준 13 2 2" xfId="3964" xr:uid="{00000000-0005-0000-0000-0000399A0000}"/>
    <cellStyle name="표준 13 2 2 2" xfId="12553" xr:uid="{00000000-0005-0000-0000-00003A9A0000}"/>
    <cellStyle name="표준 13 2 3" xfId="3965" xr:uid="{00000000-0005-0000-0000-00003B9A0000}"/>
    <cellStyle name="표준 13 2 3 2" xfId="12554" xr:uid="{00000000-0005-0000-0000-00003C9A0000}"/>
    <cellStyle name="표준 13 2 4" xfId="12555" xr:uid="{00000000-0005-0000-0000-00003D9A0000}"/>
    <cellStyle name="표준 13 3" xfId="3966" xr:uid="{00000000-0005-0000-0000-00003E9A0000}"/>
    <cellStyle name="표준 13 3 2" xfId="3967" xr:uid="{00000000-0005-0000-0000-00003F9A0000}"/>
    <cellStyle name="표준 13 3 2 2" xfId="12556" xr:uid="{00000000-0005-0000-0000-0000409A0000}"/>
    <cellStyle name="표준 13 3 3" xfId="3968" xr:uid="{00000000-0005-0000-0000-0000419A0000}"/>
    <cellStyle name="표준 13 3 3 2" xfId="12557" xr:uid="{00000000-0005-0000-0000-0000429A0000}"/>
    <cellStyle name="표준 13 3 4" xfId="12558" xr:uid="{00000000-0005-0000-0000-0000439A0000}"/>
    <cellStyle name="표준 13 4" xfId="3969" xr:uid="{00000000-0005-0000-0000-0000449A0000}"/>
    <cellStyle name="표준 13 4 2" xfId="12559" xr:uid="{00000000-0005-0000-0000-0000459A0000}"/>
    <cellStyle name="표준 13 4 3" xfId="12560" xr:uid="{00000000-0005-0000-0000-0000469A0000}"/>
    <cellStyle name="표준 13 5" xfId="3970" xr:uid="{00000000-0005-0000-0000-0000479A0000}"/>
    <cellStyle name="표준 13 5 2" xfId="12561" xr:uid="{00000000-0005-0000-0000-0000489A0000}"/>
    <cellStyle name="표준 13 6" xfId="12562" xr:uid="{00000000-0005-0000-0000-0000499A0000}"/>
    <cellStyle name="표준 13 7" xfId="12563" xr:uid="{00000000-0005-0000-0000-00004A9A0000}"/>
    <cellStyle name="표준 13 8" xfId="12564" xr:uid="{00000000-0005-0000-0000-00004B9A0000}"/>
    <cellStyle name="표준 13 9" xfId="12565" xr:uid="{00000000-0005-0000-0000-00004C9A0000}"/>
    <cellStyle name="표준 130" xfId="12566" xr:uid="{00000000-0005-0000-0000-00004D9A0000}"/>
    <cellStyle name="표준 130 2" xfId="12567" xr:uid="{00000000-0005-0000-0000-00004E9A0000}"/>
    <cellStyle name="표준 131" xfId="12568" xr:uid="{00000000-0005-0000-0000-00004F9A0000}"/>
    <cellStyle name="표준 131 2" xfId="12569" xr:uid="{00000000-0005-0000-0000-0000509A0000}"/>
    <cellStyle name="표준 132" xfId="12570" xr:uid="{00000000-0005-0000-0000-0000519A0000}"/>
    <cellStyle name="표준 132 2" xfId="12571" xr:uid="{00000000-0005-0000-0000-0000529A0000}"/>
    <cellStyle name="표준 133" xfId="12572" xr:uid="{00000000-0005-0000-0000-0000539A0000}"/>
    <cellStyle name="표준 133 2" xfId="12573" xr:uid="{00000000-0005-0000-0000-0000549A0000}"/>
    <cellStyle name="표준 134" xfId="12574" xr:uid="{00000000-0005-0000-0000-0000559A0000}"/>
    <cellStyle name="표준 134 2" xfId="12575" xr:uid="{00000000-0005-0000-0000-0000569A0000}"/>
    <cellStyle name="표준 135" xfId="12576" xr:uid="{00000000-0005-0000-0000-0000579A0000}"/>
    <cellStyle name="표준 135 2" xfId="12577" xr:uid="{00000000-0005-0000-0000-0000589A0000}"/>
    <cellStyle name="표준 136" xfId="12578" xr:uid="{00000000-0005-0000-0000-0000599A0000}"/>
    <cellStyle name="표준 136 2" xfId="12579" xr:uid="{00000000-0005-0000-0000-00005A9A0000}"/>
    <cellStyle name="표준 137" xfId="12580" xr:uid="{00000000-0005-0000-0000-00005B9A0000}"/>
    <cellStyle name="표준 137 2" xfId="12581" xr:uid="{00000000-0005-0000-0000-00005C9A0000}"/>
    <cellStyle name="표준 138" xfId="12582" xr:uid="{00000000-0005-0000-0000-00005D9A0000}"/>
    <cellStyle name="표준 138 2" xfId="12583" xr:uid="{00000000-0005-0000-0000-00005E9A0000}"/>
    <cellStyle name="표준 139" xfId="12584" xr:uid="{00000000-0005-0000-0000-00005F9A0000}"/>
    <cellStyle name="표준 139 2" xfId="12585" xr:uid="{00000000-0005-0000-0000-0000609A0000}"/>
    <cellStyle name="표준 14" xfId="3971" xr:uid="{00000000-0005-0000-0000-0000619A0000}"/>
    <cellStyle name="표준 14 10" xfId="12586" xr:uid="{00000000-0005-0000-0000-0000629A0000}"/>
    <cellStyle name="표준 14 11" xfId="12587" xr:uid="{00000000-0005-0000-0000-0000639A0000}"/>
    <cellStyle name="표준 14 12" xfId="12588" xr:uid="{00000000-0005-0000-0000-0000649A0000}"/>
    <cellStyle name="표준 14 13" xfId="12589" xr:uid="{00000000-0005-0000-0000-0000659A0000}"/>
    <cellStyle name="표준 14 14" xfId="12590" xr:uid="{00000000-0005-0000-0000-0000669A0000}"/>
    <cellStyle name="표준 14 15" xfId="12591" xr:uid="{00000000-0005-0000-0000-0000679A0000}"/>
    <cellStyle name="표준 14 16" xfId="12592" xr:uid="{00000000-0005-0000-0000-0000689A0000}"/>
    <cellStyle name="표준 14 2" xfId="3972" xr:uid="{00000000-0005-0000-0000-0000699A0000}"/>
    <cellStyle name="표준 14 2 2" xfId="3973" xr:uid="{00000000-0005-0000-0000-00006A9A0000}"/>
    <cellStyle name="표준 14 2 2 2" xfId="12593" xr:uid="{00000000-0005-0000-0000-00006B9A0000}"/>
    <cellStyle name="표준 14 2 3" xfId="3974" xr:uid="{00000000-0005-0000-0000-00006C9A0000}"/>
    <cellStyle name="표준 14 2 3 2" xfId="12594" xr:uid="{00000000-0005-0000-0000-00006D9A0000}"/>
    <cellStyle name="표준 14 2 4" xfId="12595" xr:uid="{00000000-0005-0000-0000-00006E9A0000}"/>
    <cellStyle name="표준 14 3" xfId="3975" xr:uid="{00000000-0005-0000-0000-00006F9A0000}"/>
    <cellStyle name="표준 14 3 2" xfId="3976" xr:uid="{00000000-0005-0000-0000-0000709A0000}"/>
    <cellStyle name="표준 14 3 2 2" xfId="12596" xr:uid="{00000000-0005-0000-0000-0000719A0000}"/>
    <cellStyle name="표준 14 3 3" xfId="3977" xr:uid="{00000000-0005-0000-0000-0000729A0000}"/>
    <cellStyle name="표준 14 3 3 2" xfId="12597" xr:uid="{00000000-0005-0000-0000-0000739A0000}"/>
    <cellStyle name="표준 14 3 4" xfId="12598" xr:uid="{00000000-0005-0000-0000-0000749A0000}"/>
    <cellStyle name="표준 14 4" xfId="3978" xr:uid="{00000000-0005-0000-0000-0000759A0000}"/>
    <cellStyle name="표준 14 4 2" xfId="12599" xr:uid="{00000000-0005-0000-0000-0000769A0000}"/>
    <cellStyle name="표준 14 4 3" xfId="12600" xr:uid="{00000000-0005-0000-0000-0000779A0000}"/>
    <cellStyle name="표준 14 5" xfId="3979" xr:uid="{00000000-0005-0000-0000-0000789A0000}"/>
    <cellStyle name="표준 14 5 2" xfId="12601" xr:uid="{00000000-0005-0000-0000-0000799A0000}"/>
    <cellStyle name="표준 14 5 3" xfId="12602" xr:uid="{00000000-0005-0000-0000-00007A9A0000}"/>
    <cellStyle name="표준 14 6" xfId="12603" xr:uid="{00000000-0005-0000-0000-00007B9A0000}"/>
    <cellStyle name="표준 14 7" xfId="12604" xr:uid="{00000000-0005-0000-0000-00007C9A0000}"/>
    <cellStyle name="표준 14 8" xfId="12605" xr:uid="{00000000-0005-0000-0000-00007D9A0000}"/>
    <cellStyle name="표준 14 9" xfId="12606" xr:uid="{00000000-0005-0000-0000-00007E9A0000}"/>
    <cellStyle name="표준 140" xfId="12607" xr:uid="{00000000-0005-0000-0000-00007F9A0000}"/>
    <cellStyle name="표준 140 2" xfId="12608" xr:uid="{00000000-0005-0000-0000-0000809A0000}"/>
    <cellStyle name="표준 141" xfId="12609" xr:uid="{00000000-0005-0000-0000-0000819A0000}"/>
    <cellStyle name="표준 141 2" xfId="12610" xr:uid="{00000000-0005-0000-0000-0000829A0000}"/>
    <cellStyle name="표준 142" xfId="12611" xr:uid="{00000000-0005-0000-0000-0000839A0000}"/>
    <cellStyle name="표준 142 2" xfId="12612" xr:uid="{00000000-0005-0000-0000-0000849A0000}"/>
    <cellStyle name="표준 143" xfId="12613" xr:uid="{00000000-0005-0000-0000-0000859A0000}"/>
    <cellStyle name="표준 143 2" xfId="12614" xr:uid="{00000000-0005-0000-0000-0000869A0000}"/>
    <cellStyle name="표준 144" xfId="12615" xr:uid="{00000000-0005-0000-0000-0000879A0000}"/>
    <cellStyle name="표준 144 2" xfId="12616" xr:uid="{00000000-0005-0000-0000-0000889A0000}"/>
    <cellStyle name="표준 145" xfId="12617" xr:uid="{00000000-0005-0000-0000-0000899A0000}"/>
    <cellStyle name="표준 145 2" xfId="12618" xr:uid="{00000000-0005-0000-0000-00008A9A0000}"/>
    <cellStyle name="표준 146" xfId="12619" xr:uid="{00000000-0005-0000-0000-00008B9A0000}"/>
    <cellStyle name="표준 146 2" xfId="12620" xr:uid="{00000000-0005-0000-0000-00008C9A0000}"/>
    <cellStyle name="표준 147" xfId="12621" xr:uid="{00000000-0005-0000-0000-00008D9A0000}"/>
    <cellStyle name="표준 147 2" xfId="12622" xr:uid="{00000000-0005-0000-0000-00008E9A0000}"/>
    <cellStyle name="표준 148" xfId="12623" xr:uid="{00000000-0005-0000-0000-00008F9A0000}"/>
    <cellStyle name="표준 148 2" xfId="12624" xr:uid="{00000000-0005-0000-0000-0000909A0000}"/>
    <cellStyle name="표준 149" xfId="12625" xr:uid="{00000000-0005-0000-0000-0000919A0000}"/>
    <cellStyle name="표준 149 2" xfId="12626" xr:uid="{00000000-0005-0000-0000-0000929A0000}"/>
    <cellStyle name="표준 15" xfId="3980" xr:uid="{00000000-0005-0000-0000-0000939A0000}"/>
    <cellStyle name="표준 15 10" xfId="12627" xr:uid="{00000000-0005-0000-0000-0000949A0000}"/>
    <cellStyle name="표준 15 11" xfId="12628" xr:uid="{00000000-0005-0000-0000-0000959A0000}"/>
    <cellStyle name="표준 15 12" xfId="12629" xr:uid="{00000000-0005-0000-0000-0000969A0000}"/>
    <cellStyle name="표준 15 13" xfId="12630" xr:uid="{00000000-0005-0000-0000-0000979A0000}"/>
    <cellStyle name="표준 15 14" xfId="12631" xr:uid="{00000000-0005-0000-0000-0000989A0000}"/>
    <cellStyle name="표준 15 15" xfId="12632" xr:uid="{00000000-0005-0000-0000-0000999A0000}"/>
    <cellStyle name="표준 15 16" xfId="12633" xr:uid="{00000000-0005-0000-0000-00009A9A0000}"/>
    <cellStyle name="표준 15 2" xfId="3981" xr:uid="{00000000-0005-0000-0000-00009B9A0000}"/>
    <cellStyle name="표준 15 2 2" xfId="3982" xr:uid="{00000000-0005-0000-0000-00009C9A0000}"/>
    <cellStyle name="표준 15 2 2 2" xfId="12634" xr:uid="{00000000-0005-0000-0000-00009D9A0000}"/>
    <cellStyle name="표준 15 2 3" xfId="3983" xr:uid="{00000000-0005-0000-0000-00009E9A0000}"/>
    <cellStyle name="표준 15 2 3 2" xfId="12635" xr:uid="{00000000-0005-0000-0000-00009F9A0000}"/>
    <cellStyle name="표준 15 2 4" xfId="12636" xr:uid="{00000000-0005-0000-0000-0000A09A0000}"/>
    <cellStyle name="표준 15 3" xfId="3984" xr:uid="{00000000-0005-0000-0000-0000A19A0000}"/>
    <cellStyle name="표준 15 3 2" xfId="3985" xr:uid="{00000000-0005-0000-0000-0000A29A0000}"/>
    <cellStyle name="표준 15 3 2 2" xfId="12637" xr:uid="{00000000-0005-0000-0000-0000A39A0000}"/>
    <cellStyle name="표준 15 3 3" xfId="3986" xr:uid="{00000000-0005-0000-0000-0000A49A0000}"/>
    <cellStyle name="표준 15 3 3 2" xfId="12638" xr:uid="{00000000-0005-0000-0000-0000A59A0000}"/>
    <cellStyle name="표준 15 3 4" xfId="12639" xr:uid="{00000000-0005-0000-0000-0000A69A0000}"/>
    <cellStyle name="표준 15 4" xfId="3987" xr:uid="{00000000-0005-0000-0000-0000A79A0000}"/>
    <cellStyle name="표준 15 4 2" xfId="12640" xr:uid="{00000000-0005-0000-0000-0000A89A0000}"/>
    <cellStyle name="표준 15 4 3" xfId="12641" xr:uid="{00000000-0005-0000-0000-0000A99A0000}"/>
    <cellStyle name="표준 15 5" xfId="3988" xr:uid="{00000000-0005-0000-0000-0000AA9A0000}"/>
    <cellStyle name="표준 15 5 2" xfId="12642" xr:uid="{00000000-0005-0000-0000-0000AB9A0000}"/>
    <cellStyle name="표준 15 5 3" xfId="12643" xr:uid="{00000000-0005-0000-0000-0000AC9A0000}"/>
    <cellStyle name="표준 15 6" xfId="12644" xr:uid="{00000000-0005-0000-0000-0000AD9A0000}"/>
    <cellStyle name="표준 15 7" xfId="12645" xr:uid="{00000000-0005-0000-0000-0000AE9A0000}"/>
    <cellStyle name="표준 15 8" xfId="12646" xr:uid="{00000000-0005-0000-0000-0000AF9A0000}"/>
    <cellStyle name="표준 15 9" xfId="12647" xr:uid="{00000000-0005-0000-0000-0000B09A0000}"/>
    <cellStyle name="표준 150" xfId="12648" xr:uid="{00000000-0005-0000-0000-0000B19A0000}"/>
    <cellStyle name="표준 150 2" xfId="12649" xr:uid="{00000000-0005-0000-0000-0000B29A0000}"/>
    <cellStyle name="표준 151" xfId="12650" xr:uid="{00000000-0005-0000-0000-0000B39A0000}"/>
    <cellStyle name="표준 151 2" xfId="12651" xr:uid="{00000000-0005-0000-0000-0000B49A0000}"/>
    <cellStyle name="표준 152" xfId="12652" xr:uid="{00000000-0005-0000-0000-0000B59A0000}"/>
    <cellStyle name="표준 152 2" xfId="12653" xr:uid="{00000000-0005-0000-0000-0000B69A0000}"/>
    <cellStyle name="표준 153" xfId="12654" xr:uid="{00000000-0005-0000-0000-0000B79A0000}"/>
    <cellStyle name="표준 153 2" xfId="12655" xr:uid="{00000000-0005-0000-0000-0000B89A0000}"/>
    <cellStyle name="표준 154" xfId="12656" xr:uid="{00000000-0005-0000-0000-0000B99A0000}"/>
    <cellStyle name="표준 154 2" xfId="12657" xr:uid="{00000000-0005-0000-0000-0000BA9A0000}"/>
    <cellStyle name="표준 155" xfId="12658" xr:uid="{00000000-0005-0000-0000-0000BB9A0000}"/>
    <cellStyle name="표준 155 2" xfId="12659" xr:uid="{00000000-0005-0000-0000-0000BC9A0000}"/>
    <cellStyle name="표준 156" xfId="12660" xr:uid="{00000000-0005-0000-0000-0000BD9A0000}"/>
    <cellStyle name="표준 156 2" xfId="12661" xr:uid="{00000000-0005-0000-0000-0000BE9A0000}"/>
    <cellStyle name="표준 157" xfId="12662" xr:uid="{00000000-0005-0000-0000-0000BF9A0000}"/>
    <cellStyle name="표준 157 2" xfId="12663" xr:uid="{00000000-0005-0000-0000-0000C09A0000}"/>
    <cellStyle name="표준 158" xfId="12664" xr:uid="{00000000-0005-0000-0000-0000C19A0000}"/>
    <cellStyle name="표준 158 2" xfId="12665" xr:uid="{00000000-0005-0000-0000-0000C29A0000}"/>
    <cellStyle name="표준 159" xfId="12666" xr:uid="{00000000-0005-0000-0000-0000C39A0000}"/>
    <cellStyle name="표준 159 2" xfId="12667" xr:uid="{00000000-0005-0000-0000-0000C49A0000}"/>
    <cellStyle name="표준 16" xfId="3989" xr:uid="{00000000-0005-0000-0000-0000C59A0000}"/>
    <cellStyle name="표준 16 10" xfId="12668" xr:uid="{00000000-0005-0000-0000-0000C69A0000}"/>
    <cellStyle name="표준 16 11" xfId="12669" xr:uid="{00000000-0005-0000-0000-0000C79A0000}"/>
    <cellStyle name="표준 16 12" xfId="12670" xr:uid="{00000000-0005-0000-0000-0000C89A0000}"/>
    <cellStyle name="표준 16 13" xfId="12671" xr:uid="{00000000-0005-0000-0000-0000C99A0000}"/>
    <cellStyle name="표준 16 14" xfId="12672" xr:uid="{00000000-0005-0000-0000-0000CA9A0000}"/>
    <cellStyle name="표준 16 15" xfId="12673" xr:uid="{00000000-0005-0000-0000-0000CB9A0000}"/>
    <cellStyle name="표준 16 2" xfId="3990" xr:uid="{00000000-0005-0000-0000-0000CC9A0000}"/>
    <cellStyle name="표준 16 2 2" xfId="3991" xr:uid="{00000000-0005-0000-0000-0000CD9A0000}"/>
    <cellStyle name="표준 16 2 2 2" xfId="12674" xr:uid="{00000000-0005-0000-0000-0000CE9A0000}"/>
    <cellStyle name="표준 16 2 3" xfId="3992" xr:uid="{00000000-0005-0000-0000-0000CF9A0000}"/>
    <cellStyle name="표준 16 2 4" xfId="12675" xr:uid="{00000000-0005-0000-0000-0000D09A0000}"/>
    <cellStyle name="표준 16 3" xfId="3993" xr:uid="{00000000-0005-0000-0000-0000D19A0000}"/>
    <cellStyle name="표준 16 3 2" xfId="3994" xr:uid="{00000000-0005-0000-0000-0000D29A0000}"/>
    <cellStyle name="표준 16 3 2 2" xfId="12676" xr:uid="{00000000-0005-0000-0000-0000D39A0000}"/>
    <cellStyle name="표준 16 3 3" xfId="3995" xr:uid="{00000000-0005-0000-0000-0000D49A0000}"/>
    <cellStyle name="표준 16 3 4" xfId="12677" xr:uid="{00000000-0005-0000-0000-0000D59A0000}"/>
    <cellStyle name="표준 16 4" xfId="3996" xr:uid="{00000000-0005-0000-0000-0000D69A0000}"/>
    <cellStyle name="표준 16 4 2" xfId="12678" xr:uid="{00000000-0005-0000-0000-0000D79A0000}"/>
    <cellStyle name="표준 16 5" xfId="3997" xr:uid="{00000000-0005-0000-0000-0000D89A0000}"/>
    <cellStyle name="표준 16 5 2" xfId="12679" xr:uid="{00000000-0005-0000-0000-0000D99A0000}"/>
    <cellStyle name="표준 16 6" xfId="12680" xr:uid="{00000000-0005-0000-0000-0000DA9A0000}"/>
    <cellStyle name="표준 16 7" xfId="12681" xr:uid="{00000000-0005-0000-0000-0000DB9A0000}"/>
    <cellStyle name="표준 16 8" xfId="12682" xr:uid="{00000000-0005-0000-0000-0000DC9A0000}"/>
    <cellStyle name="표준 16 9" xfId="12683" xr:uid="{00000000-0005-0000-0000-0000DD9A0000}"/>
    <cellStyle name="표준 160" xfId="12684" xr:uid="{00000000-0005-0000-0000-0000DE9A0000}"/>
    <cellStyle name="표준 160 2" xfId="12685" xr:uid="{00000000-0005-0000-0000-0000DF9A0000}"/>
    <cellStyle name="표준 161" xfId="12686" xr:uid="{00000000-0005-0000-0000-0000E09A0000}"/>
    <cellStyle name="표준 161 2" xfId="12687" xr:uid="{00000000-0005-0000-0000-0000E19A0000}"/>
    <cellStyle name="표준 162" xfId="12688" xr:uid="{00000000-0005-0000-0000-0000E29A0000}"/>
    <cellStyle name="표준 162 2" xfId="12689" xr:uid="{00000000-0005-0000-0000-0000E39A0000}"/>
    <cellStyle name="표준 163" xfId="12690" xr:uid="{00000000-0005-0000-0000-0000E49A0000}"/>
    <cellStyle name="표준 163 2" xfId="12691" xr:uid="{00000000-0005-0000-0000-0000E59A0000}"/>
    <cellStyle name="표준 164" xfId="12692" xr:uid="{00000000-0005-0000-0000-0000E69A0000}"/>
    <cellStyle name="표준 164 2" xfId="12693" xr:uid="{00000000-0005-0000-0000-0000E79A0000}"/>
    <cellStyle name="표준 165" xfId="12694" xr:uid="{00000000-0005-0000-0000-0000E89A0000}"/>
    <cellStyle name="표준 165 2" xfId="12695" xr:uid="{00000000-0005-0000-0000-0000E99A0000}"/>
    <cellStyle name="표준 166" xfId="12696" xr:uid="{00000000-0005-0000-0000-0000EA9A0000}"/>
    <cellStyle name="표준 166 2" xfId="12697" xr:uid="{00000000-0005-0000-0000-0000EB9A0000}"/>
    <cellStyle name="표준 167" xfId="12698" xr:uid="{00000000-0005-0000-0000-0000EC9A0000}"/>
    <cellStyle name="표준 167 2" xfId="12699" xr:uid="{00000000-0005-0000-0000-0000ED9A0000}"/>
    <cellStyle name="표준 168" xfId="12700" xr:uid="{00000000-0005-0000-0000-0000EE9A0000}"/>
    <cellStyle name="표준 168 2" xfId="12701" xr:uid="{00000000-0005-0000-0000-0000EF9A0000}"/>
    <cellStyle name="표준 169" xfId="12702" xr:uid="{00000000-0005-0000-0000-0000F09A0000}"/>
    <cellStyle name="표준 169 2" xfId="12703" xr:uid="{00000000-0005-0000-0000-0000F19A0000}"/>
    <cellStyle name="표준 17" xfId="3998" xr:uid="{00000000-0005-0000-0000-0000F29A0000}"/>
    <cellStyle name="표준 17 10" xfId="12704" xr:uid="{00000000-0005-0000-0000-0000F39A0000}"/>
    <cellStyle name="표준 17 11" xfId="12705" xr:uid="{00000000-0005-0000-0000-0000F49A0000}"/>
    <cellStyle name="표준 17 12" xfId="12706" xr:uid="{00000000-0005-0000-0000-0000F59A0000}"/>
    <cellStyle name="표준 17 13" xfId="12707" xr:uid="{00000000-0005-0000-0000-0000F69A0000}"/>
    <cellStyle name="표준 17 14" xfId="12708" xr:uid="{00000000-0005-0000-0000-0000F79A0000}"/>
    <cellStyle name="표준 17 15" xfId="12709" xr:uid="{00000000-0005-0000-0000-0000F89A0000}"/>
    <cellStyle name="표준 17 2" xfId="3999" xr:uid="{00000000-0005-0000-0000-0000F99A0000}"/>
    <cellStyle name="표준 17 2 2" xfId="4000" xr:uid="{00000000-0005-0000-0000-0000FA9A0000}"/>
    <cellStyle name="표준 17 2 2 2" xfId="12710" xr:uid="{00000000-0005-0000-0000-0000FB9A0000}"/>
    <cellStyle name="표준 17 2 3" xfId="4001" xr:uid="{00000000-0005-0000-0000-0000FC9A0000}"/>
    <cellStyle name="표준 17 2 4" xfId="12711" xr:uid="{00000000-0005-0000-0000-0000FD9A0000}"/>
    <cellStyle name="표준 17 3" xfId="4002" xr:uid="{00000000-0005-0000-0000-0000FE9A0000}"/>
    <cellStyle name="표준 17 3 2" xfId="4003" xr:uid="{00000000-0005-0000-0000-0000FF9A0000}"/>
    <cellStyle name="표준 17 3 3" xfId="4004" xr:uid="{00000000-0005-0000-0000-0000009B0000}"/>
    <cellStyle name="표준 17 3 4" xfId="12712" xr:uid="{00000000-0005-0000-0000-0000019B0000}"/>
    <cellStyle name="표준 17 4" xfId="4005" xr:uid="{00000000-0005-0000-0000-0000029B0000}"/>
    <cellStyle name="표준 17 4 2" xfId="12713" xr:uid="{00000000-0005-0000-0000-0000039B0000}"/>
    <cellStyle name="표준 17 5" xfId="4006" xr:uid="{00000000-0005-0000-0000-0000049B0000}"/>
    <cellStyle name="표준 17 5 2" xfId="12714" xr:uid="{00000000-0005-0000-0000-0000059B0000}"/>
    <cellStyle name="표준 17 6" xfId="12715" xr:uid="{00000000-0005-0000-0000-0000069B0000}"/>
    <cellStyle name="표준 17 7" xfId="12716" xr:uid="{00000000-0005-0000-0000-0000079B0000}"/>
    <cellStyle name="표준 17 8" xfId="12717" xr:uid="{00000000-0005-0000-0000-0000089B0000}"/>
    <cellStyle name="표준 17 9" xfId="12718" xr:uid="{00000000-0005-0000-0000-0000099B0000}"/>
    <cellStyle name="표준 170" xfId="12719" xr:uid="{00000000-0005-0000-0000-00000A9B0000}"/>
    <cellStyle name="표준 170 2" xfId="12720" xr:uid="{00000000-0005-0000-0000-00000B9B0000}"/>
    <cellStyle name="표준 171" xfId="12721" xr:uid="{00000000-0005-0000-0000-00000C9B0000}"/>
    <cellStyle name="표준 171 2" xfId="12722" xr:uid="{00000000-0005-0000-0000-00000D9B0000}"/>
    <cellStyle name="표준 172" xfId="12723" xr:uid="{00000000-0005-0000-0000-00000E9B0000}"/>
    <cellStyle name="표준 172 2" xfId="12724" xr:uid="{00000000-0005-0000-0000-00000F9B0000}"/>
    <cellStyle name="표준 173" xfId="12725" xr:uid="{00000000-0005-0000-0000-0000109B0000}"/>
    <cellStyle name="표준 173 2" xfId="12726" xr:uid="{00000000-0005-0000-0000-0000119B0000}"/>
    <cellStyle name="표준 174" xfId="12727" xr:uid="{00000000-0005-0000-0000-0000129B0000}"/>
    <cellStyle name="표준 175" xfId="12728" xr:uid="{00000000-0005-0000-0000-0000139B0000}"/>
    <cellStyle name="표준 175 2" xfId="12729" xr:uid="{00000000-0005-0000-0000-0000149B0000}"/>
    <cellStyle name="표준 176" xfId="12730" xr:uid="{00000000-0005-0000-0000-0000159B0000}"/>
    <cellStyle name="표준 176 2" xfId="12731" xr:uid="{00000000-0005-0000-0000-0000169B0000}"/>
    <cellStyle name="표준 177" xfId="12732" xr:uid="{00000000-0005-0000-0000-0000179B0000}"/>
    <cellStyle name="표준 177 2" xfId="12733" xr:uid="{00000000-0005-0000-0000-0000189B0000}"/>
    <cellStyle name="표준 178" xfId="12734" xr:uid="{00000000-0005-0000-0000-0000199B0000}"/>
    <cellStyle name="표준 178 2" xfId="12735" xr:uid="{00000000-0005-0000-0000-00001A9B0000}"/>
    <cellStyle name="표준 179" xfId="12736" xr:uid="{00000000-0005-0000-0000-00001B9B0000}"/>
    <cellStyle name="표준 18" xfId="4007" xr:uid="{00000000-0005-0000-0000-00001C9B0000}"/>
    <cellStyle name="표준 18 10" xfId="12737" xr:uid="{00000000-0005-0000-0000-00001D9B0000}"/>
    <cellStyle name="표준 18 11" xfId="12738" xr:uid="{00000000-0005-0000-0000-00001E9B0000}"/>
    <cellStyle name="표준 18 12" xfId="12739" xr:uid="{00000000-0005-0000-0000-00001F9B0000}"/>
    <cellStyle name="표준 18 13" xfId="12740" xr:uid="{00000000-0005-0000-0000-0000209B0000}"/>
    <cellStyle name="표준 18 14" xfId="12741" xr:uid="{00000000-0005-0000-0000-0000219B0000}"/>
    <cellStyle name="표준 18 15" xfId="12742" xr:uid="{00000000-0005-0000-0000-0000229B0000}"/>
    <cellStyle name="표준 18 2" xfId="4008" xr:uid="{00000000-0005-0000-0000-0000239B0000}"/>
    <cellStyle name="표준 18 2 2" xfId="4009" xr:uid="{00000000-0005-0000-0000-0000249B0000}"/>
    <cellStyle name="표준 18 2 2 2" xfId="12743" xr:uid="{00000000-0005-0000-0000-0000259B0000}"/>
    <cellStyle name="표준 18 2 3" xfId="4010" xr:uid="{00000000-0005-0000-0000-0000269B0000}"/>
    <cellStyle name="표준 18 2 4" xfId="12744" xr:uid="{00000000-0005-0000-0000-0000279B0000}"/>
    <cellStyle name="표준 18 3" xfId="4011" xr:uid="{00000000-0005-0000-0000-0000289B0000}"/>
    <cellStyle name="표준 18 3 2" xfId="4012" xr:uid="{00000000-0005-0000-0000-0000299B0000}"/>
    <cellStyle name="표준 18 3 2 2" xfId="12745" xr:uid="{00000000-0005-0000-0000-00002A9B0000}"/>
    <cellStyle name="표준 18 3 3" xfId="4013" xr:uid="{00000000-0005-0000-0000-00002B9B0000}"/>
    <cellStyle name="표준 18 3 4" xfId="12746" xr:uid="{00000000-0005-0000-0000-00002C9B0000}"/>
    <cellStyle name="표준 18 4" xfId="4014" xr:uid="{00000000-0005-0000-0000-00002D9B0000}"/>
    <cellStyle name="표준 18 4 2" xfId="12747" xr:uid="{00000000-0005-0000-0000-00002E9B0000}"/>
    <cellStyle name="표준 18 5" xfId="4015" xr:uid="{00000000-0005-0000-0000-00002F9B0000}"/>
    <cellStyle name="표준 18 5 2" xfId="12748" xr:uid="{00000000-0005-0000-0000-0000309B0000}"/>
    <cellStyle name="표준 18 6" xfId="12749" xr:uid="{00000000-0005-0000-0000-0000319B0000}"/>
    <cellStyle name="표준 18 7" xfId="12750" xr:uid="{00000000-0005-0000-0000-0000329B0000}"/>
    <cellStyle name="표준 18 8" xfId="12751" xr:uid="{00000000-0005-0000-0000-0000339B0000}"/>
    <cellStyle name="표준 18 9" xfId="12752" xr:uid="{00000000-0005-0000-0000-0000349B0000}"/>
    <cellStyle name="표준 180" xfId="12753" xr:uid="{00000000-0005-0000-0000-0000359B0000}"/>
    <cellStyle name="표준 180 2" xfId="12754" xr:uid="{00000000-0005-0000-0000-0000369B0000}"/>
    <cellStyle name="표준 180 2 2" xfId="12755" xr:uid="{00000000-0005-0000-0000-0000379B0000}"/>
    <cellStyle name="표준 180 2 2 2" xfId="12756" xr:uid="{00000000-0005-0000-0000-0000389B0000}"/>
    <cellStyle name="표준 180 2 3" xfId="12757" xr:uid="{00000000-0005-0000-0000-0000399B0000}"/>
    <cellStyle name="표준 180 2 4" xfId="12758" xr:uid="{00000000-0005-0000-0000-00003A9B0000}"/>
    <cellStyle name="표준 180 3" xfId="12759" xr:uid="{00000000-0005-0000-0000-00003B9B0000}"/>
    <cellStyle name="표준 180 3 2" xfId="12760" xr:uid="{00000000-0005-0000-0000-00003C9B0000}"/>
    <cellStyle name="표준 180 4" xfId="12761" xr:uid="{00000000-0005-0000-0000-00003D9B0000}"/>
    <cellStyle name="표준 180 5" xfId="12762" xr:uid="{00000000-0005-0000-0000-00003E9B0000}"/>
    <cellStyle name="표준 181" xfId="12763" xr:uid="{00000000-0005-0000-0000-00003F9B0000}"/>
    <cellStyle name="표준 181 2" xfId="12764" xr:uid="{00000000-0005-0000-0000-0000409B0000}"/>
    <cellStyle name="표준 182" xfId="12765" xr:uid="{00000000-0005-0000-0000-0000419B0000}"/>
    <cellStyle name="표준 183" xfId="12766" xr:uid="{00000000-0005-0000-0000-0000429B0000}"/>
    <cellStyle name="표준 184" xfId="12767" xr:uid="{00000000-0005-0000-0000-0000439B0000}"/>
    <cellStyle name="표준 185" xfId="12768" xr:uid="{00000000-0005-0000-0000-0000449B0000}"/>
    <cellStyle name="표준 186" xfId="42786" xr:uid="{00000000-0005-0000-0000-0000459B0000}"/>
    <cellStyle name="표준 187" xfId="42788" xr:uid="{00000000-0005-0000-0000-0000469B0000}"/>
    <cellStyle name="표준 19" xfId="4016" xr:uid="{00000000-0005-0000-0000-0000479B0000}"/>
    <cellStyle name="표준 19 10" xfId="12769" xr:uid="{00000000-0005-0000-0000-0000489B0000}"/>
    <cellStyle name="표준 19 11" xfId="12770" xr:uid="{00000000-0005-0000-0000-0000499B0000}"/>
    <cellStyle name="표준 19 12" xfId="12771" xr:uid="{00000000-0005-0000-0000-00004A9B0000}"/>
    <cellStyle name="표준 19 13" xfId="12772" xr:uid="{00000000-0005-0000-0000-00004B9B0000}"/>
    <cellStyle name="표준 19 14" xfId="12773" xr:uid="{00000000-0005-0000-0000-00004C9B0000}"/>
    <cellStyle name="표준 19 15" xfId="12774" xr:uid="{00000000-0005-0000-0000-00004D9B0000}"/>
    <cellStyle name="표준 19 2" xfId="4017" xr:uid="{00000000-0005-0000-0000-00004E9B0000}"/>
    <cellStyle name="표준 19 2 2" xfId="4018" xr:uid="{00000000-0005-0000-0000-00004F9B0000}"/>
    <cellStyle name="표준 19 2 2 2" xfId="12775" xr:uid="{00000000-0005-0000-0000-0000509B0000}"/>
    <cellStyle name="표준 19 2 3" xfId="4019" xr:uid="{00000000-0005-0000-0000-0000519B0000}"/>
    <cellStyle name="표준 19 2 4" xfId="12776" xr:uid="{00000000-0005-0000-0000-0000529B0000}"/>
    <cellStyle name="표준 19 3" xfId="4020" xr:uid="{00000000-0005-0000-0000-0000539B0000}"/>
    <cellStyle name="표준 19 3 2" xfId="12777" xr:uid="{00000000-0005-0000-0000-0000549B0000}"/>
    <cellStyle name="표준 19 4" xfId="4021" xr:uid="{00000000-0005-0000-0000-0000559B0000}"/>
    <cellStyle name="표준 19 4 2" xfId="12778" xr:uid="{00000000-0005-0000-0000-0000569B0000}"/>
    <cellStyle name="표준 19 5" xfId="12779" xr:uid="{00000000-0005-0000-0000-0000579B0000}"/>
    <cellStyle name="표준 19 6" xfId="12780" xr:uid="{00000000-0005-0000-0000-0000589B0000}"/>
    <cellStyle name="표준 19 7" xfId="12781" xr:uid="{00000000-0005-0000-0000-0000599B0000}"/>
    <cellStyle name="표준 19 8" xfId="12782" xr:uid="{00000000-0005-0000-0000-00005A9B0000}"/>
    <cellStyle name="표준 19 9" xfId="12783" xr:uid="{00000000-0005-0000-0000-00005B9B0000}"/>
    <cellStyle name="표준 2" xfId="3" xr:uid="{00000000-0005-0000-0000-00005C9B0000}"/>
    <cellStyle name="표준 2 10" xfId="12784" xr:uid="{00000000-0005-0000-0000-00005D9B0000}"/>
    <cellStyle name="표준 2 100" xfId="12785" xr:uid="{00000000-0005-0000-0000-00005E9B0000}"/>
    <cellStyle name="표준 2 101" xfId="12786" xr:uid="{00000000-0005-0000-0000-00005F9B0000}"/>
    <cellStyle name="표준 2 102" xfId="12787" xr:uid="{00000000-0005-0000-0000-0000609B0000}"/>
    <cellStyle name="표준 2 103" xfId="12788" xr:uid="{00000000-0005-0000-0000-0000619B0000}"/>
    <cellStyle name="표준 2 104" xfId="12789" xr:uid="{00000000-0005-0000-0000-0000629B0000}"/>
    <cellStyle name="표준 2 105" xfId="12790" xr:uid="{00000000-0005-0000-0000-0000639B0000}"/>
    <cellStyle name="표준 2 106" xfId="12791" xr:uid="{00000000-0005-0000-0000-0000649B0000}"/>
    <cellStyle name="표준 2 107" xfId="12792" xr:uid="{00000000-0005-0000-0000-0000659B0000}"/>
    <cellStyle name="표준 2 108" xfId="12793" xr:uid="{00000000-0005-0000-0000-0000669B0000}"/>
    <cellStyle name="표준 2 109" xfId="42795" xr:uid="{00000000-0005-0000-0000-000013000000}"/>
    <cellStyle name="표준 2 11" xfId="12794" xr:uid="{00000000-0005-0000-0000-0000679B0000}"/>
    <cellStyle name="표준 2 11 2" xfId="12795" xr:uid="{00000000-0005-0000-0000-0000689B0000}"/>
    <cellStyle name="표준 2 12" xfId="12796" xr:uid="{00000000-0005-0000-0000-0000699B0000}"/>
    <cellStyle name="표준 2 13" xfId="12797" xr:uid="{00000000-0005-0000-0000-00006A9B0000}"/>
    <cellStyle name="표준 2 14" xfId="12798" xr:uid="{00000000-0005-0000-0000-00006B9B0000}"/>
    <cellStyle name="표준 2 15" xfId="12799" xr:uid="{00000000-0005-0000-0000-00006C9B0000}"/>
    <cellStyle name="표준 2 16" xfId="12800" xr:uid="{00000000-0005-0000-0000-00006D9B0000}"/>
    <cellStyle name="표준 2 17" xfId="12801" xr:uid="{00000000-0005-0000-0000-00006E9B0000}"/>
    <cellStyle name="표준 2 18" xfId="12802" xr:uid="{00000000-0005-0000-0000-00006F9B0000}"/>
    <cellStyle name="표준 2 19" xfId="12803" xr:uid="{00000000-0005-0000-0000-0000709B0000}"/>
    <cellStyle name="표준 2 2" xfId="4022" xr:uid="{00000000-0005-0000-0000-0000719B0000}"/>
    <cellStyle name="표준 2 2 10" xfId="12804" xr:uid="{00000000-0005-0000-0000-0000729B0000}"/>
    <cellStyle name="표준 2 2 11" xfId="12805" xr:uid="{00000000-0005-0000-0000-0000739B0000}"/>
    <cellStyle name="표준 2 2 12" xfId="12806" xr:uid="{00000000-0005-0000-0000-0000749B0000}"/>
    <cellStyle name="표준 2 2 13" xfId="12807" xr:uid="{00000000-0005-0000-0000-0000759B0000}"/>
    <cellStyle name="표준 2 2 14" xfId="12808" xr:uid="{00000000-0005-0000-0000-0000769B0000}"/>
    <cellStyle name="표준 2 2 15" xfId="12809" xr:uid="{00000000-0005-0000-0000-0000779B0000}"/>
    <cellStyle name="표준 2 2 16" xfId="12810" xr:uid="{00000000-0005-0000-0000-0000789B0000}"/>
    <cellStyle name="표준 2 2 17" xfId="12811" xr:uid="{00000000-0005-0000-0000-0000799B0000}"/>
    <cellStyle name="표준 2 2 18" xfId="12812" xr:uid="{00000000-0005-0000-0000-00007A9B0000}"/>
    <cellStyle name="표준 2 2 19" xfId="12813" xr:uid="{00000000-0005-0000-0000-00007B9B0000}"/>
    <cellStyle name="표준 2 2 2" xfId="4023" xr:uid="{00000000-0005-0000-0000-00007C9B0000}"/>
    <cellStyle name="표준 2 2 2 10" xfId="12814" xr:uid="{00000000-0005-0000-0000-00007D9B0000}"/>
    <cellStyle name="표준 2 2 2 11" xfId="12815" xr:uid="{00000000-0005-0000-0000-00007E9B0000}"/>
    <cellStyle name="표준 2 2 2 12" xfId="12816" xr:uid="{00000000-0005-0000-0000-00007F9B0000}"/>
    <cellStyle name="표준 2 2 2 13" xfId="12817" xr:uid="{00000000-0005-0000-0000-0000809B0000}"/>
    <cellStyle name="표준 2 2 2 14" xfId="12818" xr:uid="{00000000-0005-0000-0000-0000819B0000}"/>
    <cellStyle name="표준 2 2 2 15" xfId="12819" xr:uid="{00000000-0005-0000-0000-0000829B0000}"/>
    <cellStyle name="표준 2 2 2 16" xfId="12820" xr:uid="{00000000-0005-0000-0000-0000839B0000}"/>
    <cellStyle name="표준 2 2 2 17" xfId="12821" xr:uid="{00000000-0005-0000-0000-0000849B0000}"/>
    <cellStyle name="표준 2 2 2 18" xfId="12822" xr:uid="{00000000-0005-0000-0000-0000859B0000}"/>
    <cellStyle name="표준 2 2 2 19" xfId="12823" xr:uid="{00000000-0005-0000-0000-0000869B0000}"/>
    <cellStyle name="표준 2 2 2 2" xfId="12824" xr:uid="{00000000-0005-0000-0000-0000879B0000}"/>
    <cellStyle name="표준 2 2 2 2 10" xfId="12825" xr:uid="{00000000-0005-0000-0000-0000889B0000}"/>
    <cellStyle name="표준 2 2 2 2 11" xfId="12826" xr:uid="{00000000-0005-0000-0000-0000899B0000}"/>
    <cellStyle name="표준 2 2 2 2 12" xfId="12827" xr:uid="{00000000-0005-0000-0000-00008A9B0000}"/>
    <cellStyle name="표준 2 2 2 2 13" xfId="12828" xr:uid="{00000000-0005-0000-0000-00008B9B0000}"/>
    <cellStyle name="표준 2 2 2 2 14" xfId="12829" xr:uid="{00000000-0005-0000-0000-00008C9B0000}"/>
    <cellStyle name="표준 2 2 2 2 15" xfId="12830" xr:uid="{00000000-0005-0000-0000-00008D9B0000}"/>
    <cellStyle name="표준 2 2 2 2 16" xfId="12831" xr:uid="{00000000-0005-0000-0000-00008E9B0000}"/>
    <cellStyle name="표준 2 2 2 2 2" xfId="12832" xr:uid="{00000000-0005-0000-0000-00008F9B0000}"/>
    <cellStyle name="표준 2 2 2 2 3" xfId="12833" xr:uid="{00000000-0005-0000-0000-0000909B0000}"/>
    <cellStyle name="표준 2 2 2 2 4" xfId="12834" xr:uid="{00000000-0005-0000-0000-0000919B0000}"/>
    <cellStyle name="표준 2 2 2 2 5" xfId="12835" xr:uid="{00000000-0005-0000-0000-0000929B0000}"/>
    <cellStyle name="표준 2 2 2 2 6" xfId="12836" xr:uid="{00000000-0005-0000-0000-0000939B0000}"/>
    <cellStyle name="표준 2 2 2 2 7" xfId="12837" xr:uid="{00000000-0005-0000-0000-0000949B0000}"/>
    <cellStyle name="표준 2 2 2 2 8" xfId="12838" xr:uid="{00000000-0005-0000-0000-0000959B0000}"/>
    <cellStyle name="표준 2 2 2 2 9" xfId="12839" xr:uid="{00000000-0005-0000-0000-0000969B0000}"/>
    <cellStyle name="표준 2 2 2 20" xfId="12840" xr:uid="{00000000-0005-0000-0000-0000979B0000}"/>
    <cellStyle name="표준 2 2 2 21" xfId="12841" xr:uid="{00000000-0005-0000-0000-0000989B0000}"/>
    <cellStyle name="표준 2 2 2 22" xfId="12842" xr:uid="{00000000-0005-0000-0000-0000999B0000}"/>
    <cellStyle name="표준 2 2 2 23" xfId="12843" xr:uid="{00000000-0005-0000-0000-00009A9B0000}"/>
    <cellStyle name="표준 2 2 2 24" xfId="12844" xr:uid="{00000000-0005-0000-0000-00009B9B0000}"/>
    <cellStyle name="표준 2 2 2 25" xfId="12845" xr:uid="{00000000-0005-0000-0000-00009C9B0000}"/>
    <cellStyle name="표준 2 2 2 26" xfId="12846" xr:uid="{00000000-0005-0000-0000-00009D9B0000}"/>
    <cellStyle name="표준 2 2 2 27" xfId="12847" xr:uid="{00000000-0005-0000-0000-00009E9B0000}"/>
    <cellStyle name="표준 2 2 2 28" xfId="12848" xr:uid="{00000000-0005-0000-0000-00009F9B0000}"/>
    <cellStyle name="표준 2 2 2 3" xfId="12849" xr:uid="{00000000-0005-0000-0000-0000A09B0000}"/>
    <cellStyle name="표준 2 2 2 3 2" xfId="12850" xr:uid="{00000000-0005-0000-0000-0000A19B0000}"/>
    <cellStyle name="표준 2 2 2 4" xfId="12851" xr:uid="{00000000-0005-0000-0000-0000A29B0000}"/>
    <cellStyle name="표준 2 2 2 5" xfId="12852" xr:uid="{00000000-0005-0000-0000-0000A39B0000}"/>
    <cellStyle name="표준 2 2 2 6" xfId="12853" xr:uid="{00000000-0005-0000-0000-0000A49B0000}"/>
    <cellStyle name="표준 2 2 2 7" xfId="12854" xr:uid="{00000000-0005-0000-0000-0000A59B0000}"/>
    <cellStyle name="표준 2 2 2 8" xfId="12855" xr:uid="{00000000-0005-0000-0000-0000A69B0000}"/>
    <cellStyle name="표준 2 2 2 9" xfId="12856" xr:uid="{00000000-0005-0000-0000-0000A79B0000}"/>
    <cellStyle name="표준 2 2 20" xfId="12857" xr:uid="{00000000-0005-0000-0000-0000A89B0000}"/>
    <cellStyle name="표준 2 2 21" xfId="12858" xr:uid="{00000000-0005-0000-0000-0000A99B0000}"/>
    <cellStyle name="표준 2 2 22" xfId="12859" xr:uid="{00000000-0005-0000-0000-0000AA9B0000}"/>
    <cellStyle name="표준 2 2 23" xfId="12860" xr:uid="{00000000-0005-0000-0000-0000AB9B0000}"/>
    <cellStyle name="표준 2 2 24" xfId="12861" xr:uid="{00000000-0005-0000-0000-0000AC9B0000}"/>
    <cellStyle name="표준 2 2 25" xfId="12862" xr:uid="{00000000-0005-0000-0000-0000AD9B0000}"/>
    <cellStyle name="표준 2 2 26" xfId="12863" xr:uid="{00000000-0005-0000-0000-0000AE9B0000}"/>
    <cellStyle name="표준 2 2 27" xfId="12864" xr:uid="{00000000-0005-0000-0000-0000AF9B0000}"/>
    <cellStyle name="표준 2 2 28" xfId="12865" xr:uid="{00000000-0005-0000-0000-0000B09B0000}"/>
    <cellStyle name="표준 2 2 29" xfId="12866" xr:uid="{00000000-0005-0000-0000-0000B19B0000}"/>
    <cellStyle name="표준 2 2 3" xfId="12867" xr:uid="{00000000-0005-0000-0000-0000B29B0000}"/>
    <cellStyle name="표준 2 2 3 10" xfId="12868" xr:uid="{00000000-0005-0000-0000-0000B39B0000}"/>
    <cellStyle name="표준 2 2 3 11" xfId="12869" xr:uid="{00000000-0005-0000-0000-0000B49B0000}"/>
    <cellStyle name="표준 2 2 3 12" xfId="12870" xr:uid="{00000000-0005-0000-0000-0000B59B0000}"/>
    <cellStyle name="표준 2 2 3 13" xfId="12871" xr:uid="{00000000-0005-0000-0000-0000B69B0000}"/>
    <cellStyle name="표준 2 2 3 14" xfId="12872" xr:uid="{00000000-0005-0000-0000-0000B79B0000}"/>
    <cellStyle name="표준 2 2 3 15" xfId="12873" xr:uid="{00000000-0005-0000-0000-0000B89B0000}"/>
    <cellStyle name="표준 2 2 3 16" xfId="12874" xr:uid="{00000000-0005-0000-0000-0000B99B0000}"/>
    <cellStyle name="표준 2 2 3 2" xfId="12875" xr:uid="{00000000-0005-0000-0000-0000BA9B0000}"/>
    <cellStyle name="표준 2 2 3 3" xfId="12876" xr:uid="{00000000-0005-0000-0000-0000BB9B0000}"/>
    <cellStyle name="표준 2 2 3 4" xfId="12877" xr:uid="{00000000-0005-0000-0000-0000BC9B0000}"/>
    <cellStyle name="표준 2 2 3 5" xfId="12878" xr:uid="{00000000-0005-0000-0000-0000BD9B0000}"/>
    <cellStyle name="표준 2 2 3 6" xfId="12879" xr:uid="{00000000-0005-0000-0000-0000BE9B0000}"/>
    <cellStyle name="표준 2 2 3 7" xfId="12880" xr:uid="{00000000-0005-0000-0000-0000BF9B0000}"/>
    <cellStyle name="표준 2 2 3 8" xfId="12881" xr:uid="{00000000-0005-0000-0000-0000C09B0000}"/>
    <cellStyle name="표준 2 2 3 9" xfId="12882" xr:uid="{00000000-0005-0000-0000-0000C19B0000}"/>
    <cellStyle name="표준 2 2 30" xfId="12883" xr:uid="{00000000-0005-0000-0000-0000C29B0000}"/>
    <cellStyle name="표준 2 2 4" xfId="12884" xr:uid="{00000000-0005-0000-0000-0000C39B0000}"/>
    <cellStyle name="표준 2 2 4 2" xfId="12885" xr:uid="{00000000-0005-0000-0000-0000C49B0000}"/>
    <cellStyle name="표준 2 2 5" xfId="12886" xr:uid="{00000000-0005-0000-0000-0000C59B0000}"/>
    <cellStyle name="표준 2 2 5 2" xfId="12887" xr:uid="{00000000-0005-0000-0000-0000C69B0000}"/>
    <cellStyle name="표준 2 2 6" xfId="12888" xr:uid="{00000000-0005-0000-0000-0000C79B0000}"/>
    <cellStyle name="표준 2 2 6 2" xfId="12889" xr:uid="{00000000-0005-0000-0000-0000C89B0000}"/>
    <cellStyle name="표준 2 2 7" xfId="12890" xr:uid="{00000000-0005-0000-0000-0000C99B0000}"/>
    <cellStyle name="표준 2 2 7 2" xfId="12891" xr:uid="{00000000-0005-0000-0000-0000CA9B0000}"/>
    <cellStyle name="표준 2 2 8" xfId="12892" xr:uid="{00000000-0005-0000-0000-0000CB9B0000}"/>
    <cellStyle name="표준 2 2 8 2" xfId="12893" xr:uid="{00000000-0005-0000-0000-0000CC9B0000}"/>
    <cellStyle name="표준 2 2 9" xfId="12894" xr:uid="{00000000-0005-0000-0000-0000CD9B0000}"/>
    <cellStyle name="표준 2 2 9 2" xfId="12895" xr:uid="{00000000-0005-0000-0000-0000CE9B0000}"/>
    <cellStyle name="표준 2 20" xfId="12896" xr:uid="{00000000-0005-0000-0000-0000CF9B0000}"/>
    <cellStyle name="표준 2 21" xfId="12897" xr:uid="{00000000-0005-0000-0000-0000D09B0000}"/>
    <cellStyle name="표준 2 22" xfId="12898" xr:uid="{00000000-0005-0000-0000-0000D19B0000}"/>
    <cellStyle name="표준 2 23" xfId="12899" xr:uid="{00000000-0005-0000-0000-0000D29B0000}"/>
    <cellStyle name="표준 2 24" xfId="12900" xr:uid="{00000000-0005-0000-0000-0000D39B0000}"/>
    <cellStyle name="표준 2 25" xfId="12901" xr:uid="{00000000-0005-0000-0000-0000D49B0000}"/>
    <cellStyle name="표준 2 26" xfId="12902" xr:uid="{00000000-0005-0000-0000-0000D59B0000}"/>
    <cellStyle name="표준 2 27" xfId="12903" xr:uid="{00000000-0005-0000-0000-0000D69B0000}"/>
    <cellStyle name="표준 2 28" xfId="12904" xr:uid="{00000000-0005-0000-0000-0000D79B0000}"/>
    <cellStyle name="표준 2 29" xfId="12905" xr:uid="{00000000-0005-0000-0000-0000D89B0000}"/>
    <cellStyle name="표준 2 3" xfId="4024" xr:uid="{00000000-0005-0000-0000-0000D99B0000}"/>
    <cellStyle name="표준 2 3 2" xfId="12906" xr:uid="{00000000-0005-0000-0000-0000DA9B0000}"/>
    <cellStyle name="표준 2 3 2 2" xfId="12907" xr:uid="{00000000-0005-0000-0000-0000DB9B0000}"/>
    <cellStyle name="표준 2 3 2 2 2" xfId="12908" xr:uid="{00000000-0005-0000-0000-0000DC9B0000}"/>
    <cellStyle name="표준 2 3 2 3" xfId="12909" xr:uid="{00000000-0005-0000-0000-0000DD9B0000}"/>
    <cellStyle name="표준 2 3 2 4" xfId="12910" xr:uid="{00000000-0005-0000-0000-0000DE9B0000}"/>
    <cellStyle name="표준 2 3 2 5" xfId="12911" xr:uid="{00000000-0005-0000-0000-0000DF9B0000}"/>
    <cellStyle name="표준 2 3 2 6" xfId="12912" xr:uid="{00000000-0005-0000-0000-0000E09B0000}"/>
    <cellStyle name="표준 2 3 3" xfId="12913" xr:uid="{00000000-0005-0000-0000-0000E19B0000}"/>
    <cellStyle name="표준 2 3 3 2" xfId="12914" xr:uid="{00000000-0005-0000-0000-0000E29B0000}"/>
    <cellStyle name="표준 2 3 4" xfId="12915" xr:uid="{00000000-0005-0000-0000-0000E39B0000}"/>
    <cellStyle name="표준 2 3 4 2" xfId="12916" xr:uid="{00000000-0005-0000-0000-0000E49B0000}"/>
    <cellStyle name="표준 2 3 4 3" xfId="12917" xr:uid="{00000000-0005-0000-0000-0000E59B0000}"/>
    <cellStyle name="표준 2 3 5" xfId="12918" xr:uid="{00000000-0005-0000-0000-0000E69B0000}"/>
    <cellStyle name="표준 2 3 6" xfId="12919" xr:uid="{00000000-0005-0000-0000-0000E79B0000}"/>
    <cellStyle name="표준 2 3 7" xfId="12920" xr:uid="{00000000-0005-0000-0000-0000E89B0000}"/>
    <cellStyle name="표준 2 3 8" xfId="12921" xr:uid="{00000000-0005-0000-0000-0000E99B0000}"/>
    <cellStyle name="표준 2 30" xfId="12922" xr:uid="{00000000-0005-0000-0000-0000EA9B0000}"/>
    <cellStyle name="표준 2 31" xfId="12923" xr:uid="{00000000-0005-0000-0000-0000EB9B0000}"/>
    <cellStyle name="표준 2 32" xfId="12924" xr:uid="{00000000-0005-0000-0000-0000EC9B0000}"/>
    <cellStyle name="표준 2 33" xfId="12925" xr:uid="{00000000-0005-0000-0000-0000ED9B0000}"/>
    <cellStyle name="표준 2 34" xfId="12926" xr:uid="{00000000-0005-0000-0000-0000EE9B0000}"/>
    <cellStyle name="표준 2 35" xfId="12927" xr:uid="{00000000-0005-0000-0000-0000EF9B0000}"/>
    <cellStyle name="표준 2 36" xfId="12928" xr:uid="{00000000-0005-0000-0000-0000F09B0000}"/>
    <cellStyle name="표준 2 37" xfId="12929" xr:uid="{00000000-0005-0000-0000-0000F19B0000}"/>
    <cellStyle name="표준 2 38" xfId="12930" xr:uid="{00000000-0005-0000-0000-0000F29B0000}"/>
    <cellStyle name="표준 2 39" xfId="12931" xr:uid="{00000000-0005-0000-0000-0000F39B0000}"/>
    <cellStyle name="표준 2 4" xfId="12932" xr:uid="{00000000-0005-0000-0000-0000F49B0000}"/>
    <cellStyle name="표준 2 4 2" xfId="12933" xr:uid="{00000000-0005-0000-0000-0000F59B0000}"/>
    <cellStyle name="표준 2 4 2 2" xfId="12934" xr:uid="{00000000-0005-0000-0000-0000F69B0000}"/>
    <cellStyle name="표준 2 4 2 3" xfId="12935" xr:uid="{00000000-0005-0000-0000-0000F79B0000}"/>
    <cellStyle name="표준 2 4 3" xfId="12936" xr:uid="{00000000-0005-0000-0000-0000F89B0000}"/>
    <cellStyle name="표준 2 4 3 2" xfId="12937" xr:uid="{00000000-0005-0000-0000-0000F99B0000}"/>
    <cellStyle name="표준 2 4 4" xfId="12938" xr:uid="{00000000-0005-0000-0000-0000FA9B0000}"/>
    <cellStyle name="표준 2 4 5" xfId="12939" xr:uid="{00000000-0005-0000-0000-0000FB9B0000}"/>
    <cellStyle name="표준 2 4 6" xfId="12940" xr:uid="{00000000-0005-0000-0000-0000FC9B0000}"/>
    <cellStyle name="표준 2 4 7" xfId="12941" xr:uid="{00000000-0005-0000-0000-0000FD9B0000}"/>
    <cellStyle name="표준 2 40" xfId="12942" xr:uid="{00000000-0005-0000-0000-0000FE9B0000}"/>
    <cellStyle name="표준 2 41" xfId="12943" xr:uid="{00000000-0005-0000-0000-0000FF9B0000}"/>
    <cellStyle name="표준 2 42" xfId="12944" xr:uid="{00000000-0005-0000-0000-0000009C0000}"/>
    <cellStyle name="표준 2 43" xfId="12945" xr:uid="{00000000-0005-0000-0000-0000019C0000}"/>
    <cellStyle name="표준 2 44" xfId="12946" xr:uid="{00000000-0005-0000-0000-0000029C0000}"/>
    <cellStyle name="표준 2 45" xfId="12947" xr:uid="{00000000-0005-0000-0000-0000039C0000}"/>
    <cellStyle name="표준 2 46" xfId="12948" xr:uid="{00000000-0005-0000-0000-0000049C0000}"/>
    <cellStyle name="표준 2 47" xfId="12949" xr:uid="{00000000-0005-0000-0000-0000059C0000}"/>
    <cellStyle name="표준 2 48" xfId="12950" xr:uid="{00000000-0005-0000-0000-0000069C0000}"/>
    <cellStyle name="표준 2 49" xfId="12951" xr:uid="{00000000-0005-0000-0000-0000079C0000}"/>
    <cellStyle name="표준 2 5" xfId="12952" xr:uid="{00000000-0005-0000-0000-0000089C0000}"/>
    <cellStyle name="표준 2 5 2" xfId="12953" xr:uid="{00000000-0005-0000-0000-0000099C0000}"/>
    <cellStyle name="표준 2 5 2 2" xfId="12954" xr:uid="{00000000-0005-0000-0000-00000A9C0000}"/>
    <cellStyle name="표준 2 5 3" xfId="12955" xr:uid="{00000000-0005-0000-0000-00000B9C0000}"/>
    <cellStyle name="표준 2 5 4" xfId="12956" xr:uid="{00000000-0005-0000-0000-00000C9C0000}"/>
    <cellStyle name="표준 2 5 5" xfId="12957" xr:uid="{00000000-0005-0000-0000-00000D9C0000}"/>
    <cellStyle name="표준 2 50" xfId="12958" xr:uid="{00000000-0005-0000-0000-00000E9C0000}"/>
    <cellStyle name="표준 2 51" xfId="12959" xr:uid="{00000000-0005-0000-0000-00000F9C0000}"/>
    <cellStyle name="표준 2 52" xfId="12960" xr:uid="{00000000-0005-0000-0000-0000109C0000}"/>
    <cellStyle name="표준 2 53" xfId="12961" xr:uid="{00000000-0005-0000-0000-0000119C0000}"/>
    <cellStyle name="표준 2 54" xfId="12962" xr:uid="{00000000-0005-0000-0000-0000129C0000}"/>
    <cellStyle name="표준 2 55" xfId="12963" xr:uid="{00000000-0005-0000-0000-0000139C0000}"/>
    <cellStyle name="표준 2 56" xfId="12964" xr:uid="{00000000-0005-0000-0000-0000149C0000}"/>
    <cellStyle name="표준 2 57" xfId="12965" xr:uid="{00000000-0005-0000-0000-0000159C0000}"/>
    <cellStyle name="표준 2 58" xfId="12966" xr:uid="{00000000-0005-0000-0000-0000169C0000}"/>
    <cellStyle name="표준 2 59" xfId="12967" xr:uid="{00000000-0005-0000-0000-0000179C0000}"/>
    <cellStyle name="표준 2 6" xfId="12968" xr:uid="{00000000-0005-0000-0000-0000189C0000}"/>
    <cellStyle name="표준 2 6 2" xfId="12969" xr:uid="{00000000-0005-0000-0000-0000199C0000}"/>
    <cellStyle name="표준 2 6 3" xfId="12970" xr:uid="{00000000-0005-0000-0000-00001A9C0000}"/>
    <cellStyle name="표준 2 6 4" xfId="12971" xr:uid="{00000000-0005-0000-0000-00001B9C0000}"/>
    <cellStyle name="표준 2 60" xfId="12972" xr:uid="{00000000-0005-0000-0000-00001C9C0000}"/>
    <cellStyle name="표준 2 61" xfId="12973" xr:uid="{00000000-0005-0000-0000-00001D9C0000}"/>
    <cellStyle name="표준 2 62" xfId="12974" xr:uid="{00000000-0005-0000-0000-00001E9C0000}"/>
    <cellStyle name="표준 2 63" xfId="12975" xr:uid="{00000000-0005-0000-0000-00001F9C0000}"/>
    <cellStyle name="표준 2 64" xfId="12976" xr:uid="{00000000-0005-0000-0000-0000209C0000}"/>
    <cellStyle name="표준 2 65" xfId="12977" xr:uid="{00000000-0005-0000-0000-0000219C0000}"/>
    <cellStyle name="표준 2 66" xfId="12978" xr:uid="{00000000-0005-0000-0000-0000229C0000}"/>
    <cellStyle name="표준 2 67" xfId="12979" xr:uid="{00000000-0005-0000-0000-0000239C0000}"/>
    <cellStyle name="표준 2 68" xfId="12980" xr:uid="{00000000-0005-0000-0000-0000249C0000}"/>
    <cellStyle name="표준 2 69" xfId="12981" xr:uid="{00000000-0005-0000-0000-0000259C0000}"/>
    <cellStyle name="표준 2 7" xfId="12982" xr:uid="{00000000-0005-0000-0000-0000269C0000}"/>
    <cellStyle name="표준 2 7 2" xfId="12983" xr:uid="{00000000-0005-0000-0000-0000279C0000}"/>
    <cellStyle name="표준 2 70" xfId="12984" xr:uid="{00000000-0005-0000-0000-0000289C0000}"/>
    <cellStyle name="표준 2 71" xfId="12985" xr:uid="{00000000-0005-0000-0000-0000299C0000}"/>
    <cellStyle name="표준 2 72" xfId="12986" xr:uid="{00000000-0005-0000-0000-00002A9C0000}"/>
    <cellStyle name="표준 2 73" xfId="12987" xr:uid="{00000000-0005-0000-0000-00002B9C0000}"/>
    <cellStyle name="표준 2 74" xfId="12988" xr:uid="{00000000-0005-0000-0000-00002C9C0000}"/>
    <cellStyle name="표준 2 75" xfId="12989" xr:uid="{00000000-0005-0000-0000-00002D9C0000}"/>
    <cellStyle name="표준 2 76" xfId="12990" xr:uid="{00000000-0005-0000-0000-00002E9C0000}"/>
    <cellStyle name="표준 2 77" xfId="12991" xr:uid="{00000000-0005-0000-0000-00002F9C0000}"/>
    <cellStyle name="표준 2 78" xfId="12992" xr:uid="{00000000-0005-0000-0000-0000309C0000}"/>
    <cellStyle name="표준 2 79" xfId="12993" xr:uid="{00000000-0005-0000-0000-0000319C0000}"/>
    <cellStyle name="표준 2 8" xfId="12994" xr:uid="{00000000-0005-0000-0000-0000329C0000}"/>
    <cellStyle name="표준 2 8 2" xfId="12995" xr:uid="{00000000-0005-0000-0000-0000339C0000}"/>
    <cellStyle name="표준 2 80" xfId="12996" xr:uid="{00000000-0005-0000-0000-0000349C0000}"/>
    <cellStyle name="표준 2 81" xfId="12997" xr:uid="{00000000-0005-0000-0000-0000359C0000}"/>
    <cellStyle name="표준 2 82" xfId="12998" xr:uid="{00000000-0005-0000-0000-0000369C0000}"/>
    <cellStyle name="표준 2 83" xfId="12999" xr:uid="{00000000-0005-0000-0000-0000379C0000}"/>
    <cellStyle name="표준 2 83 10" xfId="13000" xr:uid="{00000000-0005-0000-0000-0000389C0000}"/>
    <cellStyle name="표준 2 83 11" xfId="13001" xr:uid="{00000000-0005-0000-0000-0000399C0000}"/>
    <cellStyle name="표준 2 83 12" xfId="13002" xr:uid="{00000000-0005-0000-0000-00003A9C0000}"/>
    <cellStyle name="표준 2 83 13" xfId="13003" xr:uid="{00000000-0005-0000-0000-00003B9C0000}"/>
    <cellStyle name="표준 2 83 14" xfId="13004" xr:uid="{00000000-0005-0000-0000-00003C9C0000}"/>
    <cellStyle name="표준 2 83 15" xfId="13005" xr:uid="{00000000-0005-0000-0000-00003D9C0000}"/>
    <cellStyle name="표준 2 83 2" xfId="13006" xr:uid="{00000000-0005-0000-0000-00003E9C0000}"/>
    <cellStyle name="표준 2 83 3" xfId="13007" xr:uid="{00000000-0005-0000-0000-00003F9C0000}"/>
    <cellStyle name="표준 2 83 4" xfId="13008" xr:uid="{00000000-0005-0000-0000-0000409C0000}"/>
    <cellStyle name="표준 2 83 5" xfId="13009" xr:uid="{00000000-0005-0000-0000-0000419C0000}"/>
    <cellStyle name="표준 2 83 6" xfId="13010" xr:uid="{00000000-0005-0000-0000-0000429C0000}"/>
    <cellStyle name="표준 2 83 7" xfId="13011" xr:uid="{00000000-0005-0000-0000-0000439C0000}"/>
    <cellStyle name="표준 2 83 8" xfId="13012" xr:uid="{00000000-0005-0000-0000-0000449C0000}"/>
    <cellStyle name="표준 2 83 9" xfId="13013" xr:uid="{00000000-0005-0000-0000-0000459C0000}"/>
    <cellStyle name="표준 2 84" xfId="13014" xr:uid="{00000000-0005-0000-0000-0000469C0000}"/>
    <cellStyle name="표준 2 85" xfId="13015" xr:uid="{00000000-0005-0000-0000-0000479C0000}"/>
    <cellStyle name="표준 2 86" xfId="13016" xr:uid="{00000000-0005-0000-0000-0000489C0000}"/>
    <cellStyle name="표준 2 87" xfId="13017" xr:uid="{00000000-0005-0000-0000-0000499C0000}"/>
    <cellStyle name="표준 2 88" xfId="13018" xr:uid="{00000000-0005-0000-0000-00004A9C0000}"/>
    <cellStyle name="표준 2 89" xfId="13019" xr:uid="{00000000-0005-0000-0000-00004B9C0000}"/>
    <cellStyle name="표준 2 9" xfId="13020" xr:uid="{00000000-0005-0000-0000-00004C9C0000}"/>
    <cellStyle name="표준 2 9 2" xfId="13021" xr:uid="{00000000-0005-0000-0000-00004D9C0000}"/>
    <cellStyle name="표준 2 90" xfId="13022" xr:uid="{00000000-0005-0000-0000-00004E9C0000}"/>
    <cellStyle name="표준 2 91" xfId="13023" xr:uid="{00000000-0005-0000-0000-00004F9C0000}"/>
    <cellStyle name="표준 2 92" xfId="13024" xr:uid="{00000000-0005-0000-0000-0000509C0000}"/>
    <cellStyle name="표준 2 93" xfId="13025" xr:uid="{00000000-0005-0000-0000-0000519C0000}"/>
    <cellStyle name="표준 2 94" xfId="13026" xr:uid="{00000000-0005-0000-0000-0000529C0000}"/>
    <cellStyle name="표준 2 95" xfId="13027" xr:uid="{00000000-0005-0000-0000-0000539C0000}"/>
    <cellStyle name="표준 2 96" xfId="13028" xr:uid="{00000000-0005-0000-0000-0000549C0000}"/>
    <cellStyle name="표준 2 97" xfId="13029" xr:uid="{00000000-0005-0000-0000-0000559C0000}"/>
    <cellStyle name="표준 2 98" xfId="13030" xr:uid="{00000000-0005-0000-0000-0000569C0000}"/>
    <cellStyle name="표준 2 99" xfId="13031" xr:uid="{00000000-0005-0000-0000-0000579C0000}"/>
    <cellStyle name="표준 2_대우견적서(VW1)(1)" xfId="4025" xr:uid="{00000000-0005-0000-0000-0000589C0000}"/>
    <cellStyle name="표준 20" xfId="4026" xr:uid="{00000000-0005-0000-0000-0000599C0000}"/>
    <cellStyle name="표준 20 10" xfId="13032" xr:uid="{00000000-0005-0000-0000-00005A9C0000}"/>
    <cellStyle name="표준 20 11" xfId="13033" xr:uid="{00000000-0005-0000-0000-00005B9C0000}"/>
    <cellStyle name="표준 20 12" xfId="13034" xr:uid="{00000000-0005-0000-0000-00005C9C0000}"/>
    <cellStyle name="표준 20 13" xfId="13035" xr:uid="{00000000-0005-0000-0000-00005D9C0000}"/>
    <cellStyle name="표준 20 14" xfId="13036" xr:uid="{00000000-0005-0000-0000-00005E9C0000}"/>
    <cellStyle name="표준 20 15" xfId="13037" xr:uid="{00000000-0005-0000-0000-00005F9C0000}"/>
    <cellStyle name="표준 20 2" xfId="4027" xr:uid="{00000000-0005-0000-0000-0000609C0000}"/>
    <cellStyle name="표준 20 2 2" xfId="4028" xr:uid="{00000000-0005-0000-0000-0000619C0000}"/>
    <cellStyle name="표준 20 2 2 2" xfId="4029" xr:uid="{00000000-0005-0000-0000-0000629C0000}"/>
    <cellStyle name="표준 20 2 2 3" xfId="13038" xr:uid="{00000000-0005-0000-0000-0000639C0000}"/>
    <cellStyle name="표준 20 2 3" xfId="4030" xr:uid="{00000000-0005-0000-0000-0000649C0000}"/>
    <cellStyle name="표준 20 2 4" xfId="4031" xr:uid="{00000000-0005-0000-0000-0000659C0000}"/>
    <cellStyle name="표준 20 2 5" xfId="13039" xr:uid="{00000000-0005-0000-0000-0000669C0000}"/>
    <cellStyle name="표준 20 3" xfId="4032" xr:uid="{00000000-0005-0000-0000-0000679C0000}"/>
    <cellStyle name="표준 20 3 2" xfId="4033" xr:uid="{00000000-0005-0000-0000-0000689C0000}"/>
    <cellStyle name="표준 20 3 3" xfId="13040" xr:uid="{00000000-0005-0000-0000-0000699C0000}"/>
    <cellStyle name="표준 20 4" xfId="4034" xr:uid="{00000000-0005-0000-0000-00006A9C0000}"/>
    <cellStyle name="표준 20 4 2" xfId="13041" xr:uid="{00000000-0005-0000-0000-00006B9C0000}"/>
    <cellStyle name="표준 20 5" xfId="4035" xr:uid="{00000000-0005-0000-0000-00006C9C0000}"/>
    <cellStyle name="표준 20 5 2" xfId="13042" xr:uid="{00000000-0005-0000-0000-00006D9C0000}"/>
    <cellStyle name="표준 20 6" xfId="13043" xr:uid="{00000000-0005-0000-0000-00006E9C0000}"/>
    <cellStyle name="표준 20 7" xfId="13044" xr:uid="{00000000-0005-0000-0000-00006F9C0000}"/>
    <cellStyle name="표준 20 8" xfId="13045" xr:uid="{00000000-0005-0000-0000-0000709C0000}"/>
    <cellStyle name="표준 20 9" xfId="13046" xr:uid="{00000000-0005-0000-0000-0000719C0000}"/>
    <cellStyle name="표준 21" xfId="4036" xr:uid="{00000000-0005-0000-0000-0000729C0000}"/>
    <cellStyle name="표준 21 10" xfId="13047" xr:uid="{00000000-0005-0000-0000-0000739C0000}"/>
    <cellStyle name="표준 21 11" xfId="13048" xr:uid="{00000000-0005-0000-0000-0000749C0000}"/>
    <cellStyle name="표준 21 12" xfId="13049" xr:uid="{00000000-0005-0000-0000-0000759C0000}"/>
    <cellStyle name="표준 21 13" xfId="13050" xr:uid="{00000000-0005-0000-0000-0000769C0000}"/>
    <cellStyle name="표준 21 14" xfId="13051" xr:uid="{00000000-0005-0000-0000-0000779C0000}"/>
    <cellStyle name="표준 21 15" xfId="13052" xr:uid="{00000000-0005-0000-0000-0000789C0000}"/>
    <cellStyle name="표준 21 2" xfId="4037" xr:uid="{00000000-0005-0000-0000-0000799C0000}"/>
    <cellStyle name="표준 21 2 2" xfId="4038" xr:uid="{00000000-0005-0000-0000-00007A9C0000}"/>
    <cellStyle name="표준 21 2 2 2" xfId="13053" xr:uid="{00000000-0005-0000-0000-00007B9C0000}"/>
    <cellStyle name="표준 21 2 3" xfId="4039" xr:uid="{00000000-0005-0000-0000-00007C9C0000}"/>
    <cellStyle name="표준 21 2 4" xfId="13054" xr:uid="{00000000-0005-0000-0000-00007D9C0000}"/>
    <cellStyle name="표준 21 3" xfId="4040" xr:uid="{00000000-0005-0000-0000-00007E9C0000}"/>
    <cellStyle name="표준 21 3 2" xfId="13055" xr:uid="{00000000-0005-0000-0000-00007F9C0000}"/>
    <cellStyle name="표준 21 4" xfId="4041" xr:uid="{00000000-0005-0000-0000-0000809C0000}"/>
    <cellStyle name="표준 21 4 2" xfId="13056" xr:uid="{00000000-0005-0000-0000-0000819C0000}"/>
    <cellStyle name="표준 21 5" xfId="13057" xr:uid="{00000000-0005-0000-0000-0000829C0000}"/>
    <cellStyle name="표준 21 6" xfId="13058" xr:uid="{00000000-0005-0000-0000-0000839C0000}"/>
    <cellStyle name="표준 21 7" xfId="13059" xr:uid="{00000000-0005-0000-0000-0000849C0000}"/>
    <cellStyle name="표준 21 8" xfId="13060" xr:uid="{00000000-0005-0000-0000-0000859C0000}"/>
    <cellStyle name="표준 21 9" xfId="13061" xr:uid="{00000000-0005-0000-0000-0000869C0000}"/>
    <cellStyle name="표준 22" xfId="4042" xr:uid="{00000000-0005-0000-0000-0000879C0000}"/>
    <cellStyle name="표준 22 10" xfId="13062" xr:uid="{00000000-0005-0000-0000-0000889C0000}"/>
    <cellStyle name="표준 22 11" xfId="13063" xr:uid="{00000000-0005-0000-0000-0000899C0000}"/>
    <cellStyle name="표준 22 12" xfId="13064" xr:uid="{00000000-0005-0000-0000-00008A9C0000}"/>
    <cellStyle name="표준 22 13" xfId="13065" xr:uid="{00000000-0005-0000-0000-00008B9C0000}"/>
    <cellStyle name="표준 22 14" xfId="13066" xr:uid="{00000000-0005-0000-0000-00008C9C0000}"/>
    <cellStyle name="표준 22 15" xfId="13067" xr:uid="{00000000-0005-0000-0000-00008D9C0000}"/>
    <cellStyle name="표준 22 2" xfId="4043" xr:uid="{00000000-0005-0000-0000-00008E9C0000}"/>
    <cellStyle name="표준 22 2 2" xfId="4044" xr:uid="{00000000-0005-0000-0000-00008F9C0000}"/>
    <cellStyle name="표준 22 2 2 2" xfId="13068" xr:uid="{00000000-0005-0000-0000-0000909C0000}"/>
    <cellStyle name="표준 22 2 3" xfId="4045" xr:uid="{00000000-0005-0000-0000-0000919C0000}"/>
    <cellStyle name="표준 22 2 4" xfId="13069" xr:uid="{00000000-0005-0000-0000-0000929C0000}"/>
    <cellStyle name="표준 22 3" xfId="4046" xr:uid="{00000000-0005-0000-0000-0000939C0000}"/>
    <cellStyle name="표준 22 3 2" xfId="13070" xr:uid="{00000000-0005-0000-0000-0000949C0000}"/>
    <cellStyle name="표준 22 4" xfId="4047" xr:uid="{00000000-0005-0000-0000-0000959C0000}"/>
    <cellStyle name="표준 22 4 2" xfId="13071" xr:uid="{00000000-0005-0000-0000-0000969C0000}"/>
    <cellStyle name="표준 22 5" xfId="13072" xr:uid="{00000000-0005-0000-0000-0000979C0000}"/>
    <cellStyle name="표준 22 6" xfId="13073" xr:uid="{00000000-0005-0000-0000-0000989C0000}"/>
    <cellStyle name="표준 22 7" xfId="13074" xr:uid="{00000000-0005-0000-0000-0000999C0000}"/>
    <cellStyle name="표준 22 8" xfId="13075" xr:uid="{00000000-0005-0000-0000-00009A9C0000}"/>
    <cellStyle name="표준 22 9" xfId="13076" xr:uid="{00000000-0005-0000-0000-00009B9C0000}"/>
    <cellStyle name="표준 23" xfId="4048" xr:uid="{00000000-0005-0000-0000-00009C9C0000}"/>
    <cellStyle name="표준 23 10" xfId="13077" xr:uid="{00000000-0005-0000-0000-00009D9C0000}"/>
    <cellStyle name="표준 23 11" xfId="13078" xr:uid="{00000000-0005-0000-0000-00009E9C0000}"/>
    <cellStyle name="표준 23 12" xfId="13079" xr:uid="{00000000-0005-0000-0000-00009F9C0000}"/>
    <cellStyle name="표준 23 13" xfId="13080" xr:uid="{00000000-0005-0000-0000-0000A09C0000}"/>
    <cellStyle name="표준 23 14" xfId="13081" xr:uid="{00000000-0005-0000-0000-0000A19C0000}"/>
    <cellStyle name="표준 23 15" xfId="13082" xr:uid="{00000000-0005-0000-0000-0000A29C0000}"/>
    <cellStyle name="표준 23 2" xfId="13083" xr:uid="{00000000-0005-0000-0000-0000A39C0000}"/>
    <cellStyle name="표준 23 2 2" xfId="13084" xr:uid="{00000000-0005-0000-0000-0000A49C0000}"/>
    <cellStyle name="표준 23 3" xfId="13085" xr:uid="{00000000-0005-0000-0000-0000A59C0000}"/>
    <cellStyle name="표준 23 4" xfId="13086" xr:uid="{00000000-0005-0000-0000-0000A69C0000}"/>
    <cellStyle name="표준 23 5" xfId="13087" xr:uid="{00000000-0005-0000-0000-0000A79C0000}"/>
    <cellStyle name="표준 23 6" xfId="13088" xr:uid="{00000000-0005-0000-0000-0000A89C0000}"/>
    <cellStyle name="표준 23 7" xfId="13089" xr:uid="{00000000-0005-0000-0000-0000A99C0000}"/>
    <cellStyle name="표준 23 8" xfId="13090" xr:uid="{00000000-0005-0000-0000-0000AA9C0000}"/>
    <cellStyle name="표준 23 9" xfId="13091" xr:uid="{00000000-0005-0000-0000-0000AB9C0000}"/>
    <cellStyle name="표준 24" xfId="4049" xr:uid="{00000000-0005-0000-0000-0000AC9C0000}"/>
    <cellStyle name="표준 24 10" xfId="13092" xr:uid="{00000000-0005-0000-0000-0000AD9C0000}"/>
    <cellStyle name="표준 24 11" xfId="13093" xr:uid="{00000000-0005-0000-0000-0000AE9C0000}"/>
    <cellStyle name="표준 24 12" xfId="13094" xr:uid="{00000000-0005-0000-0000-0000AF9C0000}"/>
    <cellStyle name="표준 24 13" xfId="13095" xr:uid="{00000000-0005-0000-0000-0000B09C0000}"/>
    <cellStyle name="표준 24 14" xfId="13096" xr:uid="{00000000-0005-0000-0000-0000B19C0000}"/>
    <cellStyle name="표준 24 15" xfId="13097" xr:uid="{00000000-0005-0000-0000-0000B29C0000}"/>
    <cellStyle name="표준 24 2" xfId="4050" xr:uid="{00000000-0005-0000-0000-0000B39C0000}"/>
    <cellStyle name="표준 24 2 2" xfId="13098" xr:uid="{00000000-0005-0000-0000-0000B49C0000}"/>
    <cellStyle name="표준 24 2 3" xfId="13099" xr:uid="{00000000-0005-0000-0000-0000B59C0000}"/>
    <cellStyle name="표준 24 3" xfId="4051" xr:uid="{00000000-0005-0000-0000-0000B69C0000}"/>
    <cellStyle name="표준 24 3 2" xfId="13100" xr:uid="{00000000-0005-0000-0000-0000B79C0000}"/>
    <cellStyle name="표준 24 4" xfId="13101" xr:uid="{00000000-0005-0000-0000-0000B89C0000}"/>
    <cellStyle name="표준 24 5" xfId="13102" xr:uid="{00000000-0005-0000-0000-0000B99C0000}"/>
    <cellStyle name="표준 24 6" xfId="13103" xr:uid="{00000000-0005-0000-0000-0000BA9C0000}"/>
    <cellStyle name="표준 24 7" xfId="13104" xr:uid="{00000000-0005-0000-0000-0000BB9C0000}"/>
    <cellStyle name="표준 24 8" xfId="13105" xr:uid="{00000000-0005-0000-0000-0000BC9C0000}"/>
    <cellStyle name="표준 24 9" xfId="13106" xr:uid="{00000000-0005-0000-0000-0000BD9C0000}"/>
    <cellStyle name="표준 25" xfId="4052" xr:uid="{00000000-0005-0000-0000-0000BE9C0000}"/>
    <cellStyle name="표준 25 10" xfId="13107" xr:uid="{00000000-0005-0000-0000-0000BF9C0000}"/>
    <cellStyle name="표준 25 11" xfId="13108" xr:uid="{00000000-0005-0000-0000-0000C09C0000}"/>
    <cellStyle name="표준 25 12" xfId="13109" xr:uid="{00000000-0005-0000-0000-0000C19C0000}"/>
    <cellStyle name="표준 25 13" xfId="13110" xr:uid="{00000000-0005-0000-0000-0000C29C0000}"/>
    <cellStyle name="표준 25 14" xfId="13111" xr:uid="{00000000-0005-0000-0000-0000C39C0000}"/>
    <cellStyle name="표준 25 15" xfId="13112" xr:uid="{00000000-0005-0000-0000-0000C49C0000}"/>
    <cellStyle name="표준 25 2" xfId="4053" xr:uid="{00000000-0005-0000-0000-0000C59C0000}"/>
    <cellStyle name="표준 25 2 2" xfId="13113" xr:uid="{00000000-0005-0000-0000-0000C69C0000}"/>
    <cellStyle name="표준 25 2 3" xfId="13114" xr:uid="{00000000-0005-0000-0000-0000C79C0000}"/>
    <cellStyle name="표준 25 3" xfId="4054" xr:uid="{00000000-0005-0000-0000-0000C89C0000}"/>
    <cellStyle name="표준 25 3 2" xfId="13115" xr:uid="{00000000-0005-0000-0000-0000C99C0000}"/>
    <cellStyle name="표준 25 4" xfId="13116" xr:uid="{00000000-0005-0000-0000-0000CA9C0000}"/>
    <cellStyle name="표준 25 5" xfId="13117" xr:uid="{00000000-0005-0000-0000-0000CB9C0000}"/>
    <cellStyle name="표준 25 6" xfId="13118" xr:uid="{00000000-0005-0000-0000-0000CC9C0000}"/>
    <cellStyle name="표준 25 7" xfId="13119" xr:uid="{00000000-0005-0000-0000-0000CD9C0000}"/>
    <cellStyle name="표준 25 8" xfId="13120" xr:uid="{00000000-0005-0000-0000-0000CE9C0000}"/>
    <cellStyle name="표준 25 9" xfId="13121" xr:uid="{00000000-0005-0000-0000-0000CF9C0000}"/>
    <cellStyle name="표준 26" xfId="4055" xr:uid="{00000000-0005-0000-0000-0000D09C0000}"/>
    <cellStyle name="표준 26 10" xfId="13122" xr:uid="{00000000-0005-0000-0000-0000D19C0000}"/>
    <cellStyle name="표준 26 11" xfId="13123" xr:uid="{00000000-0005-0000-0000-0000D29C0000}"/>
    <cellStyle name="표준 26 12" xfId="13124" xr:uid="{00000000-0005-0000-0000-0000D39C0000}"/>
    <cellStyle name="표준 26 13" xfId="13125" xr:uid="{00000000-0005-0000-0000-0000D49C0000}"/>
    <cellStyle name="표준 26 14" xfId="13126" xr:uid="{00000000-0005-0000-0000-0000D59C0000}"/>
    <cellStyle name="표준 26 15" xfId="13127" xr:uid="{00000000-0005-0000-0000-0000D69C0000}"/>
    <cellStyle name="표준 26 2" xfId="4056" xr:uid="{00000000-0005-0000-0000-0000D79C0000}"/>
    <cellStyle name="표준 26 2 2" xfId="13128" xr:uid="{00000000-0005-0000-0000-0000D89C0000}"/>
    <cellStyle name="표준 26 2 3" xfId="13129" xr:uid="{00000000-0005-0000-0000-0000D99C0000}"/>
    <cellStyle name="표준 26 3" xfId="4057" xr:uid="{00000000-0005-0000-0000-0000DA9C0000}"/>
    <cellStyle name="표준 26 3 2" xfId="13130" xr:uid="{00000000-0005-0000-0000-0000DB9C0000}"/>
    <cellStyle name="표준 26 4" xfId="13131" xr:uid="{00000000-0005-0000-0000-0000DC9C0000}"/>
    <cellStyle name="표준 26 5" xfId="13132" xr:uid="{00000000-0005-0000-0000-0000DD9C0000}"/>
    <cellStyle name="표준 26 6" xfId="13133" xr:uid="{00000000-0005-0000-0000-0000DE9C0000}"/>
    <cellStyle name="표준 26 7" xfId="13134" xr:uid="{00000000-0005-0000-0000-0000DF9C0000}"/>
    <cellStyle name="표준 26 8" xfId="13135" xr:uid="{00000000-0005-0000-0000-0000E09C0000}"/>
    <cellStyle name="표준 26 9" xfId="13136" xr:uid="{00000000-0005-0000-0000-0000E19C0000}"/>
    <cellStyle name="표준 27" xfId="4058" xr:uid="{00000000-0005-0000-0000-0000E29C0000}"/>
    <cellStyle name="표준 27 10" xfId="13137" xr:uid="{00000000-0005-0000-0000-0000E39C0000}"/>
    <cellStyle name="표준 27 11" xfId="13138" xr:uid="{00000000-0005-0000-0000-0000E49C0000}"/>
    <cellStyle name="표준 27 12" xfId="13139" xr:uid="{00000000-0005-0000-0000-0000E59C0000}"/>
    <cellStyle name="표준 27 13" xfId="13140" xr:uid="{00000000-0005-0000-0000-0000E69C0000}"/>
    <cellStyle name="표준 27 14" xfId="13141" xr:uid="{00000000-0005-0000-0000-0000E79C0000}"/>
    <cellStyle name="표준 27 15" xfId="13142" xr:uid="{00000000-0005-0000-0000-0000E89C0000}"/>
    <cellStyle name="표준 27 2" xfId="4059" xr:uid="{00000000-0005-0000-0000-0000E99C0000}"/>
    <cellStyle name="표준 27 2 2" xfId="13143" xr:uid="{00000000-0005-0000-0000-0000EA9C0000}"/>
    <cellStyle name="표준 27 2 3" xfId="13144" xr:uid="{00000000-0005-0000-0000-0000EB9C0000}"/>
    <cellStyle name="표준 27 3" xfId="4060" xr:uid="{00000000-0005-0000-0000-0000EC9C0000}"/>
    <cellStyle name="표준 27 3 2" xfId="13145" xr:uid="{00000000-0005-0000-0000-0000ED9C0000}"/>
    <cellStyle name="표준 27 4" xfId="13146" xr:uid="{00000000-0005-0000-0000-0000EE9C0000}"/>
    <cellStyle name="표준 27 5" xfId="13147" xr:uid="{00000000-0005-0000-0000-0000EF9C0000}"/>
    <cellStyle name="표준 27 6" xfId="13148" xr:uid="{00000000-0005-0000-0000-0000F09C0000}"/>
    <cellStyle name="표준 27 7" xfId="13149" xr:uid="{00000000-0005-0000-0000-0000F19C0000}"/>
    <cellStyle name="표준 27 8" xfId="13150" xr:uid="{00000000-0005-0000-0000-0000F29C0000}"/>
    <cellStyle name="표준 27 9" xfId="13151" xr:uid="{00000000-0005-0000-0000-0000F39C0000}"/>
    <cellStyle name="표준 28" xfId="4061" xr:uid="{00000000-0005-0000-0000-0000F49C0000}"/>
    <cellStyle name="표준 28 10" xfId="13152" xr:uid="{00000000-0005-0000-0000-0000F59C0000}"/>
    <cellStyle name="표준 28 11" xfId="13153" xr:uid="{00000000-0005-0000-0000-0000F69C0000}"/>
    <cellStyle name="표준 28 12" xfId="13154" xr:uid="{00000000-0005-0000-0000-0000F79C0000}"/>
    <cellStyle name="표준 28 13" xfId="13155" xr:uid="{00000000-0005-0000-0000-0000F89C0000}"/>
    <cellStyle name="표준 28 14" xfId="13156" xr:uid="{00000000-0005-0000-0000-0000F99C0000}"/>
    <cellStyle name="표준 28 15" xfId="13157" xr:uid="{00000000-0005-0000-0000-0000FA9C0000}"/>
    <cellStyle name="표준 28 2" xfId="4062" xr:uid="{00000000-0005-0000-0000-0000FB9C0000}"/>
    <cellStyle name="표준 28 2 2" xfId="13158" xr:uid="{00000000-0005-0000-0000-0000FC9C0000}"/>
    <cellStyle name="표준 28 2 3" xfId="13159" xr:uid="{00000000-0005-0000-0000-0000FD9C0000}"/>
    <cellStyle name="표준 28 3" xfId="4063" xr:uid="{00000000-0005-0000-0000-0000FE9C0000}"/>
    <cellStyle name="표준 28 3 2" xfId="13160" xr:uid="{00000000-0005-0000-0000-0000FF9C0000}"/>
    <cellStyle name="표준 28 4" xfId="13161" xr:uid="{00000000-0005-0000-0000-0000009D0000}"/>
    <cellStyle name="표준 28 5" xfId="13162" xr:uid="{00000000-0005-0000-0000-0000019D0000}"/>
    <cellStyle name="표준 28 6" xfId="13163" xr:uid="{00000000-0005-0000-0000-0000029D0000}"/>
    <cellStyle name="표준 28 7" xfId="13164" xr:uid="{00000000-0005-0000-0000-0000039D0000}"/>
    <cellStyle name="표준 28 8" xfId="13165" xr:uid="{00000000-0005-0000-0000-0000049D0000}"/>
    <cellStyle name="표준 28 9" xfId="13166" xr:uid="{00000000-0005-0000-0000-0000059D0000}"/>
    <cellStyle name="표준 29" xfId="4064" xr:uid="{00000000-0005-0000-0000-0000069D0000}"/>
    <cellStyle name="표준 29 10" xfId="13167" xr:uid="{00000000-0005-0000-0000-0000079D0000}"/>
    <cellStyle name="표준 29 11" xfId="13168" xr:uid="{00000000-0005-0000-0000-0000089D0000}"/>
    <cellStyle name="표준 29 12" xfId="13169" xr:uid="{00000000-0005-0000-0000-0000099D0000}"/>
    <cellStyle name="표준 29 13" xfId="13170" xr:uid="{00000000-0005-0000-0000-00000A9D0000}"/>
    <cellStyle name="표준 29 14" xfId="13171" xr:uid="{00000000-0005-0000-0000-00000B9D0000}"/>
    <cellStyle name="표준 29 15" xfId="13172" xr:uid="{00000000-0005-0000-0000-00000C9D0000}"/>
    <cellStyle name="표준 29 2" xfId="4065" xr:uid="{00000000-0005-0000-0000-00000D9D0000}"/>
    <cellStyle name="표준 29 2 2" xfId="13173" xr:uid="{00000000-0005-0000-0000-00000E9D0000}"/>
    <cellStyle name="표준 29 2 3" xfId="13174" xr:uid="{00000000-0005-0000-0000-00000F9D0000}"/>
    <cellStyle name="표준 29 3" xfId="4066" xr:uid="{00000000-0005-0000-0000-0000109D0000}"/>
    <cellStyle name="표준 29 3 2" xfId="13175" xr:uid="{00000000-0005-0000-0000-0000119D0000}"/>
    <cellStyle name="표준 29 4" xfId="13176" xr:uid="{00000000-0005-0000-0000-0000129D0000}"/>
    <cellStyle name="표준 29 5" xfId="13177" xr:uid="{00000000-0005-0000-0000-0000139D0000}"/>
    <cellStyle name="표준 29 6" xfId="13178" xr:uid="{00000000-0005-0000-0000-0000149D0000}"/>
    <cellStyle name="표준 29 7" xfId="13179" xr:uid="{00000000-0005-0000-0000-0000159D0000}"/>
    <cellStyle name="표준 29 8" xfId="13180" xr:uid="{00000000-0005-0000-0000-0000169D0000}"/>
    <cellStyle name="표준 29 9" xfId="13181" xr:uid="{00000000-0005-0000-0000-0000179D0000}"/>
    <cellStyle name="표준 3" xfId="4067" xr:uid="{00000000-0005-0000-0000-0000189D0000}"/>
    <cellStyle name="표준 3 10" xfId="13182" xr:uid="{00000000-0005-0000-0000-0000199D0000}"/>
    <cellStyle name="표준 3 11" xfId="13183" xr:uid="{00000000-0005-0000-0000-00001A9D0000}"/>
    <cellStyle name="표준 3 12" xfId="13184" xr:uid="{00000000-0005-0000-0000-00001B9D0000}"/>
    <cellStyle name="표준 3 13" xfId="13185" xr:uid="{00000000-0005-0000-0000-00001C9D0000}"/>
    <cellStyle name="표준 3 14" xfId="13186" xr:uid="{00000000-0005-0000-0000-00001D9D0000}"/>
    <cellStyle name="표준 3 15" xfId="13187" xr:uid="{00000000-0005-0000-0000-00001E9D0000}"/>
    <cellStyle name="표준 3 16" xfId="13188" xr:uid="{00000000-0005-0000-0000-00001F9D0000}"/>
    <cellStyle name="표준 3 17" xfId="13189" xr:uid="{00000000-0005-0000-0000-0000209D0000}"/>
    <cellStyle name="표준 3 18" xfId="13190" xr:uid="{00000000-0005-0000-0000-0000219D0000}"/>
    <cellStyle name="표준 3 19" xfId="13191" xr:uid="{00000000-0005-0000-0000-0000229D0000}"/>
    <cellStyle name="표준 3 2" xfId="4068" xr:uid="{00000000-0005-0000-0000-0000239D0000}"/>
    <cellStyle name="표준 3 2 2" xfId="4069" xr:uid="{00000000-0005-0000-0000-0000249D0000}"/>
    <cellStyle name="표준 3 2 2 2" xfId="4070" xr:uid="{00000000-0005-0000-0000-0000259D0000}"/>
    <cellStyle name="표준 3 2 2 2 2" xfId="13192" xr:uid="{00000000-0005-0000-0000-0000269D0000}"/>
    <cellStyle name="표준 3 2 2 3" xfId="4071" xr:uid="{00000000-0005-0000-0000-0000279D0000}"/>
    <cellStyle name="표준 3 2 2 3 2" xfId="13193" xr:uid="{00000000-0005-0000-0000-0000289D0000}"/>
    <cellStyle name="표준 3 2 3" xfId="4072" xr:uid="{00000000-0005-0000-0000-0000299D0000}"/>
    <cellStyle name="표준 3 2 3 2" xfId="4073" xr:uid="{00000000-0005-0000-0000-00002A9D0000}"/>
    <cellStyle name="표준 3 2 3 3" xfId="4074" xr:uid="{00000000-0005-0000-0000-00002B9D0000}"/>
    <cellStyle name="표준 3 2 3 4" xfId="13194" xr:uid="{00000000-0005-0000-0000-00002C9D0000}"/>
    <cellStyle name="표준 3 2 4" xfId="4075" xr:uid="{00000000-0005-0000-0000-00002D9D0000}"/>
    <cellStyle name="표준 3 2 4 2" xfId="13195" xr:uid="{00000000-0005-0000-0000-00002E9D0000}"/>
    <cellStyle name="표준 3 2 5" xfId="4076" xr:uid="{00000000-0005-0000-0000-00002F9D0000}"/>
    <cellStyle name="표준 3 2 6" xfId="13196" xr:uid="{00000000-0005-0000-0000-0000309D0000}"/>
    <cellStyle name="표준 3 2 7" xfId="13197" xr:uid="{00000000-0005-0000-0000-0000319D0000}"/>
    <cellStyle name="표준 3 20" xfId="42796" xr:uid="{00000000-0005-0000-0000-000016000000}"/>
    <cellStyle name="표준 3 3" xfId="4077" xr:uid="{00000000-0005-0000-0000-0000329D0000}"/>
    <cellStyle name="표준 3 3 2" xfId="4078" xr:uid="{00000000-0005-0000-0000-0000339D0000}"/>
    <cellStyle name="표준 3 3 2 2" xfId="4079" xr:uid="{00000000-0005-0000-0000-0000349D0000}"/>
    <cellStyle name="표준 3 3 2 2 2" xfId="13198" xr:uid="{00000000-0005-0000-0000-0000359D0000}"/>
    <cellStyle name="표준 3 3 2 3" xfId="4080" xr:uid="{00000000-0005-0000-0000-0000369D0000}"/>
    <cellStyle name="표준 3 3 2 3 2" xfId="13199" xr:uid="{00000000-0005-0000-0000-0000379D0000}"/>
    <cellStyle name="표준 3 3 2 4" xfId="13200" xr:uid="{00000000-0005-0000-0000-0000389D0000}"/>
    <cellStyle name="표준 3 3 2 5" xfId="13201" xr:uid="{00000000-0005-0000-0000-0000399D0000}"/>
    <cellStyle name="표준 3 3 3" xfId="4081" xr:uid="{00000000-0005-0000-0000-00003A9D0000}"/>
    <cellStyle name="표준 3 3 3 2" xfId="4082" xr:uid="{00000000-0005-0000-0000-00003B9D0000}"/>
    <cellStyle name="표준 3 3 3 2 2" xfId="13202" xr:uid="{00000000-0005-0000-0000-00003C9D0000}"/>
    <cellStyle name="표준 3 3 3 3" xfId="4083" xr:uid="{00000000-0005-0000-0000-00003D9D0000}"/>
    <cellStyle name="표준 3 3 3 4" xfId="13203" xr:uid="{00000000-0005-0000-0000-00003E9D0000}"/>
    <cellStyle name="표준 3 3 4" xfId="4084" xr:uid="{00000000-0005-0000-0000-00003F9D0000}"/>
    <cellStyle name="표준 3 3 4 2" xfId="13204" xr:uid="{00000000-0005-0000-0000-0000409D0000}"/>
    <cellStyle name="표준 3 3 5" xfId="4085" xr:uid="{00000000-0005-0000-0000-0000419D0000}"/>
    <cellStyle name="표준 3 3 5 2" xfId="13205" xr:uid="{00000000-0005-0000-0000-0000429D0000}"/>
    <cellStyle name="표준 3 3 6" xfId="13206" xr:uid="{00000000-0005-0000-0000-0000439D0000}"/>
    <cellStyle name="표준 3 3 7" xfId="13207" xr:uid="{00000000-0005-0000-0000-0000449D0000}"/>
    <cellStyle name="표준 3 4" xfId="4086" xr:uid="{00000000-0005-0000-0000-0000459D0000}"/>
    <cellStyle name="표준 3 4 2" xfId="13208" xr:uid="{00000000-0005-0000-0000-0000469D0000}"/>
    <cellStyle name="표준 3 4 2 2" xfId="13209" xr:uid="{00000000-0005-0000-0000-0000479D0000}"/>
    <cellStyle name="표준 3 4 2 3" xfId="13210" xr:uid="{00000000-0005-0000-0000-0000489D0000}"/>
    <cellStyle name="표준 3 4 2 4" xfId="13211" xr:uid="{00000000-0005-0000-0000-0000499D0000}"/>
    <cellStyle name="표준 3 4 3" xfId="13212" xr:uid="{00000000-0005-0000-0000-00004A9D0000}"/>
    <cellStyle name="표준 3 4 3 2" xfId="13213" xr:uid="{00000000-0005-0000-0000-00004B9D0000}"/>
    <cellStyle name="표준 3 4 4" xfId="13214" xr:uid="{00000000-0005-0000-0000-00004C9D0000}"/>
    <cellStyle name="표준 3 4 5" xfId="13215" xr:uid="{00000000-0005-0000-0000-00004D9D0000}"/>
    <cellStyle name="표준 3 4 6" xfId="13216" xr:uid="{00000000-0005-0000-0000-00004E9D0000}"/>
    <cellStyle name="표준 3 5" xfId="4087" xr:uid="{00000000-0005-0000-0000-00004F9D0000}"/>
    <cellStyle name="표준 3 5 2" xfId="4088" xr:uid="{00000000-0005-0000-0000-0000509D0000}"/>
    <cellStyle name="표준 3 5 2 2" xfId="13217" xr:uid="{00000000-0005-0000-0000-0000519D0000}"/>
    <cellStyle name="표준 3 5 2 3" xfId="13218" xr:uid="{00000000-0005-0000-0000-0000529D0000}"/>
    <cellStyle name="표준 3 5 3" xfId="4089" xr:uid="{00000000-0005-0000-0000-0000539D0000}"/>
    <cellStyle name="표준 3 5 3 2" xfId="13219" xr:uid="{00000000-0005-0000-0000-0000549D0000}"/>
    <cellStyle name="표준 3 5 3 3" xfId="13220" xr:uid="{00000000-0005-0000-0000-0000559D0000}"/>
    <cellStyle name="표준 3 5 4" xfId="13221" xr:uid="{00000000-0005-0000-0000-0000569D0000}"/>
    <cellStyle name="표준 3 5 5" xfId="13222" xr:uid="{00000000-0005-0000-0000-0000579D0000}"/>
    <cellStyle name="표준 3 6" xfId="4090" xr:uid="{00000000-0005-0000-0000-0000589D0000}"/>
    <cellStyle name="표준 3 6 2" xfId="4091" xr:uid="{00000000-0005-0000-0000-0000599D0000}"/>
    <cellStyle name="표준 3 6 2 2" xfId="13223" xr:uid="{00000000-0005-0000-0000-00005A9D0000}"/>
    <cellStyle name="표준 3 6 3" xfId="4092" xr:uid="{00000000-0005-0000-0000-00005B9D0000}"/>
    <cellStyle name="표준 3 6 3 2" xfId="13224" xr:uid="{00000000-0005-0000-0000-00005C9D0000}"/>
    <cellStyle name="표준 3 6 4" xfId="13225" xr:uid="{00000000-0005-0000-0000-00005D9D0000}"/>
    <cellStyle name="표준 3 7" xfId="4093" xr:uid="{00000000-0005-0000-0000-00005E9D0000}"/>
    <cellStyle name="표준 3 7 2" xfId="13226" xr:uid="{00000000-0005-0000-0000-00005F9D0000}"/>
    <cellStyle name="표준 3 7 3" xfId="13227" xr:uid="{00000000-0005-0000-0000-0000609D0000}"/>
    <cellStyle name="표준 3 7 4" xfId="13228" xr:uid="{00000000-0005-0000-0000-0000619D0000}"/>
    <cellStyle name="표준 3 8" xfId="4094" xr:uid="{00000000-0005-0000-0000-0000629D0000}"/>
    <cellStyle name="표준 3 8 2" xfId="13229" xr:uid="{00000000-0005-0000-0000-0000639D0000}"/>
    <cellStyle name="표준 3 8 3" xfId="13230" xr:uid="{00000000-0005-0000-0000-0000649D0000}"/>
    <cellStyle name="표준 3 9" xfId="13231" xr:uid="{00000000-0005-0000-0000-0000659D0000}"/>
    <cellStyle name="표준 3 9 2" xfId="13232" xr:uid="{00000000-0005-0000-0000-0000669D0000}"/>
    <cellStyle name="표준 30" xfId="4095" xr:uid="{00000000-0005-0000-0000-0000679D0000}"/>
    <cellStyle name="표준 30 10" xfId="13233" xr:uid="{00000000-0005-0000-0000-0000689D0000}"/>
    <cellStyle name="표준 30 11" xfId="13234" xr:uid="{00000000-0005-0000-0000-0000699D0000}"/>
    <cellStyle name="표준 30 12" xfId="13235" xr:uid="{00000000-0005-0000-0000-00006A9D0000}"/>
    <cellStyle name="표준 30 13" xfId="13236" xr:uid="{00000000-0005-0000-0000-00006B9D0000}"/>
    <cellStyle name="표준 30 14" xfId="13237" xr:uid="{00000000-0005-0000-0000-00006C9D0000}"/>
    <cellStyle name="표준 30 15" xfId="13238" xr:uid="{00000000-0005-0000-0000-00006D9D0000}"/>
    <cellStyle name="표준 30 2" xfId="4096" xr:uid="{00000000-0005-0000-0000-00006E9D0000}"/>
    <cellStyle name="표준 30 2 2" xfId="13239" xr:uid="{00000000-0005-0000-0000-00006F9D0000}"/>
    <cellStyle name="표준 30 2 3" xfId="13240" xr:uid="{00000000-0005-0000-0000-0000709D0000}"/>
    <cellStyle name="표준 30 3" xfId="4097" xr:uid="{00000000-0005-0000-0000-0000719D0000}"/>
    <cellStyle name="표준 30 3 2" xfId="13241" xr:uid="{00000000-0005-0000-0000-0000729D0000}"/>
    <cellStyle name="표준 30 4" xfId="13242" xr:uid="{00000000-0005-0000-0000-0000739D0000}"/>
    <cellStyle name="표준 30 5" xfId="13243" xr:uid="{00000000-0005-0000-0000-0000749D0000}"/>
    <cellStyle name="표준 30 6" xfId="13244" xr:uid="{00000000-0005-0000-0000-0000759D0000}"/>
    <cellStyle name="표준 30 7" xfId="13245" xr:uid="{00000000-0005-0000-0000-0000769D0000}"/>
    <cellStyle name="표준 30 8" xfId="13246" xr:uid="{00000000-0005-0000-0000-0000779D0000}"/>
    <cellStyle name="표준 30 9" xfId="13247" xr:uid="{00000000-0005-0000-0000-0000789D0000}"/>
    <cellStyle name="표준 31" xfId="4098" xr:uid="{00000000-0005-0000-0000-0000799D0000}"/>
    <cellStyle name="표준 31 10" xfId="13248" xr:uid="{00000000-0005-0000-0000-00007A9D0000}"/>
    <cellStyle name="표준 31 11" xfId="13249" xr:uid="{00000000-0005-0000-0000-00007B9D0000}"/>
    <cellStyle name="표준 31 12" xfId="13250" xr:uid="{00000000-0005-0000-0000-00007C9D0000}"/>
    <cellStyle name="표준 31 13" xfId="13251" xr:uid="{00000000-0005-0000-0000-00007D9D0000}"/>
    <cellStyle name="표준 31 14" xfId="13252" xr:uid="{00000000-0005-0000-0000-00007E9D0000}"/>
    <cellStyle name="표준 31 15" xfId="13253" xr:uid="{00000000-0005-0000-0000-00007F9D0000}"/>
    <cellStyle name="표준 31 2" xfId="4099" xr:uid="{00000000-0005-0000-0000-0000809D0000}"/>
    <cellStyle name="표준 31 2 2" xfId="13254" xr:uid="{00000000-0005-0000-0000-0000819D0000}"/>
    <cellStyle name="표준 31 2 3" xfId="13255" xr:uid="{00000000-0005-0000-0000-0000829D0000}"/>
    <cellStyle name="표준 31 3" xfId="4100" xr:uid="{00000000-0005-0000-0000-0000839D0000}"/>
    <cellStyle name="표준 31 3 2" xfId="13256" xr:uid="{00000000-0005-0000-0000-0000849D0000}"/>
    <cellStyle name="표준 31 4" xfId="13257" xr:uid="{00000000-0005-0000-0000-0000859D0000}"/>
    <cellStyle name="표준 31 5" xfId="13258" xr:uid="{00000000-0005-0000-0000-0000869D0000}"/>
    <cellStyle name="표준 31 6" xfId="13259" xr:uid="{00000000-0005-0000-0000-0000879D0000}"/>
    <cellStyle name="표준 31 7" xfId="13260" xr:uid="{00000000-0005-0000-0000-0000889D0000}"/>
    <cellStyle name="표준 31 8" xfId="13261" xr:uid="{00000000-0005-0000-0000-0000899D0000}"/>
    <cellStyle name="표준 31 9" xfId="13262" xr:uid="{00000000-0005-0000-0000-00008A9D0000}"/>
    <cellStyle name="표준 32" xfId="12" xr:uid="{00000000-0005-0000-0000-00008B9D0000}"/>
    <cellStyle name="표준 32 10" xfId="13263" xr:uid="{00000000-0005-0000-0000-00008C9D0000}"/>
    <cellStyle name="표준 32 11" xfId="13264" xr:uid="{00000000-0005-0000-0000-00008D9D0000}"/>
    <cellStyle name="표준 32 12" xfId="13265" xr:uid="{00000000-0005-0000-0000-00008E9D0000}"/>
    <cellStyle name="표준 32 13" xfId="13266" xr:uid="{00000000-0005-0000-0000-00008F9D0000}"/>
    <cellStyle name="표준 32 14" xfId="13267" xr:uid="{00000000-0005-0000-0000-0000909D0000}"/>
    <cellStyle name="표준 32 15" xfId="13268" xr:uid="{00000000-0005-0000-0000-0000919D0000}"/>
    <cellStyle name="표준 32 2" xfId="4101" xr:uid="{00000000-0005-0000-0000-0000929D0000}"/>
    <cellStyle name="표준 32 2 2" xfId="13269" xr:uid="{00000000-0005-0000-0000-0000939D0000}"/>
    <cellStyle name="표준 32 2 3" xfId="13270" xr:uid="{00000000-0005-0000-0000-0000949D0000}"/>
    <cellStyle name="표준 32 3" xfId="13271" xr:uid="{00000000-0005-0000-0000-0000959D0000}"/>
    <cellStyle name="표준 32 4" xfId="13272" xr:uid="{00000000-0005-0000-0000-0000969D0000}"/>
    <cellStyle name="표준 32 5" xfId="13273" xr:uid="{00000000-0005-0000-0000-0000979D0000}"/>
    <cellStyle name="표준 32 6" xfId="13274" xr:uid="{00000000-0005-0000-0000-0000989D0000}"/>
    <cellStyle name="표준 32 7" xfId="13275" xr:uid="{00000000-0005-0000-0000-0000999D0000}"/>
    <cellStyle name="표준 32 8" xfId="13276" xr:uid="{00000000-0005-0000-0000-00009A9D0000}"/>
    <cellStyle name="표준 32 9" xfId="13277" xr:uid="{00000000-0005-0000-0000-00009B9D0000}"/>
    <cellStyle name="표준 33" xfId="4102" xr:uid="{00000000-0005-0000-0000-00009C9D0000}"/>
    <cellStyle name="표준 33 10" xfId="13278" xr:uid="{00000000-0005-0000-0000-00009D9D0000}"/>
    <cellStyle name="표준 33 10 2" xfId="13279" xr:uid="{00000000-0005-0000-0000-00009E9D0000}"/>
    <cellStyle name="표준 33 11" xfId="13280" xr:uid="{00000000-0005-0000-0000-00009F9D0000}"/>
    <cellStyle name="표준 33 11 2" xfId="13281" xr:uid="{00000000-0005-0000-0000-0000A09D0000}"/>
    <cellStyle name="표준 33 12" xfId="13282" xr:uid="{00000000-0005-0000-0000-0000A19D0000}"/>
    <cellStyle name="표준 33 13" xfId="13283" xr:uid="{00000000-0005-0000-0000-0000A29D0000}"/>
    <cellStyle name="표준 33 14" xfId="13284" xr:uid="{00000000-0005-0000-0000-0000A39D0000}"/>
    <cellStyle name="표준 33 2" xfId="13285" xr:uid="{00000000-0005-0000-0000-0000A49D0000}"/>
    <cellStyle name="표준 33 2 2" xfId="13286" xr:uid="{00000000-0005-0000-0000-0000A59D0000}"/>
    <cellStyle name="표준 33 2 3" xfId="13287" xr:uid="{00000000-0005-0000-0000-0000A69D0000}"/>
    <cellStyle name="표준 33 3" xfId="13288" xr:uid="{00000000-0005-0000-0000-0000A79D0000}"/>
    <cellStyle name="표준 33 3 10" xfId="13289" xr:uid="{00000000-0005-0000-0000-0000A89D0000}"/>
    <cellStyle name="표준 33 3 2" xfId="13290" xr:uid="{00000000-0005-0000-0000-0000A99D0000}"/>
    <cellStyle name="표준 33 3 2 2" xfId="13291" xr:uid="{00000000-0005-0000-0000-0000AA9D0000}"/>
    <cellStyle name="표준 33 3 2 2 2" xfId="13292" xr:uid="{00000000-0005-0000-0000-0000AB9D0000}"/>
    <cellStyle name="표준 33 3 2 2 2 2" xfId="13293" xr:uid="{00000000-0005-0000-0000-0000AC9D0000}"/>
    <cellStyle name="표준 33 3 2 2 2 2 2" xfId="13294" xr:uid="{00000000-0005-0000-0000-0000AD9D0000}"/>
    <cellStyle name="표준 33 3 2 2 2 3" xfId="13295" xr:uid="{00000000-0005-0000-0000-0000AE9D0000}"/>
    <cellStyle name="표준 33 3 2 2 2 4" xfId="13296" xr:uid="{00000000-0005-0000-0000-0000AF9D0000}"/>
    <cellStyle name="표준 33 3 2 2 3" xfId="13297" xr:uid="{00000000-0005-0000-0000-0000B09D0000}"/>
    <cellStyle name="표준 33 3 2 2 3 2" xfId="13298" xr:uid="{00000000-0005-0000-0000-0000B19D0000}"/>
    <cellStyle name="표준 33 3 2 2 4" xfId="13299" xr:uid="{00000000-0005-0000-0000-0000B29D0000}"/>
    <cellStyle name="표준 33 3 2 2 5" xfId="13300" xr:uid="{00000000-0005-0000-0000-0000B39D0000}"/>
    <cellStyle name="표준 33 3 2 3" xfId="13301" xr:uid="{00000000-0005-0000-0000-0000B49D0000}"/>
    <cellStyle name="표준 33 3 2 3 2" xfId="13302" xr:uid="{00000000-0005-0000-0000-0000B59D0000}"/>
    <cellStyle name="표준 33 3 2 3 2 2" xfId="13303" xr:uid="{00000000-0005-0000-0000-0000B69D0000}"/>
    <cellStyle name="표준 33 3 2 3 2 2 2" xfId="13304" xr:uid="{00000000-0005-0000-0000-0000B79D0000}"/>
    <cellStyle name="표준 33 3 2 3 2 3" xfId="13305" xr:uid="{00000000-0005-0000-0000-0000B89D0000}"/>
    <cellStyle name="표준 33 3 2 3 2 4" xfId="13306" xr:uid="{00000000-0005-0000-0000-0000B99D0000}"/>
    <cellStyle name="표준 33 3 2 3 3" xfId="13307" xr:uid="{00000000-0005-0000-0000-0000BA9D0000}"/>
    <cellStyle name="표준 33 3 2 3 3 2" xfId="13308" xr:uid="{00000000-0005-0000-0000-0000BB9D0000}"/>
    <cellStyle name="표준 33 3 2 3 4" xfId="13309" xr:uid="{00000000-0005-0000-0000-0000BC9D0000}"/>
    <cellStyle name="표준 33 3 2 3 5" xfId="13310" xr:uid="{00000000-0005-0000-0000-0000BD9D0000}"/>
    <cellStyle name="표준 33 3 2 4" xfId="13311" xr:uid="{00000000-0005-0000-0000-0000BE9D0000}"/>
    <cellStyle name="표준 33 3 2 4 2" xfId="13312" xr:uid="{00000000-0005-0000-0000-0000BF9D0000}"/>
    <cellStyle name="표준 33 3 2 4 2 2" xfId="13313" xr:uid="{00000000-0005-0000-0000-0000C09D0000}"/>
    <cellStyle name="표준 33 3 2 4 3" xfId="13314" xr:uid="{00000000-0005-0000-0000-0000C19D0000}"/>
    <cellStyle name="표준 33 3 2 4 4" xfId="13315" xr:uid="{00000000-0005-0000-0000-0000C29D0000}"/>
    <cellStyle name="표준 33 3 2 5" xfId="13316" xr:uid="{00000000-0005-0000-0000-0000C39D0000}"/>
    <cellStyle name="표준 33 3 2 5 2" xfId="13317" xr:uid="{00000000-0005-0000-0000-0000C49D0000}"/>
    <cellStyle name="표준 33 3 2 6" xfId="13318" xr:uid="{00000000-0005-0000-0000-0000C59D0000}"/>
    <cellStyle name="표준 33 3 2 7" xfId="13319" xr:uid="{00000000-0005-0000-0000-0000C69D0000}"/>
    <cellStyle name="표준 33 3 3" xfId="13320" xr:uid="{00000000-0005-0000-0000-0000C79D0000}"/>
    <cellStyle name="표준 33 3 3 2" xfId="13321" xr:uid="{00000000-0005-0000-0000-0000C89D0000}"/>
    <cellStyle name="표준 33 3 3 2 2" xfId="13322" xr:uid="{00000000-0005-0000-0000-0000C99D0000}"/>
    <cellStyle name="표준 33 3 3 2 2 2" xfId="13323" xr:uid="{00000000-0005-0000-0000-0000CA9D0000}"/>
    <cellStyle name="표준 33 3 3 2 2 2 2" xfId="13324" xr:uid="{00000000-0005-0000-0000-0000CB9D0000}"/>
    <cellStyle name="표준 33 3 3 2 2 3" xfId="13325" xr:uid="{00000000-0005-0000-0000-0000CC9D0000}"/>
    <cellStyle name="표준 33 3 3 2 2 4" xfId="13326" xr:uid="{00000000-0005-0000-0000-0000CD9D0000}"/>
    <cellStyle name="표준 33 3 3 2 3" xfId="13327" xr:uid="{00000000-0005-0000-0000-0000CE9D0000}"/>
    <cellStyle name="표준 33 3 3 2 3 2" xfId="13328" xr:uid="{00000000-0005-0000-0000-0000CF9D0000}"/>
    <cellStyle name="표준 33 3 3 2 4" xfId="13329" xr:uid="{00000000-0005-0000-0000-0000D09D0000}"/>
    <cellStyle name="표준 33 3 3 2 5" xfId="13330" xr:uid="{00000000-0005-0000-0000-0000D19D0000}"/>
    <cellStyle name="표준 33 3 3 3" xfId="13331" xr:uid="{00000000-0005-0000-0000-0000D29D0000}"/>
    <cellStyle name="표준 33 3 3 3 2" xfId="13332" xr:uid="{00000000-0005-0000-0000-0000D39D0000}"/>
    <cellStyle name="표준 33 3 3 3 2 2" xfId="13333" xr:uid="{00000000-0005-0000-0000-0000D49D0000}"/>
    <cellStyle name="표준 33 3 3 3 2 2 2" xfId="13334" xr:uid="{00000000-0005-0000-0000-0000D59D0000}"/>
    <cellStyle name="표준 33 3 3 3 2 3" xfId="13335" xr:uid="{00000000-0005-0000-0000-0000D69D0000}"/>
    <cellStyle name="표준 33 3 3 3 2 4" xfId="13336" xr:uid="{00000000-0005-0000-0000-0000D79D0000}"/>
    <cellStyle name="표준 33 3 3 3 3" xfId="13337" xr:uid="{00000000-0005-0000-0000-0000D89D0000}"/>
    <cellStyle name="표준 33 3 3 3 3 2" xfId="13338" xr:uid="{00000000-0005-0000-0000-0000D99D0000}"/>
    <cellStyle name="표준 33 3 3 3 4" xfId="13339" xr:uid="{00000000-0005-0000-0000-0000DA9D0000}"/>
    <cellStyle name="표준 33 3 3 3 5" xfId="13340" xr:uid="{00000000-0005-0000-0000-0000DB9D0000}"/>
    <cellStyle name="표준 33 3 3 4" xfId="13341" xr:uid="{00000000-0005-0000-0000-0000DC9D0000}"/>
    <cellStyle name="표준 33 3 3 4 2" xfId="13342" xr:uid="{00000000-0005-0000-0000-0000DD9D0000}"/>
    <cellStyle name="표준 33 3 3 4 2 2" xfId="13343" xr:uid="{00000000-0005-0000-0000-0000DE9D0000}"/>
    <cellStyle name="표준 33 3 3 4 3" xfId="13344" xr:uid="{00000000-0005-0000-0000-0000DF9D0000}"/>
    <cellStyle name="표준 33 3 3 4 4" xfId="13345" xr:uid="{00000000-0005-0000-0000-0000E09D0000}"/>
    <cellStyle name="표준 33 3 3 5" xfId="13346" xr:uid="{00000000-0005-0000-0000-0000E19D0000}"/>
    <cellStyle name="표준 33 3 3 5 2" xfId="13347" xr:uid="{00000000-0005-0000-0000-0000E29D0000}"/>
    <cellStyle name="표준 33 3 3 6" xfId="13348" xr:uid="{00000000-0005-0000-0000-0000E39D0000}"/>
    <cellStyle name="표준 33 3 3 7" xfId="13349" xr:uid="{00000000-0005-0000-0000-0000E49D0000}"/>
    <cellStyle name="표준 33 3 4" xfId="13350" xr:uid="{00000000-0005-0000-0000-0000E59D0000}"/>
    <cellStyle name="표준 33 3 4 2" xfId="13351" xr:uid="{00000000-0005-0000-0000-0000E69D0000}"/>
    <cellStyle name="표준 33 3 4 2 2" xfId="13352" xr:uid="{00000000-0005-0000-0000-0000E79D0000}"/>
    <cellStyle name="표준 33 3 4 2 2 2" xfId="13353" xr:uid="{00000000-0005-0000-0000-0000E89D0000}"/>
    <cellStyle name="표준 33 3 4 2 3" xfId="13354" xr:uid="{00000000-0005-0000-0000-0000E99D0000}"/>
    <cellStyle name="표준 33 3 4 2 4" xfId="13355" xr:uid="{00000000-0005-0000-0000-0000EA9D0000}"/>
    <cellStyle name="표준 33 3 4 3" xfId="13356" xr:uid="{00000000-0005-0000-0000-0000EB9D0000}"/>
    <cellStyle name="표준 33 3 4 3 2" xfId="13357" xr:uid="{00000000-0005-0000-0000-0000EC9D0000}"/>
    <cellStyle name="표준 33 3 4 4" xfId="13358" xr:uid="{00000000-0005-0000-0000-0000ED9D0000}"/>
    <cellStyle name="표준 33 3 4 5" xfId="13359" xr:uid="{00000000-0005-0000-0000-0000EE9D0000}"/>
    <cellStyle name="표준 33 3 5" xfId="13360" xr:uid="{00000000-0005-0000-0000-0000EF9D0000}"/>
    <cellStyle name="표준 33 3 5 2" xfId="13361" xr:uid="{00000000-0005-0000-0000-0000F09D0000}"/>
    <cellStyle name="표준 33 3 5 2 2" xfId="13362" xr:uid="{00000000-0005-0000-0000-0000F19D0000}"/>
    <cellStyle name="표준 33 3 5 2 2 2" xfId="13363" xr:uid="{00000000-0005-0000-0000-0000F29D0000}"/>
    <cellStyle name="표준 33 3 5 2 3" xfId="13364" xr:uid="{00000000-0005-0000-0000-0000F39D0000}"/>
    <cellStyle name="표준 33 3 5 2 4" xfId="13365" xr:uid="{00000000-0005-0000-0000-0000F49D0000}"/>
    <cellStyle name="표준 33 3 5 3" xfId="13366" xr:uid="{00000000-0005-0000-0000-0000F59D0000}"/>
    <cellStyle name="표준 33 3 5 3 2" xfId="13367" xr:uid="{00000000-0005-0000-0000-0000F69D0000}"/>
    <cellStyle name="표준 33 3 5 4" xfId="13368" xr:uid="{00000000-0005-0000-0000-0000F79D0000}"/>
    <cellStyle name="표준 33 3 5 5" xfId="13369" xr:uid="{00000000-0005-0000-0000-0000F89D0000}"/>
    <cellStyle name="표준 33 3 6" xfId="13370" xr:uid="{00000000-0005-0000-0000-0000F99D0000}"/>
    <cellStyle name="표준 33 3 6 2" xfId="13371" xr:uid="{00000000-0005-0000-0000-0000FA9D0000}"/>
    <cellStyle name="표준 33 3 6 2 2" xfId="13372" xr:uid="{00000000-0005-0000-0000-0000FB9D0000}"/>
    <cellStyle name="표준 33 3 6 3" xfId="13373" xr:uid="{00000000-0005-0000-0000-0000FC9D0000}"/>
    <cellStyle name="표준 33 3 6 4" xfId="13374" xr:uid="{00000000-0005-0000-0000-0000FD9D0000}"/>
    <cellStyle name="표준 33 3 7" xfId="13375" xr:uid="{00000000-0005-0000-0000-0000FE9D0000}"/>
    <cellStyle name="표준 33 3 7 2" xfId="13376" xr:uid="{00000000-0005-0000-0000-0000FF9D0000}"/>
    <cellStyle name="표준 33 3 8" xfId="13377" xr:uid="{00000000-0005-0000-0000-0000009E0000}"/>
    <cellStyle name="표준 33 3 9" xfId="13378" xr:uid="{00000000-0005-0000-0000-0000019E0000}"/>
    <cellStyle name="표준 33 4" xfId="13379" xr:uid="{00000000-0005-0000-0000-0000029E0000}"/>
    <cellStyle name="표준 33 4 2" xfId="13380" xr:uid="{00000000-0005-0000-0000-0000039E0000}"/>
    <cellStyle name="표준 33 4 2 2" xfId="13381" xr:uid="{00000000-0005-0000-0000-0000049E0000}"/>
    <cellStyle name="표준 33 4 2 2 2" xfId="13382" xr:uid="{00000000-0005-0000-0000-0000059E0000}"/>
    <cellStyle name="표준 33 4 2 2 2 2" xfId="13383" xr:uid="{00000000-0005-0000-0000-0000069E0000}"/>
    <cellStyle name="표준 33 4 2 2 3" xfId="13384" xr:uid="{00000000-0005-0000-0000-0000079E0000}"/>
    <cellStyle name="표준 33 4 2 2 4" xfId="13385" xr:uid="{00000000-0005-0000-0000-0000089E0000}"/>
    <cellStyle name="표준 33 4 2 3" xfId="13386" xr:uid="{00000000-0005-0000-0000-0000099E0000}"/>
    <cellStyle name="표준 33 4 2 3 2" xfId="13387" xr:uid="{00000000-0005-0000-0000-00000A9E0000}"/>
    <cellStyle name="표준 33 4 2 4" xfId="13388" xr:uid="{00000000-0005-0000-0000-00000B9E0000}"/>
    <cellStyle name="표준 33 4 2 5" xfId="13389" xr:uid="{00000000-0005-0000-0000-00000C9E0000}"/>
    <cellStyle name="표준 33 4 3" xfId="13390" xr:uid="{00000000-0005-0000-0000-00000D9E0000}"/>
    <cellStyle name="표준 33 4 3 2" xfId="13391" xr:uid="{00000000-0005-0000-0000-00000E9E0000}"/>
    <cellStyle name="표준 33 4 3 2 2" xfId="13392" xr:uid="{00000000-0005-0000-0000-00000F9E0000}"/>
    <cellStyle name="표준 33 4 3 2 2 2" xfId="13393" xr:uid="{00000000-0005-0000-0000-0000109E0000}"/>
    <cellStyle name="표준 33 4 3 2 3" xfId="13394" xr:uid="{00000000-0005-0000-0000-0000119E0000}"/>
    <cellStyle name="표준 33 4 3 2 4" xfId="13395" xr:uid="{00000000-0005-0000-0000-0000129E0000}"/>
    <cellStyle name="표준 33 4 3 3" xfId="13396" xr:uid="{00000000-0005-0000-0000-0000139E0000}"/>
    <cellStyle name="표준 33 4 3 3 2" xfId="13397" xr:uid="{00000000-0005-0000-0000-0000149E0000}"/>
    <cellStyle name="표준 33 4 3 4" xfId="13398" xr:uid="{00000000-0005-0000-0000-0000159E0000}"/>
    <cellStyle name="표준 33 4 3 5" xfId="13399" xr:uid="{00000000-0005-0000-0000-0000169E0000}"/>
    <cellStyle name="표준 33 4 4" xfId="13400" xr:uid="{00000000-0005-0000-0000-0000179E0000}"/>
    <cellStyle name="표준 33 4 4 2" xfId="13401" xr:uid="{00000000-0005-0000-0000-0000189E0000}"/>
    <cellStyle name="표준 33 4 4 2 2" xfId="13402" xr:uid="{00000000-0005-0000-0000-0000199E0000}"/>
    <cellStyle name="표준 33 4 4 3" xfId="13403" xr:uid="{00000000-0005-0000-0000-00001A9E0000}"/>
    <cellStyle name="표준 33 4 4 4" xfId="13404" xr:uid="{00000000-0005-0000-0000-00001B9E0000}"/>
    <cellStyle name="표준 33 4 5" xfId="13405" xr:uid="{00000000-0005-0000-0000-00001C9E0000}"/>
    <cellStyle name="표준 33 4 5 2" xfId="13406" xr:uid="{00000000-0005-0000-0000-00001D9E0000}"/>
    <cellStyle name="표준 33 4 6" xfId="13407" xr:uid="{00000000-0005-0000-0000-00001E9E0000}"/>
    <cellStyle name="표준 33 4 7" xfId="13408" xr:uid="{00000000-0005-0000-0000-00001F9E0000}"/>
    <cellStyle name="표준 33 4 8" xfId="13409" xr:uid="{00000000-0005-0000-0000-0000209E0000}"/>
    <cellStyle name="표준 33 5" xfId="13410" xr:uid="{00000000-0005-0000-0000-0000219E0000}"/>
    <cellStyle name="표준 33 5 2" xfId="13411" xr:uid="{00000000-0005-0000-0000-0000229E0000}"/>
    <cellStyle name="표준 33 5 2 2" xfId="13412" xr:uid="{00000000-0005-0000-0000-0000239E0000}"/>
    <cellStyle name="표준 33 5 2 2 2" xfId="13413" xr:uid="{00000000-0005-0000-0000-0000249E0000}"/>
    <cellStyle name="표준 33 5 2 2 2 2" xfId="13414" xr:uid="{00000000-0005-0000-0000-0000259E0000}"/>
    <cellStyle name="표준 33 5 2 2 3" xfId="13415" xr:uid="{00000000-0005-0000-0000-0000269E0000}"/>
    <cellStyle name="표준 33 5 2 2 4" xfId="13416" xr:uid="{00000000-0005-0000-0000-0000279E0000}"/>
    <cellStyle name="표준 33 5 2 3" xfId="13417" xr:uid="{00000000-0005-0000-0000-0000289E0000}"/>
    <cellStyle name="표준 33 5 2 3 2" xfId="13418" xr:uid="{00000000-0005-0000-0000-0000299E0000}"/>
    <cellStyle name="표준 33 5 2 4" xfId="13419" xr:uid="{00000000-0005-0000-0000-00002A9E0000}"/>
    <cellStyle name="표준 33 5 2 5" xfId="13420" xr:uid="{00000000-0005-0000-0000-00002B9E0000}"/>
    <cellStyle name="표준 33 5 3" xfId="13421" xr:uid="{00000000-0005-0000-0000-00002C9E0000}"/>
    <cellStyle name="표준 33 5 3 2" xfId="13422" xr:uid="{00000000-0005-0000-0000-00002D9E0000}"/>
    <cellStyle name="표준 33 5 3 2 2" xfId="13423" xr:uid="{00000000-0005-0000-0000-00002E9E0000}"/>
    <cellStyle name="표준 33 5 3 2 2 2" xfId="13424" xr:uid="{00000000-0005-0000-0000-00002F9E0000}"/>
    <cellStyle name="표준 33 5 3 2 3" xfId="13425" xr:uid="{00000000-0005-0000-0000-0000309E0000}"/>
    <cellStyle name="표준 33 5 3 2 4" xfId="13426" xr:uid="{00000000-0005-0000-0000-0000319E0000}"/>
    <cellStyle name="표준 33 5 3 3" xfId="13427" xr:uid="{00000000-0005-0000-0000-0000329E0000}"/>
    <cellStyle name="표준 33 5 3 3 2" xfId="13428" xr:uid="{00000000-0005-0000-0000-0000339E0000}"/>
    <cellStyle name="표준 33 5 3 4" xfId="13429" xr:uid="{00000000-0005-0000-0000-0000349E0000}"/>
    <cellStyle name="표준 33 5 3 5" xfId="13430" xr:uid="{00000000-0005-0000-0000-0000359E0000}"/>
    <cellStyle name="표준 33 5 4" xfId="13431" xr:uid="{00000000-0005-0000-0000-0000369E0000}"/>
    <cellStyle name="표준 33 5 4 2" xfId="13432" xr:uid="{00000000-0005-0000-0000-0000379E0000}"/>
    <cellStyle name="표준 33 5 4 2 2" xfId="13433" xr:uid="{00000000-0005-0000-0000-0000389E0000}"/>
    <cellStyle name="표준 33 5 4 3" xfId="13434" xr:uid="{00000000-0005-0000-0000-0000399E0000}"/>
    <cellStyle name="표준 33 5 4 4" xfId="13435" xr:uid="{00000000-0005-0000-0000-00003A9E0000}"/>
    <cellStyle name="표준 33 5 5" xfId="13436" xr:uid="{00000000-0005-0000-0000-00003B9E0000}"/>
    <cellStyle name="표준 33 5 5 2" xfId="13437" xr:uid="{00000000-0005-0000-0000-00003C9E0000}"/>
    <cellStyle name="표준 33 5 6" xfId="13438" xr:uid="{00000000-0005-0000-0000-00003D9E0000}"/>
    <cellStyle name="표준 33 5 7" xfId="13439" xr:uid="{00000000-0005-0000-0000-00003E9E0000}"/>
    <cellStyle name="표준 33 5 8" xfId="13440" xr:uid="{00000000-0005-0000-0000-00003F9E0000}"/>
    <cellStyle name="표준 33 6" xfId="13441" xr:uid="{00000000-0005-0000-0000-0000409E0000}"/>
    <cellStyle name="표준 33 6 2" xfId="13442" xr:uid="{00000000-0005-0000-0000-0000419E0000}"/>
    <cellStyle name="표준 33 6 2 2" xfId="13443" xr:uid="{00000000-0005-0000-0000-0000429E0000}"/>
    <cellStyle name="표준 33 6 2 2 2" xfId="13444" xr:uid="{00000000-0005-0000-0000-0000439E0000}"/>
    <cellStyle name="표준 33 6 2 3" xfId="13445" xr:uid="{00000000-0005-0000-0000-0000449E0000}"/>
    <cellStyle name="표준 33 6 2 4" xfId="13446" xr:uid="{00000000-0005-0000-0000-0000459E0000}"/>
    <cellStyle name="표준 33 6 3" xfId="13447" xr:uid="{00000000-0005-0000-0000-0000469E0000}"/>
    <cellStyle name="표준 33 6 3 2" xfId="13448" xr:uid="{00000000-0005-0000-0000-0000479E0000}"/>
    <cellStyle name="표준 33 6 4" xfId="13449" xr:uid="{00000000-0005-0000-0000-0000489E0000}"/>
    <cellStyle name="표준 33 6 5" xfId="13450" xr:uid="{00000000-0005-0000-0000-0000499E0000}"/>
    <cellStyle name="표준 33 6 6" xfId="13451" xr:uid="{00000000-0005-0000-0000-00004A9E0000}"/>
    <cellStyle name="표준 33 7" xfId="13452" xr:uid="{00000000-0005-0000-0000-00004B9E0000}"/>
    <cellStyle name="표준 33 7 2" xfId="13453" xr:uid="{00000000-0005-0000-0000-00004C9E0000}"/>
    <cellStyle name="표준 33 7 2 2" xfId="13454" xr:uid="{00000000-0005-0000-0000-00004D9E0000}"/>
    <cellStyle name="표준 33 7 2 2 2" xfId="13455" xr:uid="{00000000-0005-0000-0000-00004E9E0000}"/>
    <cellStyle name="표준 33 7 2 3" xfId="13456" xr:uid="{00000000-0005-0000-0000-00004F9E0000}"/>
    <cellStyle name="표준 33 7 2 4" xfId="13457" xr:uid="{00000000-0005-0000-0000-0000509E0000}"/>
    <cellStyle name="표준 33 7 3" xfId="13458" xr:uid="{00000000-0005-0000-0000-0000519E0000}"/>
    <cellStyle name="표준 33 7 3 2" xfId="13459" xr:uid="{00000000-0005-0000-0000-0000529E0000}"/>
    <cellStyle name="표준 33 7 4" xfId="13460" xr:uid="{00000000-0005-0000-0000-0000539E0000}"/>
    <cellStyle name="표준 33 7 5" xfId="13461" xr:uid="{00000000-0005-0000-0000-0000549E0000}"/>
    <cellStyle name="표준 33 7 6" xfId="13462" xr:uid="{00000000-0005-0000-0000-0000559E0000}"/>
    <cellStyle name="표준 33 8" xfId="13463" xr:uid="{00000000-0005-0000-0000-0000569E0000}"/>
    <cellStyle name="표준 33 8 2" xfId="13464" xr:uid="{00000000-0005-0000-0000-0000579E0000}"/>
    <cellStyle name="표준 33 8 2 2" xfId="13465" xr:uid="{00000000-0005-0000-0000-0000589E0000}"/>
    <cellStyle name="표준 33 8 3" xfId="13466" xr:uid="{00000000-0005-0000-0000-0000599E0000}"/>
    <cellStyle name="표준 33 8 4" xfId="13467" xr:uid="{00000000-0005-0000-0000-00005A9E0000}"/>
    <cellStyle name="표준 33 8 5" xfId="13468" xr:uid="{00000000-0005-0000-0000-00005B9E0000}"/>
    <cellStyle name="표준 33 9" xfId="13469" xr:uid="{00000000-0005-0000-0000-00005C9E0000}"/>
    <cellStyle name="표준 33 9 2" xfId="13470" xr:uid="{00000000-0005-0000-0000-00005D9E0000}"/>
    <cellStyle name="표준 33 9 3" xfId="13471" xr:uid="{00000000-0005-0000-0000-00005E9E0000}"/>
    <cellStyle name="표준 34" xfId="4103" xr:uid="{00000000-0005-0000-0000-00005F9E0000}"/>
    <cellStyle name="표준 34 10" xfId="13472" xr:uid="{00000000-0005-0000-0000-0000609E0000}"/>
    <cellStyle name="표준 34 10 2" xfId="13473" xr:uid="{00000000-0005-0000-0000-0000619E0000}"/>
    <cellStyle name="표준 34 11" xfId="13474" xr:uid="{00000000-0005-0000-0000-0000629E0000}"/>
    <cellStyle name="표준 34 11 2" xfId="13475" xr:uid="{00000000-0005-0000-0000-0000639E0000}"/>
    <cellStyle name="표준 34 12" xfId="13476" xr:uid="{00000000-0005-0000-0000-0000649E0000}"/>
    <cellStyle name="표준 34 13" xfId="13477" xr:uid="{00000000-0005-0000-0000-0000659E0000}"/>
    <cellStyle name="표준 34 14" xfId="13478" xr:uid="{00000000-0005-0000-0000-0000669E0000}"/>
    <cellStyle name="표준 34 2" xfId="13479" xr:uid="{00000000-0005-0000-0000-0000679E0000}"/>
    <cellStyle name="표준 34 2 10" xfId="13480" xr:uid="{00000000-0005-0000-0000-0000689E0000}"/>
    <cellStyle name="표준 34 2 11" xfId="13481" xr:uid="{00000000-0005-0000-0000-0000699E0000}"/>
    <cellStyle name="표준 34 2 2" xfId="13482" xr:uid="{00000000-0005-0000-0000-00006A9E0000}"/>
    <cellStyle name="표준 34 2 2 2" xfId="13483" xr:uid="{00000000-0005-0000-0000-00006B9E0000}"/>
    <cellStyle name="표준 34 2 2 2 2" xfId="13484" xr:uid="{00000000-0005-0000-0000-00006C9E0000}"/>
    <cellStyle name="표준 34 2 2 2 2 2" xfId="13485" xr:uid="{00000000-0005-0000-0000-00006D9E0000}"/>
    <cellStyle name="표준 34 2 2 2 2 2 2" xfId="13486" xr:uid="{00000000-0005-0000-0000-00006E9E0000}"/>
    <cellStyle name="표준 34 2 2 2 2 2 2 2" xfId="13487" xr:uid="{00000000-0005-0000-0000-00006F9E0000}"/>
    <cellStyle name="표준 34 2 2 2 2 2 3" xfId="13488" xr:uid="{00000000-0005-0000-0000-0000709E0000}"/>
    <cellStyle name="표준 34 2 2 2 2 2 4" xfId="13489" xr:uid="{00000000-0005-0000-0000-0000719E0000}"/>
    <cellStyle name="표준 34 2 2 2 2 3" xfId="13490" xr:uid="{00000000-0005-0000-0000-0000729E0000}"/>
    <cellStyle name="표준 34 2 2 2 2 3 2" xfId="13491" xr:uid="{00000000-0005-0000-0000-0000739E0000}"/>
    <cellStyle name="표준 34 2 2 2 2 4" xfId="13492" xr:uid="{00000000-0005-0000-0000-0000749E0000}"/>
    <cellStyle name="표준 34 2 2 2 2 5" xfId="13493" xr:uid="{00000000-0005-0000-0000-0000759E0000}"/>
    <cellStyle name="표준 34 2 2 2 3" xfId="13494" xr:uid="{00000000-0005-0000-0000-0000769E0000}"/>
    <cellStyle name="표준 34 2 2 2 3 2" xfId="13495" xr:uid="{00000000-0005-0000-0000-0000779E0000}"/>
    <cellStyle name="표준 34 2 2 2 3 2 2" xfId="13496" xr:uid="{00000000-0005-0000-0000-0000789E0000}"/>
    <cellStyle name="표준 34 2 2 2 3 2 2 2" xfId="13497" xr:uid="{00000000-0005-0000-0000-0000799E0000}"/>
    <cellStyle name="표준 34 2 2 2 3 2 3" xfId="13498" xr:uid="{00000000-0005-0000-0000-00007A9E0000}"/>
    <cellStyle name="표준 34 2 2 2 3 2 4" xfId="13499" xr:uid="{00000000-0005-0000-0000-00007B9E0000}"/>
    <cellStyle name="표준 34 2 2 2 3 3" xfId="13500" xr:uid="{00000000-0005-0000-0000-00007C9E0000}"/>
    <cellStyle name="표준 34 2 2 2 3 3 2" xfId="13501" xr:uid="{00000000-0005-0000-0000-00007D9E0000}"/>
    <cellStyle name="표준 34 2 2 2 3 4" xfId="13502" xr:uid="{00000000-0005-0000-0000-00007E9E0000}"/>
    <cellStyle name="표준 34 2 2 2 3 5" xfId="13503" xr:uid="{00000000-0005-0000-0000-00007F9E0000}"/>
    <cellStyle name="표준 34 2 2 2 4" xfId="13504" xr:uid="{00000000-0005-0000-0000-0000809E0000}"/>
    <cellStyle name="표준 34 2 2 2 4 2" xfId="13505" xr:uid="{00000000-0005-0000-0000-0000819E0000}"/>
    <cellStyle name="표준 34 2 2 2 4 2 2" xfId="13506" xr:uid="{00000000-0005-0000-0000-0000829E0000}"/>
    <cellStyle name="표준 34 2 2 2 4 3" xfId="13507" xr:uid="{00000000-0005-0000-0000-0000839E0000}"/>
    <cellStyle name="표준 34 2 2 2 4 4" xfId="13508" xr:uid="{00000000-0005-0000-0000-0000849E0000}"/>
    <cellStyle name="표준 34 2 2 2 5" xfId="13509" xr:uid="{00000000-0005-0000-0000-0000859E0000}"/>
    <cellStyle name="표준 34 2 2 2 5 2" xfId="13510" xr:uid="{00000000-0005-0000-0000-0000869E0000}"/>
    <cellStyle name="표준 34 2 2 2 6" xfId="13511" xr:uid="{00000000-0005-0000-0000-0000879E0000}"/>
    <cellStyle name="표준 34 2 2 2 7" xfId="13512" xr:uid="{00000000-0005-0000-0000-0000889E0000}"/>
    <cellStyle name="표준 34 2 2 3" xfId="13513" xr:uid="{00000000-0005-0000-0000-0000899E0000}"/>
    <cellStyle name="표준 34 2 2 3 2" xfId="13514" xr:uid="{00000000-0005-0000-0000-00008A9E0000}"/>
    <cellStyle name="표준 34 2 2 3 2 2" xfId="13515" xr:uid="{00000000-0005-0000-0000-00008B9E0000}"/>
    <cellStyle name="표준 34 2 2 3 2 2 2" xfId="13516" xr:uid="{00000000-0005-0000-0000-00008C9E0000}"/>
    <cellStyle name="표준 34 2 2 3 2 2 2 2" xfId="13517" xr:uid="{00000000-0005-0000-0000-00008D9E0000}"/>
    <cellStyle name="표준 34 2 2 3 2 2 3" xfId="13518" xr:uid="{00000000-0005-0000-0000-00008E9E0000}"/>
    <cellStyle name="표준 34 2 2 3 2 2 4" xfId="13519" xr:uid="{00000000-0005-0000-0000-00008F9E0000}"/>
    <cellStyle name="표준 34 2 2 3 2 3" xfId="13520" xr:uid="{00000000-0005-0000-0000-0000909E0000}"/>
    <cellStyle name="표준 34 2 2 3 2 3 2" xfId="13521" xr:uid="{00000000-0005-0000-0000-0000919E0000}"/>
    <cellStyle name="표준 34 2 2 3 2 4" xfId="13522" xr:uid="{00000000-0005-0000-0000-0000929E0000}"/>
    <cellStyle name="표준 34 2 2 3 2 5" xfId="13523" xr:uid="{00000000-0005-0000-0000-0000939E0000}"/>
    <cellStyle name="표준 34 2 2 3 3" xfId="13524" xr:uid="{00000000-0005-0000-0000-0000949E0000}"/>
    <cellStyle name="표준 34 2 2 3 3 2" xfId="13525" xr:uid="{00000000-0005-0000-0000-0000959E0000}"/>
    <cellStyle name="표준 34 2 2 3 3 2 2" xfId="13526" xr:uid="{00000000-0005-0000-0000-0000969E0000}"/>
    <cellStyle name="표준 34 2 2 3 3 2 2 2" xfId="13527" xr:uid="{00000000-0005-0000-0000-0000979E0000}"/>
    <cellStyle name="표준 34 2 2 3 3 2 3" xfId="13528" xr:uid="{00000000-0005-0000-0000-0000989E0000}"/>
    <cellStyle name="표준 34 2 2 3 3 2 4" xfId="13529" xr:uid="{00000000-0005-0000-0000-0000999E0000}"/>
    <cellStyle name="표준 34 2 2 3 3 3" xfId="13530" xr:uid="{00000000-0005-0000-0000-00009A9E0000}"/>
    <cellStyle name="표준 34 2 2 3 3 3 2" xfId="13531" xr:uid="{00000000-0005-0000-0000-00009B9E0000}"/>
    <cellStyle name="표준 34 2 2 3 3 4" xfId="13532" xr:uid="{00000000-0005-0000-0000-00009C9E0000}"/>
    <cellStyle name="표준 34 2 2 3 3 5" xfId="13533" xr:uid="{00000000-0005-0000-0000-00009D9E0000}"/>
    <cellStyle name="표준 34 2 2 3 4" xfId="13534" xr:uid="{00000000-0005-0000-0000-00009E9E0000}"/>
    <cellStyle name="표준 34 2 2 3 4 2" xfId="13535" xr:uid="{00000000-0005-0000-0000-00009F9E0000}"/>
    <cellStyle name="표준 34 2 2 3 4 2 2" xfId="13536" xr:uid="{00000000-0005-0000-0000-0000A09E0000}"/>
    <cellStyle name="표준 34 2 2 3 4 3" xfId="13537" xr:uid="{00000000-0005-0000-0000-0000A19E0000}"/>
    <cellStyle name="표준 34 2 2 3 4 4" xfId="13538" xr:uid="{00000000-0005-0000-0000-0000A29E0000}"/>
    <cellStyle name="표준 34 2 2 3 5" xfId="13539" xr:uid="{00000000-0005-0000-0000-0000A39E0000}"/>
    <cellStyle name="표준 34 2 2 3 5 2" xfId="13540" xr:uid="{00000000-0005-0000-0000-0000A49E0000}"/>
    <cellStyle name="표준 34 2 2 3 6" xfId="13541" xr:uid="{00000000-0005-0000-0000-0000A59E0000}"/>
    <cellStyle name="표준 34 2 2 3 7" xfId="13542" xr:uid="{00000000-0005-0000-0000-0000A69E0000}"/>
    <cellStyle name="표준 34 2 2 4" xfId="13543" xr:uid="{00000000-0005-0000-0000-0000A79E0000}"/>
    <cellStyle name="표준 34 2 2 4 2" xfId="13544" xr:uid="{00000000-0005-0000-0000-0000A89E0000}"/>
    <cellStyle name="표준 34 2 2 4 2 2" xfId="13545" xr:uid="{00000000-0005-0000-0000-0000A99E0000}"/>
    <cellStyle name="표준 34 2 2 4 2 2 2" xfId="13546" xr:uid="{00000000-0005-0000-0000-0000AA9E0000}"/>
    <cellStyle name="표준 34 2 2 4 2 3" xfId="13547" xr:uid="{00000000-0005-0000-0000-0000AB9E0000}"/>
    <cellStyle name="표준 34 2 2 4 2 4" xfId="13548" xr:uid="{00000000-0005-0000-0000-0000AC9E0000}"/>
    <cellStyle name="표준 34 2 2 4 3" xfId="13549" xr:uid="{00000000-0005-0000-0000-0000AD9E0000}"/>
    <cellStyle name="표준 34 2 2 4 3 2" xfId="13550" xr:uid="{00000000-0005-0000-0000-0000AE9E0000}"/>
    <cellStyle name="표준 34 2 2 4 4" xfId="13551" xr:uid="{00000000-0005-0000-0000-0000AF9E0000}"/>
    <cellStyle name="표준 34 2 2 4 5" xfId="13552" xr:uid="{00000000-0005-0000-0000-0000B09E0000}"/>
    <cellStyle name="표준 34 2 2 5" xfId="13553" xr:uid="{00000000-0005-0000-0000-0000B19E0000}"/>
    <cellStyle name="표준 34 2 2 5 2" xfId="13554" xr:uid="{00000000-0005-0000-0000-0000B29E0000}"/>
    <cellStyle name="표준 34 2 2 5 2 2" xfId="13555" xr:uid="{00000000-0005-0000-0000-0000B39E0000}"/>
    <cellStyle name="표준 34 2 2 5 2 2 2" xfId="13556" xr:uid="{00000000-0005-0000-0000-0000B49E0000}"/>
    <cellStyle name="표준 34 2 2 5 2 3" xfId="13557" xr:uid="{00000000-0005-0000-0000-0000B59E0000}"/>
    <cellStyle name="표준 34 2 2 5 2 4" xfId="13558" xr:uid="{00000000-0005-0000-0000-0000B69E0000}"/>
    <cellStyle name="표준 34 2 2 5 3" xfId="13559" xr:uid="{00000000-0005-0000-0000-0000B79E0000}"/>
    <cellStyle name="표준 34 2 2 5 3 2" xfId="13560" xr:uid="{00000000-0005-0000-0000-0000B89E0000}"/>
    <cellStyle name="표준 34 2 2 5 4" xfId="13561" xr:uid="{00000000-0005-0000-0000-0000B99E0000}"/>
    <cellStyle name="표준 34 2 2 5 5" xfId="13562" xr:uid="{00000000-0005-0000-0000-0000BA9E0000}"/>
    <cellStyle name="표준 34 2 2 6" xfId="13563" xr:uid="{00000000-0005-0000-0000-0000BB9E0000}"/>
    <cellStyle name="표준 34 2 2 6 2" xfId="13564" xr:uid="{00000000-0005-0000-0000-0000BC9E0000}"/>
    <cellStyle name="표준 34 2 2 6 2 2" xfId="13565" xr:uid="{00000000-0005-0000-0000-0000BD9E0000}"/>
    <cellStyle name="표준 34 2 2 6 3" xfId="13566" xr:uid="{00000000-0005-0000-0000-0000BE9E0000}"/>
    <cellStyle name="표준 34 2 2 6 4" xfId="13567" xr:uid="{00000000-0005-0000-0000-0000BF9E0000}"/>
    <cellStyle name="표준 34 2 2 7" xfId="13568" xr:uid="{00000000-0005-0000-0000-0000C09E0000}"/>
    <cellStyle name="표준 34 2 2 7 2" xfId="13569" xr:uid="{00000000-0005-0000-0000-0000C19E0000}"/>
    <cellStyle name="표준 34 2 2 8" xfId="13570" xr:uid="{00000000-0005-0000-0000-0000C29E0000}"/>
    <cellStyle name="표준 34 2 2 9" xfId="13571" xr:uid="{00000000-0005-0000-0000-0000C39E0000}"/>
    <cellStyle name="표준 34 2 3" xfId="13572" xr:uid="{00000000-0005-0000-0000-0000C49E0000}"/>
    <cellStyle name="표준 34 2 3 2" xfId="13573" xr:uid="{00000000-0005-0000-0000-0000C59E0000}"/>
    <cellStyle name="표준 34 2 3 2 2" xfId="13574" xr:uid="{00000000-0005-0000-0000-0000C69E0000}"/>
    <cellStyle name="표준 34 2 3 2 2 2" xfId="13575" xr:uid="{00000000-0005-0000-0000-0000C79E0000}"/>
    <cellStyle name="표준 34 2 3 2 2 2 2" xfId="13576" xr:uid="{00000000-0005-0000-0000-0000C89E0000}"/>
    <cellStyle name="표준 34 2 3 2 2 3" xfId="13577" xr:uid="{00000000-0005-0000-0000-0000C99E0000}"/>
    <cellStyle name="표준 34 2 3 2 2 4" xfId="13578" xr:uid="{00000000-0005-0000-0000-0000CA9E0000}"/>
    <cellStyle name="표준 34 2 3 2 3" xfId="13579" xr:uid="{00000000-0005-0000-0000-0000CB9E0000}"/>
    <cellStyle name="표준 34 2 3 2 3 2" xfId="13580" xr:uid="{00000000-0005-0000-0000-0000CC9E0000}"/>
    <cellStyle name="표준 34 2 3 2 4" xfId="13581" xr:uid="{00000000-0005-0000-0000-0000CD9E0000}"/>
    <cellStyle name="표준 34 2 3 2 5" xfId="13582" xr:uid="{00000000-0005-0000-0000-0000CE9E0000}"/>
    <cellStyle name="표준 34 2 3 3" xfId="13583" xr:uid="{00000000-0005-0000-0000-0000CF9E0000}"/>
    <cellStyle name="표준 34 2 3 3 2" xfId="13584" xr:uid="{00000000-0005-0000-0000-0000D09E0000}"/>
    <cellStyle name="표준 34 2 3 3 2 2" xfId="13585" xr:uid="{00000000-0005-0000-0000-0000D19E0000}"/>
    <cellStyle name="표준 34 2 3 3 2 2 2" xfId="13586" xr:uid="{00000000-0005-0000-0000-0000D29E0000}"/>
    <cellStyle name="표준 34 2 3 3 2 3" xfId="13587" xr:uid="{00000000-0005-0000-0000-0000D39E0000}"/>
    <cellStyle name="표준 34 2 3 3 2 4" xfId="13588" xr:uid="{00000000-0005-0000-0000-0000D49E0000}"/>
    <cellStyle name="표준 34 2 3 3 3" xfId="13589" xr:uid="{00000000-0005-0000-0000-0000D59E0000}"/>
    <cellStyle name="표준 34 2 3 3 3 2" xfId="13590" xr:uid="{00000000-0005-0000-0000-0000D69E0000}"/>
    <cellStyle name="표준 34 2 3 3 4" xfId="13591" xr:uid="{00000000-0005-0000-0000-0000D79E0000}"/>
    <cellStyle name="표준 34 2 3 3 5" xfId="13592" xr:uid="{00000000-0005-0000-0000-0000D89E0000}"/>
    <cellStyle name="표준 34 2 3 4" xfId="13593" xr:uid="{00000000-0005-0000-0000-0000D99E0000}"/>
    <cellStyle name="표준 34 2 3 4 2" xfId="13594" xr:uid="{00000000-0005-0000-0000-0000DA9E0000}"/>
    <cellStyle name="표준 34 2 3 4 2 2" xfId="13595" xr:uid="{00000000-0005-0000-0000-0000DB9E0000}"/>
    <cellStyle name="표준 34 2 3 4 3" xfId="13596" xr:uid="{00000000-0005-0000-0000-0000DC9E0000}"/>
    <cellStyle name="표준 34 2 3 4 4" xfId="13597" xr:uid="{00000000-0005-0000-0000-0000DD9E0000}"/>
    <cellStyle name="표준 34 2 3 5" xfId="13598" xr:uid="{00000000-0005-0000-0000-0000DE9E0000}"/>
    <cellStyle name="표준 34 2 3 5 2" xfId="13599" xr:uid="{00000000-0005-0000-0000-0000DF9E0000}"/>
    <cellStyle name="표준 34 2 3 6" xfId="13600" xr:uid="{00000000-0005-0000-0000-0000E09E0000}"/>
    <cellStyle name="표준 34 2 3 7" xfId="13601" xr:uid="{00000000-0005-0000-0000-0000E19E0000}"/>
    <cellStyle name="표준 34 2 4" xfId="13602" xr:uid="{00000000-0005-0000-0000-0000E29E0000}"/>
    <cellStyle name="표준 34 2 4 2" xfId="13603" xr:uid="{00000000-0005-0000-0000-0000E39E0000}"/>
    <cellStyle name="표준 34 2 4 2 2" xfId="13604" xr:uid="{00000000-0005-0000-0000-0000E49E0000}"/>
    <cellStyle name="표준 34 2 4 2 2 2" xfId="13605" xr:uid="{00000000-0005-0000-0000-0000E59E0000}"/>
    <cellStyle name="표준 34 2 4 2 2 2 2" xfId="13606" xr:uid="{00000000-0005-0000-0000-0000E69E0000}"/>
    <cellStyle name="표준 34 2 4 2 2 3" xfId="13607" xr:uid="{00000000-0005-0000-0000-0000E79E0000}"/>
    <cellStyle name="표준 34 2 4 2 2 4" xfId="13608" xr:uid="{00000000-0005-0000-0000-0000E89E0000}"/>
    <cellStyle name="표준 34 2 4 2 3" xfId="13609" xr:uid="{00000000-0005-0000-0000-0000E99E0000}"/>
    <cellStyle name="표준 34 2 4 2 3 2" xfId="13610" xr:uid="{00000000-0005-0000-0000-0000EA9E0000}"/>
    <cellStyle name="표준 34 2 4 2 4" xfId="13611" xr:uid="{00000000-0005-0000-0000-0000EB9E0000}"/>
    <cellStyle name="표준 34 2 4 2 5" xfId="13612" xr:uid="{00000000-0005-0000-0000-0000EC9E0000}"/>
    <cellStyle name="표준 34 2 4 3" xfId="13613" xr:uid="{00000000-0005-0000-0000-0000ED9E0000}"/>
    <cellStyle name="표준 34 2 4 3 2" xfId="13614" xr:uid="{00000000-0005-0000-0000-0000EE9E0000}"/>
    <cellStyle name="표준 34 2 4 3 2 2" xfId="13615" xr:uid="{00000000-0005-0000-0000-0000EF9E0000}"/>
    <cellStyle name="표준 34 2 4 3 2 2 2" xfId="13616" xr:uid="{00000000-0005-0000-0000-0000F09E0000}"/>
    <cellStyle name="표준 34 2 4 3 2 3" xfId="13617" xr:uid="{00000000-0005-0000-0000-0000F19E0000}"/>
    <cellStyle name="표준 34 2 4 3 2 4" xfId="13618" xr:uid="{00000000-0005-0000-0000-0000F29E0000}"/>
    <cellStyle name="표준 34 2 4 3 3" xfId="13619" xr:uid="{00000000-0005-0000-0000-0000F39E0000}"/>
    <cellStyle name="표준 34 2 4 3 3 2" xfId="13620" xr:uid="{00000000-0005-0000-0000-0000F49E0000}"/>
    <cellStyle name="표준 34 2 4 3 4" xfId="13621" xr:uid="{00000000-0005-0000-0000-0000F59E0000}"/>
    <cellStyle name="표준 34 2 4 3 5" xfId="13622" xr:uid="{00000000-0005-0000-0000-0000F69E0000}"/>
    <cellStyle name="표준 34 2 4 4" xfId="13623" xr:uid="{00000000-0005-0000-0000-0000F79E0000}"/>
    <cellStyle name="표준 34 2 4 4 2" xfId="13624" xr:uid="{00000000-0005-0000-0000-0000F89E0000}"/>
    <cellStyle name="표준 34 2 4 4 2 2" xfId="13625" xr:uid="{00000000-0005-0000-0000-0000F99E0000}"/>
    <cellStyle name="표준 34 2 4 4 3" xfId="13626" xr:uid="{00000000-0005-0000-0000-0000FA9E0000}"/>
    <cellStyle name="표준 34 2 4 4 4" xfId="13627" xr:uid="{00000000-0005-0000-0000-0000FB9E0000}"/>
    <cellStyle name="표준 34 2 4 5" xfId="13628" xr:uid="{00000000-0005-0000-0000-0000FC9E0000}"/>
    <cellStyle name="표준 34 2 4 5 2" xfId="13629" xr:uid="{00000000-0005-0000-0000-0000FD9E0000}"/>
    <cellStyle name="표준 34 2 4 6" xfId="13630" xr:uid="{00000000-0005-0000-0000-0000FE9E0000}"/>
    <cellStyle name="표준 34 2 4 7" xfId="13631" xr:uid="{00000000-0005-0000-0000-0000FF9E0000}"/>
    <cellStyle name="표준 34 2 5" xfId="13632" xr:uid="{00000000-0005-0000-0000-0000009F0000}"/>
    <cellStyle name="표준 34 2 5 2" xfId="13633" xr:uid="{00000000-0005-0000-0000-0000019F0000}"/>
    <cellStyle name="표준 34 2 5 2 2" xfId="13634" xr:uid="{00000000-0005-0000-0000-0000029F0000}"/>
    <cellStyle name="표준 34 2 5 2 2 2" xfId="13635" xr:uid="{00000000-0005-0000-0000-0000039F0000}"/>
    <cellStyle name="표준 34 2 5 2 3" xfId="13636" xr:uid="{00000000-0005-0000-0000-0000049F0000}"/>
    <cellStyle name="표준 34 2 5 2 4" xfId="13637" xr:uid="{00000000-0005-0000-0000-0000059F0000}"/>
    <cellStyle name="표준 34 2 5 3" xfId="13638" xr:uid="{00000000-0005-0000-0000-0000069F0000}"/>
    <cellStyle name="표준 34 2 5 3 2" xfId="13639" xr:uid="{00000000-0005-0000-0000-0000079F0000}"/>
    <cellStyle name="표준 34 2 5 4" xfId="13640" xr:uid="{00000000-0005-0000-0000-0000089F0000}"/>
    <cellStyle name="표준 34 2 5 5" xfId="13641" xr:uid="{00000000-0005-0000-0000-0000099F0000}"/>
    <cellStyle name="표준 34 2 6" xfId="13642" xr:uid="{00000000-0005-0000-0000-00000A9F0000}"/>
    <cellStyle name="표준 34 2 6 2" xfId="13643" xr:uid="{00000000-0005-0000-0000-00000B9F0000}"/>
    <cellStyle name="표준 34 2 6 2 2" xfId="13644" xr:uid="{00000000-0005-0000-0000-00000C9F0000}"/>
    <cellStyle name="표준 34 2 6 2 2 2" xfId="13645" xr:uid="{00000000-0005-0000-0000-00000D9F0000}"/>
    <cellStyle name="표준 34 2 6 2 3" xfId="13646" xr:uid="{00000000-0005-0000-0000-00000E9F0000}"/>
    <cellStyle name="표준 34 2 6 2 4" xfId="13647" xr:uid="{00000000-0005-0000-0000-00000F9F0000}"/>
    <cellStyle name="표준 34 2 6 3" xfId="13648" xr:uid="{00000000-0005-0000-0000-0000109F0000}"/>
    <cellStyle name="표준 34 2 6 3 2" xfId="13649" xr:uid="{00000000-0005-0000-0000-0000119F0000}"/>
    <cellStyle name="표준 34 2 6 4" xfId="13650" xr:uid="{00000000-0005-0000-0000-0000129F0000}"/>
    <cellStyle name="표준 34 2 6 5" xfId="13651" xr:uid="{00000000-0005-0000-0000-0000139F0000}"/>
    <cellStyle name="표준 34 2 7" xfId="13652" xr:uid="{00000000-0005-0000-0000-0000149F0000}"/>
    <cellStyle name="표준 34 2 7 2" xfId="13653" xr:uid="{00000000-0005-0000-0000-0000159F0000}"/>
    <cellStyle name="표준 34 2 7 2 2" xfId="13654" xr:uid="{00000000-0005-0000-0000-0000169F0000}"/>
    <cellStyle name="표준 34 2 7 3" xfId="13655" xr:uid="{00000000-0005-0000-0000-0000179F0000}"/>
    <cellStyle name="표준 34 2 7 4" xfId="13656" xr:uid="{00000000-0005-0000-0000-0000189F0000}"/>
    <cellStyle name="표준 34 2 8" xfId="13657" xr:uid="{00000000-0005-0000-0000-0000199F0000}"/>
    <cellStyle name="표준 34 2 8 2" xfId="13658" xr:uid="{00000000-0005-0000-0000-00001A9F0000}"/>
    <cellStyle name="표준 34 2 9" xfId="13659" xr:uid="{00000000-0005-0000-0000-00001B9F0000}"/>
    <cellStyle name="표준 34 3" xfId="13660" xr:uid="{00000000-0005-0000-0000-00001C9F0000}"/>
    <cellStyle name="표준 34 3 10" xfId="13661" xr:uid="{00000000-0005-0000-0000-00001D9F0000}"/>
    <cellStyle name="표준 34 3 2" xfId="13662" xr:uid="{00000000-0005-0000-0000-00001E9F0000}"/>
    <cellStyle name="표준 34 3 2 2" xfId="13663" xr:uid="{00000000-0005-0000-0000-00001F9F0000}"/>
    <cellStyle name="표준 34 3 2 2 2" xfId="13664" xr:uid="{00000000-0005-0000-0000-0000209F0000}"/>
    <cellStyle name="표준 34 3 2 2 2 2" xfId="13665" xr:uid="{00000000-0005-0000-0000-0000219F0000}"/>
    <cellStyle name="표준 34 3 2 2 2 2 2" xfId="13666" xr:uid="{00000000-0005-0000-0000-0000229F0000}"/>
    <cellStyle name="표준 34 3 2 2 2 3" xfId="13667" xr:uid="{00000000-0005-0000-0000-0000239F0000}"/>
    <cellStyle name="표준 34 3 2 2 2 4" xfId="13668" xr:uid="{00000000-0005-0000-0000-0000249F0000}"/>
    <cellStyle name="표준 34 3 2 2 3" xfId="13669" xr:uid="{00000000-0005-0000-0000-0000259F0000}"/>
    <cellStyle name="표준 34 3 2 2 3 2" xfId="13670" xr:uid="{00000000-0005-0000-0000-0000269F0000}"/>
    <cellStyle name="표준 34 3 2 2 4" xfId="13671" xr:uid="{00000000-0005-0000-0000-0000279F0000}"/>
    <cellStyle name="표준 34 3 2 2 5" xfId="13672" xr:uid="{00000000-0005-0000-0000-0000289F0000}"/>
    <cellStyle name="표준 34 3 2 3" xfId="13673" xr:uid="{00000000-0005-0000-0000-0000299F0000}"/>
    <cellStyle name="표준 34 3 2 3 2" xfId="13674" xr:uid="{00000000-0005-0000-0000-00002A9F0000}"/>
    <cellStyle name="표준 34 3 2 3 2 2" xfId="13675" xr:uid="{00000000-0005-0000-0000-00002B9F0000}"/>
    <cellStyle name="표준 34 3 2 3 2 2 2" xfId="13676" xr:uid="{00000000-0005-0000-0000-00002C9F0000}"/>
    <cellStyle name="표준 34 3 2 3 2 3" xfId="13677" xr:uid="{00000000-0005-0000-0000-00002D9F0000}"/>
    <cellStyle name="표준 34 3 2 3 2 4" xfId="13678" xr:uid="{00000000-0005-0000-0000-00002E9F0000}"/>
    <cellStyle name="표준 34 3 2 3 3" xfId="13679" xr:uid="{00000000-0005-0000-0000-00002F9F0000}"/>
    <cellStyle name="표준 34 3 2 3 3 2" xfId="13680" xr:uid="{00000000-0005-0000-0000-0000309F0000}"/>
    <cellStyle name="표준 34 3 2 3 4" xfId="13681" xr:uid="{00000000-0005-0000-0000-0000319F0000}"/>
    <cellStyle name="표준 34 3 2 3 5" xfId="13682" xr:uid="{00000000-0005-0000-0000-0000329F0000}"/>
    <cellStyle name="표준 34 3 2 4" xfId="13683" xr:uid="{00000000-0005-0000-0000-0000339F0000}"/>
    <cellStyle name="표준 34 3 2 4 2" xfId="13684" xr:uid="{00000000-0005-0000-0000-0000349F0000}"/>
    <cellStyle name="표준 34 3 2 4 2 2" xfId="13685" xr:uid="{00000000-0005-0000-0000-0000359F0000}"/>
    <cellStyle name="표준 34 3 2 4 3" xfId="13686" xr:uid="{00000000-0005-0000-0000-0000369F0000}"/>
    <cellStyle name="표준 34 3 2 4 4" xfId="13687" xr:uid="{00000000-0005-0000-0000-0000379F0000}"/>
    <cellStyle name="표준 34 3 2 5" xfId="13688" xr:uid="{00000000-0005-0000-0000-0000389F0000}"/>
    <cellStyle name="표준 34 3 2 5 2" xfId="13689" xr:uid="{00000000-0005-0000-0000-0000399F0000}"/>
    <cellStyle name="표준 34 3 2 6" xfId="13690" xr:uid="{00000000-0005-0000-0000-00003A9F0000}"/>
    <cellStyle name="표준 34 3 2 7" xfId="13691" xr:uid="{00000000-0005-0000-0000-00003B9F0000}"/>
    <cellStyle name="표준 34 3 3" xfId="13692" xr:uid="{00000000-0005-0000-0000-00003C9F0000}"/>
    <cellStyle name="표준 34 3 3 2" xfId="13693" xr:uid="{00000000-0005-0000-0000-00003D9F0000}"/>
    <cellStyle name="표준 34 3 3 2 2" xfId="13694" xr:uid="{00000000-0005-0000-0000-00003E9F0000}"/>
    <cellStyle name="표준 34 3 3 2 2 2" xfId="13695" xr:uid="{00000000-0005-0000-0000-00003F9F0000}"/>
    <cellStyle name="표준 34 3 3 2 2 2 2" xfId="13696" xr:uid="{00000000-0005-0000-0000-0000409F0000}"/>
    <cellStyle name="표준 34 3 3 2 2 3" xfId="13697" xr:uid="{00000000-0005-0000-0000-0000419F0000}"/>
    <cellStyle name="표준 34 3 3 2 2 4" xfId="13698" xr:uid="{00000000-0005-0000-0000-0000429F0000}"/>
    <cellStyle name="표준 34 3 3 2 3" xfId="13699" xr:uid="{00000000-0005-0000-0000-0000439F0000}"/>
    <cellStyle name="표준 34 3 3 2 3 2" xfId="13700" xr:uid="{00000000-0005-0000-0000-0000449F0000}"/>
    <cellStyle name="표준 34 3 3 2 4" xfId="13701" xr:uid="{00000000-0005-0000-0000-0000459F0000}"/>
    <cellStyle name="표준 34 3 3 2 5" xfId="13702" xr:uid="{00000000-0005-0000-0000-0000469F0000}"/>
    <cellStyle name="표준 34 3 3 3" xfId="13703" xr:uid="{00000000-0005-0000-0000-0000479F0000}"/>
    <cellStyle name="표준 34 3 3 3 2" xfId="13704" xr:uid="{00000000-0005-0000-0000-0000489F0000}"/>
    <cellStyle name="표준 34 3 3 3 2 2" xfId="13705" xr:uid="{00000000-0005-0000-0000-0000499F0000}"/>
    <cellStyle name="표준 34 3 3 3 2 2 2" xfId="13706" xr:uid="{00000000-0005-0000-0000-00004A9F0000}"/>
    <cellStyle name="표준 34 3 3 3 2 3" xfId="13707" xr:uid="{00000000-0005-0000-0000-00004B9F0000}"/>
    <cellStyle name="표준 34 3 3 3 2 4" xfId="13708" xr:uid="{00000000-0005-0000-0000-00004C9F0000}"/>
    <cellStyle name="표준 34 3 3 3 3" xfId="13709" xr:uid="{00000000-0005-0000-0000-00004D9F0000}"/>
    <cellStyle name="표준 34 3 3 3 3 2" xfId="13710" xr:uid="{00000000-0005-0000-0000-00004E9F0000}"/>
    <cellStyle name="표준 34 3 3 3 4" xfId="13711" xr:uid="{00000000-0005-0000-0000-00004F9F0000}"/>
    <cellStyle name="표준 34 3 3 3 5" xfId="13712" xr:uid="{00000000-0005-0000-0000-0000509F0000}"/>
    <cellStyle name="표준 34 3 3 4" xfId="13713" xr:uid="{00000000-0005-0000-0000-0000519F0000}"/>
    <cellStyle name="표준 34 3 3 4 2" xfId="13714" xr:uid="{00000000-0005-0000-0000-0000529F0000}"/>
    <cellStyle name="표준 34 3 3 4 2 2" xfId="13715" xr:uid="{00000000-0005-0000-0000-0000539F0000}"/>
    <cellStyle name="표준 34 3 3 4 3" xfId="13716" xr:uid="{00000000-0005-0000-0000-0000549F0000}"/>
    <cellStyle name="표준 34 3 3 4 4" xfId="13717" xr:uid="{00000000-0005-0000-0000-0000559F0000}"/>
    <cellStyle name="표준 34 3 3 5" xfId="13718" xr:uid="{00000000-0005-0000-0000-0000569F0000}"/>
    <cellStyle name="표준 34 3 3 5 2" xfId="13719" xr:uid="{00000000-0005-0000-0000-0000579F0000}"/>
    <cellStyle name="표준 34 3 3 6" xfId="13720" xr:uid="{00000000-0005-0000-0000-0000589F0000}"/>
    <cellStyle name="표준 34 3 3 7" xfId="13721" xr:uid="{00000000-0005-0000-0000-0000599F0000}"/>
    <cellStyle name="표준 34 3 4" xfId="13722" xr:uid="{00000000-0005-0000-0000-00005A9F0000}"/>
    <cellStyle name="표준 34 3 4 2" xfId="13723" xr:uid="{00000000-0005-0000-0000-00005B9F0000}"/>
    <cellStyle name="표준 34 3 4 2 2" xfId="13724" xr:uid="{00000000-0005-0000-0000-00005C9F0000}"/>
    <cellStyle name="표준 34 3 4 2 2 2" xfId="13725" xr:uid="{00000000-0005-0000-0000-00005D9F0000}"/>
    <cellStyle name="표준 34 3 4 2 3" xfId="13726" xr:uid="{00000000-0005-0000-0000-00005E9F0000}"/>
    <cellStyle name="표준 34 3 4 2 4" xfId="13727" xr:uid="{00000000-0005-0000-0000-00005F9F0000}"/>
    <cellStyle name="표준 34 3 4 3" xfId="13728" xr:uid="{00000000-0005-0000-0000-0000609F0000}"/>
    <cellStyle name="표준 34 3 4 3 2" xfId="13729" xr:uid="{00000000-0005-0000-0000-0000619F0000}"/>
    <cellStyle name="표준 34 3 4 4" xfId="13730" xr:uid="{00000000-0005-0000-0000-0000629F0000}"/>
    <cellStyle name="표준 34 3 4 5" xfId="13731" xr:uid="{00000000-0005-0000-0000-0000639F0000}"/>
    <cellStyle name="표준 34 3 5" xfId="13732" xr:uid="{00000000-0005-0000-0000-0000649F0000}"/>
    <cellStyle name="표준 34 3 5 2" xfId="13733" xr:uid="{00000000-0005-0000-0000-0000659F0000}"/>
    <cellStyle name="표준 34 3 5 2 2" xfId="13734" xr:uid="{00000000-0005-0000-0000-0000669F0000}"/>
    <cellStyle name="표준 34 3 5 2 2 2" xfId="13735" xr:uid="{00000000-0005-0000-0000-0000679F0000}"/>
    <cellStyle name="표준 34 3 5 2 3" xfId="13736" xr:uid="{00000000-0005-0000-0000-0000689F0000}"/>
    <cellStyle name="표준 34 3 5 2 4" xfId="13737" xr:uid="{00000000-0005-0000-0000-0000699F0000}"/>
    <cellStyle name="표준 34 3 5 3" xfId="13738" xr:uid="{00000000-0005-0000-0000-00006A9F0000}"/>
    <cellStyle name="표준 34 3 5 3 2" xfId="13739" xr:uid="{00000000-0005-0000-0000-00006B9F0000}"/>
    <cellStyle name="표준 34 3 5 4" xfId="13740" xr:uid="{00000000-0005-0000-0000-00006C9F0000}"/>
    <cellStyle name="표준 34 3 5 5" xfId="13741" xr:uid="{00000000-0005-0000-0000-00006D9F0000}"/>
    <cellStyle name="표준 34 3 6" xfId="13742" xr:uid="{00000000-0005-0000-0000-00006E9F0000}"/>
    <cellStyle name="표준 34 3 6 2" xfId="13743" xr:uid="{00000000-0005-0000-0000-00006F9F0000}"/>
    <cellStyle name="표준 34 3 6 2 2" xfId="13744" xr:uid="{00000000-0005-0000-0000-0000709F0000}"/>
    <cellStyle name="표준 34 3 6 3" xfId="13745" xr:uid="{00000000-0005-0000-0000-0000719F0000}"/>
    <cellStyle name="표준 34 3 6 4" xfId="13746" xr:uid="{00000000-0005-0000-0000-0000729F0000}"/>
    <cellStyle name="표준 34 3 7" xfId="13747" xr:uid="{00000000-0005-0000-0000-0000739F0000}"/>
    <cellStyle name="표준 34 3 7 2" xfId="13748" xr:uid="{00000000-0005-0000-0000-0000749F0000}"/>
    <cellStyle name="표준 34 3 8" xfId="13749" xr:uid="{00000000-0005-0000-0000-0000759F0000}"/>
    <cellStyle name="표준 34 3 9" xfId="13750" xr:uid="{00000000-0005-0000-0000-0000769F0000}"/>
    <cellStyle name="표준 34 4" xfId="13751" xr:uid="{00000000-0005-0000-0000-0000779F0000}"/>
    <cellStyle name="표준 34 4 2" xfId="13752" xr:uid="{00000000-0005-0000-0000-0000789F0000}"/>
    <cellStyle name="표준 34 4 2 2" xfId="13753" xr:uid="{00000000-0005-0000-0000-0000799F0000}"/>
    <cellStyle name="표준 34 4 2 2 2" xfId="13754" xr:uid="{00000000-0005-0000-0000-00007A9F0000}"/>
    <cellStyle name="표준 34 4 2 2 2 2" xfId="13755" xr:uid="{00000000-0005-0000-0000-00007B9F0000}"/>
    <cellStyle name="표준 34 4 2 2 3" xfId="13756" xr:uid="{00000000-0005-0000-0000-00007C9F0000}"/>
    <cellStyle name="표준 34 4 2 2 4" xfId="13757" xr:uid="{00000000-0005-0000-0000-00007D9F0000}"/>
    <cellStyle name="표준 34 4 2 3" xfId="13758" xr:uid="{00000000-0005-0000-0000-00007E9F0000}"/>
    <cellStyle name="표준 34 4 2 3 2" xfId="13759" xr:uid="{00000000-0005-0000-0000-00007F9F0000}"/>
    <cellStyle name="표준 34 4 2 4" xfId="13760" xr:uid="{00000000-0005-0000-0000-0000809F0000}"/>
    <cellStyle name="표준 34 4 2 5" xfId="13761" xr:uid="{00000000-0005-0000-0000-0000819F0000}"/>
    <cellStyle name="표준 34 4 3" xfId="13762" xr:uid="{00000000-0005-0000-0000-0000829F0000}"/>
    <cellStyle name="표준 34 4 3 2" xfId="13763" xr:uid="{00000000-0005-0000-0000-0000839F0000}"/>
    <cellStyle name="표준 34 4 3 2 2" xfId="13764" xr:uid="{00000000-0005-0000-0000-0000849F0000}"/>
    <cellStyle name="표준 34 4 3 2 2 2" xfId="13765" xr:uid="{00000000-0005-0000-0000-0000859F0000}"/>
    <cellStyle name="표준 34 4 3 2 3" xfId="13766" xr:uid="{00000000-0005-0000-0000-0000869F0000}"/>
    <cellStyle name="표준 34 4 3 2 4" xfId="13767" xr:uid="{00000000-0005-0000-0000-0000879F0000}"/>
    <cellStyle name="표준 34 4 3 3" xfId="13768" xr:uid="{00000000-0005-0000-0000-0000889F0000}"/>
    <cellStyle name="표준 34 4 3 3 2" xfId="13769" xr:uid="{00000000-0005-0000-0000-0000899F0000}"/>
    <cellStyle name="표준 34 4 3 4" xfId="13770" xr:uid="{00000000-0005-0000-0000-00008A9F0000}"/>
    <cellStyle name="표준 34 4 3 5" xfId="13771" xr:uid="{00000000-0005-0000-0000-00008B9F0000}"/>
    <cellStyle name="표준 34 4 4" xfId="13772" xr:uid="{00000000-0005-0000-0000-00008C9F0000}"/>
    <cellStyle name="표준 34 4 4 2" xfId="13773" xr:uid="{00000000-0005-0000-0000-00008D9F0000}"/>
    <cellStyle name="표준 34 4 4 2 2" xfId="13774" xr:uid="{00000000-0005-0000-0000-00008E9F0000}"/>
    <cellStyle name="표준 34 4 4 3" xfId="13775" xr:uid="{00000000-0005-0000-0000-00008F9F0000}"/>
    <cellStyle name="표준 34 4 4 4" xfId="13776" xr:uid="{00000000-0005-0000-0000-0000909F0000}"/>
    <cellStyle name="표준 34 4 5" xfId="13777" xr:uid="{00000000-0005-0000-0000-0000919F0000}"/>
    <cellStyle name="표준 34 4 5 2" xfId="13778" xr:uid="{00000000-0005-0000-0000-0000929F0000}"/>
    <cellStyle name="표준 34 4 6" xfId="13779" xr:uid="{00000000-0005-0000-0000-0000939F0000}"/>
    <cellStyle name="표준 34 4 7" xfId="13780" xr:uid="{00000000-0005-0000-0000-0000949F0000}"/>
    <cellStyle name="표준 34 4 8" xfId="13781" xr:uid="{00000000-0005-0000-0000-0000959F0000}"/>
    <cellStyle name="표준 34 5" xfId="13782" xr:uid="{00000000-0005-0000-0000-0000969F0000}"/>
    <cellStyle name="표준 34 5 2" xfId="13783" xr:uid="{00000000-0005-0000-0000-0000979F0000}"/>
    <cellStyle name="표준 34 5 2 2" xfId="13784" xr:uid="{00000000-0005-0000-0000-0000989F0000}"/>
    <cellStyle name="표준 34 5 2 2 2" xfId="13785" xr:uid="{00000000-0005-0000-0000-0000999F0000}"/>
    <cellStyle name="표준 34 5 2 2 2 2" xfId="13786" xr:uid="{00000000-0005-0000-0000-00009A9F0000}"/>
    <cellStyle name="표준 34 5 2 2 3" xfId="13787" xr:uid="{00000000-0005-0000-0000-00009B9F0000}"/>
    <cellStyle name="표준 34 5 2 2 4" xfId="13788" xr:uid="{00000000-0005-0000-0000-00009C9F0000}"/>
    <cellStyle name="표준 34 5 2 3" xfId="13789" xr:uid="{00000000-0005-0000-0000-00009D9F0000}"/>
    <cellStyle name="표준 34 5 2 3 2" xfId="13790" xr:uid="{00000000-0005-0000-0000-00009E9F0000}"/>
    <cellStyle name="표준 34 5 2 4" xfId="13791" xr:uid="{00000000-0005-0000-0000-00009F9F0000}"/>
    <cellStyle name="표준 34 5 2 5" xfId="13792" xr:uid="{00000000-0005-0000-0000-0000A09F0000}"/>
    <cellStyle name="표준 34 5 3" xfId="13793" xr:uid="{00000000-0005-0000-0000-0000A19F0000}"/>
    <cellStyle name="표준 34 5 3 2" xfId="13794" xr:uid="{00000000-0005-0000-0000-0000A29F0000}"/>
    <cellStyle name="표준 34 5 3 2 2" xfId="13795" xr:uid="{00000000-0005-0000-0000-0000A39F0000}"/>
    <cellStyle name="표준 34 5 3 2 2 2" xfId="13796" xr:uid="{00000000-0005-0000-0000-0000A49F0000}"/>
    <cellStyle name="표준 34 5 3 2 3" xfId="13797" xr:uid="{00000000-0005-0000-0000-0000A59F0000}"/>
    <cellStyle name="표준 34 5 3 2 4" xfId="13798" xr:uid="{00000000-0005-0000-0000-0000A69F0000}"/>
    <cellStyle name="표준 34 5 3 3" xfId="13799" xr:uid="{00000000-0005-0000-0000-0000A79F0000}"/>
    <cellStyle name="표준 34 5 3 3 2" xfId="13800" xr:uid="{00000000-0005-0000-0000-0000A89F0000}"/>
    <cellStyle name="표준 34 5 3 4" xfId="13801" xr:uid="{00000000-0005-0000-0000-0000A99F0000}"/>
    <cellStyle name="표준 34 5 3 5" xfId="13802" xr:uid="{00000000-0005-0000-0000-0000AA9F0000}"/>
    <cellStyle name="표준 34 5 4" xfId="13803" xr:uid="{00000000-0005-0000-0000-0000AB9F0000}"/>
    <cellStyle name="표준 34 5 4 2" xfId="13804" xr:uid="{00000000-0005-0000-0000-0000AC9F0000}"/>
    <cellStyle name="표준 34 5 4 2 2" xfId="13805" xr:uid="{00000000-0005-0000-0000-0000AD9F0000}"/>
    <cellStyle name="표준 34 5 4 3" xfId="13806" xr:uid="{00000000-0005-0000-0000-0000AE9F0000}"/>
    <cellStyle name="표준 34 5 4 4" xfId="13807" xr:uid="{00000000-0005-0000-0000-0000AF9F0000}"/>
    <cellStyle name="표준 34 5 5" xfId="13808" xr:uid="{00000000-0005-0000-0000-0000B09F0000}"/>
    <cellStyle name="표준 34 5 5 2" xfId="13809" xr:uid="{00000000-0005-0000-0000-0000B19F0000}"/>
    <cellStyle name="표준 34 5 6" xfId="13810" xr:uid="{00000000-0005-0000-0000-0000B29F0000}"/>
    <cellStyle name="표준 34 5 7" xfId="13811" xr:uid="{00000000-0005-0000-0000-0000B39F0000}"/>
    <cellStyle name="표준 34 5 8" xfId="13812" xr:uid="{00000000-0005-0000-0000-0000B49F0000}"/>
    <cellStyle name="표준 34 6" xfId="13813" xr:uid="{00000000-0005-0000-0000-0000B59F0000}"/>
    <cellStyle name="표준 34 6 2" xfId="13814" xr:uid="{00000000-0005-0000-0000-0000B69F0000}"/>
    <cellStyle name="표준 34 6 2 2" xfId="13815" xr:uid="{00000000-0005-0000-0000-0000B79F0000}"/>
    <cellStyle name="표준 34 6 2 2 2" xfId="13816" xr:uid="{00000000-0005-0000-0000-0000B89F0000}"/>
    <cellStyle name="표준 34 6 2 3" xfId="13817" xr:uid="{00000000-0005-0000-0000-0000B99F0000}"/>
    <cellStyle name="표준 34 6 2 4" xfId="13818" xr:uid="{00000000-0005-0000-0000-0000BA9F0000}"/>
    <cellStyle name="표준 34 6 3" xfId="13819" xr:uid="{00000000-0005-0000-0000-0000BB9F0000}"/>
    <cellStyle name="표준 34 6 3 2" xfId="13820" xr:uid="{00000000-0005-0000-0000-0000BC9F0000}"/>
    <cellStyle name="표준 34 6 4" xfId="13821" xr:uid="{00000000-0005-0000-0000-0000BD9F0000}"/>
    <cellStyle name="표준 34 6 5" xfId="13822" xr:uid="{00000000-0005-0000-0000-0000BE9F0000}"/>
    <cellStyle name="표준 34 6 6" xfId="13823" xr:uid="{00000000-0005-0000-0000-0000BF9F0000}"/>
    <cellStyle name="표준 34 7" xfId="13824" xr:uid="{00000000-0005-0000-0000-0000C09F0000}"/>
    <cellStyle name="표준 34 7 2" xfId="13825" xr:uid="{00000000-0005-0000-0000-0000C19F0000}"/>
    <cellStyle name="표준 34 7 2 2" xfId="13826" xr:uid="{00000000-0005-0000-0000-0000C29F0000}"/>
    <cellStyle name="표준 34 7 2 2 2" xfId="13827" xr:uid="{00000000-0005-0000-0000-0000C39F0000}"/>
    <cellStyle name="표준 34 7 2 3" xfId="13828" xr:uid="{00000000-0005-0000-0000-0000C49F0000}"/>
    <cellStyle name="표준 34 7 2 4" xfId="13829" xr:uid="{00000000-0005-0000-0000-0000C59F0000}"/>
    <cellStyle name="표준 34 7 3" xfId="13830" xr:uid="{00000000-0005-0000-0000-0000C69F0000}"/>
    <cellStyle name="표준 34 7 3 2" xfId="13831" xr:uid="{00000000-0005-0000-0000-0000C79F0000}"/>
    <cellStyle name="표준 34 7 4" xfId="13832" xr:uid="{00000000-0005-0000-0000-0000C89F0000}"/>
    <cellStyle name="표준 34 7 5" xfId="13833" xr:uid="{00000000-0005-0000-0000-0000C99F0000}"/>
    <cellStyle name="표준 34 7 6" xfId="13834" xr:uid="{00000000-0005-0000-0000-0000CA9F0000}"/>
    <cellStyle name="표준 34 8" xfId="13835" xr:uid="{00000000-0005-0000-0000-0000CB9F0000}"/>
    <cellStyle name="표준 34 8 2" xfId="13836" xr:uid="{00000000-0005-0000-0000-0000CC9F0000}"/>
    <cellStyle name="표준 34 8 2 2" xfId="13837" xr:uid="{00000000-0005-0000-0000-0000CD9F0000}"/>
    <cellStyle name="표준 34 8 3" xfId="13838" xr:uid="{00000000-0005-0000-0000-0000CE9F0000}"/>
    <cellStyle name="표준 34 8 4" xfId="13839" xr:uid="{00000000-0005-0000-0000-0000CF9F0000}"/>
    <cellStyle name="표준 34 8 5" xfId="13840" xr:uid="{00000000-0005-0000-0000-0000D09F0000}"/>
    <cellStyle name="표준 34 9" xfId="13841" xr:uid="{00000000-0005-0000-0000-0000D19F0000}"/>
    <cellStyle name="표준 34 9 2" xfId="13842" xr:uid="{00000000-0005-0000-0000-0000D29F0000}"/>
    <cellStyle name="표준 34 9 3" xfId="13843" xr:uid="{00000000-0005-0000-0000-0000D39F0000}"/>
    <cellStyle name="표준 35" xfId="4104" xr:uid="{00000000-0005-0000-0000-0000D49F0000}"/>
    <cellStyle name="표준 35 10" xfId="13844" xr:uid="{00000000-0005-0000-0000-0000D59F0000}"/>
    <cellStyle name="표준 35 10 2" xfId="13845" xr:uid="{00000000-0005-0000-0000-0000D69F0000}"/>
    <cellStyle name="표준 35 11" xfId="13846" xr:uid="{00000000-0005-0000-0000-0000D79F0000}"/>
    <cellStyle name="표준 35 12" xfId="13847" xr:uid="{00000000-0005-0000-0000-0000D89F0000}"/>
    <cellStyle name="표준 35 13" xfId="13848" xr:uid="{00000000-0005-0000-0000-0000D99F0000}"/>
    <cellStyle name="표준 35 14" xfId="13849" xr:uid="{00000000-0005-0000-0000-0000DA9F0000}"/>
    <cellStyle name="표준 35 2" xfId="13850" xr:uid="{00000000-0005-0000-0000-0000DB9F0000}"/>
    <cellStyle name="표준 35 2 10" xfId="13851" xr:uid="{00000000-0005-0000-0000-0000DC9F0000}"/>
    <cellStyle name="표준 35 2 2" xfId="13852" xr:uid="{00000000-0005-0000-0000-0000DD9F0000}"/>
    <cellStyle name="표준 35 2 2 2" xfId="13853" xr:uid="{00000000-0005-0000-0000-0000DE9F0000}"/>
    <cellStyle name="표준 35 2 2 2 2" xfId="13854" xr:uid="{00000000-0005-0000-0000-0000DF9F0000}"/>
    <cellStyle name="표준 35 2 2 2 2 2" xfId="13855" xr:uid="{00000000-0005-0000-0000-0000E09F0000}"/>
    <cellStyle name="표준 35 2 2 2 2 2 2" xfId="13856" xr:uid="{00000000-0005-0000-0000-0000E19F0000}"/>
    <cellStyle name="표준 35 2 2 2 2 3" xfId="13857" xr:uid="{00000000-0005-0000-0000-0000E29F0000}"/>
    <cellStyle name="표준 35 2 2 2 2 4" xfId="13858" xr:uid="{00000000-0005-0000-0000-0000E39F0000}"/>
    <cellStyle name="표준 35 2 2 2 3" xfId="13859" xr:uid="{00000000-0005-0000-0000-0000E49F0000}"/>
    <cellStyle name="표준 35 2 2 2 3 2" xfId="13860" xr:uid="{00000000-0005-0000-0000-0000E59F0000}"/>
    <cellStyle name="표준 35 2 2 2 4" xfId="13861" xr:uid="{00000000-0005-0000-0000-0000E69F0000}"/>
    <cellStyle name="표준 35 2 2 2 5" xfId="13862" xr:uid="{00000000-0005-0000-0000-0000E79F0000}"/>
    <cellStyle name="표준 35 2 2 3" xfId="13863" xr:uid="{00000000-0005-0000-0000-0000E89F0000}"/>
    <cellStyle name="표준 35 2 2 3 2" xfId="13864" xr:uid="{00000000-0005-0000-0000-0000E99F0000}"/>
    <cellStyle name="표준 35 2 2 3 2 2" xfId="13865" xr:uid="{00000000-0005-0000-0000-0000EA9F0000}"/>
    <cellStyle name="표준 35 2 2 3 2 2 2" xfId="13866" xr:uid="{00000000-0005-0000-0000-0000EB9F0000}"/>
    <cellStyle name="표준 35 2 2 3 2 3" xfId="13867" xr:uid="{00000000-0005-0000-0000-0000EC9F0000}"/>
    <cellStyle name="표준 35 2 2 3 2 4" xfId="13868" xr:uid="{00000000-0005-0000-0000-0000ED9F0000}"/>
    <cellStyle name="표준 35 2 2 3 3" xfId="13869" xr:uid="{00000000-0005-0000-0000-0000EE9F0000}"/>
    <cellStyle name="표준 35 2 2 3 3 2" xfId="13870" xr:uid="{00000000-0005-0000-0000-0000EF9F0000}"/>
    <cellStyle name="표준 35 2 2 3 4" xfId="13871" xr:uid="{00000000-0005-0000-0000-0000F09F0000}"/>
    <cellStyle name="표준 35 2 2 3 5" xfId="13872" xr:uid="{00000000-0005-0000-0000-0000F19F0000}"/>
    <cellStyle name="표준 35 2 2 4" xfId="13873" xr:uid="{00000000-0005-0000-0000-0000F29F0000}"/>
    <cellStyle name="표준 35 2 2 4 2" xfId="13874" xr:uid="{00000000-0005-0000-0000-0000F39F0000}"/>
    <cellStyle name="표준 35 2 2 4 2 2" xfId="13875" xr:uid="{00000000-0005-0000-0000-0000F49F0000}"/>
    <cellStyle name="표준 35 2 2 4 3" xfId="13876" xr:uid="{00000000-0005-0000-0000-0000F59F0000}"/>
    <cellStyle name="표준 35 2 2 4 4" xfId="13877" xr:uid="{00000000-0005-0000-0000-0000F69F0000}"/>
    <cellStyle name="표준 35 2 2 5" xfId="13878" xr:uid="{00000000-0005-0000-0000-0000F79F0000}"/>
    <cellStyle name="표준 35 2 2 5 2" xfId="13879" xr:uid="{00000000-0005-0000-0000-0000F89F0000}"/>
    <cellStyle name="표준 35 2 2 6" xfId="13880" xr:uid="{00000000-0005-0000-0000-0000F99F0000}"/>
    <cellStyle name="표준 35 2 2 7" xfId="13881" xr:uid="{00000000-0005-0000-0000-0000FA9F0000}"/>
    <cellStyle name="표준 35 2 3" xfId="13882" xr:uid="{00000000-0005-0000-0000-0000FB9F0000}"/>
    <cellStyle name="표준 35 2 3 2" xfId="13883" xr:uid="{00000000-0005-0000-0000-0000FC9F0000}"/>
    <cellStyle name="표준 35 2 3 2 2" xfId="13884" xr:uid="{00000000-0005-0000-0000-0000FD9F0000}"/>
    <cellStyle name="표준 35 2 3 2 2 2" xfId="13885" xr:uid="{00000000-0005-0000-0000-0000FE9F0000}"/>
    <cellStyle name="표준 35 2 3 2 2 2 2" xfId="13886" xr:uid="{00000000-0005-0000-0000-0000FF9F0000}"/>
    <cellStyle name="표준 35 2 3 2 2 3" xfId="13887" xr:uid="{00000000-0005-0000-0000-000000A00000}"/>
    <cellStyle name="표준 35 2 3 2 2 4" xfId="13888" xr:uid="{00000000-0005-0000-0000-000001A00000}"/>
    <cellStyle name="표준 35 2 3 2 3" xfId="13889" xr:uid="{00000000-0005-0000-0000-000002A00000}"/>
    <cellStyle name="표준 35 2 3 2 3 2" xfId="13890" xr:uid="{00000000-0005-0000-0000-000003A00000}"/>
    <cellStyle name="표준 35 2 3 2 4" xfId="13891" xr:uid="{00000000-0005-0000-0000-000004A00000}"/>
    <cellStyle name="표준 35 2 3 2 5" xfId="13892" xr:uid="{00000000-0005-0000-0000-000005A00000}"/>
    <cellStyle name="표준 35 2 3 3" xfId="13893" xr:uid="{00000000-0005-0000-0000-000006A00000}"/>
    <cellStyle name="표준 35 2 3 3 2" xfId="13894" xr:uid="{00000000-0005-0000-0000-000007A00000}"/>
    <cellStyle name="표준 35 2 3 3 2 2" xfId="13895" xr:uid="{00000000-0005-0000-0000-000008A00000}"/>
    <cellStyle name="표준 35 2 3 3 2 2 2" xfId="13896" xr:uid="{00000000-0005-0000-0000-000009A00000}"/>
    <cellStyle name="표준 35 2 3 3 2 3" xfId="13897" xr:uid="{00000000-0005-0000-0000-00000AA00000}"/>
    <cellStyle name="표준 35 2 3 3 2 4" xfId="13898" xr:uid="{00000000-0005-0000-0000-00000BA00000}"/>
    <cellStyle name="표준 35 2 3 3 3" xfId="13899" xr:uid="{00000000-0005-0000-0000-00000CA00000}"/>
    <cellStyle name="표준 35 2 3 3 3 2" xfId="13900" xr:uid="{00000000-0005-0000-0000-00000DA00000}"/>
    <cellStyle name="표준 35 2 3 3 4" xfId="13901" xr:uid="{00000000-0005-0000-0000-00000EA00000}"/>
    <cellStyle name="표준 35 2 3 3 5" xfId="13902" xr:uid="{00000000-0005-0000-0000-00000FA00000}"/>
    <cellStyle name="표준 35 2 3 4" xfId="13903" xr:uid="{00000000-0005-0000-0000-000010A00000}"/>
    <cellStyle name="표준 35 2 3 4 2" xfId="13904" xr:uid="{00000000-0005-0000-0000-000011A00000}"/>
    <cellStyle name="표준 35 2 3 4 2 2" xfId="13905" xr:uid="{00000000-0005-0000-0000-000012A00000}"/>
    <cellStyle name="표준 35 2 3 4 3" xfId="13906" xr:uid="{00000000-0005-0000-0000-000013A00000}"/>
    <cellStyle name="표준 35 2 3 4 4" xfId="13907" xr:uid="{00000000-0005-0000-0000-000014A00000}"/>
    <cellStyle name="표준 35 2 3 5" xfId="13908" xr:uid="{00000000-0005-0000-0000-000015A00000}"/>
    <cellStyle name="표준 35 2 3 5 2" xfId="13909" xr:uid="{00000000-0005-0000-0000-000016A00000}"/>
    <cellStyle name="표준 35 2 3 6" xfId="13910" xr:uid="{00000000-0005-0000-0000-000017A00000}"/>
    <cellStyle name="표준 35 2 3 7" xfId="13911" xr:uid="{00000000-0005-0000-0000-000018A00000}"/>
    <cellStyle name="표준 35 2 4" xfId="13912" xr:uid="{00000000-0005-0000-0000-000019A00000}"/>
    <cellStyle name="표준 35 2 4 2" xfId="13913" xr:uid="{00000000-0005-0000-0000-00001AA00000}"/>
    <cellStyle name="표준 35 2 4 2 2" xfId="13914" xr:uid="{00000000-0005-0000-0000-00001BA00000}"/>
    <cellStyle name="표준 35 2 4 2 2 2" xfId="13915" xr:uid="{00000000-0005-0000-0000-00001CA00000}"/>
    <cellStyle name="표준 35 2 4 2 3" xfId="13916" xr:uid="{00000000-0005-0000-0000-00001DA00000}"/>
    <cellStyle name="표준 35 2 4 2 4" xfId="13917" xr:uid="{00000000-0005-0000-0000-00001EA00000}"/>
    <cellStyle name="표준 35 2 4 3" xfId="13918" xr:uid="{00000000-0005-0000-0000-00001FA00000}"/>
    <cellStyle name="표준 35 2 4 3 2" xfId="13919" xr:uid="{00000000-0005-0000-0000-000020A00000}"/>
    <cellStyle name="표준 35 2 4 4" xfId="13920" xr:uid="{00000000-0005-0000-0000-000021A00000}"/>
    <cellStyle name="표준 35 2 4 5" xfId="13921" xr:uid="{00000000-0005-0000-0000-000022A00000}"/>
    <cellStyle name="표준 35 2 5" xfId="13922" xr:uid="{00000000-0005-0000-0000-000023A00000}"/>
    <cellStyle name="표준 35 2 5 2" xfId="13923" xr:uid="{00000000-0005-0000-0000-000024A00000}"/>
    <cellStyle name="표준 35 2 5 2 2" xfId="13924" xr:uid="{00000000-0005-0000-0000-000025A00000}"/>
    <cellStyle name="표준 35 2 5 2 2 2" xfId="13925" xr:uid="{00000000-0005-0000-0000-000026A00000}"/>
    <cellStyle name="표준 35 2 5 2 3" xfId="13926" xr:uid="{00000000-0005-0000-0000-000027A00000}"/>
    <cellStyle name="표준 35 2 5 2 4" xfId="13927" xr:uid="{00000000-0005-0000-0000-000028A00000}"/>
    <cellStyle name="표준 35 2 5 3" xfId="13928" xr:uid="{00000000-0005-0000-0000-000029A00000}"/>
    <cellStyle name="표준 35 2 5 3 2" xfId="13929" xr:uid="{00000000-0005-0000-0000-00002AA00000}"/>
    <cellStyle name="표준 35 2 5 4" xfId="13930" xr:uid="{00000000-0005-0000-0000-00002BA00000}"/>
    <cellStyle name="표준 35 2 5 5" xfId="13931" xr:uid="{00000000-0005-0000-0000-00002CA00000}"/>
    <cellStyle name="표준 35 2 6" xfId="13932" xr:uid="{00000000-0005-0000-0000-00002DA00000}"/>
    <cellStyle name="표준 35 2 6 2" xfId="13933" xr:uid="{00000000-0005-0000-0000-00002EA00000}"/>
    <cellStyle name="표준 35 2 6 2 2" xfId="13934" xr:uid="{00000000-0005-0000-0000-00002FA00000}"/>
    <cellStyle name="표준 35 2 6 3" xfId="13935" xr:uid="{00000000-0005-0000-0000-000030A00000}"/>
    <cellStyle name="표준 35 2 6 4" xfId="13936" xr:uid="{00000000-0005-0000-0000-000031A00000}"/>
    <cellStyle name="표준 35 2 7" xfId="13937" xr:uid="{00000000-0005-0000-0000-000032A00000}"/>
    <cellStyle name="표준 35 2 7 2" xfId="13938" xr:uid="{00000000-0005-0000-0000-000033A00000}"/>
    <cellStyle name="표준 35 2 8" xfId="13939" xr:uid="{00000000-0005-0000-0000-000034A00000}"/>
    <cellStyle name="표준 35 2 9" xfId="13940" xr:uid="{00000000-0005-0000-0000-000035A00000}"/>
    <cellStyle name="표준 35 3" xfId="13941" xr:uid="{00000000-0005-0000-0000-000036A00000}"/>
    <cellStyle name="표준 35 3 2" xfId="13942" xr:uid="{00000000-0005-0000-0000-000037A00000}"/>
    <cellStyle name="표준 35 3 2 2" xfId="13943" xr:uid="{00000000-0005-0000-0000-000038A00000}"/>
    <cellStyle name="표준 35 3 2 2 2" xfId="13944" xr:uid="{00000000-0005-0000-0000-000039A00000}"/>
    <cellStyle name="표준 35 3 2 2 2 2" xfId="13945" xr:uid="{00000000-0005-0000-0000-00003AA00000}"/>
    <cellStyle name="표준 35 3 2 2 3" xfId="13946" xr:uid="{00000000-0005-0000-0000-00003BA00000}"/>
    <cellStyle name="표준 35 3 2 2 4" xfId="13947" xr:uid="{00000000-0005-0000-0000-00003CA00000}"/>
    <cellStyle name="표준 35 3 2 3" xfId="13948" xr:uid="{00000000-0005-0000-0000-00003DA00000}"/>
    <cellStyle name="표준 35 3 2 3 2" xfId="13949" xr:uid="{00000000-0005-0000-0000-00003EA00000}"/>
    <cellStyle name="표준 35 3 2 4" xfId="13950" xr:uid="{00000000-0005-0000-0000-00003FA00000}"/>
    <cellStyle name="표준 35 3 2 5" xfId="13951" xr:uid="{00000000-0005-0000-0000-000040A00000}"/>
    <cellStyle name="표준 35 3 3" xfId="13952" xr:uid="{00000000-0005-0000-0000-000041A00000}"/>
    <cellStyle name="표준 35 3 3 2" xfId="13953" xr:uid="{00000000-0005-0000-0000-000042A00000}"/>
    <cellStyle name="표준 35 3 3 2 2" xfId="13954" xr:uid="{00000000-0005-0000-0000-000043A00000}"/>
    <cellStyle name="표준 35 3 3 2 2 2" xfId="13955" xr:uid="{00000000-0005-0000-0000-000044A00000}"/>
    <cellStyle name="표준 35 3 3 2 3" xfId="13956" xr:uid="{00000000-0005-0000-0000-000045A00000}"/>
    <cellStyle name="표준 35 3 3 2 4" xfId="13957" xr:uid="{00000000-0005-0000-0000-000046A00000}"/>
    <cellStyle name="표준 35 3 3 3" xfId="13958" xr:uid="{00000000-0005-0000-0000-000047A00000}"/>
    <cellStyle name="표준 35 3 3 3 2" xfId="13959" xr:uid="{00000000-0005-0000-0000-000048A00000}"/>
    <cellStyle name="표준 35 3 3 4" xfId="13960" xr:uid="{00000000-0005-0000-0000-000049A00000}"/>
    <cellStyle name="표준 35 3 3 5" xfId="13961" xr:uid="{00000000-0005-0000-0000-00004AA00000}"/>
    <cellStyle name="표준 35 3 4" xfId="13962" xr:uid="{00000000-0005-0000-0000-00004BA00000}"/>
    <cellStyle name="표준 35 3 4 2" xfId="13963" xr:uid="{00000000-0005-0000-0000-00004CA00000}"/>
    <cellStyle name="표준 35 3 4 2 2" xfId="13964" xr:uid="{00000000-0005-0000-0000-00004DA00000}"/>
    <cellStyle name="표준 35 3 4 3" xfId="13965" xr:uid="{00000000-0005-0000-0000-00004EA00000}"/>
    <cellStyle name="표준 35 3 4 4" xfId="13966" xr:uid="{00000000-0005-0000-0000-00004FA00000}"/>
    <cellStyle name="표준 35 3 5" xfId="13967" xr:uid="{00000000-0005-0000-0000-000050A00000}"/>
    <cellStyle name="표준 35 3 5 2" xfId="13968" xr:uid="{00000000-0005-0000-0000-000051A00000}"/>
    <cellStyle name="표준 35 3 6" xfId="13969" xr:uid="{00000000-0005-0000-0000-000052A00000}"/>
    <cellStyle name="표준 35 3 7" xfId="13970" xr:uid="{00000000-0005-0000-0000-000053A00000}"/>
    <cellStyle name="표준 35 3 8" xfId="13971" xr:uid="{00000000-0005-0000-0000-000054A00000}"/>
    <cellStyle name="표준 35 4" xfId="13972" xr:uid="{00000000-0005-0000-0000-000055A00000}"/>
    <cellStyle name="표준 35 4 2" xfId="13973" xr:uid="{00000000-0005-0000-0000-000056A00000}"/>
    <cellStyle name="표준 35 4 2 2" xfId="13974" xr:uid="{00000000-0005-0000-0000-000057A00000}"/>
    <cellStyle name="표준 35 4 2 2 2" xfId="13975" xr:uid="{00000000-0005-0000-0000-000058A00000}"/>
    <cellStyle name="표준 35 4 2 2 2 2" xfId="13976" xr:uid="{00000000-0005-0000-0000-000059A00000}"/>
    <cellStyle name="표준 35 4 2 2 3" xfId="13977" xr:uid="{00000000-0005-0000-0000-00005AA00000}"/>
    <cellStyle name="표준 35 4 2 2 4" xfId="13978" xr:uid="{00000000-0005-0000-0000-00005BA00000}"/>
    <cellStyle name="표준 35 4 2 3" xfId="13979" xr:uid="{00000000-0005-0000-0000-00005CA00000}"/>
    <cellStyle name="표준 35 4 2 3 2" xfId="13980" xr:uid="{00000000-0005-0000-0000-00005DA00000}"/>
    <cellStyle name="표준 35 4 2 4" xfId="13981" xr:uid="{00000000-0005-0000-0000-00005EA00000}"/>
    <cellStyle name="표준 35 4 2 5" xfId="13982" xr:uid="{00000000-0005-0000-0000-00005FA00000}"/>
    <cellStyle name="표준 35 4 3" xfId="13983" xr:uid="{00000000-0005-0000-0000-000060A00000}"/>
    <cellStyle name="표준 35 4 3 2" xfId="13984" xr:uid="{00000000-0005-0000-0000-000061A00000}"/>
    <cellStyle name="표준 35 4 3 2 2" xfId="13985" xr:uid="{00000000-0005-0000-0000-000062A00000}"/>
    <cellStyle name="표준 35 4 3 2 2 2" xfId="13986" xr:uid="{00000000-0005-0000-0000-000063A00000}"/>
    <cellStyle name="표준 35 4 3 2 3" xfId="13987" xr:uid="{00000000-0005-0000-0000-000064A00000}"/>
    <cellStyle name="표준 35 4 3 2 4" xfId="13988" xr:uid="{00000000-0005-0000-0000-000065A00000}"/>
    <cellStyle name="표준 35 4 3 3" xfId="13989" xr:uid="{00000000-0005-0000-0000-000066A00000}"/>
    <cellStyle name="표준 35 4 3 3 2" xfId="13990" xr:uid="{00000000-0005-0000-0000-000067A00000}"/>
    <cellStyle name="표준 35 4 3 4" xfId="13991" xr:uid="{00000000-0005-0000-0000-000068A00000}"/>
    <cellStyle name="표준 35 4 3 5" xfId="13992" xr:uid="{00000000-0005-0000-0000-000069A00000}"/>
    <cellStyle name="표준 35 4 4" xfId="13993" xr:uid="{00000000-0005-0000-0000-00006AA00000}"/>
    <cellStyle name="표준 35 4 4 2" xfId="13994" xr:uid="{00000000-0005-0000-0000-00006BA00000}"/>
    <cellStyle name="표준 35 4 4 2 2" xfId="13995" xr:uid="{00000000-0005-0000-0000-00006CA00000}"/>
    <cellStyle name="표준 35 4 4 3" xfId="13996" xr:uid="{00000000-0005-0000-0000-00006DA00000}"/>
    <cellStyle name="표준 35 4 4 4" xfId="13997" xr:uid="{00000000-0005-0000-0000-00006EA00000}"/>
    <cellStyle name="표준 35 4 5" xfId="13998" xr:uid="{00000000-0005-0000-0000-00006FA00000}"/>
    <cellStyle name="표준 35 4 5 2" xfId="13999" xr:uid="{00000000-0005-0000-0000-000070A00000}"/>
    <cellStyle name="표준 35 4 6" xfId="14000" xr:uid="{00000000-0005-0000-0000-000071A00000}"/>
    <cellStyle name="표준 35 4 7" xfId="14001" xr:uid="{00000000-0005-0000-0000-000072A00000}"/>
    <cellStyle name="표준 35 4 8" xfId="14002" xr:uid="{00000000-0005-0000-0000-000073A00000}"/>
    <cellStyle name="표준 35 5" xfId="14003" xr:uid="{00000000-0005-0000-0000-000074A00000}"/>
    <cellStyle name="표준 35 5 2" xfId="14004" xr:uid="{00000000-0005-0000-0000-000075A00000}"/>
    <cellStyle name="표준 35 5 2 2" xfId="14005" xr:uid="{00000000-0005-0000-0000-000076A00000}"/>
    <cellStyle name="표준 35 5 2 2 2" xfId="14006" xr:uid="{00000000-0005-0000-0000-000077A00000}"/>
    <cellStyle name="표준 35 5 2 3" xfId="14007" xr:uid="{00000000-0005-0000-0000-000078A00000}"/>
    <cellStyle name="표준 35 5 2 4" xfId="14008" xr:uid="{00000000-0005-0000-0000-000079A00000}"/>
    <cellStyle name="표준 35 5 3" xfId="14009" xr:uid="{00000000-0005-0000-0000-00007AA00000}"/>
    <cellStyle name="표준 35 5 3 2" xfId="14010" xr:uid="{00000000-0005-0000-0000-00007BA00000}"/>
    <cellStyle name="표준 35 5 4" xfId="14011" xr:uid="{00000000-0005-0000-0000-00007CA00000}"/>
    <cellStyle name="표준 35 5 5" xfId="14012" xr:uid="{00000000-0005-0000-0000-00007DA00000}"/>
    <cellStyle name="표준 35 5 6" xfId="14013" xr:uid="{00000000-0005-0000-0000-00007EA00000}"/>
    <cellStyle name="표준 35 6" xfId="14014" xr:uid="{00000000-0005-0000-0000-00007FA00000}"/>
    <cellStyle name="표준 35 6 2" xfId="14015" xr:uid="{00000000-0005-0000-0000-000080A00000}"/>
    <cellStyle name="표준 35 6 2 2" xfId="14016" xr:uid="{00000000-0005-0000-0000-000081A00000}"/>
    <cellStyle name="표준 35 6 2 2 2" xfId="14017" xr:uid="{00000000-0005-0000-0000-000082A00000}"/>
    <cellStyle name="표준 35 6 2 3" xfId="14018" xr:uid="{00000000-0005-0000-0000-000083A00000}"/>
    <cellStyle name="표준 35 6 2 4" xfId="14019" xr:uid="{00000000-0005-0000-0000-000084A00000}"/>
    <cellStyle name="표준 35 6 3" xfId="14020" xr:uid="{00000000-0005-0000-0000-000085A00000}"/>
    <cellStyle name="표준 35 6 3 2" xfId="14021" xr:uid="{00000000-0005-0000-0000-000086A00000}"/>
    <cellStyle name="표준 35 6 4" xfId="14022" xr:uid="{00000000-0005-0000-0000-000087A00000}"/>
    <cellStyle name="표준 35 6 5" xfId="14023" xr:uid="{00000000-0005-0000-0000-000088A00000}"/>
    <cellStyle name="표준 35 6 6" xfId="14024" xr:uid="{00000000-0005-0000-0000-000089A00000}"/>
    <cellStyle name="표준 35 7" xfId="14025" xr:uid="{00000000-0005-0000-0000-00008AA00000}"/>
    <cellStyle name="표준 35 7 2" xfId="14026" xr:uid="{00000000-0005-0000-0000-00008BA00000}"/>
    <cellStyle name="표준 35 7 2 2" xfId="14027" xr:uid="{00000000-0005-0000-0000-00008CA00000}"/>
    <cellStyle name="표준 35 7 3" xfId="14028" xr:uid="{00000000-0005-0000-0000-00008DA00000}"/>
    <cellStyle name="표준 35 7 4" xfId="14029" xr:uid="{00000000-0005-0000-0000-00008EA00000}"/>
    <cellStyle name="표준 35 7 5" xfId="14030" xr:uid="{00000000-0005-0000-0000-00008FA00000}"/>
    <cellStyle name="표준 35 8" xfId="14031" xr:uid="{00000000-0005-0000-0000-000090A00000}"/>
    <cellStyle name="표준 35 8 2" xfId="14032" xr:uid="{00000000-0005-0000-0000-000091A00000}"/>
    <cellStyle name="표준 35 8 3" xfId="14033" xr:uid="{00000000-0005-0000-0000-000092A00000}"/>
    <cellStyle name="표준 35 9" xfId="14034" xr:uid="{00000000-0005-0000-0000-000093A00000}"/>
    <cellStyle name="표준 35 9 2" xfId="14035" xr:uid="{00000000-0005-0000-0000-000094A00000}"/>
    <cellStyle name="표준 36" xfId="4105" xr:uid="{00000000-0005-0000-0000-000095A00000}"/>
    <cellStyle name="표준 36 10" xfId="14036" xr:uid="{00000000-0005-0000-0000-000096A00000}"/>
    <cellStyle name="표준 36 10 2" xfId="14037" xr:uid="{00000000-0005-0000-0000-000097A00000}"/>
    <cellStyle name="표준 36 10 3" xfId="14038" xr:uid="{00000000-0005-0000-0000-000098A00000}"/>
    <cellStyle name="표준 36 11" xfId="14039" xr:uid="{00000000-0005-0000-0000-000099A00000}"/>
    <cellStyle name="표준 36 11 2" xfId="14040" xr:uid="{00000000-0005-0000-0000-00009AA00000}"/>
    <cellStyle name="표준 36 12" xfId="14041" xr:uid="{00000000-0005-0000-0000-00009BA00000}"/>
    <cellStyle name="표준 36 12 2" xfId="14042" xr:uid="{00000000-0005-0000-0000-00009CA00000}"/>
    <cellStyle name="표준 36 13" xfId="14043" xr:uid="{00000000-0005-0000-0000-00009DA00000}"/>
    <cellStyle name="표준 36 14" xfId="14044" xr:uid="{00000000-0005-0000-0000-00009EA00000}"/>
    <cellStyle name="표준 36 2" xfId="14045" xr:uid="{00000000-0005-0000-0000-00009FA00000}"/>
    <cellStyle name="표준 36 2 2" xfId="14046" xr:uid="{00000000-0005-0000-0000-0000A0A00000}"/>
    <cellStyle name="표준 36 2 3" xfId="14047" xr:uid="{00000000-0005-0000-0000-0000A1A00000}"/>
    <cellStyle name="표준 36 3" xfId="14048" xr:uid="{00000000-0005-0000-0000-0000A2A00000}"/>
    <cellStyle name="표준 36 3 2" xfId="14049" xr:uid="{00000000-0005-0000-0000-0000A3A00000}"/>
    <cellStyle name="표준 36 3 3" xfId="14050" xr:uid="{00000000-0005-0000-0000-0000A4A00000}"/>
    <cellStyle name="표준 36 4" xfId="14051" xr:uid="{00000000-0005-0000-0000-0000A5A00000}"/>
    <cellStyle name="표준 36 4 10" xfId="14052" xr:uid="{00000000-0005-0000-0000-0000A6A00000}"/>
    <cellStyle name="표준 36 4 2" xfId="14053" xr:uid="{00000000-0005-0000-0000-0000A7A00000}"/>
    <cellStyle name="표준 36 4 2 2" xfId="14054" xr:uid="{00000000-0005-0000-0000-0000A8A00000}"/>
    <cellStyle name="표준 36 4 2 2 2" xfId="14055" xr:uid="{00000000-0005-0000-0000-0000A9A00000}"/>
    <cellStyle name="표준 36 4 2 2 2 2" xfId="14056" xr:uid="{00000000-0005-0000-0000-0000AAA00000}"/>
    <cellStyle name="표준 36 4 2 2 2 2 2" xfId="14057" xr:uid="{00000000-0005-0000-0000-0000ABA00000}"/>
    <cellStyle name="표준 36 4 2 2 2 3" xfId="14058" xr:uid="{00000000-0005-0000-0000-0000ACA00000}"/>
    <cellStyle name="표준 36 4 2 2 2 4" xfId="14059" xr:uid="{00000000-0005-0000-0000-0000ADA00000}"/>
    <cellStyle name="표준 36 4 2 2 3" xfId="14060" xr:uid="{00000000-0005-0000-0000-0000AEA00000}"/>
    <cellStyle name="표준 36 4 2 2 3 2" xfId="14061" xr:uid="{00000000-0005-0000-0000-0000AFA00000}"/>
    <cellStyle name="표준 36 4 2 2 4" xfId="14062" xr:uid="{00000000-0005-0000-0000-0000B0A00000}"/>
    <cellStyle name="표준 36 4 2 2 5" xfId="14063" xr:uid="{00000000-0005-0000-0000-0000B1A00000}"/>
    <cellStyle name="표준 36 4 2 3" xfId="14064" xr:uid="{00000000-0005-0000-0000-0000B2A00000}"/>
    <cellStyle name="표준 36 4 2 3 2" xfId="14065" xr:uid="{00000000-0005-0000-0000-0000B3A00000}"/>
    <cellStyle name="표준 36 4 2 3 2 2" xfId="14066" xr:uid="{00000000-0005-0000-0000-0000B4A00000}"/>
    <cellStyle name="표준 36 4 2 3 2 2 2" xfId="14067" xr:uid="{00000000-0005-0000-0000-0000B5A00000}"/>
    <cellStyle name="표준 36 4 2 3 2 3" xfId="14068" xr:uid="{00000000-0005-0000-0000-0000B6A00000}"/>
    <cellStyle name="표준 36 4 2 3 2 4" xfId="14069" xr:uid="{00000000-0005-0000-0000-0000B7A00000}"/>
    <cellStyle name="표준 36 4 2 3 3" xfId="14070" xr:uid="{00000000-0005-0000-0000-0000B8A00000}"/>
    <cellStyle name="표준 36 4 2 3 3 2" xfId="14071" xr:uid="{00000000-0005-0000-0000-0000B9A00000}"/>
    <cellStyle name="표준 36 4 2 3 4" xfId="14072" xr:uid="{00000000-0005-0000-0000-0000BAA00000}"/>
    <cellStyle name="표준 36 4 2 3 5" xfId="14073" xr:uid="{00000000-0005-0000-0000-0000BBA00000}"/>
    <cellStyle name="표준 36 4 2 4" xfId="14074" xr:uid="{00000000-0005-0000-0000-0000BCA00000}"/>
    <cellStyle name="표준 36 4 2 4 2" xfId="14075" xr:uid="{00000000-0005-0000-0000-0000BDA00000}"/>
    <cellStyle name="표준 36 4 2 4 2 2" xfId="14076" xr:uid="{00000000-0005-0000-0000-0000BEA00000}"/>
    <cellStyle name="표준 36 4 2 4 3" xfId="14077" xr:uid="{00000000-0005-0000-0000-0000BFA00000}"/>
    <cellStyle name="표준 36 4 2 4 4" xfId="14078" xr:uid="{00000000-0005-0000-0000-0000C0A00000}"/>
    <cellStyle name="표준 36 4 2 5" xfId="14079" xr:uid="{00000000-0005-0000-0000-0000C1A00000}"/>
    <cellStyle name="표준 36 4 2 5 2" xfId="14080" xr:uid="{00000000-0005-0000-0000-0000C2A00000}"/>
    <cellStyle name="표준 36 4 2 6" xfId="14081" xr:uid="{00000000-0005-0000-0000-0000C3A00000}"/>
    <cellStyle name="표준 36 4 2 7" xfId="14082" xr:uid="{00000000-0005-0000-0000-0000C4A00000}"/>
    <cellStyle name="표준 36 4 3" xfId="14083" xr:uid="{00000000-0005-0000-0000-0000C5A00000}"/>
    <cellStyle name="표준 36 4 3 2" xfId="14084" xr:uid="{00000000-0005-0000-0000-0000C6A00000}"/>
    <cellStyle name="표준 36 4 3 2 2" xfId="14085" xr:uid="{00000000-0005-0000-0000-0000C7A00000}"/>
    <cellStyle name="표준 36 4 3 2 2 2" xfId="14086" xr:uid="{00000000-0005-0000-0000-0000C8A00000}"/>
    <cellStyle name="표준 36 4 3 2 2 2 2" xfId="14087" xr:uid="{00000000-0005-0000-0000-0000C9A00000}"/>
    <cellStyle name="표준 36 4 3 2 2 3" xfId="14088" xr:uid="{00000000-0005-0000-0000-0000CAA00000}"/>
    <cellStyle name="표준 36 4 3 2 2 4" xfId="14089" xr:uid="{00000000-0005-0000-0000-0000CBA00000}"/>
    <cellStyle name="표준 36 4 3 2 3" xfId="14090" xr:uid="{00000000-0005-0000-0000-0000CCA00000}"/>
    <cellStyle name="표준 36 4 3 2 3 2" xfId="14091" xr:uid="{00000000-0005-0000-0000-0000CDA00000}"/>
    <cellStyle name="표준 36 4 3 2 4" xfId="14092" xr:uid="{00000000-0005-0000-0000-0000CEA00000}"/>
    <cellStyle name="표준 36 4 3 2 5" xfId="14093" xr:uid="{00000000-0005-0000-0000-0000CFA00000}"/>
    <cellStyle name="표준 36 4 3 3" xfId="14094" xr:uid="{00000000-0005-0000-0000-0000D0A00000}"/>
    <cellStyle name="표준 36 4 3 3 2" xfId="14095" xr:uid="{00000000-0005-0000-0000-0000D1A00000}"/>
    <cellStyle name="표준 36 4 3 3 2 2" xfId="14096" xr:uid="{00000000-0005-0000-0000-0000D2A00000}"/>
    <cellStyle name="표준 36 4 3 3 2 2 2" xfId="14097" xr:uid="{00000000-0005-0000-0000-0000D3A00000}"/>
    <cellStyle name="표준 36 4 3 3 2 3" xfId="14098" xr:uid="{00000000-0005-0000-0000-0000D4A00000}"/>
    <cellStyle name="표준 36 4 3 3 2 4" xfId="14099" xr:uid="{00000000-0005-0000-0000-0000D5A00000}"/>
    <cellStyle name="표준 36 4 3 3 3" xfId="14100" xr:uid="{00000000-0005-0000-0000-0000D6A00000}"/>
    <cellStyle name="표준 36 4 3 3 3 2" xfId="14101" xr:uid="{00000000-0005-0000-0000-0000D7A00000}"/>
    <cellStyle name="표준 36 4 3 3 4" xfId="14102" xr:uid="{00000000-0005-0000-0000-0000D8A00000}"/>
    <cellStyle name="표준 36 4 3 3 5" xfId="14103" xr:uid="{00000000-0005-0000-0000-0000D9A00000}"/>
    <cellStyle name="표준 36 4 3 4" xfId="14104" xr:uid="{00000000-0005-0000-0000-0000DAA00000}"/>
    <cellStyle name="표준 36 4 3 4 2" xfId="14105" xr:uid="{00000000-0005-0000-0000-0000DBA00000}"/>
    <cellStyle name="표준 36 4 3 4 2 2" xfId="14106" xr:uid="{00000000-0005-0000-0000-0000DCA00000}"/>
    <cellStyle name="표준 36 4 3 4 3" xfId="14107" xr:uid="{00000000-0005-0000-0000-0000DDA00000}"/>
    <cellStyle name="표준 36 4 3 4 4" xfId="14108" xr:uid="{00000000-0005-0000-0000-0000DEA00000}"/>
    <cellStyle name="표준 36 4 3 5" xfId="14109" xr:uid="{00000000-0005-0000-0000-0000DFA00000}"/>
    <cellStyle name="표준 36 4 3 5 2" xfId="14110" xr:uid="{00000000-0005-0000-0000-0000E0A00000}"/>
    <cellStyle name="표준 36 4 3 6" xfId="14111" xr:uid="{00000000-0005-0000-0000-0000E1A00000}"/>
    <cellStyle name="표준 36 4 3 7" xfId="14112" xr:uid="{00000000-0005-0000-0000-0000E2A00000}"/>
    <cellStyle name="표준 36 4 4" xfId="14113" xr:uid="{00000000-0005-0000-0000-0000E3A00000}"/>
    <cellStyle name="표준 36 4 4 2" xfId="14114" xr:uid="{00000000-0005-0000-0000-0000E4A00000}"/>
    <cellStyle name="표준 36 4 4 2 2" xfId="14115" xr:uid="{00000000-0005-0000-0000-0000E5A00000}"/>
    <cellStyle name="표준 36 4 4 2 2 2" xfId="14116" xr:uid="{00000000-0005-0000-0000-0000E6A00000}"/>
    <cellStyle name="표준 36 4 4 2 3" xfId="14117" xr:uid="{00000000-0005-0000-0000-0000E7A00000}"/>
    <cellStyle name="표준 36 4 4 2 4" xfId="14118" xr:uid="{00000000-0005-0000-0000-0000E8A00000}"/>
    <cellStyle name="표준 36 4 4 3" xfId="14119" xr:uid="{00000000-0005-0000-0000-0000E9A00000}"/>
    <cellStyle name="표준 36 4 4 3 2" xfId="14120" xr:uid="{00000000-0005-0000-0000-0000EAA00000}"/>
    <cellStyle name="표준 36 4 4 4" xfId="14121" xr:uid="{00000000-0005-0000-0000-0000EBA00000}"/>
    <cellStyle name="표준 36 4 4 5" xfId="14122" xr:uid="{00000000-0005-0000-0000-0000ECA00000}"/>
    <cellStyle name="표준 36 4 5" xfId="14123" xr:uid="{00000000-0005-0000-0000-0000EDA00000}"/>
    <cellStyle name="표준 36 4 5 2" xfId="14124" xr:uid="{00000000-0005-0000-0000-0000EEA00000}"/>
    <cellStyle name="표준 36 4 5 2 2" xfId="14125" xr:uid="{00000000-0005-0000-0000-0000EFA00000}"/>
    <cellStyle name="표준 36 4 5 2 2 2" xfId="14126" xr:uid="{00000000-0005-0000-0000-0000F0A00000}"/>
    <cellStyle name="표준 36 4 5 2 3" xfId="14127" xr:uid="{00000000-0005-0000-0000-0000F1A00000}"/>
    <cellStyle name="표준 36 4 5 2 4" xfId="14128" xr:uid="{00000000-0005-0000-0000-0000F2A00000}"/>
    <cellStyle name="표준 36 4 5 3" xfId="14129" xr:uid="{00000000-0005-0000-0000-0000F3A00000}"/>
    <cellStyle name="표준 36 4 5 3 2" xfId="14130" xr:uid="{00000000-0005-0000-0000-0000F4A00000}"/>
    <cellStyle name="표준 36 4 5 4" xfId="14131" xr:uid="{00000000-0005-0000-0000-0000F5A00000}"/>
    <cellStyle name="표준 36 4 5 5" xfId="14132" xr:uid="{00000000-0005-0000-0000-0000F6A00000}"/>
    <cellStyle name="표준 36 4 6" xfId="14133" xr:uid="{00000000-0005-0000-0000-0000F7A00000}"/>
    <cellStyle name="표준 36 4 6 2" xfId="14134" xr:uid="{00000000-0005-0000-0000-0000F8A00000}"/>
    <cellStyle name="표준 36 4 6 2 2" xfId="14135" xr:uid="{00000000-0005-0000-0000-0000F9A00000}"/>
    <cellStyle name="표준 36 4 6 3" xfId="14136" xr:uid="{00000000-0005-0000-0000-0000FAA00000}"/>
    <cellStyle name="표준 36 4 6 4" xfId="14137" xr:uid="{00000000-0005-0000-0000-0000FBA00000}"/>
    <cellStyle name="표준 36 4 7" xfId="14138" xr:uid="{00000000-0005-0000-0000-0000FCA00000}"/>
    <cellStyle name="표준 36 4 7 2" xfId="14139" xr:uid="{00000000-0005-0000-0000-0000FDA00000}"/>
    <cellStyle name="표준 36 4 8" xfId="14140" xr:uid="{00000000-0005-0000-0000-0000FEA00000}"/>
    <cellStyle name="표준 36 4 9" xfId="14141" xr:uid="{00000000-0005-0000-0000-0000FFA00000}"/>
    <cellStyle name="표준 36 5" xfId="14142" xr:uid="{00000000-0005-0000-0000-000000A10000}"/>
    <cellStyle name="표준 36 5 2" xfId="14143" xr:uid="{00000000-0005-0000-0000-000001A10000}"/>
    <cellStyle name="표준 36 5 2 2" xfId="14144" xr:uid="{00000000-0005-0000-0000-000002A10000}"/>
    <cellStyle name="표준 36 5 2 2 2" xfId="14145" xr:uid="{00000000-0005-0000-0000-000003A10000}"/>
    <cellStyle name="표준 36 5 2 2 2 2" xfId="14146" xr:uid="{00000000-0005-0000-0000-000004A10000}"/>
    <cellStyle name="표준 36 5 2 2 3" xfId="14147" xr:uid="{00000000-0005-0000-0000-000005A10000}"/>
    <cellStyle name="표준 36 5 2 2 4" xfId="14148" xr:uid="{00000000-0005-0000-0000-000006A10000}"/>
    <cellStyle name="표준 36 5 2 3" xfId="14149" xr:uid="{00000000-0005-0000-0000-000007A10000}"/>
    <cellStyle name="표준 36 5 2 3 2" xfId="14150" xr:uid="{00000000-0005-0000-0000-000008A10000}"/>
    <cellStyle name="표준 36 5 2 4" xfId="14151" xr:uid="{00000000-0005-0000-0000-000009A10000}"/>
    <cellStyle name="표준 36 5 2 5" xfId="14152" xr:uid="{00000000-0005-0000-0000-00000AA10000}"/>
    <cellStyle name="표준 36 5 3" xfId="14153" xr:uid="{00000000-0005-0000-0000-00000BA10000}"/>
    <cellStyle name="표준 36 5 3 2" xfId="14154" xr:uid="{00000000-0005-0000-0000-00000CA10000}"/>
    <cellStyle name="표준 36 5 3 2 2" xfId="14155" xr:uid="{00000000-0005-0000-0000-00000DA10000}"/>
    <cellStyle name="표준 36 5 3 2 2 2" xfId="14156" xr:uid="{00000000-0005-0000-0000-00000EA10000}"/>
    <cellStyle name="표준 36 5 3 2 3" xfId="14157" xr:uid="{00000000-0005-0000-0000-00000FA10000}"/>
    <cellStyle name="표준 36 5 3 2 4" xfId="14158" xr:uid="{00000000-0005-0000-0000-000010A10000}"/>
    <cellStyle name="표준 36 5 3 3" xfId="14159" xr:uid="{00000000-0005-0000-0000-000011A10000}"/>
    <cellStyle name="표준 36 5 3 3 2" xfId="14160" xr:uid="{00000000-0005-0000-0000-000012A10000}"/>
    <cellStyle name="표준 36 5 3 4" xfId="14161" xr:uid="{00000000-0005-0000-0000-000013A10000}"/>
    <cellStyle name="표준 36 5 3 5" xfId="14162" xr:uid="{00000000-0005-0000-0000-000014A10000}"/>
    <cellStyle name="표준 36 5 4" xfId="14163" xr:uid="{00000000-0005-0000-0000-000015A10000}"/>
    <cellStyle name="표준 36 5 4 2" xfId="14164" xr:uid="{00000000-0005-0000-0000-000016A10000}"/>
    <cellStyle name="표준 36 5 4 2 2" xfId="14165" xr:uid="{00000000-0005-0000-0000-000017A10000}"/>
    <cellStyle name="표준 36 5 4 3" xfId="14166" xr:uid="{00000000-0005-0000-0000-000018A10000}"/>
    <cellStyle name="표준 36 5 4 4" xfId="14167" xr:uid="{00000000-0005-0000-0000-000019A10000}"/>
    <cellStyle name="표준 36 5 5" xfId="14168" xr:uid="{00000000-0005-0000-0000-00001AA10000}"/>
    <cellStyle name="표준 36 5 5 2" xfId="14169" xr:uid="{00000000-0005-0000-0000-00001BA10000}"/>
    <cellStyle name="표준 36 5 6" xfId="14170" xr:uid="{00000000-0005-0000-0000-00001CA10000}"/>
    <cellStyle name="표준 36 5 7" xfId="14171" xr:uid="{00000000-0005-0000-0000-00001DA10000}"/>
    <cellStyle name="표준 36 5 8" xfId="14172" xr:uid="{00000000-0005-0000-0000-00001EA10000}"/>
    <cellStyle name="표준 36 6" xfId="14173" xr:uid="{00000000-0005-0000-0000-00001FA10000}"/>
    <cellStyle name="표준 36 6 2" xfId="14174" xr:uid="{00000000-0005-0000-0000-000020A10000}"/>
    <cellStyle name="표준 36 6 2 2" xfId="14175" xr:uid="{00000000-0005-0000-0000-000021A10000}"/>
    <cellStyle name="표준 36 6 2 2 2" xfId="14176" xr:uid="{00000000-0005-0000-0000-000022A10000}"/>
    <cellStyle name="표준 36 6 2 2 2 2" xfId="14177" xr:uid="{00000000-0005-0000-0000-000023A10000}"/>
    <cellStyle name="표준 36 6 2 2 3" xfId="14178" xr:uid="{00000000-0005-0000-0000-000024A10000}"/>
    <cellStyle name="표준 36 6 2 2 4" xfId="14179" xr:uid="{00000000-0005-0000-0000-000025A10000}"/>
    <cellStyle name="표준 36 6 2 3" xfId="14180" xr:uid="{00000000-0005-0000-0000-000026A10000}"/>
    <cellStyle name="표준 36 6 2 3 2" xfId="14181" xr:uid="{00000000-0005-0000-0000-000027A10000}"/>
    <cellStyle name="표준 36 6 2 4" xfId="14182" xr:uid="{00000000-0005-0000-0000-000028A10000}"/>
    <cellStyle name="표준 36 6 2 5" xfId="14183" xr:uid="{00000000-0005-0000-0000-000029A10000}"/>
    <cellStyle name="표준 36 6 3" xfId="14184" xr:uid="{00000000-0005-0000-0000-00002AA10000}"/>
    <cellStyle name="표준 36 6 3 2" xfId="14185" xr:uid="{00000000-0005-0000-0000-00002BA10000}"/>
    <cellStyle name="표준 36 6 3 2 2" xfId="14186" xr:uid="{00000000-0005-0000-0000-00002CA10000}"/>
    <cellStyle name="표준 36 6 3 2 2 2" xfId="14187" xr:uid="{00000000-0005-0000-0000-00002DA10000}"/>
    <cellStyle name="표준 36 6 3 2 3" xfId="14188" xr:uid="{00000000-0005-0000-0000-00002EA10000}"/>
    <cellStyle name="표준 36 6 3 2 4" xfId="14189" xr:uid="{00000000-0005-0000-0000-00002FA10000}"/>
    <cellStyle name="표준 36 6 3 3" xfId="14190" xr:uid="{00000000-0005-0000-0000-000030A10000}"/>
    <cellStyle name="표준 36 6 3 3 2" xfId="14191" xr:uid="{00000000-0005-0000-0000-000031A10000}"/>
    <cellStyle name="표준 36 6 3 4" xfId="14192" xr:uid="{00000000-0005-0000-0000-000032A10000}"/>
    <cellStyle name="표준 36 6 3 5" xfId="14193" xr:uid="{00000000-0005-0000-0000-000033A10000}"/>
    <cellStyle name="표준 36 6 4" xfId="14194" xr:uid="{00000000-0005-0000-0000-000034A10000}"/>
    <cellStyle name="표준 36 6 4 2" xfId="14195" xr:uid="{00000000-0005-0000-0000-000035A10000}"/>
    <cellStyle name="표준 36 6 4 2 2" xfId="14196" xr:uid="{00000000-0005-0000-0000-000036A10000}"/>
    <cellStyle name="표준 36 6 4 3" xfId="14197" xr:uid="{00000000-0005-0000-0000-000037A10000}"/>
    <cellStyle name="표준 36 6 4 4" xfId="14198" xr:uid="{00000000-0005-0000-0000-000038A10000}"/>
    <cellStyle name="표준 36 6 5" xfId="14199" xr:uid="{00000000-0005-0000-0000-000039A10000}"/>
    <cellStyle name="표준 36 6 5 2" xfId="14200" xr:uid="{00000000-0005-0000-0000-00003AA10000}"/>
    <cellStyle name="표준 36 6 6" xfId="14201" xr:uid="{00000000-0005-0000-0000-00003BA10000}"/>
    <cellStyle name="표준 36 6 7" xfId="14202" xr:uid="{00000000-0005-0000-0000-00003CA10000}"/>
    <cellStyle name="표준 36 6 8" xfId="14203" xr:uid="{00000000-0005-0000-0000-00003DA10000}"/>
    <cellStyle name="표준 36 7" xfId="14204" xr:uid="{00000000-0005-0000-0000-00003EA10000}"/>
    <cellStyle name="표준 36 7 2" xfId="14205" xr:uid="{00000000-0005-0000-0000-00003FA10000}"/>
    <cellStyle name="표준 36 7 2 2" xfId="14206" xr:uid="{00000000-0005-0000-0000-000040A10000}"/>
    <cellStyle name="표준 36 7 2 2 2" xfId="14207" xr:uid="{00000000-0005-0000-0000-000041A10000}"/>
    <cellStyle name="표준 36 7 2 3" xfId="14208" xr:uid="{00000000-0005-0000-0000-000042A10000}"/>
    <cellStyle name="표준 36 7 2 4" xfId="14209" xr:uid="{00000000-0005-0000-0000-000043A10000}"/>
    <cellStyle name="표준 36 7 3" xfId="14210" xr:uid="{00000000-0005-0000-0000-000044A10000}"/>
    <cellStyle name="표준 36 7 3 2" xfId="14211" xr:uid="{00000000-0005-0000-0000-000045A10000}"/>
    <cellStyle name="표준 36 7 4" xfId="14212" xr:uid="{00000000-0005-0000-0000-000046A10000}"/>
    <cellStyle name="표준 36 7 5" xfId="14213" xr:uid="{00000000-0005-0000-0000-000047A10000}"/>
    <cellStyle name="표준 36 7 6" xfId="14214" xr:uid="{00000000-0005-0000-0000-000048A10000}"/>
    <cellStyle name="표준 36 8" xfId="14215" xr:uid="{00000000-0005-0000-0000-000049A10000}"/>
    <cellStyle name="표준 36 8 2" xfId="14216" xr:uid="{00000000-0005-0000-0000-00004AA10000}"/>
    <cellStyle name="표준 36 8 2 2" xfId="14217" xr:uid="{00000000-0005-0000-0000-00004BA10000}"/>
    <cellStyle name="표준 36 8 2 2 2" xfId="14218" xr:uid="{00000000-0005-0000-0000-00004CA10000}"/>
    <cellStyle name="표준 36 8 2 3" xfId="14219" xr:uid="{00000000-0005-0000-0000-00004DA10000}"/>
    <cellStyle name="표준 36 8 2 4" xfId="14220" xr:uid="{00000000-0005-0000-0000-00004EA10000}"/>
    <cellStyle name="표준 36 8 3" xfId="14221" xr:uid="{00000000-0005-0000-0000-00004FA10000}"/>
    <cellStyle name="표준 36 8 3 2" xfId="14222" xr:uid="{00000000-0005-0000-0000-000050A10000}"/>
    <cellStyle name="표준 36 8 4" xfId="14223" xr:uid="{00000000-0005-0000-0000-000051A10000}"/>
    <cellStyle name="표준 36 8 5" xfId="14224" xr:uid="{00000000-0005-0000-0000-000052A10000}"/>
    <cellStyle name="표준 36 8 6" xfId="14225" xr:uid="{00000000-0005-0000-0000-000053A10000}"/>
    <cellStyle name="표준 36 9" xfId="14226" xr:uid="{00000000-0005-0000-0000-000054A10000}"/>
    <cellStyle name="표준 36 9 2" xfId="14227" xr:uid="{00000000-0005-0000-0000-000055A10000}"/>
    <cellStyle name="표준 36 9 2 2" xfId="14228" xr:uid="{00000000-0005-0000-0000-000056A10000}"/>
    <cellStyle name="표준 36 9 3" xfId="14229" xr:uid="{00000000-0005-0000-0000-000057A10000}"/>
    <cellStyle name="표준 36 9 4" xfId="14230" xr:uid="{00000000-0005-0000-0000-000058A10000}"/>
    <cellStyle name="표준 36 9 5" xfId="14231" xr:uid="{00000000-0005-0000-0000-000059A10000}"/>
    <cellStyle name="표준 37" xfId="4106" xr:uid="{00000000-0005-0000-0000-00005AA10000}"/>
    <cellStyle name="표준 37 10" xfId="14232" xr:uid="{00000000-0005-0000-0000-00005BA10000}"/>
    <cellStyle name="표준 37 11" xfId="14233" xr:uid="{00000000-0005-0000-0000-00005CA10000}"/>
    <cellStyle name="표준 37 12" xfId="14234" xr:uid="{00000000-0005-0000-0000-00005DA10000}"/>
    <cellStyle name="표준 37 13" xfId="14235" xr:uid="{00000000-0005-0000-0000-00005EA10000}"/>
    <cellStyle name="표준 37 14" xfId="14236" xr:uid="{00000000-0005-0000-0000-00005FA10000}"/>
    <cellStyle name="표준 37 15" xfId="14237" xr:uid="{00000000-0005-0000-0000-000060A10000}"/>
    <cellStyle name="표준 37 2" xfId="14238" xr:uid="{00000000-0005-0000-0000-000061A10000}"/>
    <cellStyle name="표준 37 2 2" xfId="14239" xr:uid="{00000000-0005-0000-0000-000062A10000}"/>
    <cellStyle name="표준 37 2 3" xfId="14240" xr:uid="{00000000-0005-0000-0000-000063A10000}"/>
    <cellStyle name="표준 37 3" xfId="14241" xr:uid="{00000000-0005-0000-0000-000064A10000}"/>
    <cellStyle name="표준 37 3 2" xfId="14242" xr:uid="{00000000-0005-0000-0000-000065A10000}"/>
    <cellStyle name="표준 37 3 3" xfId="14243" xr:uid="{00000000-0005-0000-0000-000066A10000}"/>
    <cellStyle name="표준 37 4" xfId="14244" xr:uid="{00000000-0005-0000-0000-000067A10000}"/>
    <cellStyle name="표준 37 4 2" xfId="14245" xr:uid="{00000000-0005-0000-0000-000068A10000}"/>
    <cellStyle name="표준 37 5" xfId="14246" xr:uid="{00000000-0005-0000-0000-000069A10000}"/>
    <cellStyle name="표준 37 6" xfId="14247" xr:uid="{00000000-0005-0000-0000-00006AA10000}"/>
    <cellStyle name="표준 37 7" xfId="14248" xr:uid="{00000000-0005-0000-0000-00006BA10000}"/>
    <cellStyle name="표준 37 8" xfId="14249" xr:uid="{00000000-0005-0000-0000-00006CA10000}"/>
    <cellStyle name="표준 37 9" xfId="14250" xr:uid="{00000000-0005-0000-0000-00006DA10000}"/>
    <cellStyle name="표준 38" xfId="4107" xr:uid="{00000000-0005-0000-0000-00006EA10000}"/>
    <cellStyle name="표준 38 10" xfId="14251" xr:uid="{00000000-0005-0000-0000-00006FA10000}"/>
    <cellStyle name="표준 38 11" xfId="14252" xr:uid="{00000000-0005-0000-0000-000070A10000}"/>
    <cellStyle name="표준 38 12" xfId="14253" xr:uid="{00000000-0005-0000-0000-000071A10000}"/>
    <cellStyle name="표준 38 13" xfId="14254" xr:uid="{00000000-0005-0000-0000-000072A10000}"/>
    <cellStyle name="표준 38 14" xfId="14255" xr:uid="{00000000-0005-0000-0000-000073A10000}"/>
    <cellStyle name="표준 38 15" xfId="14256" xr:uid="{00000000-0005-0000-0000-000074A10000}"/>
    <cellStyle name="표준 38 2" xfId="14257" xr:uid="{00000000-0005-0000-0000-000075A10000}"/>
    <cellStyle name="표준 38 2 2" xfId="14258" xr:uid="{00000000-0005-0000-0000-000076A10000}"/>
    <cellStyle name="표준 38 2 3" xfId="14259" xr:uid="{00000000-0005-0000-0000-000077A10000}"/>
    <cellStyle name="표준 38 3" xfId="14260" xr:uid="{00000000-0005-0000-0000-000078A10000}"/>
    <cellStyle name="표준 38 3 2" xfId="14261" xr:uid="{00000000-0005-0000-0000-000079A10000}"/>
    <cellStyle name="표준 38 3 3" xfId="14262" xr:uid="{00000000-0005-0000-0000-00007AA10000}"/>
    <cellStyle name="표준 38 4" xfId="14263" xr:uid="{00000000-0005-0000-0000-00007BA10000}"/>
    <cellStyle name="표준 38 4 2" xfId="14264" xr:uid="{00000000-0005-0000-0000-00007CA10000}"/>
    <cellStyle name="표준 38 5" xfId="14265" xr:uid="{00000000-0005-0000-0000-00007DA10000}"/>
    <cellStyle name="표준 38 6" xfId="14266" xr:uid="{00000000-0005-0000-0000-00007EA10000}"/>
    <cellStyle name="표준 38 7" xfId="14267" xr:uid="{00000000-0005-0000-0000-00007FA10000}"/>
    <cellStyle name="표준 38 8" xfId="14268" xr:uid="{00000000-0005-0000-0000-000080A10000}"/>
    <cellStyle name="표준 38 9" xfId="14269" xr:uid="{00000000-0005-0000-0000-000081A10000}"/>
    <cellStyle name="표준 39" xfId="11" xr:uid="{00000000-0005-0000-0000-000082A10000}"/>
    <cellStyle name="표준 39 10" xfId="14270" xr:uid="{00000000-0005-0000-0000-000083A10000}"/>
    <cellStyle name="표준 39 11" xfId="14271" xr:uid="{00000000-0005-0000-0000-000084A10000}"/>
    <cellStyle name="표준 39 12" xfId="14272" xr:uid="{00000000-0005-0000-0000-000085A10000}"/>
    <cellStyle name="표준 39 13" xfId="14273" xr:uid="{00000000-0005-0000-0000-000086A10000}"/>
    <cellStyle name="표준 39 14" xfId="14274" xr:uid="{00000000-0005-0000-0000-000087A10000}"/>
    <cellStyle name="표준 39 15" xfId="14275" xr:uid="{00000000-0005-0000-0000-000088A10000}"/>
    <cellStyle name="표준 39 2" xfId="14276" xr:uid="{00000000-0005-0000-0000-000089A10000}"/>
    <cellStyle name="표준 39 2 2" xfId="14277" xr:uid="{00000000-0005-0000-0000-00008AA10000}"/>
    <cellStyle name="표준 39 3" xfId="14278" xr:uid="{00000000-0005-0000-0000-00008BA10000}"/>
    <cellStyle name="표준 39 4" xfId="14279" xr:uid="{00000000-0005-0000-0000-00008CA10000}"/>
    <cellStyle name="표준 39 5" xfId="14280" xr:uid="{00000000-0005-0000-0000-00008DA10000}"/>
    <cellStyle name="표준 39 6" xfId="14281" xr:uid="{00000000-0005-0000-0000-00008EA10000}"/>
    <cellStyle name="표준 39 7" xfId="14282" xr:uid="{00000000-0005-0000-0000-00008FA10000}"/>
    <cellStyle name="표준 39 8" xfId="14283" xr:uid="{00000000-0005-0000-0000-000090A10000}"/>
    <cellStyle name="표준 39 9" xfId="14284" xr:uid="{00000000-0005-0000-0000-000091A10000}"/>
    <cellStyle name="표준 4" xfId="4108" xr:uid="{00000000-0005-0000-0000-000092A10000}"/>
    <cellStyle name="표준 4 10" xfId="14285" xr:uid="{00000000-0005-0000-0000-000093A10000}"/>
    <cellStyle name="표준 4 11" xfId="14286" xr:uid="{00000000-0005-0000-0000-000094A10000}"/>
    <cellStyle name="표준 4 12" xfId="14287" xr:uid="{00000000-0005-0000-0000-000095A10000}"/>
    <cellStyle name="표준 4 13" xfId="14288" xr:uid="{00000000-0005-0000-0000-000096A10000}"/>
    <cellStyle name="표준 4 14" xfId="14289" xr:uid="{00000000-0005-0000-0000-000097A10000}"/>
    <cellStyle name="표준 4 15" xfId="14290" xr:uid="{00000000-0005-0000-0000-000098A10000}"/>
    <cellStyle name="표준 4 16" xfId="14291" xr:uid="{00000000-0005-0000-0000-000099A10000}"/>
    <cellStyle name="표준 4 2" xfId="4109" xr:uid="{00000000-0005-0000-0000-00009AA10000}"/>
    <cellStyle name="표준 4 2 2" xfId="4110" xr:uid="{00000000-0005-0000-0000-00009BA10000}"/>
    <cellStyle name="표준 4 2 2 2" xfId="4111" xr:uid="{00000000-0005-0000-0000-00009CA10000}"/>
    <cellStyle name="표준 4 2 2 2 2" xfId="14292" xr:uid="{00000000-0005-0000-0000-00009DA10000}"/>
    <cellStyle name="표준 4 2 2 3" xfId="4112" xr:uid="{00000000-0005-0000-0000-00009EA10000}"/>
    <cellStyle name="표준 4 2 2 4" xfId="14293" xr:uid="{00000000-0005-0000-0000-00009FA10000}"/>
    <cellStyle name="표준 4 2 3" xfId="4113" xr:uid="{00000000-0005-0000-0000-0000A0A10000}"/>
    <cellStyle name="표준 4 2 3 2" xfId="4114" xr:uid="{00000000-0005-0000-0000-0000A1A10000}"/>
    <cellStyle name="표준 4 2 3 3" xfId="4115" xr:uid="{00000000-0005-0000-0000-0000A2A10000}"/>
    <cellStyle name="표준 4 2 3 4" xfId="14294" xr:uid="{00000000-0005-0000-0000-0000A3A10000}"/>
    <cellStyle name="표준 4 2 4" xfId="4116" xr:uid="{00000000-0005-0000-0000-0000A4A10000}"/>
    <cellStyle name="표준 4 2 4 2" xfId="14295" xr:uid="{00000000-0005-0000-0000-0000A5A10000}"/>
    <cellStyle name="표준 4 2 5" xfId="4117" xr:uid="{00000000-0005-0000-0000-0000A6A10000}"/>
    <cellStyle name="표준 4 2 5 2" xfId="14296" xr:uid="{00000000-0005-0000-0000-0000A7A10000}"/>
    <cellStyle name="표준 4 3" xfId="4118" xr:uid="{00000000-0005-0000-0000-0000A8A10000}"/>
    <cellStyle name="표준 4 3 2" xfId="4119" xr:uid="{00000000-0005-0000-0000-0000A9A10000}"/>
    <cellStyle name="표준 4 3 2 2" xfId="4120" xr:uid="{00000000-0005-0000-0000-0000AAA10000}"/>
    <cellStyle name="표준 4 3 2 3" xfId="4121" xr:uid="{00000000-0005-0000-0000-0000ABA10000}"/>
    <cellStyle name="표준 4 3 2 4" xfId="14297" xr:uid="{00000000-0005-0000-0000-0000ACA10000}"/>
    <cellStyle name="표준 4 3 3" xfId="4122" xr:uid="{00000000-0005-0000-0000-0000ADA10000}"/>
    <cellStyle name="표준 4 3 3 2" xfId="4123" xr:uid="{00000000-0005-0000-0000-0000AEA10000}"/>
    <cellStyle name="표준 4 3 3 3" xfId="4124" xr:uid="{00000000-0005-0000-0000-0000AFA10000}"/>
    <cellStyle name="표준 4 3 3 4" xfId="14298" xr:uid="{00000000-0005-0000-0000-0000B0A10000}"/>
    <cellStyle name="표준 4 3 4" xfId="4125" xr:uid="{00000000-0005-0000-0000-0000B1A10000}"/>
    <cellStyle name="표준 4 3 4 2" xfId="14299" xr:uid="{00000000-0005-0000-0000-0000B2A10000}"/>
    <cellStyle name="표준 4 3 5" xfId="4126" xr:uid="{00000000-0005-0000-0000-0000B3A10000}"/>
    <cellStyle name="표준 4 3 6" xfId="14300" xr:uid="{00000000-0005-0000-0000-0000B4A10000}"/>
    <cellStyle name="표준 4 4" xfId="4127" xr:uid="{00000000-0005-0000-0000-0000B5A10000}"/>
    <cellStyle name="표준 4 4 2" xfId="4128" xr:uid="{00000000-0005-0000-0000-0000B6A10000}"/>
    <cellStyle name="표준 4 4 2 2" xfId="4129" xr:uid="{00000000-0005-0000-0000-0000B7A10000}"/>
    <cellStyle name="표준 4 4 2 3" xfId="4130" xr:uid="{00000000-0005-0000-0000-0000B8A10000}"/>
    <cellStyle name="표준 4 4 2 4" xfId="14301" xr:uid="{00000000-0005-0000-0000-0000B9A10000}"/>
    <cellStyle name="표준 4 4 3" xfId="4131" xr:uid="{00000000-0005-0000-0000-0000BAA10000}"/>
    <cellStyle name="표준 4 4 3 2" xfId="14302" xr:uid="{00000000-0005-0000-0000-0000BBA10000}"/>
    <cellStyle name="표준 4 4 4" xfId="4132" xr:uid="{00000000-0005-0000-0000-0000BCA10000}"/>
    <cellStyle name="표준 4 4 5" xfId="14303" xr:uid="{00000000-0005-0000-0000-0000BDA10000}"/>
    <cellStyle name="표준 4 5" xfId="4133" xr:uid="{00000000-0005-0000-0000-0000BEA10000}"/>
    <cellStyle name="표준 4 5 2" xfId="4134" xr:uid="{00000000-0005-0000-0000-0000BFA10000}"/>
    <cellStyle name="표준 4 5 2 2" xfId="14304" xr:uid="{00000000-0005-0000-0000-0000C0A10000}"/>
    <cellStyle name="표준 4 5 3" xfId="4135" xr:uid="{00000000-0005-0000-0000-0000C1A10000}"/>
    <cellStyle name="표준 4 5 4" xfId="14305" xr:uid="{00000000-0005-0000-0000-0000C2A10000}"/>
    <cellStyle name="표준 4 6" xfId="4136" xr:uid="{00000000-0005-0000-0000-0000C3A10000}"/>
    <cellStyle name="표준 4 6 2" xfId="4137" xr:uid="{00000000-0005-0000-0000-0000C4A10000}"/>
    <cellStyle name="표준 4 6 2 2" xfId="14306" xr:uid="{00000000-0005-0000-0000-0000C5A10000}"/>
    <cellStyle name="표준 4 6 3" xfId="4138" xr:uid="{00000000-0005-0000-0000-0000C6A10000}"/>
    <cellStyle name="표준 4 7" xfId="4139" xr:uid="{00000000-0005-0000-0000-0000C7A10000}"/>
    <cellStyle name="표준 4 7 2" xfId="14307" xr:uid="{00000000-0005-0000-0000-0000C8A10000}"/>
    <cellStyle name="표준 4 7 3" xfId="14308" xr:uid="{00000000-0005-0000-0000-0000C9A10000}"/>
    <cellStyle name="표준 4 8" xfId="4140" xr:uid="{00000000-0005-0000-0000-0000CAA10000}"/>
    <cellStyle name="표준 4 9" xfId="14309" xr:uid="{00000000-0005-0000-0000-0000CBA10000}"/>
    <cellStyle name="표준 40" xfId="4141" xr:uid="{00000000-0005-0000-0000-0000CCA10000}"/>
    <cellStyle name="표준 40 10" xfId="14310" xr:uid="{00000000-0005-0000-0000-0000CDA10000}"/>
    <cellStyle name="표준 40 11" xfId="14311" xr:uid="{00000000-0005-0000-0000-0000CEA10000}"/>
    <cellStyle name="표준 40 12" xfId="14312" xr:uid="{00000000-0005-0000-0000-0000CFA10000}"/>
    <cellStyle name="표준 40 13" xfId="14313" xr:uid="{00000000-0005-0000-0000-0000D0A10000}"/>
    <cellStyle name="표준 40 14" xfId="14314" xr:uid="{00000000-0005-0000-0000-0000D1A10000}"/>
    <cellStyle name="표준 40 15" xfId="14315" xr:uid="{00000000-0005-0000-0000-0000D2A10000}"/>
    <cellStyle name="표준 40 2" xfId="14316" xr:uid="{00000000-0005-0000-0000-0000D3A10000}"/>
    <cellStyle name="표준 40 2 2" xfId="14317" xr:uid="{00000000-0005-0000-0000-0000D4A10000}"/>
    <cellStyle name="표준 40 3" xfId="14318" xr:uid="{00000000-0005-0000-0000-0000D5A10000}"/>
    <cellStyle name="표준 40 4" xfId="14319" xr:uid="{00000000-0005-0000-0000-0000D6A10000}"/>
    <cellStyle name="표준 40 5" xfId="14320" xr:uid="{00000000-0005-0000-0000-0000D7A10000}"/>
    <cellStyle name="표준 40 6" xfId="14321" xr:uid="{00000000-0005-0000-0000-0000D8A10000}"/>
    <cellStyle name="표준 40 7" xfId="14322" xr:uid="{00000000-0005-0000-0000-0000D9A10000}"/>
    <cellStyle name="표준 40 8" xfId="14323" xr:uid="{00000000-0005-0000-0000-0000DAA10000}"/>
    <cellStyle name="표준 40 9" xfId="14324" xr:uid="{00000000-0005-0000-0000-0000DBA10000}"/>
    <cellStyle name="표준 41" xfId="4142" xr:uid="{00000000-0005-0000-0000-0000DCA10000}"/>
    <cellStyle name="표준 41 10" xfId="14325" xr:uid="{00000000-0005-0000-0000-0000DDA10000}"/>
    <cellStyle name="표준 41 11" xfId="14326" xr:uid="{00000000-0005-0000-0000-0000DEA10000}"/>
    <cellStyle name="표준 41 12" xfId="14327" xr:uid="{00000000-0005-0000-0000-0000DFA10000}"/>
    <cellStyle name="표준 41 13" xfId="14328" xr:uid="{00000000-0005-0000-0000-0000E0A10000}"/>
    <cellStyle name="표준 41 14" xfId="14329" xr:uid="{00000000-0005-0000-0000-0000E1A10000}"/>
    <cellStyle name="표준 41 15" xfId="14330" xr:uid="{00000000-0005-0000-0000-0000E2A10000}"/>
    <cellStyle name="표준 41 2" xfId="14331" xr:uid="{00000000-0005-0000-0000-0000E3A10000}"/>
    <cellStyle name="표준 41 2 2" xfId="14332" xr:uid="{00000000-0005-0000-0000-0000E4A10000}"/>
    <cellStyle name="표준 41 3" xfId="14333" xr:uid="{00000000-0005-0000-0000-0000E5A10000}"/>
    <cellStyle name="표준 41 4" xfId="14334" xr:uid="{00000000-0005-0000-0000-0000E6A10000}"/>
    <cellStyle name="표준 41 5" xfId="14335" xr:uid="{00000000-0005-0000-0000-0000E7A10000}"/>
    <cellStyle name="표준 41 6" xfId="14336" xr:uid="{00000000-0005-0000-0000-0000E8A10000}"/>
    <cellStyle name="표준 41 7" xfId="14337" xr:uid="{00000000-0005-0000-0000-0000E9A10000}"/>
    <cellStyle name="표준 41 8" xfId="14338" xr:uid="{00000000-0005-0000-0000-0000EAA10000}"/>
    <cellStyle name="표준 41 9" xfId="14339" xr:uid="{00000000-0005-0000-0000-0000EBA10000}"/>
    <cellStyle name="표준 42" xfId="4143" xr:uid="{00000000-0005-0000-0000-0000ECA10000}"/>
    <cellStyle name="표준 42 10" xfId="14340" xr:uid="{00000000-0005-0000-0000-0000EDA10000}"/>
    <cellStyle name="표준 42 11" xfId="14341" xr:uid="{00000000-0005-0000-0000-0000EEA10000}"/>
    <cellStyle name="표준 42 12" xfId="14342" xr:uid="{00000000-0005-0000-0000-0000EFA10000}"/>
    <cellStyle name="표준 42 13" xfId="14343" xr:uid="{00000000-0005-0000-0000-0000F0A10000}"/>
    <cellStyle name="표준 42 14" xfId="14344" xr:uid="{00000000-0005-0000-0000-0000F1A10000}"/>
    <cellStyle name="표준 42 15" xfId="14345" xr:uid="{00000000-0005-0000-0000-0000F2A10000}"/>
    <cellStyle name="표준 42 2" xfId="14346" xr:uid="{00000000-0005-0000-0000-0000F3A10000}"/>
    <cellStyle name="표준 42 2 2" xfId="14347" xr:uid="{00000000-0005-0000-0000-0000F4A10000}"/>
    <cellStyle name="표준 42 3" xfId="14348" xr:uid="{00000000-0005-0000-0000-0000F5A10000}"/>
    <cellStyle name="표준 42 4" xfId="14349" xr:uid="{00000000-0005-0000-0000-0000F6A10000}"/>
    <cellStyle name="표준 42 5" xfId="14350" xr:uid="{00000000-0005-0000-0000-0000F7A10000}"/>
    <cellStyle name="표준 42 6" xfId="14351" xr:uid="{00000000-0005-0000-0000-0000F8A10000}"/>
    <cellStyle name="표준 42 7" xfId="14352" xr:uid="{00000000-0005-0000-0000-0000F9A10000}"/>
    <cellStyle name="표준 42 8" xfId="14353" xr:uid="{00000000-0005-0000-0000-0000FAA10000}"/>
    <cellStyle name="표준 42 9" xfId="14354" xr:uid="{00000000-0005-0000-0000-0000FBA10000}"/>
    <cellStyle name="표준 43" xfId="4144" xr:uid="{00000000-0005-0000-0000-0000FCA10000}"/>
    <cellStyle name="표준 43 10" xfId="14355" xr:uid="{00000000-0005-0000-0000-0000FDA10000}"/>
    <cellStyle name="표준 43 11" xfId="14356" xr:uid="{00000000-0005-0000-0000-0000FEA10000}"/>
    <cellStyle name="표준 43 12" xfId="14357" xr:uid="{00000000-0005-0000-0000-0000FFA10000}"/>
    <cellStyle name="표준 43 13" xfId="14358" xr:uid="{00000000-0005-0000-0000-000000A20000}"/>
    <cellStyle name="표준 43 14" xfId="14359" xr:uid="{00000000-0005-0000-0000-000001A20000}"/>
    <cellStyle name="표준 43 15" xfId="14360" xr:uid="{00000000-0005-0000-0000-000002A20000}"/>
    <cellStyle name="표준 43 2" xfId="14361" xr:uid="{00000000-0005-0000-0000-000003A20000}"/>
    <cellStyle name="표준 43 2 2" xfId="14362" xr:uid="{00000000-0005-0000-0000-000004A20000}"/>
    <cellStyle name="표준 43 3" xfId="14363" xr:uid="{00000000-0005-0000-0000-000005A20000}"/>
    <cellStyle name="표준 43 4" xfId="14364" xr:uid="{00000000-0005-0000-0000-000006A20000}"/>
    <cellStyle name="표준 43 5" xfId="14365" xr:uid="{00000000-0005-0000-0000-000007A20000}"/>
    <cellStyle name="표준 43 6" xfId="14366" xr:uid="{00000000-0005-0000-0000-000008A20000}"/>
    <cellStyle name="표준 43 7" xfId="14367" xr:uid="{00000000-0005-0000-0000-000009A20000}"/>
    <cellStyle name="표준 43 8" xfId="14368" xr:uid="{00000000-0005-0000-0000-00000AA20000}"/>
    <cellStyle name="표준 43 9" xfId="14369" xr:uid="{00000000-0005-0000-0000-00000BA20000}"/>
    <cellStyle name="표준 44" xfId="4145" xr:uid="{00000000-0005-0000-0000-00000CA20000}"/>
    <cellStyle name="표준 44 10" xfId="14370" xr:uid="{00000000-0005-0000-0000-00000DA20000}"/>
    <cellStyle name="표준 44 11" xfId="14371" xr:uid="{00000000-0005-0000-0000-00000EA20000}"/>
    <cellStyle name="표준 44 12" xfId="14372" xr:uid="{00000000-0005-0000-0000-00000FA20000}"/>
    <cellStyle name="표준 44 13" xfId="14373" xr:uid="{00000000-0005-0000-0000-000010A20000}"/>
    <cellStyle name="표준 44 14" xfId="14374" xr:uid="{00000000-0005-0000-0000-000011A20000}"/>
    <cellStyle name="표준 44 15" xfId="14375" xr:uid="{00000000-0005-0000-0000-000012A20000}"/>
    <cellStyle name="표준 44 2" xfId="14376" xr:uid="{00000000-0005-0000-0000-000013A20000}"/>
    <cellStyle name="표준 44 2 2" xfId="14377" xr:uid="{00000000-0005-0000-0000-000014A20000}"/>
    <cellStyle name="표준 44 3" xfId="14378" xr:uid="{00000000-0005-0000-0000-000015A20000}"/>
    <cellStyle name="표준 44 4" xfId="14379" xr:uid="{00000000-0005-0000-0000-000016A20000}"/>
    <cellStyle name="표준 44 5" xfId="14380" xr:uid="{00000000-0005-0000-0000-000017A20000}"/>
    <cellStyle name="표준 44 6" xfId="14381" xr:uid="{00000000-0005-0000-0000-000018A20000}"/>
    <cellStyle name="표준 44 7" xfId="14382" xr:uid="{00000000-0005-0000-0000-000019A20000}"/>
    <cellStyle name="표준 44 8" xfId="14383" xr:uid="{00000000-0005-0000-0000-00001AA20000}"/>
    <cellStyle name="표준 44 9" xfId="14384" xr:uid="{00000000-0005-0000-0000-00001BA20000}"/>
    <cellStyle name="표준 45" xfId="4146" xr:uid="{00000000-0005-0000-0000-00001CA20000}"/>
    <cellStyle name="표준 45 10" xfId="14385" xr:uid="{00000000-0005-0000-0000-00001DA20000}"/>
    <cellStyle name="표준 45 11" xfId="14386" xr:uid="{00000000-0005-0000-0000-00001EA20000}"/>
    <cellStyle name="표준 45 12" xfId="14387" xr:uid="{00000000-0005-0000-0000-00001FA20000}"/>
    <cellStyle name="표준 45 13" xfId="14388" xr:uid="{00000000-0005-0000-0000-000020A20000}"/>
    <cellStyle name="표준 45 14" xfId="14389" xr:uid="{00000000-0005-0000-0000-000021A20000}"/>
    <cellStyle name="표준 45 15" xfId="14390" xr:uid="{00000000-0005-0000-0000-000022A20000}"/>
    <cellStyle name="표준 45 2" xfId="14391" xr:uid="{00000000-0005-0000-0000-000023A20000}"/>
    <cellStyle name="표준 45 2 2" xfId="14392" xr:uid="{00000000-0005-0000-0000-000024A20000}"/>
    <cellStyle name="표준 45 3" xfId="14393" xr:uid="{00000000-0005-0000-0000-000025A20000}"/>
    <cellStyle name="표준 45 4" xfId="14394" xr:uid="{00000000-0005-0000-0000-000026A20000}"/>
    <cellStyle name="표준 45 5" xfId="14395" xr:uid="{00000000-0005-0000-0000-000027A20000}"/>
    <cellStyle name="표준 45 6" xfId="14396" xr:uid="{00000000-0005-0000-0000-000028A20000}"/>
    <cellStyle name="표준 45 7" xfId="14397" xr:uid="{00000000-0005-0000-0000-000029A20000}"/>
    <cellStyle name="표준 45 8" xfId="14398" xr:uid="{00000000-0005-0000-0000-00002AA20000}"/>
    <cellStyle name="표준 45 9" xfId="14399" xr:uid="{00000000-0005-0000-0000-00002BA20000}"/>
    <cellStyle name="표준 46" xfId="4147" xr:uid="{00000000-0005-0000-0000-00002CA20000}"/>
    <cellStyle name="표준 46 10" xfId="14400" xr:uid="{00000000-0005-0000-0000-00002DA20000}"/>
    <cellStyle name="표준 46 11" xfId="14401" xr:uid="{00000000-0005-0000-0000-00002EA20000}"/>
    <cellStyle name="표준 46 12" xfId="14402" xr:uid="{00000000-0005-0000-0000-00002FA20000}"/>
    <cellStyle name="표준 46 13" xfId="14403" xr:uid="{00000000-0005-0000-0000-000030A20000}"/>
    <cellStyle name="표준 46 14" xfId="14404" xr:uid="{00000000-0005-0000-0000-000031A20000}"/>
    <cellStyle name="표준 46 15" xfId="14405" xr:uid="{00000000-0005-0000-0000-000032A20000}"/>
    <cellStyle name="표준 46 2" xfId="14406" xr:uid="{00000000-0005-0000-0000-000033A20000}"/>
    <cellStyle name="표준 46 2 2" xfId="14407" xr:uid="{00000000-0005-0000-0000-000034A20000}"/>
    <cellStyle name="표준 46 3" xfId="14408" xr:uid="{00000000-0005-0000-0000-000035A20000}"/>
    <cellStyle name="표준 46 4" xfId="14409" xr:uid="{00000000-0005-0000-0000-000036A20000}"/>
    <cellStyle name="표준 46 5" xfId="14410" xr:uid="{00000000-0005-0000-0000-000037A20000}"/>
    <cellStyle name="표준 46 6" xfId="14411" xr:uid="{00000000-0005-0000-0000-000038A20000}"/>
    <cellStyle name="표준 46 7" xfId="14412" xr:uid="{00000000-0005-0000-0000-000039A20000}"/>
    <cellStyle name="표준 46 8" xfId="14413" xr:uid="{00000000-0005-0000-0000-00003AA20000}"/>
    <cellStyle name="표준 46 9" xfId="14414" xr:uid="{00000000-0005-0000-0000-00003BA20000}"/>
    <cellStyle name="표준 47" xfId="4148" xr:uid="{00000000-0005-0000-0000-00003CA20000}"/>
    <cellStyle name="표준 47 10" xfId="14415" xr:uid="{00000000-0005-0000-0000-00003DA20000}"/>
    <cellStyle name="표준 47 11" xfId="14416" xr:uid="{00000000-0005-0000-0000-00003EA20000}"/>
    <cellStyle name="표준 47 12" xfId="14417" xr:uid="{00000000-0005-0000-0000-00003FA20000}"/>
    <cellStyle name="표준 47 13" xfId="14418" xr:uid="{00000000-0005-0000-0000-000040A20000}"/>
    <cellStyle name="표준 47 14" xfId="14419" xr:uid="{00000000-0005-0000-0000-000041A20000}"/>
    <cellStyle name="표준 47 15" xfId="14420" xr:uid="{00000000-0005-0000-0000-000042A20000}"/>
    <cellStyle name="표준 47 2" xfId="14421" xr:uid="{00000000-0005-0000-0000-000043A20000}"/>
    <cellStyle name="표준 47 2 2" xfId="14422" xr:uid="{00000000-0005-0000-0000-000044A20000}"/>
    <cellStyle name="표준 47 3" xfId="14423" xr:uid="{00000000-0005-0000-0000-000045A20000}"/>
    <cellStyle name="표준 47 4" xfId="14424" xr:uid="{00000000-0005-0000-0000-000046A20000}"/>
    <cellStyle name="표준 47 5" xfId="14425" xr:uid="{00000000-0005-0000-0000-000047A20000}"/>
    <cellStyle name="표준 47 6" xfId="14426" xr:uid="{00000000-0005-0000-0000-000048A20000}"/>
    <cellStyle name="표준 47 7" xfId="14427" xr:uid="{00000000-0005-0000-0000-000049A20000}"/>
    <cellStyle name="표준 47 8" xfId="14428" xr:uid="{00000000-0005-0000-0000-00004AA20000}"/>
    <cellStyle name="표준 47 9" xfId="14429" xr:uid="{00000000-0005-0000-0000-00004BA20000}"/>
    <cellStyle name="표준 48" xfId="4149" xr:uid="{00000000-0005-0000-0000-00004CA20000}"/>
    <cellStyle name="표준 48 10" xfId="14430" xr:uid="{00000000-0005-0000-0000-00004DA20000}"/>
    <cellStyle name="표준 48 11" xfId="14431" xr:uid="{00000000-0005-0000-0000-00004EA20000}"/>
    <cellStyle name="표준 48 12" xfId="14432" xr:uid="{00000000-0005-0000-0000-00004FA20000}"/>
    <cellStyle name="표준 48 13" xfId="14433" xr:uid="{00000000-0005-0000-0000-000050A20000}"/>
    <cellStyle name="표준 48 14" xfId="14434" xr:uid="{00000000-0005-0000-0000-000051A20000}"/>
    <cellStyle name="표준 48 15" xfId="14435" xr:uid="{00000000-0005-0000-0000-000052A20000}"/>
    <cellStyle name="표준 48 2" xfId="14436" xr:uid="{00000000-0005-0000-0000-000053A20000}"/>
    <cellStyle name="표준 48 2 2" xfId="14437" xr:uid="{00000000-0005-0000-0000-000054A20000}"/>
    <cellStyle name="표준 48 3" xfId="14438" xr:uid="{00000000-0005-0000-0000-000055A20000}"/>
    <cellStyle name="표준 48 4" xfId="14439" xr:uid="{00000000-0005-0000-0000-000056A20000}"/>
    <cellStyle name="표준 48 5" xfId="14440" xr:uid="{00000000-0005-0000-0000-000057A20000}"/>
    <cellStyle name="표준 48 6" xfId="14441" xr:uid="{00000000-0005-0000-0000-000058A20000}"/>
    <cellStyle name="표준 48 7" xfId="14442" xr:uid="{00000000-0005-0000-0000-000059A20000}"/>
    <cellStyle name="표준 48 8" xfId="14443" xr:uid="{00000000-0005-0000-0000-00005AA20000}"/>
    <cellStyle name="표준 48 9" xfId="14444" xr:uid="{00000000-0005-0000-0000-00005BA20000}"/>
    <cellStyle name="표준 49" xfId="4150" xr:uid="{00000000-0005-0000-0000-00005CA20000}"/>
    <cellStyle name="표준 49 10" xfId="14445" xr:uid="{00000000-0005-0000-0000-00005DA20000}"/>
    <cellStyle name="표준 49 11" xfId="14446" xr:uid="{00000000-0005-0000-0000-00005EA20000}"/>
    <cellStyle name="표준 49 12" xfId="14447" xr:uid="{00000000-0005-0000-0000-00005FA20000}"/>
    <cellStyle name="표준 49 13" xfId="14448" xr:uid="{00000000-0005-0000-0000-000060A20000}"/>
    <cellStyle name="표준 49 14" xfId="14449" xr:uid="{00000000-0005-0000-0000-000061A20000}"/>
    <cellStyle name="표준 49 15" xfId="14450" xr:uid="{00000000-0005-0000-0000-000062A20000}"/>
    <cellStyle name="표준 49 2" xfId="14451" xr:uid="{00000000-0005-0000-0000-000063A20000}"/>
    <cellStyle name="표준 49 2 2" xfId="14452" xr:uid="{00000000-0005-0000-0000-000064A20000}"/>
    <cellStyle name="표준 49 3" xfId="14453" xr:uid="{00000000-0005-0000-0000-000065A20000}"/>
    <cellStyle name="표준 49 4" xfId="14454" xr:uid="{00000000-0005-0000-0000-000066A20000}"/>
    <cellStyle name="표준 49 5" xfId="14455" xr:uid="{00000000-0005-0000-0000-000067A20000}"/>
    <cellStyle name="표준 49 6" xfId="14456" xr:uid="{00000000-0005-0000-0000-000068A20000}"/>
    <cellStyle name="표준 49 7" xfId="14457" xr:uid="{00000000-0005-0000-0000-000069A20000}"/>
    <cellStyle name="표준 49 8" xfId="14458" xr:uid="{00000000-0005-0000-0000-00006AA20000}"/>
    <cellStyle name="표준 49 9" xfId="14459" xr:uid="{00000000-0005-0000-0000-00006BA20000}"/>
    <cellStyle name="표준 5" xfId="4151" xr:uid="{00000000-0005-0000-0000-00006CA20000}"/>
    <cellStyle name="표준 5 10" xfId="14460" xr:uid="{00000000-0005-0000-0000-00006DA20000}"/>
    <cellStyle name="표준 5 10 2" xfId="14461" xr:uid="{00000000-0005-0000-0000-00006EA20000}"/>
    <cellStyle name="표준 5 10 3" xfId="14462" xr:uid="{00000000-0005-0000-0000-00006FA20000}"/>
    <cellStyle name="표준 5 11" xfId="14463" xr:uid="{00000000-0005-0000-0000-000070A20000}"/>
    <cellStyle name="표준 5 11 2" xfId="14464" xr:uid="{00000000-0005-0000-0000-000071A20000}"/>
    <cellStyle name="표준 5 12" xfId="14465" xr:uid="{00000000-0005-0000-0000-000072A20000}"/>
    <cellStyle name="표준 5 12 2" xfId="14466" xr:uid="{00000000-0005-0000-0000-000073A20000}"/>
    <cellStyle name="표준 5 13" xfId="14467" xr:uid="{00000000-0005-0000-0000-000074A20000}"/>
    <cellStyle name="표준 5 13 2" xfId="14468" xr:uid="{00000000-0005-0000-0000-000075A20000}"/>
    <cellStyle name="표준 5 14" xfId="14469" xr:uid="{00000000-0005-0000-0000-000076A20000}"/>
    <cellStyle name="표준 5 15" xfId="14470" xr:uid="{00000000-0005-0000-0000-000077A20000}"/>
    <cellStyle name="표준 5 16" xfId="14471" xr:uid="{00000000-0005-0000-0000-000078A20000}"/>
    <cellStyle name="표준 5 2" xfId="4152" xr:uid="{00000000-0005-0000-0000-000079A20000}"/>
    <cellStyle name="표준 5 2 2" xfId="4153" xr:uid="{00000000-0005-0000-0000-00007AA20000}"/>
    <cellStyle name="표준 5 2 2 2" xfId="4154" xr:uid="{00000000-0005-0000-0000-00007BA20000}"/>
    <cellStyle name="표준 5 2 2 2 2" xfId="14472" xr:uid="{00000000-0005-0000-0000-00007CA20000}"/>
    <cellStyle name="표준 5 2 2 3" xfId="4155" xr:uid="{00000000-0005-0000-0000-00007DA20000}"/>
    <cellStyle name="표준 5 2 2 3 2" xfId="14473" xr:uid="{00000000-0005-0000-0000-00007EA20000}"/>
    <cellStyle name="표준 5 2 2 4" xfId="14474" xr:uid="{00000000-0005-0000-0000-00007FA20000}"/>
    <cellStyle name="표준 5 2 3" xfId="4156" xr:uid="{00000000-0005-0000-0000-000080A20000}"/>
    <cellStyle name="표준 5 2 3 2" xfId="4157" xr:uid="{00000000-0005-0000-0000-000081A20000}"/>
    <cellStyle name="표준 5 2 3 3" xfId="4158" xr:uid="{00000000-0005-0000-0000-000082A20000}"/>
    <cellStyle name="표준 5 2 3 4" xfId="14475" xr:uid="{00000000-0005-0000-0000-000083A20000}"/>
    <cellStyle name="표준 5 2 4" xfId="4159" xr:uid="{00000000-0005-0000-0000-000084A20000}"/>
    <cellStyle name="표준 5 2 4 2" xfId="14476" xr:uid="{00000000-0005-0000-0000-000085A20000}"/>
    <cellStyle name="표준 5 2 5" xfId="4160" xr:uid="{00000000-0005-0000-0000-000086A20000}"/>
    <cellStyle name="표준 5 2 5 2" xfId="14477" xr:uid="{00000000-0005-0000-0000-000087A20000}"/>
    <cellStyle name="표준 5 2 6" xfId="14478" xr:uid="{00000000-0005-0000-0000-000088A20000}"/>
    <cellStyle name="표준 5 2 7" xfId="14479" xr:uid="{00000000-0005-0000-0000-000089A20000}"/>
    <cellStyle name="표준 5 3" xfId="4161" xr:uid="{00000000-0005-0000-0000-00008AA20000}"/>
    <cellStyle name="표준 5 3 2" xfId="4162" xr:uid="{00000000-0005-0000-0000-00008BA20000}"/>
    <cellStyle name="표준 5 3 2 2" xfId="4163" xr:uid="{00000000-0005-0000-0000-00008CA20000}"/>
    <cellStyle name="표준 5 3 2 3" xfId="4164" xr:uid="{00000000-0005-0000-0000-00008DA20000}"/>
    <cellStyle name="표준 5 3 2 4" xfId="14480" xr:uid="{00000000-0005-0000-0000-00008EA20000}"/>
    <cellStyle name="표준 5 3 3" xfId="4165" xr:uid="{00000000-0005-0000-0000-00008FA20000}"/>
    <cellStyle name="표준 5 3 3 2" xfId="4166" xr:uid="{00000000-0005-0000-0000-000090A20000}"/>
    <cellStyle name="표준 5 3 3 3" xfId="4167" xr:uid="{00000000-0005-0000-0000-000091A20000}"/>
    <cellStyle name="표준 5 3 3 4" xfId="14481" xr:uid="{00000000-0005-0000-0000-000092A20000}"/>
    <cellStyle name="표준 5 3 4" xfId="4168" xr:uid="{00000000-0005-0000-0000-000093A20000}"/>
    <cellStyle name="표준 5 3 5" xfId="4169" xr:uid="{00000000-0005-0000-0000-000094A20000}"/>
    <cellStyle name="표준 5 3 6" xfId="14482" xr:uid="{00000000-0005-0000-0000-000095A20000}"/>
    <cellStyle name="표준 5 4" xfId="4170" xr:uid="{00000000-0005-0000-0000-000096A20000}"/>
    <cellStyle name="표준 5 4 10" xfId="14483" xr:uid="{00000000-0005-0000-0000-000097A20000}"/>
    <cellStyle name="표준 5 4 11" xfId="14484" xr:uid="{00000000-0005-0000-0000-000098A20000}"/>
    <cellStyle name="표준 5 4 12" xfId="14485" xr:uid="{00000000-0005-0000-0000-000099A20000}"/>
    <cellStyle name="표준 5 4 2" xfId="4171" xr:uid="{00000000-0005-0000-0000-00009AA20000}"/>
    <cellStyle name="표준 5 4 2 2" xfId="14486" xr:uid="{00000000-0005-0000-0000-00009BA20000}"/>
    <cellStyle name="표준 5 4 2 2 2" xfId="14487" xr:uid="{00000000-0005-0000-0000-00009CA20000}"/>
    <cellStyle name="표준 5 4 2 2 2 2" xfId="14488" xr:uid="{00000000-0005-0000-0000-00009DA20000}"/>
    <cellStyle name="표준 5 4 2 2 2 2 2" xfId="14489" xr:uid="{00000000-0005-0000-0000-00009EA20000}"/>
    <cellStyle name="표준 5 4 2 2 2 3" xfId="14490" xr:uid="{00000000-0005-0000-0000-00009FA20000}"/>
    <cellStyle name="표준 5 4 2 2 2 4" xfId="14491" xr:uid="{00000000-0005-0000-0000-0000A0A20000}"/>
    <cellStyle name="표준 5 4 2 2 3" xfId="14492" xr:uid="{00000000-0005-0000-0000-0000A1A20000}"/>
    <cellStyle name="표준 5 4 2 2 3 2" xfId="14493" xr:uid="{00000000-0005-0000-0000-0000A2A20000}"/>
    <cellStyle name="표준 5 4 2 2 4" xfId="14494" xr:uid="{00000000-0005-0000-0000-0000A3A20000}"/>
    <cellStyle name="표준 5 4 2 2 5" xfId="14495" xr:uid="{00000000-0005-0000-0000-0000A4A20000}"/>
    <cellStyle name="표준 5 4 2 3" xfId="14496" xr:uid="{00000000-0005-0000-0000-0000A5A20000}"/>
    <cellStyle name="표준 5 4 2 3 2" xfId="14497" xr:uid="{00000000-0005-0000-0000-0000A6A20000}"/>
    <cellStyle name="표준 5 4 2 3 2 2" xfId="14498" xr:uid="{00000000-0005-0000-0000-0000A7A20000}"/>
    <cellStyle name="표준 5 4 2 3 2 2 2" xfId="14499" xr:uid="{00000000-0005-0000-0000-0000A8A20000}"/>
    <cellStyle name="표준 5 4 2 3 2 3" xfId="14500" xr:uid="{00000000-0005-0000-0000-0000A9A20000}"/>
    <cellStyle name="표준 5 4 2 3 2 4" xfId="14501" xr:uid="{00000000-0005-0000-0000-0000AAA20000}"/>
    <cellStyle name="표준 5 4 2 3 3" xfId="14502" xr:uid="{00000000-0005-0000-0000-0000ABA20000}"/>
    <cellStyle name="표준 5 4 2 3 3 2" xfId="14503" xr:uid="{00000000-0005-0000-0000-0000ACA20000}"/>
    <cellStyle name="표준 5 4 2 3 4" xfId="14504" xr:uid="{00000000-0005-0000-0000-0000ADA20000}"/>
    <cellStyle name="표준 5 4 2 3 5" xfId="14505" xr:uid="{00000000-0005-0000-0000-0000AEA20000}"/>
    <cellStyle name="표준 5 4 2 4" xfId="14506" xr:uid="{00000000-0005-0000-0000-0000AFA20000}"/>
    <cellStyle name="표준 5 4 2 4 2" xfId="14507" xr:uid="{00000000-0005-0000-0000-0000B0A20000}"/>
    <cellStyle name="표준 5 4 2 4 2 2" xfId="14508" xr:uid="{00000000-0005-0000-0000-0000B1A20000}"/>
    <cellStyle name="표준 5 4 2 4 3" xfId="14509" xr:uid="{00000000-0005-0000-0000-0000B2A20000}"/>
    <cellStyle name="표준 5 4 2 4 4" xfId="14510" xr:uid="{00000000-0005-0000-0000-0000B3A20000}"/>
    <cellStyle name="표준 5 4 2 5" xfId="14511" xr:uid="{00000000-0005-0000-0000-0000B4A20000}"/>
    <cellStyle name="표준 5 4 2 5 2" xfId="14512" xr:uid="{00000000-0005-0000-0000-0000B5A20000}"/>
    <cellStyle name="표준 5 4 2 6" xfId="14513" xr:uid="{00000000-0005-0000-0000-0000B6A20000}"/>
    <cellStyle name="표준 5 4 2 7" xfId="14514" xr:uid="{00000000-0005-0000-0000-0000B7A20000}"/>
    <cellStyle name="표준 5 4 2 8" xfId="14515" xr:uid="{00000000-0005-0000-0000-0000B8A20000}"/>
    <cellStyle name="표준 5 4 3" xfId="4172" xr:uid="{00000000-0005-0000-0000-0000B9A20000}"/>
    <cellStyle name="표준 5 4 3 2" xfId="14516" xr:uid="{00000000-0005-0000-0000-0000BAA20000}"/>
    <cellStyle name="표준 5 4 3 2 2" xfId="14517" xr:uid="{00000000-0005-0000-0000-0000BBA20000}"/>
    <cellStyle name="표준 5 4 3 2 2 2" xfId="14518" xr:uid="{00000000-0005-0000-0000-0000BCA20000}"/>
    <cellStyle name="표준 5 4 3 2 2 2 2" xfId="14519" xr:uid="{00000000-0005-0000-0000-0000BDA20000}"/>
    <cellStyle name="표준 5 4 3 2 2 3" xfId="14520" xr:uid="{00000000-0005-0000-0000-0000BEA20000}"/>
    <cellStyle name="표준 5 4 3 2 2 4" xfId="14521" xr:uid="{00000000-0005-0000-0000-0000BFA20000}"/>
    <cellStyle name="표준 5 4 3 2 3" xfId="14522" xr:uid="{00000000-0005-0000-0000-0000C0A20000}"/>
    <cellStyle name="표준 5 4 3 2 3 2" xfId="14523" xr:uid="{00000000-0005-0000-0000-0000C1A20000}"/>
    <cellStyle name="표준 5 4 3 2 4" xfId="14524" xr:uid="{00000000-0005-0000-0000-0000C2A20000}"/>
    <cellStyle name="표준 5 4 3 2 5" xfId="14525" xr:uid="{00000000-0005-0000-0000-0000C3A20000}"/>
    <cellStyle name="표준 5 4 3 3" xfId="14526" xr:uid="{00000000-0005-0000-0000-0000C4A20000}"/>
    <cellStyle name="표준 5 4 3 3 2" xfId="14527" xr:uid="{00000000-0005-0000-0000-0000C5A20000}"/>
    <cellStyle name="표준 5 4 3 3 2 2" xfId="14528" xr:uid="{00000000-0005-0000-0000-0000C6A20000}"/>
    <cellStyle name="표준 5 4 3 3 2 2 2" xfId="14529" xr:uid="{00000000-0005-0000-0000-0000C7A20000}"/>
    <cellStyle name="표준 5 4 3 3 2 3" xfId="14530" xr:uid="{00000000-0005-0000-0000-0000C8A20000}"/>
    <cellStyle name="표준 5 4 3 3 2 4" xfId="14531" xr:uid="{00000000-0005-0000-0000-0000C9A20000}"/>
    <cellStyle name="표준 5 4 3 3 3" xfId="14532" xr:uid="{00000000-0005-0000-0000-0000CAA20000}"/>
    <cellStyle name="표준 5 4 3 3 3 2" xfId="14533" xr:uid="{00000000-0005-0000-0000-0000CBA20000}"/>
    <cellStyle name="표준 5 4 3 3 4" xfId="14534" xr:uid="{00000000-0005-0000-0000-0000CCA20000}"/>
    <cellStyle name="표준 5 4 3 3 5" xfId="14535" xr:uid="{00000000-0005-0000-0000-0000CDA20000}"/>
    <cellStyle name="표준 5 4 3 4" xfId="14536" xr:uid="{00000000-0005-0000-0000-0000CEA20000}"/>
    <cellStyle name="표준 5 4 3 4 2" xfId="14537" xr:uid="{00000000-0005-0000-0000-0000CFA20000}"/>
    <cellStyle name="표준 5 4 3 4 2 2" xfId="14538" xr:uid="{00000000-0005-0000-0000-0000D0A20000}"/>
    <cellStyle name="표준 5 4 3 4 3" xfId="14539" xr:uid="{00000000-0005-0000-0000-0000D1A20000}"/>
    <cellStyle name="표준 5 4 3 4 4" xfId="14540" xr:uid="{00000000-0005-0000-0000-0000D2A20000}"/>
    <cellStyle name="표준 5 4 3 5" xfId="14541" xr:uid="{00000000-0005-0000-0000-0000D3A20000}"/>
    <cellStyle name="표준 5 4 3 5 2" xfId="14542" xr:uid="{00000000-0005-0000-0000-0000D4A20000}"/>
    <cellStyle name="표준 5 4 3 6" xfId="14543" xr:uid="{00000000-0005-0000-0000-0000D5A20000}"/>
    <cellStyle name="표준 5 4 3 7" xfId="14544" xr:uid="{00000000-0005-0000-0000-0000D6A20000}"/>
    <cellStyle name="표준 5 4 3 8" xfId="14545" xr:uid="{00000000-0005-0000-0000-0000D7A20000}"/>
    <cellStyle name="표준 5 4 4" xfId="14546" xr:uid="{00000000-0005-0000-0000-0000D8A20000}"/>
    <cellStyle name="표준 5 4 4 2" xfId="14547" xr:uid="{00000000-0005-0000-0000-0000D9A20000}"/>
    <cellStyle name="표준 5 4 4 2 2" xfId="14548" xr:uid="{00000000-0005-0000-0000-0000DAA20000}"/>
    <cellStyle name="표준 5 4 4 2 2 2" xfId="14549" xr:uid="{00000000-0005-0000-0000-0000DBA20000}"/>
    <cellStyle name="표준 5 4 4 2 3" xfId="14550" xr:uid="{00000000-0005-0000-0000-0000DCA20000}"/>
    <cellStyle name="표준 5 4 4 2 4" xfId="14551" xr:uid="{00000000-0005-0000-0000-0000DDA20000}"/>
    <cellStyle name="표준 5 4 4 3" xfId="14552" xr:uid="{00000000-0005-0000-0000-0000DEA20000}"/>
    <cellStyle name="표준 5 4 4 3 2" xfId="14553" xr:uid="{00000000-0005-0000-0000-0000DFA20000}"/>
    <cellStyle name="표준 5 4 4 4" xfId="14554" xr:uid="{00000000-0005-0000-0000-0000E0A20000}"/>
    <cellStyle name="표준 5 4 4 5" xfId="14555" xr:uid="{00000000-0005-0000-0000-0000E1A20000}"/>
    <cellStyle name="표준 5 4 5" xfId="14556" xr:uid="{00000000-0005-0000-0000-0000E2A20000}"/>
    <cellStyle name="표준 5 4 5 2" xfId="14557" xr:uid="{00000000-0005-0000-0000-0000E3A20000}"/>
    <cellStyle name="표준 5 4 5 2 2" xfId="14558" xr:uid="{00000000-0005-0000-0000-0000E4A20000}"/>
    <cellStyle name="표준 5 4 5 2 2 2" xfId="14559" xr:uid="{00000000-0005-0000-0000-0000E5A20000}"/>
    <cellStyle name="표준 5 4 5 2 3" xfId="14560" xr:uid="{00000000-0005-0000-0000-0000E6A20000}"/>
    <cellStyle name="표준 5 4 5 2 4" xfId="14561" xr:uid="{00000000-0005-0000-0000-0000E7A20000}"/>
    <cellStyle name="표준 5 4 5 3" xfId="14562" xr:uid="{00000000-0005-0000-0000-0000E8A20000}"/>
    <cellStyle name="표준 5 4 5 3 2" xfId="14563" xr:uid="{00000000-0005-0000-0000-0000E9A20000}"/>
    <cellStyle name="표준 5 4 5 4" xfId="14564" xr:uid="{00000000-0005-0000-0000-0000EAA20000}"/>
    <cellStyle name="표준 5 4 5 5" xfId="14565" xr:uid="{00000000-0005-0000-0000-0000EBA20000}"/>
    <cellStyle name="표준 5 4 6" xfId="14566" xr:uid="{00000000-0005-0000-0000-0000ECA20000}"/>
    <cellStyle name="표준 5 4 6 2" xfId="14567" xr:uid="{00000000-0005-0000-0000-0000EDA20000}"/>
    <cellStyle name="표준 5 4 6 2 2" xfId="14568" xr:uid="{00000000-0005-0000-0000-0000EEA20000}"/>
    <cellStyle name="표준 5 4 6 3" xfId="14569" xr:uid="{00000000-0005-0000-0000-0000EFA20000}"/>
    <cellStyle name="표준 5 4 6 4" xfId="14570" xr:uid="{00000000-0005-0000-0000-0000F0A20000}"/>
    <cellStyle name="표준 5 4 7" xfId="14571" xr:uid="{00000000-0005-0000-0000-0000F1A20000}"/>
    <cellStyle name="표준 5 4 7 2" xfId="14572" xr:uid="{00000000-0005-0000-0000-0000F2A20000}"/>
    <cellStyle name="표준 5 4 8" xfId="14573" xr:uid="{00000000-0005-0000-0000-0000F3A20000}"/>
    <cellStyle name="표준 5 4 9" xfId="14574" xr:uid="{00000000-0005-0000-0000-0000F4A20000}"/>
    <cellStyle name="표준 5 5" xfId="4173" xr:uid="{00000000-0005-0000-0000-0000F5A20000}"/>
    <cellStyle name="표준 5 5 2" xfId="4174" xr:uid="{00000000-0005-0000-0000-0000F6A20000}"/>
    <cellStyle name="표준 5 5 2 2" xfId="14575" xr:uid="{00000000-0005-0000-0000-0000F7A20000}"/>
    <cellStyle name="표준 5 5 2 2 2" xfId="14576" xr:uid="{00000000-0005-0000-0000-0000F8A20000}"/>
    <cellStyle name="표준 5 5 2 2 2 2" xfId="14577" xr:uid="{00000000-0005-0000-0000-0000F9A20000}"/>
    <cellStyle name="표준 5 5 2 2 3" xfId="14578" xr:uid="{00000000-0005-0000-0000-0000FAA20000}"/>
    <cellStyle name="표준 5 5 2 2 4" xfId="14579" xr:uid="{00000000-0005-0000-0000-0000FBA20000}"/>
    <cellStyle name="표준 5 5 2 3" xfId="14580" xr:uid="{00000000-0005-0000-0000-0000FCA20000}"/>
    <cellStyle name="표준 5 5 2 3 2" xfId="14581" xr:uid="{00000000-0005-0000-0000-0000FDA20000}"/>
    <cellStyle name="표준 5 5 2 4" xfId="14582" xr:uid="{00000000-0005-0000-0000-0000FEA20000}"/>
    <cellStyle name="표준 5 5 2 5" xfId="14583" xr:uid="{00000000-0005-0000-0000-0000FFA20000}"/>
    <cellStyle name="표준 5 5 3" xfId="4175" xr:uid="{00000000-0005-0000-0000-000000A30000}"/>
    <cellStyle name="표준 5 5 3 2" xfId="14584" xr:uid="{00000000-0005-0000-0000-000001A30000}"/>
    <cellStyle name="표준 5 5 3 2 2" xfId="14585" xr:uid="{00000000-0005-0000-0000-000002A30000}"/>
    <cellStyle name="표준 5 5 3 2 2 2" xfId="14586" xr:uid="{00000000-0005-0000-0000-000003A30000}"/>
    <cellStyle name="표준 5 5 3 2 3" xfId="14587" xr:uid="{00000000-0005-0000-0000-000004A30000}"/>
    <cellStyle name="표준 5 5 3 2 4" xfId="14588" xr:uid="{00000000-0005-0000-0000-000005A30000}"/>
    <cellStyle name="표준 5 5 3 3" xfId="14589" xr:uid="{00000000-0005-0000-0000-000006A30000}"/>
    <cellStyle name="표준 5 5 3 3 2" xfId="14590" xr:uid="{00000000-0005-0000-0000-000007A30000}"/>
    <cellStyle name="표준 5 5 3 4" xfId="14591" xr:uid="{00000000-0005-0000-0000-000008A30000}"/>
    <cellStyle name="표준 5 5 3 5" xfId="14592" xr:uid="{00000000-0005-0000-0000-000009A30000}"/>
    <cellStyle name="표준 5 5 4" xfId="14593" xr:uid="{00000000-0005-0000-0000-00000AA30000}"/>
    <cellStyle name="표준 5 5 4 2" xfId="14594" xr:uid="{00000000-0005-0000-0000-00000BA30000}"/>
    <cellStyle name="표준 5 5 4 2 2" xfId="14595" xr:uid="{00000000-0005-0000-0000-00000CA30000}"/>
    <cellStyle name="표준 5 5 4 3" xfId="14596" xr:uid="{00000000-0005-0000-0000-00000DA30000}"/>
    <cellStyle name="표준 5 5 4 4" xfId="14597" xr:uid="{00000000-0005-0000-0000-00000EA30000}"/>
    <cellStyle name="표준 5 5 5" xfId="14598" xr:uid="{00000000-0005-0000-0000-00000FA30000}"/>
    <cellStyle name="표준 5 5 5 2" xfId="14599" xr:uid="{00000000-0005-0000-0000-000010A30000}"/>
    <cellStyle name="표준 5 5 6" xfId="14600" xr:uid="{00000000-0005-0000-0000-000011A30000}"/>
    <cellStyle name="표준 5 5 7" xfId="14601" xr:uid="{00000000-0005-0000-0000-000012A30000}"/>
    <cellStyle name="표준 5 5 8" xfId="14602" xr:uid="{00000000-0005-0000-0000-000013A30000}"/>
    <cellStyle name="표준 5 6" xfId="4176" xr:uid="{00000000-0005-0000-0000-000014A30000}"/>
    <cellStyle name="표준 5 6 2" xfId="14603" xr:uid="{00000000-0005-0000-0000-000015A30000}"/>
    <cellStyle name="표준 5 6 2 2" xfId="14604" xr:uid="{00000000-0005-0000-0000-000016A30000}"/>
    <cellStyle name="표준 5 6 2 2 2" xfId="14605" xr:uid="{00000000-0005-0000-0000-000017A30000}"/>
    <cellStyle name="표준 5 6 2 2 2 2" xfId="14606" xr:uid="{00000000-0005-0000-0000-000018A30000}"/>
    <cellStyle name="표준 5 6 2 2 3" xfId="14607" xr:uid="{00000000-0005-0000-0000-000019A30000}"/>
    <cellStyle name="표준 5 6 2 2 4" xfId="14608" xr:uid="{00000000-0005-0000-0000-00001AA30000}"/>
    <cellStyle name="표준 5 6 2 3" xfId="14609" xr:uid="{00000000-0005-0000-0000-00001BA30000}"/>
    <cellStyle name="표준 5 6 2 3 2" xfId="14610" xr:uid="{00000000-0005-0000-0000-00001CA30000}"/>
    <cellStyle name="표준 5 6 2 4" xfId="14611" xr:uid="{00000000-0005-0000-0000-00001DA30000}"/>
    <cellStyle name="표준 5 6 2 5" xfId="14612" xr:uid="{00000000-0005-0000-0000-00001EA30000}"/>
    <cellStyle name="표준 5 6 3" xfId="14613" xr:uid="{00000000-0005-0000-0000-00001FA30000}"/>
    <cellStyle name="표준 5 6 3 2" xfId="14614" xr:uid="{00000000-0005-0000-0000-000020A30000}"/>
    <cellStyle name="표준 5 6 3 2 2" xfId="14615" xr:uid="{00000000-0005-0000-0000-000021A30000}"/>
    <cellStyle name="표준 5 6 3 2 2 2" xfId="14616" xr:uid="{00000000-0005-0000-0000-000022A30000}"/>
    <cellStyle name="표준 5 6 3 2 3" xfId="14617" xr:uid="{00000000-0005-0000-0000-000023A30000}"/>
    <cellStyle name="표준 5 6 3 2 4" xfId="14618" xr:uid="{00000000-0005-0000-0000-000024A30000}"/>
    <cellStyle name="표준 5 6 3 3" xfId="14619" xr:uid="{00000000-0005-0000-0000-000025A30000}"/>
    <cellStyle name="표준 5 6 3 3 2" xfId="14620" xr:uid="{00000000-0005-0000-0000-000026A30000}"/>
    <cellStyle name="표준 5 6 3 4" xfId="14621" xr:uid="{00000000-0005-0000-0000-000027A30000}"/>
    <cellStyle name="표준 5 6 3 5" xfId="14622" xr:uid="{00000000-0005-0000-0000-000028A30000}"/>
    <cellStyle name="표준 5 6 4" xfId="14623" xr:uid="{00000000-0005-0000-0000-000029A30000}"/>
    <cellStyle name="표준 5 6 4 2" xfId="14624" xr:uid="{00000000-0005-0000-0000-00002AA30000}"/>
    <cellStyle name="표준 5 6 4 2 2" xfId="14625" xr:uid="{00000000-0005-0000-0000-00002BA30000}"/>
    <cellStyle name="표준 5 6 4 3" xfId="14626" xr:uid="{00000000-0005-0000-0000-00002CA30000}"/>
    <cellStyle name="표준 5 6 4 4" xfId="14627" xr:uid="{00000000-0005-0000-0000-00002DA30000}"/>
    <cellStyle name="표준 5 6 5" xfId="14628" xr:uid="{00000000-0005-0000-0000-00002EA30000}"/>
    <cellStyle name="표준 5 6 5 2" xfId="14629" xr:uid="{00000000-0005-0000-0000-00002FA30000}"/>
    <cellStyle name="표준 5 6 6" xfId="14630" xr:uid="{00000000-0005-0000-0000-000030A30000}"/>
    <cellStyle name="표준 5 6 7" xfId="14631" xr:uid="{00000000-0005-0000-0000-000031A30000}"/>
    <cellStyle name="표준 5 6 8" xfId="14632" xr:uid="{00000000-0005-0000-0000-000032A30000}"/>
    <cellStyle name="표준 5 7" xfId="4177" xr:uid="{00000000-0005-0000-0000-000033A30000}"/>
    <cellStyle name="표준 5 7 2" xfId="14633" xr:uid="{00000000-0005-0000-0000-000034A30000}"/>
    <cellStyle name="표준 5 7 2 2" xfId="14634" xr:uid="{00000000-0005-0000-0000-000035A30000}"/>
    <cellStyle name="표준 5 7 2 2 2" xfId="14635" xr:uid="{00000000-0005-0000-0000-000036A30000}"/>
    <cellStyle name="표준 5 7 2 3" xfId="14636" xr:uid="{00000000-0005-0000-0000-000037A30000}"/>
    <cellStyle name="표준 5 7 2 4" xfId="14637" xr:uid="{00000000-0005-0000-0000-000038A30000}"/>
    <cellStyle name="표준 5 7 3" xfId="14638" xr:uid="{00000000-0005-0000-0000-000039A30000}"/>
    <cellStyle name="표준 5 7 3 2" xfId="14639" xr:uid="{00000000-0005-0000-0000-00003AA30000}"/>
    <cellStyle name="표준 5 7 4" xfId="14640" xr:uid="{00000000-0005-0000-0000-00003BA30000}"/>
    <cellStyle name="표준 5 7 5" xfId="14641" xr:uid="{00000000-0005-0000-0000-00003CA30000}"/>
    <cellStyle name="표준 5 7 6" xfId="14642" xr:uid="{00000000-0005-0000-0000-00003DA30000}"/>
    <cellStyle name="표준 5 8" xfId="14643" xr:uid="{00000000-0005-0000-0000-00003EA30000}"/>
    <cellStyle name="표준 5 8 2" xfId="14644" xr:uid="{00000000-0005-0000-0000-00003FA30000}"/>
    <cellStyle name="표준 5 8 2 2" xfId="14645" xr:uid="{00000000-0005-0000-0000-000040A30000}"/>
    <cellStyle name="표준 5 8 2 2 2" xfId="14646" xr:uid="{00000000-0005-0000-0000-000041A30000}"/>
    <cellStyle name="표준 5 8 2 3" xfId="14647" xr:uid="{00000000-0005-0000-0000-000042A30000}"/>
    <cellStyle name="표준 5 8 2 4" xfId="14648" xr:uid="{00000000-0005-0000-0000-000043A30000}"/>
    <cellStyle name="표준 5 8 3" xfId="14649" xr:uid="{00000000-0005-0000-0000-000044A30000}"/>
    <cellStyle name="표준 5 8 3 2" xfId="14650" xr:uid="{00000000-0005-0000-0000-000045A30000}"/>
    <cellStyle name="표준 5 8 4" xfId="14651" xr:uid="{00000000-0005-0000-0000-000046A30000}"/>
    <cellStyle name="표준 5 8 5" xfId="14652" xr:uid="{00000000-0005-0000-0000-000047A30000}"/>
    <cellStyle name="표준 5 8 6" xfId="14653" xr:uid="{00000000-0005-0000-0000-000048A30000}"/>
    <cellStyle name="표준 5 9" xfId="14654" xr:uid="{00000000-0005-0000-0000-000049A30000}"/>
    <cellStyle name="표준 5 9 2" xfId="14655" xr:uid="{00000000-0005-0000-0000-00004AA30000}"/>
    <cellStyle name="표준 5 9 2 2" xfId="14656" xr:uid="{00000000-0005-0000-0000-00004BA30000}"/>
    <cellStyle name="표준 5 9 3" xfId="14657" xr:uid="{00000000-0005-0000-0000-00004CA30000}"/>
    <cellStyle name="표준 5 9 4" xfId="14658" xr:uid="{00000000-0005-0000-0000-00004DA30000}"/>
    <cellStyle name="표준 5 9 5" xfId="14659" xr:uid="{00000000-0005-0000-0000-00004EA30000}"/>
    <cellStyle name="표준 50" xfId="10" xr:uid="{00000000-0005-0000-0000-00004FA30000}"/>
    <cellStyle name="표준 50 10" xfId="14660" xr:uid="{00000000-0005-0000-0000-000050A30000}"/>
    <cellStyle name="표준 50 11" xfId="14661" xr:uid="{00000000-0005-0000-0000-000051A30000}"/>
    <cellStyle name="표준 50 12" xfId="14662" xr:uid="{00000000-0005-0000-0000-000052A30000}"/>
    <cellStyle name="표준 50 13" xfId="14663" xr:uid="{00000000-0005-0000-0000-000053A30000}"/>
    <cellStyle name="표준 50 14" xfId="14664" xr:uid="{00000000-0005-0000-0000-000054A30000}"/>
    <cellStyle name="표준 50 15" xfId="14665" xr:uid="{00000000-0005-0000-0000-000055A30000}"/>
    <cellStyle name="표준 50 2" xfId="14666" xr:uid="{00000000-0005-0000-0000-000056A30000}"/>
    <cellStyle name="표준 50 2 2" xfId="14667" xr:uid="{00000000-0005-0000-0000-000057A30000}"/>
    <cellStyle name="표준 50 3" xfId="14668" xr:uid="{00000000-0005-0000-0000-000058A30000}"/>
    <cellStyle name="표준 50 4" xfId="14669" xr:uid="{00000000-0005-0000-0000-000059A30000}"/>
    <cellStyle name="표준 50 5" xfId="14670" xr:uid="{00000000-0005-0000-0000-00005AA30000}"/>
    <cellStyle name="표준 50 6" xfId="14671" xr:uid="{00000000-0005-0000-0000-00005BA30000}"/>
    <cellStyle name="표준 50 7" xfId="14672" xr:uid="{00000000-0005-0000-0000-00005CA30000}"/>
    <cellStyle name="표준 50 8" xfId="14673" xr:uid="{00000000-0005-0000-0000-00005DA30000}"/>
    <cellStyle name="표준 50 9" xfId="14674" xr:uid="{00000000-0005-0000-0000-00005EA30000}"/>
    <cellStyle name="표준 51" xfId="4178" xr:uid="{00000000-0005-0000-0000-00005FA30000}"/>
    <cellStyle name="표준 51 10" xfId="14675" xr:uid="{00000000-0005-0000-0000-000060A30000}"/>
    <cellStyle name="표준 51 11" xfId="14676" xr:uid="{00000000-0005-0000-0000-000061A30000}"/>
    <cellStyle name="표준 51 12" xfId="14677" xr:uid="{00000000-0005-0000-0000-000062A30000}"/>
    <cellStyle name="표준 51 13" xfId="14678" xr:uid="{00000000-0005-0000-0000-000063A30000}"/>
    <cellStyle name="표준 51 14" xfId="14679" xr:uid="{00000000-0005-0000-0000-000064A30000}"/>
    <cellStyle name="표준 51 15" xfId="14680" xr:uid="{00000000-0005-0000-0000-000065A30000}"/>
    <cellStyle name="표준 51 2" xfId="14681" xr:uid="{00000000-0005-0000-0000-000066A30000}"/>
    <cellStyle name="표준 51 2 2" xfId="14682" xr:uid="{00000000-0005-0000-0000-000067A30000}"/>
    <cellStyle name="표준 51 3" xfId="14683" xr:uid="{00000000-0005-0000-0000-000068A30000}"/>
    <cellStyle name="표준 51 4" xfId="14684" xr:uid="{00000000-0005-0000-0000-000069A30000}"/>
    <cellStyle name="표준 51 5" xfId="14685" xr:uid="{00000000-0005-0000-0000-00006AA30000}"/>
    <cellStyle name="표준 51 6" xfId="14686" xr:uid="{00000000-0005-0000-0000-00006BA30000}"/>
    <cellStyle name="표준 51 7" xfId="14687" xr:uid="{00000000-0005-0000-0000-00006CA30000}"/>
    <cellStyle name="표준 51 8" xfId="14688" xr:uid="{00000000-0005-0000-0000-00006DA30000}"/>
    <cellStyle name="표준 51 9" xfId="14689" xr:uid="{00000000-0005-0000-0000-00006EA30000}"/>
    <cellStyle name="표준 52" xfId="4179" xr:uid="{00000000-0005-0000-0000-00006FA30000}"/>
    <cellStyle name="표준 52 10" xfId="14690" xr:uid="{00000000-0005-0000-0000-000070A30000}"/>
    <cellStyle name="표준 52 11" xfId="14691" xr:uid="{00000000-0005-0000-0000-000071A30000}"/>
    <cellStyle name="표준 52 12" xfId="14692" xr:uid="{00000000-0005-0000-0000-000072A30000}"/>
    <cellStyle name="표준 52 13" xfId="14693" xr:uid="{00000000-0005-0000-0000-000073A30000}"/>
    <cellStyle name="표준 52 14" xfId="14694" xr:uid="{00000000-0005-0000-0000-000074A30000}"/>
    <cellStyle name="표준 52 15" xfId="14695" xr:uid="{00000000-0005-0000-0000-000075A30000}"/>
    <cellStyle name="표준 52 2" xfId="14696" xr:uid="{00000000-0005-0000-0000-000076A30000}"/>
    <cellStyle name="표준 52 2 2" xfId="14697" xr:uid="{00000000-0005-0000-0000-000077A30000}"/>
    <cellStyle name="표준 52 3" xfId="14698" xr:uid="{00000000-0005-0000-0000-000078A30000}"/>
    <cellStyle name="표준 52 4" xfId="14699" xr:uid="{00000000-0005-0000-0000-000079A30000}"/>
    <cellStyle name="표준 52 5" xfId="14700" xr:uid="{00000000-0005-0000-0000-00007AA30000}"/>
    <cellStyle name="표준 52 6" xfId="14701" xr:uid="{00000000-0005-0000-0000-00007BA30000}"/>
    <cellStyle name="표준 52 7" xfId="14702" xr:uid="{00000000-0005-0000-0000-00007CA30000}"/>
    <cellStyle name="표준 52 8" xfId="14703" xr:uid="{00000000-0005-0000-0000-00007DA30000}"/>
    <cellStyle name="표준 52 9" xfId="14704" xr:uid="{00000000-0005-0000-0000-00007EA30000}"/>
    <cellStyle name="표준 53" xfId="4180" xr:uid="{00000000-0005-0000-0000-00007FA30000}"/>
    <cellStyle name="표준 53 10" xfId="14705" xr:uid="{00000000-0005-0000-0000-000080A30000}"/>
    <cellStyle name="표준 53 11" xfId="14706" xr:uid="{00000000-0005-0000-0000-000081A30000}"/>
    <cellStyle name="표준 53 12" xfId="14707" xr:uid="{00000000-0005-0000-0000-000082A30000}"/>
    <cellStyle name="표준 53 13" xfId="14708" xr:uid="{00000000-0005-0000-0000-000083A30000}"/>
    <cellStyle name="표준 53 14" xfId="14709" xr:uid="{00000000-0005-0000-0000-000084A30000}"/>
    <cellStyle name="표준 53 15" xfId="14710" xr:uid="{00000000-0005-0000-0000-000085A30000}"/>
    <cellStyle name="표준 53 2" xfId="14711" xr:uid="{00000000-0005-0000-0000-000086A30000}"/>
    <cellStyle name="표준 53 2 2" xfId="14712" xr:uid="{00000000-0005-0000-0000-000087A30000}"/>
    <cellStyle name="표준 53 3" xfId="14713" xr:uid="{00000000-0005-0000-0000-000088A30000}"/>
    <cellStyle name="표준 53 4" xfId="14714" xr:uid="{00000000-0005-0000-0000-000089A30000}"/>
    <cellStyle name="표준 53 5" xfId="14715" xr:uid="{00000000-0005-0000-0000-00008AA30000}"/>
    <cellStyle name="표준 53 6" xfId="14716" xr:uid="{00000000-0005-0000-0000-00008BA30000}"/>
    <cellStyle name="표준 53 7" xfId="14717" xr:uid="{00000000-0005-0000-0000-00008CA30000}"/>
    <cellStyle name="표준 53 8" xfId="14718" xr:uid="{00000000-0005-0000-0000-00008DA30000}"/>
    <cellStyle name="표준 53 9" xfId="14719" xr:uid="{00000000-0005-0000-0000-00008EA30000}"/>
    <cellStyle name="표준 54" xfId="4181" xr:uid="{00000000-0005-0000-0000-00008FA30000}"/>
    <cellStyle name="표준 54 10" xfId="14720" xr:uid="{00000000-0005-0000-0000-000090A30000}"/>
    <cellStyle name="표준 54 11" xfId="14721" xr:uid="{00000000-0005-0000-0000-000091A30000}"/>
    <cellStyle name="표준 54 12" xfId="14722" xr:uid="{00000000-0005-0000-0000-000092A30000}"/>
    <cellStyle name="표준 54 13" xfId="14723" xr:uid="{00000000-0005-0000-0000-000093A30000}"/>
    <cellStyle name="표준 54 14" xfId="14724" xr:uid="{00000000-0005-0000-0000-000094A30000}"/>
    <cellStyle name="표준 54 15" xfId="14725" xr:uid="{00000000-0005-0000-0000-000095A30000}"/>
    <cellStyle name="표준 54 2" xfId="14726" xr:uid="{00000000-0005-0000-0000-000096A30000}"/>
    <cellStyle name="표준 54 2 2" xfId="14727" xr:uid="{00000000-0005-0000-0000-000097A30000}"/>
    <cellStyle name="표준 54 3" xfId="14728" xr:uid="{00000000-0005-0000-0000-000098A30000}"/>
    <cellStyle name="표준 54 4" xfId="14729" xr:uid="{00000000-0005-0000-0000-000099A30000}"/>
    <cellStyle name="표준 54 5" xfId="14730" xr:uid="{00000000-0005-0000-0000-00009AA30000}"/>
    <cellStyle name="표준 54 6" xfId="14731" xr:uid="{00000000-0005-0000-0000-00009BA30000}"/>
    <cellStyle name="표준 54 7" xfId="14732" xr:uid="{00000000-0005-0000-0000-00009CA30000}"/>
    <cellStyle name="표준 54 8" xfId="14733" xr:uid="{00000000-0005-0000-0000-00009DA30000}"/>
    <cellStyle name="표준 54 9" xfId="14734" xr:uid="{00000000-0005-0000-0000-00009EA30000}"/>
    <cellStyle name="표준 55" xfId="9" xr:uid="{00000000-0005-0000-0000-00009FA30000}"/>
    <cellStyle name="표준 55 10" xfId="14735" xr:uid="{00000000-0005-0000-0000-0000A0A30000}"/>
    <cellStyle name="표준 55 11" xfId="14736" xr:uid="{00000000-0005-0000-0000-0000A1A30000}"/>
    <cellStyle name="표준 55 12" xfId="14737" xr:uid="{00000000-0005-0000-0000-0000A2A30000}"/>
    <cellStyle name="표준 55 13" xfId="14738" xr:uid="{00000000-0005-0000-0000-0000A3A30000}"/>
    <cellStyle name="표준 55 14" xfId="14739" xr:uid="{00000000-0005-0000-0000-0000A4A30000}"/>
    <cellStyle name="표준 55 15" xfId="14740" xr:uid="{00000000-0005-0000-0000-0000A5A30000}"/>
    <cellStyle name="표준 55 2" xfId="14741" xr:uid="{00000000-0005-0000-0000-0000A6A30000}"/>
    <cellStyle name="표준 55 2 2" xfId="14742" xr:uid="{00000000-0005-0000-0000-0000A7A30000}"/>
    <cellStyle name="표준 55 3" xfId="14743" xr:uid="{00000000-0005-0000-0000-0000A8A30000}"/>
    <cellStyle name="표준 55 4" xfId="14744" xr:uid="{00000000-0005-0000-0000-0000A9A30000}"/>
    <cellStyle name="표준 55 5" xfId="14745" xr:uid="{00000000-0005-0000-0000-0000AAA30000}"/>
    <cellStyle name="표준 55 6" xfId="14746" xr:uid="{00000000-0005-0000-0000-0000ABA30000}"/>
    <cellStyle name="표준 55 7" xfId="14747" xr:uid="{00000000-0005-0000-0000-0000ACA30000}"/>
    <cellStyle name="표준 55 8" xfId="14748" xr:uid="{00000000-0005-0000-0000-0000ADA30000}"/>
    <cellStyle name="표준 55 9" xfId="14749" xr:uid="{00000000-0005-0000-0000-0000AEA30000}"/>
    <cellStyle name="표준 56" xfId="4182" xr:uid="{00000000-0005-0000-0000-0000AFA30000}"/>
    <cellStyle name="표준 56 10" xfId="14750" xr:uid="{00000000-0005-0000-0000-0000B0A30000}"/>
    <cellStyle name="표준 56 11" xfId="14751" xr:uid="{00000000-0005-0000-0000-0000B1A30000}"/>
    <cellStyle name="표준 56 12" xfId="14752" xr:uid="{00000000-0005-0000-0000-0000B2A30000}"/>
    <cellStyle name="표준 56 13" xfId="14753" xr:uid="{00000000-0005-0000-0000-0000B3A30000}"/>
    <cellStyle name="표준 56 14" xfId="14754" xr:uid="{00000000-0005-0000-0000-0000B4A30000}"/>
    <cellStyle name="표준 56 15" xfId="14755" xr:uid="{00000000-0005-0000-0000-0000B5A30000}"/>
    <cellStyle name="표준 56 2" xfId="14756" xr:uid="{00000000-0005-0000-0000-0000B6A30000}"/>
    <cellStyle name="표준 56 2 2" xfId="14757" xr:uid="{00000000-0005-0000-0000-0000B7A30000}"/>
    <cellStyle name="표준 56 3" xfId="14758" xr:uid="{00000000-0005-0000-0000-0000B8A30000}"/>
    <cellStyle name="표준 56 4" xfId="14759" xr:uid="{00000000-0005-0000-0000-0000B9A30000}"/>
    <cellStyle name="표준 56 5" xfId="14760" xr:uid="{00000000-0005-0000-0000-0000BAA30000}"/>
    <cellStyle name="표준 56 6" xfId="14761" xr:uid="{00000000-0005-0000-0000-0000BBA30000}"/>
    <cellStyle name="표준 56 7" xfId="14762" xr:uid="{00000000-0005-0000-0000-0000BCA30000}"/>
    <cellStyle name="표준 56 8" xfId="14763" xr:uid="{00000000-0005-0000-0000-0000BDA30000}"/>
    <cellStyle name="표준 56 9" xfId="14764" xr:uid="{00000000-0005-0000-0000-0000BEA30000}"/>
    <cellStyle name="표준 57" xfId="4183" xr:uid="{00000000-0005-0000-0000-0000BFA30000}"/>
    <cellStyle name="표준 57 10" xfId="14765" xr:uid="{00000000-0005-0000-0000-0000C0A30000}"/>
    <cellStyle name="표준 57 11" xfId="14766" xr:uid="{00000000-0005-0000-0000-0000C1A30000}"/>
    <cellStyle name="표준 57 12" xfId="14767" xr:uid="{00000000-0005-0000-0000-0000C2A30000}"/>
    <cellStyle name="표준 57 13" xfId="14768" xr:uid="{00000000-0005-0000-0000-0000C3A30000}"/>
    <cellStyle name="표준 57 14" xfId="14769" xr:uid="{00000000-0005-0000-0000-0000C4A30000}"/>
    <cellStyle name="표준 57 15" xfId="14770" xr:uid="{00000000-0005-0000-0000-0000C5A30000}"/>
    <cellStyle name="표준 57 2" xfId="14771" xr:uid="{00000000-0005-0000-0000-0000C6A30000}"/>
    <cellStyle name="표준 57 2 2" xfId="14772" xr:uid="{00000000-0005-0000-0000-0000C7A30000}"/>
    <cellStyle name="표준 57 3" xfId="14773" xr:uid="{00000000-0005-0000-0000-0000C8A30000}"/>
    <cellStyle name="표준 57 4" xfId="14774" xr:uid="{00000000-0005-0000-0000-0000C9A30000}"/>
    <cellStyle name="표준 57 5" xfId="14775" xr:uid="{00000000-0005-0000-0000-0000CAA30000}"/>
    <cellStyle name="표준 57 6" xfId="14776" xr:uid="{00000000-0005-0000-0000-0000CBA30000}"/>
    <cellStyle name="표준 57 7" xfId="14777" xr:uid="{00000000-0005-0000-0000-0000CCA30000}"/>
    <cellStyle name="표준 57 8" xfId="14778" xr:uid="{00000000-0005-0000-0000-0000CDA30000}"/>
    <cellStyle name="표준 57 9" xfId="14779" xr:uid="{00000000-0005-0000-0000-0000CEA30000}"/>
    <cellStyle name="표준 58" xfId="4184" xr:uid="{00000000-0005-0000-0000-0000CFA30000}"/>
    <cellStyle name="표준 58 10" xfId="14780" xr:uid="{00000000-0005-0000-0000-0000D0A30000}"/>
    <cellStyle name="표준 58 11" xfId="14781" xr:uid="{00000000-0005-0000-0000-0000D1A30000}"/>
    <cellStyle name="표준 58 12" xfId="14782" xr:uid="{00000000-0005-0000-0000-0000D2A30000}"/>
    <cellStyle name="표준 58 13" xfId="14783" xr:uid="{00000000-0005-0000-0000-0000D3A30000}"/>
    <cellStyle name="표준 58 14" xfId="14784" xr:uid="{00000000-0005-0000-0000-0000D4A30000}"/>
    <cellStyle name="표준 58 15" xfId="14785" xr:uid="{00000000-0005-0000-0000-0000D5A30000}"/>
    <cellStyle name="표준 58 2" xfId="14786" xr:uid="{00000000-0005-0000-0000-0000D6A30000}"/>
    <cellStyle name="표준 58 2 2" xfId="14787" xr:uid="{00000000-0005-0000-0000-0000D7A30000}"/>
    <cellStyle name="표준 58 2 3" xfId="14788" xr:uid="{00000000-0005-0000-0000-0000D8A30000}"/>
    <cellStyle name="표준 58 3" xfId="14789" xr:uid="{00000000-0005-0000-0000-0000D9A30000}"/>
    <cellStyle name="표준 58 3 2" xfId="14790" xr:uid="{00000000-0005-0000-0000-0000DAA30000}"/>
    <cellStyle name="표준 58 3 3" xfId="14791" xr:uid="{00000000-0005-0000-0000-0000DBA30000}"/>
    <cellStyle name="표준 58 4" xfId="14792" xr:uid="{00000000-0005-0000-0000-0000DCA30000}"/>
    <cellStyle name="표준 58 4 2" xfId="14793" xr:uid="{00000000-0005-0000-0000-0000DDA30000}"/>
    <cellStyle name="표준 58 5" xfId="14794" xr:uid="{00000000-0005-0000-0000-0000DEA30000}"/>
    <cellStyle name="표준 58 6" xfId="14795" xr:uid="{00000000-0005-0000-0000-0000DFA30000}"/>
    <cellStyle name="표준 58 7" xfId="14796" xr:uid="{00000000-0005-0000-0000-0000E0A30000}"/>
    <cellStyle name="표준 58 8" xfId="14797" xr:uid="{00000000-0005-0000-0000-0000E1A30000}"/>
    <cellStyle name="표준 58 9" xfId="14798" xr:uid="{00000000-0005-0000-0000-0000E2A30000}"/>
    <cellStyle name="표준 59" xfId="4185" xr:uid="{00000000-0005-0000-0000-0000E3A30000}"/>
    <cellStyle name="표준 59 10" xfId="14799" xr:uid="{00000000-0005-0000-0000-0000E4A30000}"/>
    <cellStyle name="표준 59 11" xfId="14800" xr:uid="{00000000-0005-0000-0000-0000E5A30000}"/>
    <cellStyle name="표준 59 12" xfId="14801" xr:uid="{00000000-0005-0000-0000-0000E6A30000}"/>
    <cellStyle name="표준 59 13" xfId="14802" xr:uid="{00000000-0005-0000-0000-0000E7A30000}"/>
    <cellStyle name="표준 59 14" xfId="14803" xr:uid="{00000000-0005-0000-0000-0000E8A30000}"/>
    <cellStyle name="표준 59 15" xfId="14804" xr:uid="{00000000-0005-0000-0000-0000E9A30000}"/>
    <cellStyle name="표준 59 2" xfId="14805" xr:uid="{00000000-0005-0000-0000-0000EAA30000}"/>
    <cellStyle name="표준 59 2 2" xfId="14806" xr:uid="{00000000-0005-0000-0000-0000EBA30000}"/>
    <cellStyle name="표준 59 2 3" xfId="14807" xr:uid="{00000000-0005-0000-0000-0000ECA30000}"/>
    <cellStyle name="표준 59 3" xfId="14808" xr:uid="{00000000-0005-0000-0000-0000EDA30000}"/>
    <cellStyle name="표준 59 3 2" xfId="14809" xr:uid="{00000000-0005-0000-0000-0000EEA30000}"/>
    <cellStyle name="표준 59 3 3" xfId="14810" xr:uid="{00000000-0005-0000-0000-0000EFA30000}"/>
    <cellStyle name="표준 59 4" xfId="14811" xr:uid="{00000000-0005-0000-0000-0000F0A30000}"/>
    <cellStyle name="표준 59 4 2" xfId="14812" xr:uid="{00000000-0005-0000-0000-0000F1A30000}"/>
    <cellStyle name="표준 59 5" xfId="14813" xr:uid="{00000000-0005-0000-0000-0000F2A30000}"/>
    <cellStyle name="표준 59 6" xfId="14814" xr:uid="{00000000-0005-0000-0000-0000F3A30000}"/>
    <cellStyle name="표준 59 7" xfId="14815" xr:uid="{00000000-0005-0000-0000-0000F4A30000}"/>
    <cellStyle name="표준 59 8" xfId="14816" xr:uid="{00000000-0005-0000-0000-0000F5A30000}"/>
    <cellStyle name="표준 59 9" xfId="14817" xr:uid="{00000000-0005-0000-0000-0000F6A30000}"/>
    <cellStyle name="표준 6" xfId="4186" xr:uid="{00000000-0005-0000-0000-0000F7A30000}"/>
    <cellStyle name="표준 6 10" xfId="14818" xr:uid="{00000000-0005-0000-0000-0000F8A30000}"/>
    <cellStyle name="표준 6 11" xfId="14819" xr:uid="{00000000-0005-0000-0000-0000F9A30000}"/>
    <cellStyle name="표준 6 12" xfId="14820" xr:uid="{00000000-0005-0000-0000-0000FAA30000}"/>
    <cellStyle name="표준 6 13" xfId="14821" xr:uid="{00000000-0005-0000-0000-0000FBA30000}"/>
    <cellStyle name="표준 6 14" xfId="14822" xr:uid="{00000000-0005-0000-0000-0000FCA30000}"/>
    <cellStyle name="표준 6 15" xfId="14823" xr:uid="{00000000-0005-0000-0000-0000FDA30000}"/>
    <cellStyle name="표준 6 2" xfId="4187" xr:uid="{00000000-0005-0000-0000-0000FEA30000}"/>
    <cellStyle name="표준 6 2 2" xfId="4188" xr:uid="{00000000-0005-0000-0000-0000FFA30000}"/>
    <cellStyle name="표준 6 2 2 2" xfId="4189" xr:uid="{00000000-0005-0000-0000-000000A40000}"/>
    <cellStyle name="표준 6 2 2 2 2" xfId="14824" xr:uid="{00000000-0005-0000-0000-000001A40000}"/>
    <cellStyle name="표준 6 2 2 3" xfId="4190" xr:uid="{00000000-0005-0000-0000-000002A40000}"/>
    <cellStyle name="표준 6 2 2 3 2" xfId="14825" xr:uid="{00000000-0005-0000-0000-000003A40000}"/>
    <cellStyle name="표준 6 2 2 4" xfId="14826" xr:uid="{00000000-0005-0000-0000-000004A40000}"/>
    <cellStyle name="표준 6 2 2 5" xfId="14827" xr:uid="{00000000-0005-0000-0000-000005A40000}"/>
    <cellStyle name="표준 6 2 2 6" xfId="14828" xr:uid="{00000000-0005-0000-0000-000006A40000}"/>
    <cellStyle name="표준 6 2 3" xfId="4191" xr:uid="{00000000-0005-0000-0000-000007A40000}"/>
    <cellStyle name="표준 6 2 3 2" xfId="4192" xr:uid="{00000000-0005-0000-0000-000008A40000}"/>
    <cellStyle name="표준 6 2 3 2 2" xfId="14829" xr:uid="{00000000-0005-0000-0000-000009A40000}"/>
    <cellStyle name="표준 6 2 3 3" xfId="4193" xr:uid="{00000000-0005-0000-0000-00000AA40000}"/>
    <cellStyle name="표준 6 2 3 4" xfId="14830" xr:uid="{00000000-0005-0000-0000-00000BA40000}"/>
    <cellStyle name="표준 6 2 4" xfId="4194" xr:uid="{00000000-0005-0000-0000-00000CA40000}"/>
    <cellStyle name="표준 6 2 4 2" xfId="14831" xr:uid="{00000000-0005-0000-0000-00000DA40000}"/>
    <cellStyle name="표준 6 2 5" xfId="4195" xr:uid="{00000000-0005-0000-0000-00000EA40000}"/>
    <cellStyle name="표준 6 3" xfId="4196" xr:uid="{00000000-0005-0000-0000-00000FA40000}"/>
    <cellStyle name="표준 6 3 2" xfId="4197" xr:uid="{00000000-0005-0000-0000-000010A40000}"/>
    <cellStyle name="표준 6 3 2 2" xfId="4198" xr:uid="{00000000-0005-0000-0000-000011A40000}"/>
    <cellStyle name="표준 6 3 2 2 2" xfId="14832" xr:uid="{00000000-0005-0000-0000-000012A40000}"/>
    <cellStyle name="표준 6 3 2 3" xfId="4199" xr:uid="{00000000-0005-0000-0000-000013A40000}"/>
    <cellStyle name="표준 6 3 2 3 2" xfId="14833" xr:uid="{00000000-0005-0000-0000-000014A40000}"/>
    <cellStyle name="표준 6 3 2 4" xfId="14834" xr:uid="{00000000-0005-0000-0000-000015A40000}"/>
    <cellStyle name="표준 6 3 3" xfId="4200" xr:uid="{00000000-0005-0000-0000-000016A40000}"/>
    <cellStyle name="표준 6 3 3 2" xfId="4201" xr:uid="{00000000-0005-0000-0000-000017A40000}"/>
    <cellStyle name="표준 6 3 3 3" xfId="4202" xr:uid="{00000000-0005-0000-0000-000018A40000}"/>
    <cellStyle name="표준 6 3 3 4" xfId="14835" xr:uid="{00000000-0005-0000-0000-000019A40000}"/>
    <cellStyle name="표준 6 3 4" xfId="4203" xr:uid="{00000000-0005-0000-0000-00001AA40000}"/>
    <cellStyle name="표준 6 3 5" xfId="4204" xr:uid="{00000000-0005-0000-0000-00001BA40000}"/>
    <cellStyle name="표준 6 3 6" xfId="14836" xr:uid="{00000000-0005-0000-0000-00001CA40000}"/>
    <cellStyle name="표준 6 4" xfId="4205" xr:uid="{00000000-0005-0000-0000-00001DA40000}"/>
    <cellStyle name="표준 6 4 2" xfId="4206" xr:uid="{00000000-0005-0000-0000-00001EA40000}"/>
    <cellStyle name="표준 6 4 2 2" xfId="14837" xr:uid="{00000000-0005-0000-0000-00001FA40000}"/>
    <cellStyle name="표준 6 4 3" xfId="4207" xr:uid="{00000000-0005-0000-0000-000020A40000}"/>
    <cellStyle name="표준 6 4 3 2" xfId="14838" xr:uid="{00000000-0005-0000-0000-000021A40000}"/>
    <cellStyle name="표준 6 4 4" xfId="14839" xr:uid="{00000000-0005-0000-0000-000022A40000}"/>
    <cellStyle name="표준 6 5" xfId="4208" xr:uid="{00000000-0005-0000-0000-000023A40000}"/>
    <cellStyle name="표준 6 5 2" xfId="4209" xr:uid="{00000000-0005-0000-0000-000024A40000}"/>
    <cellStyle name="표준 6 5 2 2" xfId="14840" xr:uid="{00000000-0005-0000-0000-000025A40000}"/>
    <cellStyle name="표준 6 5 3" xfId="4210" xr:uid="{00000000-0005-0000-0000-000026A40000}"/>
    <cellStyle name="표준 6 5 4" xfId="14841" xr:uid="{00000000-0005-0000-0000-000027A40000}"/>
    <cellStyle name="표준 6 6" xfId="4211" xr:uid="{00000000-0005-0000-0000-000028A40000}"/>
    <cellStyle name="표준 6 7" xfId="4212" xr:uid="{00000000-0005-0000-0000-000029A40000}"/>
    <cellStyle name="표준 6 7 2" xfId="14842" xr:uid="{00000000-0005-0000-0000-00002AA40000}"/>
    <cellStyle name="표준 6 8" xfId="14843" xr:uid="{00000000-0005-0000-0000-00002BA40000}"/>
    <cellStyle name="표준 6 9" xfId="14844" xr:uid="{00000000-0005-0000-0000-00002CA40000}"/>
    <cellStyle name="표준 60" xfId="4213" xr:uid="{00000000-0005-0000-0000-00002DA40000}"/>
    <cellStyle name="표준 60 10" xfId="14845" xr:uid="{00000000-0005-0000-0000-00002EA40000}"/>
    <cellStyle name="표준 60 11" xfId="14846" xr:uid="{00000000-0005-0000-0000-00002FA40000}"/>
    <cellStyle name="표준 60 12" xfId="14847" xr:uid="{00000000-0005-0000-0000-000030A40000}"/>
    <cellStyle name="표준 60 13" xfId="14848" xr:uid="{00000000-0005-0000-0000-000031A40000}"/>
    <cellStyle name="표준 60 14" xfId="14849" xr:uid="{00000000-0005-0000-0000-000032A40000}"/>
    <cellStyle name="표준 60 15" xfId="14850" xr:uid="{00000000-0005-0000-0000-000033A40000}"/>
    <cellStyle name="표준 60 2" xfId="14851" xr:uid="{00000000-0005-0000-0000-000034A40000}"/>
    <cellStyle name="표준 60 2 2" xfId="14852" xr:uid="{00000000-0005-0000-0000-000035A40000}"/>
    <cellStyle name="표준 60 2 3" xfId="14853" xr:uid="{00000000-0005-0000-0000-000036A40000}"/>
    <cellStyle name="표준 60 3" xfId="14854" xr:uid="{00000000-0005-0000-0000-000037A40000}"/>
    <cellStyle name="표준 60 3 2" xfId="14855" xr:uid="{00000000-0005-0000-0000-000038A40000}"/>
    <cellStyle name="표준 60 3 3" xfId="14856" xr:uid="{00000000-0005-0000-0000-000039A40000}"/>
    <cellStyle name="표준 60 4" xfId="14857" xr:uid="{00000000-0005-0000-0000-00003AA40000}"/>
    <cellStyle name="표준 60 4 2" xfId="14858" xr:uid="{00000000-0005-0000-0000-00003BA40000}"/>
    <cellStyle name="표준 60 5" xfId="14859" xr:uid="{00000000-0005-0000-0000-00003CA40000}"/>
    <cellStyle name="표준 60 6" xfId="14860" xr:uid="{00000000-0005-0000-0000-00003DA40000}"/>
    <cellStyle name="표준 60 7" xfId="14861" xr:uid="{00000000-0005-0000-0000-00003EA40000}"/>
    <cellStyle name="표준 60 8" xfId="14862" xr:uid="{00000000-0005-0000-0000-00003FA40000}"/>
    <cellStyle name="표준 60 9" xfId="14863" xr:uid="{00000000-0005-0000-0000-000040A40000}"/>
    <cellStyle name="표준 61" xfId="4214" xr:uid="{00000000-0005-0000-0000-000041A40000}"/>
    <cellStyle name="표준 61 10" xfId="14864" xr:uid="{00000000-0005-0000-0000-000042A40000}"/>
    <cellStyle name="표준 61 11" xfId="14865" xr:uid="{00000000-0005-0000-0000-000043A40000}"/>
    <cellStyle name="표준 61 12" xfId="14866" xr:uid="{00000000-0005-0000-0000-000044A40000}"/>
    <cellStyle name="표준 61 13" xfId="14867" xr:uid="{00000000-0005-0000-0000-000045A40000}"/>
    <cellStyle name="표준 61 14" xfId="14868" xr:uid="{00000000-0005-0000-0000-000046A40000}"/>
    <cellStyle name="표준 61 15" xfId="14869" xr:uid="{00000000-0005-0000-0000-000047A40000}"/>
    <cellStyle name="표준 61 2" xfId="14870" xr:uid="{00000000-0005-0000-0000-000048A40000}"/>
    <cellStyle name="표준 61 2 2" xfId="14871" xr:uid="{00000000-0005-0000-0000-000049A40000}"/>
    <cellStyle name="표준 61 2 3" xfId="14872" xr:uid="{00000000-0005-0000-0000-00004AA40000}"/>
    <cellStyle name="표준 61 3" xfId="14873" xr:uid="{00000000-0005-0000-0000-00004BA40000}"/>
    <cellStyle name="표준 61 3 2" xfId="14874" xr:uid="{00000000-0005-0000-0000-00004CA40000}"/>
    <cellStyle name="표준 61 3 3" xfId="14875" xr:uid="{00000000-0005-0000-0000-00004DA40000}"/>
    <cellStyle name="표준 61 4" xfId="14876" xr:uid="{00000000-0005-0000-0000-00004EA40000}"/>
    <cellStyle name="표준 61 4 2" xfId="14877" xr:uid="{00000000-0005-0000-0000-00004FA40000}"/>
    <cellStyle name="표준 61 5" xfId="14878" xr:uid="{00000000-0005-0000-0000-000050A40000}"/>
    <cellStyle name="표준 61 6" xfId="14879" xr:uid="{00000000-0005-0000-0000-000051A40000}"/>
    <cellStyle name="표준 61 7" xfId="14880" xr:uid="{00000000-0005-0000-0000-000052A40000}"/>
    <cellStyle name="표준 61 8" xfId="14881" xr:uid="{00000000-0005-0000-0000-000053A40000}"/>
    <cellStyle name="표준 61 9" xfId="14882" xr:uid="{00000000-0005-0000-0000-000054A40000}"/>
    <cellStyle name="표준 62" xfId="4215" xr:uid="{00000000-0005-0000-0000-000055A40000}"/>
    <cellStyle name="표준 62 10" xfId="14883" xr:uid="{00000000-0005-0000-0000-000056A40000}"/>
    <cellStyle name="표준 62 10 2" xfId="14884" xr:uid="{00000000-0005-0000-0000-000057A40000}"/>
    <cellStyle name="표준 62 10 3" xfId="14885" xr:uid="{00000000-0005-0000-0000-000058A40000}"/>
    <cellStyle name="표준 62 11" xfId="14886" xr:uid="{00000000-0005-0000-0000-000059A40000}"/>
    <cellStyle name="표준 62 11 2" xfId="14887" xr:uid="{00000000-0005-0000-0000-00005AA40000}"/>
    <cellStyle name="표준 62 12" xfId="14888" xr:uid="{00000000-0005-0000-0000-00005BA40000}"/>
    <cellStyle name="표준 62 12 2" xfId="14889" xr:uid="{00000000-0005-0000-0000-00005CA40000}"/>
    <cellStyle name="표준 62 13" xfId="14890" xr:uid="{00000000-0005-0000-0000-00005DA40000}"/>
    <cellStyle name="표준 62 14" xfId="14891" xr:uid="{00000000-0005-0000-0000-00005EA40000}"/>
    <cellStyle name="표준 62 2" xfId="14892" xr:uid="{00000000-0005-0000-0000-00005FA40000}"/>
    <cellStyle name="표준 62 2 2" xfId="14893" xr:uid="{00000000-0005-0000-0000-000060A40000}"/>
    <cellStyle name="표준 62 2 3" xfId="14894" xr:uid="{00000000-0005-0000-0000-000061A40000}"/>
    <cellStyle name="표준 62 3" xfId="14895" xr:uid="{00000000-0005-0000-0000-000062A40000}"/>
    <cellStyle name="표준 62 3 2" xfId="14896" xr:uid="{00000000-0005-0000-0000-000063A40000}"/>
    <cellStyle name="표준 62 3 3" xfId="14897" xr:uid="{00000000-0005-0000-0000-000064A40000}"/>
    <cellStyle name="표준 62 4" xfId="14898" xr:uid="{00000000-0005-0000-0000-000065A40000}"/>
    <cellStyle name="표준 62 4 10" xfId="14899" xr:uid="{00000000-0005-0000-0000-000066A40000}"/>
    <cellStyle name="표준 62 4 2" xfId="14900" xr:uid="{00000000-0005-0000-0000-000067A40000}"/>
    <cellStyle name="표준 62 4 2 2" xfId="14901" xr:uid="{00000000-0005-0000-0000-000068A40000}"/>
    <cellStyle name="표준 62 4 2 2 2" xfId="14902" xr:uid="{00000000-0005-0000-0000-000069A40000}"/>
    <cellStyle name="표준 62 4 2 2 2 2" xfId="14903" xr:uid="{00000000-0005-0000-0000-00006AA40000}"/>
    <cellStyle name="표준 62 4 2 2 2 2 2" xfId="14904" xr:uid="{00000000-0005-0000-0000-00006BA40000}"/>
    <cellStyle name="표준 62 4 2 2 2 3" xfId="14905" xr:uid="{00000000-0005-0000-0000-00006CA40000}"/>
    <cellStyle name="표준 62 4 2 2 2 4" xfId="14906" xr:uid="{00000000-0005-0000-0000-00006DA40000}"/>
    <cellStyle name="표준 62 4 2 2 3" xfId="14907" xr:uid="{00000000-0005-0000-0000-00006EA40000}"/>
    <cellStyle name="표준 62 4 2 2 3 2" xfId="14908" xr:uid="{00000000-0005-0000-0000-00006FA40000}"/>
    <cellStyle name="표준 62 4 2 2 4" xfId="14909" xr:uid="{00000000-0005-0000-0000-000070A40000}"/>
    <cellStyle name="표준 62 4 2 2 5" xfId="14910" xr:uid="{00000000-0005-0000-0000-000071A40000}"/>
    <cellStyle name="표준 62 4 2 3" xfId="14911" xr:uid="{00000000-0005-0000-0000-000072A40000}"/>
    <cellStyle name="표준 62 4 2 3 2" xfId="14912" xr:uid="{00000000-0005-0000-0000-000073A40000}"/>
    <cellStyle name="표준 62 4 2 3 2 2" xfId="14913" xr:uid="{00000000-0005-0000-0000-000074A40000}"/>
    <cellStyle name="표준 62 4 2 3 2 2 2" xfId="14914" xr:uid="{00000000-0005-0000-0000-000075A40000}"/>
    <cellStyle name="표준 62 4 2 3 2 3" xfId="14915" xr:uid="{00000000-0005-0000-0000-000076A40000}"/>
    <cellStyle name="표준 62 4 2 3 2 4" xfId="14916" xr:uid="{00000000-0005-0000-0000-000077A40000}"/>
    <cellStyle name="표준 62 4 2 3 3" xfId="14917" xr:uid="{00000000-0005-0000-0000-000078A40000}"/>
    <cellStyle name="표준 62 4 2 3 3 2" xfId="14918" xr:uid="{00000000-0005-0000-0000-000079A40000}"/>
    <cellStyle name="표준 62 4 2 3 4" xfId="14919" xr:uid="{00000000-0005-0000-0000-00007AA40000}"/>
    <cellStyle name="표준 62 4 2 3 5" xfId="14920" xr:uid="{00000000-0005-0000-0000-00007BA40000}"/>
    <cellStyle name="표준 62 4 2 4" xfId="14921" xr:uid="{00000000-0005-0000-0000-00007CA40000}"/>
    <cellStyle name="표준 62 4 2 4 2" xfId="14922" xr:uid="{00000000-0005-0000-0000-00007DA40000}"/>
    <cellStyle name="표준 62 4 2 4 2 2" xfId="14923" xr:uid="{00000000-0005-0000-0000-00007EA40000}"/>
    <cellStyle name="표준 62 4 2 4 3" xfId="14924" xr:uid="{00000000-0005-0000-0000-00007FA40000}"/>
    <cellStyle name="표준 62 4 2 4 4" xfId="14925" xr:uid="{00000000-0005-0000-0000-000080A40000}"/>
    <cellStyle name="표준 62 4 2 5" xfId="14926" xr:uid="{00000000-0005-0000-0000-000081A40000}"/>
    <cellStyle name="표준 62 4 2 5 2" xfId="14927" xr:uid="{00000000-0005-0000-0000-000082A40000}"/>
    <cellStyle name="표준 62 4 2 6" xfId="14928" xr:uid="{00000000-0005-0000-0000-000083A40000}"/>
    <cellStyle name="표준 62 4 2 7" xfId="14929" xr:uid="{00000000-0005-0000-0000-000084A40000}"/>
    <cellStyle name="표준 62 4 3" xfId="14930" xr:uid="{00000000-0005-0000-0000-000085A40000}"/>
    <cellStyle name="표준 62 4 3 2" xfId="14931" xr:uid="{00000000-0005-0000-0000-000086A40000}"/>
    <cellStyle name="표준 62 4 3 2 2" xfId="14932" xr:uid="{00000000-0005-0000-0000-000087A40000}"/>
    <cellStyle name="표준 62 4 3 2 2 2" xfId="14933" xr:uid="{00000000-0005-0000-0000-000088A40000}"/>
    <cellStyle name="표준 62 4 3 2 2 2 2" xfId="14934" xr:uid="{00000000-0005-0000-0000-000089A40000}"/>
    <cellStyle name="표준 62 4 3 2 2 3" xfId="14935" xr:uid="{00000000-0005-0000-0000-00008AA40000}"/>
    <cellStyle name="표준 62 4 3 2 2 4" xfId="14936" xr:uid="{00000000-0005-0000-0000-00008BA40000}"/>
    <cellStyle name="표준 62 4 3 2 3" xfId="14937" xr:uid="{00000000-0005-0000-0000-00008CA40000}"/>
    <cellStyle name="표준 62 4 3 2 3 2" xfId="14938" xr:uid="{00000000-0005-0000-0000-00008DA40000}"/>
    <cellStyle name="표준 62 4 3 2 4" xfId="14939" xr:uid="{00000000-0005-0000-0000-00008EA40000}"/>
    <cellStyle name="표준 62 4 3 2 5" xfId="14940" xr:uid="{00000000-0005-0000-0000-00008FA40000}"/>
    <cellStyle name="표준 62 4 3 3" xfId="14941" xr:uid="{00000000-0005-0000-0000-000090A40000}"/>
    <cellStyle name="표준 62 4 3 3 2" xfId="14942" xr:uid="{00000000-0005-0000-0000-000091A40000}"/>
    <cellStyle name="표준 62 4 3 3 2 2" xfId="14943" xr:uid="{00000000-0005-0000-0000-000092A40000}"/>
    <cellStyle name="표준 62 4 3 3 2 2 2" xfId="14944" xr:uid="{00000000-0005-0000-0000-000093A40000}"/>
    <cellStyle name="표준 62 4 3 3 2 3" xfId="14945" xr:uid="{00000000-0005-0000-0000-000094A40000}"/>
    <cellStyle name="표준 62 4 3 3 2 4" xfId="14946" xr:uid="{00000000-0005-0000-0000-000095A40000}"/>
    <cellStyle name="표준 62 4 3 3 3" xfId="14947" xr:uid="{00000000-0005-0000-0000-000096A40000}"/>
    <cellStyle name="표준 62 4 3 3 3 2" xfId="14948" xr:uid="{00000000-0005-0000-0000-000097A40000}"/>
    <cellStyle name="표준 62 4 3 3 4" xfId="14949" xr:uid="{00000000-0005-0000-0000-000098A40000}"/>
    <cellStyle name="표준 62 4 3 3 5" xfId="14950" xr:uid="{00000000-0005-0000-0000-000099A40000}"/>
    <cellStyle name="표준 62 4 3 4" xfId="14951" xr:uid="{00000000-0005-0000-0000-00009AA40000}"/>
    <cellStyle name="표준 62 4 3 4 2" xfId="14952" xr:uid="{00000000-0005-0000-0000-00009BA40000}"/>
    <cellStyle name="표준 62 4 3 4 2 2" xfId="14953" xr:uid="{00000000-0005-0000-0000-00009CA40000}"/>
    <cellStyle name="표준 62 4 3 4 3" xfId="14954" xr:uid="{00000000-0005-0000-0000-00009DA40000}"/>
    <cellStyle name="표준 62 4 3 4 4" xfId="14955" xr:uid="{00000000-0005-0000-0000-00009EA40000}"/>
    <cellStyle name="표준 62 4 3 5" xfId="14956" xr:uid="{00000000-0005-0000-0000-00009FA40000}"/>
    <cellStyle name="표준 62 4 3 5 2" xfId="14957" xr:uid="{00000000-0005-0000-0000-0000A0A40000}"/>
    <cellStyle name="표준 62 4 3 6" xfId="14958" xr:uid="{00000000-0005-0000-0000-0000A1A40000}"/>
    <cellStyle name="표준 62 4 3 7" xfId="14959" xr:uid="{00000000-0005-0000-0000-0000A2A40000}"/>
    <cellStyle name="표준 62 4 4" xfId="14960" xr:uid="{00000000-0005-0000-0000-0000A3A40000}"/>
    <cellStyle name="표준 62 4 4 2" xfId="14961" xr:uid="{00000000-0005-0000-0000-0000A4A40000}"/>
    <cellStyle name="표준 62 4 4 2 2" xfId="14962" xr:uid="{00000000-0005-0000-0000-0000A5A40000}"/>
    <cellStyle name="표준 62 4 4 2 2 2" xfId="14963" xr:uid="{00000000-0005-0000-0000-0000A6A40000}"/>
    <cellStyle name="표준 62 4 4 2 3" xfId="14964" xr:uid="{00000000-0005-0000-0000-0000A7A40000}"/>
    <cellStyle name="표준 62 4 4 2 4" xfId="14965" xr:uid="{00000000-0005-0000-0000-0000A8A40000}"/>
    <cellStyle name="표준 62 4 4 3" xfId="14966" xr:uid="{00000000-0005-0000-0000-0000A9A40000}"/>
    <cellStyle name="표준 62 4 4 3 2" xfId="14967" xr:uid="{00000000-0005-0000-0000-0000AAA40000}"/>
    <cellStyle name="표준 62 4 4 4" xfId="14968" xr:uid="{00000000-0005-0000-0000-0000ABA40000}"/>
    <cellStyle name="표준 62 4 4 5" xfId="14969" xr:uid="{00000000-0005-0000-0000-0000ACA40000}"/>
    <cellStyle name="표준 62 4 5" xfId="14970" xr:uid="{00000000-0005-0000-0000-0000ADA40000}"/>
    <cellStyle name="표준 62 4 5 2" xfId="14971" xr:uid="{00000000-0005-0000-0000-0000AEA40000}"/>
    <cellStyle name="표준 62 4 5 2 2" xfId="14972" xr:uid="{00000000-0005-0000-0000-0000AFA40000}"/>
    <cellStyle name="표준 62 4 5 2 2 2" xfId="14973" xr:uid="{00000000-0005-0000-0000-0000B0A40000}"/>
    <cellStyle name="표준 62 4 5 2 3" xfId="14974" xr:uid="{00000000-0005-0000-0000-0000B1A40000}"/>
    <cellStyle name="표준 62 4 5 2 4" xfId="14975" xr:uid="{00000000-0005-0000-0000-0000B2A40000}"/>
    <cellStyle name="표준 62 4 5 3" xfId="14976" xr:uid="{00000000-0005-0000-0000-0000B3A40000}"/>
    <cellStyle name="표준 62 4 5 3 2" xfId="14977" xr:uid="{00000000-0005-0000-0000-0000B4A40000}"/>
    <cellStyle name="표준 62 4 5 4" xfId="14978" xr:uid="{00000000-0005-0000-0000-0000B5A40000}"/>
    <cellStyle name="표준 62 4 5 5" xfId="14979" xr:uid="{00000000-0005-0000-0000-0000B6A40000}"/>
    <cellStyle name="표준 62 4 6" xfId="14980" xr:uid="{00000000-0005-0000-0000-0000B7A40000}"/>
    <cellStyle name="표준 62 4 6 2" xfId="14981" xr:uid="{00000000-0005-0000-0000-0000B8A40000}"/>
    <cellStyle name="표준 62 4 6 2 2" xfId="14982" xr:uid="{00000000-0005-0000-0000-0000B9A40000}"/>
    <cellStyle name="표준 62 4 6 3" xfId="14983" xr:uid="{00000000-0005-0000-0000-0000BAA40000}"/>
    <cellStyle name="표준 62 4 6 4" xfId="14984" xr:uid="{00000000-0005-0000-0000-0000BBA40000}"/>
    <cellStyle name="표준 62 4 7" xfId="14985" xr:uid="{00000000-0005-0000-0000-0000BCA40000}"/>
    <cellStyle name="표준 62 4 7 2" xfId="14986" xr:uid="{00000000-0005-0000-0000-0000BDA40000}"/>
    <cellStyle name="표준 62 4 8" xfId="14987" xr:uid="{00000000-0005-0000-0000-0000BEA40000}"/>
    <cellStyle name="표준 62 4 9" xfId="14988" xr:uid="{00000000-0005-0000-0000-0000BFA40000}"/>
    <cellStyle name="표준 62 5" xfId="14989" xr:uid="{00000000-0005-0000-0000-0000C0A40000}"/>
    <cellStyle name="표준 62 5 2" xfId="14990" xr:uid="{00000000-0005-0000-0000-0000C1A40000}"/>
    <cellStyle name="표준 62 5 2 2" xfId="14991" xr:uid="{00000000-0005-0000-0000-0000C2A40000}"/>
    <cellStyle name="표준 62 5 2 2 2" xfId="14992" xr:uid="{00000000-0005-0000-0000-0000C3A40000}"/>
    <cellStyle name="표준 62 5 2 2 2 2" xfId="14993" xr:uid="{00000000-0005-0000-0000-0000C4A40000}"/>
    <cellStyle name="표준 62 5 2 2 3" xfId="14994" xr:uid="{00000000-0005-0000-0000-0000C5A40000}"/>
    <cellStyle name="표준 62 5 2 2 4" xfId="14995" xr:uid="{00000000-0005-0000-0000-0000C6A40000}"/>
    <cellStyle name="표준 62 5 2 3" xfId="14996" xr:uid="{00000000-0005-0000-0000-0000C7A40000}"/>
    <cellStyle name="표준 62 5 2 3 2" xfId="14997" xr:uid="{00000000-0005-0000-0000-0000C8A40000}"/>
    <cellStyle name="표준 62 5 2 4" xfId="14998" xr:uid="{00000000-0005-0000-0000-0000C9A40000}"/>
    <cellStyle name="표준 62 5 2 5" xfId="14999" xr:uid="{00000000-0005-0000-0000-0000CAA40000}"/>
    <cellStyle name="표준 62 5 3" xfId="15000" xr:uid="{00000000-0005-0000-0000-0000CBA40000}"/>
    <cellStyle name="표준 62 5 3 2" xfId="15001" xr:uid="{00000000-0005-0000-0000-0000CCA40000}"/>
    <cellStyle name="표준 62 5 3 2 2" xfId="15002" xr:uid="{00000000-0005-0000-0000-0000CDA40000}"/>
    <cellStyle name="표준 62 5 3 2 2 2" xfId="15003" xr:uid="{00000000-0005-0000-0000-0000CEA40000}"/>
    <cellStyle name="표준 62 5 3 2 3" xfId="15004" xr:uid="{00000000-0005-0000-0000-0000CFA40000}"/>
    <cellStyle name="표준 62 5 3 2 4" xfId="15005" xr:uid="{00000000-0005-0000-0000-0000D0A40000}"/>
    <cellStyle name="표준 62 5 3 3" xfId="15006" xr:uid="{00000000-0005-0000-0000-0000D1A40000}"/>
    <cellStyle name="표준 62 5 3 3 2" xfId="15007" xr:uid="{00000000-0005-0000-0000-0000D2A40000}"/>
    <cellStyle name="표준 62 5 3 4" xfId="15008" xr:uid="{00000000-0005-0000-0000-0000D3A40000}"/>
    <cellStyle name="표준 62 5 3 5" xfId="15009" xr:uid="{00000000-0005-0000-0000-0000D4A40000}"/>
    <cellStyle name="표준 62 5 4" xfId="15010" xr:uid="{00000000-0005-0000-0000-0000D5A40000}"/>
    <cellStyle name="표준 62 5 4 2" xfId="15011" xr:uid="{00000000-0005-0000-0000-0000D6A40000}"/>
    <cellStyle name="표준 62 5 4 2 2" xfId="15012" xr:uid="{00000000-0005-0000-0000-0000D7A40000}"/>
    <cellStyle name="표준 62 5 4 3" xfId="15013" xr:uid="{00000000-0005-0000-0000-0000D8A40000}"/>
    <cellStyle name="표준 62 5 4 4" xfId="15014" xr:uid="{00000000-0005-0000-0000-0000D9A40000}"/>
    <cellStyle name="표준 62 5 5" xfId="15015" xr:uid="{00000000-0005-0000-0000-0000DAA40000}"/>
    <cellStyle name="표준 62 5 5 2" xfId="15016" xr:uid="{00000000-0005-0000-0000-0000DBA40000}"/>
    <cellStyle name="표준 62 5 6" xfId="15017" xr:uid="{00000000-0005-0000-0000-0000DCA40000}"/>
    <cellStyle name="표준 62 5 7" xfId="15018" xr:uid="{00000000-0005-0000-0000-0000DDA40000}"/>
    <cellStyle name="표준 62 5 8" xfId="15019" xr:uid="{00000000-0005-0000-0000-0000DEA40000}"/>
    <cellStyle name="표준 62 6" xfId="15020" xr:uid="{00000000-0005-0000-0000-0000DFA40000}"/>
    <cellStyle name="표준 62 6 2" xfId="15021" xr:uid="{00000000-0005-0000-0000-0000E0A40000}"/>
    <cellStyle name="표준 62 6 2 2" xfId="15022" xr:uid="{00000000-0005-0000-0000-0000E1A40000}"/>
    <cellStyle name="표준 62 6 2 2 2" xfId="15023" xr:uid="{00000000-0005-0000-0000-0000E2A40000}"/>
    <cellStyle name="표준 62 6 2 2 2 2" xfId="15024" xr:uid="{00000000-0005-0000-0000-0000E3A40000}"/>
    <cellStyle name="표준 62 6 2 2 3" xfId="15025" xr:uid="{00000000-0005-0000-0000-0000E4A40000}"/>
    <cellStyle name="표준 62 6 2 2 4" xfId="15026" xr:uid="{00000000-0005-0000-0000-0000E5A40000}"/>
    <cellStyle name="표준 62 6 2 3" xfId="15027" xr:uid="{00000000-0005-0000-0000-0000E6A40000}"/>
    <cellStyle name="표준 62 6 2 3 2" xfId="15028" xr:uid="{00000000-0005-0000-0000-0000E7A40000}"/>
    <cellStyle name="표준 62 6 2 4" xfId="15029" xr:uid="{00000000-0005-0000-0000-0000E8A40000}"/>
    <cellStyle name="표준 62 6 2 5" xfId="15030" xr:uid="{00000000-0005-0000-0000-0000E9A40000}"/>
    <cellStyle name="표준 62 6 3" xfId="15031" xr:uid="{00000000-0005-0000-0000-0000EAA40000}"/>
    <cellStyle name="표준 62 6 3 2" xfId="15032" xr:uid="{00000000-0005-0000-0000-0000EBA40000}"/>
    <cellStyle name="표준 62 6 3 2 2" xfId="15033" xr:uid="{00000000-0005-0000-0000-0000ECA40000}"/>
    <cellStyle name="표준 62 6 3 2 2 2" xfId="15034" xr:uid="{00000000-0005-0000-0000-0000EDA40000}"/>
    <cellStyle name="표준 62 6 3 2 3" xfId="15035" xr:uid="{00000000-0005-0000-0000-0000EEA40000}"/>
    <cellStyle name="표준 62 6 3 2 4" xfId="15036" xr:uid="{00000000-0005-0000-0000-0000EFA40000}"/>
    <cellStyle name="표준 62 6 3 3" xfId="15037" xr:uid="{00000000-0005-0000-0000-0000F0A40000}"/>
    <cellStyle name="표준 62 6 3 3 2" xfId="15038" xr:uid="{00000000-0005-0000-0000-0000F1A40000}"/>
    <cellStyle name="표준 62 6 3 4" xfId="15039" xr:uid="{00000000-0005-0000-0000-0000F2A40000}"/>
    <cellStyle name="표준 62 6 3 5" xfId="15040" xr:uid="{00000000-0005-0000-0000-0000F3A40000}"/>
    <cellStyle name="표준 62 6 4" xfId="15041" xr:uid="{00000000-0005-0000-0000-0000F4A40000}"/>
    <cellStyle name="표준 62 6 4 2" xfId="15042" xr:uid="{00000000-0005-0000-0000-0000F5A40000}"/>
    <cellStyle name="표준 62 6 4 2 2" xfId="15043" xr:uid="{00000000-0005-0000-0000-0000F6A40000}"/>
    <cellStyle name="표준 62 6 4 3" xfId="15044" xr:uid="{00000000-0005-0000-0000-0000F7A40000}"/>
    <cellStyle name="표준 62 6 4 4" xfId="15045" xr:uid="{00000000-0005-0000-0000-0000F8A40000}"/>
    <cellStyle name="표준 62 6 5" xfId="15046" xr:uid="{00000000-0005-0000-0000-0000F9A40000}"/>
    <cellStyle name="표준 62 6 5 2" xfId="15047" xr:uid="{00000000-0005-0000-0000-0000FAA40000}"/>
    <cellStyle name="표준 62 6 6" xfId="15048" xr:uid="{00000000-0005-0000-0000-0000FBA40000}"/>
    <cellStyle name="표준 62 6 7" xfId="15049" xr:uid="{00000000-0005-0000-0000-0000FCA40000}"/>
    <cellStyle name="표준 62 6 8" xfId="15050" xr:uid="{00000000-0005-0000-0000-0000FDA40000}"/>
    <cellStyle name="표준 62 7" xfId="15051" xr:uid="{00000000-0005-0000-0000-0000FEA40000}"/>
    <cellStyle name="표준 62 7 2" xfId="15052" xr:uid="{00000000-0005-0000-0000-0000FFA40000}"/>
    <cellStyle name="표준 62 7 2 2" xfId="15053" xr:uid="{00000000-0005-0000-0000-000000A50000}"/>
    <cellStyle name="표준 62 7 2 2 2" xfId="15054" xr:uid="{00000000-0005-0000-0000-000001A50000}"/>
    <cellStyle name="표준 62 7 2 3" xfId="15055" xr:uid="{00000000-0005-0000-0000-000002A50000}"/>
    <cellStyle name="표준 62 7 2 4" xfId="15056" xr:uid="{00000000-0005-0000-0000-000003A50000}"/>
    <cellStyle name="표준 62 7 3" xfId="15057" xr:uid="{00000000-0005-0000-0000-000004A50000}"/>
    <cellStyle name="표준 62 7 3 2" xfId="15058" xr:uid="{00000000-0005-0000-0000-000005A50000}"/>
    <cellStyle name="표준 62 7 4" xfId="15059" xr:uid="{00000000-0005-0000-0000-000006A50000}"/>
    <cellStyle name="표준 62 7 5" xfId="15060" xr:uid="{00000000-0005-0000-0000-000007A50000}"/>
    <cellStyle name="표준 62 7 6" xfId="15061" xr:uid="{00000000-0005-0000-0000-000008A50000}"/>
    <cellStyle name="표준 62 8" xfId="15062" xr:uid="{00000000-0005-0000-0000-000009A50000}"/>
    <cellStyle name="표준 62 8 2" xfId="15063" xr:uid="{00000000-0005-0000-0000-00000AA50000}"/>
    <cellStyle name="표준 62 8 2 2" xfId="15064" xr:uid="{00000000-0005-0000-0000-00000BA50000}"/>
    <cellStyle name="표준 62 8 2 2 2" xfId="15065" xr:uid="{00000000-0005-0000-0000-00000CA50000}"/>
    <cellStyle name="표준 62 8 2 3" xfId="15066" xr:uid="{00000000-0005-0000-0000-00000DA50000}"/>
    <cellStyle name="표준 62 8 2 4" xfId="15067" xr:uid="{00000000-0005-0000-0000-00000EA50000}"/>
    <cellStyle name="표준 62 8 3" xfId="15068" xr:uid="{00000000-0005-0000-0000-00000FA50000}"/>
    <cellStyle name="표준 62 8 3 2" xfId="15069" xr:uid="{00000000-0005-0000-0000-000010A50000}"/>
    <cellStyle name="표준 62 8 4" xfId="15070" xr:uid="{00000000-0005-0000-0000-000011A50000}"/>
    <cellStyle name="표준 62 8 5" xfId="15071" xr:uid="{00000000-0005-0000-0000-000012A50000}"/>
    <cellStyle name="표준 62 8 6" xfId="15072" xr:uid="{00000000-0005-0000-0000-000013A50000}"/>
    <cellStyle name="표준 62 9" xfId="15073" xr:uid="{00000000-0005-0000-0000-000014A50000}"/>
    <cellStyle name="표준 62 9 2" xfId="15074" xr:uid="{00000000-0005-0000-0000-000015A50000}"/>
    <cellStyle name="표준 62 9 2 2" xfId="15075" xr:uid="{00000000-0005-0000-0000-000016A50000}"/>
    <cellStyle name="표준 62 9 3" xfId="15076" xr:uid="{00000000-0005-0000-0000-000017A50000}"/>
    <cellStyle name="표준 62 9 4" xfId="15077" xr:uid="{00000000-0005-0000-0000-000018A50000}"/>
    <cellStyle name="표준 62 9 5" xfId="15078" xr:uid="{00000000-0005-0000-0000-000019A50000}"/>
    <cellStyle name="표준 63" xfId="8" xr:uid="{00000000-0005-0000-0000-00001AA50000}"/>
    <cellStyle name="표준 63 10" xfId="15079" xr:uid="{00000000-0005-0000-0000-00001BA50000}"/>
    <cellStyle name="표준 63 11" xfId="15080" xr:uid="{00000000-0005-0000-0000-00001CA50000}"/>
    <cellStyle name="표준 63 12" xfId="15081" xr:uid="{00000000-0005-0000-0000-00001DA50000}"/>
    <cellStyle name="표준 63 13" xfId="15082" xr:uid="{00000000-0005-0000-0000-00001EA50000}"/>
    <cellStyle name="표준 63 14" xfId="15083" xr:uid="{00000000-0005-0000-0000-00001FA50000}"/>
    <cellStyle name="표준 63 15" xfId="15084" xr:uid="{00000000-0005-0000-0000-000020A50000}"/>
    <cellStyle name="표준 63 2" xfId="15085" xr:uid="{00000000-0005-0000-0000-000021A50000}"/>
    <cellStyle name="표준 63 2 2" xfId="15086" xr:uid="{00000000-0005-0000-0000-000022A50000}"/>
    <cellStyle name="표준 63 2 3" xfId="15087" xr:uid="{00000000-0005-0000-0000-000023A50000}"/>
    <cellStyle name="표준 63 3" xfId="15088" xr:uid="{00000000-0005-0000-0000-000024A50000}"/>
    <cellStyle name="표준 63 3 2" xfId="15089" xr:uid="{00000000-0005-0000-0000-000025A50000}"/>
    <cellStyle name="표준 63 3 3" xfId="15090" xr:uid="{00000000-0005-0000-0000-000026A50000}"/>
    <cellStyle name="표준 63 4" xfId="15091" xr:uid="{00000000-0005-0000-0000-000027A50000}"/>
    <cellStyle name="표준 63 4 2" xfId="15092" xr:uid="{00000000-0005-0000-0000-000028A50000}"/>
    <cellStyle name="표준 63 5" xfId="15093" xr:uid="{00000000-0005-0000-0000-000029A50000}"/>
    <cellStyle name="표준 63 6" xfId="15094" xr:uid="{00000000-0005-0000-0000-00002AA50000}"/>
    <cellStyle name="표준 63 7" xfId="15095" xr:uid="{00000000-0005-0000-0000-00002BA50000}"/>
    <cellStyle name="표준 63 8" xfId="15096" xr:uid="{00000000-0005-0000-0000-00002CA50000}"/>
    <cellStyle name="표준 63 9" xfId="15097" xr:uid="{00000000-0005-0000-0000-00002DA50000}"/>
    <cellStyle name="표준 64" xfId="5" xr:uid="{00000000-0005-0000-0000-00002EA50000}"/>
    <cellStyle name="표준 64 10" xfId="15098" xr:uid="{00000000-0005-0000-0000-00002FA50000}"/>
    <cellStyle name="표준 64 11" xfId="15099" xr:uid="{00000000-0005-0000-0000-000030A50000}"/>
    <cellStyle name="표준 64 12" xfId="15100" xr:uid="{00000000-0005-0000-0000-000031A50000}"/>
    <cellStyle name="표준 64 13" xfId="15101" xr:uid="{00000000-0005-0000-0000-000032A50000}"/>
    <cellStyle name="표준 64 14" xfId="15102" xr:uid="{00000000-0005-0000-0000-000033A50000}"/>
    <cellStyle name="표준 64 15" xfId="15103" xr:uid="{00000000-0005-0000-0000-000034A50000}"/>
    <cellStyle name="표준 64 2" xfId="15104" xr:uid="{00000000-0005-0000-0000-000035A50000}"/>
    <cellStyle name="표준 64 2 2" xfId="15105" xr:uid="{00000000-0005-0000-0000-000036A50000}"/>
    <cellStyle name="표준 64 2 3" xfId="15106" xr:uid="{00000000-0005-0000-0000-000037A50000}"/>
    <cellStyle name="표준 64 3" xfId="15107" xr:uid="{00000000-0005-0000-0000-000038A50000}"/>
    <cellStyle name="표준 64 3 2" xfId="15108" xr:uid="{00000000-0005-0000-0000-000039A50000}"/>
    <cellStyle name="표준 64 3 3" xfId="15109" xr:uid="{00000000-0005-0000-0000-00003AA50000}"/>
    <cellStyle name="표준 64 4" xfId="15110" xr:uid="{00000000-0005-0000-0000-00003BA50000}"/>
    <cellStyle name="표준 64 4 2" xfId="15111" xr:uid="{00000000-0005-0000-0000-00003CA50000}"/>
    <cellStyle name="표준 64 5" xfId="15112" xr:uid="{00000000-0005-0000-0000-00003DA50000}"/>
    <cellStyle name="표준 64 6" xfId="15113" xr:uid="{00000000-0005-0000-0000-00003EA50000}"/>
    <cellStyle name="표준 64 7" xfId="15114" xr:uid="{00000000-0005-0000-0000-00003FA50000}"/>
    <cellStyle name="표준 64 8" xfId="15115" xr:uid="{00000000-0005-0000-0000-000040A50000}"/>
    <cellStyle name="표준 64 9" xfId="15116" xr:uid="{00000000-0005-0000-0000-000041A50000}"/>
    <cellStyle name="표준 65" xfId="7" xr:uid="{00000000-0005-0000-0000-000042A50000}"/>
    <cellStyle name="표준 65 10" xfId="15117" xr:uid="{00000000-0005-0000-0000-000043A50000}"/>
    <cellStyle name="표준 65 11" xfId="15118" xr:uid="{00000000-0005-0000-0000-000044A50000}"/>
    <cellStyle name="표준 65 12" xfId="15119" xr:uid="{00000000-0005-0000-0000-000045A50000}"/>
    <cellStyle name="표준 65 13" xfId="15120" xr:uid="{00000000-0005-0000-0000-000046A50000}"/>
    <cellStyle name="표준 65 14" xfId="15121" xr:uid="{00000000-0005-0000-0000-000047A50000}"/>
    <cellStyle name="표준 65 15" xfId="15122" xr:uid="{00000000-0005-0000-0000-000048A50000}"/>
    <cellStyle name="표준 65 2" xfId="15123" xr:uid="{00000000-0005-0000-0000-000049A50000}"/>
    <cellStyle name="표준 65 2 2" xfId="15124" xr:uid="{00000000-0005-0000-0000-00004AA50000}"/>
    <cellStyle name="표준 65 2 3" xfId="15125" xr:uid="{00000000-0005-0000-0000-00004BA50000}"/>
    <cellStyle name="표준 65 3" xfId="15126" xr:uid="{00000000-0005-0000-0000-00004CA50000}"/>
    <cellStyle name="표준 65 3 2" xfId="15127" xr:uid="{00000000-0005-0000-0000-00004DA50000}"/>
    <cellStyle name="표준 65 3 3" xfId="15128" xr:uid="{00000000-0005-0000-0000-00004EA50000}"/>
    <cellStyle name="표준 65 4" xfId="15129" xr:uid="{00000000-0005-0000-0000-00004FA50000}"/>
    <cellStyle name="표준 65 4 2" xfId="15130" xr:uid="{00000000-0005-0000-0000-000050A50000}"/>
    <cellStyle name="표준 65 5" xfId="15131" xr:uid="{00000000-0005-0000-0000-000051A50000}"/>
    <cellStyle name="표준 65 6" xfId="15132" xr:uid="{00000000-0005-0000-0000-000052A50000}"/>
    <cellStyle name="표준 65 7" xfId="15133" xr:uid="{00000000-0005-0000-0000-000053A50000}"/>
    <cellStyle name="표준 65 8" xfId="15134" xr:uid="{00000000-0005-0000-0000-000054A50000}"/>
    <cellStyle name="표준 65 9" xfId="15135" xr:uid="{00000000-0005-0000-0000-000055A50000}"/>
    <cellStyle name="표준 66" xfId="6" xr:uid="{00000000-0005-0000-0000-000056A50000}"/>
    <cellStyle name="표준 66 10" xfId="15136" xr:uid="{00000000-0005-0000-0000-000057A50000}"/>
    <cellStyle name="표준 66 11" xfId="15137" xr:uid="{00000000-0005-0000-0000-000058A50000}"/>
    <cellStyle name="표준 66 12" xfId="15138" xr:uid="{00000000-0005-0000-0000-000059A50000}"/>
    <cellStyle name="표준 66 13" xfId="15139" xr:uid="{00000000-0005-0000-0000-00005AA50000}"/>
    <cellStyle name="표준 66 14" xfId="15140" xr:uid="{00000000-0005-0000-0000-00005BA50000}"/>
    <cellStyle name="표준 66 15" xfId="15141" xr:uid="{00000000-0005-0000-0000-00005CA50000}"/>
    <cellStyle name="표준 66 2" xfId="15142" xr:uid="{00000000-0005-0000-0000-00005DA50000}"/>
    <cellStyle name="표준 66 2 2" xfId="15143" xr:uid="{00000000-0005-0000-0000-00005EA50000}"/>
    <cellStyle name="표준 66 2 3" xfId="15144" xr:uid="{00000000-0005-0000-0000-00005FA50000}"/>
    <cellStyle name="표준 66 3" xfId="15145" xr:uid="{00000000-0005-0000-0000-000060A50000}"/>
    <cellStyle name="표준 66 3 2" xfId="15146" xr:uid="{00000000-0005-0000-0000-000061A50000}"/>
    <cellStyle name="표준 66 3 3" xfId="15147" xr:uid="{00000000-0005-0000-0000-000062A50000}"/>
    <cellStyle name="표준 66 4" xfId="15148" xr:uid="{00000000-0005-0000-0000-000063A50000}"/>
    <cellStyle name="표준 66 4 2" xfId="15149" xr:uid="{00000000-0005-0000-0000-000064A50000}"/>
    <cellStyle name="표준 66 5" xfId="15150" xr:uid="{00000000-0005-0000-0000-000065A50000}"/>
    <cellStyle name="표준 66 6" xfId="15151" xr:uid="{00000000-0005-0000-0000-000066A50000}"/>
    <cellStyle name="표준 66 7" xfId="15152" xr:uid="{00000000-0005-0000-0000-000067A50000}"/>
    <cellStyle name="표준 66 8" xfId="15153" xr:uid="{00000000-0005-0000-0000-000068A50000}"/>
    <cellStyle name="표준 66 9" xfId="15154" xr:uid="{00000000-0005-0000-0000-000069A50000}"/>
    <cellStyle name="표준 67" xfId="4" xr:uid="{00000000-0005-0000-0000-00006AA50000}"/>
    <cellStyle name="표준 67 10" xfId="15155" xr:uid="{00000000-0005-0000-0000-00006BA50000}"/>
    <cellStyle name="표준 67 11" xfId="15156" xr:uid="{00000000-0005-0000-0000-00006CA50000}"/>
    <cellStyle name="표준 67 12" xfId="15157" xr:uid="{00000000-0005-0000-0000-00006DA50000}"/>
    <cellStyle name="표준 67 13" xfId="15158" xr:uid="{00000000-0005-0000-0000-00006EA50000}"/>
    <cellStyle name="표준 67 14" xfId="15159" xr:uid="{00000000-0005-0000-0000-00006FA50000}"/>
    <cellStyle name="표준 67 15" xfId="15160" xr:uid="{00000000-0005-0000-0000-000070A50000}"/>
    <cellStyle name="표준 67 2" xfId="15161" xr:uid="{00000000-0005-0000-0000-000071A50000}"/>
    <cellStyle name="표준 67 2 2" xfId="15162" xr:uid="{00000000-0005-0000-0000-000072A50000}"/>
    <cellStyle name="표준 67 2 3" xfId="15163" xr:uid="{00000000-0005-0000-0000-000073A50000}"/>
    <cellStyle name="표준 67 3" xfId="15164" xr:uid="{00000000-0005-0000-0000-000074A50000}"/>
    <cellStyle name="표준 67 3 2" xfId="15165" xr:uid="{00000000-0005-0000-0000-000075A50000}"/>
    <cellStyle name="표준 67 3 3" xfId="15166" xr:uid="{00000000-0005-0000-0000-000076A50000}"/>
    <cellStyle name="표준 67 4" xfId="15167" xr:uid="{00000000-0005-0000-0000-000077A50000}"/>
    <cellStyle name="표준 67 4 2" xfId="15168" xr:uid="{00000000-0005-0000-0000-000078A50000}"/>
    <cellStyle name="표준 67 5" xfId="15169" xr:uid="{00000000-0005-0000-0000-000079A50000}"/>
    <cellStyle name="표준 67 6" xfId="15170" xr:uid="{00000000-0005-0000-0000-00007AA50000}"/>
    <cellStyle name="표준 67 7" xfId="15171" xr:uid="{00000000-0005-0000-0000-00007BA50000}"/>
    <cellStyle name="표준 67 8" xfId="15172" xr:uid="{00000000-0005-0000-0000-00007CA50000}"/>
    <cellStyle name="표준 67 9" xfId="15173" xr:uid="{00000000-0005-0000-0000-00007DA50000}"/>
    <cellStyle name="표준 68" xfId="15174" xr:uid="{00000000-0005-0000-0000-00007EA50000}"/>
    <cellStyle name="표준 68 10" xfId="15175" xr:uid="{00000000-0005-0000-0000-00007FA50000}"/>
    <cellStyle name="표준 68 11" xfId="15176" xr:uid="{00000000-0005-0000-0000-000080A50000}"/>
    <cellStyle name="표준 68 12" xfId="15177" xr:uid="{00000000-0005-0000-0000-000081A50000}"/>
    <cellStyle name="표준 68 13" xfId="15178" xr:uid="{00000000-0005-0000-0000-000082A50000}"/>
    <cellStyle name="표준 68 14" xfId="15179" xr:uid="{00000000-0005-0000-0000-000083A50000}"/>
    <cellStyle name="표준 68 2" xfId="15180" xr:uid="{00000000-0005-0000-0000-000084A50000}"/>
    <cellStyle name="표준 68 2 2" xfId="15181" xr:uid="{00000000-0005-0000-0000-000085A50000}"/>
    <cellStyle name="표준 68 2 3" xfId="15182" xr:uid="{00000000-0005-0000-0000-000086A50000}"/>
    <cellStyle name="표준 68 3" xfId="15183" xr:uid="{00000000-0005-0000-0000-000087A50000}"/>
    <cellStyle name="표준 68 3 2" xfId="15184" xr:uid="{00000000-0005-0000-0000-000088A50000}"/>
    <cellStyle name="표준 68 3 3" xfId="15185" xr:uid="{00000000-0005-0000-0000-000089A50000}"/>
    <cellStyle name="표준 68 4" xfId="15186" xr:uid="{00000000-0005-0000-0000-00008AA50000}"/>
    <cellStyle name="표준 68 4 2" xfId="15187" xr:uid="{00000000-0005-0000-0000-00008BA50000}"/>
    <cellStyle name="표준 68 5" xfId="15188" xr:uid="{00000000-0005-0000-0000-00008CA50000}"/>
    <cellStyle name="표준 68 6" xfId="15189" xr:uid="{00000000-0005-0000-0000-00008DA50000}"/>
    <cellStyle name="표준 68 7" xfId="15190" xr:uid="{00000000-0005-0000-0000-00008EA50000}"/>
    <cellStyle name="표준 68 8" xfId="15191" xr:uid="{00000000-0005-0000-0000-00008FA50000}"/>
    <cellStyle name="표준 68 9" xfId="15192" xr:uid="{00000000-0005-0000-0000-000090A50000}"/>
    <cellStyle name="표준 69" xfId="15193" xr:uid="{00000000-0005-0000-0000-000091A50000}"/>
    <cellStyle name="표준 69 10" xfId="15194" xr:uid="{00000000-0005-0000-0000-000092A50000}"/>
    <cellStyle name="표준 69 11" xfId="15195" xr:uid="{00000000-0005-0000-0000-000093A50000}"/>
    <cellStyle name="표준 69 12" xfId="15196" xr:uid="{00000000-0005-0000-0000-000094A50000}"/>
    <cellStyle name="표준 69 13" xfId="15197" xr:uid="{00000000-0005-0000-0000-000095A50000}"/>
    <cellStyle name="표준 69 14" xfId="15198" xr:uid="{00000000-0005-0000-0000-000096A50000}"/>
    <cellStyle name="표준 69 2" xfId="15199" xr:uid="{00000000-0005-0000-0000-000097A50000}"/>
    <cellStyle name="표준 69 2 2" xfId="15200" xr:uid="{00000000-0005-0000-0000-000098A50000}"/>
    <cellStyle name="표준 69 2 3" xfId="15201" xr:uid="{00000000-0005-0000-0000-000099A50000}"/>
    <cellStyle name="표준 69 3" xfId="15202" xr:uid="{00000000-0005-0000-0000-00009AA50000}"/>
    <cellStyle name="표준 69 3 2" xfId="15203" xr:uid="{00000000-0005-0000-0000-00009BA50000}"/>
    <cellStyle name="표준 69 3 3" xfId="15204" xr:uid="{00000000-0005-0000-0000-00009CA50000}"/>
    <cellStyle name="표준 69 4" xfId="15205" xr:uid="{00000000-0005-0000-0000-00009DA50000}"/>
    <cellStyle name="표준 69 4 2" xfId="15206" xr:uid="{00000000-0005-0000-0000-00009EA50000}"/>
    <cellStyle name="표준 69 5" xfId="15207" xr:uid="{00000000-0005-0000-0000-00009FA50000}"/>
    <cellStyle name="표준 69 6" xfId="15208" xr:uid="{00000000-0005-0000-0000-0000A0A50000}"/>
    <cellStyle name="표준 69 7" xfId="15209" xr:uid="{00000000-0005-0000-0000-0000A1A50000}"/>
    <cellStyle name="표준 69 8" xfId="15210" xr:uid="{00000000-0005-0000-0000-0000A2A50000}"/>
    <cellStyle name="표준 69 9" xfId="15211" xr:uid="{00000000-0005-0000-0000-0000A3A50000}"/>
    <cellStyle name="표준 7" xfId="4216" xr:uid="{00000000-0005-0000-0000-0000A4A50000}"/>
    <cellStyle name="표준 7 10" xfId="15212" xr:uid="{00000000-0005-0000-0000-0000A5A50000}"/>
    <cellStyle name="표준 7 11" xfId="15213" xr:uid="{00000000-0005-0000-0000-0000A6A50000}"/>
    <cellStyle name="표준 7 12" xfId="15214" xr:uid="{00000000-0005-0000-0000-0000A7A50000}"/>
    <cellStyle name="표준 7 13" xfId="15215" xr:uid="{00000000-0005-0000-0000-0000A8A50000}"/>
    <cellStyle name="표준 7 14" xfId="15216" xr:uid="{00000000-0005-0000-0000-0000A9A50000}"/>
    <cellStyle name="표준 7 15" xfId="15217" xr:uid="{00000000-0005-0000-0000-0000AAA50000}"/>
    <cellStyle name="표준 7 16" xfId="15218" xr:uid="{00000000-0005-0000-0000-0000ABA50000}"/>
    <cellStyle name="표준 7 17" xfId="15219" xr:uid="{00000000-0005-0000-0000-0000ACA50000}"/>
    <cellStyle name="표준 7 2" xfId="4217" xr:uid="{00000000-0005-0000-0000-0000ADA50000}"/>
    <cellStyle name="표준 7 2 2" xfId="4218" xr:uid="{00000000-0005-0000-0000-0000AEA50000}"/>
    <cellStyle name="표준 7 2 2 2" xfId="4219" xr:uid="{00000000-0005-0000-0000-0000AFA50000}"/>
    <cellStyle name="표준 7 2 2 2 2" xfId="15220" xr:uid="{00000000-0005-0000-0000-0000B0A50000}"/>
    <cellStyle name="표준 7 2 2 3" xfId="4220" xr:uid="{00000000-0005-0000-0000-0000B1A50000}"/>
    <cellStyle name="표준 7 2 2 4" xfId="15221" xr:uid="{00000000-0005-0000-0000-0000B2A50000}"/>
    <cellStyle name="표준 7 2 3" xfId="4221" xr:uid="{00000000-0005-0000-0000-0000B3A50000}"/>
    <cellStyle name="표준 7 2 3 2" xfId="4222" xr:uid="{00000000-0005-0000-0000-0000B4A50000}"/>
    <cellStyle name="표준 7 2 3 3" xfId="4223" xr:uid="{00000000-0005-0000-0000-0000B5A50000}"/>
    <cellStyle name="표준 7 2 3 4" xfId="15222" xr:uid="{00000000-0005-0000-0000-0000B6A50000}"/>
    <cellStyle name="표준 7 2 4" xfId="4224" xr:uid="{00000000-0005-0000-0000-0000B7A50000}"/>
    <cellStyle name="표준 7 2 5" xfId="4225" xr:uid="{00000000-0005-0000-0000-0000B8A50000}"/>
    <cellStyle name="표준 7 2 6" xfId="15223" xr:uid="{00000000-0005-0000-0000-0000B9A50000}"/>
    <cellStyle name="표준 7 3" xfId="4226" xr:uid="{00000000-0005-0000-0000-0000BAA50000}"/>
    <cellStyle name="표준 7 3 2" xfId="4227" xr:uid="{00000000-0005-0000-0000-0000BBA50000}"/>
    <cellStyle name="표준 7 3 2 2" xfId="4228" xr:uid="{00000000-0005-0000-0000-0000BCA50000}"/>
    <cellStyle name="표준 7 3 2 3" xfId="4229" xr:uid="{00000000-0005-0000-0000-0000BDA50000}"/>
    <cellStyle name="표준 7 3 2 4" xfId="15224" xr:uid="{00000000-0005-0000-0000-0000BEA50000}"/>
    <cellStyle name="표준 7 3 3" xfId="4230" xr:uid="{00000000-0005-0000-0000-0000BFA50000}"/>
    <cellStyle name="표준 7 3 3 2" xfId="4231" xr:uid="{00000000-0005-0000-0000-0000C0A50000}"/>
    <cellStyle name="표준 7 3 3 3" xfId="4232" xr:uid="{00000000-0005-0000-0000-0000C1A50000}"/>
    <cellStyle name="표준 7 3 3 4" xfId="15225" xr:uid="{00000000-0005-0000-0000-0000C2A50000}"/>
    <cellStyle name="표준 7 3 4" xfId="4233" xr:uid="{00000000-0005-0000-0000-0000C3A50000}"/>
    <cellStyle name="표준 7 3 4 2" xfId="15226" xr:uid="{00000000-0005-0000-0000-0000C4A50000}"/>
    <cellStyle name="표준 7 3 5" xfId="4234" xr:uid="{00000000-0005-0000-0000-0000C5A50000}"/>
    <cellStyle name="표준 7 3 6" xfId="15227" xr:uid="{00000000-0005-0000-0000-0000C6A50000}"/>
    <cellStyle name="표준 7 4" xfId="4235" xr:uid="{00000000-0005-0000-0000-0000C7A50000}"/>
    <cellStyle name="표준 7 4 2" xfId="4236" xr:uid="{00000000-0005-0000-0000-0000C8A50000}"/>
    <cellStyle name="표준 7 4 2 2" xfId="15228" xr:uid="{00000000-0005-0000-0000-0000C9A50000}"/>
    <cellStyle name="표준 7 4 3" xfId="4237" xr:uid="{00000000-0005-0000-0000-0000CAA50000}"/>
    <cellStyle name="표준 7 4 3 2" xfId="15229" xr:uid="{00000000-0005-0000-0000-0000CBA50000}"/>
    <cellStyle name="표준 7 4 4" xfId="15230" xr:uid="{00000000-0005-0000-0000-0000CCA50000}"/>
    <cellStyle name="표준 7 5" xfId="4238" xr:uid="{00000000-0005-0000-0000-0000CDA50000}"/>
    <cellStyle name="표준 7 5 2" xfId="4239" xr:uid="{00000000-0005-0000-0000-0000CEA50000}"/>
    <cellStyle name="표준 7 5 2 2" xfId="15231" xr:uid="{00000000-0005-0000-0000-0000CFA50000}"/>
    <cellStyle name="표준 7 5 3" xfId="4240" xr:uid="{00000000-0005-0000-0000-0000D0A50000}"/>
    <cellStyle name="표준 7 5 4" xfId="15232" xr:uid="{00000000-0005-0000-0000-0000D1A50000}"/>
    <cellStyle name="표준 7 6" xfId="4241" xr:uid="{00000000-0005-0000-0000-0000D2A50000}"/>
    <cellStyle name="표준 7 6 2" xfId="15233" xr:uid="{00000000-0005-0000-0000-0000D3A50000}"/>
    <cellStyle name="표준 7 7" xfId="4242" xr:uid="{00000000-0005-0000-0000-0000D4A50000}"/>
    <cellStyle name="표준 7 7 2" xfId="15234" xr:uid="{00000000-0005-0000-0000-0000D5A50000}"/>
    <cellStyle name="표준 7 8" xfId="15235" xr:uid="{00000000-0005-0000-0000-0000D6A50000}"/>
    <cellStyle name="표준 7 9" xfId="15236" xr:uid="{00000000-0005-0000-0000-0000D7A50000}"/>
    <cellStyle name="표준 70" xfId="15237" xr:uid="{00000000-0005-0000-0000-0000D8A50000}"/>
    <cellStyle name="표준 70 2" xfId="15238" xr:uid="{00000000-0005-0000-0000-0000D9A50000}"/>
    <cellStyle name="표준 70 2 2" xfId="15239" xr:uid="{00000000-0005-0000-0000-0000DAA50000}"/>
    <cellStyle name="표준 70 3" xfId="15240" xr:uid="{00000000-0005-0000-0000-0000DBA50000}"/>
    <cellStyle name="표준 70 3 2" xfId="15241" xr:uid="{00000000-0005-0000-0000-0000DCA50000}"/>
    <cellStyle name="표준 70 4" xfId="15242" xr:uid="{00000000-0005-0000-0000-0000DDA50000}"/>
    <cellStyle name="표준 70 5" xfId="15243" xr:uid="{00000000-0005-0000-0000-0000DEA50000}"/>
    <cellStyle name="표준 71" xfId="15244" xr:uid="{00000000-0005-0000-0000-0000DFA50000}"/>
    <cellStyle name="표준 71 10" xfId="15245" xr:uid="{00000000-0005-0000-0000-0000E0A50000}"/>
    <cellStyle name="표준 71 11" xfId="15246" xr:uid="{00000000-0005-0000-0000-0000E1A50000}"/>
    <cellStyle name="표준 71 12" xfId="15247" xr:uid="{00000000-0005-0000-0000-0000E2A50000}"/>
    <cellStyle name="표준 71 13" xfId="15248" xr:uid="{00000000-0005-0000-0000-0000E3A50000}"/>
    <cellStyle name="표준 71 14" xfId="15249" xr:uid="{00000000-0005-0000-0000-0000E4A50000}"/>
    <cellStyle name="표준 71 2" xfId="15250" xr:uid="{00000000-0005-0000-0000-0000E5A50000}"/>
    <cellStyle name="표준 71 2 2" xfId="15251" xr:uid="{00000000-0005-0000-0000-0000E6A50000}"/>
    <cellStyle name="표준 71 2 3" xfId="15252" xr:uid="{00000000-0005-0000-0000-0000E7A50000}"/>
    <cellStyle name="표준 71 3" xfId="15253" xr:uid="{00000000-0005-0000-0000-0000E8A50000}"/>
    <cellStyle name="표준 71 3 2" xfId="15254" xr:uid="{00000000-0005-0000-0000-0000E9A50000}"/>
    <cellStyle name="표준 71 3 3" xfId="15255" xr:uid="{00000000-0005-0000-0000-0000EAA50000}"/>
    <cellStyle name="표준 71 4" xfId="15256" xr:uid="{00000000-0005-0000-0000-0000EBA50000}"/>
    <cellStyle name="표준 71 4 2" xfId="15257" xr:uid="{00000000-0005-0000-0000-0000ECA50000}"/>
    <cellStyle name="표준 71 5" xfId="15258" xr:uid="{00000000-0005-0000-0000-0000EDA50000}"/>
    <cellStyle name="표준 71 6" xfId="15259" xr:uid="{00000000-0005-0000-0000-0000EEA50000}"/>
    <cellStyle name="표준 71 7" xfId="15260" xr:uid="{00000000-0005-0000-0000-0000EFA50000}"/>
    <cellStyle name="표준 71 8" xfId="15261" xr:uid="{00000000-0005-0000-0000-0000F0A50000}"/>
    <cellStyle name="표준 71 9" xfId="15262" xr:uid="{00000000-0005-0000-0000-0000F1A50000}"/>
    <cellStyle name="표준 72" xfId="15263" xr:uid="{00000000-0005-0000-0000-0000F2A50000}"/>
    <cellStyle name="표준 72 10" xfId="15264" xr:uid="{00000000-0005-0000-0000-0000F3A50000}"/>
    <cellStyle name="표준 72 11" xfId="15265" xr:uid="{00000000-0005-0000-0000-0000F4A50000}"/>
    <cellStyle name="표준 72 12" xfId="15266" xr:uid="{00000000-0005-0000-0000-0000F5A50000}"/>
    <cellStyle name="표준 72 13" xfId="15267" xr:uid="{00000000-0005-0000-0000-0000F6A50000}"/>
    <cellStyle name="표준 72 14" xfId="15268" xr:uid="{00000000-0005-0000-0000-0000F7A50000}"/>
    <cellStyle name="표준 72 2" xfId="15269" xr:uid="{00000000-0005-0000-0000-0000F8A50000}"/>
    <cellStyle name="표준 72 2 2" xfId="15270" xr:uid="{00000000-0005-0000-0000-0000F9A50000}"/>
    <cellStyle name="표준 72 2 3" xfId="15271" xr:uid="{00000000-0005-0000-0000-0000FAA50000}"/>
    <cellStyle name="표준 72 3" xfId="15272" xr:uid="{00000000-0005-0000-0000-0000FBA50000}"/>
    <cellStyle name="표준 72 3 2" xfId="15273" xr:uid="{00000000-0005-0000-0000-0000FCA50000}"/>
    <cellStyle name="표준 72 3 3" xfId="15274" xr:uid="{00000000-0005-0000-0000-0000FDA50000}"/>
    <cellStyle name="표준 72 4" xfId="15275" xr:uid="{00000000-0005-0000-0000-0000FEA50000}"/>
    <cellStyle name="표준 72 4 2" xfId="15276" xr:uid="{00000000-0005-0000-0000-0000FFA50000}"/>
    <cellStyle name="표준 72 5" xfId="15277" xr:uid="{00000000-0005-0000-0000-000000A60000}"/>
    <cellStyle name="표준 72 6" xfId="15278" xr:uid="{00000000-0005-0000-0000-000001A60000}"/>
    <cellStyle name="표준 72 7" xfId="15279" xr:uid="{00000000-0005-0000-0000-000002A60000}"/>
    <cellStyle name="표준 72 8" xfId="15280" xr:uid="{00000000-0005-0000-0000-000003A60000}"/>
    <cellStyle name="표준 72 9" xfId="15281" xr:uid="{00000000-0005-0000-0000-000004A60000}"/>
    <cellStyle name="표준 73" xfId="15282" xr:uid="{00000000-0005-0000-0000-000005A60000}"/>
    <cellStyle name="표준 73 2" xfId="15283" xr:uid="{00000000-0005-0000-0000-000006A60000}"/>
    <cellStyle name="표준 73 2 2" xfId="15284" xr:uid="{00000000-0005-0000-0000-000007A60000}"/>
    <cellStyle name="표준 73 3" xfId="15285" xr:uid="{00000000-0005-0000-0000-000008A60000}"/>
    <cellStyle name="표준 73 3 2" xfId="15286" xr:uid="{00000000-0005-0000-0000-000009A60000}"/>
    <cellStyle name="표준 73 4" xfId="15287" xr:uid="{00000000-0005-0000-0000-00000AA60000}"/>
    <cellStyle name="표준 73 5" xfId="15288" xr:uid="{00000000-0005-0000-0000-00000BA60000}"/>
    <cellStyle name="표준 74" xfId="15289" xr:uid="{00000000-0005-0000-0000-00000CA60000}"/>
    <cellStyle name="표준 74 2" xfId="15290" xr:uid="{00000000-0005-0000-0000-00000DA60000}"/>
    <cellStyle name="표준 74 2 2" xfId="15291" xr:uid="{00000000-0005-0000-0000-00000EA60000}"/>
    <cellStyle name="표준 74 3" xfId="15292" xr:uid="{00000000-0005-0000-0000-00000FA60000}"/>
    <cellStyle name="표준 74 3 2" xfId="15293" xr:uid="{00000000-0005-0000-0000-000010A60000}"/>
    <cellStyle name="표준 74 4" xfId="15294" xr:uid="{00000000-0005-0000-0000-000011A60000}"/>
    <cellStyle name="표준 74 5" xfId="15295" xr:uid="{00000000-0005-0000-0000-000012A60000}"/>
    <cellStyle name="표준 75" xfId="15296" xr:uid="{00000000-0005-0000-0000-000013A60000}"/>
    <cellStyle name="표준 75 2" xfId="15297" xr:uid="{00000000-0005-0000-0000-000014A60000}"/>
    <cellStyle name="표준 75 2 2" xfId="15298" xr:uid="{00000000-0005-0000-0000-000015A60000}"/>
    <cellStyle name="표준 75 3" xfId="15299" xr:uid="{00000000-0005-0000-0000-000016A60000}"/>
    <cellStyle name="표준 75 3 2" xfId="15300" xr:uid="{00000000-0005-0000-0000-000017A60000}"/>
    <cellStyle name="표준 75 4" xfId="15301" xr:uid="{00000000-0005-0000-0000-000018A60000}"/>
    <cellStyle name="표준 75 5" xfId="15302" xr:uid="{00000000-0005-0000-0000-000019A60000}"/>
    <cellStyle name="표준 76" xfId="15303" xr:uid="{00000000-0005-0000-0000-00001AA60000}"/>
    <cellStyle name="표준 76 2" xfId="15304" xr:uid="{00000000-0005-0000-0000-00001BA60000}"/>
    <cellStyle name="표준 76 2 2" xfId="15305" xr:uid="{00000000-0005-0000-0000-00001CA60000}"/>
    <cellStyle name="표준 76 3" xfId="15306" xr:uid="{00000000-0005-0000-0000-00001DA60000}"/>
    <cellStyle name="표준 76 3 2" xfId="15307" xr:uid="{00000000-0005-0000-0000-00001EA60000}"/>
    <cellStyle name="표준 76 4" xfId="15308" xr:uid="{00000000-0005-0000-0000-00001FA60000}"/>
    <cellStyle name="표준 76 5" xfId="15309" xr:uid="{00000000-0005-0000-0000-000020A60000}"/>
    <cellStyle name="표준 77" xfId="15310" xr:uid="{00000000-0005-0000-0000-000021A60000}"/>
    <cellStyle name="표준 77 2" xfId="15311" xr:uid="{00000000-0005-0000-0000-000022A60000}"/>
    <cellStyle name="표준 77 2 2" xfId="15312" xr:uid="{00000000-0005-0000-0000-000023A60000}"/>
    <cellStyle name="표준 77 3" xfId="15313" xr:uid="{00000000-0005-0000-0000-000024A60000}"/>
    <cellStyle name="표준 77 3 2" xfId="15314" xr:uid="{00000000-0005-0000-0000-000025A60000}"/>
    <cellStyle name="표준 77 4" xfId="15315" xr:uid="{00000000-0005-0000-0000-000026A60000}"/>
    <cellStyle name="표준 77 5" xfId="15316" xr:uid="{00000000-0005-0000-0000-000027A60000}"/>
    <cellStyle name="표준 78" xfId="15317" xr:uid="{00000000-0005-0000-0000-000028A60000}"/>
    <cellStyle name="표준 78 2" xfId="15318" xr:uid="{00000000-0005-0000-0000-000029A60000}"/>
    <cellStyle name="표준 78 2 2" xfId="15319" xr:uid="{00000000-0005-0000-0000-00002AA60000}"/>
    <cellStyle name="표준 78 3" xfId="15320" xr:uid="{00000000-0005-0000-0000-00002BA60000}"/>
    <cellStyle name="표준 78 3 2" xfId="15321" xr:uid="{00000000-0005-0000-0000-00002CA60000}"/>
    <cellStyle name="표준 78 4" xfId="15322" xr:uid="{00000000-0005-0000-0000-00002DA60000}"/>
    <cellStyle name="표준 78 5" xfId="15323" xr:uid="{00000000-0005-0000-0000-00002EA60000}"/>
    <cellStyle name="표준 79" xfId="15324" xr:uid="{00000000-0005-0000-0000-00002FA60000}"/>
    <cellStyle name="표준 79 2" xfId="15325" xr:uid="{00000000-0005-0000-0000-000030A60000}"/>
    <cellStyle name="표준 79 2 2" xfId="15326" xr:uid="{00000000-0005-0000-0000-000031A60000}"/>
    <cellStyle name="표준 79 3" xfId="15327" xr:uid="{00000000-0005-0000-0000-000032A60000}"/>
    <cellStyle name="표준 79 3 2" xfId="15328" xr:uid="{00000000-0005-0000-0000-000033A60000}"/>
    <cellStyle name="표준 79 4" xfId="15329" xr:uid="{00000000-0005-0000-0000-000034A60000}"/>
    <cellStyle name="표준 79 5" xfId="15330" xr:uid="{00000000-0005-0000-0000-000035A60000}"/>
    <cellStyle name="표준 8" xfId="4243" xr:uid="{00000000-0005-0000-0000-000036A60000}"/>
    <cellStyle name="표준 8 10" xfId="15331" xr:uid="{00000000-0005-0000-0000-000037A60000}"/>
    <cellStyle name="표준 8 11" xfId="15332" xr:uid="{00000000-0005-0000-0000-000038A60000}"/>
    <cellStyle name="표준 8 12" xfId="15333" xr:uid="{00000000-0005-0000-0000-000039A60000}"/>
    <cellStyle name="표준 8 13" xfId="15334" xr:uid="{00000000-0005-0000-0000-00003AA60000}"/>
    <cellStyle name="표준 8 14" xfId="15335" xr:uid="{00000000-0005-0000-0000-00003BA60000}"/>
    <cellStyle name="표준 8 15" xfId="15336" xr:uid="{00000000-0005-0000-0000-00003CA60000}"/>
    <cellStyle name="표준 8 16" xfId="15337" xr:uid="{00000000-0005-0000-0000-00003DA60000}"/>
    <cellStyle name="표준 8 17" xfId="15338" xr:uid="{00000000-0005-0000-0000-00003EA60000}"/>
    <cellStyle name="표준 8 2" xfId="4244" xr:uid="{00000000-0005-0000-0000-00003FA60000}"/>
    <cellStyle name="표준 8 2 2" xfId="4245" xr:uid="{00000000-0005-0000-0000-000040A60000}"/>
    <cellStyle name="표준 8 2 2 2" xfId="4246" xr:uid="{00000000-0005-0000-0000-000041A60000}"/>
    <cellStyle name="표준 8 2 2 2 2" xfId="15339" xr:uid="{00000000-0005-0000-0000-000042A60000}"/>
    <cellStyle name="표준 8 2 2 3" xfId="4247" xr:uid="{00000000-0005-0000-0000-000043A60000}"/>
    <cellStyle name="표준 8 2 2 4" xfId="15340" xr:uid="{00000000-0005-0000-0000-000044A60000}"/>
    <cellStyle name="표준 8 2 3" xfId="4248" xr:uid="{00000000-0005-0000-0000-000045A60000}"/>
    <cellStyle name="표준 8 2 3 2" xfId="4249" xr:uid="{00000000-0005-0000-0000-000046A60000}"/>
    <cellStyle name="표준 8 2 3 3" xfId="4250" xr:uid="{00000000-0005-0000-0000-000047A60000}"/>
    <cellStyle name="표준 8 2 3 4" xfId="15341" xr:uid="{00000000-0005-0000-0000-000048A60000}"/>
    <cellStyle name="표준 8 2 4" xfId="4251" xr:uid="{00000000-0005-0000-0000-000049A60000}"/>
    <cellStyle name="표준 8 2 5" xfId="4252" xr:uid="{00000000-0005-0000-0000-00004AA60000}"/>
    <cellStyle name="표준 8 2 6" xfId="15342" xr:uid="{00000000-0005-0000-0000-00004BA60000}"/>
    <cellStyle name="표준 8 3" xfId="4253" xr:uid="{00000000-0005-0000-0000-00004CA60000}"/>
    <cellStyle name="표준 8 3 2" xfId="4254" xr:uid="{00000000-0005-0000-0000-00004DA60000}"/>
    <cellStyle name="표준 8 3 2 2" xfId="4255" xr:uid="{00000000-0005-0000-0000-00004EA60000}"/>
    <cellStyle name="표준 8 3 2 3" xfId="4256" xr:uid="{00000000-0005-0000-0000-00004FA60000}"/>
    <cellStyle name="표준 8 3 2 4" xfId="15343" xr:uid="{00000000-0005-0000-0000-000050A60000}"/>
    <cellStyle name="표준 8 3 3" xfId="4257" xr:uid="{00000000-0005-0000-0000-000051A60000}"/>
    <cellStyle name="표준 8 3 3 2" xfId="4258" xr:uid="{00000000-0005-0000-0000-000052A60000}"/>
    <cellStyle name="표준 8 3 3 3" xfId="4259" xr:uid="{00000000-0005-0000-0000-000053A60000}"/>
    <cellStyle name="표준 8 3 3 4" xfId="15344" xr:uid="{00000000-0005-0000-0000-000054A60000}"/>
    <cellStyle name="표준 8 3 4" xfId="4260" xr:uid="{00000000-0005-0000-0000-000055A60000}"/>
    <cellStyle name="표준 8 3 4 2" xfId="15345" xr:uid="{00000000-0005-0000-0000-000056A60000}"/>
    <cellStyle name="표준 8 3 5" xfId="4261" xr:uid="{00000000-0005-0000-0000-000057A60000}"/>
    <cellStyle name="표준 8 3 6" xfId="15346" xr:uid="{00000000-0005-0000-0000-000058A60000}"/>
    <cellStyle name="표준 8 4" xfId="4262" xr:uid="{00000000-0005-0000-0000-000059A60000}"/>
    <cellStyle name="표준 8 4 2" xfId="4263" xr:uid="{00000000-0005-0000-0000-00005AA60000}"/>
    <cellStyle name="표준 8 4 2 2" xfId="15347" xr:uid="{00000000-0005-0000-0000-00005BA60000}"/>
    <cellStyle name="표준 8 4 3" xfId="4264" xr:uid="{00000000-0005-0000-0000-00005CA60000}"/>
    <cellStyle name="표준 8 4 3 2" xfId="15348" xr:uid="{00000000-0005-0000-0000-00005DA60000}"/>
    <cellStyle name="표준 8 4 4" xfId="15349" xr:uid="{00000000-0005-0000-0000-00005EA60000}"/>
    <cellStyle name="표준 8 5" xfId="4265" xr:uid="{00000000-0005-0000-0000-00005FA60000}"/>
    <cellStyle name="표준 8 5 2" xfId="4266" xr:uid="{00000000-0005-0000-0000-000060A60000}"/>
    <cellStyle name="표준 8 5 2 2" xfId="15350" xr:uid="{00000000-0005-0000-0000-000061A60000}"/>
    <cellStyle name="표준 8 5 3" xfId="4267" xr:uid="{00000000-0005-0000-0000-000062A60000}"/>
    <cellStyle name="표준 8 5 4" xfId="15351" xr:uid="{00000000-0005-0000-0000-000063A60000}"/>
    <cellStyle name="표준 8 6" xfId="4268" xr:uid="{00000000-0005-0000-0000-000064A60000}"/>
    <cellStyle name="표준 8 7" xfId="4269" xr:uid="{00000000-0005-0000-0000-000065A60000}"/>
    <cellStyle name="표준 8 7 2" xfId="15352" xr:uid="{00000000-0005-0000-0000-000066A60000}"/>
    <cellStyle name="표준 8 8" xfId="15353" xr:uid="{00000000-0005-0000-0000-000067A60000}"/>
    <cellStyle name="표준 8 9" xfId="15354" xr:uid="{00000000-0005-0000-0000-000068A60000}"/>
    <cellStyle name="표준 80" xfId="15355" xr:uid="{00000000-0005-0000-0000-000069A60000}"/>
    <cellStyle name="표준 80 2" xfId="15356" xr:uid="{00000000-0005-0000-0000-00006AA60000}"/>
    <cellStyle name="표준 80 2 2" xfId="15357" xr:uid="{00000000-0005-0000-0000-00006BA60000}"/>
    <cellStyle name="표준 80 3" xfId="15358" xr:uid="{00000000-0005-0000-0000-00006CA60000}"/>
    <cellStyle name="표준 80 3 2" xfId="15359" xr:uid="{00000000-0005-0000-0000-00006DA60000}"/>
    <cellStyle name="표준 80 4" xfId="15360" xr:uid="{00000000-0005-0000-0000-00006EA60000}"/>
    <cellStyle name="표준 80 5" xfId="15361" xr:uid="{00000000-0005-0000-0000-00006FA60000}"/>
    <cellStyle name="표준 81" xfId="15362" xr:uid="{00000000-0005-0000-0000-000070A60000}"/>
    <cellStyle name="표준 81 2" xfId="15363" xr:uid="{00000000-0005-0000-0000-000071A60000}"/>
    <cellStyle name="표준 81 2 2" xfId="15364" xr:uid="{00000000-0005-0000-0000-000072A60000}"/>
    <cellStyle name="표준 81 3" xfId="15365" xr:uid="{00000000-0005-0000-0000-000073A60000}"/>
    <cellStyle name="표준 81 3 2" xfId="15366" xr:uid="{00000000-0005-0000-0000-000074A60000}"/>
    <cellStyle name="표준 81 4" xfId="15367" xr:uid="{00000000-0005-0000-0000-000075A60000}"/>
    <cellStyle name="표준 81 5" xfId="15368" xr:uid="{00000000-0005-0000-0000-000076A60000}"/>
    <cellStyle name="표준 82" xfId="15369" xr:uid="{00000000-0005-0000-0000-000077A60000}"/>
    <cellStyle name="표준 82 2" xfId="15370" xr:uid="{00000000-0005-0000-0000-000078A60000}"/>
    <cellStyle name="표준 82 2 2" xfId="15371" xr:uid="{00000000-0005-0000-0000-000079A60000}"/>
    <cellStyle name="표준 82 3" xfId="15372" xr:uid="{00000000-0005-0000-0000-00007AA60000}"/>
    <cellStyle name="표준 82 3 2" xfId="15373" xr:uid="{00000000-0005-0000-0000-00007BA60000}"/>
    <cellStyle name="표준 82 4" xfId="15374" xr:uid="{00000000-0005-0000-0000-00007CA60000}"/>
    <cellStyle name="표준 82 5" xfId="15375" xr:uid="{00000000-0005-0000-0000-00007DA60000}"/>
    <cellStyle name="표준 83" xfId="15376" xr:uid="{00000000-0005-0000-0000-00007EA60000}"/>
    <cellStyle name="표준 83 2" xfId="15377" xr:uid="{00000000-0005-0000-0000-00007FA60000}"/>
    <cellStyle name="표준 83 2 2" xfId="15378" xr:uid="{00000000-0005-0000-0000-000080A60000}"/>
    <cellStyle name="표준 83 3" xfId="15379" xr:uid="{00000000-0005-0000-0000-000081A60000}"/>
    <cellStyle name="표준 83 3 2" xfId="15380" xr:uid="{00000000-0005-0000-0000-000082A60000}"/>
    <cellStyle name="표준 83 4" xfId="15381" xr:uid="{00000000-0005-0000-0000-000083A60000}"/>
    <cellStyle name="표준 83 5" xfId="15382" xr:uid="{00000000-0005-0000-0000-000084A60000}"/>
    <cellStyle name="표준 84" xfId="15383" xr:uid="{00000000-0005-0000-0000-000085A60000}"/>
    <cellStyle name="표준 84 2" xfId="15384" xr:uid="{00000000-0005-0000-0000-000086A60000}"/>
    <cellStyle name="표준 84 2 2" xfId="15385" xr:uid="{00000000-0005-0000-0000-000087A60000}"/>
    <cellStyle name="표준 84 3" xfId="15386" xr:uid="{00000000-0005-0000-0000-000088A60000}"/>
    <cellStyle name="표준 84 3 2" xfId="15387" xr:uid="{00000000-0005-0000-0000-000089A60000}"/>
    <cellStyle name="표준 84 4" xfId="15388" xr:uid="{00000000-0005-0000-0000-00008AA60000}"/>
    <cellStyle name="표준 84 5" xfId="15389" xr:uid="{00000000-0005-0000-0000-00008BA60000}"/>
    <cellStyle name="표준 85" xfId="15390" xr:uid="{00000000-0005-0000-0000-00008CA60000}"/>
    <cellStyle name="표준 85 2" xfId="15391" xr:uid="{00000000-0005-0000-0000-00008DA60000}"/>
    <cellStyle name="표준 85 2 2" xfId="15392" xr:uid="{00000000-0005-0000-0000-00008EA60000}"/>
    <cellStyle name="표준 85 3" xfId="15393" xr:uid="{00000000-0005-0000-0000-00008FA60000}"/>
    <cellStyle name="표준 85 3 2" xfId="15394" xr:uid="{00000000-0005-0000-0000-000090A60000}"/>
    <cellStyle name="표준 85 4" xfId="15395" xr:uid="{00000000-0005-0000-0000-000091A60000}"/>
    <cellStyle name="표준 85 5" xfId="15396" xr:uid="{00000000-0005-0000-0000-000092A60000}"/>
    <cellStyle name="표준 86" xfId="15397" xr:uid="{00000000-0005-0000-0000-000093A60000}"/>
    <cellStyle name="표준 86 2" xfId="15398" xr:uid="{00000000-0005-0000-0000-000094A60000}"/>
    <cellStyle name="표준 86 2 2" xfId="15399" xr:uid="{00000000-0005-0000-0000-000095A60000}"/>
    <cellStyle name="표준 86 3" xfId="15400" xr:uid="{00000000-0005-0000-0000-000096A60000}"/>
    <cellStyle name="표준 86 3 2" xfId="15401" xr:uid="{00000000-0005-0000-0000-000097A60000}"/>
    <cellStyle name="표준 86 4" xfId="15402" xr:uid="{00000000-0005-0000-0000-000098A60000}"/>
    <cellStyle name="표준 86 5" xfId="15403" xr:uid="{00000000-0005-0000-0000-000099A60000}"/>
    <cellStyle name="표준 87" xfId="15404" xr:uid="{00000000-0005-0000-0000-00009AA60000}"/>
    <cellStyle name="표준 87 2" xfId="15405" xr:uid="{00000000-0005-0000-0000-00009BA60000}"/>
    <cellStyle name="표준 87 2 2" xfId="15406" xr:uid="{00000000-0005-0000-0000-00009CA60000}"/>
    <cellStyle name="표준 87 3" xfId="15407" xr:uid="{00000000-0005-0000-0000-00009DA60000}"/>
    <cellStyle name="표준 87 3 2" xfId="15408" xr:uid="{00000000-0005-0000-0000-00009EA60000}"/>
    <cellStyle name="표준 87 4" xfId="15409" xr:uid="{00000000-0005-0000-0000-00009FA60000}"/>
    <cellStyle name="표준 87 5" xfId="15410" xr:uid="{00000000-0005-0000-0000-0000A0A60000}"/>
    <cellStyle name="표준 88" xfId="15411" xr:uid="{00000000-0005-0000-0000-0000A1A60000}"/>
    <cellStyle name="표준 88 2" xfId="15412" xr:uid="{00000000-0005-0000-0000-0000A2A60000}"/>
    <cellStyle name="표준 88 2 2" xfId="15413" xr:uid="{00000000-0005-0000-0000-0000A3A60000}"/>
    <cellStyle name="표준 88 3" xfId="15414" xr:uid="{00000000-0005-0000-0000-0000A4A60000}"/>
    <cellStyle name="표준 88 3 2" xfId="15415" xr:uid="{00000000-0005-0000-0000-0000A5A60000}"/>
    <cellStyle name="표준 88 4" xfId="15416" xr:uid="{00000000-0005-0000-0000-0000A6A60000}"/>
    <cellStyle name="표준 88 5" xfId="15417" xr:uid="{00000000-0005-0000-0000-0000A7A60000}"/>
    <cellStyle name="표준 89" xfId="15418" xr:uid="{00000000-0005-0000-0000-0000A8A60000}"/>
    <cellStyle name="표준 89 2" xfId="15419" xr:uid="{00000000-0005-0000-0000-0000A9A60000}"/>
    <cellStyle name="표준 89 2 2" xfId="15420" xr:uid="{00000000-0005-0000-0000-0000AAA60000}"/>
    <cellStyle name="표준 89 3" xfId="15421" xr:uid="{00000000-0005-0000-0000-0000ABA60000}"/>
    <cellStyle name="표준 89 3 2" xfId="15422" xr:uid="{00000000-0005-0000-0000-0000ACA60000}"/>
    <cellStyle name="표준 89 4" xfId="15423" xr:uid="{00000000-0005-0000-0000-0000ADA60000}"/>
    <cellStyle name="표준 89 5" xfId="15424" xr:uid="{00000000-0005-0000-0000-0000AEA60000}"/>
    <cellStyle name="표준 9" xfId="4270" xr:uid="{00000000-0005-0000-0000-0000AFA60000}"/>
    <cellStyle name="표준 9 10" xfId="15425" xr:uid="{00000000-0005-0000-0000-0000B0A60000}"/>
    <cellStyle name="표준 9 11" xfId="15426" xr:uid="{00000000-0005-0000-0000-0000B1A60000}"/>
    <cellStyle name="표준 9 12" xfId="15427" xr:uid="{00000000-0005-0000-0000-0000B2A60000}"/>
    <cellStyle name="표준 9 13" xfId="15428" xr:uid="{00000000-0005-0000-0000-0000B3A60000}"/>
    <cellStyle name="표준 9 14" xfId="15429" xr:uid="{00000000-0005-0000-0000-0000B4A60000}"/>
    <cellStyle name="표준 9 15" xfId="15430" xr:uid="{00000000-0005-0000-0000-0000B5A60000}"/>
    <cellStyle name="표준 9 16" xfId="15431" xr:uid="{00000000-0005-0000-0000-0000B6A60000}"/>
    <cellStyle name="표준 9 17" xfId="15432" xr:uid="{00000000-0005-0000-0000-0000B7A60000}"/>
    <cellStyle name="표준 9 2" xfId="4271" xr:uid="{00000000-0005-0000-0000-0000B8A60000}"/>
    <cellStyle name="표준 9 2 2" xfId="4272" xr:uid="{00000000-0005-0000-0000-0000B9A60000}"/>
    <cellStyle name="표준 9 2 2 2" xfId="4273" xr:uid="{00000000-0005-0000-0000-0000BAA60000}"/>
    <cellStyle name="표준 9 2 2 2 2" xfId="15433" xr:uid="{00000000-0005-0000-0000-0000BBA60000}"/>
    <cellStyle name="표준 9 2 2 3" xfId="4274" xr:uid="{00000000-0005-0000-0000-0000BCA60000}"/>
    <cellStyle name="표준 9 2 2 4" xfId="15434" xr:uid="{00000000-0005-0000-0000-0000BDA60000}"/>
    <cellStyle name="표준 9 2 3" xfId="4275" xr:uid="{00000000-0005-0000-0000-0000BEA60000}"/>
    <cellStyle name="표준 9 2 3 2" xfId="4276" xr:uid="{00000000-0005-0000-0000-0000BFA60000}"/>
    <cellStyle name="표준 9 2 3 3" xfId="4277" xr:uid="{00000000-0005-0000-0000-0000C0A60000}"/>
    <cellStyle name="표준 9 2 3 4" xfId="15435" xr:uid="{00000000-0005-0000-0000-0000C1A60000}"/>
    <cellStyle name="표준 9 2 4" xfId="4278" xr:uid="{00000000-0005-0000-0000-0000C2A60000}"/>
    <cellStyle name="표준 9 2 5" xfId="4279" xr:uid="{00000000-0005-0000-0000-0000C3A60000}"/>
    <cellStyle name="표준 9 2 6" xfId="15436" xr:uid="{00000000-0005-0000-0000-0000C4A60000}"/>
    <cellStyle name="표준 9 3" xfId="4280" xr:uid="{00000000-0005-0000-0000-0000C5A60000}"/>
    <cellStyle name="표준 9 3 2" xfId="4281" xr:uid="{00000000-0005-0000-0000-0000C6A60000}"/>
    <cellStyle name="표준 9 3 2 2" xfId="4282" xr:uid="{00000000-0005-0000-0000-0000C7A60000}"/>
    <cellStyle name="표준 9 3 2 3" xfId="4283" xr:uid="{00000000-0005-0000-0000-0000C8A60000}"/>
    <cellStyle name="표준 9 3 2 4" xfId="15437" xr:uid="{00000000-0005-0000-0000-0000C9A60000}"/>
    <cellStyle name="표준 9 3 3" xfId="4284" xr:uid="{00000000-0005-0000-0000-0000CAA60000}"/>
    <cellStyle name="표준 9 3 3 2" xfId="4285" xr:uid="{00000000-0005-0000-0000-0000CBA60000}"/>
    <cellStyle name="표준 9 3 3 3" xfId="4286" xr:uid="{00000000-0005-0000-0000-0000CCA60000}"/>
    <cellStyle name="표준 9 3 3 4" xfId="15438" xr:uid="{00000000-0005-0000-0000-0000CDA60000}"/>
    <cellStyle name="표준 9 3 4" xfId="4287" xr:uid="{00000000-0005-0000-0000-0000CEA60000}"/>
    <cellStyle name="표준 9 3 4 2" xfId="15439" xr:uid="{00000000-0005-0000-0000-0000CFA60000}"/>
    <cellStyle name="표준 9 3 5" xfId="4288" xr:uid="{00000000-0005-0000-0000-0000D0A60000}"/>
    <cellStyle name="표준 9 3 6" xfId="15440" xr:uid="{00000000-0005-0000-0000-0000D1A60000}"/>
    <cellStyle name="표준 9 4" xfId="4289" xr:uid="{00000000-0005-0000-0000-0000D2A60000}"/>
    <cellStyle name="표준 9 4 2" xfId="4290" xr:uid="{00000000-0005-0000-0000-0000D3A60000}"/>
    <cellStyle name="표준 9 4 2 2" xfId="15441" xr:uid="{00000000-0005-0000-0000-0000D4A60000}"/>
    <cellStyle name="표준 9 4 3" xfId="4291" xr:uid="{00000000-0005-0000-0000-0000D5A60000}"/>
    <cellStyle name="표준 9 4 4" xfId="15442" xr:uid="{00000000-0005-0000-0000-0000D6A60000}"/>
    <cellStyle name="표준 9 5" xfId="4292" xr:uid="{00000000-0005-0000-0000-0000D7A60000}"/>
    <cellStyle name="표준 9 5 2" xfId="4293" xr:uid="{00000000-0005-0000-0000-0000D8A60000}"/>
    <cellStyle name="표준 9 5 2 2" xfId="15443" xr:uid="{00000000-0005-0000-0000-0000D9A60000}"/>
    <cellStyle name="표준 9 5 3" xfId="4294" xr:uid="{00000000-0005-0000-0000-0000DAA60000}"/>
    <cellStyle name="표준 9 5 4" xfId="15444" xr:uid="{00000000-0005-0000-0000-0000DBA60000}"/>
    <cellStyle name="표준 9 6" xfId="4295" xr:uid="{00000000-0005-0000-0000-0000DCA60000}"/>
    <cellStyle name="표준 9 6 2" xfId="15445" xr:uid="{00000000-0005-0000-0000-0000DDA60000}"/>
    <cellStyle name="표준 9 7" xfId="4296" xr:uid="{00000000-0005-0000-0000-0000DEA60000}"/>
    <cellStyle name="표준 9 7 2" xfId="15446" xr:uid="{00000000-0005-0000-0000-0000DFA60000}"/>
    <cellStyle name="표준 9 8" xfId="15447" xr:uid="{00000000-0005-0000-0000-0000E0A60000}"/>
    <cellStyle name="표준 9 9" xfId="15448" xr:uid="{00000000-0005-0000-0000-0000E1A60000}"/>
    <cellStyle name="표준 90" xfId="15449" xr:uid="{00000000-0005-0000-0000-0000E2A60000}"/>
    <cellStyle name="표준 90 2" xfId="15450" xr:uid="{00000000-0005-0000-0000-0000E3A60000}"/>
    <cellStyle name="표준 90 2 2" xfId="15451" xr:uid="{00000000-0005-0000-0000-0000E4A60000}"/>
    <cellStyle name="표준 90 3" xfId="15452" xr:uid="{00000000-0005-0000-0000-0000E5A60000}"/>
    <cellStyle name="표준 90 3 2" xfId="15453" xr:uid="{00000000-0005-0000-0000-0000E6A60000}"/>
    <cellStyle name="표준 90 4" xfId="15454" xr:uid="{00000000-0005-0000-0000-0000E7A60000}"/>
    <cellStyle name="표준 90 5" xfId="15455" xr:uid="{00000000-0005-0000-0000-0000E8A60000}"/>
    <cellStyle name="표준 91" xfId="15456" xr:uid="{00000000-0005-0000-0000-0000E9A60000}"/>
    <cellStyle name="표준 91 2" xfId="15457" xr:uid="{00000000-0005-0000-0000-0000EAA60000}"/>
    <cellStyle name="표준 91 2 2" xfId="15458" xr:uid="{00000000-0005-0000-0000-0000EBA60000}"/>
    <cellStyle name="표준 91 3" xfId="15459" xr:uid="{00000000-0005-0000-0000-0000ECA60000}"/>
    <cellStyle name="표준 91 3 2" xfId="15460" xr:uid="{00000000-0005-0000-0000-0000EDA60000}"/>
    <cellStyle name="표준 91 4" xfId="15461" xr:uid="{00000000-0005-0000-0000-0000EEA60000}"/>
    <cellStyle name="표준 91 5" xfId="15462" xr:uid="{00000000-0005-0000-0000-0000EFA60000}"/>
    <cellStyle name="표준 92" xfId="15463" xr:uid="{00000000-0005-0000-0000-0000F0A60000}"/>
    <cellStyle name="표준 92 2" xfId="15464" xr:uid="{00000000-0005-0000-0000-0000F1A60000}"/>
    <cellStyle name="표준 92 2 2" xfId="15465" xr:uid="{00000000-0005-0000-0000-0000F2A60000}"/>
    <cellStyle name="표준 92 3" xfId="15466" xr:uid="{00000000-0005-0000-0000-0000F3A60000}"/>
    <cellStyle name="표준 92 3 2" xfId="15467" xr:uid="{00000000-0005-0000-0000-0000F4A60000}"/>
    <cellStyle name="표준 92 4" xfId="15468" xr:uid="{00000000-0005-0000-0000-0000F5A60000}"/>
    <cellStyle name="표준 92 5" xfId="15469" xr:uid="{00000000-0005-0000-0000-0000F6A60000}"/>
    <cellStyle name="표준 93" xfId="15470" xr:uid="{00000000-0005-0000-0000-0000F7A60000}"/>
    <cellStyle name="표준 93 2" xfId="15471" xr:uid="{00000000-0005-0000-0000-0000F8A60000}"/>
    <cellStyle name="표준 93 2 2" xfId="15472" xr:uid="{00000000-0005-0000-0000-0000F9A60000}"/>
    <cellStyle name="표준 93 3" xfId="15473" xr:uid="{00000000-0005-0000-0000-0000FAA60000}"/>
    <cellStyle name="표준 93 3 2" xfId="15474" xr:uid="{00000000-0005-0000-0000-0000FBA60000}"/>
    <cellStyle name="표준 93 4" xfId="15475" xr:uid="{00000000-0005-0000-0000-0000FCA60000}"/>
    <cellStyle name="표준 93 5" xfId="15476" xr:uid="{00000000-0005-0000-0000-0000FDA60000}"/>
    <cellStyle name="표준 94" xfId="15477" xr:uid="{00000000-0005-0000-0000-0000FEA60000}"/>
    <cellStyle name="표준 94 2" xfId="15478" xr:uid="{00000000-0005-0000-0000-0000FFA60000}"/>
    <cellStyle name="표준 94 2 2" xfId="15479" xr:uid="{00000000-0005-0000-0000-000000A70000}"/>
    <cellStyle name="표준 94 3" xfId="15480" xr:uid="{00000000-0005-0000-0000-000001A70000}"/>
    <cellStyle name="표준 94 3 2" xfId="15481" xr:uid="{00000000-0005-0000-0000-000002A70000}"/>
    <cellStyle name="표준 94 4" xfId="15482" xr:uid="{00000000-0005-0000-0000-000003A70000}"/>
    <cellStyle name="표준 95" xfId="15483" xr:uid="{00000000-0005-0000-0000-000004A70000}"/>
    <cellStyle name="표준 95 2" xfId="15484" xr:uid="{00000000-0005-0000-0000-000005A70000}"/>
    <cellStyle name="표준 95 2 2" xfId="15485" xr:uid="{00000000-0005-0000-0000-000006A70000}"/>
    <cellStyle name="표준 95 3" xfId="15486" xr:uid="{00000000-0005-0000-0000-000007A70000}"/>
    <cellStyle name="표준 95 3 2" xfId="15487" xr:uid="{00000000-0005-0000-0000-000008A70000}"/>
    <cellStyle name="표준 95 4" xfId="15488" xr:uid="{00000000-0005-0000-0000-000009A70000}"/>
    <cellStyle name="표준 95 5" xfId="15489" xr:uid="{00000000-0005-0000-0000-00000AA70000}"/>
    <cellStyle name="표준 96" xfId="15490" xr:uid="{00000000-0005-0000-0000-00000BA70000}"/>
    <cellStyle name="표준 96 2" xfId="15491" xr:uid="{00000000-0005-0000-0000-00000CA70000}"/>
    <cellStyle name="표준 96 2 2" xfId="15492" xr:uid="{00000000-0005-0000-0000-00000DA70000}"/>
    <cellStyle name="표준 96 3" xfId="15493" xr:uid="{00000000-0005-0000-0000-00000EA70000}"/>
    <cellStyle name="표준 96 3 2" xfId="15494" xr:uid="{00000000-0005-0000-0000-00000FA70000}"/>
    <cellStyle name="표준 96 4" xfId="15495" xr:uid="{00000000-0005-0000-0000-000010A70000}"/>
    <cellStyle name="표준 97" xfId="15496" xr:uid="{00000000-0005-0000-0000-000011A70000}"/>
    <cellStyle name="표준 97 2" xfId="15497" xr:uid="{00000000-0005-0000-0000-000012A70000}"/>
    <cellStyle name="표준 97 2 2" xfId="15498" xr:uid="{00000000-0005-0000-0000-000013A70000}"/>
    <cellStyle name="표준 97 3" xfId="15499" xr:uid="{00000000-0005-0000-0000-000014A70000}"/>
    <cellStyle name="표준 97 3 2" xfId="15500" xr:uid="{00000000-0005-0000-0000-000015A70000}"/>
    <cellStyle name="표준 97 4" xfId="15501" xr:uid="{00000000-0005-0000-0000-000016A70000}"/>
    <cellStyle name="표준 98" xfId="15502" xr:uid="{00000000-0005-0000-0000-000017A70000}"/>
    <cellStyle name="표준 98 2" xfId="15503" xr:uid="{00000000-0005-0000-0000-000018A70000}"/>
    <cellStyle name="표준 98 2 2" xfId="15504" xr:uid="{00000000-0005-0000-0000-000019A70000}"/>
    <cellStyle name="표준 98 3" xfId="15505" xr:uid="{00000000-0005-0000-0000-00001AA70000}"/>
    <cellStyle name="표준 98 3 2" xfId="15506" xr:uid="{00000000-0005-0000-0000-00001BA70000}"/>
    <cellStyle name="표준 98 4" xfId="15507" xr:uid="{00000000-0005-0000-0000-00001CA70000}"/>
    <cellStyle name="표준 99" xfId="15508" xr:uid="{00000000-0005-0000-0000-00001DA70000}"/>
    <cellStyle name="표준 99 2" xfId="15509" xr:uid="{00000000-0005-0000-0000-00001EA70000}"/>
    <cellStyle name="표준 99 2 2" xfId="15510" xr:uid="{00000000-0005-0000-0000-00001FA70000}"/>
    <cellStyle name="표준 99 3" xfId="15511" xr:uid="{00000000-0005-0000-0000-000020A70000}"/>
    <cellStyle name="표준 99 3 2" xfId="15512" xr:uid="{00000000-0005-0000-0000-000021A70000}"/>
    <cellStyle name="표준 99 4" xfId="15513" xr:uid="{00000000-0005-0000-0000-000022A70000}"/>
    <cellStyle name="하이퍼링크 2" xfId="15514" xr:uid="{00000000-0005-0000-0000-000023A70000}"/>
    <cellStyle name="하이퍼링크 3" xfId="15515" xr:uid="{00000000-0005-0000-0000-000024A7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1410003/Documents/&#48155;&#51008;%20&#54028;&#51068;/NH&#44204;&#51201;&#54532;&#47196;&#44536;&#47016;/1703/NH_71_14.0(&#52628;&#44032;&#48152;&#50689;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h/Desktop/NH&#44204;&#51201;/201605/&#46041;&#49457;AG/NH&#52880;&#54588;&#53448;%20&#44204;&#51201;%20&#54532;&#47196;&#44536;&#47016;_BMW_&#51221;&#49345;_2016.05xlsx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71.1\420_TM_AutoFinance\Users\B1810089\Documents\&#48155;&#51008;%20&#54028;&#51068;\2023&#45380;%20&#52264;&#47049;%20&#49884;&#44032;&#54364;&#51456;&#50529;(&#44204;&#51201;&#50857;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0_111_200410/&#51204;&#52264;&#51333;_4&#50900;_&#45453;&#54801;&#52880;&#54588;&#53448;&#44204;&#51201;(&#52572;&#51333;)%20g80x5&#52628;&#4403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구매형(일반잔가)"/>
      <sheetName val="구매형(일반잔가) 견적서(출력)"/>
      <sheetName val="임대형(고잔가)"/>
      <sheetName val="임대형(고잔가)견적서(출력)"/>
      <sheetName val="오토론"/>
      <sheetName val="오토론 견적서(출력)"/>
      <sheetName val="차량가"/>
      <sheetName val="1"/>
      <sheetName val="3"/>
      <sheetName val="-"/>
      <sheetName val="--"/>
    </sheetNames>
    <sheetDataSet>
      <sheetData sheetId="0" refreshError="1">
        <row r="3">
          <cell r="AS3" t="str">
            <v>1 Series 5-door</v>
          </cell>
          <cell r="BC3" t="str">
            <v>Hatchback 118d Joy</v>
          </cell>
        </row>
        <row r="4">
          <cell r="BC4" t="str">
            <v>520d M Sport</v>
          </cell>
        </row>
        <row r="5">
          <cell r="BC5" t="str">
            <v>520d M Sport Plus</v>
          </cell>
        </row>
        <row r="6">
          <cell r="BC6" t="str">
            <v>520d xDrive M Sport</v>
          </cell>
        </row>
        <row r="7">
          <cell r="BC7" t="str">
            <v>520d xDrive M Sport Plus</v>
          </cell>
        </row>
        <row r="8">
          <cell r="BC8" t="str">
            <v>528i xDrive M Aerodynamic Pro</v>
          </cell>
        </row>
        <row r="9">
          <cell r="BC9" t="str">
            <v>530d M Sport Package</v>
          </cell>
        </row>
        <row r="10">
          <cell r="BC10" t="str">
            <v>530i M Sport</v>
          </cell>
        </row>
        <row r="11">
          <cell r="BC11" t="str">
            <v>530i M Sport Plus</v>
          </cell>
        </row>
        <row r="12">
          <cell r="BC12" t="str">
            <v>530i xDrive M Sport</v>
          </cell>
        </row>
        <row r="13">
          <cell r="BC13" t="str">
            <v>530i xDrive M Sport Plus</v>
          </cell>
        </row>
        <row r="14">
          <cell r="BC14" t="str">
            <v>M550d xDrive Aerodynamic</v>
          </cell>
        </row>
        <row r="15">
          <cell r="BC15">
            <v>0</v>
          </cell>
        </row>
        <row r="16">
          <cell r="BC16">
            <v>0</v>
          </cell>
        </row>
        <row r="17">
          <cell r="BC17">
            <v>0</v>
          </cell>
        </row>
        <row r="18">
          <cell r="BC18">
            <v>0</v>
          </cell>
        </row>
        <row r="19">
          <cell r="BC19">
            <v>0</v>
          </cell>
        </row>
        <row r="20">
          <cell r="BC20">
            <v>0</v>
          </cell>
        </row>
        <row r="21">
          <cell r="BC21">
            <v>0</v>
          </cell>
        </row>
        <row r="22">
          <cell r="BC22">
            <v>0</v>
          </cell>
        </row>
        <row r="23">
          <cell r="BC23">
            <v>0</v>
          </cell>
        </row>
        <row r="24">
          <cell r="BC24">
            <v>0</v>
          </cell>
        </row>
        <row r="25">
          <cell r="BC25">
            <v>0</v>
          </cell>
        </row>
        <row r="26">
          <cell r="BC26">
            <v>0</v>
          </cell>
        </row>
        <row r="27">
          <cell r="BC27">
            <v>0</v>
          </cell>
        </row>
        <row r="28">
          <cell r="BC28">
            <v>0</v>
          </cell>
        </row>
        <row r="29">
          <cell r="BC29">
            <v>0</v>
          </cell>
        </row>
        <row r="30">
          <cell r="BC30">
            <v>0</v>
          </cell>
        </row>
        <row r="31">
          <cell r="BC31">
            <v>0</v>
          </cell>
        </row>
        <row r="32">
          <cell r="BC32">
            <v>0</v>
          </cell>
        </row>
        <row r="33">
          <cell r="BC33">
            <v>0</v>
          </cell>
        </row>
        <row r="34">
          <cell r="BC34">
            <v>0</v>
          </cell>
        </row>
        <row r="35">
          <cell r="BC35">
            <v>0</v>
          </cell>
        </row>
        <row r="36">
          <cell r="BC36">
            <v>0</v>
          </cell>
        </row>
        <row r="37">
          <cell r="BC37">
            <v>0</v>
          </cell>
        </row>
        <row r="38">
          <cell r="BC38">
            <v>0</v>
          </cell>
        </row>
        <row r="39">
          <cell r="BC39">
            <v>0</v>
          </cell>
        </row>
        <row r="40">
          <cell r="BC40">
            <v>0</v>
          </cell>
        </row>
        <row r="41">
          <cell r="BC41">
            <v>0</v>
          </cell>
        </row>
        <row r="42">
          <cell r="BC42">
            <v>0</v>
          </cell>
        </row>
        <row r="60">
          <cell r="Y60" t="str">
            <v>잔가(최소가)</v>
          </cell>
        </row>
        <row r="61">
          <cell r="Y61">
            <v>0.2</v>
          </cell>
        </row>
        <row r="62">
          <cell r="Y62">
            <v>0.21000000000000002</v>
          </cell>
        </row>
        <row r="63">
          <cell r="Y63">
            <v>0.22000000000000003</v>
          </cell>
        </row>
        <row r="64">
          <cell r="Y64">
            <v>0.23000000000000004</v>
          </cell>
        </row>
        <row r="65">
          <cell r="Y65">
            <v>0.24000000000000005</v>
          </cell>
        </row>
        <row r="66">
          <cell r="Y66">
            <v>0.25000000000000006</v>
          </cell>
        </row>
        <row r="67">
          <cell r="Y67">
            <v>0.26000000000000006</v>
          </cell>
        </row>
        <row r="68">
          <cell r="Y68">
            <v>0.27000000000000007</v>
          </cell>
        </row>
        <row r="69">
          <cell r="Y69">
            <v>0.28000000000000008</v>
          </cell>
        </row>
        <row r="70">
          <cell r="Y70">
            <v>0.29000000000000009</v>
          </cell>
        </row>
        <row r="71">
          <cell r="Y71">
            <v>0.3000000000000001</v>
          </cell>
        </row>
        <row r="72">
          <cell r="Y72">
            <v>0.31000000000000011</v>
          </cell>
        </row>
        <row r="73">
          <cell r="Y73">
            <v>0.32000000000000012</v>
          </cell>
        </row>
        <row r="74">
          <cell r="Y74">
            <v>0.33000000000000013</v>
          </cell>
        </row>
        <row r="75">
          <cell r="Y75">
            <v>0.34000000000000014</v>
          </cell>
        </row>
        <row r="76">
          <cell r="Y76">
            <v>0.35000000000000014</v>
          </cell>
        </row>
        <row r="77">
          <cell r="Y77">
            <v>0.36000000000000015</v>
          </cell>
        </row>
        <row r="78">
          <cell r="Y78">
            <v>0.37</v>
          </cell>
        </row>
        <row r="79">
          <cell r="Y79">
            <v>0</v>
          </cell>
        </row>
        <row r="80">
          <cell r="Y80">
            <v>0</v>
          </cell>
        </row>
        <row r="81">
          <cell r="Y81">
            <v>0</v>
          </cell>
        </row>
        <row r="82">
          <cell r="Y82">
            <v>0</v>
          </cell>
        </row>
        <row r="83">
          <cell r="Y83">
            <v>0</v>
          </cell>
        </row>
        <row r="84">
          <cell r="Y84">
            <v>0</v>
          </cell>
        </row>
        <row r="85">
          <cell r="Y85">
            <v>0</v>
          </cell>
        </row>
        <row r="86">
          <cell r="Y86">
            <v>0</v>
          </cell>
        </row>
        <row r="87">
          <cell r="Y87">
            <v>0</v>
          </cell>
        </row>
        <row r="88">
          <cell r="Y88">
            <v>0</v>
          </cell>
        </row>
        <row r="89">
          <cell r="Y89">
            <v>0</v>
          </cell>
        </row>
        <row r="90">
          <cell r="Y90">
            <v>0</v>
          </cell>
        </row>
        <row r="91">
          <cell r="Y91">
            <v>0</v>
          </cell>
        </row>
        <row r="92">
          <cell r="Y92">
            <v>0</v>
          </cell>
        </row>
        <row r="93">
          <cell r="Y93">
            <v>0</v>
          </cell>
        </row>
        <row r="94">
          <cell r="Y94">
            <v>0</v>
          </cell>
        </row>
        <row r="95">
          <cell r="Y95">
            <v>0</v>
          </cell>
        </row>
        <row r="96">
          <cell r="Y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기아자동차</v>
          </cell>
          <cell r="F2" t="str">
            <v>국산제조사</v>
          </cell>
        </row>
        <row r="3">
          <cell r="F3" t="str">
            <v>수입제조사</v>
          </cell>
        </row>
        <row r="8">
          <cell r="F8" t="str">
            <v>특판할인</v>
          </cell>
        </row>
        <row r="9">
          <cell r="F9" t="str">
            <v>특판할인x</v>
          </cell>
        </row>
        <row r="80">
          <cell r="E80" t="str">
            <v>일반</v>
          </cell>
          <cell r="F80" t="str">
            <v>일반</v>
          </cell>
        </row>
        <row r="81">
          <cell r="E81" t="str">
            <v>SGM_본인</v>
          </cell>
          <cell r="F81" t="str">
            <v>SGM_본인</v>
          </cell>
        </row>
        <row r="82">
          <cell r="E82" t="str">
            <v>SGM_추천</v>
          </cell>
          <cell r="F82" t="str">
            <v>SGM_추천</v>
          </cell>
        </row>
        <row r="83">
          <cell r="E83" t="str">
            <v>은행</v>
          </cell>
          <cell r="F83" t="str">
            <v>은행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"/>
      <sheetName val="금융"/>
      <sheetName val="할부"/>
      <sheetName val="시승차"/>
      <sheetName val="차량정보"/>
      <sheetName val="딜러정보"/>
      <sheetName val="잔가표"/>
      <sheetName val="운용-30,000km"/>
      <sheetName val="운용-20,000km"/>
      <sheetName val="고잔가운용리스-30,000km"/>
      <sheetName val="최대표"/>
      <sheetName val="고잔가운용리스-20,000km"/>
      <sheetName val="추가표"/>
      <sheetName val="차량가격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통합"/>
      <sheetName val="잔가율"/>
    </sheetNames>
    <sheetDataSet>
      <sheetData sheetId="0"/>
      <sheetData sheetId="1">
        <row r="3">
          <cell r="B3">
            <v>2023</v>
          </cell>
          <cell r="C3">
            <v>0.82599999999999996</v>
          </cell>
          <cell r="D3">
            <v>2023</v>
          </cell>
          <cell r="E3">
            <v>0.84199999999999997</v>
          </cell>
          <cell r="F3">
            <v>2023</v>
          </cell>
          <cell r="G3">
            <v>0.81</v>
          </cell>
          <cell r="H3">
            <v>2023</v>
          </cell>
          <cell r="I3">
            <v>0.76100000000000001</v>
          </cell>
        </row>
        <row r="4">
          <cell r="B4">
            <v>2022</v>
          </cell>
          <cell r="C4">
            <v>0.72499999999999998</v>
          </cell>
          <cell r="D4">
            <v>2022</v>
          </cell>
          <cell r="E4">
            <v>0.72899999999999998</v>
          </cell>
          <cell r="F4">
            <v>2022</v>
          </cell>
          <cell r="G4">
            <v>0.72599999999999998</v>
          </cell>
          <cell r="H4">
            <v>2022</v>
          </cell>
          <cell r="I4">
            <v>0.67100000000000004</v>
          </cell>
        </row>
        <row r="5">
          <cell r="B5">
            <v>2021</v>
          </cell>
          <cell r="C5">
            <v>0.61399999999999999</v>
          </cell>
          <cell r="D5">
            <v>2021</v>
          </cell>
          <cell r="E5">
            <v>0.60499999999999998</v>
          </cell>
          <cell r="F5">
            <v>2021</v>
          </cell>
          <cell r="G5">
            <v>0.60899999999999999</v>
          </cell>
          <cell r="H5">
            <v>2021</v>
          </cell>
          <cell r="I5">
            <v>0.59699999999999998</v>
          </cell>
        </row>
        <row r="6">
          <cell r="B6">
            <v>2020</v>
          </cell>
          <cell r="C6">
            <v>0.51800000000000002</v>
          </cell>
          <cell r="D6">
            <v>2020</v>
          </cell>
          <cell r="E6">
            <v>0.5</v>
          </cell>
          <cell r="F6">
            <v>2020</v>
          </cell>
          <cell r="G6">
            <v>0.51</v>
          </cell>
          <cell r="H6">
            <v>2020</v>
          </cell>
          <cell r="I6">
            <v>0.51</v>
          </cell>
        </row>
        <row r="7">
          <cell r="B7">
            <v>2019</v>
          </cell>
          <cell r="C7">
            <v>0.437</v>
          </cell>
          <cell r="D7">
            <v>2019</v>
          </cell>
          <cell r="E7">
            <v>0.41199999999999998</v>
          </cell>
          <cell r="F7">
            <v>2019</v>
          </cell>
          <cell r="G7">
            <v>0.42599999999999999</v>
          </cell>
          <cell r="H7">
            <v>2019</v>
          </cell>
          <cell r="I7">
            <v>0.42599999999999999</v>
          </cell>
        </row>
        <row r="8">
          <cell r="B8">
            <v>2018</v>
          </cell>
          <cell r="C8">
            <v>0.36799999999999999</v>
          </cell>
          <cell r="D8">
            <v>2018</v>
          </cell>
          <cell r="E8">
            <v>0.34</v>
          </cell>
          <cell r="F8">
            <v>2018</v>
          </cell>
          <cell r="G8">
            <v>0.35699999999999998</v>
          </cell>
          <cell r="H8">
            <v>2018</v>
          </cell>
          <cell r="I8">
            <v>0.35699999999999998</v>
          </cell>
        </row>
        <row r="9">
          <cell r="B9">
            <v>2017</v>
          </cell>
          <cell r="C9">
            <v>0.311</v>
          </cell>
          <cell r="D9">
            <v>2017</v>
          </cell>
          <cell r="E9">
            <v>0.28100000000000003</v>
          </cell>
          <cell r="F9">
            <v>2017</v>
          </cell>
          <cell r="G9">
            <v>0.29799999999999999</v>
          </cell>
          <cell r="H9">
            <v>2017</v>
          </cell>
          <cell r="I9">
            <v>0.29799999999999999</v>
          </cell>
        </row>
        <row r="10">
          <cell r="B10">
            <v>2016</v>
          </cell>
          <cell r="C10">
            <v>0.26200000000000001</v>
          </cell>
          <cell r="D10">
            <v>2016</v>
          </cell>
          <cell r="E10">
            <v>0.23200000000000001</v>
          </cell>
          <cell r="F10">
            <v>2016</v>
          </cell>
          <cell r="G10">
            <v>0.25</v>
          </cell>
          <cell r="H10">
            <v>2016</v>
          </cell>
          <cell r="I10">
            <v>0.25900000000000001</v>
          </cell>
        </row>
        <row r="11">
          <cell r="B11">
            <v>2015</v>
          </cell>
          <cell r="C11">
            <v>0.221</v>
          </cell>
          <cell r="D11">
            <v>2015</v>
          </cell>
          <cell r="E11">
            <v>0.17199999999999999</v>
          </cell>
          <cell r="F11">
            <v>2015</v>
          </cell>
          <cell r="G11">
            <v>0.215</v>
          </cell>
          <cell r="H11">
            <v>2015</v>
          </cell>
          <cell r="I11">
            <v>0.22900000000000001</v>
          </cell>
        </row>
        <row r="12">
          <cell r="B12">
            <v>2014</v>
          </cell>
          <cell r="C12">
            <v>0.186</v>
          </cell>
          <cell r="D12">
            <v>2014</v>
          </cell>
          <cell r="E12">
            <v>0.14199999999999999</v>
          </cell>
          <cell r="F12">
            <v>2014</v>
          </cell>
          <cell r="G12">
            <v>0.184</v>
          </cell>
          <cell r="H12">
            <v>2014</v>
          </cell>
          <cell r="I12">
            <v>0.2</v>
          </cell>
        </row>
        <row r="13">
          <cell r="B13">
            <v>2013</v>
          </cell>
          <cell r="C13">
            <v>0.157</v>
          </cell>
          <cell r="D13">
            <v>2013</v>
          </cell>
          <cell r="E13">
            <v>0.11700000000000001</v>
          </cell>
          <cell r="F13">
            <v>2013</v>
          </cell>
          <cell r="G13">
            <v>0.157</v>
          </cell>
          <cell r="H13">
            <v>2013</v>
          </cell>
          <cell r="I13">
            <v>0.17199999999999999</v>
          </cell>
        </row>
        <row r="14">
          <cell r="B14">
            <v>2012</v>
          </cell>
          <cell r="C14">
            <v>0.13200000000000001</v>
          </cell>
          <cell r="D14">
            <v>2012</v>
          </cell>
          <cell r="E14">
            <v>9.7000000000000003E-2</v>
          </cell>
          <cell r="F14">
            <v>2012</v>
          </cell>
          <cell r="G14">
            <v>0.13400000000000001</v>
          </cell>
          <cell r="H14">
            <v>2012</v>
          </cell>
          <cell r="I14">
            <v>0.14899999999999999</v>
          </cell>
        </row>
        <row r="15">
          <cell r="B15">
            <v>2011</v>
          </cell>
          <cell r="C15">
            <v>0.112</v>
          </cell>
          <cell r="D15">
            <v>2011</v>
          </cell>
          <cell r="E15">
            <v>0.08</v>
          </cell>
          <cell r="F15">
            <v>2011</v>
          </cell>
          <cell r="G15">
            <v>0.113</v>
          </cell>
          <cell r="H15">
            <v>2011</v>
          </cell>
          <cell r="I15">
            <v>0.128</v>
          </cell>
        </row>
        <row r="16">
          <cell r="B16">
            <v>2010</v>
          </cell>
          <cell r="C16">
            <v>9.4E-2</v>
          </cell>
          <cell r="D16">
            <v>2010</v>
          </cell>
          <cell r="E16">
            <v>6.6000000000000003E-2</v>
          </cell>
          <cell r="F16">
            <v>2010</v>
          </cell>
          <cell r="G16">
            <v>9.6000000000000002E-2</v>
          </cell>
          <cell r="H16">
            <v>2010</v>
          </cell>
          <cell r="I16">
            <v>0.11</v>
          </cell>
        </row>
        <row r="17">
          <cell r="B17">
            <v>2009</v>
          </cell>
          <cell r="C17">
            <v>7.9000000000000001E-2</v>
          </cell>
          <cell r="D17">
            <v>2009</v>
          </cell>
          <cell r="E17">
            <v>5.3999999999999999E-2</v>
          </cell>
          <cell r="F17">
            <v>2009</v>
          </cell>
          <cell r="G17">
            <v>8.1000000000000003E-2</v>
          </cell>
          <cell r="H17">
            <v>2009</v>
          </cell>
          <cell r="I17">
            <v>9.8000000000000004E-2</v>
          </cell>
        </row>
        <row r="18">
          <cell r="B18">
            <v>2008</v>
          </cell>
          <cell r="C18">
            <v>6.7000000000000004E-2</v>
          </cell>
          <cell r="D18">
            <v>2008</v>
          </cell>
          <cell r="E18">
            <v>0.05</v>
          </cell>
          <cell r="F18">
            <v>2008</v>
          </cell>
          <cell r="G18">
            <v>6.7000000000000004E-2</v>
          </cell>
          <cell r="H18">
            <v>2008</v>
          </cell>
          <cell r="I18">
            <v>8.5999999999999993E-2</v>
          </cell>
        </row>
        <row r="19">
          <cell r="B19">
            <v>2007</v>
          </cell>
          <cell r="C19">
            <v>6.3E-2</v>
          </cell>
          <cell r="D19">
            <v>2007</v>
          </cell>
          <cell r="E19">
            <v>4.8000000000000001E-2</v>
          </cell>
          <cell r="F19">
            <v>2007</v>
          </cell>
          <cell r="G19">
            <v>5.8000000000000003E-2</v>
          </cell>
          <cell r="H19">
            <v>2007</v>
          </cell>
          <cell r="I19">
            <v>6.5000000000000002E-2</v>
          </cell>
        </row>
        <row r="20">
          <cell r="B20">
            <v>2006</v>
          </cell>
          <cell r="C20">
            <v>0.06</v>
          </cell>
          <cell r="D20">
            <v>2006</v>
          </cell>
          <cell r="E20">
            <v>4.5999999999999999E-2</v>
          </cell>
          <cell r="F20">
            <v>2006</v>
          </cell>
          <cell r="G20">
            <v>5.6000000000000001E-2</v>
          </cell>
          <cell r="H20">
            <v>2006</v>
          </cell>
          <cell r="I20">
            <v>6.3E-2</v>
          </cell>
        </row>
        <row r="21">
          <cell r="B21">
            <v>2005</v>
          </cell>
          <cell r="C21">
            <v>5.7000000000000002E-2</v>
          </cell>
          <cell r="D21">
            <v>2005</v>
          </cell>
          <cell r="E21">
            <v>4.3999999999999997E-2</v>
          </cell>
          <cell r="F21">
            <v>2005</v>
          </cell>
          <cell r="G21">
            <v>5.3999999999999999E-2</v>
          </cell>
          <cell r="H21">
            <v>2005</v>
          </cell>
          <cell r="I21">
            <v>6.2E-2</v>
          </cell>
        </row>
        <row r="22">
          <cell r="B22">
            <v>2004</v>
          </cell>
          <cell r="C22">
            <v>5.2999999999999999E-2</v>
          </cell>
          <cell r="D22">
            <v>2004</v>
          </cell>
          <cell r="E22">
            <v>4.2000000000000003E-2</v>
          </cell>
          <cell r="F22">
            <v>2004</v>
          </cell>
          <cell r="G22">
            <v>5.1999999999999998E-2</v>
          </cell>
          <cell r="H22">
            <v>2004</v>
          </cell>
          <cell r="I22">
            <v>0.06</v>
          </cell>
        </row>
        <row r="23">
          <cell r="B23">
            <v>2003</v>
          </cell>
          <cell r="C23">
            <v>0.05</v>
          </cell>
          <cell r="D23">
            <v>2003</v>
          </cell>
          <cell r="E23">
            <v>0.04</v>
          </cell>
          <cell r="F23">
            <v>2003</v>
          </cell>
          <cell r="G23">
            <v>0.05</v>
          </cell>
          <cell r="H23">
            <v>2003</v>
          </cell>
          <cell r="I23">
            <v>5.8000000000000003E-2</v>
          </cell>
        </row>
        <row r="24">
          <cell r="B24">
            <v>2002</v>
          </cell>
          <cell r="C24">
            <v>0.05</v>
          </cell>
          <cell r="D24">
            <v>2002</v>
          </cell>
          <cell r="E24">
            <v>0.04</v>
          </cell>
          <cell r="F24">
            <v>2002</v>
          </cell>
          <cell r="G24">
            <v>0.05</v>
          </cell>
          <cell r="H24">
            <v>2002</v>
          </cell>
          <cell r="I24">
            <v>5.8000000000000003E-2</v>
          </cell>
        </row>
        <row r="25">
          <cell r="B25">
            <v>2001</v>
          </cell>
          <cell r="C25">
            <v>0.05</v>
          </cell>
          <cell r="D25">
            <v>2001</v>
          </cell>
          <cell r="E25">
            <v>0.04</v>
          </cell>
          <cell r="F25">
            <v>2001</v>
          </cell>
          <cell r="G25">
            <v>0.05</v>
          </cell>
          <cell r="H25">
            <v>2001</v>
          </cell>
          <cell r="I25">
            <v>5.8000000000000003E-2</v>
          </cell>
        </row>
        <row r="26">
          <cell r="B26">
            <v>2000</v>
          </cell>
          <cell r="C26">
            <v>0.05</v>
          </cell>
          <cell r="D26">
            <v>2000</v>
          </cell>
          <cell r="E26">
            <v>0.04</v>
          </cell>
          <cell r="F26">
            <v>2000</v>
          </cell>
          <cell r="G26">
            <v>0.05</v>
          </cell>
          <cell r="H26">
            <v>2000</v>
          </cell>
          <cell r="I26">
            <v>5.8000000000000003E-2</v>
          </cell>
        </row>
        <row r="27">
          <cell r="B27">
            <v>1999</v>
          </cell>
          <cell r="C27">
            <v>0.05</v>
          </cell>
          <cell r="D27">
            <v>1999</v>
          </cell>
          <cell r="E27">
            <v>0.04</v>
          </cell>
          <cell r="F27">
            <v>1999</v>
          </cell>
          <cell r="G27">
            <v>0.05</v>
          </cell>
          <cell r="H27">
            <v>1999</v>
          </cell>
          <cell r="I27">
            <v>5.8000000000000003E-2</v>
          </cell>
        </row>
        <row r="28">
          <cell r="B28">
            <v>1998</v>
          </cell>
          <cell r="C28">
            <v>0.05</v>
          </cell>
          <cell r="D28">
            <v>1998</v>
          </cell>
          <cell r="E28">
            <v>0.04</v>
          </cell>
          <cell r="F28">
            <v>1998</v>
          </cell>
          <cell r="G28">
            <v>0.05</v>
          </cell>
          <cell r="H28">
            <v>1998</v>
          </cell>
          <cell r="I28">
            <v>5.8000000000000003E-2</v>
          </cell>
        </row>
        <row r="29">
          <cell r="B29">
            <v>1997</v>
          </cell>
          <cell r="C29">
            <v>0.05</v>
          </cell>
          <cell r="D29">
            <v>1997</v>
          </cell>
          <cell r="E29">
            <v>0.04</v>
          </cell>
          <cell r="F29">
            <v>1997</v>
          </cell>
          <cell r="G29">
            <v>0.05</v>
          </cell>
          <cell r="H29">
            <v>1997</v>
          </cell>
          <cell r="I29">
            <v>5.8000000000000003E-2</v>
          </cell>
        </row>
        <row r="30">
          <cell r="B30">
            <v>1996</v>
          </cell>
          <cell r="C30">
            <v>0.05</v>
          </cell>
          <cell r="D30">
            <v>1996</v>
          </cell>
          <cell r="E30">
            <v>0.04</v>
          </cell>
          <cell r="F30">
            <v>1996</v>
          </cell>
          <cell r="G30">
            <v>0.05</v>
          </cell>
          <cell r="H30">
            <v>1996</v>
          </cell>
          <cell r="I30">
            <v>5.8000000000000003E-2</v>
          </cell>
        </row>
        <row r="31">
          <cell r="B31">
            <v>1995</v>
          </cell>
          <cell r="C31">
            <v>0.05</v>
          </cell>
          <cell r="D31">
            <v>1995</v>
          </cell>
          <cell r="E31">
            <v>0.04</v>
          </cell>
          <cell r="F31">
            <v>1995</v>
          </cell>
          <cell r="G31">
            <v>0.05</v>
          </cell>
          <cell r="H31">
            <v>1995</v>
          </cell>
          <cell r="I31">
            <v>5.8000000000000003E-2</v>
          </cell>
        </row>
        <row r="32">
          <cell r="B32">
            <v>1994</v>
          </cell>
          <cell r="C32">
            <v>0.05</v>
          </cell>
          <cell r="D32">
            <v>1994</v>
          </cell>
          <cell r="E32">
            <v>0.04</v>
          </cell>
          <cell r="F32">
            <v>1994</v>
          </cell>
          <cell r="G32">
            <v>0.05</v>
          </cell>
          <cell r="H32">
            <v>1994</v>
          </cell>
          <cell r="I32">
            <v>5.8000000000000003E-2</v>
          </cell>
        </row>
        <row r="33">
          <cell r="B33">
            <v>1993</v>
          </cell>
          <cell r="C33">
            <v>0.05</v>
          </cell>
          <cell r="D33">
            <v>1993</v>
          </cell>
          <cell r="E33">
            <v>0.04</v>
          </cell>
          <cell r="F33">
            <v>1993</v>
          </cell>
          <cell r="G33">
            <v>0.05</v>
          </cell>
          <cell r="H33">
            <v>1993</v>
          </cell>
          <cell r="I33">
            <v>5.8000000000000003E-2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일반잔가"/>
      <sheetName val="운용리스"/>
      <sheetName val="오토론금융리스"/>
      <sheetName val="차량가"/>
      <sheetName val="1"/>
      <sheetName val="Cash-F.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기아자동차</v>
          </cell>
          <cell r="C2">
            <v>1</v>
          </cell>
          <cell r="D2" t="str">
            <v>0001</v>
          </cell>
        </row>
        <row r="3">
          <cell r="B3" t="str">
            <v>삼성자동차</v>
          </cell>
          <cell r="C3">
            <v>2</v>
          </cell>
          <cell r="D3" t="str">
            <v>0002</v>
          </cell>
        </row>
        <row r="4">
          <cell r="B4" t="str">
            <v>쌍용자동차</v>
          </cell>
          <cell r="C4">
            <v>3</v>
          </cell>
          <cell r="D4" t="str">
            <v>0003</v>
          </cell>
        </row>
        <row r="5">
          <cell r="B5" t="str">
            <v>한국지엠/쉐보레 코리아</v>
          </cell>
          <cell r="C5">
            <v>4</v>
          </cell>
          <cell r="D5" t="str">
            <v>0004</v>
          </cell>
        </row>
        <row r="6">
          <cell r="B6" t="str">
            <v>현대자동차</v>
          </cell>
          <cell r="C6">
            <v>5</v>
          </cell>
          <cell r="D6" t="str">
            <v>0005</v>
          </cell>
        </row>
        <row r="7">
          <cell r="B7" t="str">
            <v>AUDI</v>
          </cell>
          <cell r="C7">
            <v>6</v>
          </cell>
          <cell r="D7" t="str">
            <v>0006</v>
          </cell>
        </row>
        <row r="8">
          <cell r="B8" t="str">
            <v>BENTLEY</v>
          </cell>
          <cell r="C8">
            <v>7</v>
          </cell>
          <cell r="D8" t="str">
            <v>0007</v>
          </cell>
        </row>
        <row r="9">
          <cell r="B9" t="str">
            <v>BMW</v>
          </cell>
          <cell r="C9">
            <v>8</v>
          </cell>
          <cell r="D9" t="str">
            <v>0008</v>
          </cell>
        </row>
        <row r="10">
          <cell r="B10" t="str">
            <v>CADILLAC</v>
          </cell>
          <cell r="C10">
            <v>9</v>
          </cell>
          <cell r="D10" t="str">
            <v>0009</v>
          </cell>
        </row>
        <row r="11">
          <cell r="B11" t="str">
            <v>CHRYSLER</v>
          </cell>
          <cell r="C11">
            <v>10</v>
          </cell>
          <cell r="D11" t="str">
            <v>0010</v>
          </cell>
        </row>
        <row r="12">
          <cell r="B12" t="str">
            <v>Citroen</v>
          </cell>
          <cell r="C12">
            <v>11</v>
          </cell>
          <cell r="D12" t="str">
            <v>0011</v>
          </cell>
        </row>
        <row r="13">
          <cell r="B13" t="str">
            <v>Ferrari</v>
          </cell>
          <cell r="C13">
            <v>12</v>
          </cell>
          <cell r="D13" t="str">
            <v>0012</v>
          </cell>
        </row>
        <row r="14">
          <cell r="B14" t="str">
            <v>FIAT</v>
          </cell>
          <cell r="C14">
            <v>13</v>
          </cell>
          <cell r="D14" t="str">
            <v>0013</v>
          </cell>
        </row>
        <row r="15">
          <cell r="B15" t="str">
            <v>FORD</v>
          </cell>
          <cell r="C15">
            <v>14</v>
          </cell>
          <cell r="D15" t="str">
            <v>0014</v>
          </cell>
        </row>
        <row r="16">
          <cell r="B16" t="str">
            <v>Aston martin</v>
          </cell>
          <cell r="C16">
            <v>15</v>
          </cell>
          <cell r="D16" t="str">
            <v>0015</v>
          </cell>
        </row>
        <row r="17">
          <cell r="B17" t="str">
            <v>HONDA</v>
          </cell>
          <cell r="C17">
            <v>16</v>
          </cell>
          <cell r="D17" t="str">
            <v>0016</v>
          </cell>
        </row>
        <row r="18">
          <cell r="B18" t="str">
            <v>INFINITI</v>
          </cell>
          <cell r="C18">
            <v>17</v>
          </cell>
          <cell r="D18" t="str">
            <v>0017</v>
          </cell>
        </row>
        <row r="19">
          <cell r="B19" t="str">
            <v>JAGUAR&amp;LANDROVER</v>
          </cell>
          <cell r="C19">
            <v>18</v>
          </cell>
          <cell r="D19" t="str">
            <v>0018</v>
          </cell>
        </row>
        <row r="20">
          <cell r="B20" t="str">
            <v>JEEP</v>
          </cell>
          <cell r="C20">
            <v>19</v>
          </cell>
          <cell r="D20" t="str">
            <v>0019</v>
          </cell>
        </row>
        <row r="21">
          <cell r="B21" t="str">
            <v>Lamborghini</v>
          </cell>
          <cell r="C21">
            <v>20</v>
          </cell>
          <cell r="D21" t="str">
            <v>0020</v>
          </cell>
        </row>
        <row r="22">
          <cell r="B22" t="str">
            <v>LANDROVER</v>
          </cell>
          <cell r="C22">
            <v>21</v>
          </cell>
          <cell r="D22" t="str">
            <v>0021</v>
          </cell>
        </row>
        <row r="23">
          <cell r="B23" t="str">
            <v>LEXUS</v>
          </cell>
          <cell r="C23">
            <v>22</v>
          </cell>
          <cell r="D23" t="str">
            <v>0022</v>
          </cell>
        </row>
        <row r="24">
          <cell r="B24" t="str">
            <v>LINCOLN</v>
          </cell>
          <cell r="C24">
            <v>23</v>
          </cell>
          <cell r="D24" t="str">
            <v>0023</v>
          </cell>
        </row>
        <row r="25">
          <cell r="B25" t="str">
            <v>MASERATI</v>
          </cell>
          <cell r="C25">
            <v>24</v>
          </cell>
          <cell r="D25" t="str">
            <v>0024</v>
          </cell>
        </row>
        <row r="26">
          <cell r="B26" t="str">
            <v>MercedesBenz</v>
          </cell>
          <cell r="C26">
            <v>25</v>
          </cell>
          <cell r="D26" t="str">
            <v>0025</v>
          </cell>
        </row>
        <row r="27">
          <cell r="B27" t="str">
            <v>MINI</v>
          </cell>
          <cell r="C27">
            <v>26</v>
          </cell>
          <cell r="D27" t="str">
            <v>0026</v>
          </cell>
        </row>
        <row r="28">
          <cell r="B28" t="str">
            <v>Mclaren</v>
          </cell>
          <cell r="C28">
            <v>27</v>
          </cell>
          <cell r="D28" t="str">
            <v>0027</v>
          </cell>
        </row>
        <row r="29">
          <cell r="B29" t="str">
            <v>NISSAN</v>
          </cell>
          <cell r="C29">
            <v>28</v>
          </cell>
          <cell r="D29" t="str">
            <v>0028</v>
          </cell>
        </row>
        <row r="30">
          <cell r="B30" t="str">
            <v>PEUGEOT</v>
          </cell>
          <cell r="C30">
            <v>29</v>
          </cell>
          <cell r="D30" t="str">
            <v>0029</v>
          </cell>
        </row>
        <row r="31">
          <cell r="B31" t="str">
            <v>PORSCHE</v>
          </cell>
          <cell r="C31">
            <v>30</v>
          </cell>
          <cell r="D31" t="str">
            <v>0030</v>
          </cell>
        </row>
        <row r="32">
          <cell r="B32" t="str">
            <v>ROLLSROYCE</v>
          </cell>
          <cell r="C32">
            <v>31</v>
          </cell>
          <cell r="D32" t="str">
            <v>0031</v>
          </cell>
        </row>
        <row r="33">
          <cell r="B33" t="str">
            <v>SMART</v>
          </cell>
          <cell r="C33">
            <v>32</v>
          </cell>
          <cell r="D33" t="str">
            <v>0032</v>
          </cell>
        </row>
        <row r="34">
          <cell r="B34" t="str">
            <v>SUBARU</v>
          </cell>
          <cell r="C34">
            <v>33</v>
          </cell>
          <cell r="D34" t="str">
            <v>0033</v>
          </cell>
        </row>
        <row r="35">
          <cell r="B35" t="str">
            <v>TOYOTA</v>
          </cell>
          <cell r="C35">
            <v>34</v>
          </cell>
          <cell r="D35" t="str">
            <v>0034</v>
          </cell>
        </row>
        <row r="36">
          <cell r="B36" t="str">
            <v>VOLKSWAGEN</v>
          </cell>
          <cell r="C36">
            <v>35</v>
          </cell>
          <cell r="D36" t="str">
            <v>0035</v>
          </cell>
        </row>
        <row r="37">
          <cell r="B37" t="str">
            <v>VOLVO</v>
          </cell>
          <cell r="C37">
            <v>36</v>
          </cell>
          <cell r="D37" t="str">
            <v>0036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DW373"/>
  <sheetViews>
    <sheetView showGridLines="0" tabSelected="1" topLeftCell="BB7" zoomScale="85" zoomScaleNormal="85" workbookViewId="0">
      <selection activeCell="BF12" sqref="BF12"/>
    </sheetView>
  </sheetViews>
  <sheetFormatPr defaultColWidth="9" defaultRowHeight="16.5"/>
  <cols>
    <col min="1" max="2" width="2.125" style="70" customWidth="1"/>
    <col min="3" max="4" width="2.25" style="70" customWidth="1"/>
    <col min="5" max="5" width="3.875" style="70" customWidth="1"/>
    <col min="6" max="7" width="2.25" style="70" customWidth="1"/>
    <col min="8" max="8" width="4.75" style="70" customWidth="1"/>
    <col min="9" max="12" width="2.25" style="70" customWidth="1"/>
    <col min="13" max="13" width="5" style="70" customWidth="1"/>
    <col min="14" max="23" width="2.25" style="70" customWidth="1"/>
    <col min="24" max="24" width="4" style="70" customWidth="1"/>
    <col min="25" max="29" width="2.75" style="70" customWidth="1"/>
    <col min="30" max="40" width="2.25" style="70" customWidth="1"/>
    <col min="41" max="43" width="4.25" style="70" customWidth="1"/>
    <col min="44" max="44" width="4.625" style="70" customWidth="1"/>
    <col min="45" max="45" width="2.25" style="70" customWidth="1"/>
    <col min="46" max="46" width="3.125" style="70" customWidth="1"/>
    <col min="47" max="47" width="4.5" style="70" customWidth="1"/>
    <col min="48" max="49" width="2.125" style="70" customWidth="1"/>
    <col min="50" max="50" width="24.125" style="71" customWidth="1"/>
    <col min="51" max="54" width="10.5" style="70" customWidth="1"/>
    <col min="55" max="55" width="47.5" style="70" customWidth="1"/>
    <col min="56" max="56" width="24" style="588" customWidth="1"/>
    <col min="57" max="57" width="12" style="70" customWidth="1"/>
    <col min="58" max="58" width="18" style="126" customWidth="1"/>
    <col min="59" max="59" width="9" style="126" customWidth="1"/>
    <col min="60" max="60" width="24.5" style="126" customWidth="1"/>
    <col min="61" max="61" width="14.625" style="126" customWidth="1"/>
    <col min="62" max="62" width="25.5" style="126" customWidth="1"/>
    <col min="63" max="63" width="20.625" style="126" customWidth="1"/>
    <col min="64" max="64" width="29.375" style="126" customWidth="1"/>
    <col min="65" max="65" width="14.625" style="126" customWidth="1"/>
    <col min="66" max="66" width="24.125" style="126" customWidth="1"/>
    <col min="67" max="67" width="20" style="126" customWidth="1"/>
    <col min="68" max="68" width="21.75" style="126" customWidth="1"/>
    <col min="69" max="69" width="22.125" style="126" customWidth="1"/>
    <col min="70" max="70" width="21.25" style="126" customWidth="1"/>
    <col min="71" max="71" width="18.5" style="21" customWidth="1"/>
    <col min="72" max="72" width="21" style="26" customWidth="1"/>
    <col min="73" max="73" width="21.375" style="21" customWidth="1"/>
    <col min="74" max="74" width="25.25" style="21" customWidth="1"/>
    <col min="75" max="75" width="8.5" style="21" customWidth="1"/>
    <col min="76" max="76" width="13.5" style="21" customWidth="1"/>
    <col min="77" max="77" width="12.875" style="21" customWidth="1"/>
    <col min="78" max="78" width="18.625" style="21" customWidth="1"/>
    <col min="79" max="79" width="10" style="21" customWidth="1"/>
    <col min="80" max="80" width="26.5" style="21" customWidth="1"/>
    <col min="81" max="81" width="14.25" style="21" customWidth="1"/>
    <col min="82" max="82" width="10" style="21" customWidth="1"/>
    <col min="83" max="85" width="11.625" style="21" customWidth="1"/>
    <col min="86" max="86" width="12.75" style="21" customWidth="1"/>
    <col min="87" max="87" width="32" style="21" customWidth="1"/>
    <col min="88" max="88" width="10" style="21" customWidth="1"/>
    <col min="89" max="89" width="18.625" style="21" customWidth="1"/>
    <col min="90" max="90" width="35.125" style="21" customWidth="1"/>
    <col min="91" max="91" width="11.625" style="21" customWidth="1"/>
    <col min="92" max="92" width="14.875" style="21" customWidth="1"/>
    <col min="93" max="93" width="15.125" style="126" customWidth="1"/>
    <col min="94" max="94" width="9" style="126" customWidth="1"/>
    <col min="95" max="95" width="11" style="126" customWidth="1"/>
    <col min="96" max="96" width="16.625" style="126" customWidth="1"/>
    <col min="97" max="97" width="9" style="126" customWidth="1"/>
    <col min="98" max="101" width="9" style="70" customWidth="1"/>
    <col min="102" max="102" width="17.5" style="70" customWidth="1"/>
    <col min="103" max="103" width="28.375" style="70" customWidth="1"/>
    <col min="104" max="104" width="17.25" style="70" customWidth="1"/>
    <col min="105" max="105" width="21.875" style="70" customWidth="1"/>
    <col min="106" max="108" width="9" style="70" customWidth="1"/>
    <col min="109" max="109" width="20.375" style="70" customWidth="1"/>
    <col min="110" max="113" width="9" style="70" customWidth="1"/>
    <col min="114" max="114" width="19.125" style="70" customWidth="1"/>
    <col min="115" max="174" width="9" style="70" customWidth="1"/>
    <col min="175" max="16384" width="9" style="70"/>
  </cols>
  <sheetData>
    <row r="1" spans="1:99" ht="12.75" customHeight="1">
      <c r="AV1" s="853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25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54"/>
      <c r="CP1" s="54"/>
      <c r="CQ1" s="54"/>
      <c r="CR1" s="54"/>
      <c r="CS1" s="54"/>
      <c r="CT1" s="72"/>
      <c r="CU1" s="72"/>
    </row>
    <row r="2" spans="1:99" ht="23.25" customHeight="1" thickBot="1">
      <c r="A2" s="73"/>
      <c r="C2" s="74" t="s">
        <v>42</v>
      </c>
      <c r="D2" s="75"/>
      <c r="E2" s="75"/>
      <c r="F2" s="75"/>
      <c r="G2" s="75"/>
      <c r="H2" s="76"/>
      <c r="I2" s="77"/>
      <c r="J2" s="77"/>
      <c r="K2" s="77"/>
      <c r="L2" s="77"/>
      <c r="M2" s="77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9"/>
      <c r="AD2" s="79"/>
      <c r="AE2" s="79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76"/>
      <c r="AR2" s="76"/>
      <c r="AS2" s="76"/>
      <c r="AT2" s="76"/>
      <c r="AU2" s="76"/>
      <c r="AV2" s="853"/>
      <c r="AW2" s="73"/>
      <c r="AX2" s="81" t="s">
        <v>43</v>
      </c>
      <c r="AY2" s="878" t="s">
        <v>1158</v>
      </c>
      <c r="AZ2" s="878"/>
      <c r="BA2" s="878"/>
      <c r="BB2" s="878"/>
      <c r="BH2" s="42" t="s">
        <v>57</v>
      </c>
      <c r="BI2" s="42" t="s">
        <v>58</v>
      </c>
      <c r="BJ2" s="876" t="s">
        <v>14</v>
      </c>
      <c r="BK2" s="877"/>
      <c r="BL2" s="42" t="s">
        <v>59</v>
      </c>
      <c r="BM2" s="42" t="s">
        <v>27</v>
      </c>
      <c r="BN2" s="54"/>
      <c r="BO2" s="54"/>
      <c r="BP2" s="54"/>
      <c r="BQ2" s="54"/>
      <c r="BR2" s="54"/>
      <c r="BS2" s="23"/>
      <c r="BT2" s="25" t="str">
        <f>BT10&amp;BT3</f>
        <v>220</v>
      </c>
      <c r="BU2" s="23">
        <v>15</v>
      </c>
      <c r="BV2" s="23" t="str">
        <f>BV3&amp;BV5</f>
        <v>0</v>
      </c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43"/>
      <c r="CJ2" s="43"/>
      <c r="CK2" s="43"/>
      <c r="CL2" s="43"/>
      <c r="CM2" s="23"/>
      <c r="CN2" s="23"/>
      <c r="CO2" s="54"/>
      <c r="CP2" s="54" t="e">
        <f ca="1">OFFSET(운용리스!$CL$3,1,0,운용리스!$CQ$3,1)</f>
        <v>#VALUE!</v>
      </c>
      <c r="CQ2" s="54"/>
      <c r="CR2" s="54"/>
      <c r="CS2" s="54"/>
      <c r="CT2" s="72"/>
      <c r="CU2" s="72"/>
    </row>
    <row r="3" spans="1:99" ht="29.25" customHeight="1" thickBot="1">
      <c r="A3" s="73"/>
      <c r="C3" s="838" t="s">
        <v>43</v>
      </c>
      <c r="D3" s="839"/>
      <c r="E3" s="839"/>
      <c r="F3" s="839"/>
      <c r="G3" s="839"/>
      <c r="H3" s="839"/>
      <c r="I3" s="839"/>
      <c r="J3" s="840" t="str">
        <f>AY2</f>
        <v>VVIP</v>
      </c>
      <c r="K3" s="841"/>
      <c r="L3" s="841"/>
      <c r="M3" s="841"/>
      <c r="N3" s="841"/>
      <c r="O3" s="841"/>
      <c r="P3" s="841"/>
      <c r="Q3" s="841"/>
      <c r="R3" s="841"/>
      <c r="S3" s="841"/>
      <c r="T3" s="841"/>
      <c r="U3" s="841"/>
      <c r="V3" s="841"/>
      <c r="W3" s="841"/>
      <c r="X3" s="842"/>
      <c r="Y3" s="843" t="s">
        <v>44</v>
      </c>
      <c r="Z3" s="844"/>
      <c r="AA3" s="844"/>
      <c r="AB3" s="844"/>
      <c r="AC3" s="844"/>
      <c r="AD3" s="844"/>
      <c r="AE3" s="844"/>
      <c r="AF3" s="844"/>
      <c r="AG3" s="845">
        <f ca="1">TODAY()</f>
        <v>45484</v>
      </c>
      <c r="AH3" s="846"/>
      <c r="AI3" s="846"/>
      <c r="AJ3" s="846"/>
      <c r="AK3" s="846"/>
      <c r="AL3" s="846"/>
      <c r="AM3" s="846"/>
      <c r="AN3" s="846"/>
      <c r="AO3" s="846"/>
      <c r="AP3" s="846"/>
      <c r="AQ3" s="846"/>
      <c r="AR3" s="846"/>
      <c r="AS3" s="846"/>
      <c r="AT3" s="846"/>
      <c r="AU3" s="846"/>
      <c r="AV3" s="853"/>
      <c r="AW3" s="73"/>
      <c r="AX3" s="82" t="s">
        <v>1965</v>
      </c>
      <c r="AY3" s="850"/>
      <c r="AZ3" s="851"/>
      <c r="BA3" s="851"/>
      <c r="BB3" s="852"/>
      <c r="BC3" s="83" t="s">
        <v>1972</v>
      </c>
      <c r="BD3" s="589"/>
      <c r="BE3" s="83"/>
      <c r="BH3" s="127" t="str">
        <f>BS4</f>
        <v>MercedesBenz</v>
      </c>
      <c r="BI3" s="127" t="str">
        <f>BS5</f>
        <v>A-Class</v>
      </c>
      <c r="BJ3" s="847" t="str">
        <f>BS6</f>
        <v>A 220 해치백</v>
      </c>
      <c r="BK3" s="847"/>
      <c r="BL3" s="127">
        <f>BS8</f>
        <v>40600000</v>
      </c>
      <c r="BM3" s="128">
        <f>BS7</f>
        <v>1991</v>
      </c>
      <c r="BN3" s="129"/>
      <c r="BO3" s="129"/>
      <c r="BP3" s="54"/>
      <c r="BQ3" s="54"/>
      <c r="BR3" s="54"/>
      <c r="BS3" s="54" t="s">
        <v>1118</v>
      </c>
      <c r="BT3" s="25">
        <v>20</v>
      </c>
      <c r="BU3" s="23"/>
      <c r="BV3" s="23"/>
      <c r="BW3" s="23">
        <v>1</v>
      </c>
      <c r="BX3" s="23">
        <v>1</v>
      </c>
      <c r="BY3" s="23" t="str">
        <f>TEXT(VLOOKUP(BT4,차량가!F$2:G$7549,2,0),"0000")</f>
        <v>0121</v>
      </c>
      <c r="BZ3" s="23" t="str">
        <f>IF(ISERROR(VLOOKUP(BY3,차량가!G$2:K$6501,5,0)),"",VLOOKUP(BY3,차량가!G$2:K$6501,5,0))</f>
        <v>A-Class</v>
      </c>
      <c r="CA3" s="23" t="str">
        <f>TEXT(VLOOKUP(BT4,차량가!F$2:G$7549,2,0),"0000")</f>
        <v>0121</v>
      </c>
      <c r="CB3" s="23"/>
      <c r="CC3" s="23"/>
      <c r="CD3" s="23"/>
      <c r="CE3" s="23"/>
      <c r="CF3" s="23"/>
      <c r="CG3" s="23"/>
      <c r="CH3" s="23"/>
      <c r="CI3" s="43" t="str">
        <f>TEXT(VLOOKUP(VLOOKUP(BT2,'1'!H43:I78,2,0),차량가!J2:AA7549,18,0),"0000")</f>
        <v>0972</v>
      </c>
      <c r="CJ3" s="43" t="str">
        <f>TEXT($BT$4,"000")</f>
        <v>025</v>
      </c>
      <c r="CK3" s="43" t="str">
        <f>VLOOKUP(CI3,차량가!$I$2:$K$7549,3,0)</f>
        <v>A-Class</v>
      </c>
      <c r="CL3" s="43" t="str">
        <f>VLOOKUP(CI3,차량가!$I$2:$L$7549,4,0)</f>
        <v>A200d 세단</v>
      </c>
      <c r="CM3" s="23"/>
      <c r="CN3" s="23"/>
      <c r="CO3" s="54"/>
      <c r="CP3" s="54"/>
      <c r="CQ3" s="468">
        <f>COUNTIF(차량가!K:K,BI3)</f>
        <v>6</v>
      </c>
      <c r="CR3" s="324" t="s">
        <v>2017</v>
      </c>
      <c r="CS3" s="54"/>
      <c r="CT3" s="72"/>
      <c r="CU3" s="72"/>
    </row>
    <row r="4" spans="1:99" ht="30.75" customHeight="1">
      <c r="A4" s="73"/>
      <c r="C4" s="84"/>
      <c r="D4" s="84"/>
      <c r="E4" s="84"/>
      <c r="F4" s="84"/>
      <c r="G4" s="84"/>
      <c r="H4" s="84"/>
      <c r="I4" s="84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48"/>
      <c r="AH4" s="848"/>
      <c r="AI4" s="848"/>
      <c r="AJ4" s="848"/>
      <c r="AK4" s="848"/>
      <c r="AL4" s="848"/>
      <c r="AM4" s="848"/>
      <c r="AN4" s="848"/>
      <c r="AO4" s="848"/>
      <c r="AP4" s="848"/>
      <c r="AQ4" s="848"/>
      <c r="AR4" s="848"/>
      <c r="AS4" s="848"/>
      <c r="AT4" s="848"/>
      <c r="AU4" s="848"/>
      <c r="AV4" s="853"/>
      <c r="AW4" s="73"/>
      <c r="AX4" s="86" t="s">
        <v>19</v>
      </c>
      <c r="AY4" s="800" t="s">
        <v>1129</v>
      </c>
      <c r="AZ4" s="800"/>
      <c r="BA4" s="800"/>
      <c r="BB4" s="800"/>
      <c r="BC4" s="83" t="s">
        <v>1973</v>
      </c>
      <c r="BD4" s="589"/>
      <c r="BE4" s="83"/>
      <c r="BF4" s="501"/>
      <c r="BG4" s="490"/>
      <c r="BH4" s="488"/>
      <c r="BI4" s="305"/>
      <c r="BJ4" s="388"/>
      <c r="BK4" s="654"/>
      <c r="BL4" s="654"/>
      <c r="BM4" s="654"/>
      <c r="BN4" s="129"/>
      <c r="BO4" s="129"/>
      <c r="BP4" s="54"/>
      <c r="BQ4" s="54"/>
      <c r="BR4" s="54"/>
      <c r="BS4" s="31" t="str">
        <f>VLOOKUP(BT2,'1'!H43:I78,2,0)</f>
        <v>MercedesBenz</v>
      </c>
      <c r="BT4" s="25" t="str">
        <f>TEXT(VLOOKUP(BT2,'1'!H43:J78,3,0),"0000")</f>
        <v>0025</v>
      </c>
      <c r="BU4" s="23" t="s">
        <v>1222</v>
      </c>
      <c r="BV4" s="23">
        <f>VLOOKUP($BT$7,차량가!$X$2:$AE$2099,7,0)</f>
        <v>2</v>
      </c>
      <c r="BW4" s="23"/>
      <c r="BX4" s="23">
        <v>2</v>
      </c>
      <c r="BY4" s="23" t="str">
        <f>IF(VLOOKUP(TEXT(INT(BY3+1),"0000"),차량가!G$2:J$7549,4,0)=BS4,TEXT(BY3+1,"0000"),"")</f>
        <v>0122</v>
      </c>
      <c r="BZ4" s="23" t="str">
        <f>IF(ISERROR(VLOOKUP(BY4,차량가!G$2:K$6501,5,0)),"",VLOOKUP(BY4,차량가!G$2:K$6501,5,0))</f>
        <v>AMG GT 4door</v>
      </c>
      <c r="CA4" s="23" t="str">
        <f>IF(VLOOKUP(TEXT(INT(BY3+1),"0000"),차량가!G$2:J$7549,4,0)=BS4,TEXT(BY3+1,"0000"),"")</f>
        <v>0122</v>
      </c>
      <c r="CB4" s="23"/>
      <c r="CC4" s="23"/>
      <c r="CD4" s="23"/>
      <c r="CE4" s="23"/>
      <c r="CF4" s="23"/>
      <c r="CG4" s="23"/>
      <c r="CH4" s="23"/>
      <c r="CI4" s="43" t="str">
        <f>TEXT(VLOOKUP(TEXT(BT5,"0000"),차량가!G2:I7549,3,0),"0000")</f>
        <v>0972</v>
      </c>
      <c r="CJ4" s="43" t="str">
        <f t="shared" ref="CJ4:CJ65" si="0">TEXT($BT$4,"000")</f>
        <v>025</v>
      </c>
      <c r="CK4" s="43" t="str">
        <f>VLOOKUP(CI4,차량가!$I$2:$K$7549,3,0)</f>
        <v>A-Class</v>
      </c>
      <c r="CL4" s="43" t="str">
        <f>VLOOKUP(CI4,차량가!$I$2:$L$7549,4,0)</f>
        <v>A200d 세단</v>
      </c>
      <c r="CM4" s="23" t="str">
        <f>TEXT(CI4,"0000")</f>
        <v>0972</v>
      </c>
      <c r="CN4" s="325">
        <f>VLOOKUP(CI4,차량가!I$2:M$7549,5,0)</f>
        <v>41600000</v>
      </c>
      <c r="CO4" s="54"/>
      <c r="CP4" s="54"/>
      <c r="CQ4" s="54"/>
      <c r="CR4" s="54">
        <f>COUNTIF(CR5:CR10,BT5)</f>
        <v>0</v>
      </c>
      <c r="CS4" s="54"/>
      <c r="CT4" s="72"/>
      <c r="CU4" s="72"/>
    </row>
    <row r="5" spans="1:99" ht="31.5" customHeight="1">
      <c r="A5" s="73"/>
      <c r="C5" s="74" t="s">
        <v>13</v>
      </c>
      <c r="D5" s="75"/>
      <c r="E5" s="75"/>
      <c r="F5" s="75"/>
      <c r="G5" s="75"/>
      <c r="H5" s="76"/>
      <c r="I5" s="77"/>
      <c r="J5" s="77"/>
      <c r="K5" s="77"/>
      <c r="L5" s="77"/>
      <c r="M5" s="77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9"/>
      <c r="AD5" s="79"/>
      <c r="AE5" s="79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76"/>
      <c r="AR5" s="76"/>
      <c r="AS5" s="76"/>
      <c r="AT5" s="76"/>
      <c r="AU5" s="76"/>
      <c r="AV5" s="853"/>
      <c r="AW5" s="73"/>
      <c r="AX5" s="87" t="s">
        <v>56</v>
      </c>
      <c r="AY5" s="849"/>
      <c r="AZ5" s="849"/>
      <c r="BA5" s="849"/>
      <c r="BB5" s="849"/>
      <c r="BC5" s="216" t="s">
        <v>16973</v>
      </c>
      <c r="BD5" s="590"/>
      <c r="BE5" s="518"/>
      <c r="BF5" s="487"/>
      <c r="BG5" s="236"/>
      <c r="BH5" s="489"/>
      <c r="BI5" s="370"/>
      <c r="BJ5" s="370"/>
      <c r="BK5" s="499"/>
      <c r="BL5" s="499"/>
      <c r="BM5" s="499"/>
      <c r="BN5" s="129"/>
      <c r="BO5" s="129"/>
      <c r="BP5" s="54"/>
      <c r="BQ5" s="54"/>
      <c r="BR5" s="54"/>
      <c r="BS5" s="31" t="str">
        <f>VLOOKUP(BT9,BX3:BZ41,3,0)</f>
        <v>A-Class</v>
      </c>
      <c r="BT5" s="25" t="str">
        <f>TEXT(VLOOKUP(BS5,BZ3:CA41,2,0),"0000")</f>
        <v>0121</v>
      </c>
      <c r="BU5" s="23" t="s">
        <v>1223</v>
      </c>
      <c r="BV5" s="23">
        <f>VLOOKUP($BT$7,차량가!$X$2:$AE$2099,8,0)</f>
        <v>0</v>
      </c>
      <c r="BW5" s="23"/>
      <c r="BX5" s="23">
        <v>3</v>
      </c>
      <c r="BY5" s="23" t="str">
        <f>IF(VLOOKUP(TEXT(INT(BY4+1),"0000"),차량가!G$2:J$7549,4,0)=$BS$4,TEXT(BY4+1,"0000"),"")</f>
        <v>0123</v>
      </c>
      <c r="BZ5" s="23" t="str">
        <f>IF(ISERROR(VLOOKUP(BY5,차량가!G$2:K$6501,5,0)),"",VLOOKUP(BY5,차량가!G$2:K$6501,5,0))</f>
        <v>C-Class</v>
      </c>
      <c r="CA5" s="23" t="str">
        <f>IF(BY5="","",IF(VLOOKUP(TEXT(INT(BY4+1),"0000"),차량가!G$2:J$7549,4,0)=$BS$4,TEXT(BY4+1,"0000"),""))</f>
        <v>0123</v>
      </c>
      <c r="CB5" s="23"/>
      <c r="CC5" s="23"/>
      <c r="CD5" s="23"/>
      <c r="CE5" s="23"/>
      <c r="CF5" s="23"/>
      <c r="CG5" s="23"/>
      <c r="CH5" s="23"/>
      <c r="CI5" s="44" t="str">
        <f>IF(VLOOKUP(TEXT(INT(CI4+1),"0000"),차량가!I$2:K$7549,3,0)=CK4,TEXT(CI4+1,"0000"),"")</f>
        <v>0973</v>
      </c>
      <c r="CJ5" s="43" t="str">
        <f t="shared" si="0"/>
        <v>025</v>
      </c>
      <c r="CK5" s="43" t="str">
        <f>IF(CI5="","",(VLOOKUP(CI5,차량가!$I$2:$K$7549,3,0)))</f>
        <v>A-Class</v>
      </c>
      <c r="CL5" s="43" t="str">
        <f>IF(CI5="","",VLOOKUP(CI5,차량가!$I$2:$L$7549,4,0))</f>
        <v>A 220 세단</v>
      </c>
      <c r="CM5" s="23" t="str">
        <f>TEXT(CI5,"0000")</f>
        <v>0973</v>
      </c>
      <c r="CN5" s="325">
        <f>VLOOKUP(CI5,차량가!I$2:M$7549,5,0)</f>
        <v>40600000</v>
      </c>
      <c r="CO5" s="54"/>
      <c r="CP5" s="54"/>
      <c r="CQ5" s="54"/>
      <c r="CR5" s="54" t="s">
        <v>2018</v>
      </c>
      <c r="CS5" s="54"/>
      <c r="CT5" s="72"/>
      <c r="CU5" s="72"/>
    </row>
    <row r="6" spans="1:99" ht="40.5" customHeight="1">
      <c r="A6" s="73"/>
      <c r="C6" s="822" t="s">
        <v>58</v>
      </c>
      <c r="D6" s="822"/>
      <c r="E6" s="822"/>
      <c r="F6" s="822"/>
      <c r="G6" s="822"/>
      <c r="H6" s="823" t="str">
        <f>BI3</f>
        <v>A-Class</v>
      </c>
      <c r="I6" s="823"/>
      <c r="J6" s="823"/>
      <c r="K6" s="823"/>
      <c r="L6" s="823"/>
      <c r="M6" s="823"/>
      <c r="N6" s="824"/>
      <c r="O6" s="469" t="s">
        <v>3156</v>
      </c>
      <c r="P6" s="470"/>
      <c r="Q6" s="470"/>
      <c r="R6" s="470"/>
      <c r="S6" s="470"/>
      <c r="T6" s="828" t="str">
        <f>BJ3</f>
        <v>A 220 해치백</v>
      </c>
      <c r="U6" s="828"/>
      <c r="V6" s="828"/>
      <c r="W6" s="828"/>
      <c r="X6" s="828"/>
      <c r="Y6" s="828"/>
      <c r="Z6" s="828"/>
      <c r="AA6" s="828"/>
      <c r="AB6" s="828"/>
      <c r="AC6" s="828"/>
      <c r="AD6" s="828"/>
      <c r="AE6" s="828"/>
      <c r="AF6" s="828"/>
      <c r="AG6" s="828"/>
      <c r="AH6" s="828"/>
      <c r="AI6" s="828"/>
      <c r="AJ6" s="829"/>
      <c r="AK6" s="872" t="s">
        <v>27</v>
      </c>
      <c r="AL6" s="873"/>
      <c r="AM6" s="873"/>
      <c r="AN6" s="873"/>
      <c r="AO6" s="874"/>
      <c r="AP6" s="820">
        <f>BH13</f>
        <v>1991</v>
      </c>
      <c r="AQ6" s="821"/>
      <c r="AR6" s="821"/>
      <c r="AS6" s="821"/>
      <c r="AT6" s="821"/>
      <c r="AU6" s="821"/>
      <c r="AV6" s="853"/>
      <c r="AW6" s="73"/>
      <c r="AX6" s="87" t="s">
        <v>57</v>
      </c>
      <c r="AY6" s="849"/>
      <c r="AZ6" s="849"/>
      <c r="BA6" s="849"/>
      <c r="BB6" s="849"/>
      <c r="BC6" s="94" t="s">
        <v>16974</v>
      </c>
      <c r="BF6" s="487"/>
      <c r="BG6" s="236"/>
      <c r="BH6" s="498"/>
      <c r="BI6" s="371"/>
      <c r="BJ6" s="371"/>
      <c r="BK6" s="500"/>
      <c r="BL6" s="500"/>
      <c r="BM6" s="500"/>
      <c r="BN6" s="191"/>
      <c r="BO6" s="129"/>
      <c r="BP6" s="54"/>
      <c r="BQ6" s="54"/>
      <c r="BR6" s="54"/>
      <c r="BS6" s="31" t="str">
        <f>VLOOKUP(BT6,$CI:$CN,4,FALSE)</f>
        <v>A 220 해치백</v>
      </c>
      <c r="BT6" s="636" t="str">
        <f>INDEX(CM3:CM873,1+BT11,0)</f>
        <v>0974</v>
      </c>
      <c r="BU6" s="23" t="s">
        <v>3040</v>
      </c>
      <c r="BV6" s="49">
        <f>VLOOKUP(BT7,차량가!B2:X8776,18,0)</f>
        <v>4</v>
      </c>
      <c r="BW6" s="23"/>
      <c r="BX6" s="23">
        <v>4</v>
      </c>
      <c r="BY6" s="23" t="str">
        <f>IF(BY5="","",IF(VLOOKUP(TEXT(INT(BY5+1),"0000"),차량가!G$2:J$7549,4,0)=$BS$4,TEXT(BY5+1,"0000"),""))</f>
        <v>0124</v>
      </c>
      <c r="BZ6" s="23" t="str">
        <f>IF(ISERROR(VLOOKUP(BY6,차량가!G$2:K$6501,5,0)),"",VLOOKUP(BY6,차량가!G$2:K$6501,5,0))</f>
        <v>CLA-Class</v>
      </c>
      <c r="CA6" s="23" t="str">
        <f>IF(BY6="","",IF(VLOOKUP(TEXT(INT(BY5+1),"0000"),차량가!G$2:J$7549,4,0)=$BS$4,TEXT(BY5+1,"0000"),""))</f>
        <v>0124</v>
      </c>
      <c r="CB6" s="23"/>
      <c r="CC6" s="23"/>
      <c r="CD6" s="23"/>
      <c r="CE6" s="23"/>
      <c r="CF6" s="23"/>
      <c r="CG6" s="23"/>
      <c r="CH6" s="23"/>
      <c r="CI6" s="44" t="str">
        <f>IF(CI5="","",IF(VLOOKUP(TEXT(INT(CI5+1),"0000"),차량가!I$2:K$7549,3,0)=$BS$5,TEXT(CI5+1,"0000"),""))</f>
        <v>0974</v>
      </c>
      <c r="CJ6" s="43" t="str">
        <f t="shared" si="0"/>
        <v>025</v>
      </c>
      <c r="CK6" s="43" t="str">
        <f>IF(CI6="","",(VLOOKUP(CI6,차량가!$I$2:$K$7549,3,0)))</f>
        <v>A-Class</v>
      </c>
      <c r="CL6" s="43" t="str">
        <f>IF(CI6="","",VLOOKUP(CI6,차량가!$I$2:$L$7549,4,0))</f>
        <v>A 220 해치백</v>
      </c>
      <c r="CM6" s="23" t="str">
        <f t="shared" ref="CM6:CM21" si="1">TEXT(CI6,"0000")</f>
        <v>0974</v>
      </c>
      <c r="CN6" s="325">
        <f>VLOOKUP(CI6,차량가!I$2:M$7549,5,0)</f>
        <v>40600000</v>
      </c>
      <c r="CO6" s="54"/>
      <c r="CP6" s="54"/>
      <c r="CQ6" s="54"/>
      <c r="CR6" s="54" t="s">
        <v>2019</v>
      </c>
      <c r="CS6" s="54"/>
      <c r="CT6" s="72"/>
      <c r="CU6" s="72"/>
    </row>
    <row r="7" spans="1:99" ht="31.5" customHeight="1">
      <c r="A7" s="73"/>
      <c r="C7" s="767" t="s">
        <v>29</v>
      </c>
      <c r="D7" s="767"/>
      <c r="E7" s="767"/>
      <c r="F7" s="767"/>
      <c r="G7" s="767"/>
      <c r="H7" s="825">
        <f>IF(AY9&lt;=0,BS8,AY9)</f>
        <v>40600000</v>
      </c>
      <c r="I7" s="825"/>
      <c r="J7" s="825"/>
      <c r="K7" s="825"/>
      <c r="L7" s="825"/>
      <c r="M7" s="825"/>
      <c r="N7" s="826"/>
      <c r="O7" s="471" t="s">
        <v>2116</v>
      </c>
      <c r="P7" s="472"/>
      <c r="Q7" s="472"/>
      <c r="R7" s="472"/>
      <c r="S7" s="472"/>
      <c r="T7" s="830">
        <f>AY10</f>
        <v>0</v>
      </c>
      <c r="U7" s="830"/>
      <c r="V7" s="830"/>
      <c r="W7" s="830"/>
      <c r="X7" s="831"/>
      <c r="Y7" s="753" t="s">
        <v>2117</v>
      </c>
      <c r="Z7" s="754"/>
      <c r="AA7" s="754"/>
      <c r="AB7" s="754"/>
      <c r="AC7" s="755"/>
      <c r="AD7" s="757">
        <f>AY11</f>
        <v>0</v>
      </c>
      <c r="AE7" s="758"/>
      <c r="AF7" s="758"/>
      <c r="AG7" s="758"/>
      <c r="AH7" s="758"/>
      <c r="AI7" s="758"/>
      <c r="AJ7" s="759"/>
      <c r="AK7" s="756" t="s">
        <v>26</v>
      </c>
      <c r="AL7" s="754"/>
      <c r="AM7" s="754"/>
      <c r="AN7" s="754"/>
      <c r="AO7" s="755"/>
      <c r="AP7" s="757">
        <f>AY12</f>
        <v>0</v>
      </c>
      <c r="AQ7" s="833"/>
      <c r="AR7" s="833"/>
      <c r="AS7" s="833"/>
      <c r="AT7" s="833"/>
      <c r="AU7" s="834"/>
      <c r="AV7" s="853"/>
      <c r="AW7" s="73"/>
      <c r="AX7" s="87" t="s">
        <v>58</v>
      </c>
      <c r="AY7" s="849"/>
      <c r="AZ7" s="849"/>
      <c r="BA7" s="849"/>
      <c r="BB7" s="849"/>
      <c r="BG7" s="126" t="s">
        <v>2137</v>
      </c>
      <c r="BH7" s="88" t="s">
        <v>19</v>
      </c>
      <c r="BI7" s="88" t="s">
        <v>65</v>
      </c>
      <c r="BJ7" s="88" t="s">
        <v>66</v>
      </c>
      <c r="BK7" s="88" t="s">
        <v>67</v>
      </c>
      <c r="BL7" s="88" t="s">
        <v>1144</v>
      </c>
      <c r="BM7" s="88" t="s">
        <v>1119</v>
      </c>
      <c r="BN7" s="88" t="s">
        <v>68</v>
      </c>
      <c r="BO7" s="88" t="s">
        <v>1133</v>
      </c>
      <c r="BP7" s="88" t="s">
        <v>1120</v>
      </c>
      <c r="BQ7" s="88" t="s">
        <v>1155</v>
      </c>
      <c r="BR7" s="72" t="s">
        <v>1251</v>
      </c>
      <c r="BS7" s="43">
        <f>VLOOKUP(BT6,차량가!I2:N7549,6,0)</f>
        <v>1991</v>
      </c>
      <c r="BT7" s="625">
        <f>VLOOKUP(BS4&amp;BS5&amp;BS6&amp;BS8,차량가!W2:X7549,2,0)</f>
        <v>4749</v>
      </c>
      <c r="BU7" s="23" t="s">
        <v>3039</v>
      </c>
      <c r="BV7" s="23">
        <f>VLOOKUP($BT$7,차량가!$X$2:$AE$2099,6,0)</f>
        <v>0</v>
      </c>
      <c r="BW7" s="23"/>
      <c r="BX7" s="23">
        <v>5</v>
      </c>
      <c r="BY7" s="23" t="str">
        <f>IF(BY6="","",IF(VLOOKUP(TEXT(INT(BY6+1),"0000"),차량가!G$2:J$7549,4,0)=$BS$4,TEXT(BY6+1,"0000"),""))</f>
        <v>0125</v>
      </c>
      <c r="BZ7" s="23" t="str">
        <f>IF(ISERROR(VLOOKUP(BY7,차량가!G$2:K$6501,5,0)),"",VLOOKUP(BY7,차량가!G$2:K$6501,5,0))</f>
        <v>CLS-Class</v>
      </c>
      <c r="CA7" s="23" t="str">
        <f>IF(BY7="","",IF(VLOOKUP(TEXT(INT(BY6+1),"0000"),차량가!G$2:J$7549,4,0)=$BS$4,TEXT(BY6+1,"0000"),""))</f>
        <v>0125</v>
      </c>
      <c r="CB7" s="23"/>
      <c r="CC7" s="23"/>
      <c r="CD7" s="23"/>
      <c r="CE7" s="23"/>
      <c r="CF7" s="23"/>
      <c r="CG7" s="23"/>
      <c r="CH7" s="23"/>
      <c r="CI7" s="44" t="str">
        <f>IF(CI6="","",IF(VLOOKUP(TEXT(INT(CI6+1),"0000"),차량가!I$2:K$7549,3,0)=$BS$5,TEXT(CI6+1,"0000"),""))</f>
        <v>0975</v>
      </c>
      <c r="CJ7" s="43" t="str">
        <f t="shared" si="0"/>
        <v>025</v>
      </c>
      <c r="CK7" s="43" t="str">
        <f>IF(CI7="","",(VLOOKUP(CI7,차량가!$I$2:$K$7549,3,0)))</f>
        <v>A-Class</v>
      </c>
      <c r="CL7" s="43" t="str">
        <f>IF(CI7="","",VLOOKUP(CI7,차량가!$I$2:$L$7549,4,0))</f>
        <v>A250 4matic  세단</v>
      </c>
      <c r="CM7" s="23" t="str">
        <f t="shared" si="1"/>
        <v>0975</v>
      </c>
      <c r="CN7" s="325">
        <f>VLOOKUP(CI7,차량가!I$2:M$7549,5,0)</f>
        <v>50900000</v>
      </c>
      <c r="CO7" s="54"/>
      <c r="CP7" s="54"/>
      <c r="CQ7" s="54"/>
      <c r="CR7" s="54" t="s">
        <v>2020</v>
      </c>
      <c r="CS7" s="54"/>
      <c r="CT7" s="72"/>
      <c r="CU7" s="72"/>
    </row>
    <row r="8" spans="1:99" ht="31.5" customHeight="1">
      <c r="A8" s="89"/>
      <c r="C8" s="835" t="s">
        <v>2144</v>
      </c>
      <c r="D8" s="835"/>
      <c r="E8" s="835"/>
      <c r="F8" s="835"/>
      <c r="G8" s="835"/>
      <c r="H8" s="827" t="str">
        <f>IF(BV12="전기차","Y","N")</f>
        <v>N</v>
      </c>
      <c r="I8" s="827"/>
      <c r="J8" s="827"/>
      <c r="K8" s="827"/>
      <c r="L8" s="827"/>
      <c r="M8" s="827"/>
      <c r="N8" s="827"/>
      <c r="O8" s="90"/>
      <c r="P8" s="90"/>
      <c r="Q8" s="90"/>
      <c r="R8" s="85"/>
      <c r="S8" s="85"/>
      <c r="T8" s="85"/>
      <c r="U8" s="85"/>
      <c r="V8" s="85"/>
      <c r="W8" s="85"/>
      <c r="X8" s="85"/>
      <c r="Y8" s="90"/>
      <c r="Z8" s="90"/>
      <c r="AA8" s="90"/>
      <c r="AB8" s="90"/>
      <c r="AC8" s="90"/>
      <c r="AD8" s="90"/>
      <c r="AE8" s="90"/>
      <c r="AF8" s="9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3"/>
      <c r="AW8" s="73"/>
      <c r="AX8" s="87" t="s">
        <v>14</v>
      </c>
      <c r="AY8" s="849"/>
      <c r="AZ8" s="849"/>
      <c r="BA8" s="849"/>
      <c r="BB8" s="849"/>
      <c r="BC8" s="380"/>
      <c r="BD8" s="591"/>
      <c r="BE8" s="576"/>
      <c r="BF8" s="130" t="e">
        <f>+AK7/G7</f>
        <v>#VALUE!</v>
      </c>
      <c r="BG8" s="126" t="s">
        <v>2146</v>
      </c>
      <c r="BH8" s="88" t="s">
        <v>1129</v>
      </c>
      <c r="BI8" s="88" t="s">
        <v>1121</v>
      </c>
      <c r="BJ8" s="88" t="s">
        <v>1121</v>
      </c>
      <c r="BK8" s="88" t="str">
        <f>IF(BT10=1,"국산탁송대행","포함")</f>
        <v>포함</v>
      </c>
      <c r="BL8" s="88" t="s">
        <v>1121</v>
      </c>
      <c r="BM8" s="88" t="s">
        <v>1131</v>
      </c>
      <c r="BN8" s="88" t="s">
        <v>1121</v>
      </c>
      <c r="BO8" s="88" t="s">
        <v>2035</v>
      </c>
      <c r="BP8" s="88" t="s">
        <v>1121</v>
      </c>
      <c r="BQ8" s="88" t="s">
        <v>1156</v>
      </c>
      <c r="BR8" s="72" t="s">
        <v>1251</v>
      </c>
      <c r="BS8" s="46">
        <f>VLOOKUP(BT6,차량가!I$2:M$7549,5,0)</f>
        <v>40600000</v>
      </c>
      <c r="BT8" s="25"/>
      <c r="BU8" s="23" t="s">
        <v>2924</v>
      </c>
      <c r="BV8" s="23">
        <f>VLOOKUP(BT7,차량가!$X$2:$AK$1413,14,0)</f>
        <v>7</v>
      </c>
      <c r="BW8" s="23"/>
      <c r="BX8" s="23">
        <v>6</v>
      </c>
      <c r="BY8" s="23" t="str">
        <f>IF(BY7="","",IF(VLOOKUP(TEXT(INT(BY7+1),"0000"),차량가!G$2:J$7549,4,0)=$BS$4,TEXT(BY7+1,"0000"),""))</f>
        <v>0126</v>
      </c>
      <c r="BZ8" s="23" t="str">
        <f>IF(ISERROR(VLOOKUP(BY8,차량가!G$2:K$6501,5,0)),"",VLOOKUP(BY8,차량가!G$2:K$6501,5,0))</f>
        <v>CLE</v>
      </c>
      <c r="CA8" s="23" t="str">
        <f>IF(BY8="","",IF(VLOOKUP(TEXT(INT(BY7+1),"0000"),차량가!G$2:J$7549,4,0)=$BS$4,TEXT(BY7+1,"0000"),""))</f>
        <v>0126</v>
      </c>
      <c r="CB8" s="23"/>
      <c r="CC8" s="23"/>
      <c r="CD8" s="23"/>
      <c r="CE8" s="23"/>
      <c r="CF8" s="23"/>
      <c r="CG8" s="23"/>
      <c r="CH8" s="23"/>
      <c r="CI8" s="44" t="str">
        <f>IF(CI7="","",IF(VLOOKUP(TEXT(INT(CI7+1),"0000"),차량가!I$2:K$7549,3,0)=$BS$5,TEXT(CI7+1,"0000"),""))</f>
        <v>0976</v>
      </c>
      <c r="CJ8" s="43" t="str">
        <f t="shared" si="0"/>
        <v>025</v>
      </c>
      <c r="CK8" s="43" t="str">
        <f>IF(CI8="","",(VLOOKUP(CI8,차량가!$I$2:$K$7549,3,0)))</f>
        <v>A-Class</v>
      </c>
      <c r="CL8" s="43" t="str">
        <f>IF(CI8="","",VLOOKUP(CI8,차량가!$I$2:$L$7549,4,0))</f>
        <v>AMG A 35 4매틱 세단</v>
      </c>
      <c r="CM8" s="23" t="str">
        <f t="shared" si="1"/>
        <v>0976</v>
      </c>
      <c r="CN8" s="325">
        <f>VLOOKUP(CI8,차량가!I$2:M$7549,5,0)</f>
        <v>62700000</v>
      </c>
      <c r="CO8" s="54"/>
      <c r="CP8" s="54"/>
      <c r="CQ8" s="54"/>
      <c r="CR8" s="54" t="s">
        <v>2021</v>
      </c>
      <c r="CS8" s="54"/>
      <c r="CT8" s="72"/>
      <c r="CU8" s="72"/>
    </row>
    <row r="9" spans="1:99" ht="29.25" customHeight="1">
      <c r="A9" s="73"/>
      <c r="C9" s="74" t="s">
        <v>15</v>
      </c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4" t="s">
        <v>16</v>
      </c>
      <c r="AA9" s="78"/>
      <c r="AB9" s="78"/>
      <c r="AC9" s="78"/>
      <c r="AD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832">
        <f ca="1">TODAY()</f>
        <v>45484</v>
      </c>
      <c r="AS9" s="832"/>
      <c r="AT9" s="832"/>
      <c r="AU9" s="832"/>
      <c r="AV9" s="853"/>
      <c r="AW9" s="73"/>
      <c r="AX9" s="87" t="s">
        <v>59</v>
      </c>
      <c r="AY9" s="717"/>
      <c r="AZ9" s="717"/>
      <c r="BA9" s="717"/>
      <c r="BB9" s="717"/>
      <c r="BC9" s="70" t="s">
        <v>1998</v>
      </c>
      <c r="BD9" s="592"/>
      <c r="BE9" s="577"/>
      <c r="BF9" s="532"/>
      <c r="BG9" s="126" t="s">
        <v>2147</v>
      </c>
      <c r="BH9" s="88" t="s">
        <v>1130</v>
      </c>
      <c r="BI9" s="88" t="s">
        <v>1122</v>
      </c>
      <c r="BJ9" s="88" t="s">
        <v>1122</v>
      </c>
      <c r="BK9" s="88" t="s">
        <v>1122</v>
      </c>
      <c r="BL9" s="88" t="s">
        <v>1122</v>
      </c>
      <c r="BM9" s="88" t="s">
        <v>1132</v>
      </c>
      <c r="BN9" s="88" t="s">
        <v>1122</v>
      </c>
      <c r="BO9" s="88" t="s">
        <v>1134</v>
      </c>
      <c r="BP9" s="88" t="s">
        <v>1122</v>
      </c>
      <c r="BQ9" s="88" t="s">
        <v>1157</v>
      </c>
      <c r="BR9" s="72" t="s">
        <v>1438</v>
      </c>
      <c r="BS9" s="273" t="s">
        <v>1117</v>
      </c>
      <c r="BT9" s="25">
        <v>1</v>
      </c>
      <c r="BU9" s="23" t="s">
        <v>3038</v>
      </c>
      <c r="BV9" s="47"/>
      <c r="BW9" s="23"/>
      <c r="BX9" s="23">
        <v>7</v>
      </c>
      <c r="BY9" s="23" t="str">
        <f>IF(BY8="","",IF(VLOOKUP(TEXT(INT(BY8+1),"0000"),차량가!G$2:J$7549,4,0)=$BS$4,TEXT(BY8+1,"0000"),""))</f>
        <v>0127</v>
      </c>
      <c r="BZ9" s="23" t="str">
        <f>IF(ISERROR(VLOOKUP(BY9,차량가!G$2:K$6501,5,0)),"",VLOOKUP(BY9,차량가!G$2:K$6501,5,0))</f>
        <v>E-Class</v>
      </c>
      <c r="CA9" s="23" t="str">
        <f>IF(BY9="","",IF(VLOOKUP(TEXT(INT(BY8+1),"0000"),차량가!G$2:J$7549,4,0)=$BS$4,TEXT(BY8+1,"0000"),""))</f>
        <v>0127</v>
      </c>
      <c r="CB9" s="23"/>
      <c r="CC9" s="23"/>
      <c r="CD9" s="23"/>
      <c r="CE9" s="23"/>
      <c r="CF9" s="23"/>
      <c r="CG9" s="23"/>
      <c r="CH9" s="23"/>
      <c r="CI9" s="44" t="str">
        <f>IF(CI8="","",IF(VLOOKUP(TEXT(INT(CI8+1),"0000"),차량가!I$2:K$7549,3,0)=$BS$5,TEXT(CI8+1,"0000"),""))</f>
        <v>0977</v>
      </c>
      <c r="CJ9" s="43" t="str">
        <f t="shared" si="0"/>
        <v>025</v>
      </c>
      <c r="CK9" s="43" t="str">
        <f>IF(CI9="","",(VLOOKUP(CI9,차량가!$I$2:$K$7549,3,0)))</f>
        <v>A-Class</v>
      </c>
      <c r="CL9" s="43" t="str">
        <f>IF(CI9="","",VLOOKUP(CI9,차량가!$I$2:$L$7549,4,0))</f>
        <v>AMG A 45 4매틱+</v>
      </c>
      <c r="CM9" s="23" t="str">
        <f t="shared" si="1"/>
        <v>0977</v>
      </c>
      <c r="CN9" s="325">
        <f>VLOOKUP(CI9,차량가!I$2:M$7549,5,0)</f>
        <v>70900000</v>
      </c>
      <c r="CO9" s="54"/>
      <c r="CP9" s="54"/>
      <c r="CQ9" s="54"/>
      <c r="CR9" s="54" t="s">
        <v>2022</v>
      </c>
      <c r="CS9" s="54"/>
      <c r="CT9" s="72"/>
      <c r="CU9" s="72"/>
    </row>
    <row r="10" spans="1:99" ht="30" customHeight="1">
      <c r="A10" s="73"/>
      <c r="C10" s="866" t="s">
        <v>30</v>
      </c>
      <c r="D10" s="867"/>
      <c r="E10" s="783" t="s">
        <v>28</v>
      </c>
      <c r="F10" s="783"/>
      <c r="G10" s="783"/>
      <c r="H10" s="783"/>
      <c r="I10" s="783"/>
      <c r="J10" s="783"/>
      <c r="K10" s="786">
        <f>H7+T7+AD7-AP7</f>
        <v>40600000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836" t="s">
        <v>17</v>
      </c>
      <c r="AA10" s="837"/>
      <c r="AB10" s="837"/>
      <c r="AC10" s="837"/>
      <c r="AD10" s="837"/>
      <c r="AE10" s="837"/>
      <c r="AF10" s="837"/>
      <c r="AG10" s="784" t="str">
        <f>IF(AND(CY187=TRUE,CZ187=1,DA187=1),"운용리스 플릿상품전용","운용리스")</f>
        <v>운용리스</v>
      </c>
      <c r="AH10" s="784"/>
      <c r="AI10" s="784"/>
      <c r="AJ10" s="784"/>
      <c r="AK10" s="784"/>
      <c r="AL10" s="784"/>
      <c r="AM10" s="784"/>
      <c r="AN10" s="784"/>
      <c r="AO10" s="784"/>
      <c r="AP10" s="784"/>
      <c r="AQ10" s="784"/>
      <c r="AR10" s="784"/>
      <c r="AS10" s="784"/>
      <c r="AT10" s="784"/>
      <c r="AU10" s="785"/>
      <c r="AV10" s="853"/>
      <c r="AW10" s="73"/>
      <c r="AX10" s="81" t="s">
        <v>60</v>
      </c>
      <c r="AY10" s="718"/>
      <c r="AZ10" s="718"/>
      <c r="BA10" s="718"/>
      <c r="BB10" s="718"/>
      <c r="BD10" s="649">
        <f>(19350000*1.5%)/60</f>
        <v>4837.5</v>
      </c>
      <c r="BE10" s="575">
        <v>0</v>
      </c>
      <c r="BF10" s="531"/>
      <c r="BG10" s="126">
        <v>1</v>
      </c>
      <c r="BH10" s="88">
        <v>1</v>
      </c>
      <c r="BI10" s="88">
        <v>1</v>
      </c>
      <c r="BJ10" s="88">
        <v>2</v>
      </c>
      <c r="BK10" s="88">
        <v>2</v>
      </c>
      <c r="BL10" s="88">
        <v>2</v>
      </c>
      <c r="BM10" s="88">
        <v>1</v>
      </c>
      <c r="BN10" s="88">
        <v>2</v>
      </c>
      <c r="BO10" s="88" t="str">
        <f>IF(BT11=1,"3만km","3만km")</f>
        <v>3만km</v>
      </c>
      <c r="BP10" s="88">
        <v>2</v>
      </c>
      <c r="BQ10" s="88">
        <v>2</v>
      </c>
      <c r="BR10" s="72">
        <v>1</v>
      </c>
      <c r="BS10" s="22" t="s">
        <v>1239</v>
      </c>
      <c r="BT10" s="25">
        <v>2</v>
      </c>
      <c r="BU10" s="23"/>
      <c r="BV10" s="48"/>
      <c r="BW10" s="23"/>
      <c r="BX10" s="23">
        <v>8</v>
      </c>
      <c r="BY10" s="23" t="str">
        <f>IF(BY9="","",IF(VLOOKUP(TEXT(INT(BY9+1),"0000"),차량가!G$2:J$7549,4,0)=$BS$4,TEXT(BY9+1,"0000"),""))</f>
        <v>0128</v>
      </c>
      <c r="BZ10" s="23" t="str">
        <f>IF(ISERROR(VLOOKUP(BY10,차량가!G$2:K$6501,5,0)),"",VLOOKUP(BY10,차량가!G$2:K$6501,5,0))</f>
        <v>EQA</v>
      </c>
      <c r="CA10" s="23" t="str">
        <f>IF(BY10="","",IF(VLOOKUP(TEXT(INT(BY9+1),"0000"),차량가!G$2:J$7549,4,0)=$BS$4,TEXT(BY9+1,"0000"),""))</f>
        <v>0128</v>
      </c>
      <c r="CB10" s="23"/>
      <c r="CC10" s="23"/>
      <c r="CD10" s="23"/>
      <c r="CE10" s="23"/>
      <c r="CF10" s="23"/>
      <c r="CG10" s="23"/>
      <c r="CH10" s="23"/>
      <c r="CI10" s="44" t="str">
        <f>IF(CI9="","",IF(VLOOKUP(TEXT(INT(CI9+1),"0000"),차량가!I$2:K$7549,3,0)=$BS$5,TEXT(CI9+1,"0000"),""))</f>
        <v/>
      </c>
      <c r="CJ10" s="43" t="str">
        <f t="shared" si="0"/>
        <v>025</v>
      </c>
      <c r="CK10" s="43" t="str">
        <f>IF(CI10="","",(VLOOKUP(CI10,차량가!$I$2:$K$7549,3,0)))</f>
        <v/>
      </c>
      <c r="CL10" s="43" t="str">
        <f>IF(CI10="","",VLOOKUP(CI10,차량가!$I$2:$L$7549,4,0))</f>
        <v/>
      </c>
      <c r="CM10" s="23" t="str">
        <f t="shared" si="1"/>
        <v/>
      </c>
      <c r="CN10" s="325" t="e">
        <f>VLOOKUP(CI10,차량가!I$2:M$7549,5,0)</f>
        <v>#N/A</v>
      </c>
      <c r="CO10" s="326"/>
      <c r="CP10" s="54"/>
      <c r="CQ10" s="54"/>
      <c r="CR10" s="54" t="s">
        <v>2023</v>
      </c>
      <c r="CS10" s="54"/>
      <c r="CT10" s="72"/>
      <c r="CU10" s="72"/>
    </row>
    <row r="11" spans="1:99" ht="35.25" customHeight="1">
      <c r="A11" s="73"/>
      <c r="C11" s="868"/>
      <c r="D11" s="869"/>
      <c r="E11" s="763" t="s">
        <v>31</v>
      </c>
      <c r="F11" s="763"/>
      <c r="G11" s="763"/>
      <c r="H11" s="763"/>
      <c r="I11" s="763"/>
      <c r="J11" s="763"/>
      <c r="K11" s="744" t="str">
        <f>IF(BI10=1,"포함","미포함")</f>
        <v>포함</v>
      </c>
      <c r="L11" s="744"/>
      <c r="M11" s="744"/>
      <c r="N11" s="745">
        <f>IF(BV12="전기차",BC13,BT20)</f>
        <v>2583630</v>
      </c>
      <c r="O11" s="746"/>
      <c r="P11" s="746"/>
      <c r="Q11" s="746"/>
      <c r="R11" s="746"/>
      <c r="S11" s="746"/>
      <c r="T11" s="746"/>
      <c r="U11" s="746"/>
      <c r="V11" s="746"/>
      <c r="W11" s="746"/>
      <c r="X11" s="746"/>
      <c r="Y11" s="746"/>
      <c r="Z11" s="764" t="s">
        <v>18</v>
      </c>
      <c r="AA11" s="765"/>
      <c r="AB11" s="765"/>
      <c r="AC11" s="765"/>
      <c r="AD11" s="765"/>
      <c r="AE11" s="765"/>
      <c r="AF11" s="765"/>
      <c r="AG11" s="766">
        <f>IF(BG27=1,24,0)+IF(BG27=2,36,0)+IF(BG27=3,48,0)+IF(BG27=4,60,0)</f>
        <v>60</v>
      </c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2"/>
      <c r="AV11" s="853"/>
      <c r="AW11" s="73"/>
      <c r="AX11" s="235" t="s">
        <v>2118</v>
      </c>
      <c r="AY11" s="860"/>
      <c r="AZ11" s="886"/>
      <c r="BA11" s="886"/>
      <c r="BB11" s="886"/>
      <c r="BD11" s="601"/>
      <c r="BE11" s="231" t="s">
        <v>16992</v>
      </c>
      <c r="BF11" s="126">
        <f>IF(BG27=4,IF(BO10=1,IF(BT7=4749,IF(BF8&gt;=7%,0,IF(BF8&gt;=5%,1%,IF(BF8&gt;=3%,2%,4%))),0),0),0)</f>
        <v>0</v>
      </c>
      <c r="BH11" s="129"/>
      <c r="BI11" s="129"/>
      <c r="BJ11" s="129"/>
      <c r="BK11" s="129"/>
      <c r="BL11" s="129"/>
      <c r="BM11" s="129"/>
      <c r="BN11" s="129"/>
      <c r="BO11" s="3">
        <v>2</v>
      </c>
      <c r="BP11" s="54" t="str">
        <f>IF(BO11=1,"1.5만km",IF(BO11=2,"2만km",IF(BO11=3,"3만km",0)))</f>
        <v>2만km</v>
      </c>
      <c r="BQ11" s="54"/>
      <c r="BR11" s="54"/>
      <c r="BS11" s="22" t="s">
        <v>1218</v>
      </c>
      <c r="BT11" s="25">
        <v>3</v>
      </c>
      <c r="BU11" s="23"/>
      <c r="BV11" s="23"/>
      <c r="BW11" s="23"/>
      <c r="BX11" s="23">
        <v>9</v>
      </c>
      <c r="BY11" s="23" t="str">
        <f>IF(BY10="","",IF(VLOOKUP(TEXT(INT(BY10+1),"0000"),차량가!G$2:J$7549,4,0)=$BS$4,TEXT(BY10+1,"0000"),""))</f>
        <v>0129</v>
      </c>
      <c r="BZ11" s="23" t="str">
        <f>IF(ISERROR(VLOOKUP(BY11,차량가!G$2:K$6501,5,0)),"",VLOOKUP(BY11,차량가!G$2:K$6501,5,0))</f>
        <v>EQB</v>
      </c>
      <c r="CA11" s="23" t="str">
        <f>IF(BY11="","",IF(VLOOKUP(TEXT(INT(BY10+1),"0000"),차량가!G$2:J$7549,4,0)=$BS$4,TEXT(BY10+1,"0000"),""))</f>
        <v>0129</v>
      </c>
      <c r="CB11" s="23"/>
      <c r="CC11" s="23"/>
      <c r="CD11" s="23"/>
      <c r="CE11" s="23"/>
      <c r="CF11" s="23"/>
      <c r="CG11" s="23"/>
      <c r="CH11" s="23"/>
      <c r="CI11" s="44" t="str">
        <f>IF(CI10="","",IF(VLOOKUP(TEXT(INT(CI10+1),"0000"),차량가!I$2:K$7549,3,0)=$BS$5,TEXT(CI10+1,"0000"),""))</f>
        <v/>
      </c>
      <c r="CJ11" s="43" t="str">
        <f t="shared" si="0"/>
        <v>025</v>
      </c>
      <c r="CK11" s="43" t="str">
        <f>IF(CI11="","",(VLOOKUP(CI11,차량가!$I$2:$K$7549,3,0)))</f>
        <v/>
      </c>
      <c r="CL11" s="43" t="str">
        <f>IF(CI11="","",VLOOKUP(CI11,차량가!$I$2:$L$7549,4,0))</f>
        <v/>
      </c>
      <c r="CM11" s="23" t="str">
        <f t="shared" si="1"/>
        <v/>
      </c>
      <c r="CN11" s="325" t="e">
        <f>VLOOKUP(CI11,차량가!I$2:M$7549,5,0)</f>
        <v>#N/A</v>
      </c>
      <c r="CO11" s="54"/>
      <c r="CP11" s="54"/>
      <c r="CQ11" s="54"/>
      <c r="CR11" s="54"/>
      <c r="CS11" s="54"/>
      <c r="CT11" s="72"/>
      <c r="CU11" s="72"/>
    </row>
    <row r="12" spans="1:99" ht="30" customHeight="1">
      <c r="A12" s="73"/>
      <c r="C12" s="868"/>
      <c r="D12" s="869"/>
      <c r="E12" s="763" t="s">
        <v>32</v>
      </c>
      <c r="F12" s="763"/>
      <c r="G12" s="763"/>
      <c r="H12" s="763"/>
      <c r="I12" s="763"/>
      <c r="J12" s="763"/>
      <c r="K12" s="744" t="str">
        <f>IF(BJ10=1,"포함","미포함")</f>
        <v>미포함</v>
      </c>
      <c r="L12" s="744"/>
      <c r="M12" s="744"/>
      <c r="N12" s="745">
        <f>IF(OR(BT16=1,BT17=1),0,IF(BB15&lt;=0,AY16,IF(BT23=TRUE,MAX(0,TRUNC((K10/1.1*BJ15-1500000)*BB15,-1)),ROUNDDOWN(K10/1.1*BJ15*BB15,-1))))</f>
        <v>0</v>
      </c>
      <c r="O12" s="746"/>
      <c r="P12" s="746"/>
      <c r="Q12" s="746"/>
      <c r="R12" s="746"/>
      <c r="S12" s="746"/>
      <c r="T12" s="746"/>
      <c r="U12" s="746"/>
      <c r="V12" s="746"/>
      <c r="W12" s="746"/>
      <c r="X12" s="746"/>
      <c r="Y12" s="746"/>
      <c r="Z12" s="764" t="s">
        <v>19</v>
      </c>
      <c r="AA12" s="765"/>
      <c r="AB12" s="765"/>
      <c r="AC12" s="765"/>
      <c r="AD12" s="765"/>
      <c r="AE12" s="765"/>
      <c r="AF12" s="765"/>
      <c r="AG12" s="760" t="str">
        <f>IF(BH10=1,"리스사명의",IF(AX30="일반잔가","이용자명의","일반잔가만 가능"))</f>
        <v>리스사명의</v>
      </c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2"/>
      <c r="AV12" s="853"/>
      <c r="AW12" s="73"/>
      <c r="AX12" s="86" t="s">
        <v>26</v>
      </c>
      <c r="AY12" s="860">
        <v>0</v>
      </c>
      <c r="AZ12" s="886"/>
      <c r="BA12" s="886"/>
      <c r="BB12" s="887"/>
      <c r="BC12" s="216" t="s">
        <v>16718</v>
      </c>
      <c r="BD12" s="593"/>
      <c r="BE12" s="647" t="s">
        <v>16972</v>
      </c>
      <c r="BG12" s="487">
        <f xml:space="preserve"> BG21</f>
        <v>5.3999999999999999E-2</v>
      </c>
      <c r="BH12" s="884" t="s">
        <v>1135</v>
      </c>
      <c r="BI12" s="885"/>
      <c r="BJ12" s="885"/>
      <c r="BK12" s="885"/>
      <c r="BL12" s="885"/>
      <c r="BM12" s="885"/>
      <c r="BN12" s="129"/>
      <c r="BO12" s="129"/>
      <c r="BP12" s="54"/>
      <c r="BQ12" s="54"/>
      <c r="BR12" s="54"/>
      <c r="BS12" s="22" t="s">
        <v>1240</v>
      </c>
      <c r="BT12" s="25" t="str">
        <f>VLOOKUP(BT7,차량가!B2:X8776,21,0)</f>
        <v>N</v>
      </c>
      <c r="BU12" s="23" t="s">
        <v>1183</v>
      </c>
      <c r="BV12" s="23" t="str">
        <f>VLOOKUP(BT7,차량가!$B$1:$O$1413,14,FALSE)</f>
        <v>무연</v>
      </c>
      <c r="BW12" s="23">
        <f>IF(OR(BV12="무연",BV12="하이브리드",BV12="LPG",BV12="디젤"),1,"")</f>
        <v>1</v>
      </c>
      <c r="BX12" s="23">
        <v>10</v>
      </c>
      <c r="BY12" s="23" t="str">
        <f>IF(BY11="","",IF(VLOOKUP(TEXT(INT(BY11+1),"0000"),차량가!G$2:J$7549,4,0)=$BS$4,TEXT(BY11+1,"0000"),""))</f>
        <v>0130</v>
      </c>
      <c r="BZ12" s="23" t="str">
        <f>IF(ISERROR(VLOOKUP(BY12,차량가!G$2:K$6501,5,0)),"",VLOOKUP(BY12,차량가!G$2:K$6501,5,0))</f>
        <v>EQE</v>
      </c>
      <c r="CA12" s="23" t="str">
        <f>IF(BY12="","",IF(VLOOKUP(TEXT(INT(BY11+1),"0000"),차량가!G$2:J$7549,4,0)=$BS$4,TEXT(BY11+1,"0000"),""))</f>
        <v>0130</v>
      </c>
      <c r="CB12" s="23"/>
      <c r="CC12" s="23"/>
      <c r="CD12" s="23"/>
      <c r="CE12" s="23"/>
      <c r="CF12" s="23"/>
      <c r="CG12" s="23"/>
      <c r="CH12" s="23"/>
      <c r="CI12" s="44" t="str">
        <f>IF(CI11="","",IF(VLOOKUP(TEXT(INT(CI11+1),"0000"),차량가!I$2:K$7549,3,0)=$BS$5,TEXT(CI11+1,"0000"),""))</f>
        <v/>
      </c>
      <c r="CJ12" s="43" t="str">
        <f t="shared" si="0"/>
        <v>025</v>
      </c>
      <c r="CK12" s="43" t="str">
        <f>IF(CI12="","",(VLOOKUP(CI12,차량가!$I$2:$K$7549,3,0)))</f>
        <v/>
      </c>
      <c r="CL12" s="43" t="str">
        <f>IF(CI12="","",VLOOKUP(CI12,차량가!$I$2:$L$7549,4,0))</f>
        <v/>
      </c>
      <c r="CM12" s="23" t="str">
        <f t="shared" si="1"/>
        <v/>
      </c>
      <c r="CN12" s="325" t="e">
        <f>VLOOKUP(CI12,차량가!I$2:M$7549,5,0)</f>
        <v>#N/A</v>
      </c>
      <c r="CO12" s="54"/>
      <c r="CP12" s="54"/>
      <c r="CQ12" s="54"/>
      <c r="CR12" s="54"/>
      <c r="CS12" s="54"/>
      <c r="CT12" s="72"/>
      <c r="CU12" s="72"/>
    </row>
    <row r="13" spans="1:99" ht="20.25" customHeight="1">
      <c r="A13" s="73"/>
      <c r="C13" s="868"/>
      <c r="D13" s="869"/>
      <c r="E13" s="747" t="s">
        <v>20</v>
      </c>
      <c r="F13" s="748"/>
      <c r="G13" s="748"/>
      <c r="H13" s="748"/>
      <c r="I13" s="748"/>
      <c r="J13" s="749"/>
      <c r="K13" s="768" t="str">
        <f>IF(BK10=1,"포함","미포함")</f>
        <v>미포함</v>
      </c>
      <c r="L13" s="769"/>
      <c r="M13" s="770"/>
      <c r="N13" s="742">
        <f>IF(AND(BT10=1,BK10=1),"탁송대행",BA17)</f>
        <v>0</v>
      </c>
      <c r="O13" s="743"/>
      <c r="P13" s="743"/>
      <c r="Q13" s="743"/>
      <c r="R13" s="743"/>
      <c r="S13" s="743"/>
      <c r="T13" s="743"/>
      <c r="U13" s="743"/>
      <c r="V13" s="743"/>
      <c r="W13" s="743"/>
      <c r="X13" s="743"/>
      <c r="Y13" s="774"/>
      <c r="Z13" s="879" t="s">
        <v>21</v>
      </c>
      <c r="AA13" s="880"/>
      <c r="AB13" s="880"/>
      <c r="AC13" s="880"/>
      <c r="AD13" s="880"/>
      <c r="AE13" s="880"/>
      <c r="AF13" s="881"/>
      <c r="AG13" s="862" t="str">
        <f>BP11</f>
        <v>2만km</v>
      </c>
      <c r="AH13" s="863"/>
      <c r="AI13" s="863"/>
      <c r="AJ13" s="863"/>
      <c r="AK13" s="863"/>
      <c r="AL13" s="863"/>
      <c r="AM13" s="863"/>
      <c r="AN13" s="863"/>
      <c r="AO13" s="863"/>
      <c r="AP13" s="863"/>
      <c r="AQ13" s="863"/>
      <c r="AR13" s="863"/>
      <c r="AS13" s="863"/>
      <c r="AT13" s="863"/>
      <c r="AU13" s="863"/>
      <c r="AV13" s="853"/>
      <c r="AW13" s="73"/>
      <c r="AX13" s="91" t="s">
        <v>2148</v>
      </c>
      <c r="AY13" s="891" t="s">
        <v>3069</v>
      </c>
      <c r="AZ13" s="891"/>
      <c r="BA13" s="891"/>
      <c r="BB13" s="891"/>
      <c r="BC13" s="584">
        <v>0</v>
      </c>
      <c r="BD13" s="594"/>
      <c r="BE13" s="648">
        <v>1</v>
      </c>
      <c r="BH13" s="131">
        <f>BS7</f>
        <v>1991</v>
      </c>
      <c r="BI13" s="132">
        <v>800</v>
      </c>
      <c r="BJ13" s="132" t="s">
        <v>1136</v>
      </c>
      <c r="BK13" s="132" t="s">
        <v>1137</v>
      </c>
      <c r="BL13" s="132" t="s">
        <v>1138</v>
      </c>
      <c r="BM13" s="132"/>
      <c r="BN13" s="129"/>
      <c r="BO13" s="129"/>
      <c r="BP13" s="54"/>
      <c r="BQ13" s="54"/>
      <c r="BR13" s="54"/>
      <c r="BS13" s="43" t="s">
        <v>1178</v>
      </c>
      <c r="BT13" s="25" t="str">
        <f>VLOOKUP(BT7,차량가!B2:X8776,15,0)</f>
        <v>승용차</v>
      </c>
      <c r="BU13" s="23"/>
      <c r="BV13" s="23"/>
      <c r="BW13" s="23"/>
      <c r="BX13" s="23">
        <v>11</v>
      </c>
      <c r="BY13" s="23" t="str">
        <f>IF(BY12="","",IF(VLOOKUP(TEXT(INT(BY12+1),"0000"),차량가!G$2:J$7549,4,0)=$BS$4,TEXT(BY12+1,"0000"),""))</f>
        <v>0131</v>
      </c>
      <c r="BZ13" s="23" t="str">
        <f>IF(ISERROR(VLOOKUP(BY13,차량가!G$2:K$6501,5,0)),"",VLOOKUP(BY13,차량가!G$2:K$6501,5,0))</f>
        <v>EQE SUV</v>
      </c>
      <c r="CA13" s="23" t="str">
        <f>IF(BY13="","",IF(VLOOKUP(TEXT(INT(BY12+1),"0000"),차량가!G$2:J$7549,4,0)=$BS$4,TEXT(BY12+1,"0000"),""))</f>
        <v>0131</v>
      </c>
      <c r="CB13" s="23"/>
      <c r="CC13" s="23"/>
      <c r="CD13" s="23"/>
      <c r="CE13" s="23"/>
      <c r="CF13" s="23"/>
      <c r="CG13" s="23"/>
      <c r="CH13" s="23"/>
      <c r="CI13" s="44" t="str">
        <f>IF(CI12="","",IF(VLOOKUP(TEXT(INT(CI12+1),"0000"),차량가!I$2:K$7549,3,0)=$BS$5,TEXT(CI12+1,"0000"),""))</f>
        <v/>
      </c>
      <c r="CJ13" s="43" t="str">
        <f t="shared" si="0"/>
        <v>025</v>
      </c>
      <c r="CK13" s="43" t="str">
        <f>IF(CI13="","",(VLOOKUP(CI13,차량가!$I$2:$K$7549,3,0)))</f>
        <v/>
      </c>
      <c r="CL13" s="43" t="str">
        <f>IF(CI13="","",VLOOKUP(CI13,차량가!$I$2:$L$7549,4,0))</f>
        <v/>
      </c>
      <c r="CM13" s="23" t="str">
        <f t="shared" si="1"/>
        <v/>
      </c>
      <c r="CN13" s="325" t="e">
        <f>VLOOKUP(CI13,차량가!I$2:M$7549,5,0)</f>
        <v>#N/A</v>
      </c>
      <c r="CO13" s="54"/>
      <c r="CP13" s="54"/>
      <c r="CQ13" s="54"/>
      <c r="CR13" s="54"/>
      <c r="CS13" s="54"/>
      <c r="CT13" s="72"/>
      <c r="CU13" s="72"/>
    </row>
    <row r="14" spans="1:99" ht="25.5" customHeight="1">
      <c r="A14" s="73"/>
      <c r="C14" s="868"/>
      <c r="D14" s="869"/>
      <c r="E14" s="750"/>
      <c r="F14" s="751"/>
      <c r="G14" s="751"/>
      <c r="H14" s="751"/>
      <c r="I14" s="751"/>
      <c r="J14" s="752"/>
      <c r="K14" s="771"/>
      <c r="L14" s="772"/>
      <c r="M14" s="773"/>
      <c r="N14" s="775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7"/>
      <c r="Z14" s="882"/>
      <c r="AA14" s="883"/>
      <c r="AB14" s="883"/>
      <c r="AC14" s="883"/>
      <c r="AD14" s="883"/>
      <c r="AE14" s="883"/>
      <c r="AF14" s="789"/>
      <c r="AG14" s="864"/>
      <c r="AH14" s="865"/>
      <c r="AI14" s="865"/>
      <c r="AJ14" s="865"/>
      <c r="AK14" s="865"/>
      <c r="AL14" s="865"/>
      <c r="AM14" s="865"/>
      <c r="AN14" s="865"/>
      <c r="AO14" s="865"/>
      <c r="AP14" s="865"/>
      <c r="AQ14" s="865"/>
      <c r="AR14" s="865"/>
      <c r="AS14" s="865"/>
      <c r="AT14" s="865"/>
      <c r="AU14" s="865"/>
      <c r="AV14" s="853"/>
      <c r="AW14" s="73"/>
      <c r="AX14" s="91" t="s">
        <v>1954</v>
      </c>
      <c r="AY14" s="893" t="s">
        <v>2120</v>
      </c>
      <c r="AZ14" s="893"/>
      <c r="BA14" s="893"/>
      <c r="BB14" s="893"/>
      <c r="BD14" s="595"/>
      <c r="BE14" s="94"/>
      <c r="BF14" s="126">
        <v>48</v>
      </c>
      <c r="BG14" s="126">
        <v>60</v>
      </c>
      <c r="BH14" s="131">
        <f>IF(BH13&lt;=1000,80,IF(BH13&lt;=1600,140,200))</f>
        <v>200</v>
      </c>
      <c r="BI14" s="132">
        <v>80</v>
      </c>
      <c r="BJ14" s="132">
        <v>80</v>
      </c>
      <c r="BK14" s="132">
        <v>140</v>
      </c>
      <c r="BL14" s="132">
        <v>200</v>
      </c>
      <c r="BM14" s="132"/>
      <c r="BN14" s="133">
        <f>ROUND(K10/1.1*BJ15*BB15,-1)</f>
        <v>147640</v>
      </c>
      <c r="BO14" s="134"/>
      <c r="BP14" s="54"/>
      <c r="BQ14" s="54"/>
      <c r="BR14" s="54"/>
      <c r="BS14" s="46" t="s">
        <v>1245</v>
      </c>
      <c r="BT14" s="25">
        <f>VLOOKUP(BT7,차량가!B2:X8776,17,0)</f>
        <v>5</v>
      </c>
      <c r="BU14" s="23"/>
      <c r="BV14" s="219">
        <f>BT7</f>
        <v>4749</v>
      </c>
      <c r="BW14" s="23"/>
      <c r="BX14" s="23">
        <v>12</v>
      </c>
      <c r="BY14" s="23" t="str">
        <f>IF(BY13="","",IF(VLOOKUP(TEXT(INT(BY13+1),"0000"),차량가!G$2:J$7549,4,0)=$BS$4,TEXT(BY13+1,"0000"),""))</f>
        <v>0132</v>
      </c>
      <c r="BZ14" s="23" t="str">
        <f>IF(ISERROR(VLOOKUP(BY14,차량가!G$2:K$6501,5,0)),"",VLOOKUP(BY14,차량가!G$2:K$6501,5,0))</f>
        <v>EQS SUV</v>
      </c>
      <c r="CA14" s="23" t="str">
        <f>IF(BY14="","",IF(VLOOKUP(TEXT(INT(BY13+1),"0000"),차량가!G$2:J$7549,4,0)=$BS$4,TEXT(BY13+1,"0000"),""))</f>
        <v>0132</v>
      </c>
      <c r="CB14" s="23"/>
      <c r="CC14" s="23"/>
      <c r="CD14" s="23"/>
      <c r="CE14" s="23"/>
      <c r="CF14" s="23"/>
      <c r="CG14" s="23"/>
      <c r="CH14" s="23"/>
      <c r="CI14" s="44" t="str">
        <f>IF(CI13="","",IF(VLOOKUP(TEXT(INT(CI13+1),"0000"),차량가!I$2:K$7549,3,0)=$BS$5,TEXT(CI13+1,"0000"),""))</f>
        <v/>
      </c>
      <c r="CJ14" s="43" t="str">
        <f t="shared" si="0"/>
        <v>025</v>
      </c>
      <c r="CK14" s="43" t="str">
        <f>IF(CI14="","",(VLOOKUP(CI14,차량가!$I$2:$K$7549,3,0)))</f>
        <v/>
      </c>
      <c r="CL14" s="43" t="str">
        <f>IF(CI14="","",VLOOKUP(CI14,차량가!$I$2:$L$7549,4,0))</f>
        <v/>
      </c>
      <c r="CM14" s="23" t="str">
        <f t="shared" si="1"/>
        <v/>
      </c>
      <c r="CN14" s="325" t="e">
        <f>VLOOKUP(CI14,차량가!I$2:M$7549,5,0)</f>
        <v>#N/A</v>
      </c>
      <c r="CO14" s="54"/>
      <c r="CP14" s="54"/>
      <c r="CQ14" s="54"/>
      <c r="CR14" s="54"/>
      <c r="CS14" s="54"/>
      <c r="CT14" s="72"/>
      <c r="CU14" s="72"/>
    </row>
    <row r="15" spans="1:99" ht="33" customHeight="1">
      <c r="A15" s="73"/>
      <c r="C15" s="870"/>
      <c r="D15" s="871"/>
      <c r="E15" s="741" t="s">
        <v>23</v>
      </c>
      <c r="F15" s="741"/>
      <c r="G15" s="741"/>
      <c r="H15" s="741"/>
      <c r="I15" s="741"/>
      <c r="J15" s="741"/>
      <c r="K15" s="782" t="str">
        <f>IF(AX55=1,"포함","미포함")</f>
        <v>미포함</v>
      </c>
      <c r="L15" s="782"/>
      <c r="M15" s="782"/>
      <c r="N15" s="742">
        <f>BA18</f>
        <v>0</v>
      </c>
      <c r="O15" s="743"/>
      <c r="P15" s="743"/>
      <c r="Q15" s="743"/>
      <c r="R15" s="743"/>
      <c r="S15" s="743"/>
      <c r="T15" s="743"/>
      <c r="U15" s="743"/>
      <c r="V15" s="743"/>
      <c r="W15" s="743"/>
      <c r="X15" s="743"/>
      <c r="Y15" s="743"/>
      <c r="Z15" s="778" t="s">
        <v>38</v>
      </c>
      <c r="AA15" s="779"/>
      <c r="AB15" s="779"/>
      <c r="AC15" s="779"/>
      <c r="AD15" s="779"/>
      <c r="AE15" s="779"/>
      <c r="AF15" s="779"/>
      <c r="AG15" s="780" t="str">
        <f>IF(BM10=1,"차량가기준","취득원가기준")</f>
        <v>차량가기준</v>
      </c>
      <c r="AH15" s="780"/>
      <c r="AI15" s="780"/>
      <c r="AJ15" s="780"/>
      <c r="AK15" s="780"/>
      <c r="AL15" s="780"/>
      <c r="AM15" s="780"/>
      <c r="AN15" s="780"/>
      <c r="AO15" s="780"/>
      <c r="AP15" s="780"/>
      <c r="AQ15" s="780"/>
      <c r="AR15" s="780"/>
      <c r="AS15" s="780"/>
      <c r="AT15" s="780"/>
      <c r="AU15" s="781"/>
      <c r="AV15" s="853"/>
      <c r="AW15" s="73"/>
      <c r="AX15" s="858" t="s">
        <v>66</v>
      </c>
      <c r="AY15" s="849"/>
      <c r="AZ15" s="849"/>
      <c r="BA15" s="849"/>
      <c r="BB15" s="92">
        <v>0.1</v>
      </c>
      <c r="BC15" s="737" t="s">
        <v>3286</v>
      </c>
      <c r="BD15" s="595"/>
      <c r="BE15" s="94"/>
      <c r="BH15" s="135"/>
      <c r="BI15" s="135" t="s">
        <v>1123</v>
      </c>
      <c r="BJ15" s="136">
        <f>IF(OR(AND(BV12="하이브리드",BH25=3),AND(BV12="전기차",BH25=3),AND(BV12="하이브리드",BH25=1)),0,VLOOKUP(BH25,$BI$17:$BN$24,BH16,))</f>
        <v>0.04</v>
      </c>
      <c r="BK15" s="135"/>
      <c r="BL15" s="135"/>
      <c r="BM15" s="135"/>
      <c r="BN15" s="135"/>
      <c r="BO15" s="129"/>
      <c r="BP15" s="54"/>
      <c r="BQ15" s="54"/>
      <c r="BR15" s="54"/>
      <c r="BS15" s="43" t="s">
        <v>1178</v>
      </c>
      <c r="BT15" s="230" t="str">
        <f>VLOOKUP($BT$7,차량가!$X$2:$AB$2099,5,FALSE)</f>
        <v>승용차</v>
      </c>
      <c r="BU15" s="23"/>
      <c r="BV15" s="23"/>
      <c r="BW15" s="23"/>
      <c r="BX15" s="23">
        <v>13</v>
      </c>
      <c r="BY15" s="23" t="str">
        <f>IF(BY14="","",IF(VLOOKUP(TEXT(INT(BY14+1),"0000"),차량가!G$2:J$7549,4,0)=$BS$4,TEXT(BY14+1,"0000"),""))</f>
        <v>0133</v>
      </c>
      <c r="BZ15" s="23" t="str">
        <f>IF(ISERROR(VLOOKUP(BY15,차량가!G$2:K$6501,5,0)),"",VLOOKUP(BY15,차량가!G$2:K$6501,5,0))</f>
        <v>EQS</v>
      </c>
      <c r="CA15" s="23" t="str">
        <f>IF(BY15="","",IF(VLOOKUP(TEXT(INT(BY14+1),"0000"),차량가!G$2:J$7549,4,0)=$BS$4,TEXT(BY14+1,"0000"),""))</f>
        <v>0133</v>
      </c>
      <c r="CB15" s="23"/>
      <c r="CC15" s="23"/>
      <c r="CD15" s="23"/>
      <c r="CE15" s="23"/>
      <c r="CF15" s="23"/>
      <c r="CG15" s="23"/>
      <c r="CH15" s="23"/>
      <c r="CI15" s="44" t="str">
        <f>IF(CI14="","",IF(VLOOKUP(TEXT(INT(CI14+1),"0000"),차량가!I$2:K$7549,3,0)=$BS$5,TEXT(CI14+1,"0000"),""))</f>
        <v/>
      </c>
      <c r="CJ15" s="43" t="str">
        <f t="shared" si="0"/>
        <v>025</v>
      </c>
      <c r="CK15" s="43" t="str">
        <f>IF(CI15="","",(VLOOKUP(CI15,차량가!$I$2:$K$7549,3,0)))</f>
        <v/>
      </c>
      <c r="CL15" s="43" t="str">
        <f>IF(CI15="","",VLOOKUP(CI15,차량가!$I$2:$L$7549,4,0))</f>
        <v/>
      </c>
      <c r="CM15" s="23" t="str">
        <f t="shared" si="1"/>
        <v/>
      </c>
      <c r="CN15" s="325" t="e">
        <f>VLOOKUP(CI15,차량가!I$2:M$7549,5,0)</f>
        <v>#N/A</v>
      </c>
      <c r="CO15" s="54"/>
      <c r="CP15" s="54"/>
      <c r="CQ15" s="54"/>
      <c r="CR15" s="54"/>
      <c r="CS15" s="54"/>
      <c r="CT15" s="72"/>
      <c r="CU15" s="72"/>
    </row>
    <row r="16" spans="1:99" ht="28.5" customHeight="1">
      <c r="A16" s="73"/>
      <c r="C16" s="739" t="s">
        <v>1439</v>
      </c>
      <c r="D16" s="739"/>
      <c r="E16" s="739"/>
      <c r="F16" s="739"/>
      <c r="G16" s="739"/>
      <c r="H16" s="739"/>
      <c r="I16" s="739"/>
      <c r="J16" s="739"/>
      <c r="K16" s="739"/>
      <c r="L16" s="739"/>
      <c r="M16" s="740"/>
      <c r="N16" s="788">
        <f>K10+IF(BI10=1,N11,0)+IF(BJ10=1,N12,0)+IF(BK10=1,IF(BT10=2,N13,253000),0)+IF(BL10=1,N15,0)</f>
        <v>43183630</v>
      </c>
      <c r="O16" s="788"/>
      <c r="P16" s="788"/>
      <c r="Q16" s="788"/>
      <c r="R16" s="788"/>
      <c r="S16" s="788"/>
      <c r="T16" s="788"/>
      <c r="U16" s="788"/>
      <c r="V16" s="788"/>
      <c r="W16" s="788"/>
      <c r="X16" s="788"/>
      <c r="Y16" s="788"/>
      <c r="Z16" s="789" t="str">
        <f>IF(BR10=1,"선수금","선납리스료")</f>
        <v>선수금</v>
      </c>
      <c r="AA16" s="790"/>
      <c r="AB16" s="790"/>
      <c r="AC16" s="790"/>
      <c r="AD16" s="790"/>
      <c r="AE16" s="790"/>
      <c r="AF16" s="790"/>
      <c r="AG16" s="854">
        <f>IF($BM$10=1,AK16/$K$10,AK16/$N$16)</f>
        <v>0</v>
      </c>
      <c r="AH16" s="855"/>
      <c r="AI16" s="855"/>
      <c r="AJ16" s="856"/>
      <c r="AK16" s="857">
        <f>AY25</f>
        <v>0</v>
      </c>
      <c r="AL16" s="857"/>
      <c r="AM16" s="857"/>
      <c r="AN16" s="857"/>
      <c r="AO16" s="857"/>
      <c r="AP16" s="857"/>
      <c r="AQ16" s="857"/>
      <c r="AR16" s="857"/>
      <c r="AS16" s="857"/>
      <c r="AT16" s="857"/>
      <c r="AU16" s="857"/>
      <c r="AV16" s="853"/>
      <c r="AW16" s="73"/>
      <c r="AX16" s="858"/>
      <c r="AY16" s="892">
        <v>0</v>
      </c>
      <c r="AZ16" s="892"/>
      <c r="BA16" s="892"/>
      <c r="BB16" s="892"/>
      <c r="BC16" s="738"/>
      <c r="BD16" s="595"/>
      <c r="BE16" s="94"/>
      <c r="BH16" s="3">
        <f>IF(BH13&lt;1000,6,IF(BH13&lt;1500,5,IF(BH13&lt;1600,4,IF(BH13&lt;2000,3,2))))</f>
        <v>3</v>
      </c>
      <c r="BI16" s="3"/>
      <c r="BJ16" s="3" t="s">
        <v>1124</v>
      </c>
      <c r="BK16" s="3" t="s">
        <v>1125</v>
      </c>
      <c r="BL16" s="3" t="s">
        <v>1126</v>
      </c>
      <c r="BM16" s="3" t="s">
        <v>1127</v>
      </c>
      <c r="BN16" s="3" t="s">
        <v>1128</v>
      </c>
      <c r="BO16" s="57"/>
      <c r="BP16" s="54"/>
      <c r="BQ16" s="54"/>
      <c r="BR16" s="54"/>
      <c r="BS16" s="43" t="s">
        <v>1179</v>
      </c>
      <c r="BT16" s="230">
        <f>IF(BT15="승용RV",1,2)</f>
        <v>2</v>
      </c>
      <c r="BU16" s="23"/>
      <c r="BV16" s="48"/>
      <c r="BW16" s="23"/>
      <c r="BX16" s="23">
        <v>14</v>
      </c>
      <c r="BY16" s="23" t="str">
        <f>IF(BY15="","",IF(VLOOKUP(TEXT(INT(BY15+1),"0000"),차량가!G$2:J$7549,4,0)=$BS$4,TEXT(BY15+1,"0000"),""))</f>
        <v>0134</v>
      </c>
      <c r="BZ16" s="23" t="str">
        <f>IF(ISERROR(VLOOKUP(BY16,차량가!G$2:K$6501,5,0)),"",VLOOKUP(BY16,차량가!G$2:K$6501,5,0))</f>
        <v>G-Class</v>
      </c>
      <c r="CA16" s="23" t="str">
        <f>IF(BY16="","",IF(VLOOKUP(TEXT(INT(BY15+1),"0000"),차량가!G$2:J$7549,4,0)=$BS$4,TEXT(BY15+1,"0000"),""))</f>
        <v>0134</v>
      </c>
      <c r="CB16" s="23"/>
      <c r="CC16" s="23"/>
      <c r="CD16" s="23"/>
      <c r="CE16" s="23"/>
      <c r="CF16" s="23"/>
      <c r="CG16" s="23"/>
      <c r="CH16" s="23"/>
      <c r="CI16" s="44" t="str">
        <f>IF(CI15="","",IF(VLOOKUP(TEXT(INT(CI15+1),"0000"),차량가!I$2:K$7549,3,0)=$BS$5,TEXT(CI15+1,"0000"),""))</f>
        <v/>
      </c>
      <c r="CJ16" s="43" t="str">
        <f t="shared" si="0"/>
        <v>025</v>
      </c>
      <c r="CK16" s="43" t="str">
        <f>IF(CI16="","",(VLOOKUP(CI16,차량가!$I$2:$K$7549,3,0)))</f>
        <v/>
      </c>
      <c r="CL16" s="43" t="str">
        <f>IF(CI16="","",VLOOKUP(CI16,차량가!$I$2:$L$7549,4,0))</f>
        <v/>
      </c>
      <c r="CM16" s="23" t="str">
        <f t="shared" si="1"/>
        <v/>
      </c>
      <c r="CN16" s="325" t="e">
        <f>VLOOKUP(CI16,차량가!I$2:M$7549,5,0)</f>
        <v>#N/A</v>
      </c>
      <c r="CO16" s="54"/>
      <c r="CP16" s="54"/>
      <c r="CQ16" s="54"/>
      <c r="CR16" s="54"/>
      <c r="CS16" s="54"/>
      <c r="CT16" s="72"/>
      <c r="CU16" s="72"/>
    </row>
    <row r="17" spans="1:99" ht="29.25" customHeight="1">
      <c r="A17" s="73"/>
      <c r="C17" s="920" t="s">
        <v>33</v>
      </c>
      <c r="D17" s="921"/>
      <c r="E17" s="924" t="s">
        <v>34</v>
      </c>
      <c r="F17" s="924"/>
      <c r="G17" s="924"/>
      <c r="H17" s="924"/>
      <c r="I17" s="924"/>
      <c r="J17" s="924"/>
      <c r="K17" s="924"/>
      <c r="L17" s="924"/>
      <c r="M17" s="924"/>
      <c r="N17" s="791" t="s">
        <v>35</v>
      </c>
      <c r="O17" s="792"/>
      <c r="P17" s="792"/>
      <c r="Q17" s="792"/>
      <c r="R17" s="792"/>
      <c r="S17" s="792"/>
      <c r="T17" s="792"/>
      <c r="U17" s="792"/>
      <c r="V17" s="792"/>
      <c r="W17" s="792"/>
      <c r="X17" s="792"/>
      <c r="Y17" s="792"/>
      <c r="Z17" s="764" t="s">
        <v>22</v>
      </c>
      <c r="AA17" s="765"/>
      <c r="AB17" s="765"/>
      <c r="AC17" s="765"/>
      <c r="AD17" s="765"/>
      <c r="AE17" s="765"/>
      <c r="AF17" s="765"/>
      <c r="AG17" s="801">
        <f>IF($BM$10=1,AK17/$K$10,AK17/$N$16)</f>
        <v>0</v>
      </c>
      <c r="AH17" s="801"/>
      <c r="AI17" s="801"/>
      <c r="AJ17" s="801"/>
      <c r="AK17" s="793">
        <f>AY27</f>
        <v>0</v>
      </c>
      <c r="AL17" s="793"/>
      <c r="AM17" s="793"/>
      <c r="AN17" s="793"/>
      <c r="AO17" s="793"/>
      <c r="AP17" s="793"/>
      <c r="AQ17" s="793"/>
      <c r="AR17" s="793"/>
      <c r="AS17" s="793"/>
      <c r="AT17" s="793"/>
      <c r="AU17" s="794"/>
      <c r="AV17" s="853"/>
      <c r="AW17" s="73"/>
      <c r="AX17" s="93" t="s">
        <v>67</v>
      </c>
      <c r="AY17" s="735"/>
      <c r="AZ17" s="735"/>
      <c r="BA17" s="718">
        <v>0</v>
      </c>
      <c r="BB17" s="718"/>
      <c r="BC17" s="94" t="s">
        <v>1971</v>
      </c>
      <c r="BD17" s="595"/>
      <c r="BE17" s="94"/>
      <c r="BH17" s="135" t="s">
        <v>40</v>
      </c>
      <c r="BI17" s="135">
        <v>1</v>
      </c>
      <c r="BJ17" s="137">
        <v>0.05</v>
      </c>
      <c r="BK17" s="137">
        <v>0.04</v>
      </c>
      <c r="BL17" s="137">
        <v>0.04</v>
      </c>
      <c r="BM17" s="137">
        <v>0</v>
      </c>
      <c r="BN17" s="137">
        <v>0</v>
      </c>
      <c r="BO17" s="138"/>
      <c r="BP17" s="54"/>
      <c r="BQ17" s="54"/>
      <c r="BR17" s="54"/>
      <c r="BS17" s="43" t="s">
        <v>1180</v>
      </c>
      <c r="BT17" s="230">
        <f>IF(BS7&lt;2000,1,2)</f>
        <v>1</v>
      </c>
      <c r="BU17" s="23"/>
      <c r="BV17" s="23"/>
      <c r="BW17" s="23"/>
      <c r="BX17" s="23">
        <v>15</v>
      </c>
      <c r="BY17" s="23" t="str">
        <f>IF(BY16="","",IF(VLOOKUP(TEXT(INT(BY16+1),"0000"),차량가!G$2:J$7549,4,0)=$BS$4,TEXT(BY16+1,"0000"),""))</f>
        <v>0135</v>
      </c>
      <c r="BZ17" s="23" t="str">
        <f>IF(ISERROR(VLOOKUP(BY17,차량가!G$2:K$6501,5,0)),"",VLOOKUP(BY17,차량가!G$2:K$6501,5,0))</f>
        <v>GLA-Class</v>
      </c>
      <c r="CA17" s="23" t="str">
        <f>IF(BY17="","",IF(VLOOKUP(TEXT(INT(BY16+1),"0000"),차량가!G$2:J$7549,4,0)=$BS$4,TEXT(BY16+1,"0000"),""))</f>
        <v>0135</v>
      </c>
      <c r="CB17" s="23"/>
      <c r="CC17" s="23"/>
      <c r="CD17" s="23"/>
      <c r="CE17" s="23"/>
      <c r="CF17" s="23"/>
      <c r="CG17" s="23"/>
      <c r="CH17" s="23"/>
      <c r="CI17" s="44" t="str">
        <f>IF(CI16="","",IF(VLOOKUP(TEXT(INT(CI16+1),"0000"),차량가!I$2:K$7549,3,0)=$BS$5,TEXT(CI16+1,"0000"),""))</f>
        <v/>
      </c>
      <c r="CJ17" s="43" t="str">
        <f t="shared" si="0"/>
        <v>025</v>
      </c>
      <c r="CK17" s="43" t="str">
        <f>IF(CI17="","",(VLOOKUP(CI17,차량가!$I$2:$K$7549,3,0)))</f>
        <v/>
      </c>
      <c r="CL17" s="43" t="str">
        <f>IF(CI17="","",VLOOKUP(CI17,차량가!$I$2:$L$7549,4,0))</f>
        <v/>
      </c>
      <c r="CM17" s="23" t="str">
        <f t="shared" si="1"/>
        <v/>
      </c>
      <c r="CN17" s="325" t="e">
        <f>VLOOKUP(CI17,차량가!I$2:M$7549,5,0)</f>
        <v>#N/A</v>
      </c>
      <c r="CO17" s="54"/>
      <c r="CP17" s="54"/>
      <c r="CQ17" s="54"/>
      <c r="CR17" s="54"/>
      <c r="CS17" s="54"/>
      <c r="CT17" s="72"/>
      <c r="CU17" s="72"/>
    </row>
    <row r="18" spans="1:99" ht="23.25" customHeight="1">
      <c r="A18" s="73"/>
      <c r="C18" s="922"/>
      <c r="D18" s="923"/>
      <c r="E18" s="763" t="s">
        <v>36</v>
      </c>
      <c r="F18" s="763"/>
      <c r="G18" s="763"/>
      <c r="H18" s="763"/>
      <c r="I18" s="763"/>
      <c r="J18" s="763"/>
      <c r="K18" s="763"/>
      <c r="L18" s="763"/>
      <c r="M18" s="763"/>
      <c r="N18" s="927" t="str">
        <f>IF(BH10=1,"인수 / 반납 / 재리스 선택","인수 / 재리스 선택")</f>
        <v>인수 / 반납 / 재리스 선택</v>
      </c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764" t="s">
        <v>24</v>
      </c>
      <c r="AA18" s="765"/>
      <c r="AB18" s="765"/>
      <c r="AC18" s="765"/>
      <c r="AD18" s="765"/>
      <c r="AE18" s="765"/>
      <c r="AF18" s="765"/>
      <c r="AG18" s="801">
        <f>IF($BM$10=1,AK18/$K$10,AK18/$N$16)</f>
        <v>0.54</v>
      </c>
      <c r="AH18" s="801"/>
      <c r="AI18" s="801"/>
      <c r="AJ18" s="801"/>
      <c r="AK18" s="793">
        <f>AY29</f>
        <v>21924000</v>
      </c>
      <c r="AL18" s="793"/>
      <c r="AM18" s="793"/>
      <c r="AN18" s="793"/>
      <c r="AO18" s="793"/>
      <c r="AP18" s="793"/>
      <c r="AQ18" s="793"/>
      <c r="AR18" s="793"/>
      <c r="AS18" s="793"/>
      <c r="AT18" s="793"/>
      <c r="AU18" s="794"/>
      <c r="AV18" s="853"/>
      <c r="AW18" s="73"/>
      <c r="AX18" s="199" t="s">
        <v>1144</v>
      </c>
      <c r="AY18" s="859" t="s">
        <v>2119</v>
      </c>
      <c r="AZ18" s="859"/>
      <c r="BA18" s="717">
        <v>0</v>
      </c>
      <c r="BB18" s="860"/>
      <c r="BC18" s="94"/>
      <c r="BD18" s="595"/>
      <c r="BE18" s="94"/>
      <c r="BH18" s="135" t="s">
        <v>1159</v>
      </c>
      <c r="BI18" s="135">
        <v>2</v>
      </c>
      <c r="BJ18" s="137">
        <v>0.05</v>
      </c>
      <c r="BK18" s="137">
        <v>0.04</v>
      </c>
      <c r="BL18" s="137">
        <v>0.04</v>
      </c>
      <c r="BM18" s="137">
        <v>0</v>
      </c>
      <c r="BN18" s="137">
        <v>0</v>
      </c>
      <c r="BO18" s="138"/>
      <c r="BP18" s="54"/>
      <c r="BQ18" s="54"/>
      <c r="BR18" s="54"/>
      <c r="BS18" s="54"/>
      <c r="BT18" s="54"/>
      <c r="BU18" s="54"/>
      <c r="BV18" s="23"/>
      <c r="BW18" s="23"/>
      <c r="BX18" s="23">
        <v>16</v>
      </c>
      <c r="BY18" s="23" t="str">
        <f>IF(BY17="","",IF(VLOOKUP(TEXT(INT(BY17+1),"0000"),차량가!G$2:J$7549,4,0)=$BS$4,TEXT(BY17+1,"0000"),""))</f>
        <v>0136</v>
      </c>
      <c r="BZ18" s="23" t="str">
        <f>IF(ISERROR(VLOOKUP(BY18,차량가!G$2:K$6501,5,0)),"",VLOOKUP(BY18,차량가!G$2:K$6501,5,0))</f>
        <v>GLB-Class</v>
      </c>
      <c r="CA18" s="23" t="str">
        <f>IF(BY18="","",IF(VLOOKUP(TEXT(INT(BY17+1),"0000"),차량가!G$2:J$7549,4,0)=$BS$4,TEXT(BY17+1,"0000"),""))</f>
        <v>0136</v>
      </c>
      <c r="CB18" s="23"/>
      <c r="CC18" s="23"/>
      <c r="CD18" s="23"/>
      <c r="CE18" s="23"/>
      <c r="CF18" s="23"/>
      <c r="CG18" s="23"/>
      <c r="CH18" s="23"/>
      <c r="CI18" s="44" t="str">
        <f>IF(CI17="","",IF(VLOOKUP(TEXT(INT(CI17+1),"0000"),차량가!I$2:K$7549,3,0)=$BS$5,TEXT(CI17+1,"0000"),""))</f>
        <v/>
      </c>
      <c r="CJ18" s="43" t="str">
        <f t="shared" si="0"/>
        <v>025</v>
      </c>
      <c r="CK18" s="43" t="str">
        <f>IF(CI18="","",(VLOOKUP(CI18,차량가!$I$2:$K$7549,3,0)))</f>
        <v/>
      </c>
      <c r="CL18" s="43" t="str">
        <f>IF(CI18="","",VLOOKUP(CI18,차량가!$I$2:$L$7549,4,0))</f>
        <v/>
      </c>
      <c r="CM18" s="23" t="str">
        <f t="shared" si="1"/>
        <v/>
      </c>
      <c r="CN18" s="325" t="e">
        <f>VLOOKUP(CI18,차량가!I$2:M$7549,5,0)</f>
        <v>#N/A</v>
      </c>
      <c r="CO18" s="54"/>
      <c r="CP18" s="54"/>
      <c r="CQ18" s="54"/>
      <c r="CR18" s="54"/>
      <c r="CS18" s="54"/>
      <c r="CT18" s="72"/>
      <c r="CU18" s="72"/>
    </row>
    <row r="19" spans="1:99" ht="23.25" customHeight="1">
      <c r="A19" s="73"/>
      <c r="C19" s="922"/>
      <c r="D19" s="923"/>
      <c r="E19" s="763" t="s">
        <v>39</v>
      </c>
      <c r="F19" s="763"/>
      <c r="G19" s="763"/>
      <c r="H19" s="763"/>
      <c r="I19" s="763"/>
      <c r="J19" s="763"/>
      <c r="K19" s="763"/>
      <c r="L19" s="763"/>
      <c r="M19" s="763"/>
      <c r="N19" s="927" t="str">
        <f>IF(BH25=1,"인천","대구")</f>
        <v>대구</v>
      </c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764" t="s">
        <v>37</v>
      </c>
      <c r="AA19" s="765"/>
      <c r="AB19" s="765"/>
      <c r="AC19" s="765"/>
      <c r="AD19" s="765"/>
      <c r="AE19" s="765"/>
      <c r="AF19" s="765"/>
      <c r="AG19" s="809">
        <f ca="1">IF(OR(Z22="취급불가",Z22="사용불가",BC29="불가"),"취급불가",BB115)</f>
        <v>513912</v>
      </c>
      <c r="AH19" s="810"/>
      <c r="AI19" s="810"/>
      <c r="AJ19" s="810"/>
      <c r="AK19" s="810"/>
      <c r="AL19" s="810"/>
      <c r="AM19" s="810"/>
      <c r="AN19" s="810"/>
      <c r="AO19" s="810"/>
      <c r="AP19" s="810"/>
      <c r="AQ19" s="810"/>
      <c r="AR19" s="810"/>
      <c r="AS19" s="810"/>
      <c r="AT19" s="810"/>
      <c r="AU19" s="810"/>
      <c r="AV19" s="853"/>
      <c r="AW19" s="73"/>
      <c r="AX19" s="91" t="s">
        <v>68</v>
      </c>
      <c r="AY19" s="849"/>
      <c r="AZ19" s="849"/>
      <c r="BA19" s="861">
        <f>IF(AG20="미포함",0,IF(BT25=TRUE,28500/12,IF(BT26=TRUE,65000/12,TRUNC(IF(BN10=1,AP6*BH14+AP6*BH14*0.3,0),0)/12)))</f>
        <v>0</v>
      </c>
      <c r="BB19" s="861"/>
      <c r="BC19" s="94" t="s">
        <v>3118</v>
      </c>
      <c r="BD19" s="595"/>
      <c r="BE19" s="94"/>
      <c r="BH19" s="135" t="s">
        <v>3285</v>
      </c>
      <c r="BI19" s="135">
        <v>3</v>
      </c>
      <c r="BJ19" s="137">
        <v>0.05</v>
      </c>
      <c r="BK19" s="137">
        <v>0.04</v>
      </c>
      <c r="BL19" s="137">
        <v>0.04</v>
      </c>
      <c r="BM19" s="137">
        <v>0</v>
      </c>
      <c r="BN19" s="137">
        <v>0</v>
      </c>
      <c r="BO19" s="138"/>
      <c r="BP19" s="54"/>
      <c r="BQ19" s="54"/>
      <c r="BR19" s="54"/>
      <c r="BS19" s="23"/>
      <c r="BT19" s="27"/>
      <c r="BU19" s="23"/>
      <c r="BV19" s="23"/>
      <c r="BW19" s="23"/>
      <c r="BX19" s="23">
        <v>17</v>
      </c>
      <c r="BY19" s="23" t="str">
        <f>IF(BY18="","",IF(VLOOKUP(TEXT(INT(BY18+1),"0000"),차량가!G$2:J$7549,4,0)=$BS$4,TEXT(BY18+1,"0000"),""))</f>
        <v>0137</v>
      </c>
      <c r="BZ19" s="23" t="str">
        <f>IF(ISERROR(VLOOKUP(BY19,차량가!G$2:K$6501,5,0)),"",VLOOKUP(BY19,차량가!G$2:K$6501,5,0))</f>
        <v>GLC-Class</v>
      </c>
      <c r="CA19" s="23" t="str">
        <f>IF(BY19="","",IF(VLOOKUP(TEXT(INT(BY18+1),"0000"),차량가!G$2:J$7549,4,0)=$BS$4,TEXT(BY18+1,"0000"),""))</f>
        <v>0137</v>
      </c>
      <c r="CB19" s="23"/>
      <c r="CC19" s="23"/>
      <c r="CD19" s="23"/>
      <c r="CE19" s="23"/>
      <c r="CF19" s="23"/>
      <c r="CG19" s="23"/>
      <c r="CH19" s="23"/>
      <c r="CI19" s="44" t="str">
        <f>IF(CI18="","",IF(VLOOKUP(TEXT(INT(CI18+1),"0000"),차량가!I$2:K$7549,3,0)=$BS$5,TEXT(CI18+1,"0000"),""))</f>
        <v/>
      </c>
      <c r="CJ19" s="43" t="str">
        <f t="shared" si="0"/>
        <v>025</v>
      </c>
      <c r="CK19" s="43" t="str">
        <f>IF(CI19="","",(VLOOKUP(CI19,차량가!$I$2:$K$7549,3,0)))</f>
        <v/>
      </c>
      <c r="CL19" s="43" t="str">
        <f>IF(CI19="","",VLOOKUP(CI19,차량가!$I$2:$L$7549,4,0))</f>
        <v/>
      </c>
      <c r="CM19" s="23" t="str">
        <f t="shared" si="1"/>
        <v/>
      </c>
      <c r="CN19" s="325" t="e">
        <f>VLOOKUP(CI19,차량가!I$2:M$7549,5,0)</f>
        <v>#N/A</v>
      </c>
      <c r="CO19" s="54"/>
      <c r="CP19" s="54"/>
      <c r="CQ19" s="54"/>
      <c r="CR19" s="54"/>
      <c r="CS19" s="54"/>
      <c r="CT19" s="72"/>
      <c r="CU19" s="72"/>
    </row>
    <row r="20" spans="1:99" ht="23.25" customHeight="1">
      <c r="A20" s="73"/>
      <c r="C20" s="922"/>
      <c r="D20" s="923"/>
      <c r="E20" s="763" t="s">
        <v>41</v>
      </c>
      <c r="F20" s="763"/>
      <c r="G20" s="763"/>
      <c r="H20" s="763"/>
      <c r="I20" s="763"/>
      <c r="J20" s="763"/>
      <c r="K20" s="763"/>
      <c r="L20" s="763"/>
      <c r="M20" s="763"/>
      <c r="N20" s="925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764" t="s">
        <v>25</v>
      </c>
      <c r="AA20" s="765"/>
      <c r="AB20" s="765"/>
      <c r="AC20" s="765"/>
      <c r="AD20" s="765"/>
      <c r="AE20" s="765"/>
      <c r="AF20" s="765"/>
      <c r="AG20" s="819" t="str">
        <f>IF(BH10=1,IF(BN10=1,"포함","미포함"),"미포함")</f>
        <v>미포함</v>
      </c>
      <c r="AH20" s="819"/>
      <c r="AI20" s="819"/>
      <c r="AJ20" s="819"/>
      <c r="AK20" s="819">
        <f>BA19</f>
        <v>0</v>
      </c>
      <c r="AL20" s="819"/>
      <c r="AM20" s="819"/>
      <c r="AN20" s="819"/>
      <c r="AO20" s="819"/>
      <c r="AP20" s="819"/>
      <c r="AQ20" s="819"/>
      <c r="AR20" s="819"/>
      <c r="AS20" s="819"/>
      <c r="AT20" s="819"/>
      <c r="AU20" s="890"/>
      <c r="AV20" s="853"/>
      <c r="AW20" s="73"/>
      <c r="AX20" s="91" t="s">
        <v>69</v>
      </c>
      <c r="AY20" s="849"/>
      <c r="AZ20" s="849"/>
      <c r="BA20" s="717">
        <v>0</v>
      </c>
      <c r="BB20" s="717"/>
      <c r="BH20" s="135"/>
      <c r="BI20" s="135"/>
      <c r="BJ20" s="137"/>
      <c r="BK20" s="137"/>
      <c r="BL20" s="137"/>
      <c r="BM20" s="137"/>
      <c r="BN20" s="137"/>
      <c r="BO20" s="138"/>
      <c r="BP20" s="54"/>
      <c r="BQ20" s="54"/>
      <c r="BR20" s="54"/>
      <c r="BS20" s="38" t="s">
        <v>1246</v>
      </c>
      <c r="BT20" s="39">
        <f>IF(AND(BE9&gt;0,BE9&gt;BE8),IF(BS7&lt;1000,IF(TRUNC((BE9)*0.04,-1)-750000&lt;0,0,TRUNC((BE9)*0.04,-1)-750000),IF(BT23=TRUE,IF(TRUNC((BE9)*BT21,-1)-400000&lt;0,0,TRUNC((BE9)*BT21,-1)-400000),TRUNC((BE9)*BT21,-1))),IF(BS7&lt;1000,IF(TRUNC((K10/1.1)*0.04,-1)-750000&lt;0,0,TRUNC((K10/1.1)*0.04,-1)-750000),IF(BT23=TRUE,IF(TRUNC((K10/1.1)*BT21,-1)-400000&lt;0,0,TRUNC((K10/1.1)*BT21,-1)-400000),TRUNC((K10/1.1)*BT21,-1))))</f>
        <v>2583630</v>
      </c>
      <c r="BU20" s="298" t="s">
        <v>2145</v>
      </c>
      <c r="BV20" s="23"/>
      <c r="BW20" s="23"/>
      <c r="BX20" s="23">
        <v>18</v>
      </c>
      <c r="BY20" s="23" t="str">
        <f>IF(BY19="","",IF(VLOOKUP(TEXT(INT(BY19+1),"0000"),차량가!G$2:J$7549,4,0)=$BS$4,TEXT(BY19+1,"0000"),""))</f>
        <v>0138</v>
      </c>
      <c r="BZ20" s="23" t="str">
        <f>IF(ISERROR(VLOOKUP(BY20,차량가!G$2:K$6501,5,0)),"",VLOOKUP(BY20,차량가!G$2:K$6501,5,0))</f>
        <v>GLE-Class</v>
      </c>
      <c r="CA20" s="23" t="str">
        <f>IF(BY20="","",IF(VLOOKUP(TEXT(INT(BY19+1),"0000"),차량가!G$2:J$7549,4,0)=$BS$4,TEXT(BY19+1,"0000"),""))</f>
        <v>0138</v>
      </c>
      <c r="CB20" s="23"/>
      <c r="CC20" s="23"/>
      <c r="CD20" s="23"/>
      <c r="CE20" s="23"/>
      <c r="CF20" s="23"/>
      <c r="CG20" s="23"/>
      <c r="CH20" s="23"/>
      <c r="CI20" s="44" t="str">
        <f>IF(CI19="","",IF(VLOOKUP(TEXT(INT(CI19+1),"0000"),차량가!I$2:K$7549,3,0)=$BS$5,TEXT(CI19+1,"0000"),""))</f>
        <v/>
      </c>
      <c r="CJ20" s="43" t="str">
        <f t="shared" si="0"/>
        <v>025</v>
      </c>
      <c r="CK20" s="43" t="str">
        <f>IF(CI20="","",(VLOOKUP(CI20,차량가!$I$2:$K$7549,3,0)))</f>
        <v/>
      </c>
      <c r="CL20" s="43" t="str">
        <f>IF(CI20="","",VLOOKUP(CI20,차량가!$I$2:$L$7549,4,0))</f>
        <v/>
      </c>
      <c r="CM20" s="23" t="str">
        <f t="shared" si="1"/>
        <v/>
      </c>
      <c r="CN20" s="325" t="e">
        <f>VLOOKUP(CI20,차량가!I$2:M$7549,5,0)</f>
        <v>#N/A</v>
      </c>
      <c r="CO20" s="54"/>
      <c r="CP20" s="54"/>
      <c r="CQ20" s="54"/>
      <c r="CR20" s="54"/>
      <c r="CS20" s="54"/>
      <c r="CT20" s="72"/>
      <c r="CU20" s="72"/>
    </row>
    <row r="21" spans="1:99" ht="23.25" customHeight="1">
      <c r="A21" s="73"/>
      <c r="C21" s="912" t="s">
        <v>2093</v>
      </c>
      <c r="D21" s="912"/>
      <c r="E21" s="912"/>
      <c r="F21" s="912"/>
      <c r="G21" s="912"/>
      <c r="H21" s="912"/>
      <c r="I21" s="912"/>
      <c r="J21" s="912"/>
      <c r="K21" s="912"/>
      <c r="L21" s="912"/>
      <c r="M21" s="913"/>
      <c r="N21" s="916">
        <f>AK16+AK17+IF(BI10=1,0,N11)+IF(BJ10=1,0,N12)+IF(BK10=1,0,N13)+IF(BL10=2,N15)</f>
        <v>0</v>
      </c>
      <c r="O21" s="917"/>
      <c r="P21" s="917"/>
      <c r="Q21" s="917"/>
      <c r="R21" s="917"/>
      <c r="S21" s="917"/>
      <c r="T21" s="917"/>
      <c r="U21" s="917"/>
      <c r="V21" s="917"/>
      <c r="W21" s="917"/>
      <c r="X21" s="917"/>
      <c r="Y21" s="917"/>
      <c r="Z21" s="764" t="s">
        <v>1145</v>
      </c>
      <c r="AA21" s="765"/>
      <c r="AB21" s="765"/>
      <c r="AC21" s="765"/>
      <c r="AD21" s="765"/>
      <c r="AE21" s="765"/>
      <c r="AF21" s="765"/>
      <c r="AG21" s="819" t="str">
        <f>IF(BP10=1,"포함","미포함")</f>
        <v>미포함</v>
      </c>
      <c r="AH21" s="819"/>
      <c r="AI21" s="819"/>
      <c r="AJ21" s="819"/>
      <c r="AK21" s="819">
        <f>IF(BP10=1,BA20/12,0)</f>
        <v>0</v>
      </c>
      <c r="AL21" s="819"/>
      <c r="AM21" s="819"/>
      <c r="AN21" s="819"/>
      <c r="AO21" s="819"/>
      <c r="AP21" s="819"/>
      <c r="AQ21" s="819"/>
      <c r="AR21" s="819"/>
      <c r="AS21" s="819"/>
      <c r="AT21" s="819"/>
      <c r="AU21" s="890"/>
      <c r="AV21" s="853"/>
      <c r="AW21" s="73"/>
      <c r="AX21" s="95"/>
      <c r="AY21" s="96"/>
      <c r="AZ21" s="96"/>
      <c r="BA21" s="97"/>
      <c r="BB21" s="96"/>
      <c r="BG21" s="487">
        <f>BI39</f>
        <v>5.3999999999999999E-2</v>
      </c>
      <c r="BH21" s="135"/>
      <c r="BI21" s="135"/>
      <c r="BJ21" s="137"/>
      <c r="BK21" s="137"/>
      <c r="BL21" s="137"/>
      <c r="BM21" s="137"/>
      <c r="BN21" s="137"/>
      <c r="BO21" s="138"/>
      <c r="BP21" s="54"/>
      <c r="BQ21" s="54"/>
      <c r="BR21" s="54"/>
      <c r="BS21" s="38" t="s">
        <v>1247</v>
      </c>
      <c r="BT21" s="40">
        <f>IF(OR(AND(BT24=TRUE,BT26=TRUE),BT25=TRUE),5%,7%)</f>
        <v>7.0000000000000007E-2</v>
      </c>
      <c r="BU21" s="299">
        <f>TRUNC((K10/1.1)*0.07,-1)</f>
        <v>2583630</v>
      </c>
      <c r="BV21" s="23"/>
      <c r="BW21" s="23"/>
      <c r="BX21" s="23">
        <v>19</v>
      </c>
      <c r="BY21" s="23" t="str">
        <f>IF(BY20="","",IF(VLOOKUP(TEXT(INT(BY20+1),"0000"),차량가!G$2:J$7549,4,0)=$BS$4,TEXT(BY20+1,"0000"),""))</f>
        <v>0139</v>
      </c>
      <c r="BZ21" s="23" t="str">
        <f>IF(ISERROR(VLOOKUP(BY21,차량가!G$2:K$6501,5,0)),"",VLOOKUP(BY21,차량가!G$2:K$6501,5,0))</f>
        <v>GLS-Class</v>
      </c>
      <c r="CA21" s="23" t="str">
        <f>IF(BY21="","",IF(VLOOKUP(TEXT(INT(BY20+1),"0000"),차량가!G$2:J$7549,4,0)=$BS$4,TEXT(BY20+1,"0000"),""))</f>
        <v>0139</v>
      </c>
      <c r="CB21" s="23"/>
      <c r="CC21" s="23"/>
      <c r="CD21" s="23"/>
      <c r="CE21" s="23"/>
      <c r="CF21" s="23"/>
      <c r="CG21" s="23"/>
      <c r="CH21" s="23"/>
      <c r="CI21" s="44" t="str">
        <f>IF(CI20="","",IF(VLOOKUP(TEXT(INT(CI20+1),"0000"),차량가!I$2:K$7549,3,0)=$BS$5,TEXT(CI20+1,"0000"),""))</f>
        <v/>
      </c>
      <c r="CJ21" s="43" t="str">
        <f t="shared" si="0"/>
        <v>025</v>
      </c>
      <c r="CK21" s="43" t="str">
        <f>IF(CI21="","",(VLOOKUP(CI21,차량가!$I$2:$K$7549,3,0)))</f>
        <v/>
      </c>
      <c r="CL21" s="43" t="str">
        <f>IF(CI21="","",VLOOKUP(CI21,차량가!$I$2:$L$7549,4,0))</f>
        <v/>
      </c>
      <c r="CM21" s="23" t="str">
        <f t="shared" si="1"/>
        <v/>
      </c>
      <c r="CN21" s="325" t="e">
        <f>VLOOKUP(CI21,차량가!I$2:M$7549,5,0)</f>
        <v>#N/A</v>
      </c>
      <c r="CO21" s="54"/>
      <c r="CP21" s="54"/>
      <c r="CQ21" s="54"/>
      <c r="CR21" s="54"/>
      <c r="CS21" s="54"/>
      <c r="CT21" s="72"/>
      <c r="CU21" s="72"/>
    </row>
    <row r="22" spans="1:99" ht="23.25" customHeight="1">
      <c r="A22" s="73"/>
      <c r="C22" s="914"/>
      <c r="D22" s="914"/>
      <c r="E22" s="914"/>
      <c r="F22" s="914"/>
      <c r="G22" s="914"/>
      <c r="H22" s="914"/>
      <c r="I22" s="914"/>
      <c r="J22" s="914"/>
      <c r="K22" s="914"/>
      <c r="L22" s="914"/>
      <c r="M22" s="915"/>
      <c r="N22" s="918"/>
      <c r="O22" s="919"/>
      <c r="P22" s="919"/>
      <c r="Q22" s="919"/>
      <c r="R22" s="919"/>
      <c r="S22" s="919"/>
      <c r="T22" s="919"/>
      <c r="U22" s="919"/>
      <c r="V22" s="919"/>
      <c r="W22" s="919"/>
      <c r="X22" s="919"/>
      <c r="Y22" s="919"/>
      <c r="Z22" s="805" t="str">
        <f ca="1">IF(AG12="일반잔가만 가능","사용불가",IF(OR(AX30="사용불가",AZ32="초과",(AK16+AK17)&gt;=K10*60%,AND(AK7&lt;(G7)*9%,CY187=TRUE),(AK16+AK17+AK18)&gt;K10),"취급불가","리스료(월)"))</f>
        <v>리스료(월)</v>
      </c>
      <c r="AA22" s="806"/>
      <c r="AB22" s="806"/>
      <c r="AC22" s="806"/>
      <c r="AD22" s="806"/>
      <c r="AE22" s="806"/>
      <c r="AF22" s="806"/>
      <c r="AG22" s="807">
        <f ca="1">AG19+AK20+AK21</f>
        <v>513912</v>
      </c>
      <c r="AH22" s="808"/>
      <c r="AI22" s="808"/>
      <c r="AJ22" s="808"/>
      <c r="AK22" s="808"/>
      <c r="AL22" s="808"/>
      <c r="AM22" s="808"/>
      <c r="AN22" s="808"/>
      <c r="AO22" s="808"/>
      <c r="AP22" s="808"/>
      <c r="AQ22" s="808"/>
      <c r="AR22" s="808"/>
      <c r="AS22" s="808"/>
      <c r="AT22" s="808"/>
      <c r="AU22" s="808"/>
      <c r="AV22" s="853"/>
      <c r="AW22" s="73"/>
      <c r="AX22" s="98" t="s">
        <v>1119</v>
      </c>
      <c r="AY22" s="800" t="s">
        <v>1131</v>
      </c>
      <c r="AZ22" s="800"/>
      <c r="BA22" s="800"/>
      <c r="BB22" s="800"/>
      <c r="BH22" s="135"/>
      <c r="BI22" s="135"/>
      <c r="BJ22" s="137"/>
      <c r="BK22" s="137"/>
      <c r="BL22" s="137"/>
      <c r="BM22" s="137"/>
      <c r="BQ22" s="54"/>
      <c r="BR22" s="54"/>
      <c r="BS22" s="38" t="s">
        <v>2144</v>
      </c>
      <c r="BT22" s="40" t="b">
        <f>IF(BV12="전기차",TRUE,FALSE)</f>
        <v>0</v>
      </c>
      <c r="BU22" s="23"/>
      <c r="BV22" s="23"/>
      <c r="BW22" s="23"/>
      <c r="BX22" s="23">
        <v>20</v>
      </c>
      <c r="BY22" s="23" t="str">
        <f>IF(BY21="","",IF(VLOOKUP(TEXT(INT(BY21+1),"0000"),차량가!G$2:J$7549,4,0)=$BS$4,TEXT(BY21+1,"0000"),""))</f>
        <v>0140</v>
      </c>
      <c r="BZ22" s="23" t="str">
        <f>IF(ISERROR(VLOOKUP(BY22,차량가!G$2:K$6501,5,0)),"",VLOOKUP(BY22,차량가!G$2:K$6501,5,0))</f>
        <v>S-Class</v>
      </c>
      <c r="CA22" s="23" t="str">
        <f>IF(BY22="","",IF(VLOOKUP(TEXT(INT(BY21+1),"0000"),차량가!G$2:J$7549,4,0)=$BS$4,TEXT(BY21+1,"0000"),""))</f>
        <v>0140</v>
      </c>
      <c r="CB22" s="23"/>
      <c r="CC22" s="23"/>
      <c r="CD22" s="23"/>
      <c r="CE22" s="23"/>
      <c r="CF22" s="23"/>
      <c r="CG22" s="23"/>
      <c r="CH22" s="23"/>
      <c r="CI22" s="44" t="str">
        <f>IF(CI21="","",IF(VLOOKUP(TEXT(INT(CI21+1),"0000"),차량가!I$2:K$7549,3,0)=$BS$5,TEXT(CI21+1,"0000"),""))</f>
        <v/>
      </c>
      <c r="CJ22" s="43" t="str">
        <f t="shared" si="0"/>
        <v>025</v>
      </c>
      <c r="CK22" s="43" t="str">
        <f>IF(CI22="","",(VLOOKUP(CI22,차량가!$I$2:$K$7549,3,0)))</f>
        <v/>
      </c>
      <c r="CL22" s="43" t="str">
        <f>IF(CI22="","",VLOOKUP(CI22,차량가!$I$2:$L$7549,4,0))</f>
        <v/>
      </c>
      <c r="CM22" s="23" t="str">
        <f t="shared" ref="CM22:CM65" si="2">TEXT(CI22,"0000")</f>
        <v/>
      </c>
      <c r="CN22" s="325" t="e">
        <f>VLOOKUP(CI22,차량가!I$2:M$7549,5,0)</f>
        <v>#N/A</v>
      </c>
      <c r="CO22" s="327" t="s">
        <v>1452</v>
      </c>
      <c r="CP22" s="54"/>
      <c r="CQ22" s="54"/>
      <c r="CR22" s="54" t="s">
        <v>1452</v>
      </c>
      <c r="CS22" s="54"/>
      <c r="CT22" s="72"/>
      <c r="CU22" s="72"/>
    </row>
    <row r="23" spans="1:99" ht="23.25" customHeight="1">
      <c r="A23" s="73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100"/>
      <c r="O23" s="100"/>
      <c r="P23" s="100"/>
      <c r="Q23" s="100"/>
      <c r="R23" s="100"/>
      <c r="S23" s="100"/>
      <c r="T23" s="875"/>
      <c r="U23" s="875"/>
      <c r="V23" s="875"/>
      <c r="W23" s="875"/>
      <c r="X23" s="875"/>
      <c r="Y23" s="875"/>
      <c r="Z23" s="875"/>
      <c r="AA23" s="875"/>
      <c r="AB23" s="101"/>
      <c r="AC23" s="889" t="str">
        <f>IF(AK16=0,"",IF(BR10=1,"신청금액","장기선수금차감전"))</f>
        <v/>
      </c>
      <c r="AD23" s="889"/>
      <c r="AE23" s="889"/>
      <c r="AF23" s="889"/>
      <c r="AG23" s="889"/>
      <c r="AH23" s="889"/>
      <c r="AI23" s="889"/>
      <c r="AJ23" s="888" t="str">
        <f>IF(AK16=0,"",IF(BR10=1,N16-AK16,AG22+AK16/AG11))</f>
        <v/>
      </c>
      <c r="AK23" s="888"/>
      <c r="AL23" s="888"/>
      <c r="AM23" s="888"/>
      <c r="AN23" s="888"/>
      <c r="AO23" s="888"/>
      <c r="AP23" s="888"/>
      <c r="AQ23" s="888"/>
      <c r="AR23" s="101"/>
      <c r="AS23" s="101"/>
      <c r="AT23" s="804" t="str">
        <f ca="1">IF(OR((AZ115=BA115),AND(BH120*K10&gt;=AK18,BH132*K10&gt;=AK18)),"BC","")</f>
        <v/>
      </c>
      <c r="AU23" s="804"/>
      <c r="AV23" s="853"/>
      <c r="AW23" s="73"/>
      <c r="AX23" s="91" t="s">
        <v>18</v>
      </c>
      <c r="AY23" s="849"/>
      <c r="AZ23" s="849"/>
      <c r="BA23" s="849"/>
      <c r="BB23" s="849"/>
      <c r="BH23" s="135"/>
      <c r="BI23" s="135"/>
      <c r="BJ23" s="137"/>
      <c r="BK23" s="137"/>
      <c r="BL23" s="137"/>
      <c r="BM23" s="137"/>
      <c r="BQ23" s="54"/>
      <c r="BR23" s="54"/>
      <c r="BS23" s="38" t="s">
        <v>1242</v>
      </c>
      <c r="BT23" s="511" t="b">
        <f>IF(BT12="Y",TRUE,FALSE)</f>
        <v>0</v>
      </c>
      <c r="BU23" s="23"/>
      <c r="BV23" s="23"/>
      <c r="BW23" s="23"/>
      <c r="BX23" s="23">
        <v>21</v>
      </c>
      <c r="BY23" s="23" t="str">
        <f>IF(BY22="","",IF(VLOOKUP(TEXT(INT(BY22+1),"0000"),차량가!G$2:J$7549,4,0)=$BS$4,TEXT(BY22+1,"0000"),""))</f>
        <v>0141</v>
      </c>
      <c r="BZ23" s="23" t="str">
        <f>IF(ISERROR(VLOOKUP(BY23,차량가!G$2:K$6501,5,0)),"",VLOOKUP(BY23,차량가!G$2:K$6501,5,0))</f>
        <v>SL-Class</v>
      </c>
      <c r="CA23" s="23" t="str">
        <f>IF(BY23="","",IF(VLOOKUP(TEXT(INT(BY22+1),"0000"),차량가!G$2:J$7549,4,0)=$BS$4,TEXT(BY22+1,"0000"),""))</f>
        <v>0141</v>
      </c>
      <c r="CB23" s="23"/>
      <c r="CC23" s="23"/>
      <c r="CD23" s="23"/>
      <c r="CE23" s="23"/>
      <c r="CF23" s="23"/>
      <c r="CG23" s="23"/>
      <c r="CH23" s="23"/>
      <c r="CI23" s="44" t="str">
        <f>IF(CI22="","",IF(VLOOKUP(TEXT(INT(CI22+1),"0000"),차량가!I$2:K$7549,3,0)=$BS$5,TEXT(CI22+1,"0000"),""))</f>
        <v/>
      </c>
      <c r="CJ23" s="43" t="str">
        <f t="shared" si="0"/>
        <v>025</v>
      </c>
      <c r="CK23" s="43" t="str">
        <f>IF(CI23="","",(VLOOKUP(CI23,차량가!$I$2:$K$7549,3,0)))</f>
        <v/>
      </c>
      <c r="CL23" s="43" t="str">
        <f>IF(CI23="","",VLOOKUP(CI23,차량가!$I$2:$L$7549,4,0))</f>
        <v/>
      </c>
      <c r="CM23" s="23" t="str">
        <f t="shared" si="2"/>
        <v/>
      </c>
      <c r="CN23" s="325" t="e">
        <f>VLOOKUP(CI23,차량가!I$2:M$7549,5,0)</f>
        <v>#N/A</v>
      </c>
      <c r="CO23" s="54"/>
      <c r="CP23" s="54"/>
      <c r="CQ23" s="54"/>
      <c r="CR23" s="54"/>
      <c r="CS23" s="54"/>
      <c r="CT23" s="72"/>
      <c r="CU23" s="72"/>
    </row>
    <row r="24" spans="1:99" ht="25.5" customHeight="1">
      <c r="A24" s="633">
        <f>IF(AY24=0,IF(BM10=2,IF(AZ24/K10&gt;60%,"취급불가",AZ24),IF((AZ24)/K10&gt;60%,"취급불가",AZ24)),IF(IF(BM10=1,(AY24)&gt;60%,AY24*N15&gt;K10*60%),"취급불가",IF(BM10=2,N15*AY24,K10*AY24)))</f>
        <v>0</v>
      </c>
      <c r="C24" s="692"/>
      <c r="D24" s="692"/>
      <c r="E24" s="692"/>
      <c r="F24" s="692"/>
      <c r="G24" s="692"/>
      <c r="H24" s="692"/>
      <c r="I24" s="692"/>
      <c r="J24" s="692"/>
      <c r="K24" s="692"/>
      <c r="L24" s="692"/>
      <c r="M24" s="692"/>
      <c r="N24" s="692"/>
      <c r="O24" s="692"/>
      <c r="P24" s="692"/>
      <c r="Q24" s="101"/>
      <c r="R24" s="101"/>
      <c r="S24" s="101"/>
      <c r="T24" s="692"/>
      <c r="U24" s="692"/>
      <c r="V24" s="692"/>
      <c r="W24" s="692"/>
      <c r="X24" s="692"/>
      <c r="Y24" s="101"/>
      <c r="Z24" s="795" t="s">
        <v>1450</v>
      </c>
      <c r="AA24" s="796"/>
      <c r="AB24" s="796"/>
      <c r="AC24" s="796"/>
      <c r="AD24" s="796"/>
      <c r="AE24" s="796"/>
      <c r="AF24" s="796"/>
      <c r="AG24" s="796"/>
      <c r="AH24" s="797"/>
      <c r="AI24" s="102"/>
      <c r="AJ24" s="811">
        <f>BJ42</f>
        <v>0</v>
      </c>
      <c r="AK24" s="812"/>
      <c r="AL24" s="812"/>
      <c r="AM24" s="812"/>
      <c r="AN24" s="813"/>
      <c r="AO24" s="817">
        <f ca="1">BL42</f>
        <v>0</v>
      </c>
      <c r="AP24" s="817"/>
      <c r="AQ24" s="818"/>
      <c r="AR24" s="103"/>
      <c r="AS24" s="103"/>
      <c r="AT24" s="692"/>
      <c r="AU24" s="692"/>
      <c r="AV24" s="853"/>
      <c r="AX24" s="93" t="s">
        <v>1440</v>
      </c>
      <c r="AY24" s="104">
        <v>0</v>
      </c>
      <c r="AZ24" s="802">
        <v>0</v>
      </c>
      <c r="BA24" s="802"/>
      <c r="BB24" s="803"/>
      <c r="BC24" s="70" t="s">
        <v>1999</v>
      </c>
      <c r="BH24" s="135"/>
      <c r="BI24" s="135"/>
      <c r="BJ24" s="137"/>
      <c r="BK24" s="137"/>
      <c r="BL24" s="137"/>
      <c r="BM24" s="137"/>
      <c r="BQ24" s="54"/>
      <c r="BR24" s="54"/>
      <c r="BS24" s="38" t="s">
        <v>1241</v>
      </c>
      <c r="BT24" s="40" t="b">
        <f>IF(BT13="승합차",TRUE,FALSE)</f>
        <v>0</v>
      </c>
      <c r="BU24" s="23"/>
      <c r="BV24" s="23"/>
      <c r="BW24" s="23"/>
      <c r="BX24" s="23">
        <v>22</v>
      </c>
      <c r="BY24" s="23" t="str">
        <f>IF(BY23="","",IF(VLOOKUP(TEXT(INT(BY23+1),"0000"),차량가!G$2:J$7549,4,0)=$BS$4,TEXT(BY23+1,"0000"),""))</f>
        <v>0142</v>
      </c>
      <c r="BZ24" s="23" t="str">
        <f>IF(ISERROR(VLOOKUP(BY24,차량가!G$2:K$6501,5,0)),"",VLOOKUP(BY24,차량가!G$2:K$6501,5,0))</f>
        <v>마이바흐 GLS</v>
      </c>
      <c r="CA24" s="23" t="str">
        <f>IF(BY24="","",IF(VLOOKUP(TEXT(INT(BY23+1),"0000"),차량가!G$2:J$7549,4,0)=$BS$4,TEXT(BY23+1,"0000"),""))</f>
        <v>0142</v>
      </c>
      <c r="CB24" s="23"/>
      <c r="CC24" s="23"/>
      <c r="CD24" s="23"/>
      <c r="CE24" s="23"/>
      <c r="CF24" s="23"/>
      <c r="CG24" s="23"/>
      <c r="CH24" s="23"/>
      <c r="CI24" s="44" t="str">
        <f>IF(CI23="","",IF(VLOOKUP(TEXT(INT(CI23+1),"0000"),차량가!I$2:K$7549,3,0)=$BS$5,TEXT(CI23+1,"0000"),""))</f>
        <v/>
      </c>
      <c r="CJ24" s="43" t="str">
        <f t="shared" si="0"/>
        <v>025</v>
      </c>
      <c r="CK24" s="43" t="str">
        <f>IF(CI24="","",(VLOOKUP(CI24,차량가!$I$2:$K$7549,3,0)))</f>
        <v/>
      </c>
      <c r="CL24" s="43" t="str">
        <f>IF(CI24="","",VLOOKUP(CI24,차량가!$I$2:$L$7549,4,0))</f>
        <v/>
      </c>
      <c r="CM24" s="23" t="str">
        <f t="shared" si="2"/>
        <v/>
      </c>
      <c r="CN24" s="325" t="e">
        <f>VLOOKUP(CI24,차량가!I$2:M$7549,5,0)</f>
        <v>#N/A</v>
      </c>
      <c r="CO24" s="54"/>
      <c r="CP24" s="54"/>
      <c r="CQ24" s="54"/>
      <c r="CR24" s="54"/>
      <c r="CS24" s="54"/>
      <c r="CT24" s="72"/>
      <c r="CU24" s="72"/>
    </row>
    <row r="25" spans="1:99" ht="23.25" customHeight="1">
      <c r="C25" s="74" t="s">
        <v>45</v>
      </c>
      <c r="Z25" s="908" t="s">
        <v>1449</v>
      </c>
      <c r="AA25" s="909"/>
      <c r="AB25" s="909"/>
      <c r="AC25" s="909"/>
      <c r="AD25" s="909"/>
      <c r="AE25" s="909"/>
      <c r="AF25" s="909"/>
      <c r="AG25" s="909"/>
      <c r="AH25" s="910"/>
      <c r="AI25" s="105"/>
      <c r="AJ25" s="814">
        <f>BJ43</f>
        <v>0</v>
      </c>
      <c r="AK25" s="815"/>
      <c r="AL25" s="815"/>
      <c r="AM25" s="815"/>
      <c r="AN25" s="816"/>
      <c r="AO25" s="798">
        <f ca="1">BL43</f>
        <v>0</v>
      </c>
      <c r="AP25" s="798"/>
      <c r="AQ25" s="799"/>
      <c r="AT25" s="304"/>
      <c r="AU25" s="304"/>
      <c r="AV25" s="853"/>
      <c r="AX25" s="106"/>
      <c r="AY25" s="904">
        <f>IF(AY24=0,IF(BM10=2,IF(AZ24/K10&gt;60%,"취급불가",AZ24),IF((AZ24)/K10&gt;60%,"취급불가",AZ24)),IF(IF(BM10=1,(AY24)&gt;60%,AY24*N16&gt;K10*60%),"취급불가",IF(BM10=2,N16*AY24,K10*AY24)))</f>
        <v>0</v>
      </c>
      <c r="AZ25" s="904"/>
      <c r="BA25" s="904"/>
      <c r="BB25" s="904"/>
      <c r="BH25" s="54">
        <v>3</v>
      </c>
      <c r="BI25" s="54"/>
      <c r="BJ25" s="54"/>
      <c r="BK25" s="54"/>
      <c r="BL25" s="54"/>
      <c r="BM25" s="54"/>
      <c r="BN25" s="54"/>
      <c r="BO25" s="54">
        <v>1</v>
      </c>
      <c r="BP25" s="139" t="b">
        <f>IF(BO25=2,BP28,IF(BO25=3,BP29,IF(BO25=4,BP30,IF(BO25=5,BP31,IF(BO25=6,BP32,(IF(BO25=7,BP33,IF(BO25=8,BP34,IF(BO25=9,BP35,IF(BO25=10,BP36,IF(BO25=11,BP37,IF(BO25=12,BP38))))))))))))</f>
        <v>0</v>
      </c>
      <c r="BQ25" s="54"/>
      <c r="BR25" s="54"/>
      <c r="BS25" s="38" t="s">
        <v>1243</v>
      </c>
      <c r="BT25" s="40" t="b">
        <f>IF(BT13="화물차",TRUE,FALSE)</f>
        <v>0</v>
      </c>
      <c r="BU25" s="23"/>
      <c r="BV25" s="23"/>
      <c r="BW25" s="23"/>
      <c r="BX25" s="23">
        <v>23</v>
      </c>
      <c r="BY25" s="23" t="str">
        <f>IF(BY24="","",IF(VLOOKUP(TEXT(INT(BY24+1),"0000"),차량가!G$2:J$7549,4,0)=$BS$4,TEXT(BY24+1,"0000"),""))</f>
        <v/>
      </c>
      <c r="BZ25" s="23" t="str">
        <f>IF(ISERROR(VLOOKUP(BY25,차량가!G$2:K$6501,5,0)),"",VLOOKUP(BY25,차량가!G$2:K$6501,5,0))</f>
        <v/>
      </c>
      <c r="CA25" s="23" t="str">
        <f>IF(BY25="","",IF(VLOOKUP(TEXT(INT(BY24+1),"0000"),차량가!G$2:J$7549,4,0)=$BS$4,TEXT(BY24+1,"0000"),""))</f>
        <v/>
      </c>
      <c r="CB25" s="23"/>
      <c r="CC25" s="23"/>
      <c r="CD25" s="23"/>
      <c r="CE25" s="23"/>
      <c r="CF25" s="23"/>
      <c r="CG25" s="23"/>
      <c r="CH25" s="23"/>
      <c r="CI25" s="44" t="str">
        <f>IF(CI24="","",IF(VLOOKUP(TEXT(INT(CI24+1),"0000"),차량가!I$2:K$7549,3,0)=$BS$5,TEXT(CI24+1,"0000"),""))</f>
        <v/>
      </c>
      <c r="CJ25" s="43" t="str">
        <f t="shared" si="0"/>
        <v>025</v>
      </c>
      <c r="CK25" s="43" t="str">
        <f>IF(CI25="","",(VLOOKUP(CI25,차량가!$I$2:$K$7549,3,0)))</f>
        <v/>
      </c>
      <c r="CL25" s="43" t="str">
        <f>IF(CI25="","",VLOOKUP(CI25,차량가!$I$2:$L$7549,4,0))</f>
        <v/>
      </c>
      <c r="CM25" s="23" t="str">
        <f t="shared" si="2"/>
        <v/>
      </c>
      <c r="CN25" s="325" t="e">
        <f>VLOOKUP(CI25,차량가!I$2:M$7549,5,0)</f>
        <v>#N/A</v>
      </c>
      <c r="CO25" s="54"/>
      <c r="CP25" s="54"/>
      <c r="CQ25" s="54"/>
      <c r="CR25" s="54"/>
      <c r="CS25" s="54"/>
      <c r="CT25" s="72"/>
      <c r="CU25" s="72"/>
    </row>
    <row r="26" spans="1:99" ht="23.25" customHeight="1">
      <c r="C26" s="896" t="s">
        <v>46</v>
      </c>
      <c r="D26" s="896"/>
      <c r="E26" s="107" t="s">
        <v>51</v>
      </c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V26" s="853"/>
      <c r="AX26" s="686" t="s">
        <v>22</v>
      </c>
      <c r="AY26" s="108">
        <v>0</v>
      </c>
      <c r="AZ26" s="903">
        <v>0</v>
      </c>
      <c r="BA26" s="903"/>
      <c r="BB26" s="903"/>
      <c r="BC26" s="70" t="s">
        <v>1999</v>
      </c>
      <c r="BH26" s="135" t="s">
        <v>18</v>
      </c>
      <c r="BI26" s="54"/>
      <c r="BJ26" s="140" t="s">
        <v>1960</v>
      </c>
      <c r="BK26" s="3" t="s">
        <v>1965</v>
      </c>
      <c r="BL26" s="129"/>
      <c r="BM26" s="129"/>
      <c r="BN26" s="693" t="s">
        <v>64</v>
      </c>
      <c r="BO26" s="694"/>
      <c r="BP26" s="141"/>
      <c r="BQ26" s="54"/>
      <c r="BR26" s="54"/>
      <c r="BS26" s="38" t="s">
        <v>1244</v>
      </c>
      <c r="BT26" s="39" t="b">
        <f>IF(BT14&gt;=11,TRUE,FALSE)</f>
        <v>0</v>
      </c>
      <c r="BU26" s="23"/>
      <c r="BV26" s="23"/>
      <c r="BW26" s="23"/>
      <c r="BX26" s="23">
        <v>24</v>
      </c>
      <c r="BY26" s="23" t="str">
        <f>IF(BY25="","",IF(VLOOKUP(TEXT(INT(BY25+1),"0000"),차량가!G$2:J$7549,4,0)=$BS$4,TEXT(BY25+1,"0000"),""))</f>
        <v/>
      </c>
      <c r="BZ26" s="23" t="str">
        <f>IF(ISERROR(VLOOKUP(BY26,차량가!G$2:K$6501,5,0)),"",VLOOKUP(BY26,차량가!G$2:K$6501,5,0))</f>
        <v/>
      </c>
      <c r="CA26" s="23" t="str">
        <f>IF(BY26="","",IF(VLOOKUP(TEXT(INT(BY25+1),"0000"),차량가!G$2:J$7549,4,0)=$BS$4,TEXT(BY25+1,"0000"),""))</f>
        <v/>
      </c>
      <c r="CB26" s="23"/>
      <c r="CC26" s="23"/>
      <c r="CD26" s="23"/>
      <c r="CE26" s="23"/>
      <c r="CF26" s="23"/>
      <c r="CG26" s="23"/>
      <c r="CH26" s="23"/>
      <c r="CI26" s="44" t="str">
        <f>IF(CI25="","",IF(VLOOKUP(TEXT(INT(CI25+1),"0000"),차량가!I$2:K$7549,3,0)=$BS$5,TEXT(CI25+1,"0000"),""))</f>
        <v/>
      </c>
      <c r="CJ26" s="43" t="str">
        <f t="shared" si="0"/>
        <v>025</v>
      </c>
      <c r="CK26" s="43" t="str">
        <f>IF(CI26="","",(VLOOKUP(CI26,차량가!$I$2:$K$7549,3,0)))</f>
        <v/>
      </c>
      <c r="CL26" s="43" t="str">
        <f>IF(CI26="","",VLOOKUP(CI26,차량가!$I$2:$L$7549,4,0))</f>
        <v/>
      </c>
      <c r="CM26" s="23" t="str">
        <f t="shared" si="2"/>
        <v/>
      </c>
      <c r="CN26" s="325" t="e">
        <f>VLOOKUP(CI26,차량가!I$2:M$7549,5,0)</f>
        <v>#N/A</v>
      </c>
      <c r="CO26" s="54"/>
      <c r="CP26" s="54"/>
      <c r="CQ26" s="54"/>
      <c r="CR26" s="54"/>
      <c r="CS26" s="54"/>
      <c r="CT26" s="72"/>
      <c r="CU26" s="72"/>
    </row>
    <row r="27" spans="1:99" ht="23.25" customHeight="1" thickBot="1">
      <c r="C27" s="897"/>
      <c r="D27" s="897"/>
      <c r="E27" s="109" t="s">
        <v>52</v>
      </c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853"/>
      <c r="AX27" s="687"/>
      <c r="AY27" s="730">
        <f>IF(AY26=0,IF(BM10=2,IF(AZ26/K10&gt;60%,"취급불가",AZ26),IF((AZ26)/K10&gt;60%,"취급불가",AZ26)),IF(IF(BM10=1,(AY26)&gt;60%,AY26*N16&gt;K10*60%),"취급불가",IF(BM10=2,N16*AY26,K10*AY26)))</f>
        <v>0</v>
      </c>
      <c r="AZ27" s="730"/>
      <c r="BA27" s="730"/>
      <c r="BB27" s="730"/>
      <c r="BG27" s="54">
        <v>4</v>
      </c>
      <c r="BH27" s="3">
        <v>24</v>
      </c>
      <c r="BI27" s="54"/>
      <c r="BJ27" s="142" t="s">
        <v>1958</v>
      </c>
      <c r="BK27" s="50" t="s">
        <v>1966</v>
      </c>
      <c r="BL27" s="28"/>
      <c r="BM27" s="35"/>
      <c r="BN27" s="677" t="s">
        <v>1139</v>
      </c>
      <c r="BO27" s="678"/>
      <c r="BP27" s="32">
        <v>0</v>
      </c>
      <c r="BQ27" s="54"/>
      <c r="BR27" s="54"/>
      <c r="BS27" s="28"/>
      <c r="BT27" s="29"/>
      <c r="BU27" s="23"/>
      <c r="BV27" s="23"/>
      <c r="BW27" s="23"/>
      <c r="BX27" s="23">
        <v>25</v>
      </c>
      <c r="BY27" s="23" t="str">
        <f>IF(BY26="","",IF(VLOOKUP(TEXT(INT(BY26+1),"0000"),차량가!G$2:J$7549,4,0)=$BS$4,TEXT(BY26+1,"0000"),""))</f>
        <v/>
      </c>
      <c r="BZ27" s="23" t="str">
        <f>IF(ISERROR(VLOOKUP(BY27,차량가!G$2:K$6501,5,0)),"",VLOOKUP(BY27,차량가!G$2:K$6501,5,0))</f>
        <v/>
      </c>
      <c r="CA27" s="23" t="str">
        <f>IF(BY27="","",IF(VLOOKUP(TEXT(INT(BY26+1),"0000"),차량가!G$2:J$7549,4,0)=$BS$4,TEXT(BY26+1,"0000"),""))</f>
        <v/>
      </c>
      <c r="CB27" s="23"/>
      <c r="CC27" s="23"/>
      <c r="CD27" s="23"/>
      <c r="CE27" s="23"/>
      <c r="CF27" s="23"/>
      <c r="CG27" s="23"/>
      <c r="CH27" s="23"/>
      <c r="CI27" s="44" t="str">
        <f>IF(CI26="","",IF(VLOOKUP(TEXT(INT(CI26+1),"0000"),차량가!I$2:K$7549,3,0)=$BS$5,TEXT(CI26+1,"0000"),""))</f>
        <v/>
      </c>
      <c r="CJ27" s="43" t="str">
        <f t="shared" si="0"/>
        <v>025</v>
      </c>
      <c r="CK27" s="43" t="str">
        <f>IF(CI27="","",(VLOOKUP(CI27,차량가!$I$2:$K$7549,3,0)))</f>
        <v/>
      </c>
      <c r="CL27" s="43" t="str">
        <f>IF(CI27="","",VLOOKUP(CI27,차량가!$I$2:$L$7549,4,0))</f>
        <v/>
      </c>
      <c r="CM27" s="23" t="str">
        <f t="shared" si="2"/>
        <v/>
      </c>
      <c r="CN27" s="325" t="e">
        <f>VLOOKUP(CI27,차량가!I$2:M$7549,5,0)</f>
        <v>#N/A</v>
      </c>
      <c r="CO27" s="328" t="str">
        <f>IF(AND(BH152=TRUE,OR(CY187=TRUE,BH150=TRUE)),"플릿할인반영 또는 1만5천km잔가와 중복 사용 불가","")</f>
        <v/>
      </c>
      <c r="CP27" s="54"/>
      <c r="CQ27" s="54"/>
      <c r="CR27" s="54"/>
      <c r="CS27" s="54"/>
      <c r="CT27" s="72"/>
      <c r="CU27" s="72"/>
    </row>
    <row r="28" spans="1:99" ht="20.25">
      <c r="C28" s="897"/>
      <c r="D28" s="897"/>
      <c r="E28" s="109" t="s">
        <v>47</v>
      </c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853"/>
      <c r="AX28" s="686" t="s">
        <v>3068</v>
      </c>
      <c r="AY28" s="237">
        <v>0.54</v>
      </c>
      <c r="AZ28" s="695">
        <v>0</v>
      </c>
      <c r="BA28" s="695"/>
      <c r="BB28" s="695"/>
      <c r="BC28" s="70" t="s">
        <v>1999</v>
      </c>
      <c r="BF28" s="126" t="s">
        <v>1249</v>
      </c>
      <c r="BH28" s="3">
        <v>36</v>
      </c>
      <c r="BI28" s="54"/>
      <c r="BJ28" s="142" t="s">
        <v>1959</v>
      </c>
      <c r="BK28" s="50" t="s">
        <v>1967</v>
      </c>
      <c r="BL28" s="28"/>
      <c r="BM28" s="34"/>
      <c r="BN28" s="677" t="s">
        <v>1140</v>
      </c>
      <c r="BO28" s="678"/>
      <c r="BP28" s="33">
        <v>1.0999999999999999E-2</v>
      </c>
      <c r="BQ28" s="54"/>
      <c r="BR28" s="54"/>
      <c r="BS28" s="28"/>
      <c r="BT28" s="29"/>
      <c r="BU28" s="23"/>
      <c r="BV28" s="23"/>
      <c r="BW28" s="23"/>
      <c r="BX28" s="23">
        <v>26</v>
      </c>
      <c r="BY28" s="23" t="str">
        <f>IF(BY27="","",IF(VLOOKUP(TEXT(INT(BY27+1),"0000"),차량가!G$2:J$7549,4,0)=$BS$4,TEXT(BY27+1,"0000"),""))</f>
        <v/>
      </c>
      <c r="BZ28" s="23" t="str">
        <f>IF(ISERROR(VLOOKUP(BY28,차량가!G$2:K$6501,5,0)),"",VLOOKUP(BY28,차량가!G$2:K$6501,5,0))</f>
        <v/>
      </c>
      <c r="CA28" s="23" t="str">
        <f>IF(BY28="","",IF(VLOOKUP(TEXT(INT(BY27+1),"0000"),차량가!G$2:J$7549,4,0)=$BS$4,TEXT(BY27+1,"0000"),""))</f>
        <v/>
      </c>
      <c r="CB28" s="23"/>
      <c r="CC28" s="23"/>
      <c r="CD28" s="23"/>
      <c r="CE28" s="23"/>
      <c r="CF28" s="23"/>
      <c r="CG28" s="23"/>
      <c r="CH28" s="23"/>
      <c r="CI28" s="44" t="str">
        <f>IF(CI27="","",IF(VLOOKUP(TEXT(INT(CI27+1),"0000"),차량가!I$2:K$7549,3,0)=$BS$5,TEXT(CI27+1,"0000"),""))</f>
        <v/>
      </c>
      <c r="CJ28" s="43" t="str">
        <f t="shared" si="0"/>
        <v>025</v>
      </c>
      <c r="CK28" s="43" t="str">
        <f>IF(CI28="","",(VLOOKUP(CI28,차량가!$I$2:$K$7549,3,0)))</f>
        <v/>
      </c>
      <c r="CL28" s="43" t="str">
        <f>IF(CI28="","",VLOOKUP(CI28,차량가!$I$2:$L$7549,4,0))</f>
        <v/>
      </c>
      <c r="CM28" s="23" t="str">
        <f t="shared" si="2"/>
        <v/>
      </c>
      <c r="CN28" s="325" t="e">
        <f>VLOOKUP(CI28,차량가!I$2:M$7549,5,0)</f>
        <v>#N/A</v>
      </c>
      <c r="CO28" s="54"/>
      <c r="CP28" s="329" t="s">
        <v>1375</v>
      </c>
      <c r="CQ28" s="330" t="s">
        <v>1376</v>
      </c>
      <c r="CR28" s="54"/>
      <c r="CS28" s="54"/>
      <c r="CT28" s="72"/>
      <c r="CU28" s="72"/>
    </row>
    <row r="29" spans="1:99" ht="23.25" customHeight="1">
      <c r="C29" s="897"/>
      <c r="D29" s="897"/>
      <c r="E29" s="109" t="s">
        <v>53</v>
      </c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853"/>
      <c r="AX29" s="687"/>
      <c r="AY29" s="736">
        <f>IF(BM10=1,IF(AY28=0,AZ28,AY28*K10),IF(AY28=0,AZ28,AY28*N16))</f>
        <v>21924000</v>
      </c>
      <c r="AZ29" s="736"/>
      <c r="BA29" s="736"/>
      <c r="BB29" s="736"/>
      <c r="BC29" s="70" t="str">
        <f ca="1">IF(BH123&gt;BH136,BL126,BL140)</f>
        <v>6구간</v>
      </c>
      <c r="BF29" s="143">
        <f ca="1">IF(BM10=1,MAX(BI116,BI123,BI136),MAX(BI117,BI124,BI137))</f>
        <v>0.5099999999999999</v>
      </c>
      <c r="BH29" s="3">
        <v>48</v>
      </c>
      <c r="BI29" s="54"/>
      <c r="BJ29" s="54"/>
      <c r="BK29" s="28">
        <v>1</v>
      </c>
      <c r="BL29" s="28"/>
      <c r="BM29" s="34"/>
      <c r="BN29" s="677" t="s">
        <v>17138</v>
      </c>
      <c r="BO29" s="678"/>
      <c r="BP29" s="33">
        <v>1.2500000000000001E-2</v>
      </c>
      <c r="BQ29" s="54"/>
      <c r="BR29" s="54"/>
      <c r="BS29" s="35">
        <v>0</v>
      </c>
      <c r="BT29" s="30">
        <v>0</v>
      </c>
      <c r="BU29" s="23"/>
      <c r="BV29" s="23"/>
      <c r="BW29" s="23"/>
      <c r="BX29" s="23">
        <v>27</v>
      </c>
      <c r="BY29" s="23" t="str">
        <f>IF(BY28="","",IF(VLOOKUP(TEXT(INT(BY28+1),"0000"),차량가!G$2:J$7549,4,0)=$BS$4,TEXT(BY28+1,"0000"),""))</f>
        <v/>
      </c>
      <c r="BZ29" s="23" t="str">
        <f>IF(ISERROR(VLOOKUP(BY29,차량가!G$2:K$6501,5,0)),"",VLOOKUP(BY29,차량가!G$2:K$6501,5,0))</f>
        <v/>
      </c>
      <c r="CA29" s="23" t="str">
        <f>IF(BY29="","",IF(VLOOKUP(TEXT(INT(BY28+1),"0000"),차량가!G$2:J$7549,4,0)=$BS$4,TEXT(BY28+1,"0000"),""))</f>
        <v/>
      </c>
      <c r="CB29" s="23"/>
      <c r="CC29" s="23"/>
      <c r="CD29" s="23"/>
      <c r="CE29" s="23"/>
      <c r="CF29" s="23"/>
      <c r="CG29" s="23"/>
      <c r="CH29" s="23"/>
      <c r="CI29" s="44" t="str">
        <f>IF(CI28="","",IF(VLOOKUP(TEXT(INT(CI28+1),"0000"),차량가!I$2:K$7549,3,0)=$BS$5,TEXT(CI28+1,"0000"),""))</f>
        <v/>
      </c>
      <c r="CJ29" s="43" t="str">
        <f t="shared" si="0"/>
        <v>025</v>
      </c>
      <c r="CK29" s="43" t="str">
        <f>IF(CI29="","",(VLOOKUP(CI29,차량가!$I$2:$K$7549,3,0)))</f>
        <v/>
      </c>
      <c r="CL29" s="43" t="str">
        <f>IF(CI29="","",VLOOKUP(CI29,차량가!$I$2:$L$7549,4,0))</f>
        <v/>
      </c>
      <c r="CM29" s="23" t="str">
        <f t="shared" si="2"/>
        <v/>
      </c>
      <c r="CN29" s="325" t="e">
        <f>VLOOKUP(CI29,차량가!I$2:M$7549,5,0)</f>
        <v>#N/A</v>
      </c>
      <c r="CO29" s="326"/>
      <c r="CP29" s="331" t="s">
        <v>1377</v>
      </c>
      <c r="CQ29" s="332" t="s">
        <v>1378</v>
      </c>
      <c r="CR29" s="54"/>
      <c r="CS29" s="54"/>
      <c r="CT29" s="72"/>
      <c r="CU29" s="72"/>
    </row>
    <row r="30" spans="1:99" ht="23.25" customHeight="1" thickBot="1">
      <c r="C30" s="897"/>
      <c r="D30" s="897"/>
      <c r="E30" s="109" t="s">
        <v>54</v>
      </c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853"/>
      <c r="AX30" s="98" t="str">
        <f ca="1">IF(BM10=1,IF(AY29&lt;BB30*K10,"사용불가",IF(AY29&gt;K10*AZ30,"사용불가",IF(AY29&gt;BF29*K10,"고잔가",IF(AY29&gt;BF33*K10,"중잔가","일반잔가")))),IF(AY29&lt;BB30*N16,"사용불가",IF(AY29&gt;N16*AZ30,"사용불가",IF(AY29&gt;BF29*N16,"고잔가",IF(AY29&gt;BF33*N16,"중잔가","일반잔가")))))</f>
        <v>고잔가</v>
      </c>
      <c r="AY30" s="197" t="s">
        <v>1176</v>
      </c>
      <c r="AZ30" s="198">
        <f ca="1">IF(BM10=1,MAX(BH123,BH136),MAX(BH124,BH137))</f>
        <v>0.53999999999999992</v>
      </c>
      <c r="BA30" s="197" t="s">
        <v>1389</v>
      </c>
      <c r="BB30" s="198">
        <f ca="1">IF(BM10=1,BI112,BL112)</f>
        <v>0.15</v>
      </c>
      <c r="BC30" s="94"/>
      <c r="BF30" s="126" t="s">
        <v>1387</v>
      </c>
      <c r="BH30" s="3">
        <v>60</v>
      </c>
      <c r="BJ30" s="54"/>
      <c r="BK30" s="672"/>
      <c r="BL30" s="672"/>
      <c r="BM30" s="34"/>
      <c r="BN30" s="677" t="s">
        <v>17148</v>
      </c>
      <c r="BO30" s="678"/>
      <c r="BP30" s="33">
        <v>1.2999999999999999E-2</v>
      </c>
      <c r="BQ30" s="54"/>
      <c r="BR30" s="54"/>
      <c r="BS30" s="35">
        <v>0.01</v>
      </c>
      <c r="BT30" s="30">
        <v>2E-3</v>
      </c>
      <c r="BU30" s="23"/>
      <c r="BV30" s="23"/>
      <c r="BW30" s="23"/>
      <c r="BX30" s="23">
        <v>28</v>
      </c>
      <c r="BY30" s="23" t="str">
        <f>IF(BY29="","",IF(VLOOKUP(TEXT(INT(BY29+1),"0000"),차량가!G$2:J$7549,4,0)=$BS$4,TEXT(BY29+1,"0000"),""))</f>
        <v/>
      </c>
      <c r="BZ30" s="23" t="str">
        <f>IF(ISERROR(VLOOKUP(BY30,차량가!G$2:K$6501,5,0)),"",VLOOKUP(BY30,차량가!G$2:K$6501,5,0))</f>
        <v/>
      </c>
      <c r="CA30" s="23" t="str">
        <f>IF(BY30="","",IF(VLOOKUP(TEXT(INT(BY29+1),"0000"),차량가!G$2:J$7549,4,0)=$BS$4,TEXT(BY29+1,"0000"),""))</f>
        <v/>
      </c>
      <c r="CB30" s="23"/>
      <c r="CC30" s="23"/>
      <c r="CD30" s="23"/>
      <c r="CE30" s="23"/>
      <c r="CF30" s="23"/>
      <c r="CG30" s="23"/>
      <c r="CH30" s="23"/>
      <c r="CI30" s="44" t="str">
        <f>IF(CI29="","",IF(VLOOKUP(TEXT(INT(CI29+1),"0000"),차량가!I$2:K$7549,3,0)=$BS$5,TEXT(CI29+1,"0000"),""))</f>
        <v/>
      </c>
      <c r="CJ30" s="43" t="str">
        <f t="shared" si="0"/>
        <v>025</v>
      </c>
      <c r="CK30" s="43" t="str">
        <f>IF(CI30="","",(VLOOKUP(CI30,차량가!$I$2:$K$7549,3,0)))</f>
        <v/>
      </c>
      <c r="CL30" s="43" t="str">
        <f>IF(CI30="","",VLOOKUP(CI30,차량가!$I$2:$L$7549,4,0))</f>
        <v/>
      </c>
      <c r="CM30" s="23" t="str">
        <f t="shared" si="2"/>
        <v/>
      </c>
      <c r="CN30" s="325" t="e">
        <f>VLOOKUP(CI30,차량가!I$2:M$7549,5,0)</f>
        <v>#N/A</v>
      </c>
      <c r="CO30" s="54"/>
      <c r="CP30" s="331" t="s">
        <v>1379</v>
      </c>
      <c r="CQ30" s="333" t="s">
        <v>1386</v>
      </c>
      <c r="CR30" s="54"/>
      <c r="CS30" s="54"/>
      <c r="CT30" s="72"/>
      <c r="CU30" s="72"/>
    </row>
    <row r="31" spans="1:99" ht="23.25" customHeight="1">
      <c r="C31" s="897"/>
      <c r="D31" s="897"/>
      <c r="E31" s="109" t="s">
        <v>48</v>
      </c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853"/>
      <c r="AX31" s="91" t="s">
        <v>61</v>
      </c>
      <c r="AY31" s="849"/>
      <c r="AZ31" s="849"/>
      <c r="BA31" s="849"/>
      <c r="BB31" s="849"/>
      <c r="BF31" s="126">
        <f ca="1">IF(BM10=1,BH120,BH121)</f>
        <v>0.39</v>
      </c>
      <c r="BH31" s="3"/>
      <c r="BI31" s="54">
        <f>IF(OR((BG27=2),(BG27=3),(BG27=4)),1,0)</f>
        <v>1</v>
      </c>
      <c r="BJ31" s="54"/>
      <c r="BK31" s="672"/>
      <c r="BL31" s="672"/>
      <c r="BM31" s="34"/>
      <c r="BN31" s="677" t="s">
        <v>1142</v>
      </c>
      <c r="BO31" s="678"/>
      <c r="BP31" s="33">
        <v>0.01</v>
      </c>
      <c r="BQ31" s="54"/>
      <c r="BR31" s="54"/>
      <c r="BS31" s="35">
        <v>0.02</v>
      </c>
      <c r="BT31" s="30">
        <v>4.0000000000000001E-3</v>
      </c>
      <c r="BU31" s="23"/>
      <c r="BV31" s="23"/>
      <c r="BW31" s="23"/>
      <c r="BX31" s="23">
        <v>29</v>
      </c>
      <c r="BY31" s="23" t="str">
        <f>IF(BY30="","",IF(VLOOKUP(TEXT(INT(BY30+1),"0000"),차량가!G$2:J$7549,4,0)=$BS$4,TEXT(BY30+1,"0000"),""))</f>
        <v/>
      </c>
      <c r="BZ31" s="23" t="str">
        <f>IF(ISERROR(VLOOKUP(BY31,차량가!G$2:K$6501,5,0)),"",VLOOKUP(BY31,차량가!G$2:K$6501,5,0))</f>
        <v/>
      </c>
      <c r="CA31" s="23" t="str">
        <f>IF(BY31="","",IF(VLOOKUP(TEXT(INT(BY30+1),"0000"),차량가!G$2:J$7549,4,0)=$BS$4,TEXT(BY30+1,"0000"),""))</f>
        <v/>
      </c>
      <c r="CB31" s="23"/>
      <c r="CC31" s="23"/>
      <c r="CD31" s="23"/>
      <c r="CE31" s="23"/>
      <c r="CF31" s="23"/>
      <c r="CG31" s="23"/>
      <c r="CH31" s="23"/>
      <c r="CI31" s="44" t="str">
        <f>IF(CI30="","",IF(VLOOKUP(TEXT(INT(CI30+1),"0000"),차량가!I$2:K$7549,3,0)=$BS$5,TEXT(CI30+1,"0000"),""))</f>
        <v/>
      </c>
      <c r="CJ31" s="43" t="str">
        <f t="shared" si="0"/>
        <v>025</v>
      </c>
      <c r="CK31" s="43" t="str">
        <f>IF(CI31="","",(VLOOKUP(CI31,차량가!$I$2:$K$7549,3,0)))</f>
        <v/>
      </c>
      <c r="CL31" s="43" t="str">
        <f>IF(CI31="","",VLOOKUP(CI31,차량가!$I$2:$L$7549,4,0))</f>
        <v/>
      </c>
      <c r="CM31" s="23" t="str">
        <f t="shared" si="2"/>
        <v/>
      </c>
      <c r="CN31" s="325" t="e">
        <f>VLOOKUP(CI31,차량가!I$2:M$7549,5,0)</f>
        <v>#N/A</v>
      </c>
      <c r="CO31" s="334" t="s">
        <v>1421</v>
      </c>
      <c r="CP31" s="331" t="s">
        <v>1380</v>
      </c>
      <c r="CQ31" s="333" t="s">
        <v>1378</v>
      </c>
      <c r="CR31" s="335"/>
      <c r="CS31" s="54"/>
      <c r="CT31" s="72"/>
      <c r="CU31" s="72"/>
    </row>
    <row r="32" spans="1:99" ht="23.25" customHeight="1" thickBot="1">
      <c r="C32" s="898"/>
      <c r="D32" s="898"/>
      <c r="E32" s="110" t="s">
        <v>49</v>
      </c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853"/>
      <c r="AX32" s="91" t="s">
        <v>62</v>
      </c>
      <c r="AY32" s="111">
        <v>0</v>
      </c>
      <c r="AZ32" s="729">
        <f>IF(AY32&gt;AZ33,"초과",BI38)</f>
        <v>0</v>
      </c>
      <c r="BA32" s="729"/>
      <c r="BB32" s="900"/>
      <c r="BC32" s="381"/>
      <c r="BD32" s="596"/>
      <c r="BE32" s="381"/>
      <c r="BF32" s="126">
        <f ca="1">IF(BM10=1,BH132,BH133)</f>
        <v>0.47999999999999993</v>
      </c>
      <c r="BH32" s="3"/>
      <c r="BI32" s="54"/>
      <c r="BJ32" s="54"/>
      <c r="BK32" s="672"/>
      <c r="BL32" s="672"/>
      <c r="BM32" s="34"/>
      <c r="BN32" s="677" t="s">
        <v>1143</v>
      </c>
      <c r="BO32" s="678"/>
      <c r="BP32" s="33">
        <v>1.0500000000000001E-2</v>
      </c>
      <c r="BQ32" s="54"/>
      <c r="BR32" s="54"/>
      <c r="BS32" s="35">
        <v>0.03</v>
      </c>
      <c r="BT32" s="30">
        <v>6.0000000000000001E-3</v>
      </c>
      <c r="BU32" s="23"/>
      <c r="BV32" s="23"/>
      <c r="BW32" s="23"/>
      <c r="BX32" s="23">
        <v>30</v>
      </c>
      <c r="BY32" s="23" t="str">
        <f>IF(BY31="","",IF(VLOOKUP(TEXT(INT(BY31+1),"0000"),차량가!G$2:J$7549,4,0)=$BS$4,TEXT(BY31+1,"0000"),""))</f>
        <v/>
      </c>
      <c r="BZ32" s="23" t="str">
        <f>IF(ISERROR(VLOOKUP(BY32,차량가!G$2:K$6501,5,0)),"",VLOOKUP(BY32,차량가!G$2:K$6501,5,0))</f>
        <v/>
      </c>
      <c r="CA32" s="23" t="str">
        <f>IF(BY32="","",IF(VLOOKUP(TEXT(INT(BY31+1),"0000"),차량가!G$2:J$7549,4,0)=$BS$4,TEXT(BY31+1,"0000"),""))</f>
        <v/>
      </c>
      <c r="CB32" s="23"/>
      <c r="CC32" s="23"/>
      <c r="CD32" s="23"/>
      <c r="CE32" s="23"/>
      <c r="CF32" s="23"/>
      <c r="CG32" s="23"/>
      <c r="CH32" s="23"/>
      <c r="CI32" s="44" t="str">
        <f>IF(CI31="","",IF(VLOOKUP(TEXT(INT(CI31+1),"0000"),차량가!I$2:K$7549,3,0)=$BS$5,TEXT(CI31+1,"0000"),""))</f>
        <v/>
      </c>
      <c r="CJ32" s="43" t="str">
        <f t="shared" si="0"/>
        <v>025</v>
      </c>
      <c r="CK32" s="43" t="str">
        <f>IF(CI32="","",(VLOOKUP(CI32,차량가!$I$2:$K$7549,3,0)))</f>
        <v/>
      </c>
      <c r="CL32" s="43" t="str">
        <f>IF(CI32="","",VLOOKUP(CI32,차량가!$I$2:$L$7549,4,0))</f>
        <v/>
      </c>
      <c r="CM32" s="23" t="str">
        <f t="shared" si="2"/>
        <v/>
      </c>
      <c r="CN32" s="325" t="e">
        <f>VLOOKUP(CI32,차량가!I$2:M$7549,5,0)</f>
        <v>#N/A</v>
      </c>
      <c r="CO32" s="336" t="s">
        <v>1422</v>
      </c>
      <c r="CP32" s="337" t="s">
        <v>1381</v>
      </c>
      <c r="CQ32" s="338" t="s">
        <v>1382</v>
      </c>
      <c r="CR32" s="335"/>
      <c r="CS32" s="54"/>
      <c r="CT32" s="72"/>
      <c r="CU32" s="72"/>
    </row>
    <row r="33" spans="3:99" ht="23.25" customHeight="1">
      <c r="C33" s="112"/>
      <c r="D33" s="112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853"/>
      <c r="AX33" s="113"/>
      <c r="AY33" s="114" t="s">
        <v>1176</v>
      </c>
      <c r="AZ33" s="238">
        <f>IF(BT10=1,13.5%,13.5%)-AY45-IF(BO25=3,0.15%,IF(BO25=4,0.2%,IF(BO25=9,0.22%,IF(BO25=10,1.1%))))</f>
        <v>0.13500000000000001</v>
      </c>
      <c r="BF33" s="144">
        <f ca="1">+MAX(BF31,BF32)</f>
        <v>0.47999999999999993</v>
      </c>
      <c r="BH33" s="54"/>
      <c r="BI33" s="54"/>
      <c r="BJ33" s="54"/>
      <c r="BK33" s="672"/>
      <c r="BL33" s="672"/>
      <c r="BM33" s="34"/>
      <c r="BN33" s="677" t="s">
        <v>17140</v>
      </c>
      <c r="BO33" s="678"/>
      <c r="BP33" s="33">
        <v>1.0999999999999999E-2</v>
      </c>
      <c r="BQ33" s="54"/>
      <c r="BR33" s="54"/>
      <c r="BS33" s="35">
        <v>0.04</v>
      </c>
      <c r="BT33" s="30">
        <v>8.0000000000000002E-3</v>
      </c>
      <c r="BU33" s="23"/>
      <c r="BV33" s="23"/>
      <c r="BW33" s="23"/>
      <c r="BX33" s="23">
        <v>31</v>
      </c>
      <c r="BY33" s="23" t="str">
        <f>IF(BY32="","",IF(VLOOKUP(TEXT(INT(BY32+1),"0000"),차량가!G$2:J$7549,4,0)=$BS$4,TEXT(BY32+1,"0000"),""))</f>
        <v/>
      </c>
      <c r="BZ33" s="23" t="str">
        <f>IF(ISERROR(VLOOKUP(BY33,차량가!G$2:K$6501,5,0)),"",VLOOKUP(BY33,차량가!G$2:K$6501,5,0))</f>
        <v/>
      </c>
      <c r="CA33" s="23" t="str">
        <f>IF(BY33="","",IF(VLOOKUP(TEXT(INT(BY32+1),"0000"),차량가!G$2:J$7549,4,0)=$BS$4,TEXT(BY32+1,"0000"),""))</f>
        <v/>
      </c>
      <c r="CB33" s="23"/>
      <c r="CC33" s="23"/>
      <c r="CD33" s="23"/>
      <c r="CE33" s="23"/>
      <c r="CF33" s="23"/>
      <c r="CG33" s="23"/>
      <c r="CH33" s="23"/>
      <c r="CI33" s="44" t="str">
        <f>IF(CI32="","",IF(VLOOKUP(TEXT(INT(CI32+1),"0000"),차량가!I$2:K$7549,3,0)=$BS$5,TEXT(CI32+1,"0000"),""))</f>
        <v/>
      </c>
      <c r="CJ33" s="43" t="str">
        <f t="shared" si="0"/>
        <v>025</v>
      </c>
      <c r="CK33" s="43" t="str">
        <f>IF(CI33="","",(VLOOKUP(CI33,차량가!$I$2:$K$7549,3,0)))</f>
        <v/>
      </c>
      <c r="CL33" s="43" t="str">
        <f>IF(CI33="","",VLOOKUP(CI33,차량가!$I$2:$L$7549,4,0))</f>
        <v/>
      </c>
      <c r="CM33" s="23" t="str">
        <f t="shared" si="2"/>
        <v/>
      </c>
      <c r="CN33" s="325" t="e">
        <f>VLOOKUP(CI33,차량가!I$2:M$7549,5,0)</f>
        <v>#N/A</v>
      </c>
      <c r="CO33" s="54"/>
      <c r="CP33" s="54"/>
      <c r="CQ33" s="54"/>
      <c r="CR33" s="54"/>
      <c r="CS33" s="54"/>
      <c r="CT33" s="72"/>
      <c r="CU33" s="72"/>
    </row>
    <row r="34" spans="3:99" ht="23.25" customHeight="1">
      <c r="C34" s="115" t="s">
        <v>55</v>
      </c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89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V34" s="853"/>
      <c r="AX34" s="91" t="s">
        <v>64</v>
      </c>
      <c r="AY34" s="731"/>
      <c r="AZ34" s="731"/>
      <c r="BA34" s="731"/>
      <c r="BB34" s="732"/>
      <c r="BC34" s="733"/>
      <c r="BD34" s="597"/>
      <c r="BE34" s="526"/>
      <c r="BG34" s="509">
        <f ca="1">BH136</f>
        <v>0.53999999999999992</v>
      </c>
      <c r="BH34" s="54"/>
      <c r="BI34" s="145"/>
      <c r="BJ34" s="54"/>
      <c r="BK34" s="672"/>
      <c r="BL34" s="672"/>
      <c r="BM34" s="34"/>
      <c r="BN34" s="677" t="s">
        <v>17432</v>
      </c>
      <c r="BO34" s="678"/>
      <c r="BP34" s="146">
        <v>1.0999999999999999E-2</v>
      </c>
      <c r="BQ34" s="54"/>
      <c r="BR34" s="54"/>
      <c r="BS34" s="35">
        <v>0.05</v>
      </c>
      <c r="BT34" s="30">
        <v>0.01</v>
      </c>
      <c r="BU34" s="23"/>
      <c r="BV34" s="23"/>
      <c r="BW34" s="23"/>
      <c r="BX34" s="23">
        <v>32</v>
      </c>
      <c r="BY34" s="23" t="str">
        <f>IF(BY33="","",IF(VLOOKUP(TEXT(INT(BY33+1),"0000"),차량가!G$2:J$7549,4,0)=$BS$4,TEXT(BY33+1,"0000"),""))</f>
        <v/>
      </c>
      <c r="BZ34" s="23" t="str">
        <f>IF(ISERROR(VLOOKUP(BY34,차량가!G$2:K$6501,5,0)),"",VLOOKUP(BY34,차량가!G$2:K$6501,5,0))</f>
        <v/>
      </c>
      <c r="CA34" s="23" t="str">
        <f>IF(BY34="","",IF(VLOOKUP(TEXT(INT(BY33+1),"0000"),차량가!G$2:J$7549,4,0)=$BS$4,TEXT(BY33+1,"0000"),""))</f>
        <v/>
      </c>
      <c r="CB34" s="23"/>
      <c r="CC34" s="23"/>
      <c r="CD34" s="23"/>
      <c r="CE34" s="23"/>
      <c r="CF34" s="23"/>
      <c r="CG34" s="23"/>
      <c r="CH34" s="23"/>
      <c r="CI34" s="44" t="str">
        <f>IF(CI33="","",IF(VLOOKUP(TEXT(INT(CI33+1),"0000"),차량가!I$2:K$7549,3,0)=$BS$5,TEXT(CI33+1,"0000"),""))</f>
        <v/>
      </c>
      <c r="CJ34" s="43" t="str">
        <f t="shared" si="0"/>
        <v>025</v>
      </c>
      <c r="CK34" s="43" t="str">
        <f>IF(CI34="","",(VLOOKUP(CI34,차량가!$I$2:$K$7549,3,0)))</f>
        <v/>
      </c>
      <c r="CL34" s="43" t="str">
        <f>IF(CI34="","",VLOOKUP(CI34,차량가!$I$2:$L$7549,4,0))</f>
        <v/>
      </c>
      <c r="CM34" s="23" t="str">
        <f t="shared" si="2"/>
        <v/>
      </c>
      <c r="CN34" s="325" t="e">
        <f>VLOOKUP(CI34,차량가!I$2:M$7549,5,0)</f>
        <v>#N/A</v>
      </c>
      <c r="CO34" s="54"/>
      <c r="CP34" s="54"/>
      <c r="CQ34" s="54"/>
      <c r="CR34" s="54"/>
      <c r="CS34" s="54"/>
      <c r="CT34" s="72"/>
      <c r="CU34" s="72"/>
    </row>
    <row r="35" spans="3:99" ht="23.25" customHeight="1">
      <c r="C35" s="894" t="s">
        <v>0</v>
      </c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5"/>
      <c r="Z35" s="905" t="s">
        <v>1</v>
      </c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53"/>
      <c r="AX35" s="653"/>
      <c r="AY35" s="901"/>
      <c r="AZ35" s="901"/>
      <c r="BA35" s="901"/>
      <c r="BB35" s="902"/>
      <c r="BC35" s="734"/>
      <c r="BD35" s="598"/>
      <c r="BE35" s="527"/>
      <c r="BH35" s="54"/>
      <c r="BI35" s="642"/>
      <c r="BJ35" s="54"/>
      <c r="BK35" s="681"/>
      <c r="BL35" s="681"/>
      <c r="BM35" s="129"/>
      <c r="BN35" s="691" t="s">
        <v>16988</v>
      </c>
      <c r="BO35" s="691"/>
      <c r="BP35" s="146">
        <v>1.32E-2</v>
      </c>
      <c r="BQ35" s="54"/>
      <c r="BR35" s="54"/>
      <c r="BS35" s="35">
        <v>0.06</v>
      </c>
      <c r="BT35" s="30">
        <v>1.2E-2</v>
      </c>
      <c r="BU35" s="23"/>
      <c r="BV35" s="23"/>
      <c r="BW35" s="23"/>
      <c r="BX35" s="23">
        <v>33</v>
      </c>
      <c r="BY35" s="23" t="str">
        <f>IF(BY34="","",IF(VLOOKUP(TEXT(INT(BY34+1),"0000"),차량가!G$2:J$7549,4,0)=$BS$4,TEXT(BY34+1,"0000"),""))</f>
        <v/>
      </c>
      <c r="BZ35" s="23" t="str">
        <f>IF(ISERROR(VLOOKUP(BY35,차량가!G$2:K$6501,5,0)),"",VLOOKUP(BY35,차량가!G$2:K$6501,5,0))</f>
        <v/>
      </c>
      <c r="CA35" s="23" t="str">
        <f>IF(BY35="","",IF(VLOOKUP(TEXT(INT(BY34+1),"0000"),차량가!G$2:J$7549,4,0)=$BS$4,TEXT(BY34+1,"0000"),""))</f>
        <v/>
      </c>
      <c r="CB35" s="23"/>
      <c r="CC35" s="23"/>
      <c r="CD35" s="23"/>
      <c r="CE35" s="23"/>
      <c r="CF35" s="23"/>
      <c r="CG35" s="23"/>
      <c r="CH35" s="23"/>
      <c r="CI35" s="44" t="str">
        <f>IF(CI34="","",IF(VLOOKUP(TEXT(INT(CI34+1),"0000"),차량가!I$2:K$7549,3,0)=$BS$5,TEXT(CI34+1,"0000"),""))</f>
        <v/>
      </c>
      <c r="CJ35" s="43" t="str">
        <f t="shared" si="0"/>
        <v>025</v>
      </c>
      <c r="CK35" s="43" t="str">
        <f>IF(CI35="","",(VLOOKUP(CI35,차량가!$I$2:$K$7549,3,0)))</f>
        <v/>
      </c>
      <c r="CL35" s="43" t="str">
        <f>IF(CI35="","",VLOOKUP(CI35,차량가!$I$2:$L$7549,4,0))</f>
        <v/>
      </c>
      <c r="CM35" s="23" t="str">
        <f t="shared" si="2"/>
        <v/>
      </c>
      <c r="CN35" s="325" t="e">
        <f>VLOOKUP(CI35,차량가!I$2:M$7549,5,0)</f>
        <v>#N/A</v>
      </c>
      <c r="CO35" s="54"/>
      <c r="CP35" s="54"/>
      <c r="CQ35" s="54"/>
      <c r="CR35" s="54"/>
      <c r="CS35" s="54"/>
      <c r="CT35" s="72"/>
      <c r="CU35" s="72"/>
    </row>
    <row r="36" spans="3:99" ht="23.25" customHeight="1">
      <c r="C36" s="78" t="s">
        <v>2</v>
      </c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 t="s">
        <v>3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89"/>
      <c r="Z36" s="116" t="s">
        <v>1442</v>
      </c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 t="s">
        <v>1441</v>
      </c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853"/>
      <c r="AZ36" s="252"/>
      <c r="BC36" s="734"/>
      <c r="BD36" s="598"/>
      <c r="BE36" s="527"/>
      <c r="BH36" s="54"/>
      <c r="BI36" s="54">
        <f>($N$16-IF(BR10=1,0,0))*AY32</f>
        <v>0</v>
      </c>
      <c r="BJ36" s="54">
        <f>($N$16-IF(BR10=1,0,0))*AY45</f>
        <v>0</v>
      </c>
      <c r="BK36" s="54">
        <f>(N16-IF(BR10=1,0,0))*BP25</f>
        <v>0</v>
      </c>
      <c r="BL36" s="54"/>
      <c r="BM36" s="54"/>
      <c r="BN36" s="691" t="s">
        <v>1141</v>
      </c>
      <c r="BO36" s="691"/>
      <c r="BP36" s="146">
        <v>1.0999999999999999E-2</v>
      </c>
      <c r="BQ36" s="54"/>
      <c r="BR36" s="54"/>
      <c r="BS36" s="51">
        <v>1</v>
      </c>
      <c r="BT36" s="29"/>
      <c r="BU36" s="23"/>
      <c r="BV36" s="23"/>
      <c r="BW36" s="23"/>
      <c r="BX36" s="23">
        <v>34</v>
      </c>
      <c r="BY36" s="23" t="str">
        <f>IF(BY35="","",IF(VLOOKUP(TEXT(INT(BY35+1),"0000"),차량가!G$2:J$7549,4,0)=$BS$4,TEXT(BY35+1,"0000"),""))</f>
        <v/>
      </c>
      <c r="BZ36" s="23" t="str">
        <f>IF(ISERROR(VLOOKUP(BY36,차량가!G$2:K$6501,5,0)),"",VLOOKUP(BY36,차량가!G$2:K$6501,5,0))</f>
        <v/>
      </c>
      <c r="CA36" s="23" t="str">
        <f>IF(BY36="","",IF(VLOOKUP(TEXT(INT(BY35+1),"0000"),차량가!G$2:J$7549,4,0)=$BS$4,TEXT(BY35+1,"0000"),""))</f>
        <v/>
      </c>
      <c r="CB36" s="23"/>
      <c r="CC36" s="23"/>
      <c r="CD36" s="23"/>
      <c r="CE36" s="23"/>
      <c r="CF36" s="23"/>
      <c r="CG36" s="23"/>
      <c r="CH36" s="23"/>
      <c r="CI36" s="44" t="str">
        <f>IF(CI35="","",IF(VLOOKUP(TEXT(INT(CI35+1),"0000"),차량가!I$2:K$7549,3,0)=$BS$5,TEXT(CI35+1,"0000"),""))</f>
        <v/>
      </c>
      <c r="CJ36" s="43" t="str">
        <f t="shared" si="0"/>
        <v>025</v>
      </c>
      <c r="CK36" s="43" t="str">
        <f>IF(CI36="","",(VLOOKUP(CI36,차량가!$I$2:$K$7549,3,0)))</f>
        <v/>
      </c>
      <c r="CL36" s="43" t="str">
        <f>IF(CI36="","",VLOOKUP(CI36,차량가!$I$2:$L$7549,4,0))</f>
        <v/>
      </c>
      <c r="CM36" s="23" t="str">
        <f t="shared" si="2"/>
        <v/>
      </c>
      <c r="CN36" s="325" t="e">
        <f>VLOOKUP(CI36,차량가!I$2:M$7549,5,0)</f>
        <v>#N/A</v>
      </c>
      <c r="CO36" s="54"/>
      <c r="CP36" s="54"/>
      <c r="CQ36" s="54"/>
      <c r="CR36" s="54"/>
      <c r="CS36" s="54"/>
      <c r="CT36" s="72"/>
      <c r="CU36" s="72"/>
    </row>
    <row r="37" spans="3:99" ht="23.25" customHeight="1">
      <c r="C37" s="78" t="s">
        <v>1443</v>
      </c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89"/>
      <c r="Z37" s="116" t="s">
        <v>4</v>
      </c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 t="s">
        <v>5</v>
      </c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853"/>
      <c r="AX37" s="87" t="s">
        <v>2031</v>
      </c>
      <c r="AY37" s="728" t="s">
        <v>1177</v>
      </c>
      <c r="AZ37" s="728"/>
      <c r="BA37" s="729">
        <f>IF(BQ10=1,BI38+BM38,BI38)</f>
        <v>0</v>
      </c>
      <c r="BB37" s="729"/>
      <c r="BH37" s="722" t="s">
        <v>1161</v>
      </c>
      <c r="BI37" s="67" t="s">
        <v>1162</v>
      </c>
      <c r="BJ37" s="67" t="s">
        <v>1163</v>
      </c>
      <c r="BK37" s="67" t="s">
        <v>1164</v>
      </c>
      <c r="BL37" s="67" t="s">
        <v>1165</v>
      </c>
      <c r="BM37" s="67" t="s">
        <v>1155</v>
      </c>
      <c r="BN37" s="691" t="s">
        <v>17137</v>
      </c>
      <c r="BO37" s="691"/>
      <c r="BP37" s="146">
        <v>0.01</v>
      </c>
      <c r="BQ37" s="54"/>
      <c r="BR37" s="54"/>
      <c r="BS37" s="35">
        <f>BS36/100</f>
        <v>0.01</v>
      </c>
      <c r="BT37" s="30">
        <f>VLOOKUP(BS37,$BS$29:$BT$35,2,0)</f>
        <v>2E-3</v>
      </c>
      <c r="BU37" s="23"/>
      <c r="BV37" s="23"/>
      <c r="BW37" s="23"/>
      <c r="BX37" s="23">
        <v>35</v>
      </c>
      <c r="BY37" s="23" t="str">
        <f>IF(BY36="","",IF(VLOOKUP(TEXT(INT(BY36+1),"0000"),차량가!G$2:J$7549,4,0)=$BS$4,TEXT(BY36+1,"0000"),""))</f>
        <v/>
      </c>
      <c r="BZ37" s="23" t="str">
        <f>IF(ISERROR(VLOOKUP(BY37,차량가!G$2:K$6501,5,0)),"",VLOOKUP(BY37,차량가!G$2:K$6501,5,0))</f>
        <v/>
      </c>
      <c r="CA37" s="23" t="str">
        <f>IF(BY37="","",IF(VLOOKUP(TEXT(INT(BY36+1),"0000"),차량가!G$2:J$7549,4,0)=$BS$4,TEXT(BY36+1,"0000"),""))</f>
        <v/>
      </c>
      <c r="CB37" s="23"/>
      <c r="CC37" s="23"/>
      <c r="CD37" s="23"/>
      <c r="CE37" s="23"/>
      <c r="CF37" s="23"/>
      <c r="CG37" s="23"/>
      <c r="CH37" s="23"/>
      <c r="CI37" s="44" t="str">
        <f>IF(CI36="","",IF(VLOOKUP(TEXT(INT(CI36+1),"0000"),차량가!I$2:K$7549,3,0)=$BS$5,TEXT(CI36+1,"0000"),""))</f>
        <v/>
      </c>
      <c r="CJ37" s="43" t="str">
        <f t="shared" si="0"/>
        <v>025</v>
      </c>
      <c r="CK37" s="43" t="str">
        <f>IF(CI37="","",(VLOOKUP(CI37,차량가!$I$2:$K$7549,3,0)))</f>
        <v/>
      </c>
      <c r="CL37" s="43" t="str">
        <f>IF(CI37="","",VLOOKUP(CI37,차량가!$I$2:$L$7549,4,0))</f>
        <v/>
      </c>
      <c r="CM37" s="23" t="str">
        <f t="shared" si="2"/>
        <v/>
      </c>
      <c r="CN37" s="325" t="e">
        <f>VLOOKUP(CI37,차량가!I$2:M$7549,5,0)</f>
        <v>#N/A</v>
      </c>
      <c r="CO37" s="54"/>
      <c r="CP37" s="54"/>
      <c r="CQ37" s="54"/>
      <c r="CR37" s="54"/>
      <c r="CS37" s="54"/>
      <c r="CT37" s="72"/>
      <c r="CU37" s="72"/>
    </row>
    <row r="38" spans="3:99" ht="23.25" customHeight="1" thickBot="1">
      <c r="C38" s="78" t="s">
        <v>6</v>
      </c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89"/>
      <c r="Z38" s="116" t="s">
        <v>7</v>
      </c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 t="s">
        <v>8</v>
      </c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853"/>
      <c r="AX38" s="117" t="s">
        <v>1255</v>
      </c>
      <c r="AY38" s="899">
        <f ca="1">IF(BR10=1,RATE(AG11,BC121,-N16+AK16,AK18,0,1%)*12,RATE(AG11,BC121+AK16/AG11,-N16,AK18,0,1%)*12)</f>
        <v>5.4000324486459146E-2</v>
      </c>
      <c r="AZ38" s="899"/>
      <c r="BA38" s="899"/>
      <c r="BB38" s="899"/>
      <c r="BH38" s="722"/>
      <c r="BI38" s="147">
        <f>($N$16-IF(BR10=1,AK16,0))*AY32</f>
        <v>0</v>
      </c>
      <c r="BJ38" s="147">
        <f>($N$16-IF(BR10=1,AK16,0))*AY45</f>
        <v>0</v>
      </c>
      <c r="BK38" s="147">
        <f>(N16-IF(BR10=1,AK16,0))*BP25</f>
        <v>0</v>
      </c>
      <c r="BL38" s="67">
        <f>AY35</f>
        <v>0</v>
      </c>
      <c r="BM38" s="148">
        <f>IF(BO25=9,(N16-IF(BR10=1,AK16,0))*0.2%,(N16-IF(BR10=1,AK16,0))*0.5%)</f>
        <v>215918.15</v>
      </c>
      <c r="BN38" s="691" t="s">
        <v>17141</v>
      </c>
      <c r="BO38" s="691"/>
      <c r="BP38" s="146">
        <v>1.0999999999999999E-2</v>
      </c>
      <c r="BQ38" s="54"/>
      <c r="BR38" s="54"/>
      <c r="BS38" s="35">
        <f>BS37-1%</f>
        <v>0</v>
      </c>
      <c r="BT38" s="30">
        <f>BT37-BT30</f>
        <v>0</v>
      </c>
      <c r="BU38" s="23"/>
      <c r="BV38" s="23"/>
      <c r="BW38" s="23"/>
      <c r="BX38" s="23">
        <v>36</v>
      </c>
      <c r="BY38" s="23" t="str">
        <f>IF(BY37="","",IF(VLOOKUP(TEXT(INT(BY37+1),"0000"),차량가!G$2:J$7549,4,0)=$BS$4,TEXT(BY37+1,"0000"),""))</f>
        <v/>
      </c>
      <c r="BZ38" s="23" t="str">
        <f>IF(ISERROR(VLOOKUP(BY38,차량가!G$2:K$6501,5,0)),"",VLOOKUP(BY38,차량가!G$2:K$6501,5,0))</f>
        <v/>
      </c>
      <c r="CA38" s="23" t="str">
        <f>IF(BY38="","",IF(VLOOKUP(TEXT(INT(BY37+1),"0000"),차량가!G$2:J$7549,4,0)=$BS$4,TEXT(BY37+1,"0000"),""))</f>
        <v/>
      </c>
      <c r="CB38" s="23"/>
      <c r="CC38" s="23"/>
      <c r="CD38" s="23"/>
      <c r="CE38" s="23"/>
      <c r="CF38" s="23"/>
      <c r="CG38" s="23"/>
      <c r="CH38" s="23"/>
      <c r="CI38" s="44" t="str">
        <f>IF(CI37="","",IF(VLOOKUP(TEXT(INT(CI37+1),"0000"),차량가!I$2:K$7549,3,0)=$BS$5,TEXT(CI37+1,"0000"),""))</f>
        <v/>
      </c>
      <c r="CJ38" s="43" t="str">
        <f t="shared" si="0"/>
        <v>025</v>
      </c>
      <c r="CK38" s="43" t="str">
        <f>IF(CI38="","",(VLOOKUP(CI38,차량가!$I$2:$K$7549,3,0)))</f>
        <v/>
      </c>
      <c r="CL38" s="43" t="str">
        <f>IF(CI38="","",VLOOKUP(CI38,차량가!$I$2:$L$7549,4,0))</f>
        <v/>
      </c>
      <c r="CM38" s="23" t="str">
        <f t="shared" si="2"/>
        <v/>
      </c>
      <c r="CN38" s="325" t="e">
        <f>VLOOKUP(CI38,차량가!I$2:M$7549,5,0)</f>
        <v>#N/A</v>
      </c>
      <c r="CO38" s="54"/>
      <c r="CP38" s="54"/>
      <c r="CQ38" s="54"/>
      <c r="CR38" s="54"/>
      <c r="CS38" s="54"/>
      <c r="CT38" s="72"/>
      <c r="CU38" s="72"/>
    </row>
    <row r="39" spans="3:99" ht="22.5" customHeight="1">
      <c r="C39" s="78" t="s">
        <v>9</v>
      </c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89"/>
      <c r="Z39" s="116" t="s">
        <v>1367</v>
      </c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 t="s">
        <v>10</v>
      </c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853"/>
      <c r="AX39" s="699" t="s">
        <v>17456</v>
      </c>
      <c r="AY39" s="700"/>
      <c r="AZ39" s="700"/>
      <c r="BA39" s="700"/>
      <c r="BB39" s="701"/>
      <c r="BH39" s="149" t="s">
        <v>1166</v>
      </c>
      <c r="BI39" s="150">
        <f>5.7%-IF(BO154=1,0.3%,0%)+BJ39+BK39+IF(BH10=2,1%,0%)</f>
        <v>5.3999999999999999E-2</v>
      </c>
      <c r="BJ39" s="151">
        <f>IF((AK16+AK17)&gt;K10*0.55,4%,IF((AK16+AK17)&gt;K10*0.5,3%,IF((AK16+AK17)=K10*0.5,2%,0%)))</f>
        <v>0</v>
      </c>
      <c r="BK39" s="152"/>
      <c r="BL39" s="54" t="s">
        <v>1182</v>
      </c>
      <c r="BM39" s="54" t="s">
        <v>1181</v>
      </c>
      <c r="BN39" s="54"/>
      <c r="BO39" s="54"/>
      <c r="BP39" s="54"/>
      <c r="BQ39" s="54"/>
      <c r="BR39" s="54"/>
      <c r="BS39" s="28"/>
      <c r="BT39" s="29"/>
      <c r="BU39" s="23"/>
      <c r="BV39" s="23"/>
      <c r="BW39" s="23"/>
      <c r="BX39" s="23">
        <v>37</v>
      </c>
      <c r="BY39" s="23" t="str">
        <f>IF(BY38="","",IF(VLOOKUP(TEXT(INT(BY38+1),"0000"),차량가!G$2:J$7549,4,0)=$BS$4,TEXT(BY38+1,"0000"),""))</f>
        <v/>
      </c>
      <c r="BZ39" s="23" t="str">
        <f>IF(ISERROR(VLOOKUP(BY39,차량가!G$2:K$6501,5,0)),"",VLOOKUP(BY39,차량가!G$2:K$6501,5,0))</f>
        <v/>
      </c>
      <c r="CA39" s="23" t="str">
        <f>IF(BY39="","",IF(VLOOKUP(TEXT(INT(BY38+1),"0000"),차량가!G$2:J$7549,4,0)=$BS$4,TEXT(BY38+1,"0000"),""))</f>
        <v/>
      </c>
      <c r="CB39" s="23"/>
      <c r="CC39" s="23"/>
      <c r="CD39" s="23"/>
      <c r="CE39" s="23"/>
      <c r="CF39" s="23"/>
      <c r="CG39" s="23"/>
      <c r="CH39" s="23"/>
      <c r="CI39" s="44" t="str">
        <f>IF(CI38="","",IF(VLOOKUP(TEXT(INT(CI38+1),"0000"),차량가!I$2:K$7549,3,0)=$BS$5,TEXT(CI38+1,"0000"),""))</f>
        <v/>
      </c>
      <c r="CJ39" s="43" t="str">
        <f t="shared" si="0"/>
        <v>025</v>
      </c>
      <c r="CK39" s="43" t="str">
        <f>IF(CI39="","",(VLOOKUP(CI39,차량가!$I$2:$K$7549,3,0)))</f>
        <v/>
      </c>
      <c r="CL39" s="43" t="str">
        <f>IF(CI39="","",VLOOKUP(CI39,차량가!$I$2:$L$7549,4,0))</f>
        <v/>
      </c>
      <c r="CM39" s="23" t="str">
        <f t="shared" si="2"/>
        <v/>
      </c>
      <c r="CN39" s="325" t="e">
        <f>VLOOKUP(CI39,차량가!I$2:M$7549,5,0)</f>
        <v>#N/A</v>
      </c>
      <c r="CO39" s="54"/>
      <c r="CP39" s="54"/>
      <c r="CQ39" s="54"/>
      <c r="CR39" s="54"/>
      <c r="CS39" s="54"/>
      <c r="CT39" s="72"/>
      <c r="CU39" s="72"/>
    </row>
    <row r="40" spans="3:99" ht="26.25" customHeight="1">
      <c r="C40" s="78" t="s">
        <v>11</v>
      </c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89"/>
      <c r="Z40" s="116" t="s">
        <v>1413</v>
      </c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 t="s">
        <v>50</v>
      </c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853"/>
      <c r="AX40" s="702"/>
      <c r="AY40" s="703"/>
      <c r="AZ40" s="703"/>
      <c r="BA40" s="703"/>
      <c r="BB40" s="704"/>
      <c r="BH40" s="140" t="s">
        <v>1167</v>
      </c>
      <c r="BI40" s="153">
        <f ca="1">RATE(AG11,AG19+AK16/AG11,-N16,AK18,0,1%)*12</f>
        <v>5.761312890071045E-2</v>
      </c>
      <c r="BJ40" s="54"/>
      <c r="BK40" s="54">
        <f>IF(AND(BK155=1,BJ154=1),0,0)</f>
        <v>0</v>
      </c>
      <c r="BL40" s="54"/>
      <c r="BM40" s="54">
        <f>ROUNDDOWN(80000/AG11,0)</f>
        <v>1333</v>
      </c>
      <c r="BN40" s="54"/>
      <c r="BO40" s="54"/>
      <c r="BP40" s="54"/>
      <c r="BQ40" s="54"/>
      <c r="BR40" s="54"/>
      <c r="BS40" s="28"/>
      <c r="BT40" s="29"/>
      <c r="BU40" s="23"/>
      <c r="BV40" s="23"/>
      <c r="BW40" s="23"/>
      <c r="BX40" s="23">
        <v>38</v>
      </c>
      <c r="BY40" s="23" t="str">
        <f>IF(BY39="","",IF(VLOOKUP(TEXT(INT(BY39+1),"0000"),차량가!G$2:J$7549,4,0)=$BS$4,TEXT(BY39+1,"0000"),""))</f>
        <v/>
      </c>
      <c r="BZ40" s="23" t="str">
        <f>IF(ISERROR(VLOOKUP(BY40,차량가!G$2:K$6501,5,0)),"",VLOOKUP(BY40,차량가!G$2:K$6501,5,0))</f>
        <v/>
      </c>
      <c r="CA40" s="23" t="str">
        <f>IF(BY40="","",IF(VLOOKUP(TEXT(INT(BY39+1),"0000"),차량가!G$2:J$7549,4,0)=$BS$4,TEXT(BY39+1,"0000"),""))</f>
        <v/>
      </c>
      <c r="CB40" s="23"/>
      <c r="CC40" s="23"/>
      <c r="CD40" s="23"/>
      <c r="CE40" s="23"/>
      <c r="CF40" s="23"/>
      <c r="CG40" s="23"/>
      <c r="CH40" s="23"/>
      <c r="CI40" s="44" t="str">
        <f>IF(CI39="","",IF(VLOOKUP(TEXT(INT(CI39+1),"0000"),차량가!I$2:K$7549,3,0)=$BS$5,TEXT(CI39+1,"0000"),""))</f>
        <v/>
      </c>
      <c r="CJ40" s="43" t="str">
        <f t="shared" si="0"/>
        <v>025</v>
      </c>
      <c r="CK40" s="43" t="str">
        <f>IF(CI40="","",(VLOOKUP(CI40,차량가!$I$2:$K$7549,3,0)))</f>
        <v/>
      </c>
      <c r="CL40" s="43" t="str">
        <f>IF(CI40="","",VLOOKUP(CI40,차량가!$I$2:$L$7549,4,0))</f>
        <v/>
      </c>
      <c r="CM40" s="23" t="str">
        <f t="shared" si="2"/>
        <v/>
      </c>
      <c r="CN40" s="325" t="e">
        <f>VLOOKUP(CI40,차량가!I$2:M$7549,5,0)</f>
        <v>#N/A</v>
      </c>
      <c r="CO40" s="54"/>
      <c r="CP40" s="54"/>
      <c r="CQ40" s="54"/>
      <c r="CR40" s="54"/>
      <c r="CS40" s="54"/>
      <c r="CT40" s="72"/>
      <c r="CU40" s="72"/>
    </row>
    <row r="41" spans="3:99" ht="20.25" customHeight="1" thickBot="1">
      <c r="C41" s="118" t="s">
        <v>12</v>
      </c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9"/>
      <c r="Z41" s="120" t="s">
        <v>1332</v>
      </c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P41" s="78"/>
      <c r="AQ41" s="118"/>
      <c r="AR41" s="911" t="str">
        <f ca="1">IF(AZ115=BB115,"B",IF(BA115=BB115,"C"))</f>
        <v>C</v>
      </c>
      <c r="AS41" s="911"/>
      <c r="AT41" s="121" t="str">
        <f ca="1">LEFT(AX30,1)</f>
        <v>고</v>
      </c>
      <c r="AU41" s="121">
        <v>7</v>
      </c>
      <c r="AV41" s="71"/>
      <c r="AX41" s="705"/>
      <c r="AY41" s="706"/>
      <c r="AZ41" s="706"/>
      <c r="BA41" s="706"/>
      <c r="BB41" s="707"/>
      <c r="BH41" s="140" t="s">
        <v>1168</v>
      </c>
      <c r="BI41" s="154">
        <f>PMT($BI$39/12,AG11,-N16+AK17+AK16+BL38-BI38-BJ38-BK38,AK18-AY27,0)+1</f>
        <v>503762.08922370191</v>
      </c>
      <c r="BJ41" s="54"/>
      <c r="BK41" s="54">
        <f>IF(AND(BM156=1,BL154=1),0,0)</f>
        <v>0</v>
      </c>
      <c r="BL41" s="54"/>
      <c r="BM41" s="54"/>
      <c r="BN41" s="54"/>
      <c r="BO41" s="54"/>
      <c r="BP41" s="54"/>
      <c r="BQ41" s="54"/>
      <c r="BR41" s="54"/>
      <c r="BS41" s="155"/>
      <c r="BT41" s="29"/>
      <c r="BU41" s="23"/>
      <c r="BV41" s="23"/>
      <c r="BW41" s="23"/>
      <c r="BX41" s="23">
        <v>39</v>
      </c>
      <c r="BY41" s="23" t="str">
        <f>IF(BY40="","",IF(VLOOKUP(TEXT(INT(BY40+1),"0000"),차량가!G$2:J$7549,4,0)=$BS$4,TEXT(BY40+1,"0000"),""))</f>
        <v/>
      </c>
      <c r="BZ41" s="23" t="str">
        <f>IF(ISERROR(VLOOKUP(BY41,차량가!G$2:K$6501,5,0)),"",VLOOKUP(BY41,차량가!G$2:K$6501,5,0))</f>
        <v/>
      </c>
      <c r="CA41" s="23" t="str">
        <f>IF(BY41="","",IF(VLOOKUP(TEXT(INT(BY40+1),"0000"),차량가!G$2:J$7549,4,0)=$BS$4,TEXT(BY40+1,"0000"),""))</f>
        <v/>
      </c>
      <c r="CB41" s="23"/>
      <c r="CC41" s="23"/>
      <c r="CD41" s="23"/>
      <c r="CE41" s="23"/>
      <c r="CF41" s="23"/>
      <c r="CG41" s="23"/>
      <c r="CH41" s="23"/>
      <c r="CI41" s="44" t="str">
        <f>IF(CI40="","",IF(VLOOKUP(TEXT(INT(CI40+1),"0000"),차량가!I$2:K$7549,3,0)=$BS$5,TEXT(CI40+1,"0000"),""))</f>
        <v/>
      </c>
      <c r="CJ41" s="43" t="str">
        <f t="shared" si="0"/>
        <v>025</v>
      </c>
      <c r="CK41" s="43" t="str">
        <f>IF(CI41="","",(VLOOKUP(CI41,차량가!$I$2:$K$7549,3,0)))</f>
        <v/>
      </c>
      <c r="CL41" s="43" t="str">
        <f>IF(CI41="","",VLOOKUP(CI41,차량가!$I$2:$L$7549,4,0))</f>
        <v/>
      </c>
      <c r="CM41" s="23" t="str">
        <f t="shared" si="2"/>
        <v/>
      </c>
      <c r="CN41" s="325" t="e">
        <f>VLOOKUP(CI41,차량가!I$2:M$7549,5,0)</f>
        <v>#N/A</v>
      </c>
      <c r="CO41" s="54"/>
      <c r="CP41" s="54"/>
      <c r="CQ41" s="54"/>
      <c r="CR41" s="54"/>
      <c r="CS41" s="54"/>
      <c r="CT41" s="72"/>
      <c r="CU41" s="72"/>
    </row>
    <row r="42" spans="3:99" ht="33" customHeight="1"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303"/>
      <c r="AO42" s="303"/>
      <c r="AP42" s="303"/>
      <c r="AQ42" s="71"/>
      <c r="AR42" s="698" t="s">
        <v>17455</v>
      </c>
      <c r="AS42" s="698"/>
      <c r="AT42" s="698"/>
      <c r="AU42" s="698"/>
      <c r="BH42" s="54" t="s">
        <v>22</v>
      </c>
      <c r="BI42" s="156">
        <f>PMT($BI$39/12,AG11,-N16+0+AK16+BL38-BI38-BJ38-BK38,AK18-0,0)+1</f>
        <v>503762.08922370191</v>
      </c>
      <c r="BJ42" s="156">
        <f>BI42-BI41</f>
        <v>0</v>
      </c>
      <c r="BK42" s="156">
        <f ca="1">AG19+BJ42</f>
        <v>513912</v>
      </c>
      <c r="BL42" s="157">
        <f ca="1">BJ42/BK42</f>
        <v>0</v>
      </c>
      <c r="BM42" s="54"/>
      <c r="BN42" s="54"/>
      <c r="BO42" s="54"/>
      <c r="BP42" s="54"/>
      <c r="BQ42" s="54"/>
      <c r="BR42" s="54"/>
      <c r="BS42" s="155"/>
      <c r="BT42" s="29"/>
      <c r="BU42" s="23"/>
      <c r="BV42" s="23"/>
      <c r="BW42" s="23"/>
      <c r="BX42" s="23">
        <v>40</v>
      </c>
      <c r="BY42" s="23" t="str">
        <f>IF(BY41="","",IF(VLOOKUP(TEXT(INT(BY41+1),"0000"),차량가!G$2:J$7549,4,0)=$BS$4,TEXT(BY41+1,"0000"),""))</f>
        <v/>
      </c>
      <c r="BZ42" s="23" t="str">
        <f>IF(ISERROR(VLOOKUP(BY42,차량가!G$2:K$6501,5,0)),"",VLOOKUP(BY42,차량가!G$2:K$6501,5,0))</f>
        <v/>
      </c>
      <c r="CA42" s="23" t="str">
        <f>IF(BY42="","",IF(VLOOKUP(TEXT(INT(BY41+1),"0000"),차량가!G$2:J$7549,4,0)=$BS$4,TEXT(BY41+1,"0000"),""))</f>
        <v/>
      </c>
      <c r="CB42" s="23"/>
      <c r="CC42" s="23"/>
      <c r="CD42" s="23"/>
      <c r="CE42" s="23"/>
      <c r="CF42" s="23"/>
      <c r="CG42" s="23"/>
      <c r="CH42" s="23"/>
      <c r="CI42" s="612" t="str">
        <f>IF(CI41="","",IF(VLOOKUP(TEXT(INT(CI41+1),"0000"),차량가!I$2:K$7549,3,0)=$BS$5,TEXT(CI41+1,"0000"),""))</f>
        <v/>
      </c>
      <c r="CJ42" s="613" t="str">
        <f t="shared" si="0"/>
        <v>025</v>
      </c>
      <c r="CK42" s="613" t="str">
        <f>IF(CI42="","",(VLOOKUP(CI42,차량가!$I$2:$K$7549,3,0)))</f>
        <v/>
      </c>
      <c r="CL42" s="613" t="str">
        <f>IF(CI42="","",VLOOKUP(CI42,차량가!$I$2:$L$7549,4,0))</f>
        <v/>
      </c>
      <c r="CM42" s="23" t="str">
        <f t="shared" si="2"/>
        <v/>
      </c>
      <c r="CN42" s="325" t="e">
        <f>VLOOKUP(CI42,차량가!I$2:M$7549,5,0)</f>
        <v>#N/A</v>
      </c>
      <c r="CO42" s="54"/>
      <c r="CP42" s="54"/>
      <c r="CQ42" s="54"/>
      <c r="CR42" s="54"/>
      <c r="CS42" s="54"/>
      <c r="CT42" s="72"/>
      <c r="CU42" s="72"/>
    </row>
    <row r="43" spans="3:99" s="533" customFormat="1" ht="18.75" hidden="1" customHeight="1">
      <c r="AX43" s="303"/>
      <c r="BD43" s="614"/>
      <c r="BF43" s="615"/>
      <c r="BG43" s="615"/>
      <c r="BH43" s="616" t="s">
        <v>1251</v>
      </c>
      <c r="BI43" s="617">
        <f>PMT($BI$39/12,AG11,-N16+AK17+0+BL38-BI36-BJ36-BK36,AK18-AY27,0)+1</f>
        <v>503762.08922370191</v>
      </c>
      <c r="BJ43" s="617">
        <f>BI43-BI41</f>
        <v>0</v>
      </c>
      <c r="BK43" s="617">
        <f ca="1">AG19+BJ43</f>
        <v>513912</v>
      </c>
      <c r="BL43" s="618">
        <f ca="1">BJ43/BK43</f>
        <v>0</v>
      </c>
      <c r="BM43" s="616"/>
      <c r="BN43" s="616"/>
      <c r="BO43" s="616"/>
      <c r="BP43" s="616"/>
      <c r="BQ43" s="616"/>
      <c r="BR43" s="616"/>
      <c r="BS43" s="619"/>
      <c r="BT43" s="620"/>
      <c r="BU43" s="621"/>
      <c r="BV43" s="621"/>
      <c r="BW43" s="621"/>
      <c r="BX43" s="621">
        <v>41</v>
      </c>
      <c r="BY43" s="621" t="str">
        <f>IF(BY42="","",IF(VLOOKUP(TEXT(INT(BY42+1),"0000"),차량가!G$2:J$7549,4,0)=$BS$4,TEXT(BY42+1,"0000"),""))</f>
        <v/>
      </c>
      <c r="BZ43" s="621" t="str">
        <f>IF(ISERROR(VLOOKUP(BY43,차량가!G$2:K$6501,5,0)),"",VLOOKUP(BY43,차량가!G$2:K$6501,5,0))</f>
        <v/>
      </c>
      <c r="CA43" s="621" t="str">
        <f>IF(BY43="","",IF(VLOOKUP(TEXT(INT(BY42+1),"0000"),차량가!G$2:J$7549,4,0)=$BS$4,TEXT(BY42+1,"0000"),""))</f>
        <v/>
      </c>
      <c r="CB43" s="621"/>
      <c r="CC43" s="621"/>
      <c r="CD43" s="621"/>
      <c r="CE43" s="621"/>
      <c r="CF43" s="621"/>
      <c r="CG43" s="621"/>
      <c r="CH43" s="621"/>
      <c r="CI43" s="44" t="str">
        <f>IF(CI42="","",IF(VLOOKUP(TEXT(INT(CI42+1),"0000"),차량가!I$2:K$7549,3,0)=$BS$5,TEXT(CI42+1,"0000"),""))</f>
        <v/>
      </c>
      <c r="CJ43" s="43" t="str">
        <f t="shared" si="0"/>
        <v>025</v>
      </c>
      <c r="CK43" s="43" t="str">
        <f>IF(CI43="","",(VLOOKUP(CI43,차량가!$I$2:$K$7549,3,0)))</f>
        <v/>
      </c>
      <c r="CL43" s="43" t="str">
        <f>IF(CI43="","",VLOOKUP(CI43,차량가!$I$2:$L$7549,4,0))</f>
        <v/>
      </c>
      <c r="CM43" s="621" t="str">
        <f t="shared" si="2"/>
        <v/>
      </c>
      <c r="CN43" s="622" t="e">
        <f>VLOOKUP(CI43,차량가!I$2:M$7549,5,0)</f>
        <v>#N/A</v>
      </c>
      <c r="CO43" s="616"/>
      <c r="CP43" s="616"/>
      <c r="CQ43" s="616"/>
      <c r="CR43" s="616"/>
      <c r="CS43" s="616"/>
      <c r="CT43" s="623"/>
      <c r="CU43" s="623"/>
    </row>
    <row r="44" spans="3:99" hidden="1"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155"/>
      <c r="BT44" s="29"/>
      <c r="BU44" s="23"/>
      <c r="BV44" s="23"/>
      <c r="BW44" s="23"/>
      <c r="BX44" s="23">
        <v>42</v>
      </c>
      <c r="BY44" s="23" t="str">
        <f>IF(BY43="","",IF(VLOOKUP(TEXT(INT(BY43+1),"0000"),차량가!G$2:J$7549,4,0)=$BS$4,TEXT(BY43+1,"0000"),""))</f>
        <v/>
      </c>
      <c r="BZ44" s="23" t="str">
        <f>IF(ISERROR(VLOOKUP(BY44,차량가!G$2:K$6501,5,0)),"",VLOOKUP(BY44,차량가!G$2:K$6501,5,0))</f>
        <v/>
      </c>
      <c r="CA44" s="23" t="str">
        <f>IF(BY44="","",IF(VLOOKUP(TEXT(INT(BY43+1),"0000"),차량가!G$2:J$7549,4,0)=$BS$4,TEXT(BY43+1,"0000"),""))</f>
        <v/>
      </c>
      <c r="CB44" s="23"/>
      <c r="CC44" s="23"/>
      <c r="CD44" s="23"/>
      <c r="CE44" s="23"/>
      <c r="CF44" s="23"/>
      <c r="CG44" s="23"/>
      <c r="CH44" s="23"/>
      <c r="CI44" s="44" t="str">
        <f>IF(CI43="","",IF(VLOOKUP(TEXT(INT(CI43+1),"0000"),차량가!I$2:K$7549,3,0)=$BS$5,TEXT(CI43+1,"0000"),""))</f>
        <v/>
      </c>
      <c r="CJ44" s="43" t="str">
        <f t="shared" si="0"/>
        <v>025</v>
      </c>
      <c r="CK44" s="43" t="str">
        <f>IF(CI44="","",(VLOOKUP(CI44,차량가!$I$2:$K$7549,3,0)))</f>
        <v/>
      </c>
      <c r="CL44" s="43" t="str">
        <f>IF(CI44="","",VLOOKUP(CI44,차량가!$I$2:$L$7549,4,0))</f>
        <v/>
      </c>
      <c r="CM44" s="23" t="str">
        <f t="shared" si="2"/>
        <v/>
      </c>
      <c r="CN44" s="325" t="e">
        <f>VLOOKUP(CI44,차량가!I$2:M$7549,5,0)</f>
        <v>#N/A</v>
      </c>
      <c r="CO44" s="54"/>
      <c r="CP44" s="54"/>
      <c r="CQ44" s="54"/>
      <c r="CR44" s="54"/>
      <c r="CS44" s="54"/>
      <c r="CT44" s="72"/>
      <c r="CU44" s="72"/>
    </row>
    <row r="45" spans="3:99" ht="19.5" hidden="1" customHeight="1">
      <c r="AX45" s="87" t="s">
        <v>63</v>
      </c>
      <c r="AY45" s="111">
        <v>0</v>
      </c>
      <c r="AZ45" s="721"/>
      <c r="BA45" s="721"/>
      <c r="BB45" s="721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155"/>
      <c r="BT45" s="29"/>
      <c r="BU45" s="23"/>
      <c r="BV45" s="23"/>
      <c r="BW45" s="23"/>
      <c r="BX45" s="23">
        <v>43</v>
      </c>
      <c r="BY45" s="23" t="str">
        <f>IF(BY44="","",IF(VLOOKUP(TEXT(INT(BY44+1),"0000"),차량가!G$2:J$7549,4,0)=$BS$4,TEXT(BY44+1,"0000"),""))</f>
        <v/>
      </c>
      <c r="BZ45" s="23" t="str">
        <f>IF(ISERROR(VLOOKUP(BY45,차량가!G$2:K$6501,5,0)),"",VLOOKUP(BY45,차량가!G$2:K$6501,5,0))</f>
        <v/>
      </c>
      <c r="CA45" s="23" t="str">
        <f>IF(BY45="","",IF(VLOOKUP(TEXT(INT(BY44+1),"0000"),차량가!G$2:J$7549,4,0)=$BS$4,TEXT(BY44+1,"0000"),""))</f>
        <v/>
      </c>
      <c r="CB45" s="23"/>
      <c r="CC45" s="23"/>
      <c r="CD45" s="23"/>
      <c r="CE45" s="23"/>
      <c r="CF45" s="23"/>
      <c r="CG45" s="23"/>
      <c r="CH45" s="23"/>
      <c r="CI45" s="44" t="str">
        <f>IF(CI44="","",IF(VLOOKUP(TEXT(INT(CI44+1),"0000"),차량가!I$2:K$7549,3,0)=$BS$5,TEXT(CI44+1,"0000"),""))</f>
        <v/>
      </c>
      <c r="CJ45" s="43" t="str">
        <f t="shared" si="0"/>
        <v>025</v>
      </c>
      <c r="CK45" s="43" t="str">
        <f>IF(CI45="","",(VLOOKUP(CI45,차량가!$I$2:$K$7549,3,0)))</f>
        <v/>
      </c>
      <c r="CL45" s="43" t="str">
        <f>IF(CI45="","",VLOOKUP(CI45,차량가!$I$2:$L$7549,4,0))</f>
        <v/>
      </c>
      <c r="CM45" s="23" t="str">
        <f t="shared" si="2"/>
        <v/>
      </c>
      <c r="CN45" s="325" t="e">
        <f>VLOOKUP(CI45,차량가!I$2:M$7549,5,0)</f>
        <v>#N/A</v>
      </c>
      <c r="CO45" s="54"/>
      <c r="CP45" s="54"/>
      <c r="CQ45" s="54"/>
      <c r="CR45" s="54"/>
      <c r="CS45" s="54"/>
      <c r="CT45" s="72"/>
      <c r="CU45" s="72"/>
    </row>
    <row r="46" spans="3:99" ht="18" hidden="1" customHeight="1">
      <c r="BH46" s="54"/>
      <c r="BI46" s="158">
        <f ca="1">+BI41+BM140</f>
        <v>513912.08922370191</v>
      </c>
      <c r="BJ46" s="54"/>
      <c r="BK46" s="54"/>
      <c r="BL46" s="54"/>
      <c r="BM46" s="54"/>
      <c r="BN46" s="54"/>
      <c r="BO46" s="54"/>
      <c r="BP46" s="54"/>
      <c r="BQ46" s="54"/>
      <c r="BR46" s="54"/>
      <c r="BS46" s="155"/>
      <c r="BT46" s="29"/>
      <c r="BU46" s="23"/>
      <c r="BV46" s="23"/>
      <c r="BW46" s="23"/>
      <c r="BX46" s="23">
        <v>44</v>
      </c>
      <c r="BY46" s="23" t="str">
        <f>IF(BY45="","",IF(VLOOKUP(TEXT(INT(BY45+1),"0000"),차량가!G$2:J$7549,4,0)=$BS$4,TEXT(BY45+1,"0000"),""))</f>
        <v/>
      </c>
      <c r="BZ46" s="23" t="str">
        <f>IF(ISERROR(VLOOKUP(BY46,차량가!G$2:K$6501,5,0)),"",VLOOKUP(BY46,차량가!G$2:K$6501,5,0))</f>
        <v/>
      </c>
      <c r="CA46" s="23" t="str">
        <f>IF(BY46="","",IF(VLOOKUP(TEXT(INT(BY45+1),"0000"),차량가!G$2:J$7549,4,0)=$BS$4,TEXT(BY45+1,"0000"),""))</f>
        <v/>
      </c>
      <c r="CB46" s="23"/>
      <c r="CC46" s="23"/>
      <c r="CD46" s="23"/>
      <c r="CE46" s="23"/>
      <c r="CF46" s="23"/>
      <c r="CG46" s="23"/>
      <c r="CH46" s="23"/>
      <c r="CI46" s="44" t="str">
        <f>IF(CI45="","",IF(VLOOKUP(TEXT(INT(CI45+1),"0000"),차량가!I$2:K$7549,3,0)=$BS$5,TEXT(CI45+1,"0000"),""))</f>
        <v/>
      </c>
      <c r="CJ46" s="43" t="str">
        <f t="shared" si="0"/>
        <v>025</v>
      </c>
      <c r="CK46" s="43" t="str">
        <f>IF(CI46="","",(VLOOKUP(CI46,차량가!$I$2:$K$7549,3,0)))</f>
        <v/>
      </c>
      <c r="CL46" s="43" t="str">
        <f>IF(CI46="","",VLOOKUP(CI46,차량가!$I$2:$L$7549,4,0))</f>
        <v/>
      </c>
      <c r="CM46" s="23" t="str">
        <f t="shared" si="2"/>
        <v/>
      </c>
      <c r="CN46" s="325" t="e">
        <f>VLOOKUP(CI46,차량가!I$2:M$7549,5,0)</f>
        <v>#N/A</v>
      </c>
      <c r="CO46" s="54"/>
      <c r="CP46" s="54"/>
      <c r="CQ46" s="54"/>
      <c r="CR46" s="54"/>
      <c r="CS46" s="54"/>
      <c r="CT46" s="72"/>
      <c r="CU46" s="72"/>
    </row>
    <row r="47" spans="3:99" hidden="1">
      <c r="AV47" s="71"/>
      <c r="AW47" s="71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155"/>
      <c r="BT47" s="29"/>
      <c r="BU47" s="23"/>
      <c r="BV47" s="23"/>
      <c r="BW47" s="23"/>
      <c r="BX47" s="23">
        <v>45</v>
      </c>
      <c r="BY47" s="23" t="str">
        <f>IF(BY46="","",IF(VLOOKUP(TEXT(INT(BY46+1),"0000"),차량가!G$2:J$7549,4,0)=$BS$4,TEXT(BY46+1,"0000"),""))</f>
        <v/>
      </c>
      <c r="BZ47" s="23" t="str">
        <f>IF(ISERROR(VLOOKUP(BY47,차량가!G$2:K$6501,5,0)),"",VLOOKUP(BY47,차량가!G$2:K$6501,5,0))</f>
        <v/>
      </c>
      <c r="CA47" s="23" t="str">
        <f>IF(BY47="","",IF(VLOOKUP(TEXT(INT(BY46+1),"0000"),차량가!G$2:J$7549,4,0)=$BS$4,TEXT(BY46+1,"0000"),""))</f>
        <v/>
      </c>
      <c r="CB47" s="23"/>
      <c r="CC47" s="23"/>
      <c r="CD47" s="23"/>
      <c r="CE47" s="23"/>
      <c r="CF47" s="23"/>
      <c r="CG47" s="23"/>
      <c r="CH47" s="23"/>
      <c r="CI47" s="44" t="str">
        <f>IF(CI46="","",IF(VLOOKUP(TEXT(INT(CI46+1),"0000"),차량가!I$2:K$7549,3,0)=$BS$5,TEXT(CI46+1,"0000"),""))</f>
        <v/>
      </c>
      <c r="CJ47" s="43" t="str">
        <f t="shared" si="0"/>
        <v>025</v>
      </c>
      <c r="CK47" s="43" t="str">
        <f>IF(CI47="","",(VLOOKUP(CI47,차량가!$I$2:$K$7549,3,0)))</f>
        <v/>
      </c>
      <c r="CL47" s="43" t="str">
        <f>IF(CI47="","",VLOOKUP(CI47,차량가!$I$2:$L$7549,4,0))</f>
        <v/>
      </c>
      <c r="CM47" s="23" t="str">
        <f t="shared" si="2"/>
        <v/>
      </c>
      <c r="CN47" s="325" t="e">
        <f>VLOOKUP(CI47,차량가!I$2:M$7549,5,0)</f>
        <v>#N/A</v>
      </c>
      <c r="CO47" s="54"/>
      <c r="CP47" s="54"/>
      <c r="CQ47" s="54"/>
      <c r="CR47" s="54"/>
      <c r="CS47" s="54"/>
      <c r="CT47" s="72"/>
      <c r="CU47" s="72"/>
    </row>
    <row r="48" spans="3:99" hidden="1">
      <c r="AV48" s="71"/>
      <c r="AW48" s="71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155"/>
      <c r="BT48" s="29"/>
      <c r="BU48" s="23"/>
      <c r="BV48" s="23"/>
      <c r="BW48" s="23"/>
      <c r="BX48" s="23">
        <v>46</v>
      </c>
      <c r="BY48" s="23" t="str">
        <f>IF(BY47="","",IF(VLOOKUP(TEXT(INT(BY47+1),"0000"),차량가!G$2:J$7549,4,0)=$BS$4,TEXT(BY47+1,"0000"),""))</f>
        <v/>
      </c>
      <c r="BZ48" s="23" t="str">
        <f>IF(ISERROR(VLOOKUP(BY48,차량가!G$2:K$6501,5,0)),"",VLOOKUP(BY48,차량가!G$2:K$6501,5,0))</f>
        <v/>
      </c>
      <c r="CA48" s="23" t="str">
        <f>IF(BY48="","",IF(VLOOKUP(TEXT(INT(BY47+1),"0000"),차량가!G$2:J$7549,4,0)=$BS$4,TEXT(BY47+1,"0000"),""))</f>
        <v/>
      </c>
      <c r="CB48" s="23"/>
      <c r="CC48" s="23"/>
      <c r="CD48" s="23"/>
      <c r="CE48" s="23"/>
      <c r="CF48" s="23"/>
      <c r="CG48" s="23"/>
      <c r="CH48" s="23"/>
      <c r="CI48" s="44" t="str">
        <f>IF(CI47="","",IF(VLOOKUP(TEXT(INT(CI47+1),"0000"),차량가!I$2:K$7549,3,0)=$BS$5,TEXT(CI47+1,"0000"),""))</f>
        <v/>
      </c>
      <c r="CJ48" s="43" t="str">
        <f t="shared" si="0"/>
        <v>025</v>
      </c>
      <c r="CK48" s="43" t="str">
        <f>IF(CI48="","",(VLOOKUP(CI48,차량가!$I$2:$K$7549,3,0)))</f>
        <v/>
      </c>
      <c r="CL48" s="43" t="str">
        <f>IF(CI48="","",VLOOKUP(CI48,차량가!$I$2:$L$7549,4,0))</f>
        <v/>
      </c>
      <c r="CM48" s="23" t="str">
        <f t="shared" si="2"/>
        <v/>
      </c>
      <c r="CN48" s="325" t="e">
        <f>VLOOKUP(CI48,차량가!I$2:M$7549,5,0)</f>
        <v>#N/A</v>
      </c>
      <c r="CO48" s="54"/>
      <c r="CP48" s="54"/>
      <c r="CQ48" s="54"/>
      <c r="CR48" s="54"/>
      <c r="CS48" s="54"/>
      <c r="CT48" s="72"/>
      <c r="CU48" s="72"/>
    </row>
    <row r="49" spans="50:99" hidden="1">
      <c r="AY49" s="697"/>
      <c r="AZ49" s="697"/>
      <c r="BA49" s="720"/>
      <c r="BB49" s="720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155"/>
      <c r="BT49" s="29"/>
      <c r="BU49" s="23"/>
      <c r="BV49" s="23"/>
      <c r="BW49" s="23"/>
      <c r="BX49" s="23">
        <v>47</v>
      </c>
      <c r="BY49" s="23" t="str">
        <f>IF(BY48="","",IF(VLOOKUP(TEXT(INT(BY48+1),"0000"),차량가!G$2:J$7549,4,0)=$BS$4,TEXT(BY48+1,"0000"),""))</f>
        <v/>
      </c>
      <c r="BZ49" s="23" t="str">
        <f>IF(ISERROR(VLOOKUP(BY49,차량가!G$2:K$6501,5,0)),"",VLOOKUP(BY49,차량가!G$2:K$6501,5,0))</f>
        <v/>
      </c>
      <c r="CA49" s="23" t="str">
        <f>IF(BY49="","",IF(VLOOKUP(TEXT(INT(BY48+1),"0000"),차량가!G$2:J$7549,4,0)=$BS$4,TEXT(BY48+1,"0000"),""))</f>
        <v/>
      </c>
      <c r="CB49" s="23"/>
      <c r="CC49" s="23"/>
      <c r="CD49" s="23"/>
      <c r="CE49" s="23"/>
      <c r="CF49" s="23"/>
      <c r="CG49" s="23"/>
      <c r="CH49" s="23"/>
      <c r="CI49" s="44" t="str">
        <f>IF(CI48="","",IF(VLOOKUP(TEXT(INT(CI48+1),"0000"),차량가!I$2:K$7549,3,0)=$BS$5,TEXT(CI48+1,"0000"),""))</f>
        <v/>
      </c>
      <c r="CJ49" s="43" t="str">
        <f t="shared" si="0"/>
        <v>025</v>
      </c>
      <c r="CK49" s="43" t="str">
        <f>IF(CI49="","",(VLOOKUP(CI49,차량가!$I$2:$K$7549,3,0)))</f>
        <v/>
      </c>
      <c r="CL49" s="43" t="str">
        <f>IF(CI49="","",VLOOKUP(CI49,차량가!$I$2:$L$7549,4,0))</f>
        <v/>
      </c>
      <c r="CM49" s="23" t="str">
        <f t="shared" si="2"/>
        <v/>
      </c>
      <c r="CN49" s="325" t="e">
        <f>VLOOKUP(CI49,차량가!I$2:M$7549,5,0)</f>
        <v>#N/A</v>
      </c>
      <c r="CO49" s="54"/>
      <c r="CP49" s="54"/>
      <c r="CQ49" s="54"/>
      <c r="CR49" s="54"/>
      <c r="CS49" s="54"/>
      <c r="CT49" s="72"/>
      <c r="CU49" s="72"/>
    </row>
    <row r="50" spans="50:99" hidden="1">
      <c r="AY50" s="697"/>
      <c r="AZ50" s="697"/>
      <c r="BA50" s="720"/>
      <c r="BB50" s="720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155"/>
      <c r="BT50" s="29"/>
      <c r="BU50" s="23"/>
      <c r="BV50" s="23"/>
      <c r="BW50" s="23"/>
      <c r="BX50" s="23">
        <v>48</v>
      </c>
      <c r="BY50" s="23" t="str">
        <f>IF(BY49="","",IF(VLOOKUP(TEXT(INT(BY49+1),"0000"),차량가!G$2:J$7549,4,0)=$BS$4,TEXT(BY49+1,"0000"),""))</f>
        <v/>
      </c>
      <c r="BZ50" s="23" t="str">
        <f>IF(ISERROR(VLOOKUP(BY50,차량가!G$2:K$6501,5,0)),"",VLOOKUP(BY50,차량가!G$2:K$6501,5,0))</f>
        <v/>
      </c>
      <c r="CA50" s="23" t="str">
        <f>IF(BY50="","",IF(VLOOKUP(TEXT(INT(BY49+1),"0000"),차량가!G$2:J$7549,4,0)=$BS$4,TEXT(BY49+1,"0000"),""))</f>
        <v/>
      </c>
      <c r="CB50" s="23"/>
      <c r="CC50" s="23"/>
      <c r="CD50" s="23"/>
      <c r="CE50" s="23"/>
      <c r="CF50" s="23"/>
      <c r="CG50" s="23"/>
      <c r="CH50" s="23"/>
      <c r="CI50" s="44" t="str">
        <f>IF(CI49="","",IF(VLOOKUP(TEXT(INT(CI49+1),"0000"),차량가!I$2:K$7549,3,0)=$BS$5,TEXT(CI49+1,"0000"),""))</f>
        <v/>
      </c>
      <c r="CJ50" s="43" t="str">
        <f t="shared" si="0"/>
        <v>025</v>
      </c>
      <c r="CK50" s="43" t="str">
        <f>IF(CI50="","",(VLOOKUP(CI50,차량가!$I$2:$K$7549,3,0)))</f>
        <v/>
      </c>
      <c r="CL50" s="43" t="str">
        <f>IF(CI50="","",VLOOKUP(CI50,차량가!$I$2:$L$7549,4,0))</f>
        <v/>
      </c>
      <c r="CM50" s="23" t="str">
        <f t="shared" si="2"/>
        <v/>
      </c>
      <c r="CN50" s="325" t="e">
        <f>VLOOKUP(CI50,차량가!I$2:M$7549,5,0)</f>
        <v>#N/A</v>
      </c>
      <c r="CO50" s="54"/>
      <c r="CP50" s="54"/>
      <c r="CQ50" s="54"/>
      <c r="CR50" s="54"/>
      <c r="CS50" s="54"/>
      <c r="CT50" s="72"/>
      <c r="CU50" s="72"/>
    </row>
    <row r="51" spans="50:99" hidden="1">
      <c r="BH51" s="135" t="s">
        <v>1169</v>
      </c>
      <c r="BI51" s="135"/>
      <c r="BJ51" s="135" t="s">
        <v>2037</v>
      </c>
      <c r="BK51" s="135"/>
      <c r="BL51" s="135"/>
      <c r="BM51" s="135"/>
      <c r="BN51" s="135"/>
      <c r="BO51" s="135"/>
      <c r="BP51" s="135"/>
      <c r="BQ51" s="135"/>
      <c r="BR51" s="129"/>
      <c r="BS51" s="129"/>
      <c r="BT51" s="129"/>
      <c r="BU51" s="129"/>
      <c r="BV51" s="129"/>
      <c r="BW51" s="129"/>
      <c r="BX51" s="23">
        <v>49</v>
      </c>
      <c r="BY51" s="23" t="str">
        <f>IF(BY50="","",IF(VLOOKUP(TEXT(INT(BY50+1),"0000"),차량가!G$2:J$7549,4,0)=$BS$4,TEXT(BY50+1,"0000"),""))</f>
        <v/>
      </c>
      <c r="BZ51" s="23" t="str">
        <f>IF(ISERROR(VLOOKUP(BY51,차량가!G$2:K$6501,5,0)),"",VLOOKUP(BY51,차량가!G$2:K$6501,5,0))</f>
        <v/>
      </c>
      <c r="CA51" s="23" t="str">
        <f>IF(BY51="","",IF(VLOOKUP(TEXT(INT(BY50+1),"0000"),차량가!G$2:J$7549,4,0)=$BS$4,TEXT(BY50+1,"0000"),""))</f>
        <v/>
      </c>
      <c r="CB51" s="28"/>
      <c r="CC51" s="28"/>
      <c r="CD51" s="28"/>
      <c r="CE51" s="28"/>
      <c r="CF51" s="28"/>
      <c r="CG51" s="28"/>
      <c r="CH51" s="23"/>
      <c r="CI51" s="44" t="str">
        <f>IF(CI50="","",IF(VLOOKUP(TEXT(INT(CI50+1),"0000"),차량가!I$2:K$7549,3,0)=$BS$5,TEXT(CI50+1,"0000"),""))</f>
        <v/>
      </c>
      <c r="CJ51" s="43" t="str">
        <f t="shared" si="0"/>
        <v>025</v>
      </c>
      <c r="CK51" s="43" t="str">
        <f>IF(CI51="","",(VLOOKUP(CI51,차량가!$I$2:$K$7549,3,0)))</f>
        <v/>
      </c>
      <c r="CL51" s="43" t="str">
        <f>IF(CI51="","",VLOOKUP(CI51,차량가!$I$2:$L$7549,4,0))</f>
        <v/>
      </c>
      <c r="CM51" s="23" t="str">
        <f t="shared" si="2"/>
        <v/>
      </c>
      <c r="CN51" s="325" t="e">
        <f>VLOOKUP(CI51,차량가!I$2:M$7549,5,0)</f>
        <v>#N/A</v>
      </c>
      <c r="CO51" s="54"/>
      <c r="CP51" s="54"/>
      <c r="CQ51" s="54"/>
      <c r="CR51" s="54"/>
      <c r="CS51" s="54"/>
      <c r="CT51" s="72"/>
      <c r="CU51" s="72"/>
    </row>
    <row r="52" spans="50:99" hidden="1"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29"/>
      <c r="BS52" s="129"/>
      <c r="BT52" s="129"/>
      <c r="BU52" s="129"/>
      <c r="BV52" s="129"/>
      <c r="BW52" s="129"/>
      <c r="BX52" s="23">
        <v>50</v>
      </c>
      <c r="BY52" s="23" t="str">
        <f>IF(BY51="","",IF(VLOOKUP(TEXT(INT(BY51+1),"0000"),차량가!G$2:J$7549,4,0)=$BS$4,TEXT(BY51+1,"0000"),""))</f>
        <v/>
      </c>
      <c r="BZ52" s="23" t="str">
        <f>IF(ISERROR(VLOOKUP(BY52,차량가!G$2:K$6501,5,0)),"",VLOOKUP(BY52,차량가!G$2:K$6501,5,0))</f>
        <v/>
      </c>
      <c r="CA52" s="23" t="str">
        <f>IF(BY52="","",IF(VLOOKUP(TEXT(INT(BY51+1),"0000"),차량가!G$2:J$7549,4,0)=$BS$4,TEXT(BY51+1,"0000"),""))</f>
        <v/>
      </c>
      <c r="CB52" s="28"/>
      <c r="CC52" s="28"/>
      <c r="CD52" s="28"/>
      <c r="CE52" s="28"/>
      <c r="CF52" s="28"/>
      <c r="CG52" s="28"/>
      <c r="CH52" s="23"/>
      <c r="CI52" s="44" t="str">
        <f>IF(CI51="","",IF(VLOOKUP(TEXT(INT(CI51+1),"0000"),차량가!I$2:K$7549,3,0)=$BS$5,TEXT(CI51+1,"0000"),""))</f>
        <v/>
      </c>
      <c r="CJ52" s="43" t="str">
        <f t="shared" si="0"/>
        <v>025</v>
      </c>
      <c r="CK52" s="43" t="str">
        <f>IF(CI52="","",(VLOOKUP(CI52,차량가!$I$2:$K$7549,3,0)))</f>
        <v/>
      </c>
      <c r="CL52" s="43" t="str">
        <f>IF(CI52="","",VLOOKUP(CI52,차량가!$I$2:$L$7549,4,0))</f>
        <v/>
      </c>
      <c r="CM52" s="23" t="str">
        <f t="shared" si="2"/>
        <v/>
      </c>
      <c r="CN52" s="325" t="e">
        <f>VLOOKUP(CI52,차량가!I$2:M$7549,5,0)</f>
        <v>#N/A</v>
      </c>
      <c r="CO52" s="54"/>
      <c r="CP52" s="54"/>
      <c r="CQ52" s="54"/>
      <c r="CR52" s="54"/>
      <c r="CS52" s="54"/>
      <c r="CT52" s="72"/>
      <c r="CU52" s="72"/>
    </row>
    <row r="53" spans="50:99" hidden="1">
      <c r="BH53" s="135">
        <v>24</v>
      </c>
      <c r="BI53" s="159">
        <v>0.6</v>
      </c>
      <c r="BJ53" s="159">
        <v>0.57999999999999996</v>
      </c>
      <c r="BK53" s="159">
        <v>0.55999999999999994</v>
      </c>
      <c r="BL53" s="159">
        <v>0.51999999999999991</v>
      </c>
      <c r="BM53" s="159">
        <v>0.49999999999999994</v>
      </c>
      <c r="BN53" s="159">
        <v>0.46999999999999992</v>
      </c>
      <c r="BO53" s="159">
        <v>0.43999999999999984</v>
      </c>
      <c r="BP53" s="135"/>
      <c r="BQ53" s="135"/>
      <c r="BR53" s="160"/>
      <c r="BS53" s="160"/>
      <c r="BT53" s="160"/>
      <c r="BU53" s="160"/>
      <c r="BV53" s="160"/>
      <c r="BW53" s="160"/>
      <c r="BX53" s="23">
        <v>51</v>
      </c>
      <c r="BY53" s="23" t="str">
        <f>IF(BY52="","",IF(VLOOKUP(TEXT(INT(BY52+1),"0000"),차량가!G$2:J$7549,4,0)=$BS$4,TEXT(BY52+1,"0000"),""))</f>
        <v/>
      </c>
      <c r="BZ53" s="23" t="str">
        <f>IF(ISERROR(VLOOKUP(BY53,차량가!G$2:K$6501,5,0)),"",VLOOKUP(BY53,차량가!G$2:K$6501,5,0))</f>
        <v/>
      </c>
      <c r="CA53" s="23" t="str">
        <f>IF(BY53="","",IF(VLOOKUP(TEXT(INT(BY52+1),"0000"),차량가!G$2:J$7549,4,0)=$BS$4,TEXT(BY52+1,"0000"),""))</f>
        <v/>
      </c>
      <c r="CB53" s="28"/>
      <c r="CC53" s="28"/>
      <c r="CD53" s="28"/>
      <c r="CE53" s="28"/>
      <c r="CF53" s="28"/>
      <c r="CG53" s="28"/>
      <c r="CH53" s="23"/>
      <c r="CI53" s="44" t="str">
        <f>IF(CI52="","",IF(VLOOKUP(TEXT(INT(CI52+1),"0000"),차량가!I$2:K$7549,3,0)=$BS$5,TEXT(CI52+1,"0000"),""))</f>
        <v/>
      </c>
      <c r="CJ53" s="43" t="str">
        <f t="shared" si="0"/>
        <v>025</v>
      </c>
      <c r="CK53" s="43" t="str">
        <f>IF(CI53="","",(VLOOKUP(CI53,차량가!$I$2:$K$7549,3,0)))</f>
        <v/>
      </c>
      <c r="CL53" s="43" t="str">
        <f>IF(CI53="","",VLOOKUP(CI53,차량가!$I$2:$L$7549,4,0))</f>
        <v/>
      </c>
      <c r="CM53" s="23" t="str">
        <f t="shared" si="2"/>
        <v/>
      </c>
      <c r="CN53" s="325" t="e">
        <f>VLOOKUP(CI53,차량가!I$2:M$7549,5,0)</f>
        <v>#N/A</v>
      </c>
      <c r="CO53" s="54"/>
      <c r="CP53" s="54"/>
      <c r="CQ53" s="54"/>
      <c r="CR53" s="54"/>
      <c r="CS53" s="54"/>
      <c r="CT53" s="72"/>
      <c r="CU53" s="72"/>
    </row>
    <row r="54" spans="50:99" hidden="1">
      <c r="AX54" s="300"/>
      <c r="AY54" s="301"/>
      <c r="AZ54" s="301"/>
      <c r="BH54" s="135">
        <v>36</v>
      </c>
      <c r="BI54" s="159">
        <v>0.5</v>
      </c>
      <c r="BJ54" s="159">
        <v>0.48000000000000004</v>
      </c>
      <c r="BK54" s="159">
        <v>0.45999999999999996</v>
      </c>
      <c r="BL54" s="159">
        <v>0.42</v>
      </c>
      <c r="BM54" s="159">
        <v>0.39999999999999997</v>
      </c>
      <c r="BN54" s="159">
        <v>0.37</v>
      </c>
      <c r="BO54" s="159">
        <v>0.33999999999999997</v>
      </c>
      <c r="BP54" s="135"/>
      <c r="BQ54" s="135"/>
      <c r="BR54" s="160"/>
      <c r="BS54" s="160"/>
      <c r="BT54" s="160"/>
      <c r="BU54" s="160"/>
      <c r="BV54" s="160"/>
      <c r="BW54" s="160"/>
      <c r="BX54" s="23">
        <v>52</v>
      </c>
      <c r="BY54" s="23" t="str">
        <f>IF(BY53="","",IF(VLOOKUP(TEXT(INT(BY53+1),"0000"),차량가!G$2:J$7549,4,0)=$BS$4,TEXT(BY53+1,"0000"),""))</f>
        <v/>
      </c>
      <c r="BZ54" s="23" t="str">
        <f>IF(ISERROR(VLOOKUP(BY54,차량가!G$2:K$6501,5,0)),"",VLOOKUP(BY54,차량가!G$2:K$6501,5,0))</f>
        <v/>
      </c>
      <c r="CA54" s="23" t="str">
        <f>IF(BY54="","",IF(VLOOKUP(TEXT(INT(BY53+1),"0000"),차량가!G$2:J$7549,4,0)=$BS$4,TEXT(BY53+1,"0000"),""))</f>
        <v/>
      </c>
      <c r="CB54" s="28"/>
      <c r="CC54" s="28"/>
      <c r="CD54" s="28"/>
      <c r="CE54" s="28"/>
      <c r="CF54" s="28"/>
      <c r="CG54" s="28"/>
      <c r="CH54" s="23"/>
      <c r="CI54" s="44" t="str">
        <f>IF(CI53="","",IF(VLOOKUP(TEXT(INT(CI53+1),"0000"),차량가!I$2:K$7549,3,0)=$BS$5,TEXT(CI53+1,"0000"),""))</f>
        <v/>
      </c>
      <c r="CJ54" s="43" t="str">
        <f t="shared" si="0"/>
        <v>025</v>
      </c>
      <c r="CK54" s="43" t="str">
        <f>IF(CI54="","",(VLOOKUP(CI54,차량가!$I$2:$K$7549,3,0)))</f>
        <v/>
      </c>
      <c r="CL54" s="43" t="str">
        <f>IF(CI54="","",VLOOKUP(CI54,차량가!$I$2:$L$7549,4,0))</f>
        <v/>
      </c>
      <c r="CM54" s="23" t="str">
        <f t="shared" si="2"/>
        <v/>
      </c>
      <c r="CN54" s="325" t="e">
        <f>VLOOKUP(CI54,차량가!I$2:M$7549,5,0)</f>
        <v>#N/A</v>
      </c>
      <c r="CO54" s="54"/>
      <c r="CP54" s="54"/>
      <c r="CQ54" s="54"/>
      <c r="CR54" s="54"/>
      <c r="CS54" s="54"/>
      <c r="CT54" s="72"/>
      <c r="CU54" s="72"/>
    </row>
    <row r="55" spans="50:99" hidden="1">
      <c r="AX55" s="300"/>
      <c r="AY55" s="301"/>
      <c r="AZ55" s="301"/>
      <c r="BH55" s="135">
        <v>48</v>
      </c>
      <c r="BI55" s="159">
        <v>0.42</v>
      </c>
      <c r="BJ55" s="159">
        <v>0.39999999999999997</v>
      </c>
      <c r="BK55" s="159">
        <v>0.37999999999999995</v>
      </c>
      <c r="BL55" s="159">
        <v>0.33999999999999997</v>
      </c>
      <c r="BM55" s="159">
        <v>0.31999999999999995</v>
      </c>
      <c r="BN55" s="159">
        <v>0.28999999999999992</v>
      </c>
      <c r="BO55" s="159">
        <v>0.25999999999999995</v>
      </c>
      <c r="BP55" s="135"/>
      <c r="BQ55" s="135"/>
      <c r="BR55" s="160"/>
      <c r="BS55" s="160"/>
      <c r="BT55" s="160"/>
      <c r="BU55" s="160"/>
      <c r="BV55" s="160"/>
      <c r="BW55" s="160"/>
      <c r="BX55" s="23">
        <v>53</v>
      </c>
      <c r="BY55" s="23" t="str">
        <f>IF(BY54="","",IF(VLOOKUP(TEXT(INT(BY54+1),"0000"),차량가!G$2:J$7549,4,0)=$BS$4,TEXT(BY54+1,"0000"),""))</f>
        <v/>
      </c>
      <c r="BZ55" s="23" t="str">
        <f>IF(ISERROR(VLOOKUP(BY55,차량가!G$2:K$6501,5,0)),"",VLOOKUP(BY55,차량가!G$2:K$6501,5,0))</f>
        <v/>
      </c>
      <c r="CA55" s="23" t="str">
        <f>IF(BY55="","",IF(VLOOKUP(TEXT(INT(BY54+1),"0000"),차량가!G$2:J$7549,4,0)=$BS$4,TEXT(BY54+1,"0000"),""))</f>
        <v/>
      </c>
      <c r="CB55" s="28"/>
      <c r="CC55" s="28"/>
      <c r="CD55" s="28"/>
      <c r="CE55" s="28"/>
      <c r="CF55" s="28"/>
      <c r="CG55" s="28"/>
      <c r="CH55" s="23"/>
      <c r="CI55" s="44" t="str">
        <f>IF(CI54="","",IF(VLOOKUP(TEXT(INT(CI54+1),"0000"),차량가!I$2:K$7549,3,0)=$BS$5,TEXT(CI54+1,"0000"),""))</f>
        <v/>
      </c>
      <c r="CJ55" s="43" t="str">
        <f t="shared" si="0"/>
        <v>025</v>
      </c>
      <c r="CK55" s="43" t="str">
        <f>IF(CI55="","",(VLOOKUP(CI55,차량가!$I$2:$K$7549,3,0)))</f>
        <v/>
      </c>
      <c r="CL55" s="43" t="str">
        <f>IF(CI55="","",VLOOKUP(CI55,차량가!$I$2:$L$7549,4,0))</f>
        <v/>
      </c>
      <c r="CM55" s="23" t="str">
        <f t="shared" si="2"/>
        <v/>
      </c>
      <c r="CN55" s="325" t="e">
        <f>VLOOKUP(CI55,차량가!I$2:M$7549,5,0)</f>
        <v>#N/A</v>
      </c>
      <c r="CO55" s="54"/>
      <c r="CP55" s="54"/>
      <c r="CQ55" s="54"/>
      <c r="CR55" s="54"/>
      <c r="CS55" s="54"/>
      <c r="CT55" s="72"/>
      <c r="CU55" s="72"/>
    </row>
    <row r="56" spans="50:99" hidden="1">
      <c r="AX56" s="300"/>
      <c r="AY56" s="301"/>
      <c r="AZ56" s="301"/>
      <c r="BH56" s="135">
        <v>60</v>
      </c>
      <c r="BI56" s="159">
        <v>0.35000000000000003</v>
      </c>
      <c r="BJ56" s="159">
        <v>0.33</v>
      </c>
      <c r="BK56" s="159">
        <v>0.31</v>
      </c>
      <c r="BL56" s="159">
        <v>0.27</v>
      </c>
      <c r="BM56" s="159">
        <v>0.25000000000000006</v>
      </c>
      <c r="BN56" s="159">
        <v>0.22</v>
      </c>
      <c r="BO56" s="159">
        <v>0.19000000000000003</v>
      </c>
      <c r="BP56" s="135"/>
      <c r="BQ56" s="135"/>
      <c r="BR56" s="160"/>
      <c r="BS56" s="160"/>
      <c r="BT56" s="160"/>
      <c r="BU56" s="160"/>
      <c r="BV56" s="160"/>
      <c r="BW56" s="160"/>
      <c r="BX56" s="23">
        <v>54</v>
      </c>
      <c r="BY56" s="23" t="str">
        <f>IF(BY55="","",IF(VLOOKUP(TEXT(INT(BY55+1),"0000"),차량가!G$2:J$7549,4,0)=$BS$4,TEXT(BY55+1,"0000"),""))</f>
        <v/>
      </c>
      <c r="BZ56" s="23" t="str">
        <f>IF(ISERROR(VLOOKUP(BY56,차량가!G$2:K$6501,5,0)),"",VLOOKUP(BY56,차량가!G$2:K$6501,5,0))</f>
        <v/>
      </c>
      <c r="CA56" s="23" t="str">
        <f>IF(BY56="","",IF(VLOOKUP(TEXT(INT(BY55+1),"0000"),차량가!G$2:J$7549,4,0)=$BS$4,TEXT(BY55+1,"0000"),""))</f>
        <v/>
      </c>
      <c r="CB56" s="28"/>
      <c r="CC56" s="28"/>
      <c r="CD56" s="28"/>
      <c r="CE56" s="28"/>
      <c r="CF56" s="28"/>
      <c r="CG56" s="28"/>
      <c r="CH56" s="23"/>
      <c r="CI56" s="44" t="str">
        <f>IF(CI55="","",IF(VLOOKUP(TEXT(INT(CI55+1),"0000"),차량가!I$2:K$7549,3,0)=$BS$5,TEXT(CI55+1,"0000"),""))</f>
        <v/>
      </c>
      <c r="CJ56" s="43" t="str">
        <f t="shared" si="0"/>
        <v>025</v>
      </c>
      <c r="CK56" s="43" t="str">
        <f>IF(CI56="","",(VLOOKUP(CI56,차량가!$I$2:$K$7549,3,0)))</f>
        <v/>
      </c>
      <c r="CL56" s="43" t="str">
        <f>IF(CI56="","",VLOOKUP(CI56,차량가!$I$2:$L$7549,4,0))</f>
        <v/>
      </c>
      <c r="CM56" s="23" t="str">
        <f t="shared" si="2"/>
        <v/>
      </c>
      <c r="CN56" s="325" t="e">
        <f>VLOOKUP(CI56,차량가!I$2:M$7549,5,0)</f>
        <v>#N/A</v>
      </c>
      <c r="CO56" s="54"/>
      <c r="CP56" s="54"/>
      <c r="CQ56" s="54"/>
      <c r="CR56" s="54"/>
      <c r="CS56" s="54"/>
      <c r="CT56" s="72"/>
      <c r="CU56" s="72"/>
    </row>
    <row r="57" spans="50:99" hidden="1">
      <c r="AX57" s="300"/>
      <c r="AY57" s="301"/>
      <c r="AZ57" s="301"/>
      <c r="BH57" s="135"/>
      <c r="BI57" s="159"/>
      <c r="BJ57" s="159"/>
      <c r="BK57" s="159"/>
      <c r="BL57" s="159"/>
      <c r="BM57" s="159"/>
      <c r="BN57" s="159"/>
      <c r="BO57" s="159"/>
      <c r="BP57" s="135"/>
      <c r="BQ57" s="135"/>
      <c r="BR57" s="160"/>
      <c r="BS57" s="160"/>
      <c r="BT57" s="160"/>
      <c r="BU57" s="160"/>
      <c r="BV57" s="160"/>
      <c r="BW57" s="160"/>
      <c r="BX57" s="23">
        <v>55</v>
      </c>
      <c r="BY57" s="23" t="str">
        <f>IF(BY56="","",IF(VLOOKUP(TEXT(INT(BY56+1),"0000"),차량가!G$2:J$7549,4,0)=$BS$4,TEXT(BY56+1,"0000"),""))</f>
        <v/>
      </c>
      <c r="BZ57" s="23" t="str">
        <f>IF(ISERROR(VLOOKUP(BY57,차량가!G$2:K$6501,5,0)),"",VLOOKUP(BY57,차량가!G$2:K$6501,5,0))</f>
        <v/>
      </c>
      <c r="CA57" s="23" t="str">
        <f>IF(BY57="","",IF(VLOOKUP(TEXT(INT(BY56+1),"0000"),차량가!G$2:J$7549,4,0)=$BS$4,TEXT(BY56+1,"0000"),""))</f>
        <v/>
      </c>
      <c r="CB57" s="28"/>
      <c r="CC57" s="28"/>
      <c r="CD57" s="28"/>
      <c r="CE57" s="28"/>
      <c r="CF57" s="28"/>
      <c r="CG57" s="28"/>
      <c r="CH57" s="23"/>
      <c r="CI57" s="44" t="str">
        <f>IF(CI56="","",IF(VLOOKUP(TEXT(INT(CI56+1),"0000"),차량가!I$2:K$7549,3,0)=$BS$5,TEXT(CI56+1,"0000"),""))</f>
        <v/>
      </c>
      <c r="CJ57" s="43" t="str">
        <f t="shared" si="0"/>
        <v>025</v>
      </c>
      <c r="CK57" s="43" t="str">
        <f>IF(CI57="","",(VLOOKUP(CI57,차량가!$I$2:$K$7549,3,0)))</f>
        <v/>
      </c>
      <c r="CL57" s="43" t="str">
        <f>IF(CI57="","",VLOOKUP(CI57,차량가!$I$2:$L$7549,4,0))</f>
        <v/>
      </c>
      <c r="CM57" s="23" t="str">
        <f t="shared" si="2"/>
        <v/>
      </c>
      <c r="CN57" s="325" t="e">
        <f>VLOOKUP(CI57,차량가!I$2:M$7549,5,0)</f>
        <v>#N/A</v>
      </c>
      <c r="CO57" s="54"/>
      <c r="CP57" s="54"/>
      <c r="CQ57" s="54"/>
      <c r="CR57" s="54"/>
      <c r="CS57" s="54"/>
      <c r="CT57" s="72"/>
      <c r="CU57" s="72"/>
    </row>
    <row r="58" spans="50:99" hidden="1">
      <c r="BH58" s="135"/>
      <c r="BI58" s="159"/>
      <c r="BJ58" s="159"/>
      <c r="BK58" s="159"/>
      <c r="BL58" s="159"/>
      <c r="BM58" s="159"/>
      <c r="BN58" s="159"/>
      <c r="BO58" s="159"/>
      <c r="BP58" s="135"/>
      <c r="BQ58" s="135"/>
      <c r="BR58" s="160"/>
      <c r="BS58" s="160"/>
      <c r="BT58" s="160"/>
      <c r="BU58" s="160"/>
      <c r="BV58" s="160"/>
      <c r="BW58" s="160"/>
      <c r="BX58" s="23">
        <v>56</v>
      </c>
      <c r="BY58" s="23" t="str">
        <f>IF(BY57="","",IF(VLOOKUP(TEXT(INT(BY57+1),"0000"),차량가!G$2:J$7549,4,0)=$BS$4,TEXT(BY57+1,"0000"),""))</f>
        <v/>
      </c>
      <c r="BZ58" s="23" t="str">
        <f>IF(ISERROR(VLOOKUP(BY58,차량가!G$2:K$6501,5,0)),"",VLOOKUP(BY58,차량가!G$2:K$6501,5,0))</f>
        <v/>
      </c>
      <c r="CA58" s="23" t="str">
        <f>IF(BY58="","",IF(VLOOKUP(TEXT(INT(BY57+1),"0000"),차량가!G$2:J$7549,4,0)=$BS$4,TEXT(BY57+1,"0000"),""))</f>
        <v/>
      </c>
      <c r="CB58" s="28"/>
      <c r="CC58" s="28"/>
      <c r="CD58" s="28"/>
      <c r="CE58" s="28"/>
      <c r="CF58" s="28"/>
      <c r="CG58" s="28"/>
      <c r="CH58" s="23"/>
      <c r="CI58" s="44" t="str">
        <f>IF(CI57="","",IF(VLOOKUP(TEXT(INT(CI57+1),"0000"),차량가!I$2:K$7549,3,0)=$BS$5,TEXT(CI57+1,"0000"),""))</f>
        <v/>
      </c>
      <c r="CJ58" s="43" t="str">
        <f t="shared" si="0"/>
        <v>025</v>
      </c>
      <c r="CK58" s="43" t="str">
        <f>IF(CI58="","",(VLOOKUP(CI58,차량가!$I$2:$K$7549,3,0)))</f>
        <v/>
      </c>
      <c r="CL58" s="43" t="str">
        <f>IF(CI58="","",VLOOKUP(CI58,차량가!$I$2:$L$7549,4,0))</f>
        <v/>
      </c>
      <c r="CM58" s="23" t="str">
        <f t="shared" si="2"/>
        <v/>
      </c>
      <c r="CN58" s="325" t="e">
        <f>VLOOKUP(CI58,차량가!I$2:M$7549,5,0)</f>
        <v>#N/A</v>
      </c>
      <c r="CO58" s="54"/>
      <c r="CP58" s="54"/>
      <c r="CQ58" s="54"/>
      <c r="CR58" s="54"/>
      <c r="CS58" s="54"/>
      <c r="CT58" s="72"/>
      <c r="CU58" s="72"/>
    </row>
    <row r="59" spans="50:99" hidden="1">
      <c r="BA59" s="723" t="s">
        <v>3041</v>
      </c>
      <c r="BB59" s="724"/>
      <c r="BH59" s="135"/>
      <c r="BI59" s="135"/>
      <c r="BJ59" s="135"/>
      <c r="BK59" s="135"/>
      <c r="BL59" s="135"/>
      <c r="BM59" s="135"/>
      <c r="BN59" s="135"/>
      <c r="BO59" s="135"/>
      <c r="BP59" s="135"/>
      <c r="BQ59" s="135"/>
      <c r="BR59" s="54"/>
      <c r="BS59" s="155"/>
      <c r="BT59" s="29"/>
      <c r="BU59" s="23"/>
      <c r="BV59" s="23"/>
      <c r="BW59" s="23"/>
      <c r="BX59" s="23">
        <v>57</v>
      </c>
      <c r="BY59" s="23" t="str">
        <f>IF(BY58="","",IF(VLOOKUP(TEXT(INT(BY58+1),"0000"),차량가!G$2:J$7549,4,0)=$BS$4,TEXT(BY58+1,"0000"),""))</f>
        <v/>
      </c>
      <c r="BZ59" s="23" t="str">
        <f>IF(ISERROR(VLOOKUP(BY59,차량가!G$2:K$6501,5,0)),"",VLOOKUP(BY59,차량가!G$2:K$6501,5,0))</f>
        <v/>
      </c>
      <c r="CA59" s="23" t="str">
        <f>IF(BY59="","",IF(VLOOKUP(TEXT(INT(BY58+1),"0000"),차량가!G$2:J$7549,4,0)=$BS$4,TEXT(BY58+1,"0000"),""))</f>
        <v/>
      </c>
      <c r="CB59" s="23"/>
      <c r="CC59" s="23"/>
      <c r="CD59" s="23"/>
      <c r="CE59" s="23"/>
      <c r="CF59" s="23"/>
      <c r="CG59" s="23"/>
      <c r="CH59" s="23"/>
      <c r="CI59" s="44" t="str">
        <f>IF(CI58="","",IF(VLOOKUP(TEXT(INT(CI58+1),"0000"),차량가!I$2:K$7549,3,0)=$BS$5,TEXT(CI58+1,"0000"),""))</f>
        <v/>
      </c>
      <c r="CJ59" s="43" t="str">
        <f t="shared" si="0"/>
        <v>025</v>
      </c>
      <c r="CK59" s="43" t="str">
        <f>IF(CI59="","",(VLOOKUP(CI59,차량가!$I$2:$K$7549,3,0)))</f>
        <v/>
      </c>
      <c r="CL59" s="43" t="str">
        <f>IF(CI59="","",VLOOKUP(CI59,차량가!$I$2:$L$7549,4,0))</f>
        <v/>
      </c>
      <c r="CM59" s="23" t="str">
        <f t="shared" si="2"/>
        <v/>
      </c>
      <c r="CN59" s="325" t="e">
        <f>VLOOKUP(CI59,차량가!I$2:M$7549,5,0)</f>
        <v>#N/A</v>
      </c>
      <c r="CO59" s="54"/>
      <c r="CP59" s="54"/>
      <c r="CQ59" s="54"/>
      <c r="CR59" s="54"/>
      <c r="CS59" s="54"/>
      <c r="CT59" s="72"/>
      <c r="CU59" s="72"/>
    </row>
    <row r="60" spans="50:99" hidden="1">
      <c r="BA60" s="302" t="str">
        <f ca="1">IF(BC99=BF98,"A",(IF(BC99=BF105,"B",(IF(BC99=BF118,"C")))))</f>
        <v>C</v>
      </c>
      <c r="BB60" s="302">
        <f ca="1">IF(AY28&lt;=BF33,MAX(BH112,BH120,BH132),IF(BM10=1,MAX(BH116,BH123,BH136),MAX(BH117,BH124,BH137)))</f>
        <v>0.53999999999999992</v>
      </c>
      <c r="BH60" s="135"/>
      <c r="BI60" s="135"/>
      <c r="BJ60" s="135"/>
      <c r="BK60" s="135"/>
      <c r="BL60" s="135"/>
      <c r="BM60" s="135"/>
      <c r="BN60" s="135"/>
      <c r="BO60" s="135"/>
      <c r="BP60" s="135"/>
      <c r="BQ60" s="135"/>
      <c r="BR60" s="54"/>
      <c r="BS60" s="155"/>
      <c r="BT60" s="29"/>
      <c r="BU60" s="23"/>
      <c r="BV60" s="23"/>
      <c r="BW60" s="23"/>
      <c r="BX60" s="23">
        <v>58</v>
      </c>
      <c r="BY60" s="23" t="str">
        <f>IF(BY59="","",IF(VLOOKUP(TEXT(INT(BY59+1),"0000"),차량가!G$2:J$7549,4,0)=$BS$4,TEXT(BY59+1,"0000"),""))</f>
        <v/>
      </c>
      <c r="BZ60" s="23" t="str">
        <f>IF(ISERROR(VLOOKUP(BY60,차량가!G$2:K$6501,5,0)),"",VLOOKUP(BY60,차량가!G$2:K$6501,5,0))</f>
        <v/>
      </c>
      <c r="CA60" s="23" t="str">
        <f>IF(BY60="","",IF(VLOOKUP(TEXT(INT(BY59+1),"0000"),차량가!G$2:J$7549,4,0)=$BS$4,TEXT(BY59+1,"0000"),""))</f>
        <v/>
      </c>
      <c r="CB60" s="23"/>
      <c r="CC60" s="23"/>
      <c r="CD60" s="23"/>
      <c r="CE60" s="23"/>
      <c r="CF60" s="23"/>
      <c r="CG60" s="23"/>
      <c r="CH60" s="23"/>
      <c r="CI60" s="44" t="str">
        <f>IF(CI59="","",IF(VLOOKUP(TEXT(INT(CI59+1),"0000"),차량가!I$2:K$7549,3,0)=$BS$5,TEXT(CI59+1,"0000"),""))</f>
        <v/>
      </c>
      <c r="CJ60" s="43" t="str">
        <f t="shared" si="0"/>
        <v>025</v>
      </c>
      <c r="CK60" s="43" t="str">
        <f>IF(CI60="","",(VLOOKUP(CI60,차량가!$I$2:$K$7549,3,0)))</f>
        <v/>
      </c>
      <c r="CL60" s="43" t="str">
        <f>IF(CI60="","",VLOOKUP(CI60,차량가!$I$2:$L$7549,4,0))</f>
        <v/>
      </c>
      <c r="CM60" s="23" t="str">
        <f t="shared" si="2"/>
        <v/>
      </c>
      <c r="CN60" s="325" t="e">
        <f>VLOOKUP(CI60,차량가!I$2:M$7549,5,0)</f>
        <v>#N/A</v>
      </c>
      <c r="CO60" s="54"/>
      <c r="CP60" s="54"/>
      <c r="CQ60" s="54"/>
      <c r="CR60" s="54"/>
      <c r="CS60" s="54"/>
      <c r="CT60" s="72"/>
      <c r="CU60" s="72"/>
    </row>
    <row r="61" spans="50:99" hidden="1">
      <c r="BH61" s="135" t="s">
        <v>1170</v>
      </c>
      <c r="BI61" s="135"/>
      <c r="BJ61" s="135" t="s">
        <v>2037</v>
      </c>
      <c r="BK61" s="135"/>
      <c r="BL61" s="135"/>
      <c r="BM61" s="135"/>
      <c r="BN61" s="135"/>
      <c r="BO61" s="135"/>
      <c r="BP61" s="135" t="s">
        <v>1174</v>
      </c>
      <c r="BQ61" s="135"/>
      <c r="BR61" s="54"/>
      <c r="BS61" s="155"/>
      <c r="BT61" s="29"/>
      <c r="BU61" s="23"/>
      <c r="BV61" s="23"/>
      <c r="BW61" s="23"/>
      <c r="BX61" s="23">
        <v>59</v>
      </c>
      <c r="BY61" s="23" t="str">
        <f>IF(BY60="","",IF(VLOOKUP(TEXT(INT(BY60+1),"0000"),차량가!G$2:J$7549,4,0)=$BS$4,TEXT(BY60+1,"0000"),""))</f>
        <v/>
      </c>
      <c r="BZ61" s="23" t="str">
        <f>IF(ISERROR(VLOOKUP(BY61,차량가!G$2:K$6501,5,0)),"",VLOOKUP(BY61,차량가!G$2:K$6501,5,0))</f>
        <v/>
      </c>
      <c r="CA61" s="23" t="str">
        <f>IF(BY61="","",IF(VLOOKUP(TEXT(INT(BY60+1),"0000"),차량가!G$2:J$7549,4,0)=$BS$4,TEXT(BY60+1,"0000"),""))</f>
        <v/>
      </c>
      <c r="CB61" s="23"/>
      <c r="CC61" s="23"/>
      <c r="CD61" s="23"/>
      <c r="CE61" s="23"/>
      <c r="CF61" s="23"/>
      <c r="CG61" s="23"/>
      <c r="CH61" s="23"/>
      <c r="CI61" s="44" t="str">
        <f>IF(CI60="","",IF(VLOOKUP(TEXT(INT(CI60+1),"0000"),차량가!I$2:K$7549,3,0)=$BS$5,TEXT(CI60+1,"0000"),""))</f>
        <v/>
      </c>
      <c r="CJ61" s="43" t="str">
        <f t="shared" si="0"/>
        <v>025</v>
      </c>
      <c r="CK61" s="43" t="str">
        <f>IF(CI61="","",(VLOOKUP(CI61,차량가!$I$2:$K$7549,3,0)))</f>
        <v/>
      </c>
      <c r="CL61" s="43" t="str">
        <f>IF(CI61="","",VLOOKUP(CI61,차량가!$I$2:$L$7549,4,0))</f>
        <v/>
      </c>
      <c r="CM61" s="23" t="str">
        <f t="shared" si="2"/>
        <v/>
      </c>
      <c r="CN61" s="325" t="e">
        <f>VLOOKUP(CI61,차량가!I$2:M$7549,5,0)</f>
        <v>#N/A</v>
      </c>
      <c r="CO61" s="54"/>
      <c r="CP61" s="54"/>
      <c r="CQ61" s="54"/>
      <c r="CR61" s="54"/>
      <c r="CS61" s="54"/>
      <c r="CT61" s="72"/>
      <c r="CU61" s="72"/>
    </row>
    <row r="62" spans="50:99" hidden="1">
      <c r="BH62" s="135"/>
      <c r="BI62" s="135"/>
      <c r="BJ62" s="135"/>
      <c r="BK62" s="135"/>
      <c r="BL62" s="135"/>
      <c r="BM62" s="135"/>
      <c r="BN62" s="135"/>
      <c r="BO62" s="135"/>
      <c r="BP62" s="135"/>
      <c r="BQ62" s="135"/>
      <c r="BR62" s="54"/>
      <c r="BS62" s="155"/>
      <c r="BT62" s="29"/>
      <c r="BU62" s="23"/>
      <c r="BV62" s="23"/>
      <c r="BW62" s="23"/>
      <c r="BX62" s="23">
        <v>60</v>
      </c>
      <c r="BY62" s="23" t="str">
        <f>IF(BY61="","",IF(VLOOKUP(TEXT(INT(BY61+1),"0000"),차량가!G$2:J$7549,4,0)=$BS$4,TEXT(BY61+1,"0000"),""))</f>
        <v/>
      </c>
      <c r="BZ62" s="23" t="str">
        <f>IF(ISERROR(VLOOKUP(BY62,차량가!G$2:K$6501,5,0)),"",VLOOKUP(BY62,차량가!G$2:K$6501,5,0))</f>
        <v/>
      </c>
      <c r="CA62" s="23" t="str">
        <f>IF(BY62="","",IF(VLOOKUP(TEXT(INT(BY61+1),"0000"),차량가!G$2:J$7549,4,0)=$BS$4,TEXT(BY61+1,"0000"),""))</f>
        <v/>
      </c>
      <c r="CB62" s="23"/>
      <c r="CC62" s="23"/>
      <c r="CD62" s="23"/>
      <c r="CE62" s="23"/>
      <c r="CF62" s="23"/>
      <c r="CG62" s="23"/>
      <c r="CH62" s="23"/>
      <c r="CI62" s="44" t="str">
        <f>IF(CI61="","",IF(VLOOKUP(TEXT(INT(CI61+1),"0000"),차량가!I$2:K$7549,3,0)=$BS$5,TEXT(CI61+1,"0000"),""))</f>
        <v/>
      </c>
      <c r="CJ62" s="43" t="str">
        <f t="shared" si="0"/>
        <v>025</v>
      </c>
      <c r="CK62" s="43" t="str">
        <f>IF(CI62="","",(VLOOKUP(CI62,차량가!$I$2:$K$7549,3,0)))</f>
        <v/>
      </c>
      <c r="CL62" s="43" t="str">
        <f>IF(CI62="","",VLOOKUP(CI62,차량가!$I$2:$L$7549,4,0))</f>
        <v/>
      </c>
      <c r="CM62" s="23" t="str">
        <f t="shared" si="2"/>
        <v/>
      </c>
      <c r="CN62" s="325" t="e">
        <f>VLOOKUP(CI62,차량가!I$2:M$7549,5,0)</f>
        <v>#N/A</v>
      </c>
      <c r="CO62" s="54"/>
      <c r="CP62" s="54"/>
      <c r="CQ62" s="54"/>
      <c r="CR62" s="54"/>
      <c r="CS62" s="54"/>
      <c r="CT62" s="72"/>
      <c r="CU62" s="72"/>
    </row>
    <row r="63" spans="50:99" hidden="1">
      <c r="BH63" s="135">
        <v>24</v>
      </c>
      <c r="BI63" s="58">
        <v>0.56999999999999995</v>
      </c>
      <c r="BJ63" s="58">
        <v>0.52999999999999992</v>
      </c>
      <c r="BK63" s="59">
        <v>0.49999999999999989</v>
      </c>
      <c r="BL63" s="59">
        <v>0.47999999999999987</v>
      </c>
      <c r="BM63" s="59">
        <v>0.44999999999999984</v>
      </c>
      <c r="BN63" s="59">
        <v>0.41999999999999982</v>
      </c>
      <c r="BO63" s="161"/>
      <c r="BP63" s="135">
        <v>24</v>
      </c>
      <c r="BQ63" s="162">
        <v>0.4</v>
      </c>
      <c r="BR63" s="54"/>
      <c r="BS63" s="155"/>
      <c r="BT63" s="29"/>
      <c r="BU63" s="23"/>
      <c r="BV63" s="23"/>
      <c r="BW63" s="23"/>
      <c r="BX63" s="23">
        <v>61</v>
      </c>
      <c r="BY63" s="23" t="str">
        <f>IF(BY62="","",IF(VLOOKUP(TEXT(INT(BY62+1),"0000"),차량가!G$2:J$7549,4,0)=$BS$4,TEXT(BY62+1,"0000"),""))</f>
        <v/>
      </c>
      <c r="BZ63" s="23" t="str">
        <f>IF(ISERROR(VLOOKUP(BY63,차량가!G$2:K$6501,5,0)),"",VLOOKUP(BY63,차량가!G$2:K$6501,5,0))</f>
        <v/>
      </c>
      <c r="CA63" s="23" t="str">
        <f>IF(BY63="","",IF(VLOOKUP(TEXT(INT(BY62+1),"0000"),차량가!G$2:J$7549,4,0)=$BS$4,TEXT(BY62+1,"0000"),""))</f>
        <v/>
      </c>
      <c r="CB63" s="23"/>
      <c r="CC63" s="23"/>
      <c r="CD63" s="23"/>
      <c r="CE63" s="23"/>
      <c r="CF63" s="23"/>
      <c r="CG63" s="23"/>
      <c r="CH63" s="23"/>
      <c r="CI63" s="44" t="str">
        <f>IF(CI62="","",IF(VLOOKUP(TEXT(INT(CI62+1),"0000"),차량가!I$2:K$7549,3,0)=$BS$5,TEXT(CI62+1,"0000"),""))</f>
        <v/>
      </c>
      <c r="CJ63" s="43" t="str">
        <f t="shared" si="0"/>
        <v>025</v>
      </c>
      <c r="CK63" s="43" t="str">
        <f>IF(CI63="","",(VLOOKUP(CI63,차량가!$I$2:$K$7549,3,0)))</f>
        <v/>
      </c>
      <c r="CL63" s="43" t="str">
        <f>IF(CI63="","",VLOOKUP(CI63,차량가!$I$2:$L$7549,4,0))</f>
        <v/>
      </c>
      <c r="CM63" s="23" t="str">
        <f t="shared" si="2"/>
        <v/>
      </c>
      <c r="CN63" s="325" t="e">
        <f>VLOOKUP(CI63,차량가!I$2:M$7549,5,0)</f>
        <v>#N/A</v>
      </c>
      <c r="CO63" s="54"/>
      <c r="CP63" s="54"/>
      <c r="CQ63" s="54"/>
      <c r="CR63" s="54"/>
      <c r="CS63" s="54"/>
      <c r="CT63" s="72"/>
      <c r="CU63" s="72"/>
    </row>
    <row r="64" spans="50:99" hidden="1">
      <c r="BH64" s="135">
        <v>36</v>
      </c>
      <c r="BI64" s="60">
        <v>0.5</v>
      </c>
      <c r="BJ64" s="60">
        <v>0.45999999999999996</v>
      </c>
      <c r="BK64" s="61">
        <v>0.42999999999999994</v>
      </c>
      <c r="BL64" s="61">
        <v>0.40999999999999992</v>
      </c>
      <c r="BM64" s="61">
        <v>0.37999999999999989</v>
      </c>
      <c r="BN64" s="61">
        <v>0.34999999999999987</v>
      </c>
      <c r="BO64" s="161"/>
      <c r="BP64" s="135">
        <v>36</v>
      </c>
      <c r="BQ64" s="162">
        <v>0.3</v>
      </c>
      <c r="BR64" s="54"/>
      <c r="BS64" s="155"/>
      <c r="BT64" s="29"/>
      <c r="BU64" s="23"/>
      <c r="BV64" s="23"/>
      <c r="BW64" s="23"/>
      <c r="BX64" s="23">
        <v>62</v>
      </c>
      <c r="BY64" s="23" t="str">
        <f>IF(BY63="","",IF(VLOOKUP(TEXT(INT(BY63+1),"0000"),차량가!G$2:J$7549,4,0)=$BS$4,TEXT(BY63+1,"0000"),""))</f>
        <v/>
      </c>
      <c r="BZ64" s="23" t="str">
        <f>IF(ISERROR(VLOOKUP(BY64,차량가!G$2:K$6501,5,0)),"",VLOOKUP(BY64,차량가!G$2:K$6501,5,0))</f>
        <v/>
      </c>
      <c r="CA64" s="23" t="str">
        <f>IF(BY64="","",IF(VLOOKUP(TEXT(INT(BY63+1),"0000"),차량가!G$2:J$7549,4,0)=$BS$4,TEXT(BY63+1,"0000"),""))</f>
        <v/>
      </c>
      <c r="CB64" s="23"/>
      <c r="CC64" s="23"/>
      <c r="CD64" s="23"/>
      <c r="CE64" s="23"/>
      <c r="CF64" s="23"/>
      <c r="CG64" s="23"/>
      <c r="CH64" s="23"/>
      <c r="CI64" s="44" t="str">
        <f>IF(CI63="","",IF(VLOOKUP(TEXT(INT(CI63+1),"0000"),차량가!I$2:K$7549,3,0)=$BS$5,TEXT(CI63+1,"0000"),""))</f>
        <v/>
      </c>
      <c r="CJ64" s="43" t="str">
        <f t="shared" si="0"/>
        <v>025</v>
      </c>
      <c r="CK64" s="43" t="str">
        <f>IF(CI64="","",(VLOOKUP(CI64,차량가!$I$2:$K$7549,3,0)))</f>
        <v/>
      </c>
      <c r="CL64" s="43" t="str">
        <f>IF(CI64="","",VLOOKUP(CI64,차량가!$I$2:$L$7549,4,0))</f>
        <v/>
      </c>
      <c r="CM64" s="23" t="str">
        <f t="shared" si="2"/>
        <v/>
      </c>
      <c r="CN64" s="325" t="e">
        <f>VLOOKUP(CI64,차량가!I$2:M$7549,5,0)</f>
        <v>#N/A</v>
      </c>
      <c r="CO64" s="54"/>
      <c r="CP64" s="54"/>
      <c r="CQ64" s="54"/>
      <c r="CR64" s="54"/>
      <c r="CS64" s="54"/>
      <c r="CT64" s="72"/>
      <c r="CU64" s="72"/>
    </row>
    <row r="65" spans="60:99" hidden="1">
      <c r="BH65" s="135">
        <v>48</v>
      </c>
      <c r="BI65" s="60">
        <v>0.41</v>
      </c>
      <c r="BJ65" s="60">
        <v>0.36999999999999994</v>
      </c>
      <c r="BK65" s="61">
        <v>0.33999999999999991</v>
      </c>
      <c r="BL65" s="61">
        <v>0.3199999999999999</v>
      </c>
      <c r="BM65" s="61">
        <v>0.28999999999999987</v>
      </c>
      <c r="BN65" s="61">
        <v>0.2599999999999999</v>
      </c>
      <c r="BO65" s="161"/>
      <c r="BP65" s="135">
        <v>48</v>
      </c>
      <c r="BQ65" s="162">
        <v>0.2</v>
      </c>
      <c r="BR65" s="54"/>
      <c r="BS65" s="155"/>
      <c r="BT65" s="29"/>
      <c r="BU65" s="23"/>
      <c r="BV65" s="23"/>
      <c r="BW65" s="23"/>
      <c r="BX65" s="23">
        <v>63</v>
      </c>
      <c r="BY65" s="23" t="str">
        <f>IF(BY64="","",IF(VLOOKUP(TEXT(INT(BY64+1),"0000"),차량가!G$2:J$7549,4,0)=$BS$4,TEXT(BY64+1,"0000"),""))</f>
        <v/>
      </c>
      <c r="BZ65" s="23" t="str">
        <f>IF(ISERROR(VLOOKUP(BY65,차량가!G$2:K$6501,5,0)),"",VLOOKUP(BY65,차량가!G$2:K$6501,5,0))</f>
        <v/>
      </c>
      <c r="CA65" s="23" t="str">
        <f>IF(BY65="","",IF(VLOOKUP(TEXT(INT(BY64+1),"0000"),차량가!G$2:J$7549,4,0)=$BS$4,TEXT(BY64+1,"0000"),""))</f>
        <v/>
      </c>
      <c r="CB65" s="23"/>
      <c r="CC65" s="23"/>
      <c r="CD65" s="23"/>
      <c r="CE65" s="23"/>
      <c r="CF65" s="23"/>
      <c r="CG65" s="23"/>
      <c r="CH65" s="23"/>
      <c r="CI65" s="44" t="str">
        <f>IF(CI64="","",IF(VLOOKUP(TEXT(INT(CI64+1),"0000"),차량가!I$2:K$7549,3,0)=$BS$5,TEXT(CI64+1,"0000"),""))</f>
        <v/>
      </c>
      <c r="CJ65" s="43" t="str">
        <f t="shared" si="0"/>
        <v>025</v>
      </c>
      <c r="CK65" s="43" t="str">
        <f>IF(CI65="","",(VLOOKUP(CI65,차량가!$I$2:$K$7549,3,0)))</f>
        <v/>
      </c>
      <c r="CL65" s="43" t="str">
        <f>IF(CI65="","",VLOOKUP(CI65,차량가!$I$2:$L$7549,4,0))</f>
        <v/>
      </c>
      <c r="CM65" s="23" t="str">
        <f t="shared" si="2"/>
        <v/>
      </c>
      <c r="CN65" s="325" t="e">
        <f>VLOOKUP(CI65,차량가!I$2:M$7549,5,0)</f>
        <v>#N/A</v>
      </c>
      <c r="CO65" s="54"/>
      <c r="CP65" s="54"/>
      <c r="CQ65" s="54"/>
      <c r="CR65" s="54"/>
      <c r="CS65" s="54"/>
      <c r="CT65" s="72"/>
      <c r="CU65" s="72"/>
    </row>
    <row r="66" spans="60:99" hidden="1">
      <c r="BH66" s="135">
        <v>60</v>
      </c>
      <c r="BI66" s="60">
        <v>0.35</v>
      </c>
      <c r="BJ66" s="60">
        <v>0.30999999999999994</v>
      </c>
      <c r="BK66" s="61">
        <v>0.27999999999999992</v>
      </c>
      <c r="BL66" s="61">
        <v>0.2599999999999999</v>
      </c>
      <c r="BM66" s="61">
        <v>0.2299999999999999</v>
      </c>
      <c r="BN66" s="61">
        <v>0.1999999999999999</v>
      </c>
      <c r="BO66" s="161"/>
      <c r="BP66" s="135">
        <v>60</v>
      </c>
      <c r="BQ66" s="162">
        <v>0.15</v>
      </c>
      <c r="BR66" s="54"/>
      <c r="BS66" s="155"/>
      <c r="BT66" s="29"/>
      <c r="BU66" s="23"/>
      <c r="BV66" s="23"/>
      <c r="BW66" s="23"/>
      <c r="BX66" s="23">
        <v>64</v>
      </c>
      <c r="BY66" s="23" t="str">
        <f>IF(BY65="","",IF(VLOOKUP(TEXT(INT(BY65+1),"0000"),차량가!G$2:J$7549,4,0)=$BS$4,TEXT(BY65+1,"0000"),""))</f>
        <v/>
      </c>
      <c r="BZ66" s="23" t="str">
        <f>IF(ISERROR(VLOOKUP(BY66,차량가!G$2:K$6501,5,0)),"",VLOOKUP(BY66,차량가!G$2:K$6501,5,0))</f>
        <v/>
      </c>
      <c r="CA66" s="23" t="str">
        <f>IF(BY66="","",IF(VLOOKUP(TEXT(INT(BY65+1),"0000"),차량가!G$2:J$7549,4,0)=$BS$4,TEXT(BY65+1,"0000"),""))</f>
        <v/>
      </c>
      <c r="CB66" s="23"/>
      <c r="CC66" s="23"/>
      <c r="CD66" s="23"/>
      <c r="CE66" s="23"/>
      <c r="CF66" s="23"/>
      <c r="CG66" s="23"/>
      <c r="CH66" s="23"/>
      <c r="CI66" s="44"/>
      <c r="CJ66" s="43"/>
      <c r="CK66" s="43"/>
      <c r="CL66" s="43"/>
      <c r="CM66" s="23"/>
      <c r="CN66" s="325"/>
      <c r="CO66" s="54"/>
      <c r="CP66" s="54"/>
      <c r="CQ66" s="54"/>
      <c r="CR66" s="54"/>
      <c r="CS66" s="54"/>
      <c r="CT66" s="72"/>
      <c r="CU66" s="72"/>
    </row>
    <row r="67" spans="60:99" hidden="1">
      <c r="BH67" s="135"/>
      <c r="BI67" s="60"/>
      <c r="BJ67" s="60"/>
      <c r="BK67" s="61"/>
      <c r="BL67" s="61"/>
      <c r="BM67" s="61"/>
      <c r="BN67" s="61"/>
      <c r="BO67" s="161"/>
      <c r="BP67" s="135"/>
      <c r="BQ67" s="162"/>
      <c r="BR67" s="54"/>
      <c r="BS67" s="155"/>
      <c r="BT67" s="29"/>
      <c r="BU67" s="23"/>
      <c r="BV67" s="23"/>
      <c r="BW67" s="23"/>
      <c r="BX67" s="23">
        <v>65</v>
      </c>
      <c r="BY67" s="23" t="str">
        <f>IF(BY66="","",IF(VLOOKUP(TEXT(INT(BY66+1),"0000"),차량가!G$2:J$7549,4,0)=$BS$4,TEXT(BY66+1,"0000"),""))</f>
        <v/>
      </c>
      <c r="BZ67" s="23" t="str">
        <f>IF(ISERROR(VLOOKUP(BY67,차량가!G$2:K$6501,5,0)),"",VLOOKUP(BY67,차량가!G$2:K$6501,5,0))</f>
        <v/>
      </c>
      <c r="CA67" s="23" t="str">
        <f>IF(BY67="","",IF(VLOOKUP(TEXT(INT(BY66+1),"0000"),차량가!G$2:J$7549,4,0)=$BS$4,TEXT(BY66+1,"0000"),""))</f>
        <v/>
      </c>
      <c r="CB67" s="23"/>
      <c r="CC67" s="23"/>
      <c r="CD67" s="23"/>
      <c r="CE67" s="23"/>
      <c r="CF67" s="23"/>
      <c r="CG67" s="23"/>
      <c r="CH67" s="23"/>
      <c r="CI67" s="44"/>
      <c r="CJ67" s="43"/>
      <c r="CK67" s="43"/>
      <c r="CL67" s="43"/>
      <c r="CM67" s="23"/>
      <c r="CN67" s="325"/>
      <c r="CO67" s="54"/>
      <c r="CP67" s="54"/>
      <c r="CQ67" s="54"/>
      <c r="CR67" s="54"/>
      <c r="CS67" s="54"/>
      <c r="CT67" s="72"/>
      <c r="CU67" s="72"/>
    </row>
    <row r="68" spans="60:99" hidden="1">
      <c r="BH68" s="135"/>
      <c r="BI68" s="60"/>
      <c r="BJ68" s="60"/>
      <c r="BK68" s="61"/>
      <c r="BL68" s="61"/>
      <c r="BM68" s="61"/>
      <c r="BN68" s="61"/>
      <c r="BO68" s="161"/>
      <c r="BP68" s="135"/>
      <c r="BQ68" s="162"/>
      <c r="BR68" s="54"/>
      <c r="BS68" s="155"/>
      <c r="BT68" s="29"/>
      <c r="BU68" s="23"/>
      <c r="BV68" s="23"/>
      <c r="BW68" s="23"/>
      <c r="BX68" s="23"/>
      <c r="BY68" s="23" t="str">
        <f>IF(BY67="","",IF(VLOOKUP(TEXT(INT(BY67+1),"0000"),차량가!G$2:J$7549,4,0)=$BS$4,TEXT(BY67+1,"0000"),""))</f>
        <v/>
      </c>
      <c r="BZ68" s="23" t="str">
        <f>IF(ISERROR(VLOOKUP(BY68,차량가!G$2:K$6501,5,0)),"",VLOOKUP(BY68,차량가!G$2:K$6501,5,0))</f>
        <v/>
      </c>
      <c r="CA68" s="23" t="str">
        <f>IF(BY68="","",IF(VLOOKUP(TEXT(INT(BY67+1),"0000"),차량가!G$2:J$7549,4,0)=$BS$4,TEXT(BY67+1,"0000"),""))</f>
        <v/>
      </c>
      <c r="CB68" s="23"/>
      <c r="CC68" s="23"/>
      <c r="CD68" s="23"/>
      <c r="CE68" s="23"/>
      <c r="CF68" s="23"/>
      <c r="CG68" s="23"/>
      <c r="CH68" s="23"/>
      <c r="CI68" s="44"/>
      <c r="CJ68" s="43"/>
      <c r="CK68" s="43"/>
      <c r="CL68" s="43"/>
      <c r="CM68" s="23"/>
      <c r="CN68" s="325"/>
      <c r="CO68" s="54"/>
      <c r="CP68" s="54"/>
      <c r="CQ68" s="54"/>
      <c r="CR68" s="54"/>
      <c r="CS68" s="54"/>
      <c r="CT68" s="72"/>
      <c r="CU68" s="72"/>
    </row>
    <row r="69" spans="60:99" hidden="1">
      <c r="BH69" s="135"/>
      <c r="BI69" s="136"/>
      <c r="BJ69" s="136"/>
      <c r="BK69" s="136"/>
      <c r="BL69" s="136"/>
      <c r="BM69" s="136"/>
      <c r="BN69" s="136"/>
      <c r="BO69" s="161"/>
      <c r="BP69" s="135"/>
      <c r="BQ69" s="162"/>
      <c r="BR69" s="54"/>
      <c r="BS69" s="155"/>
      <c r="BT69" s="29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44"/>
      <c r="CJ69" s="43"/>
      <c r="CK69" s="43"/>
      <c r="CL69" s="43"/>
      <c r="CM69" s="23"/>
      <c r="CN69" s="325"/>
      <c r="CO69" s="54"/>
      <c r="CP69" s="54"/>
      <c r="CQ69" s="54"/>
      <c r="CR69" s="54"/>
      <c r="CS69" s="54"/>
      <c r="CT69" s="72"/>
      <c r="CU69" s="72"/>
    </row>
    <row r="70" spans="60:99" hidden="1">
      <c r="BH70" s="135" t="s">
        <v>2033</v>
      </c>
      <c r="BI70" s="135"/>
      <c r="BJ70" s="135" t="s">
        <v>2037</v>
      </c>
      <c r="BK70" s="135"/>
      <c r="BL70" s="135"/>
      <c r="BM70" s="135"/>
      <c r="BN70" s="135"/>
      <c r="BO70" s="135"/>
      <c r="BP70" s="135"/>
      <c r="BQ70" s="135"/>
      <c r="BR70" s="54"/>
      <c r="BS70" s="155"/>
      <c r="BT70" s="29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44"/>
      <c r="CJ70" s="43"/>
      <c r="CK70" s="43"/>
      <c r="CL70" s="43"/>
      <c r="CM70" s="23"/>
      <c r="CN70" s="325"/>
      <c r="CO70" s="54"/>
      <c r="CP70" s="54"/>
      <c r="CQ70" s="54"/>
      <c r="CR70" s="54"/>
      <c r="CS70" s="54"/>
      <c r="CT70" s="72"/>
      <c r="CU70" s="72"/>
    </row>
    <row r="71" spans="60:99" hidden="1">
      <c r="BH71" s="135"/>
      <c r="BI71" s="135">
        <v>1</v>
      </c>
      <c r="BJ71" s="135">
        <v>2</v>
      </c>
      <c r="BK71" s="135">
        <v>3</v>
      </c>
      <c r="BL71" s="135">
        <v>4</v>
      </c>
      <c r="BM71" s="135">
        <v>5</v>
      </c>
      <c r="BN71" s="135">
        <v>6</v>
      </c>
      <c r="BO71" s="135">
        <v>7</v>
      </c>
      <c r="BP71" s="135">
        <v>8</v>
      </c>
      <c r="BQ71" s="135">
        <v>9</v>
      </c>
      <c r="BR71" s="135">
        <v>10</v>
      </c>
      <c r="BS71" s="135">
        <v>11</v>
      </c>
      <c r="BT71" s="135">
        <v>12</v>
      </c>
      <c r="BU71" s="135">
        <v>13</v>
      </c>
      <c r="BV71" s="135">
        <v>14</v>
      </c>
      <c r="BW71" s="135">
        <v>15</v>
      </c>
      <c r="BX71" s="135">
        <v>16</v>
      </c>
      <c r="BY71" s="135">
        <v>17</v>
      </c>
      <c r="BZ71" s="135">
        <v>18</v>
      </c>
      <c r="CA71" s="135">
        <v>19</v>
      </c>
      <c r="CB71" s="135">
        <v>20</v>
      </c>
      <c r="CC71" s="135">
        <v>21</v>
      </c>
      <c r="CD71" s="135">
        <v>22</v>
      </c>
      <c r="CE71" s="23"/>
      <c r="CF71" s="23"/>
      <c r="CG71" s="23"/>
      <c r="CH71" s="23"/>
      <c r="CI71" s="44"/>
      <c r="CJ71" s="43"/>
      <c r="CK71" s="43"/>
      <c r="CL71" s="43"/>
      <c r="CM71" s="23"/>
      <c r="CN71" s="325"/>
      <c r="CO71" s="54"/>
      <c r="CP71" s="54"/>
      <c r="CQ71" s="54"/>
      <c r="CR71" s="54"/>
      <c r="CS71" s="54"/>
      <c r="CT71" s="72"/>
      <c r="CU71" s="72"/>
    </row>
    <row r="72" spans="60:99" hidden="1">
      <c r="BH72" s="135">
        <v>24</v>
      </c>
      <c r="BI72" s="136">
        <v>0.6</v>
      </c>
      <c r="BJ72" s="163">
        <v>0.59</v>
      </c>
      <c r="BK72" s="136">
        <v>0.57999999999999996</v>
      </c>
      <c r="BL72" s="163">
        <v>0.57000000000000006</v>
      </c>
      <c r="BM72" s="136">
        <v>0.56000000000000005</v>
      </c>
      <c r="BN72" s="163">
        <v>0.55000000000000004</v>
      </c>
      <c r="BO72" s="136">
        <v>0.54</v>
      </c>
      <c r="BP72" s="163">
        <v>0.53</v>
      </c>
      <c r="BQ72" s="136">
        <v>0.52</v>
      </c>
      <c r="BR72" s="163">
        <v>0.51</v>
      </c>
      <c r="BS72" s="136">
        <v>0.5</v>
      </c>
      <c r="BT72" s="163">
        <v>0.49</v>
      </c>
      <c r="BU72" s="136">
        <v>0.48</v>
      </c>
      <c r="BV72" s="163">
        <v>0.47</v>
      </c>
      <c r="BW72" s="136">
        <v>0.45999999999999996</v>
      </c>
      <c r="BX72" s="136">
        <v>0.45000000000000007</v>
      </c>
      <c r="BY72" s="136">
        <v>0.44000000000000006</v>
      </c>
      <c r="BZ72" s="45">
        <v>0.43000000000000005</v>
      </c>
      <c r="CA72" s="45">
        <v>0.42000000000000004</v>
      </c>
      <c r="CB72" s="45">
        <v>0.41000000000000003</v>
      </c>
      <c r="CC72" s="23"/>
      <c r="CD72" s="23"/>
      <c r="CE72" s="23"/>
      <c r="CF72" s="23"/>
      <c r="CG72" s="23"/>
      <c r="CH72" s="23"/>
      <c r="CI72" s="44"/>
      <c r="CJ72" s="43"/>
      <c r="CK72" s="43"/>
      <c r="CL72" s="43"/>
      <c r="CM72" s="23"/>
      <c r="CN72" s="325"/>
      <c r="CO72" s="54"/>
      <c r="CP72" s="54"/>
      <c r="CQ72" s="54"/>
      <c r="CR72" s="54"/>
      <c r="CS72" s="54"/>
      <c r="CT72" s="72"/>
      <c r="CU72" s="72"/>
    </row>
    <row r="73" spans="60:99" hidden="1">
      <c r="BH73" s="135">
        <v>36</v>
      </c>
      <c r="BI73" s="136">
        <v>0.52</v>
      </c>
      <c r="BJ73" s="163">
        <v>0.51</v>
      </c>
      <c r="BK73" s="136">
        <v>0.5</v>
      </c>
      <c r="BL73" s="163">
        <v>0.49</v>
      </c>
      <c r="BM73" s="136">
        <v>0.48</v>
      </c>
      <c r="BN73" s="163">
        <v>0.47</v>
      </c>
      <c r="BO73" s="136">
        <v>0.45999999999999996</v>
      </c>
      <c r="BP73" s="163">
        <v>0.45000000000000007</v>
      </c>
      <c r="BQ73" s="136">
        <v>0.44000000000000006</v>
      </c>
      <c r="BR73" s="163">
        <v>0.43000000000000005</v>
      </c>
      <c r="BS73" s="136">
        <v>0.42000000000000004</v>
      </c>
      <c r="BT73" s="163">
        <v>0.41000000000000103</v>
      </c>
      <c r="BU73" s="136">
        <v>0.40000000000000102</v>
      </c>
      <c r="BV73" s="163">
        <v>0.39000000000000101</v>
      </c>
      <c r="BW73" s="136">
        <v>0.380000000000001</v>
      </c>
      <c r="BX73" s="136">
        <v>0.37000000000000099</v>
      </c>
      <c r="BY73" s="136">
        <v>0.36000000000000099</v>
      </c>
      <c r="BZ73" s="45">
        <v>0.35000000000000098</v>
      </c>
      <c r="CA73" s="45">
        <v>0.34000000000000102</v>
      </c>
      <c r="CB73" s="45">
        <v>0.33000000000000101</v>
      </c>
      <c r="CC73" s="23"/>
      <c r="CD73" s="23"/>
      <c r="CE73" s="23"/>
      <c r="CF73" s="23"/>
      <c r="CG73" s="23"/>
      <c r="CH73" s="23"/>
      <c r="CI73" s="44"/>
      <c r="CJ73" s="43"/>
      <c r="CK73" s="43"/>
      <c r="CL73" s="43"/>
      <c r="CM73" s="23"/>
      <c r="CN73" s="325"/>
      <c r="CO73" s="54"/>
      <c r="CP73" s="54"/>
      <c r="CQ73" s="54"/>
      <c r="CR73" s="54"/>
      <c r="CS73" s="54"/>
      <c r="CT73" s="72"/>
      <c r="CU73" s="72"/>
    </row>
    <row r="74" spans="60:99" hidden="1">
      <c r="BH74" s="135">
        <v>48</v>
      </c>
      <c r="BI74" s="136">
        <v>0.44000000000000006</v>
      </c>
      <c r="BJ74" s="163">
        <v>0.43000000000000005</v>
      </c>
      <c r="BK74" s="136">
        <v>0.42000000000000004</v>
      </c>
      <c r="BL74" s="163">
        <v>0.41000000000000003</v>
      </c>
      <c r="BM74" s="136">
        <v>0.4</v>
      </c>
      <c r="BN74" s="163">
        <v>0.39</v>
      </c>
      <c r="BO74" s="136">
        <v>0.38</v>
      </c>
      <c r="BP74" s="163">
        <v>0.37</v>
      </c>
      <c r="BQ74" s="136">
        <v>0.36</v>
      </c>
      <c r="BR74" s="163">
        <v>0.35</v>
      </c>
      <c r="BS74" s="136">
        <v>0.34</v>
      </c>
      <c r="BT74" s="163">
        <v>0.33</v>
      </c>
      <c r="BU74" s="136">
        <v>0.32</v>
      </c>
      <c r="BV74" s="163">
        <v>0.31000000000000005</v>
      </c>
      <c r="BW74" s="136">
        <v>0.30000000000000004</v>
      </c>
      <c r="BX74" s="136">
        <v>0.29000000000000004</v>
      </c>
      <c r="BY74" s="136">
        <v>0.28000000000000003</v>
      </c>
      <c r="BZ74" s="45">
        <v>0.27</v>
      </c>
      <c r="CA74" s="45">
        <v>0.26</v>
      </c>
      <c r="CB74" s="45">
        <v>0.25</v>
      </c>
      <c r="CC74" s="23"/>
      <c r="CD74" s="23"/>
      <c r="CE74" s="23"/>
      <c r="CF74" s="23"/>
      <c r="CG74" s="23"/>
      <c r="CH74" s="23"/>
      <c r="CI74" s="44"/>
      <c r="CJ74" s="43"/>
      <c r="CK74" s="43"/>
      <c r="CL74" s="43"/>
      <c r="CM74" s="23"/>
      <c r="CN74" s="325"/>
      <c r="CO74" s="54"/>
      <c r="CP74" s="54"/>
      <c r="CQ74" s="54"/>
      <c r="CR74" s="54"/>
      <c r="CS74" s="54"/>
      <c r="CT74" s="72"/>
      <c r="CU74" s="72"/>
    </row>
    <row r="75" spans="60:99" hidden="1">
      <c r="BH75" s="135">
        <v>60</v>
      </c>
      <c r="BI75" s="136">
        <v>0.35</v>
      </c>
      <c r="BJ75" s="163">
        <v>0.34</v>
      </c>
      <c r="BK75" s="136">
        <v>0.33</v>
      </c>
      <c r="BL75" s="163">
        <v>0.32</v>
      </c>
      <c r="BM75" s="136">
        <v>0.31000000000000005</v>
      </c>
      <c r="BN75" s="163">
        <v>0.30000000000000004</v>
      </c>
      <c r="BO75" s="136">
        <v>0.29000000000000004</v>
      </c>
      <c r="BP75" s="163">
        <v>0.28000000000000003</v>
      </c>
      <c r="BQ75" s="136">
        <v>0.27</v>
      </c>
      <c r="BR75" s="163">
        <v>0.26</v>
      </c>
      <c r="BS75" s="136">
        <v>0.25</v>
      </c>
      <c r="BT75" s="163">
        <v>0.24000000000000002</v>
      </c>
      <c r="BU75" s="136">
        <v>0.23</v>
      </c>
      <c r="BV75" s="163">
        <v>0.22000000000000003</v>
      </c>
      <c r="BW75" s="136">
        <v>0.21000000000000002</v>
      </c>
      <c r="BX75" s="136">
        <v>0.2</v>
      </c>
      <c r="BY75" s="136">
        <v>0.19</v>
      </c>
      <c r="BZ75" s="45">
        <v>0.18000000000000002</v>
      </c>
      <c r="CA75" s="45">
        <v>0.17</v>
      </c>
      <c r="CB75" s="45">
        <v>0.16000000000000003</v>
      </c>
      <c r="CC75" s="23"/>
      <c r="CD75" s="23"/>
      <c r="CE75" s="23"/>
      <c r="CF75" s="23"/>
      <c r="CG75" s="23"/>
      <c r="CH75" s="23"/>
      <c r="CI75" s="44"/>
      <c r="CJ75" s="43"/>
      <c r="CK75" s="43"/>
      <c r="CL75" s="43"/>
      <c r="CM75" s="23"/>
      <c r="CN75" s="325"/>
      <c r="CO75" s="54"/>
      <c r="CP75" s="54"/>
      <c r="CQ75" s="54"/>
      <c r="CR75" s="54"/>
      <c r="CS75" s="54"/>
      <c r="CT75" s="72"/>
      <c r="CU75" s="72"/>
    </row>
    <row r="76" spans="60:99" hidden="1">
      <c r="BH76" s="135"/>
      <c r="BI76" s="136"/>
      <c r="BJ76" s="163"/>
      <c r="BK76" s="136"/>
      <c r="BL76" s="163"/>
      <c r="BM76" s="136"/>
      <c r="BN76" s="163"/>
      <c r="BO76" s="136"/>
      <c r="BP76" s="163"/>
      <c r="BQ76" s="136"/>
      <c r="BR76" s="163"/>
      <c r="BS76" s="136"/>
      <c r="BT76" s="163"/>
      <c r="BU76" s="136"/>
      <c r="BV76" s="163"/>
      <c r="BW76" s="136"/>
      <c r="BX76" s="136"/>
      <c r="BY76" s="136"/>
      <c r="BZ76" s="45"/>
      <c r="CA76" s="45"/>
      <c r="CB76" s="45"/>
      <c r="CC76" s="23"/>
      <c r="CD76" s="23"/>
      <c r="CE76" s="23"/>
      <c r="CF76" s="23"/>
      <c r="CG76" s="23"/>
      <c r="CH76" s="23"/>
      <c r="CI76" s="44"/>
      <c r="CJ76" s="43"/>
      <c r="CK76" s="43"/>
      <c r="CL76" s="43"/>
      <c r="CM76" s="23"/>
      <c r="CN76" s="325"/>
      <c r="CO76" s="54"/>
      <c r="CP76" s="54"/>
      <c r="CQ76" s="54"/>
      <c r="CR76" s="54"/>
      <c r="CS76" s="54"/>
      <c r="CT76" s="72"/>
      <c r="CU76" s="72"/>
    </row>
    <row r="77" spans="60:99" hidden="1">
      <c r="BH77" s="135"/>
      <c r="BI77" s="136"/>
      <c r="BJ77" s="163"/>
      <c r="BK77" s="136"/>
      <c r="BL77" s="163"/>
      <c r="BM77" s="136"/>
      <c r="BN77" s="163"/>
      <c r="BO77" s="136"/>
      <c r="BP77" s="163"/>
      <c r="BQ77" s="136"/>
      <c r="BR77" s="163"/>
      <c r="BS77" s="136"/>
      <c r="BT77" s="163"/>
      <c r="BU77" s="136"/>
      <c r="BV77" s="163"/>
      <c r="BW77" s="136"/>
      <c r="BX77" s="136"/>
      <c r="BY77" s="136"/>
      <c r="BZ77" s="45"/>
      <c r="CA77" s="45"/>
      <c r="CB77" s="45"/>
      <c r="CC77" s="23"/>
      <c r="CD77" s="23"/>
      <c r="CE77" s="23"/>
      <c r="CF77" s="23"/>
      <c r="CG77" s="23"/>
      <c r="CH77" s="23"/>
      <c r="CI77" s="44"/>
      <c r="CJ77" s="43"/>
      <c r="CK77" s="43"/>
      <c r="CL77" s="43"/>
      <c r="CM77" s="23"/>
      <c r="CN77" s="325"/>
      <c r="CO77" s="54"/>
      <c r="CP77" s="54"/>
      <c r="CQ77" s="54"/>
      <c r="CR77" s="54"/>
      <c r="CS77" s="54"/>
      <c r="CT77" s="72"/>
      <c r="CU77" s="72"/>
    </row>
    <row r="78" spans="60:99" hidden="1">
      <c r="BH78" s="135"/>
      <c r="BI78" s="56">
        <f>BI74-BI73</f>
        <v>-7.999999999999996E-2</v>
      </c>
      <c r="BJ78" s="56">
        <f t="shared" ref="BJ78:CD78" si="3">BJ74-BJ73</f>
        <v>-7.999999999999996E-2</v>
      </c>
      <c r="BK78" s="56">
        <f t="shared" si="3"/>
        <v>-7.999999999999996E-2</v>
      </c>
      <c r="BL78" s="56">
        <f t="shared" si="3"/>
        <v>-7.999999999999996E-2</v>
      </c>
      <c r="BM78" s="56">
        <f t="shared" si="3"/>
        <v>-7.999999999999996E-2</v>
      </c>
      <c r="BN78" s="56">
        <f t="shared" si="3"/>
        <v>-7.999999999999996E-2</v>
      </c>
      <c r="BO78" s="56">
        <f t="shared" si="3"/>
        <v>-7.999999999999996E-2</v>
      </c>
      <c r="BP78" s="56">
        <f t="shared" si="3"/>
        <v>-8.0000000000000071E-2</v>
      </c>
      <c r="BQ78" s="56">
        <f t="shared" si="3"/>
        <v>-8.0000000000000071E-2</v>
      </c>
      <c r="BR78" s="56">
        <f t="shared" si="3"/>
        <v>-8.0000000000000071E-2</v>
      </c>
      <c r="BS78" s="56">
        <f t="shared" si="3"/>
        <v>-8.0000000000000016E-2</v>
      </c>
      <c r="BT78" s="56">
        <f t="shared" si="3"/>
        <v>-8.0000000000001015E-2</v>
      </c>
      <c r="BU78" s="56">
        <f t="shared" si="3"/>
        <v>-8.0000000000001015E-2</v>
      </c>
      <c r="BV78" s="56">
        <f t="shared" si="3"/>
        <v>-8.0000000000000959E-2</v>
      </c>
      <c r="BW78" s="56">
        <f t="shared" si="3"/>
        <v>-8.0000000000000959E-2</v>
      </c>
      <c r="BX78" s="56">
        <f t="shared" si="3"/>
        <v>-8.0000000000000959E-2</v>
      </c>
      <c r="BY78" s="56">
        <f t="shared" si="3"/>
        <v>-8.0000000000000959E-2</v>
      </c>
      <c r="BZ78" s="56">
        <f t="shared" si="3"/>
        <v>-8.0000000000000959E-2</v>
      </c>
      <c r="CA78" s="56">
        <f t="shared" si="3"/>
        <v>-8.0000000000001015E-2</v>
      </c>
      <c r="CB78" s="56">
        <f t="shared" si="3"/>
        <v>-8.0000000000001015E-2</v>
      </c>
      <c r="CC78" s="56">
        <f t="shared" si="3"/>
        <v>0</v>
      </c>
      <c r="CD78" s="56">
        <f t="shared" si="3"/>
        <v>0</v>
      </c>
      <c r="CE78" s="23"/>
      <c r="CF78" s="23"/>
      <c r="CG78" s="23"/>
      <c r="CH78" s="23"/>
      <c r="CI78" s="44"/>
      <c r="CJ78" s="43"/>
      <c r="CK78" s="43"/>
      <c r="CL78" s="43"/>
      <c r="CM78" s="23"/>
      <c r="CN78" s="325"/>
      <c r="CO78" s="54"/>
      <c r="CP78" s="54"/>
      <c r="CQ78" s="54"/>
      <c r="CR78" s="54"/>
      <c r="CS78" s="54"/>
      <c r="CT78" s="72"/>
      <c r="CU78" s="72"/>
    </row>
    <row r="79" spans="60:99" hidden="1">
      <c r="BH79" s="135"/>
      <c r="BI79" s="179">
        <f>BI73-BI75</f>
        <v>0.17000000000000004</v>
      </c>
      <c r="BJ79" s="179">
        <f t="shared" ref="BJ79:CD79" si="4">BJ73-BJ75</f>
        <v>0.16999999999999998</v>
      </c>
      <c r="BK79" s="179">
        <f t="shared" si="4"/>
        <v>0.16999999999999998</v>
      </c>
      <c r="BL79" s="179">
        <f t="shared" si="4"/>
        <v>0.16999999999999998</v>
      </c>
      <c r="BM79" s="179">
        <f t="shared" si="4"/>
        <v>0.16999999999999993</v>
      </c>
      <c r="BN79" s="179">
        <f t="shared" si="4"/>
        <v>0.16999999999999993</v>
      </c>
      <c r="BO79" s="179">
        <f t="shared" si="4"/>
        <v>0.16999999999999993</v>
      </c>
      <c r="BP79" s="179">
        <f t="shared" si="4"/>
        <v>0.17000000000000004</v>
      </c>
      <c r="BQ79" s="179">
        <f t="shared" si="4"/>
        <v>0.17000000000000004</v>
      </c>
      <c r="BR79" s="179">
        <f t="shared" si="4"/>
        <v>0.17000000000000004</v>
      </c>
      <c r="BS79" s="179">
        <f t="shared" si="4"/>
        <v>0.17000000000000004</v>
      </c>
      <c r="BT79" s="179">
        <f t="shared" si="4"/>
        <v>0.17000000000000101</v>
      </c>
      <c r="BU79" s="179">
        <f t="shared" si="4"/>
        <v>0.17000000000000101</v>
      </c>
      <c r="BV79" s="179">
        <f t="shared" si="4"/>
        <v>0.17000000000000098</v>
      </c>
      <c r="BW79" s="179">
        <f t="shared" si="4"/>
        <v>0.17000000000000098</v>
      </c>
      <c r="BX79" s="179">
        <f t="shared" si="4"/>
        <v>0.17000000000000098</v>
      </c>
      <c r="BY79" s="179">
        <f t="shared" si="4"/>
        <v>0.17000000000000098</v>
      </c>
      <c r="BZ79" s="179">
        <f t="shared" si="4"/>
        <v>0.17000000000000096</v>
      </c>
      <c r="CA79" s="179">
        <f t="shared" si="4"/>
        <v>0.17000000000000101</v>
      </c>
      <c r="CB79" s="179">
        <f t="shared" si="4"/>
        <v>0.17000000000000098</v>
      </c>
      <c r="CC79" s="179">
        <f t="shared" si="4"/>
        <v>0</v>
      </c>
      <c r="CD79" s="179">
        <f t="shared" si="4"/>
        <v>0</v>
      </c>
      <c r="CE79" s="23"/>
      <c r="CF79" s="23"/>
      <c r="CG79" s="23"/>
      <c r="CH79" s="23"/>
      <c r="CI79" s="44"/>
      <c r="CJ79" s="43"/>
      <c r="CK79" s="43"/>
      <c r="CL79" s="43"/>
      <c r="CM79" s="23"/>
      <c r="CN79" s="325"/>
      <c r="CO79" s="54"/>
      <c r="CP79" s="54"/>
      <c r="CQ79" s="54"/>
      <c r="CR79" s="54"/>
      <c r="CS79" s="54"/>
      <c r="CT79" s="72"/>
      <c r="CU79" s="72"/>
    </row>
    <row r="80" spans="60:99" hidden="1">
      <c r="BH80" s="135" t="s">
        <v>2034</v>
      </c>
      <c r="BI80" s="135"/>
      <c r="BJ80" s="135" t="s">
        <v>2037</v>
      </c>
      <c r="BK80" s="135"/>
      <c r="BL80" s="135"/>
      <c r="BM80" s="135"/>
      <c r="BN80" s="135"/>
      <c r="BO80" s="135"/>
      <c r="BP80" s="135"/>
      <c r="BQ80" s="135"/>
      <c r="BR80" s="54"/>
      <c r="BS80" s="155"/>
      <c r="BT80" s="29"/>
      <c r="BU80" s="23"/>
      <c r="BV80" s="23"/>
      <c r="BW80" s="23"/>
      <c r="BX80" s="23"/>
      <c r="BY80" s="23"/>
      <c r="BZ80" s="23"/>
      <c r="CA80" s="23"/>
      <c r="CB80" s="23"/>
      <c r="CC80" s="135" t="s">
        <v>1174</v>
      </c>
      <c r="CD80" s="135"/>
      <c r="CE80" s="23"/>
      <c r="CF80" s="23"/>
      <c r="CG80" s="23"/>
      <c r="CH80" s="23"/>
      <c r="CI80" s="44"/>
      <c r="CJ80" s="43"/>
      <c r="CK80" s="43"/>
      <c r="CL80" s="43"/>
      <c r="CM80" s="23"/>
      <c r="CN80" s="325"/>
      <c r="CO80" s="54"/>
      <c r="CP80" s="54"/>
      <c r="CQ80" s="54"/>
      <c r="CR80" s="54"/>
      <c r="CS80" s="54"/>
      <c r="CT80" s="72"/>
      <c r="CU80" s="72"/>
    </row>
    <row r="81" spans="60:99" hidden="1">
      <c r="BH81" s="135"/>
      <c r="BI81" s="135">
        <v>1</v>
      </c>
      <c r="BJ81" s="135">
        <v>2</v>
      </c>
      <c r="BK81" s="135">
        <v>3</v>
      </c>
      <c r="BL81" s="135">
        <v>4</v>
      </c>
      <c r="BM81" s="135">
        <v>5</v>
      </c>
      <c r="BN81" s="135">
        <v>6</v>
      </c>
      <c r="BO81" s="135">
        <v>7</v>
      </c>
      <c r="BP81" s="135">
        <v>8</v>
      </c>
      <c r="BQ81" s="135">
        <v>9</v>
      </c>
      <c r="BR81" s="135">
        <v>10</v>
      </c>
      <c r="BS81" s="135">
        <v>11</v>
      </c>
      <c r="BT81" s="135">
        <v>12</v>
      </c>
      <c r="BU81" s="135">
        <v>13</v>
      </c>
      <c r="BV81" s="135">
        <v>14</v>
      </c>
      <c r="BW81" s="135">
        <v>15</v>
      </c>
      <c r="BX81" s="135">
        <v>16</v>
      </c>
      <c r="BY81" s="135">
        <v>17</v>
      </c>
      <c r="BZ81" s="135">
        <v>18</v>
      </c>
      <c r="CA81" s="135">
        <v>19</v>
      </c>
      <c r="CB81" s="135">
        <v>20</v>
      </c>
      <c r="CC81" s="135">
        <v>21</v>
      </c>
      <c r="CD81" s="135">
        <v>22</v>
      </c>
      <c r="CE81" s="129"/>
      <c r="CF81" s="129"/>
      <c r="CG81" s="129"/>
      <c r="CH81" s="23"/>
      <c r="CI81" s="44"/>
      <c r="CJ81" s="43"/>
      <c r="CK81" s="43"/>
      <c r="CL81" s="43"/>
      <c r="CM81" s="23"/>
      <c r="CN81" s="325"/>
      <c r="CO81" s="54"/>
      <c r="CP81" s="54"/>
      <c r="CQ81" s="54"/>
      <c r="CR81" s="54"/>
      <c r="CS81" s="54"/>
      <c r="CT81" s="72"/>
      <c r="CU81" s="72"/>
    </row>
    <row r="82" spans="60:99" hidden="1">
      <c r="BH82" s="135">
        <v>24</v>
      </c>
      <c r="BI82" s="390">
        <v>0.57999999999999996</v>
      </c>
      <c r="BJ82" s="390">
        <v>0.57000000000000006</v>
      </c>
      <c r="BK82" s="390">
        <v>0.56000000000000005</v>
      </c>
      <c r="BL82" s="390">
        <v>0.55000000000000004</v>
      </c>
      <c r="BM82" s="390">
        <v>0.54</v>
      </c>
      <c r="BN82" s="390">
        <v>0.53</v>
      </c>
      <c r="BO82" s="390">
        <v>0.52</v>
      </c>
      <c r="BP82" s="390">
        <v>0.51</v>
      </c>
      <c r="BQ82" s="390">
        <v>0.5</v>
      </c>
      <c r="BR82" s="390">
        <v>0.49</v>
      </c>
      <c r="BS82" s="390">
        <v>0.48</v>
      </c>
      <c r="BT82" s="390">
        <v>0.47000000000000097</v>
      </c>
      <c r="BU82" s="390">
        <v>0.46000000000000096</v>
      </c>
      <c r="BV82" s="390">
        <v>0.45000000000000107</v>
      </c>
      <c r="BW82" s="390">
        <v>0.44000000000000106</v>
      </c>
      <c r="BX82" s="390">
        <v>0.43000000000000105</v>
      </c>
      <c r="BY82" s="390">
        <v>0.42000000000000104</v>
      </c>
      <c r="BZ82" s="390">
        <v>0.41000000000000103</v>
      </c>
      <c r="CA82" s="390">
        <v>0.40000000000000102</v>
      </c>
      <c r="CB82" s="390">
        <v>0.39000000000000101</v>
      </c>
      <c r="CC82" s="390">
        <v>0.380000000000001</v>
      </c>
      <c r="CD82" s="390">
        <v>0.33</v>
      </c>
      <c r="CE82" s="129"/>
      <c r="CF82" s="129"/>
      <c r="CG82" s="129"/>
      <c r="CH82" s="23"/>
      <c r="CI82" s="44"/>
      <c r="CJ82" s="43"/>
      <c r="CK82" s="43"/>
      <c r="CL82" s="43"/>
      <c r="CM82" s="23"/>
      <c r="CN82" s="325"/>
      <c r="CO82" s="54"/>
      <c r="CP82" s="54"/>
      <c r="CQ82" s="54"/>
      <c r="CR82" s="54"/>
      <c r="CS82" s="54"/>
      <c r="CT82" s="72"/>
      <c r="CU82" s="72"/>
    </row>
    <row r="83" spans="60:99" hidden="1">
      <c r="BH83" s="135">
        <v>36</v>
      </c>
      <c r="BI83" s="390">
        <v>0.5</v>
      </c>
      <c r="BJ83" s="390">
        <v>0.49</v>
      </c>
      <c r="BK83" s="390">
        <v>0.48</v>
      </c>
      <c r="BL83" s="390">
        <v>0.47</v>
      </c>
      <c r="BM83" s="390">
        <v>0.45999999999999996</v>
      </c>
      <c r="BN83" s="390">
        <v>0.45000000000000007</v>
      </c>
      <c r="BO83" s="390">
        <v>0.44000000000000006</v>
      </c>
      <c r="BP83" s="390">
        <v>0.43000000000000005</v>
      </c>
      <c r="BQ83" s="390">
        <v>0.42000000000000004</v>
      </c>
      <c r="BR83" s="390">
        <v>0.41000000000000003</v>
      </c>
      <c r="BS83" s="390">
        <v>0.4</v>
      </c>
      <c r="BT83" s="390">
        <v>0.39</v>
      </c>
      <c r="BU83" s="390">
        <v>0.38</v>
      </c>
      <c r="BV83" s="390">
        <v>0.37</v>
      </c>
      <c r="BW83" s="390">
        <v>0.36</v>
      </c>
      <c r="BX83" s="390">
        <v>0.35</v>
      </c>
      <c r="BY83" s="390">
        <v>0.34</v>
      </c>
      <c r="BZ83" s="390">
        <v>0.33</v>
      </c>
      <c r="CA83" s="390">
        <v>0.32</v>
      </c>
      <c r="CB83" s="390">
        <v>0.31000000000000005</v>
      </c>
      <c r="CC83" s="390">
        <v>0.30000000000000004</v>
      </c>
      <c r="CD83" s="390">
        <v>0.28000000000000003</v>
      </c>
      <c r="CE83" s="129"/>
      <c r="CF83" s="129"/>
      <c r="CG83" s="129"/>
      <c r="CH83" s="23"/>
      <c r="CI83" s="44"/>
      <c r="CJ83" s="43"/>
      <c r="CK83" s="43"/>
      <c r="CL83" s="43"/>
      <c r="CM83" s="23"/>
      <c r="CN83" s="325"/>
      <c r="CO83" s="54"/>
      <c r="CP83" s="54"/>
      <c r="CQ83" s="54"/>
      <c r="CR83" s="54"/>
      <c r="CS83" s="54"/>
      <c r="CT83" s="72"/>
      <c r="CU83" s="72"/>
    </row>
    <row r="84" spans="60:99" hidden="1">
      <c r="BH84" s="135">
        <v>48</v>
      </c>
      <c r="BI84" s="390">
        <v>0.42000000000000004</v>
      </c>
      <c r="BJ84" s="390">
        <v>0.41000000000000003</v>
      </c>
      <c r="BK84" s="390">
        <v>0.4</v>
      </c>
      <c r="BL84" s="390">
        <v>0.39</v>
      </c>
      <c r="BM84" s="390">
        <v>0.38</v>
      </c>
      <c r="BN84" s="390">
        <v>0.37</v>
      </c>
      <c r="BO84" s="390">
        <v>0.36</v>
      </c>
      <c r="BP84" s="390">
        <v>0.35</v>
      </c>
      <c r="BQ84" s="390">
        <v>0.34</v>
      </c>
      <c r="BR84" s="390">
        <v>0.33</v>
      </c>
      <c r="BS84" s="390">
        <v>0.32</v>
      </c>
      <c r="BT84" s="390">
        <v>0.31000000000000005</v>
      </c>
      <c r="BU84" s="390">
        <v>0.30000000000000004</v>
      </c>
      <c r="BV84" s="390">
        <v>0.29000000000000004</v>
      </c>
      <c r="BW84" s="390">
        <v>0.28000000000000003</v>
      </c>
      <c r="BX84" s="390">
        <v>0.27</v>
      </c>
      <c r="BY84" s="390">
        <v>0.26</v>
      </c>
      <c r="BZ84" s="390">
        <v>0.25</v>
      </c>
      <c r="CA84" s="390">
        <v>0.24000000000000002</v>
      </c>
      <c r="CB84" s="390">
        <v>0.23</v>
      </c>
      <c r="CC84" s="390">
        <v>0.22000000000000003</v>
      </c>
      <c r="CD84" s="390">
        <v>0.18000000000000002</v>
      </c>
      <c r="CE84" s="129"/>
      <c r="CF84" s="129"/>
      <c r="CG84" s="129"/>
      <c r="CH84" s="23"/>
      <c r="CI84" s="44"/>
      <c r="CJ84" s="43"/>
      <c r="CK84" s="43"/>
      <c r="CL84" s="43"/>
      <c r="CM84" s="23"/>
      <c r="CN84" s="325"/>
      <c r="CO84" s="54"/>
      <c r="CP84" s="54"/>
      <c r="CQ84" s="54"/>
      <c r="CR84" s="54"/>
      <c r="CS84" s="54"/>
      <c r="CT84" s="72"/>
      <c r="CU84" s="72"/>
    </row>
    <row r="85" spans="60:99" hidden="1">
      <c r="BH85" s="135">
        <v>60</v>
      </c>
      <c r="BI85" s="390">
        <v>0.36</v>
      </c>
      <c r="BJ85" s="390">
        <v>0.35</v>
      </c>
      <c r="BK85" s="390">
        <v>0.34</v>
      </c>
      <c r="BL85" s="390">
        <v>0.33</v>
      </c>
      <c r="BM85" s="390">
        <v>0.32</v>
      </c>
      <c r="BN85" s="390">
        <v>0.31000000000000005</v>
      </c>
      <c r="BO85" s="390">
        <v>0.30000000000000004</v>
      </c>
      <c r="BP85" s="390">
        <v>0.29000000000000004</v>
      </c>
      <c r="BQ85" s="390">
        <v>0.28000000000000003</v>
      </c>
      <c r="BR85" s="390">
        <v>0.27</v>
      </c>
      <c r="BS85" s="390">
        <v>0.26</v>
      </c>
      <c r="BT85" s="390">
        <v>0.25</v>
      </c>
      <c r="BU85" s="390">
        <v>0.24000000000000002</v>
      </c>
      <c r="BV85" s="390">
        <v>0.23</v>
      </c>
      <c r="BW85" s="390">
        <v>0.22000000000000003</v>
      </c>
      <c r="BX85" s="390">
        <v>0.21000000000000002</v>
      </c>
      <c r="BY85" s="390">
        <v>0.2</v>
      </c>
      <c r="BZ85" s="390">
        <v>0.19</v>
      </c>
      <c r="CA85" s="390">
        <v>0.18000000000000002</v>
      </c>
      <c r="CB85" s="390">
        <v>0.17</v>
      </c>
      <c r="CC85" s="390">
        <v>0.16000000000000003</v>
      </c>
      <c r="CD85" s="390">
        <v>0.11</v>
      </c>
      <c r="CE85" s="129"/>
      <c r="CF85" s="129"/>
      <c r="CG85" s="129"/>
      <c r="CH85" s="23"/>
      <c r="CI85" s="44"/>
      <c r="CJ85" s="43"/>
      <c r="CK85" s="43"/>
      <c r="CL85" s="43"/>
      <c r="CM85" s="23"/>
      <c r="CN85" s="325"/>
      <c r="CO85" s="54"/>
      <c r="CP85" s="54"/>
      <c r="CQ85" s="54"/>
      <c r="CR85" s="54"/>
      <c r="CS85" s="54"/>
      <c r="CT85" s="72"/>
      <c r="CU85" s="72"/>
    </row>
    <row r="86" spans="60:99" hidden="1">
      <c r="BH86" s="135"/>
      <c r="BI86" s="390"/>
      <c r="BJ86" s="390"/>
      <c r="BK86" s="390"/>
      <c r="BL86" s="390"/>
      <c r="BM86" s="390"/>
      <c r="BN86" s="390"/>
      <c r="BO86" s="390"/>
      <c r="BP86" s="390"/>
      <c r="BQ86" s="390"/>
      <c r="BR86" s="390"/>
      <c r="BS86" s="390"/>
      <c r="BT86" s="390"/>
      <c r="BU86" s="390"/>
      <c r="BV86" s="390"/>
      <c r="BW86" s="390"/>
      <c r="BX86" s="390"/>
      <c r="BY86" s="390"/>
      <c r="BZ86" s="390"/>
      <c r="CA86" s="390"/>
      <c r="CB86" s="390"/>
      <c r="CC86" s="390"/>
      <c r="CD86" s="390"/>
      <c r="CE86" s="129"/>
      <c r="CF86" s="129"/>
      <c r="CG86" s="129"/>
      <c r="CH86" s="23"/>
      <c r="CI86" s="44"/>
      <c r="CJ86" s="43"/>
      <c r="CK86" s="43"/>
      <c r="CL86" s="43"/>
      <c r="CM86" s="23"/>
      <c r="CN86" s="325"/>
      <c r="CO86" s="54"/>
      <c r="CP86" s="54"/>
      <c r="CQ86" s="54"/>
      <c r="CR86" s="54"/>
      <c r="CS86" s="54"/>
      <c r="CT86" s="72"/>
      <c r="CU86" s="72"/>
    </row>
    <row r="87" spans="60:99" hidden="1">
      <c r="BH87" s="135"/>
      <c r="BI87" s="390"/>
      <c r="BJ87" s="390"/>
      <c r="BK87" s="390"/>
      <c r="BL87" s="390"/>
      <c r="BM87" s="390"/>
      <c r="BN87" s="390"/>
      <c r="BO87" s="390"/>
      <c r="BP87" s="390"/>
      <c r="BQ87" s="390"/>
      <c r="BR87" s="390"/>
      <c r="BS87" s="390"/>
      <c r="BT87" s="390"/>
      <c r="BU87" s="390"/>
      <c r="BV87" s="390"/>
      <c r="BW87" s="390"/>
      <c r="BX87" s="390"/>
      <c r="BY87" s="390"/>
      <c r="BZ87" s="390"/>
      <c r="CA87" s="390"/>
      <c r="CB87" s="390"/>
      <c r="CC87" s="390"/>
      <c r="CD87" s="390"/>
      <c r="CE87" s="129"/>
      <c r="CF87" s="129"/>
      <c r="CG87" s="129"/>
      <c r="CH87" s="23"/>
      <c r="CI87" s="44"/>
      <c r="CJ87" s="43"/>
      <c r="CK87" s="43"/>
      <c r="CL87" s="43"/>
      <c r="CM87" s="23"/>
      <c r="CN87" s="325"/>
      <c r="CO87" s="54"/>
      <c r="CP87" s="54"/>
      <c r="CQ87" s="54"/>
      <c r="CR87" s="54"/>
      <c r="CS87" s="54"/>
      <c r="CT87" s="72"/>
      <c r="CU87" s="72"/>
    </row>
    <row r="88" spans="60:99" hidden="1">
      <c r="BH88" s="135"/>
      <c r="BI88" s="56">
        <f>BI84-BI83</f>
        <v>-7.999999999999996E-2</v>
      </c>
      <c r="BJ88" s="56">
        <f t="shared" ref="BJ88:CD88" si="5">BJ84-BJ83</f>
        <v>-7.999999999999996E-2</v>
      </c>
      <c r="BK88" s="56">
        <f t="shared" si="5"/>
        <v>-7.999999999999996E-2</v>
      </c>
      <c r="BL88" s="56">
        <f t="shared" si="5"/>
        <v>-7.999999999999996E-2</v>
      </c>
      <c r="BM88" s="56">
        <f t="shared" si="5"/>
        <v>-7.999999999999996E-2</v>
      </c>
      <c r="BN88" s="56">
        <f t="shared" si="5"/>
        <v>-8.0000000000000071E-2</v>
      </c>
      <c r="BO88" s="56">
        <f t="shared" si="5"/>
        <v>-8.0000000000000071E-2</v>
      </c>
      <c r="BP88" s="56">
        <f t="shared" si="5"/>
        <v>-8.0000000000000071E-2</v>
      </c>
      <c r="BQ88" s="56">
        <f t="shared" si="5"/>
        <v>-8.0000000000000016E-2</v>
      </c>
      <c r="BR88" s="56">
        <f t="shared" si="5"/>
        <v>-8.0000000000000016E-2</v>
      </c>
      <c r="BS88" s="56">
        <f t="shared" si="5"/>
        <v>-8.0000000000000016E-2</v>
      </c>
      <c r="BT88" s="56">
        <f t="shared" si="5"/>
        <v>-7.999999999999996E-2</v>
      </c>
      <c r="BU88" s="56">
        <f t="shared" si="5"/>
        <v>-7.999999999999996E-2</v>
      </c>
      <c r="BV88" s="56">
        <f t="shared" si="5"/>
        <v>-7.999999999999996E-2</v>
      </c>
      <c r="BW88" s="56">
        <f t="shared" si="5"/>
        <v>-7.999999999999996E-2</v>
      </c>
      <c r="BX88" s="56">
        <f t="shared" si="5"/>
        <v>-7.999999999999996E-2</v>
      </c>
      <c r="BY88" s="56">
        <f t="shared" si="5"/>
        <v>-8.0000000000000016E-2</v>
      </c>
      <c r="BZ88" s="56">
        <f t="shared" si="5"/>
        <v>-8.0000000000000016E-2</v>
      </c>
      <c r="CA88" s="56">
        <f t="shared" si="5"/>
        <v>-7.9999999999999988E-2</v>
      </c>
      <c r="CB88" s="56">
        <f t="shared" si="5"/>
        <v>-8.0000000000000043E-2</v>
      </c>
      <c r="CC88" s="56">
        <f t="shared" si="5"/>
        <v>-8.0000000000000016E-2</v>
      </c>
      <c r="CD88" s="56">
        <f t="shared" si="5"/>
        <v>-0.1</v>
      </c>
      <c r="CE88" s="129"/>
      <c r="CF88" s="129"/>
      <c r="CG88" s="129"/>
      <c r="CH88" s="23"/>
      <c r="CI88" s="44"/>
      <c r="CJ88" s="43"/>
      <c r="CK88" s="43"/>
      <c r="CL88" s="43"/>
      <c r="CM88" s="23"/>
      <c r="CN88" s="325"/>
      <c r="CO88" s="54"/>
      <c r="CP88" s="54"/>
      <c r="CQ88" s="54"/>
      <c r="CR88" s="54"/>
      <c r="CS88" s="54"/>
      <c r="CT88" s="72"/>
      <c r="CU88" s="72"/>
    </row>
    <row r="89" spans="60:99" hidden="1">
      <c r="BH89" s="54"/>
      <c r="BI89" s="179">
        <f>BI83-BI85</f>
        <v>0.14000000000000001</v>
      </c>
      <c r="BJ89" s="179">
        <f t="shared" ref="BJ89:CD89" si="6">BJ83-BJ85</f>
        <v>0.14000000000000001</v>
      </c>
      <c r="BK89" s="179">
        <f t="shared" si="6"/>
        <v>0.13999999999999996</v>
      </c>
      <c r="BL89" s="179">
        <f t="shared" si="6"/>
        <v>0.13999999999999996</v>
      </c>
      <c r="BM89" s="179">
        <f t="shared" si="6"/>
        <v>0.13999999999999996</v>
      </c>
      <c r="BN89" s="179">
        <f t="shared" si="6"/>
        <v>0.14000000000000001</v>
      </c>
      <c r="BO89" s="179">
        <f t="shared" si="6"/>
        <v>0.14000000000000001</v>
      </c>
      <c r="BP89" s="179">
        <f t="shared" si="6"/>
        <v>0.14000000000000001</v>
      </c>
      <c r="BQ89" s="179">
        <f t="shared" si="6"/>
        <v>0.14000000000000001</v>
      </c>
      <c r="BR89" s="179">
        <f t="shared" si="6"/>
        <v>0.14000000000000001</v>
      </c>
      <c r="BS89" s="179">
        <f t="shared" si="6"/>
        <v>0.14000000000000001</v>
      </c>
      <c r="BT89" s="179">
        <f t="shared" si="6"/>
        <v>0.14000000000000001</v>
      </c>
      <c r="BU89" s="179">
        <f t="shared" si="6"/>
        <v>0.13999999999999999</v>
      </c>
      <c r="BV89" s="179">
        <f t="shared" si="6"/>
        <v>0.13999999999999999</v>
      </c>
      <c r="BW89" s="179">
        <f t="shared" si="6"/>
        <v>0.13999999999999996</v>
      </c>
      <c r="BX89" s="179">
        <f t="shared" si="6"/>
        <v>0.13999999999999996</v>
      </c>
      <c r="BY89" s="179">
        <f t="shared" si="6"/>
        <v>0.14000000000000001</v>
      </c>
      <c r="BZ89" s="179">
        <f t="shared" si="6"/>
        <v>0.14000000000000001</v>
      </c>
      <c r="CA89" s="179">
        <f t="shared" si="6"/>
        <v>0.13999999999999999</v>
      </c>
      <c r="CB89" s="179">
        <f t="shared" si="6"/>
        <v>0.14000000000000004</v>
      </c>
      <c r="CC89" s="179">
        <f t="shared" si="6"/>
        <v>0.14000000000000001</v>
      </c>
      <c r="CD89" s="179">
        <f t="shared" si="6"/>
        <v>0.17000000000000004</v>
      </c>
      <c r="CE89" s="129"/>
      <c r="CF89" s="129"/>
      <c r="CG89" s="129"/>
      <c r="CH89" s="23"/>
      <c r="CI89" s="44"/>
      <c r="CJ89" s="43"/>
      <c r="CK89" s="43"/>
      <c r="CL89" s="43"/>
      <c r="CM89" s="23"/>
      <c r="CN89" s="325"/>
      <c r="CO89" s="54"/>
      <c r="CP89" s="54"/>
      <c r="CQ89" s="54"/>
      <c r="CR89" s="54"/>
      <c r="CS89" s="54"/>
      <c r="CT89" s="72"/>
      <c r="CU89" s="72"/>
    </row>
    <row r="90" spans="60:99" hidden="1">
      <c r="BH90" s="135" t="s">
        <v>2027</v>
      </c>
      <c r="BI90" s="135"/>
      <c r="BJ90" s="135" t="s">
        <v>2037</v>
      </c>
      <c r="BK90" s="135"/>
      <c r="BL90" s="135"/>
      <c r="BM90" s="135"/>
      <c r="BN90" s="135"/>
      <c r="BO90" s="135"/>
      <c r="BP90" s="135"/>
      <c r="BQ90" s="135"/>
      <c r="BR90" s="54"/>
      <c r="BS90" s="155"/>
      <c r="BT90" s="29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44"/>
      <c r="CJ90" s="43"/>
      <c r="CK90" s="43"/>
      <c r="CL90" s="43"/>
      <c r="CM90" s="23"/>
      <c r="CN90" s="325"/>
      <c r="CO90" s="54"/>
      <c r="CP90" s="54"/>
      <c r="CQ90" s="54"/>
      <c r="CR90" s="54"/>
      <c r="CS90" s="54"/>
      <c r="CT90" s="72"/>
      <c r="CU90" s="72"/>
    </row>
    <row r="91" spans="60:99" hidden="1">
      <c r="BH91" s="135"/>
      <c r="BI91" s="3">
        <v>1</v>
      </c>
      <c r="BJ91" s="3">
        <v>2</v>
      </c>
      <c r="BK91" s="3">
        <v>3</v>
      </c>
      <c r="BL91" s="3">
        <v>4</v>
      </c>
      <c r="BM91" s="3">
        <v>5</v>
      </c>
      <c r="BN91" s="3">
        <v>6</v>
      </c>
      <c r="BO91" s="3">
        <v>7</v>
      </c>
      <c r="BP91" s="3">
        <v>8</v>
      </c>
      <c r="BQ91" s="3">
        <v>9</v>
      </c>
      <c r="BR91" s="3">
        <v>10</v>
      </c>
      <c r="BS91" s="3">
        <v>11</v>
      </c>
      <c r="BT91" s="3">
        <v>12</v>
      </c>
      <c r="BU91" s="3">
        <v>13</v>
      </c>
      <c r="BV91" s="3">
        <v>14</v>
      </c>
      <c r="BW91" s="3">
        <v>15</v>
      </c>
      <c r="BX91" s="3">
        <v>16</v>
      </c>
      <c r="BY91" s="3">
        <v>17</v>
      </c>
      <c r="BZ91" s="3">
        <v>18</v>
      </c>
      <c r="CA91" s="3">
        <v>19</v>
      </c>
      <c r="CB91" s="3">
        <v>20</v>
      </c>
      <c r="CC91" s="341"/>
      <c r="CD91" s="23"/>
      <c r="CE91" s="23"/>
      <c r="CF91" s="23"/>
      <c r="CG91" s="23"/>
      <c r="CH91" s="23"/>
      <c r="CI91" s="44"/>
      <c r="CJ91" s="43"/>
      <c r="CK91" s="43"/>
      <c r="CL91" s="43"/>
      <c r="CM91" s="23"/>
      <c r="CN91" s="325"/>
      <c r="CO91" s="54"/>
      <c r="CP91" s="54"/>
      <c r="CQ91" s="54"/>
      <c r="CR91" s="54"/>
      <c r="CS91" s="54"/>
      <c r="CT91" s="72"/>
      <c r="CU91" s="72"/>
    </row>
    <row r="92" spans="60:99" hidden="1">
      <c r="BH92" s="135">
        <v>24</v>
      </c>
      <c r="BI92" s="53">
        <v>0.62</v>
      </c>
      <c r="BJ92" s="53">
        <v>0.61</v>
      </c>
      <c r="BK92" s="53">
        <v>0.6</v>
      </c>
      <c r="BL92" s="53">
        <v>0.59</v>
      </c>
      <c r="BM92" s="53">
        <v>0.57999999999999996</v>
      </c>
      <c r="BN92" s="53">
        <v>0.56999999999999995</v>
      </c>
      <c r="BO92" s="53">
        <v>0.55999999999999994</v>
      </c>
      <c r="BP92" s="53">
        <v>0.54999999999999993</v>
      </c>
      <c r="BQ92" s="53">
        <v>0.53999999999999992</v>
      </c>
      <c r="BR92" s="53">
        <v>0.52999999999999992</v>
      </c>
      <c r="BS92" s="53">
        <v>0.51999999999999991</v>
      </c>
      <c r="BT92" s="53">
        <v>0.5099999999999999</v>
      </c>
      <c r="BU92" s="53">
        <v>0.49999999999999989</v>
      </c>
      <c r="BV92" s="525">
        <v>0.48999999999999988</v>
      </c>
      <c r="BW92" s="525">
        <v>0.47999999999999993</v>
      </c>
      <c r="BX92" s="525">
        <v>0.46999999999999992</v>
      </c>
      <c r="BY92" s="525">
        <v>0.45999999999999991</v>
      </c>
      <c r="BZ92" s="525">
        <v>0.4499999999999999</v>
      </c>
      <c r="CA92" s="525">
        <v>0.43999999999999984</v>
      </c>
      <c r="CB92" s="525">
        <v>0.42999999999999983</v>
      </c>
      <c r="CC92" s="340">
        <v>0.01</v>
      </c>
      <c r="CD92" s="23"/>
      <c r="CE92" s="23"/>
      <c r="CF92" s="23"/>
      <c r="CG92" s="23"/>
      <c r="CH92" s="23"/>
      <c r="CI92" s="44"/>
      <c r="CJ92" s="43"/>
      <c r="CK92" s="43"/>
      <c r="CL92" s="43"/>
      <c r="CM92" s="23"/>
      <c r="CN92" s="325"/>
      <c r="CO92" s="54"/>
      <c r="CP92" s="54"/>
      <c r="CQ92" s="54"/>
      <c r="CR92" s="54"/>
      <c r="CS92" s="54"/>
      <c r="CT92" s="72"/>
      <c r="CU92" s="72"/>
    </row>
    <row r="93" spans="60:99" hidden="1">
      <c r="BH93" s="135">
        <v>36</v>
      </c>
      <c r="BI93" s="53">
        <v>0.54</v>
      </c>
      <c r="BJ93" s="53">
        <v>0.53</v>
      </c>
      <c r="BK93" s="53">
        <v>0.52</v>
      </c>
      <c r="BL93" s="53">
        <v>0.51</v>
      </c>
      <c r="BM93" s="53">
        <v>0.5</v>
      </c>
      <c r="BN93" s="53">
        <v>0.49</v>
      </c>
      <c r="BO93" s="53">
        <v>0.48</v>
      </c>
      <c r="BP93" s="53">
        <v>0.47000000000000003</v>
      </c>
      <c r="BQ93" s="53">
        <v>0.46</v>
      </c>
      <c r="BR93" s="53">
        <v>0.45</v>
      </c>
      <c r="BS93" s="53">
        <v>0.43999999999999995</v>
      </c>
      <c r="BT93" s="53">
        <v>0.42999999999999994</v>
      </c>
      <c r="BU93" s="53">
        <v>0.41999999999999993</v>
      </c>
      <c r="BV93" s="525">
        <v>0.40999999999999992</v>
      </c>
      <c r="BW93" s="525">
        <v>0.39999999999999991</v>
      </c>
      <c r="BX93" s="525">
        <v>0.3899999999999999</v>
      </c>
      <c r="BY93" s="525">
        <v>0.37999999999999989</v>
      </c>
      <c r="BZ93" s="525">
        <v>0.36999999999999988</v>
      </c>
      <c r="CA93" s="525">
        <v>0.35999999999999988</v>
      </c>
      <c r="CB93" s="525">
        <v>0.34999999999999987</v>
      </c>
      <c r="CC93" s="340">
        <v>0.01</v>
      </c>
      <c r="CD93" s="23"/>
      <c r="CE93" s="23"/>
      <c r="CF93" s="23"/>
      <c r="CG93" s="23"/>
      <c r="CH93" s="23"/>
      <c r="CI93" s="44"/>
      <c r="CJ93" s="43"/>
      <c r="CK93" s="43"/>
      <c r="CL93" s="43"/>
      <c r="CM93" s="23"/>
      <c r="CN93" s="325"/>
      <c r="CO93" s="54"/>
      <c r="CP93" s="54"/>
      <c r="CQ93" s="54"/>
      <c r="CR93" s="54"/>
      <c r="CS93" s="54"/>
      <c r="CT93" s="72"/>
      <c r="CU93" s="72"/>
    </row>
    <row r="94" spans="60:99" hidden="1">
      <c r="BH94" s="135">
        <v>48</v>
      </c>
      <c r="BI94" s="53">
        <v>0.46</v>
      </c>
      <c r="BJ94" s="53">
        <v>0.45</v>
      </c>
      <c r="BK94" s="53">
        <v>0.44</v>
      </c>
      <c r="BL94" s="53">
        <v>0.43</v>
      </c>
      <c r="BM94" s="53">
        <v>0.42</v>
      </c>
      <c r="BN94" s="53">
        <v>0.41</v>
      </c>
      <c r="BO94" s="53">
        <v>0.39999999999999997</v>
      </c>
      <c r="BP94" s="53">
        <v>0.38999999999999996</v>
      </c>
      <c r="BQ94" s="53">
        <v>0.37999999999999995</v>
      </c>
      <c r="BR94" s="53">
        <v>0.36999999999999994</v>
      </c>
      <c r="BS94" s="53">
        <v>0.35999999999999993</v>
      </c>
      <c r="BT94" s="53">
        <v>0.34999999999999992</v>
      </c>
      <c r="BU94" s="53">
        <v>0.33999999999999991</v>
      </c>
      <c r="BV94" s="525">
        <v>0.3299999999999999</v>
      </c>
      <c r="BW94" s="525">
        <v>0.3199999999999999</v>
      </c>
      <c r="BX94" s="525">
        <v>0.30999999999999989</v>
      </c>
      <c r="BY94" s="525">
        <v>0.29999999999999988</v>
      </c>
      <c r="BZ94" s="525">
        <v>0.28999999999999987</v>
      </c>
      <c r="CA94" s="525">
        <v>0.27999999999999986</v>
      </c>
      <c r="CB94" s="525">
        <v>0.26999999999999985</v>
      </c>
      <c r="CC94" s="340">
        <v>0.01</v>
      </c>
      <c r="CD94" s="23"/>
      <c r="CE94" s="23"/>
      <c r="CF94" s="23"/>
      <c r="CG94" s="23"/>
      <c r="CH94" s="23"/>
      <c r="CI94" s="44"/>
      <c r="CJ94" s="43"/>
      <c r="CK94" s="43"/>
      <c r="CL94" s="43"/>
      <c r="CM94" s="23"/>
      <c r="CN94" s="325"/>
      <c r="CO94" s="54"/>
      <c r="CP94" s="54"/>
      <c r="CQ94" s="54"/>
      <c r="CR94" s="54"/>
      <c r="CS94" s="54"/>
      <c r="CT94" s="72"/>
      <c r="CU94" s="72"/>
    </row>
    <row r="95" spans="60:99" hidden="1">
      <c r="BH95" s="135">
        <v>60</v>
      </c>
      <c r="BI95" s="53">
        <v>0.37</v>
      </c>
      <c r="BJ95" s="53">
        <v>0.36</v>
      </c>
      <c r="BK95" s="53">
        <v>0.35</v>
      </c>
      <c r="BL95" s="53">
        <v>0.33999999999999997</v>
      </c>
      <c r="BM95" s="53">
        <v>0.32999999999999996</v>
      </c>
      <c r="BN95" s="53">
        <v>0.31999999999999995</v>
      </c>
      <c r="BO95" s="53">
        <v>0.30999999999999994</v>
      </c>
      <c r="BP95" s="53">
        <v>0.29999999999999993</v>
      </c>
      <c r="BQ95" s="53">
        <v>0.28999999999999992</v>
      </c>
      <c r="BR95" s="53">
        <v>0.27999999999999992</v>
      </c>
      <c r="BS95" s="53">
        <v>0.26999999999999991</v>
      </c>
      <c r="BT95" s="53">
        <v>0.2599999999999999</v>
      </c>
      <c r="BU95" s="53">
        <v>0.24999999999999992</v>
      </c>
      <c r="BV95" s="525">
        <v>0.23999999999999991</v>
      </c>
      <c r="BW95" s="525">
        <v>0.22999999999999987</v>
      </c>
      <c r="BX95" s="525">
        <v>0.21999999999999986</v>
      </c>
      <c r="BY95" s="525">
        <v>0.20999999999999985</v>
      </c>
      <c r="BZ95" s="525">
        <v>0.19999999999999984</v>
      </c>
      <c r="CA95" s="525">
        <v>0.18999999999999986</v>
      </c>
      <c r="CB95" s="525">
        <v>0.17999999999999985</v>
      </c>
      <c r="CC95" s="340">
        <v>0.01</v>
      </c>
      <c r="CD95" s="23"/>
      <c r="CE95" s="23"/>
      <c r="CF95" s="23"/>
      <c r="CG95" s="23"/>
      <c r="CH95" s="23"/>
      <c r="CI95" s="44"/>
      <c r="CJ95" s="43"/>
      <c r="CK95" s="43"/>
      <c r="CL95" s="43"/>
      <c r="CM95" s="23"/>
      <c r="CN95" s="325"/>
      <c r="CO95" s="54"/>
      <c r="CP95" s="54"/>
      <c r="CQ95" s="54"/>
      <c r="CR95" s="54"/>
      <c r="CS95" s="54"/>
      <c r="CT95" s="72"/>
      <c r="CU95" s="72"/>
    </row>
    <row r="96" spans="60:99" hidden="1">
      <c r="BH96" s="135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25"/>
      <c r="BW96" s="525"/>
      <c r="BX96" s="525"/>
      <c r="BY96" s="525"/>
      <c r="BZ96" s="525"/>
      <c r="CA96" s="525"/>
      <c r="CB96" s="525"/>
      <c r="CC96" s="340"/>
      <c r="CD96" s="23"/>
      <c r="CE96" s="23"/>
      <c r="CF96" s="23"/>
      <c r="CG96" s="23"/>
      <c r="CH96" s="23"/>
      <c r="CI96" s="44"/>
      <c r="CJ96" s="43"/>
      <c r="CK96" s="43"/>
      <c r="CL96" s="43"/>
      <c r="CM96" s="23"/>
      <c r="CN96" s="325"/>
      <c r="CO96" s="54"/>
      <c r="CP96" s="54"/>
      <c r="CQ96" s="54"/>
      <c r="CR96" s="54"/>
      <c r="CS96" s="54"/>
      <c r="CT96" s="72"/>
      <c r="CU96" s="72"/>
    </row>
    <row r="97" spans="54:99" hidden="1">
      <c r="BF97" s="126" t="s">
        <v>1293</v>
      </c>
      <c r="BH97" s="135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25"/>
      <c r="BW97" s="525"/>
      <c r="BX97" s="525"/>
      <c r="BY97" s="525"/>
      <c r="BZ97" s="525"/>
      <c r="CA97" s="525"/>
      <c r="CB97" s="525"/>
      <c r="CC97" s="340"/>
      <c r="CD97" s="23"/>
      <c r="CE97" s="23"/>
      <c r="CF97" s="23"/>
      <c r="CG97" s="23"/>
      <c r="CH97" s="23"/>
      <c r="CI97" s="44"/>
      <c r="CJ97" s="43"/>
      <c r="CK97" s="43"/>
      <c r="CL97" s="43"/>
      <c r="CM97" s="23"/>
      <c r="CN97" s="325"/>
      <c r="CO97" s="54"/>
      <c r="CP97" s="54"/>
      <c r="CQ97" s="54"/>
      <c r="CR97" s="54"/>
      <c r="CS97" s="54"/>
      <c r="CT97" s="72"/>
      <c r="CU97" s="72"/>
    </row>
    <row r="98" spans="54:99" hidden="1">
      <c r="BC98" s="122"/>
      <c r="BD98" s="599"/>
      <c r="BE98" s="122"/>
      <c r="BF98" s="164">
        <f ca="1">TRUNC(BI41+IF(AND(BT10=1,BK10=1),BM40,0),0)+BK116+1</f>
        <v>513913</v>
      </c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54"/>
      <c r="BS98" s="155"/>
      <c r="BT98" s="29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44"/>
      <c r="CJ98" s="43"/>
      <c r="CK98" s="43"/>
      <c r="CL98" s="43"/>
      <c r="CM98" s="23"/>
      <c r="CN98" s="325"/>
      <c r="CO98" s="54"/>
      <c r="CP98" s="54"/>
      <c r="CQ98" s="54"/>
      <c r="CR98" s="54"/>
      <c r="CS98" s="54"/>
      <c r="CT98" s="72"/>
      <c r="CU98" s="72"/>
    </row>
    <row r="99" spans="54:99" hidden="1">
      <c r="BC99" s="123">
        <f ca="1">IF(BF119="가능",BF118,IF(AND(BF99="가능",BF106="가능",BF119="가능"),IF(BF98&gt;=BF105&gt;=BF118,BF118,BF105),IF(AND(BF99="가능",BF106="불가",BF119="불가"),BF98,IF(AND(BF99="불가",BF106="가능",BF119="가능"),BF118,BF105))))</f>
        <v>513912</v>
      </c>
      <c r="BD99" s="600"/>
      <c r="BE99" s="123"/>
      <c r="BF99" s="126" t="str">
        <f ca="1">IF(AG18&gt;IF(BM10=1,BH116,BH117),"불가","가능")</f>
        <v>불가</v>
      </c>
      <c r="BH99" s="135"/>
      <c r="BI99" s="135"/>
      <c r="BJ99" s="135"/>
      <c r="BK99" s="135"/>
      <c r="BL99" s="135"/>
      <c r="BM99" s="135"/>
      <c r="BN99" s="135"/>
      <c r="BO99" s="135"/>
      <c r="BP99" s="135"/>
      <c r="BQ99" s="135"/>
      <c r="BR99" s="54"/>
      <c r="BS99" s="155"/>
      <c r="BT99" s="29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44"/>
      <c r="CJ99" s="43"/>
      <c r="CK99" s="43"/>
      <c r="CL99" s="43"/>
      <c r="CM99" s="23"/>
      <c r="CN99" s="325"/>
      <c r="CO99" s="54"/>
      <c r="CP99" s="54"/>
      <c r="CQ99" s="54"/>
      <c r="CR99" s="54"/>
      <c r="CS99" s="54"/>
      <c r="CT99" s="72"/>
      <c r="CU99" s="72"/>
    </row>
    <row r="100" spans="54:99" hidden="1">
      <c r="BC100" s="70" t="str">
        <f ca="1">IF(AND(BF99="불가",BF106="불가",BF119="불가"),"취급불가","")</f>
        <v/>
      </c>
      <c r="BF100" s="165">
        <f>TRUNC(BI41+IF(AND(BT10=1,BK10=1),BM40,0),0)+1</f>
        <v>503763</v>
      </c>
      <c r="BH100" s="135" t="s">
        <v>1170</v>
      </c>
      <c r="BI100" s="135"/>
      <c r="BJ100" s="135" t="s">
        <v>2037</v>
      </c>
      <c r="BK100" s="135"/>
      <c r="BL100" s="135"/>
      <c r="BM100" s="135"/>
      <c r="BN100" s="135"/>
      <c r="BO100" s="135"/>
      <c r="BP100" s="135"/>
      <c r="BQ100" s="135"/>
      <c r="BR100" s="135"/>
      <c r="BS100" s="166"/>
      <c r="BT100" s="39"/>
      <c r="BU100" s="38"/>
      <c r="BV100" s="38"/>
      <c r="BW100" s="38"/>
      <c r="BX100" s="38"/>
      <c r="BY100" s="135"/>
      <c r="BZ100" s="135"/>
      <c r="CA100" s="28"/>
      <c r="CB100" s="28"/>
      <c r="CC100" s="28"/>
      <c r="CD100" s="129"/>
      <c r="CE100" s="23"/>
      <c r="CF100" s="23"/>
      <c r="CG100" s="23"/>
      <c r="CH100" s="23"/>
      <c r="CI100" s="44"/>
      <c r="CJ100" s="43"/>
      <c r="CK100" s="43"/>
      <c r="CL100" s="43"/>
      <c r="CM100" s="23"/>
      <c r="CN100" s="325"/>
      <c r="CO100" s="54"/>
      <c r="CP100" s="54"/>
      <c r="CQ100" s="54"/>
      <c r="CR100" s="54"/>
      <c r="CS100" s="54"/>
      <c r="CT100" s="72"/>
      <c r="CU100" s="72"/>
    </row>
    <row r="101" spans="54:99" hidden="1">
      <c r="BC101" s="124"/>
      <c r="BD101" s="601"/>
      <c r="BE101" s="124"/>
      <c r="BH101" s="135"/>
      <c r="BI101" s="3">
        <v>1</v>
      </c>
      <c r="BJ101" s="3">
        <v>2</v>
      </c>
      <c r="BK101" s="3">
        <v>3</v>
      </c>
      <c r="BL101" s="3">
        <v>4</v>
      </c>
      <c r="BM101" s="3">
        <v>5</v>
      </c>
      <c r="BN101" s="3">
        <v>6</v>
      </c>
      <c r="BO101" s="3">
        <v>7</v>
      </c>
      <c r="BP101" s="3">
        <v>8</v>
      </c>
      <c r="BQ101" s="3">
        <v>9</v>
      </c>
      <c r="BR101" s="3">
        <v>10</v>
      </c>
      <c r="BS101" s="3">
        <v>11</v>
      </c>
      <c r="BT101" s="3">
        <v>12</v>
      </c>
      <c r="BU101" s="3">
        <v>13</v>
      </c>
      <c r="BV101" s="3">
        <v>14</v>
      </c>
      <c r="BW101" s="3">
        <v>15</v>
      </c>
      <c r="BX101" s="3">
        <v>16</v>
      </c>
      <c r="BY101" s="3">
        <v>17</v>
      </c>
      <c r="BZ101" s="3">
        <v>18</v>
      </c>
      <c r="CA101" s="3">
        <v>19</v>
      </c>
      <c r="CB101" s="3">
        <v>20</v>
      </c>
      <c r="CC101" s="3">
        <v>21</v>
      </c>
      <c r="CD101" s="3">
        <v>22</v>
      </c>
      <c r="CE101" s="3">
        <v>23</v>
      </c>
      <c r="CF101" s="3">
        <v>24</v>
      </c>
      <c r="CG101" s="3">
        <v>25</v>
      </c>
      <c r="CH101" s="23"/>
      <c r="CI101" s="44"/>
      <c r="CJ101" s="43"/>
      <c r="CK101" s="43"/>
      <c r="CL101" s="43"/>
      <c r="CM101" s="23"/>
      <c r="CN101" s="325"/>
      <c r="CO101" s="54"/>
      <c r="CP101" s="54"/>
      <c r="CQ101" s="54"/>
      <c r="CR101" s="54"/>
      <c r="CS101" s="54"/>
      <c r="CT101" s="72"/>
      <c r="CU101" s="72"/>
    </row>
    <row r="102" spans="54:99" hidden="1">
      <c r="BH102" s="135">
        <v>24</v>
      </c>
      <c r="BI102" s="643">
        <v>0.73</v>
      </c>
      <c r="BJ102" s="643">
        <v>0.72</v>
      </c>
      <c r="BK102" s="643">
        <v>0.71</v>
      </c>
      <c r="BL102" s="643">
        <v>0.7</v>
      </c>
      <c r="BM102" s="643">
        <v>0.69</v>
      </c>
      <c r="BN102" s="643">
        <v>0.67999999999999994</v>
      </c>
      <c r="BO102" s="643">
        <v>0.66999999999999993</v>
      </c>
      <c r="BP102" s="643">
        <v>0.65999999999999992</v>
      </c>
      <c r="BQ102" s="643">
        <v>0.64999999999999991</v>
      </c>
      <c r="BR102" s="643">
        <v>0.64</v>
      </c>
      <c r="BS102" s="643">
        <v>0.63</v>
      </c>
      <c r="BT102" s="643">
        <v>0.62</v>
      </c>
      <c r="BU102" s="643">
        <v>0.61</v>
      </c>
      <c r="BV102" s="643">
        <v>0.6</v>
      </c>
      <c r="BW102" s="643">
        <v>0.59</v>
      </c>
      <c r="BX102" s="643">
        <v>0.57999999999999996</v>
      </c>
      <c r="BY102" s="643">
        <v>0.56999999999999995</v>
      </c>
      <c r="BZ102" s="643">
        <v>0.55999999999999994</v>
      </c>
      <c r="CA102" s="643">
        <v>0.54999999999999993</v>
      </c>
      <c r="CB102" s="643">
        <v>0.53999999999999992</v>
      </c>
      <c r="CC102" s="643">
        <v>0.52999999999999992</v>
      </c>
      <c r="CD102" s="643">
        <v>0.52</v>
      </c>
      <c r="CE102" s="643">
        <v>0.51</v>
      </c>
      <c r="CF102" s="643">
        <v>0.5</v>
      </c>
      <c r="CG102" s="644">
        <v>0.49</v>
      </c>
      <c r="CH102" s="23"/>
      <c r="CI102" s="44"/>
      <c r="CJ102" s="43"/>
      <c r="CK102" s="43"/>
      <c r="CL102" s="43"/>
      <c r="CM102" s="23"/>
      <c r="CN102" s="325"/>
      <c r="CO102" s="54"/>
      <c r="CP102" s="54"/>
      <c r="CQ102" s="54"/>
      <c r="CR102" s="54"/>
      <c r="CS102" s="54"/>
      <c r="CT102" s="72"/>
      <c r="CU102" s="72"/>
    </row>
    <row r="103" spans="54:99" hidden="1">
      <c r="BH103" s="135">
        <v>36</v>
      </c>
      <c r="BI103" s="643">
        <v>0.64</v>
      </c>
      <c r="BJ103" s="643">
        <v>0.63</v>
      </c>
      <c r="BK103" s="643">
        <v>0.62</v>
      </c>
      <c r="BL103" s="643">
        <v>0.61</v>
      </c>
      <c r="BM103" s="643">
        <v>0.6</v>
      </c>
      <c r="BN103" s="643">
        <v>0.59</v>
      </c>
      <c r="BO103" s="643">
        <v>0.57999999999999996</v>
      </c>
      <c r="BP103" s="643">
        <v>0.56999999999999995</v>
      </c>
      <c r="BQ103" s="643">
        <v>0.55999999999999994</v>
      </c>
      <c r="BR103" s="643">
        <v>0.54999999999999993</v>
      </c>
      <c r="BS103" s="643">
        <v>0.53999999999999992</v>
      </c>
      <c r="BT103" s="643">
        <v>0.52999999999999992</v>
      </c>
      <c r="BU103" s="643">
        <v>0.52</v>
      </c>
      <c r="BV103" s="643">
        <v>0.51</v>
      </c>
      <c r="BW103" s="643">
        <v>0.5</v>
      </c>
      <c r="BX103" s="643">
        <v>0.49</v>
      </c>
      <c r="BY103" s="643">
        <v>0.48</v>
      </c>
      <c r="BZ103" s="643">
        <v>0.47</v>
      </c>
      <c r="CA103" s="643">
        <v>0.45999999999999996</v>
      </c>
      <c r="CB103" s="643">
        <v>0.44999999999999996</v>
      </c>
      <c r="CC103" s="643">
        <v>0.43999999999999995</v>
      </c>
      <c r="CD103" s="643">
        <v>0.42999999999999994</v>
      </c>
      <c r="CE103" s="643">
        <v>0.42</v>
      </c>
      <c r="CF103" s="643">
        <v>0.41</v>
      </c>
      <c r="CG103" s="644">
        <v>0.39999999999999997</v>
      </c>
      <c r="CH103" s="23"/>
      <c r="CI103" s="44"/>
      <c r="CJ103" s="43"/>
      <c r="CK103" s="43"/>
      <c r="CL103" s="43"/>
      <c r="CM103" s="23"/>
      <c r="CN103" s="325"/>
      <c r="CO103" s="54"/>
      <c r="CP103" s="54"/>
      <c r="CQ103" s="54"/>
      <c r="CR103" s="54"/>
      <c r="CS103" s="54"/>
      <c r="CT103" s="72"/>
      <c r="CU103" s="72"/>
    </row>
    <row r="104" spans="54:99" hidden="1">
      <c r="BC104" s="229" t="s">
        <v>3037</v>
      </c>
      <c r="BD104" s="602"/>
      <c r="BE104" s="229"/>
      <c r="BF104" s="126" t="s">
        <v>1294</v>
      </c>
      <c r="BH104" s="135">
        <v>48</v>
      </c>
      <c r="BI104" s="643">
        <v>0.55999999999999994</v>
      </c>
      <c r="BJ104" s="643">
        <v>0.54999999999999993</v>
      </c>
      <c r="BK104" s="643">
        <v>0.53999999999999992</v>
      </c>
      <c r="BL104" s="643">
        <v>0.52999999999999992</v>
      </c>
      <c r="BM104" s="643">
        <v>0.52</v>
      </c>
      <c r="BN104" s="643">
        <v>0.51</v>
      </c>
      <c r="BO104" s="643">
        <v>0.5</v>
      </c>
      <c r="BP104" s="643">
        <v>0.49</v>
      </c>
      <c r="BQ104" s="643">
        <v>0.48</v>
      </c>
      <c r="BR104" s="643">
        <v>0.47</v>
      </c>
      <c r="BS104" s="643">
        <v>0.45999999999999996</v>
      </c>
      <c r="BT104" s="643">
        <v>0.44999999999999996</v>
      </c>
      <c r="BU104" s="643">
        <v>0.43999999999999995</v>
      </c>
      <c r="BV104" s="643">
        <v>0.42999999999999994</v>
      </c>
      <c r="BW104" s="643">
        <v>0.42</v>
      </c>
      <c r="BX104" s="643">
        <v>0.41</v>
      </c>
      <c r="BY104" s="643">
        <v>0.39999999999999997</v>
      </c>
      <c r="BZ104" s="643">
        <v>0.38999999999999996</v>
      </c>
      <c r="CA104" s="643">
        <v>0.37999999999999995</v>
      </c>
      <c r="CB104" s="643">
        <v>0.36999999999999994</v>
      </c>
      <c r="CC104" s="643">
        <v>0.36</v>
      </c>
      <c r="CD104" s="643">
        <v>0.35</v>
      </c>
      <c r="CE104" s="643">
        <v>0.33999999999999997</v>
      </c>
      <c r="CF104" s="643">
        <v>0.32999999999999996</v>
      </c>
      <c r="CG104" s="644">
        <v>0.31999999999999995</v>
      </c>
      <c r="CH104" s="23"/>
      <c r="CI104" s="44"/>
      <c r="CJ104" s="43"/>
      <c r="CK104" s="43"/>
      <c r="CL104" s="43"/>
      <c r="CM104" s="23"/>
      <c r="CN104" s="325"/>
      <c r="CO104" s="54"/>
      <c r="CP104" s="54"/>
      <c r="CQ104" s="54"/>
      <c r="CR104" s="54"/>
      <c r="CS104" s="54"/>
      <c r="CT104" s="72"/>
      <c r="CU104" s="72"/>
    </row>
    <row r="105" spans="54:99" ht="17.25" hidden="1" thickBot="1">
      <c r="BC105" s="221">
        <f>TRUNC(BI41+IF(AND(BT10=1,BK10=1),BM40,0),0)+IF(BO11=1,BQ129,BM129)</f>
        <v>503762</v>
      </c>
      <c r="BD105" s="603"/>
      <c r="BE105" s="221"/>
      <c r="BF105" s="164">
        <f ca="1">TRUNC(BI41+IF(AND(BT10=1,BK10=1),BM40,0),0)+BM126</f>
        <v>512694</v>
      </c>
      <c r="BH105" s="135">
        <v>60</v>
      </c>
      <c r="BI105" s="645">
        <v>0.5</v>
      </c>
      <c r="BJ105" s="645">
        <v>0.49</v>
      </c>
      <c r="BK105" s="645">
        <v>0.48</v>
      </c>
      <c r="BL105" s="645">
        <v>0.47</v>
      </c>
      <c r="BM105" s="645">
        <v>0.45999999999999996</v>
      </c>
      <c r="BN105" s="645">
        <v>0.44999999999999996</v>
      </c>
      <c r="BO105" s="645">
        <v>0.43999999999999995</v>
      </c>
      <c r="BP105" s="645">
        <v>0.42999999999999994</v>
      </c>
      <c r="BQ105" s="645">
        <v>0.42</v>
      </c>
      <c r="BR105" s="645">
        <v>0.41</v>
      </c>
      <c r="BS105" s="645">
        <v>0.39999999999999997</v>
      </c>
      <c r="BT105" s="645">
        <v>0.38999999999999996</v>
      </c>
      <c r="BU105" s="645">
        <v>0.37999999999999995</v>
      </c>
      <c r="BV105" s="645">
        <v>0.36999999999999994</v>
      </c>
      <c r="BW105" s="645">
        <v>0.36</v>
      </c>
      <c r="BX105" s="645">
        <v>0.35</v>
      </c>
      <c r="BY105" s="645">
        <v>0.33999999999999997</v>
      </c>
      <c r="BZ105" s="645">
        <v>0.32999999999999996</v>
      </c>
      <c r="CA105" s="645">
        <v>0.31999999999999995</v>
      </c>
      <c r="CB105" s="645">
        <v>0.30999999999999994</v>
      </c>
      <c r="CC105" s="645">
        <v>0.3</v>
      </c>
      <c r="CD105" s="645">
        <v>0.28999999999999998</v>
      </c>
      <c r="CE105" s="645">
        <v>0.27999999999999997</v>
      </c>
      <c r="CF105" s="645">
        <v>0.26999999999999996</v>
      </c>
      <c r="CG105" s="646">
        <v>0.25999999999999995</v>
      </c>
      <c r="CH105" s="23"/>
      <c r="CI105" s="44"/>
      <c r="CJ105" s="43"/>
      <c r="CK105" s="43"/>
      <c r="CL105" s="43"/>
      <c r="CM105" s="23"/>
      <c r="CN105" s="325"/>
      <c r="CO105" s="54"/>
      <c r="CP105" s="54"/>
      <c r="CQ105" s="54"/>
      <c r="CR105" s="54"/>
      <c r="CS105" s="54"/>
      <c r="CT105" s="72"/>
      <c r="CU105" s="72"/>
    </row>
    <row r="106" spans="54:99" ht="17.25" hidden="1" thickTop="1">
      <c r="BB106" s="228" t="s">
        <v>2818</v>
      </c>
      <c r="BC106" s="223">
        <f ca="1">IF(CA188=1,BC105,BF105)</f>
        <v>512694</v>
      </c>
      <c r="BD106" s="604"/>
      <c r="BE106" s="223"/>
      <c r="BF106" s="126" t="str">
        <f ca="1">IF(AG18&gt;IF(BM10=1,BH123,BH124),"불가","가능")</f>
        <v>불가</v>
      </c>
      <c r="BH106" s="135"/>
      <c r="BI106" s="52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24"/>
      <c r="BX106" s="524"/>
      <c r="BY106" s="135"/>
      <c r="BZ106" s="135"/>
      <c r="CA106" s="339"/>
      <c r="CB106" s="339"/>
      <c r="CC106" s="339"/>
      <c r="CD106" s="129"/>
      <c r="CE106" s="23"/>
      <c r="CF106" s="23"/>
      <c r="CG106" s="23"/>
      <c r="CH106" s="23"/>
      <c r="CI106" s="44"/>
      <c r="CJ106" s="43"/>
      <c r="CK106" s="43"/>
      <c r="CL106" s="43"/>
      <c r="CM106" s="23"/>
      <c r="CN106" s="325"/>
      <c r="CO106" s="54"/>
      <c r="CP106" s="54"/>
      <c r="CQ106" s="54"/>
      <c r="CR106" s="54"/>
      <c r="CS106" s="54"/>
      <c r="CT106" s="72"/>
      <c r="CU106" s="72"/>
    </row>
    <row r="107" spans="54:99" hidden="1">
      <c r="BC107" s="222"/>
      <c r="BD107" s="605"/>
      <c r="BE107" s="222"/>
      <c r="BH107" s="135"/>
      <c r="BI107" s="52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24"/>
      <c r="BX107" s="524"/>
      <c r="BY107" s="135"/>
      <c r="BZ107" s="135"/>
      <c r="CA107" s="339"/>
      <c r="CB107" s="339"/>
      <c r="CC107" s="339"/>
      <c r="CD107" s="129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54"/>
      <c r="CP107" s="54"/>
      <c r="CQ107" s="54"/>
      <c r="CR107" s="54"/>
      <c r="CS107" s="54"/>
      <c r="CT107" s="72"/>
      <c r="CU107" s="72"/>
    </row>
    <row r="108" spans="54:99" hidden="1">
      <c r="BF108" s="126" t="s">
        <v>1388</v>
      </c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155"/>
      <c r="BT108" s="29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54"/>
      <c r="CP108" s="54"/>
      <c r="CQ108" s="54"/>
      <c r="CR108" s="54"/>
      <c r="CS108" s="54"/>
      <c r="CT108" s="72"/>
      <c r="CU108" s="72"/>
    </row>
    <row r="109" spans="54:99" hidden="1">
      <c r="BF109" s="126">
        <f>TRUNC(BI41+IF(AND(BT10=1,BK10=1),BM40,0),0)</f>
        <v>503762</v>
      </c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155"/>
      <c r="BT109" s="29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54"/>
      <c r="CP109" s="54"/>
      <c r="CQ109" s="54"/>
      <c r="CR109" s="54"/>
      <c r="CS109" s="54"/>
      <c r="CT109" s="72"/>
      <c r="CU109" s="72"/>
    </row>
    <row r="110" spans="54:99" ht="17.25" hidden="1" thickBot="1">
      <c r="BF110" s="126" t="str">
        <f ca="1">IF(AG18&gt;BF31,"불가","가능")</f>
        <v>불가</v>
      </c>
      <c r="BH110" s="54" t="s">
        <v>1171</v>
      </c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155"/>
      <c r="BT110" s="29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54"/>
      <c r="CP110" s="54"/>
      <c r="CQ110" s="54"/>
      <c r="CR110" s="54"/>
      <c r="CS110" s="54"/>
      <c r="CT110" s="72"/>
      <c r="CU110" s="72"/>
    </row>
    <row r="111" spans="54:99" hidden="1">
      <c r="BH111" s="167" t="s">
        <v>1172</v>
      </c>
      <c r="BI111" s="168" t="s">
        <v>1173</v>
      </c>
      <c r="BJ111" s="168" t="s">
        <v>1175</v>
      </c>
      <c r="BK111" s="168" t="s">
        <v>1172</v>
      </c>
      <c r="BL111" s="168" t="s">
        <v>1173</v>
      </c>
      <c r="BM111" s="168"/>
      <c r="BN111" s="168"/>
      <c r="BO111" s="168"/>
      <c r="BP111" s="169"/>
      <c r="BQ111" s="54"/>
      <c r="BR111" s="54"/>
      <c r="BS111" s="155"/>
      <c r="BT111" s="29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54"/>
      <c r="CP111" s="54"/>
      <c r="CQ111" s="54"/>
      <c r="CR111" s="54"/>
      <c r="CS111" s="54"/>
      <c r="CT111" s="72"/>
      <c r="CU111" s="72"/>
    </row>
    <row r="112" spans="54:99" hidden="1">
      <c r="BH112" s="371">
        <f ca="1">OFFSET(IF($BT$10=1,$BH$52,$BH$62),$BG$27,$BV$4)+BV5/100+BR166</f>
        <v>0.32999999999999996</v>
      </c>
      <c r="BI112" s="170">
        <f ca="1">OFFSET($BP$62,$BG$27,1)</f>
        <v>0.15</v>
      </c>
      <c r="BJ112" s="54"/>
      <c r="BK112" s="171">
        <f ca="1">ROUNDDOWN(BH112*$K$10/$N$16,2)</f>
        <v>0.31</v>
      </c>
      <c r="BL112" s="171">
        <f ca="1">ROUNDDOWN(BI112*$K$10/$N$16,2)</f>
        <v>0.14000000000000001</v>
      </c>
      <c r="BM112" s="54"/>
      <c r="BN112" s="54"/>
      <c r="BO112" s="54"/>
      <c r="BP112" s="172"/>
      <c r="BQ112" s="54"/>
      <c r="BR112" s="54"/>
      <c r="BS112" s="155"/>
      <c r="BT112" s="29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54"/>
      <c r="CP112" s="54"/>
      <c r="CQ112" s="54"/>
      <c r="CR112" s="54"/>
      <c r="CS112" s="54"/>
      <c r="CT112" s="72"/>
      <c r="CU112" s="72"/>
    </row>
    <row r="113" spans="50:99" hidden="1">
      <c r="BH113" s="173"/>
      <c r="BI113" s="54"/>
      <c r="BJ113" s="54"/>
      <c r="BK113" s="54"/>
      <c r="BL113" s="54"/>
      <c r="BM113" s="54"/>
      <c r="BN113" s="54"/>
      <c r="BO113" s="54"/>
      <c r="BP113" s="172"/>
      <c r="BQ113" s="54"/>
      <c r="BR113" s="54"/>
      <c r="BS113" s="155"/>
      <c r="BT113" s="29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54"/>
      <c r="CP113" s="54"/>
      <c r="CQ113" s="54"/>
      <c r="CR113" s="54"/>
      <c r="CS113" s="54"/>
      <c r="CT113" s="72"/>
      <c r="CU113" s="72"/>
    </row>
    <row r="114" spans="50:99" hidden="1">
      <c r="AX114" s="70"/>
      <c r="AY114" s="294" t="s">
        <v>1977</v>
      </c>
      <c r="AZ114" s="231" t="s">
        <v>1978</v>
      </c>
      <c r="BA114" s="231" t="s">
        <v>1979</v>
      </c>
      <c r="BB114" s="302" t="s">
        <v>3036</v>
      </c>
      <c r="BH114" s="173"/>
      <c r="BI114" s="54"/>
      <c r="BJ114" s="54"/>
      <c r="BK114" s="54"/>
      <c r="BL114" s="54"/>
      <c r="BM114" s="54"/>
      <c r="BN114" s="54"/>
      <c r="BO114" s="54"/>
      <c r="BP114" s="172"/>
      <c r="BQ114" s="54"/>
      <c r="BR114" s="54"/>
      <c r="BS114" s="155"/>
      <c r="BT114" s="29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54"/>
      <c r="CP114" s="54"/>
      <c r="CQ114" s="54"/>
      <c r="CR114" s="54"/>
      <c r="CS114" s="54"/>
      <c r="CT114" s="72"/>
      <c r="CU114" s="72"/>
    </row>
    <row r="115" spans="50:99" hidden="1">
      <c r="AY115" s="295" t="str">
        <f ca="1">IF(BF99="가능",BF98,"불가")</f>
        <v>불가</v>
      </c>
      <c r="AZ115" s="295" t="str">
        <f ca="1">IF(BF106="가능",BC106,"불가")</f>
        <v>불가</v>
      </c>
      <c r="BA115" s="295">
        <f ca="1">IF(AND(BE13=2,BV12="전기차"),"불가",IF(AND(BE13=2,BT10=1),"불가",IF(BF119="가능",BF118,"불가")))</f>
        <v>513912</v>
      </c>
      <c r="BB115" s="297">
        <f ca="1">+MIN(AZ115,BA115)</f>
        <v>513912</v>
      </c>
      <c r="BH115" s="173" t="s">
        <v>1248</v>
      </c>
      <c r="BI115" s="54" t="s">
        <v>1249</v>
      </c>
      <c r="BJ115" s="54"/>
      <c r="BK115" s="54" t="s">
        <v>1250</v>
      </c>
      <c r="BL115" s="54" t="s">
        <v>1291</v>
      </c>
      <c r="BM115" s="54" t="s">
        <v>1292</v>
      </c>
      <c r="BN115" s="54"/>
      <c r="BO115" s="54"/>
      <c r="BP115" s="172"/>
      <c r="BQ115" s="54"/>
      <c r="BR115" s="54"/>
      <c r="BS115" s="155"/>
      <c r="BT115" s="29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54"/>
      <c r="CP115" s="54"/>
      <c r="CQ115" s="54"/>
      <c r="CR115" s="54"/>
      <c r="CS115" s="54"/>
      <c r="CT115" s="72"/>
      <c r="CU115" s="72"/>
    </row>
    <row r="116" spans="50:99" hidden="1">
      <c r="BH116" s="174">
        <f ca="1">BH112+IF(BT10=1,5%,6%)</f>
        <v>0.38999999999999996</v>
      </c>
      <c r="BI116" s="175">
        <f ca="1">BH112+3%</f>
        <v>0.36</v>
      </c>
      <c r="BJ116" s="54"/>
      <c r="BK116" s="54">
        <f ca="1">TRUNC(IF(AG18&gt;IF(BM9=1,BI116,BI117),K10*1.5%,K10*IF(BT9=1,0.9%,0.75%))/AG11,0)</f>
        <v>10150</v>
      </c>
      <c r="BL116" s="156">
        <f ca="1">PMT($BI$39/12,AG11,-N16+AK17+AK16+BL38-BI38-BJ38-BK38,BH117*K10-AY27,0)+1</f>
        <v>610130.31782724825</v>
      </c>
      <c r="BM116" s="156">
        <f ca="1">TRUNC(BL116+IF(AND(BT10=1,BK10=1),BM40,0),0)+K10*1.5%/AG11</f>
        <v>620280</v>
      </c>
      <c r="BN116" s="54"/>
      <c r="BO116" s="54"/>
      <c r="BP116" s="172"/>
      <c r="BQ116" s="54"/>
      <c r="BR116" s="54"/>
      <c r="BS116" s="155"/>
      <c r="BT116" s="29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54"/>
      <c r="CP116" s="54"/>
      <c r="CQ116" s="54"/>
      <c r="CR116" s="54"/>
      <c r="CS116" s="54"/>
      <c r="CT116" s="72"/>
      <c r="CU116" s="72"/>
    </row>
    <row r="117" spans="50:99" hidden="1">
      <c r="BF117" s="126" t="s">
        <v>1980</v>
      </c>
      <c r="BH117" s="173">
        <f ca="1">ROUNDDOWN(BH116*$K$10/$N$16,2)</f>
        <v>0.36</v>
      </c>
      <c r="BI117" s="54">
        <f ca="1">ROUNDDOWN(BI116*$K$10/$N$16,2)</f>
        <v>0.33</v>
      </c>
      <c r="BJ117" s="54"/>
      <c r="BK117" s="54"/>
      <c r="BL117" s="54"/>
      <c r="BM117" s="54"/>
      <c r="BN117" s="54"/>
      <c r="BO117" s="54"/>
      <c r="BP117" s="172"/>
      <c r="BQ117" s="54"/>
      <c r="BR117" s="54"/>
      <c r="BS117" s="155"/>
      <c r="BT117" s="29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54"/>
      <c r="CP117" s="54"/>
      <c r="CQ117" s="54"/>
      <c r="CR117" s="54"/>
      <c r="CS117" s="54"/>
      <c r="CT117" s="72"/>
      <c r="CU117" s="72"/>
    </row>
    <row r="118" spans="50:99" hidden="1">
      <c r="BC118" s="122"/>
      <c r="BD118" s="599"/>
      <c r="BE118" s="122"/>
      <c r="BF118" s="164">
        <f ca="1">TRUNC(BI41+IF(AND(BT10=1,BK10=1),BM40,0),0)+BM140</f>
        <v>513912</v>
      </c>
      <c r="BH118" s="173"/>
      <c r="BI118" s="54"/>
      <c r="BJ118" s="54"/>
      <c r="BK118" s="54"/>
      <c r="BL118" s="54"/>
      <c r="BM118" s="54"/>
      <c r="BN118" s="54"/>
      <c r="BO118" s="54"/>
      <c r="BP118" s="172"/>
      <c r="BQ118" s="54"/>
      <c r="BR118" s="54"/>
      <c r="BS118" s="155"/>
      <c r="BT118" s="29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54"/>
      <c r="CP118" s="54"/>
      <c r="CQ118" s="54"/>
      <c r="CR118" s="54"/>
      <c r="CS118" s="54"/>
      <c r="CT118" s="72"/>
      <c r="CU118" s="72"/>
    </row>
    <row r="119" spans="50:99" hidden="1">
      <c r="BF119" s="126" t="str">
        <f ca="1">IF(BE13=2,"가능",IF(AG18&gt;IF(BM10=1,BH136,BH137),"불가","가능"))</f>
        <v>가능</v>
      </c>
      <c r="BH119" s="173" t="s">
        <v>2024</v>
      </c>
      <c r="BI119" s="54"/>
      <c r="BJ119" s="54"/>
      <c r="BK119" s="54"/>
      <c r="BL119" s="54"/>
      <c r="BM119" s="54"/>
      <c r="BN119" s="54"/>
      <c r="BO119" s="54"/>
      <c r="BP119" s="172"/>
      <c r="BQ119" s="54"/>
      <c r="BR119" s="54"/>
      <c r="BS119" s="155"/>
      <c r="BT119" s="29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54"/>
      <c r="CP119" s="54"/>
      <c r="CQ119" s="54"/>
      <c r="CR119" s="54"/>
      <c r="CS119" s="54"/>
      <c r="CT119" s="72"/>
      <c r="CU119" s="72"/>
    </row>
    <row r="120" spans="50:99" hidden="1">
      <c r="BC120" s="582" t="s">
        <v>2032</v>
      </c>
      <c r="BD120" s="606"/>
      <c r="BE120" s="528"/>
      <c r="BF120" s="176">
        <f>TRUNC(BI41+IF(AND(BT10=1,BK10=1),BM40,0),0)</f>
        <v>503762</v>
      </c>
      <c r="BH120" s="370">
        <f ca="1">OFFSET(IF($BT$10=1,$BH$71,$BH$81),$BG$27,$BV$6)+BT166-(IF(BE13=2,10%,0%))</f>
        <v>0.39</v>
      </c>
      <c r="BI120" s="54"/>
      <c r="BJ120" s="54"/>
      <c r="BK120" s="54"/>
      <c r="BL120" s="54"/>
      <c r="BM120" s="54"/>
      <c r="BN120" s="54"/>
      <c r="BO120" s="54"/>
      <c r="BP120" s="172"/>
      <c r="BQ120" s="54"/>
      <c r="BR120" s="54"/>
      <c r="BS120" s="155"/>
      <c r="BT120" s="29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54"/>
      <c r="CP120" s="54"/>
      <c r="CQ120" s="54"/>
      <c r="CR120" s="54"/>
      <c r="CS120" s="54"/>
      <c r="CT120" s="72"/>
      <c r="CU120" s="72"/>
    </row>
    <row r="121" spans="50:99" hidden="1">
      <c r="BC121" s="585">
        <f ca="1">+MIN(BA124,BB124,BC124)</f>
        <v>503762</v>
      </c>
      <c r="BD121" s="607"/>
      <c r="BE121" s="529"/>
      <c r="BH121" s="173">
        <f ca="1">ROUNDDOWN(BH120*$K$10/$N$16,2)</f>
        <v>0.36</v>
      </c>
      <c r="BI121" s="54"/>
      <c r="BJ121" s="54"/>
      <c r="BK121" s="54"/>
      <c r="BL121" s="54"/>
      <c r="BM121" s="54"/>
      <c r="BN121" s="54"/>
      <c r="BO121" s="54"/>
      <c r="BP121" s="172"/>
      <c r="BQ121" s="54"/>
      <c r="BR121" s="54"/>
      <c r="BS121" s="28"/>
      <c r="BT121" s="29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54"/>
      <c r="CP121" s="54"/>
      <c r="CQ121" s="54"/>
      <c r="CR121" s="54"/>
      <c r="CS121" s="54"/>
      <c r="CT121" s="72"/>
      <c r="CU121" s="72"/>
    </row>
    <row r="122" spans="50:99" hidden="1">
      <c r="BH122" s="173" t="s">
        <v>2025</v>
      </c>
      <c r="BI122" s="54" t="s">
        <v>2026</v>
      </c>
      <c r="BJ122" s="54"/>
      <c r="BK122" s="54"/>
      <c r="BL122" s="54" t="s">
        <v>1291</v>
      </c>
      <c r="BM122" s="54" t="s">
        <v>1292</v>
      </c>
      <c r="BN122" s="54"/>
      <c r="BO122" s="54"/>
      <c r="BP122" s="172"/>
      <c r="BQ122" s="54"/>
      <c r="BR122" s="54"/>
      <c r="BS122" s="28"/>
      <c r="BT122" s="29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54"/>
      <c r="CP122" s="54"/>
      <c r="CQ122" s="54"/>
      <c r="CR122" s="54"/>
      <c r="CS122" s="54"/>
      <c r="CT122" s="72"/>
      <c r="CU122" s="72"/>
    </row>
    <row r="123" spans="50:99" ht="15.75" hidden="1" customHeight="1">
      <c r="BA123" s="294" t="s">
        <v>1977</v>
      </c>
      <c r="BB123" s="294" t="s">
        <v>1978</v>
      </c>
      <c r="BC123" s="586" t="s">
        <v>1979</v>
      </c>
      <c r="BD123" s="608"/>
      <c r="BE123" s="71"/>
      <c r="BF123" s="177">
        <f ca="1">+MIN(BA124,BB124,BC124)</f>
        <v>503762</v>
      </c>
      <c r="BH123" s="224">
        <f ca="1">BH120+6%</f>
        <v>0.45</v>
      </c>
      <c r="BI123" s="179">
        <f ca="1">BH120+3%+BV130</f>
        <v>0.42000000000000004</v>
      </c>
      <c r="BJ123" s="54"/>
      <c r="BK123" s="180"/>
      <c r="BL123" s="156">
        <f ca="1">PMT($BI$39/12,AG11,-N16+AK17+AK16+BL38-BI38-BJ38-BK38,BH123*K10-AY27,0)+1</f>
        <v>556946.20352547511</v>
      </c>
      <c r="BM123" s="156">
        <f ca="1">TRUNC(BL123+IF(AND(BT10=1,BK10=1),BM40,0),0)+K10*1%/AG11</f>
        <v>563712.66666666663</v>
      </c>
      <c r="BN123" s="54"/>
      <c r="BO123" s="54"/>
      <c r="BP123" s="172"/>
      <c r="BQ123" s="54"/>
      <c r="BR123" s="54"/>
      <c r="BS123" s="28"/>
      <c r="BT123" s="29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54"/>
      <c r="CP123" s="54"/>
      <c r="CQ123" s="54"/>
      <c r="CR123" s="54"/>
      <c r="CS123" s="54"/>
      <c r="CT123" s="72"/>
      <c r="CU123" s="72"/>
    </row>
    <row r="124" spans="50:99" ht="17.25" hidden="1" customHeight="1">
      <c r="BA124" s="296" t="str">
        <f ca="1">IF(BF99="가능",BF100,"불가")</f>
        <v>불가</v>
      </c>
      <c r="BB124" s="296" t="str">
        <f ca="1">+IF(BF106="가능",BF109,"불가")</f>
        <v>불가</v>
      </c>
      <c r="BC124" s="587">
        <f ca="1">IF(BF119="가능",BF120,"불가")</f>
        <v>503762</v>
      </c>
      <c r="BD124" s="609"/>
      <c r="BE124" s="530"/>
      <c r="BH124" s="173">
        <f ca="1">ROUNDDOWN(BH123*$K$10/$N$16,2)</f>
        <v>0.42</v>
      </c>
      <c r="BI124" s="54">
        <f ca="1">ROUNDDOWN(BI123*$K$10/$N$16,2)</f>
        <v>0.39</v>
      </c>
      <c r="BJ124" s="54"/>
      <c r="BK124" s="54"/>
      <c r="BL124" s="156"/>
      <c r="BM124" s="54"/>
      <c r="BN124" s="54"/>
      <c r="BO124" s="54"/>
      <c r="BP124" s="172"/>
      <c r="BQ124" s="54"/>
      <c r="BR124" s="54"/>
      <c r="BS124" s="28"/>
      <c r="BT124" s="29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54"/>
      <c r="CP124" s="54"/>
      <c r="CQ124" s="54"/>
      <c r="CR124" s="54"/>
      <c r="CS124" s="54"/>
      <c r="CT124" s="72"/>
      <c r="CU124" s="72"/>
    </row>
    <row r="125" spans="50:99" hidden="1">
      <c r="BH125" s="173"/>
      <c r="BI125" s="54"/>
      <c r="BJ125" s="54"/>
      <c r="BK125" s="181" t="s">
        <v>1982</v>
      </c>
      <c r="BL125" s="181" t="s">
        <v>1983</v>
      </c>
      <c r="BM125" s="181" t="s">
        <v>1984</v>
      </c>
      <c r="BN125" s="682"/>
      <c r="BO125" s="54"/>
      <c r="BP125" s="172"/>
      <c r="BQ125" s="54"/>
      <c r="BR125" s="54"/>
      <c r="BS125" s="23"/>
      <c r="BT125" s="37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54"/>
      <c r="CP125" s="54"/>
      <c r="CQ125" s="54"/>
      <c r="CR125" s="54"/>
      <c r="CS125" s="54"/>
      <c r="CT125" s="72"/>
      <c r="CU125" s="72"/>
    </row>
    <row r="126" spans="50:99" ht="27" hidden="1" customHeight="1">
      <c r="BC126" s="125"/>
      <c r="BD126" s="610"/>
      <c r="BE126" s="125"/>
      <c r="BH126" s="178"/>
      <c r="BI126" s="54"/>
      <c r="BJ126" s="54"/>
      <c r="BK126" s="182">
        <f ca="1">(AK18-(K10*BH120))/K10</f>
        <v>0.15</v>
      </c>
      <c r="BL126" s="181" t="str">
        <f ca="1">IF(BK126&gt;5.01%,"6구간",IF(BK126&gt;4.01%,"5구간",IF(BK126&gt;3.01%,"4구간",IF(BK126&gt;2.01%,"3구간",IF(BK126&gt;1.01%,"2구간",IF(BK126&gt;0.01%,"1구간","해당없음"))))))</f>
        <v>6구간</v>
      </c>
      <c r="BM126" s="183">
        <f ca="1">IF(BL126="6구간",1.32%*K10,IF(BL126="5구간",1.1%*K10,IF(BL126="4구간",0.88%*K10,IF(BL126="3구간",0.66%*K10,IF(BL126="2구간",0.44%*K10,IF(BL126="1구간",0.22%*K10,IF(BL126="해당없음",0%)))))))/AG11</f>
        <v>8932</v>
      </c>
      <c r="BN126" s="682"/>
      <c r="BO126" s="170"/>
      <c r="BP126" s="172"/>
      <c r="BQ126" s="220"/>
      <c r="BR126" s="54"/>
      <c r="BS126" s="23"/>
      <c r="BT126" s="37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54"/>
      <c r="CP126" s="54"/>
      <c r="CQ126" s="54"/>
      <c r="CR126" s="54"/>
      <c r="CS126" s="54"/>
      <c r="CT126" s="72"/>
      <c r="CU126" s="72"/>
    </row>
    <row r="127" spans="50:99" ht="20.25" hidden="1" customHeight="1">
      <c r="AX127" s="225" t="str">
        <f ca="1">IF(BH123=BH136,"Y","N")</f>
        <v>N</v>
      </c>
      <c r="BC127" s="72"/>
      <c r="BD127" s="611"/>
      <c r="BE127" s="72"/>
      <c r="BH127" s="173"/>
      <c r="BI127" s="54"/>
      <c r="BJ127" s="54"/>
      <c r="BK127" s="54"/>
      <c r="BL127" s="54"/>
      <c r="BM127" s="54"/>
      <c r="BN127" s="54"/>
      <c r="BO127" s="54"/>
      <c r="BP127" s="172"/>
      <c r="BQ127" s="54"/>
      <c r="BR127" s="54"/>
      <c r="BS127" s="23"/>
      <c r="BT127" s="37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54"/>
      <c r="CP127" s="54"/>
      <c r="CQ127" s="54"/>
      <c r="CR127" s="54"/>
      <c r="CS127" s="54"/>
      <c r="CT127" s="72"/>
      <c r="CU127" s="72"/>
    </row>
    <row r="128" spans="50:99" hidden="1">
      <c r="BH128" s="173"/>
      <c r="BI128" s="54"/>
      <c r="BJ128" s="54"/>
      <c r="BK128" s="54"/>
      <c r="BL128" s="54"/>
      <c r="BM128" s="54"/>
      <c r="BN128" s="54"/>
      <c r="BO128" s="54"/>
      <c r="BP128" s="172"/>
      <c r="BQ128" s="54"/>
      <c r="BR128" s="54"/>
      <c r="BS128" s="23"/>
      <c r="BT128" s="37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54"/>
      <c r="CP128" s="54"/>
      <c r="CQ128" s="54"/>
      <c r="CR128" s="54"/>
      <c r="CS128" s="54"/>
      <c r="CT128" s="72"/>
      <c r="CU128" s="72"/>
    </row>
    <row r="129" spans="59:99" hidden="1">
      <c r="BG129" s="196">
        <f>IF(AND(BK129="true",BT10=2),VLOOKUP(BT6,$BW$167:$CA$186,IF(BG27=2,3,IF(BG27=3,4,IF(BG27=4,5,0))),0),0)</f>
        <v>0</v>
      </c>
      <c r="BH129" s="173"/>
      <c r="BI129" s="54"/>
      <c r="BJ129" s="54"/>
      <c r="BK129" s="54"/>
      <c r="BL129" s="54"/>
      <c r="BM129" s="54"/>
      <c r="BN129" s="54"/>
      <c r="BO129" s="54"/>
      <c r="BP129" s="172"/>
      <c r="BQ129" s="54"/>
      <c r="BR129" s="54"/>
      <c r="BS129" s="23"/>
      <c r="BT129" s="37"/>
      <c r="BU129" s="23"/>
      <c r="BV129" s="62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54"/>
      <c r="CP129" s="54"/>
      <c r="CQ129" s="54"/>
      <c r="CR129" s="54"/>
      <c r="CS129" s="54"/>
      <c r="CT129" s="72"/>
      <c r="CU129" s="72"/>
    </row>
    <row r="130" spans="59:99" ht="17.25" hidden="1" thickBot="1">
      <c r="BH130" s="184"/>
      <c r="BI130" s="185"/>
      <c r="BJ130" s="54"/>
      <c r="BK130" s="54"/>
      <c r="BL130" s="54"/>
      <c r="BM130" s="54"/>
      <c r="BN130" s="54"/>
      <c r="BO130" s="54"/>
      <c r="BP130" s="172"/>
      <c r="BQ130" s="54"/>
      <c r="BR130" s="54"/>
      <c r="BS130" s="23"/>
      <c r="BT130" s="37"/>
      <c r="BU130" s="23"/>
      <c r="BV130" s="6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54"/>
      <c r="CP130" s="54"/>
      <c r="CQ130" s="54"/>
      <c r="CR130" s="54"/>
      <c r="CS130" s="54"/>
      <c r="CT130" s="72"/>
      <c r="CU130" s="72"/>
    </row>
    <row r="131" spans="59:99" hidden="1">
      <c r="BH131" s="167" t="s">
        <v>1172</v>
      </c>
      <c r="BI131" s="168" t="s">
        <v>1173</v>
      </c>
      <c r="BJ131" s="168" t="s">
        <v>1175</v>
      </c>
      <c r="BK131" s="168" t="s">
        <v>1172</v>
      </c>
      <c r="BL131" s="168" t="s">
        <v>1173</v>
      </c>
      <c r="BM131" s="168"/>
      <c r="BN131" s="168"/>
      <c r="BO131" s="168"/>
      <c r="BP131" s="169"/>
      <c r="BQ131" s="54"/>
      <c r="BR131" s="54"/>
      <c r="BS131" s="23"/>
      <c r="BT131" s="37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54"/>
      <c r="CP131" s="54"/>
      <c r="CQ131" s="54"/>
      <c r="CR131" s="54"/>
      <c r="CS131" s="54"/>
      <c r="CT131" s="72"/>
      <c r="CU131" s="72"/>
    </row>
    <row r="132" spans="59:99" hidden="1">
      <c r="BG132" s="187"/>
      <c r="BH132" s="371">
        <f ca="1">OFFSET(IF($BT$10=1,$BH$91,$BH$101),$BG$27,$BV$8)+BO166-(IF(AND(BE13=2,BW12=1,BT10=2),10%,0%)-(IF(AND(BE13=2,BT10=1),20%,0%)))</f>
        <v>0.47999999999999993</v>
      </c>
      <c r="BI132" s="170">
        <f ca="1">OFFSET($BP$62,$BG$27,1)</f>
        <v>0.15</v>
      </c>
      <c r="BJ132" s="54"/>
      <c r="BK132" s="171">
        <f ca="1">ROUNDDOWN(BH132*$K$10/$N$16,2)</f>
        <v>0.45</v>
      </c>
      <c r="BL132" s="171">
        <f ca="1">ROUNDDOWN(BI132*$K$10/$N$16,2)</f>
        <v>0.14000000000000001</v>
      </c>
      <c r="BM132" s="54"/>
      <c r="BN132" s="54"/>
      <c r="BO132" s="54"/>
      <c r="BP132" s="172"/>
      <c r="BQ132" s="54"/>
      <c r="BR132" s="54"/>
      <c r="BS132" s="23"/>
      <c r="BT132" s="37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54"/>
      <c r="CP132" s="54"/>
      <c r="CQ132" s="54"/>
      <c r="CR132" s="54"/>
      <c r="CS132" s="54"/>
      <c r="CT132" s="72"/>
      <c r="CU132" s="72"/>
    </row>
    <row r="133" spans="59:99" hidden="1">
      <c r="BG133" s="187"/>
      <c r="BH133" s="173">
        <f ca="1">ROUNDDOWN(BH132*$K$10/$N$16,2)</f>
        <v>0.45</v>
      </c>
      <c r="BI133" s="54"/>
      <c r="BJ133" s="54"/>
      <c r="BK133" s="54"/>
      <c r="BL133" s="54"/>
      <c r="BM133" s="54"/>
      <c r="BN133" s="54"/>
      <c r="BO133" s="54"/>
      <c r="BP133" s="172"/>
      <c r="BQ133" s="54"/>
      <c r="BR133" s="54"/>
      <c r="BS133" s="23"/>
      <c r="BT133" s="37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54"/>
      <c r="CP133" s="54"/>
      <c r="CQ133" s="54"/>
      <c r="CR133" s="54"/>
      <c r="CS133" s="54"/>
      <c r="CT133" s="72"/>
      <c r="CU133" s="72"/>
    </row>
    <row r="134" spans="59:99" hidden="1">
      <c r="BG134" s="187"/>
      <c r="BH134" s="173"/>
      <c r="BI134" s="54"/>
      <c r="BJ134" s="54"/>
      <c r="BK134" s="54"/>
      <c r="BL134" s="54"/>
      <c r="BM134" s="54"/>
      <c r="BN134" s="54"/>
      <c r="BO134" s="54"/>
      <c r="BP134" s="172"/>
      <c r="BQ134" s="54"/>
      <c r="BR134" s="54"/>
      <c r="BS134" s="23"/>
      <c r="BT134" s="37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54"/>
      <c r="CP134" s="54"/>
      <c r="CQ134" s="54"/>
      <c r="CR134" s="54"/>
      <c r="CS134" s="54"/>
      <c r="CT134" s="72"/>
      <c r="CU134" s="72"/>
    </row>
    <row r="135" spans="59:99" hidden="1">
      <c r="BG135" s="634" t="s">
        <v>16936</v>
      </c>
      <c r="BH135" s="173" t="s">
        <v>1248</v>
      </c>
      <c r="BI135" s="54"/>
      <c r="BJ135" s="54"/>
      <c r="BK135" s="54"/>
      <c r="BL135" s="54" t="s">
        <v>1291</v>
      </c>
      <c r="BM135" s="54" t="s">
        <v>1292</v>
      </c>
      <c r="BN135" s="54"/>
      <c r="BO135" s="54"/>
      <c r="BP135" s="172"/>
      <c r="BQ135" s="54"/>
      <c r="BR135" s="54"/>
      <c r="BS135" s="23"/>
      <c r="BT135" s="37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54"/>
      <c r="CP135" s="54"/>
      <c r="CQ135" s="54"/>
      <c r="CR135" s="54"/>
      <c r="CS135" s="54"/>
      <c r="CT135" s="72"/>
      <c r="CU135" s="72"/>
    </row>
    <row r="136" spans="59:99" ht="15.75" hidden="1" customHeight="1">
      <c r="BG136" s="187"/>
      <c r="BH136" s="637">
        <f ca="1">BH132+6%</f>
        <v>0.53999999999999992</v>
      </c>
      <c r="BI136" s="179">
        <f ca="1">BH132+3%</f>
        <v>0.5099999999999999</v>
      </c>
      <c r="BJ136" s="54"/>
      <c r="BK136" s="188"/>
      <c r="BL136" s="156">
        <f ca="1">PMT($BI$39/12,AG11,-N16+AK17+AK16+BL38-BI38-BJ38-BK38,BH136*K10-AY27,0)+1</f>
        <v>503762.08922370197</v>
      </c>
      <c r="BM136" s="156">
        <f ca="1">TRUNC(BL136+IF(AND(BT10=1,BK10=1),BM40,0),0)+K10*1%/AG11</f>
        <v>510528.66666666669</v>
      </c>
      <c r="BN136" s="54"/>
      <c r="BO136" s="54"/>
      <c r="BP136" s="172"/>
      <c r="BQ136" s="54"/>
      <c r="BR136" s="54"/>
      <c r="BS136" s="23"/>
      <c r="BT136" s="37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54"/>
      <c r="CP136" s="54"/>
      <c r="CQ136" s="54"/>
      <c r="CR136" s="54"/>
      <c r="CS136" s="54"/>
      <c r="CT136" s="72"/>
      <c r="CU136" s="72"/>
    </row>
    <row r="137" spans="59:99" hidden="1">
      <c r="BG137" s="187"/>
      <c r="BH137" s="173">
        <f ca="1">ROUNDDOWN(BH136*$K$10/$N$16,2)</f>
        <v>0.5</v>
      </c>
      <c r="BI137" s="54">
        <f ca="1">ROUNDDOWN(BI136*$K$10/$N$16,2)</f>
        <v>0.47</v>
      </c>
      <c r="BJ137" s="54"/>
      <c r="BK137" s="54"/>
      <c r="BL137" s="54"/>
      <c r="BM137" s="54"/>
      <c r="BN137" s="54"/>
      <c r="BO137" s="54"/>
      <c r="BP137" s="172"/>
      <c r="BQ137" s="54"/>
      <c r="BR137" s="54"/>
      <c r="BS137" s="23"/>
      <c r="BT137" s="37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54"/>
      <c r="CP137" s="54"/>
      <c r="CQ137" s="54"/>
      <c r="CR137" s="54"/>
      <c r="CS137" s="54"/>
      <c r="CT137" s="72"/>
      <c r="CU137" s="72"/>
    </row>
    <row r="138" spans="59:99" hidden="1">
      <c r="BG138" s="187"/>
      <c r="BH138" s="173"/>
      <c r="BI138" s="54"/>
      <c r="BJ138" s="54"/>
      <c r="BK138" s="54"/>
      <c r="BL138" s="54"/>
      <c r="BM138" s="54"/>
      <c r="BN138" s="54"/>
      <c r="BO138" s="54"/>
      <c r="BP138" s="172"/>
      <c r="BQ138" s="54"/>
      <c r="BR138" s="54"/>
      <c r="BS138" s="23"/>
      <c r="BT138" s="37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54"/>
      <c r="CP138" s="54"/>
      <c r="CQ138" s="54"/>
      <c r="CR138" s="54"/>
      <c r="CS138" s="54"/>
      <c r="CT138" s="72"/>
      <c r="CU138" s="72"/>
    </row>
    <row r="139" spans="59:99" hidden="1">
      <c r="BG139" s="187"/>
      <c r="BH139" s="173"/>
      <c r="BI139" s="54"/>
      <c r="BJ139" s="54"/>
      <c r="BK139" s="181" t="s">
        <v>1982</v>
      </c>
      <c r="BL139" s="181" t="s">
        <v>1983</v>
      </c>
      <c r="BM139" s="181" t="s">
        <v>1984</v>
      </c>
      <c r="BN139" s="54"/>
      <c r="BO139" s="54"/>
      <c r="BP139" s="172"/>
      <c r="BQ139" s="54"/>
      <c r="BR139" s="54"/>
      <c r="BS139" s="23"/>
      <c r="BT139" s="37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54"/>
      <c r="CP139" s="54"/>
      <c r="CQ139" s="54"/>
      <c r="CR139" s="54"/>
      <c r="CS139" s="54"/>
      <c r="CT139" s="72"/>
      <c r="CU139" s="72"/>
    </row>
    <row r="140" spans="59:99" hidden="1">
      <c r="BG140" s="187"/>
      <c r="BH140" s="173"/>
      <c r="BI140" s="54"/>
      <c r="BJ140" s="54"/>
      <c r="BK140" s="182">
        <f ca="1">(AK18-(K10*BH132))/K10</f>
        <v>6.0000000000000095E-2</v>
      </c>
      <c r="BL140" s="181" t="str">
        <f ca="1">IF(BK140&gt;5.01%,"6구간",IF(BK140&gt;4.01%,"5구간",IF(BK140&gt;3.01%,"4구간",IF(BK140&gt;2.01%,"3구간",IF(BK140&gt;1.01%,"2구간",IF(BK140&gt;0.01%,"1구간",IF(AND(BE13=2,BK140&gt;15.01%),"6구간",IF(AND(BE13=2,BK140&gt;14.01%),"5구간",IF(AND(BE13=2,BK140&gt;13.01%),"4구간",IF(AND(BE13=2,BK140&gt;12.01%),"3구간",IF(AND(BE13=2,BK140&gt;11.01%),"2구간",IF(AND(BE13=2,BK140&gt;10.01%),"1구간","해당없음"))))))))))))</f>
        <v>6구간</v>
      </c>
      <c r="BM140" s="183">
        <f ca="1">IF(AND(BT10=2,OR(BL140="6구간",BL140="5구간",BL140="4구간")),1.5%*K10,IF(AND(BT10=2,OR(BL140="3구간",BL140="2구간",BL140="1구간")),0.75%*K10,IF(AND(BT10=1,BL140="6구간"),1.32%*K10,IF(AND(BT10=1,BL140="5구간"),1.1%*K10,IF(AND(BT10=1,BL140="4구간"),0.88%*K10,IF(AND(BT10=1,BL140="3구간"),0.66%*K10,IF(AND(BT10=1,BL140="2구간"),0.44%*K10,IF(AND(BT10=1,BL140="1구간"),0.22%*K10,IF(BL140="해당없음",0%)))))))))/AG11</f>
        <v>10150</v>
      </c>
      <c r="BN140" s="54"/>
      <c r="BO140" s="54"/>
      <c r="BP140" s="172"/>
      <c r="BQ140" s="54"/>
      <c r="BR140" s="54"/>
      <c r="BS140" s="23"/>
      <c r="BT140" s="37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54"/>
      <c r="CP140" s="54"/>
      <c r="CQ140" s="54"/>
      <c r="CR140" s="54"/>
      <c r="CS140" s="54"/>
      <c r="CT140" s="72"/>
      <c r="CU140" s="72"/>
    </row>
    <row r="141" spans="59:99" hidden="1">
      <c r="BG141" s="187"/>
      <c r="BH141" s="173"/>
      <c r="BI141" s="54"/>
      <c r="BJ141" s="54"/>
      <c r="BK141" s="54"/>
      <c r="BL141" s="54"/>
      <c r="BM141" s="54"/>
      <c r="BN141" s="54"/>
      <c r="BO141" s="54"/>
      <c r="BP141" s="172"/>
      <c r="BQ141" s="54"/>
      <c r="BR141" s="54"/>
      <c r="BS141" s="23"/>
      <c r="BT141" s="37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54"/>
      <c r="CP141" s="54"/>
      <c r="CQ141" s="54"/>
      <c r="CR141" s="54"/>
      <c r="CS141" s="54"/>
      <c r="CT141" s="72"/>
      <c r="CU141" s="72"/>
    </row>
    <row r="142" spans="59:99" ht="17.25" hidden="1" thickBot="1">
      <c r="BG142" s="187"/>
      <c r="BH142" s="184"/>
      <c r="BI142" s="185"/>
      <c r="BJ142" s="185"/>
      <c r="BK142" s="185"/>
      <c r="BL142" s="185"/>
      <c r="BM142" s="185"/>
      <c r="BN142" s="185"/>
      <c r="BO142" s="185"/>
      <c r="BP142" s="186"/>
      <c r="BQ142" s="54"/>
      <c r="BR142" s="54"/>
      <c r="BS142" s="23"/>
      <c r="BT142" s="37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54"/>
      <c r="CP142" s="54"/>
      <c r="CQ142" s="54"/>
      <c r="CR142" s="54"/>
      <c r="CS142" s="54"/>
      <c r="CT142" s="72"/>
      <c r="CU142" s="72"/>
    </row>
    <row r="143" spans="59:99" hidden="1">
      <c r="BG143" s="187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23"/>
      <c r="BT143" s="37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54"/>
      <c r="CP143" s="54"/>
      <c r="CQ143" s="54"/>
      <c r="CR143" s="54"/>
      <c r="CS143" s="54"/>
      <c r="CT143" s="72"/>
      <c r="CU143" s="72"/>
    </row>
    <row r="144" spans="59:99" hidden="1">
      <c r="BG144" s="187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23"/>
      <c r="BT144" s="29"/>
      <c r="BU144" s="28"/>
      <c r="BV144" s="28"/>
      <c r="BW144" s="28"/>
      <c r="BX144" s="28"/>
      <c r="BY144" s="28"/>
      <c r="BZ144" s="28"/>
      <c r="CA144" s="28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54"/>
      <c r="CP144" s="54"/>
      <c r="CQ144" s="54"/>
      <c r="CR144" s="54"/>
      <c r="CS144" s="54"/>
      <c r="CT144" s="72"/>
      <c r="CU144" s="72"/>
    </row>
    <row r="145" spans="59:99" hidden="1">
      <c r="BG145" s="187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23"/>
      <c r="BT145" s="29"/>
      <c r="BU145" s="28"/>
      <c r="BV145" s="62"/>
      <c r="BW145" s="62"/>
      <c r="BX145" s="62"/>
      <c r="BY145" s="62"/>
      <c r="BZ145" s="28"/>
      <c r="CA145" s="342"/>
      <c r="CB145" s="23"/>
      <c r="CC145" s="23"/>
      <c r="CD145" s="23"/>
      <c r="CE145" s="343"/>
      <c r="CF145" s="343"/>
      <c r="CG145" s="343"/>
      <c r="CH145" s="23"/>
      <c r="CI145" s="23"/>
      <c r="CJ145" s="23"/>
      <c r="CK145" s="23"/>
      <c r="CL145" s="23"/>
      <c r="CM145" s="23"/>
      <c r="CN145" s="23"/>
      <c r="CO145" s="54"/>
      <c r="CP145" s="54"/>
      <c r="CQ145" s="54"/>
      <c r="CR145" s="54"/>
      <c r="CS145" s="54"/>
      <c r="CT145" s="72"/>
      <c r="CU145" s="72"/>
    </row>
    <row r="146" spans="59:99" hidden="1">
      <c r="BG146" s="187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23"/>
      <c r="BT146" s="29"/>
      <c r="BU146" s="28"/>
      <c r="BV146" s="63"/>
      <c r="BW146" s="28"/>
      <c r="BX146" s="28"/>
      <c r="BY146" s="28"/>
      <c r="BZ146" s="28"/>
      <c r="CA146" s="344"/>
      <c r="CB146" s="23"/>
      <c r="CC146" s="23"/>
      <c r="CD146" s="23"/>
      <c r="CE146" s="28"/>
      <c r="CF146" s="28"/>
      <c r="CG146" s="28"/>
      <c r="CH146" s="23"/>
      <c r="CI146" s="23"/>
      <c r="CJ146" s="23"/>
      <c r="CK146" s="23"/>
      <c r="CL146" s="23"/>
      <c r="CM146" s="23"/>
      <c r="CN146" s="23"/>
      <c r="CO146" s="54"/>
      <c r="CP146" s="54"/>
      <c r="CQ146" s="54"/>
      <c r="CR146" s="54"/>
      <c r="CS146" s="54"/>
      <c r="CT146" s="72"/>
      <c r="CU146" s="72"/>
    </row>
    <row r="147" spans="59:99" hidden="1">
      <c r="BG147" s="187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23"/>
      <c r="BT147" s="29"/>
      <c r="BU147" s="28"/>
      <c r="BV147" s="28"/>
      <c r="BW147" s="28"/>
      <c r="BX147" s="28"/>
      <c r="BY147" s="28"/>
      <c r="BZ147" s="28"/>
      <c r="CA147" s="28"/>
      <c r="CB147" s="23"/>
      <c r="CC147" s="23"/>
      <c r="CD147" s="23"/>
      <c r="CE147" s="28"/>
      <c r="CF147" s="28"/>
      <c r="CG147" s="28"/>
      <c r="CH147" s="23"/>
      <c r="CI147" s="23"/>
      <c r="CJ147" s="23"/>
      <c r="CK147" s="23"/>
      <c r="CL147" s="23"/>
      <c r="CM147" s="23"/>
      <c r="CN147" s="23"/>
      <c r="CO147" s="54"/>
      <c r="CP147" s="54"/>
      <c r="CQ147" s="54"/>
      <c r="CR147" s="54"/>
      <c r="CS147" s="54"/>
      <c r="CT147" s="72"/>
      <c r="CU147" s="72"/>
    </row>
    <row r="148" spans="59:99" hidden="1">
      <c r="BG148" s="187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23"/>
      <c r="BT148" s="62"/>
      <c r="BU148" s="62"/>
      <c r="BV148" s="62"/>
      <c r="BW148" s="62"/>
      <c r="BX148" s="28"/>
      <c r="BY148" s="28"/>
      <c r="BZ148" s="28"/>
      <c r="CA148" s="28"/>
      <c r="CB148" s="23"/>
      <c r="CC148" s="23"/>
      <c r="CD148" s="23"/>
      <c r="CE148" s="28"/>
      <c r="CF148" s="28"/>
      <c r="CG148" s="28"/>
      <c r="CH148" s="23"/>
      <c r="CI148" s="23"/>
      <c r="CJ148" s="23"/>
      <c r="CK148" s="23"/>
      <c r="CL148" s="23"/>
      <c r="CM148" s="23"/>
      <c r="CN148" s="23"/>
      <c r="CO148" s="54"/>
      <c r="CP148" s="54"/>
      <c r="CQ148" s="54"/>
      <c r="CR148" s="54"/>
      <c r="CS148" s="54"/>
      <c r="CT148" s="72"/>
      <c r="CU148" s="72"/>
    </row>
    <row r="149" spans="59:99" hidden="1">
      <c r="BG149" s="187"/>
      <c r="BH149" s="54"/>
      <c r="BI149" s="54"/>
      <c r="BJ149" s="54"/>
      <c r="BK149" s="54"/>
      <c r="BL149" s="54"/>
      <c r="BM149" s="126" t="s">
        <v>16990</v>
      </c>
      <c r="BN149" s="54"/>
      <c r="BO149" s="54"/>
      <c r="BP149" s="54"/>
      <c r="BQ149" s="54"/>
      <c r="BR149" s="54"/>
      <c r="BS149" s="23"/>
      <c r="BT149" s="29"/>
      <c r="BU149" s="28"/>
      <c r="BV149" s="28"/>
      <c r="BW149" s="28"/>
      <c r="BX149" s="28"/>
      <c r="BY149" s="28"/>
      <c r="BZ149" s="28"/>
      <c r="CA149" s="28"/>
      <c r="CB149" s="23"/>
      <c r="CC149" s="23"/>
      <c r="CD149" s="23"/>
      <c r="CE149" s="28"/>
      <c r="CF149" s="28"/>
      <c r="CG149" s="28"/>
      <c r="CH149" s="23"/>
      <c r="CI149" s="23"/>
      <c r="CJ149" s="23"/>
      <c r="CK149" s="23"/>
      <c r="CL149" s="23"/>
      <c r="CM149" s="23"/>
      <c r="CN149" s="23"/>
      <c r="CO149" s="54"/>
      <c r="CP149" s="54"/>
      <c r="CQ149" s="54"/>
      <c r="CR149" s="129" t="s">
        <v>16991</v>
      </c>
      <c r="CS149" s="54"/>
      <c r="CT149" s="72"/>
      <c r="CU149" s="72"/>
    </row>
    <row r="150" spans="59:99" hidden="1">
      <c r="BG150" s="187"/>
      <c r="BH150" s="129"/>
      <c r="BI150" s="129"/>
      <c r="BJ150" s="129"/>
      <c r="BK150" s="129"/>
      <c r="BL150" s="129"/>
      <c r="BM150" s="189" t="s">
        <v>1968</v>
      </c>
      <c r="BN150" s="129"/>
      <c r="BO150" s="129"/>
      <c r="BP150" s="129"/>
      <c r="BQ150" s="129"/>
      <c r="BR150" s="129"/>
      <c r="BS150" s="28"/>
      <c r="BT150" s="29"/>
      <c r="BU150" s="28"/>
      <c r="BV150" s="28"/>
      <c r="BW150" s="63"/>
      <c r="BX150" s="28"/>
      <c r="BY150" s="28"/>
      <c r="BZ150" s="28"/>
      <c r="CA150" s="28"/>
      <c r="CB150" s="23"/>
      <c r="CC150" s="23"/>
      <c r="CD150" s="23"/>
      <c r="CE150" s="28"/>
      <c r="CF150" s="28"/>
      <c r="CG150" s="28"/>
      <c r="CH150" s="23"/>
      <c r="CI150" s="23"/>
      <c r="CJ150" s="23"/>
      <c r="CK150" s="23"/>
      <c r="CL150" s="23"/>
      <c r="CM150" s="23"/>
      <c r="CN150" s="23"/>
      <c r="CO150" s="54"/>
      <c r="CP150" s="54"/>
      <c r="CQ150" s="54"/>
      <c r="CR150" s="54">
        <f>COUNTIF(CR152:CR173,BI3)</f>
        <v>0</v>
      </c>
      <c r="CS150" s="54"/>
      <c r="CT150" s="72"/>
      <c r="CU150" s="72"/>
    </row>
    <row r="151" spans="59:99" ht="17.25" hidden="1" thickBot="1">
      <c r="BG151" s="187"/>
      <c r="BH151" s="129"/>
      <c r="BI151" s="129"/>
      <c r="BJ151" s="129"/>
      <c r="BK151" s="129"/>
      <c r="BL151" s="129"/>
      <c r="BM151" s="190">
        <f>COUNTIF(BM152:BM164,BI3)</f>
        <v>0</v>
      </c>
      <c r="BN151" s="129"/>
      <c r="BO151" s="129"/>
      <c r="BP151" s="129"/>
      <c r="BQ151" s="129" t="s">
        <v>16991</v>
      </c>
      <c r="BR151" s="129" t="s">
        <v>16991</v>
      </c>
      <c r="BS151" s="28"/>
      <c r="BT151" s="29"/>
      <c r="BU151" s="129" t="s">
        <v>16991</v>
      </c>
      <c r="BV151" s="28"/>
      <c r="BW151" s="63"/>
      <c r="BX151" s="28"/>
      <c r="BY151" s="28"/>
      <c r="BZ151" s="28"/>
      <c r="CA151" s="28"/>
      <c r="CB151" s="23"/>
      <c r="CC151" s="23"/>
      <c r="CD151" s="23"/>
      <c r="CE151" s="28"/>
      <c r="CF151" s="28"/>
      <c r="CG151" s="28"/>
      <c r="CH151" s="23"/>
      <c r="CI151" s="23"/>
      <c r="CJ151" s="23"/>
      <c r="CK151" s="23"/>
      <c r="CL151" s="23"/>
      <c r="CM151" s="23"/>
      <c r="CN151" s="23"/>
      <c r="CO151" s="54"/>
      <c r="CP151" s="54"/>
      <c r="CQ151" s="54"/>
      <c r="CR151" s="54" t="s">
        <v>3060</v>
      </c>
      <c r="CS151" s="54"/>
      <c r="CT151" s="72"/>
      <c r="CU151" s="72"/>
    </row>
    <row r="152" spans="59:99" ht="17.25" hidden="1" thickBot="1">
      <c r="BG152" s="187"/>
      <c r="BH152" s="129"/>
      <c r="BI152" s="191"/>
      <c r="BJ152" s="129"/>
      <c r="BK152" s="129"/>
      <c r="BL152" s="129"/>
      <c r="BM152" s="192" t="s">
        <v>3210</v>
      </c>
      <c r="BN152" s="129"/>
      <c r="BO152" s="129" t="s">
        <v>16989</v>
      </c>
      <c r="BP152" s="129" t="s">
        <v>16991</v>
      </c>
      <c r="BQ152" s="126" t="s">
        <v>1256</v>
      </c>
      <c r="BR152" s="725" t="s">
        <v>3064</v>
      </c>
      <c r="BS152" s="726"/>
      <c r="BT152" s="727"/>
      <c r="BU152" s="389" t="s">
        <v>3169</v>
      </c>
      <c r="BV152" s="28"/>
      <c r="BW152" s="23"/>
      <c r="BX152" s="23"/>
      <c r="BY152" s="23"/>
      <c r="BZ152" s="23"/>
      <c r="CA152" s="23"/>
      <c r="CB152" s="23"/>
      <c r="CC152" s="23"/>
      <c r="CD152" s="23"/>
      <c r="CE152" s="28"/>
      <c r="CF152" s="28"/>
      <c r="CG152" s="28"/>
      <c r="CH152" s="23"/>
      <c r="CI152" s="23"/>
      <c r="CJ152" s="23"/>
      <c r="CK152" s="23"/>
      <c r="CL152" s="23"/>
      <c r="CM152" s="23"/>
      <c r="CN152" s="23"/>
      <c r="CO152" s="54"/>
      <c r="CP152" s="54"/>
      <c r="CQ152" s="54"/>
      <c r="CR152" s="319" t="s">
        <v>174</v>
      </c>
      <c r="CS152" s="54"/>
      <c r="CT152" s="72"/>
      <c r="CU152" s="72"/>
    </row>
    <row r="153" spans="59:99" hidden="1">
      <c r="BG153" s="187"/>
      <c r="BH153" s="129"/>
      <c r="BI153" s="129"/>
      <c r="BJ153" s="129"/>
      <c r="BK153" s="129"/>
      <c r="BL153" s="129"/>
      <c r="BM153" s="192" t="s">
        <v>1969</v>
      </c>
      <c r="BN153" s="129"/>
      <c r="BO153" s="193" t="s">
        <v>2000</v>
      </c>
      <c r="BP153" s="193" t="s">
        <v>2001</v>
      </c>
      <c r="BQ153" s="193" t="s">
        <v>2057</v>
      </c>
      <c r="BR153" s="193" t="s">
        <v>3279</v>
      </c>
      <c r="BS153" s="193" t="s">
        <v>3063</v>
      </c>
      <c r="BT153" s="193" t="s">
        <v>3065</v>
      </c>
      <c r="BU153" s="273" t="s">
        <v>3110</v>
      </c>
      <c r="BV153" s="28"/>
      <c r="BW153" s="23"/>
      <c r="BX153" s="23"/>
      <c r="BY153" s="23"/>
      <c r="BZ153" s="23"/>
      <c r="CA153" s="23"/>
      <c r="CB153" s="23"/>
      <c r="CC153" s="23"/>
      <c r="CD153" s="23"/>
      <c r="CE153" s="28"/>
      <c r="CF153" s="28"/>
      <c r="CG153" s="28"/>
      <c r="CH153" s="23"/>
      <c r="CI153" s="23"/>
      <c r="CJ153" s="23"/>
      <c r="CK153" s="23"/>
      <c r="CL153" s="23"/>
      <c r="CM153" s="23"/>
      <c r="CN153" s="23"/>
      <c r="CO153" s="54"/>
      <c r="CP153" s="54"/>
      <c r="CQ153" s="54"/>
      <c r="CR153" s="319" t="s">
        <v>1281</v>
      </c>
      <c r="CS153" s="54"/>
      <c r="CT153" s="72"/>
      <c r="CU153" s="72"/>
    </row>
    <row r="154" spans="59:99" hidden="1">
      <c r="BG154" s="187"/>
      <c r="BH154" s="129"/>
      <c r="BI154" s="129"/>
      <c r="BJ154" s="129"/>
      <c r="BL154" s="129"/>
      <c r="BM154" s="192" t="s">
        <v>2897</v>
      </c>
      <c r="BN154" s="129"/>
      <c r="BO154" s="194">
        <f>COUNTIF(BO155:BO159,BH3)</f>
        <v>1</v>
      </c>
      <c r="BP154" s="192"/>
      <c r="BQ154" s="192">
        <f>COUNTIF(BQ155:BQ161,BI3)</f>
        <v>0</v>
      </c>
      <c r="BR154" s="192">
        <f>COUNTIF(BR155:BR159,BH3)</f>
        <v>1</v>
      </c>
      <c r="BS154" s="322">
        <f>COUNTIF(BS155:BS158,BH3)</f>
        <v>0</v>
      </c>
      <c r="BT154" s="387"/>
      <c r="BU154" s="192"/>
      <c r="BV154" s="28"/>
      <c r="BW154" s="23"/>
      <c r="BX154" s="23"/>
      <c r="BY154" s="23"/>
      <c r="BZ154" s="23"/>
      <c r="CA154" s="23"/>
      <c r="CB154" s="23"/>
      <c r="CC154" s="23"/>
      <c r="CD154" s="23"/>
      <c r="CE154" s="28"/>
      <c r="CF154" s="28"/>
      <c r="CG154" s="28"/>
      <c r="CH154" s="23"/>
      <c r="CI154" s="23"/>
      <c r="CJ154" s="23"/>
      <c r="CK154" s="23"/>
      <c r="CL154" s="23"/>
      <c r="CM154" s="23"/>
      <c r="CN154" s="23"/>
      <c r="CO154" s="54"/>
      <c r="CP154" s="54"/>
      <c r="CQ154" s="54"/>
      <c r="CR154" s="319" t="s">
        <v>173</v>
      </c>
      <c r="CS154" s="54"/>
      <c r="CT154" s="72"/>
      <c r="CU154" s="72"/>
    </row>
    <row r="155" spans="59:99" hidden="1">
      <c r="BG155" s="187"/>
      <c r="BH155" s="129"/>
      <c r="BI155" s="129"/>
      <c r="BJ155" s="129"/>
      <c r="BK155" s="129"/>
      <c r="BL155" s="129"/>
      <c r="BM155" s="192" t="s">
        <v>3208</v>
      </c>
      <c r="BN155" s="129"/>
      <c r="BO155" s="254" t="s">
        <v>1956</v>
      </c>
      <c r="BP155" s="292"/>
      <c r="BQ155" s="319" t="s">
        <v>174</v>
      </c>
      <c r="BR155" s="305" t="s">
        <v>1956</v>
      </c>
      <c r="BS155" s="254" t="s">
        <v>1311</v>
      </c>
      <c r="BT155" s="388"/>
      <c r="BU155" s="305"/>
      <c r="BV155" s="28"/>
      <c r="BW155" s="23"/>
      <c r="BX155" s="23"/>
      <c r="BY155" s="23"/>
      <c r="BZ155" s="23"/>
      <c r="CA155" s="23"/>
      <c r="CB155" s="23"/>
      <c r="CC155" s="23"/>
      <c r="CD155" s="23"/>
      <c r="CE155" s="28"/>
      <c r="CF155" s="28"/>
      <c r="CG155" s="28"/>
      <c r="CH155" s="23"/>
      <c r="CI155" s="23"/>
      <c r="CJ155" s="23"/>
      <c r="CK155" s="23"/>
      <c r="CL155" s="23"/>
      <c r="CM155" s="23"/>
      <c r="CN155" s="23"/>
      <c r="CO155" s="54"/>
      <c r="CP155" s="54"/>
      <c r="CQ155" s="54"/>
      <c r="CR155" s="319" t="s">
        <v>172</v>
      </c>
      <c r="CS155" s="54"/>
      <c r="CT155" s="72"/>
      <c r="CU155" s="72"/>
    </row>
    <row r="156" spans="59:99" hidden="1">
      <c r="BG156" s="187"/>
      <c r="BH156" s="129"/>
      <c r="BI156" s="129"/>
      <c r="BJ156" s="129"/>
      <c r="BK156" s="129"/>
      <c r="BL156" s="129"/>
      <c r="BM156" s="192" t="s">
        <v>3209</v>
      </c>
      <c r="BN156" s="129"/>
      <c r="BO156" s="253" t="s">
        <v>1274</v>
      </c>
      <c r="BP156" s="292"/>
      <c r="BQ156" s="319" t="s">
        <v>1281</v>
      </c>
      <c r="BR156" s="305" t="s">
        <v>1274</v>
      </c>
      <c r="BS156" s="28"/>
      <c r="BT156" s="388"/>
      <c r="BU156" s="305"/>
      <c r="BV156" s="28"/>
      <c r="BW156" s="23"/>
      <c r="BX156" s="23"/>
      <c r="BY156" s="23"/>
      <c r="BZ156" s="23"/>
      <c r="CA156" s="23"/>
      <c r="CB156" s="23"/>
      <c r="CC156" s="23"/>
      <c r="CD156" s="23"/>
      <c r="CE156" s="28"/>
      <c r="CF156" s="28"/>
      <c r="CG156" s="28"/>
      <c r="CH156" s="345"/>
      <c r="CI156" s="23"/>
      <c r="CJ156" s="23"/>
      <c r="CK156" s="23"/>
      <c r="CL156" s="23"/>
      <c r="CM156" s="23"/>
      <c r="CN156" s="23"/>
      <c r="CO156" s="54"/>
      <c r="CP156" s="54"/>
      <c r="CQ156" s="54"/>
      <c r="CR156" s="319" t="s">
        <v>171</v>
      </c>
      <c r="CS156" s="54"/>
      <c r="CT156" s="72"/>
      <c r="CU156" s="72"/>
    </row>
    <row r="157" spans="59:99" hidden="1">
      <c r="BG157" s="187"/>
      <c r="BH157" s="129"/>
      <c r="BI157" s="129"/>
      <c r="BJ157" s="129"/>
      <c r="BK157" s="129"/>
      <c r="BL157" s="129"/>
      <c r="BM157" s="192" t="s">
        <v>1970</v>
      </c>
      <c r="BN157" s="129"/>
      <c r="BO157" s="253" t="s">
        <v>1275</v>
      </c>
      <c r="BP157" s="292"/>
      <c r="BQ157" s="319" t="s">
        <v>173</v>
      </c>
      <c r="BR157" s="305" t="s">
        <v>1275</v>
      </c>
      <c r="BS157" s="28"/>
      <c r="BT157" s="37"/>
      <c r="BU157" s="305"/>
      <c r="BV157" s="28"/>
      <c r="BW157" s="23"/>
      <c r="BX157" s="23"/>
      <c r="BY157" s="23"/>
      <c r="BZ157" s="23"/>
      <c r="CA157" s="23"/>
      <c r="CB157" s="23"/>
      <c r="CC157" s="23"/>
      <c r="CD157" s="23"/>
      <c r="CE157" s="28"/>
      <c r="CF157" s="28"/>
      <c r="CG157" s="28"/>
      <c r="CH157" s="23"/>
      <c r="CI157" s="23"/>
      <c r="CJ157" s="23"/>
      <c r="CK157" s="23"/>
      <c r="CL157" s="23"/>
      <c r="CM157" s="23"/>
      <c r="CN157" s="23"/>
      <c r="CO157" s="54"/>
      <c r="CP157" s="54"/>
      <c r="CQ157" s="54"/>
      <c r="CR157" s="319" t="s">
        <v>170</v>
      </c>
      <c r="CS157" s="54"/>
      <c r="CT157" s="72"/>
      <c r="CU157" s="72"/>
    </row>
    <row r="158" spans="59:99" hidden="1">
      <c r="BG158" s="187"/>
      <c r="BH158" s="129"/>
      <c r="BI158" s="129"/>
      <c r="BJ158" s="129"/>
      <c r="BK158" s="129"/>
      <c r="BL158" s="129"/>
      <c r="BM158" s="192" t="s">
        <v>3043</v>
      </c>
      <c r="BN158" s="129"/>
      <c r="BO158" s="190" t="s">
        <v>1256</v>
      </c>
      <c r="BP158" s="292"/>
      <c r="BQ158" s="319" t="s">
        <v>172</v>
      </c>
      <c r="BR158" s="305" t="s">
        <v>1311</v>
      </c>
      <c r="BS158" s="28"/>
      <c r="BT158" s="37"/>
      <c r="BU158" s="253"/>
      <c r="BV158" s="28"/>
      <c r="BW158" s="23"/>
      <c r="BX158" s="23"/>
      <c r="BY158" s="23"/>
      <c r="BZ158" s="23"/>
      <c r="CA158" s="23"/>
      <c r="CB158" s="23"/>
      <c r="CC158" s="23"/>
      <c r="CD158" s="23"/>
      <c r="CE158" s="28"/>
      <c r="CF158" s="28"/>
      <c r="CG158" s="28"/>
      <c r="CH158" s="23"/>
      <c r="CI158" s="23"/>
      <c r="CJ158" s="23"/>
      <c r="CK158" s="23"/>
      <c r="CL158" s="23"/>
      <c r="CM158" s="23"/>
      <c r="CN158" s="23"/>
      <c r="CO158" s="54"/>
      <c r="CP158" s="54"/>
      <c r="CQ158" s="54"/>
      <c r="CR158" s="319" t="s">
        <v>169</v>
      </c>
      <c r="CS158" s="54"/>
      <c r="CT158" s="72"/>
      <c r="CU158" s="72"/>
    </row>
    <row r="159" spans="59:99" hidden="1">
      <c r="BG159" s="187"/>
      <c r="BH159" s="129"/>
      <c r="BI159" s="129"/>
      <c r="BJ159" s="129"/>
      <c r="BK159" s="129"/>
      <c r="BL159" s="129"/>
      <c r="BM159" s="192" t="s">
        <v>3221</v>
      </c>
      <c r="BN159" s="129"/>
      <c r="BO159" s="253" t="s">
        <v>1311</v>
      </c>
      <c r="BP159" s="292"/>
      <c r="BQ159" s="319" t="s">
        <v>171</v>
      </c>
      <c r="BR159" s="190" t="s">
        <v>1256</v>
      </c>
      <c r="BS159" s="28"/>
      <c r="BT159" s="37"/>
      <c r="BV159" s="28"/>
      <c r="BW159" s="23"/>
      <c r="BX159" s="23"/>
      <c r="BY159" s="23"/>
      <c r="BZ159" s="23"/>
      <c r="CA159" s="23"/>
      <c r="CB159" s="23"/>
      <c r="CC159" s="23"/>
      <c r="CD159" s="23"/>
      <c r="CE159" s="28"/>
      <c r="CF159" s="28"/>
      <c r="CG159" s="28"/>
      <c r="CH159" s="23"/>
      <c r="CI159" s="23"/>
      <c r="CJ159" s="23"/>
      <c r="CK159" s="23"/>
      <c r="CL159" s="23"/>
      <c r="CM159" s="23"/>
      <c r="CN159" s="23"/>
      <c r="CO159" s="54"/>
      <c r="CP159" s="54"/>
      <c r="CQ159" s="54"/>
      <c r="CR159" s="319" t="s">
        <v>173</v>
      </c>
      <c r="CS159" s="54"/>
      <c r="CT159" s="72"/>
      <c r="CU159" s="72"/>
    </row>
    <row r="160" spans="59:99" hidden="1">
      <c r="BG160" s="187"/>
      <c r="BH160" s="129"/>
      <c r="BI160" s="129"/>
      <c r="BJ160" s="129"/>
      <c r="BK160" s="129"/>
      <c r="BL160" s="129"/>
      <c r="BM160" s="192" t="s">
        <v>3222</v>
      </c>
      <c r="BN160" s="129"/>
      <c r="BO160" s="129"/>
      <c r="BP160" s="292"/>
      <c r="BQ160" s="319" t="s">
        <v>170</v>
      </c>
      <c r="BR160" s="129"/>
      <c r="BS160" s="28"/>
      <c r="BT160" s="37"/>
      <c r="BV160" s="28"/>
      <c r="BW160" s="23"/>
      <c r="BX160" s="23"/>
      <c r="BY160" s="23"/>
      <c r="BZ160" s="23"/>
      <c r="CA160" s="23"/>
      <c r="CB160" s="23"/>
      <c r="CC160" s="23"/>
      <c r="CD160" s="23"/>
      <c r="CE160" s="28"/>
      <c r="CF160" s="28"/>
      <c r="CG160" s="28"/>
      <c r="CH160" s="23"/>
      <c r="CI160" s="23"/>
      <c r="CJ160" s="23"/>
      <c r="CK160" s="23"/>
      <c r="CL160" s="23"/>
      <c r="CM160" s="23"/>
      <c r="CN160" s="54"/>
      <c r="CO160" s="54"/>
      <c r="CP160" s="54"/>
      <c r="CQ160" s="54"/>
      <c r="CR160" s="319"/>
      <c r="CS160" s="54"/>
      <c r="CT160" s="72"/>
    </row>
    <row r="161" spans="59:103" ht="17.25" hidden="1" thickBot="1">
      <c r="BG161" s="187"/>
      <c r="BH161" s="129" t="s">
        <v>16991</v>
      </c>
      <c r="BI161" s="129"/>
      <c r="BJ161" s="129"/>
      <c r="BK161" s="129"/>
      <c r="BL161" s="129"/>
      <c r="BM161" s="192" t="s">
        <v>3223</v>
      </c>
      <c r="BN161" s="129"/>
      <c r="BO161" s="129"/>
      <c r="BP161" s="292"/>
      <c r="BQ161" s="319" t="s">
        <v>169</v>
      </c>
      <c r="BR161" s="129"/>
      <c r="BS161" s="28"/>
      <c r="BT161" s="37"/>
      <c r="BV161" s="129" t="s">
        <v>16991</v>
      </c>
      <c r="BW161" s="23"/>
      <c r="BX161" s="23"/>
      <c r="BY161" s="23"/>
      <c r="BZ161" s="23"/>
      <c r="CA161" s="23"/>
      <c r="CB161" s="23"/>
      <c r="CC161" s="23"/>
      <c r="CD161" s="23"/>
      <c r="CE161" s="28"/>
      <c r="CF161" s="28"/>
      <c r="CG161" s="28"/>
      <c r="CH161" s="23"/>
      <c r="CI161" s="129" t="s">
        <v>16991</v>
      </c>
      <c r="CJ161" s="23"/>
      <c r="CK161" s="23"/>
      <c r="CL161" s="23"/>
      <c r="CM161" s="23"/>
      <c r="CN161" s="54"/>
      <c r="CO161" s="54"/>
      <c r="CP161" s="54"/>
      <c r="CQ161" s="54"/>
      <c r="CR161" s="319"/>
      <c r="CS161" s="54"/>
      <c r="CT161" s="72"/>
    </row>
    <row r="162" spans="59:103" hidden="1">
      <c r="BG162" s="187"/>
      <c r="BH162" s="129" t="s">
        <v>3082</v>
      </c>
      <c r="BI162" s="129" t="s">
        <v>16991</v>
      </c>
      <c r="BJ162" s="129"/>
      <c r="BK162" s="129"/>
      <c r="BL162" s="129"/>
      <c r="BM162" s="192"/>
      <c r="BN162" s="512" t="s">
        <v>2039</v>
      </c>
      <c r="BO162" s="513"/>
      <c r="BP162" s="513"/>
      <c r="BQ162" s="514" t="s">
        <v>2038</v>
      </c>
      <c r="BR162" s="513"/>
      <c r="BS162" s="513" t="s">
        <v>2040</v>
      </c>
      <c r="BT162" s="515"/>
      <c r="BV162" s="23" t="s">
        <v>2109</v>
      </c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 t="s">
        <v>2110</v>
      </c>
      <c r="CJ162" s="23"/>
      <c r="CK162" s="23"/>
      <c r="CL162" s="23"/>
      <c r="CM162" s="23"/>
      <c r="CN162" s="23"/>
      <c r="CO162" s="23"/>
      <c r="CP162" s="23"/>
      <c r="CQ162" s="23"/>
      <c r="CR162" s="319"/>
      <c r="CS162" s="54"/>
      <c r="CT162" s="54"/>
      <c r="CU162" s="54"/>
      <c r="CV162" s="54"/>
      <c r="CW162" s="54"/>
      <c r="CX162" s="72"/>
    </row>
    <row r="163" spans="59:103" hidden="1">
      <c r="BG163" s="187"/>
      <c r="BH163" s="320" t="s">
        <v>3062</v>
      </c>
      <c r="BI163" s="688" t="s">
        <v>3081</v>
      </c>
      <c r="BJ163" s="689"/>
      <c r="BK163" s="689"/>
      <c r="BL163" s="690"/>
      <c r="BM163" s="192"/>
      <c r="BN163" s="242" t="s">
        <v>2035</v>
      </c>
      <c r="BO163" s="240">
        <f>IF(BN166=1,5%,0)</f>
        <v>0</v>
      </c>
      <c r="BP163" s="241"/>
      <c r="BQ163" s="239" t="s">
        <v>2035</v>
      </c>
      <c r="BR163" s="240">
        <f>IF(BQ166=1,-20%,0)</f>
        <v>0</v>
      </c>
      <c r="BS163" s="239" t="s">
        <v>2035</v>
      </c>
      <c r="BT163" s="243">
        <f>IF(BS166=1,8%,0)</f>
        <v>0</v>
      </c>
      <c r="BV163" s="714" t="s">
        <v>2094</v>
      </c>
      <c r="BW163" s="715"/>
      <c r="BX163" s="715"/>
      <c r="BY163" s="715"/>
      <c r="BZ163" s="715"/>
      <c r="CA163" s="716"/>
      <c r="CB163" s="346"/>
      <c r="CC163" s="346"/>
      <c r="CD163" s="346"/>
      <c r="CE163" s="346"/>
      <c r="CF163" s="346"/>
      <c r="CG163" s="346"/>
      <c r="CH163" s="347"/>
      <c r="CI163" s="348" t="s">
        <v>2112</v>
      </c>
      <c r="CJ163" s="349"/>
      <c r="CK163" s="349"/>
      <c r="CL163" s="349"/>
      <c r="CM163" s="349"/>
      <c r="CN163" s="349"/>
      <c r="CR163" s="319"/>
      <c r="CT163" s="126"/>
      <c r="CU163" s="126"/>
      <c r="CV163" s="126"/>
      <c r="CW163" s="126"/>
      <c r="CX163" s="126"/>
    </row>
    <row r="164" spans="59:103" hidden="1">
      <c r="BG164" s="187"/>
      <c r="BH164" s="385">
        <f>IF(AND((BH166=BH3),(BJ3=BH167),(BH168=BT7),BO11=2),1,0)</f>
        <v>0</v>
      </c>
      <c r="BI164" s="382">
        <f>COUNTIF(BJ166:BJ185,BJ3)</f>
        <v>0</v>
      </c>
      <c r="BJ164" s="386">
        <f>IF(BI164=1,1%,0)</f>
        <v>0</v>
      </c>
      <c r="BK164" s="383">
        <f>COUNTIF(BL166:BL262,BJ3)</f>
        <v>0</v>
      </c>
      <c r="BL164" s="386">
        <f>IF(BK164=1,2%,0)</f>
        <v>0</v>
      </c>
      <c r="BM164" s="192"/>
      <c r="BN164" s="242" t="s">
        <v>1134</v>
      </c>
      <c r="BO164" s="240">
        <f>IF(BN166=2,4%,0)</f>
        <v>0.04</v>
      </c>
      <c r="BP164" s="241"/>
      <c r="BQ164" s="239" t="s">
        <v>1134</v>
      </c>
      <c r="BR164" s="240">
        <f>IF(BQ166=2,2%,0)</f>
        <v>0.02</v>
      </c>
      <c r="BS164" s="239" t="s">
        <v>1134</v>
      </c>
      <c r="BT164" s="243">
        <f>IF(BS166=2,6%,0)</f>
        <v>0.06</v>
      </c>
      <c r="BV164" s="196" t="e">
        <f>IF(AND(BZ164="true",BO11=2),VLOOKUP(BT7,$BW$167:$CA$186,IF(BG27=2,3,IF(BG27=3,4,IF(BG27=4,5,0))),0),0)</f>
        <v>#N/A</v>
      </c>
      <c r="BW164" s="196">
        <f>IFERROR(BV164,0)</f>
        <v>0</v>
      </c>
      <c r="BX164" s="196"/>
      <c r="BY164" s="350" t="e">
        <f>VLOOKUP(BT7,$BW$167:$BX$186,2,FALSE)</f>
        <v>#N/A</v>
      </c>
      <c r="BZ164" s="43" t="e">
        <f>IF(BY164&lt;=AY12,"true","false")</f>
        <v>#N/A</v>
      </c>
      <c r="CA164" s="43"/>
      <c r="CB164" s="23"/>
      <c r="CC164" s="23"/>
      <c r="CD164" s="23"/>
      <c r="CE164" s="23"/>
      <c r="CF164" s="23"/>
      <c r="CG164" s="23"/>
      <c r="CH164" s="126"/>
      <c r="CI164" s="351">
        <f>IF(AND(CM164="true",BO11=1),VLOOKUP(BT7,$BW$167:$CA$186,IF(BG27=2,3,IF(BG27=3,4,IF(BG27=4,5,0))),0),0)</f>
        <v>0</v>
      </c>
      <c r="CJ164" s="196">
        <f>IFERROR(CI164,0)</f>
        <v>0</v>
      </c>
      <c r="CK164" s="196"/>
      <c r="CL164" s="350">
        <f>VLOOKUP(BT7,$CJ$167:$CK$293,2,FALSE)</f>
        <v>0</v>
      </c>
      <c r="CM164" s="43" t="str">
        <f>IF(CL164&lt;=AY12,"true","false")</f>
        <v>true</v>
      </c>
      <c r="CN164" s="43"/>
      <c r="CR164" s="319" t="s">
        <v>172</v>
      </c>
      <c r="CT164" s="126"/>
      <c r="CU164" s="126"/>
      <c r="CV164" s="126"/>
      <c r="CW164" s="126"/>
      <c r="CX164" s="126"/>
      <c r="CY164" s="126"/>
    </row>
    <row r="165" spans="59:103" hidden="1">
      <c r="BG165" s="187"/>
      <c r="BH165" s="384" t="s">
        <v>2063</v>
      </c>
      <c r="BI165" s="382" t="s">
        <v>2062</v>
      </c>
      <c r="BJ165" s="382" t="s">
        <v>2028</v>
      </c>
      <c r="BK165" s="383" t="s">
        <v>2063</v>
      </c>
      <c r="BL165" s="382"/>
      <c r="BM165" s="23"/>
      <c r="BN165" s="242" t="s">
        <v>2036</v>
      </c>
      <c r="BO165" s="240">
        <f>IF(BN166=3,0%,0)</f>
        <v>0</v>
      </c>
      <c r="BP165" s="241"/>
      <c r="BQ165" s="239" t="s">
        <v>2036</v>
      </c>
      <c r="BR165" s="240">
        <f>IF(BQ166=3,0,0)</f>
        <v>0</v>
      </c>
      <c r="BS165" s="239" t="s">
        <v>2036</v>
      </c>
      <c r="BT165" s="243">
        <f>IF(BS166=3,0,0)</f>
        <v>0</v>
      </c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126"/>
      <c r="CI165" s="352"/>
      <c r="CJ165" s="23"/>
      <c r="CK165" s="23"/>
      <c r="CL165" s="23"/>
      <c r="CM165" s="23"/>
      <c r="CN165" s="23"/>
      <c r="CR165" s="319"/>
      <c r="CT165" s="126"/>
      <c r="CU165" s="126"/>
      <c r="CV165" s="126"/>
      <c r="CW165" s="126"/>
      <c r="CX165" s="126"/>
      <c r="CY165" s="126"/>
    </row>
    <row r="166" spans="59:103" ht="17.25" hidden="1" thickBot="1">
      <c r="BG166" s="187"/>
      <c r="BH166" s="321" t="s">
        <v>3061</v>
      </c>
      <c r="BI166" s="43" t="s">
        <v>2072</v>
      </c>
      <c r="BJ166" s="274" t="s">
        <v>1416</v>
      </c>
      <c r="BK166" s="684" t="s">
        <v>2085</v>
      </c>
      <c r="BL166" s="277" t="s">
        <v>1396</v>
      </c>
      <c r="BM166" s="23"/>
      <c r="BN166" s="244">
        <f>BO11</f>
        <v>2</v>
      </c>
      <c r="BO166" s="245">
        <f>MAX(BO163:BO165)</f>
        <v>0.04</v>
      </c>
      <c r="BP166" s="246"/>
      <c r="BQ166" s="247">
        <f>BO11</f>
        <v>2</v>
      </c>
      <c r="BR166" s="245">
        <f>IF(BQ166=1,BR163,MAX(BR163:BR165))</f>
        <v>0.02</v>
      </c>
      <c r="BS166" s="247">
        <f>BO11</f>
        <v>2</v>
      </c>
      <c r="BT166" s="248">
        <f>MAX(BT163:BT165)</f>
        <v>0.06</v>
      </c>
      <c r="BV166" s="43" t="s">
        <v>58</v>
      </c>
      <c r="BW166" s="68" t="s">
        <v>2095</v>
      </c>
      <c r="BX166" s="68" t="s">
        <v>2111</v>
      </c>
      <c r="BY166" s="196">
        <v>36</v>
      </c>
      <c r="BZ166" s="196">
        <v>48</v>
      </c>
      <c r="CA166" s="196">
        <v>60</v>
      </c>
      <c r="CB166" s="28"/>
      <c r="CC166" s="28"/>
      <c r="CD166" s="28"/>
      <c r="CE166" s="28"/>
      <c r="CF166" s="28"/>
      <c r="CG166" s="28"/>
      <c r="CH166" s="54"/>
      <c r="CI166" s="44" t="s">
        <v>58</v>
      </c>
      <c r="CJ166" s="68" t="s">
        <v>2095</v>
      </c>
      <c r="CK166" s="68" t="s">
        <v>2111</v>
      </c>
      <c r="CL166" s="196">
        <v>36</v>
      </c>
      <c r="CM166" s="196">
        <v>48</v>
      </c>
      <c r="CN166" s="196">
        <v>60</v>
      </c>
      <c r="CR166" s="319" t="s">
        <v>171</v>
      </c>
      <c r="CT166" s="126"/>
      <c r="CU166" s="126"/>
      <c r="CV166" s="126"/>
      <c r="CW166" s="126"/>
      <c r="CX166" s="126"/>
      <c r="CY166" s="126"/>
    </row>
    <row r="167" spans="59:103" hidden="1">
      <c r="BG167" s="187"/>
      <c r="BH167" s="43" t="s">
        <v>3024</v>
      </c>
      <c r="BI167" s="708" t="s">
        <v>2064</v>
      </c>
      <c r="BJ167" s="275" t="s">
        <v>2070</v>
      </c>
      <c r="BK167" s="696"/>
      <c r="BL167" s="277" t="s">
        <v>1397</v>
      </c>
      <c r="BM167" s="23"/>
      <c r="BN167" s="23" t="s">
        <v>16989</v>
      </c>
      <c r="BO167" s="23"/>
      <c r="BP167" s="23"/>
      <c r="BQ167" s="23"/>
      <c r="BR167" s="23"/>
      <c r="BS167" s="23"/>
      <c r="BT167" s="23"/>
      <c r="BV167" s="284" t="s">
        <v>2096</v>
      </c>
      <c r="BW167" s="285">
        <v>4164</v>
      </c>
      <c r="BX167" s="353">
        <v>10500000</v>
      </c>
      <c r="BY167" s="286">
        <v>3.0000000000000009E-2</v>
      </c>
      <c r="BZ167" s="286">
        <v>5.9999999999999984E-2</v>
      </c>
      <c r="CA167" s="286">
        <v>6.9999999999999993E-2</v>
      </c>
      <c r="CB167" s="23"/>
      <c r="CC167" s="23"/>
      <c r="CD167" s="23"/>
      <c r="CE167" s="23"/>
      <c r="CF167" s="23"/>
      <c r="CG167" s="23"/>
      <c r="CH167" s="54"/>
      <c r="CI167" s="354" t="s">
        <v>2096</v>
      </c>
      <c r="CJ167" s="283">
        <v>4164</v>
      </c>
      <c r="CK167" s="355">
        <v>10500000</v>
      </c>
      <c r="CL167" s="356">
        <v>5.9999999999999928E-2</v>
      </c>
      <c r="CM167" s="356">
        <v>7.0000000000000007E-2</v>
      </c>
      <c r="CN167" s="356">
        <v>0.08</v>
      </c>
      <c r="CR167" s="319"/>
      <c r="CT167" s="126"/>
      <c r="CU167" s="126"/>
      <c r="CV167" s="126"/>
      <c r="CW167" s="126"/>
      <c r="CX167" s="126"/>
      <c r="CY167" s="126"/>
    </row>
    <row r="168" spans="59:103" hidden="1">
      <c r="BG168" s="187"/>
      <c r="BH168" s="43">
        <v>6007</v>
      </c>
      <c r="BI168" s="709"/>
      <c r="BJ168" s="181" t="s">
        <v>2069</v>
      </c>
      <c r="BK168" s="696"/>
      <c r="BL168" s="277" t="s">
        <v>1398</v>
      </c>
      <c r="BM168" s="23"/>
      <c r="BN168" s="681"/>
      <c r="BO168" s="681"/>
      <c r="BP168" s="28"/>
      <c r="BQ168" s="23"/>
      <c r="BR168" s="23"/>
      <c r="BS168" s="23"/>
      <c r="BT168" s="23"/>
      <c r="BV168" s="287" t="s">
        <v>2097</v>
      </c>
      <c r="BW168" s="285">
        <v>4165</v>
      </c>
      <c r="BX168" s="353">
        <v>10200000</v>
      </c>
      <c r="BY168" s="286">
        <v>4.0000000000000022E-2</v>
      </c>
      <c r="BZ168" s="286">
        <v>5.9999999999999984E-2</v>
      </c>
      <c r="CA168" s="286">
        <v>6.9999999999999993E-2</v>
      </c>
      <c r="CB168" s="23"/>
      <c r="CC168" s="23"/>
      <c r="CD168" s="23"/>
      <c r="CE168" s="23"/>
      <c r="CF168" s="23"/>
      <c r="CG168" s="23"/>
      <c r="CH168" s="54"/>
      <c r="CI168" s="357" t="s">
        <v>2097</v>
      </c>
      <c r="CJ168" s="283">
        <v>4165</v>
      </c>
      <c r="CK168" s="355">
        <v>10200000</v>
      </c>
      <c r="CL168" s="356">
        <v>5.9999999999999928E-2</v>
      </c>
      <c r="CM168" s="356">
        <v>6.9999999999999993E-2</v>
      </c>
      <c r="CN168" s="356">
        <v>0.08</v>
      </c>
      <c r="CR168" s="319"/>
      <c r="CT168" s="126"/>
      <c r="CU168" s="126"/>
      <c r="CV168" s="126"/>
      <c r="CW168" s="126"/>
      <c r="CX168" s="126"/>
      <c r="CY168" s="126"/>
    </row>
    <row r="169" spans="59:103" hidden="1">
      <c r="BG169" s="187"/>
      <c r="BH169" s="23"/>
      <c r="BI169" s="709"/>
      <c r="BJ169" s="274" t="s">
        <v>2065</v>
      </c>
      <c r="BK169" s="696"/>
      <c r="BL169" s="277" t="s">
        <v>1399</v>
      </c>
      <c r="BM169" s="23"/>
      <c r="BN169" s="680"/>
      <c r="BO169" s="64"/>
      <c r="BP169" s="35"/>
      <c r="BQ169" s="23"/>
      <c r="BR169" s="23"/>
      <c r="BS169" s="23"/>
      <c r="BT169" s="23"/>
      <c r="BV169" s="284" t="s">
        <v>2098</v>
      </c>
      <c r="BW169" s="285">
        <v>4166</v>
      </c>
      <c r="BX169" s="353">
        <v>11000000</v>
      </c>
      <c r="BY169" s="286">
        <v>5.0000000000000031E-2</v>
      </c>
      <c r="BZ169" s="286">
        <v>5.9999999999999984E-2</v>
      </c>
      <c r="CA169" s="286">
        <v>6.9999999999999993E-2</v>
      </c>
      <c r="CB169" s="23"/>
      <c r="CC169" s="23"/>
      <c r="CD169" s="23"/>
      <c r="CE169" s="23"/>
      <c r="CF169" s="23"/>
      <c r="CG169" s="23"/>
      <c r="CH169" s="54"/>
      <c r="CI169" s="354" t="s">
        <v>2098</v>
      </c>
      <c r="CJ169" s="283">
        <v>4166</v>
      </c>
      <c r="CK169" s="355">
        <v>11000000</v>
      </c>
      <c r="CL169" s="356">
        <v>5.9999999999999928E-2</v>
      </c>
      <c r="CM169" s="356">
        <v>6.9999999999999993E-2</v>
      </c>
      <c r="CN169" s="356">
        <v>0.08</v>
      </c>
      <c r="CR169" s="319" t="s">
        <v>170</v>
      </c>
      <c r="CT169" s="126"/>
      <c r="CU169" s="126"/>
      <c r="CV169" s="126"/>
      <c r="CW169" s="126"/>
      <c r="CX169" s="126"/>
      <c r="CY169" s="126"/>
    </row>
    <row r="170" spans="59:103" ht="30.75" hidden="1" customHeight="1">
      <c r="BG170" s="187"/>
      <c r="BH170" s="23"/>
      <c r="BI170" s="709"/>
      <c r="BJ170" s="65" t="s">
        <v>2124</v>
      </c>
      <c r="BK170" s="696"/>
      <c r="BL170" s="43" t="s">
        <v>1400</v>
      </c>
      <c r="BM170" s="23"/>
      <c r="BN170" s="680"/>
      <c r="BO170" s="64"/>
      <c r="BP170" s="35"/>
      <c r="BQ170" s="23"/>
      <c r="BR170" s="23"/>
      <c r="BS170" s="23"/>
      <c r="BT170" s="23"/>
      <c r="BV170" s="287" t="s">
        <v>2099</v>
      </c>
      <c r="BW170" s="285">
        <v>3668</v>
      </c>
      <c r="BX170" s="353">
        <v>10500000</v>
      </c>
      <c r="BY170" s="286">
        <v>5.0000000000000031E-2</v>
      </c>
      <c r="BZ170" s="286">
        <v>6.0000000000000039E-2</v>
      </c>
      <c r="CA170" s="286">
        <v>6.9999999999999993E-2</v>
      </c>
      <c r="CB170" s="23"/>
      <c r="CC170" s="23"/>
      <c r="CD170" s="23"/>
      <c r="CE170" s="23"/>
      <c r="CF170" s="23"/>
      <c r="CG170" s="23"/>
      <c r="CH170" s="54"/>
      <c r="CI170" s="357" t="s">
        <v>2099</v>
      </c>
      <c r="CJ170" s="283">
        <v>3668</v>
      </c>
      <c r="CK170" s="355">
        <v>10500000</v>
      </c>
      <c r="CL170" s="356">
        <v>4.0000000000000022E-2</v>
      </c>
      <c r="CM170" s="356">
        <v>6.9999999999999993E-2</v>
      </c>
      <c r="CN170" s="356">
        <v>7.9999999999999946E-2</v>
      </c>
      <c r="CR170" s="319"/>
      <c r="CT170" s="126"/>
      <c r="CU170" s="126"/>
      <c r="CV170" s="126"/>
      <c r="CW170" s="126"/>
      <c r="CX170" s="126"/>
      <c r="CY170" s="126"/>
    </row>
    <row r="171" spans="59:103" ht="30.75" hidden="1" customHeight="1">
      <c r="BG171" s="187"/>
      <c r="BH171" s="23"/>
      <c r="BI171" s="711"/>
      <c r="BJ171" s="66" t="s">
        <v>2125</v>
      </c>
      <c r="BK171" s="696"/>
      <c r="BL171" s="43" t="s">
        <v>201</v>
      </c>
      <c r="BM171" s="23"/>
      <c r="BN171" s="680"/>
      <c r="BO171" s="2"/>
      <c r="BP171" s="35"/>
      <c r="BQ171" s="23"/>
      <c r="BR171" s="23"/>
      <c r="BS171" s="23"/>
      <c r="BT171" s="23"/>
      <c r="BV171" s="284" t="s">
        <v>2100</v>
      </c>
      <c r="BW171" s="285">
        <v>3669</v>
      </c>
      <c r="BX171" s="353">
        <v>12000000</v>
      </c>
      <c r="BY171" s="286">
        <v>5.0000000000000031E-2</v>
      </c>
      <c r="BZ171" s="286">
        <v>6.0000000000000039E-2</v>
      </c>
      <c r="CA171" s="286">
        <v>6.9999999999999993E-2</v>
      </c>
      <c r="CB171" s="23"/>
      <c r="CC171" s="23"/>
      <c r="CD171" s="23"/>
      <c r="CE171" s="23"/>
      <c r="CF171" s="23"/>
      <c r="CG171" s="23"/>
      <c r="CH171" s="54"/>
      <c r="CI171" s="354" t="s">
        <v>2100</v>
      </c>
      <c r="CJ171" s="283">
        <v>3669</v>
      </c>
      <c r="CK171" s="355">
        <v>12000000</v>
      </c>
      <c r="CL171" s="356">
        <v>4.0000000000000022E-2</v>
      </c>
      <c r="CM171" s="356">
        <v>6.9999999999999993E-2</v>
      </c>
      <c r="CN171" s="356">
        <v>7.9999999999999946E-2</v>
      </c>
      <c r="CR171" s="319"/>
      <c r="CT171" s="126"/>
      <c r="CU171" s="126"/>
      <c r="CV171" s="126"/>
      <c r="CW171" s="126"/>
      <c r="CX171" s="126"/>
      <c r="CY171" s="126"/>
    </row>
    <row r="172" spans="59:103" ht="30.75" hidden="1" customHeight="1">
      <c r="BG172" s="187"/>
      <c r="BH172" s="23"/>
      <c r="BI172" s="273" t="s">
        <v>1976</v>
      </c>
      <c r="BJ172" s="274" t="s">
        <v>2066</v>
      </c>
      <c r="BK172" s="696"/>
      <c r="BL172" s="43" t="s">
        <v>1401</v>
      </c>
      <c r="BM172" s="23"/>
      <c r="BN172" s="64"/>
      <c r="BO172" s="290"/>
      <c r="BP172" s="35"/>
      <c r="BQ172" s="23"/>
      <c r="BR172" s="23"/>
      <c r="BS172" s="23"/>
      <c r="BT172" s="23"/>
      <c r="BV172" s="287" t="s">
        <v>2101</v>
      </c>
      <c r="BW172" s="285">
        <v>4444</v>
      </c>
      <c r="BX172" s="353"/>
      <c r="BY172" s="286">
        <v>0.04</v>
      </c>
      <c r="BZ172" s="286">
        <v>0.05</v>
      </c>
      <c r="CA172" s="286">
        <v>0.06</v>
      </c>
      <c r="CB172" s="23"/>
      <c r="CC172" s="23"/>
      <c r="CD172" s="23"/>
      <c r="CE172" s="23"/>
      <c r="CF172" s="23"/>
      <c r="CG172" s="23"/>
      <c r="CH172" s="54"/>
      <c r="CI172" s="357" t="s">
        <v>2101</v>
      </c>
      <c r="CJ172" s="283">
        <v>4444</v>
      </c>
      <c r="CK172" s="355"/>
      <c r="CL172" s="356">
        <v>0.04</v>
      </c>
      <c r="CM172" s="356">
        <v>0.05</v>
      </c>
      <c r="CN172" s="356">
        <v>0.06</v>
      </c>
      <c r="CR172" s="319"/>
      <c r="CT172" s="126"/>
      <c r="CU172" s="126"/>
      <c r="CV172" s="126"/>
      <c r="CW172" s="126"/>
      <c r="CX172" s="719" t="s">
        <v>2912</v>
      </c>
      <c r="CY172" s="719"/>
    </row>
    <row r="173" spans="59:103" hidden="1">
      <c r="BG173" s="187"/>
      <c r="BH173" s="23"/>
      <c r="BI173" s="708" t="s">
        <v>2054</v>
      </c>
      <c r="BJ173" s="274" t="s">
        <v>2067</v>
      </c>
      <c r="BK173" s="696"/>
      <c r="BL173" s="43" t="s">
        <v>1402</v>
      </c>
      <c r="BM173" s="23"/>
      <c r="BN173" s="680"/>
      <c r="BO173" s="2"/>
      <c r="BP173" s="35"/>
      <c r="BQ173" s="23"/>
      <c r="BR173" s="23"/>
      <c r="BS173" s="23"/>
      <c r="BT173" s="23"/>
      <c r="BV173" s="287" t="s">
        <v>2102</v>
      </c>
      <c r="BW173" s="285">
        <v>4623</v>
      </c>
      <c r="BX173" s="353"/>
      <c r="BY173" s="286">
        <v>0.04</v>
      </c>
      <c r="BZ173" s="286">
        <v>0.05</v>
      </c>
      <c r="CA173" s="286">
        <v>0.06</v>
      </c>
      <c r="CB173" s="23"/>
      <c r="CC173" s="23"/>
      <c r="CD173" s="23"/>
      <c r="CE173" s="23"/>
      <c r="CF173" s="23"/>
      <c r="CG173" s="23"/>
      <c r="CH173" s="54"/>
      <c r="CI173" s="357" t="s">
        <v>2102</v>
      </c>
      <c r="CJ173" s="283">
        <v>4623</v>
      </c>
      <c r="CK173" s="355"/>
      <c r="CL173" s="356">
        <v>0.04</v>
      </c>
      <c r="CM173" s="356">
        <v>0.05</v>
      </c>
      <c r="CN173" s="356">
        <v>0.06</v>
      </c>
      <c r="CR173" s="319" t="s">
        <v>169</v>
      </c>
      <c r="CT173" s="126"/>
      <c r="CU173" s="126"/>
      <c r="CV173" s="126"/>
      <c r="CW173" s="126"/>
      <c r="CX173" s="255" t="s">
        <v>58</v>
      </c>
      <c r="CY173" s="255" t="s">
        <v>2028</v>
      </c>
    </row>
    <row r="174" spans="59:103" hidden="1">
      <c r="BG174" s="187"/>
      <c r="BH174" s="23"/>
      <c r="BI174" s="711"/>
      <c r="BJ174" s="274" t="s">
        <v>2068</v>
      </c>
      <c r="BK174" s="696"/>
      <c r="BL174" s="181" t="s">
        <v>2029</v>
      </c>
      <c r="BM174" s="23"/>
      <c r="BN174" s="680"/>
      <c r="BO174" s="2"/>
      <c r="BP174" s="35"/>
      <c r="BQ174" s="23"/>
      <c r="BR174" s="23"/>
      <c r="BS174" s="23"/>
      <c r="BT174" s="23"/>
      <c r="BV174" s="287" t="s">
        <v>2103</v>
      </c>
      <c r="BW174" s="285">
        <v>4445</v>
      </c>
      <c r="BX174" s="353"/>
      <c r="BY174" s="286">
        <v>0.04</v>
      </c>
      <c r="BZ174" s="286">
        <v>0.05</v>
      </c>
      <c r="CA174" s="286">
        <v>0.06</v>
      </c>
      <c r="CB174" s="23"/>
      <c r="CC174" s="23"/>
      <c r="CD174" s="23"/>
      <c r="CE174" s="23"/>
      <c r="CF174" s="23"/>
      <c r="CG174" s="23"/>
      <c r="CH174" s="54"/>
      <c r="CI174" s="357" t="s">
        <v>2103</v>
      </c>
      <c r="CJ174" s="283">
        <v>4445</v>
      </c>
      <c r="CK174" s="355"/>
      <c r="CL174" s="356">
        <v>0.04</v>
      </c>
      <c r="CM174" s="356">
        <v>0.05</v>
      </c>
      <c r="CN174" s="356">
        <v>0.06</v>
      </c>
      <c r="CT174" s="126"/>
      <c r="CU174" s="126"/>
      <c r="CV174" s="126"/>
      <c r="CW174" s="126"/>
      <c r="CX174" s="676" t="s">
        <v>2814</v>
      </c>
      <c r="CY174" s="676" t="s">
        <v>2913</v>
      </c>
    </row>
    <row r="175" spans="59:103" hidden="1">
      <c r="BG175" s="187"/>
      <c r="BH175" s="23"/>
      <c r="BI175" s="679" t="s">
        <v>3026</v>
      </c>
      <c r="BJ175" s="195" t="s">
        <v>2073</v>
      </c>
      <c r="BK175" s="696"/>
      <c r="BL175" s="181" t="s">
        <v>2030</v>
      </c>
      <c r="BM175" s="23"/>
      <c r="BN175" s="680"/>
      <c r="BO175" s="291"/>
      <c r="BP175" s="28"/>
      <c r="BQ175" s="23"/>
      <c r="BR175" s="23"/>
      <c r="BS175" s="23"/>
      <c r="BT175" s="23"/>
      <c r="BV175" s="287" t="s">
        <v>2104</v>
      </c>
      <c r="BW175" s="285">
        <v>4173</v>
      </c>
      <c r="BX175" s="353"/>
      <c r="BY175" s="286">
        <v>0.04</v>
      </c>
      <c r="BZ175" s="286">
        <v>0.05</v>
      </c>
      <c r="CA175" s="286">
        <v>0.06</v>
      </c>
      <c r="CB175" s="23"/>
      <c r="CC175" s="23"/>
      <c r="CD175" s="23"/>
      <c r="CE175" s="23"/>
      <c r="CF175" s="23"/>
      <c r="CG175" s="23"/>
      <c r="CH175" s="54"/>
      <c r="CI175" s="357" t="s">
        <v>2104</v>
      </c>
      <c r="CJ175" s="283">
        <v>4173</v>
      </c>
      <c r="CK175" s="355"/>
      <c r="CL175" s="356">
        <v>0.04</v>
      </c>
      <c r="CM175" s="356">
        <v>0.05</v>
      </c>
      <c r="CN175" s="356">
        <v>0.06</v>
      </c>
      <c r="CT175" s="126"/>
      <c r="CU175" s="126"/>
      <c r="CV175" s="126"/>
      <c r="CW175" s="126"/>
      <c r="CX175" s="676"/>
      <c r="CY175" s="676"/>
    </row>
    <row r="176" spans="59:103" ht="22.5" hidden="1" customHeight="1">
      <c r="BG176" s="187"/>
      <c r="BH176" s="23"/>
      <c r="BI176" s="679"/>
      <c r="BJ176" s="276" t="s">
        <v>2071</v>
      </c>
      <c r="BK176" s="696"/>
      <c r="BL176" s="43" t="s">
        <v>1403</v>
      </c>
      <c r="BM176" s="23"/>
      <c r="BN176" s="680"/>
      <c r="BO176" s="291"/>
      <c r="BP176" s="28"/>
      <c r="BQ176" s="23"/>
      <c r="BR176" s="23"/>
      <c r="BS176" s="23"/>
      <c r="BT176" s="23"/>
      <c r="BU176" s="54"/>
      <c r="BV176" s="287"/>
      <c r="BW176" s="285"/>
      <c r="BX176" s="353"/>
      <c r="BY176" s="286"/>
      <c r="BZ176" s="286"/>
      <c r="CA176" s="286"/>
      <c r="CB176" s="23"/>
      <c r="CC176" s="23"/>
      <c r="CD176" s="23"/>
      <c r="CE176" s="23"/>
      <c r="CF176" s="23"/>
      <c r="CG176" s="23"/>
      <c r="CH176" s="54"/>
      <c r="CI176" s="357"/>
      <c r="CJ176" s="283"/>
      <c r="CK176" s="355"/>
      <c r="CL176" s="356"/>
      <c r="CM176" s="356"/>
      <c r="CN176" s="356"/>
      <c r="CT176" s="126"/>
      <c r="CU176" s="126"/>
      <c r="CV176" s="126"/>
      <c r="CW176" s="126"/>
      <c r="CX176" s="676" t="s">
        <v>122</v>
      </c>
      <c r="CY176" s="256" t="s">
        <v>2914</v>
      </c>
    </row>
    <row r="177" spans="55:112" ht="22.5" hidden="1" customHeight="1">
      <c r="BG177" s="187"/>
      <c r="BH177" s="23"/>
      <c r="BI177" s="679"/>
      <c r="BJ177" s="43" t="s">
        <v>1357</v>
      </c>
      <c r="BK177" s="696"/>
      <c r="BL177" s="43" t="s">
        <v>1404</v>
      </c>
      <c r="BM177" s="23"/>
      <c r="BN177" s="680"/>
      <c r="BO177" s="291"/>
      <c r="BP177" s="28"/>
      <c r="BQ177" s="23"/>
      <c r="BR177" s="23"/>
      <c r="BS177" s="23"/>
      <c r="BT177" s="23"/>
      <c r="BU177" s="54"/>
      <c r="BV177" s="287"/>
      <c r="BW177" s="285"/>
      <c r="BX177" s="353"/>
      <c r="BY177" s="286"/>
      <c r="BZ177" s="286"/>
      <c r="CA177" s="286"/>
      <c r="CB177" s="23"/>
      <c r="CC177" s="23"/>
      <c r="CD177" s="23"/>
      <c r="CE177" s="23"/>
      <c r="CF177" s="23"/>
      <c r="CG177" s="23"/>
      <c r="CH177" s="54"/>
      <c r="CI177" s="357"/>
      <c r="CJ177" s="283"/>
      <c r="CK177" s="355"/>
      <c r="CL177" s="356"/>
      <c r="CM177" s="356"/>
      <c r="CN177" s="356"/>
      <c r="CT177" s="126"/>
      <c r="CU177" s="126"/>
      <c r="CV177" s="126"/>
      <c r="CW177" s="126"/>
      <c r="CX177" s="676"/>
      <c r="CY177" s="256" t="s">
        <v>2915</v>
      </c>
    </row>
    <row r="178" spans="55:112" ht="22.5" hidden="1" customHeight="1">
      <c r="BC178" s="70" t="str">
        <f>IF(BI176=BI174,TEXT(BC176,"0000"),TEXT(BC176+1,"0000"))</f>
        <v>0000</v>
      </c>
      <c r="BG178" s="187"/>
      <c r="BH178" s="23"/>
      <c r="BI178" s="679" t="s">
        <v>3027</v>
      </c>
      <c r="BJ178" s="277" t="s">
        <v>1988</v>
      </c>
      <c r="BK178" s="696"/>
      <c r="BL178" s="181" t="s">
        <v>1405</v>
      </c>
      <c r="BM178" s="23"/>
      <c r="BN178" s="23"/>
      <c r="BO178" s="23"/>
      <c r="BP178" s="23"/>
      <c r="BQ178" s="23"/>
      <c r="BR178" s="23"/>
      <c r="BS178" s="23"/>
      <c r="BT178" s="23"/>
      <c r="BU178" s="54"/>
      <c r="BV178" s="287" t="s">
        <v>2105</v>
      </c>
      <c r="BW178" s="285">
        <v>4696</v>
      </c>
      <c r="BX178" s="353"/>
      <c r="BY178" s="286">
        <v>0.02</v>
      </c>
      <c r="BZ178" s="286">
        <v>0.03</v>
      </c>
      <c r="CA178" s="286">
        <v>0.04</v>
      </c>
      <c r="CB178" s="23"/>
      <c r="CC178" s="23"/>
      <c r="CD178" s="23"/>
      <c r="CE178" s="23"/>
      <c r="CF178" s="23"/>
      <c r="CG178" s="23"/>
      <c r="CH178" s="54"/>
      <c r="CI178" s="357" t="s">
        <v>2105</v>
      </c>
      <c r="CJ178" s="283">
        <v>4696</v>
      </c>
      <c r="CK178" s="355"/>
      <c r="CL178" s="356">
        <v>0.02</v>
      </c>
      <c r="CM178" s="356">
        <v>0.03</v>
      </c>
      <c r="CN178" s="356">
        <v>0.04</v>
      </c>
      <c r="CT178" s="126"/>
      <c r="CU178" s="126"/>
      <c r="CV178" s="126"/>
      <c r="CW178" s="126"/>
      <c r="CX178" s="676" t="s">
        <v>2842</v>
      </c>
      <c r="CY178" s="256" t="s">
        <v>2916</v>
      </c>
    </row>
    <row r="179" spans="55:112" ht="22.5" hidden="1" customHeight="1">
      <c r="BC179" s="70" t="str">
        <f>IF(BI177=BI176,TEXT(BC178,"0000"),TEXT(BC178+1,"0000"))</f>
        <v>0000</v>
      </c>
      <c r="BG179" s="187"/>
      <c r="BH179" s="23"/>
      <c r="BI179" s="679"/>
      <c r="BJ179" s="277" t="s">
        <v>1990</v>
      </c>
      <c r="BK179" s="696"/>
      <c r="BL179" s="181" t="s">
        <v>1406</v>
      </c>
      <c r="BM179" s="23"/>
      <c r="BN179" s="23"/>
      <c r="BO179" s="23"/>
      <c r="BP179" s="23"/>
      <c r="BQ179" s="23"/>
      <c r="BR179" s="23"/>
      <c r="BS179" s="23"/>
      <c r="BT179" s="23"/>
      <c r="BU179" s="54"/>
      <c r="BV179" s="287" t="s">
        <v>2106</v>
      </c>
      <c r="BW179" s="285">
        <v>4697</v>
      </c>
      <c r="BX179" s="353"/>
      <c r="BY179" s="286">
        <v>0.02</v>
      </c>
      <c r="BZ179" s="286">
        <v>0.03</v>
      </c>
      <c r="CA179" s="286">
        <v>0.04</v>
      </c>
      <c r="CB179" s="23"/>
      <c r="CC179" s="23"/>
      <c r="CD179" s="23"/>
      <c r="CE179" s="23"/>
      <c r="CF179" s="23"/>
      <c r="CG179" s="23"/>
      <c r="CH179" s="54"/>
      <c r="CI179" s="357" t="s">
        <v>2106</v>
      </c>
      <c r="CJ179" s="283">
        <v>4697</v>
      </c>
      <c r="CK179" s="355"/>
      <c r="CL179" s="356">
        <v>0.02</v>
      </c>
      <c r="CM179" s="356">
        <v>0.03</v>
      </c>
      <c r="CN179" s="356">
        <v>0.04</v>
      </c>
      <c r="CT179" s="126"/>
      <c r="CU179" s="126"/>
      <c r="CV179" s="126"/>
      <c r="CW179" s="126"/>
      <c r="CX179" s="676"/>
      <c r="CY179" s="256" t="s">
        <v>2917</v>
      </c>
    </row>
    <row r="180" spans="55:112" hidden="1">
      <c r="BC180" s="70" t="str">
        <f>IF(BI178=BI176,TEXT(BC178,"0000"),TEXT(BC178+1,"0000"))</f>
        <v>0001</v>
      </c>
      <c r="BG180" s="187"/>
      <c r="BH180" s="23"/>
      <c r="BI180" s="273" t="s">
        <v>3028</v>
      </c>
      <c r="BJ180" s="65" t="s">
        <v>2082</v>
      </c>
      <c r="BK180" s="696"/>
      <c r="BL180" s="181" t="s">
        <v>1407</v>
      </c>
      <c r="BM180" s="289"/>
      <c r="BN180" s="289"/>
      <c r="BO180" s="289"/>
      <c r="BP180" s="289"/>
      <c r="BQ180" s="289"/>
      <c r="BR180" s="289"/>
      <c r="BS180" s="289"/>
      <c r="BT180" s="289"/>
      <c r="BU180" s="289"/>
      <c r="BV180" s="287" t="s">
        <v>2107</v>
      </c>
      <c r="BW180" s="285">
        <v>3802</v>
      </c>
      <c r="BX180" s="353"/>
      <c r="BY180" s="286">
        <v>0.02</v>
      </c>
      <c r="BZ180" s="286">
        <v>0.03</v>
      </c>
      <c r="CA180" s="286">
        <v>0.04</v>
      </c>
      <c r="CB180" s="23"/>
      <c r="CC180" s="23"/>
      <c r="CD180" s="23"/>
      <c r="CE180" s="23"/>
      <c r="CF180" s="23"/>
      <c r="CG180" s="23"/>
      <c r="CH180" s="54"/>
      <c r="CI180" s="357" t="s">
        <v>2107</v>
      </c>
      <c r="CJ180" s="283">
        <v>3802</v>
      </c>
      <c r="CK180" s="355"/>
      <c r="CL180" s="356">
        <v>0.02</v>
      </c>
      <c r="CM180" s="356">
        <v>0.03</v>
      </c>
      <c r="CN180" s="356">
        <v>0.04</v>
      </c>
      <c r="CT180" s="126"/>
      <c r="CU180" s="126"/>
      <c r="CV180" s="126"/>
      <c r="CW180" s="126"/>
      <c r="CX180" s="676" t="s">
        <v>141</v>
      </c>
      <c r="CY180" s="676" t="s">
        <v>2918</v>
      </c>
    </row>
    <row r="181" spans="55:112" hidden="1">
      <c r="BC181" s="70" t="str">
        <f>IF(BI179=BI178,TEXT(BC180,"0000"),TEXT(BC180+1,"0000"))</f>
        <v>0002</v>
      </c>
      <c r="BG181" s="187"/>
      <c r="BH181" s="23"/>
      <c r="BI181" s="273" t="s">
        <v>3029</v>
      </c>
      <c r="BJ181" s="293" t="s">
        <v>2862</v>
      </c>
      <c r="BK181" s="696"/>
      <c r="BL181" s="181" t="s">
        <v>2061</v>
      </c>
      <c r="BM181" s="23"/>
      <c r="BN181" s="23"/>
      <c r="BO181" s="23"/>
      <c r="BP181" s="23"/>
      <c r="BQ181" s="23"/>
      <c r="BR181" s="23"/>
      <c r="BS181" s="23"/>
      <c r="BT181" s="23"/>
      <c r="BU181" s="54"/>
      <c r="BV181" s="287" t="s">
        <v>2108</v>
      </c>
      <c r="BW181" s="285">
        <v>4174</v>
      </c>
      <c r="BX181" s="353"/>
      <c r="BY181" s="286">
        <v>0.02</v>
      </c>
      <c r="BZ181" s="286">
        <v>0.03</v>
      </c>
      <c r="CA181" s="286">
        <v>0.04</v>
      </c>
      <c r="CB181" s="23"/>
      <c r="CC181" s="23"/>
      <c r="CD181" s="23"/>
      <c r="CE181" s="23"/>
      <c r="CF181" s="23"/>
      <c r="CG181" s="23"/>
      <c r="CH181" s="54"/>
      <c r="CI181" s="357" t="s">
        <v>2108</v>
      </c>
      <c r="CJ181" s="283">
        <v>4174</v>
      </c>
      <c r="CK181" s="355"/>
      <c r="CL181" s="356">
        <v>0.02</v>
      </c>
      <c r="CM181" s="356">
        <v>0.03</v>
      </c>
      <c r="CN181" s="356">
        <v>0.04</v>
      </c>
      <c r="CT181" s="126"/>
      <c r="CU181" s="126"/>
      <c r="CV181" s="126"/>
      <c r="CW181" s="126"/>
      <c r="CX181" s="676"/>
      <c r="CY181" s="676"/>
    </row>
    <row r="182" spans="55:112" hidden="1">
      <c r="BC182" s="70" t="str">
        <f>IF(BI180=BI178,TEXT(BC180,"0000"),TEXT(BC180+1,"0000"))</f>
        <v>0002</v>
      </c>
      <c r="BG182" s="187"/>
      <c r="BH182" s="23"/>
      <c r="BI182" s="273" t="s">
        <v>1986</v>
      </c>
      <c r="BJ182" s="278" t="s">
        <v>2863</v>
      </c>
      <c r="BK182" s="696"/>
      <c r="BL182" s="181" t="s">
        <v>2092</v>
      </c>
      <c r="BM182" s="23"/>
      <c r="BN182" s="23"/>
      <c r="BO182" s="23"/>
      <c r="BP182" s="23"/>
      <c r="BQ182" s="23"/>
      <c r="BR182" s="23"/>
      <c r="BS182" s="23"/>
      <c r="BT182" s="23"/>
      <c r="BU182" s="54"/>
      <c r="BV182" s="286" t="s">
        <v>2078</v>
      </c>
      <c r="BW182" s="288">
        <v>4238</v>
      </c>
      <c r="BX182" s="358">
        <v>3500000</v>
      </c>
      <c r="BY182" s="286">
        <v>0.03</v>
      </c>
      <c r="BZ182" s="286">
        <v>0.05</v>
      </c>
      <c r="CA182" s="359">
        <v>0.06</v>
      </c>
      <c r="CB182" s="23"/>
      <c r="CC182" s="23"/>
      <c r="CD182" s="23"/>
      <c r="CE182" s="54"/>
      <c r="CF182" s="54"/>
      <c r="CG182" s="54"/>
      <c r="CH182" s="126"/>
      <c r="CI182" s="356" t="s">
        <v>2078</v>
      </c>
      <c r="CJ182" s="288">
        <v>4238</v>
      </c>
      <c r="CK182" s="360">
        <v>3500000</v>
      </c>
      <c r="CL182" s="361">
        <v>0.06</v>
      </c>
      <c r="CM182" s="361">
        <v>0.08</v>
      </c>
      <c r="CN182" s="361">
        <v>0.09</v>
      </c>
      <c r="CT182" s="126"/>
      <c r="CU182" s="126"/>
      <c r="CV182" s="126"/>
      <c r="CW182" s="126"/>
    </row>
    <row r="183" spans="55:112" hidden="1">
      <c r="BC183" s="70" t="str">
        <f>IF(BI181=BI180,TEXT(BC182,"0000"),TEXT(BC182+1,"0000"))</f>
        <v>0003</v>
      </c>
      <c r="BG183" s="187"/>
      <c r="BH183" s="23"/>
      <c r="BI183" s="273" t="s">
        <v>1986</v>
      </c>
      <c r="BJ183" s="278" t="s">
        <v>2864</v>
      </c>
      <c r="BK183" s="685"/>
      <c r="BL183" s="43" t="s">
        <v>2078</v>
      </c>
      <c r="BM183" s="23"/>
      <c r="BN183" s="23"/>
      <c r="BO183" s="23"/>
      <c r="BP183" s="23"/>
      <c r="BQ183" s="23"/>
      <c r="BR183" s="23"/>
      <c r="BS183" s="23"/>
      <c r="BT183" s="23"/>
      <c r="BU183" s="54"/>
      <c r="BV183" s="286" t="s">
        <v>2079</v>
      </c>
      <c r="BW183" s="288">
        <v>4237</v>
      </c>
      <c r="BX183" s="358">
        <v>3500000</v>
      </c>
      <c r="BY183" s="286">
        <v>0.03</v>
      </c>
      <c r="BZ183" s="286">
        <v>0.05</v>
      </c>
      <c r="CA183" s="359">
        <v>0.06</v>
      </c>
      <c r="CB183" s="23"/>
      <c r="CC183" s="23"/>
      <c r="CD183" s="23"/>
      <c r="CE183" s="54"/>
      <c r="CF183" s="54"/>
      <c r="CG183" s="54"/>
      <c r="CH183" s="126"/>
      <c r="CI183" s="356" t="s">
        <v>2079</v>
      </c>
      <c r="CJ183" s="288">
        <v>4237</v>
      </c>
      <c r="CK183" s="360">
        <v>3500000</v>
      </c>
      <c r="CL183" s="361">
        <v>0.06</v>
      </c>
      <c r="CM183" s="361">
        <v>0.08</v>
      </c>
      <c r="CN183" s="361">
        <v>0.09</v>
      </c>
      <c r="CT183" s="126"/>
      <c r="CU183" s="126"/>
      <c r="CV183" s="126"/>
      <c r="CW183" s="126"/>
    </row>
    <row r="184" spans="55:112" hidden="1">
      <c r="BG184" s="187"/>
      <c r="BH184" s="23"/>
      <c r="BI184" s="273" t="s">
        <v>3030</v>
      </c>
      <c r="BJ184" s="293" t="s">
        <v>2801</v>
      </c>
      <c r="BK184" s="684" t="s">
        <v>1437</v>
      </c>
      <c r="BL184" s="43" t="s">
        <v>2079</v>
      </c>
      <c r="BM184" s="23"/>
      <c r="BN184" s="23"/>
      <c r="BO184" s="23"/>
      <c r="BP184" s="23"/>
      <c r="BQ184" s="23"/>
      <c r="BR184" s="23"/>
      <c r="BS184" s="23"/>
      <c r="BT184" s="23"/>
      <c r="BU184" s="54"/>
      <c r="BV184" s="286" t="s">
        <v>2080</v>
      </c>
      <c r="BW184" s="288">
        <v>4875</v>
      </c>
      <c r="BX184" s="358">
        <v>3500000</v>
      </c>
      <c r="BY184" s="286">
        <v>0.03</v>
      </c>
      <c r="BZ184" s="286">
        <v>0.05</v>
      </c>
      <c r="CA184" s="359">
        <v>0.06</v>
      </c>
      <c r="CB184" s="23"/>
      <c r="CC184" s="23"/>
      <c r="CD184" s="23"/>
      <c r="CE184" s="54"/>
      <c r="CF184" s="54"/>
      <c r="CG184" s="54"/>
      <c r="CH184" s="126"/>
      <c r="CI184" s="356" t="s">
        <v>2080</v>
      </c>
      <c r="CJ184" s="288">
        <v>4875</v>
      </c>
      <c r="CK184" s="360">
        <v>3500000</v>
      </c>
      <c r="CL184" s="361">
        <v>0.06</v>
      </c>
      <c r="CM184" s="361">
        <v>0.08</v>
      </c>
      <c r="CN184" s="361">
        <v>0.09</v>
      </c>
      <c r="CT184" s="126"/>
      <c r="CU184" s="126"/>
      <c r="CV184" s="126"/>
      <c r="CW184" s="126"/>
    </row>
    <row r="185" spans="55:112" hidden="1">
      <c r="BG185" s="187"/>
      <c r="BH185" s="23"/>
      <c r="BI185" s="273" t="s">
        <v>1976</v>
      </c>
      <c r="BJ185" s="278" t="s">
        <v>2865</v>
      </c>
      <c r="BK185" s="685"/>
      <c r="BL185" s="43" t="s">
        <v>2080</v>
      </c>
      <c r="BM185" s="23"/>
      <c r="BN185" s="23"/>
      <c r="BO185" s="23"/>
      <c r="BP185" s="23"/>
      <c r="BQ185" s="23"/>
      <c r="BR185" s="23"/>
      <c r="BS185" s="23"/>
      <c r="BT185" s="23"/>
      <c r="BU185" s="54"/>
      <c r="BV185" s="278" t="s">
        <v>1951</v>
      </c>
      <c r="BW185" s="288">
        <v>562</v>
      </c>
      <c r="BX185" s="362">
        <v>0</v>
      </c>
      <c r="BY185" s="286">
        <v>0.08</v>
      </c>
      <c r="BZ185" s="286">
        <v>0.1</v>
      </c>
      <c r="CA185" s="359">
        <v>0.11</v>
      </c>
      <c r="CB185" s="23"/>
      <c r="CC185" s="23"/>
      <c r="CD185" s="23"/>
      <c r="CE185" s="54"/>
      <c r="CF185" s="54"/>
      <c r="CG185" s="54"/>
      <c r="CH185" s="126"/>
      <c r="CI185" s="363" t="s">
        <v>1951</v>
      </c>
      <c r="CJ185" s="288">
        <v>562</v>
      </c>
      <c r="CK185" s="360">
        <v>0</v>
      </c>
      <c r="CL185" s="361">
        <v>0.1</v>
      </c>
      <c r="CM185" s="361">
        <v>0.12</v>
      </c>
      <c r="CN185" s="361">
        <v>0.13</v>
      </c>
      <c r="CT185" s="126"/>
      <c r="CU185" s="126"/>
      <c r="CV185" s="126"/>
      <c r="CW185" s="129" t="s">
        <v>16991</v>
      </c>
      <c r="DC185" s="129" t="s">
        <v>16991</v>
      </c>
    </row>
    <row r="186" spans="55:112" hidden="1">
      <c r="BG186" s="187"/>
      <c r="BH186" s="23"/>
      <c r="BI186" s="23"/>
      <c r="BJ186" s="23"/>
      <c r="BK186" s="708" t="s">
        <v>2123</v>
      </c>
      <c r="BL186" s="43" t="s">
        <v>1358</v>
      </c>
      <c r="BM186" s="23"/>
      <c r="BN186" s="23"/>
      <c r="BO186" s="23"/>
      <c r="BP186" s="23"/>
      <c r="BQ186" s="23"/>
      <c r="BR186" s="23"/>
      <c r="BS186" s="23"/>
      <c r="BT186" s="23"/>
      <c r="BU186" s="54"/>
      <c r="BV186" s="278" t="s">
        <v>1952</v>
      </c>
      <c r="BW186" s="288">
        <v>564</v>
      </c>
      <c r="BX186" s="362">
        <v>0</v>
      </c>
      <c r="BY186" s="286">
        <v>0.08</v>
      </c>
      <c r="BZ186" s="286">
        <v>0.1</v>
      </c>
      <c r="CA186" s="359">
        <v>0.11</v>
      </c>
      <c r="CB186" s="23"/>
      <c r="CC186" s="23"/>
      <c r="CD186" s="23"/>
      <c r="CE186" s="54"/>
      <c r="CF186" s="54"/>
      <c r="CG186" s="54"/>
      <c r="CH186" s="126"/>
      <c r="CI186" s="363" t="s">
        <v>1952</v>
      </c>
      <c r="CJ186" s="288">
        <v>564</v>
      </c>
      <c r="CK186" s="360">
        <v>0</v>
      </c>
      <c r="CL186" s="361">
        <v>0.1</v>
      </c>
      <c r="CM186" s="361">
        <v>0.12</v>
      </c>
      <c r="CN186" s="361">
        <v>0.13</v>
      </c>
      <c r="CT186" s="126"/>
      <c r="CU186" s="126"/>
      <c r="CV186" s="126"/>
      <c r="CW186" s="126"/>
      <c r="CY186" s="233" t="s">
        <v>2843</v>
      </c>
      <c r="CZ186" s="233" t="s">
        <v>2844</v>
      </c>
      <c r="DA186" s="234" t="s">
        <v>2845</v>
      </c>
      <c r="DC186" s="70" t="s">
        <v>2859</v>
      </c>
      <c r="DD186" s="70" t="s">
        <v>2860</v>
      </c>
    </row>
    <row r="187" spans="55:112" ht="17.25" hidden="1" thickBot="1">
      <c r="BG187" s="187"/>
      <c r="BH187" s="23"/>
      <c r="BI187" s="23"/>
      <c r="BJ187" s="23"/>
      <c r="BK187" s="709"/>
      <c r="BL187" s="43" t="s">
        <v>2046</v>
      </c>
      <c r="BM187" s="23"/>
      <c r="BN187" s="23"/>
      <c r="BO187" s="23"/>
      <c r="BP187" s="23"/>
      <c r="BQ187" s="23"/>
      <c r="BR187" s="23"/>
      <c r="BS187" s="217"/>
      <c r="BT187" s="217"/>
      <c r="BU187" s="217"/>
      <c r="BV187" s="714" t="s">
        <v>2812</v>
      </c>
      <c r="BW187" s="715"/>
      <c r="BX187" s="715"/>
      <c r="BY187" s="715"/>
      <c r="BZ187" s="715"/>
      <c r="CA187" s="716"/>
      <c r="CB187" s="346"/>
      <c r="CC187" s="346"/>
      <c r="CD187" s="346"/>
      <c r="CE187" s="346"/>
      <c r="CF187" s="346"/>
      <c r="CG187" s="346"/>
      <c r="CH187" s="347"/>
      <c r="CI187" s="714" t="s">
        <v>2812</v>
      </c>
      <c r="CJ187" s="715"/>
      <c r="CK187" s="715"/>
      <c r="CL187" s="715"/>
      <c r="CM187" s="715"/>
      <c r="CN187" s="716"/>
      <c r="CT187" s="126"/>
      <c r="CU187" s="126"/>
      <c r="CV187" s="126"/>
      <c r="CW187" s="126"/>
      <c r="CY187" s="519" t="b">
        <v>0</v>
      </c>
      <c r="CZ187" s="375">
        <f>COUNTIF(CW189:CW210,BT7)</f>
        <v>0</v>
      </c>
      <c r="DA187" s="375">
        <f>IF(AY12&gt;=(H7+T7)*9%,1,0)</f>
        <v>0</v>
      </c>
      <c r="DC187" s="70">
        <f>COUNTIF(DC189:DC194,BT7)</f>
        <v>1</v>
      </c>
      <c r="DD187" s="70">
        <f>IF(AY12&gt;=(H7+T7)*9%,1,0)</f>
        <v>0</v>
      </c>
    </row>
    <row r="188" spans="55:112" ht="17.25" hidden="1" thickBot="1">
      <c r="BH188" s="23"/>
      <c r="BI188" s="23"/>
      <c r="BJ188" s="23"/>
      <c r="BK188" s="709"/>
      <c r="BL188" s="43" t="s">
        <v>2047</v>
      </c>
      <c r="BM188" s="23"/>
      <c r="BN188" s="23"/>
      <c r="BO188" s="23"/>
      <c r="BP188" s="23"/>
      <c r="BQ188" s="23"/>
      <c r="BR188" s="23"/>
      <c r="BS188" s="217"/>
      <c r="BT188" s="217"/>
      <c r="BU188" s="217"/>
      <c r="BV188" s="196">
        <f>IF(AND(BZ188="true",BO11=2),VLOOKUP(BT7,$BW$189:$CA$294,IF(BG27=2,3,IF(BG27=3,4,IF(BG27=4,5,0))),0),0)</f>
        <v>6.9999999999999951E-2</v>
      </c>
      <c r="BW188" s="196">
        <f>IFERROR(BV188,0)</f>
        <v>6.9999999999999951E-2</v>
      </c>
      <c r="BX188" s="196"/>
      <c r="BY188" s="350">
        <f>VLOOKUP(BT7,$BW$189:$BX$294,2,FALSE)</f>
        <v>0</v>
      </c>
      <c r="BZ188" s="43" t="str">
        <f>IF(BY188&lt;=AY12,"true","false")</f>
        <v>true</v>
      </c>
      <c r="CA188" s="43"/>
      <c r="CB188" s="23"/>
      <c r="CC188" s="23"/>
      <c r="CD188" s="23"/>
      <c r="CE188" s="23"/>
      <c r="CF188" s="23"/>
      <c r="CG188" s="23"/>
      <c r="CH188" s="126"/>
      <c r="CI188" s="351">
        <f>IF(AND(CM188="true",BO11=1),VLOOKUP(BT7,$CJ$189:$CN$294,IF(BG27=2,3,IF(BG27=3,4,IF(BG27=4,5,0))),0),0)</f>
        <v>0</v>
      </c>
      <c r="CJ188" s="196">
        <f>IFERROR(CI188,0)</f>
        <v>0</v>
      </c>
      <c r="CK188" s="196"/>
      <c r="CL188" s="350">
        <f>VLOOKUP(BT7,$CJ$189:$CK$294,2,FALSE)</f>
        <v>0</v>
      </c>
      <c r="CM188" s="43" t="str">
        <f>IF(CL188&lt;=AY36,"true","false")</f>
        <v>true</v>
      </c>
      <c r="CN188" s="43"/>
      <c r="CT188" s="126"/>
      <c r="CU188" s="126"/>
      <c r="CV188" s="126"/>
      <c r="CW188" s="673" t="s">
        <v>2841</v>
      </c>
      <c r="CX188" s="674"/>
      <c r="CY188" s="675"/>
      <c r="CZ188" s="377" t="s">
        <v>3070</v>
      </c>
      <c r="DA188" s="379" t="s">
        <v>3071</v>
      </c>
      <c r="DC188" s="70" t="s">
        <v>2858</v>
      </c>
    </row>
    <row r="189" spans="55:112" hidden="1">
      <c r="BH189" s="23"/>
      <c r="BI189" s="23"/>
      <c r="BJ189" s="23"/>
      <c r="BK189" s="709"/>
      <c r="BL189" s="43" t="s">
        <v>2048</v>
      </c>
      <c r="BM189" s="21"/>
      <c r="BN189" s="23"/>
      <c r="BO189" s="23"/>
      <c r="BP189" s="23"/>
      <c r="BQ189" s="23"/>
      <c r="BR189" s="23"/>
      <c r="BS189" s="217"/>
      <c r="BT189" s="217"/>
      <c r="BU189" s="217"/>
      <c r="BV189" s="206" t="s">
        <v>1426</v>
      </c>
      <c r="BW189">
        <v>2786</v>
      </c>
      <c r="BX189" s="23">
        <v>0</v>
      </c>
      <c r="BY189" s="364">
        <v>4.9999999999999933E-2</v>
      </c>
      <c r="BZ189" s="364">
        <v>7.0000000000000007E-2</v>
      </c>
      <c r="CA189" s="364">
        <v>8.0000000000000016E-2</v>
      </c>
      <c r="CB189" s="365">
        <v>0.52</v>
      </c>
      <c r="CC189" s="365">
        <v>0.44</v>
      </c>
      <c r="CD189" s="365">
        <v>0.38</v>
      </c>
      <c r="CE189" s="366"/>
      <c r="CF189" s="366"/>
      <c r="CG189" s="366"/>
      <c r="CH189" s="126"/>
      <c r="CI189" s="206" t="s">
        <v>1426</v>
      </c>
      <c r="CJ189">
        <v>2786</v>
      </c>
      <c r="CK189" s="23">
        <v>0</v>
      </c>
      <c r="CL189" s="364">
        <v>4.9999999999999933E-2</v>
      </c>
      <c r="CM189" s="364">
        <v>7.0000000000000007E-2</v>
      </c>
      <c r="CN189" s="364">
        <v>8.0000000000000016E-2</v>
      </c>
      <c r="CO189" s="367">
        <f>CB189+1%</f>
        <v>0.53</v>
      </c>
      <c r="CP189" s="367">
        <f t="shared" ref="CP189:CQ189" si="7">CC189+1%</f>
        <v>0.45</v>
      </c>
      <c r="CQ189" s="367">
        <f t="shared" si="7"/>
        <v>0.39</v>
      </c>
      <c r="CR189" s="126">
        <v>5.9999999999999935E-2</v>
      </c>
      <c r="CS189" s="126">
        <v>0.08</v>
      </c>
      <c r="CT189" s="126">
        <v>9.0000000000000011E-2</v>
      </c>
      <c r="CU189" s="126"/>
      <c r="CV189" s="126"/>
      <c r="CW189" s="323"/>
      <c r="CX189" s="323" t="s">
        <v>136</v>
      </c>
      <c r="CY189" s="323" t="s">
        <v>2827</v>
      </c>
      <c r="CZ189" s="376">
        <v>3180000</v>
      </c>
      <c r="DA189" s="378"/>
      <c r="DC189" s="236">
        <v>3343</v>
      </c>
      <c r="DD189" s="655" t="s">
        <v>2851</v>
      </c>
      <c r="DE189" s="236" t="s">
        <v>2852</v>
      </c>
    </row>
    <row r="190" spans="55:112" hidden="1">
      <c r="BH190" s="23"/>
      <c r="BI190" s="23"/>
      <c r="BJ190" s="23"/>
      <c r="BK190" s="709"/>
      <c r="BL190" s="43" t="s">
        <v>2049</v>
      </c>
      <c r="BM190" s="21"/>
      <c r="BN190" s="23"/>
      <c r="BO190" s="23"/>
      <c r="BP190" s="23"/>
      <c r="BQ190" s="23"/>
      <c r="BR190" s="23"/>
      <c r="BS190" s="217"/>
      <c r="BT190" s="217"/>
      <c r="BU190" s="217"/>
      <c r="BV190" s="206" t="s">
        <v>1961</v>
      </c>
      <c r="BW190">
        <v>3730</v>
      </c>
      <c r="BX190" s="23">
        <v>0</v>
      </c>
      <c r="BY190" s="364">
        <v>4.9999999999999933E-2</v>
      </c>
      <c r="BZ190" s="364">
        <v>7.0000000000000007E-2</v>
      </c>
      <c r="CA190" s="364">
        <v>8.0000000000000016E-2</v>
      </c>
      <c r="CB190" s="365">
        <v>0.52</v>
      </c>
      <c r="CC190" s="365">
        <v>0.44</v>
      </c>
      <c r="CD190" s="365">
        <v>0.38</v>
      </c>
      <c r="CE190" s="366"/>
      <c r="CF190" s="366"/>
      <c r="CG190" s="366"/>
      <c r="CH190" s="126"/>
      <c r="CI190" s="206" t="s">
        <v>1961</v>
      </c>
      <c r="CJ190">
        <v>3730</v>
      </c>
      <c r="CK190" s="23">
        <v>0</v>
      </c>
      <c r="CL190" s="364">
        <v>4.9999999999999933E-2</v>
      </c>
      <c r="CM190" s="364">
        <v>7.0000000000000007E-2</v>
      </c>
      <c r="CN190" s="364">
        <v>8.0000000000000016E-2</v>
      </c>
      <c r="CO190" s="367">
        <f t="shared" ref="CO190:CO253" si="8">CB190+1%</f>
        <v>0.53</v>
      </c>
      <c r="CP190" s="367">
        <f t="shared" ref="CP190:CP253" si="9">CC190+1%</f>
        <v>0.45</v>
      </c>
      <c r="CQ190" s="367">
        <f t="shared" ref="CQ190:CQ253" si="10">CD190+1%</f>
        <v>0.39</v>
      </c>
      <c r="CR190" s="126">
        <v>5.9999999999999935E-2</v>
      </c>
      <c r="CS190" s="126">
        <v>4.9999999999999982E-2</v>
      </c>
      <c r="CT190" s="126">
        <v>9.0000000000000011E-2</v>
      </c>
      <c r="CU190" s="126"/>
      <c r="CV190" s="126"/>
      <c r="CW190" s="236"/>
      <c r="CX190" s="679" t="s">
        <v>2828</v>
      </c>
      <c r="CY190" s="236" t="s">
        <v>2829</v>
      </c>
      <c r="CZ190" s="372"/>
      <c r="DA190" s="232"/>
      <c r="DC190" s="236">
        <v>5246</v>
      </c>
      <c r="DD190" s="656"/>
      <c r="DE190" s="236" t="s">
        <v>2853</v>
      </c>
    </row>
    <row r="191" spans="55:112" hidden="1">
      <c r="BH191" s="23"/>
      <c r="BI191" s="23"/>
      <c r="BJ191" s="23"/>
      <c r="BK191" s="709"/>
      <c r="BL191" s="43" t="s">
        <v>2050</v>
      </c>
      <c r="BM191" s="21"/>
      <c r="BN191" s="23"/>
      <c r="BO191" s="23"/>
      <c r="BP191" s="23"/>
      <c r="BQ191" s="23"/>
      <c r="BR191" s="23"/>
      <c r="BS191" s="217"/>
      <c r="BT191" s="217"/>
      <c r="BU191" s="217"/>
      <c r="BV191" s="206" t="s">
        <v>1935</v>
      </c>
      <c r="BW191">
        <v>4846</v>
      </c>
      <c r="BX191" s="23">
        <v>0</v>
      </c>
      <c r="BY191" s="364">
        <v>4.9999999999999933E-2</v>
      </c>
      <c r="BZ191" s="364">
        <v>7.0000000000000007E-2</v>
      </c>
      <c r="CA191" s="364">
        <v>8.0000000000000016E-2</v>
      </c>
      <c r="CB191" s="365">
        <v>0.52</v>
      </c>
      <c r="CC191" s="365">
        <v>0.44</v>
      </c>
      <c r="CD191" s="365">
        <v>0.38</v>
      </c>
      <c r="CE191" s="366"/>
      <c r="CF191" s="366"/>
      <c r="CG191" s="366"/>
      <c r="CH191" s="126"/>
      <c r="CI191" s="206" t="s">
        <v>1935</v>
      </c>
      <c r="CJ191">
        <v>4846</v>
      </c>
      <c r="CK191" s="23">
        <v>0</v>
      </c>
      <c r="CL191" s="364">
        <v>4.9999999999999933E-2</v>
      </c>
      <c r="CM191" s="364">
        <v>7.0000000000000007E-2</v>
      </c>
      <c r="CN191" s="364">
        <v>8.0000000000000016E-2</v>
      </c>
      <c r="CO191" s="367">
        <f t="shared" si="8"/>
        <v>0.53</v>
      </c>
      <c r="CP191" s="367">
        <f t="shared" si="9"/>
        <v>0.45</v>
      </c>
      <c r="CQ191" s="367">
        <f t="shared" si="10"/>
        <v>0.39</v>
      </c>
      <c r="CR191" s="126">
        <v>5.9999999999999935E-2</v>
      </c>
      <c r="CS191" s="126">
        <v>4.9999999999999982E-2</v>
      </c>
      <c r="CT191" s="126">
        <v>9.0000000000000011E-2</v>
      </c>
      <c r="CU191" s="126"/>
      <c r="CV191" s="126"/>
      <c r="CW191" s="236"/>
      <c r="CX191" s="679"/>
      <c r="CY191" s="236" t="s">
        <v>2830</v>
      </c>
      <c r="CZ191" s="372"/>
      <c r="DA191" s="232"/>
      <c r="DC191" s="236">
        <v>4749</v>
      </c>
      <c r="DD191" s="656"/>
      <c r="DE191" s="236" t="s">
        <v>2854</v>
      </c>
      <c r="DH191" s="129" t="s">
        <v>16991</v>
      </c>
    </row>
    <row r="192" spans="55:112" ht="17.25" hidden="1" thickBot="1">
      <c r="BH192" s="23"/>
      <c r="BI192" s="23"/>
      <c r="BJ192" s="23"/>
      <c r="BK192" s="709"/>
      <c r="BL192" s="43" t="s">
        <v>2051</v>
      </c>
      <c r="BM192" s="21"/>
      <c r="BN192" s="21"/>
      <c r="BO192" s="21"/>
      <c r="BP192" s="21"/>
      <c r="BQ192" s="21"/>
      <c r="BR192" s="21"/>
      <c r="BS192" s="217"/>
      <c r="BT192" s="217"/>
      <c r="BU192" s="217"/>
      <c r="BV192" s="206" t="s">
        <v>1936</v>
      </c>
      <c r="BW192">
        <v>4865</v>
      </c>
      <c r="BX192" s="23">
        <v>0</v>
      </c>
      <c r="BY192" s="364">
        <v>4.0000000000000036E-2</v>
      </c>
      <c r="BZ192" s="364">
        <v>3.999999999999998E-2</v>
      </c>
      <c r="CA192" s="364">
        <v>2.9999999999999971E-2</v>
      </c>
      <c r="CB192" s="365">
        <v>0.47000000000000003</v>
      </c>
      <c r="CC192" s="365">
        <v>0.37</v>
      </c>
      <c r="CD192" s="365">
        <v>0.28999999999999998</v>
      </c>
      <c r="CE192" s="366"/>
      <c r="CF192" s="366"/>
      <c r="CG192" s="366"/>
      <c r="CH192" s="126"/>
      <c r="CI192" s="206" t="s">
        <v>1936</v>
      </c>
      <c r="CJ192">
        <v>4865</v>
      </c>
      <c r="CK192" s="23">
        <v>0</v>
      </c>
      <c r="CL192" s="364">
        <v>4.0000000000000036E-2</v>
      </c>
      <c r="CM192" s="364">
        <v>3.999999999999998E-2</v>
      </c>
      <c r="CN192" s="364">
        <v>2.9999999999999971E-2</v>
      </c>
      <c r="CO192" s="367">
        <f t="shared" si="8"/>
        <v>0.48000000000000004</v>
      </c>
      <c r="CP192" s="367">
        <f t="shared" si="9"/>
        <v>0.38</v>
      </c>
      <c r="CQ192" s="367">
        <f t="shared" si="10"/>
        <v>0.3</v>
      </c>
      <c r="CR192" s="126">
        <v>5.0000000000000037E-2</v>
      </c>
      <c r="CS192" s="126">
        <v>4.9999999999999982E-2</v>
      </c>
      <c r="CT192" s="126">
        <v>3.9999999999999973E-2</v>
      </c>
      <c r="CU192" s="126"/>
      <c r="CV192" s="126"/>
      <c r="CW192" s="236"/>
      <c r="CX192" s="712" t="s">
        <v>2814</v>
      </c>
      <c r="CY192" s="236" t="s">
        <v>2831</v>
      </c>
      <c r="CZ192" s="372">
        <v>3260000</v>
      </c>
      <c r="DA192" s="232"/>
      <c r="DC192" s="236">
        <v>5245</v>
      </c>
      <c r="DD192" s="656"/>
      <c r="DE192" s="236" t="s">
        <v>2855</v>
      </c>
    </row>
    <row r="193" spans="60:115" hidden="1">
      <c r="BH193" s="23"/>
      <c r="BI193" s="23"/>
      <c r="BJ193" s="23"/>
      <c r="BK193" s="709"/>
      <c r="BL193" s="43" t="s">
        <v>1360</v>
      </c>
      <c r="BM193" s="21"/>
      <c r="BN193" s="21"/>
      <c r="BO193" s="21"/>
      <c r="BP193" s="21"/>
      <c r="BQ193" s="21"/>
      <c r="BR193" s="21"/>
      <c r="BS193" s="217"/>
      <c r="BT193" s="217"/>
      <c r="BU193" s="217"/>
      <c r="BV193" s="206" t="s">
        <v>145</v>
      </c>
      <c r="BW193">
        <v>2456</v>
      </c>
      <c r="BX193" s="23">
        <v>0</v>
      </c>
      <c r="BY193" s="364">
        <v>3.0000000000000027E-2</v>
      </c>
      <c r="BZ193" s="364">
        <v>4.9999999999999989E-2</v>
      </c>
      <c r="CA193" s="364">
        <v>0.06</v>
      </c>
      <c r="CB193" s="365">
        <v>0.44</v>
      </c>
      <c r="CC193" s="365">
        <v>0.36</v>
      </c>
      <c r="CD193" s="365">
        <v>0.3</v>
      </c>
      <c r="CE193" s="366"/>
      <c r="CF193" s="366"/>
      <c r="CG193" s="366"/>
      <c r="CH193" s="126"/>
      <c r="CI193" s="206" t="s">
        <v>145</v>
      </c>
      <c r="CJ193">
        <v>2456</v>
      </c>
      <c r="CK193" s="23">
        <v>0</v>
      </c>
      <c r="CL193" s="364">
        <v>3.0000000000000027E-2</v>
      </c>
      <c r="CM193" s="364">
        <v>4.9999999999999989E-2</v>
      </c>
      <c r="CN193" s="364">
        <v>0.06</v>
      </c>
      <c r="CO193" s="367">
        <f t="shared" si="8"/>
        <v>0.45</v>
      </c>
      <c r="CP193" s="367">
        <f t="shared" si="9"/>
        <v>0.37</v>
      </c>
      <c r="CQ193" s="367">
        <f t="shared" si="10"/>
        <v>0.31</v>
      </c>
      <c r="CR193" s="126">
        <v>4.0000000000000029E-2</v>
      </c>
      <c r="CS193" s="126">
        <v>5.9999999999999991E-2</v>
      </c>
      <c r="CT193" s="126">
        <v>6.9999999999999993E-2</v>
      </c>
      <c r="CU193" s="126"/>
      <c r="CV193" s="126"/>
      <c r="CW193" s="373"/>
      <c r="CX193" s="712"/>
      <c r="CY193" s="236">
        <v>220</v>
      </c>
      <c r="CZ193" s="372">
        <v>2680000</v>
      </c>
      <c r="DA193" s="374">
        <v>-4.9000000000000002E-2</v>
      </c>
      <c r="DC193" s="236">
        <v>5244</v>
      </c>
      <c r="DD193" s="656"/>
      <c r="DE193" s="236" t="s">
        <v>2856</v>
      </c>
      <c r="DH193" s="667" t="s">
        <v>3072</v>
      </c>
      <c r="DI193" s="668"/>
      <c r="DJ193" s="668"/>
      <c r="DK193" s="669"/>
    </row>
    <row r="194" spans="60:115" hidden="1">
      <c r="BH194" s="23"/>
      <c r="BI194" s="23"/>
      <c r="BJ194" s="23"/>
      <c r="BK194" s="709"/>
      <c r="BL194" s="43" t="s">
        <v>1395</v>
      </c>
      <c r="BM194" s="21"/>
      <c r="BN194" s="21"/>
      <c r="BO194" s="21"/>
      <c r="BP194" s="21"/>
      <c r="BQ194" s="21"/>
      <c r="BR194" s="21"/>
      <c r="BS194" s="217"/>
      <c r="BT194" s="217"/>
      <c r="BU194" s="217"/>
      <c r="BV194" s="206" t="s">
        <v>143</v>
      </c>
      <c r="BW194">
        <v>2977</v>
      </c>
      <c r="BX194" s="23">
        <v>0</v>
      </c>
      <c r="BY194" s="364">
        <v>4.9999999999999989E-2</v>
      </c>
      <c r="BZ194" s="364">
        <v>7.0000000000000007E-2</v>
      </c>
      <c r="CA194" s="364">
        <v>8.0000000000000016E-2</v>
      </c>
      <c r="CB194" s="365">
        <v>0.41</v>
      </c>
      <c r="CC194" s="365">
        <v>0.33</v>
      </c>
      <c r="CD194" s="365">
        <v>0.27</v>
      </c>
      <c r="CE194" s="366"/>
      <c r="CF194" s="366"/>
      <c r="CG194" s="366"/>
      <c r="CH194" s="126"/>
      <c r="CI194" s="206" t="s">
        <v>143</v>
      </c>
      <c r="CJ194">
        <v>2977</v>
      </c>
      <c r="CK194" s="23">
        <v>0</v>
      </c>
      <c r="CL194" s="364">
        <v>4.9999999999999989E-2</v>
      </c>
      <c r="CM194" s="364">
        <v>7.0000000000000007E-2</v>
      </c>
      <c r="CN194" s="364">
        <v>8.0000000000000016E-2</v>
      </c>
      <c r="CO194" s="367">
        <f t="shared" si="8"/>
        <v>0.42</v>
      </c>
      <c r="CP194" s="367">
        <f t="shared" si="9"/>
        <v>0.34</v>
      </c>
      <c r="CQ194" s="367">
        <f t="shared" si="10"/>
        <v>0.28000000000000003</v>
      </c>
      <c r="CR194" s="126">
        <v>5.9999999999999991E-2</v>
      </c>
      <c r="CS194" s="126">
        <v>0.08</v>
      </c>
      <c r="CT194" s="126">
        <v>9.0000000000000011E-2</v>
      </c>
      <c r="CU194" s="126"/>
      <c r="CV194" s="126"/>
      <c r="CW194" s="236"/>
      <c r="CX194" s="655" t="s">
        <v>124</v>
      </c>
      <c r="CY194" s="236" t="s">
        <v>2832</v>
      </c>
      <c r="CZ194" s="372"/>
      <c r="DA194" s="232"/>
      <c r="DC194" s="236">
        <v>4557</v>
      </c>
      <c r="DD194" s="657"/>
      <c r="DE194" s="236" t="s">
        <v>2857</v>
      </c>
      <c r="DH194" s="658" t="s">
        <v>3073</v>
      </c>
      <c r="DI194" s="659"/>
      <c r="DJ194" s="659" t="s">
        <v>3074</v>
      </c>
      <c r="DK194" s="660"/>
    </row>
    <row r="195" spans="60:115" hidden="1">
      <c r="BH195" s="23"/>
      <c r="BI195" s="23"/>
      <c r="BJ195" s="23"/>
      <c r="BK195" s="709"/>
      <c r="BL195" s="43" t="s">
        <v>1359</v>
      </c>
      <c r="BM195" s="24"/>
      <c r="BN195" s="21"/>
      <c r="BO195" s="21"/>
      <c r="BP195" s="21"/>
      <c r="BQ195" s="21"/>
      <c r="BR195" s="21"/>
      <c r="BS195" s="217"/>
      <c r="BT195" s="217"/>
      <c r="BU195" s="217"/>
      <c r="BV195" s="206" t="s">
        <v>142</v>
      </c>
      <c r="BW195">
        <v>2978</v>
      </c>
      <c r="BX195" s="23">
        <v>0</v>
      </c>
      <c r="BY195" s="364">
        <v>4.9999999999999989E-2</v>
      </c>
      <c r="BZ195" s="364">
        <v>7.0000000000000007E-2</v>
      </c>
      <c r="CA195" s="364">
        <v>8.0000000000000016E-2</v>
      </c>
      <c r="CB195" s="365">
        <v>0.41</v>
      </c>
      <c r="CC195" s="365">
        <v>0.33</v>
      </c>
      <c r="CD195" s="365">
        <v>0.27</v>
      </c>
      <c r="CE195" s="366"/>
      <c r="CF195" s="366"/>
      <c r="CG195" s="366"/>
      <c r="CH195" s="126"/>
      <c r="CI195" s="206" t="s">
        <v>142</v>
      </c>
      <c r="CJ195">
        <v>2978</v>
      </c>
      <c r="CK195" s="23">
        <v>0</v>
      </c>
      <c r="CL195" s="364">
        <v>4.9999999999999989E-2</v>
      </c>
      <c r="CM195" s="364">
        <v>7.0000000000000007E-2</v>
      </c>
      <c r="CN195" s="364">
        <v>8.0000000000000016E-2</v>
      </c>
      <c r="CO195" s="367">
        <f t="shared" si="8"/>
        <v>0.42</v>
      </c>
      <c r="CP195" s="367">
        <f t="shared" si="9"/>
        <v>0.34</v>
      </c>
      <c r="CQ195" s="367">
        <f t="shared" si="10"/>
        <v>0.28000000000000003</v>
      </c>
      <c r="CR195" s="126">
        <v>5.9999999999999991E-2</v>
      </c>
      <c r="CS195" s="126">
        <v>0.08</v>
      </c>
      <c r="CT195" s="126">
        <v>9.0000000000000011E-2</v>
      </c>
      <c r="CU195" s="126"/>
      <c r="CV195" s="126"/>
      <c r="CW195" s="236"/>
      <c r="CX195" s="656"/>
      <c r="CY195" s="236" t="s">
        <v>2833</v>
      </c>
      <c r="CZ195" s="372"/>
      <c r="DA195" s="232"/>
      <c r="DH195" s="661" t="s">
        <v>3077</v>
      </c>
      <c r="DI195" s="662"/>
      <c r="DJ195" s="670" t="s">
        <v>3183</v>
      </c>
      <c r="DK195" s="671"/>
    </row>
    <row r="196" spans="60:115" hidden="1">
      <c r="BH196" s="23"/>
      <c r="BI196" s="23"/>
      <c r="BJ196" s="23"/>
      <c r="BK196" s="709"/>
      <c r="BL196" s="43" t="s">
        <v>1334</v>
      </c>
      <c r="BM196" s="24"/>
      <c r="BN196" s="21"/>
      <c r="BO196" s="21"/>
      <c r="BP196" s="21"/>
      <c r="BQ196" s="21"/>
      <c r="BR196" s="21"/>
      <c r="BS196" s="217"/>
      <c r="BT196" s="217"/>
      <c r="BU196" s="217"/>
      <c r="BV196" s="206" t="s">
        <v>1414</v>
      </c>
      <c r="BW196">
        <v>660</v>
      </c>
      <c r="BX196" s="23">
        <v>0</v>
      </c>
      <c r="BY196" s="364">
        <v>9.9999999999999978E-2</v>
      </c>
      <c r="BZ196" s="364">
        <v>0.12000000000000005</v>
      </c>
      <c r="CA196" s="364">
        <v>0.12999999999999995</v>
      </c>
      <c r="CB196" s="365">
        <v>0.55000000000000004</v>
      </c>
      <c r="CC196" s="365">
        <v>0.47000000000000003</v>
      </c>
      <c r="CD196" s="365">
        <v>0.41</v>
      </c>
      <c r="CE196" s="366"/>
      <c r="CF196" s="366"/>
      <c r="CG196" s="366"/>
      <c r="CH196" s="126"/>
      <c r="CI196" s="206" t="s">
        <v>1414</v>
      </c>
      <c r="CJ196">
        <v>660</v>
      </c>
      <c r="CK196" s="23">
        <v>0</v>
      </c>
      <c r="CL196" s="364">
        <v>9.9999999999999978E-2</v>
      </c>
      <c r="CM196" s="364">
        <v>0.12000000000000005</v>
      </c>
      <c r="CN196" s="364">
        <v>0.12999999999999995</v>
      </c>
      <c r="CO196" s="367">
        <f t="shared" si="8"/>
        <v>0.56000000000000005</v>
      </c>
      <c r="CP196" s="367">
        <f t="shared" si="9"/>
        <v>0.48000000000000004</v>
      </c>
      <c r="CQ196" s="367">
        <f t="shared" si="10"/>
        <v>0.42</v>
      </c>
      <c r="CR196" s="126">
        <v>0.10999999999999997</v>
      </c>
      <c r="CS196" s="126">
        <v>0.13000000000000006</v>
      </c>
      <c r="CT196" s="126">
        <v>0.13999999999999996</v>
      </c>
      <c r="CU196" s="126"/>
      <c r="CV196" s="126"/>
      <c r="CW196" s="236"/>
      <c r="CX196" s="656"/>
      <c r="CY196" s="236" t="s">
        <v>2834</v>
      </c>
      <c r="CZ196" s="372"/>
      <c r="DA196" s="232"/>
      <c r="DH196" s="661"/>
      <c r="DI196" s="662"/>
      <c r="DJ196" s="670" t="s">
        <v>3184</v>
      </c>
      <c r="DK196" s="671"/>
    </row>
    <row r="197" spans="60:115" hidden="1">
      <c r="BH197" s="23"/>
      <c r="BI197" s="23"/>
      <c r="BJ197" s="23"/>
      <c r="BK197" s="710" t="s">
        <v>2084</v>
      </c>
      <c r="BL197" s="43" t="s">
        <v>1435</v>
      </c>
      <c r="BM197" s="24"/>
      <c r="BN197" s="21"/>
      <c r="BO197" s="21"/>
      <c r="BP197" s="21"/>
      <c r="BQ197" s="21"/>
      <c r="BR197" s="21"/>
      <c r="BS197" s="217"/>
      <c r="BT197" s="217"/>
      <c r="BU197" s="217"/>
      <c r="BV197" s="206" t="s">
        <v>1937</v>
      </c>
      <c r="BW197">
        <v>1718</v>
      </c>
      <c r="BX197" s="23">
        <v>0</v>
      </c>
      <c r="BY197" s="364">
        <v>9.9999999999999978E-2</v>
      </c>
      <c r="BZ197" s="364">
        <v>0.12000000000000005</v>
      </c>
      <c r="CA197" s="364">
        <v>0.12999999999999995</v>
      </c>
      <c r="CB197" s="365">
        <v>0.55000000000000004</v>
      </c>
      <c r="CC197" s="365">
        <v>0.47000000000000003</v>
      </c>
      <c r="CD197" s="365">
        <v>0.41</v>
      </c>
      <c r="CE197" s="366"/>
      <c r="CF197" s="366"/>
      <c r="CG197" s="366"/>
      <c r="CH197" s="126"/>
      <c r="CI197" s="206" t="s">
        <v>1937</v>
      </c>
      <c r="CJ197">
        <v>1718</v>
      </c>
      <c r="CK197" s="23">
        <v>0</v>
      </c>
      <c r="CL197" s="364">
        <v>9.9999999999999978E-2</v>
      </c>
      <c r="CM197" s="364">
        <v>0.12000000000000005</v>
      </c>
      <c r="CN197" s="364">
        <v>0.12999999999999995</v>
      </c>
      <c r="CO197" s="367">
        <f t="shared" si="8"/>
        <v>0.56000000000000005</v>
      </c>
      <c r="CP197" s="367">
        <f t="shared" si="9"/>
        <v>0.48000000000000004</v>
      </c>
      <c r="CQ197" s="367">
        <f t="shared" si="10"/>
        <v>0.42</v>
      </c>
      <c r="CR197" s="126">
        <v>0.10999999999999997</v>
      </c>
      <c r="CS197" s="126">
        <v>0.13000000000000006</v>
      </c>
      <c r="CT197" s="126">
        <v>0.13999999999999996</v>
      </c>
      <c r="CU197" s="126"/>
      <c r="CV197" s="126"/>
      <c r="CW197" s="236"/>
      <c r="CX197" s="657"/>
      <c r="CY197" s="236" t="s">
        <v>2835</v>
      </c>
      <c r="CZ197" s="372"/>
      <c r="DA197" s="232"/>
      <c r="DH197" s="661" t="s">
        <v>3075</v>
      </c>
      <c r="DI197" s="662"/>
      <c r="DJ197" s="670" t="s">
        <v>3185</v>
      </c>
      <c r="DK197" s="671"/>
    </row>
    <row r="198" spans="60:115" hidden="1">
      <c r="BH198" s="23"/>
      <c r="BI198" s="23"/>
      <c r="BJ198" s="23"/>
      <c r="BK198" s="710"/>
      <c r="BL198" s="43" t="s">
        <v>1436</v>
      </c>
      <c r="BM198" s="24"/>
      <c r="BN198" s="24"/>
      <c r="BO198" s="24"/>
      <c r="BP198" s="24"/>
      <c r="BQ198" s="24"/>
      <c r="BR198" s="24"/>
      <c r="BS198" s="217"/>
      <c r="BT198" s="217"/>
      <c r="BU198" s="217"/>
      <c r="BV198" s="206" t="s">
        <v>1974</v>
      </c>
      <c r="BW198">
        <v>4254</v>
      </c>
      <c r="BX198" s="23">
        <v>0</v>
      </c>
      <c r="BY198" s="364">
        <v>7.999999999999996E-2</v>
      </c>
      <c r="BZ198" s="364">
        <v>0.10000000000000003</v>
      </c>
      <c r="CA198" s="364">
        <v>0.10999999999999999</v>
      </c>
      <c r="CB198" s="365">
        <v>0.55000000000000004</v>
      </c>
      <c r="CC198" s="365">
        <v>0.47000000000000003</v>
      </c>
      <c r="CD198" s="365">
        <v>0.41</v>
      </c>
      <c r="CE198" s="366"/>
      <c r="CF198" s="366"/>
      <c r="CG198" s="366"/>
      <c r="CH198" s="126"/>
      <c r="CI198" s="206" t="s">
        <v>1974</v>
      </c>
      <c r="CJ198">
        <v>4254</v>
      </c>
      <c r="CK198" s="23">
        <v>0</v>
      </c>
      <c r="CL198" s="364">
        <v>7.999999999999996E-2</v>
      </c>
      <c r="CM198" s="364">
        <v>0.10000000000000003</v>
      </c>
      <c r="CN198" s="364">
        <v>0.10999999999999999</v>
      </c>
      <c r="CO198" s="367">
        <f t="shared" si="8"/>
        <v>0.56000000000000005</v>
      </c>
      <c r="CP198" s="367">
        <f t="shared" si="9"/>
        <v>0.48000000000000004</v>
      </c>
      <c r="CQ198" s="367">
        <f t="shared" si="10"/>
        <v>0.42</v>
      </c>
      <c r="CR198" s="126">
        <v>8.9999999999999955E-2</v>
      </c>
      <c r="CS198" s="126">
        <v>0.11000000000000003</v>
      </c>
      <c r="CT198" s="126">
        <v>0.11999999999999998</v>
      </c>
      <c r="CU198" s="126"/>
      <c r="CV198" s="126"/>
      <c r="CW198" s="373">
        <v>4662</v>
      </c>
      <c r="CX198" s="713" t="s">
        <v>122</v>
      </c>
      <c r="CY198" s="236" t="s">
        <v>2829</v>
      </c>
      <c r="CZ198" s="372">
        <v>2970000</v>
      </c>
      <c r="DA198" s="374">
        <v>-2.5000000000000001E-2</v>
      </c>
      <c r="DH198" s="661"/>
      <c r="DI198" s="662"/>
      <c r="DJ198" s="670" t="s">
        <v>3078</v>
      </c>
      <c r="DK198" s="671"/>
    </row>
    <row r="199" spans="60:115" ht="15" hidden="1" customHeight="1">
      <c r="BH199" s="23"/>
      <c r="BI199" s="23"/>
      <c r="BJ199" s="23"/>
      <c r="BK199" s="710" t="s">
        <v>2083</v>
      </c>
      <c r="BL199" s="69" t="s">
        <v>2045</v>
      </c>
      <c r="BM199" s="24"/>
      <c r="BN199" s="24"/>
      <c r="BO199" s="24"/>
      <c r="BP199" s="24"/>
      <c r="BQ199" s="24"/>
      <c r="BR199" s="24"/>
      <c r="BS199" s="217"/>
      <c r="BT199" s="217"/>
      <c r="BU199" s="217"/>
      <c r="BV199" s="203" t="s">
        <v>1383</v>
      </c>
      <c r="BW199" s="202">
        <v>4497</v>
      </c>
      <c r="BX199" s="23">
        <v>0</v>
      </c>
      <c r="BY199" s="364">
        <v>7.999999999999996E-2</v>
      </c>
      <c r="BZ199" s="364">
        <v>0.10000000000000003</v>
      </c>
      <c r="CA199" s="364">
        <v>0.10999999999999999</v>
      </c>
      <c r="CB199" s="365">
        <v>0.55000000000000004</v>
      </c>
      <c r="CC199" s="365">
        <v>0.47000000000000003</v>
      </c>
      <c r="CD199" s="365">
        <v>0.41</v>
      </c>
      <c r="CE199" s="366"/>
      <c r="CF199" s="366"/>
      <c r="CG199" s="366"/>
      <c r="CH199" s="126"/>
      <c r="CI199" s="203" t="s">
        <v>1383</v>
      </c>
      <c r="CJ199" s="202">
        <v>4497</v>
      </c>
      <c r="CK199" s="23">
        <v>0</v>
      </c>
      <c r="CL199" s="364">
        <v>7.999999999999996E-2</v>
      </c>
      <c r="CM199" s="364">
        <v>0.10000000000000003</v>
      </c>
      <c r="CN199" s="364">
        <v>0.10999999999999999</v>
      </c>
      <c r="CO199" s="367">
        <f t="shared" si="8"/>
        <v>0.56000000000000005</v>
      </c>
      <c r="CP199" s="367">
        <f t="shared" si="9"/>
        <v>0.48000000000000004</v>
      </c>
      <c r="CQ199" s="367">
        <f t="shared" si="10"/>
        <v>0.42</v>
      </c>
      <c r="CR199" s="126">
        <v>8.9999999999999955E-2</v>
      </c>
      <c r="CS199" s="126">
        <v>0.11000000000000003</v>
      </c>
      <c r="CT199" s="126">
        <v>0.11999999999999998</v>
      </c>
      <c r="CU199" s="126"/>
      <c r="CV199" s="126"/>
      <c r="CW199" s="373">
        <v>4661</v>
      </c>
      <c r="CX199" s="713"/>
      <c r="CY199" s="236" t="s">
        <v>2836</v>
      </c>
      <c r="CZ199" s="372">
        <v>3590000</v>
      </c>
      <c r="DA199" s="374">
        <v>-3.5999999999999997E-2</v>
      </c>
      <c r="DH199" s="661" t="s">
        <v>3076</v>
      </c>
      <c r="DI199" s="662"/>
      <c r="DJ199" s="662" t="s">
        <v>3079</v>
      </c>
      <c r="DK199" s="665"/>
    </row>
    <row r="200" spans="60:115" ht="17.25" hidden="1" thickBot="1">
      <c r="BH200" s="23"/>
      <c r="BI200" s="23"/>
      <c r="BJ200" s="23"/>
      <c r="BK200" s="710"/>
      <c r="BL200" s="43" t="s">
        <v>2044</v>
      </c>
      <c r="BM200" s="24"/>
      <c r="BN200" s="24"/>
      <c r="BO200" s="24"/>
      <c r="BP200" s="24"/>
      <c r="BQ200" s="24"/>
      <c r="BR200" s="24"/>
      <c r="BS200" s="217"/>
      <c r="BT200" s="217"/>
      <c r="BU200" s="217"/>
      <c r="BV200" s="203" t="s">
        <v>1384</v>
      </c>
      <c r="BW200" s="202">
        <v>4480</v>
      </c>
      <c r="BX200" s="23">
        <v>0</v>
      </c>
      <c r="BY200" s="364">
        <v>7.999999999999996E-2</v>
      </c>
      <c r="BZ200" s="364">
        <v>0.10000000000000003</v>
      </c>
      <c r="CA200" s="364">
        <v>0.10999999999999999</v>
      </c>
      <c r="CB200" s="365">
        <v>0.55000000000000004</v>
      </c>
      <c r="CC200" s="365">
        <v>0.47000000000000003</v>
      </c>
      <c r="CD200" s="365">
        <v>0.41</v>
      </c>
      <c r="CE200" s="366"/>
      <c r="CF200" s="366"/>
      <c r="CG200" s="366"/>
      <c r="CH200" s="126"/>
      <c r="CI200" s="203" t="s">
        <v>1384</v>
      </c>
      <c r="CJ200" s="202">
        <v>4480</v>
      </c>
      <c r="CK200" s="23">
        <v>0</v>
      </c>
      <c r="CL200" s="364">
        <v>7.999999999999996E-2</v>
      </c>
      <c r="CM200" s="364">
        <v>0.10000000000000003</v>
      </c>
      <c r="CN200" s="364">
        <v>0.10999999999999999</v>
      </c>
      <c r="CO200" s="367">
        <f t="shared" si="8"/>
        <v>0.56000000000000005</v>
      </c>
      <c r="CP200" s="367">
        <f t="shared" si="9"/>
        <v>0.48000000000000004</v>
      </c>
      <c r="CQ200" s="367">
        <f t="shared" si="10"/>
        <v>0.42</v>
      </c>
      <c r="CR200" s="126">
        <v>8.9999999999999955E-2</v>
      </c>
      <c r="CS200" s="126">
        <v>0.11000000000000003</v>
      </c>
      <c r="CT200" s="126">
        <v>0.11999999999999998</v>
      </c>
      <c r="CU200" s="126"/>
      <c r="CV200" s="126"/>
      <c r="CW200" s="373">
        <v>4994</v>
      </c>
      <c r="CX200" s="713" t="s">
        <v>2842</v>
      </c>
      <c r="CY200" s="236" t="s">
        <v>2837</v>
      </c>
      <c r="CZ200" s="372">
        <v>4810000</v>
      </c>
      <c r="DA200" s="374">
        <v>-3.4000000000000002E-2</v>
      </c>
      <c r="DH200" s="663"/>
      <c r="DI200" s="664"/>
      <c r="DJ200" s="664"/>
      <c r="DK200" s="666"/>
    </row>
    <row r="201" spans="60:115" hidden="1">
      <c r="BH201" s="23"/>
      <c r="BI201" s="23"/>
      <c r="BJ201" s="23"/>
      <c r="BK201" s="709" t="s">
        <v>2086</v>
      </c>
      <c r="BL201" s="43" t="s">
        <v>2793</v>
      </c>
      <c r="BM201" s="24"/>
      <c r="BN201" s="24"/>
      <c r="BO201" s="24"/>
      <c r="BP201" s="24"/>
      <c r="BQ201" s="24"/>
      <c r="BR201" s="24"/>
      <c r="BS201" s="217"/>
      <c r="BT201" s="217"/>
      <c r="BU201" s="217"/>
      <c r="BV201" s="206" t="s">
        <v>1312</v>
      </c>
      <c r="BW201">
        <v>3488</v>
      </c>
      <c r="BX201" s="23">
        <v>0</v>
      </c>
      <c r="BY201" s="364">
        <v>9.9999999999999978E-2</v>
      </c>
      <c r="BZ201" s="364">
        <v>0.12000000000000005</v>
      </c>
      <c r="CA201" s="364">
        <v>0.12999999999999995</v>
      </c>
      <c r="CB201" s="365">
        <v>0.55000000000000004</v>
      </c>
      <c r="CC201" s="365">
        <v>0.47000000000000003</v>
      </c>
      <c r="CD201" s="365">
        <v>0.41</v>
      </c>
      <c r="CE201" s="366"/>
      <c r="CF201" s="366"/>
      <c r="CG201" s="366"/>
      <c r="CH201" s="126"/>
      <c r="CI201" s="206" t="s">
        <v>1312</v>
      </c>
      <c r="CJ201">
        <v>3488</v>
      </c>
      <c r="CK201" s="23">
        <v>0</v>
      </c>
      <c r="CL201" s="364">
        <v>9.9999999999999978E-2</v>
      </c>
      <c r="CM201" s="364">
        <v>0.12000000000000005</v>
      </c>
      <c r="CN201" s="364">
        <v>0.12999999999999995</v>
      </c>
      <c r="CO201" s="367">
        <f t="shared" si="8"/>
        <v>0.56000000000000005</v>
      </c>
      <c r="CP201" s="367">
        <f t="shared" si="9"/>
        <v>0.48000000000000004</v>
      </c>
      <c r="CQ201" s="367">
        <f t="shared" si="10"/>
        <v>0.42</v>
      </c>
      <c r="CR201" s="126">
        <v>0.10999999999999997</v>
      </c>
      <c r="CS201" s="126">
        <v>0.13000000000000006</v>
      </c>
      <c r="CT201" s="126">
        <v>0.13999999999999996</v>
      </c>
      <c r="CU201" s="126"/>
      <c r="CV201" s="126"/>
      <c r="CW201" s="373">
        <v>4985</v>
      </c>
      <c r="CX201" s="713"/>
      <c r="CY201" s="236" t="s">
        <v>2838</v>
      </c>
      <c r="CZ201" s="372">
        <v>4190000</v>
      </c>
      <c r="DA201" s="374">
        <v>-2.5000000000000001E-2</v>
      </c>
    </row>
    <row r="202" spans="60:115" hidden="1">
      <c r="BH202" s="23"/>
      <c r="BI202" s="23"/>
      <c r="BJ202" s="23"/>
      <c r="BK202" s="711"/>
      <c r="BL202" s="43" t="s">
        <v>1263</v>
      </c>
      <c r="BM202" s="24"/>
      <c r="BN202" s="24"/>
      <c r="BO202" s="24"/>
      <c r="BP202" s="24"/>
      <c r="BQ202" s="24"/>
      <c r="BR202" s="24"/>
      <c r="BS202" s="217"/>
      <c r="BT202" s="217"/>
      <c r="BU202" s="217"/>
      <c r="BV202" s="206" t="s">
        <v>1415</v>
      </c>
      <c r="BW202">
        <v>4515</v>
      </c>
      <c r="BX202" s="23">
        <v>0</v>
      </c>
      <c r="BY202" s="364">
        <v>7.0000000000000007E-2</v>
      </c>
      <c r="BZ202" s="364">
        <v>0.09</v>
      </c>
      <c r="CA202" s="364">
        <v>0.1</v>
      </c>
      <c r="CB202" s="365">
        <v>0.55000000000000004</v>
      </c>
      <c r="CC202" s="365">
        <v>0.47000000000000003</v>
      </c>
      <c r="CD202" s="365">
        <v>0.41</v>
      </c>
      <c r="CE202" s="366"/>
      <c r="CF202" s="366"/>
      <c r="CG202" s="366"/>
      <c r="CH202" s="126"/>
      <c r="CI202" s="206" t="s">
        <v>1415</v>
      </c>
      <c r="CJ202">
        <v>4515</v>
      </c>
      <c r="CK202" s="23">
        <v>0</v>
      </c>
      <c r="CL202" s="364">
        <v>7.0000000000000007E-2</v>
      </c>
      <c r="CM202" s="364">
        <v>0.09</v>
      </c>
      <c r="CN202" s="364">
        <v>0.1</v>
      </c>
      <c r="CO202" s="367">
        <f t="shared" si="8"/>
        <v>0.56000000000000005</v>
      </c>
      <c r="CP202" s="367">
        <f t="shared" si="9"/>
        <v>0.48000000000000004</v>
      </c>
      <c r="CQ202" s="367">
        <f t="shared" si="10"/>
        <v>0.42</v>
      </c>
      <c r="CR202" s="126">
        <v>9.9999999999999964E-2</v>
      </c>
      <c r="CS202" s="126">
        <v>0.12000000000000004</v>
      </c>
      <c r="CT202" s="126">
        <v>0.15000000000000002</v>
      </c>
      <c r="CU202" s="126"/>
      <c r="CV202" s="126"/>
      <c r="CW202" s="236"/>
      <c r="CX202" s="236" t="s">
        <v>128</v>
      </c>
      <c r="CY202" s="236" t="s">
        <v>2839</v>
      </c>
      <c r="CZ202" s="232"/>
      <c r="DA202" s="232"/>
    </row>
    <row r="203" spans="60:115" ht="16.5" hidden="1" customHeight="1">
      <c r="BH203" s="23"/>
      <c r="BI203" s="23"/>
      <c r="BJ203" s="23"/>
      <c r="BK203" s="710" t="s">
        <v>2087</v>
      </c>
      <c r="BL203" s="43" t="s">
        <v>1252</v>
      </c>
      <c r="BM203" s="24"/>
      <c r="BN203" s="24"/>
      <c r="BO203" s="24"/>
      <c r="BP203" s="24"/>
      <c r="BQ203" s="24"/>
      <c r="BR203" s="24"/>
      <c r="BS203" s="217"/>
      <c r="BT203" s="217"/>
      <c r="BU203" s="217"/>
      <c r="BV203" s="206" t="s">
        <v>1356</v>
      </c>
      <c r="BW203">
        <v>3350</v>
      </c>
      <c r="BX203" s="23">
        <v>0</v>
      </c>
      <c r="BY203" s="364">
        <v>3.0000000000000027E-2</v>
      </c>
      <c r="BZ203" s="364">
        <v>4.9999999999999989E-2</v>
      </c>
      <c r="CA203" s="364">
        <v>0.03</v>
      </c>
      <c r="CB203" s="365">
        <v>0.44</v>
      </c>
      <c r="CC203" s="365">
        <v>0.36</v>
      </c>
      <c r="CD203" s="365">
        <v>0.3</v>
      </c>
      <c r="CE203" s="366"/>
      <c r="CF203" s="366"/>
      <c r="CG203" s="366"/>
      <c r="CH203" s="126"/>
      <c r="CI203" s="206" t="s">
        <v>1356</v>
      </c>
      <c r="CJ203">
        <v>3350</v>
      </c>
      <c r="CK203" s="23">
        <v>0</v>
      </c>
      <c r="CL203" s="364">
        <v>3.0000000000000027E-2</v>
      </c>
      <c r="CM203" s="364">
        <v>4.9999999999999989E-2</v>
      </c>
      <c r="CN203" s="364">
        <v>0.03</v>
      </c>
      <c r="CO203" s="367">
        <f t="shared" si="8"/>
        <v>0.45</v>
      </c>
      <c r="CP203" s="367">
        <f t="shared" si="9"/>
        <v>0.37</v>
      </c>
      <c r="CQ203" s="367">
        <f t="shared" si="10"/>
        <v>0.31</v>
      </c>
      <c r="CR203" s="126">
        <v>4.0000000000000029E-2</v>
      </c>
      <c r="CS203" s="126">
        <v>5.9999999999999991E-2</v>
      </c>
      <c r="CT203" s="126">
        <v>6.9999999999999993E-2</v>
      </c>
      <c r="CU203" s="126"/>
      <c r="CV203" s="126"/>
      <c r="CW203" s="373">
        <v>4708</v>
      </c>
      <c r="CX203" s="713" t="s">
        <v>141</v>
      </c>
      <c r="CY203" s="236" t="s">
        <v>2850</v>
      </c>
      <c r="CZ203" s="232">
        <v>3440000</v>
      </c>
      <c r="DA203" s="374">
        <v>-2.5000000000000001E-2</v>
      </c>
    </row>
    <row r="204" spans="60:115" hidden="1">
      <c r="BH204" s="23"/>
      <c r="BI204" s="23"/>
      <c r="BJ204" s="23"/>
      <c r="BK204" s="710"/>
      <c r="BL204" s="43" t="s">
        <v>1303</v>
      </c>
      <c r="BM204" s="24"/>
      <c r="BN204" s="24"/>
      <c r="BO204" s="24"/>
      <c r="BP204" s="24"/>
      <c r="BQ204" s="24"/>
      <c r="BR204" s="24"/>
      <c r="BS204" s="217"/>
      <c r="BT204" s="217"/>
      <c r="BU204" s="217"/>
      <c r="BV204" s="206" t="s">
        <v>1313</v>
      </c>
      <c r="BW204">
        <v>4085</v>
      </c>
      <c r="BX204" s="23">
        <v>0</v>
      </c>
      <c r="BY204" s="364">
        <v>3.0000000000000027E-2</v>
      </c>
      <c r="BZ204" s="364">
        <v>4.9999999999999989E-2</v>
      </c>
      <c r="CA204" s="364">
        <v>0.03</v>
      </c>
      <c r="CB204" s="365">
        <v>0.44</v>
      </c>
      <c r="CC204" s="365">
        <v>0.36</v>
      </c>
      <c r="CD204" s="365">
        <v>0.3</v>
      </c>
      <c r="CE204" s="366"/>
      <c r="CF204" s="366"/>
      <c r="CG204" s="366"/>
      <c r="CH204" s="126"/>
      <c r="CI204" s="206" t="s">
        <v>1313</v>
      </c>
      <c r="CJ204">
        <v>4085</v>
      </c>
      <c r="CK204" s="23">
        <v>0</v>
      </c>
      <c r="CL204" s="364">
        <v>3.0000000000000027E-2</v>
      </c>
      <c r="CM204" s="364">
        <v>4.9999999999999989E-2</v>
      </c>
      <c r="CN204" s="364">
        <v>0.03</v>
      </c>
      <c r="CO204" s="367">
        <f t="shared" si="8"/>
        <v>0.45</v>
      </c>
      <c r="CP204" s="367">
        <f t="shared" si="9"/>
        <v>0.37</v>
      </c>
      <c r="CQ204" s="367">
        <f t="shared" si="10"/>
        <v>0.31</v>
      </c>
      <c r="CR204" s="126">
        <v>4.0000000000000029E-2</v>
      </c>
      <c r="CS204" s="126">
        <v>5.9999999999999991E-2</v>
      </c>
      <c r="CT204" s="126">
        <v>6.9999999999999993E-2</v>
      </c>
      <c r="CU204" s="126"/>
      <c r="CV204" s="126"/>
      <c r="CW204" s="236"/>
      <c r="CX204" s="713"/>
      <c r="CY204" s="236" t="s">
        <v>2840</v>
      </c>
      <c r="CZ204" s="232">
        <v>18000000</v>
      </c>
      <c r="DA204" s="374">
        <v>-7.4999999999999997E-2</v>
      </c>
    </row>
    <row r="205" spans="60:115" hidden="1">
      <c r="BH205" s="23"/>
      <c r="BI205" s="23"/>
      <c r="BJ205" s="23"/>
      <c r="BK205" s="710"/>
      <c r="BL205" s="43" t="s">
        <v>2074</v>
      </c>
      <c r="BM205" s="24"/>
      <c r="BN205" s="24"/>
      <c r="BO205" s="24"/>
      <c r="BP205" s="24"/>
      <c r="BQ205" s="24"/>
      <c r="BR205" s="24"/>
      <c r="BS205" s="217"/>
      <c r="BT205" s="217"/>
      <c r="BU205" s="217"/>
      <c r="BV205" s="206" t="s">
        <v>1233</v>
      </c>
      <c r="BW205">
        <v>3349</v>
      </c>
      <c r="BX205" s="23">
        <v>0</v>
      </c>
      <c r="BY205" s="364">
        <v>1.9999999999999962E-2</v>
      </c>
      <c r="BZ205" s="364">
        <v>4.0000000000000036E-2</v>
      </c>
      <c r="CA205" s="364">
        <v>4.9999999999999989E-2</v>
      </c>
      <c r="CB205" s="365">
        <v>0.41</v>
      </c>
      <c r="CC205" s="365">
        <v>0.33</v>
      </c>
      <c r="CD205" s="365">
        <v>0.27</v>
      </c>
      <c r="CE205" s="366"/>
      <c r="CF205" s="366"/>
      <c r="CG205" s="366"/>
      <c r="CH205" s="126"/>
      <c r="CI205" s="206" t="s">
        <v>1233</v>
      </c>
      <c r="CJ205">
        <v>3349</v>
      </c>
      <c r="CK205" s="23">
        <v>0</v>
      </c>
      <c r="CL205" s="364">
        <v>1.9999999999999962E-2</v>
      </c>
      <c r="CM205" s="364">
        <v>4.0000000000000036E-2</v>
      </c>
      <c r="CN205" s="364">
        <v>4.9999999999999989E-2</v>
      </c>
      <c r="CO205" s="367">
        <f t="shared" si="8"/>
        <v>0.42</v>
      </c>
      <c r="CP205" s="367">
        <f t="shared" si="9"/>
        <v>0.34</v>
      </c>
      <c r="CQ205" s="367">
        <f t="shared" si="10"/>
        <v>0.28000000000000003</v>
      </c>
      <c r="CR205" s="126">
        <v>2.9999999999999964E-2</v>
      </c>
      <c r="CS205" s="126">
        <v>5.0000000000000037E-2</v>
      </c>
      <c r="CT205" s="126">
        <v>5.9999999999999991E-2</v>
      </c>
      <c r="CU205" s="126"/>
      <c r="CV205" s="126"/>
      <c r="CW205" s="236"/>
      <c r="CX205" s="655" t="s">
        <v>2851</v>
      </c>
      <c r="CY205" s="236" t="s">
        <v>2852</v>
      </c>
      <c r="CZ205" s="231"/>
      <c r="DA205" s="231"/>
    </row>
    <row r="206" spans="60:115" hidden="1">
      <c r="BH206" s="23"/>
      <c r="BI206" s="21"/>
      <c r="BJ206" s="23"/>
      <c r="BK206" s="708" t="s">
        <v>2088</v>
      </c>
      <c r="BL206" s="43" t="s">
        <v>2075</v>
      </c>
      <c r="BM206" s="24"/>
      <c r="BN206" s="24"/>
      <c r="BO206" s="24"/>
      <c r="BP206" s="24"/>
      <c r="BQ206" s="24"/>
      <c r="BR206" s="24"/>
      <c r="BS206" s="217"/>
      <c r="BT206" s="217"/>
      <c r="BU206" s="217"/>
      <c r="BV206" s="206" t="s">
        <v>1280</v>
      </c>
      <c r="BW206">
        <v>4040</v>
      </c>
      <c r="BX206" s="23">
        <v>0</v>
      </c>
      <c r="BY206" s="364">
        <v>1.9999999999999962E-2</v>
      </c>
      <c r="BZ206" s="364">
        <v>4.0000000000000036E-2</v>
      </c>
      <c r="CA206" s="364">
        <v>4.9999999999999989E-2</v>
      </c>
      <c r="CB206" s="365">
        <v>0.41</v>
      </c>
      <c r="CC206" s="365">
        <v>0.33</v>
      </c>
      <c r="CD206" s="365">
        <v>0.27</v>
      </c>
      <c r="CE206" s="366"/>
      <c r="CF206" s="366"/>
      <c r="CG206" s="366"/>
      <c r="CH206" s="126"/>
      <c r="CI206" s="206" t="s">
        <v>1280</v>
      </c>
      <c r="CJ206">
        <v>4040</v>
      </c>
      <c r="CK206" s="23">
        <v>0</v>
      </c>
      <c r="CL206" s="364">
        <v>1.9999999999999962E-2</v>
      </c>
      <c r="CM206" s="364">
        <v>4.0000000000000036E-2</v>
      </c>
      <c r="CN206" s="364">
        <v>4.9999999999999989E-2</v>
      </c>
      <c r="CO206" s="367">
        <f t="shared" si="8"/>
        <v>0.42</v>
      </c>
      <c r="CP206" s="367">
        <f t="shared" si="9"/>
        <v>0.34</v>
      </c>
      <c r="CQ206" s="367">
        <f t="shared" si="10"/>
        <v>0.28000000000000003</v>
      </c>
      <c r="CR206" s="126">
        <v>2.9999999999999964E-2</v>
      </c>
      <c r="CS206" s="126">
        <v>5.0000000000000037E-2</v>
      </c>
      <c r="CT206" s="126">
        <v>5.9999999999999991E-2</v>
      </c>
      <c r="CU206" s="126"/>
      <c r="CV206" s="126"/>
      <c r="CW206" s="236"/>
      <c r="CX206" s="656"/>
      <c r="CY206" s="236" t="s">
        <v>2853</v>
      </c>
      <c r="CZ206" s="231"/>
      <c r="DA206" s="231"/>
    </row>
    <row r="207" spans="60:115" hidden="1">
      <c r="BH207" s="23"/>
      <c r="BI207" s="21"/>
      <c r="BJ207" s="23"/>
      <c r="BK207" s="709"/>
      <c r="BL207" s="43" t="s">
        <v>2076</v>
      </c>
      <c r="BM207" s="24"/>
      <c r="BN207" s="24"/>
      <c r="BO207" s="24"/>
      <c r="BP207" s="24"/>
      <c r="BQ207" s="24"/>
      <c r="BR207" s="24"/>
      <c r="BS207" s="217"/>
      <c r="BT207" s="217"/>
      <c r="BU207" s="217"/>
      <c r="BV207" s="206" t="s">
        <v>139</v>
      </c>
      <c r="BW207">
        <v>3258</v>
      </c>
      <c r="BX207" s="23">
        <v>0</v>
      </c>
      <c r="BY207" s="364">
        <v>6.9999999999999951E-2</v>
      </c>
      <c r="BZ207" s="364">
        <v>8.9999999999999969E-2</v>
      </c>
      <c r="CA207" s="364">
        <v>9.9999999999999978E-2</v>
      </c>
      <c r="CB207" s="365">
        <v>0.51</v>
      </c>
      <c r="CC207" s="365">
        <v>0.43</v>
      </c>
      <c r="CD207" s="365">
        <v>0.37</v>
      </c>
      <c r="CE207" s="366"/>
      <c r="CF207" s="366"/>
      <c r="CG207" s="366"/>
      <c r="CH207" s="126"/>
      <c r="CI207" s="206" t="s">
        <v>139</v>
      </c>
      <c r="CJ207">
        <v>3258</v>
      </c>
      <c r="CK207" s="23">
        <v>0</v>
      </c>
      <c r="CL207" s="364">
        <v>6.9999999999999951E-2</v>
      </c>
      <c r="CM207" s="364">
        <v>8.9999999999999969E-2</v>
      </c>
      <c r="CN207" s="364">
        <v>9.9999999999999978E-2</v>
      </c>
      <c r="CO207" s="367">
        <f t="shared" si="8"/>
        <v>0.52</v>
      </c>
      <c r="CP207" s="367">
        <f t="shared" si="9"/>
        <v>0.44</v>
      </c>
      <c r="CQ207" s="367">
        <f t="shared" si="10"/>
        <v>0.38</v>
      </c>
      <c r="CR207" s="126">
        <v>7.9999999999999946E-2</v>
      </c>
      <c r="CS207" s="126">
        <v>9.9999999999999964E-2</v>
      </c>
      <c r="CT207" s="126">
        <v>0.10999999999999997</v>
      </c>
      <c r="CU207" s="126"/>
      <c r="CV207" s="126"/>
      <c r="CW207" s="236"/>
      <c r="CX207" s="656"/>
      <c r="CY207" s="236" t="s">
        <v>2854</v>
      </c>
      <c r="CZ207" s="231"/>
      <c r="DA207" s="231"/>
    </row>
    <row r="208" spans="60:115" hidden="1">
      <c r="BH208" s="23"/>
      <c r="BI208" s="21"/>
      <c r="BJ208" s="23"/>
      <c r="BK208" s="709" t="s">
        <v>2089</v>
      </c>
      <c r="BL208" s="277" t="s">
        <v>2126</v>
      </c>
      <c r="BM208" s="24"/>
      <c r="BN208" s="24"/>
      <c r="BO208" s="24"/>
      <c r="BP208" s="24"/>
      <c r="BQ208" s="24"/>
      <c r="BR208" s="24"/>
      <c r="BS208" s="217"/>
      <c r="BT208" s="217"/>
      <c r="BU208" s="217"/>
      <c r="BV208" s="41" t="s">
        <v>138</v>
      </c>
      <c r="BW208">
        <v>2976</v>
      </c>
      <c r="BX208" s="23">
        <v>0</v>
      </c>
      <c r="BY208" s="364">
        <v>6.9999999999999951E-2</v>
      </c>
      <c r="BZ208" s="364">
        <v>8.9999999999999969E-2</v>
      </c>
      <c r="CA208" s="364">
        <v>9.9999999999999978E-2</v>
      </c>
      <c r="CB208" s="365">
        <v>0.51</v>
      </c>
      <c r="CC208" s="365">
        <v>0.43</v>
      </c>
      <c r="CD208" s="365">
        <v>0.37</v>
      </c>
      <c r="CE208" s="366"/>
      <c r="CF208" s="366"/>
      <c r="CG208" s="366"/>
      <c r="CH208" s="126"/>
      <c r="CI208" s="41" t="s">
        <v>138</v>
      </c>
      <c r="CJ208">
        <v>2976</v>
      </c>
      <c r="CK208" s="23">
        <v>0</v>
      </c>
      <c r="CL208" s="364">
        <v>6.9999999999999951E-2</v>
      </c>
      <c r="CM208" s="364">
        <v>8.9999999999999969E-2</v>
      </c>
      <c r="CN208" s="364">
        <v>9.9999999999999978E-2</v>
      </c>
      <c r="CO208" s="367">
        <f t="shared" si="8"/>
        <v>0.52</v>
      </c>
      <c r="CP208" s="367">
        <f t="shared" si="9"/>
        <v>0.44</v>
      </c>
      <c r="CQ208" s="367">
        <f t="shared" si="10"/>
        <v>0.38</v>
      </c>
      <c r="CR208" s="126">
        <v>7.9999999999999946E-2</v>
      </c>
      <c r="CS208" s="126">
        <v>9.9999999999999964E-2</v>
      </c>
      <c r="CT208" s="126">
        <v>0.10999999999999997</v>
      </c>
      <c r="CU208" s="126"/>
      <c r="CV208" s="126"/>
      <c r="CW208" s="236"/>
      <c r="CX208" s="656"/>
      <c r="CY208" s="236" t="s">
        <v>2855</v>
      </c>
      <c r="CZ208" s="231"/>
      <c r="DA208" s="231"/>
    </row>
    <row r="209" spans="60:105" hidden="1">
      <c r="BH209" s="23"/>
      <c r="BI209" s="21"/>
      <c r="BJ209" s="23"/>
      <c r="BK209" s="709"/>
      <c r="BL209" s="181" t="s">
        <v>2077</v>
      </c>
      <c r="BM209" s="24"/>
      <c r="BN209" s="24"/>
      <c r="BO209" s="24"/>
      <c r="BP209" s="24"/>
      <c r="BQ209" s="24"/>
      <c r="BR209" s="24"/>
      <c r="BS209" s="217"/>
      <c r="BT209" s="217"/>
      <c r="BU209" s="217"/>
      <c r="BV209" s="41" t="s">
        <v>1385</v>
      </c>
      <c r="BW209">
        <v>3613</v>
      </c>
      <c r="BX209" s="23">
        <v>0</v>
      </c>
      <c r="BY209" s="364">
        <v>6.9999999999999951E-2</v>
      </c>
      <c r="BZ209" s="364">
        <v>8.9999999999999969E-2</v>
      </c>
      <c r="CA209" s="364">
        <v>9.9999999999999978E-2</v>
      </c>
      <c r="CB209" s="365">
        <v>0.51</v>
      </c>
      <c r="CC209" s="365">
        <v>0.43</v>
      </c>
      <c r="CD209" s="365">
        <v>0.37</v>
      </c>
      <c r="CE209" s="366"/>
      <c r="CF209" s="366"/>
      <c r="CG209" s="366"/>
      <c r="CH209" s="126"/>
      <c r="CI209" s="41" t="s">
        <v>1385</v>
      </c>
      <c r="CJ209">
        <v>3613</v>
      </c>
      <c r="CK209" s="23">
        <v>0</v>
      </c>
      <c r="CL209" s="364">
        <v>6.9999999999999951E-2</v>
      </c>
      <c r="CM209" s="364">
        <v>8.9999999999999969E-2</v>
      </c>
      <c r="CN209" s="364">
        <v>9.9999999999999978E-2</v>
      </c>
      <c r="CO209" s="367">
        <f t="shared" si="8"/>
        <v>0.52</v>
      </c>
      <c r="CP209" s="367">
        <f t="shared" si="9"/>
        <v>0.44</v>
      </c>
      <c r="CQ209" s="367">
        <f t="shared" si="10"/>
        <v>0.38</v>
      </c>
      <c r="CR209" s="126">
        <v>7.9999999999999946E-2</v>
      </c>
      <c r="CS209" s="126">
        <v>9.9999999999999964E-2</v>
      </c>
      <c r="CT209" s="126">
        <v>0.10999999999999997</v>
      </c>
      <c r="CU209" s="126"/>
      <c r="CV209" s="126"/>
      <c r="CW209" s="236"/>
      <c r="CX209" s="656"/>
      <c r="CY209" s="236" t="s">
        <v>2856</v>
      </c>
      <c r="CZ209" s="231"/>
      <c r="DA209" s="231"/>
    </row>
    <row r="210" spans="60:105" hidden="1">
      <c r="BH210" s="21"/>
      <c r="BI210" s="21"/>
      <c r="BJ210" s="23"/>
      <c r="BK210" s="273" t="s">
        <v>2090</v>
      </c>
      <c r="BL210" s="43" t="s">
        <v>2081</v>
      </c>
      <c r="BM210" s="24"/>
      <c r="BN210" s="24"/>
      <c r="BO210" s="24"/>
      <c r="BP210" s="24"/>
      <c r="BQ210" s="24"/>
      <c r="BR210" s="24"/>
      <c r="BS210" s="217"/>
      <c r="BT210" s="217"/>
      <c r="BU210" s="217"/>
      <c r="BV210" s="206" t="s">
        <v>1314</v>
      </c>
      <c r="BW210">
        <v>4084</v>
      </c>
      <c r="BX210" s="23">
        <v>0</v>
      </c>
      <c r="BY210" s="364">
        <v>0</v>
      </c>
      <c r="BZ210" s="364">
        <v>2.0000000000000018E-2</v>
      </c>
      <c r="CA210" s="364">
        <v>3.0000000000000027E-2</v>
      </c>
      <c r="CB210" s="365">
        <v>0.41</v>
      </c>
      <c r="CC210" s="365">
        <v>0.33</v>
      </c>
      <c r="CD210" s="365">
        <v>0.27</v>
      </c>
      <c r="CE210" s="366"/>
      <c r="CF210" s="366"/>
      <c r="CG210" s="366"/>
      <c r="CH210" s="126"/>
      <c r="CI210" s="206" t="s">
        <v>1314</v>
      </c>
      <c r="CJ210">
        <v>4084</v>
      </c>
      <c r="CK210" s="23">
        <v>0</v>
      </c>
      <c r="CL210" s="364">
        <v>0</v>
      </c>
      <c r="CM210" s="364">
        <v>2.0000000000000018E-2</v>
      </c>
      <c r="CN210" s="364">
        <v>3.0000000000000027E-2</v>
      </c>
      <c r="CO210" s="367">
        <f t="shared" si="8"/>
        <v>0.42</v>
      </c>
      <c r="CP210" s="367">
        <f t="shared" si="9"/>
        <v>0.34</v>
      </c>
      <c r="CQ210" s="367">
        <f t="shared" si="10"/>
        <v>0.28000000000000003</v>
      </c>
      <c r="CR210" s="126">
        <v>6.0000000000000046E-2</v>
      </c>
      <c r="CS210" s="126">
        <v>0.08</v>
      </c>
      <c r="CT210" s="126">
        <v>9.0000000000000011E-2</v>
      </c>
      <c r="CU210" s="126"/>
      <c r="CV210" s="126"/>
      <c r="CW210" s="236"/>
      <c r="CX210" s="657"/>
      <c r="CY210" s="236" t="s">
        <v>2857</v>
      </c>
      <c r="CZ210" s="231"/>
      <c r="DA210" s="231"/>
    </row>
    <row r="211" spans="60:105" hidden="1">
      <c r="BH211" s="21"/>
      <c r="BI211" s="21"/>
      <c r="BJ211" s="21"/>
      <c r="BK211" s="273" t="s">
        <v>2088</v>
      </c>
      <c r="BL211" s="43" t="s">
        <v>1299</v>
      </c>
      <c r="BM211" s="24"/>
      <c r="BN211" s="24"/>
      <c r="BO211" s="24"/>
      <c r="BP211" s="24"/>
      <c r="BQ211" s="24"/>
      <c r="BR211" s="24"/>
      <c r="BS211" s="217"/>
      <c r="BT211" s="217"/>
      <c r="BU211" s="217"/>
      <c r="BV211" s="206" t="s">
        <v>1296</v>
      </c>
      <c r="BW211">
        <v>4154</v>
      </c>
      <c r="BX211" s="23">
        <v>0</v>
      </c>
      <c r="BY211" s="364">
        <v>1.9999999999999962E-2</v>
      </c>
      <c r="BZ211" s="364">
        <v>4.0000000000000036E-2</v>
      </c>
      <c r="CA211" s="364">
        <v>4.9999999999999989E-2</v>
      </c>
      <c r="CB211" s="365">
        <v>0.41</v>
      </c>
      <c r="CC211" s="365">
        <v>0.33</v>
      </c>
      <c r="CD211" s="365">
        <v>0.27</v>
      </c>
      <c r="CE211" s="366"/>
      <c r="CF211" s="366"/>
      <c r="CG211" s="366"/>
      <c r="CH211" s="126"/>
      <c r="CI211" s="206" t="s">
        <v>1296</v>
      </c>
      <c r="CJ211">
        <v>4154</v>
      </c>
      <c r="CK211" s="23">
        <v>0</v>
      </c>
      <c r="CL211" s="364">
        <v>1.9999999999999962E-2</v>
      </c>
      <c r="CM211" s="364">
        <v>4.0000000000000036E-2</v>
      </c>
      <c r="CN211" s="364">
        <v>4.9999999999999989E-2</v>
      </c>
      <c r="CO211" s="367">
        <f t="shared" si="8"/>
        <v>0.42</v>
      </c>
      <c r="CP211" s="367">
        <f t="shared" si="9"/>
        <v>0.34</v>
      </c>
      <c r="CQ211" s="367">
        <f t="shared" si="10"/>
        <v>0.28000000000000003</v>
      </c>
      <c r="CR211" s="126">
        <v>2.9999999999999964E-2</v>
      </c>
      <c r="CS211" s="126">
        <v>5.0000000000000037E-2</v>
      </c>
      <c r="CT211" s="126">
        <v>5.9999999999999991E-2</v>
      </c>
      <c r="CU211" s="126"/>
      <c r="CV211" s="126"/>
      <c r="CW211" s="126"/>
    </row>
    <row r="212" spans="60:105" hidden="1">
      <c r="BH212" s="21"/>
      <c r="BI212" s="24"/>
      <c r="BJ212" s="21"/>
      <c r="BK212" s="710">
        <v>718</v>
      </c>
      <c r="BL212" s="43" t="s">
        <v>1362</v>
      </c>
      <c r="BM212" s="24"/>
      <c r="BN212" s="24"/>
      <c r="BO212" s="24"/>
      <c r="BP212" s="24"/>
      <c r="BQ212" s="24"/>
      <c r="BR212" s="24"/>
      <c r="BS212" s="217"/>
      <c r="BT212" s="217"/>
      <c r="BU212" s="217"/>
      <c r="BV212" s="206" t="s">
        <v>1315</v>
      </c>
      <c r="BW212">
        <v>4155</v>
      </c>
      <c r="BX212" s="23">
        <v>0</v>
      </c>
      <c r="BY212" s="364">
        <v>1.9999999999999962E-2</v>
      </c>
      <c r="BZ212" s="364">
        <v>4.0000000000000036E-2</v>
      </c>
      <c r="CA212" s="364">
        <v>4.9999999999999989E-2</v>
      </c>
      <c r="CB212" s="365">
        <v>0.41</v>
      </c>
      <c r="CC212" s="365">
        <v>0.33</v>
      </c>
      <c r="CD212" s="365">
        <v>0.27</v>
      </c>
      <c r="CE212" s="366"/>
      <c r="CF212" s="366"/>
      <c r="CG212" s="366"/>
      <c r="CH212" s="126"/>
      <c r="CI212" s="206" t="s">
        <v>1315</v>
      </c>
      <c r="CJ212">
        <v>4155</v>
      </c>
      <c r="CK212" s="23">
        <v>0</v>
      </c>
      <c r="CL212" s="364">
        <v>1.9999999999999962E-2</v>
      </c>
      <c r="CM212" s="364">
        <v>4.0000000000000036E-2</v>
      </c>
      <c r="CN212" s="364">
        <v>4.9999999999999989E-2</v>
      </c>
      <c r="CO212" s="367">
        <f t="shared" si="8"/>
        <v>0.42</v>
      </c>
      <c r="CP212" s="367">
        <f t="shared" si="9"/>
        <v>0.34</v>
      </c>
      <c r="CQ212" s="367">
        <f t="shared" si="10"/>
        <v>0.28000000000000003</v>
      </c>
      <c r="CR212" s="126">
        <v>2.9999999999999964E-2</v>
      </c>
      <c r="CS212" s="126">
        <v>5.0000000000000037E-2</v>
      </c>
      <c r="CT212" s="126">
        <v>5.9999999999999991E-2</v>
      </c>
      <c r="CU212" s="126"/>
      <c r="CV212" s="126"/>
      <c r="CW212" s="126"/>
    </row>
    <row r="213" spans="60:105" hidden="1">
      <c r="BH213" s="21"/>
      <c r="BI213" s="24"/>
      <c r="BJ213" s="21"/>
      <c r="BK213" s="710"/>
      <c r="BL213" s="43" t="s">
        <v>1363</v>
      </c>
      <c r="BM213" s="24"/>
      <c r="BN213" s="24"/>
      <c r="BO213" s="24"/>
      <c r="BP213" s="24"/>
      <c r="BQ213" s="24"/>
      <c r="BR213" s="24"/>
      <c r="BS213" s="217"/>
      <c r="BT213" s="217"/>
      <c r="BU213" s="217"/>
      <c r="BV213" s="206" t="s">
        <v>1938</v>
      </c>
      <c r="BW213">
        <v>2336</v>
      </c>
      <c r="BX213" s="23">
        <v>0</v>
      </c>
      <c r="BY213" s="364">
        <v>0</v>
      </c>
      <c r="BZ213" s="364">
        <v>2.0000000000000018E-2</v>
      </c>
      <c r="CA213" s="364">
        <v>3.0000000000000027E-2</v>
      </c>
      <c r="CB213" s="365">
        <v>0.41</v>
      </c>
      <c r="CC213" s="365">
        <v>0.33</v>
      </c>
      <c r="CD213" s="365">
        <v>0.27</v>
      </c>
      <c r="CE213" s="366"/>
      <c r="CF213" s="366"/>
      <c r="CG213" s="366"/>
      <c r="CH213" s="126"/>
      <c r="CI213" s="206" t="s">
        <v>1938</v>
      </c>
      <c r="CJ213">
        <v>2336</v>
      </c>
      <c r="CK213" s="23">
        <v>0</v>
      </c>
      <c r="CL213" s="364">
        <v>0</v>
      </c>
      <c r="CM213" s="364">
        <v>2.0000000000000018E-2</v>
      </c>
      <c r="CN213" s="364">
        <v>3.0000000000000027E-2</v>
      </c>
      <c r="CO213" s="367">
        <f t="shared" si="8"/>
        <v>0.42</v>
      </c>
      <c r="CP213" s="367">
        <f t="shared" si="9"/>
        <v>0.34</v>
      </c>
      <c r="CQ213" s="367">
        <f t="shared" si="10"/>
        <v>0.28000000000000003</v>
      </c>
      <c r="CR213" s="126">
        <v>5.0000000000000037E-2</v>
      </c>
      <c r="CS213" s="126">
        <v>6.9999999999999993E-2</v>
      </c>
      <c r="CT213" s="126">
        <v>0.08</v>
      </c>
      <c r="CU213" s="126"/>
      <c r="CV213" s="126"/>
      <c r="CW213" s="126"/>
    </row>
    <row r="214" spans="60:105" hidden="1">
      <c r="BH214" s="21"/>
      <c r="BI214" s="24"/>
      <c r="BJ214" s="21"/>
      <c r="BK214" s="710"/>
      <c r="BL214" s="43" t="s">
        <v>1364</v>
      </c>
      <c r="BM214" s="24"/>
      <c r="BN214" s="24"/>
      <c r="BO214" s="24"/>
      <c r="BP214" s="24"/>
      <c r="BQ214" s="24"/>
      <c r="BR214" s="24"/>
      <c r="BS214" s="217"/>
      <c r="BT214" s="217"/>
      <c r="BU214" s="217"/>
      <c r="BV214" s="206" t="s">
        <v>1277</v>
      </c>
      <c r="BW214">
        <v>3714</v>
      </c>
      <c r="BX214" s="23">
        <v>0</v>
      </c>
      <c r="BY214" s="364">
        <v>4.9999999999999933E-2</v>
      </c>
      <c r="BZ214" s="364">
        <v>7.0000000000000007E-2</v>
      </c>
      <c r="CA214" s="364">
        <v>8.0000000000000016E-2</v>
      </c>
      <c r="CB214" s="365">
        <v>0.52</v>
      </c>
      <c r="CC214" s="365">
        <v>0.44</v>
      </c>
      <c r="CD214" s="365">
        <v>0.38</v>
      </c>
      <c r="CE214" s="366"/>
      <c r="CF214" s="366"/>
      <c r="CG214" s="366"/>
      <c r="CH214" s="126"/>
      <c r="CI214" s="206" t="s">
        <v>1277</v>
      </c>
      <c r="CJ214">
        <v>3714</v>
      </c>
      <c r="CK214" s="23">
        <v>0</v>
      </c>
      <c r="CL214" s="364">
        <v>4.9999999999999933E-2</v>
      </c>
      <c r="CM214" s="364">
        <v>7.0000000000000007E-2</v>
      </c>
      <c r="CN214" s="364">
        <v>8.0000000000000016E-2</v>
      </c>
      <c r="CO214" s="367">
        <f t="shared" si="8"/>
        <v>0.53</v>
      </c>
      <c r="CP214" s="367">
        <f t="shared" si="9"/>
        <v>0.45</v>
      </c>
      <c r="CQ214" s="367">
        <f t="shared" si="10"/>
        <v>0.39</v>
      </c>
      <c r="CR214" s="126">
        <v>5.9999999999999935E-2</v>
      </c>
      <c r="CS214" s="126">
        <v>0.08</v>
      </c>
      <c r="CT214" s="126">
        <v>9.0000000000000011E-2</v>
      </c>
      <c r="CU214" s="126"/>
      <c r="CV214" s="126"/>
      <c r="CW214" s="126"/>
    </row>
    <row r="215" spans="60:105" hidden="1">
      <c r="BH215" s="21"/>
      <c r="BI215" s="24"/>
      <c r="BJ215" s="21"/>
      <c r="BK215" s="710"/>
      <c r="BL215" s="68" t="s">
        <v>1365</v>
      </c>
      <c r="BM215" s="24"/>
      <c r="BN215" s="24"/>
      <c r="BO215" s="24"/>
      <c r="BP215" s="24"/>
      <c r="BQ215" s="24"/>
      <c r="BR215" s="24"/>
      <c r="BS215" s="217"/>
      <c r="BT215" s="217"/>
      <c r="BU215" s="217"/>
      <c r="BV215" s="210" t="s">
        <v>137</v>
      </c>
      <c r="BW215" s="218">
        <v>3357</v>
      </c>
      <c r="BX215" s="23">
        <v>0</v>
      </c>
      <c r="BY215" s="364">
        <v>0.03</v>
      </c>
      <c r="BZ215" s="364">
        <v>7.0000000000000007E-2</v>
      </c>
      <c r="CA215" s="364">
        <v>8.0000000000000016E-2</v>
      </c>
      <c r="CB215" s="365">
        <v>0.52</v>
      </c>
      <c r="CC215" s="365">
        <v>0.44</v>
      </c>
      <c r="CD215" s="365">
        <v>0.38</v>
      </c>
      <c r="CE215" s="366"/>
      <c r="CF215" s="366"/>
      <c r="CG215" s="366"/>
      <c r="CH215" s="126"/>
      <c r="CI215" s="210" t="s">
        <v>137</v>
      </c>
      <c r="CJ215" s="218">
        <v>3357</v>
      </c>
      <c r="CK215" s="23">
        <v>0</v>
      </c>
      <c r="CL215" s="364">
        <v>4.9999999999999933E-2</v>
      </c>
      <c r="CM215" s="364">
        <v>7.0000000000000007E-2</v>
      </c>
      <c r="CN215" s="364">
        <v>8.0000000000000016E-2</v>
      </c>
      <c r="CO215" s="367">
        <f t="shared" si="8"/>
        <v>0.53</v>
      </c>
      <c r="CP215" s="367">
        <f t="shared" si="9"/>
        <v>0.45</v>
      </c>
      <c r="CQ215" s="367">
        <f t="shared" si="10"/>
        <v>0.39</v>
      </c>
      <c r="CR215" s="126">
        <v>5.9999999999999935E-2</v>
      </c>
      <c r="CS215" s="126">
        <v>0.08</v>
      </c>
      <c r="CT215" s="126">
        <v>9.0000000000000011E-2</v>
      </c>
      <c r="CU215" s="126"/>
      <c r="CV215" s="126"/>
      <c r="CW215" s="126"/>
    </row>
    <row r="216" spans="60:105" hidden="1">
      <c r="BH216" s="24"/>
      <c r="BK216" s="710"/>
      <c r="BL216" s="68" t="s">
        <v>1366</v>
      </c>
      <c r="BM216" s="24"/>
      <c r="BN216" s="24"/>
      <c r="BO216" s="24"/>
      <c r="BP216" s="24"/>
      <c r="BQ216" s="24"/>
      <c r="BR216" s="24"/>
      <c r="BS216" s="217"/>
      <c r="BT216" s="217"/>
      <c r="BU216" s="217"/>
      <c r="BV216" s="206" t="s">
        <v>1254</v>
      </c>
      <c r="BW216">
        <v>3356</v>
      </c>
      <c r="BX216" s="23">
        <v>0</v>
      </c>
      <c r="BY216" s="364">
        <v>4.9999999999999933E-2</v>
      </c>
      <c r="BZ216" s="364">
        <v>7.0000000000000007E-2</v>
      </c>
      <c r="CA216" s="364">
        <v>8.0000000000000016E-2</v>
      </c>
      <c r="CB216" s="365">
        <v>0.52</v>
      </c>
      <c r="CC216" s="365">
        <v>0.44</v>
      </c>
      <c r="CD216" s="365">
        <v>0.38</v>
      </c>
      <c r="CE216" s="366"/>
      <c r="CF216" s="366"/>
      <c r="CG216" s="366"/>
      <c r="CH216" s="126"/>
      <c r="CI216" s="206" t="s">
        <v>1254</v>
      </c>
      <c r="CJ216">
        <v>3356</v>
      </c>
      <c r="CK216" s="23">
        <v>0</v>
      </c>
      <c r="CL216" s="364">
        <v>4.9999999999999933E-2</v>
      </c>
      <c r="CM216" s="364">
        <v>7.0000000000000007E-2</v>
      </c>
      <c r="CN216" s="364">
        <v>8.0000000000000016E-2</v>
      </c>
      <c r="CO216" s="367">
        <f t="shared" si="8"/>
        <v>0.53</v>
      </c>
      <c r="CP216" s="367">
        <f t="shared" si="9"/>
        <v>0.45</v>
      </c>
      <c r="CQ216" s="367">
        <f t="shared" si="10"/>
        <v>0.39</v>
      </c>
      <c r="CR216" s="126">
        <v>5.9999999999999935E-2</v>
      </c>
      <c r="CS216" s="126">
        <v>0.08</v>
      </c>
      <c r="CT216" s="126">
        <v>9.0000000000000011E-2</v>
      </c>
      <c r="CU216" s="126"/>
      <c r="CV216" s="126"/>
      <c r="CW216" s="126"/>
    </row>
    <row r="217" spans="60:105" hidden="1">
      <c r="BK217" s="683" t="s">
        <v>2091</v>
      </c>
      <c r="BL217" s="68" t="s">
        <v>103</v>
      </c>
      <c r="BS217" s="217"/>
      <c r="BT217" s="217"/>
      <c r="BU217" s="217"/>
      <c r="BV217" s="206" t="s">
        <v>1416</v>
      </c>
      <c r="BW217">
        <v>1746</v>
      </c>
      <c r="BX217" s="23">
        <v>0</v>
      </c>
      <c r="BY217" s="364">
        <v>4.9999999999999933E-2</v>
      </c>
      <c r="BZ217" s="364">
        <v>7.0000000000000007E-2</v>
      </c>
      <c r="CA217" s="364">
        <v>8.0000000000000016E-2</v>
      </c>
      <c r="CB217" s="365">
        <v>0.53</v>
      </c>
      <c r="CC217" s="365">
        <v>0.45</v>
      </c>
      <c r="CD217" s="365">
        <v>0.39</v>
      </c>
      <c r="CE217" s="366"/>
      <c r="CF217" s="366"/>
      <c r="CG217" s="366"/>
      <c r="CH217" s="126"/>
      <c r="CI217" s="206" t="s">
        <v>1416</v>
      </c>
      <c r="CJ217">
        <v>1746</v>
      </c>
      <c r="CK217" s="23">
        <v>0</v>
      </c>
      <c r="CL217" s="364">
        <v>4.9999999999999933E-2</v>
      </c>
      <c r="CM217" s="364">
        <v>7.0000000000000007E-2</v>
      </c>
      <c r="CN217" s="364">
        <v>8.0000000000000016E-2</v>
      </c>
      <c r="CO217" s="367">
        <f t="shared" si="8"/>
        <v>0.54</v>
      </c>
      <c r="CP217" s="367">
        <f t="shared" si="9"/>
        <v>0.46</v>
      </c>
      <c r="CQ217" s="367">
        <f t="shared" si="10"/>
        <v>0.4</v>
      </c>
      <c r="CR217" s="126">
        <v>5.9999999999999935E-2</v>
      </c>
      <c r="CS217" s="126">
        <v>0.08</v>
      </c>
      <c r="CT217" s="126">
        <v>9.0000000000000011E-2</v>
      </c>
      <c r="CU217" s="126"/>
      <c r="CV217" s="126"/>
      <c r="CW217" s="126"/>
    </row>
    <row r="218" spans="60:105" hidden="1">
      <c r="BK218" s="683"/>
      <c r="BL218" s="68" t="s">
        <v>104</v>
      </c>
      <c r="BS218" s="217"/>
      <c r="BT218" s="217"/>
      <c r="BU218" s="217"/>
      <c r="BV218" s="206" t="s">
        <v>1288</v>
      </c>
      <c r="BW218">
        <v>4095</v>
      </c>
      <c r="BX218" s="23">
        <v>0</v>
      </c>
      <c r="BY218" s="364">
        <v>7.999999999999996E-2</v>
      </c>
      <c r="BZ218" s="364">
        <v>0.10000000000000003</v>
      </c>
      <c r="CA218" s="364">
        <v>0.10999999999999999</v>
      </c>
      <c r="CB218" s="365">
        <v>0.53</v>
      </c>
      <c r="CC218" s="365">
        <v>0.45</v>
      </c>
      <c r="CD218" s="365">
        <v>0.39</v>
      </c>
      <c r="CE218" s="366"/>
      <c r="CF218" s="366"/>
      <c r="CG218" s="366"/>
      <c r="CH218" s="126"/>
      <c r="CI218" s="206" t="s">
        <v>1288</v>
      </c>
      <c r="CJ218">
        <v>4095</v>
      </c>
      <c r="CK218" s="23">
        <v>0</v>
      </c>
      <c r="CL218" s="364">
        <v>7.999999999999996E-2</v>
      </c>
      <c r="CM218" s="364">
        <v>0.10000000000000003</v>
      </c>
      <c r="CN218" s="364">
        <v>0.10999999999999999</v>
      </c>
      <c r="CO218" s="367">
        <f t="shared" si="8"/>
        <v>0.54</v>
      </c>
      <c r="CP218" s="367">
        <f t="shared" si="9"/>
        <v>0.46</v>
      </c>
      <c r="CQ218" s="367">
        <f t="shared" si="10"/>
        <v>0.4</v>
      </c>
      <c r="CR218" s="126">
        <v>8.9999999999999955E-2</v>
      </c>
      <c r="CS218" s="126">
        <v>0.11000000000000003</v>
      </c>
      <c r="CT218" s="126">
        <v>0.11999999999999998</v>
      </c>
      <c r="CU218" s="126"/>
      <c r="CV218" s="126"/>
      <c r="CW218" s="126"/>
    </row>
    <row r="219" spans="60:105" hidden="1">
      <c r="BK219" s="683"/>
      <c r="BL219" s="68" t="s">
        <v>102</v>
      </c>
      <c r="BM219" s="200"/>
      <c r="BS219" s="217"/>
      <c r="BT219" s="217"/>
      <c r="BU219" s="217"/>
      <c r="BV219" s="212" t="s">
        <v>1289</v>
      </c>
      <c r="BW219" s="211">
        <v>4096</v>
      </c>
      <c r="BX219" s="23">
        <v>0</v>
      </c>
      <c r="BY219" s="364">
        <v>7.999999999999996E-2</v>
      </c>
      <c r="BZ219" s="364">
        <v>0.10000000000000003</v>
      </c>
      <c r="CA219" s="364">
        <v>0.10999999999999999</v>
      </c>
      <c r="CB219" s="365">
        <v>0.53</v>
      </c>
      <c r="CC219" s="365">
        <v>0.45</v>
      </c>
      <c r="CD219" s="365">
        <v>0.39</v>
      </c>
      <c r="CE219" s="366"/>
      <c r="CF219" s="366"/>
      <c r="CG219" s="366"/>
      <c r="CI219" s="212" t="s">
        <v>1289</v>
      </c>
      <c r="CJ219" s="211">
        <v>4096</v>
      </c>
      <c r="CK219" s="23">
        <v>0</v>
      </c>
      <c r="CL219" s="364">
        <v>7.999999999999996E-2</v>
      </c>
      <c r="CM219" s="364">
        <v>0.10000000000000003</v>
      </c>
      <c r="CN219" s="364">
        <v>0.10999999999999999</v>
      </c>
      <c r="CO219" s="367">
        <f t="shared" si="8"/>
        <v>0.54</v>
      </c>
      <c r="CP219" s="367">
        <f t="shared" si="9"/>
        <v>0.46</v>
      </c>
      <c r="CQ219" s="367">
        <f t="shared" si="10"/>
        <v>0.4</v>
      </c>
      <c r="CR219" s="24">
        <v>8.9999999999999955E-2</v>
      </c>
      <c r="CS219" s="126">
        <v>0.11000000000000003</v>
      </c>
      <c r="CT219" s="126">
        <v>0.11999999999999998</v>
      </c>
      <c r="CU219" s="126"/>
      <c r="CV219" s="126"/>
      <c r="CW219" s="126"/>
    </row>
    <row r="220" spans="60:105" hidden="1">
      <c r="BK220" s="906" t="s">
        <v>2794</v>
      </c>
      <c r="BL220" s="277" t="s">
        <v>1344</v>
      </c>
      <c r="BM220" s="201"/>
      <c r="BS220" s="217"/>
      <c r="BT220" s="217"/>
      <c r="BU220" s="217"/>
      <c r="BV220" t="s">
        <v>1431</v>
      </c>
      <c r="BW220">
        <v>4658</v>
      </c>
      <c r="BX220" s="23">
        <v>0</v>
      </c>
      <c r="BY220" s="364">
        <v>8.9999999999999969E-2</v>
      </c>
      <c r="BZ220" s="364">
        <v>0.10999999999999999</v>
      </c>
      <c r="CA220" s="364">
        <v>0.12</v>
      </c>
      <c r="CB220" s="365">
        <v>0.53</v>
      </c>
      <c r="CC220" s="365">
        <v>0.45</v>
      </c>
      <c r="CD220" s="365">
        <v>0.39</v>
      </c>
      <c r="CE220" s="366"/>
      <c r="CF220" s="366"/>
      <c r="CG220" s="366"/>
      <c r="CH220" s="24"/>
      <c r="CI220" t="s">
        <v>1431</v>
      </c>
      <c r="CJ220">
        <v>4658</v>
      </c>
      <c r="CK220" s="23">
        <v>0</v>
      </c>
      <c r="CL220" s="364">
        <v>8.9999999999999969E-2</v>
      </c>
      <c r="CM220" s="364">
        <v>0.10999999999999999</v>
      </c>
      <c r="CN220" s="364">
        <v>0.12</v>
      </c>
      <c r="CO220" s="367">
        <f t="shared" si="8"/>
        <v>0.54</v>
      </c>
      <c r="CP220" s="367">
        <f t="shared" si="9"/>
        <v>0.46</v>
      </c>
      <c r="CQ220" s="367">
        <f t="shared" si="10"/>
        <v>0.4</v>
      </c>
      <c r="CR220" s="24">
        <v>9.9999999999999964E-2</v>
      </c>
      <c r="CS220" s="126">
        <v>0.11999999999999998</v>
      </c>
      <c r="CT220" s="126">
        <v>0.13</v>
      </c>
      <c r="CU220" s="126"/>
      <c r="CV220" s="126"/>
      <c r="CW220" s="126"/>
    </row>
    <row r="221" spans="60:105" hidden="1">
      <c r="BK221" s="906"/>
      <c r="BL221" s="277" t="s">
        <v>1345</v>
      </c>
      <c r="BS221" s="217"/>
      <c r="BT221" s="217"/>
      <c r="BU221" s="217"/>
      <c r="BV221" t="s">
        <v>1432</v>
      </c>
      <c r="BW221">
        <v>4659</v>
      </c>
      <c r="BX221" s="23">
        <v>0</v>
      </c>
      <c r="BY221" s="364">
        <v>8.0000000000000071E-2</v>
      </c>
      <c r="BZ221" s="364">
        <v>9.9999999999999978E-2</v>
      </c>
      <c r="CA221" s="364">
        <v>0.10999999999999999</v>
      </c>
      <c r="CB221" s="365">
        <v>0.49000000000000005</v>
      </c>
      <c r="CC221" s="365">
        <v>0.41</v>
      </c>
      <c r="CD221" s="365">
        <v>0.35</v>
      </c>
      <c r="CE221" s="366"/>
      <c r="CF221" s="366"/>
      <c r="CG221" s="366"/>
      <c r="CH221" s="24"/>
      <c r="CI221" t="s">
        <v>1432</v>
      </c>
      <c r="CJ221">
        <v>4659</v>
      </c>
      <c r="CK221" s="23">
        <v>0</v>
      </c>
      <c r="CL221" s="364">
        <v>8.0000000000000071E-2</v>
      </c>
      <c r="CM221" s="364">
        <v>9.9999999999999978E-2</v>
      </c>
      <c r="CN221" s="364">
        <v>0.10999999999999999</v>
      </c>
      <c r="CO221" s="367">
        <f t="shared" si="8"/>
        <v>0.5</v>
      </c>
      <c r="CP221" s="367">
        <f t="shared" si="9"/>
        <v>0.42</v>
      </c>
      <c r="CQ221" s="367">
        <f t="shared" si="10"/>
        <v>0.36</v>
      </c>
      <c r="CR221" s="24">
        <v>9.0000000000000066E-2</v>
      </c>
      <c r="CS221" s="126">
        <v>0.10999999999999997</v>
      </c>
      <c r="CT221" s="126">
        <v>0.11999999999999998</v>
      </c>
      <c r="CU221" s="126"/>
      <c r="CV221" s="126"/>
      <c r="CW221" s="126"/>
    </row>
    <row r="222" spans="60:105" hidden="1">
      <c r="BK222" s="906"/>
      <c r="BL222" s="277" t="s">
        <v>1346</v>
      </c>
      <c r="BS222" s="217"/>
      <c r="BT222" s="217"/>
      <c r="BU222" s="217"/>
      <c r="BV222" t="s">
        <v>1433</v>
      </c>
      <c r="BW222">
        <v>4660</v>
      </c>
      <c r="BX222" s="23">
        <v>0</v>
      </c>
      <c r="BY222" s="364">
        <v>8.0000000000000071E-2</v>
      </c>
      <c r="BZ222" s="364">
        <v>9.9999999999999978E-2</v>
      </c>
      <c r="CA222" s="364">
        <v>0.10999999999999999</v>
      </c>
      <c r="CB222" s="365">
        <v>0.49000000000000005</v>
      </c>
      <c r="CC222" s="365">
        <v>0.41</v>
      </c>
      <c r="CD222" s="365">
        <v>0.35</v>
      </c>
      <c r="CE222" s="366"/>
      <c r="CF222" s="366"/>
      <c r="CG222" s="366"/>
      <c r="CH222" s="24"/>
      <c r="CI222" t="s">
        <v>1433</v>
      </c>
      <c r="CJ222">
        <v>4660</v>
      </c>
      <c r="CK222" s="23">
        <v>0</v>
      </c>
      <c r="CL222" s="364">
        <v>8.0000000000000071E-2</v>
      </c>
      <c r="CM222" s="364">
        <v>9.9999999999999978E-2</v>
      </c>
      <c r="CN222" s="364">
        <v>0.10999999999999999</v>
      </c>
      <c r="CO222" s="367">
        <f t="shared" si="8"/>
        <v>0.5</v>
      </c>
      <c r="CP222" s="367">
        <f t="shared" si="9"/>
        <v>0.42</v>
      </c>
      <c r="CQ222" s="367">
        <f t="shared" si="10"/>
        <v>0.36</v>
      </c>
      <c r="CR222" s="24">
        <v>9.0000000000000066E-2</v>
      </c>
      <c r="CS222" s="126">
        <v>0.10999999999999997</v>
      </c>
      <c r="CT222" s="126">
        <v>0.11999999999999998</v>
      </c>
      <c r="CU222" s="126"/>
      <c r="CV222" s="126"/>
      <c r="CW222" s="126"/>
    </row>
    <row r="223" spans="60:105" hidden="1">
      <c r="BK223" s="906"/>
      <c r="BL223" s="277" t="s">
        <v>1347</v>
      </c>
      <c r="BS223" s="217"/>
      <c r="BT223" s="217"/>
      <c r="BU223" s="217"/>
      <c r="BV223" s="206" t="s">
        <v>135</v>
      </c>
      <c r="BW223">
        <v>3040</v>
      </c>
      <c r="BX223" s="23">
        <v>0</v>
      </c>
      <c r="BY223" s="364">
        <v>0.04</v>
      </c>
      <c r="BZ223" s="364">
        <v>0.06</v>
      </c>
      <c r="CA223" s="364">
        <v>7.0000000000000007E-2</v>
      </c>
      <c r="CB223" s="365">
        <v>0.55000000000000004</v>
      </c>
      <c r="CC223" s="365">
        <v>0.47000000000000003</v>
      </c>
      <c r="CD223" s="365">
        <v>0.41</v>
      </c>
      <c r="CE223" s="366"/>
      <c r="CF223" s="366"/>
      <c r="CG223" s="366"/>
      <c r="CH223" s="24"/>
      <c r="CI223" s="206" t="s">
        <v>135</v>
      </c>
      <c r="CJ223">
        <v>3040</v>
      </c>
      <c r="CK223" s="23">
        <v>0</v>
      </c>
      <c r="CL223" s="364">
        <v>0.04</v>
      </c>
      <c r="CM223" s="364">
        <v>0.06</v>
      </c>
      <c r="CN223" s="364">
        <v>7.0000000000000007E-2</v>
      </c>
      <c r="CO223" s="367">
        <f t="shared" si="8"/>
        <v>0.56000000000000005</v>
      </c>
      <c r="CP223" s="367">
        <f t="shared" si="9"/>
        <v>0.48000000000000004</v>
      </c>
      <c r="CQ223" s="367">
        <f t="shared" si="10"/>
        <v>0.42</v>
      </c>
      <c r="CR223" s="24">
        <v>5.9999999999999935E-2</v>
      </c>
      <c r="CS223" s="126">
        <v>0.08</v>
      </c>
      <c r="CT223" s="126">
        <v>8.9999999999999955E-2</v>
      </c>
      <c r="CU223" s="126"/>
      <c r="CV223" s="126"/>
      <c r="CW223" s="126"/>
    </row>
    <row r="224" spans="60:105" hidden="1">
      <c r="BK224" s="906"/>
      <c r="BL224" s="277" t="s">
        <v>2806</v>
      </c>
      <c r="BS224" s="217"/>
      <c r="BT224" s="217"/>
      <c r="BU224" s="217"/>
      <c r="BV224" s="203" t="s">
        <v>134</v>
      </c>
      <c r="BW224" s="202">
        <v>3041</v>
      </c>
      <c r="BX224" s="23">
        <v>0</v>
      </c>
      <c r="BY224" s="364">
        <v>4.9999999999999933E-2</v>
      </c>
      <c r="BZ224" s="364">
        <v>7.0000000000000007E-2</v>
      </c>
      <c r="CA224" s="364">
        <v>7.999999999999996E-2</v>
      </c>
      <c r="CB224" s="365">
        <v>0.55000000000000004</v>
      </c>
      <c r="CC224" s="365">
        <v>0.47000000000000003</v>
      </c>
      <c r="CD224" s="365">
        <v>0.41</v>
      </c>
      <c r="CE224" s="366"/>
      <c r="CF224" s="366"/>
      <c r="CG224" s="366"/>
      <c r="CH224" s="24"/>
      <c r="CI224" s="203" t="s">
        <v>134</v>
      </c>
      <c r="CJ224" s="202">
        <v>3041</v>
      </c>
      <c r="CK224" s="23">
        <v>0</v>
      </c>
      <c r="CL224" s="364">
        <v>4.9999999999999933E-2</v>
      </c>
      <c r="CM224" s="364">
        <v>7.0000000000000007E-2</v>
      </c>
      <c r="CN224" s="364">
        <v>7.999999999999996E-2</v>
      </c>
      <c r="CO224" s="367">
        <f t="shared" si="8"/>
        <v>0.56000000000000005</v>
      </c>
      <c r="CP224" s="367">
        <f t="shared" si="9"/>
        <v>0.48000000000000004</v>
      </c>
      <c r="CQ224" s="367">
        <f t="shared" si="10"/>
        <v>0.42</v>
      </c>
      <c r="CR224" s="24">
        <v>5.9999999999999935E-2</v>
      </c>
      <c r="CS224" s="126">
        <v>0.08</v>
      </c>
      <c r="CT224" s="126">
        <v>8.9999999999999955E-2</v>
      </c>
      <c r="CU224" s="126"/>
      <c r="CV224" s="126"/>
      <c r="CW224" s="126"/>
    </row>
    <row r="225" spans="63:101" hidden="1">
      <c r="BK225" s="906"/>
      <c r="BL225" s="277" t="s">
        <v>1348</v>
      </c>
      <c r="BS225" s="217"/>
      <c r="BT225" s="217"/>
      <c r="BU225" s="217"/>
      <c r="BV225" s="206" t="s">
        <v>1234</v>
      </c>
      <c r="BW225">
        <v>3343</v>
      </c>
      <c r="BX225" s="23">
        <v>0</v>
      </c>
      <c r="BY225" s="364">
        <v>4.9999999999999933E-2</v>
      </c>
      <c r="BZ225" s="364">
        <v>7.0000000000000007E-2</v>
      </c>
      <c r="CA225" s="364">
        <v>7.999999999999996E-2</v>
      </c>
      <c r="CB225" s="365">
        <v>0.55000000000000004</v>
      </c>
      <c r="CC225" s="365">
        <v>0.47000000000000003</v>
      </c>
      <c r="CD225" s="365">
        <v>0.41</v>
      </c>
      <c r="CE225" s="366"/>
      <c r="CF225" s="366"/>
      <c r="CG225" s="366"/>
      <c r="CH225" s="24"/>
      <c r="CI225" s="206" t="s">
        <v>1234</v>
      </c>
      <c r="CJ225">
        <v>3343</v>
      </c>
      <c r="CK225" s="23">
        <v>0</v>
      </c>
      <c r="CL225" s="364">
        <v>4.9999999999999933E-2</v>
      </c>
      <c r="CM225" s="364">
        <v>7.0000000000000007E-2</v>
      </c>
      <c r="CN225" s="364">
        <v>7.999999999999996E-2</v>
      </c>
      <c r="CO225" s="367">
        <f t="shared" si="8"/>
        <v>0.56000000000000005</v>
      </c>
      <c r="CP225" s="367">
        <f t="shared" si="9"/>
        <v>0.48000000000000004</v>
      </c>
      <c r="CQ225" s="367">
        <f t="shared" si="10"/>
        <v>0.42</v>
      </c>
      <c r="CR225" s="24">
        <v>5.9999999999999935E-2</v>
      </c>
      <c r="CS225" s="126">
        <v>0.08</v>
      </c>
      <c r="CT225" s="126">
        <v>8.9999999999999955E-2</v>
      </c>
      <c r="CU225" s="126"/>
      <c r="CV225" s="126"/>
      <c r="CW225" s="126"/>
    </row>
    <row r="226" spans="63:101" hidden="1">
      <c r="BK226" s="906"/>
      <c r="BL226" s="277" t="s">
        <v>1423</v>
      </c>
      <c r="BS226" s="217"/>
      <c r="BT226" s="217"/>
      <c r="BU226" s="217"/>
      <c r="BV226" s="206" t="s">
        <v>1459</v>
      </c>
      <c r="BW226">
        <v>4749</v>
      </c>
      <c r="BX226" s="23">
        <v>0</v>
      </c>
      <c r="BY226" s="364">
        <v>4.0000000000000036E-2</v>
      </c>
      <c r="BZ226" s="364">
        <v>6.0000000000000053E-2</v>
      </c>
      <c r="CA226" s="364">
        <v>6.9999999999999951E-2</v>
      </c>
      <c r="CB226" s="365">
        <v>0.55000000000000004</v>
      </c>
      <c r="CC226" s="365">
        <v>0.47000000000000003</v>
      </c>
      <c r="CD226" s="365">
        <v>0.41</v>
      </c>
      <c r="CE226" s="366"/>
      <c r="CF226" s="366"/>
      <c r="CG226" s="366"/>
      <c r="CH226" s="24"/>
      <c r="CI226" s="206" t="s">
        <v>1459</v>
      </c>
      <c r="CJ226">
        <v>4749</v>
      </c>
      <c r="CK226" s="23">
        <v>0</v>
      </c>
      <c r="CL226" s="364">
        <v>4.0000000000000036E-2</v>
      </c>
      <c r="CM226" s="364">
        <v>6.0000000000000053E-2</v>
      </c>
      <c r="CN226" s="364">
        <v>6.9999999999999951E-2</v>
      </c>
      <c r="CO226" s="367">
        <f t="shared" si="8"/>
        <v>0.56000000000000005</v>
      </c>
      <c r="CP226" s="367">
        <f t="shared" si="9"/>
        <v>0.48000000000000004</v>
      </c>
      <c r="CQ226" s="367">
        <f t="shared" si="10"/>
        <v>0.42</v>
      </c>
      <c r="CR226" s="24">
        <v>5.0000000000000037E-2</v>
      </c>
      <c r="CS226" s="126">
        <v>7.0000000000000048E-2</v>
      </c>
      <c r="CT226" s="126">
        <v>7.9999999999999946E-2</v>
      </c>
      <c r="CU226" s="126"/>
      <c r="CV226" s="126"/>
      <c r="CW226" s="126"/>
    </row>
    <row r="227" spans="63:101" hidden="1">
      <c r="BK227" s="906"/>
      <c r="BL227" s="277" t="s">
        <v>1424</v>
      </c>
      <c r="BS227" s="217"/>
      <c r="BT227" s="217"/>
      <c r="BU227" s="217"/>
      <c r="BV227" s="206" t="s">
        <v>133</v>
      </c>
      <c r="BW227">
        <v>3044</v>
      </c>
      <c r="BX227" s="23">
        <v>0</v>
      </c>
      <c r="BY227" s="364">
        <v>7.999999999999996E-2</v>
      </c>
      <c r="BZ227" s="364">
        <v>0.10000000000000003</v>
      </c>
      <c r="CA227" s="364">
        <v>7.0000000000000007E-2</v>
      </c>
      <c r="CB227" s="365">
        <v>0.55000000000000004</v>
      </c>
      <c r="CC227" s="365">
        <v>0.47000000000000003</v>
      </c>
      <c r="CD227" s="365">
        <v>0.37</v>
      </c>
      <c r="CE227" s="366"/>
      <c r="CF227" s="366"/>
      <c r="CG227" s="366"/>
      <c r="CH227" s="24"/>
      <c r="CI227" s="206" t="s">
        <v>133</v>
      </c>
      <c r="CJ227">
        <v>3044</v>
      </c>
      <c r="CK227" s="23">
        <v>0</v>
      </c>
      <c r="CL227" s="364">
        <v>7.999999999999996E-2</v>
      </c>
      <c r="CM227" s="364">
        <v>0.10000000000000003</v>
      </c>
      <c r="CN227" s="364">
        <v>7.0000000000000007E-2</v>
      </c>
      <c r="CO227" s="367">
        <f t="shared" si="8"/>
        <v>0.56000000000000005</v>
      </c>
      <c r="CP227" s="367">
        <f t="shared" si="9"/>
        <v>0.48000000000000004</v>
      </c>
      <c r="CQ227" s="367">
        <f t="shared" si="10"/>
        <v>0.38</v>
      </c>
      <c r="CR227" s="24">
        <v>8.9999999999999955E-2</v>
      </c>
      <c r="CS227" s="126">
        <v>0.11000000000000003</v>
      </c>
      <c r="CT227" s="126">
        <v>0.08</v>
      </c>
      <c r="CU227" s="126"/>
      <c r="CV227" s="126"/>
      <c r="CW227" s="126"/>
    </row>
    <row r="228" spans="63:101" hidden="1">
      <c r="BK228" s="906"/>
      <c r="BL228" s="277" t="s">
        <v>1425</v>
      </c>
      <c r="BS228" s="217"/>
      <c r="BT228" s="217"/>
      <c r="BU228" s="217"/>
      <c r="BV228" s="206" t="s">
        <v>132</v>
      </c>
      <c r="BW228">
        <v>3045</v>
      </c>
      <c r="BX228" s="368">
        <v>6000000</v>
      </c>
      <c r="BY228" s="364">
        <v>7.999999999999996E-2</v>
      </c>
      <c r="BZ228" s="364">
        <v>0.10000000000000003</v>
      </c>
      <c r="CA228" s="364">
        <v>7.0000000000000007E-2</v>
      </c>
      <c r="CB228" s="365">
        <v>0.55000000000000004</v>
      </c>
      <c r="CC228" s="365">
        <v>0.47000000000000003</v>
      </c>
      <c r="CD228" s="365">
        <v>0.37</v>
      </c>
      <c r="CE228" s="366"/>
      <c r="CF228" s="366"/>
      <c r="CG228" s="366"/>
      <c r="CH228" s="24"/>
      <c r="CI228" s="206" t="s">
        <v>132</v>
      </c>
      <c r="CJ228">
        <v>3045</v>
      </c>
      <c r="CK228" s="368">
        <v>6000000</v>
      </c>
      <c r="CL228" s="364">
        <v>7.999999999999996E-2</v>
      </c>
      <c r="CM228" s="364">
        <v>0.10000000000000003</v>
      </c>
      <c r="CN228" s="364">
        <v>7.0000000000000007E-2</v>
      </c>
      <c r="CO228" s="367">
        <f t="shared" si="8"/>
        <v>0.56000000000000005</v>
      </c>
      <c r="CP228" s="367">
        <f t="shared" si="9"/>
        <v>0.48000000000000004</v>
      </c>
      <c r="CQ228" s="367">
        <f t="shared" si="10"/>
        <v>0.38</v>
      </c>
      <c r="CR228" s="24">
        <v>8.9999999999999955E-2</v>
      </c>
      <c r="CS228" s="126">
        <v>0.11000000000000003</v>
      </c>
      <c r="CT228" s="126">
        <v>0.08</v>
      </c>
      <c r="CU228" s="126"/>
      <c r="CV228" s="126"/>
      <c r="CW228" s="126"/>
    </row>
    <row r="229" spans="63:101" hidden="1">
      <c r="BK229" s="679" t="s">
        <v>2795</v>
      </c>
      <c r="BL229" s="277" t="s">
        <v>1265</v>
      </c>
      <c r="BS229" s="217"/>
      <c r="BT229" s="217"/>
      <c r="BU229" s="217"/>
      <c r="BV229" s="206" t="s">
        <v>1235</v>
      </c>
      <c r="BW229">
        <v>3570</v>
      </c>
      <c r="BX229" s="23">
        <v>0</v>
      </c>
      <c r="BY229" s="364">
        <v>7.999999999999996E-2</v>
      </c>
      <c r="BZ229" s="364">
        <v>0.10000000000000003</v>
      </c>
      <c r="CA229" s="364">
        <v>7.0000000000000007E-2</v>
      </c>
      <c r="CB229" s="365">
        <v>0.55000000000000004</v>
      </c>
      <c r="CC229" s="365">
        <v>0.47000000000000003</v>
      </c>
      <c r="CD229" s="365">
        <v>0.37</v>
      </c>
      <c r="CE229" s="366"/>
      <c r="CF229" s="366"/>
      <c r="CG229" s="366"/>
      <c r="CH229" s="24"/>
      <c r="CI229" s="206" t="s">
        <v>1235</v>
      </c>
      <c r="CJ229">
        <v>3570</v>
      </c>
      <c r="CK229" s="23">
        <v>0</v>
      </c>
      <c r="CL229" s="364">
        <v>7.999999999999996E-2</v>
      </c>
      <c r="CM229" s="364">
        <v>0.10000000000000003</v>
      </c>
      <c r="CN229" s="364">
        <v>7.0000000000000007E-2</v>
      </c>
      <c r="CO229" s="367">
        <f t="shared" si="8"/>
        <v>0.56000000000000005</v>
      </c>
      <c r="CP229" s="367">
        <f t="shared" si="9"/>
        <v>0.48000000000000004</v>
      </c>
      <c r="CQ229" s="367">
        <f t="shared" si="10"/>
        <v>0.38</v>
      </c>
      <c r="CR229" s="24">
        <v>8.9999999999999955E-2</v>
      </c>
      <c r="CS229" s="126">
        <v>0.11000000000000003</v>
      </c>
      <c r="CT229" s="126">
        <v>0.08</v>
      </c>
      <c r="CU229" s="126"/>
      <c r="CV229" s="126"/>
      <c r="CW229" s="126"/>
    </row>
    <row r="230" spans="63:101" hidden="1">
      <c r="BK230" s="679"/>
      <c r="BL230" s="278" t="s">
        <v>1285</v>
      </c>
      <c r="BS230" s="217"/>
      <c r="BT230" s="217"/>
      <c r="BU230" s="217"/>
      <c r="BV230" s="206" t="s">
        <v>1931</v>
      </c>
      <c r="BW230">
        <v>4337</v>
      </c>
      <c r="BX230" s="368">
        <v>4000000</v>
      </c>
      <c r="BY230" s="364">
        <v>7.999999999999996E-2</v>
      </c>
      <c r="BZ230" s="364">
        <v>0.10000000000000003</v>
      </c>
      <c r="CA230" s="364">
        <v>7.0000000000000007E-2</v>
      </c>
      <c r="CB230" s="365">
        <v>0.55000000000000004</v>
      </c>
      <c r="CC230" s="365">
        <v>0.47000000000000003</v>
      </c>
      <c r="CD230" s="365">
        <v>0.37</v>
      </c>
      <c r="CE230" s="366"/>
      <c r="CF230" s="366"/>
      <c r="CG230" s="366"/>
      <c r="CH230" s="24"/>
      <c r="CI230" s="206" t="s">
        <v>1931</v>
      </c>
      <c r="CJ230">
        <v>4337</v>
      </c>
      <c r="CK230" s="368">
        <v>4000000</v>
      </c>
      <c r="CL230" s="364">
        <v>7.999999999999996E-2</v>
      </c>
      <c r="CM230" s="364">
        <v>0.10000000000000003</v>
      </c>
      <c r="CN230" s="364">
        <v>7.0000000000000007E-2</v>
      </c>
      <c r="CO230" s="367">
        <f t="shared" si="8"/>
        <v>0.56000000000000005</v>
      </c>
      <c r="CP230" s="367">
        <f t="shared" si="9"/>
        <v>0.48000000000000004</v>
      </c>
      <c r="CQ230" s="367">
        <f t="shared" si="10"/>
        <v>0.38</v>
      </c>
      <c r="CR230" s="24">
        <v>8.9999999999999955E-2</v>
      </c>
      <c r="CS230" s="126">
        <v>0.11000000000000003</v>
      </c>
      <c r="CT230" s="126">
        <v>0.08</v>
      </c>
      <c r="CU230" s="126"/>
      <c r="CV230" s="126"/>
      <c r="CW230" s="126"/>
    </row>
    <row r="231" spans="63:101" hidden="1">
      <c r="BK231" s="679"/>
      <c r="BL231" s="278" t="s">
        <v>1957</v>
      </c>
      <c r="BS231" s="217"/>
      <c r="BT231" s="217"/>
      <c r="BU231" s="217"/>
      <c r="BV231" s="206" t="s">
        <v>131</v>
      </c>
      <c r="BW231">
        <v>3042</v>
      </c>
      <c r="BX231" s="23">
        <v>0</v>
      </c>
      <c r="BY231" s="364">
        <v>7.999999999999996E-2</v>
      </c>
      <c r="BZ231" s="364">
        <v>0.10000000000000003</v>
      </c>
      <c r="CA231" s="364">
        <v>7.0000000000000007E-2</v>
      </c>
      <c r="CB231" s="365">
        <v>0.55000000000000004</v>
      </c>
      <c r="CC231" s="365">
        <v>0.47000000000000003</v>
      </c>
      <c r="CD231" s="365">
        <v>0.37</v>
      </c>
      <c r="CE231" s="366"/>
      <c r="CF231" s="366"/>
      <c r="CG231" s="366"/>
      <c r="CH231" s="24"/>
      <c r="CI231" s="206" t="s">
        <v>131</v>
      </c>
      <c r="CJ231">
        <v>3042</v>
      </c>
      <c r="CK231" s="23">
        <v>0</v>
      </c>
      <c r="CL231" s="364">
        <v>7.999999999999996E-2</v>
      </c>
      <c r="CM231" s="364">
        <v>0.10000000000000003</v>
      </c>
      <c r="CN231" s="364">
        <v>7.0000000000000007E-2</v>
      </c>
      <c r="CO231" s="367">
        <f t="shared" si="8"/>
        <v>0.56000000000000005</v>
      </c>
      <c r="CP231" s="367">
        <f t="shared" si="9"/>
        <v>0.48000000000000004</v>
      </c>
      <c r="CQ231" s="367">
        <f t="shared" si="10"/>
        <v>0.38</v>
      </c>
      <c r="CR231" s="24">
        <v>8.9999999999999955E-2</v>
      </c>
      <c r="CS231" s="126">
        <v>0.11000000000000003</v>
      </c>
      <c r="CT231" s="126">
        <v>0.08</v>
      </c>
      <c r="CU231" s="126"/>
      <c r="CV231" s="126"/>
      <c r="CW231" s="126"/>
    </row>
    <row r="232" spans="63:101" hidden="1">
      <c r="BK232" s="679"/>
      <c r="BL232" s="278" t="s">
        <v>2796</v>
      </c>
      <c r="BS232" s="217"/>
      <c r="BT232" s="217"/>
      <c r="BU232" s="217"/>
      <c r="BV232" s="206" t="s">
        <v>130</v>
      </c>
      <c r="BW232">
        <v>3043</v>
      </c>
      <c r="BX232" s="23">
        <v>0</v>
      </c>
      <c r="BY232" s="364">
        <v>7.999999999999996E-2</v>
      </c>
      <c r="BZ232" s="364">
        <v>0.10000000000000003</v>
      </c>
      <c r="CA232" s="364">
        <v>7.0000000000000007E-2</v>
      </c>
      <c r="CB232" s="365">
        <v>0.55000000000000004</v>
      </c>
      <c r="CC232" s="365">
        <v>0.47000000000000003</v>
      </c>
      <c r="CD232" s="365">
        <v>0.37</v>
      </c>
      <c r="CE232" s="366"/>
      <c r="CF232" s="366"/>
      <c r="CG232" s="366"/>
      <c r="CH232" s="24"/>
      <c r="CI232" s="206" t="s">
        <v>130</v>
      </c>
      <c r="CJ232">
        <v>3043</v>
      </c>
      <c r="CK232" s="23">
        <v>0</v>
      </c>
      <c r="CL232" s="364">
        <v>7.999999999999996E-2</v>
      </c>
      <c r="CM232" s="364">
        <v>0.10000000000000003</v>
      </c>
      <c r="CN232" s="364">
        <v>7.0000000000000007E-2</v>
      </c>
      <c r="CO232" s="367">
        <f t="shared" si="8"/>
        <v>0.56000000000000005</v>
      </c>
      <c r="CP232" s="367">
        <f t="shared" si="9"/>
        <v>0.48000000000000004</v>
      </c>
      <c r="CQ232" s="367">
        <f t="shared" si="10"/>
        <v>0.38</v>
      </c>
      <c r="CR232" s="24">
        <v>8.9999999999999955E-2</v>
      </c>
      <c r="CS232" s="126">
        <v>0.11000000000000003</v>
      </c>
      <c r="CT232" s="126">
        <v>0.08</v>
      </c>
      <c r="CU232" s="126"/>
      <c r="CV232" s="126"/>
      <c r="CW232" s="126"/>
    </row>
    <row r="233" spans="63:101" hidden="1">
      <c r="BK233" s="679"/>
      <c r="BL233" s="278" t="s">
        <v>1975</v>
      </c>
      <c r="BS233" s="217"/>
      <c r="BT233" s="217"/>
      <c r="BU233" s="217"/>
      <c r="BV233" s="203" t="s">
        <v>1932</v>
      </c>
      <c r="BW233" s="202">
        <v>4655</v>
      </c>
      <c r="BX233" s="23">
        <v>0</v>
      </c>
      <c r="BY233" s="364">
        <v>7.999999999999996E-2</v>
      </c>
      <c r="BZ233" s="364">
        <v>0.10000000000000003</v>
      </c>
      <c r="CA233" s="364">
        <v>0.10999999999999999</v>
      </c>
      <c r="CB233" s="365">
        <v>0.53</v>
      </c>
      <c r="CC233" s="365">
        <v>0.45</v>
      </c>
      <c r="CD233" s="365">
        <v>0.39</v>
      </c>
      <c r="CE233" s="366"/>
      <c r="CF233" s="366"/>
      <c r="CG233" s="366"/>
      <c r="CH233" s="24"/>
      <c r="CI233" s="203" t="s">
        <v>1932</v>
      </c>
      <c r="CJ233" s="202">
        <v>4655</v>
      </c>
      <c r="CK233" s="23">
        <v>0</v>
      </c>
      <c r="CL233" s="364">
        <v>7.999999999999996E-2</v>
      </c>
      <c r="CM233" s="364">
        <v>0.10000000000000003</v>
      </c>
      <c r="CN233" s="364">
        <v>0.10999999999999999</v>
      </c>
      <c r="CO233" s="367">
        <f t="shared" si="8"/>
        <v>0.54</v>
      </c>
      <c r="CP233" s="367">
        <f t="shared" si="9"/>
        <v>0.46</v>
      </c>
      <c r="CQ233" s="367">
        <f t="shared" si="10"/>
        <v>0.4</v>
      </c>
      <c r="CR233" s="24">
        <v>8.9999999999999955E-2</v>
      </c>
      <c r="CS233" s="126">
        <v>0.11000000000000003</v>
      </c>
      <c r="CT233" s="126">
        <v>0.11999999999999998</v>
      </c>
      <c r="CU233" s="126"/>
      <c r="CV233" s="126"/>
      <c r="CW233" s="126"/>
    </row>
    <row r="234" spans="63:101" hidden="1">
      <c r="BK234" s="679"/>
      <c r="BL234" s="277" t="s">
        <v>2874</v>
      </c>
      <c r="BS234" s="217"/>
      <c r="BT234" s="217"/>
      <c r="BU234" s="217"/>
      <c r="BV234" t="s">
        <v>1390</v>
      </c>
      <c r="BW234">
        <v>4557</v>
      </c>
      <c r="BX234" s="23">
        <v>0</v>
      </c>
      <c r="BY234" s="364">
        <v>4.9999999999999933E-2</v>
      </c>
      <c r="BZ234" s="364">
        <v>7.0000000000000007E-2</v>
      </c>
      <c r="CA234" s="364">
        <v>8.0000000000000016E-2</v>
      </c>
      <c r="CB234" s="365">
        <v>0.52</v>
      </c>
      <c r="CC234" s="365">
        <v>0.44</v>
      </c>
      <c r="CD234" s="365">
        <v>0.38</v>
      </c>
      <c r="CE234" s="366"/>
      <c r="CF234" s="366"/>
      <c r="CG234" s="366"/>
      <c r="CH234" s="24"/>
      <c r="CI234" t="s">
        <v>1390</v>
      </c>
      <c r="CJ234">
        <v>4557</v>
      </c>
      <c r="CK234" s="23">
        <v>0</v>
      </c>
      <c r="CL234" s="364">
        <v>4.9999999999999933E-2</v>
      </c>
      <c r="CM234" s="364">
        <v>7.0000000000000007E-2</v>
      </c>
      <c r="CN234" s="364">
        <v>8.0000000000000016E-2</v>
      </c>
      <c r="CO234" s="367">
        <f t="shared" si="8"/>
        <v>0.53</v>
      </c>
      <c r="CP234" s="367">
        <f t="shared" si="9"/>
        <v>0.45</v>
      </c>
      <c r="CQ234" s="367">
        <f t="shared" si="10"/>
        <v>0.39</v>
      </c>
      <c r="CR234" s="24">
        <v>5.9999999999999935E-2</v>
      </c>
      <c r="CS234" s="126">
        <v>0.08</v>
      </c>
      <c r="CT234" s="126">
        <v>9.0000000000000011E-2</v>
      </c>
      <c r="CU234" s="126"/>
      <c r="CV234" s="126"/>
      <c r="CW234" s="126"/>
    </row>
    <row r="235" spans="63:101" hidden="1">
      <c r="BK235" s="679"/>
      <c r="BL235" s="66" t="s">
        <v>2875</v>
      </c>
      <c r="BS235" s="217"/>
      <c r="BT235" s="217"/>
      <c r="BU235" s="217"/>
      <c r="BV235" t="s">
        <v>1391</v>
      </c>
      <c r="BW235">
        <v>4553</v>
      </c>
      <c r="BX235" s="23">
        <v>0</v>
      </c>
      <c r="BY235" s="364">
        <v>5.0000000000000044E-2</v>
      </c>
      <c r="BZ235" s="364">
        <v>6.9999999999999951E-2</v>
      </c>
      <c r="CA235" s="364">
        <v>7.999999999999996E-2</v>
      </c>
      <c r="CB235" s="365">
        <v>0.49000000000000005</v>
      </c>
      <c r="CC235" s="365">
        <v>0.41</v>
      </c>
      <c r="CD235" s="365">
        <v>0.35</v>
      </c>
      <c r="CE235" s="366"/>
      <c r="CF235" s="366"/>
      <c r="CG235" s="366"/>
      <c r="CH235" s="24"/>
      <c r="CI235" t="s">
        <v>1391</v>
      </c>
      <c r="CJ235">
        <v>4553</v>
      </c>
      <c r="CK235" s="23">
        <v>0</v>
      </c>
      <c r="CL235" s="364">
        <v>5.0000000000000044E-2</v>
      </c>
      <c r="CM235" s="364">
        <v>6.9999999999999951E-2</v>
      </c>
      <c r="CN235" s="364">
        <v>7.999999999999996E-2</v>
      </c>
      <c r="CO235" s="367">
        <f t="shared" si="8"/>
        <v>0.5</v>
      </c>
      <c r="CP235" s="367">
        <f t="shared" si="9"/>
        <v>0.42</v>
      </c>
      <c r="CQ235" s="367">
        <f t="shared" si="10"/>
        <v>0.36</v>
      </c>
      <c r="CR235" s="24">
        <v>6.0000000000000046E-2</v>
      </c>
      <c r="CS235" s="126">
        <v>7.9999999999999946E-2</v>
      </c>
      <c r="CT235" s="126">
        <v>8.9999999999999955E-2</v>
      </c>
      <c r="CU235" s="126"/>
      <c r="CV235" s="126"/>
      <c r="CW235" s="126"/>
    </row>
    <row r="236" spans="63:101" hidden="1">
      <c r="BK236" s="907" t="s">
        <v>2876</v>
      </c>
      <c r="BL236" s="279" t="s">
        <v>2877</v>
      </c>
      <c r="BS236" s="217"/>
      <c r="BT236" s="217"/>
      <c r="BU236" s="217"/>
      <c r="BV236" t="s">
        <v>1392</v>
      </c>
      <c r="BW236">
        <v>4559</v>
      </c>
      <c r="BX236" s="23">
        <v>0</v>
      </c>
      <c r="BY236" s="364">
        <v>1.9999999999999962E-2</v>
      </c>
      <c r="BZ236" s="364">
        <v>4.0000000000000036E-2</v>
      </c>
      <c r="CA236" s="364">
        <v>4.9999999999999989E-2</v>
      </c>
      <c r="CB236" s="365">
        <v>0.41</v>
      </c>
      <c r="CC236" s="365">
        <v>0.33</v>
      </c>
      <c r="CD236" s="365">
        <v>0.27</v>
      </c>
      <c r="CE236" s="366"/>
      <c r="CF236" s="366"/>
      <c r="CG236" s="366"/>
      <c r="CH236" s="24"/>
      <c r="CI236" t="s">
        <v>1392</v>
      </c>
      <c r="CJ236">
        <v>4559</v>
      </c>
      <c r="CK236" s="23">
        <v>0</v>
      </c>
      <c r="CL236" s="364">
        <v>1.9999999999999962E-2</v>
      </c>
      <c r="CM236" s="364">
        <v>4.0000000000000036E-2</v>
      </c>
      <c r="CN236" s="364">
        <v>4.9999999999999989E-2</v>
      </c>
      <c r="CO236" s="367">
        <f t="shared" si="8"/>
        <v>0.42</v>
      </c>
      <c r="CP236" s="367">
        <f t="shared" si="9"/>
        <v>0.34</v>
      </c>
      <c r="CQ236" s="367">
        <f t="shared" si="10"/>
        <v>0.28000000000000003</v>
      </c>
      <c r="CR236" s="24">
        <v>2.9999999999999964E-2</v>
      </c>
      <c r="CS236" s="126">
        <v>5.0000000000000037E-2</v>
      </c>
      <c r="CT236" s="126">
        <v>5.9999999999999991E-2</v>
      </c>
      <c r="CU236" s="126"/>
      <c r="CV236" s="126"/>
      <c r="CW236" s="126"/>
    </row>
    <row r="237" spans="63:101" hidden="1">
      <c r="BK237" s="907"/>
      <c r="BL237" s="277" t="s">
        <v>2878</v>
      </c>
      <c r="BS237" s="217"/>
      <c r="BT237" s="217"/>
      <c r="BU237" s="217"/>
      <c r="BV237" s="41" t="s">
        <v>1316</v>
      </c>
      <c r="BW237">
        <v>3731</v>
      </c>
      <c r="BX237" s="23">
        <v>0</v>
      </c>
      <c r="BY237" s="364">
        <v>0</v>
      </c>
      <c r="BZ237" s="364">
        <v>2.0000000000000018E-2</v>
      </c>
      <c r="CA237" s="364">
        <v>3.0000000000000027E-2</v>
      </c>
      <c r="CB237" s="365">
        <v>0.41</v>
      </c>
      <c r="CC237" s="365">
        <v>0.33</v>
      </c>
      <c r="CD237" s="365">
        <v>0.27</v>
      </c>
      <c r="CE237" s="366"/>
      <c r="CF237" s="366"/>
      <c r="CG237" s="366"/>
      <c r="CH237" s="24"/>
      <c r="CI237" s="41" t="s">
        <v>1316</v>
      </c>
      <c r="CJ237">
        <v>3731</v>
      </c>
      <c r="CK237" s="23">
        <v>0</v>
      </c>
      <c r="CL237" s="364">
        <v>0</v>
      </c>
      <c r="CM237" s="364">
        <v>2.0000000000000018E-2</v>
      </c>
      <c r="CN237" s="364">
        <v>3.0000000000000027E-2</v>
      </c>
      <c r="CO237" s="367">
        <f t="shared" si="8"/>
        <v>0.42</v>
      </c>
      <c r="CP237" s="367">
        <f t="shared" si="9"/>
        <v>0.34</v>
      </c>
      <c r="CQ237" s="367">
        <f t="shared" si="10"/>
        <v>0.28000000000000003</v>
      </c>
      <c r="CR237" s="24">
        <v>0.01</v>
      </c>
      <c r="CS237" s="126">
        <v>3.000000000000002E-2</v>
      </c>
      <c r="CT237" s="126">
        <v>4.0000000000000029E-2</v>
      </c>
      <c r="CU237" s="126"/>
      <c r="CV237" s="126"/>
      <c r="CW237" s="126"/>
    </row>
    <row r="238" spans="63:101" hidden="1">
      <c r="BK238" s="907"/>
      <c r="BL238" s="278" t="s">
        <v>2879</v>
      </c>
      <c r="BS238" s="217"/>
      <c r="BT238" s="217"/>
      <c r="BU238" s="217"/>
      <c r="BV238" s="206" t="s">
        <v>1317</v>
      </c>
      <c r="BW238">
        <v>3932</v>
      </c>
      <c r="BX238" s="23">
        <v>0</v>
      </c>
      <c r="BY238" s="364">
        <v>1.9999999999999962E-2</v>
      </c>
      <c r="BZ238" s="364">
        <v>4.0000000000000036E-2</v>
      </c>
      <c r="CA238" s="364">
        <v>4.9999999999999989E-2</v>
      </c>
      <c r="CB238" s="365">
        <v>0.41</v>
      </c>
      <c r="CC238" s="365">
        <v>0.33</v>
      </c>
      <c r="CD238" s="365">
        <v>0.27</v>
      </c>
      <c r="CE238" s="366"/>
      <c r="CF238" s="366"/>
      <c r="CG238" s="366"/>
      <c r="CH238" s="24"/>
      <c r="CI238" s="206" t="s">
        <v>1317</v>
      </c>
      <c r="CJ238">
        <v>3932</v>
      </c>
      <c r="CK238" s="23">
        <v>0</v>
      </c>
      <c r="CL238" s="364">
        <v>1.9999999999999962E-2</v>
      </c>
      <c r="CM238" s="364">
        <v>4.0000000000000036E-2</v>
      </c>
      <c r="CN238" s="364">
        <v>4.9999999999999989E-2</v>
      </c>
      <c r="CO238" s="367">
        <f t="shared" si="8"/>
        <v>0.42</v>
      </c>
      <c r="CP238" s="367">
        <f t="shared" si="9"/>
        <v>0.34</v>
      </c>
      <c r="CQ238" s="367">
        <f t="shared" si="10"/>
        <v>0.28000000000000003</v>
      </c>
      <c r="CR238" s="24">
        <v>2.9999999999999964E-2</v>
      </c>
      <c r="CS238" s="126">
        <v>5.0000000000000037E-2</v>
      </c>
      <c r="CT238" s="126">
        <v>5.9999999999999991E-2</v>
      </c>
      <c r="CU238" s="126"/>
      <c r="CV238" s="126"/>
      <c r="CW238" s="126"/>
    </row>
    <row r="239" spans="63:101" hidden="1">
      <c r="BK239" s="907"/>
      <c r="BL239" s="277" t="s">
        <v>2880</v>
      </c>
      <c r="BS239" s="217"/>
      <c r="BT239" s="217"/>
      <c r="BU239" s="217"/>
      <c r="BV239" s="206" t="s">
        <v>1301</v>
      </c>
      <c r="BW239">
        <v>4212</v>
      </c>
      <c r="BX239" s="23">
        <v>0</v>
      </c>
      <c r="BY239" s="364">
        <v>5.0000000000000044E-2</v>
      </c>
      <c r="BZ239" s="364">
        <v>6.9999999999999951E-2</v>
      </c>
      <c r="CA239" s="364">
        <v>7.999999999999996E-2</v>
      </c>
      <c r="CB239" s="365">
        <v>0.49000000000000005</v>
      </c>
      <c r="CC239" s="365">
        <v>0.41</v>
      </c>
      <c r="CD239" s="365">
        <v>0.35</v>
      </c>
      <c r="CE239" s="366"/>
      <c r="CF239" s="366"/>
      <c r="CG239" s="366"/>
      <c r="CH239" s="24"/>
      <c r="CI239" s="206" t="s">
        <v>1301</v>
      </c>
      <c r="CJ239">
        <v>4212</v>
      </c>
      <c r="CK239" s="23">
        <v>0</v>
      </c>
      <c r="CL239" s="364">
        <v>5.0000000000000044E-2</v>
      </c>
      <c r="CM239" s="364">
        <v>6.9999999999999951E-2</v>
      </c>
      <c r="CN239" s="364">
        <v>7.999999999999996E-2</v>
      </c>
      <c r="CO239" s="367">
        <f t="shared" si="8"/>
        <v>0.5</v>
      </c>
      <c r="CP239" s="367">
        <f t="shared" si="9"/>
        <v>0.42</v>
      </c>
      <c r="CQ239" s="367">
        <f t="shared" si="10"/>
        <v>0.36</v>
      </c>
      <c r="CR239" s="24">
        <v>6.0000000000000046E-2</v>
      </c>
      <c r="CS239" s="126">
        <v>7.9999999999999946E-2</v>
      </c>
      <c r="CT239" s="126">
        <v>8.9999999999999955E-2</v>
      </c>
      <c r="CU239" s="126"/>
      <c r="CV239" s="126"/>
      <c r="CW239" s="126"/>
    </row>
    <row r="240" spans="63:101" hidden="1">
      <c r="BK240" s="907"/>
      <c r="BL240" s="277" t="s">
        <v>2881</v>
      </c>
      <c r="BS240" s="217"/>
      <c r="BT240" s="217"/>
      <c r="BU240" s="217"/>
      <c r="BV240" s="206" t="s">
        <v>1417</v>
      </c>
      <c r="BW240">
        <v>4057</v>
      </c>
      <c r="BX240" s="23">
        <v>0</v>
      </c>
      <c r="BY240" s="364">
        <v>3.0000000000000027E-2</v>
      </c>
      <c r="BZ240" s="364">
        <v>4.9999999999999989E-2</v>
      </c>
      <c r="CA240" s="364">
        <v>0.06</v>
      </c>
      <c r="CB240" s="365">
        <v>0.47000000000000003</v>
      </c>
      <c r="CC240" s="365">
        <v>0.39</v>
      </c>
      <c r="CD240" s="365">
        <v>0.33</v>
      </c>
      <c r="CE240" s="366"/>
      <c r="CF240" s="366"/>
      <c r="CG240" s="366"/>
      <c r="CH240" s="24"/>
      <c r="CI240" s="206" t="s">
        <v>1417</v>
      </c>
      <c r="CJ240">
        <v>4057</v>
      </c>
      <c r="CK240" s="23">
        <v>0</v>
      </c>
      <c r="CL240" s="364">
        <v>3.0000000000000027E-2</v>
      </c>
      <c r="CM240" s="364">
        <v>4.9999999999999989E-2</v>
      </c>
      <c r="CN240" s="364">
        <v>0.06</v>
      </c>
      <c r="CO240" s="367">
        <f t="shared" si="8"/>
        <v>0.48000000000000004</v>
      </c>
      <c r="CP240" s="367">
        <f t="shared" si="9"/>
        <v>0.4</v>
      </c>
      <c r="CQ240" s="367">
        <f t="shared" si="10"/>
        <v>0.34</v>
      </c>
      <c r="CR240" s="24">
        <v>4.0000000000000029E-2</v>
      </c>
      <c r="CS240" s="126">
        <v>5.9999999999999991E-2</v>
      </c>
      <c r="CT240" s="126">
        <v>6.9999999999999993E-2</v>
      </c>
      <c r="CU240" s="126"/>
      <c r="CV240" s="126"/>
      <c r="CW240" s="126"/>
    </row>
    <row r="241" spans="63:101" hidden="1">
      <c r="BK241" s="679" t="s">
        <v>2005</v>
      </c>
      <c r="BL241" s="277" t="s">
        <v>127</v>
      </c>
      <c r="BS241" s="217"/>
      <c r="BT241" s="217"/>
      <c r="BU241" s="217"/>
      <c r="BV241" s="206" t="s">
        <v>1418</v>
      </c>
      <c r="BW241">
        <v>2384</v>
      </c>
      <c r="BX241" s="23">
        <v>0</v>
      </c>
      <c r="BY241" s="364">
        <v>3.0000000000000027E-2</v>
      </c>
      <c r="BZ241" s="364">
        <v>4.9999999999999989E-2</v>
      </c>
      <c r="CA241" s="364">
        <v>0.06</v>
      </c>
      <c r="CB241" s="365">
        <v>0.47000000000000003</v>
      </c>
      <c r="CC241" s="365">
        <v>0.39</v>
      </c>
      <c r="CD241" s="365">
        <v>0.33</v>
      </c>
      <c r="CE241" s="366"/>
      <c r="CF241" s="366"/>
      <c r="CG241" s="366"/>
      <c r="CH241" s="24"/>
      <c r="CI241" s="206" t="s">
        <v>1418</v>
      </c>
      <c r="CJ241">
        <v>2384</v>
      </c>
      <c r="CK241" s="23">
        <v>0</v>
      </c>
      <c r="CL241" s="364">
        <v>3.0000000000000027E-2</v>
      </c>
      <c r="CM241" s="364">
        <v>4.9999999999999989E-2</v>
      </c>
      <c r="CN241" s="364">
        <v>0.06</v>
      </c>
      <c r="CO241" s="367">
        <f t="shared" si="8"/>
        <v>0.48000000000000004</v>
      </c>
      <c r="CP241" s="367">
        <f t="shared" si="9"/>
        <v>0.4</v>
      </c>
      <c r="CQ241" s="367">
        <f t="shared" si="10"/>
        <v>0.34</v>
      </c>
      <c r="CR241" s="24">
        <v>4.0000000000000029E-2</v>
      </c>
      <c r="CS241" s="126">
        <v>5.9999999999999991E-2</v>
      </c>
      <c r="CT241" s="126">
        <v>6.9999999999999993E-2</v>
      </c>
      <c r="CU241" s="126"/>
      <c r="CV241" s="126"/>
      <c r="CW241" s="126"/>
    </row>
    <row r="242" spans="63:101" hidden="1">
      <c r="BK242" s="679"/>
      <c r="BL242" s="280" t="s">
        <v>1434</v>
      </c>
      <c r="BS242" s="217"/>
      <c r="BT242" s="217"/>
      <c r="BU242" s="217"/>
      <c r="BV242" s="206" t="s">
        <v>1996</v>
      </c>
      <c r="BW242">
        <v>3574</v>
      </c>
      <c r="BX242" s="23">
        <v>0</v>
      </c>
      <c r="BY242" s="364">
        <v>6.0000000000000053E-2</v>
      </c>
      <c r="BZ242" s="364">
        <v>7.999999999999996E-2</v>
      </c>
      <c r="CA242" s="364">
        <v>8.9999999999999969E-2</v>
      </c>
      <c r="CB242" s="365">
        <v>0.5</v>
      </c>
      <c r="CC242" s="365">
        <v>0.42</v>
      </c>
      <c r="CD242" s="365">
        <v>0.36</v>
      </c>
      <c r="CE242" s="366"/>
      <c r="CF242" s="366"/>
      <c r="CG242" s="366"/>
      <c r="CH242" s="24"/>
      <c r="CI242" s="206" t="s">
        <v>1996</v>
      </c>
      <c r="CJ242">
        <v>3574</v>
      </c>
      <c r="CK242" s="23">
        <v>0</v>
      </c>
      <c r="CL242" s="364">
        <v>6.0000000000000053E-2</v>
      </c>
      <c r="CM242" s="364">
        <v>7.999999999999996E-2</v>
      </c>
      <c r="CN242" s="364">
        <v>8.9999999999999969E-2</v>
      </c>
      <c r="CO242" s="367">
        <f t="shared" si="8"/>
        <v>0.51</v>
      </c>
      <c r="CP242" s="367">
        <f t="shared" si="9"/>
        <v>0.43</v>
      </c>
      <c r="CQ242" s="367">
        <f t="shared" si="10"/>
        <v>0.37</v>
      </c>
      <c r="CR242" s="24">
        <v>7.0000000000000048E-2</v>
      </c>
      <c r="CS242" s="126">
        <v>8.9999999999999955E-2</v>
      </c>
      <c r="CT242" s="126">
        <v>9.9999999999999964E-2</v>
      </c>
      <c r="CU242" s="126"/>
      <c r="CV242" s="126"/>
      <c r="CW242" s="126"/>
    </row>
    <row r="243" spans="63:101" hidden="1">
      <c r="BK243" s="679" t="s">
        <v>3031</v>
      </c>
      <c r="BL243" s="281" t="s">
        <v>2825</v>
      </c>
      <c r="BS243" s="217"/>
      <c r="BT243" s="217"/>
      <c r="BU243" s="217"/>
      <c r="BV243" s="41" t="s">
        <v>1419</v>
      </c>
      <c r="BW243">
        <v>3575</v>
      </c>
      <c r="BX243" s="23">
        <v>0</v>
      </c>
      <c r="BY243" s="364">
        <v>5.0000000000000044E-2</v>
      </c>
      <c r="BZ243" s="364">
        <v>6.9999999999999951E-2</v>
      </c>
      <c r="CA243" s="364">
        <v>7.999999999999996E-2</v>
      </c>
      <c r="CB243" s="365">
        <v>0.49000000000000005</v>
      </c>
      <c r="CC243" s="365">
        <v>0.41</v>
      </c>
      <c r="CD243" s="365">
        <v>0.35</v>
      </c>
      <c r="CE243" s="366"/>
      <c r="CF243" s="366"/>
      <c r="CG243" s="366"/>
      <c r="CH243" s="24"/>
      <c r="CI243" s="41" t="s">
        <v>1419</v>
      </c>
      <c r="CJ243">
        <v>3575</v>
      </c>
      <c r="CK243" s="23">
        <v>0</v>
      </c>
      <c r="CL243" s="364">
        <v>5.0000000000000044E-2</v>
      </c>
      <c r="CM243" s="364">
        <v>6.9999999999999951E-2</v>
      </c>
      <c r="CN243" s="364">
        <v>7.999999999999996E-2</v>
      </c>
      <c r="CO243" s="367">
        <f t="shared" si="8"/>
        <v>0.5</v>
      </c>
      <c r="CP243" s="367">
        <f t="shared" si="9"/>
        <v>0.42</v>
      </c>
      <c r="CQ243" s="367">
        <f t="shared" si="10"/>
        <v>0.36</v>
      </c>
      <c r="CR243" s="24">
        <v>6.0000000000000046E-2</v>
      </c>
      <c r="CS243" s="126">
        <v>7.9999999999999946E-2</v>
      </c>
      <c r="CT243" s="126">
        <v>8.9999999999999955E-2</v>
      </c>
      <c r="CU243" s="126"/>
      <c r="CV243" s="126"/>
      <c r="CW243" s="126"/>
    </row>
    <row r="244" spans="63:101" hidden="1">
      <c r="BK244" s="679"/>
      <c r="BL244" s="281" t="s">
        <v>1390</v>
      </c>
      <c r="BS244" s="217"/>
      <c r="BT244" s="217"/>
      <c r="BU244" s="217"/>
      <c r="BV244" s="41" t="s">
        <v>127</v>
      </c>
      <c r="BW244">
        <v>1354</v>
      </c>
      <c r="BX244" s="23">
        <v>0</v>
      </c>
      <c r="BY244" s="364">
        <v>-2.9999999999999916E-2</v>
      </c>
      <c r="BZ244" s="364">
        <v>-1.0000000000000009E-2</v>
      </c>
      <c r="CA244" s="364">
        <v>0</v>
      </c>
      <c r="CB244" s="365">
        <v>0.49000000000000005</v>
      </c>
      <c r="CC244" s="365">
        <v>0.41</v>
      </c>
      <c r="CD244" s="365">
        <v>0.35</v>
      </c>
      <c r="CE244" s="366"/>
      <c r="CF244" s="366"/>
      <c r="CG244" s="366"/>
      <c r="CH244" s="24"/>
      <c r="CI244" s="41" t="s">
        <v>127</v>
      </c>
      <c r="CJ244">
        <v>1354</v>
      </c>
      <c r="CK244" s="23">
        <v>0</v>
      </c>
      <c r="CL244" s="364">
        <v>-2.9999999999999916E-2</v>
      </c>
      <c r="CM244" s="364">
        <v>-1.0000000000000009E-2</v>
      </c>
      <c r="CN244" s="364">
        <v>0</v>
      </c>
      <c r="CO244" s="367">
        <f t="shared" si="8"/>
        <v>0.5</v>
      </c>
      <c r="CP244" s="367">
        <f t="shared" si="9"/>
        <v>0.42</v>
      </c>
      <c r="CQ244" s="367">
        <f t="shared" si="10"/>
        <v>0.36</v>
      </c>
      <c r="CR244" s="24">
        <v>-1.9999999999999914E-2</v>
      </c>
      <c r="CS244" s="126">
        <v>0</v>
      </c>
      <c r="CT244" s="126">
        <v>0.01</v>
      </c>
      <c r="CU244" s="126"/>
      <c r="CV244" s="126"/>
      <c r="CW244" s="126"/>
    </row>
    <row r="245" spans="63:101" hidden="1">
      <c r="BK245" s="679" t="s">
        <v>3032</v>
      </c>
      <c r="BL245" s="277" t="s">
        <v>1372</v>
      </c>
      <c r="BS245" s="217"/>
      <c r="BT245" s="217"/>
      <c r="BU245" s="217"/>
      <c r="BV245" s="203" t="s">
        <v>1434</v>
      </c>
      <c r="BW245" s="202">
        <v>4656</v>
      </c>
      <c r="BX245" s="23">
        <v>0</v>
      </c>
      <c r="BY245" s="364">
        <v>-2.9999999999999916E-2</v>
      </c>
      <c r="BZ245" s="364">
        <v>-1.0000000000000009E-2</v>
      </c>
      <c r="CA245" s="364">
        <v>0</v>
      </c>
      <c r="CB245" s="365">
        <v>0.49000000000000005</v>
      </c>
      <c r="CC245" s="365">
        <v>0.41</v>
      </c>
      <c r="CD245" s="365">
        <v>0.35</v>
      </c>
      <c r="CE245" s="366"/>
      <c r="CF245" s="366"/>
      <c r="CG245" s="366"/>
      <c r="CH245" s="24"/>
      <c r="CI245" s="203" t="s">
        <v>1434</v>
      </c>
      <c r="CJ245" s="202">
        <v>4656</v>
      </c>
      <c r="CK245" s="23">
        <v>0</v>
      </c>
      <c r="CL245" s="364">
        <v>-2.9999999999999916E-2</v>
      </c>
      <c r="CM245" s="364">
        <v>-1.0000000000000009E-2</v>
      </c>
      <c r="CN245" s="364">
        <v>0</v>
      </c>
      <c r="CO245" s="367">
        <f t="shared" si="8"/>
        <v>0.5</v>
      </c>
      <c r="CP245" s="367">
        <f t="shared" si="9"/>
        <v>0.42</v>
      </c>
      <c r="CQ245" s="367">
        <f t="shared" si="10"/>
        <v>0.36</v>
      </c>
      <c r="CR245" s="24">
        <v>-1.9999999999999914E-2</v>
      </c>
      <c r="CS245" s="126">
        <v>0</v>
      </c>
      <c r="CT245" s="126">
        <v>0.01</v>
      </c>
      <c r="CU245" s="126"/>
      <c r="CV245" s="126"/>
      <c r="CW245" s="126"/>
    </row>
    <row r="246" spans="63:101" hidden="1">
      <c r="BK246" s="679"/>
      <c r="BL246" s="277" t="s">
        <v>1427</v>
      </c>
      <c r="BS246" s="217"/>
      <c r="BT246" s="217"/>
      <c r="BU246" s="217"/>
      <c r="BV246" s="206" t="s">
        <v>1260</v>
      </c>
      <c r="BW246">
        <v>3762</v>
      </c>
      <c r="BX246" s="23">
        <v>0</v>
      </c>
      <c r="BY246" s="364">
        <v>4.9999999999999933E-2</v>
      </c>
      <c r="BZ246" s="364">
        <v>7.0000000000000007E-2</v>
      </c>
      <c r="CA246" s="364">
        <v>8.0000000000000016E-2</v>
      </c>
      <c r="CB246" s="365">
        <v>0.52</v>
      </c>
      <c r="CC246" s="365">
        <v>0.44</v>
      </c>
      <c r="CD246" s="365">
        <v>0.38</v>
      </c>
      <c r="CE246" s="366"/>
      <c r="CF246" s="366"/>
      <c r="CG246" s="366"/>
      <c r="CH246" s="24"/>
      <c r="CI246" s="206" t="s">
        <v>1260</v>
      </c>
      <c r="CJ246">
        <v>3762</v>
      </c>
      <c r="CK246" s="23">
        <v>0</v>
      </c>
      <c r="CL246" s="364">
        <v>4.9999999999999933E-2</v>
      </c>
      <c r="CM246" s="364">
        <v>7.0000000000000007E-2</v>
      </c>
      <c r="CN246" s="364">
        <v>8.0000000000000016E-2</v>
      </c>
      <c r="CO246" s="367">
        <f t="shared" si="8"/>
        <v>0.53</v>
      </c>
      <c r="CP246" s="367">
        <f t="shared" si="9"/>
        <v>0.45</v>
      </c>
      <c r="CQ246" s="367">
        <f t="shared" si="10"/>
        <v>0.39</v>
      </c>
      <c r="CR246" s="24">
        <v>5.9999999999999935E-2</v>
      </c>
      <c r="CS246" s="126">
        <v>0.08</v>
      </c>
      <c r="CT246" s="126">
        <v>9.0000000000000011E-2</v>
      </c>
      <c r="CU246" s="126"/>
      <c r="CV246" s="126"/>
      <c r="CW246" s="126"/>
    </row>
    <row r="247" spans="63:101" hidden="1">
      <c r="BK247" s="679"/>
      <c r="BL247" s="277" t="s">
        <v>1373</v>
      </c>
      <c r="BS247" s="217"/>
      <c r="BT247" s="217"/>
      <c r="BU247" s="217"/>
      <c r="BV247" s="206" t="s">
        <v>1261</v>
      </c>
      <c r="BW247">
        <v>3797</v>
      </c>
      <c r="BX247" s="23">
        <v>0</v>
      </c>
      <c r="BY247" s="364">
        <v>4.9999999999999933E-2</v>
      </c>
      <c r="BZ247" s="364">
        <v>7.0000000000000007E-2</v>
      </c>
      <c r="CA247" s="364">
        <v>8.0000000000000016E-2</v>
      </c>
      <c r="CB247" s="365">
        <v>0.52</v>
      </c>
      <c r="CC247" s="365">
        <v>0.44</v>
      </c>
      <c r="CD247" s="365">
        <v>0.38</v>
      </c>
      <c r="CE247" s="366"/>
      <c r="CF247" s="366"/>
      <c r="CG247" s="366"/>
      <c r="CH247" s="24"/>
      <c r="CI247" s="206" t="s">
        <v>1261</v>
      </c>
      <c r="CJ247">
        <v>3797</v>
      </c>
      <c r="CK247" s="23">
        <v>0</v>
      </c>
      <c r="CL247" s="364">
        <v>4.9999999999999933E-2</v>
      </c>
      <c r="CM247" s="364">
        <v>7.0000000000000007E-2</v>
      </c>
      <c r="CN247" s="364">
        <v>8.0000000000000016E-2</v>
      </c>
      <c r="CO247" s="367">
        <f t="shared" si="8"/>
        <v>0.53</v>
      </c>
      <c r="CP247" s="367">
        <f t="shared" si="9"/>
        <v>0.45</v>
      </c>
      <c r="CQ247" s="367">
        <f t="shared" si="10"/>
        <v>0.39</v>
      </c>
      <c r="CR247" s="24">
        <v>5.9999999999999935E-2</v>
      </c>
      <c r="CS247" s="126">
        <v>0.08</v>
      </c>
      <c r="CT247" s="126">
        <v>9.0000000000000011E-2</v>
      </c>
      <c r="CU247" s="126"/>
      <c r="CV247" s="126"/>
      <c r="CW247" s="126"/>
    </row>
    <row r="248" spans="63:101" hidden="1">
      <c r="BK248" s="679"/>
      <c r="BL248" s="277" t="s">
        <v>1428</v>
      </c>
      <c r="BS248" s="217"/>
      <c r="BT248" s="217"/>
      <c r="BU248" s="217"/>
      <c r="BV248" s="212" t="s">
        <v>1262</v>
      </c>
      <c r="BW248" s="211">
        <v>3798</v>
      </c>
      <c r="BX248" s="23">
        <v>0</v>
      </c>
      <c r="BY248" s="364">
        <v>0.05</v>
      </c>
      <c r="BZ248" s="364">
        <v>7.0000000000000007E-2</v>
      </c>
      <c r="CA248" s="364">
        <v>0.08</v>
      </c>
      <c r="CB248" s="365">
        <v>0.52</v>
      </c>
      <c r="CC248" s="365">
        <v>0.44</v>
      </c>
      <c r="CD248" s="365">
        <v>0.38</v>
      </c>
      <c r="CE248" s="366"/>
      <c r="CF248" s="366"/>
      <c r="CG248" s="366"/>
      <c r="CH248" s="24"/>
      <c r="CI248" s="212" t="s">
        <v>1262</v>
      </c>
      <c r="CJ248" s="211">
        <v>3798</v>
      </c>
      <c r="CK248" s="23">
        <v>0</v>
      </c>
      <c r="CL248" s="364">
        <v>0.05</v>
      </c>
      <c r="CM248" s="364">
        <v>7.0000000000000007E-2</v>
      </c>
      <c r="CN248" s="364">
        <v>0.06</v>
      </c>
      <c r="CO248" s="367">
        <f t="shared" si="8"/>
        <v>0.53</v>
      </c>
      <c r="CP248" s="367">
        <f t="shared" si="9"/>
        <v>0.45</v>
      </c>
      <c r="CQ248" s="367">
        <f t="shared" si="10"/>
        <v>0.39</v>
      </c>
      <c r="CR248" s="24">
        <v>8.9999999999999955E-2</v>
      </c>
      <c r="CS248" s="126">
        <v>0.10999999999999997</v>
      </c>
      <c r="CT248" s="126">
        <v>0.11999999999999998</v>
      </c>
      <c r="CU248" s="126"/>
      <c r="CV248" s="126"/>
      <c r="CW248" s="126"/>
    </row>
    <row r="249" spans="63:101" hidden="1">
      <c r="BK249" s="679"/>
      <c r="BL249" s="277" t="s">
        <v>1444</v>
      </c>
      <c r="BS249" s="217"/>
      <c r="BT249" s="217"/>
      <c r="BU249" s="217"/>
      <c r="BV249" s="206" t="s">
        <v>125</v>
      </c>
      <c r="BW249">
        <v>2284</v>
      </c>
      <c r="BX249" s="23">
        <v>0</v>
      </c>
      <c r="BY249" s="364">
        <v>0</v>
      </c>
      <c r="BZ249" s="364">
        <v>2.0000000000000018E-2</v>
      </c>
      <c r="CA249" s="364">
        <v>3.0000000000000027E-2</v>
      </c>
      <c r="CB249" s="365">
        <v>0.41</v>
      </c>
      <c r="CC249" s="365">
        <v>0.33</v>
      </c>
      <c r="CD249" s="365">
        <v>0.27</v>
      </c>
      <c r="CE249" s="366"/>
      <c r="CF249" s="366"/>
      <c r="CG249" s="366"/>
      <c r="CH249" s="24"/>
      <c r="CI249" s="206" t="s">
        <v>125</v>
      </c>
      <c r="CJ249">
        <v>2284</v>
      </c>
      <c r="CK249" s="23">
        <v>0</v>
      </c>
      <c r="CL249" s="364">
        <v>0</v>
      </c>
      <c r="CM249" s="364">
        <v>2.0000000000000018E-2</v>
      </c>
      <c r="CN249" s="364">
        <v>3.0000000000000027E-2</v>
      </c>
      <c r="CO249" s="367">
        <f t="shared" si="8"/>
        <v>0.42</v>
      </c>
      <c r="CP249" s="367">
        <f t="shared" si="9"/>
        <v>0.34</v>
      </c>
      <c r="CQ249" s="367">
        <f t="shared" si="10"/>
        <v>0.28000000000000003</v>
      </c>
      <c r="CR249" s="24">
        <v>0.01</v>
      </c>
      <c r="CS249" s="126">
        <v>3.000000000000002E-2</v>
      </c>
      <c r="CT249" s="126">
        <v>4.0000000000000029E-2</v>
      </c>
      <c r="CU249" s="126"/>
      <c r="CV249" s="126"/>
      <c r="CW249" s="126"/>
    </row>
    <row r="250" spans="63:101" hidden="1">
      <c r="BK250" s="679"/>
      <c r="BL250" s="277" t="s">
        <v>1445</v>
      </c>
      <c r="BS250" s="217"/>
      <c r="BT250" s="217"/>
      <c r="BU250" s="217"/>
      <c r="BV250" t="s">
        <v>1939</v>
      </c>
      <c r="BW250">
        <v>2779</v>
      </c>
      <c r="BX250" s="23">
        <v>0</v>
      </c>
      <c r="BY250" s="364">
        <v>4.0000000000000036E-2</v>
      </c>
      <c r="BZ250" s="364">
        <v>6.0000000000000053E-2</v>
      </c>
      <c r="CA250" s="364">
        <v>6.9999999999999951E-2</v>
      </c>
      <c r="CB250" s="365">
        <v>0.55000000000000004</v>
      </c>
      <c r="CC250" s="365">
        <v>0.47000000000000003</v>
      </c>
      <c r="CD250" s="365">
        <v>0.41</v>
      </c>
      <c r="CE250" s="366"/>
      <c r="CF250" s="366"/>
      <c r="CG250" s="366"/>
      <c r="CH250" s="24"/>
      <c r="CI250" t="s">
        <v>1939</v>
      </c>
      <c r="CJ250">
        <v>2779</v>
      </c>
      <c r="CK250" s="23">
        <v>0</v>
      </c>
      <c r="CL250" s="364">
        <v>4.0000000000000036E-2</v>
      </c>
      <c r="CM250" s="364">
        <v>6.0000000000000053E-2</v>
      </c>
      <c r="CN250" s="364">
        <v>6.9999999999999951E-2</v>
      </c>
      <c r="CO250" s="367">
        <f t="shared" si="8"/>
        <v>0.56000000000000005</v>
      </c>
      <c r="CP250" s="367">
        <f t="shared" si="9"/>
        <v>0.48000000000000004</v>
      </c>
      <c r="CQ250" s="367">
        <f t="shared" si="10"/>
        <v>0.42</v>
      </c>
      <c r="CR250" s="24">
        <v>5.0000000000000037E-2</v>
      </c>
      <c r="CS250" s="126">
        <v>7.0000000000000048E-2</v>
      </c>
      <c r="CT250" s="126">
        <v>7.9999999999999946E-2</v>
      </c>
      <c r="CU250" s="126"/>
      <c r="CV250" s="126"/>
      <c r="CW250" s="126"/>
    </row>
    <row r="251" spans="63:101" hidden="1">
      <c r="BK251" s="679"/>
      <c r="BL251" s="277" t="s">
        <v>1259</v>
      </c>
      <c r="BS251" s="217"/>
      <c r="BT251" s="217"/>
      <c r="BU251" s="217"/>
      <c r="BV251" t="s">
        <v>1393</v>
      </c>
      <c r="BW251">
        <v>4569</v>
      </c>
      <c r="BX251" s="23">
        <v>0</v>
      </c>
      <c r="BY251" s="364">
        <v>6.9999999999999951E-2</v>
      </c>
      <c r="BZ251" s="364">
        <v>9.0000000000000024E-2</v>
      </c>
      <c r="CA251" s="364">
        <v>9.9999999999999978E-2</v>
      </c>
      <c r="CB251" s="365">
        <v>0.55000000000000004</v>
      </c>
      <c r="CC251" s="365">
        <v>0.47000000000000003</v>
      </c>
      <c r="CD251" s="365">
        <v>0.41</v>
      </c>
      <c r="CE251" s="366"/>
      <c r="CF251" s="366"/>
      <c r="CG251" s="366"/>
      <c r="CH251" s="24"/>
      <c r="CI251" t="s">
        <v>1393</v>
      </c>
      <c r="CJ251">
        <v>4569</v>
      </c>
      <c r="CK251" s="23">
        <v>0</v>
      </c>
      <c r="CL251" s="364">
        <v>6.9999999999999951E-2</v>
      </c>
      <c r="CM251" s="364">
        <v>9.0000000000000024E-2</v>
      </c>
      <c r="CN251" s="364">
        <v>9.9999999999999978E-2</v>
      </c>
      <c r="CO251" s="367">
        <f t="shared" si="8"/>
        <v>0.56000000000000005</v>
      </c>
      <c r="CP251" s="367">
        <f t="shared" si="9"/>
        <v>0.48000000000000004</v>
      </c>
      <c r="CQ251" s="367">
        <f t="shared" si="10"/>
        <v>0.42</v>
      </c>
      <c r="CR251" s="24">
        <v>7.9999999999999946E-2</v>
      </c>
      <c r="CS251" s="126">
        <v>0.10000000000000002</v>
      </c>
      <c r="CT251" s="126">
        <v>0.10999999999999997</v>
      </c>
      <c r="CU251" s="126"/>
      <c r="CV251" s="126"/>
      <c r="CW251" s="126"/>
    </row>
    <row r="252" spans="63:101" hidden="1">
      <c r="BK252" s="679"/>
      <c r="BL252" s="277" t="s">
        <v>1297</v>
      </c>
      <c r="BS252" s="217"/>
      <c r="BT252" s="217"/>
      <c r="BU252" s="217"/>
      <c r="BV252" s="208" t="s">
        <v>1940</v>
      </c>
      <c r="BW252">
        <v>4333</v>
      </c>
      <c r="BX252" s="23">
        <v>0</v>
      </c>
      <c r="BY252" s="364">
        <v>6.9999999999999951E-2</v>
      </c>
      <c r="BZ252" s="364">
        <v>9.0000000000000024E-2</v>
      </c>
      <c r="CA252" s="364">
        <v>9.9999999999999978E-2</v>
      </c>
      <c r="CB252" s="365">
        <v>0.55000000000000004</v>
      </c>
      <c r="CC252" s="365">
        <v>0.47000000000000003</v>
      </c>
      <c r="CD252" s="365">
        <v>0.41</v>
      </c>
      <c r="CE252" s="366"/>
      <c r="CF252" s="366"/>
      <c r="CG252" s="366"/>
      <c r="CH252" s="24"/>
      <c r="CI252" s="208" t="s">
        <v>1940</v>
      </c>
      <c r="CJ252">
        <v>4333</v>
      </c>
      <c r="CK252" s="23">
        <v>0</v>
      </c>
      <c r="CL252" s="364">
        <v>6.9999999999999951E-2</v>
      </c>
      <c r="CM252" s="364">
        <v>9.0000000000000024E-2</v>
      </c>
      <c r="CN252" s="364">
        <v>9.9999999999999978E-2</v>
      </c>
      <c r="CO252" s="367">
        <f t="shared" si="8"/>
        <v>0.56000000000000005</v>
      </c>
      <c r="CP252" s="367">
        <f t="shared" si="9"/>
        <v>0.48000000000000004</v>
      </c>
      <c r="CQ252" s="367">
        <f t="shared" si="10"/>
        <v>0.42</v>
      </c>
      <c r="CR252" s="24">
        <v>7.9999999999999946E-2</v>
      </c>
      <c r="CS252" s="126">
        <v>0.10000000000000002</v>
      </c>
      <c r="CT252" s="126">
        <v>0.10999999999999997</v>
      </c>
      <c r="CU252" s="126"/>
      <c r="CV252" s="126"/>
      <c r="CW252" s="126"/>
    </row>
    <row r="253" spans="63:101" hidden="1">
      <c r="BK253" s="679" t="s">
        <v>3033</v>
      </c>
      <c r="BL253" s="215" t="s">
        <v>1411</v>
      </c>
      <c r="BS253" s="217"/>
      <c r="BT253" s="217"/>
      <c r="BU253" s="217"/>
      <c r="BV253" t="s">
        <v>1394</v>
      </c>
      <c r="BW253">
        <v>4570</v>
      </c>
      <c r="BX253" s="23">
        <v>0</v>
      </c>
      <c r="BY253" s="364">
        <v>6.9999999999999951E-2</v>
      </c>
      <c r="BZ253" s="364">
        <v>9.0000000000000024E-2</v>
      </c>
      <c r="CA253" s="364">
        <v>9.9999999999999978E-2</v>
      </c>
      <c r="CB253" s="365">
        <v>0.55000000000000004</v>
      </c>
      <c r="CC253" s="365">
        <v>0.47000000000000003</v>
      </c>
      <c r="CD253" s="365">
        <v>0.41</v>
      </c>
      <c r="CE253" s="366"/>
      <c r="CF253" s="366"/>
      <c r="CG253" s="366"/>
      <c r="CH253" s="24"/>
      <c r="CI253" t="s">
        <v>1394</v>
      </c>
      <c r="CJ253">
        <v>4570</v>
      </c>
      <c r="CK253" s="23">
        <v>0</v>
      </c>
      <c r="CL253" s="364">
        <v>6.9999999999999951E-2</v>
      </c>
      <c r="CM253" s="364">
        <v>9.0000000000000024E-2</v>
      </c>
      <c r="CN253" s="364">
        <v>9.9999999999999978E-2</v>
      </c>
      <c r="CO253" s="367">
        <f t="shared" si="8"/>
        <v>0.56000000000000005</v>
      </c>
      <c r="CP253" s="367">
        <f t="shared" si="9"/>
        <v>0.48000000000000004</v>
      </c>
      <c r="CQ253" s="367">
        <f t="shared" si="10"/>
        <v>0.42</v>
      </c>
      <c r="CR253" s="24">
        <v>7.9999999999999946E-2</v>
      </c>
      <c r="CS253" s="126">
        <v>0.10000000000000002</v>
      </c>
      <c r="CT253" s="126">
        <v>0.10999999999999997</v>
      </c>
      <c r="CU253" s="126"/>
      <c r="CV253" s="126"/>
      <c r="CW253" s="126"/>
    </row>
    <row r="254" spans="63:101" hidden="1">
      <c r="BK254" s="679"/>
      <c r="BL254" s="215" t="s">
        <v>1412</v>
      </c>
      <c r="BS254" s="217"/>
      <c r="BT254" s="217"/>
      <c r="BU254" s="217"/>
      <c r="BV254" t="s">
        <v>1321</v>
      </c>
      <c r="BW254">
        <v>3276</v>
      </c>
      <c r="BX254" s="23">
        <v>0</v>
      </c>
      <c r="BY254" s="364">
        <v>5.0000000000000044E-2</v>
      </c>
      <c r="BZ254" s="364">
        <v>7.0000000000000007E-2</v>
      </c>
      <c r="CA254" s="364">
        <v>8.0000000000000016E-2</v>
      </c>
      <c r="CB254" s="365">
        <v>0.46</v>
      </c>
      <c r="CC254" s="365">
        <v>0.38</v>
      </c>
      <c r="CD254" s="365">
        <v>0.32</v>
      </c>
      <c r="CE254" s="366"/>
      <c r="CF254" s="366"/>
      <c r="CG254" s="366"/>
      <c r="CH254" s="24"/>
      <c r="CI254" t="s">
        <v>1321</v>
      </c>
      <c r="CJ254">
        <v>3276</v>
      </c>
      <c r="CK254" s="23">
        <v>0</v>
      </c>
      <c r="CL254" s="364">
        <v>5.0000000000000044E-2</v>
      </c>
      <c r="CM254" s="364">
        <v>7.0000000000000007E-2</v>
      </c>
      <c r="CN254" s="364">
        <v>8.0000000000000016E-2</v>
      </c>
      <c r="CO254" s="367">
        <f t="shared" ref="CO254:CO293" si="11">CB254+1%</f>
        <v>0.47000000000000003</v>
      </c>
      <c r="CP254" s="367">
        <f t="shared" ref="CP254:CP293" si="12">CC254+1%</f>
        <v>0.39</v>
      </c>
      <c r="CQ254" s="367">
        <f t="shared" ref="CQ254:CQ293" si="13">CD254+1%</f>
        <v>0.33</v>
      </c>
      <c r="CR254" s="24">
        <v>6.0000000000000046E-2</v>
      </c>
      <c r="CS254" s="126">
        <v>0.08</v>
      </c>
      <c r="CT254" s="126">
        <v>9.0000000000000011E-2</v>
      </c>
      <c r="CU254" s="126"/>
      <c r="CV254" s="126"/>
      <c r="CW254" s="126"/>
    </row>
    <row r="255" spans="63:101" hidden="1">
      <c r="BK255" s="655" t="s">
        <v>3034</v>
      </c>
      <c r="BL255" s="281" t="s">
        <v>1432</v>
      </c>
      <c r="BS255" s="217"/>
      <c r="BT255" s="217"/>
      <c r="BU255" s="217"/>
      <c r="BV255" s="206" t="s">
        <v>1318</v>
      </c>
      <c r="BW255">
        <v>4037</v>
      </c>
      <c r="BX255" s="23">
        <v>0</v>
      </c>
      <c r="BY255" s="364">
        <v>7.999999999999996E-2</v>
      </c>
      <c r="BZ255" s="364">
        <v>0.10000000000000003</v>
      </c>
      <c r="CA255" s="364">
        <v>0.10999999999999999</v>
      </c>
      <c r="CB255" s="365">
        <v>0.53</v>
      </c>
      <c r="CC255" s="365">
        <v>0.45</v>
      </c>
      <c r="CD255" s="365">
        <v>0.39</v>
      </c>
      <c r="CE255" s="366"/>
      <c r="CF255" s="366"/>
      <c r="CG255" s="366"/>
      <c r="CH255" s="24"/>
      <c r="CI255" s="206" t="s">
        <v>1318</v>
      </c>
      <c r="CJ255">
        <v>4037</v>
      </c>
      <c r="CK255" s="23">
        <v>0</v>
      </c>
      <c r="CL255" s="364">
        <v>7.999999999999996E-2</v>
      </c>
      <c r="CM255" s="364">
        <v>0.10000000000000003</v>
      </c>
      <c r="CN255" s="364">
        <v>0.10999999999999999</v>
      </c>
      <c r="CO255" s="367">
        <f t="shared" si="11"/>
        <v>0.54</v>
      </c>
      <c r="CP255" s="367">
        <f t="shared" si="12"/>
        <v>0.46</v>
      </c>
      <c r="CQ255" s="367">
        <f t="shared" si="13"/>
        <v>0.4</v>
      </c>
      <c r="CR255" s="24">
        <v>8.9999999999999955E-2</v>
      </c>
      <c r="CS255" s="126">
        <v>0.11000000000000003</v>
      </c>
      <c r="CT255" s="126">
        <v>0.11999999999999998</v>
      </c>
      <c r="CU255" s="126"/>
      <c r="CV255" s="126"/>
      <c r="CW255" s="126"/>
    </row>
    <row r="256" spans="63:101" hidden="1">
      <c r="BK256" s="657"/>
      <c r="BL256" s="281" t="s">
        <v>1433</v>
      </c>
      <c r="BS256" s="217"/>
      <c r="BT256" s="217"/>
      <c r="BU256" s="217"/>
      <c r="BV256" s="206" t="s">
        <v>1319</v>
      </c>
      <c r="BW256">
        <v>4280</v>
      </c>
      <c r="BX256" s="23">
        <v>0</v>
      </c>
      <c r="BY256" s="364">
        <v>7.999999999999996E-2</v>
      </c>
      <c r="BZ256" s="364">
        <v>0.10000000000000003</v>
      </c>
      <c r="CA256" s="364">
        <v>0.10999999999999999</v>
      </c>
      <c r="CB256" s="365">
        <v>0.53</v>
      </c>
      <c r="CC256" s="365">
        <v>0.45</v>
      </c>
      <c r="CD256" s="365">
        <v>0.39</v>
      </c>
      <c r="CE256" s="366"/>
      <c r="CF256" s="366"/>
      <c r="CG256" s="366"/>
      <c r="CH256" s="24"/>
      <c r="CI256" s="206" t="s">
        <v>1319</v>
      </c>
      <c r="CJ256">
        <v>4280</v>
      </c>
      <c r="CK256" s="23">
        <v>0</v>
      </c>
      <c r="CL256" s="364">
        <v>7.999999999999996E-2</v>
      </c>
      <c r="CM256" s="364">
        <v>0.10000000000000003</v>
      </c>
      <c r="CN256" s="364">
        <v>0.10999999999999999</v>
      </c>
      <c r="CO256" s="367">
        <f t="shared" si="11"/>
        <v>0.54</v>
      </c>
      <c r="CP256" s="367">
        <f t="shared" si="12"/>
        <v>0.46</v>
      </c>
      <c r="CQ256" s="367">
        <f t="shared" si="13"/>
        <v>0.4</v>
      </c>
      <c r="CR256" s="24">
        <v>8.9999999999999955E-2</v>
      </c>
      <c r="CS256" s="126">
        <v>0.11000000000000003</v>
      </c>
      <c r="CT256" s="126">
        <v>0.11999999999999998</v>
      </c>
      <c r="CU256" s="126"/>
      <c r="CV256" s="126"/>
      <c r="CW256" s="126"/>
    </row>
    <row r="257" spans="61:101" hidden="1">
      <c r="BK257" s="236" t="s">
        <v>3035</v>
      </c>
      <c r="BL257" s="65" t="s">
        <v>2823</v>
      </c>
      <c r="BS257" s="217"/>
      <c r="BT257" s="217"/>
      <c r="BU257" s="217"/>
      <c r="BV257" s="206" t="s">
        <v>1320</v>
      </c>
      <c r="BW257">
        <v>4038</v>
      </c>
      <c r="BX257" s="23">
        <v>0</v>
      </c>
      <c r="BY257" s="364">
        <v>7.999999999999996E-2</v>
      </c>
      <c r="BZ257" s="364">
        <v>0.10000000000000003</v>
      </c>
      <c r="CA257" s="364">
        <v>0.10999999999999999</v>
      </c>
      <c r="CB257" s="365">
        <v>0.53</v>
      </c>
      <c r="CC257" s="365">
        <v>0.45</v>
      </c>
      <c r="CD257" s="365">
        <v>0.39</v>
      </c>
      <c r="CE257" s="366"/>
      <c r="CF257" s="366"/>
      <c r="CG257" s="366"/>
      <c r="CH257" s="24"/>
      <c r="CI257" s="206" t="s">
        <v>1320</v>
      </c>
      <c r="CJ257">
        <v>4038</v>
      </c>
      <c r="CK257" s="23">
        <v>0</v>
      </c>
      <c r="CL257" s="364">
        <v>7.999999999999996E-2</v>
      </c>
      <c r="CM257" s="364">
        <v>0.10000000000000003</v>
      </c>
      <c r="CN257" s="364">
        <v>0.10999999999999999</v>
      </c>
      <c r="CO257" s="367">
        <f t="shared" si="11"/>
        <v>0.54</v>
      </c>
      <c r="CP257" s="367">
        <f t="shared" si="12"/>
        <v>0.46</v>
      </c>
      <c r="CQ257" s="367">
        <f t="shared" si="13"/>
        <v>0.4</v>
      </c>
      <c r="CR257" s="21">
        <v>8.9999999999999955E-2</v>
      </c>
      <c r="CS257" s="126">
        <v>0.11000000000000003</v>
      </c>
      <c r="CT257" s="126">
        <v>0.11999999999999998</v>
      </c>
      <c r="CU257" s="126"/>
      <c r="CV257" s="126"/>
      <c r="CW257" s="126"/>
    </row>
    <row r="258" spans="61:101" hidden="1">
      <c r="BK258" s="236" t="s">
        <v>2084</v>
      </c>
      <c r="BL258" s="215" t="s">
        <v>2892</v>
      </c>
      <c r="BS258" s="217"/>
      <c r="BT258" s="217"/>
      <c r="BU258" s="217"/>
      <c r="BV258" s="206" t="s">
        <v>1997</v>
      </c>
      <c r="BW258">
        <v>5556</v>
      </c>
      <c r="BX258" s="23">
        <v>0</v>
      </c>
      <c r="BY258" s="364">
        <v>5.0000000000000044E-2</v>
      </c>
      <c r="BZ258" s="364">
        <v>7.0000000000000007E-2</v>
      </c>
      <c r="CA258" s="364">
        <v>8.0000000000000016E-2</v>
      </c>
      <c r="CB258" s="365">
        <v>0.46</v>
      </c>
      <c r="CC258" s="365">
        <v>0.38</v>
      </c>
      <c r="CD258" s="365">
        <v>0.32</v>
      </c>
      <c r="CE258" s="366"/>
      <c r="CF258" s="366"/>
      <c r="CG258" s="366"/>
      <c r="CH258" s="24"/>
      <c r="CI258" s="206" t="s">
        <v>1997</v>
      </c>
      <c r="CJ258">
        <v>5556</v>
      </c>
      <c r="CK258" s="23">
        <v>0</v>
      </c>
      <c r="CL258" s="364">
        <v>5.0000000000000044E-2</v>
      </c>
      <c r="CM258" s="364">
        <v>7.0000000000000007E-2</v>
      </c>
      <c r="CN258" s="364">
        <v>8.0000000000000016E-2</v>
      </c>
      <c r="CO258" s="367">
        <f t="shared" si="11"/>
        <v>0.47000000000000003</v>
      </c>
      <c r="CP258" s="367">
        <f t="shared" si="12"/>
        <v>0.39</v>
      </c>
      <c r="CQ258" s="367">
        <f t="shared" si="13"/>
        <v>0.33</v>
      </c>
      <c r="CR258" s="21">
        <v>6.0000000000000046E-2</v>
      </c>
      <c r="CS258" s="126">
        <v>0.08</v>
      </c>
      <c r="CT258" s="126">
        <v>9.0000000000000011E-2</v>
      </c>
      <c r="CU258" s="126"/>
      <c r="CV258" s="126"/>
      <c r="CW258" s="126"/>
    </row>
    <row r="259" spans="61:101" hidden="1">
      <c r="BK259" s="236" t="s">
        <v>3035</v>
      </c>
      <c r="BL259" s="282" t="s">
        <v>2890</v>
      </c>
      <c r="BS259" s="217"/>
      <c r="BT259" s="217"/>
      <c r="BU259" s="217"/>
      <c r="BV259" s="206" t="s">
        <v>1941</v>
      </c>
      <c r="BW259">
        <v>3733</v>
      </c>
      <c r="BX259" s="23">
        <v>0</v>
      </c>
      <c r="BY259" s="364">
        <v>7.999999999999996E-2</v>
      </c>
      <c r="BZ259" s="364">
        <v>0.10000000000000003</v>
      </c>
      <c r="CA259" s="364">
        <v>0.10999999999999999</v>
      </c>
      <c r="CB259" s="365">
        <v>0.55000000000000004</v>
      </c>
      <c r="CC259" s="365">
        <v>0.47000000000000003</v>
      </c>
      <c r="CD259" s="365">
        <v>0.41</v>
      </c>
      <c r="CE259" s="366"/>
      <c r="CF259" s="366"/>
      <c r="CG259" s="366"/>
      <c r="CH259" s="24"/>
      <c r="CI259" s="206" t="s">
        <v>1941</v>
      </c>
      <c r="CJ259">
        <v>3733</v>
      </c>
      <c r="CK259" s="23">
        <v>0</v>
      </c>
      <c r="CL259" s="364">
        <v>7.999999999999996E-2</v>
      </c>
      <c r="CM259" s="364">
        <v>0.10000000000000003</v>
      </c>
      <c r="CN259" s="364">
        <v>0.10999999999999999</v>
      </c>
      <c r="CO259" s="367">
        <f t="shared" si="11"/>
        <v>0.56000000000000005</v>
      </c>
      <c r="CP259" s="367">
        <f t="shared" si="12"/>
        <v>0.48000000000000004</v>
      </c>
      <c r="CQ259" s="367">
        <f t="shared" si="13"/>
        <v>0.42</v>
      </c>
      <c r="CR259" s="21">
        <v>8.9999999999999955E-2</v>
      </c>
      <c r="CS259" s="126">
        <v>0.11000000000000003</v>
      </c>
      <c r="CT259" s="126">
        <v>0.11999999999999998</v>
      </c>
      <c r="CU259" s="126"/>
      <c r="CV259" s="126"/>
      <c r="CW259" s="126"/>
    </row>
    <row r="260" spans="61:101" hidden="1">
      <c r="BK260" s="679" t="s">
        <v>2123</v>
      </c>
      <c r="BL260" s="308" t="s">
        <v>3023</v>
      </c>
      <c r="BS260" s="217"/>
      <c r="BT260" s="217"/>
      <c r="BU260" s="217"/>
      <c r="BV260" s="206" t="s">
        <v>1322</v>
      </c>
      <c r="BW260">
        <v>4320</v>
      </c>
      <c r="BX260" s="23">
        <v>0</v>
      </c>
      <c r="BY260" s="364">
        <v>7.999999999999996E-2</v>
      </c>
      <c r="BZ260" s="364">
        <v>0.10000000000000003</v>
      </c>
      <c r="CA260" s="364">
        <v>0.10999999999999999</v>
      </c>
      <c r="CB260" s="365">
        <v>0.55000000000000004</v>
      </c>
      <c r="CC260" s="365">
        <v>0.47000000000000003</v>
      </c>
      <c r="CD260" s="365">
        <v>0.41</v>
      </c>
      <c r="CE260" s="366"/>
      <c r="CF260" s="366"/>
      <c r="CG260" s="366"/>
      <c r="CH260" s="24"/>
      <c r="CI260" s="206" t="s">
        <v>1322</v>
      </c>
      <c r="CJ260">
        <v>4320</v>
      </c>
      <c r="CK260" s="23">
        <v>0</v>
      </c>
      <c r="CL260" s="364">
        <v>7.999999999999996E-2</v>
      </c>
      <c r="CM260" s="364">
        <v>0.10000000000000003</v>
      </c>
      <c r="CN260" s="364">
        <v>0.10999999999999999</v>
      </c>
      <c r="CO260" s="367">
        <f t="shared" si="11"/>
        <v>0.56000000000000005</v>
      </c>
      <c r="CP260" s="367">
        <f t="shared" si="12"/>
        <v>0.48000000000000004</v>
      </c>
      <c r="CQ260" s="367">
        <f t="shared" si="13"/>
        <v>0.42</v>
      </c>
      <c r="CR260" s="21">
        <v>8.9999999999999955E-2</v>
      </c>
      <c r="CS260" s="126">
        <v>0.11000000000000003</v>
      </c>
      <c r="CT260" s="126">
        <v>0.11999999999999998</v>
      </c>
      <c r="CU260" s="126"/>
      <c r="CV260" s="126"/>
      <c r="CW260" s="126"/>
    </row>
    <row r="261" spans="61:101" hidden="1">
      <c r="BK261" s="679"/>
      <c r="BL261" s="308" t="s">
        <v>3025</v>
      </c>
      <c r="BS261" s="217"/>
      <c r="BT261" s="217"/>
      <c r="BU261" s="217"/>
      <c r="BV261" s="213" t="s">
        <v>1942</v>
      </c>
      <c r="BW261">
        <v>4334</v>
      </c>
      <c r="BX261" s="23">
        <v>0</v>
      </c>
      <c r="BY261" s="364">
        <v>7.999999999999996E-2</v>
      </c>
      <c r="BZ261" s="364">
        <v>0.10000000000000003</v>
      </c>
      <c r="CA261" s="364">
        <v>0.10999999999999999</v>
      </c>
      <c r="CB261" s="365">
        <v>0.55000000000000004</v>
      </c>
      <c r="CC261" s="365">
        <v>0.47000000000000003</v>
      </c>
      <c r="CD261" s="365">
        <v>0.41</v>
      </c>
      <c r="CE261" s="366"/>
      <c r="CF261" s="366"/>
      <c r="CG261" s="366"/>
      <c r="CH261" s="24"/>
      <c r="CI261" s="213" t="s">
        <v>1942</v>
      </c>
      <c r="CJ261">
        <v>4334</v>
      </c>
      <c r="CK261" s="23">
        <v>0</v>
      </c>
      <c r="CL261" s="364">
        <v>7.999999999999996E-2</v>
      </c>
      <c r="CM261" s="364">
        <v>0.10000000000000003</v>
      </c>
      <c r="CN261" s="364">
        <v>0.10999999999999999</v>
      </c>
      <c r="CO261" s="367">
        <f t="shared" si="11"/>
        <v>0.56000000000000005</v>
      </c>
      <c r="CP261" s="367">
        <f t="shared" si="12"/>
        <v>0.48000000000000004</v>
      </c>
      <c r="CQ261" s="367">
        <f t="shared" si="13"/>
        <v>0.42</v>
      </c>
      <c r="CR261" s="21">
        <v>8.9999999999999955E-2</v>
      </c>
      <c r="CS261" s="126">
        <v>0.11000000000000003</v>
      </c>
      <c r="CT261" s="126">
        <v>0.11999999999999998</v>
      </c>
      <c r="CU261" s="126"/>
      <c r="CV261" s="126"/>
      <c r="CW261" s="126"/>
    </row>
    <row r="262" spans="61:101" hidden="1">
      <c r="BK262" s="679"/>
      <c r="BL262" s="309" t="s">
        <v>3024</v>
      </c>
      <c r="BS262" s="217"/>
      <c r="BT262" s="217"/>
      <c r="BU262" s="217"/>
      <c r="BV262" s="206" t="s">
        <v>1323</v>
      </c>
      <c r="BW262">
        <v>4321</v>
      </c>
      <c r="BX262" s="23">
        <v>0</v>
      </c>
      <c r="BY262" s="364">
        <v>7.999999999999996E-2</v>
      </c>
      <c r="BZ262" s="364">
        <v>0.10000000000000003</v>
      </c>
      <c r="CA262" s="364">
        <v>0.10999999999999999</v>
      </c>
      <c r="CB262" s="365">
        <v>0.55000000000000004</v>
      </c>
      <c r="CC262" s="365">
        <v>0.47000000000000003</v>
      </c>
      <c r="CD262" s="365">
        <v>0.41</v>
      </c>
      <c r="CE262" s="366"/>
      <c r="CF262" s="366"/>
      <c r="CG262" s="366"/>
      <c r="CH262" s="24"/>
      <c r="CI262" s="206" t="s">
        <v>1323</v>
      </c>
      <c r="CJ262">
        <v>4321</v>
      </c>
      <c r="CK262" s="23">
        <v>0</v>
      </c>
      <c r="CL262" s="364">
        <v>7.999999999999996E-2</v>
      </c>
      <c r="CM262" s="364">
        <v>0.10000000000000003</v>
      </c>
      <c r="CN262" s="364">
        <v>0.10999999999999999</v>
      </c>
      <c r="CO262" s="367">
        <f t="shared" si="11"/>
        <v>0.56000000000000005</v>
      </c>
      <c r="CP262" s="367">
        <f t="shared" si="12"/>
        <v>0.48000000000000004</v>
      </c>
      <c r="CQ262" s="367">
        <f t="shared" si="13"/>
        <v>0.42</v>
      </c>
      <c r="CR262" s="21">
        <v>8.9999999999999955E-2</v>
      </c>
      <c r="CS262" s="126">
        <v>0.11000000000000003</v>
      </c>
      <c r="CT262" s="126">
        <v>0.11999999999999998</v>
      </c>
      <c r="CU262" s="126"/>
      <c r="CV262" s="126"/>
      <c r="CW262" s="126"/>
    </row>
    <row r="263" spans="61:101" hidden="1">
      <c r="BJ263" s="505">
        <f>BT7</f>
        <v>4749</v>
      </c>
      <c r="BS263" s="217"/>
      <c r="BT263" s="217"/>
      <c r="BU263" s="217"/>
      <c r="BV263" s="206" t="s">
        <v>1324</v>
      </c>
      <c r="BW263">
        <v>3735</v>
      </c>
      <c r="BX263" s="23">
        <v>0</v>
      </c>
      <c r="BY263" s="364">
        <v>5.0000000000000044E-2</v>
      </c>
      <c r="BZ263" s="364">
        <v>7.0000000000000007E-2</v>
      </c>
      <c r="CA263" s="364">
        <v>8.0000000000000016E-2</v>
      </c>
      <c r="CB263" s="365">
        <v>0.46</v>
      </c>
      <c r="CC263" s="365">
        <v>0.38</v>
      </c>
      <c r="CD263" s="365">
        <v>0.32</v>
      </c>
      <c r="CE263" s="366"/>
      <c r="CF263" s="366"/>
      <c r="CG263" s="366"/>
      <c r="CH263" s="24"/>
      <c r="CI263" s="206" t="s">
        <v>1324</v>
      </c>
      <c r="CJ263">
        <v>3735</v>
      </c>
      <c r="CK263" s="23">
        <v>0</v>
      </c>
      <c r="CL263" s="364">
        <v>5.0000000000000044E-2</v>
      </c>
      <c r="CM263" s="364">
        <v>7.0000000000000007E-2</v>
      </c>
      <c r="CN263" s="364">
        <v>8.0000000000000016E-2</v>
      </c>
      <c r="CO263" s="367">
        <f t="shared" si="11"/>
        <v>0.47000000000000003</v>
      </c>
      <c r="CP263" s="367">
        <f t="shared" si="12"/>
        <v>0.39</v>
      </c>
      <c r="CQ263" s="367">
        <f t="shared" si="13"/>
        <v>0.33</v>
      </c>
      <c r="CR263" s="21">
        <v>6.0000000000000046E-2</v>
      </c>
      <c r="CS263" s="126">
        <v>0.08</v>
      </c>
      <c r="CT263" s="126">
        <v>9.0000000000000011E-2</v>
      </c>
      <c r="CU263" s="126"/>
      <c r="CV263" s="126"/>
      <c r="CW263" s="126"/>
    </row>
    <row r="264" spans="61:101" hidden="1">
      <c r="BI264" s="517">
        <v>0</v>
      </c>
      <c r="BJ264" s="491" t="s">
        <v>3186</v>
      </c>
      <c r="BK264" s="494" t="s">
        <v>3187</v>
      </c>
      <c r="BL264" s="495" t="s">
        <v>3187</v>
      </c>
      <c r="BM264" s="496" t="s">
        <v>3187</v>
      </c>
      <c r="BS264" s="217"/>
      <c r="BT264" s="217"/>
      <c r="BU264" s="217"/>
      <c r="BV264" s="206" t="s">
        <v>1448</v>
      </c>
      <c r="BW264">
        <v>5555</v>
      </c>
      <c r="BX264" s="23">
        <v>0</v>
      </c>
      <c r="BY264" s="364">
        <v>5.0000000000000044E-2</v>
      </c>
      <c r="BZ264" s="364">
        <v>7.0000000000000007E-2</v>
      </c>
      <c r="CA264" s="364">
        <v>8.0000000000000016E-2</v>
      </c>
      <c r="CB264" s="365">
        <v>0.46</v>
      </c>
      <c r="CC264" s="365">
        <v>0.38</v>
      </c>
      <c r="CD264" s="365">
        <v>0.32</v>
      </c>
      <c r="CE264" s="366"/>
      <c r="CF264" s="366"/>
      <c r="CG264" s="366"/>
      <c r="CH264" s="24"/>
      <c r="CI264" s="206" t="s">
        <v>1448</v>
      </c>
      <c r="CJ264">
        <v>5555</v>
      </c>
      <c r="CK264" s="23">
        <v>0</v>
      </c>
      <c r="CL264" s="364">
        <v>5.0000000000000044E-2</v>
      </c>
      <c r="CM264" s="364">
        <v>7.0000000000000007E-2</v>
      </c>
      <c r="CN264" s="364">
        <v>8.0000000000000016E-2</v>
      </c>
      <c r="CO264" s="367">
        <f t="shared" si="11"/>
        <v>0.47000000000000003</v>
      </c>
      <c r="CP264" s="367">
        <f t="shared" si="12"/>
        <v>0.39</v>
      </c>
      <c r="CQ264" s="367">
        <f t="shared" si="13"/>
        <v>0.33</v>
      </c>
      <c r="CR264" s="21">
        <v>6.0000000000000046E-2</v>
      </c>
      <c r="CS264" s="126">
        <v>0.08</v>
      </c>
      <c r="CT264" s="126">
        <v>9.0000000000000011E-2</v>
      </c>
      <c r="CU264" s="126"/>
      <c r="CV264" s="126"/>
      <c r="CW264" s="126"/>
    </row>
    <row r="265" spans="61:101" hidden="1">
      <c r="BI265" s="207" t="s">
        <v>194</v>
      </c>
      <c r="BJ265" s="492">
        <v>4694</v>
      </c>
      <c r="BK265" s="497">
        <v>-0.06</v>
      </c>
      <c r="BL265" s="497">
        <v>-6.0000000000000053E-2</v>
      </c>
      <c r="BM265" s="497">
        <v>-6.0000000000000053E-2</v>
      </c>
      <c r="BN265" s="126" t="str">
        <f>VLOOKUP(BJ265,차량가!$A:$L,11,FALSE)</f>
        <v>Panamera</v>
      </c>
      <c r="BO265" s="126" t="str">
        <f>VLOOKUP(BJ265,차량가!$A:$L,12,FALSE)</f>
        <v>Panamera 4 E-하이브리드</v>
      </c>
      <c r="BS265" s="217"/>
      <c r="BT265" s="217"/>
      <c r="BU265" s="217"/>
      <c r="BV265" s="211" t="s">
        <v>1435</v>
      </c>
      <c r="BW265" s="211">
        <v>4661</v>
      </c>
      <c r="BX265" s="23">
        <v>0</v>
      </c>
      <c r="BY265" s="364">
        <v>4.9999999999999933E-2</v>
      </c>
      <c r="BZ265" s="364">
        <v>7.0000000000000007E-2</v>
      </c>
      <c r="CA265" s="364">
        <v>8.0000000000000016E-2</v>
      </c>
      <c r="CB265" s="365">
        <v>0.53</v>
      </c>
      <c r="CC265" s="365">
        <v>0.45</v>
      </c>
      <c r="CD265" s="365">
        <v>0.39</v>
      </c>
      <c r="CE265" s="366"/>
      <c r="CF265" s="366"/>
      <c r="CG265" s="366"/>
      <c r="CH265" s="24"/>
      <c r="CI265" s="211" t="s">
        <v>1435</v>
      </c>
      <c r="CJ265" s="211">
        <v>4661</v>
      </c>
      <c r="CK265" s="23">
        <v>0</v>
      </c>
      <c r="CL265" s="364">
        <v>4.9999999999999933E-2</v>
      </c>
      <c r="CM265" s="364">
        <v>7.0000000000000007E-2</v>
      </c>
      <c r="CN265" s="364">
        <v>8.0000000000000016E-2</v>
      </c>
      <c r="CO265" s="367">
        <f t="shared" si="11"/>
        <v>0.54</v>
      </c>
      <c r="CP265" s="367">
        <f t="shared" si="12"/>
        <v>0.46</v>
      </c>
      <c r="CQ265" s="367">
        <f t="shared" si="13"/>
        <v>0.4</v>
      </c>
      <c r="CR265" s="21">
        <v>5.9999999999999935E-2</v>
      </c>
      <c r="CS265" s="126">
        <v>0.08</v>
      </c>
      <c r="CT265" s="126">
        <v>9.0000000000000011E-2</v>
      </c>
      <c r="CU265" s="126"/>
      <c r="CV265" s="126"/>
      <c r="CW265" s="126"/>
    </row>
    <row r="266" spans="61:101" hidden="1">
      <c r="BI266" s="207" t="s">
        <v>194</v>
      </c>
      <c r="BJ266" s="492">
        <v>5206</v>
      </c>
      <c r="BK266" s="497">
        <v>-0.06</v>
      </c>
      <c r="BL266" s="497">
        <v>-6.0000000000000053E-2</v>
      </c>
      <c r="BM266" s="497">
        <v>-6.0000000000000053E-2</v>
      </c>
      <c r="BN266" s="126" t="e">
        <f>VLOOKUP(BJ266,차량가!$A:$L,11,FALSE)</f>
        <v>#N/A</v>
      </c>
      <c r="BO266" s="126" t="e">
        <f>VLOOKUP(BJ266,차량가!$A:$L,12,FALSE)</f>
        <v>#N/A</v>
      </c>
      <c r="BS266" s="217"/>
      <c r="BT266" s="217"/>
      <c r="BU266" s="217"/>
      <c r="BV266" t="s">
        <v>1436</v>
      </c>
      <c r="BW266">
        <v>4662</v>
      </c>
      <c r="BX266" s="23">
        <v>0</v>
      </c>
      <c r="BY266" s="364">
        <v>6.9999999999999951E-2</v>
      </c>
      <c r="BZ266" s="364">
        <v>9.0000000000000024E-2</v>
      </c>
      <c r="CA266" s="364">
        <v>0.10000000000000003</v>
      </c>
      <c r="CB266" s="365">
        <v>0.53</v>
      </c>
      <c r="CC266" s="365">
        <v>0.45</v>
      </c>
      <c r="CD266" s="365">
        <v>0.39</v>
      </c>
      <c r="CE266" s="366"/>
      <c r="CF266" s="366"/>
      <c r="CG266" s="366"/>
      <c r="CH266" s="24"/>
      <c r="CI266" t="s">
        <v>1436</v>
      </c>
      <c r="CJ266">
        <v>4662</v>
      </c>
      <c r="CK266" s="23">
        <v>0</v>
      </c>
      <c r="CL266" s="364">
        <v>6.9999999999999951E-2</v>
      </c>
      <c r="CM266" s="364">
        <v>9.0000000000000024E-2</v>
      </c>
      <c r="CN266" s="364">
        <v>0.10000000000000003</v>
      </c>
      <c r="CO266" s="367">
        <f t="shared" si="11"/>
        <v>0.54</v>
      </c>
      <c r="CP266" s="367">
        <f t="shared" si="12"/>
        <v>0.46</v>
      </c>
      <c r="CQ266" s="367">
        <f t="shared" si="13"/>
        <v>0.4</v>
      </c>
      <c r="CR266" s="21">
        <v>7.9999999999999946E-2</v>
      </c>
      <c r="CS266" s="126">
        <v>0.10000000000000002</v>
      </c>
      <c r="CT266" s="126">
        <v>0.11000000000000003</v>
      </c>
      <c r="CU266" s="126"/>
      <c r="CV266" s="126"/>
      <c r="CW266" s="126"/>
    </row>
    <row r="267" spans="61:101" hidden="1">
      <c r="BI267" s="207" t="s">
        <v>194</v>
      </c>
      <c r="BJ267" s="492">
        <v>4695</v>
      </c>
      <c r="BK267" s="497">
        <v>-0.06</v>
      </c>
      <c r="BL267" s="497">
        <v>-6.0000000000000053E-2</v>
      </c>
      <c r="BM267" s="497">
        <v>-6.0000000000000053E-2</v>
      </c>
      <c r="BN267" s="126" t="str">
        <f>VLOOKUP(BJ267,차량가!$A:$L,11,FALSE)</f>
        <v>Panamera</v>
      </c>
      <c r="BO267" s="126" t="str">
        <f>VLOOKUP(BJ267,차량가!$A:$L,12,FALSE)</f>
        <v>Turbo S</v>
      </c>
      <c r="BS267" s="217"/>
      <c r="BT267" s="217"/>
      <c r="BU267" s="217"/>
      <c r="BV267" s="206" t="s">
        <v>1325</v>
      </c>
      <c r="BW267">
        <v>2782</v>
      </c>
      <c r="BX267" s="23">
        <v>0</v>
      </c>
      <c r="BY267" s="364">
        <v>4.9999999999999933E-2</v>
      </c>
      <c r="BZ267" s="364">
        <v>7.0000000000000007E-2</v>
      </c>
      <c r="CA267" s="364">
        <v>8.0000000000000016E-2</v>
      </c>
      <c r="CB267" s="365">
        <v>0.53</v>
      </c>
      <c r="CC267" s="365">
        <v>0.45</v>
      </c>
      <c r="CD267" s="365">
        <v>0.39</v>
      </c>
      <c r="CE267" s="366"/>
      <c r="CF267" s="366"/>
      <c r="CG267" s="366"/>
      <c r="CH267" s="24"/>
      <c r="CI267" s="206" t="s">
        <v>1325</v>
      </c>
      <c r="CJ267">
        <v>2782</v>
      </c>
      <c r="CK267" s="23">
        <v>0</v>
      </c>
      <c r="CL267" s="364">
        <v>4.9999999999999933E-2</v>
      </c>
      <c r="CM267" s="364">
        <v>7.0000000000000007E-2</v>
      </c>
      <c r="CN267" s="364">
        <v>8.0000000000000016E-2</v>
      </c>
      <c r="CO267" s="367">
        <f t="shared" si="11"/>
        <v>0.54</v>
      </c>
      <c r="CP267" s="367">
        <f t="shared" si="12"/>
        <v>0.46</v>
      </c>
      <c r="CQ267" s="367">
        <f t="shared" si="13"/>
        <v>0.4</v>
      </c>
      <c r="CR267" s="21">
        <v>5.9999999999999935E-2</v>
      </c>
      <c r="CS267" s="126">
        <v>0.08</v>
      </c>
      <c r="CT267" s="126">
        <v>9.0000000000000011E-2</v>
      </c>
      <c r="CU267" s="126"/>
      <c r="CV267" s="126"/>
      <c r="CW267" s="126"/>
    </row>
    <row r="268" spans="61:101" hidden="1">
      <c r="BI268" s="207" t="s">
        <v>194</v>
      </c>
      <c r="BJ268" s="492">
        <v>5207</v>
      </c>
      <c r="BK268" s="497">
        <v>-0.06</v>
      </c>
      <c r="BL268" s="497">
        <v>-6.0000000000000053E-2</v>
      </c>
      <c r="BM268" s="497">
        <v>-6.0000000000000053E-2</v>
      </c>
      <c r="BN268" s="126" t="e">
        <f>VLOOKUP(BJ268,차량가!$A:$L,11,FALSE)</f>
        <v>#N/A</v>
      </c>
      <c r="BO268" s="126" t="e">
        <f>VLOOKUP(BJ268,차량가!$A:$L,12,FALSE)</f>
        <v>#N/A</v>
      </c>
      <c r="BS268" s="217"/>
      <c r="BT268" s="217"/>
      <c r="BU268" s="217"/>
      <c r="BV268" s="206" t="s">
        <v>123</v>
      </c>
      <c r="BW268">
        <v>3207</v>
      </c>
      <c r="BX268" s="23">
        <v>0</v>
      </c>
      <c r="BY268" s="364">
        <v>6.9999999999999951E-2</v>
      </c>
      <c r="BZ268" s="364">
        <v>9.0000000000000024E-2</v>
      </c>
      <c r="CA268" s="364">
        <v>0.10000000000000003</v>
      </c>
      <c r="CB268" s="365">
        <v>0.53</v>
      </c>
      <c r="CC268" s="365">
        <v>0.45</v>
      </c>
      <c r="CD268" s="365">
        <v>0.39</v>
      </c>
      <c r="CE268" s="366"/>
      <c r="CF268" s="366"/>
      <c r="CG268" s="366"/>
      <c r="CH268" s="24"/>
      <c r="CI268" s="206" t="s">
        <v>123</v>
      </c>
      <c r="CJ268">
        <v>3207</v>
      </c>
      <c r="CK268" s="23">
        <v>0</v>
      </c>
      <c r="CL268" s="364">
        <v>6.9999999999999951E-2</v>
      </c>
      <c r="CM268" s="364">
        <v>9.0000000000000024E-2</v>
      </c>
      <c r="CN268" s="364">
        <v>0.10000000000000003</v>
      </c>
      <c r="CO268" s="367">
        <f t="shared" si="11"/>
        <v>0.54</v>
      </c>
      <c r="CP268" s="367">
        <f t="shared" si="12"/>
        <v>0.46</v>
      </c>
      <c r="CQ268" s="367">
        <f t="shared" si="13"/>
        <v>0.4</v>
      </c>
      <c r="CR268" s="21">
        <v>7.9999999999999946E-2</v>
      </c>
      <c r="CS268" s="126">
        <v>0.10000000000000002</v>
      </c>
      <c r="CT268" s="126">
        <v>0.11000000000000003</v>
      </c>
      <c r="CU268" s="126"/>
      <c r="CV268" s="126"/>
      <c r="CW268" s="126"/>
    </row>
    <row r="269" spans="61:101" hidden="1">
      <c r="BI269" s="207" t="s">
        <v>3188</v>
      </c>
      <c r="BJ269" s="492">
        <v>4658</v>
      </c>
      <c r="BK269" s="497">
        <v>-1.0000000000000009E-2</v>
      </c>
      <c r="BL269" s="497">
        <v>-1.0000000000000009E-2</v>
      </c>
      <c r="BM269" s="497">
        <v>-1.0000000000000009E-2</v>
      </c>
      <c r="BN269" s="126" t="str">
        <f>VLOOKUP(BJ269,차량가!$A:$L,11,FALSE)</f>
        <v>고스트</v>
      </c>
      <c r="BO269" s="126" t="str">
        <f>VLOOKUP(BJ269,차량가!$A:$L,12,FALSE)</f>
        <v>EWB</v>
      </c>
      <c r="BS269" s="217"/>
      <c r="BT269" s="217"/>
      <c r="BU269" s="217"/>
      <c r="BV269" s="206" t="s">
        <v>1326</v>
      </c>
      <c r="BW269">
        <v>3986</v>
      </c>
      <c r="BX269" s="23">
        <v>0</v>
      </c>
      <c r="BY269" s="364">
        <v>4.9999999999999933E-2</v>
      </c>
      <c r="BZ269" s="364">
        <v>7.0000000000000007E-2</v>
      </c>
      <c r="CA269" s="364">
        <v>8.0000000000000016E-2</v>
      </c>
      <c r="CB269" s="365">
        <v>0.53</v>
      </c>
      <c r="CC269" s="365">
        <v>0.45</v>
      </c>
      <c r="CD269" s="365">
        <v>0.39</v>
      </c>
      <c r="CE269" s="366"/>
      <c r="CF269" s="366"/>
      <c r="CG269" s="366"/>
      <c r="CH269" s="24"/>
      <c r="CI269" s="206" t="s">
        <v>1326</v>
      </c>
      <c r="CJ269">
        <v>3986</v>
      </c>
      <c r="CK269" s="23">
        <v>0</v>
      </c>
      <c r="CL269" s="364">
        <v>4.9999999999999933E-2</v>
      </c>
      <c r="CM269" s="364">
        <v>7.0000000000000007E-2</v>
      </c>
      <c r="CN269" s="364">
        <v>8.0000000000000016E-2</v>
      </c>
      <c r="CO269" s="367">
        <f t="shared" si="11"/>
        <v>0.54</v>
      </c>
      <c r="CP269" s="367">
        <f t="shared" si="12"/>
        <v>0.46</v>
      </c>
      <c r="CQ269" s="367">
        <f t="shared" si="13"/>
        <v>0.4</v>
      </c>
      <c r="CR269" s="21">
        <v>5.9999999999999935E-2</v>
      </c>
      <c r="CS269" s="126">
        <v>0.08</v>
      </c>
      <c r="CT269" s="126">
        <v>9.0000000000000011E-2</v>
      </c>
      <c r="CU269" s="126"/>
      <c r="CV269" s="126"/>
      <c r="CW269" s="126"/>
    </row>
    <row r="270" spans="61:101" hidden="1">
      <c r="BI270" s="207" t="s">
        <v>3188</v>
      </c>
      <c r="BJ270" s="492">
        <v>2779</v>
      </c>
      <c r="BK270" s="497">
        <v>-1.0000000000000009E-2</v>
      </c>
      <c r="BL270" s="497">
        <v>-1.0000000000000009E-2</v>
      </c>
      <c r="BM270" s="497">
        <v>-1.0000000000000009E-2</v>
      </c>
      <c r="BN270" s="126" t="e">
        <f>VLOOKUP(BJ270,차량가!$A:$L,11,FALSE)</f>
        <v>#N/A</v>
      </c>
      <c r="BO270" s="126" t="e">
        <f>VLOOKUP(BJ270,차량가!$A:$L,12,FALSE)</f>
        <v>#N/A</v>
      </c>
      <c r="BS270" s="217"/>
      <c r="BT270" s="217"/>
      <c r="BU270" s="217"/>
      <c r="BV270" s="206" t="s">
        <v>1327</v>
      </c>
      <c r="BW270">
        <v>3275</v>
      </c>
      <c r="BX270" s="23">
        <v>0</v>
      </c>
      <c r="BY270" s="364">
        <v>3.0000000000000027E-2</v>
      </c>
      <c r="BZ270" s="364">
        <v>4.9999999999999989E-2</v>
      </c>
      <c r="CA270" s="364">
        <v>0.06</v>
      </c>
      <c r="CB270" s="365">
        <v>0.44</v>
      </c>
      <c r="CC270" s="365">
        <v>0.36</v>
      </c>
      <c r="CD270" s="365">
        <v>0.3</v>
      </c>
      <c r="CE270" s="366"/>
      <c r="CF270" s="366"/>
      <c r="CG270" s="366"/>
      <c r="CH270" s="24"/>
      <c r="CI270" s="206" t="s">
        <v>1327</v>
      </c>
      <c r="CJ270">
        <v>3275</v>
      </c>
      <c r="CK270" s="23">
        <v>0</v>
      </c>
      <c r="CL270" s="364">
        <v>3.0000000000000027E-2</v>
      </c>
      <c r="CM270" s="364">
        <v>4.9999999999999989E-2</v>
      </c>
      <c r="CN270" s="364">
        <v>0.06</v>
      </c>
      <c r="CO270" s="367">
        <f t="shared" si="11"/>
        <v>0.45</v>
      </c>
      <c r="CP270" s="367">
        <f t="shared" si="12"/>
        <v>0.37</v>
      </c>
      <c r="CQ270" s="367">
        <f t="shared" si="13"/>
        <v>0.31</v>
      </c>
      <c r="CR270" s="21">
        <v>4.0000000000000029E-2</v>
      </c>
      <c r="CS270" s="126">
        <v>5.9999999999999991E-2</v>
      </c>
      <c r="CT270" s="126">
        <v>6.9999999999999993E-2</v>
      </c>
      <c r="CU270" s="126"/>
      <c r="CV270" s="126"/>
      <c r="CW270" s="126"/>
    </row>
    <row r="271" spans="61:101" hidden="1">
      <c r="BI271" s="207" t="s">
        <v>3188</v>
      </c>
      <c r="BJ271" s="492">
        <v>4569</v>
      </c>
      <c r="BK271" s="497">
        <v>-1.0000000000000009E-2</v>
      </c>
      <c r="BL271" s="497">
        <v>-1.0000000000000009E-2</v>
      </c>
      <c r="BM271" s="497">
        <v>-1.0000000000000009E-2</v>
      </c>
      <c r="BN271" s="126" t="str">
        <f>VLOOKUP(BJ271,차량가!$A:$L,11,FALSE)</f>
        <v>쏘울</v>
      </c>
      <c r="BO271" s="126" t="str">
        <f>VLOOKUP(BJ271,차량가!$A:$L,12,FALSE)</f>
        <v>1.6 노블레스</v>
      </c>
      <c r="BS271" s="217"/>
      <c r="BT271" s="217"/>
      <c r="BU271" s="217"/>
      <c r="BV271" s="206" t="s">
        <v>1947</v>
      </c>
      <c r="BW271">
        <v>4255</v>
      </c>
      <c r="BX271" s="23">
        <v>0</v>
      </c>
      <c r="BY271" s="364">
        <v>6.9999999999999951E-2</v>
      </c>
      <c r="BZ271" s="364">
        <v>9.0000000000000024E-2</v>
      </c>
      <c r="CA271" s="364">
        <v>9.9999999999999978E-2</v>
      </c>
      <c r="CB271" s="365">
        <v>0.52</v>
      </c>
      <c r="CC271" s="365">
        <v>0.44</v>
      </c>
      <c r="CD271" s="365">
        <v>0.38</v>
      </c>
      <c r="CE271" s="366"/>
      <c r="CF271" s="366"/>
      <c r="CG271" s="366"/>
      <c r="CH271" s="24"/>
      <c r="CI271" s="206" t="s">
        <v>1947</v>
      </c>
      <c r="CJ271">
        <v>4255</v>
      </c>
      <c r="CK271" s="23">
        <v>0</v>
      </c>
      <c r="CL271" s="364">
        <v>6.9999999999999951E-2</v>
      </c>
      <c r="CM271" s="364">
        <v>9.0000000000000024E-2</v>
      </c>
      <c r="CN271" s="364">
        <v>9.9999999999999978E-2</v>
      </c>
      <c r="CO271" s="367">
        <f t="shared" si="11"/>
        <v>0.53</v>
      </c>
      <c r="CP271" s="367">
        <f t="shared" si="12"/>
        <v>0.45</v>
      </c>
      <c r="CQ271" s="367">
        <f t="shared" si="13"/>
        <v>0.39</v>
      </c>
      <c r="CR271" s="21">
        <v>7.9999999999999946E-2</v>
      </c>
      <c r="CS271" s="126">
        <v>0.10000000000000002</v>
      </c>
      <c r="CT271" s="126">
        <v>0.10999999999999997</v>
      </c>
      <c r="CU271" s="126"/>
      <c r="CV271" s="126"/>
      <c r="CW271" s="126"/>
    </row>
    <row r="272" spans="61:101" hidden="1">
      <c r="BI272" s="207" t="s">
        <v>3188</v>
      </c>
      <c r="BJ272" s="492">
        <v>3733</v>
      </c>
      <c r="BK272" s="497">
        <v>-1.0000000000000009E-2</v>
      </c>
      <c r="BL272" s="497">
        <v>-1.0000000000000009E-2</v>
      </c>
      <c r="BM272" s="497">
        <v>-1.0000000000000009E-2</v>
      </c>
      <c r="BN272" s="126" t="e">
        <f>VLOOKUP(BJ272,차량가!$A:$L,11,FALSE)</f>
        <v>#N/A</v>
      </c>
      <c r="BO272" s="126" t="e">
        <f>VLOOKUP(BJ272,차량가!$A:$L,12,FALSE)</f>
        <v>#N/A</v>
      </c>
      <c r="BS272" s="217"/>
      <c r="BT272" s="217"/>
      <c r="BU272" s="217"/>
      <c r="BV272" s="206" t="s">
        <v>1328</v>
      </c>
      <c r="BW272">
        <v>3897</v>
      </c>
      <c r="BX272" s="23">
        <v>0</v>
      </c>
      <c r="BY272" s="364">
        <v>6.9999999999999951E-2</v>
      </c>
      <c r="BZ272" s="364">
        <v>9.0000000000000024E-2</v>
      </c>
      <c r="CA272" s="364">
        <v>9.9999999999999978E-2</v>
      </c>
      <c r="CB272" s="365">
        <v>0.52</v>
      </c>
      <c r="CC272" s="365">
        <v>0.44</v>
      </c>
      <c r="CD272" s="365">
        <v>0.38</v>
      </c>
      <c r="CE272" s="366"/>
      <c r="CF272" s="366"/>
      <c r="CG272" s="366"/>
      <c r="CH272" s="24"/>
      <c r="CI272" s="206" t="s">
        <v>1328</v>
      </c>
      <c r="CJ272">
        <v>3897</v>
      </c>
      <c r="CK272" s="23">
        <v>0</v>
      </c>
      <c r="CL272" s="364">
        <v>6.9999999999999951E-2</v>
      </c>
      <c r="CM272" s="364">
        <v>9.0000000000000024E-2</v>
      </c>
      <c r="CN272" s="364">
        <v>9.9999999999999978E-2</v>
      </c>
      <c r="CO272" s="367">
        <f t="shared" si="11"/>
        <v>0.53</v>
      </c>
      <c r="CP272" s="367">
        <f t="shared" si="12"/>
        <v>0.45</v>
      </c>
      <c r="CQ272" s="367">
        <f t="shared" si="13"/>
        <v>0.39</v>
      </c>
      <c r="CR272" s="21">
        <v>7.9999999999999946E-2</v>
      </c>
      <c r="CS272" s="126">
        <v>0.10000000000000002</v>
      </c>
      <c r="CT272" s="126">
        <v>0.10999999999999997</v>
      </c>
      <c r="CU272" s="126"/>
      <c r="CV272" s="126"/>
      <c r="CW272" s="126"/>
    </row>
    <row r="273" spans="61:101" hidden="1">
      <c r="BI273" s="207" t="s">
        <v>3188</v>
      </c>
      <c r="BJ273" s="492">
        <v>4320</v>
      </c>
      <c r="BK273" s="497">
        <v>-1.0000000000000009E-2</v>
      </c>
      <c r="BL273" s="497">
        <v>-1.0000000000000009E-2</v>
      </c>
      <c r="BM273" s="497">
        <v>-1.0000000000000009E-2</v>
      </c>
      <c r="BN273" s="126" t="str">
        <f>VLOOKUP(BJ273,차량가!$A:$L,11,FALSE)</f>
        <v>K5</v>
      </c>
      <c r="BO273" s="126" t="str">
        <f>VLOOKUP(BJ273,차량가!$A:$L,12,FALSE)</f>
        <v>DL3 2.0 LPI 시그니처</v>
      </c>
      <c r="BS273" s="217"/>
      <c r="BT273" s="217"/>
      <c r="BU273" s="217"/>
      <c r="BV273" s="206" t="s">
        <v>1329</v>
      </c>
      <c r="BW273">
        <v>2187</v>
      </c>
      <c r="BX273" s="23">
        <v>0</v>
      </c>
      <c r="BY273" s="364">
        <v>6.9999999999999951E-2</v>
      </c>
      <c r="BZ273" s="364">
        <v>9.0000000000000024E-2</v>
      </c>
      <c r="CA273" s="364">
        <v>9.9999999999999978E-2</v>
      </c>
      <c r="CB273" s="365">
        <v>0.52</v>
      </c>
      <c r="CC273" s="365">
        <v>0.44</v>
      </c>
      <c r="CD273" s="365">
        <v>0.38</v>
      </c>
      <c r="CE273" s="366"/>
      <c r="CF273" s="366"/>
      <c r="CG273" s="366"/>
      <c r="CH273" s="24"/>
      <c r="CI273" s="206" t="s">
        <v>1329</v>
      </c>
      <c r="CJ273">
        <v>2187</v>
      </c>
      <c r="CK273" s="23">
        <v>0</v>
      </c>
      <c r="CL273" s="364">
        <v>6.9999999999999951E-2</v>
      </c>
      <c r="CM273" s="364">
        <v>9.0000000000000024E-2</v>
      </c>
      <c r="CN273" s="364">
        <v>9.9999999999999978E-2</v>
      </c>
      <c r="CO273" s="367">
        <f t="shared" si="11"/>
        <v>0.53</v>
      </c>
      <c r="CP273" s="367">
        <f t="shared" si="12"/>
        <v>0.45</v>
      </c>
      <c r="CQ273" s="367">
        <f t="shared" si="13"/>
        <v>0.39</v>
      </c>
      <c r="CR273" s="21">
        <v>7.9999999999999946E-2</v>
      </c>
      <c r="CS273" s="126">
        <v>0.10000000000000002</v>
      </c>
      <c r="CT273" s="126">
        <v>0.10999999999999997</v>
      </c>
      <c r="CU273" s="126"/>
      <c r="CV273" s="126"/>
      <c r="CW273" s="126"/>
    </row>
    <row r="274" spans="61:101" hidden="1">
      <c r="BI274" s="207" t="s">
        <v>3188</v>
      </c>
      <c r="BJ274" s="492">
        <v>5191</v>
      </c>
      <c r="BK274" s="497">
        <v>-1.0000000000000009E-2</v>
      </c>
      <c r="BL274" s="497">
        <v>-1.0000000000000009E-2</v>
      </c>
      <c r="BM274" s="497">
        <v>-1.0000000000000009E-2</v>
      </c>
      <c r="BN274" s="126" t="e">
        <f>VLOOKUP(BJ274,차량가!$A:$L,11,FALSE)</f>
        <v>#N/A</v>
      </c>
      <c r="BO274" s="126" t="e">
        <f>VLOOKUP(BJ274,차량가!$A:$L,12,FALSE)</f>
        <v>#N/A</v>
      </c>
      <c r="BS274" s="217"/>
      <c r="BT274" s="217"/>
      <c r="BU274" s="217"/>
      <c r="BV274" s="206" t="s">
        <v>1357</v>
      </c>
      <c r="BW274">
        <v>3705</v>
      </c>
      <c r="BX274" s="23">
        <v>0</v>
      </c>
      <c r="BY274" s="364">
        <v>0.10999999999999999</v>
      </c>
      <c r="BZ274" s="364">
        <v>0.13</v>
      </c>
      <c r="CA274" s="364">
        <v>0.14000000000000001</v>
      </c>
      <c r="CB274" s="365">
        <v>0.52</v>
      </c>
      <c r="CC274" s="365">
        <v>0.44</v>
      </c>
      <c r="CD274" s="365">
        <v>0.38</v>
      </c>
      <c r="CE274" s="366"/>
      <c r="CF274" s="366"/>
      <c r="CG274" s="366"/>
      <c r="CH274" s="24"/>
      <c r="CI274" s="206" t="s">
        <v>1357</v>
      </c>
      <c r="CJ274">
        <v>3705</v>
      </c>
      <c r="CK274" s="23">
        <v>0</v>
      </c>
      <c r="CL274" s="364">
        <v>0.10999999999999999</v>
      </c>
      <c r="CM274" s="364">
        <v>0.13</v>
      </c>
      <c r="CN274" s="364">
        <v>0.14000000000000001</v>
      </c>
      <c r="CO274" s="367">
        <f t="shared" si="11"/>
        <v>0.53</v>
      </c>
      <c r="CP274" s="367">
        <f t="shared" si="12"/>
        <v>0.45</v>
      </c>
      <c r="CQ274" s="367">
        <f t="shared" si="13"/>
        <v>0.39</v>
      </c>
      <c r="CR274" s="21">
        <v>0.11999999999999998</v>
      </c>
      <c r="CS274" s="126">
        <v>0.14000000000000001</v>
      </c>
      <c r="CT274" s="126">
        <v>0.15000000000000002</v>
      </c>
      <c r="CU274" s="126"/>
      <c r="CV274" s="126"/>
      <c r="CW274" s="126"/>
    </row>
    <row r="275" spans="61:101" hidden="1">
      <c r="BI275" s="207" t="s">
        <v>3188</v>
      </c>
      <c r="BJ275" s="492">
        <v>4661</v>
      </c>
      <c r="BK275" s="497">
        <v>-1.0000000000000009E-2</v>
      </c>
      <c r="BL275" s="497">
        <v>-1.0000000000000009E-2</v>
      </c>
      <c r="BM275" s="497">
        <v>-1.0000000000000009E-2</v>
      </c>
      <c r="BN275" s="126" t="str">
        <f>VLOOKUP(BJ275,차량가!$A:$L,11,FALSE)</f>
        <v>GT</v>
      </c>
      <c r="BO275" s="126" t="str">
        <f>VLOOKUP(BJ275,차량가!$A:$L,12,FALSE)</f>
        <v>V8</v>
      </c>
      <c r="BS275" s="217"/>
      <c r="BT275" s="217"/>
      <c r="BU275" s="217"/>
      <c r="BV275" s="206" t="s">
        <v>1358</v>
      </c>
      <c r="BW275">
        <v>3709</v>
      </c>
      <c r="BX275" s="23">
        <v>0</v>
      </c>
      <c r="BY275" s="364">
        <v>7.0000000000000007E-2</v>
      </c>
      <c r="BZ275" s="364">
        <v>8.9999999999999969E-2</v>
      </c>
      <c r="CA275" s="364">
        <v>9.9999999999999978E-2</v>
      </c>
      <c r="CB275" s="365">
        <v>0.43</v>
      </c>
      <c r="CC275" s="365">
        <v>0.35</v>
      </c>
      <c r="CD275" s="365">
        <v>0.28999999999999998</v>
      </c>
      <c r="CE275" s="366"/>
      <c r="CF275" s="366"/>
      <c r="CG275" s="366"/>
      <c r="CH275" s="24"/>
      <c r="CI275" s="206" t="s">
        <v>1358</v>
      </c>
      <c r="CJ275">
        <v>3709</v>
      </c>
      <c r="CK275" s="23">
        <v>0</v>
      </c>
      <c r="CL275" s="364">
        <v>7.0000000000000007E-2</v>
      </c>
      <c r="CM275" s="364">
        <v>8.9999999999999969E-2</v>
      </c>
      <c r="CN275" s="364">
        <v>9.9999999999999978E-2</v>
      </c>
      <c r="CO275" s="367">
        <f t="shared" si="11"/>
        <v>0.44</v>
      </c>
      <c r="CP275" s="367">
        <f t="shared" si="12"/>
        <v>0.36</v>
      </c>
      <c r="CQ275" s="367">
        <f t="shared" si="13"/>
        <v>0.3</v>
      </c>
      <c r="CR275" s="21">
        <v>0.08</v>
      </c>
      <c r="CS275" s="126">
        <v>9.9999999999999964E-2</v>
      </c>
      <c r="CT275" s="126">
        <v>0.10999999999999997</v>
      </c>
      <c r="CU275" s="126"/>
      <c r="CV275" s="126"/>
      <c r="CW275" s="126"/>
    </row>
    <row r="276" spans="61:101" hidden="1">
      <c r="BI276" s="207" t="s">
        <v>3188</v>
      </c>
      <c r="BJ276" s="492">
        <v>4662</v>
      </c>
      <c r="BK276" s="497">
        <v>-1.0000000000000009E-2</v>
      </c>
      <c r="BL276" s="497">
        <v>-1.0000000000000009E-2</v>
      </c>
      <c r="BM276" s="497">
        <v>-1.0000000000000009E-2</v>
      </c>
      <c r="BN276" s="126" t="str">
        <f>VLOOKUP(BJ276,차량가!$A:$L,11,FALSE)</f>
        <v>아투라</v>
      </c>
      <c r="BO276" s="126" t="str">
        <f>VLOOKUP(BJ276,차량가!$A:$L,12,FALSE)</f>
        <v>V6</v>
      </c>
      <c r="BS276" s="217"/>
      <c r="BT276" s="217"/>
      <c r="BU276" s="217"/>
      <c r="BV276" s="206" t="s">
        <v>1359</v>
      </c>
      <c r="BW276">
        <v>3706</v>
      </c>
      <c r="BX276" s="23">
        <v>0</v>
      </c>
      <c r="BY276" s="364">
        <v>5.0000000000000044E-2</v>
      </c>
      <c r="BZ276" s="364">
        <v>7.0000000000000007E-2</v>
      </c>
      <c r="CA276" s="364">
        <v>8.0000000000000016E-2</v>
      </c>
      <c r="CB276" s="365">
        <v>0.46</v>
      </c>
      <c r="CC276" s="365">
        <v>0.38</v>
      </c>
      <c r="CD276" s="365">
        <v>0.32</v>
      </c>
      <c r="CE276" s="366"/>
      <c r="CF276" s="366"/>
      <c r="CG276" s="366"/>
      <c r="CH276" s="24"/>
      <c r="CI276" s="206" t="s">
        <v>1359</v>
      </c>
      <c r="CJ276">
        <v>3706</v>
      </c>
      <c r="CK276" s="23">
        <v>0</v>
      </c>
      <c r="CL276" s="364">
        <v>5.0000000000000044E-2</v>
      </c>
      <c r="CM276" s="364">
        <v>7.0000000000000007E-2</v>
      </c>
      <c r="CN276" s="364">
        <v>8.0000000000000016E-2</v>
      </c>
      <c r="CO276" s="367">
        <f t="shared" si="11"/>
        <v>0.47000000000000003</v>
      </c>
      <c r="CP276" s="367">
        <f t="shared" si="12"/>
        <v>0.39</v>
      </c>
      <c r="CQ276" s="367">
        <f t="shared" si="13"/>
        <v>0.33</v>
      </c>
      <c r="CR276" s="21">
        <v>6.0000000000000046E-2</v>
      </c>
      <c r="CS276" s="126">
        <v>0.08</v>
      </c>
      <c r="CT276" s="126">
        <v>9.0000000000000011E-2</v>
      </c>
      <c r="CU276" s="126"/>
      <c r="CV276" s="126"/>
      <c r="CW276" s="126"/>
    </row>
    <row r="277" spans="61:101" hidden="1">
      <c r="BI277" s="207" t="s">
        <v>3188</v>
      </c>
      <c r="BJ277" s="492">
        <v>5371</v>
      </c>
      <c r="BK277" s="497">
        <v>-1.0000000000000009E-2</v>
      </c>
      <c r="BL277" s="497">
        <v>-1.0000000000000009E-2</v>
      </c>
      <c r="BM277" s="497">
        <v>-1.0000000000000009E-2</v>
      </c>
      <c r="BN277" s="126" t="e">
        <f>VLOOKUP(BJ277,차량가!$A:$L,11,FALSE)</f>
        <v>#N/A</v>
      </c>
      <c r="BO277" s="126" t="e">
        <f>VLOOKUP(BJ277,차량가!$A:$L,12,FALSE)</f>
        <v>#N/A</v>
      </c>
      <c r="BS277" s="217"/>
      <c r="BT277" s="217"/>
      <c r="BU277" s="217"/>
      <c r="BV277" s="206" t="s">
        <v>1933</v>
      </c>
      <c r="BW277">
        <v>4842</v>
      </c>
      <c r="BX277" s="23">
        <v>0</v>
      </c>
      <c r="BY277" s="364">
        <v>8.0000000000000016E-2</v>
      </c>
      <c r="BZ277" s="364">
        <v>9.9999999999999978E-2</v>
      </c>
      <c r="CA277" s="364">
        <v>0.10999999999999999</v>
      </c>
      <c r="CB277" s="365">
        <v>0.44</v>
      </c>
      <c r="CC277" s="365">
        <v>0.36</v>
      </c>
      <c r="CD277" s="365">
        <v>0.3</v>
      </c>
      <c r="CE277" s="366"/>
      <c r="CF277" s="366"/>
      <c r="CG277" s="366"/>
      <c r="CI277" s="206" t="s">
        <v>1933</v>
      </c>
      <c r="CJ277">
        <v>4842</v>
      </c>
      <c r="CK277" s="23">
        <v>0</v>
      </c>
      <c r="CL277" s="364">
        <v>8.0000000000000016E-2</v>
      </c>
      <c r="CM277" s="364">
        <v>9.9999999999999978E-2</v>
      </c>
      <c r="CN277" s="364">
        <v>0.10999999999999999</v>
      </c>
      <c r="CO277" s="367">
        <f t="shared" si="11"/>
        <v>0.45</v>
      </c>
      <c r="CP277" s="367">
        <f t="shared" si="12"/>
        <v>0.37</v>
      </c>
      <c r="CQ277" s="367">
        <f t="shared" si="13"/>
        <v>0.31</v>
      </c>
      <c r="CR277" s="21">
        <v>9.0000000000000011E-2</v>
      </c>
      <c r="CS277" s="126">
        <v>0.10999999999999997</v>
      </c>
      <c r="CT277" s="126">
        <v>0.11999999999999998</v>
      </c>
      <c r="CU277" s="126"/>
      <c r="CV277" s="126"/>
      <c r="CW277" s="126"/>
    </row>
    <row r="278" spans="61:101" hidden="1">
      <c r="BI278" s="207" t="s">
        <v>3188</v>
      </c>
      <c r="BJ278" s="202">
        <v>6006</v>
      </c>
      <c r="BK278" s="497">
        <v>-1.0000000000000009E-2</v>
      </c>
      <c r="BL278" s="497">
        <v>-1.0000000000000009E-2</v>
      </c>
      <c r="BM278" s="497">
        <v>-1.0000000000000009E-2</v>
      </c>
      <c r="BN278" s="126" t="e">
        <f>VLOOKUP(BJ278,차량가!$A:$L,11,FALSE)</f>
        <v>#N/A</v>
      </c>
      <c r="BO278" s="126" t="e">
        <f>VLOOKUP(BJ278,차량가!$A:$L,12,FALSE)</f>
        <v>#N/A</v>
      </c>
      <c r="BS278" s="217"/>
      <c r="BT278" s="217"/>
      <c r="BU278" s="217"/>
      <c r="BV278" s="206" t="s">
        <v>1360</v>
      </c>
      <c r="BW278">
        <v>3909</v>
      </c>
      <c r="BX278" s="23">
        <v>0</v>
      </c>
      <c r="BY278" s="364">
        <v>7.0000000000000007E-2</v>
      </c>
      <c r="BZ278" s="364">
        <v>8.9999999999999969E-2</v>
      </c>
      <c r="CA278" s="364">
        <v>9.9999999999999978E-2</v>
      </c>
      <c r="CB278" s="365">
        <v>0.43</v>
      </c>
      <c r="CC278" s="365">
        <v>0.35</v>
      </c>
      <c r="CD278" s="365">
        <v>0.28999999999999998</v>
      </c>
      <c r="CE278" s="366"/>
      <c r="CF278" s="366"/>
      <c r="CG278" s="366"/>
      <c r="CI278" s="206" t="s">
        <v>1360</v>
      </c>
      <c r="CJ278">
        <v>3909</v>
      </c>
      <c r="CK278" s="23">
        <v>0</v>
      </c>
      <c r="CL278" s="364">
        <v>7.0000000000000007E-2</v>
      </c>
      <c r="CM278" s="364">
        <v>8.9999999999999969E-2</v>
      </c>
      <c r="CN278" s="364">
        <v>9.9999999999999978E-2</v>
      </c>
      <c r="CO278" s="367">
        <f t="shared" si="11"/>
        <v>0.44</v>
      </c>
      <c r="CP278" s="367">
        <f t="shared" si="12"/>
        <v>0.36</v>
      </c>
      <c r="CQ278" s="367">
        <f t="shared" si="13"/>
        <v>0.3</v>
      </c>
      <c r="CR278" s="21">
        <v>0.08</v>
      </c>
      <c r="CS278" s="126">
        <v>9.9999999999999964E-2</v>
      </c>
      <c r="CT278" s="126">
        <v>0.10999999999999997</v>
      </c>
      <c r="CU278" s="126"/>
      <c r="CV278" s="126"/>
      <c r="CW278" s="126"/>
    </row>
    <row r="279" spans="61:101" hidden="1">
      <c r="BI279" s="207" t="s">
        <v>194</v>
      </c>
      <c r="BJ279" s="492">
        <v>4599</v>
      </c>
      <c r="BK279" s="497">
        <v>-1.0000000000000009E-2</v>
      </c>
      <c r="BL279" s="497">
        <v>-1.0000000000000009E-2</v>
      </c>
      <c r="BM279" s="497">
        <v>-1.0000000000000009E-2</v>
      </c>
      <c r="BN279" s="126" t="str">
        <f>VLOOKUP(BJ279,차량가!$A:$L,11,FALSE)</f>
        <v>S60</v>
      </c>
      <c r="BO279" s="126" t="str">
        <f>VLOOKUP(BJ279,차량가!$A:$L,12,FALSE)</f>
        <v>B5 얼티메이트 브라이트</v>
      </c>
      <c r="BS279" s="217"/>
      <c r="BT279" s="217"/>
      <c r="BU279" s="217"/>
      <c r="BV279" s="206" t="s">
        <v>1334</v>
      </c>
      <c r="BW279">
        <v>3707</v>
      </c>
      <c r="BX279" s="23">
        <v>0</v>
      </c>
      <c r="BY279" s="364">
        <v>8.0000000000000016E-2</v>
      </c>
      <c r="BZ279" s="364">
        <v>9.9999999999999978E-2</v>
      </c>
      <c r="CA279" s="364">
        <v>0.10999999999999999</v>
      </c>
      <c r="CB279" s="365">
        <v>0.44</v>
      </c>
      <c r="CC279" s="365">
        <v>0.36</v>
      </c>
      <c r="CD279" s="365">
        <v>0.3</v>
      </c>
      <c r="CE279" s="366"/>
      <c r="CF279" s="366"/>
      <c r="CG279" s="366"/>
      <c r="CI279" s="206" t="s">
        <v>1334</v>
      </c>
      <c r="CJ279">
        <v>3707</v>
      </c>
      <c r="CK279" s="23">
        <v>0</v>
      </c>
      <c r="CL279" s="364">
        <v>8.0000000000000016E-2</v>
      </c>
      <c r="CM279" s="364">
        <v>9.9999999999999978E-2</v>
      </c>
      <c r="CN279" s="364">
        <v>0.10999999999999999</v>
      </c>
      <c r="CO279" s="367">
        <f t="shared" si="11"/>
        <v>0.45</v>
      </c>
      <c r="CP279" s="367">
        <f t="shared" si="12"/>
        <v>0.37</v>
      </c>
      <c r="CQ279" s="367">
        <f t="shared" si="13"/>
        <v>0.31</v>
      </c>
      <c r="CR279" s="21">
        <v>9.0000000000000011E-2</v>
      </c>
      <c r="CS279" s="126">
        <v>0.10999999999999997</v>
      </c>
      <c r="CT279" s="126">
        <v>0.11999999999999998</v>
      </c>
      <c r="CU279" s="126"/>
      <c r="CV279" s="126"/>
      <c r="CW279" s="126"/>
    </row>
    <row r="280" spans="61:101" hidden="1">
      <c r="BI280" s="207" t="s">
        <v>194</v>
      </c>
      <c r="BJ280" s="492">
        <v>2721</v>
      </c>
      <c r="BK280" s="497">
        <v>-1.0000000000000009E-2</v>
      </c>
      <c r="BL280" s="497">
        <v>-1.0000000000000009E-2</v>
      </c>
      <c r="BM280" s="497">
        <v>-1.0000000000000009E-2</v>
      </c>
      <c r="BN280" s="126" t="e">
        <f>VLOOKUP(BJ280,차량가!$A:$L,11,FALSE)</f>
        <v>#N/A</v>
      </c>
      <c r="BO280" s="126" t="e">
        <f>VLOOKUP(BJ280,차량가!$A:$L,12,FALSE)</f>
        <v>#N/A</v>
      </c>
      <c r="BS280" s="217"/>
      <c r="BT280" s="217"/>
      <c r="BU280" s="217"/>
      <c r="BV280" t="s">
        <v>1395</v>
      </c>
      <c r="BW280">
        <v>2670</v>
      </c>
      <c r="BX280" s="23">
        <v>0</v>
      </c>
      <c r="BY280" s="364">
        <v>4.9999999999999989E-2</v>
      </c>
      <c r="BZ280" s="364">
        <v>7.0000000000000007E-2</v>
      </c>
      <c r="CA280" s="364">
        <v>8.0000000000000016E-2</v>
      </c>
      <c r="CB280" s="365">
        <v>0.41</v>
      </c>
      <c r="CC280" s="365">
        <v>0.33</v>
      </c>
      <c r="CD280" s="365">
        <v>0.27</v>
      </c>
      <c r="CE280" s="366"/>
      <c r="CF280" s="366"/>
      <c r="CG280" s="366"/>
      <c r="CI280" t="s">
        <v>1395</v>
      </c>
      <c r="CJ280">
        <v>2670</v>
      </c>
      <c r="CK280" s="23">
        <v>0</v>
      </c>
      <c r="CL280" s="364">
        <v>4.9999999999999989E-2</v>
      </c>
      <c r="CM280" s="364">
        <v>7.0000000000000007E-2</v>
      </c>
      <c r="CN280" s="364">
        <v>8.0000000000000016E-2</v>
      </c>
      <c r="CO280" s="367">
        <f t="shared" si="11"/>
        <v>0.42</v>
      </c>
      <c r="CP280" s="367">
        <f t="shared" si="12"/>
        <v>0.34</v>
      </c>
      <c r="CQ280" s="367">
        <f t="shared" si="13"/>
        <v>0.28000000000000003</v>
      </c>
      <c r="CR280" s="21">
        <v>5.9999999999999991E-2</v>
      </c>
      <c r="CS280" s="126">
        <v>0.08</v>
      </c>
      <c r="CT280" s="126">
        <v>9.0000000000000011E-2</v>
      </c>
      <c r="CU280" s="126"/>
      <c r="CV280" s="126"/>
      <c r="CW280" s="126"/>
    </row>
    <row r="281" spans="61:101" hidden="1">
      <c r="BI281" s="207" t="s">
        <v>194</v>
      </c>
      <c r="BJ281" s="492">
        <v>4947</v>
      </c>
      <c r="BK281" s="497">
        <v>-1.0000000000000009E-2</v>
      </c>
      <c r="BL281" s="497">
        <v>-1.0000000000000009E-2</v>
      </c>
      <c r="BM281" s="497">
        <v>-1.0000000000000009E-2</v>
      </c>
      <c r="BN281" s="126" t="str">
        <f>VLOOKUP(BJ281,차량가!$A:$L,11,FALSE)</f>
        <v>MUSTANG</v>
      </c>
      <c r="BO281" s="126" t="str">
        <f>VLOOKUP(BJ281,차량가!$A:$L,12,FALSE)</f>
        <v>2.3L EcoBoost Premium (convertible)</v>
      </c>
      <c r="BS281" s="217"/>
      <c r="BT281" s="217"/>
      <c r="BU281" s="217"/>
      <c r="BV281" s="206" t="s">
        <v>1420</v>
      </c>
      <c r="BW281">
        <v>4157</v>
      </c>
      <c r="BX281" s="23">
        <v>0</v>
      </c>
      <c r="BY281" s="364">
        <v>4.9999999999999989E-2</v>
      </c>
      <c r="BZ281" s="364">
        <v>7.0000000000000007E-2</v>
      </c>
      <c r="CA281" s="364">
        <v>8.0000000000000016E-2</v>
      </c>
      <c r="CB281" s="365">
        <v>0.41</v>
      </c>
      <c r="CC281" s="365">
        <v>0.33</v>
      </c>
      <c r="CD281" s="365">
        <v>0.27</v>
      </c>
      <c r="CE281" s="366"/>
      <c r="CF281" s="366"/>
      <c r="CG281" s="366"/>
      <c r="CI281" s="206" t="s">
        <v>1420</v>
      </c>
      <c r="CJ281">
        <v>4157</v>
      </c>
      <c r="CK281" s="23">
        <v>0</v>
      </c>
      <c r="CL281" s="364">
        <v>4.9999999999999989E-2</v>
      </c>
      <c r="CM281" s="364">
        <v>7.0000000000000007E-2</v>
      </c>
      <c r="CN281" s="364">
        <v>8.0000000000000016E-2</v>
      </c>
      <c r="CO281" s="367">
        <f t="shared" si="11"/>
        <v>0.42</v>
      </c>
      <c r="CP281" s="367">
        <f t="shared" si="12"/>
        <v>0.34</v>
      </c>
      <c r="CQ281" s="367">
        <f t="shared" si="13"/>
        <v>0.28000000000000003</v>
      </c>
      <c r="CR281" s="21">
        <v>5.9999999999999991E-2</v>
      </c>
      <c r="CS281" s="126">
        <v>0.08</v>
      </c>
      <c r="CT281" s="126">
        <v>9.0000000000000011E-2</v>
      </c>
      <c r="CU281" s="126"/>
      <c r="CV281" s="126"/>
      <c r="CW281" s="126"/>
    </row>
    <row r="282" spans="61:101" hidden="1">
      <c r="BI282" s="207" t="s">
        <v>194</v>
      </c>
      <c r="BJ282" s="492">
        <v>5326</v>
      </c>
      <c r="BK282" s="497">
        <v>-1.0000000000000009E-2</v>
      </c>
      <c r="BL282" s="497">
        <v>-1.0000000000000009E-2</v>
      </c>
      <c r="BM282" s="497">
        <v>-1.0000000000000009E-2</v>
      </c>
      <c r="BN282" s="126" t="e">
        <f>VLOOKUP(BJ282,차량가!$A:$L,11,FALSE)</f>
        <v>#N/A</v>
      </c>
      <c r="BO282" s="126" t="e">
        <f>VLOOKUP(BJ282,차량가!$A:$L,12,FALSE)</f>
        <v>#N/A</v>
      </c>
      <c r="BS282" s="217"/>
      <c r="BT282" s="217"/>
      <c r="BU282" s="217"/>
      <c r="BV282" s="206" t="s">
        <v>1430</v>
      </c>
      <c r="BW282">
        <v>2450</v>
      </c>
      <c r="BX282" s="368">
        <v>100000000</v>
      </c>
      <c r="BY282" s="364">
        <v>4.9999999999999989E-2</v>
      </c>
      <c r="BZ282" s="364">
        <v>7.0000000000000007E-2</v>
      </c>
      <c r="CA282" s="364">
        <v>8.0000000000000016E-2</v>
      </c>
      <c r="CB282" s="365">
        <v>0.41</v>
      </c>
      <c r="CC282" s="365">
        <v>0.33</v>
      </c>
      <c r="CD282" s="365">
        <v>0.27</v>
      </c>
      <c r="CE282" s="366"/>
      <c r="CF282" s="366"/>
      <c r="CG282" s="366"/>
      <c r="CI282" s="206" t="s">
        <v>1430</v>
      </c>
      <c r="CJ282">
        <v>2450</v>
      </c>
      <c r="CK282" s="368">
        <v>100000000</v>
      </c>
      <c r="CL282" s="364">
        <v>4.9999999999999989E-2</v>
      </c>
      <c r="CM282" s="364">
        <v>7.0000000000000007E-2</v>
      </c>
      <c r="CN282" s="364">
        <v>8.0000000000000016E-2</v>
      </c>
      <c r="CO282" s="367">
        <f t="shared" si="11"/>
        <v>0.42</v>
      </c>
      <c r="CP282" s="367">
        <f t="shared" si="12"/>
        <v>0.34</v>
      </c>
      <c r="CQ282" s="367">
        <f t="shared" si="13"/>
        <v>0.28000000000000003</v>
      </c>
      <c r="CR282" s="21">
        <v>5.9999999999999991E-2</v>
      </c>
      <c r="CS282" s="126">
        <v>0.08</v>
      </c>
      <c r="CT282" s="126">
        <v>9.0000000000000011E-2</v>
      </c>
      <c r="CU282" s="126"/>
      <c r="CV282" s="126"/>
      <c r="CW282" s="126"/>
    </row>
    <row r="283" spans="61:101" hidden="1">
      <c r="BI283" s="207" t="s">
        <v>194</v>
      </c>
      <c r="BJ283" s="492">
        <v>5327</v>
      </c>
      <c r="BK283" s="497">
        <v>-1.0000000000000009E-2</v>
      </c>
      <c r="BL283" s="497">
        <v>-1.0000000000000009E-2</v>
      </c>
      <c r="BM283" s="497">
        <v>-1.0000000000000009E-2</v>
      </c>
      <c r="BN283" s="126" t="e">
        <f>VLOOKUP(BJ283,차량가!$A:$L,11,FALSE)</f>
        <v>#N/A</v>
      </c>
      <c r="BO283" s="126" t="e">
        <f>VLOOKUP(BJ283,차량가!$A:$L,12,FALSE)</f>
        <v>#N/A</v>
      </c>
      <c r="BS283" s="217"/>
      <c r="BT283" s="217"/>
      <c r="BU283" s="217"/>
      <c r="BV283" s="41">
        <v>250</v>
      </c>
      <c r="BW283">
        <v>3462</v>
      </c>
      <c r="BX283" s="23">
        <v>0</v>
      </c>
      <c r="BY283" s="364">
        <v>0</v>
      </c>
      <c r="BZ283" s="364">
        <v>2.0000000000000018E-2</v>
      </c>
      <c r="CA283" s="364">
        <v>3.0000000000000027E-2</v>
      </c>
      <c r="CB283" s="365">
        <v>0.46</v>
      </c>
      <c r="CC283" s="365">
        <v>0.38</v>
      </c>
      <c r="CD283" s="365">
        <v>0.32</v>
      </c>
      <c r="CE283" s="366"/>
      <c r="CF283" s="366"/>
      <c r="CG283" s="366"/>
      <c r="CI283" s="41">
        <v>250</v>
      </c>
      <c r="CJ283">
        <v>3462</v>
      </c>
      <c r="CK283" s="23">
        <v>0</v>
      </c>
      <c r="CL283" s="364">
        <v>0</v>
      </c>
      <c r="CM283" s="364">
        <v>2.0000000000000018E-2</v>
      </c>
      <c r="CN283" s="364">
        <v>3.0000000000000027E-2</v>
      </c>
      <c r="CO283" s="367">
        <f t="shared" si="11"/>
        <v>0.47000000000000003</v>
      </c>
      <c r="CP283" s="367">
        <f t="shared" si="12"/>
        <v>0.39</v>
      </c>
      <c r="CQ283" s="367">
        <f t="shared" si="13"/>
        <v>0.33</v>
      </c>
      <c r="CR283" s="21">
        <v>0.01</v>
      </c>
      <c r="CS283" s="126">
        <v>3.000000000000002E-2</v>
      </c>
      <c r="CT283" s="126">
        <v>4.0000000000000029E-2</v>
      </c>
      <c r="CU283" s="126"/>
      <c r="CV283" s="126"/>
      <c r="CW283" s="126"/>
    </row>
    <row r="284" spans="61:101" hidden="1">
      <c r="BI284" s="207" t="s">
        <v>3190</v>
      </c>
      <c r="BJ284" s="36">
        <v>1746</v>
      </c>
      <c r="BK284" s="503">
        <v>-0.01</v>
      </c>
      <c r="BL284" s="503">
        <v>-0.01</v>
      </c>
      <c r="BM284" s="503">
        <v>-0.01</v>
      </c>
      <c r="BN284" s="126" t="e">
        <f>VLOOKUP(BJ284,차량가!$A:$L,11,FALSE)</f>
        <v>#N/A</v>
      </c>
      <c r="BO284" s="126" t="e">
        <f>VLOOKUP(BJ284,차량가!$A:$L,12,FALSE)</f>
        <v>#N/A</v>
      </c>
      <c r="BS284" s="217"/>
      <c r="BT284" s="217"/>
      <c r="BU284" s="217"/>
      <c r="BV284" s="206" t="s">
        <v>1330</v>
      </c>
      <c r="BW284">
        <v>3208</v>
      </c>
      <c r="BX284" s="23">
        <v>0</v>
      </c>
      <c r="BY284" s="364">
        <v>1.9999999999999962E-2</v>
      </c>
      <c r="BZ284" s="364">
        <v>4.0000000000000036E-2</v>
      </c>
      <c r="CA284" s="364">
        <v>4.9999999999999989E-2</v>
      </c>
      <c r="CB284" s="365">
        <v>0.41</v>
      </c>
      <c r="CC284" s="365">
        <v>0.33</v>
      </c>
      <c r="CD284" s="365">
        <v>0.27</v>
      </c>
      <c r="CE284" s="366"/>
      <c r="CF284" s="366"/>
      <c r="CG284" s="366"/>
      <c r="CI284" s="206" t="s">
        <v>1330</v>
      </c>
      <c r="CJ284">
        <v>3208</v>
      </c>
      <c r="CK284" s="23">
        <v>0</v>
      </c>
      <c r="CL284" s="364">
        <v>1.9999999999999962E-2</v>
      </c>
      <c r="CM284" s="364">
        <v>4.0000000000000036E-2</v>
      </c>
      <c r="CN284" s="364">
        <v>4.9999999999999989E-2</v>
      </c>
      <c r="CO284" s="367">
        <f t="shared" si="11"/>
        <v>0.42</v>
      </c>
      <c r="CP284" s="367">
        <f t="shared" si="12"/>
        <v>0.34</v>
      </c>
      <c r="CQ284" s="367">
        <f t="shared" si="13"/>
        <v>0.28000000000000003</v>
      </c>
      <c r="CR284" s="21">
        <v>2.9999999999999964E-2</v>
      </c>
      <c r="CS284" s="126">
        <v>5.0000000000000037E-2</v>
      </c>
      <c r="CT284" s="126">
        <v>5.9999999999999991E-2</v>
      </c>
      <c r="CU284" s="126"/>
      <c r="CV284" s="126"/>
      <c r="CW284" s="126"/>
    </row>
    <row r="285" spans="61:101" hidden="1">
      <c r="BI285" s="207" t="s">
        <v>194</v>
      </c>
      <c r="BJ285" s="502">
        <v>4948</v>
      </c>
      <c r="BK285" s="497">
        <v>-0.01</v>
      </c>
      <c r="BL285" s="497">
        <v>-0.01</v>
      </c>
      <c r="BM285" s="497">
        <v>0.03</v>
      </c>
      <c r="BN285" s="126" t="str">
        <f>VLOOKUP(BJ285,차량가!$A:$L,11,FALSE)</f>
        <v>MUSTANG</v>
      </c>
      <c r="BO285" s="126" t="str">
        <f>VLOOKUP(BJ285,차량가!$A:$L,12,FALSE)</f>
        <v>2.3L EcoBoost Premium (coupe)</v>
      </c>
      <c r="BS285" s="217"/>
      <c r="BT285" s="217"/>
      <c r="BU285" s="217"/>
      <c r="BV285" s="206" t="s">
        <v>119</v>
      </c>
      <c r="BW285">
        <v>2385</v>
      </c>
      <c r="BX285" s="23">
        <v>0</v>
      </c>
      <c r="BY285" s="364">
        <v>4.0000000000000036E-2</v>
      </c>
      <c r="BZ285" s="364">
        <v>0.06</v>
      </c>
      <c r="CA285" s="364">
        <v>7.0000000000000007E-2</v>
      </c>
      <c r="CB285" s="365">
        <v>0.4</v>
      </c>
      <c r="CC285" s="365">
        <v>0.32</v>
      </c>
      <c r="CD285" s="365">
        <v>0.26</v>
      </c>
      <c r="CE285" s="366"/>
      <c r="CF285" s="366"/>
      <c r="CG285" s="366"/>
      <c r="CI285" s="206" t="s">
        <v>119</v>
      </c>
      <c r="CJ285">
        <v>2385</v>
      </c>
      <c r="CK285" s="23">
        <v>0</v>
      </c>
      <c r="CL285" s="364">
        <v>4.0000000000000036E-2</v>
      </c>
      <c r="CM285" s="364">
        <v>0.06</v>
      </c>
      <c r="CN285" s="364">
        <v>7.0000000000000007E-2</v>
      </c>
      <c r="CO285" s="367">
        <f t="shared" si="11"/>
        <v>0.41000000000000003</v>
      </c>
      <c r="CP285" s="367">
        <f t="shared" si="12"/>
        <v>0.33</v>
      </c>
      <c r="CQ285" s="367">
        <f t="shared" si="13"/>
        <v>0.27</v>
      </c>
      <c r="CR285" s="21">
        <v>5.0000000000000037E-2</v>
      </c>
      <c r="CS285" s="126">
        <v>6.9999999999999993E-2</v>
      </c>
      <c r="CT285" s="126">
        <v>0.08</v>
      </c>
      <c r="CU285" s="126"/>
      <c r="CV285" s="126"/>
    </row>
    <row r="286" spans="61:101" hidden="1">
      <c r="BI286" s="207" t="s">
        <v>3188</v>
      </c>
      <c r="BJ286" s="492">
        <v>3040</v>
      </c>
      <c r="BK286" s="497">
        <v>0</v>
      </c>
      <c r="BL286" s="497">
        <v>0</v>
      </c>
      <c r="BM286" s="497">
        <v>0</v>
      </c>
      <c r="BN286" s="126" t="e">
        <f>VLOOKUP(BJ286,차량가!$A:$L,11,FALSE)</f>
        <v>#N/A</v>
      </c>
      <c r="BO286" s="126" t="e">
        <f>VLOOKUP(BJ286,차량가!$A:$L,12,FALSE)</f>
        <v>#N/A</v>
      </c>
      <c r="BS286" s="217"/>
      <c r="BT286" s="217"/>
      <c r="BU286" s="217"/>
      <c r="BV286" s="205" t="s">
        <v>2044</v>
      </c>
      <c r="BW286">
        <v>4994</v>
      </c>
      <c r="BX286" s="23">
        <v>0</v>
      </c>
      <c r="BY286" s="364">
        <v>5.0000000000000044E-2</v>
      </c>
      <c r="BZ286" s="364">
        <v>7.0000000000000007E-2</v>
      </c>
      <c r="CA286" s="364">
        <v>8.0000000000000016E-2</v>
      </c>
      <c r="CB286" s="365">
        <v>0.47000000000000003</v>
      </c>
      <c r="CC286" s="365">
        <v>0.39</v>
      </c>
      <c r="CD286" s="365">
        <v>0.33</v>
      </c>
      <c r="CE286" s="366"/>
      <c r="CF286" s="366"/>
      <c r="CG286" s="366"/>
      <c r="CI286" s="205" t="s">
        <v>2044</v>
      </c>
      <c r="CJ286">
        <v>4994</v>
      </c>
      <c r="CK286" s="23">
        <v>0</v>
      </c>
      <c r="CL286" s="364">
        <v>5.0000000000000044E-2</v>
      </c>
      <c r="CM286" s="364">
        <v>7.0000000000000007E-2</v>
      </c>
      <c r="CN286" s="364">
        <v>8.0000000000000016E-2</v>
      </c>
      <c r="CO286" s="367">
        <f t="shared" si="11"/>
        <v>0.48000000000000004</v>
      </c>
      <c r="CP286" s="367">
        <f t="shared" si="12"/>
        <v>0.4</v>
      </c>
      <c r="CQ286" s="367">
        <f t="shared" si="13"/>
        <v>0.34</v>
      </c>
      <c r="CR286" s="21">
        <v>6.0000000000000046E-2</v>
      </c>
      <c r="CS286" s="126">
        <v>0.08</v>
      </c>
      <c r="CT286" s="126">
        <v>9.0000000000000011E-2</v>
      </c>
      <c r="CU286" s="126"/>
      <c r="CV286" s="126"/>
    </row>
    <row r="287" spans="61:101" hidden="1">
      <c r="BI287" s="207" t="s">
        <v>3188</v>
      </c>
      <c r="BJ287" s="492">
        <v>3343</v>
      </c>
      <c r="BK287" s="497">
        <v>0</v>
      </c>
      <c r="BL287" s="497">
        <v>0</v>
      </c>
      <c r="BM287" s="497">
        <v>0</v>
      </c>
      <c r="BN287" s="126" t="e">
        <f>VLOOKUP(BJ287,차량가!$A:$L,11,FALSE)</f>
        <v>#N/A</v>
      </c>
      <c r="BO287" s="126" t="e">
        <f>VLOOKUP(BJ287,차량가!$A:$L,12,FALSE)</f>
        <v>#N/A</v>
      </c>
      <c r="BS287" s="217"/>
      <c r="BT287" s="217"/>
      <c r="BU287" s="217"/>
      <c r="BV287" s="204" t="s">
        <v>2045</v>
      </c>
      <c r="BW287">
        <v>4985</v>
      </c>
      <c r="BX287" s="23">
        <v>0</v>
      </c>
      <c r="BY287" s="364">
        <v>4.0000000000000036E-2</v>
      </c>
      <c r="BZ287" s="364">
        <v>0.06</v>
      </c>
      <c r="CA287" s="364">
        <v>7.0000000000000007E-2</v>
      </c>
      <c r="CB287" s="365">
        <v>0.45</v>
      </c>
      <c r="CC287" s="365">
        <v>0.37</v>
      </c>
      <c r="CD287" s="365">
        <v>0.31</v>
      </c>
      <c r="CE287" s="366"/>
      <c r="CF287" s="366"/>
      <c r="CG287" s="366"/>
      <c r="CI287" s="204" t="s">
        <v>2045</v>
      </c>
      <c r="CJ287">
        <v>4985</v>
      </c>
      <c r="CK287" s="23">
        <v>0</v>
      </c>
      <c r="CL287" s="364">
        <v>4.0000000000000036E-2</v>
      </c>
      <c r="CM287" s="364">
        <v>0.06</v>
      </c>
      <c r="CN287" s="364">
        <v>7.0000000000000007E-2</v>
      </c>
      <c r="CO287" s="367">
        <f t="shared" si="11"/>
        <v>0.46</v>
      </c>
      <c r="CP287" s="367">
        <f t="shared" si="12"/>
        <v>0.38</v>
      </c>
      <c r="CQ287" s="367">
        <f t="shared" si="13"/>
        <v>0.32</v>
      </c>
      <c r="CR287" s="21">
        <v>5.0000000000000037E-2</v>
      </c>
      <c r="CS287" s="126">
        <v>6.9999999999999993E-2</v>
      </c>
      <c r="CT287" s="126">
        <v>0.08</v>
      </c>
      <c r="CU287" s="126"/>
      <c r="CV287" s="126"/>
    </row>
    <row r="288" spans="61:101" hidden="1">
      <c r="BI288" s="207" t="s">
        <v>3188</v>
      </c>
      <c r="BJ288" s="492">
        <v>5246</v>
      </c>
      <c r="BK288" s="497">
        <v>0</v>
      </c>
      <c r="BL288" s="497">
        <v>0</v>
      </c>
      <c r="BM288" s="497">
        <v>0</v>
      </c>
      <c r="BN288" s="126" t="e">
        <f>VLOOKUP(BJ288,차량가!$A:$L,11,FALSE)</f>
        <v>#N/A</v>
      </c>
      <c r="BO288" s="126" t="e">
        <f>VLOOKUP(BJ288,차량가!$A:$L,12,FALSE)</f>
        <v>#N/A</v>
      </c>
      <c r="BS288" s="217"/>
      <c r="BT288" s="217"/>
      <c r="BU288" s="217"/>
      <c r="BV288" s="206" t="s">
        <v>1302</v>
      </c>
      <c r="BW288">
        <v>3209</v>
      </c>
      <c r="BX288" s="23">
        <v>0</v>
      </c>
      <c r="BY288" s="364">
        <v>2.0000000000000018E-2</v>
      </c>
      <c r="BZ288" s="364">
        <v>3.999999999999998E-2</v>
      </c>
      <c r="CA288" s="364">
        <v>4.9999999999999989E-2</v>
      </c>
      <c r="CB288" s="365">
        <v>0.43</v>
      </c>
      <c r="CC288" s="365">
        <v>0.35</v>
      </c>
      <c r="CD288" s="365">
        <v>0.28999999999999998</v>
      </c>
      <c r="CE288" s="366"/>
      <c r="CF288" s="366"/>
      <c r="CG288" s="366"/>
      <c r="CI288" s="206" t="s">
        <v>1302</v>
      </c>
      <c r="CJ288">
        <v>3209</v>
      </c>
      <c r="CK288" s="23">
        <v>0</v>
      </c>
      <c r="CL288" s="364">
        <v>2.0000000000000018E-2</v>
      </c>
      <c r="CM288" s="364">
        <v>3.999999999999998E-2</v>
      </c>
      <c r="CN288" s="364">
        <v>4.9999999999999989E-2</v>
      </c>
      <c r="CO288" s="367">
        <f t="shared" si="11"/>
        <v>0.44</v>
      </c>
      <c r="CP288" s="367">
        <f t="shared" si="12"/>
        <v>0.36</v>
      </c>
      <c r="CQ288" s="367">
        <f t="shared" si="13"/>
        <v>0.3</v>
      </c>
      <c r="CR288" s="21">
        <v>3.000000000000002E-2</v>
      </c>
      <c r="CS288" s="126">
        <v>4.9999999999999982E-2</v>
      </c>
      <c r="CT288" s="126">
        <v>5.9999999999999991E-2</v>
      </c>
      <c r="CU288" s="126"/>
      <c r="CV288" s="126"/>
    </row>
    <row r="289" spans="61:100" hidden="1">
      <c r="BI289" s="207" t="s">
        <v>3188</v>
      </c>
      <c r="BJ289" s="492">
        <v>4655</v>
      </c>
      <c r="BK289" s="497">
        <v>0</v>
      </c>
      <c r="BL289" s="497">
        <v>0</v>
      </c>
      <c r="BM289" s="497">
        <v>0</v>
      </c>
      <c r="BN289" s="126" t="str">
        <f>VLOOKUP(BJ289,차량가!$A:$L,11,FALSE)</f>
        <v>팬텀</v>
      </c>
      <c r="BO289" s="126" t="str">
        <f>VLOOKUP(BJ289,차량가!$A:$L,12,FALSE)</f>
        <v>SWB</v>
      </c>
      <c r="BS289" s="217"/>
      <c r="BT289" s="217"/>
      <c r="BU289" s="217"/>
      <c r="BV289" s="206" t="s">
        <v>1411</v>
      </c>
      <c r="BW289">
        <v>4708</v>
      </c>
      <c r="BX289" s="23">
        <v>0</v>
      </c>
      <c r="BY289" s="364">
        <v>6.0000000000000053E-2</v>
      </c>
      <c r="BZ289" s="364">
        <v>8.0000000000000016E-2</v>
      </c>
      <c r="CA289" s="364">
        <v>9.0000000000000024E-2</v>
      </c>
      <c r="CB289" s="365">
        <v>0.47000000000000003</v>
      </c>
      <c r="CC289" s="365">
        <v>0.39</v>
      </c>
      <c r="CD289" s="365">
        <v>0.33</v>
      </c>
      <c r="CE289" s="366"/>
      <c r="CF289" s="366"/>
      <c r="CG289" s="366"/>
      <c r="CI289" s="206" t="s">
        <v>1411</v>
      </c>
      <c r="CJ289">
        <v>4708</v>
      </c>
      <c r="CK289" s="23">
        <v>0</v>
      </c>
      <c r="CL289" s="364">
        <v>6.0000000000000053E-2</v>
      </c>
      <c r="CM289" s="364">
        <v>8.0000000000000016E-2</v>
      </c>
      <c r="CN289" s="364">
        <v>9.0000000000000024E-2</v>
      </c>
      <c r="CO289" s="367">
        <f t="shared" si="11"/>
        <v>0.48000000000000004</v>
      </c>
      <c r="CP289" s="367">
        <f t="shared" si="12"/>
        <v>0.4</v>
      </c>
      <c r="CQ289" s="367">
        <f t="shared" si="13"/>
        <v>0.34</v>
      </c>
      <c r="CR289" s="21">
        <v>7.0000000000000048E-2</v>
      </c>
      <c r="CS289" s="126">
        <v>9.0000000000000011E-2</v>
      </c>
      <c r="CT289" s="126">
        <v>0.10000000000000002</v>
      </c>
      <c r="CU289" s="126"/>
      <c r="CV289" s="126"/>
    </row>
    <row r="290" spans="61:100" hidden="1">
      <c r="BI290" s="207" t="s">
        <v>3188</v>
      </c>
      <c r="BJ290" s="492">
        <v>3574</v>
      </c>
      <c r="BK290" s="497">
        <v>0</v>
      </c>
      <c r="BL290" s="497">
        <v>0</v>
      </c>
      <c r="BM290" s="497">
        <v>0</v>
      </c>
      <c r="BN290" s="126" t="e">
        <f>VLOOKUP(BJ290,차량가!$A:$L,11,FALSE)</f>
        <v>#N/A</v>
      </c>
      <c r="BO290" s="126" t="e">
        <f>VLOOKUP(BJ290,차량가!$A:$L,12,FALSE)</f>
        <v>#N/A</v>
      </c>
      <c r="BS290" s="217"/>
      <c r="BT290" s="217"/>
      <c r="BU290" s="217"/>
      <c r="BV290" s="206" t="s">
        <v>1412</v>
      </c>
      <c r="BW290">
        <v>4629</v>
      </c>
      <c r="BX290" s="23">
        <v>0</v>
      </c>
      <c r="BY290" s="364">
        <v>6.0000000000000053E-2</v>
      </c>
      <c r="BZ290" s="364">
        <v>8.0000000000000016E-2</v>
      </c>
      <c r="CA290" s="364">
        <v>9.0000000000000024E-2</v>
      </c>
      <c r="CB290" s="365">
        <v>0.47000000000000003</v>
      </c>
      <c r="CC290" s="365">
        <v>0.39</v>
      </c>
      <c r="CD290" s="365">
        <v>0.33</v>
      </c>
      <c r="CE290" s="366"/>
      <c r="CF290" s="366"/>
      <c r="CG290" s="366"/>
      <c r="CI290" s="206" t="s">
        <v>1412</v>
      </c>
      <c r="CJ290">
        <v>4629</v>
      </c>
      <c r="CK290" s="23">
        <v>0</v>
      </c>
      <c r="CL290" s="364">
        <v>6.0000000000000053E-2</v>
      </c>
      <c r="CM290" s="364">
        <v>8.0000000000000016E-2</v>
      </c>
      <c r="CN290" s="364">
        <v>9.0000000000000024E-2</v>
      </c>
      <c r="CO290" s="367">
        <f t="shared" si="11"/>
        <v>0.48000000000000004</v>
      </c>
      <c r="CP290" s="367">
        <f t="shared" si="12"/>
        <v>0.4</v>
      </c>
      <c r="CQ290" s="367">
        <f t="shared" si="13"/>
        <v>0.34</v>
      </c>
      <c r="CR290" s="21">
        <v>7.0000000000000048E-2</v>
      </c>
      <c r="CS290" s="126">
        <v>9.0000000000000011E-2</v>
      </c>
      <c r="CT290" s="126">
        <v>0.10000000000000002</v>
      </c>
      <c r="CU290" s="126"/>
      <c r="CV290" s="126"/>
    </row>
    <row r="291" spans="61:100" hidden="1">
      <c r="BI291" s="207" t="s">
        <v>194</v>
      </c>
      <c r="BJ291" s="492">
        <v>5593</v>
      </c>
      <c r="BK291" s="497">
        <v>0</v>
      </c>
      <c r="BL291" s="497">
        <v>0</v>
      </c>
      <c r="BM291" s="497">
        <v>0</v>
      </c>
      <c r="BN291" s="126" t="e">
        <f>VLOOKUP(BJ291,차량가!$A:$L,11,FALSE)</f>
        <v>#N/A</v>
      </c>
      <c r="BO291" s="126" t="e">
        <f>VLOOKUP(BJ291,차량가!$A:$L,12,FALSE)</f>
        <v>#N/A</v>
      </c>
      <c r="BS291" s="217"/>
      <c r="BT291" s="217"/>
      <c r="BU291" s="217"/>
      <c r="BV291" s="65" t="s">
        <v>2141</v>
      </c>
      <c r="BW291" s="21">
        <v>5119</v>
      </c>
      <c r="BX291" s="23">
        <v>0</v>
      </c>
      <c r="BY291" s="364">
        <v>0.06</v>
      </c>
      <c r="BZ291" s="364">
        <v>8.0000000000000016E-2</v>
      </c>
      <c r="CA291" s="364">
        <v>9.0000000000000024E-2</v>
      </c>
      <c r="CB291" s="365">
        <v>0.42</v>
      </c>
      <c r="CC291" s="365">
        <v>0.34</v>
      </c>
      <c r="CD291" s="365">
        <v>0.28000000000000003</v>
      </c>
      <c r="CE291" s="366"/>
      <c r="CF291" s="366"/>
      <c r="CG291" s="366"/>
      <c r="CI291" s="65" t="s">
        <v>2141</v>
      </c>
      <c r="CJ291" s="21" t="s">
        <v>2138</v>
      </c>
      <c r="CK291" s="23">
        <v>0</v>
      </c>
      <c r="CL291" s="364">
        <v>0.06</v>
      </c>
      <c r="CM291" s="364">
        <v>8.0000000000000016E-2</v>
      </c>
      <c r="CN291" s="364">
        <v>9.0000000000000024E-2</v>
      </c>
      <c r="CO291" s="367">
        <f t="shared" si="11"/>
        <v>0.43</v>
      </c>
      <c r="CP291" s="367">
        <f t="shared" si="12"/>
        <v>0.35000000000000003</v>
      </c>
      <c r="CQ291" s="367">
        <f t="shared" si="13"/>
        <v>0.29000000000000004</v>
      </c>
      <c r="CR291" s="21">
        <v>6.9999999999999993E-2</v>
      </c>
      <c r="CS291" s="126">
        <v>9.0000000000000011E-2</v>
      </c>
      <c r="CT291" s="126">
        <v>0.10000000000000002</v>
      </c>
      <c r="CU291" s="126"/>
      <c r="CV291" s="126"/>
    </row>
    <row r="292" spans="61:100" hidden="1">
      <c r="BI292" s="207" t="s">
        <v>194</v>
      </c>
      <c r="BJ292" s="492">
        <v>4268</v>
      </c>
      <c r="BK292" s="497">
        <v>0</v>
      </c>
      <c r="BL292" s="497">
        <v>0</v>
      </c>
      <c r="BM292" s="497">
        <v>0</v>
      </c>
      <c r="BN292" s="126" t="str">
        <f>VLOOKUP(BJ292,차량가!$A:$L,11,FALSE)</f>
        <v>코란도</v>
      </c>
      <c r="BO292" s="126" t="str">
        <f>VLOOKUP(BJ292,차량가!$A:$L,12,FALSE)</f>
        <v>디젤 2WD C5 플러스 (A/T)</v>
      </c>
      <c r="BV292" s="66" t="s">
        <v>2142</v>
      </c>
      <c r="BW292" s="21">
        <v>5121</v>
      </c>
      <c r="BX292" s="23">
        <v>0</v>
      </c>
      <c r="BY292" s="364">
        <v>0.06</v>
      </c>
      <c r="BZ292" s="364">
        <v>8.0000000000000016E-2</v>
      </c>
      <c r="CA292" s="364">
        <v>9.0000000000000024E-2</v>
      </c>
      <c r="CB292" s="365">
        <v>0.42</v>
      </c>
      <c r="CC292" s="365">
        <v>0.34</v>
      </c>
      <c r="CD292" s="365">
        <v>0.28000000000000003</v>
      </c>
      <c r="CE292" s="366"/>
      <c r="CF292" s="366"/>
      <c r="CG292" s="366"/>
      <c r="CI292" s="66" t="s">
        <v>2142</v>
      </c>
      <c r="CJ292" s="21" t="s">
        <v>2139</v>
      </c>
      <c r="CK292" s="23">
        <v>0</v>
      </c>
      <c r="CL292" s="364">
        <v>0.06</v>
      </c>
      <c r="CM292" s="364">
        <v>8.0000000000000016E-2</v>
      </c>
      <c r="CN292" s="364">
        <v>9.0000000000000024E-2</v>
      </c>
      <c r="CO292" s="367">
        <f t="shared" si="11"/>
        <v>0.43</v>
      </c>
      <c r="CP292" s="367">
        <f t="shared" si="12"/>
        <v>0.35000000000000003</v>
      </c>
      <c r="CQ292" s="367">
        <f t="shared" si="13"/>
        <v>0.29000000000000004</v>
      </c>
      <c r="CR292" s="21">
        <v>6.9999999999999993E-2</v>
      </c>
      <c r="CS292" s="126">
        <v>9.0000000000000011E-2</v>
      </c>
      <c r="CT292" s="126">
        <v>0.10000000000000002</v>
      </c>
    </row>
    <row r="293" spans="61:100" hidden="1">
      <c r="BI293" s="207" t="s">
        <v>194</v>
      </c>
      <c r="BJ293" s="492">
        <v>5316</v>
      </c>
      <c r="BK293" s="497">
        <v>0</v>
      </c>
      <c r="BL293" s="497">
        <v>0</v>
      </c>
      <c r="BM293" s="497">
        <v>0</v>
      </c>
      <c r="BN293" s="126" t="e">
        <f>VLOOKUP(BJ293,차량가!$A:$L,11,FALSE)</f>
        <v>#N/A</v>
      </c>
      <c r="BO293" s="126" t="e">
        <f>VLOOKUP(BJ293,차량가!$A:$L,12,FALSE)</f>
        <v>#N/A</v>
      </c>
      <c r="BV293" s="65" t="s">
        <v>2143</v>
      </c>
      <c r="BW293" s="21">
        <v>5120</v>
      </c>
      <c r="BX293" s="23">
        <v>0</v>
      </c>
      <c r="BY293" s="364">
        <v>0.06</v>
      </c>
      <c r="BZ293" s="364">
        <v>8.0000000000000016E-2</v>
      </c>
      <c r="CA293" s="364">
        <v>9.0000000000000024E-2</v>
      </c>
      <c r="CB293" s="365">
        <v>0.42</v>
      </c>
      <c r="CC293" s="365">
        <v>0.34</v>
      </c>
      <c r="CD293" s="365">
        <v>0.28000000000000003</v>
      </c>
      <c r="CE293" s="366"/>
      <c r="CF293" s="366"/>
      <c r="CG293" s="366"/>
      <c r="CI293" s="65" t="s">
        <v>2143</v>
      </c>
      <c r="CJ293" s="21" t="s">
        <v>2140</v>
      </c>
      <c r="CK293" s="23">
        <v>0</v>
      </c>
      <c r="CL293" s="364">
        <v>0.06</v>
      </c>
      <c r="CM293" s="364">
        <v>8.0000000000000016E-2</v>
      </c>
      <c r="CN293" s="364">
        <v>9.0000000000000024E-2</v>
      </c>
      <c r="CO293" s="367">
        <f t="shared" si="11"/>
        <v>0.43</v>
      </c>
      <c r="CP293" s="367">
        <f t="shared" si="12"/>
        <v>0.35000000000000003</v>
      </c>
      <c r="CQ293" s="367">
        <f t="shared" si="13"/>
        <v>0.29000000000000004</v>
      </c>
      <c r="CR293" s="21">
        <v>6.9999999999999993E-2</v>
      </c>
      <c r="CS293" s="126">
        <v>9.0000000000000011E-2</v>
      </c>
      <c r="CT293" s="126">
        <v>0.10000000000000002</v>
      </c>
    </row>
    <row r="294" spans="61:100" hidden="1">
      <c r="BI294" s="207" t="s">
        <v>194</v>
      </c>
      <c r="BJ294" s="492">
        <v>5310</v>
      </c>
      <c r="BK294" s="497">
        <v>0</v>
      </c>
      <c r="BL294" s="497">
        <v>0</v>
      </c>
      <c r="BM294" s="497">
        <v>0</v>
      </c>
      <c r="BN294" s="126" t="e">
        <f>VLOOKUP(BJ294,차량가!$A:$L,11,FALSE)</f>
        <v>#N/A</v>
      </c>
      <c r="BO294" s="126" t="e">
        <f>VLOOKUP(BJ294,차량가!$A:$L,12,FALSE)</f>
        <v>#N/A</v>
      </c>
      <c r="BV294" s="227" t="s">
        <v>2816</v>
      </c>
      <c r="BW294">
        <v>5191</v>
      </c>
      <c r="BY294" s="21">
        <v>0.02</v>
      </c>
      <c r="BZ294" s="21">
        <v>0.04</v>
      </c>
      <c r="CA294" s="21">
        <v>0.05</v>
      </c>
      <c r="CB294" s="365">
        <v>0.53</v>
      </c>
      <c r="CC294" s="365">
        <v>0.45</v>
      </c>
      <c r="CD294" s="365">
        <v>0.39</v>
      </c>
      <c r="CI294" s="227" t="s">
        <v>2816</v>
      </c>
      <c r="CJ294">
        <v>5191</v>
      </c>
      <c r="CL294" s="21">
        <v>0.02</v>
      </c>
      <c r="CM294" s="21">
        <v>0.04</v>
      </c>
      <c r="CN294" s="21">
        <v>0.05</v>
      </c>
      <c r="CO294" s="21">
        <v>0.54</v>
      </c>
      <c r="CP294" s="21">
        <v>0.46</v>
      </c>
      <c r="CQ294" s="21">
        <v>0.4</v>
      </c>
    </row>
    <row r="295" spans="61:100" hidden="1">
      <c r="BI295" s="207" t="s">
        <v>194</v>
      </c>
      <c r="BJ295" s="492">
        <v>5311</v>
      </c>
      <c r="BK295" s="497">
        <v>0</v>
      </c>
      <c r="BL295" s="497">
        <v>0</v>
      </c>
      <c r="BM295" s="497">
        <v>0</v>
      </c>
      <c r="BN295" s="126" t="e">
        <f>VLOOKUP(BJ295,차량가!$A:$L,11,FALSE)</f>
        <v>#N/A</v>
      </c>
      <c r="BO295" s="126" t="e">
        <f>VLOOKUP(BJ295,차량가!$A:$L,12,FALSE)</f>
        <v>#N/A</v>
      </c>
      <c r="BV295" s="226"/>
      <c r="CB295" s="226"/>
      <c r="CC295" s="226"/>
      <c r="CD295" s="369"/>
    </row>
    <row r="296" spans="61:100" hidden="1">
      <c r="BI296" s="207" t="s">
        <v>194</v>
      </c>
      <c r="BJ296" s="492">
        <v>5312</v>
      </c>
      <c r="BK296" s="497">
        <v>0</v>
      </c>
      <c r="BL296" s="497">
        <v>0</v>
      </c>
      <c r="BM296" s="497">
        <v>0</v>
      </c>
      <c r="BN296" s="126" t="e">
        <f>VLOOKUP(BJ296,차량가!$A:$L,11,FALSE)</f>
        <v>#N/A</v>
      </c>
      <c r="BO296" s="126" t="e">
        <f>VLOOKUP(BJ296,차량가!$A:$L,12,FALSE)</f>
        <v>#N/A</v>
      </c>
      <c r="BV296" s="226"/>
      <c r="CB296" s="226"/>
      <c r="CC296" s="226"/>
      <c r="CD296" s="369"/>
    </row>
    <row r="297" spans="61:100" hidden="1">
      <c r="BI297" s="207" t="s">
        <v>3189</v>
      </c>
      <c r="BJ297" s="492">
        <v>4966</v>
      </c>
      <c r="BK297" s="497">
        <v>0</v>
      </c>
      <c r="BL297" s="497">
        <v>0</v>
      </c>
      <c r="BM297" s="497">
        <v>0</v>
      </c>
      <c r="BN297" s="126" t="str">
        <f>VLOOKUP(BJ297,차량가!$A:$L,11,FALSE)</f>
        <v>XT4</v>
      </c>
      <c r="BO297" s="126" t="str">
        <f>VLOOKUP(BJ297,차량가!$A:$L,12,FALSE)</f>
        <v>스포츠</v>
      </c>
    </row>
    <row r="298" spans="61:100" hidden="1">
      <c r="BI298" s="207" t="s">
        <v>3189</v>
      </c>
      <c r="BJ298" s="492">
        <v>5094</v>
      </c>
      <c r="BK298" s="497">
        <v>0</v>
      </c>
      <c r="BL298" s="497">
        <v>0</v>
      </c>
      <c r="BM298" s="497">
        <v>0</v>
      </c>
      <c r="BN298" s="126" t="str">
        <f>VLOOKUP(BJ298,차량가!$A:$L,11,FALSE)</f>
        <v>X Series X6</v>
      </c>
      <c r="BO298" s="126" t="str">
        <f>VLOOKUP(BJ298,차량가!$A:$L,12,FALSE)</f>
        <v>X6 M</v>
      </c>
    </row>
    <row r="299" spans="61:100" hidden="1">
      <c r="BI299" s="207" t="s">
        <v>100</v>
      </c>
      <c r="BJ299" s="492">
        <v>4838</v>
      </c>
      <c r="BK299" s="497">
        <v>1.0000000000000009E-2</v>
      </c>
      <c r="BL299" s="497">
        <v>1.0000000000000009E-2</v>
      </c>
      <c r="BM299" s="497">
        <v>1.0000000000000009E-2</v>
      </c>
      <c r="BN299" s="126" t="str">
        <f>VLOOKUP(BJ299,차량가!$A:$L,11,FALSE)</f>
        <v>570S</v>
      </c>
      <c r="BO299" s="126" t="str">
        <f>VLOOKUP(BJ299,차량가!$A:$L,12,FALSE)</f>
        <v xml:space="preserve">570S V8 Coupe </v>
      </c>
    </row>
    <row r="300" spans="61:100" hidden="1">
      <c r="BI300" s="207" t="s">
        <v>100</v>
      </c>
      <c r="BJ300" s="492">
        <v>4049</v>
      </c>
      <c r="BK300" s="497">
        <v>1.0000000000000009E-2</v>
      </c>
      <c r="BL300" s="497">
        <v>1.0000000000000009E-2</v>
      </c>
      <c r="BM300" s="497">
        <v>1.0000000000000009E-2</v>
      </c>
      <c r="BN300" s="126" t="str">
        <f>VLOOKUP(BJ300,차량가!$A:$L,11,FALSE)</f>
        <v>포터Ⅱ</v>
      </c>
      <c r="BO300" s="126" t="str">
        <f>VLOOKUP(BJ300,차량가!$A:$L,12,FALSE)</f>
        <v>CRDi 133마력 4WD 슈퍼캡 장축 Style M/T</v>
      </c>
    </row>
    <row r="301" spans="61:100" hidden="1">
      <c r="BI301" s="207" t="s">
        <v>100</v>
      </c>
      <c r="BJ301" s="492">
        <v>3830</v>
      </c>
      <c r="BK301" s="497">
        <v>1.0000000000000009E-2</v>
      </c>
      <c r="BL301" s="497">
        <v>1.0000000000000009E-2</v>
      </c>
      <c r="BM301" s="497">
        <v>1.0000000000000009E-2</v>
      </c>
      <c r="BN301" s="126" t="str">
        <f>VLOOKUP(BJ301,차량가!$A:$L,11,FALSE)</f>
        <v>그랜드 스타렉스 Urban</v>
      </c>
      <c r="BO301" s="126" t="str">
        <f>VLOOKUP(BJ301,차량가!$A:$L,12,FALSE)</f>
        <v>프리미엄 스페셜</v>
      </c>
    </row>
    <row r="302" spans="61:100" hidden="1">
      <c r="BI302" s="207" t="s">
        <v>100</v>
      </c>
      <c r="BJ302" s="492">
        <v>5159</v>
      </c>
      <c r="BK302" s="497">
        <v>1.0000000000000009E-2</v>
      </c>
      <c r="BL302" s="497">
        <v>1.0000000000000009E-2</v>
      </c>
      <c r="BM302" s="497">
        <v>1.0000000000000009E-2</v>
      </c>
      <c r="BN302" s="126" t="str">
        <f>VLOOKUP(BJ302,차량가!$A:$L,11,FALSE)</f>
        <v>Q5</v>
      </c>
      <c r="BO302" s="126" t="str">
        <f>VLOOKUP(BJ302,차량가!$A:$L,12,FALSE)</f>
        <v xml:space="preserve"> 45 TFSI Q</v>
      </c>
    </row>
    <row r="303" spans="61:100" hidden="1">
      <c r="BI303" s="207" t="s">
        <v>100</v>
      </c>
      <c r="BJ303" s="492">
        <v>5039</v>
      </c>
      <c r="BK303" s="497">
        <v>1.0000000000000009E-2</v>
      </c>
      <c r="BL303" s="497">
        <v>1.0000000000000009E-2</v>
      </c>
      <c r="BM303" s="497">
        <v>1.0000000000000009E-2</v>
      </c>
      <c r="BN303" s="126" t="str">
        <f>VLOOKUP(BJ303,차량가!$A:$L,11,FALSE)</f>
        <v>M Series M4</v>
      </c>
      <c r="BO303" s="126" t="str">
        <f>VLOOKUP(BJ303,차량가!$A:$L,12,FALSE)</f>
        <v>M4 Competition M xDrive Convertible</v>
      </c>
    </row>
    <row r="304" spans="61:100" hidden="1">
      <c r="BI304" s="207" t="s">
        <v>100</v>
      </c>
      <c r="BJ304" s="492">
        <v>4905</v>
      </c>
      <c r="BK304" s="497">
        <v>1.0000000000000009E-2</v>
      </c>
      <c r="BL304" s="497">
        <v>1.0000000000000009E-2</v>
      </c>
      <c r="BM304" s="497">
        <v>1.0000000000000009E-2</v>
      </c>
      <c r="BN304" s="126" t="str">
        <f>VLOOKUP(BJ304,차량가!$A:$L,11,FALSE)</f>
        <v>Wrangler</v>
      </c>
      <c r="BO304" s="126" t="str">
        <f>VLOOKUP(BJ304,차량가!$A:$L,12,FALSE)</f>
        <v>사하라 4도어 파워탑 4xe</v>
      </c>
    </row>
    <row r="305" spans="3:67" hidden="1">
      <c r="BI305" s="207" t="s">
        <v>100</v>
      </c>
      <c r="BJ305" s="492">
        <v>5040</v>
      </c>
      <c r="BK305" s="497">
        <v>1.0000000000000009E-2</v>
      </c>
      <c r="BL305" s="497">
        <v>1.0000000000000009E-2</v>
      </c>
      <c r="BM305" s="497">
        <v>1.0000000000000009E-2</v>
      </c>
      <c r="BN305" s="126" t="str">
        <f>VLOOKUP(BJ305,차량가!$A:$L,11,FALSE)</f>
        <v>M Series M5 Sedan</v>
      </c>
      <c r="BO305" s="126" t="str">
        <f>VLOOKUP(BJ305,차량가!$A:$L,12,FALSE)</f>
        <v>M5 Competition</v>
      </c>
    </row>
    <row r="306" spans="3:67" hidden="1">
      <c r="BI306" s="207" t="s">
        <v>100</v>
      </c>
      <c r="BJ306" s="492">
        <v>2333</v>
      </c>
      <c r="BK306" s="497">
        <v>1.0000000000000009E-2</v>
      </c>
      <c r="BL306" s="497">
        <v>9.9999999999999534E-3</v>
      </c>
      <c r="BM306" s="497">
        <v>9.9999999999999534E-3</v>
      </c>
      <c r="BN306" s="126" t="e">
        <f>VLOOKUP(BJ306,차량가!$A:$L,11,FALSE)</f>
        <v>#N/A</v>
      </c>
      <c r="BO306" s="126" t="e">
        <f>VLOOKUP(BJ306,차량가!$A:$L,12,FALSE)</f>
        <v>#N/A</v>
      </c>
    </row>
    <row r="307" spans="3:67" hidden="1">
      <c r="C307" s="533"/>
      <c r="D307" s="533"/>
      <c r="E307" s="533"/>
      <c r="F307" s="533"/>
      <c r="G307" s="533"/>
      <c r="H307" s="533"/>
      <c r="I307" s="533"/>
      <c r="J307" s="533"/>
      <c r="K307" s="533"/>
      <c r="L307" s="533"/>
      <c r="M307" s="533"/>
      <c r="N307" s="533"/>
      <c r="O307" s="533"/>
      <c r="P307" s="533"/>
      <c r="Q307" s="533"/>
      <c r="R307" s="533"/>
      <c r="S307" s="533"/>
      <c r="T307" s="533"/>
      <c r="U307" s="533"/>
      <c r="V307" s="533"/>
      <c r="W307" s="533"/>
      <c r="X307" s="533"/>
      <c r="Y307" s="533"/>
      <c r="Z307" s="533"/>
      <c r="AA307" s="533"/>
      <c r="AB307" s="533"/>
      <c r="AC307" s="533"/>
      <c r="AD307" s="533"/>
      <c r="AE307" s="533"/>
      <c r="AF307" s="533"/>
      <c r="AG307" s="533"/>
      <c r="AH307" s="533"/>
      <c r="AI307" s="533"/>
      <c r="AJ307" s="533"/>
      <c r="AK307" s="533"/>
      <c r="AL307" s="533"/>
      <c r="AM307" s="533"/>
      <c r="AN307" s="533"/>
      <c r="AO307" s="533"/>
      <c r="AP307" s="533"/>
      <c r="AQ307" s="533"/>
      <c r="AR307" s="533"/>
      <c r="AS307" s="533"/>
      <c r="AT307" s="533"/>
      <c r="AU307" s="534" t="s">
        <v>8530</v>
      </c>
      <c r="BI307" s="207" t="s">
        <v>100</v>
      </c>
      <c r="BJ307" s="492">
        <v>3049</v>
      </c>
      <c r="BK307" s="497">
        <v>1.0000000000000009E-2</v>
      </c>
      <c r="BL307" s="497">
        <v>9.9999999999999534E-3</v>
      </c>
      <c r="BM307" s="497">
        <v>9.9999999999999534E-3</v>
      </c>
      <c r="BN307" s="126" t="e">
        <f>VLOOKUP(BJ307,차량가!$A:$L,11,FALSE)</f>
        <v>#N/A</v>
      </c>
      <c r="BO307" s="126" t="e">
        <f>VLOOKUP(BJ307,차량가!$A:$L,12,FALSE)</f>
        <v>#N/A</v>
      </c>
    </row>
    <row r="308" spans="3:67" hidden="1">
      <c r="BI308" s="207" t="s">
        <v>100</v>
      </c>
      <c r="BJ308" s="492">
        <v>2183</v>
      </c>
      <c r="BK308" s="497">
        <v>1.0000000000000009E-2</v>
      </c>
      <c r="BL308" s="497">
        <v>9.9999999999999534E-3</v>
      </c>
      <c r="BM308" s="497">
        <v>9.9999999999999534E-3</v>
      </c>
      <c r="BN308" s="126" t="e">
        <f>VLOOKUP(BJ308,차량가!$A:$L,11,FALSE)</f>
        <v>#N/A</v>
      </c>
      <c r="BO308" s="126" t="e">
        <f>VLOOKUP(BJ308,차량가!$A:$L,12,FALSE)</f>
        <v>#N/A</v>
      </c>
    </row>
    <row r="309" spans="3:67">
      <c r="BI309" s="207" t="s">
        <v>100</v>
      </c>
      <c r="BJ309" s="492">
        <v>3783</v>
      </c>
      <c r="BK309" s="497">
        <v>1.0000000000000009E-2</v>
      </c>
      <c r="BL309" s="497">
        <v>1.0000000000000009E-2</v>
      </c>
      <c r="BM309" s="497">
        <v>1.0000000000000009E-2</v>
      </c>
      <c r="BN309" s="126" t="str">
        <f>VLOOKUP(BJ309,차량가!$A:$L,11,FALSE)</f>
        <v>G80</v>
      </c>
      <c r="BO309" s="126" t="str">
        <f>VLOOKUP(BJ309,차량가!$A:$L,12,FALSE)</f>
        <v xml:space="preserve">2.2 디젤 2WD </v>
      </c>
    </row>
    <row r="310" spans="3:67">
      <c r="BI310" s="207" t="s">
        <v>100</v>
      </c>
      <c r="BJ310" s="492">
        <v>3330</v>
      </c>
      <c r="BK310" s="497">
        <v>1.0000000000000009E-2</v>
      </c>
      <c r="BL310" s="497">
        <v>1.0000000000000009E-2</v>
      </c>
      <c r="BM310" s="497">
        <v>1.0000000000000009E-2</v>
      </c>
      <c r="BN310" s="126" t="e">
        <f>VLOOKUP(BJ310,차량가!$A:$L,11,FALSE)</f>
        <v>#N/A</v>
      </c>
      <c r="BO310" s="126" t="e">
        <f>VLOOKUP(BJ310,차량가!$A:$L,12,FALSE)</f>
        <v>#N/A</v>
      </c>
    </row>
    <row r="311" spans="3:67">
      <c r="BI311" s="207" t="s">
        <v>100</v>
      </c>
      <c r="BJ311" s="492">
        <v>910</v>
      </c>
      <c r="BK311" s="497">
        <v>1.0000000000000009E-2</v>
      </c>
      <c r="BL311" s="497">
        <v>1.0000000000000009E-2</v>
      </c>
      <c r="BM311" s="497">
        <v>1.0000000000000009E-2</v>
      </c>
      <c r="BN311" s="126" t="e">
        <f>VLOOKUP(BJ311,차량가!$A:$L,11,FALSE)</f>
        <v>#N/A</v>
      </c>
      <c r="BO311" s="126" t="e">
        <f>VLOOKUP(BJ311,차량가!$A:$L,12,FALSE)</f>
        <v>#N/A</v>
      </c>
    </row>
    <row r="312" spans="3:67">
      <c r="BI312" s="207" t="s">
        <v>100</v>
      </c>
      <c r="BJ312" s="492">
        <v>4058</v>
      </c>
      <c r="BK312" s="497">
        <v>1.0000000000000009E-2</v>
      </c>
      <c r="BL312" s="497">
        <v>1.0000000000000009E-2</v>
      </c>
      <c r="BM312" s="497">
        <v>1.0000000000000009E-2</v>
      </c>
      <c r="BN312" s="126" t="str">
        <f>VLOOKUP(BJ312,차량가!$A:$L,11,FALSE)</f>
        <v>포터Ⅱ 특장</v>
      </c>
      <c r="BO312" s="126" t="str">
        <f>VLOOKUP(BJ312,차량가!$A:$L,12,FALSE)</f>
        <v>내장탑차 초장축 슈퍼캡 PLUS A/T</v>
      </c>
    </row>
    <row r="313" spans="3:67">
      <c r="BI313" s="207" t="s">
        <v>100</v>
      </c>
      <c r="BJ313" s="492">
        <v>5775</v>
      </c>
      <c r="BK313" s="497">
        <v>1.0000000000000009E-2</v>
      </c>
      <c r="BL313" s="497">
        <v>9.9999999999999534E-3</v>
      </c>
      <c r="BM313" s="497">
        <v>9.9999999999999534E-3</v>
      </c>
      <c r="BN313" s="126" t="e">
        <f>VLOOKUP(BJ313,차량가!$A:$L,11,FALSE)</f>
        <v>#N/A</v>
      </c>
      <c r="BO313" s="126" t="e">
        <f>VLOOKUP(BJ313,차량가!$A:$L,12,FALSE)</f>
        <v>#N/A</v>
      </c>
    </row>
    <row r="314" spans="3:67">
      <c r="BI314" s="207" t="s">
        <v>100</v>
      </c>
      <c r="BJ314" s="492">
        <v>5334</v>
      </c>
      <c r="BK314" s="497">
        <v>1.0000000000000009E-2</v>
      </c>
      <c r="BL314" s="497">
        <v>9.9999999999999534E-3</v>
      </c>
      <c r="BM314" s="497">
        <v>9.9999999999999534E-3</v>
      </c>
      <c r="BN314" s="126" t="e">
        <f>VLOOKUP(BJ314,차량가!$A:$L,11,FALSE)</f>
        <v>#N/A</v>
      </c>
      <c r="BO314" s="126" t="e">
        <f>VLOOKUP(BJ314,차량가!$A:$L,12,FALSE)</f>
        <v>#N/A</v>
      </c>
    </row>
    <row r="315" spans="3:67">
      <c r="BI315" s="207" t="s">
        <v>100</v>
      </c>
      <c r="BJ315" s="492">
        <v>5335</v>
      </c>
      <c r="BK315" s="497">
        <v>1.0000000000000009E-2</v>
      </c>
      <c r="BL315" s="497">
        <v>9.9999999999999534E-3</v>
      </c>
      <c r="BM315" s="497">
        <v>9.9999999999999534E-3</v>
      </c>
      <c r="BN315" s="126" t="e">
        <f>VLOOKUP(BJ315,차량가!$A:$L,11,FALSE)</f>
        <v>#N/A</v>
      </c>
      <c r="BO315" s="126" t="e">
        <f>VLOOKUP(BJ315,차량가!$A:$L,12,FALSE)</f>
        <v>#N/A</v>
      </c>
    </row>
    <row r="316" spans="3:67">
      <c r="BI316" s="207" t="s">
        <v>100</v>
      </c>
      <c r="BJ316" s="492">
        <v>5336</v>
      </c>
      <c r="BK316" s="497">
        <v>1.0000000000000009E-2</v>
      </c>
      <c r="BL316" s="497">
        <v>9.9999999999999534E-3</v>
      </c>
      <c r="BM316" s="497">
        <v>9.9999999999999534E-3</v>
      </c>
      <c r="BN316" s="126" t="e">
        <f>VLOOKUP(BJ316,차량가!$A:$L,11,FALSE)</f>
        <v>#N/A</v>
      </c>
      <c r="BO316" s="126" t="e">
        <f>VLOOKUP(BJ316,차량가!$A:$L,12,FALSE)</f>
        <v>#N/A</v>
      </c>
    </row>
    <row r="317" spans="3:67">
      <c r="BI317" s="207" t="s">
        <v>3188</v>
      </c>
      <c r="BJ317" s="492">
        <v>4749</v>
      </c>
      <c r="BK317" s="497">
        <v>1.0000000000000009E-2</v>
      </c>
      <c r="BL317" s="497">
        <v>1.0000000000000009E-2</v>
      </c>
      <c r="BM317" s="497">
        <v>1.0000000000000009E-2</v>
      </c>
      <c r="BN317" s="126" t="str">
        <f>VLOOKUP(BJ317,차량가!$A:$L,11,FALSE)</f>
        <v>A-Class</v>
      </c>
      <c r="BO317" s="126" t="str">
        <f>VLOOKUP(BJ317,차량가!$A:$L,12,FALSE)</f>
        <v>A 220 해치백</v>
      </c>
    </row>
    <row r="318" spans="3:67">
      <c r="BI318" s="207" t="s">
        <v>3188</v>
      </c>
      <c r="BJ318" s="492">
        <v>5245</v>
      </c>
      <c r="BK318" s="497">
        <v>1.0000000000000009E-2</v>
      </c>
      <c r="BL318" s="497">
        <v>1.0000000000000009E-2</v>
      </c>
      <c r="BM318" s="497">
        <v>1.0000000000000009E-2</v>
      </c>
      <c r="BN318" s="126" t="e">
        <f>VLOOKUP(BJ318,차량가!$A:$L,11,FALSE)</f>
        <v>#N/A</v>
      </c>
      <c r="BO318" s="126" t="e">
        <f>VLOOKUP(BJ318,차량가!$A:$L,12,FALSE)</f>
        <v>#N/A</v>
      </c>
    </row>
    <row r="319" spans="3:67">
      <c r="BI319" s="207" t="s">
        <v>3188</v>
      </c>
      <c r="BJ319" s="492">
        <v>3045</v>
      </c>
      <c r="BK319" s="497">
        <v>1.0000000000000009E-2</v>
      </c>
      <c r="BL319" s="497">
        <v>1.0000000000000009E-2</v>
      </c>
      <c r="BM319" s="497">
        <v>1.0000000000000009E-2</v>
      </c>
      <c r="BN319" s="126" t="e">
        <f>VLOOKUP(BJ319,차량가!$A:$L,11,FALSE)</f>
        <v>#N/A</v>
      </c>
      <c r="BO319" s="126" t="e">
        <f>VLOOKUP(BJ319,차량가!$A:$L,12,FALSE)</f>
        <v>#N/A</v>
      </c>
    </row>
    <row r="320" spans="3:67">
      <c r="BI320" s="207" t="s">
        <v>3188</v>
      </c>
      <c r="BJ320" s="505">
        <v>4337</v>
      </c>
      <c r="BK320" s="497">
        <v>1.0000000000000009E-2</v>
      </c>
      <c r="BL320" s="497">
        <v>1.0000000000000009E-2</v>
      </c>
      <c r="BM320" s="497">
        <v>1.0000000000000009E-2</v>
      </c>
      <c r="BN320" s="126" t="str">
        <f>VLOOKUP(BJ320,차량가!$A:$L,11,FALSE)</f>
        <v>K8</v>
      </c>
      <c r="BO320" s="126" t="str">
        <f>VLOOKUP(BJ320,차량가!$A:$L,12,FALSE)</f>
        <v>가솔린 3.5</v>
      </c>
    </row>
    <row r="321" spans="61:67">
      <c r="BI321" s="207" t="s">
        <v>3188</v>
      </c>
      <c r="BJ321" s="505">
        <v>5925</v>
      </c>
      <c r="BK321" s="497">
        <v>1.0000000000000009E-2</v>
      </c>
      <c r="BL321" s="497">
        <v>1.0000000000000009E-2</v>
      </c>
      <c r="BM321" s="497">
        <v>1.0000000000000009E-2</v>
      </c>
      <c r="BN321" s="126" t="e">
        <f>VLOOKUP(BJ321,차량가!$A:$L,11,FALSE)</f>
        <v>#N/A</v>
      </c>
      <c r="BO321" s="126" t="e">
        <f>VLOOKUP(BJ321,차량가!$A:$L,12,FALSE)</f>
        <v>#N/A</v>
      </c>
    </row>
    <row r="322" spans="61:67">
      <c r="BI322" s="207" t="s">
        <v>3188</v>
      </c>
      <c r="BJ322" s="492">
        <v>3042</v>
      </c>
      <c r="BK322" s="497">
        <v>1.0000000000000009E-2</v>
      </c>
      <c r="BL322" s="497">
        <v>1.0000000000000009E-2</v>
      </c>
      <c r="BM322" s="497">
        <v>1.0000000000000009E-2</v>
      </c>
      <c r="BN322" s="126" t="e">
        <f>VLOOKUP(BJ322,차량가!$A:$L,11,FALSE)</f>
        <v>#N/A</v>
      </c>
      <c r="BO322" s="126" t="e">
        <f>VLOOKUP(BJ322,차량가!$A:$L,12,FALSE)</f>
        <v>#N/A</v>
      </c>
    </row>
    <row r="323" spans="61:67">
      <c r="BI323" s="207" t="s">
        <v>3188</v>
      </c>
      <c r="BJ323" s="492">
        <v>5626</v>
      </c>
      <c r="BK323" s="497">
        <v>1.0000000000000009E-2</v>
      </c>
      <c r="BL323" s="497">
        <v>1.0000000000000009E-2</v>
      </c>
      <c r="BM323" s="497">
        <v>1.0000000000000009E-2</v>
      </c>
      <c r="BN323" s="126" t="e">
        <f>VLOOKUP(BJ323,차량가!$A:$L,11,FALSE)</f>
        <v>#N/A</v>
      </c>
      <c r="BO323" s="126" t="e">
        <f>VLOOKUP(BJ323,차량가!$A:$L,12,FALSE)</f>
        <v>#N/A</v>
      </c>
    </row>
    <row r="324" spans="61:67">
      <c r="BI324" s="207" t="s">
        <v>3188</v>
      </c>
      <c r="BJ324" s="492">
        <v>5627</v>
      </c>
      <c r="BK324" s="497">
        <v>1.0000000000000009E-2</v>
      </c>
      <c r="BL324" s="497">
        <v>1.0000000000000009E-2</v>
      </c>
      <c r="BM324" s="497">
        <v>1.0000000000000009E-2</v>
      </c>
      <c r="BN324" s="126" t="e">
        <f>VLOOKUP(BJ324,차량가!$A:$L,11,FALSE)</f>
        <v>#N/A</v>
      </c>
      <c r="BO324" s="126" t="e">
        <f>VLOOKUP(BJ324,차량가!$A:$L,12,FALSE)</f>
        <v>#N/A</v>
      </c>
    </row>
    <row r="325" spans="61:67">
      <c r="BI325" s="207" t="s">
        <v>3188</v>
      </c>
      <c r="BJ325" s="492">
        <v>5470</v>
      </c>
      <c r="BK325" s="497">
        <v>1.0000000000000009E-2</v>
      </c>
      <c r="BL325" s="497">
        <v>1.0000000000000009E-2</v>
      </c>
      <c r="BM325" s="497">
        <v>1.0000000000000009E-2</v>
      </c>
      <c r="BN325" s="126" t="e">
        <f>VLOOKUP(BJ325,차량가!$A:$L,11,FALSE)</f>
        <v>#N/A</v>
      </c>
      <c r="BO325" s="126" t="e">
        <f>VLOOKUP(BJ325,차량가!$A:$L,12,FALSE)</f>
        <v>#N/A</v>
      </c>
    </row>
    <row r="326" spans="61:67">
      <c r="BI326" s="207" t="s">
        <v>194</v>
      </c>
      <c r="BJ326" s="492">
        <v>4600</v>
      </c>
      <c r="BK326" s="497">
        <v>1.0000000000000009E-2</v>
      </c>
      <c r="BL326" s="497">
        <v>1.0000000000000009E-2</v>
      </c>
      <c r="BM326" s="497">
        <v>1.0000000000000009E-2</v>
      </c>
      <c r="BN326" s="126" t="str">
        <f>VLOOKUP(BJ326,차량가!$A:$L,11,FALSE)</f>
        <v>S90</v>
      </c>
      <c r="BO326" s="126" t="str">
        <f>VLOOKUP(BJ326,차량가!$A:$L,12,FALSE)</f>
        <v>B5 얼티메이트 브라이트</v>
      </c>
    </row>
    <row r="327" spans="61:67">
      <c r="BI327" s="207" t="s">
        <v>194</v>
      </c>
      <c r="BJ327" s="492">
        <v>3062</v>
      </c>
      <c r="BK327" s="497">
        <v>1.0000000000000009E-2</v>
      </c>
      <c r="BL327" s="497">
        <v>1.0000000000000009E-2</v>
      </c>
      <c r="BM327" s="497">
        <v>1.0000000000000009E-2</v>
      </c>
      <c r="BN327" s="126" t="e">
        <f>VLOOKUP(BJ327,차량가!$A:$L,11,FALSE)</f>
        <v>#N/A</v>
      </c>
      <c r="BO327" s="126" t="e">
        <f>VLOOKUP(BJ327,차량가!$A:$L,12,FALSE)</f>
        <v>#N/A</v>
      </c>
    </row>
    <row r="328" spans="61:67">
      <c r="BI328" s="207" t="s">
        <v>194</v>
      </c>
      <c r="BJ328" s="492">
        <v>3934</v>
      </c>
      <c r="BK328" s="497">
        <v>1.0000000000000009E-2</v>
      </c>
      <c r="BL328" s="497">
        <v>1.0000000000000009E-2</v>
      </c>
      <c r="BM328" s="497">
        <v>1.0000000000000009E-2</v>
      </c>
      <c r="BN328" s="126" t="str">
        <f>VLOOKUP(BJ328,차량가!$A:$L,11,FALSE)</f>
        <v>쏠라티</v>
      </c>
      <c r="BO328" s="126" t="str">
        <f>VLOOKUP(BJ328,차량가!$A:$L,12,FALSE)</f>
        <v>디럭스 16인승 (전중문)</v>
      </c>
    </row>
    <row r="329" spans="61:67">
      <c r="BI329" s="207" t="s">
        <v>3189</v>
      </c>
      <c r="BJ329" s="492">
        <v>4809</v>
      </c>
      <c r="BK329" s="497">
        <v>1.0000000000000009E-2</v>
      </c>
      <c r="BL329" s="497">
        <v>1.0000000000000009E-2</v>
      </c>
      <c r="BM329" s="497">
        <v>1.0000000000000009E-2</v>
      </c>
      <c r="BN329" s="126" t="str">
        <f>VLOOKUP(BJ329,차량가!$A:$L,11,FALSE)</f>
        <v>GLC-Class</v>
      </c>
      <c r="BO329" s="126" t="str">
        <f>VLOOKUP(BJ329,차량가!$A:$L,12,FALSE)</f>
        <v>300 4MATIC</v>
      </c>
    </row>
    <row r="330" spans="61:67">
      <c r="BI330" s="207" t="s">
        <v>3189</v>
      </c>
      <c r="BJ330" s="492">
        <v>4808</v>
      </c>
      <c r="BK330" s="497">
        <v>1.0000000000000009E-2</v>
      </c>
      <c r="BL330" s="497">
        <v>1.0000000000000009E-2</v>
      </c>
      <c r="BM330" s="497">
        <v>1.0000000000000009E-2</v>
      </c>
      <c r="BN330" s="126" t="str">
        <f>VLOOKUP(BJ330,차량가!$A:$L,11,FALSE)</f>
        <v>GLC-Class</v>
      </c>
      <c r="BO330" s="126" t="str">
        <f>VLOOKUP(BJ330,차량가!$A:$L,12,FALSE)</f>
        <v>220d 4MATIC</v>
      </c>
    </row>
    <row r="331" spans="61:67">
      <c r="BI331" s="207" t="s">
        <v>3189</v>
      </c>
      <c r="BJ331" s="492">
        <v>4983</v>
      </c>
      <c r="BK331" s="497">
        <v>1.0000000000000009E-2</v>
      </c>
      <c r="BL331" s="497">
        <v>1.0000000000000009E-2</v>
      </c>
      <c r="BM331" s="497">
        <v>1.0000000000000009E-2</v>
      </c>
      <c r="BN331" s="126" t="str">
        <f>VLOOKUP(BJ331,차량가!$A:$L,11,FALSE)</f>
        <v>3 Series</v>
      </c>
      <c r="BO331" s="126" t="str">
        <f>VLOOKUP(BJ331,차량가!$A:$L,12,FALSE)</f>
        <v>320d Touring</v>
      </c>
    </row>
    <row r="332" spans="61:67">
      <c r="BI332" s="207" t="s">
        <v>3189</v>
      </c>
      <c r="BJ332" s="492">
        <v>4934</v>
      </c>
      <c r="BK332" s="497">
        <v>1.0000000000000009E-2</v>
      </c>
      <c r="BL332" s="497">
        <v>9.9999999999999534E-3</v>
      </c>
      <c r="BM332" s="497">
        <v>9.9999999999999534E-3</v>
      </c>
      <c r="BN332" s="126" t="str">
        <f>VLOOKUP(BJ332,차량가!$A:$L,11,FALSE)</f>
        <v>Range Rover VELAR</v>
      </c>
      <c r="BO332" s="126" t="str">
        <f>VLOOKUP(BJ332,차량가!$A:$L,12,FALSE)</f>
        <v>P400e Dynamic SE</v>
      </c>
    </row>
    <row r="333" spans="61:67">
      <c r="BI333" s="207" t="s">
        <v>3189</v>
      </c>
      <c r="BJ333" s="492">
        <v>4935</v>
      </c>
      <c r="BK333" s="497">
        <v>1.0000000000000009E-2</v>
      </c>
      <c r="BL333" s="497">
        <v>9.9999999999999534E-3</v>
      </c>
      <c r="BM333" s="497">
        <v>9.9999999999999534E-3</v>
      </c>
      <c r="BN333" s="126" t="str">
        <f>VLOOKUP(BJ333,차량가!$A:$L,11,FALSE)</f>
        <v>Range Rover VELAR</v>
      </c>
      <c r="BO333" s="126" t="str">
        <f>VLOOKUP(BJ333,차량가!$A:$L,12,FALSE)</f>
        <v>P400 Dynamic HSE</v>
      </c>
    </row>
    <row r="334" spans="61:67">
      <c r="BI334" s="207" t="s">
        <v>3188</v>
      </c>
      <c r="BJ334" s="492">
        <v>4994</v>
      </c>
      <c r="BK334" s="497">
        <v>0.02</v>
      </c>
      <c r="BL334" s="497">
        <v>0.02</v>
      </c>
      <c r="BM334" s="497">
        <v>0.02</v>
      </c>
      <c r="BN334" s="126" t="str">
        <f>VLOOKUP(BJ334,차량가!$A:$L,11,FALSE)</f>
        <v>4 Series</v>
      </c>
      <c r="BO334" s="126" t="str">
        <f>VLOOKUP(BJ334,차량가!$A:$L,12,FALSE)</f>
        <v>M440i xDrive Coupe</v>
      </c>
    </row>
    <row r="335" spans="61:67">
      <c r="BI335" s="207" t="s">
        <v>194</v>
      </c>
      <c r="BJ335" s="492">
        <v>550</v>
      </c>
      <c r="BK335" s="497">
        <v>2.0000000000000018E-2</v>
      </c>
      <c r="BL335" s="497">
        <v>2.0000000000000018E-2</v>
      </c>
      <c r="BM335" s="497">
        <v>1.9999999999999962E-2</v>
      </c>
      <c r="BN335" s="126" t="e">
        <f>VLOOKUP(BJ335,차량가!$A:$L,11,FALSE)</f>
        <v>#N/A</v>
      </c>
      <c r="BO335" s="126" t="e">
        <f>VLOOKUP(BJ335,차량가!$A:$L,12,FALSE)</f>
        <v>#N/A</v>
      </c>
    </row>
    <row r="336" spans="61:67">
      <c r="BI336" s="207" t="s">
        <v>194</v>
      </c>
      <c r="BJ336" s="492">
        <v>549</v>
      </c>
      <c r="BK336" s="497">
        <v>2.0000000000000018E-2</v>
      </c>
      <c r="BL336" s="497">
        <v>2.0000000000000018E-2</v>
      </c>
      <c r="BM336" s="497">
        <v>1.9999999999999962E-2</v>
      </c>
      <c r="BN336" s="126" t="e">
        <f>VLOOKUP(BJ336,차량가!$A:$L,11,FALSE)</f>
        <v>#N/A</v>
      </c>
      <c r="BO336" s="126" t="e">
        <f>VLOOKUP(BJ336,차량가!$A:$L,12,FALSE)</f>
        <v>#N/A</v>
      </c>
    </row>
    <row r="337" spans="61:67">
      <c r="BI337" s="207" t="s">
        <v>194</v>
      </c>
      <c r="BJ337" s="492">
        <v>3654</v>
      </c>
      <c r="BK337" s="497">
        <v>2.0000000000000018E-2</v>
      </c>
      <c r="BL337" s="497">
        <v>2.0000000000000018E-2</v>
      </c>
      <c r="BM337" s="497">
        <v>1.9999999999999962E-2</v>
      </c>
      <c r="BN337" s="126" t="e">
        <f>VLOOKUP(BJ337,차량가!$A:$L,11,FALSE)</f>
        <v>#N/A</v>
      </c>
      <c r="BO337" s="126" t="e">
        <f>VLOOKUP(BJ337,차량가!$A:$L,12,FALSE)</f>
        <v>#N/A</v>
      </c>
    </row>
    <row r="338" spans="61:67">
      <c r="BI338" s="207" t="s">
        <v>194</v>
      </c>
      <c r="BJ338" s="492">
        <v>2360</v>
      </c>
      <c r="BK338" s="497">
        <v>2.0000000000000018E-2</v>
      </c>
      <c r="BL338" s="497">
        <v>2.0000000000000018E-2</v>
      </c>
      <c r="BM338" s="497">
        <v>1.9999999999999962E-2</v>
      </c>
      <c r="BN338" s="126" t="e">
        <f>VLOOKUP(BJ338,차량가!$A:$L,11,FALSE)</f>
        <v>#N/A</v>
      </c>
      <c r="BO338" s="126" t="e">
        <f>VLOOKUP(BJ338,차량가!$A:$L,12,FALSE)</f>
        <v>#N/A</v>
      </c>
    </row>
    <row r="339" spans="61:67">
      <c r="BI339" s="207" t="s">
        <v>194</v>
      </c>
      <c r="BJ339" s="36">
        <v>4267</v>
      </c>
      <c r="BK339" s="497">
        <v>2.0000000000000018E-2</v>
      </c>
      <c r="BL339" s="497">
        <v>2.0000000000000018E-2</v>
      </c>
      <c r="BM339" s="497">
        <v>1.9999999999999962E-2</v>
      </c>
      <c r="BN339" s="126" t="str">
        <f>VLOOKUP(BJ339,차량가!$A:$L,11,FALSE)</f>
        <v>리스펙 티볼리</v>
      </c>
      <c r="BO339" s="126" t="str">
        <f>VLOOKUP(BJ339,차량가!$A:$L,12,FALSE)</f>
        <v>가솔린 V:3 스페셜</v>
      </c>
    </row>
    <row r="340" spans="61:67">
      <c r="BI340" s="207" t="s">
        <v>194</v>
      </c>
      <c r="BJ340" s="492">
        <v>4238</v>
      </c>
      <c r="BK340" s="497">
        <v>2.0000000000000018E-2</v>
      </c>
      <c r="BL340" s="497">
        <v>2.0000000000000018E-2</v>
      </c>
      <c r="BM340" s="497">
        <v>1.9999999999999962E-2</v>
      </c>
      <c r="BN340" s="126" t="str">
        <f>VLOOKUP(BJ340,차량가!$A:$L,11,FALSE)</f>
        <v>렉스턴 스포츠 칸 쿨멘</v>
      </c>
      <c r="BO340" s="126" t="str">
        <f>VLOOKUP(BJ340,차량가!$A:$L,12,FALSE)</f>
        <v>디젤2.2 2WD 와일드 플러스</v>
      </c>
    </row>
    <row r="341" spans="61:67">
      <c r="BI341" s="207" t="s">
        <v>194</v>
      </c>
      <c r="BJ341" s="492">
        <v>4875</v>
      </c>
      <c r="BK341" s="497">
        <v>2.0000000000000018E-2</v>
      </c>
      <c r="BL341" s="497">
        <v>2.0000000000000018E-2</v>
      </c>
      <c r="BM341" s="497">
        <v>1.9999999999999962E-2</v>
      </c>
      <c r="BN341" s="126" t="str">
        <f>VLOOKUP(BJ341,차량가!$A:$L,11,FALSE)</f>
        <v>NX</v>
      </c>
      <c r="BO341" s="126" t="str">
        <f>VLOOKUP(BJ341,차량가!$A:$L,12,FALSE)</f>
        <v>350h Luxury</v>
      </c>
    </row>
    <row r="342" spans="61:67">
      <c r="BI342" s="207" t="s">
        <v>3189</v>
      </c>
      <c r="BJ342" s="36">
        <v>6002</v>
      </c>
      <c r="BK342" s="497">
        <v>2.9999999999999971E-2</v>
      </c>
      <c r="BL342" s="497">
        <v>3.0000000000000027E-2</v>
      </c>
      <c r="BM342" s="497">
        <v>3.0000000000000027E-2</v>
      </c>
      <c r="BN342" s="126" t="e">
        <f>VLOOKUP(BJ342,차량가!$A:$L,11,FALSE)</f>
        <v>#N/A</v>
      </c>
      <c r="BO342" s="126" t="e">
        <f>VLOOKUP(BJ342,차량가!$A:$L,12,FALSE)</f>
        <v>#N/A</v>
      </c>
    </row>
    <row r="343" spans="61:67">
      <c r="BI343" s="493" t="s">
        <v>3188</v>
      </c>
      <c r="BJ343" s="492">
        <v>4553</v>
      </c>
      <c r="BK343" s="497">
        <v>3.0000000000000027E-2</v>
      </c>
      <c r="BL343" s="497">
        <v>3.0000000000000027E-2</v>
      </c>
      <c r="BM343" s="497">
        <v>3.0000000000000027E-2</v>
      </c>
      <c r="BN343" s="126" t="str">
        <f>VLOOKUP(BJ343,차량가!$A:$L,11,FALSE)</f>
        <v>쏘렌토</v>
      </c>
      <c r="BO343" s="126" t="str">
        <f>VLOOKUP(BJ343,차량가!$A:$L,12,FALSE)</f>
        <v>가솔린 터보 2.5 4WD 노블레스(6인승)</v>
      </c>
    </row>
    <row r="344" spans="61:67">
      <c r="BI344" s="207" t="s">
        <v>3188</v>
      </c>
      <c r="BJ344" s="504">
        <v>3575</v>
      </c>
      <c r="BK344" s="497">
        <v>3.0000000000000027E-2</v>
      </c>
      <c r="BL344" s="497">
        <v>3.0000000000000027E-2</v>
      </c>
      <c r="BM344" s="497">
        <v>3.0000000000000027E-2</v>
      </c>
      <c r="BN344" s="126" t="e">
        <f>VLOOKUP(BJ344,차량가!$A:$L,11,FALSE)</f>
        <v>#N/A</v>
      </c>
      <c r="BO344" s="126" t="e">
        <f>VLOOKUP(BJ344,차량가!$A:$L,12,FALSE)</f>
        <v>#N/A</v>
      </c>
    </row>
    <row r="345" spans="61:67">
      <c r="BI345" s="207" t="s">
        <v>3188</v>
      </c>
      <c r="BJ345" s="492">
        <v>4842</v>
      </c>
      <c r="BK345" s="497">
        <v>3.0000000000000027E-2</v>
      </c>
      <c r="BL345" s="497">
        <v>2.9999999999999971E-2</v>
      </c>
      <c r="BM345" s="497">
        <v>2.9999999999999971E-2</v>
      </c>
      <c r="BN345" s="126" t="str">
        <f>VLOOKUP(BJ345,차량가!$A:$L,11,FALSE)</f>
        <v>MC20</v>
      </c>
      <c r="BO345" s="126" t="str">
        <f>VLOOKUP(BJ345,차량가!$A:$L,12,FALSE)</f>
        <v>V6</v>
      </c>
    </row>
    <row r="346" spans="61:67">
      <c r="BI346" s="207" t="s">
        <v>194</v>
      </c>
      <c r="BJ346" s="492">
        <v>4606</v>
      </c>
      <c r="BK346" s="497">
        <v>3.0000000000000027E-2</v>
      </c>
      <c r="BL346" s="497">
        <v>3.0000000000000027E-2</v>
      </c>
      <c r="BM346" s="497">
        <v>3.0000000000000027E-2</v>
      </c>
      <c r="BN346" s="126" t="str">
        <f>VLOOKUP(BJ346,차량가!$A:$L,11,FALSE)</f>
        <v>V90</v>
      </c>
      <c r="BO346" s="126" t="str">
        <f>VLOOKUP(BJ346,차량가!$A:$L,12,FALSE)</f>
        <v>크로스컨트리 B5 AWD 얼티메이트</v>
      </c>
    </row>
    <row r="347" spans="61:67">
      <c r="BI347" s="207" t="s">
        <v>194</v>
      </c>
      <c r="BJ347" s="492">
        <v>3064</v>
      </c>
      <c r="BK347" s="497">
        <v>3.0000000000000027E-2</v>
      </c>
      <c r="BL347" s="497">
        <v>3.0000000000000027E-2</v>
      </c>
      <c r="BM347" s="497">
        <v>3.0000000000000027E-2</v>
      </c>
      <c r="BN347" s="126" t="e">
        <f>VLOOKUP(BJ347,차량가!$A:$L,11,FALSE)</f>
        <v>#N/A</v>
      </c>
      <c r="BO347" s="126" t="e">
        <f>VLOOKUP(BJ347,차량가!$A:$L,12,FALSE)</f>
        <v>#N/A</v>
      </c>
    </row>
    <row r="348" spans="61:67">
      <c r="BI348" s="207" t="s">
        <v>194</v>
      </c>
      <c r="BJ348" s="492">
        <v>573</v>
      </c>
      <c r="BK348" s="497">
        <v>3.0000000000000027E-2</v>
      </c>
      <c r="BL348" s="497">
        <v>3.0000000000000027E-2</v>
      </c>
      <c r="BM348" s="497">
        <v>3.0000000000000027E-2</v>
      </c>
      <c r="BN348" s="126" t="e">
        <f>VLOOKUP(BJ348,차량가!$A:$L,11,FALSE)</f>
        <v>#N/A</v>
      </c>
      <c r="BO348" s="126" t="e">
        <f>VLOOKUP(BJ348,차량가!$A:$L,12,FALSE)</f>
        <v>#N/A</v>
      </c>
    </row>
    <row r="349" spans="61:67">
      <c r="BI349" s="207" t="s">
        <v>194</v>
      </c>
      <c r="BJ349" s="492">
        <v>4888</v>
      </c>
      <c r="BK349" s="497">
        <v>3.0000000000000027E-2</v>
      </c>
      <c r="BL349" s="497">
        <v>3.0000000000000027E-2</v>
      </c>
      <c r="BM349" s="497">
        <v>3.0000000000000027E-2</v>
      </c>
      <c r="BN349" s="126" t="str">
        <f>VLOOKUP(BJ349,차량가!$A:$L,11,FALSE)</f>
        <v>Huracan</v>
      </c>
      <c r="BO349" s="126" t="str">
        <f>VLOOKUP(BJ349,차량가!$A:$L,12,FALSE)</f>
        <v>5.2 가솔린 Huracan evo Spider</v>
      </c>
    </row>
    <row r="350" spans="61:67">
      <c r="BI350" s="207" t="s">
        <v>194</v>
      </c>
      <c r="BJ350" s="492">
        <v>4936</v>
      </c>
      <c r="BK350" s="497">
        <v>3.0000000000000027E-2</v>
      </c>
      <c r="BL350" s="497">
        <v>3.0000000000000027E-2</v>
      </c>
      <c r="BM350" s="497">
        <v>3.0000000000000027E-2</v>
      </c>
      <c r="BN350" s="126" t="str">
        <f>VLOOKUP(BJ350,차량가!$A:$L,11,FALSE)</f>
        <v>ACCORD</v>
      </c>
      <c r="BO350" s="126" t="str">
        <f>VLOOKUP(BJ350,차량가!$A:$L,12,FALSE)</f>
        <v>1.5 터보</v>
      </c>
    </row>
    <row r="351" spans="61:67">
      <c r="BI351" s="207" t="s">
        <v>194</v>
      </c>
      <c r="BJ351" s="492">
        <v>4937</v>
      </c>
      <c r="BK351" s="497">
        <v>3.0000000000000027E-2</v>
      </c>
      <c r="BL351" s="497">
        <v>3.0000000000000027E-2</v>
      </c>
      <c r="BM351" s="497">
        <v>3.0000000000000027E-2</v>
      </c>
      <c r="BN351" s="126" t="str">
        <f>VLOOKUP(BJ351,차량가!$A:$L,11,FALSE)</f>
        <v>ACCORD</v>
      </c>
      <c r="BO351" s="126" t="str">
        <f>VLOOKUP(BJ351,차량가!$A:$L,12,FALSE)</f>
        <v>2.0 하이브리드 투어링</v>
      </c>
    </row>
    <row r="352" spans="61:67">
      <c r="BI352" s="207" t="s">
        <v>194</v>
      </c>
      <c r="BJ352" s="492">
        <v>5580</v>
      </c>
      <c r="BK352" s="497">
        <v>3.0000000000000027E-2</v>
      </c>
      <c r="BL352" s="497">
        <v>3.0000000000000027E-2</v>
      </c>
      <c r="BM352" s="497">
        <v>3.0000000000000027E-2</v>
      </c>
      <c r="BN352" s="126" t="e">
        <f>VLOOKUP(BJ352,차량가!$A:$L,11,FALSE)</f>
        <v>#N/A</v>
      </c>
      <c r="BO352" s="126" t="e">
        <f>VLOOKUP(BJ352,차량가!$A:$L,12,FALSE)</f>
        <v>#N/A</v>
      </c>
    </row>
    <row r="353" spans="61:67">
      <c r="BI353" s="207" t="s">
        <v>194</v>
      </c>
      <c r="BJ353" s="492">
        <v>4892</v>
      </c>
      <c r="BK353" s="497">
        <v>3.0000000000000027E-2</v>
      </c>
      <c r="BL353" s="497">
        <v>3.0000000000000027E-2</v>
      </c>
      <c r="BM353" s="497">
        <v>3.0000000000000027E-2</v>
      </c>
      <c r="BN353" s="126" t="str">
        <f>VLOOKUP(BJ353,차량가!$A:$L,11,FALSE)</f>
        <v>Grand Cherokee</v>
      </c>
      <c r="BO353" s="126" t="str">
        <f>VLOOKUP(BJ353,차량가!$A:$L,12,FALSE)</f>
        <v xml:space="preserve"> L 오버랜드 3.6</v>
      </c>
    </row>
    <row r="354" spans="61:67">
      <c r="BI354" s="207" t="s">
        <v>194</v>
      </c>
      <c r="BJ354" s="492">
        <v>4889</v>
      </c>
      <c r="BK354" s="497">
        <v>3.0000000000000027E-2</v>
      </c>
      <c r="BL354" s="497">
        <v>3.0000000000000027E-2</v>
      </c>
      <c r="BM354" s="497">
        <v>3.0000000000000027E-2</v>
      </c>
      <c r="BN354" s="126" t="str">
        <f>VLOOKUP(BJ354,차량가!$A:$L,11,FALSE)</f>
        <v>Urus</v>
      </c>
      <c r="BO354" s="126" t="str">
        <f>VLOOKUP(BJ354,차량가!$A:$L,12,FALSE)</f>
        <v>4.0 S</v>
      </c>
    </row>
    <row r="355" spans="61:67">
      <c r="BI355" s="207" t="s">
        <v>194</v>
      </c>
      <c r="BJ355" s="202">
        <v>564</v>
      </c>
      <c r="BK355" s="497">
        <v>3.0000000000000027E-2</v>
      </c>
      <c r="BL355" s="497">
        <v>3.0000000000000027E-2</v>
      </c>
      <c r="BM355" s="497">
        <v>2.9999999999999971E-2</v>
      </c>
      <c r="BN355" s="126" t="e">
        <f>VLOOKUP(BJ355,차량가!$A:$L,11,FALSE)</f>
        <v>#N/A</v>
      </c>
      <c r="BO355" s="126" t="e">
        <f>VLOOKUP(BJ355,차량가!$A:$L,12,FALSE)</f>
        <v>#N/A</v>
      </c>
    </row>
    <row r="356" spans="61:67">
      <c r="BI356" s="207" t="s">
        <v>194</v>
      </c>
      <c r="BJ356" s="492">
        <v>4986</v>
      </c>
      <c r="BK356" s="497">
        <v>3.0000000000000027E-2</v>
      </c>
      <c r="BL356" s="497">
        <v>3.0000000000000027E-2</v>
      </c>
      <c r="BM356" s="497">
        <v>3.0000000000000027E-2</v>
      </c>
      <c r="BN356" s="126" t="str">
        <f>VLOOKUP(BJ356,차량가!$A:$L,11,FALSE)</f>
        <v>3 Series</v>
      </c>
      <c r="BO356" s="126" t="str">
        <f>VLOOKUP(BJ356,차량가!$A:$L,12,FALSE)</f>
        <v>320i M Sport Package</v>
      </c>
    </row>
    <row r="357" spans="61:67">
      <c r="BI357" s="207" t="s">
        <v>194</v>
      </c>
      <c r="BJ357" s="492">
        <v>4652</v>
      </c>
      <c r="BK357" s="497">
        <v>3.0000000000000027E-2</v>
      </c>
      <c r="BL357" s="497">
        <v>2.9999999999999971E-2</v>
      </c>
      <c r="BM357" s="497">
        <v>2.9999999999999971E-2</v>
      </c>
      <c r="BN357" s="126" t="str">
        <f>VLOOKUP(BJ357,차량가!$A:$L,11,FALSE)</f>
        <v>SIENNA</v>
      </c>
      <c r="BO357" s="126" t="str">
        <f>VLOOKUP(BJ357,차량가!$A:$L,12,FALSE)</f>
        <v>하이브리드 AWD</v>
      </c>
    </row>
    <row r="358" spans="61:67">
      <c r="BI358" s="207" t="s">
        <v>194</v>
      </c>
      <c r="BJ358" s="492">
        <v>4653</v>
      </c>
      <c r="BK358" s="497">
        <v>3.0000000000000027E-2</v>
      </c>
      <c r="BL358" s="497">
        <v>2.9999999999999971E-2</v>
      </c>
      <c r="BM358" s="497">
        <v>2.9999999999999971E-2</v>
      </c>
      <c r="BN358" s="126" t="str">
        <f>VLOOKUP(BJ358,차량가!$A:$L,11,FALSE)</f>
        <v>HIGHLAND</v>
      </c>
      <c r="BO358" s="126" t="str">
        <f>VLOOKUP(BJ358,차량가!$A:$L,12,FALSE)</f>
        <v>리미티드</v>
      </c>
    </row>
    <row r="359" spans="61:67">
      <c r="BI359" s="207" t="s">
        <v>194</v>
      </c>
      <c r="BJ359" s="492">
        <v>4654</v>
      </c>
      <c r="BK359" s="497">
        <v>3.0000000000000027E-2</v>
      </c>
      <c r="BL359" s="497">
        <v>2.9999999999999971E-2</v>
      </c>
      <c r="BM359" s="497">
        <v>2.9999999999999971E-2</v>
      </c>
      <c r="BN359" s="126" t="str">
        <f>VLOOKUP(BJ359,차량가!$A:$L,11,FALSE)</f>
        <v>HIGHLAND</v>
      </c>
      <c r="BO359" s="126" t="str">
        <f>VLOOKUP(BJ359,차량가!$A:$L,12,FALSE)</f>
        <v>플래티넘</v>
      </c>
    </row>
    <row r="360" spans="61:67">
      <c r="BI360" s="207" t="s">
        <v>194</v>
      </c>
      <c r="BJ360" s="492">
        <v>5208</v>
      </c>
      <c r="BK360" s="497">
        <v>3.0000000000000027E-2</v>
      </c>
      <c r="BL360" s="497">
        <v>3.0000000000000027E-2</v>
      </c>
      <c r="BM360" s="497">
        <v>3.0000000000000027E-2</v>
      </c>
      <c r="BN360" s="126" t="e">
        <f>VLOOKUP(BJ360,차량가!$A:$L,11,FALSE)</f>
        <v>#N/A</v>
      </c>
      <c r="BO360" s="126" t="e">
        <f>VLOOKUP(BJ360,차량가!$A:$L,12,FALSE)</f>
        <v>#N/A</v>
      </c>
    </row>
    <row r="361" spans="61:67">
      <c r="BI361" s="207" t="s">
        <v>3189</v>
      </c>
      <c r="BJ361" s="492">
        <v>5043</v>
      </c>
      <c r="BK361" s="497">
        <v>3.0000000000000027E-2</v>
      </c>
      <c r="BL361" s="497">
        <v>3.0000000000000027E-2</v>
      </c>
      <c r="BM361" s="497">
        <v>3.0000000000000027E-2</v>
      </c>
      <c r="BN361" s="126" t="str">
        <f>VLOOKUP(BJ361,차량가!$A:$L,11,FALSE)</f>
        <v>M Series X5 M</v>
      </c>
      <c r="BO361" s="126" t="str">
        <f>VLOOKUP(BJ361,차량가!$A:$L,12,FALSE)</f>
        <v>X5M</v>
      </c>
    </row>
    <row r="362" spans="61:67">
      <c r="BI362" s="207" t="s">
        <v>3189</v>
      </c>
      <c r="BJ362" s="492">
        <v>5044</v>
      </c>
      <c r="BK362" s="497">
        <v>3.0000000000000027E-2</v>
      </c>
      <c r="BL362" s="497">
        <v>3.0000000000000027E-2</v>
      </c>
      <c r="BM362" s="497">
        <v>3.0000000000000027E-2</v>
      </c>
      <c r="BN362" s="126" t="str">
        <f>VLOOKUP(BJ362,차량가!$A:$L,11,FALSE)</f>
        <v>X Series X1</v>
      </c>
      <c r="BO362" s="126" t="str">
        <f>VLOOKUP(BJ362,차량가!$A:$L,12,FALSE)</f>
        <v>xDrive 18d Advantage</v>
      </c>
    </row>
    <row r="363" spans="61:67">
      <c r="BI363" s="207" t="s">
        <v>3189</v>
      </c>
      <c r="BJ363" s="36">
        <v>5622</v>
      </c>
      <c r="BK363" s="497">
        <v>3.0000000000000027E-2</v>
      </c>
      <c r="BL363" s="497">
        <v>3.0000000000000027E-2</v>
      </c>
      <c r="BM363" s="497">
        <v>3.0000000000000027E-2</v>
      </c>
      <c r="BN363" s="126" t="e">
        <f>VLOOKUP(BJ363,차량가!$A:$L,11,FALSE)</f>
        <v>#N/A</v>
      </c>
      <c r="BO363" s="126" t="e">
        <f>VLOOKUP(BJ363,차량가!$A:$L,12,FALSE)</f>
        <v>#N/A</v>
      </c>
    </row>
    <row r="364" spans="61:67">
      <c r="BI364" s="207" t="s">
        <v>194</v>
      </c>
      <c r="BJ364" s="492">
        <v>5194</v>
      </c>
      <c r="BK364" s="497">
        <v>3.999999999999998E-2</v>
      </c>
      <c r="BL364" s="497">
        <v>3.999999999999998E-2</v>
      </c>
      <c r="BM364" s="497">
        <v>3.999999999999998E-2</v>
      </c>
      <c r="BN364" s="126" t="e">
        <f>VLOOKUP(BJ364,차량가!$A:$L,11,FALSE)</f>
        <v>#N/A</v>
      </c>
      <c r="BO364" s="126" t="e">
        <f>VLOOKUP(BJ364,차량가!$A:$L,12,FALSE)</f>
        <v>#N/A</v>
      </c>
    </row>
    <row r="365" spans="61:67">
      <c r="BI365" s="207" t="s">
        <v>194</v>
      </c>
      <c r="BJ365" s="507">
        <v>5637</v>
      </c>
      <c r="BK365" s="497">
        <v>3.999999999999998E-2</v>
      </c>
      <c r="BL365" s="497">
        <v>3.999999999999998E-2</v>
      </c>
      <c r="BM365" s="497">
        <v>3.999999999999998E-2</v>
      </c>
      <c r="BN365" s="126" t="e">
        <f>VLOOKUP(BJ365,차량가!$A:$L,11,FALSE)</f>
        <v>#N/A</v>
      </c>
      <c r="BO365" s="126" t="e">
        <f>VLOOKUP(BJ365,차량가!$A:$L,12,FALSE)</f>
        <v>#N/A</v>
      </c>
    </row>
    <row r="366" spans="61:67">
      <c r="BI366" s="207" t="s">
        <v>3188</v>
      </c>
      <c r="BJ366" s="492">
        <v>5244</v>
      </c>
      <c r="BK366" s="497">
        <v>4.0000000000000036E-2</v>
      </c>
      <c r="BL366" s="497">
        <v>3.999999999999998E-2</v>
      </c>
      <c r="BM366" s="497">
        <v>3.999999999999998E-2</v>
      </c>
      <c r="BN366" s="126" t="e">
        <f>VLOOKUP(BJ366,차량가!$A:$L,11,FALSE)</f>
        <v>#N/A</v>
      </c>
      <c r="BO366" s="126" t="e">
        <f>VLOOKUP(BJ366,차량가!$A:$L,12,FALSE)</f>
        <v>#N/A</v>
      </c>
    </row>
    <row r="367" spans="61:67">
      <c r="BI367" s="207" t="s">
        <v>3188</v>
      </c>
      <c r="BJ367" s="505">
        <v>4557</v>
      </c>
      <c r="BK367" s="497">
        <v>4.0000000000000036E-2</v>
      </c>
      <c r="BL367" s="497">
        <v>3.999999999999998E-2</v>
      </c>
      <c r="BM367" s="497">
        <v>3.999999999999998E-2</v>
      </c>
      <c r="BN367" s="126" t="str">
        <f>VLOOKUP(BJ367,차량가!$A:$L,11,FALSE)</f>
        <v>쏘렌토</v>
      </c>
      <c r="BO367" s="126" t="str">
        <f>VLOOKUP(BJ367,차량가!$A:$L,12,FALSE)</f>
        <v>가솔린 터보 2.5 4WD 시그니처(5인승)</v>
      </c>
    </row>
    <row r="368" spans="61:67">
      <c r="BI368" s="207" t="s">
        <v>3188</v>
      </c>
      <c r="BJ368" s="504">
        <v>2384</v>
      </c>
      <c r="BK368" s="497">
        <v>4.9999999999999989E-2</v>
      </c>
      <c r="BL368" s="497">
        <v>5.0000000000000044E-2</v>
      </c>
      <c r="BM368" s="497">
        <v>5.0000000000000044E-2</v>
      </c>
      <c r="BN368" s="126" t="e">
        <f>VLOOKUP(BJ368,차량가!$A:$L,11,FALSE)</f>
        <v>#N/A</v>
      </c>
      <c r="BO368" s="126" t="e">
        <f>VLOOKUP(BJ368,차량가!$A:$L,12,FALSE)</f>
        <v>#N/A</v>
      </c>
    </row>
    <row r="369" spans="61:67">
      <c r="BI369" s="207" t="s">
        <v>3188</v>
      </c>
      <c r="BJ369" s="202">
        <v>6007</v>
      </c>
      <c r="BK369" s="497">
        <v>4.9999999999999989E-2</v>
      </c>
      <c r="BL369" s="497">
        <v>4.9999999999999989E-2</v>
      </c>
      <c r="BM369" s="497">
        <v>4.9999999999999989E-2</v>
      </c>
      <c r="BN369" s="126" t="e">
        <f>VLOOKUP(BJ369,차량가!$A:$L,11,FALSE)</f>
        <v>#N/A</v>
      </c>
      <c r="BO369" s="126" t="e">
        <f>VLOOKUP(BJ369,차량가!$A:$L,12,FALSE)</f>
        <v>#N/A</v>
      </c>
    </row>
    <row r="370" spans="61:67">
      <c r="BI370" s="207" t="s">
        <v>194</v>
      </c>
      <c r="BJ370" s="492">
        <v>5124</v>
      </c>
      <c r="BK370" s="497">
        <v>4.9999999999999989E-2</v>
      </c>
      <c r="BL370" s="497">
        <v>4.9999999999999989E-2</v>
      </c>
      <c r="BM370" s="497">
        <v>4.9999999999999989E-2</v>
      </c>
      <c r="BN370" s="126" t="str">
        <f>VLOOKUP(BJ370,차량가!$A:$L,11,FALSE)</f>
        <v>RS3</v>
      </c>
      <c r="BO370" s="126" t="str">
        <f>VLOOKUP(BJ370,차량가!$A:$L,12,FALSE)</f>
        <v>TFSI</v>
      </c>
    </row>
    <row r="371" spans="61:67">
      <c r="BI371" s="207" t="s">
        <v>194</v>
      </c>
      <c r="BJ371" s="492">
        <v>5123</v>
      </c>
      <c r="BK371" s="497">
        <v>4.9999999999999989E-2</v>
      </c>
      <c r="BL371" s="497">
        <v>4.9999999999999989E-2</v>
      </c>
      <c r="BM371" s="497">
        <v>4.9999999999999989E-2</v>
      </c>
      <c r="BN371" s="126" t="str">
        <f>VLOOKUP(BJ371,차량가!$A:$L,11,FALSE)</f>
        <v>S5</v>
      </c>
      <c r="BO371" s="126" t="str">
        <f>VLOOKUP(BJ371,차량가!$A:$L,12,FALSE)</f>
        <v>Coupe S5 3.0 TFSI</v>
      </c>
    </row>
    <row r="372" spans="61:67">
      <c r="BI372" s="207" t="s">
        <v>3188</v>
      </c>
      <c r="BJ372" s="508">
        <v>4985</v>
      </c>
      <c r="BK372" s="497">
        <v>0.06</v>
      </c>
      <c r="BL372" s="497">
        <v>0.06</v>
      </c>
      <c r="BM372" s="497">
        <v>0.06</v>
      </c>
      <c r="BN372" s="126" t="str">
        <f>VLOOKUP(BJ372,차량가!$A:$L,11,FALSE)</f>
        <v>3 Series</v>
      </c>
      <c r="BO372" s="126" t="str">
        <f>VLOOKUP(BJ372,차량가!$A:$L,12,FALSE)</f>
        <v>320i</v>
      </c>
    </row>
    <row r="373" spans="61:67">
      <c r="BJ373" s="492"/>
    </row>
  </sheetData>
  <protectedRanges>
    <protectedRange sqref="BH12:BM12" name="범위2"/>
  </protectedRanges>
  <mergeCells count="232">
    <mergeCell ref="C21:M22"/>
    <mergeCell ref="N21:Y22"/>
    <mergeCell ref="C17:D20"/>
    <mergeCell ref="E17:M17"/>
    <mergeCell ref="E20:M20"/>
    <mergeCell ref="N20:Y20"/>
    <mergeCell ref="E19:M19"/>
    <mergeCell ref="N19:Y19"/>
    <mergeCell ref="E18:M18"/>
    <mergeCell ref="N18:Y18"/>
    <mergeCell ref="AY8:BB8"/>
    <mergeCell ref="BK260:BK262"/>
    <mergeCell ref="C35:Y35"/>
    <mergeCell ref="C26:D32"/>
    <mergeCell ref="C24:K24"/>
    <mergeCell ref="L24:P24"/>
    <mergeCell ref="T24:X24"/>
    <mergeCell ref="AY38:BB38"/>
    <mergeCell ref="AZ32:BB32"/>
    <mergeCell ref="BK33:BL33"/>
    <mergeCell ref="AY31:BB31"/>
    <mergeCell ref="BI175:BI177"/>
    <mergeCell ref="AY35:BB35"/>
    <mergeCell ref="AZ26:BB26"/>
    <mergeCell ref="AY25:BB25"/>
    <mergeCell ref="Z35:AU35"/>
    <mergeCell ref="BK220:BK228"/>
    <mergeCell ref="BK229:BK235"/>
    <mergeCell ref="BK236:BK240"/>
    <mergeCell ref="BK241:BK242"/>
    <mergeCell ref="BK212:BK216"/>
    <mergeCell ref="Z25:AH25"/>
    <mergeCell ref="BI173:BI174"/>
    <mergeCell ref="AR41:AS41"/>
    <mergeCell ref="Z11:AF11"/>
    <mergeCell ref="AX28:AX29"/>
    <mergeCell ref="T23:AA23"/>
    <mergeCell ref="BJ2:BK2"/>
    <mergeCell ref="AY2:BB2"/>
    <mergeCell ref="Z13:AF14"/>
    <mergeCell ref="BH12:BM12"/>
    <mergeCell ref="AY12:BB12"/>
    <mergeCell ref="AK18:AU18"/>
    <mergeCell ref="AJ23:AQ23"/>
    <mergeCell ref="AC23:AI23"/>
    <mergeCell ref="AY20:AZ20"/>
    <mergeCell ref="AY23:BB23"/>
    <mergeCell ref="Z18:AF18"/>
    <mergeCell ref="AK20:AU20"/>
    <mergeCell ref="Z19:AF19"/>
    <mergeCell ref="Z21:AF21"/>
    <mergeCell ref="AG21:AJ21"/>
    <mergeCell ref="AK21:AU21"/>
    <mergeCell ref="AY13:BB13"/>
    <mergeCell ref="AY16:BB16"/>
    <mergeCell ref="AY14:BB14"/>
    <mergeCell ref="AY11:BB11"/>
    <mergeCell ref="AY7:BB7"/>
    <mergeCell ref="Z10:AF10"/>
    <mergeCell ref="C3:I3"/>
    <mergeCell ref="J3:X3"/>
    <mergeCell ref="Y3:AF3"/>
    <mergeCell ref="AG3:AU3"/>
    <mergeCell ref="AY4:BB4"/>
    <mergeCell ref="BJ3:BK3"/>
    <mergeCell ref="AG4:AU4"/>
    <mergeCell ref="AY5:BB5"/>
    <mergeCell ref="AY3:BB3"/>
    <mergeCell ref="AV1:AV40"/>
    <mergeCell ref="AG16:AJ16"/>
    <mergeCell ref="AK16:AU16"/>
    <mergeCell ref="AX15:AX16"/>
    <mergeCell ref="AY15:BA15"/>
    <mergeCell ref="AY18:AZ18"/>
    <mergeCell ref="BA18:BB18"/>
    <mergeCell ref="AY19:AZ19"/>
    <mergeCell ref="BA19:BB19"/>
    <mergeCell ref="AY6:BB6"/>
    <mergeCell ref="AG13:AU14"/>
    <mergeCell ref="C10:D15"/>
    <mergeCell ref="N11:Y11"/>
    <mergeCell ref="AK6:AO6"/>
    <mergeCell ref="AP6:AU6"/>
    <mergeCell ref="C6:G6"/>
    <mergeCell ref="H6:N6"/>
    <mergeCell ref="H7:N7"/>
    <mergeCell ref="H8:N8"/>
    <mergeCell ref="T6:AJ6"/>
    <mergeCell ref="T7:X7"/>
    <mergeCell ref="AR9:AU9"/>
    <mergeCell ref="AP7:AU7"/>
    <mergeCell ref="C8:G8"/>
    <mergeCell ref="BA17:BB17"/>
    <mergeCell ref="N16:Y16"/>
    <mergeCell ref="Z16:AF16"/>
    <mergeCell ref="N17:Y17"/>
    <mergeCell ref="AK17:AU17"/>
    <mergeCell ref="Z24:AH24"/>
    <mergeCell ref="AO25:AQ25"/>
    <mergeCell ref="BA20:BB20"/>
    <mergeCell ref="AY22:BB22"/>
    <mergeCell ref="Z17:AF17"/>
    <mergeCell ref="AG17:AJ17"/>
    <mergeCell ref="AZ24:BB24"/>
    <mergeCell ref="AT23:AU23"/>
    <mergeCell ref="AG18:AJ18"/>
    <mergeCell ref="Z22:AF22"/>
    <mergeCell ref="AG22:AU22"/>
    <mergeCell ref="Z20:AF20"/>
    <mergeCell ref="AG19:AU19"/>
    <mergeCell ref="AJ24:AN24"/>
    <mergeCell ref="AJ25:AN25"/>
    <mergeCell ref="AO24:AQ24"/>
    <mergeCell ref="AG20:AJ20"/>
    <mergeCell ref="C16:M16"/>
    <mergeCell ref="E15:J15"/>
    <mergeCell ref="N15:Y15"/>
    <mergeCell ref="K12:M12"/>
    <mergeCell ref="N12:Y12"/>
    <mergeCell ref="E13:J14"/>
    <mergeCell ref="Y7:AC7"/>
    <mergeCell ref="AK7:AO7"/>
    <mergeCell ref="AD7:AJ7"/>
    <mergeCell ref="AG12:AU12"/>
    <mergeCell ref="E12:J12"/>
    <mergeCell ref="Z12:AF12"/>
    <mergeCell ref="K11:M11"/>
    <mergeCell ref="AG11:AU11"/>
    <mergeCell ref="C7:G7"/>
    <mergeCell ref="K13:M14"/>
    <mergeCell ref="N13:Y14"/>
    <mergeCell ref="Z15:AF15"/>
    <mergeCell ref="AG15:AU15"/>
    <mergeCell ref="K15:M15"/>
    <mergeCell ref="E11:J11"/>
    <mergeCell ref="E10:J10"/>
    <mergeCell ref="AG10:AU10"/>
    <mergeCell ref="K10:Y10"/>
    <mergeCell ref="AY9:BB9"/>
    <mergeCell ref="AY10:BB10"/>
    <mergeCell ref="CX172:CY172"/>
    <mergeCell ref="BN37:BO37"/>
    <mergeCell ref="BA50:BB50"/>
    <mergeCell ref="BA49:BB49"/>
    <mergeCell ref="AZ45:BB45"/>
    <mergeCell ref="BI167:BI171"/>
    <mergeCell ref="BH37:BH38"/>
    <mergeCell ref="BA59:BB59"/>
    <mergeCell ref="BR152:BT152"/>
    <mergeCell ref="BV163:CA163"/>
    <mergeCell ref="AY37:AZ37"/>
    <mergeCell ref="BA37:BB37"/>
    <mergeCell ref="AY27:BB27"/>
    <mergeCell ref="AY34:BB34"/>
    <mergeCell ref="AY50:AZ50"/>
    <mergeCell ref="BK32:BL32"/>
    <mergeCell ref="BC34:BC36"/>
    <mergeCell ref="BK35:BL35"/>
    <mergeCell ref="BK31:BL31"/>
    <mergeCell ref="AY17:AZ17"/>
    <mergeCell ref="AY29:BB29"/>
    <mergeCell ref="BC15:BC16"/>
    <mergeCell ref="CX205:CX210"/>
    <mergeCell ref="BK186:BK196"/>
    <mergeCell ref="BK197:BK198"/>
    <mergeCell ref="BK199:BK200"/>
    <mergeCell ref="BK201:BK202"/>
    <mergeCell ref="CX190:CX191"/>
    <mergeCell ref="CX192:CX193"/>
    <mergeCell ref="CX198:CX199"/>
    <mergeCell ref="CX200:CX201"/>
    <mergeCell ref="CX203:CX204"/>
    <mergeCell ref="CX194:CX197"/>
    <mergeCell ref="BV187:CA187"/>
    <mergeCell ref="CI187:CN187"/>
    <mergeCell ref="BK203:BK205"/>
    <mergeCell ref="BK206:BK207"/>
    <mergeCell ref="BK208:BK209"/>
    <mergeCell ref="BI178:BI179"/>
    <mergeCell ref="AX26:AX27"/>
    <mergeCell ref="CX174:CX175"/>
    <mergeCell ref="CX176:CX177"/>
    <mergeCell ref="CX178:CX179"/>
    <mergeCell ref="BI163:BL163"/>
    <mergeCell ref="BN38:BO38"/>
    <mergeCell ref="AT24:AU24"/>
    <mergeCell ref="BN26:BO26"/>
    <mergeCell ref="BN27:BO27"/>
    <mergeCell ref="BN28:BO28"/>
    <mergeCell ref="BN36:BO36"/>
    <mergeCell ref="BN34:BO34"/>
    <mergeCell ref="BN35:BO35"/>
    <mergeCell ref="BN33:BO33"/>
    <mergeCell ref="BN32:BO32"/>
    <mergeCell ref="AZ28:BB28"/>
    <mergeCell ref="BK166:BK183"/>
    <mergeCell ref="BK34:BL34"/>
    <mergeCell ref="AY49:AZ49"/>
    <mergeCell ref="AR42:AU42"/>
    <mergeCell ref="BN31:BO31"/>
    <mergeCell ref="AX39:BB41"/>
    <mergeCell ref="BK253:BK254"/>
    <mergeCell ref="BK255:BK256"/>
    <mergeCell ref="BN169:BN171"/>
    <mergeCell ref="BN173:BN174"/>
    <mergeCell ref="BN168:BO168"/>
    <mergeCell ref="BN175:BN177"/>
    <mergeCell ref="BK243:BK244"/>
    <mergeCell ref="BK245:BK252"/>
    <mergeCell ref="BN125:BN126"/>
    <mergeCell ref="BK217:BK219"/>
    <mergeCell ref="BK184:BK185"/>
    <mergeCell ref="BK4:BM4"/>
    <mergeCell ref="DD189:DD194"/>
    <mergeCell ref="DH194:DI194"/>
    <mergeCell ref="DJ194:DK194"/>
    <mergeCell ref="DH195:DI196"/>
    <mergeCell ref="DH197:DI198"/>
    <mergeCell ref="DH199:DI200"/>
    <mergeCell ref="DJ199:DK200"/>
    <mergeCell ref="DH193:DK193"/>
    <mergeCell ref="DJ195:DK195"/>
    <mergeCell ref="DJ197:DK197"/>
    <mergeCell ref="DJ198:DK198"/>
    <mergeCell ref="DJ196:DK196"/>
    <mergeCell ref="BK30:BL30"/>
    <mergeCell ref="CW188:CY188"/>
    <mergeCell ref="CY174:CY175"/>
    <mergeCell ref="CX180:CX181"/>
    <mergeCell ref="CY180:CY181"/>
    <mergeCell ref="BN30:BO30"/>
    <mergeCell ref="BN29:BO29"/>
  </mergeCells>
  <phoneticPr fontId="2" type="noConversion"/>
  <dataValidations disablePrompts="1" count="4">
    <dataValidation type="list" allowBlank="1" showInputMessage="1" showErrorMessage="1" sqref="BS10" xr:uid="{00000000-0002-0000-0200-000000000000}">
      <formula1>수입국산</formula1>
    </dataValidation>
    <dataValidation type="list" allowBlank="1" showInputMessage="1" showErrorMessage="1" sqref="BS12" xr:uid="{00000000-0002-0000-0200-000001000000}">
      <formula1>특판여부</formula1>
    </dataValidation>
    <dataValidation showInputMessage="1" showErrorMessage="1" sqref="BS4:BS6" xr:uid="{3977F3D1-71EF-4354-8EEF-E178438EDE82}"/>
    <dataValidation type="custom" allowBlank="1" showInputMessage="1" showErrorMessage="1" errorTitle="등록비용 미달" error="등록부대비용은 포함되지 않습니다" sqref="BE9:BF9" xr:uid="{5E5234C0-0B58-482C-9575-ED561FDBB3BF}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66" orientation="portrait" horizontalDpi="300" verticalDpi="300" r:id="rId1"/>
  <cellWatches>
    <cellWatch r="AK18"/>
    <cellWatch r="AX30"/>
  </cellWatch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6424-9017-487D-825B-DFD9A3B417D9}">
  <sheetPr codeName="Sheet13">
    <tabColor rgb="FF00B050"/>
  </sheetPr>
  <dimension ref="A1:I11758"/>
  <sheetViews>
    <sheetView workbookViewId="0">
      <pane xSplit="3" ySplit="1" topLeftCell="D2882" activePane="bottomRight" state="frozen"/>
      <selection sqref="A1:AF4"/>
      <selection pane="topRight" sqref="A1:AF4"/>
      <selection pane="bottomLeft" sqref="A1:AF4"/>
      <selection pane="bottomRight" sqref="A1:AF4"/>
    </sheetView>
  </sheetViews>
  <sheetFormatPr defaultColWidth="9" defaultRowHeight="16.5"/>
  <cols>
    <col min="3" max="3" width="23" customWidth="1"/>
    <col min="4" max="4" width="48.625" customWidth="1"/>
    <col min="5" max="5" width="19.25" customWidth="1"/>
    <col min="6" max="6" width="17.75" style="208" customWidth="1"/>
    <col min="7" max="7" width="10" bestFit="1" customWidth="1"/>
    <col min="9" max="9" width="18.375" bestFit="1" customWidth="1"/>
  </cols>
  <sheetData>
    <row r="1" spans="1:9">
      <c r="A1" s="535" t="s">
        <v>8531</v>
      </c>
      <c r="B1" s="536" t="s">
        <v>8532</v>
      </c>
      <c r="C1" s="536" t="s">
        <v>3288</v>
      </c>
      <c r="D1" s="536" t="s">
        <v>3289</v>
      </c>
      <c r="E1" s="536" t="s">
        <v>3290</v>
      </c>
      <c r="F1" s="555" t="s">
        <v>8533</v>
      </c>
      <c r="G1" s="537" t="s">
        <v>16660</v>
      </c>
      <c r="H1" s="537" t="s">
        <v>16661</v>
      </c>
      <c r="I1" s="538" t="s">
        <v>16662</v>
      </c>
    </row>
    <row r="2" spans="1:9">
      <c r="A2" s="539">
        <v>1</v>
      </c>
      <c r="B2" s="540" t="s">
        <v>8534</v>
      </c>
      <c r="C2" s="540" t="s">
        <v>3291</v>
      </c>
      <c r="D2" s="540" t="s">
        <v>3299</v>
      </c>
      <c r="E2" s="540" t="s">
        <v>3300</v>
      </c>
      <c r="F2" s="556">
        <v>295450000</v>
      </c>
      <c r="G2" s="541">
        <v>2023</v>
      </c>
      <c r="H2" s="542">
        <f>VLOOKUP(G2,[3]잔가율!$D$3:$E$33,2,FALSE)</f>
        <v>0.84199999999999997</v>
      </c>
      <c r="I2" s="552">
        <f t="shared" ref="I2:I65" si="0">ROUNDDOWN(F2*H2,0)</f>
        <v>248768900</v>
      </c>
    </row>
    <row r="3" spans="1:9">
      <c r="A3" s="539">
        <v>2</v>
      </c>
      <c r="B3" s="540" t="s">
        <v>8534</v>
      </c>
      <c r="C3" s="540" t="s">
        <v>3291</v>
      </c>
      <c r="D3" s="540" t="s">
        <v>3301</v>
      </c>
      <c r="E3" s="540" t="s">
        <v>3300</v>
      </c>
      <c r="F3" s="556">
        <v>295450000</v>
      </c>
      <c r="G3" s="541">
        <v>2023</v>
      </c>
      <c r="H3" s="542">
        <f>VLOOKUP(G3,[3]잔가율!$D$3:$E$33,2,FALSE)</f>
        <v>0.84199999999999997</v>
      </c>
      <c r="I3" s="552">
        <f t="shared" si="0"/>
        <v>248768900</v>
      </c>
    </row>
    <row r="4" spans="1:9">
      <c r="A4" s="539">
        <v>3</v>
      </c>
      <c r="B4" s="540" t="s">
        <v>8534</v>
      </c>
      <c r="C4" s="540" t="s">
        <v>3291</v>
      </c>
      <c r="D4" s="540" t="s">
        <v>3302</v>
      </c>
      <c r="E4" s="540" t="s">
        <v>3303</v>
      </c>
      <c r="F4" s="556">
        <v>280000000</v>
      </c>
      <c r="G4" s="541">
        <v>2023</v>
      </c>
      <c r="H4" s="542">
        <f>VLOOKUP(G4,[3]잔가율!$D$3:$E$33,2,FALSE)</f>
        <v>0.84199999999999997</v>
      </c>
      <c r="I4" s="552">
        <f t="shared" si="0"/>
        <v>235760000</v>
      </c>
    </row>
    <row r="5" spans="1:9">
      <c r="A5" s="539">
        <v>4</v>
      </c>
      <c r="B5" s="540" t="s">
        <v>8534</v>
      </c>
      <c r="C5" s="540" t="s">
        <v>3291</v>
      </c>
      <c r="D5" s="540" t="s">
        <v>3304</v>
      </c>
      <c r="E5" s="540" t="s">
        <v>3305</v>
      </c>
      <c r="F5" s="556">
        <v>235000000</v>
      </c>
      <c r="G5" s="541">
        <v>2023</v>
      </c>
      <c r="H5" s="542">
        <f>VLOOKUP(G5,[3]잔가율!$D$3:$E$33,2,FALSE)</f>
        <v>0.84199999999999997</v>
      </c>
      <c r="I5" s="552">
        <f t="shared" si="0"/>
        <v>197870000</v>
      </c>
    </row>
    <row r="6" spans="1:9">
      <c r="A6" s="539">
        <v>5</v>
      </c>
      <c r="B6" s="540" t="s">
        <v>8534</v>
      </c>
      <c r="C6" s="540" t="s">
        <v>3291</v>
      </c>
      <c r="D6" s="540" t="s">
        <v>3306</v>
      </c>
      <c r="E6" s="540" t="s">
        <v>3307</v>
      </c>
      <c r="F6" s="556">
        <v>209000000</v>
      </c>
      <c r="G6" s="541">
        <v>2023</v>
      </c>
      <c r="H6" s="542">
        <f>VLOOKUP(G6,[3]잔가율!$D$3:$E$33,2,FALSE)</f>
        <v>0.84199999999999997</v>
      </c>
      <c r="I6" s="552">
        <f t="shared" si="0"/>
        <v>175978000</v>
      </c>
    </row>
    <row r="7" spans="1:9">
      <c r="A7" s="539">
        <v>6</v>
      </c>
      <c r="B7" s="540" t="s">
        <v>8534</v>
      </c>
      <c r="C7" s="540" t="s">
        <v>3291</v>
      </c>
      <c r="D7" s="540" t="s">
        <v>3308</v>
      </c>
      <c r="E7" s="540" t="s">
        <v>3307</v>
      </c>
      <c r="F7" s="556">
        <v>238180000</v>
      </c>
      <c r="G7" s="541">
        <v>2023</v>
      </c>
      <c r="H7" s="542">
        <f>VLOOKUP(G7,[3]잔가율!$D$3:$E$33,2,FALSE)</f>
        <v>0.84199999999999997</v>
      </c>
      <c r="I7" s="552">
        <f t="shared" si="0"/>
        <v>200547560</v>
      </c>
    </row>
    <row r="8" spans="1:9">
      <c r="A8" s="539">
        <v>7</v>
      </c>
      <c r="B8" s="540" t="s">
        <v>8534</v>
      </c>
      <c r="C8" s="540" t="s">
        <v>3291</v>
      </c>
      <c r="D8" s="540" t="s">
        <v>3309</v>
      </c>
      <c r="E8" s="540" t="s">
        <v>3310</v>
      </c>
      <c r="F8" s="556">
        <v>253630000</v>
      </c>
      <c r="G8" s="541">
        <v>2023</v>
      </c>
      <c r="H8" s="542">
        <f>VLOOKUP(G8,[3]잔가율!$D$3:$E$33,2,FALSE)</f>
        <v>0.84199999999999997</v>
      </c>
      <c r="I8" s="552">
        <f t="shared" si="0"/>
        <v>213556460</v>
      </c>
    </row>
    <row r="9" spans="1:9">
      <c r="A9" s="539">
        <v>8</v>
      </c>
      <c r="B9" s="540" t="s">
        <v>8534</v>
      </c>
      <c r="C9" s="540" t="s">
        <v>3291</v>
      </c>
      <c r="D9" s="540" t="s">
        <v>3311</v>
      </c>
      <c r="E9" s="540" t="s">
        <v>3310</v>
      </c>
      <c r="F9" s="556">
        <v>236000000</v>
      </c>
      <c r="G9" s="541">
        <v>2023</v>
      </c>
      <c r="H9" s="542">
        <f>VLOOKUP(G9,[3]잔가율!$D$3:$E$33,2,FALSE)</f>
        <v>0.84199999999999997</v>
      </c>
      <c r="I9" s="552">
        <f t="shared" si="0"/>
        <v>198712000</v>
      </c>
    </row>
    <row r="10" spans="1:9">
      <c r="A10" s="539">
        <v>9</v>
      </c>
      <c r="B10" s="540" t="s">
        <v>8534</v>
      </c>
      <c r="C10" s="540" t="s">
        <v>3291</v>
      </c>
      <c r="D10" s="540" t="s">
        <v>3311</v>
      </c>
      <c r="E10" s="540" t="s">
        <v>3312</v>
      </c>
      <c r="F10" s="556">
        <v>250000000</v>
      </c>
      <c r="G10" s="541">
        <v>2023</v>
      </c>
      <c r="H10" s="542">
        <f>VLOOKUP(G10,[3]잔가율!$D$3:$E$33,2,FALSE)</f>
        <v>0.84199999999999997</v>
      </c>
      <c r="I10" s="552">
        <f t="shared" si="0"/>
        <v>210500000</v>
      </c>
    </row>
    <row r="11" spans="1:9">
      <c r="A11" s="539">
        <v>10</v>
      </c>
      <c r="B11" s="540" t="s">
        <v>8534</v>
      </c>
      <c r="C11" s="540" t="s">
        <v>3291</v>
      </c>
      <c r="D11" s="540" t="s">
        <v>3292</v>
      </c>
      <c r="E11" s="540" t="s">
        <v>3313</v>
      </c>
      <c r="F11" s="556">
        <v>268180000</v>
      </c>
      <c r="G11" s="541">
        <v>2023</v>
      </c>
      <c r="H11" s="542">
        <f>VLOOKUP(G11,[3]잔가율!$D$3:$E$33,2,FALSE)</f>
        <v>0.84199999999999997</v>
      </c>
      <c r="I11" s="552">
        <f t="shared" si="0"/>
        <v>225807560</v>
      </c>
    </row>
    <row r="12" spans="1:9">
      <c r="A12" s="539">
        <v>11</v>
      </c>
      <c r="B12" s="540" t="s">
        <v>8534</v>
      </c>
      <c r="C12" s="540" t="s">
        <v>3291</v>
      </c>
      <c r="D12" s="540" t="s">
        <v>3314</v>
      </c>
      <c r="E12" s="540" t="s">
        <v>3314</v>
      </c>
      <c r="F12" s="556">
        <v>250000000</v>
      </c>
      <c r="G12" s="541">
        <v>2023</v>
      </c>
      <c r="H12" s="542">
        <f>VLOOKUP(G12,[3]잔가율!$D$3:$E$33,2,FALSE)</f>
        <v>0.84199999999999997</v>
      </c>
      <c r="I12" s="552">
        <f t="shared" si="0"/>
        <v>210500000</v>
      </c>
    </row>
    <row r="13" spans="1:9">
      <c r="A13" s="539">
        <v>12</v>
      </c>
      <c r="B13" s="543" t="s">
        <v>8534</v>
      </c>
      <c r="C13" s="543" t="s">
        <v>3315</v>
      </c>
      <c r="D13" s="543" t="s">
        <v>3316</v>
      </c>
      <c r="E13" s="543" t="s">
        <v>3317</v>
      </c>
      <c r="F13" s="557">
        <v>3830910000</v>
      </c>
      <c r="G13" s="541">
        <v>2023</v>
      </c>
      <c r="H13" s="542">
        <f>VLOOKUP(G13,[3]잔가율!$D$3:$E$33,2,FALSE)</f>
        <v>0.84199999999999997</v>
      </c>
      <c r="I13" s="552">
        <f t="shared" si="0"/>
        <v>3225626220</v>
      </c>
    </row>
    <row r="14" spans="1:9">
      <c r="A14" s="539">
        <v>13</v>
      </c>
      <c r="B14" s="540" t="s">
        <v>8534</v>
      </c>
      <c r="C14" s="540" t="s">
        <v>3291</v>
      </c>
      <c r="D14" s="540" t="s">
        <v>3293</v>
      </c>
      <c r="E14" s="540" t="s">
        <v>3318</v>
      </c>
      <c r="F14" s="556">
        <v>327270000</v>
      </c>
      <c r="G14" s="541">
        <v>2023</v>
      </c>
      <c r="H14" s="542">
        <f>VLOOKUP(G14,[3]잔가율!$D$3:$E$33,2,FALSE)</f>
        <v>0.84199999999999997</v>
      </c>
      <c r="I14" s="552">
        <f t="shared" si="0"/>
        <v>275561340</v>
      </c>
    </row>
    <row r="15" spans="1:9">
      <c r="A15" s="539">
        <v>14</v>
      </c>
      <c r="B15" s="540" t="s">
        <v>8534</v>
      </c>
      <c r="C15" s="540" t="s">
        <v>3291</v>
      </c>
      <c r="D15" s="540" t="s">
        <v>3294</v>
      </c>
      <c r="E15" s="540" t="s">
        <v>3319</v>
      </c>
      <c r="F15" s="556">
        <v>349990000</v>
      </c>
      <c r="G15" s="541">
        <v>2023</v>
      </c>
      <c r="H15" s="542">
        <f>VLOOKUP(G15,[3]잔가율!$D$3:$E$33,2,FALSE)</f>
        <v>0.84199999999999997</v>
      </c>
      <c r="I15" s="552">
        <f t="shared" si="0"/>
        <v>294691580</v>
      </c>
    </row>
    <row r="16" spans="1:9">
      <c r="A16" s="539">
        <v>15</v>
      </c>
      <c r="B16" s="543" t="s">
        <v>8534</v>
      </c>
      <c r="C16" s="543" t="s">
        <v>3315</v>
      </c>
      <c r="D16" s="543" t="s">
        <v>3320</v>
      </c>
      <c r="E16" s="543" t="s">
        <v>3321</v>
      </c>
      <c r="F16" s="557">
        <v>263190000</v>
      </c>
      <c r="G16" s="541">
        <v>2023</v>
      </c>
      <c r="H16" s="542">
        <f>VLOOKUP(G16,[3]잔가율!$D$3:$E$33,2,FALSE)</f>
        <v>0.84199999999999997</v>
      </c>
      <c r="I16" s="552">
        <f t="shared" si="0"/>
        <v>221605980</v>
      </c>
    </row>
    <row r="17" spans="1:9">
      <c r="A17" s="539">
        <v>16</v>
      </c>
      <c r="B17" s="540" t="s">
        <v>8534</v>
      </c>
      <c r="C17" s="540" t="s">
        <v>3291</v>
      </c>
      <c r="D17" s="540" t="s">
        <v>3322</v>
      </c>
      <c r="E17" s="540" t="s">
        <v>3323</v>
      </c>
      <c r="F17" s="556">
        <v>237000000</v>
      </c>
      <c r="G17" s="541">
        <v>2023</v>
      </c>
      <c r="H17" s="542">
        <f>VLOOKUP(G17,[3]잔가율!$D$3:$E$33,2,FALSE)</f>
        <v>0.84199999999999997</v>
      </c>
      <c r="I17" s="552">
        <f t="shared" si="0"/>
        <v>199554000</v>
      </c>
    </row>
    <row r="18" spans="1:9">
      <c r="A18" s="539">
        <v>17</v>
      </c>
      <c r="B18" s="540" t="s">
        <v>8534</v>
      </c>
      <c r="C18" s="540" t="s">
        <v>3291</v>
      </c>
      <c r="D18" s="540" t="s">
        <v>3322</v>
      </c>
      <c r="E18" s="540" t="s">
        <v>3324</v>
      </c>
      <c r="F18" s="556">
        <v>268180000</v>
      </c>
      <c r="G18" s="541">
        <v>2023</v>
      </c>
      <c r="H18" s="542">
        <f>VLOOKUP(G18,[3]잔가율!$D$3:$E$33,2,FALSE)</f>
        <v>0.84199999999999997</v>
      </c>
      <c r="I18" s="552">
        <f t="shared" si="0"/>
        <v>225807560</v>
      </c>
    </row>
    <row r="19" spans="1:9">
      <c r="A19" s="539">
        <v>18</v>
      </c>
      <c r="B19" s="540" t="s">
        <v>8534</v>
      </c>
      <c r="C19" s="540" t="s">
        <v>3291</v>
      </c>
      <c r="D19" s="540" t="s">
        <v>1336</v>
      </c>
      <c r="E19" s="540" t="s">
        <v>3325</v>
      </c>
      <c r="F19" s="556">
        <v>257000000</v>
      </c>
      <c r="G19" s="541">
        <v>2023</v>
      </c>
      <c r="H19" s="542">
        <f>VLOOKUP(G19,[3]잔가율!$D$3:$E$33,2,FALSE)</f>
        <v>0.84199999999999997</v>
      </c>
      <c r="I19" s="552">
        <f t="shared" si="0"/>
        <v>216394000</v>
      </c>
    </row>
    <row r="20" spans="1:9">
      <c r="A20" s="539">
        <v>19</v>
      </c>
      <c r="B20" s="540" t="s">
        <v>8534</v>
      </c>
      <c r="C20" s="540" t="s">
        <v>3291</v>
      </c>
      <c r="D20" s="540" t="s">
        <v>1336</v>
      </c>
      <c r="E20" s="540" t="s">
        <v>3326</v>
      </c>
      <c r="F20" s="556">
        <v>222720000</v>
      </c>
      <c r="G20" s="541">
        <v>2023</v>
      </c>
      <c r="H20" s="542">
        <f>VLOOKUP(G20,[3]잔가율!$D$3:$E$33,2,FALSE)</f>
        <v>0.84199999999999997</v>
      </c>
      <c r="I20" s="552">
        <f t="shared" si="0"/>
        <v>187530240</v>
      </c>
    </row>
    <row r="21" spans="1:9">
      <c r="A21" s="539">
        <v>20</v>
      </c>
      <c r="B21" s="540" t="s">
        <v>8534</v>
      </c>
      <c r="C21" s="540" t="s">
        <v>3291</v>
      </c>
      <c r="D21" s="540" t="s">
        <v>1336</v>
      </c>
      <c r="E21" s="540" t="s">
        <v>3327</v>
      </c>
      <c r="F21" s="556">
        <v>227000000</v>
      </c>
      <c r="G21" s="541">
        <v>2023</v>
      </c>
      <c r="H21" s="542">
        <f>VLOOKUP(G21,[3]잔가율!$D$3:$E$33,2,FALSE)</f>
        <v>0.84199999999999997</v>
      </c>
      <c r="I21" s="552">
        <f t="shared" si="0"/>
        <v>191134000</v>
      </c>
    </row>
    <row r="22" spans="1:9">
      <c r="A22" s="539">
        <v>21</v>
      </c>
      <c r="B22" s="540" t="s">
        <v>8534</v>
      </c>
      <c r="C22" s="540" t="s">
        <v>3291</v>
      </c>
      <c r="D22" s="540" t="s">
        <v>3328</v>
      </c>
      <c r="E22" s="540" t="s">
        <v>3329</v>
      </c>
      <c r="F22" s="556">
        <v>217270000</v>
      </c>
      <c r="G22" s="541">
        <v>2023</v>
      </c>
      <c r="H22" s="542">
        <f>VLOOKUP(G22,[3]잔가율!$D$3:$E$33,2,FALSE)</f>
        <v>0.84199999999999997</v>
      </c>
      <c r="I22" s="552">
        <f t="shared" si="0"/>
        <v>182941340</v>
      </c>
    </row>
    <row r="23" spans="1:9">
      <c r="A23" s="539">
        <v>22</v>
      </c>
      <c r="B23" s="540" t="s">
        <v>8534</v>
      </c>
      <c r="C23" s="540" t="s">
        <v>3291</v>
      </c>
      <c r="D23" s="540" t="s">
        <v>3330</v>
      </c>
      <c r="E23" s="540" t="s">
        <v>3331</v>
      </c>
      <c r="F23" s="556">
        <v>245450000</v>
      </c>
      <c r="G23" s="541">
        <v>2023</v>
      </c>
      <c r="H23" s="542">
        <f>VLOOKUP(G23,[3]잔가율!$D$3:$E$33,2,FALSE)</f>
        <v>0.84199999999999997</v>
      </c>
      <c r="I23" s="552">
        <f t="shared" si="0"/>
        <v>206668900</v>
      </c>
    </row>
    <row r="24" spans="1:9">
      <c r="A24" s="539">
        <v>23</v>
      </c>
      <c r="B24" s="540" t="s">
        <v>8534</v>
      </c>
      <c r="C24" s="540" t="s">
        <v>3291</v>
      </c>
      <c r="D24" s="540" t="s">
        <v>3332</v>
      </c>
      <c r="E24" s="540" t="s">
        <v>3333</v>
      </c>
      <c r="F24" s="556">
        <v>205450000</v>
      </c>
      <c r="G24" s="541">
        <v>2023</v>
      </c>
      <c r="H24" s="542">
        <f>VLOOKUP(G24,[3]잔가율!$D$3:$E$33,2,FALSE)</f>
        <v>0.84199999999999997</v>
      </c>
      <c r="I24" s="552">
        <f t="shared" si="0"/>
        <v>172988900</v>
      </c>
    </row>
    <row r="25" spans="1:9">
      <c r="A25" s="539">
        <v>24</v>
      </c>
      <c r="B25" s="540" t="s">
        <v>8534</v>
      </c>
      <c r="C25" s="540" t="s">
        <v>3291</v>
      </c>
      <c r="D25" s="540" t="s">
        <v>3334</v>
      </c>
      <c r="E25" s="540" t="s">
        <v>3335</v>
      </c>
      <c r="F25" s="556">
        <v>109090000</v>
      </c>
      <c r="G25" s="541">
        <v>2023</v>
      </c>
      <c r="H25" s="542">
        <f>VLOOKUP(G25,[3]잔가율!$D$3:$E$33,2,FALSE)</f>
        <v>0.84199999999999997</v>
      </c>
      <c r="I25" s="552">
        <f t="shared" si="0"/>
        <v>91853780</v>
      </c>
    </row>
    <row r="26" spans="1:9">
      <c r="A26" s="539">
        <v>25</v>
      </c>
      <c r="B26" s="540" t="s">
        <v>8534</v>
      </c>
      <c r="C26" s="540" t="s">
        <v>3291</v>
      </c>
      <c r="D26" s="540" t="s">
        <v>3336</v>
      </c>
      <c r="E26" s="540" t="s">
        <v>3337</v>
      </c>
      <c r="F26" s="556">
        <v>254540000</v>
      </c>
      <c r="G26" s="541">
        <v>2023</v>
      </c>
      <c r="H26" s="542">
        <f>VLOOKUP(G26,[3]잔가율!$D$3:$E$33,2,FALSE)</f>
        <v>0.84199999999999997</v>
      </c>
      <c r="I26" s="552">
        <f t="shared" si="0"/>
        <v>214322680</v>
      </c>
    </row>
    <row r="27" spans="1:9">
      <c r="A27" s="539">
        <v>26</v>
      </c>
      <c r="B27" s="540" t="s">
        <v>8534</v>
      </c>
      <c r="C27" s="540" t="s">
        <v>3291</v>
      </c>
      <c r="D27" s="540" t="s">
        <v>3338</v>
      </c>
      <c r="E27" s="540" t="s">
        <v>3339</v>
      </c>
      <c r="F27" s="556">
        <v>150000000</v>
      </c>
      <c r="G27" s="541">
        <v>2023</v>
      </c>
      <c r="H27" s="542">
        <f>VLOOKUP(G27,[3]잔가율!$D$3:$E$33,2,FALSE)</f>
        <v>0.84199999999999997</v>
      </c>
      <c r="I27" s="552">
        <f t="shared" si="0"/>
        <v>126300000</v>
      </c>
    </row>
    <row r="28" spans="1:9">
      <c r="A28" s="539">
        <v>27</v>
      </c>
      <c r="B28" s="540" t="s">
        <v>8534</v>
      </c>
      <c r="C28" s="540" t="s">
        <v>3291</v>
      </c>
      <c r="D28" s="540" t="s">
        <v>3340</v>
      </c>
      <c r="E28" s="540" t="s">
        <v>3341</v>
      </c>
      <c r="F28" s="556">
        <v>254540000</v>
      </c>
      <c r="G28" s="541">
        <v>2023</v>
      </c>
      <c r="H28" s="542">
        <f>VLOOKUP(G28,[3]잔가율!$D$3:$E$33,2,FALSE)</f>
        <v>0.84199999999999997</v>
      </c>
      <c r="I28" s="552">
        <f t="shared" si="0"/>
        <v>214322680</v>
      </c>
    </row>
    <row r="29" spans="1:9">
      <c r="A29" s="539">
        <v>28</v>
      </c>
      <c r="B29" s="540" t="s">
        <v>8534</v>
      </c>
      <c r="C29" s="540" t="s">
        <v>3291</v>
      </c>
      <c r="D29" s="540" t="s">
        <v>3340</v>
      </c>
      <c r="E29" s="540" t="s">
        <v>3342</v>
      </c>
      <c r="F29" s="556">
        <v>385450000</v>
      </c>
      <c r="G29" s="541">
        <v>2023</v>
      </c>
      <c r="H29" s="542">
        <f>VLOOKUP(G29,[3]잔가율!$D$3:$E$33,2,FALSE)</f>
        <v>0.84199999999999997</v>
      </c>
      <c r="I29" s="552">
        <f t="shared" si="0"/>
        <v>324548900</v>
      </c>
    </row>
    <row r="30" spans="1:9">
      <c r="A30" s="539">
        <v>29</v>
      </c>
      <c r="B30" s="540" t="s">
        <v>8534</v>
      </c>
      <c r="C30" s="540" t="s">
        <v>3291</v>
      </c>
      <c r="D30" s="540" t="s">
        <v>3340</v>
      </c>
      <c r="E30" s="540" t="s">
        <v>3343</v>
      </c>
      <c r="F30" s="556">
        <v>309090000</v>
      </c>
      <c r="G30" s="541">
        <v>2023</v>
      </c>
      <c r="H30" s="542">
        <f>VLOOKUP(G30,[3]잔가율!$D$3:$E$33,2,FALSE)</f>
        <v>0.84199999999999997</v>
      </c>
      <c r="I30" s="552">
        <f t="shared" si="0"/>
        <v>260253780</v>
      </c>
    </row>
    <row r="31" spans="1:9">
      <c r="A31" s="539">
        <v>30</v>
      </c>
      <c r="B31" s="540" t="s">
        <v>8534</v>
      </c>
      <c r="C31" s="540" t="s">
        <v>3291</v>
      </c>
      <c r="D31" s="540" t="s">
        <v>3295</v>
      </c>
      <c r="E31" s="540" t="s">
        <v>3344</v>
      </c>
      <c r="F31" s="556">
        <v>344000000</v>
      </c>
      <c r="G31" s="541">
        <v>2023</v>
      </c>
      <c r="H31" s="542">
        <f>VLOOKUP(G31,[3]잔가율!$D$3:$E$33,2,FALSE)</f>
        <v>0.84199999999999997</v>
      </c>
      <c r="I31" s="552">
        <f t="shared" si="0"/>
        <v>289648000</v>
      </c>
    </row>
    <row r="32" spans="1:9">
      <c r="A32" s="539">
        <v>31</v>
      </c>
      <c r="B32" s="540" t="s">
        <v>8534</v>
      </c>
      <c r="C32" s="540" t="s">
        <v>3291</v>
      </c>
      <c r="D32" s="540" t="s">
        <v>3345</v>
      </c>
      <c r="E32" s="540" t="s">
        <v>3346</v>
      </c>
      <c r="F32" s="556">
        <v>418180000</v>
      </c>
      <c r="G32" s="541">
        <v>2023</v>
      </c>
      <c r="H32" s="542">
        <f>VLOOKUP(G32,[3]잔가율!$D$3:$E$33,2,FALSE)</f>
        <v>0.84199999999999997</v>
      </c>
      <c r="I32" s="552">
        <f t="shared" si="0"/>
        <v>352107560</v>
      </c>
    </row>
    <row r="33" spans="1:9">
      <c r="A33" s="539">
        <v>32</v>
      </c>
      <c r="B33" s="540" t="s">
        <v>8534</v>
      </c>
      <c r="C33" s="540" t="s">
        <v>3291</v>
      </c>
      <c r="D33" s="540" t="s">
        <v>3296</v>
      </c>
      <c r="E33" s="540" t="s">
        <v>3347</v>
      </c>
      <c r="F33" s="556">
        <v>362000000</v>
      </c>
      <c r="G33" s="541">
        <v>2023</v>
      </c>
      <c r="H33" s="542">
        <f>VLOOKUP(G33,[3]잔가율!$D$3:$E$33,2,FALSE)</f>
        <v>0.84199999999999997</v>
      </c>
      <c r="I33" s="552">
        <f t="shared" si="0"/>
        <v>304804000</v>
      </c>
    </row>
    <row r="34" spans="1:9">
      <c r="A34" s="539">
        <v>33</v>
      </c>
      <c r="B34" s="540" t="s">
        <v>8534</v>
      </c>
      <c r="C34" s="540" t="s">
        <v>3291</v>
      </c>
      <c r="D34" s="540" t="s">
        <v>3297</v>
      </c>
      <c r="E34" s="540" t="s">
        <v>3348</v>
      </c>
      <c r="F34" s="556">
        <v>1200000000</v>
      </c>
      <c r="G34" s="541">
        <v>2023</v>
      </c>
      <c r="H34" s="542">
        <f>VLOOKUP(G34,[3]잔가율!$D$3:$E$33,2,FALSE)</f>
        <v>0.84199999999999997</v>
      </c>
      <c r="I34" s="552">
        <f t="shared" si="0"/>
        <v>1010400000</v>
      </c>
    </row>
    <row r="35" spans="1:9">
      <c r="A35" s="539">
        <v>34</v>
      </c>
      <c r="B35" s="540" t="s">
        <v>8534</v>
      </c>
      <c r="C35" s="540" t="s">
        <v>3291</v>
      </c>
      <c r="D35" s="540" t="s">
        <v>3349</v>
      </c>
      <c r="E35" s="540" t="s">
        <v>3350</v>
      </c>
      <c r="F35" s="556">
        <v>1150670000</v>
      </c>
      <c r="G35" s="541">
        <v>2023</v>
      </c>
      <c r="H35" s="542">
        <f>VLOOKUP(G35,[3]잔가율!$D$3:$E$33,2,FALSE)</f>
        <v>0.84199999999999997</v>
      </c>
      <c r="I35" s="552">
        <f t="shared" si="0"/>
        <v>968864140</v>
      </c>
    </row>
    <row r="36" spans="1:9">
      <c r="A36" s="539">
        <v>35</v>
      </c>
      <c r="B36" s="540" t="s">
        <v>8534</v>
      </c>
      <c r="C36" s="540" t="s">
        <v>3291</v>
      </c>
      <c r="D36" s="540" t="s">
        <v>3351</v>
      </c>
      <c r="E36" s="540" t="s">
        <v>3352</v>
      </c>
      <c r="F36" s="556">
        <v>240000000</v>
      </c>
      <c r="G36" s="541">
        <v>2023</v>
      </c>
      <c r="H36" s="542">
        <f>VLOOKUP(G36,[3]잔가율!$D$3:$E$33,2,FALSE)</f>
        <v>0.84199999999999997</v>
      </c>
      <c r="I36" s="552">
        <f t="shared" si="0"/>
        <v>202080000</v>
      </c>
    </row>
    <row r="37" spans="1:9">
      <c r="A37" s="539">
        <v>36</v>
      </c>
      <c r="B37" s="540" t="s">
        <v>8534</v>
      </c>
      <c r="C37" s="540" t="s">
        <v>3291</v>
      </c>
      <c r="D37" s="540" t="s">
        <v>3351</v>
      </c>
      <c r="E37" s="540" t="s">
        <v>3353</v>
      </c>
      <c r="F37" s="556">
        <v>240000000</v>
      </c>
      <c r="G37" s="541">
        <v>2023</v>
      </c>
      <c r="H37" s="542">
        <f>VLOOKUP(G37,[3]잔가율!$D$3:$E$33,2,FALSE)</f>
        <v>0.84199999999999997</v>
      </c>
      <c r="I37" s="552">
        <f t="shared" si="0"/>
        <v>202080000</v>
      </c>
    </row>
    <row r="38" spans="1:9">
      <c r="A38" s="539">
        <v>37</v>
      </c>
      <c r="B38" s="540" t="s">
        <v>8534</v>
      </c>
      <c r="C38" s="540" t="s">
        <v>3291</v>
      </c>
      <c r="D38" s="540" t="s">
        <v>3351</v>
      </c>
      <c r="E38" s="540" t="s">
        <v>3354</v>
      </c>
      <c r="F38" s="556">
        <v>186090000</v>
      </c>
      <c r="G38" s="541">
        <v>2023</v>
      </c>
      <c r="H38" s="542">
        <f>VLOOKUP(G38,[3]잔가율!$D$3:$E$33,2,FALSE)</f>
        <v>0.84199999999999997</v>
      </c>
      <c r="I38" s="552">
        <f t="shared" si="0"/>
        <v>156687780</v>
      </c>
    </row>
    <row r="39" spans="1:9">
      <c r="A39" s="539">
        <v>38</v>
      </c>
      <c r="B39" s="540" t="s">
        <v>8534</v>
      </c>
      <c r="C39" s="540" t="s">
        <v>3291</v>
      </c>
      <c r="D39" s="540" t="s">
        <v>3298</v>
      </c>
      <c r="E39" s="540" t="s">
        <v>3355</v>
      </c>
      <c r="F39" s="556">
        <v>190000000</v>
      </c>
      <c r="G39" s="541">
        <v>2023</v>
      </c>
      <c r="H39" s="542">
        <f>VLOOKUP(G39,[3]잔가율!$D$3:$E$33,2,FALSE)</f>
        <v>0.84199999999999997</v>
      </c>
      <c r="I39" s="552">
        <f t="shared" si="0"/>
        <v>159980000</v>
      </c>
    </row>
    <row r="40" spans="1:9">
      <c r="A40" s="539">
        <v>39</v>
      </c>
      <c r="B40" s="540" t="s">
        <v>8534</v>
      </c>
      <c r="C40" s="540" t="s">
        <v>209</v>
      </c>
      <c r="D40" s="540" t="s">
        <v>3459</v>
      </c>
      <c r="E40" s="540" t="s">
        <v>3460</v>
      </c>
      <c r="F40" s="556">
        <v>27000000</v>
      </c>
      <c r="G40" s="541">
        <v>2023</v>
      </c>
      <c r="H40" s="542">
        <f>VLOOKUP(G40,[3]잔가율!$D$3:$E$33,2,FALSE)</f>
        <v>0.84199999999999997</v>
      </c>
      <c r="I40" s="552">
        <f t="shared" si="0"/>
        <v>22734000</v>
      </c>
    </row>
    <row r="41" spans="1:9">
      <c r="A41" s="539">
        <v>40</v>
      </c>
      <c r="B41" s="540" t="s">
        <v>8534</v>
      </c>
      <c r="C41" s="540" t="s">
        <v>209</v>
      </c>
      <c r="D41" s="540" t="s">
        <v>3461</v>
      </c>
      <c r="E41" s="540" t="s">
        <v>3460</v>
      </c>
      <c r="F41" s="556">
        <v>30090000</v>
      </c>
      <c r="G41" s="541">
        <v>2023</v>
      </c>
      <c r="H41" s="542">
        <f>VLOOKUP(G41,[3]잔가율!$D$3:$E$33,2,FALSE)</f>
        <v>0.84199999999999997</v>
      </c>
      <c r="I41" s="552">
        <f t="shared" si="0"/>
        <v>25335780</v>
      </c>
    </row>
    <row r="42" spans="1:9">
      <c r="A42" s="539">
        <v>41</v>
      </c>
      <c r="B42" s="540" t="s">
        <v>8534</v>
      </c>
      <c r="C42" s="540" t="s">
        <v>209</v>
      </c>
      <c r="D42" s="540" t="s">
        <v>3462</v>
      </c>
      <c r="E42" s="540" t="s">
        <v>3463</v>
      </c>
      <c r="F42" s="556">
        <v>32880000</v>
      </c>
      <c r="G42" s="541">
        <v>2023</v>
      </c>
      <c r="H42" s="542">
        <f>VLOOKUP(G42,[3]잔가율!$D$3:$E$33,2,FALSE)</f>
        <v>0.84199999999999997</v>
      </c>
      <c r="I42" s="552">
        <f t="shared" si="0"/>
        <v>27684960</v>
      </c>
    </row>
    <row r="43" spans="1:9">
      <c r="A43" s="539">
        <v>42</v>
      </c>
      <c r="B43" s="540" t="s">
        <v>8534</v>
      </c>
      <c r="C43" s="540" t="s">
        <v>209</v>
      </c>
      <c r="D43" s="540" t="s">
        <v>3366</v>
      </c>
      <c r="E43" s="540" t="s">
        <v>3357</v>
      </c>
      <c r="F43" s="556">
        <v>34570000</v>
      </c>
      <c r="G43" s="541">
        <v>2023</v>
      </c>
      <c r="H43" s="542">
        <f>VLOOKUP(G43,[3]잔가율!$D$3:$E$33,2,FALSE)</f>
        <v>0.84199999999999997</v>
      </c>
      <c r="I43" s="552">
        <f t="shared" si="0"/>
        <v>29107940</v>
      </c>
    </row>
    <row r="44" spans="1:9">
      <c r="A44" s="539">
        <v>43</v>
      </c>
      <c r="B44" s="540" t="s">
        <v>8534</v>
      </c>
      <c r="C44" s="540" t="s">
        <v>209</v>
      </c>
      <c r="D44" s="540" t="s">
        <v>3367</v>
      </c>
      <c r="E44" s="540" t="s">
        <v>3464</v>
      </c>
      <c r="F44" s="556">
        <v>31180000</v>
      </c>
      <c r="G44" s="541">
        <v>2023</v>
      </c>
      <c r="H44" s="542">
        <f>VLOOKUP(G44,[3]잔가율!$D$3:$E$33,2,FALSE)</f>
        <v>0.84199999999999997</v>
      </c>
      <c r="I44" s="552">
        <f t="shared" si="0"/>
        <v>26253560</v>
      </c>
    </row>
    <row r="45" spans="1:9">
      <c r="A45" s="539">
        <v>44</v>
      </c>
      <c r="B45" s="540" t="s">
        <v>8534</v>
      </c>
      <c r="C45" s="540" t="s">
        <v>209</v>
      </c>
      <c r="D45" s="540" t="s">
        <v>3368</v>
      </c>
      <c r="E45" s="540" t="s">
        <v>3357</v>
      </c>
      <c r="F45" s="556">
        <v>31190000</v>
      </c>
      <c r="G45" s="541">
        <v>2023</v>
      </c>
      <c r="H45" s="542">
        <f>VLOOKUP(G45,[3]잔가율!$D$3:$E$33,2,FALSE)</f>
        <v>0.84199999999999997</v>
      </c>
      <c r="I45" s="552">
        <f t="shared" si="0"/>
        <v>26261980</v>
      </c>
    </row>
    <row r="46" spans="1:9">
      <c r="A46" s="539">
        <v>45</v>
      </c>
      <c r="B46" s="540" t="s">
        <v>8534</v>
      </c>
      <c r="C46" s="540" t="s">
        <v>209</v>
      </c>
      <c r="D46" s="540" t="s">
        <v>3465</v>
      </c>
      <c r="E46" s="540" t="s">
        <v>3357</v>
      </c>
      <c r="F46" s="556">
        <v>31190000</v>
      </c>
      <c r="G46" s="541">
        <v>2023</v>
      </c>
      <c r="H46" s="542">
        <f>VLOOKUP(G46,[3]잔가율!$D$3:$E$33,2,FALSE)</f>
        <v>0.84199999999999997</v>
      </c>
      <c r="I46" s="552">
        <f t="shared" si="0"/>
        <v>26261980</v>
      </c>
    </row>
    <row r="47" spans="1:9">
      <c r="A47" s="539">
        <v>46</v>
      </c>
      <c r="B47" s="540" t="s">
        <v>8534</v>
      </c>
      <c r="C47" s="540" t="s">
        <v>209</v>
      </c>
      <c r="D47" s="540" t="s">
        <v>3466</v>
      </c>
      <c r="E47" s="540" t="s">
        <v>3357</v>
      </c>
      <c r="F47" s="556">
        <v>27600000</v>
      </c>
      <c r="G47" s="541">
        <v>2023</v>
      </c>
      <c r="H47" s="542">
        <f>VLOOKUP(G47,[3]잔가율!$D$3:$E$33,2,FALSE)</f>
        <v>0.84199999999999997</v>
      </c>
      <c r="I47" s="552">
        <f t="shared" si="0"/>
        <v>23239200</v>
      </c>
    </row>
    <row r="48" spans="1:9">
      <c r="A48" s="539">
        <v>47</v>
      </c>
      <c r="B48" s="540" t="s">
        <v>8534</v>
      </c>
      <c r="C48" s="540" t="s">
        <v>209</v>
      </c>
      <c r="D48" s="540" t="s">
        <v>3467</v>
      </c>
      <c r="E48" s="540" t="s">
        <v>3357</v>
      </c>
      <c r="F48" s="556">
        <v>31500000</v>
      </c>
      <c r="G48" s="541">
        <v>2023</v>
      </c>
      <c r="H48" s="542">
        <f>VLOOKUP(G48,[3]잔가율!$D$3:$E$33,2,FALSE)</f>
        <v>0.84199999999999997</v>
      </c>
      <c r="I48" s="552">
        <f t="shared" si="0"/>
        <v>26523000</v>
      </c>
    </row>
    <row r="49" spans="1:9">
      <c r="A49" s="539">
        <v>48</v>
      </c>
      <c r="B49" s="540" t="s">
        <v>8534</v>
      </c>
      <c r="C49" s="540" t="s">
        <v>209</v>
      </c>
      <c r="D49" s="540" t="s">
        <v>3468</v>
      </c>
      <c r="E49" s="540" t="s">
        <v>3357</v>
      </c>
      <c r="F49" s="556">
        <v>28390000</v>
      </c>
      <c r="G49" s="541">
        <v>2023</v>
      </c>
      <c r="H49" s="542">
        <f>VLOOKUP(G49,[3]잔가율!$D$3:$E$33,2,FALSE)</f>
        <v>0.84199999999999997</v>
      </c>
      <c r="I49" s="552">
        <f t="shared" si="0"/>
        <v>23904380</v>
      </c>
    </row>
    <row r="50" spans="1:9">
      <c r="A50" s="539">
        <v>49</v>
      </c>
      <c r="B50" s="540" t="s">
        <v>8534</v>
      </c>
      <c r="C50" s="540" t="s">
        <v>209</v>
      </c>
      <c r="D50" s="540" t="s">
        <v>3469</v>
      </c>
      <c r="E50" s="540" t="s">
        <v>3357</v>
      </c>
      <c r="F50" s="556">
        <v>31190000</v>
      </c>
      <c r="G50" s="541">
        <v>2023</v>
      </c>
      <c r="H50" s="542">
        <f>VLOOKUP(G50,[3]잔가율!$D$3:$E$33,2,FALSE)</f>
        <v>0.84199999999999997</v>
      </c>
      <c r="I50" s="552">
        <f t="shared" si="0"/>
        <v>26261980</v>
      </c>
    </row>
    <row r="51" spans="1:9">
      <c r="A51" s="539">
        <v>50</v>
      </c>
      <c r="B51" s="414" t="s">
        <v>16663</v>
      </c>
      <c r="C51" s="540" t="s">
        <v>209</v>
      </c>
      <c r="D51" s="540" t="s">
        <v>3356</v>
      </c>
      <c r="E51" s="540" t="s">
        <v>3357</v>
      </c>
      <c r="F51" s="558">
        <v>36700000</v>
      </c>
      <c r="G51" s="541">
        <v>2023</v>
      </c>
      <c r="H51" s="542">
        <f>VLOOKUP(G51,[3]잔가율!$B$3:$C$33,2,FALSE)</f>
        <v>0.82599999999999996</v>
      </c>
      <c r="I51" s="552">
        <f t="shared" si="0"/>
        <v>30314200</v>
      </c>
    </row>
    <row r="52" spans="1:9">
      <c r="A52" s="539">
        <v>51</v>
      </c>
      <c r="B52" s="540" t="s">
        <v>8534</v>
      </c>
      <c r="C52" s="540" t="s">
        <v>209</v>
      </c>
      <c r="D52" s="540" t="s">
        <v>1928</v>
      </c>
      <c r="E52" s="540" t="s">
        <v>3470</v>
      </c>
      <c r="F52" s="556">
        <v>32030000</v>
      </c>
      <c r="G52" s="541">
        <v>2023</v>
      </c>
      <c r="H52" s="542">
        <f>VLOOKUP(G52,[3]잔가율!$D$3:$E$33,2,FALSE)</f>
        <v>0.84199999999999997</v>
      </c>
      <c r="I52" s="552">
        <f t="shared" si="0"/>
        <v>26969260</v>
      </c>
    </row>
    <row r="53" spans="1:9">
      <c r="A53" s="539">
        <v>52</v>
      </c>
      <c r="B53" s="540" t="s">
        <v>8534</v>
      </c>
      <c r="C53" s="540" t="s">
        <v>209</v>
      </c>
      <c r="D53" s="540" t="s">
        <v>1928</v>
      </c>
      <c r="E53" s="540" t="s">
        <v>3471</v>
      </c>
      <c r="F53" s="556">
        <v>32030000</v>
      </c>
      <c r="G53" s="541">
        <v>2023</v>
      </c>
      <c r="H53" s="542">
        <f>VLOOKUP(G53,[3]잔가율!$D$3:$E$33,2,FALSE)</f>
        <v>0.84199999999999997</v>
      </c>
      <c r="I53" s="552">
        <f t="shared" si="0"/>
        <v>26969260</v>
      </c>
    </row>
    <row r="54" spans="1:9">
      <c r="A54" s="539">
        <v>53</v>
      </c>
      <c r="B54" s="540" t="s">
        <v>8534</v>
      </c>
      <c r="C54" s="540" t="s">
        <v>209</v>
      </c>
      <c r="D54" s="540" t="s">
        <v>3369</v>
      </c>
      <c r="E54" s="540" t="s">
        <v>3472</v>
      </c>
      <c r="F54" s="556">
        <v>35000000</v>
      </c>
      <c r="G54" s="541">
        <v>2023</v>
      </c>
      <c r="H54" s="542">
        <f>VLOOKUP(G54,[3]잔가율!$D$3:$E$33,2,FALSE)</f>
        <v>0.84199999999999997</v>
      </c>
      <c r="I54" s="552">
        <f t="shared" si="0"/>
        <v>29470000</v>
      </c>
    </row>
    <row r="55" spans="1:9">
      <c r="A55" s="539">
        <v>54</v>
      </c>
      <c r="B55" s="540" t="s">
        <v>8534</v>
      </c>
      <c r="C55" s="540" t="s">
        <v>209</v>
      </c>
      <c r="D55" s="540" t="s">
        <v>3369</v>
      </c>
      <c r="E55" s="540" t="s">
        <v>3365</v>
      </c>
      <c r="F55" s="556">
        <v>35000000</v>
      </c>
      <c r="G55" s="541">
        <v>2023</v>
      </c>
      <c r="H55" s="542">
        <f>VLOOKUP(G55,[3]잔가율!$D$3:$E$33,2,FALSE)</f>
        <v>0.84199999999999997</v>
      </c>
      <c r="I55" s="552">
        <f t="shared" si="0"/>
        <v>29470000</v>
      </c>
    </row>
    <row r="56" spans="1:9">
      <c r="A56" s="539">
        <v>55</v>
      </c>
      <c r="B56" s="540" t="s">
        <v>8534</v>
      </c>
      <c r="C56" s="540" t="s">
        <v>209</v>
      </c>
      <c r="D56" s="540" t="s">
        <v>3370</v>
      </c>
      <c r="E56" s="540" t="s">
        <v>3473</v>
      </c>
      <c r="F56" s="556">
        <v>35450000</v>
      </c>
      <c r="G56" s="541">
        <v>2023</v>
      </c>
      <c r="H56" s="542">
        <f>VLOOKUP(G56,[3]잔가율!$D$3:$E$33,2,FALSE)</f>
        <v>0.84199999999999997</v>
      </c>
      <c r="I56" s="552">
        <f t="shared" si="0"/>
        <v>29848900</v>
      </c>
    </row>
    <row r="57" spans="1:9">
      <c r="A57" s="539">
        <v>56</v>
      </c>
      <c r="B57" s="540" t="s">
        <v>8534</v>
      </c>
      <c r="C57" s="540" t="s">
        <v>209</v>
      </c>
      <c r="D57" s="540" t="s">
        <v>3371</v>
      </c>
      <c r="E57" s="540" t="s">
        <v>3473</v>
      </c>
      <c r="F57" s="556">
        <v>39090000</v>
      </c>
      <c r="G57" s="541">
        <v>2023</v>
      </c>
      <c r="H57" s="542">
        <f>VLOOKUP(G57,[3]잔가율!$D$3:$E$33,2,FALSE)</f>
        <v>0.84199999999999997</v>
      </c>
      <c r="I57" s="552">
        <f t="shared" si="0"/>
        <v>32913780</v>
      </c>
    </row>
    <row r="58" spans="1:9">
      <c r="A58" s="539">
        <v>57</v>
      </c>
      <c r="B58" s="540" t="s">
        <v>8534</v>
      </c>
      <c r="C58" s="540" t="s">
        <v>209</v>
      </c>
      <c r="D58" s="540" t="s">
        <v>3372</v>
      </c>
      <c r="E58" s="540" t="s">
        <v>3365</v>
      </c>
      <c r="F58" s="556">
        <v>38740000</v>
      </c>
      <c r="G58" s="541">
        <v>2023</v>
      </c>
      <c r="H58" s="542">
        <f>VLOOKUP(G58,[3]잔가율!$D$3:$E$33,2,FALSE)</f>
        <v>0.84199999999999997</v>
      </c>
      <c r="I58" s="552">
        <f t="shared" si="0"/>
        <v>32619080</v>
      </c>
    </row>
    <row r="59" spans="1:9">
      <c r="A59" s="539">
        <v>58</v>
      </c>
      <c r="B59" s="540" t="s">
        <v>8534</v>
      </c>
      <c r="C59" s="540" t="s">
        <v>209</v>
      </c>
      <c r="D59" s="540" t="s">
        <v>3372</v>
      </c>
      <c r="E59" s="540" t="s">
        <v>3473</v>
      </c>
      <c r="F59" s="556">
        <v>40310000</v>
      </c>
      <c r="G59" s="541">
        <v>2023</v>
      </c>
      <c r="H59" s="542">
        <f>VLOOKUP(G59,[3]잔가율!$D$3:$E$33,2,FALSE)</f>
        <v>0.84199999999999997</v>
      </c>
      <c r="I59" s="552">
        <f t="shared" si="0"/>
        <v>33941020</v>
      </c>
    </row>
    <row r="60" spans="1:9">
      <c r="A60" s="539">
        <v>59</v>
      </c>
      <c r="B60" s="540" t="s">
        <v>8534</v>
      </c>
      <c r="C60" s="540" t="s">
        <v>209</v>
      </c>
      <c r="D60" s="540" t="s">
        <v>3372</v>
      </c>
      <c r="E60" s="540" t="s">
        <v>3474</v>
      </c>
      <c r="F60" s="556">
        <v>40750000</v>
      </c>
      <c r="G60" s="541">
        <v>2023</v>
      </c>
      <c r="H60" s="542">
        <f>VLOOKUP(G60,[3]잔가율!$D$3:$E$33,2,FALSE)</f>
        <v>0.84199999999999997</v>
      </c>
      <c r="I60" s="552">
        <f t="shared" si="0"/>
        <v>34311500</v>
      </c>
    </row>
    <row r="61" spans="1:9">
      <c r="A61" s="539">
        <v>60</v>
      </c>
      <c r="B61" s="540" t="s">
        <v>8534</v>
      </c>
      <c r="C61" s="540" t="s">
        <v>209</v>
      </c>
      <c r="D61" s="540" t="s">
        <v>3373</v>
      </c>
      <c r="E61" s="540" t="s">
        <v>3365</v>
      </c>
      <c r="F61" s="556">
        <v>42930000</v>
      </c>
      <c r="G61" s="541">
        <v>2023</v>
      </c>
      <c r="H61" s="542">
        <f>VLOOKUP(G61,[3]잔가율!$D$3:$E$33,2,FALSE)</f>
        <v>0.84199999999999997</v>
      </c>
      <c r="I61" s="552">
        <f t="shared" si="0"/>
        <v>36147060</v>
      </c>
    </row>
    <row r="62" spans="1:9">
      <c r="A62" s="539">
        <v>61</v>
      </c>
      <c r="B62" s="540" t="s">
        <v>8534</v>
      </c>
      <c r="C62" s="540" t="s">
        <v>209</v>
      </c>
      <c r="D62" s="540" t="s">
        <v>3373</v>
      </c>
      <c r="E62" s="540" t="s">
        <v>3473</v>
      </c>
      <c r="F62" s="556">
        <v>40930000</v>
      </c>
      <c r="G62" s="541">
        <v>2023</v>
      </c>
      <c r="H62" s="542">
        <f>VLOOKUP(G62,[3]잔가율!$D$3:$E$33,2,FALSE)</f>
        <v>0.84199999999999997</v>
      </c>
      <c r="I62" s="552">
        <f t="shared" si="0"/>
        <v>34463060</v>
      </c>
    </row>
    <row r="63" spans="1:9">
      <c r="A63" s="539">
        <v>62</v>
      </c>
      <c r="B63" s="540" t="s">
        <v>8534</v>
      </c>
      <c r="C63" s="540" t="s">
        <v>209</v>
      </c>
      <c r="D63" s="540" t="s">
        <v>3475</v>
      </c>
      <c r="E63" s="540" t="s">
        <v>3365</v>
      </c>
      <c r="F63" s="556">
        <v>39970000</v>
      </c>
      <c r="G63" s="541">
        <v>2023</v>
      </c>
      <c r="H63" s="542">
        <f>VLOOKUP(G63,[3]잔가율!$D$3:$E$33,2,FALSE)</f>
        <v>0.84199999999999997</v>
      </c>
      <c r="I63" s="552">
        <f t="shared" si="0"/>
        <v>33654740</v>
      </c>
    </row>
    <row r="64" spans="1:9">
      <c r="A64" s="539">
        <v>63</v>
      </c>
      <c r="B64" s="540" t="s">
        <v>8534</v>
      </c>
      <c r="C64" s="540" t="s">
        <v>209</v>
      </c>
      <c r="D64" s="540" t="s">
        <v>3475</v>
      </c>
      <c r="E64" s="540" t="s">
        <v>3476</v>
      </c>
      <c r="F64" s="556">
        <v>38670000</v>
      </c>
      <c r="G64" s="541">
        <v>2023</v>
      </c>
      <c r="H64" s="542">
        <f>VLOOKUP(G64,[3]잔가율!$D$3:$E$33,2,FALSE)</f>
        <v>0.84199999999999997</v>
      </c>
      <c r="I64" s="552">
        <f t="shared" si="0"/>
        <v>32560140</v>
      </c>
    </row>
    <row r="65" spans="1:9">
      <c r="A65" s="539">
        <v>64</v>
      </c>
      <c r="B65" s="540" t="s">
        <v>8534</v>
      </c>
      <c r="C65" s="540" t="s">
        <v>209</v>
      </c>
      <c r="D65" s="540" t="s">
        <v>3374</v>
      </c>
      <c r="E65" s="540" t="s">
        <v>3365</v>
      </c>
      <c r="F65" s="556">
        <v>46990000</v>
      </c>
      <c r="G65" s="541">
        <v>2023</v>
      </c>
      <c r="H65" s="542">
        <f>VLOOKUP(G65,[3]잔가율!$D$3:$E$33,2,FALSE)</f>
        <v>0.84199999999999997</v>
      </c>
      <c r="I65" s="552">
        <f t="shared" si="0"/>
        <v>39565580</v>
      </c>
    </row>
    <row r="66" spans="1:9">
      <c r="A66" s="539">
        <v>65</v>
      </c>
      <c r="B66" s="540" t="s">
        <v>8534</v>
      </c>
      <c r="C66" s="540" t="s">
        <v>209</v>
      </c>
      <c r="D66" s="540" t="s">
        <v>3477</v>
      </c>
      <c r="E66" s="540" t="s">
        <v>3365</v>
      </c>
      <c r="F66" s="556">
        <v>46990000</v>
      </c>
      <c r="G66" s="541">
        <v>2023</v>
      </c>
      <c r="H66" s="542">
        <f>VLOOKUP(G66,[3]잔가율!$D$3:$E$33,2,FALSE)</f>
        <v>0.84199999999999997</v>
      </c>
      <c r="I66" s="552">
        <f t="shared" ref="I66:I129" si="1">ROUNDDOWN(F66*H66,0)</f>
        <v>39565580</v>
      </c>
    </row>
    <row r="67" spans="1:9">
      <c r="A67" s="539">
        <v>66</v>
      </c>
      <c r="B67" s="540" t="s">
        <v>8534</v>
      </c>
      <c r="C67" s="540" t="s">
        <v>209</v>
      </c>
      <c r="D67" s="540" t="s">
        <v>3478</v>
      </c>
      <c r="E67" s="540" t="s">
        <v>3365</v>
      </c>
      <c r="F67" s="556">
        <v>46990000</v>
      </c>
      <c r="G67" s="541">
        <v>2023</v>
      </c>
      <c r="H67" s="542">
        <f>VLOOKUP(G67,[3]잔가율!$D$3:$E$33,2,FALSE)</f>
        <v>0.84199999999999997</v>
      </c>
      <c r="I67" s="552">
        <f t="shared" si="1"/>
        <v>39565580</v>
      </c>
    </row>
    <row r="68" spans="1:9">
      <c r="A68" s="539">
        <v>67</v>
      </c>
      <c r="B68" s="540" t="s">
        <v>8534</v>
      </c>
      <c r="C68" s="540" t="s">
        <v>209</v>
      </c>
      <c r="D68" s="540" t="s">
        <v>3375</v>
      </c>
      <c r="E68" s="540" t="s">
        <v>3473</v>
      </c>
      <c r="F68" s="556">
        <v>46990000</v>
      </c>
      <c r="G68" s="541">
        <v>2023</v>
      </c>
      <c r="H68" s="542">
        <f>VLOOKUP(G68,[3]잔가율!$D$3:$E$33,2,FALSE)</f>
        <v>0.84199999999999997</v>
      </c>
      <c r="I68" s="552">
        <f t="shared" si="1"/>
        <v>39565580</v>
      </c>
    </row>
    <row r="69" spans="1:9">
      <c r="A69" s="539">
        <v>68</v>
      </c>
      <c r="B69" s="540" t="s">
        <v>8534</v>
      </c>
      <c r="C69" s="540" t="s">
        <v>209</v>
      </c>
      <c r="D69" s="540" t="s">
        <v>3375</v>
      </c>
      <c r="E69" s="540" t="s">
        <v>3479</v>
      </c>
      <c r="F69" s="556">
        <v>39720000</v>
      </c>
      <c r="G69" s="541">
        <v>2023</v>
      </c>
      <c r="H69" s="542">
        <f>VLOOKUP(G69,[3]잔가율!$D$3:$E$33,2,FALSE)</f>
        <v>0.84199999999999997</v>
      </c>
      <c r="I69" s="552">
        <f t="shared" si="1"/>
        <v>33444240</v>
      </c>
    </row>
    <row r="70" spans="1:9">
      <c r="A70" s="539">
        <v>69</v>
      </c>
      <c r="B70" s="540" t="s">
        <v>8534</v>
      </c>
      <c r="C70" s="540" t="s">
        <v>209</v>
      </c>
      <c r="D70" s="540" t="s">
        <v>3376</v>
      </c>
      <c r="E70" s="540" t="s">
        <v>3479</v>
      </c>
      <c r="F70" s="556">
        <v>41600000</v>
      </c>
      <c r="G70" s="541">
        <v>2023</v>
      </c>
      <c r="H70" s="542">
        <f>VLOOKUP(G70,[3]잔가율!$D$3:$E$33,2,FALSE)</f>
        <v>0.84199999999999997</v>
      </c>
      <c r="I70" s="552">
        <f t="shared" si="1"/>
        <v>35027200</v>
      </c>
    </row>
    <row r="71" spans="1:9">
      <c r="A71" s="539">
        <v>70</v>
      </c>
      <c r="B71" s="540" t="s">
        <v>8534</v>
      </c>
      <c r="C71" s="540" t="s">
        <v>209</v>
      </c>
      <c r="D71" s="540" t="s">
        <v>3377</v>
      </c>
      <c r="E71" s="540" t="s">
        <v>3473</v>
      </c>
      <c r="F71" s="556">
        <v>47000000</v>
      </c>
      <c r="G71" s="541">
        <v>2023</v>
      </c>
      <c r="H71" s="542">
        <f>VLOOKUP(G71,[3]잔가율!$D$3:$E$33,2,FALSE)</f>
        <v>0.84199999999999997</v>
      </c>
      <c r="I71" s="552">
        <f t="shared" si="1"/>
        <v>39574000</v>
      </c>
    </row>
    <row r="72" spans="1:9">
      <c r="A72" s="539">
        <v>71</v>
      </c>
      <c r="B72" s="540" t="s">
        <v>8534</v>
      </c>
      <c r="C72" s="540" t="s">
        <v>209</v>
      </c>
      <c r="D72" s="540" t="s">
        <v>3377</v>
      </c>
      <c r="E72" s="540" t="s">
        <v>3479</v>
      </c>
      <c r="F72" s="556">
        <v>45500000</v>
      </c>
      <c r="G72" s="541">
        <v>2023</v>
      </c>
      <c r="H72" s="542">
        <f>VLOOKUP(G72,[3]잔가율!$D$3:$E$33,2,FALSE)</f>
        <v>0.84199999999999997</v>
      </c>
      <c r="I72" s="552">
        <f t="shared" si="1"/>
        <v>38311000</v>
      </c>
    </row>
    <row r="73" spans="1:9">
      <c r="A73" s="539">
        <v>72</v>
      </c>
      <c r="B73" s="540" t="s">
        <v>8534</v>
      </c>
      <c r="C73" s="540" t="s">
        <v>1311</v>
      </c>
      <c r="D73" s="540" t="s">
        <v>3378</v>
      </c>
      <c r="E73" s="540" t="s">
        <v>3479</v>
      </c>
      <c r="F73" s="556">
        <v>36000000</v>
      </c>
      <c r="G73" s="541">
        <v>2023</v>
      </c>
      <c r="H73" s="542">
        <f>VLOOKUP(G73,[3]잔가율!$D$3:$E$33,2,FALSE)</f>
        <v>0.84199999999999997</v>
      </c>
      <c r="I73" s="552">
        <f t="shared" si="1"/>
        <v>30312000</v>
      </c>
    </row>
    <row r="74" spans="1:9">
      <c r="A74" s="539">
        <v>73</v>
      </c>
      <c r="B74" s="540" t="s">
        <v>8534</v>
      </c>
      <c r="C74" s="540" t="s">
        <v>209</v>
      </c>
      <c r="D74" s="540" t="s">
        <v>3480</v>
      </c>
      <c r="E74" s="540" t="s">
        <v>3473</v>
      </c>
      <c r="F74" s="556">
        <v>48000000</v>
      </c>
      <c r="G74" s="541">
        <v>2023</v>
      </c>
      <c r="H74" s="542">
        <f>VLOOKUP(G74,[3]잔가율!$D$3:$E$33,2,FALSE)</f>
        <v>0.84199999999999997</v>
      </c>
      <c r="I74" s="552">
        <f t="shared" si="1"/>
        <v>40416000</v>
      </c>
    </row>
    <row r="75" spans="1:9">
      <c r="A75" s="539">
        <v>74</v>
      </c>
      <c r="B75" s="540" t="s">
        <v>8534</v>
      </c>
      <c r="C75" s="540" t="s">
        <v>209</v>
      </c>
      <c r="D75" s="540" t="s">
        <v>3481</v>
      </c>
      <c r="E75" s="540" t="s">
        <v>3479</v>
      </c>
      <c r="F75" s="556">
        <v>37000000</v>
      </c>
      <c r="G75" s="541">
        <v>2023</v>
      </c>
      <c r="H75" s="542">
        <f>VLOOKUP(G75,[3]잔가율!$D$3:$E$33,2,FALSE)</f>
        <v>0.84199999999999997</v>
      </c>
      <c r="I75" s="552">
        <f t="shared" si="1"/>
        <v>31154000</v>
      </c>
    </row>
    <row r="76" spans="1:9">
      <c r="A76" s="539">
        <v>75</v>
      </c>
      <c r="B76" s="540" t="s">
        <v>8534</v>
      </c>
      <c r="C76" s="540" t="s">
        <v>209</v>
      </c>
      <c r="D76" s="540" t="s">
        <v>3482</v>
      </c>
      <c r="E76" s="540" t="s">
        <v>3479</v>
      </c>
      <c r="F76" s="556">
        <v>39100000</v>
      </c>
      <c r="G76" s="541">
        <v>2023</v>
      </c>
      <c r="H76" s="542">
        <f>VLOOKUP(G76,[3]잔가율!$D$3:$E$33,2,FALSE)</f>
        <v>0.84199999999999997</v>
      </c>
      <c r="I76" s="552">
        <f t="shared" si="1"/>
        <v>32922200</v>
      </c>
    </row>
    <row r="77" spans="1:9">
      <c r="A77" s="539">
        <v>76</v>
      </c>
      <c r="B77" s="540" t="s">
        <v>8534</v>
      </c>
      <c r="C77" s="540" t="s">
        <v>209</v>
      </c>
      <c r="D77" s="540" t="s">
        <v>3483</v>
      </c>
      <c r="E77" s="540" t="s">
        <v>3479</v>
      </c>
      <c r="F77" s="556">
        <v>61000000</v>
      </c>
      <c r="G77" s="541">
        <v>2023</v>
      </c>
      <c r="H77" s="542">
        <f>VLOOKUP(G77,[3]잔가율!$D$3:$E$33,2,FALSE)</f>
        <v>0.84199999999999997</v>
      </c>
      <c r="I77" s="552">
        <f t="shared" si="1"/>
        <v>51362000</v>
      </c>
    </row>
    <row r="78" spans="1:9">
      <c r="A78" s="539">
        <v>77</v>
      </c>
      <c r="B78" s="540" t="s">
        <v>8534</v>
      </c>
      <c r="C78" s="540" t="s">
        <v>209</v>
      </c>
      <c r="D78" s="540" t="s">
        <v>3484</v>
      </c>
      <c r="E78" s="540" t="s">
        <v>3485</v>
      </c>
      <c r="F78" s="556">
        <v>61640000</v>
      </c>
      <c r="G78" s="541">
        <v>2023</v>
      </c>
      <c r="H78" s="542">
        <f>VLOOKUP(G78,[3]잔가율!$D$3:$E$33,2,FALSE)</f>
        <v>0.84199999999999997</v>
      </c>
      <c r="I78" s="552">
        <f t="shared" si="1"/>
        <v>51900880</v>
      </c>
    </row>
    <row r="79" spans="1:9">
      <c r="A79" s="539">
        <v>78</v>
      </c>
      <c r="B79" s="540" t="s">
        <v>8534</v>
      </c>
      <c r="C79" s="540" t="s">
        <v>209</v>
      </c>
      <c r="D79" s="540" t="s">
        <v>3379</v>
      </c>
      <c r="E79" s="540" t="s">
        <v>3485</v>
      </c>
      <c r="F79" s="556">
        <v>60740000</v>
      </c>
      <c r="G79" s="541">
        <v>2023</v>
      </c>
      <c r="H79" s="542">
        <f>VLOOKUP(G79,[3]잔가율!$D$3:$E$33,2,FALSE)</f>
        <v>0.84199999999999997</v>
      </c>
      <c r="I79" s="552">
        <f t="shared" si="1"/>
        <v>51143080</v>
      </c>
    </row>
    <row r="80" spans="1:9">
      <c r="A80" s="539">
        <v>79</v>
      </c>
      <c r="B80" s="543" t="s">
        <v>8534</v>
      </c>
      <c r="C80" s="543" t="s">
        <v>3486</v>
      </c>
      <c r="D80" s="543" t="s">
        <v>3487</v>
      </c>
      <c r="E80" s="543" t="s">
        <v>3488</v>
      </c>
      <c r="F80" s="557">
        <v>53450000</v>
      </c>
      <c r="G80" s="541">
        <v>2023</v>
      </c>
      <c r="H80" s="542">
        <f>VLOOKUP(G80,[3]잔가율!$D$3:$E$33,2,FALSE)</f>
        <v>0.84199999999999997</v>
      </c>
      <c r="I80" s="552">
        <f t="shared" si="1"/>
        <v>45004900</v>
      </c>
    </row>
    <row r="81" spans="1:9">
      <c r="A81" s="539">
        <v>80</v>
      </c>
      <c r="B81" s="540" t="s">
        <v>8534</v>
      </c>
      <c r="C81" s="540" t="s">
        <v>209</v>
      </c>
      <c r="D81" s="540" t="s">
        <v>3380</v>
      </c>
      <c r="E81" s="540" t="s">
        <v>3489</v>
      </c>
      <c r="F81" s="556">
        <v>50320000</v>
      </c>
      <c r="G81" s="541">
        <v>2023</v>
      </c>
      <c r="H81" s="542">
        <f>VLOOKUP(G81,[3]잔가율!$D$3:$E$33,2,FALSE)</f>
        <v>0.84199999999999997</v>
      </c>
      <c r="I81" s="552">
        <f t="shared" si="1"/>
        <v>42369440</v>
      </c>
    </row>
    <row r="82" spans="1:9">
      <c r="A82" s="539">
        <v>81</v>
      </c>
      <c r="B82" s="540" t="s">
        <v>8534</v>
      </c>
      <c r="C82" s="540" t="s">
        <v>209</v>
      </c>
      <c r="D82" s="540" t="s">
        <v>3381</v>
      </c>
      <c r="E82" s="540" t="s">
        <v>3489</v>
      </c>
      <c r="F82" s="556">
        <v>49410000</v>
      </c>
      <c r="G82" s="541">
        <v>2023</v>
      </c>
      <c r="H82" s="542">
        <f>VLOOKUP(G82,[3]잔가율!$D$3:$E$33,2,FALSE)</f>
        <v>0.84199999999999997</v>
      </c>
      <c r="I82" s="552">
        <f t="shared" si="1"/>
        <v>41603220</v>
      </c>
    </row>
    <row r="83" spans="1:9">
      <c r="A83" s="539">
        <v>82</v>
      </c>
      <c r="B83" s="540" t="s">
        <v>8534</v>
      </c>
      <c r="C83" s="540" t="s">
        <v>209</v>
      </c>
      <c r="D83" s="540" t="s">
        <v>3490</v>
      </c>
      <c r="E83" s="540" t="s">
        <v>3491</v>
      </c>
      <c r="F83" s="556">
        <v>61440000</v>
      </c>
      <c r="G83" s="541">
        <v>2023</v>
      </c>
      <c r="H83" s="542">
        <f>VLOOKUP(G83,[3]잔가율!$D$3:$E$33,2,FALSE)</f>
        <v>0.84199999999999997</v>
      </c>
      <c r="I83" s="552">
        <f t="shared" si="1"/>
        <v>51732480</v>
      </c>
    </row>
    <row r="84" spans="1:9">
      <c r="A84" s="539">
        <v>83</v>
      </c>
      <c r="B84" s="540" t="s">
        <v>8534</v>
      </c>
      <c r="C84" s="540" t="s">
        <v>209</v>
      </c>
      <c r="D84" s="540" t="s">
        <v>3382</v>
      </c>
      <c r="E84" s="540" t="s">
        <v>3491</v>
      </c>
      <c r="F84" s="556">
        <v>58400000</v>
      </c>
      <c r="G84" s="541">
        <v>2023</v>
      </c>
      <c r="H84" s="542">
        <f>VLOOKUP(G84,[3]잔가율!$D$3:$E$33,2,FALSE)</f>
        <v>0.84199999999999997</v>
      </c>
      <c r="I84" s="552">
        <f t="shared" si="1"/>
        <v>49172800</v>
      </c>
    </row>
    <row r="85" spans="1:9">
      <c r="A85" s="539">
        <v>84</v>
      </c>
      <c r="B85" s="540" t="s">
        <v>8534</v>
      </c>
      <c r="C85" s="540" t="s">
        <v>209</v>
      </c>
      <c r="D85" s="540" t="s">
        <v>3492</v>
      </c>
      <c r="E85" s="540" t="s">
        <v>3491</v>
      </c>
      <c r="F85" s="556">
        <v>58130000</v>
      </c>
      <c r="G85" s="541">
        <v>2023</v>
      </c>
      <c r="H85" s="542">
        <f>VLOOKUP(G85,[3]잔가율!$D$3:$E$33,2,FALSE)</f>
        <v>0.84199999999999997</v>
      </c>
      <c r="I85" s="552">
        <f t="shared" si="1"/>
        <v>48945460</v>
      </c>
    </row>
    <row r="86" spans="1:9">
      <c r="A86" s="539">
        <v>85</v>
      </c>
      <c r="B86" s="540" t="s">
        <v>8534</v>
      </c>
      <c r="C86" s="540" t="s">
        <v>1311</v>
      </c>
      <c r="D86" s="540" t="s">
        <v>3383</v>
      </c>
      <c r="E86" s="540" t="s">
        <v>3493</v>
      </c>
      <c r="F86" s="556">
        <v>58320000</v>
      </c>
      <c r="G86" s="541">
        <v>2023</v>
      </c>
      <c r="H86" s="542">
        <f>VLOOKUP(G86,[3]잔가율!$D$3:$E$33,2,FALSE)</f>
        <v>0.84199999999999997</v>
      </c>
      <c r="I86" s="552">
        <f t="shared" si="1"/>
        <v>49105440</v>
      </c>
    </row>
    <row r="87" spans="1:9">
      <c r="A87" s="539">
        <v>86</v>
      </c>
      <c r="B87" s="540" t="s">
        <v>8534</v>
      </c>
      <c r="C87" s="540" t="s">
        <v>1311</v>
      </c>
      <c r="D87" s="540" t="s">
        <v>3384</v>
      </c>
      <c r="E87" s="540" t="s">
        <v>3493</v>
      </c>
      <c r="F87" s="556">
        <v>51810000</v>
      </c>
      <c r="G87" s="541">
        <v>2023</v>
      </c>
      <c r="H87" s="542">
        <f>VLOOKUP(G87,[3]잔가율!$D$3:$E$33,2,FALSE)</f>
        <v>0.84199999999999997</v>
      </c>
      <c r="I87" s="552">
        <f t="shared" si="1"/>
        <v>43624020</v>
      </c>
    </row>
    <row r="88" spans="1:9">
      <c r="A88" s="539">
        <v>87</v>
      </c>
      <c r="B88" s="540" t="s">
        <v>8534</v>
      </c>
      <c r="C88" s="540" t="s">
        <v>209</v>
      </c>
      <c r="D88" s="540" t="s">
        <v>3385</v>
      </c>
      <c r="E88" s="540" t="s">
        <v>3489</v>
      </c>
      <c r="F88" s="556">
        <v>47630000</v>
      </c>
      <c r="G88" s="541">
        <v>2023</v>
      </c>
      <c r="H88" s="542">
        <f>VLOOKUP(G88,[3]잔가율!$D$3:$E$33,2,FALSE)</f>
        <v>0.84199999999999997</v>
      </c>
      <c r="I88" s="552">
        <f t="shared" si="1"/>
        <v>40104460</v>
      </c>
    </row>
    <row r="89" spans="1:9">
      <c r="A89" s="539">
        <v>88</v>
      </c>
      <c r="B89" s="540" t="s">
        <v>8534</v>
      </c>
      <c r="C89" s="540" t="s">
        <v>209</v>
      </c>
      <c r="D89" s="540" t="s">
        <v>3494</v>
      </c>
      <c r="E89" s="540" t="s">
        <v>3489</v>
      </c>
      <c r="F89" s="556">
        <v>42120000</v>
      </c>
      <c r="G89" s="541">
        <v>2023</v>
      </c>
      <c r="H89" s="542">
        <f>VLOOKUP(G89,[3]잔가율!$D$3:$E$33,2,FALSE)</f>
        <v>0.84199999999999997</v>
      </c>
      <c r="I89" s="552">
        <f t="shared" si="1"/>
        <v>35465040</v>
      </c>
    </row>
    <row r="90" spans="1:9">
      <c r="A90" s="539">
        <v>89</v>
      </c>
      <c r="B90" s="540" t="s">
        <v>8534</v>
      </c>
      <c r="C90" s="540" t="s">
        <v>1311</v>
      </c>
      <c r="D90" s="540" t="s">
        <v>3386</v>
      </c>
      <c r="E90" s="540" t="s">
        <v>3493</v>
      </c>
      <c r="F90" s="556">
        <v>50260000</v>
      </c>
      <c r="G90" s="541">
        <v>2023</v>
      </c>
      <c r="H90" s="542">
        <f>VLOOKUP(G90,[3]잔가율!$D$3:$E$33,2,FALSE)</f>
        <v>0.84199999999999997</v>
      </c>
      <c r="I90" s="552">
        <f t="shared" si="1"/>
        <v>42318920</v>
      </c>
    </row>
    <row r="91" spans="1:9">
      <c r="A91" s="539">
        <v>90</v>
      </c>
      <c r="B91" s="540" t="s">
        <v>8534</v>
      </c>
      <c r="C91" s="540" t="s">
        <v>209</v>
      </c>
      <c r="D91" s="540" t="s">
        <v>3495</v>
      </c>
      <c r="E91" s="540" t="s">
        <v>3496</v>
      </c>
      <c r="F91" s="556">
        <v>47470000</v>
      </c>
      <c r="G91" s="541">
        <v>2023</v>
      </c>
      <c r="H91" s="542">
        <f>VLOOKUP(G91,[3]잔가율!$D$3:$E$33,2,FALSE)</f>
        <v>0.84199999999999997</v>
      </c>
      <c r="I91" s="552">
        <f t="shared" si="1"/>
        <v>39969740</v>
      </c>
    </row>
    <row r="92" spans="1:9">
      <c r="A92" s="539">
        <v>91</v>
      </c>
      <c r="B92" s="540" t="s">
        <v>8534</v>
      </c>
      <c r="C92" s="540" t="s">
        <v>209</v>
      </c>
      <c r="D92" s="540" t="s">
        <v>3387</v>
      </c>
      <c r="E92" s="540" t="s">
        <v>3497</v>
      </c>
      <c r="F92" s="556">
        <v>46750000</v>
      </c>
      <c r="G92" s="541">
        <v>2023</v>
      </c>
      <c r="H92" s="542">
        <f>VLOOKUP(G92,[3]잔가율!$D$3:$E$33,2,FALSE)</f>
        <v>0.84199999999999997</v>
      </c>
      <c r="I92" s="552">
        <f t="shared" si="1"/>
        <v>39363500</v>
      </c>
    </row>
    <row r="93" spans="1:9">
      <c r="A93" s="539">
        <v>92</v>
      </c>
      <c r="B93" s="540" t="s">
        <v>8534</v>
      </c>
      <c r="C93" s="540" t="s">
        <v>209</v>
      </c>
      <c r="D93" s="540" t="s">
        <v>3388</v>
      </c>
      <c r="E93" s="540" t="s">
        <v>3498</v>
      </c>
      <c r="F93" s="556">
        <v>50790000</v>
      </c>
      <c r="G93" s="541">
        <v>2023</v>
      </c>
      <c r="H93" s="542">
        <f>VLOOKUP(G93,[3]잔가율!$D$3:$E$33,2,FALSE)</f>
        <v>0.84199999999999997</v>
      </c>
      <c r="I93" s="552">
        <f t="shared" si="1"/>
        <v>42765180</v>
      </c>
    </row>
    <row r="94" spans="1:9">
      <c r="A94" s="539">
        <v>93</v>
      </c>
      <c r="B94" s="540" t="s">
        <v>8534</v>
      </c>
      <c r="C94" s="540" t="s">
        <v>209</v>
      </c>
      <c r="D94" s="540" t="s">
        <v>3388</v>
      </c>
      <c r="E94" s="540" t="s">
        <v>3497</v>
      </c>
      <c r="F94" s="556">
        <v>51490000</v>
      </c>
      <c r="G94" s="541">
        <v>2023</v>
      </c>
      <c r="H94" s="542">
        <f>VLOOKUP(G94,[3]잔가율!$D$3:$E$33,2,FALSE)</f>
        <v>0.84199999999999997</v>
      </c>
      <c r="I94" s="552">
        <f t="shared" si="1"/>
        <v>43354580</v>
      </c>
    </row>
    <row r="95" spans="1:9">
      <c r="A95" s="539">
        <v>94</v>
      </c>
      <c r="B95" s="540" t="s">
        <v>8534</v>
      </c>
      <c r="C95" s="540" t="s">
        <v>209</v>
      </c>
      <c r="D95" s="540" t="s">
        <v>3389</v>
      </c>
      <c r="E95" s="540" t="s">
        <v>3497</v>
      </c>
      <c r="F95" s="556">
        <v>47840000</v>
      </c>
      <c r="G95" s="541">
        <v>2023</v>
      </c>
      <c r="H95" s="542">
        <f>VLOOKUP(G95,[3]잔가율!$D$3:$E$33,2,FALSE)</f>
        <v>0.84199999999999997</v>
      </c>
      <c r="I95" s="552">
        <f t="shared" si="1"/>
        <v>40281280</v>
      </c>
    </row>
    <row r="96" spans="1:9">
      <c r="A96" s="539">
        <v>95</v>
      </c>
      <c r="B96" s="540" t="s">
        <v>8534</v>
      </c>
      <c r="C96" s="540" t="s">
        <v>209</v>
      </c>
      <c r="D96" s="540" t="s">
        <v>3390</v>
      </c>
      <c r="E96" s="540" t="s">
        <v>3496</v>
      </c>
      <c r="F96" s="556">
        <v>54800000</v>
      </c>
      <c r="G96" s="541">
        <v>2023</v>
      </c>
      <c r="H96" s="542">
        <f>VLOOKUP(G96,[3]잔가율!$D$3:$E$33,2,FALSE)</f>
        <v>0.84199999999999997</v>
      </c>
      <c r="I96" s="552">
        <f t="shared" si="1"/>
        <v>46141600</v>
      </c>
    </row>
    <row r="97" spans="1:9">
      <c r="A97" s="539">
        <v>96</v>
      </c>
      <c r="B97" s="540" t="s">
        <v>8534</v>
      </c>
      <c r="C97" s="540" t="s">
        <v>209</v>
      </c>
      <c r="D97" s="540" t="s">
        <v>3390</v>
      </c>
      <c r="E97" s="540" t="s">
        <v>3498</v>
      </c>
      <c r="F97" s="556">
        <v>54800000</v>
      </c>
      <c r="G97" s="541">
        <v>2023</v>
      </c>
      <c r="H97" s="542">
        <f>VLOOKUP(G97,[3]잔가율!$D$3:$E$33,2,FALSE)</f>
        <v>0.84199999999999997</v>
      </c>
      <c r="I97" s="552">
        <f t="shared" si="1"/>
        <v>46141600</v>
      </c>
    </row>
    <row r="98" spans="1:9">
      <c r="A98" s="539">
        <v>97</v>
      </c>
      <c r="B98" s="540" t="s">
        <v>8534</v>
      </c>
      <c r="C98" s="540" t="s">
        <v>209</v>
      </c>
      <c r="D98" s="540" t="s">
        <v>3499</v>
      </c>
      <c r="E98" s="540" t="s">
        <v>3500</v>
      </c>
      <c r="F98" s="556">
        <v>54800000</v>
      </c>
      <c r="G98" s="541">
        <v>2023</v>
      </c>
      <c r="H98" s="542">
        <f>VLOOKUP(G98,[3]잔가율!$D$3:$E$33,2,FALSE)</f>
        <v>0.84199999999999997</v>
      </c>
      <c r="I98" s="552">
        <f t="shared" si="1"/>
        <v>46141600</v>
      </c>
    </row>
    <row r="99" spans="1:9">
      <c r="A99" s="539">
        <v>98</v>
      </c>
      <c r="B99" s="540" t="s">
        <v>8534</v>
      </c>
      <c r="C99" s="540" t="s">
        <v>209</v>
      </c>
      <c r="D99" s="540" t="s">
        <v>3391</v>
      </c>
      <c r="E99" s="540" t="s">
        <v>3496</v>
      </c>
      <c r="F99" s="556">
        <v>48870000</v>
      </c>
      <c r="G99" s="541">
        <v>2023</v>
      </c>
      <c r="H99" s="542">
        <f>VLOOKUP(G99,[3]잔가율!$D$3:$E$33,2,FALSE)</f>
        <v>0.84199999999999997</v>
      </c>
      <c r="I99" s="552">
        <f t="shared" si="1"/>
        <v>41148540</v>
      </c>
    </row>
    <row r="100" spans="1:9">
      <c r="A100" s="539">
        <v>99</v>
      </c>
      <c r="B100" s="540" t="s">
        <v>8534</v>
      </c>
      <c r="C100" s="540" t="s">
        <v>209</v>
      </c>
      <c r="D100" s="540" t="s">
        <v>3392</v>
      </c>
      <c r="E100" s="540" t="s">
        <v>3496</v>
      </c>
      <c r="F100" s="556">
        <v>62130000</v>
      </c>
      <c r="G100" s="541">
        <v>2023</v>
      </c>
      <c r="H100" s="542">
        <f>VLOOKUP(G100,[3]잔가율!$D$3:$E$33,2,FALSE)</f>
        <v>0.84199999999999997</v>
      </c>
      <c r="I100" s="552">
        <f t="shared" si="1"/>
        <v>52313460</v>
      </c>
    </row>
    <row r="101" spans="1:9">
      <c r="A101" s="539">
        <v>100</v>
      </c>
      <c r="B101" s="540" t="s">
        <v>8534</v>
      </c>
      <c r="C101" s="540" t="s">
        <v>209</v>
      </c>
      <c r="D101" s="540" t="s">
        <v>3393</v>
      </c>
      <c r="E101" s="540" t="s">
        <v>3498</v>
      </c>
      <c r="F101" s="556">
        <v>55940000</v>
      </c>
      <c r="G101" s="541">
        <v>2023</v>
      </c>
      <c r="H101" s="542">
        <f>VLOOKUP(G101,[3]잔가율!$D$3:$E$33,2,FALSE)</f>
        <v>0.84199999999999997</v>
      </c>
      <c r="I101" s="552">
        <f t="shared" si="1"/>
        <v>47101480</v>
      </c>
    </row>
    <row r="102" spans="1:9">
      <c r="A102" s="539">
        <v>101</v>
      </c>
      <c r="B102" s="540" t="s">
        <v>8534</v>
      </c>
      <c r="C102" s="540" t="s">
        <v>209</v>
      </c>
      <c r="D102" s="540" t="s">
        <v>3394</v>
      </c>
      <c r="E102" s="540" t="s">
        <v>3496</v>
      </c>
      <c r="F102" s="556">
        <v>54100000</v>
      </c>
      <c r="G102" s="541">
        <v>2023</v>
      </c>
      <c r="H102" s="542">
        <f>VLOOKUP(G102,[3]잔가율!$D$3:$E$33,2,FALSE)</f>
        <v>0.84199999999999997</v>
      </c>
      <c r="I102" s="552">
        <f t="shared" si="1"/>
        <v>45552200</v>
      </c>
    </row>
    <row r="103" spans="1:9">
      <c r="A103" s="539">
        <v>102</v>
      </c>
      <c r="B103" s="540" t="s">
        <v>8534</v>
      </c>
      <c r="C103" s="540" t="s">
        <v>209</v>
      </c>
      <c r="D103" s="540" t="s">
        <v>3501</v>
      </c>
      <c r="E103" s="540" t="s">
        <v>3502</v>
      </c>
      <c r="F103" s="556">
        <v>63660000</v>
      </c>
      <c r="G103" s="541">
        <v>2023</v>
      </c>
      <c r="H103" s="542">
        <f>VLOOKUP(G103,[3]잔가율!$D$3:$E$33,2,FALSE)</f>
        <v>0.84199999999999997</v>
      </c>
      <c r="I103" s="552">
        <f t="shared" si="1"/>
        <v>53601720</v>
      </c>
    </row>
    <row r="104" spans="1:9">
      <c r="A104" s="539">
        <v>103</v>
      </c>
      <c r="B104" s="540" t="s">
        <v>8534</v>
      </c>
      <c r="C104" s="540" t="s">
        <v>209</v>
      </c>
      <c r="D104" s="540" t="s">
        <v>3395</v>
      </c>
      <c r="E104" s="540" t="s">
        <v>3496</v>
      </c>
      <c r="F104" s="556">
        <v>73300000</v>
      </c>
      <c r="G104" s="541">
        <v>2023</v>
      </c>
      <c r="H104" s="542">
        <f>VLOOKUP(G104,[3]잔가율!$D$3:$E$33,2,FALSE)</f>
        <v>0.84199999999999997</v>
      </c>
      <c r="I104" s="552">
        <f t="shared" si="1"/>
        <v>61718600</v>
      </c>
    </row>
    <row r="105" spans="1:9">
      <c r="A105" s="539">
        <v>104</v>
      </c>
      <c r="B105" s="540" t="s">
        <v>8534</v>
      </c>
      <c r="C105" s="540" t="s">
        <v>209</v>
      </c>
      <c r="D105" s="540" t="s">
        <v>3396</v>
      </c>
      <c r="E105" s="540" t="s">
        <v>3498</v>
      </c>
      <c r="F105" s="556">
        <v>60910000</v>
      </c>
      <c r="G105" s="541">
        <v>2023</v>
      </c>
      <c r="H105" s="542">
        <f>VLOOKUP(G105,[3]잔가율!$D$3:$E$33,2,FALSE)</f>
        <v>0.84199999999999997</v>
      </c>
      <c r="I105" s="552">
        <f t="shared" si="1"/>
        <v>51286220</v>
      </c>
    </row>
    <row r="106" spans="1:9">
      <c r="A106" s="539">
        <v>105</v>
      </c>
      <c r="B106" s="540" t="s">
        <v>8534</v>
      </c>
      <c r="C106" s="540" t="s">
        <v>209</v>
      </c>
      <c r="D106" s="540" t="s">
        <v>3396</v>
      </c>
      <c r="E106" s="540" t="s">
        <v>3497</v>
      </c>
      <c r="F106" s="556">
        <v>53330000</v>
      </c>
      <c r="G106" s="541">
        <v>2023</v>
      </c>
      <c r="H106" s="542">
        <f>VLOOKUP(G106,[3]잔가율!$D$3:$E$33,2,FALSE)</f>
        <v>0.84199999999999997</v>
      </c>
      <c r="I106" s="552">
        <f t="shared" si="1"/>
        <v>44903860</v>
      </c>
    </row>
    <row r="107" spans="1:9">
      <c r="A107" s="539">
        <v>106</v>
      </c>
      <c r="B107" s="540" t="s">
        <v>8534</v>
      </c>
      <c r="C107" s="540" t="s">
        <v>209</v>
      </c>
      <c r="D107" s="540" t="s">
        <v>3397</v>
      </c>
      <c r="E107" s="540" t="s">
        <v>3498</v>
      </c>
      <c r="F107" s="556">
        <v>60040000</v>
      </c>
      <c r="G107" s="541">
        <v>2023</v>
      </c>
      <c r="H107" s="542">
        <f>VLOOKUP(G107,[3]잔가율!$D$3:$E$33,2,FALSE)</f>
        <v>0.84199999999999997</v>
      </c>
      <c r="I107" s="552">
        <f t="shared" si="1"/>
        <v>50553680</v>
      </c>
    </row>
    <row r="108" spans="1:9">
      <c r="A108" s="539">
        <v>107</v>
      </c>
      <c r="B108" s="540" t="s">
        <v>8534</v>
      </c>
      <c r="C108" s="540" t="s">
        <v>209</v>
      </c>
      <c r="D108" s="540" t="s">
        <v>3397</v>
      </c>
      <c r="E108" s="540" t="s">
        <v>3497</v>
      </c>
      <c r="F108" s="556">
        <v>53330000</v>
      </c>
      <c r="G108" s="541">
        <v>2023</v>
      </c>
      <c r="H108" s="542">
        <f>VLOOKUP(G108,[3]잔가율!$D$3:$E$33,2,FALSE)</f>
        <v>0.84199999999999997</v>
      </c>
      <c r="I108" s="552">
        <f t="shared" si="1"/>
        <v>44903860</v>
      </c>
    </row>
    <row r="109" spans="1:9">
      <c r="A109" s="539">
        <v>108</v>
      </c>
      <c r="B109" s="540" t="s">
        <v>8534</v>
      </c>
      <c r="C109" s="540" t="s">
        <v>209</v>
      </c>
      <c r="D109" s="540" t="s">
        <v>3503</v>
      </c>
      <c r="E109" s="540" t="s">
        <v>3497</v>
      </c>
      <c r="F109" s="556">
        <v>53330000</v>
      </c>
      <c r="G109" s="541">
        <v>2023</v>
      </c>
      <c r="H109" s="542">
        <f>VLOOKUP(G109,[3]잔가율!$D$3:$E$33,2,FALSE)</f>
        <v>0.84199999999999997</v>
      </c>
      <c r="I109" s="552">
        <f t="shared" si="1"/>
        <v>44903860</v>
      </c>
    </row>
    <row r="110" spans="1:9">
      <c r="A110" s="539">
        <v>109</v>
      </c>
      <c r="B110" s="540" t="s">
        <v>8534</v>
      </c>
      <c r="C110" s="540" t="s">
        <v>209</v>
      </c>
      <c r="D110" s="540" t="s">
        <v>3398</v>
      </c>
      <c r="E110" s="540" t="s">
        <v>3498</v>
      </c>
      <c r="F110" s="556">
        <v>56370000</v>
      </c>
      <c r="G110" s="541">
        <v>2023</v>
      </c>
      <c r="H110" s="542">
        <f>VLOOKUP(G110,[3]잔가율!$D$3:$E$33,2,FALSE)</f>
        <v>0.84199999999999997</v>
      </c>
      <c r="I110" s="552">
        <f t="shared" si="1"/>
        <v>47463540</v>
      </c>
    </row>
    <row r="111" spans="1:9">
      <c r="A111" s="539">
        <v>110</v>
      </c>
      <c r="B111" s="540" t="s">
        <v>8534</v>
      </c>
      <c r="C111" s="540" t="s">
        <v>209</v>
      </c>
      <c r="D111" s="540" t="s">
        <v>3399</v>
      </c>
      <c r="E111" s="540" t="s">
        <v>3498</v>
      </c>
      <c r="F111" s="556">
        <v>60230000</v>
      </c>
      <c r="G111" s="541">
        <v>2023</v>
      </c>
      <c r="H111" s="542">
        <f>VLOOKUP(G111,[3]잔가율!$D$3:$E$33,2,FALSE)</f>
        <v>0.84199999999999997</v>
      </c>
      <c r="I111" s="552">
        <f t="shared" si="1"/>
        <v>50713660</v>
      </c>
    </row>
    <row r="112" spans="1:9">
      <c r="A112" s="539">
        <v>111</v>
      </c>
      <c r="B112" s="540" t="s">
        <v>8534</v>
      </c>
      <c r="C112" s="540" t="s">
        <v>209</v>
      </c>
      <c r="D112" s="540" t="s">
        <v>3400</v>
      </c>
      <c r="E112" s="540" t="s">
        <v>3498</v>
      </c>
      <c r="F112" s="556">
        <v>59510000</v>
      </c>
      <c r="G112" s="541">
        <v>2023</v>
      </c>
      <c r="H112" s="542">
        <f>VLOOKUP(G112,[3]잔가율!$D$3:$E$33,2,FALSE)</f>
        <v>0.84199999999999997</v>
      </c>
      <c r="I112" s="552">
        <f t="shared" si="1"/>
        <v>50107420</v>
      </c>
    </row>
    <row r="113" spans="1:9">
      <c r="A113" s="539">
        <v>112</v>
      </c>
      <c r="B113" s="540" t="s">
        <v>8534</v>
      </c>
      <c r="C113" s="540" t="s">
        <v>209</v>
      </c>
      <c r="D113" s="540" t="s">
        <v>3504</v>
      </c>
      <c r="E113" s="540" t="s">
        <v>3498</v>
      </c>
      <c r="F113" s="556">
        <v>62560000</v>
      </c>
      <c r="G113" s="541">
        <v>2023</v>
      </c>
      <c r="H113" s="542">
        <f>VLOOKUP(G113,[3]잔가율!$D$3:$E$33,2,FALSE)</f>
        <v>0.84199999999999997</v>
      </c>
      <c r="I113" s="552">
        <f t="shared" si="1"/>
        <v>52675520</v>
      </c>
    </row>
    <row r="114" spans="1:9">
      <c r="A114" s="539">
        <v>113</v>
      </c>
      <c r="B114" s="540" t="s">
        <v>8534</v>
      </c>
      <c r="C114" s="540" t="s">
        <v>209</v>
      </c>
      <c r="D114" s="540" t="s">
        <v>3401</v>
      </c>
      <c r="E114" s="540" t="s">
        <v>3498</v>
      </c>
      <c r="F114" s="556">
        <v>58120000</v>
      </c>
      <c r="G114" s="541">
        <v>2023</v>
      </c>
      <c r="H114" s="542">
        <f>VLOOKUP(G114,[3]잔가율!$D$3:$E$33,2,FALSE)</f>
        <v>0.84199999999999997</v>
      </c>
      <c r="I114" s="552">
        <f t="shared" si="1"/>
        <v>48937040</v>
      </c>
    </row>
    <row r="115" spans="1:9">
      <c r="A115" s="539">
        <v>114</v>
      </c>
      <c r="B115" s="540" t="s">
        <v>8534</v>
      </c>
      <c r="C115" s="540" t="s">
        <v>209</v>
      </c>
      <c r="D115" s="540" t="s">
        <v>3505</v>
      </c>
      <c r="E115" s="540" t="s">
        <v>3498</v>
      </c>
      <c r="F115" s="556">
        <v>62030000</v>
      </c>
      <c r="G115" s="541">
        <v>2023</v>
      </c>
      <c r="H115" s="542">
        <f>VLOOKUP(G115,[3]잔가율!$D$3:$E$33,2,FALSE)</f>
        <v>0.84199999999999997</v>
      </c>
      <c r="I115" s="552">
        <f t="shared" si="1"/>
        <v>52229260</v>
      </c>
    </row>
    <row r="116" spans="1:9">
      <c r="A116" s="539">
        <v>115</v>
      </c>
      <c r="B116" s="540" t="s">
        <v>8534</v>
      </c>
      <c r="C116" s="540" t="s">
        <v>209</v>
      </c>
      <c r="D116" s="540" t="s">
        <v>3506</v>
      </c>
      <c r="E116" s="540" t="s">
        <v>3497</v>
      </c>
      <c r="F116" s="556">
        <v>52730000</v>
      </c>
      <c r="G116" s="541">
        <v>2023</v>
      </c>
      <c r="H116" s="542">
        <f>VLOOKUP(G116,[3]잔가율!$D$3:$E$33,2,FALSE)</f>
        <v>0.84199999999999997</v>
      </c>
      <c r="I116" s="552">
        <f t="shared" si="1"/>
        <v>44398660</v>
      </c>
    </row>
    <row r="117" spans="1:9">
      <c r="A117" s="539">
        <v>116</v>
      </c>
      <c r="B117" s="540" t="s">
        <v>8534</v>
      </c>
      <c r="C117" s="540" t="s">
        <v>209</v>
      </c>
      <c r="D117" s="540" t="s">
        <v>3402</v>
      </c>
      <c r="E117" s="540" t="s">
        <v>3497</v>
      </c>
      <c r="F117" s="556">
        <v>50150000</v>
      </c>
      <c r="G117" s="541">
        <v>2023</v>
      </c>
      <c r="H117" s="542">
        <f>VLOOKUP(G117,[3]잔가율!$D$3:$E$33,2,FALSE)</f>
        <v>0.84199999999999997</v>
      </c>
      <c r="I117" s="552">
        <f t="shared" si="1"/>
        <v>42226300</v>
      </c>
    </row>
    <row r="118" spans="1:9">
      <c r="A118" s="539">
        <v>117</v>
      </c>
      <c r="B118" s="540" t="s">
        <v>8534</v>
      </c>
      <c r="C118" s="540" t="s">
        <v>209</v>
      </c>
      <c r="D118" s="540" t="s">
        <v>3507</v>
      </c>
      <c r="E118" s="540" t="s">
        <v>3497</v>
      </c>
      <c r="F118" s="556">
        <v>49600000</v>
      </c>
      <c r="G118" s="541">
        <v>2023</v>
      </c>
      <c r="H118" s="542">
        <f>VLOOKUP(G118,[3]잔가율!$D$3:$E$33,2,FALSE)</f>
        <v>0.84199999999999997</v>
      </c>
      <c r="I118" s="552">
        <f t="shared" si="1"/>
        <v>41763200</v>
      </c>
    </row>
    <row r="119" spans="1:9">
      <c r="A119" s="539">
        <v>118</v>
      </c>
      <c r="B119" s="540" t="s">
        <v>8534</v>
      </c>
      <c r="C119" s="540" t="s">
        <v>209</v>
      </c>
      <c r="D119" s="540" t="s">
        <v>3508</v>
      </c>
      <c r="E119" s="540" t="s">
        <v>3497</v>
      </c>
      <c r="F119" s="556">
        <v>57290000</v>
      </c>
      <c r="G119" s="541">
        <v>2023</v>
      </c>
      <c r="H119" s="542">
        <f>VLOOKUP(G119,[3]잔가율!$D$3:$E$33,2,FALSE)</f>
        <v>0.84199999999999997</v>
      </c>
      <c r="I119" s="552">
        <f t="shared" si="1"/>
        <v>48238180</v>
      </c>
    </row>
    <row r="120" spans="1:9">
      <c r="A120" s="539">
        <v>119</v>
      </c>
      <c r="B120" s="540" t="s">
        <v>8534</v>
      </c>
      <c r="C120" s="540" t="s">
        <v>209</v>
      </c>
      <c r="D120" s="540" t="s">
        <v>3509</v>
      </c>
      <c r="E120" s="540" t="s">
        <v>3498</v>
      </c>
      <c r="F120" s="556">
        <v>52360000</v>
      </c>
      <c r="G120" s="541">
        <v>2023</v>
      </c>
      <c r="H120" s="542">
        <f>VLOOKUP(G120,[3]잔가율!$D$3:$E$33,2,FALSE)</f>
        <v>0.84199999999999997</v>
      </c>
      <c r="I120" s="552">
        <f t="shared" si="1"/>
        <v>44087120</v>
      </c>
    </row>
    <row r="121" spans="1:9">
      <c r="A121" s="539">
        <v>120</v>
      </c>
      <c r="B121" s="540" t="s">
        <v>8534</v>
      </c>
      <c r="C121" s="540" t="s">
        <v>209</v>
      </c>
      <c r="D121" s="540" t="s">
        <v>3403</v>
      </c>
      <c r="E121" s="540" t="s">
        <v>3498</v>
      </c>
      <c r="F121" s="556">
        <v>95120000</v>
      </c>
      <c r="G121" s="541">
        <v>2023</v>
      </c>
      <c r="H121" s="542">
        <f>VLOOKUP(G121,[3]잔가율!$D$3:$E$33,2,FALSE)</f>
        <v>0.84199999999999997</v>
      </c>
      <c r="I121" s="552">
        <f t="shared" si="1"/>
        <v>80091040</v>
      </c>
    </row>
    <row r="122" spans="1:9">
      <c r="A122" s="539">
        <v>121</v>
      </c>
      <c r="B122" s="540" t="s">
        <v>8534</v>
      </c>
      <c r="C122" s="540" t="s">
        <v>209</v>
      </c>
      <c r="D122" s="540" t="s">
        <v>3510</v>
      </c>
      <c r="E122" s="540" t="s">
        <v>3498</v>
      </c>
      <c r="F122" s="556">
        <v>95120000</v>
      </c>
      <c r="G122" s="541">
        <v>2023</v>
      </c>
      <c r="H122" s="542">
        <f>VLOOKUP(G122,[3]잔가율!$D$3:$E$33,2,FALSE)</f>
        <v>0.84199999999999997</v>
      </c>
      <c r="I122" s="552">
        <f t="shared" si="1"/>
        <v>80091040</v>
      </c>
    </row>
    <row r="123" spans="1:9">
      <c r="A123" s="539">
        <v>122</v>
      </c>
      <c r="B123" s="540" t="s">
        <v>8534</v>
      </c>
      <c r="C123" s="540" t="s">
        <v>209</v>
      </c>
      <c r="D123" s="540" t="s">
        <v>3404</v>
      </c>
      <c r="E123" s="540" t="s">
        <v>3498</v>
      </c>
      <c r="F123" s="556">
        <v>96300000</v>
      </c>
      <c r="G123" s="541">
        <v>2023</v>
      </c>
      <c r="H123" s="542">
        <f>VLOOKUP(G123,[3]잔가율!$D$3:$E$33,2,FALSE)</f>
        <v>0.84199999999999997</v>
      </c>
      <c r="I123" s="552">
        <f t="shared" si="1"/>
        <v>81084600</v>
      </c>
    </row>
    <row r="124" spans="1:9">
      <c r="A124" s="539">
        <v>123</v>
      </c>
      <c r="B124" s="540" t="s">
        <v>8534</v>
      </c>
      <c r="C124" s="540" t="s">
        <v>209</v>
      </c>
      <c r="D124" s="540" t="s">
        <v>3404</v>
      </c>
      <c r="E124" s="540" t="s">
        <v>3511</v>
      </c>
      <c r="F124" s="556">
        <v>99490000</v>
      </c>
      <c r="G124" s="541">
        <v>2023</v>
      </c>
      <c r="H124" s="542">
        <f>VLOOKUP(G124,[3]잔가율!$D$3:$E$33,2,FALSE)</f>
        <v>0.84199999999999997</v>
      </c>
      <c r="I124" s="552">
        <f t="shared" si="1"/>
        <v>83770580</v>
      </c>
    </row>
    <row r="125" spans="1:9">
      <c r="A125" s="539">
        <v>124</v>
      </c>
      <c r="B125" s="540" t="s">
        <v>8534</v>
      </c>
      <c r="C125" s="540" t="s">
        <v>209</v>
      </c>
      <c r="D125" s="540" t="s">
        <v>3512</v>
      </c>
      <c r="E125" s="540" t="s">
        <v>3497</v>
      </c>
      <c r="F125" s="556">
        <v>53480000</v>
      </c>
      <c r="G125" s="541">
        <v>2023</v>
      </c>
      <c r="H125" s="542">
        <f>VLOOKUP(G125,[3]잔가율!$D$3:$E$33,2,FALSE)</f>
        <v>0.84199999999999997</v>
      </c>
      <c r="I125" s="552">
        <f t="shared" si="1"/>
        <v>45030160</v>
      </c>
    </row>
    <row r="126" spans="1:9">
      <c r="A126" s="539">
        <v>125</v>
      </c>
      <c r="B126" s="540" t="s">
        <v>8534</v>
      </c>
      <c r="C126" s="540" t="s">
        <v>209</v>
      </c>
      <c r="D126" s="540" t="s">
        <v>3513</v>
      </c>
      <c r="E126" s="540" t="s">
        <v>3497</v>
      </c>
      <c r="F126" s="556">
        <v>55090000</v>
      </c>
      <c r="G126" s="541">
        <v>2023</v>
      </c>
      <c r="H126" s="542">
        <f>VLOOKUP(G126,[3]잔가율!$D$3:$E$33,2,FALSE)</f>
        <v>0.84199999999999997</v>
      </c>
      <c r="I126" s="552">
        <f t="shared" si="1"/>
        <v>46385780</v>
      </c>
    </row>
    <row r="127" spans="1:9">
      <c r="A127" s="539">
        <v>126</v>
      </c>
      <c r="B127" s="540" t="s">
        <v>8534</v>
      </c>
      <c r="C127" s="540" t="s">
        <v>1311</v>
      </c>
      <c r="D127" s="540" t="s">
        <v>3405</v>
      </c>
      <c r="E127" s="540" t="s">
        <v>3359</v>
      </c>
      <c r="F127" s="556">
        <v>56810000</v>
      </c>
      <c r="G127" s="541">
        <v>2023</v>
      </c>
      <c r="H127" s="542">
        <f>VLOOKUP(G127,[3]잔가율!$D$3:$E$33,2,FALSE)</f>
        <v>0.84199999999999997</v>
      </c>
      <c r="I127" s="552">
        <f t="shared" si="1"/>
        <v>47834020</v>
      </c>
    </row>
    <row r="128" spans="1:9">
      <c r="A128" s="539">
        <v>127</v>
      </c>
      <c r="B128" s="540" t="s">
        <v>8534</v>
      </c>
      <c r="C128" s="540" t="s">
        <v>209</v>
      </c>
      <c r="D128" s="540" t="s">
        <v>3514</v>
      </c>
      <c r="E128" s="540" t="s">
        <v>3497</v>
      </c>
      <c r="F128" s="556">
        <v>59600000</v>
      </c>
      <c r="G128" s="541">
        <v>2023</v>
      </c>
      <c r="H128" s="542">
        <f>VLOOKUP(G128,[3]잔가율!$D$3:$E$33,2,FALSE)</f>
        <v>0.84199999999999997</v>
      </c>
      <c r="I128" s="552">
        <f t="shared" si="1"/>
        <v>50183200</v>
      </c>
    </row>
    <row r="129" spans="1:9">
      <c r="A129" s="539">
        <v>128</v>
      </c>
      <c r="B129" s="540" t="s">
        <v>8534</v>
      </c>
      <c r="C129" s="540" t="s">
        <v>209</v>
      </c>
      <c r="D129" s="540" t="s">
        <v>3515</v>
      </c>
      <c r="E129" s="540" t="s">
        <v>3497</v>
      </c>
      <c r="F129" s="556">
        <v>45700000</v>
      </c>
      <c r="G129" s="541">
        <v>2023</v>
      </c>
      <c r="H129" s="542">
        <f>VLOOKUP(G129,[3]잔가율!$D$3:$E$33,2,FALSE)</f>
        <v>0.84199999999999997</v>
      </c>
      <c r="I129" s="552">
        <f t="shared" si="1"/>
        <v>38479400</v>
      </c>
    </row>
    <row r="130" spans="1:9">
      <c r="A130" s="539">
        <v>129</v>
      </c>
      <c r="B130" s="540" t="s">
        <v>8534</v>
      </c>
      <c r="C130" s="540" t="s">
        <v>209</v>
      </c>
      <c r="D130" s="540" t="s">
        <v>3516</v>
      </c>
      <c r="E130" s="540" t="s">
        <v>3497</v>
      </c>
      <c r="F130" s="556">
        <v>58290000</v>
      </c>
      <c r="G130" s="541">
        <v>2023</v>
      </c>
      <c r="H130" s="542">
        <f>VLOOKUP(G130,[3]잔가율!$D$3:$E$33,2,FALSE)</f>
        <v>0.84199999999999997</v>
      </c>
      <c r="I130" s="552">
        <f t="shared" ref="I130:I193" si="2">ROUNDDOWN(F130*H130,0)</f>
        <v>49080180</v>
      </c>
    </row>
    <row r="131" spans="1:9">
      <c r="A131" s="539">
        <v>130</v>
      </c>
      <c r="B131" s="540" t="s">
        <v>8534</v>
      </c>
      <c r="C131" s="540" t="s">
        <v>209</v>
      </c>
      <c r="D131" s="540" t="s">
        <v>3406</v>
      </c>
      <c r="E131" s="540" t="s">
        <v>3497</v>
      </c>
      <c r="F131" s="556">
        <v>56700000</v>
      </c>
      <c r="G131" s="541">
        <v>2023</v>
      </c>
      <c r="H131" s="542">
        <f>VLOOKUP(G131,[3]잔가율!$D$3:$E$33,2,FALSE)</f>
        <v>0.84199999999999997</v>
      </c>
      <c r="I131" s="552">
        <f t="shared" si="2"/>
        <v>47741400</v>
      </c>
    </row>
    <row r="132" spans="1:9">
      <c r="A132" s="539">
        <v>131</v>
      </c>
      <c r="B132" s="540" t="s">
        <v>8534</v>
      </c>
      <c r="C132" s="540" t="s">
        <v>1311</v>
      </c>
      <c r="D132" s="540" t="s">
        <v>3407</v>
      </c>
      <c r="E132" s="540" t="s">
        <v>3359</v>
      </c>
      <c r="F132" s="556">
        <v>58660000</v>
      </c>
      <c r="G132" s="541">
        <v>2023</v>
      </c>
      <c r="H132" s="542">
        <f>VLOOKUP(G132,[3]잔가율!$D$3:$E$33,2,FALSE)</f>
        <v>0.84199999999999997</v>
      </c>
      <c r="I132" s="552">
        <f t="shared" si="2"/>
        <v>49391720</v>
      </c>
    </row>
    <row r="133" spans="1:9">
      <c r="A133" s="539">
        <v>132</v>
      </c>
      <c r="B133" s="540" t="s">
        <v>8534</v>
      </c>
      <c r="C133" s="540" t="s">
        <v>209</v>
      </c>
      <c r="D133" s="540" t="s">
        <v>3517</v>
      </c>
      <c r="E133" s="540" t="s">
        <v>3497</v>
      </c>
      <c r="F133" s="556">
        <v>69800000</v>
      </c>
      <c r="G133" s="541">
        <v>2023</v>
      </c>
      <c r="H133" s="542">
        <f>VLOOKUP(G133,[3]잔가율!$D$3:$E$33,2,FALSE)</f>
        <v>0.84199999999999997</v>
      </c>
      <c r="I133" s="552">
        <f t="shared" si="2"/>
        <v>58771600</v>
      </c>
    </row>
    <row r="134" spans="1:9">
      <c r="A134" s="539">
        <v>133</v>
      </c>
      <c r="B134" s="540" t="s">
        <v>8534</v>
      </c>
      <c r="C134" s="540" t="s">
        <v>209</v>
      </c>
      <c r="D134" s="540" t="s">
        <v>3518</v>
      </c>
      <c r="E134" s="540" t="s">
        <v>3497</v>
      </c>
      <c r="F134" s="556">
        <v>59400000</v>
      </c>
      <c r="G134" s="541">
        <v>2023</v>
      </c>
      <c r="H134" s="542">
        <f>VLOOKUP(G134,[3]잔가율!$D$3:$E$33,2,FALSE)</f>
        <v>0.84199999999999997</v>
      </c>
      <c r="I134" s="552">
        <f t="shared" si="2"/>
        <v>50014800</v>
      </c>
    </row>
    <row r="135" spans="1:9">
      <c r="A135" s="539">
        <v>134</v>
      </c>
      <c r="B135" s="540" t="s">
        <v>8534</v>
      </c>
      <c r="C135" s="540" t="s">
        <v>209</v>
      </c>
      <c r="D135" s="540" t="s">
        <v>3519</v>
      </c>
      <c r="E135" s="540" t="s">
        <v>3497</v>
      </c>
      <c r="F135" s="556">
        <v>74100000</v>
      </c>
      <c r="G135" s="541">
        <v>2023</v>
      </c>
      <c r="H135" s="542">
        <f>VLOOKUP(G135,[3]잔가율!$D$3:$E$33,2,FALSE)</f>
        <v>0.84199999999999997</v>
      </c>
      <c r="I135" s="552">
        <f t="shared" si="2"/>
        <v>62392200</v>
      </c>
    </row>
    <row r="136" spans="1:9">
      <c r="A136" s="539">
        <v>135</v>
      </c>
      <c r="B136" s="540" t="s">
        <v>8534</v>
      </c>
      <c r="C136" s="540" t="s">
        <v>209</v>
      </c>
      <c r="D136" s="540" t="s">
        <v>3520</v>
      </c>
      <c r="E136" s="540" t="s">
        <v>3498</v>
      </c>
      <c r="F136" s="556">
        <v>97080000</v>
      </c>
      <c r="G136" s="541">
        <v>2023</v>
      </c>
      <c r="H136" s="542">
        <f>VLOOKUP(G136,[3]잔가율!$D$3:$E$33,2,FALSE)</f>
        <v>0.84199999999999997</v>
      </c>
      <c r="I136" s="552">
        <f t="shared" si="2"/>
        <v>81741360</v>
      </c>
    </row>
    <row r="137" spans="1:9">
      <c r="A137" s="539">
        <v>136</v>
      </c>
      <c r="B137" s="540" t="s">
        <v>8534</v>
      </c>
      <c r="C137" s="540" t="s">
        <v>209</v>
      </c>
      <c r="D137" s="540" t="s">
        <v>3521</v>
      </c>
      <c r="E137" s="540" t="s">
        <v>3497</v>
      </c>
      <c r="F137" s="556">
        <v>54900000</v>
      </c>
      <c r="G137" s="541">
        <v>2023</v>
      </c>
      <c r="H137" s="542">
        <f>VLOOKUP(G137,[3]잔가율!$D$3:$E$33,2,FALSE)</f>
        <v>0.84199999999999997</v>
      </c>
      <c r="I137" s="552">
        <f t="shared" si="2"/>
        <v>46225800</v>
      </c>
    </row>
    <row r="138" spans="1:9">
      <c r="A138" s="539">
        <v>137</v>
      </c>
      <c r="B138" s="540" t="s">
        <v>8534</v>
      </c>
      <c r="C138" s="540" t="s">
        <v>209</v>
      </c>
      <c r="D138" s="540" t="s">
        <v>3522</v>
      </c>
      <c r="E138" s="540" t="s">
        <v>3497</v>
      </c>
      <c r="F138" s="556">
        <v>45780000</v>
      </c>
      <c r="G138" s="541">
        <v>2023</v>
      </c>
      <c r="H138" s="542">
        <f>VLOOKUP(G138,[3]잔가율!$D$3:$E$33,2,FALSE)</f>
        <v>0.84199999999999997</v>
      </c>
      <c r="I138" s="552">
        <f t="shared" si="2"/>
        <v>38546760</v>
      </c>
    </row>
    <row r="139" spans="1:9">
      <c r="A139" s="539">
        <v>138</v>
      </c>
      <c r="B139" s="540" t="s">
        <v>8534</v>
      </c>
      <c r="C139" s="540" t="s">
        <v>209</v>
      </c>
      <c r="D139" s="540" t="s">
        <v>3408</v>
      </c>
      <c r="E139" s="540" t="s">
        <v>3497</v>
      </c>
      <c r="F139" s="556">
        <v>72880000</v>
      </c>
      <c r="G139" s="541">
        <v>2023</v>
      </c>
      <c r="H139" s="542">
        <f>VLOOKUP(G139,[3]잔가율!$D$3:$E$33,2,FALSE)</f>
        <v>0.84199999999999997</v>
      </c>
      <c r="I139" s="552">
        <f t="shared" si="2"/>
        <v>61364960</v>
      </c>
    </row>
    <row r="140" spans="1:9">
      <c r="A140" s="539">
        <v>139</v>
      </c>
      <c r="B140" s="540" t="s">
        <v>8534</v>
      </c>
      <c r="C140" s="540" t="s">
        <v>209</v>
      </c>
      <c r="D140" s="540" t="s">
        <v>3409</v>
      </c>
      <c r="E140" s="540" t="s">
        <v>3497</v>
      </c>
      <c r="F140" s="556">
        <v>68870000</v>
      </c>
      <c r="G140" s="541">
        <v>2023</v>
      </c>
      <c r="H140" s="542">
        <f>VLOOKUP(G140,[3]잔가율!$D$3:$E$33,2,FALSE)</f>
        <v>0.84199999999999997</v>
      </c>
      <c r="I140" s="552">
        <f t="shared" si="2"/>
        <v>57988540</v>
      </c>
    </row>
    <row r="141" spans="1:9">
      <c r="A141" s="539">
        <v>140</v>
      </c>
      <c r="B141" s="540" t="s">
        <v>8534</v>
      </c>
      <c r="C141" s="540" t="s">
        <v>209</v>
      </c>
      <c r="D141" s="540" t="s">
        <v>3523</v>
      </c>
      <c r="E141" s="540" t="s">
        <v>3497</v>
      </c>
      <c r="F141" s="556">
        <v>66600000</v>
      </c>
      <c r="G141" s="541">
        <v>2023</v>
      </c>
      <c r="H141" s="542">
        <f>VLOOKUP(G141,[3]잔가율!$D$3:$E$33,2,FALSE)</f>
        <v>0.84199999999999997</v>
      </c>
      <c r="I141" s="552">
        <f t="shared" si="2"/>
        <v>56077200</v>
      </c>
    </row>
    <row r="142" spans="1:9">
      <c r="A142" s="539">
        <v>141</v>
      </c>
      <c r="B142" s="540" t="s">
        <v>8534</v>
      </c>
      <c r="C142" s="540" t="s">
        <v>209</v>
      </c>
      <c r="D142" s="540" t="s">
        <v>3524</v>
      </c>
      <c r="E142" s="540" t="s">
        <v>3497</v>
      </c>
      <c r="F142" s="556">
        <v>63200000</v>
      </c>
      <c r="G142" s="541">
        <v>2023</v>
      </c>
      <c r="H142" s="542">
        <f>VLOOKUP(G142,[3]잔가율!$D$3:$E$33,2,FALSE)</f>
        <v>0.84199999999999997</v>
      </c>
      <c r="I142" s="552">
        <f t="shared" si="2"/>
        <v>53214400</v>
      </c>
    </row>
    <row r="143" spans="1:9">
      <c r="A143" s="539">
        <v>142</v>
      </c>
      <c r="B143" s="540" t="s">
        <v>8534</v>
      </c>
      <c r="C143" s="540" t="s">
        <v>209</v>
      </c>
      <c r="D143" s="540" t="s">
        <v>3410</v>
      </c>
      <c r="E143" s="540" t="s">
        <v>3497</v>
      </c>
      <c r="F143" s="556">
        <v>64500000</v>
      </c>
      <c r="G143" s="541">
        <v>2023</v>
      </c>
      <c r="H143" s="542">
        <f>VLOOKUP(G143,[3]잔가율!$D$3:$E$33,2,FALSE)</f>
        <v>0.84199999999999997</v>
      </c>
      <c r="I143" s="552">
        <f t="shared" si="2"/>
        <v>54309000</v>
      </c>
    </row>
    <row r="144" spans="1:9">
      <c r="A144" s="539">
        <v>143</v>
      </c>
      <c r="B144" s="540" t="s">
        <v>8534</v>
      </c>
      <c r="C144" s="540" t="s">
        <v>209</v>
      </c>
      <c r="D144" s="540" t="s">
        <v>3525</v>
      </c>
      <c r="E144" s="540" t="s">
        <v>3497</v>
      </c>
      <c r="F144" s="556">
        <v>82300000</v>
      </c>
      <c r="G144" s="541">
        <v>2023</v>
      </c>
      <c r="H144" s="542">
        <f>VLOOKUP(G144,[3]잔가율!$D$3:$E$33,2,FALSE)</f>
        <v>0.84199999999999997</v>
      </c>
      <c r="I144" s="552">
        <f t="shared" si="2"/>
        <v>69296600</v>
      </c>
    </row>
    <row r="145" spans="1:9">
      <c r="A145" s="539">
        <v>144</v>
      </c>
      <c r="B145" s="540" t="s">
        <v>8534</v>
      </c>
      <c r="C145" s="540" t="s">
        <v>209</v>
      </c>
      <c r="D145" s="540" t="s">
        <v>3526</v>
      </c>
      <c r="E145" s="540" t="s">
        <v>3497</v>
      </c>
      <c r="F145" s="556">
        <v>82300000</v>
      </c>
      <c r="G145" s="541">
        <v>2023</v>
      </c>
      <c r="H145" s="542">
        <f>VLOOKUP(G145,[3]잔가율!$D$3:$E$33,2,FALSE)</f>
        <v>0.84199999999999997</v>
      </c>
      <c r="I145" s="552">
        <f t="shared" si="2"/>
        <v>69296600</v>
      </c>
    </row>
    <row r="146" spans="1:9">
      <c r="A146" s="539">
        <v>145</v>
      </c>
      <c r="B146" s="540" t="s">
        <v>8534</v>
      </c>
      <c r="C146" s="540" t="s">
        <v>209</v>
      </c>
      <c r="D146" s="540" t="s">
        <v>3527</v>
      </c>
      <c r="E146" s="540" t="s">
        <v>3497</v>
      </c>
      <c r="F146" s="556">
        <v>71100000</v>
      </c>
      <c r="G146" s="541">
        <v>2023</v>
      </c>
      <c r="H146" s="542">
        <f>VLOOKUP(G146,[3]잔가율!$D$3:$E$33,2,FALSE)</f>
        <v>0.84199999999999997</v>
      </c>
      <c r="I146" s="552">
        <f t="shared" si="2"/>
        <v>59866200</v>
      </c>
    </row>
    <row r="147" spans="1:9">
      <c r="A147" s="539">
        <v>146</v>
      </c>
      <c r="B147" s="540" t="s">
        <v>8534</v>
      </c>
      <c r="C147" s="540" t="s">
        <v>209</v>
      </c>
      <c r="D147" s="540" t="s">
        <v>3528</v>
      </c>
      <c r="E147" s="540" t="s">
        <v>3497</v>
      </c>
      <c r="F147" s="556">
        <v>82350000</v>
      </c>
      <c r="G147" s="541">
        <v>2023</v>
      </c>
      <c r="H147" s="542">
        <f>VLOOKUP(G147,[3]잔가율!$D$3:$E$33,2,FALSE)</f>
        <v>0.84199999999999997</v>
      </c>
      <c r="I147" s="552">
        <f t="shared" si="2"/>
        <v>69338700</v>
      </c>
    </row>
    <row r="148" spans="1:9">
      <c r="A148" s="539">
        <v>147</v>
      </c>
      <c r="B148" s="414" t="s">
        <v>16663</v>
      </c>
      <c r="C148" s="540" t="s">
        <v>1311</v>
      </c>
      <c r="D148" s="540" t="s">
        <v>3358</v>
      </c>
      <c r="E148" s="540" t="s">
        <v>3359</v>
      </c>
      <c r="F148" s="558">
        <v>82010000</v>
      </c>
      <c r="G148" s="541">
        <v>2023</v>
      </c>
      <c r="H148" s="542">
        <f>VLOOKUP(G148,[3]잔가율!$B$3:$C$33,2,FALSE)</f>
        <v>0.82599999999999996</v>
      </c>
      <c r="I148" s="552">
        <f t="shared" si="2"/>
        <v>67740260</v>
      </c>
    </row>
    <row r="149" spans="1:9">
      <c r="A149" s="539">
        <v>148</v>
      </c>
      <c r="B149" s="540" t="s">
        <v>8534</v>
      </c>
      <c r="C149" s="540" t="s">
        <v>209</v>
      </c>
      <c r="D149" s="540" t="s">
        <v>1929</v>
      </c>
      <c r="E149" s="540" t="s">
        <v>3529</v>
      </c>
      <c r="F149" s="556">
        <v>165000000</v>
      </c>
      <c r="G149" s="541">
        <v>2023</v>
      </c>
      <c r="H149" s="542">
        <f>VLOOKUP(G149,[3]잔가율!$D$3:$E$33,2,FALSE)</f>
        <v>0.84199999999999997</v>
      </c>
      <c r="I149" s="552">
        <f t="shared" si="2"/>
        <v>138930000</v>
      </c>
    </row>
    <row r="150" spans="1:9">
      <c r="A150" s="539">
        <v>149</v>
      </c>
      <c r="B150" s="540" t="s">
        <v>8534</v>
      </c>
      <c r="C150" s="540" t="s">
        <v>209</v>
      </c>
      <c r="D150" s="540" t="s">
        <v>3530</v>
      </c>
      <c r="E150" s="540" t="s">
        <v>3531</v>
      </c>
      <c r="F150" s="556">
        <v>81070000</v>
      </c>
      <c r="G150" s="541">
        <v>2023</v>
      </c>
      <c r="H150" s="542">
        <f>VLOOKUP(G150,[3]잔가율!$D$3:$E$33,2,FALSE)</f>
        <v>0.84199999999999997</v>
      </c>
      <c r="I150" s="552">
        <f t="shared" si="2"/>
        <v>68260940</v>
      </c>
    </row>
    <row r="151" spans="1:9">
      <c r="A151" s="539">
        <v>150</v>
      </c>
      <c r="B151" s="540" t="s">
        <v>8534</v>
      </c>
      <c r="C151" s="540" t="s">
        <v>209</v>
      </c>
      <c r="D151" s="540" t="s">
        <v>3411</v>
      </c>
      <c r="E151" s="540" t="s">
        <v>3532</v>
      </c>
      <c r="F151" s="556">
        <v>100940000</v>
      </c>
      <c r="G151" s="541">
        <v>2023</v>
      </c>
      <c r="H151" s="542">
        <f>VLOOKUP(G151,[3]잔가율!$D$3:$E$33,2,FALSE)</f>
        <v>0.84199999999999997</v>
      </c>
      <c r="I151" s="552">
        <f t="shared" si="2"/>
        <v>84991480</v>
      </c>
    </row>
    <row r="152" spans="1:9">
      <c r="A152" s="539">
        <v>151</v>
      </c>
      <c r="B152" s="540" t="s">
        <v>8534</v>
      </c>
      <c r="C152" s="540" t="s">
        <v>209</v>
      </c>
      <c r="D152" s="540" t="s">
        <v>3412</v>
      </c>
      <c r="E152" s="540" t="s">
        <v>3532</v>
      </c>
      <c r="F152" s="556">
        <v>107350000</v>
      </c>
      <c r="G152" s="541">
        <v>2023</v>
      </c>
      <c r="H152" s="542">
        <f>VLOOKUP(G152,[3]잔가율!$D$3:$E$33,2,FALSE)</f>
        <v>0.84199999999999997</v>
      </c>
      <c r="I152" s="552">
        <f t="shared" si="2"/>
        <v>90388700</v>
      </c>
    </row>
    <row r="153" spans="1:9">
      <c r="A153" s="539">
        <v>152</v>
      </c>
      <c r="B153" s="540" t="s">
        <v>8534</v>
      </c>
      <c r="C153" s="540" t="s">
        <v>209</v>
      </c>
      <c r="D153" s="540" t="s">
        <v>3412</v>
      </c>
      <c r="E153" s="540" t="s">
        <v>3533</v>
      </c>
      <c r="F153" s="556">
        <v>92430000</v>
      </c>
      <c r="G153" s="541">
        <v>2023</v>
      </c>
      <c r="H153" s="542">
        <f>VLOOKUP(G153,[3]잔가율!$D$3:$E$33,2,FALSE)</f>
        <v>0.84199999999999997</v>
      </c>
      <c r="I153" s="552">
        <f t="shared" si="2"/>
        <v>77826060</v>
      </c>
    </row>
    <row r="154" spans="1:9">
      <c r="A154" s="539">
        <v>153</v>
      </c>
      <c r="B154" s="540" t="s">
        <v>8534</v>
      </c>
      <c r="C154" s="540" t="s">
        <v>209</v>
      </c>
      <c r="D154" s="540" t="s">
        <v>3534</v>
      </c>
      <c r="E154" s="540" t="s">
        <v>3533</v>
      </c>
      <c r="F154" s="556">
        <v>110790000</v>
      </c>
      <c r="G154" s="541">
        <v>2023</v>
      </c>
      <c r="H154" s="542">
        <f>VLOOKUP(G154,[3]잔가율!$D$3:$E$33,2,FALSE)</f>
        <v>0.84199999999999997</v>
      </c>
      <c r="I154" s="552">
        <f t="shared" si="2"/>
        <v>93285180</v>
      </c>
    </row>
    <row r="155" spans="1:9">
      <c r="A155" s="539">
        <v>154</v>
      </c>
      <c r="B155" s="540" t="s">
        <v>8534</v>
      </c>
      <c r="C155" s="540" t="s">
        <v>209</v>
      </c>
      <c r="D155" s="540" t="s">
        <v>3535</v>
      </c>
      <c r="E155" s="540" t="s">
        <v>3532</v>
      </c>
      <c r="F155" s="556">
        <v>105570000</v>
      </c>
      <c r="G155" s="541">
        <v>2023</v>
      </c>
      <c r="H155" s="542">
        <f>VLOOKUP(G155,[3]잔가율!$D$3:$E$33,2,FALSE)</f>
        <v>0.84199999999999997</v>
      </c>
      <c r="I155" s="552">
        <f t="shared" si="2"/>
        <v>88889940</v>
      </c>
    </row>
    <row r="156" spans="1:9">
      <c r="A156" s="539">
        <v>155</v>
      </c>
      <c r="B156" s="540" t="s">
        <v>8534</v>
      </c>
      <c r="C156" s="540" t="s">
        <v>209</v>
      </c>
      <c r="D156" s="540" t="s">
        <v>3413</v>
      </c>
      <c r="E156" s="540" t="s">
        <v>3532</v>
      </c>
      <c r="F156" s="556">
        <v>105570000</v>
      </c>
      <c r="G156" s="541">
        <v>2023</v>
      </c>
      <c r="H156" s="542">
        <f>VLOOKUP(G156,[3]잔가율!$D$3:$E$33,2,FALSE)</f>
        <v>0.84199999999999997</v>
      </c>
      <c r="I156" s="552">
        <f t="shared" si="2"/>
        <v>88889940</v>
      </c>
    </row>
    <row r="157" spans="1:9">
      <c r="A157" s="539">
        <v>156</v>
      </c>
      <c r="B157" s="540" t="s">
        <v>8534</v>
      </c>
      <c r="C157" s="540" t="s">
        <v>209</v>
      </c>
      <c r="D157" s="540" t="s">
        <v>3414</v>
      </c>
      <c r="E157" s="540" t="s">
        <v>3532</v>
      </c>
      <c r="F157" s="556">
        <v>104050000</v>
      </c>
      <c r="G157" s="541">
        <v>2023</v>
      </c>
      <c r="H157" s="542">
        <f>VLOOKUP(G157,[3]잔가율!$D$3:$E$33,2,FALSE)</f>
        <v>0.84199999999999997</v>
      </c>
      <c r="I157" s="552">
        <f t="shared" si="2"/>
        <v>87610100</v>
      </c>
    </row>
    <row r="158" spans="1:9">
      <c r="A158" s="539">
        <v>157</v>
      </c>
      <c r="B158" s="540" t="s">
        <v>8534</v>
      </c>
      <c r="C158" s="540" t="s">
        <v>209</v>
      </c>
      <c r="D158" s="540" t="s">
        <v>3536</v>
      </c>
      <c r="E158" s="540" t="s">
        <v>3532</v>
      </c>
      <c r="F158" s="556">
        <v>100580000</v>
      </c>
      <c r="G158" s="541">
        <v>2023</v>
      </c>
      <c r="H158" s="542">
        <f>VLOOKUP(G158,[3]잔가율!$D$3:$E$33,2,FALSE)</f>
        <v>0.84199999999999997</v>
      </c>
      <c r="I158" s="552">
        <f t="shared" si="2"/>
        <v>84688360</v>
      </c>
    </row>
    <row r="159" spans="1:9">
      <c r="A159" s="539">
        <v>158</v>
      </c>
      <c r="B159" s="540" t="s">
        <v>8534</v>
      </c>
      <c r="C159" s="540" t="s">
        <v>209</v>
      </c>
      <c r="D159" s="540" t="s">
        <v>3415</v>
      </c>
      <c r="E159" s="540" t="s">
        <v>3532</v>
      </c>
      <c r="F159" s="556">
        <v>111750000</v>
      </c>
      <c r="G159" s="541">
        <v>2023</v>
      </c>
      <c r="H159" s="542">
        <f>VLOOKUP(G159,[3]잔가율!$D$3:$E$33,2,FALSE)</f>
        <v>0.84199999999999997</v>
      </c>
      <c r="I159" s="552">
        <f t="shared" si="2"/>
        <v>94093500</v>
      </c>
    </row>
    <row r="160" spans="1:9">
      <c r="A160" s="539">
        <v>159</v>
      </c>
      <c r="B160" s="540" t="s">
        <v>8534</v>
      </c>
      <c r="C160" s="540" t="s">
        <v>209</v>
      </c>
      <c r="D160" s="540" t="s">
        <v>3537</v>
      </c>
      <c r="E160" s="540" t="s">
        <v>3533</v>
      </c>
      <c r="F160" s="556">
        <v>122940000</v>
      </c>
      <c r="G160" s="541">
        <v>2023</v>
      </c>
      <c r="H160" s="542">
        <f>VLOOKUP(G160,[3]잔가율!$D$3:$E$33,2,FALSE)</f>
        <v>0.84199999999999997</v>
      </c>
      <c r="I160" s="552">
        <f t="shared" si="2"/>
        <v>103515480</v>
      </c>
    </row>
    <row r="161" spans="1:9">
      <c r="A161" s="539">
        <v>160</v>
      </c>
      <c r="B161" s="540" t="s">
        <v>8534</v>
      </c>
      <c r="C161" s="540" t="s">
        <v>209</v>
      </c>
      <c r="D161" s="540" t="s">
        <v>3416</v>
      </c>
      <c r="E161" s="540" t="s">
        <v>3532</v>
      </c>
      <c r="F161" s="556">
        <v>151980000</v>
      </c>
      <c r="G161" s="541">
        <v>2023</v>
      </c>
      <c r="H161" s="542">
        <f>VLOOKUP(G161,[3]잔가율!$D$3:$E$33,2,FALSE)</f>
        <v>0.84199999999999997</v>
      </c>
      <c r="I161" s="552">
        <f t="shared" si="2"/>
        <v>127967160</v>
      </c>
    </row>
    <row r="162" spans="1:9">
      <c r="A162" s="539">
        <v>161</v>
      </c>
      <c r="B162" s="540" t="s">
        <v>8534</v>
      </c>
      <c r="C162" s="540" t="s">
        <v>209</v>
      </c>
      <c r="D162" s="540" t="s">
        <v>3538</v>
      </c>
      <c r="E162" s="540" t="s">
        <v>3532</v>
      </c>
      <c r="F162" s="556">
        <v>124720000</v>
      </c>
      <c r="G162" s="541">
        <v>2023</v>
      </c>
      <c r="H162" s="542">
        <f>VLOOKUP(G162,[3]잔가율!$D$3:$E$33,2,FALSE)</f>
        <v>0.84199999999999997</v>
      </c>
      <c r="I162" s="552">
        <f t="shared" si="2"/>
        <v>105014240</v>
      </c>
    </row>
    <row r="163" spans="1:9">
      <c r="A163" s="539">
        <v>162</v>
      </c>
      <c r="B163" s="540" t="s">
        <v>8534</v>
      </c>
      <c r="C163" s="540" t="s">
        <v>209</v>
      </c>
      <c r="D163" s="540" t="s">
        <v>3539</v>
      </c>
      <c r="E163" s="540" t="s">
        <v>3532</v>
      </c>
      <c r="F163" s="556">
        <v>120000000</v>
      </c>
      <c r="G163" s="541">
        <v>2023</v>
      </c>
      <c r="H163" s="542">
        <f>VLOOKUP(G163,[3]잔가율!$D$3:$E$33,2,FALSE)</f>
        <v>0.84199999999999997</v>
      </c>
      <c r="I163" s="552">
        <f t="shared" si="2"/>
        <v>101040000</v>
      </c>
    </row>
    <row r="164" spans="1:9">
      <c r="A164" s="539">
        <v>163</v>
      </c>
      <c r="B164" s="540" t="s">
        <v>8534</v>
      </c>
      <c r="C164" s="540" t="s">
        <v>209</v>
      </c>
      <c r="D164" s="540" t="s">
        <v>3539</v>
      </c>
      <c r="E164" s="540" t="s">
        <v>3540</v>
      </c>
      <c r="F164" s="556">
        <v>124720000</v>
      </c>
      <c r="G164" s="541">
        <v>2023</v>
      </c>
      <c r="H164" s="542">
        <f>VLOOKUP(G164,[3]잔가율!$D$3:$E$33,2,FALSE)</f>
        <v>0.84199999999999997</v>
      </c>
      <c r="I164" s="552">
        <f t="shared" si="2"/>
        <v>105014240</v>
      </c>
    </row>
    <row r="165" spans="1:9">
      <c r="A165" s="539">
        <v>164</v>
      </c>
      <c r="B165" s="540" t="s">
        <v>8534</v>
      </c>
      <c r="C165" s="540" t="s">
        <v>209</v>
      </c>
      <c r="D165" s="540" t="s">
        <v>3417</v>
      </c>
      <c r="E165" s="540" t="s">
        <v>3532</v>
      </c>
      <c r="F165" s="556">
        <v>141200000</v>
      </c>
      <c r="G165" s="541">
        <v>2023</v>
      </c>
      <c r="H165" s="542">
        <f>VLOOKUP(G165,[3]잔가율!$D$3:$E$33,2,FALSE)</f>
        <v>0.84199999999999997</v>
      </c>
      <c r="I165" s="552">
        <f t="shared" si="2"/>
        <v>118890400</v>
      </c>
    </row>
    <row r="166" spans="1:9">
      <c r="A166" s="539">
        <v>165</v>
      </c>
      <c r="B166" s="540" t="s">
        <v>8534</v>
      </c>
      <c r="C166" s="540" t="s">
        <v>209</v>
      </c>
      <c r="D166" s="540" t="s">
        <v>3418</v>
      </c>
      <c r="E166" s="540" t="s">
        <v>3532</v>
      </c>
      <c r="F166" s="556">
        <v>121250000</v>
      </c>
      <c r="G166" s="541">
        <v>2023</v>
      </c>
      <c r="H166" s="542">
        <f>VLOOKUP(G166,[3]잔가율!$D$3:$E$33,2,FALSE)</f>
        <v>0.84199999999999997</v>
      </c>
      <c r="I166" s="552">
        <f t="shared" si="2"/>
        <v>102092500</v>
      </c>
    </row>
    <row r="167" spans="1:9">
      <c r="A167" s="539">
        <v>166</v>
      </c>
      <c r="B167" s="540" t="s">
        <v>8534</v>
      </c>
      <c r="C167" s="540" t="s">
        <v>209</v>
      </c>
      <c r="D167" s="540" t="s">
        <v>3418</v>
      </c>
      <c r="E167" s="540" t="s">
        <v>3533</v>
      </c>
      <c r="F167" s="556">
        <v>105890000</v>
      </c>
      <c r="G167" s="541">
        <v>2023</v>
      </c>
      <c r="H167" s="542">
        <f>VLOOKUP(G167,[3]잔가율!$D$3:$E$33,2,FALSE)</f>
        <v>0.84199999999999997</v>
      </c>
      <c r="I167" s="552">
        <f t="shared" si="2"/>
        <v>89159380</v>
      </c>
    </row>
    <row r="168" spans="1:9">
      <c r="A168" s="539">
        <v>167</v>
      </c>
      <c r="B168" s="540" t="s">
        <v>8534</v>
      </c>
      <c r="C168" s="540" t="s">
        <v>209</v>
      </c>
      <c r="D168" s="540" t="s">
        <v>3541</v>
      </c>
      <c r="E168" s="540" t="s">
        <v>1929</v>
      </c>
      <c r="F168" s="556">
        <v>120270000</v>
      </c>
      <c r="G168" s="541">
        <v>2023</v>
      </c>
      <c r="H168" s="542">
        <f>VLOOKUP(G168,[3]잔가율!$D$3:$E$33,2,FALSE)</f>
        <v>0.84199999999999997</v>
      </c>
      <c r="I168" s="552">
        <f t="shared" si="2"/>
        <v>101267340</v>
      </c>
    </row>
    <row r="169" spans="1:9">
      <c r="A169" s="539">
        <v>168</v>
      </c>
      <c r="B169" s="540" t="s">
        <v>8534</v>
      </c>
      <c r="C169" s="540" t="s">
        <v>209</v>
      </c>
      <c r="D169" s="540" t="s">
        <v>3419</v>
      </c>
      <c r="E169" s="540" t="s">
        <v>3533</v>
      </c>
      <c r="F169" s="556">
        <v>97900000</v>
      </c>
      <c r="G169" s="541">
        <v>2023</v>
      </c>
      <c r="H169" s="542">
        <f>VLOOKUP(G169,[3]잔가율!$D$3:$E$33,2,FALSE)</f>
        <v>0.84199999999999997</v>
      </c>
      <c r="I169" s="552">
        <f t="shared" si="2"/>
        <v>82431800</v>
      </c>
    </row>
    <row r="170" spans="1:9">
      <c r="A170" s="539">
        <v>169</v>
      </c>
      <c r="B170" s="543" t="s">
        <v>8534</v>
      </c>
      <c r="C170" s="543" t="s">
        <v>3486</v>
      </c>
      <c r="D170" s="543" t="s">
        <v>3542</v>
      </c>
      <c r="E170" s="543" t="s">
        <v>3543</v>
      </c>
      <c r="F170" s="557">
        <v>109580000</v>
      </c>
      <c r="G170" s="541">
        <v>2023</v>
      </c>
      <c r="H170" s="542">
        <f>VLOOKUP(G170,[3]잔가율!$D$3:$E$33,2,FALSE)</f>
        <v>0.84199999999999997</v>
      </c>
      <c r="I170" s="552">
        <f t="shared" si="2"/>
        <v>92266360</v>
      </c>
    </row>
    <row r="171" spans="1:9">
      <c r="A171" s="539">
        <v>170</v>
      </c>
      <c r="B171" s="540" t="s">
        <v>8534</v>
      </c>
      <c r="C171" s="540" t="s">
        <v>209</v>
      </c>
      <c r="D171" s="540" t="s">
        <v>3420</v>
      </c>
      <c r="E171" s="540" t="s">
        <v>3532</v>
      </c>
      <c r="F171" s="556">
        <v>160000000</v>
      </c>
      <c r="G171" s="541">
        <v>2023</v>
      </c>
      <c r="H171" s="542">
        <f>VLOOKUP(G171,[3]잔가율!$D$3:$E$33,2,FALSE)</f>
        <v>0.84199999999999997</v>
      </c>
      <c r="I171" s="552">
        <f t="shared" si="2"/>
        <v>134720000</v>
      </c>
    </row>
    <row r="172" spans="1:9">
      <c r="A172" s="539">
        <v>171</v>
      </c>
      <c r="B172" s="540" t="s">
        <v>8534</v>
      </c>
      <c r="C172" s="540" t="s">
        <v>209</v>
      </c>
      <c r="D172" s="540" t="s">
        <v>3421</v>
      </c>
      <c r="E172" s="540" t="s">
        <v>3533</v>
      </c>
      <c r="F172" s="556">
        <v>111000000</v>
      </c>
      <c r="G172" s="541">
        <v>2023</v>
      </c>
      <c r="H172" s="542">
        <f>VLOOKUP(G172,[3]잔가율!$D$3:$E$33,2,FALSE)</f>
        <v>0.84199999999999997</v>
      </c>
      <c r="I172" s="552">
        <f t="shared" si="2"/>
        <v>93462000</v>
      </c>
    </row>
    <row r="173" spans="1:9">
      <c r="A173" s="539">
        <v>172</v>
      </c>
      <c r="B173" s="540" t="s">
        <v>8534</v>
      </c>
      <c r="C173" s="540" t="s">
        <v>209</v>
      </c>
      <c r="D173" s="540" t="s">
        <v>3544</v>
      </c>
      <c r="E173" s="540" t="s">
        <v>3533</v>
      </c>
      <c r="F173" s="556">
        <v>111000000</v>
      </c>
      <c r="G173" s="541">
        <v>2023</v>
      </c>
      <c r="H173" s="542">
        <f>VLOOKUP(G173,[3]잔가율!$D$3:$E$33,2,FALSE)</f>
        <v>0.84199999999999997</v>
      </c>
      <c r="I173" s="552">
        <f t="shared" si="2"/>
        <v>93462000</v>
      </c>
    </row>
    <row r="174" spans="1:9">
      <c r="A174" s="539">
        <v>173</v>
      </c>
      <c r="B174" s="540" t="s">
        <v>8534</v>
      </c>
      <c r="C174" s="540" t="s">
        <v>209</v>
      </c>
      <c r="D174" s="540" t="s">
        <v>3545</v>
      </c>
      <c r="E174" s="540" t="s">
        <v>3532</v>
      </c>
      <c r="F174" s="556">
        <v>124720000</v>
      </c>
      <c r="G174" s="541">
        <v>2023</v>
      </c>
      <c r="H174" s="542">
        <f>VLOOKUP(G174,[3]잔가율!$D$3:$E$33,2,FALSE)</f>
        <v>0.84199999999999997</v>
      </c>
      <c r="I174" s="552">
        <f t="shared" si="2"/>
        <v>105014240</v>
      </c>
    </row>
    <row r="175" spans="1:9">
      <c r="A175" s="539">
        <v>174</v>
      </c>
      <c r="B175" s="540" t="s">
        <v>8534</v>
      </c>
      <c r="C175" s="540" t="s">
        <v>209</v>
      </c>
      <c r="D175" s="540" t="s">
        <v>3422</v>
      </c>
      <c r="E175" s="540" t="s">
        <v>3533</v>
      </c>
      <c r="F175" s="556">
        <v>109000000</v>
      </c>
      <c r="G175" s="541">
        <v>2023</v>
      </c>
      <c r="H175" s="542">
        <f>VLOOKUP(G175,[3]잔가율!$D$3:$E$33,2,FALSE)</f>
        <v>0.84199999999999997</v>
      </c>
      <c r="I175" s="552">
        <f t="shared" si="2"/>
        <v>91778000</v>
      </c>
    </row>
    <row r="176" spans="1:9">
      <c r="A176" s="539">
        <v>175</v>
      </c>
      <c r="B176" s="540" t="s">
        <v>8534</v>
      </c>
      <c r="C176" s="540" t="s">
        <v>209</v>
      </c>
      <c r="D176" s="540" t="s">
        <v>3423</v>
      </c>
      <c r="E176" s="540" t="s">
        <v>3533</v>
      </c>
      <c r="F176" s="556">
        <v>111010000</v>
      </c>
      <c r="G176" s="541">
        <v>2023</v>
      </c>
      <c r="H176" s="542">
        <f>VLOOKUP(G176,[3]잔가율!$D$3:$E$33,2,FALSE)</f>
        <v>0.84199999999999997</v>
      </c>
      <c r="I176" s="552">
        <f t="shared" si="2"/>
        <v>93470420</v>
      </c>
    </row>
    <row r="177" spans="1:9">
      <c r="A177" s="539">
        <v>176</v>
      </c>
      <c r="B177" s="540" t="s">
        <v>8534</v>
      </c>
      <c r="C177" s="540" t="s">
        <v>209</v>
      </c>
      <c r="D177" s="540" t="s">
        <v>3546</v>
      </c>
      <c r="E177" s="540" t="s">
        <v>3533</v>
      </c>
      <c r="F177" s="556">
        <v>109000000</v>
      </c>
      <c r="G177" s="541">
        <v>2023</v>
      </c>
      <c r="H177" s="542">
        <f>VLOOKUP(G177,[3]잔가율!$D$3:$E$33,2,FALSE)</f>
        <v>0.84199999999999997</v>
      </c>
      <c r="I177" s="552">
        <f t="shared" si="2"/>
        <v>91778000</v>
      </c>
    </row>
    <row r="178" spans="1:9">
      <c r="A178" s="539">
        <v>177</v>
      </c>
      <c r="B178" s="540" t="s">
        <v>8534</v>
      </c>
      <c r="C178" s="540" t="s">
        <v>209</v>
      </c>
      <c r="D178" s="540" t="s">
        <v>3547</v>
      </c>
      <c r="E178" s="540" t="s">
        <v>3533</v>
      </c>
      <c r="F178" s="556">
        <v>124000000</v>
      </c>
      <c r="G178" s="541">
        <v>2023</v>
      </c>
      <c r="H178" s="542">
        <f>VLOOKUP(G178,[3]잔가율!$D$3:$E$33,2,FALSE)</f>
        <v>0.84199999999999997</v>
      </c>
      <c r="I178" s="552">
        <f t="shared" si="2"/>
        <v>104408000</v>
      </c>
    </row>
    <row r="179" spans="1:9">
      <c r="A179" s="539">
        <v>178</v>
      </c>
      <c r="B179" s="540" t="s">
        <v>8534</v>
      </c>
      <c r="C179" s="540" t="s">
        <v>209</v>
      </c>
      <c r="D179" s="540" t="s">
        <v>3548</v>
      </c>
      <c r="E179" s="540" t="s">
        <v>3533</v>
      </c>
      <c r="F179" s="556">
        <v>115000000</v>
      </c>
      <c r="G179" s="541">
        <v>2023</v>
      </c>
      <c r="H179" s="542">
        <f>VLOOKUP(G179,[3]잔가율!$D$3:$E$33,2,FALSE)</f>
        <v>0.84199999999999997</v>
      </c>
      <c r="I179" s="552">
        <f t="shared" si="2"/>
        <v>96830000</v>
      </c>
    </row>
    <row r="180" spans="1:9">
      <c r="A180" s="539">
        <v>179</v>
      </c>
      <c r="B180" s="540" t="s">
        <v>8534</v>
      </c>
      <c r="C180" s="540" t="s">
        <v>209</v>
      </c>
      <c r="D180" s="540" t="s">
        <v>3549</v>
      </c>
      <c r="E180" s="540" t="s">
        <v>3533</v>
      </c>
      <c r="F180" s="556">
        <v>193660000</v>
      </c>
      <c r="G180" s="541">
        <v>2023</v>
      </c>
      <c r="H180" s="542">
        <f>VLOOKUP(G180,[3]잔가율!$D$3:$E$33,2,FALSE)</f>
        <v>0.84199999999999997</v>
      </c>
      <c r="I180" s="552">
        <f t="shared" si="2"/>
        <v>163061720</v>
      </c>
    </row>
    <row r="181" spans="1:9">
      <c r="A181" s="539">
        <v>180</v>
      </c>
      <c r="B181" s="540" t="s">
        <v>8534</v>
      </c>
      <c r="C181" s="540" t="s">
        <v>209</v>
      </c>
      <c r="D181" s="540" t="s">
        <v>3550</v>
      </c>
      <c r="E181" s="540" t="s">
        <v>3533</v>
      </c>
      <c r="F181" s="556">
        <v>103810000</v>
      </c>
      <c r="G181" s="541">
        <v>2023</v>
      </c>
      <c r="H181" s="542">
        <f>VLOOKUP(G181,[3]잔가율!$D$3:$E$33,2,FALSE)</f>
        <v>0.84199999999999997</v>
      </c>
      <c r="I181" s="552">
        <f t="shared" si="2"/>
        <v>87408020</v>
      </c>
    </row>
    <row r="182" spans="1:9">
      <c r="A182" s="539">
        <v>181</v>
      </c>
      <c r="B182" s="540" t="s">
        <v>8534</v>
      </c>
      <c r="C182" s="540" t="s">
        <v>209</v>
      </c>
      <c r="D182" s="540" t="s">
        <v>3551</v>
      </c>
      <c r="E182" s="540" t="s">
        <v>3533</v>
      </c>
      <c r="F182" s="556">
        <v>119120000</v>
      </c>
      <c r="G182" s="541">
        <v>2023</v>
      </c>
      <c r="H182" s="542">
        <f>VLOOKUP(G182,[3]잔가율!$D$3:$E$33,2,FALSE)</f>
        <v>0.84199999999999997</v>
      </c>
      <c r="I182" s="552">
        <f t="shared" si="2"/>
        <v>100299040</v>
      </c>
    </row>
    <row r="183" spans="1:9">
      <c r="A183" s="539">
        <v>182</v>
      </c>
      <c r="B183" s="540" t="s">
        <v>8534</v>
      </c>
      <c r="C183" s="540" t="s">
        <v>209</v>
      </c>
      <c r="D183" s="540" t="s">
        <v>3552</v>
      </c>
      <c r="E183" s="540" t="s">
        <v>3533</v>
      </c>
      <c r="F183" s="556">
        <v>117640000</v>
      </c>
      <c r="G183" s="541">
        <v>2023</v>
      </c>
      <c r="H183" s="542">
        <f>VLOOKUP(G183,[3]잔가율!$D$3:$E$33,2,FALSE)</f>
        <v>0.84199999999999997</v>
      </c>
      <c r="I183" s="552">
        <f t="shared" si="2"/>
        <v>99052880</v>
      </c>
    </row>
    <row r="184" spans="1:9">
      <c r="A184" s="539">
        <v>183</v>
      </c>
      <c r="B184" s="540" t="s">
        <v>8534</v>
      </c>
      <c r="C184" s="540" t="s">
        <v>209</v>
      </c>
      <c r="D184" s="540" t="s">
        <v>3553</v>
      </c>
      <c r="E184" s="540" t="s">
        <v>3533</v>
      </c>
      <c r="F184" s="556">
        <v>177370000</v>
      </c>
      <c r="G184" s="541">
        <v>2023</v>
      </c>
      <c r="H184" s="542">
        <f>VLOOKUP(G184,[3]잔가율!$D$3:$E$33,2,FALSE)</f>
        <v>0.84199999999999997</v>
      </c>
      <c r="I184" s="552">
        <f t="shared" si="2"/>
        <v>149345540</v>
      </c>
    </row>
    <row r="185" spans="1:9">
      <c r="A185" s="539">
        <v>184</v>
      </c>
      <c r="B185" s="414" t="s">
        <v>16663</v>
      </c>
      <c r="C185" s="540" t="s">
        <v>1311</v>
      </c>
      <c r="D185" s="540" t="s">
        <v>3360</v>
      </c>
      <c r="E185" s="540" t="s">
        <v>3361</v>
      </c>
      <c r="F185" s="558">
        <v>123130000</v>
      </c>
      <c r="G185" s="541">
        <v>2023</v>
      </c>
      <c r="H185" s="542">
        <f>VLOOKUP(G185,[3]잔가율!$B$3:$C$33,2,FALSE)</f>
        <v>0.82599999999999996</v>
      </c>
      <c r="I185" s="552">
        <f t="shared" si="2"/>
        <v>101705380</v>
      </c>
    </row>
    <row r="186" spans="1:9">
      <c r="A186" s="539">
        <v>185</v>
      </c>
      <c r="B186" s="540" t="s">
        <v>8534</v>
      </c>
      <c r="C186" s="540" t="s">
        <v>209</v>
      </c>
      <c r="D186" s="540" t="s">
        <v>3424</v>
      </c>
      <c r="E186" s="540" t="s">
        <v>3496</v>
      </c>
      <c r="F186" s="556">
        <v>70020000</v>
      </c>
      <c r="G186" s="541">
        <v>2023</v>
      </c>
      <c r="H186" s="542">
        <f>VLOOKUP(G186,[3]잔가율!$D$3:$E$33,2,FALSE)</f>
        <v>0.84199999999999997</v>
      </c>
      <c r="I186" s="552">
        <f t="shared" si="2"/>
        <v>58956840</v>
      </c>
    </row>
    <row r="187" spans="1:9">
      <c r="A187" s="539">
        <v>186</v>
      </c>
      <c r="B187" s="540" t="s">
        <v>8534</v>
      </c>
      <c r="C187" s="540" t="s">
        <v>209</v>
      </c>
      <c r="D187" s="540" t="s">
        <v>3554</v>
      </c>
      <c r="E187" s="540" t="s">
        <v>3496</v>
      </c>
      <c r="F187" s="556">
        <v>79020000</v>
      </c>
      <c r="G187" s="541">
        <v>2023</v>
      </c>
      <c r="H187" s="542">
        <f>VLOOKUP(G187,[3]잔가율!$D$3:$E$33,2,FALSE)</f>
        <v>0.84199999999999997</v>
      </c>
      <c r="I187" s="552">
        <f t="shared" si="2"/>
        <v>66534840</v>
      </c>
    </row>
    <row r="188" spans="1:9">
      <c r="A188" s="539">
        <v>187</v>
      </c>
      <c r="B188" s="543" t="s">
        <v>8534</v>
      </c>
      <c r="C188" s="543" t="s">
        <v>3486</v>
      </c>
      <c r="D188" s="543" t="s">
        <v>3555</v>
      </c>
      <c r="E188" s="543" t="s">
        <v>3556</v>
      </c>
      <c r="F188" s="557">
        <v>276610000</v>
      </c>
      <c r="G188" s="541">
        <v>2023</v>
      </c>
      <c r="H188" s="542">
        <f>VLOOKUP(G188,[3]잔가율!$D$3:$E$33,2,FALSE)</f>
        <v>0.84199999999999997</v>
      </c>
      <c r="I188" s="552">
        <f t="shared" si="2"/>
        <v>232905620</v>
      </c>
    </row>
    <row r="189" spans="1:9">
      <c r="A189" s="539">
        <v>188</v>
      </c>
      <c r="B189" s="540" t="s">
        <v>8534</v>
      </c>
      <c r="C189" s="540" t="s">
        <v>209</v>
      </c>
      <c r="D189" s="540" t="s">
        <v>3557</v>
      </c>
      <c r="E189" s="540" t="s">
        <v>3558</v>
      </c>
      <c r="F189" s="556">
        <v>40450000</v>
      </c>
      <c r="G189" s="541">
        <v>2023</v>
      </c>
      <c r="H189" s="542">
        <f>VLOOKUP(G189,[3]잔가율!$D$3:$E$33,2,FALSE)</f>
        <v>0.84199999999999997</v>
      </c>
      <c r="I189" s="552">
        <f t="shared" si="2"/>
        <v>34058900</v>
      </c>
    </row>
    <row r="190" spans="1:9">
      <c r="A190" s="539">
        <v>189</v>
      </c>
      <c r="B190" s="543" t="s">
        <v>8534</v>
      </c>
      <c r="C190" s="543" t="s">
        <v>3486</v>
      </c>
      <c r="D190" s="543" t="s">
        <v>3559</v>
      </c>
      <c r="E190" s="543" t="s">
        <v>3560</v>
      </c>
      <c r="F190" s="557">
        <v>27620000</v>
      </c>
      <c r="G190" s="541">
        <v>2023</v>
      </c>
      <c r="H190" s="542">
        <f>VLOOKUP(G190,[3]잔가율!$D$3:$E$33,2,FALSE)</f>
        <v>0.84199999999999997</v>
      </c>
      <c r="I190" s="552">
        <f t="shared" si="2"/>
        <v>23256040</v>
      </c>
    </row>
    <row r="191" spans="1:9">
      <c r="A191" s="539">
        <v>190</v>
      </c>
      <c r="B191" s="540" t="s">
        <v>8534</v>
      </c>
      <c r="C191" s="540" t="s">
        <v>209</v>
      </c>
      <c r="D191" s="540" t="s">
        <v>3425</v>
      </c>
      <c r="E191" s="540" t="s">
        <v>3561</v>
      </c>
      <c r="F191" s="556">
        <v>43400000</v>
      </c>
      <c r="G191" s="541">
        <v>2023</v>
      </c>
      <c r="H191" s="542">
        <f>VLOOKUP(G191,[3]잔가율!$D$3:$E$33,2,FALSE)</f>
        <v>0.84199999999999997</v>
      </c>
      <c r="I191" s="552">
        <f t="shared" si="2"/>
        <v>36542800</v>
      </c>
    </row>
    <row r="192" spans="1:9">
      <c r="A192" s="539">
        <v>191</v>
      </c>
      <c r="B192" s="540" t="s">
        <v>8534</v>
      </c>
      <c r="C192" s="540" t="s">
        <v>209</v>
      </c>
      <c r="D192" s="540" t="s">
        <v>3426</v>
      </c>
      <c r="E192" s="540" t="s">
        <v>3561</v>
      </c>
      <c r="F192" s="556">
        <v>42560000</v>
      </c>
      <c r="G192" s="541">
        <v>2023</v>
      </c>
      <c r="H192" s="542">
        <f>VLOOKUP(G192,[3]잔가율!$D$3:$E$33,2,FALSE)</f>
        <v>0.84199999999999997</v>
      </c>
      <c r="I192" s="552">
        <f t="shared" si="2"/>
        <v>35835520</v>
      </c>
    </row>
    <row r="193" spans="1:9">
      <c r="A193" s="539">
        <v>192</v>
      </c>
      <c r="B193" s="540" t="s">
        <v>8534</v>
      </c>
      <c r="C193" s="540" t="s">
        <v>209</v>
      </c>
      <c r="D193" s="540" t="s">
        <v>3426</v>
      </c>
      <c r="E193" s="540" t="s">
        <v>3562</v>
      </c>
      <c r="F193" s="556">
        <v>40450000</v>
      </c>
      <c r="G193" s="541">
        <v>2023</v>
      </c>
      <c r="H193" s="542">
        <f>VLOOKUP(G193,[3]잔가율!$D$3:$E$33,2,FALSE)</f>
        <v>0.84199999999999997</v>
      </c>
      <c r="I193" s="552">
        <f t="shared" si="2"/>
        <v>34058900</v>
      </c>
    </row>
    <row r="194" spans="1:9">
      <c r="A194" s="539">
        <v>193</v>
      </c>
      <c r="B194" s="543" t="s">
        <v>8534</v>
      </c>
      <c r="C194" s="543" t="s">
        <v>3486</v>
      </c>
      <c r="D194" s="543" t="s">
        <v>3563</v>
      </c>
      <c r="E194" s="543" t="s">
        <v>3564</v>
      </c>
      <c r="F194" s="557">
        <v>40340000</v>
      </c>
      <c r="G194" s="541">
        <v>2023</v>
      </c>
      <c r="H194" s="542">
        <f>VLOOKUP(G194,[3]잔가율!$D$3:$E$33,2,FALSE)</f>
        <v>0.84199999999999997</v>
      </c>
      <c r="I194" s="552">
        <f t="shared" ref="I194:I257" si="3">ROUNDDOWN(F194*H194,0)</f>
        <v>33966280</v>
      </c>
    </row>
    <row r="195" spans="1:9">
      <c r="A195" s="539">
        <v>194</v>
      </c>
      <c r="B195" s="540" t="s">
        <v>8534</v>
      </c>
      <c r="C195" s="540" t="s">
        <v>209</v>
      </c>
      <c r="D195" s="540" t="s">
        <v>3427</v>
      </c>
      <c r="E195" s="540" t="s">
        <v>3561</v>
      </c>
      <c r="F195" s="556">
        <v>43090000</v>
      </c>
      <c r="G195" s="541">
        <v>2023</v>
      </c>
      <c r="H195" s="542">
        <f>VLOOKUP(G195,[3]잔가율!$D$3:$E$33,2,FALSE)</f>
        <v>0.84199999999999997</v>
      </c>
      <c r="I195" s="552">
        <f t="shared" si="3"/>
        <v>36281780</v>
      </c>
    </row>
    <row r="196" spans="1:9">
      <c r="A196" s="539">
        <v>195</v>
      </c>
      <c r="B196" s="540" t="s">
        <v>8534</v>
      </c>
      <c r="C196" s="540" t="s">
        <v>209</v>
      </c>
      <c r="D196" s="540" t="s">
        <v>3427</v>
      </c>
      <c r="E196" s="540" t="s">
        <v>3562</v>
      </c>
      <c r="F196" s="556">
        <v>44530000</v>
      </c>
      <c r="G196" s="541">
        <v>2023</v>
      </c>
      <c r="H196" s="542">
        <f>VLOOKUP(G196,[3]잔가율!$D$3:$E$33,2,FALSE)</f>
        <v>0.84199999999999997</v>
      </c>
      <c r="I196" s="552">
        <f t="shared" si="3"/>
        <v>37494260</v>
      </c>
    </row>
    <row r="197" spans="1:9">
      <c r="A197" s="539">
        <v>196</v>
      </c>
      <c r="B197" s="543" t="s">
        <v>8534</v>
      </c>
      <c r="C197" s="543" t="s">
        <v>3486</v>
      </c>
      <c r="D197" s="543" t="s">
        <v>3565</v>
      </c>
      <c r="E197" s="543" t="s">
        <v>3566</v>
      </c>
      <c r="F197" s="557">
        <v>34080000</v>
      </c>
      <c r="G197" s="541">
        <v>2023</v>
      </c>
      <c r="H197" s="542">
        <f>VLOOKUP(G197,[3]잔가율!$D$3:$E$33,2,FALSE)</f>
        <v>0.84199999999999997</v>
      </c>
      <c r="I197" s="552">
        <f t="shared" si="3"/>
        <v>28695360</v>
      </c>
    </row>
    <row r="198" spans="1:9">
      <c r="A198" s="539">
        <v>197</v>
      </c>
      <c r="B198" s="540" t="s">
        <v>8534</v>
      </c>
      <c r="C198" s="540" t="s">
        <v>209</v>
      </c>
      <c r="D198" s="540" t="s">
        <v>3567</v>
      </c>
      <c r="E198" s="540" t="s">
        <v>3568</v>
      </c>
      <c r="F198" s="556">
        <v>60710000</v>
      </c>
      <c r="G198" s="541">
        <v>2023</v>
      </c>
      <c r="H198" s="542">
        <f>VLOOKUP(G198,[3]잔가율!$D$3:$E$33,2,FALSE)</f>
        <v>0.84199999999999997</v>
      </c>
      <c r="I198" s="552">
        <f t="shared" si="3"/>
        <v>51117820</v>
      </c>
    </row>
    <row r="199" spans="1:9">
      <c r="A199" s="539">
        <v>198</v>
      </c>
      <c r="B199" s="540" t="s">
        <v>8534</v>
      </c>
      <c r="C199" s="540" t="s">
        <v>209</v>
      </c>
      <c r="D199" s="540" t="s">
        <v>3428</v>
      </c>
      <c r="E199" s="540" t="s">
        <v>3569</v>
      </c>
      <c r="F199" s="556">
        <v>60710000</v>
      </c>
      <c r="G199" s="541">
        <v>2023</v>
      </c>
      <c r="H199" s="542">
        <f>VLOOKUP(G199,[3]잔가율!$D$3:$E$33,2,FALSE)</f>
        <v>0.84199999999999997</v>
      </c>
      <c r="I199" s="552">
        <f t="shared" si="3"/>
        <v>51117820</v>
      </c>
    </row>
    <row r="200" spans="1:9">
      <c r="A200" s="539">
        <v>199</v>
      </c>
      <c r="B200" s="540" t="s">
        <v>8534</v>
      </c>
      <c r="C200" s="540" t="s">
        <v>209</v>
      </c>
      <c r="D200" s="540" t="s">
        <v>3429</v>
      </c>
      <c r="E200" s="540" t="s">
        <v>3569</v>
      </c>
      <c r="F200" s="556">
        <v>67620000</v>
      </c>
      <c r="G200" s="541">
        <v>2023</v>
      </c>
      <c r="H200" s="542">
        <f>VLOOKUP(G200,[3]잔가율!$D$3:$E$33,2,FALSE)</f>
        <v>0.84199999999999997</v>
      </c>
      <c r="I200" s="552">
        <f t="shared" si="3"/>
        <v>56936040</v>
      </c>
    </row>
    <row r="201" spans="1:9">
      <c r="A201" s="539">
        <v>200</v>
      </c>
      <c r="B201" s="540" t="s">
        <v>8534</v>
      </c>
      <c r="C201" s="540" t="s">
        <v>209</v>
      </c>
      <c r="D201" s="540" t="s">
        <v>3430</v>
      </c>
      <c r="E201" s="540" t="s">
        <v>3569</v>
      </c>
      <c r="F201" s="556">
        <v>60840000</v>
      </c>
      <c r="G201" s="541">
        <v>2023</v>
      </c>
      <c r="H201" s="542">
        <f>VLOOKUP(G201,[3]잔가율!$D$3:$E$33,2,FALSE)</f>
        <v>0.84199999999999997</v>
      </c>
      <c r="I201" s="552">
        <f t="shared" si="3"/>
        <v>51227280</v>
      </c>
    </row>
    <row r="202" spans="1:9">
      <c r="A202" s="539">
        <v>201</v>
      </c>
      <c r="B202" s="540" t="s">
        <v>8534</v>
      </c>
      <c r="C202" s="540" t="s">
        <v>209</v>
      </c>
      <c r="D202" s="540" t="s">
        <v>3570</v>
      </c>
      <c r="E202" s="540" t="s">
        <v>3569</v>
      </c>
      <c r="F202" s="556">
        <v>61300000</v>
      </c>
      <c r="G202" s="541">
        <v>2023</v>
      </c>
      <c r="H202" s="542">
        <f>VLOOKUP(G202,[3]잔가율!$D$3:$E$33,2,FALSE)</f>
        <v>0.84199999999999997</v>
      </c>
      <c r="I202" s="552">
        <f t="shared" si="3"/>
        <v>51614600</v>
      </c>
    </row>
    <row r="203" spans="1:9">
      <c r="A203" s="539">
        <v>202</v>
      </c>
      <c r="B203" s="543" t="s">
        <v>8534</v>
      </c>
      <c r="C203" s="543" t="s">
        <v>3486</v>
      </c>
      <c r="D203" s="543" t="s">
        <v>3571</v>
      </c>
      <c r="E203" s="543" t="s">
        <v>3572</v>
      </c>
      <c r="F203" s="557">
        <v>52390000</v>
      </c>
      <c r="G203" s="541">
        <v>2023</v>
      </c>
      <c r="H203" s="542">
        <f>VLOOKUP(G203,[3]잔가율!$D$3:$E$33,2,FALSE)</f>
        <v>0.84199999999999997</v>
      </c>
      <c r="I203" s="552">
        <f t="shared" si="3"/>
        <v>44112380</v>
      </c>
    </row>
    <row r="204" spans="1:9">
      <c r="A204" s="539">
        <v>203</v>
      </c>
      <c r="B204" s="540" t="s">
        <v>8534</v>
      </c>
      <c r="C204" s="540" t="s">
        <v>209</v>
      </c>
      <c r="D204" s="540" t="s">
        <v>3431</v>
      </c>
      <c r="E204" s="540" t="s">
        <v>3569</v>
      </c>
      <c r="F204" s="556">
        <v>61900000</v>
      </c>
      <c r="G204" s="541">
        <v>2023</v>
      </c>
      <c r="H204" s="542">
        <f>VLOOKUP(G204,[3]잔가율!$D$3:$E$33,2,FALSE)</f>
        <v>0.84199999999999997</v>
      </c>
      <c r="I204" s="552">
        <f t="shared" si="3"/>
        <v>52119800</v>
      </c>
    </row>
    <row r="205" spans="1:9">
      <c r="A205" s="539">
        <v>204</v>
      </c>
      <c r="B205" s="540" t="s">
        <v>8534</v>
      </c>
      <c r="C205" s="540" t="s">
        <v>209</v>
      </c>
      <c r="D205" s="540" t="s">
        <v>3432</v>
      </c>
      <c r="E205" s="540" t="s">
        <v>3573</v>
      </c>
      <c r="F205" s="556">
        <v>76330000</v>
      </c>
      <c r="G205" s="541">
        <v>2023</v>
      </c>
      <c r="H205" s="542">
        <f>VLOOKUP(G205,[3]잔가율!$D$3:$E$33,2,FALSE)</f>
        <v>0.84199999999999997</v>
      </c>
      <c r="I205" s="552">
        <f t="shared" si="3"/>
        <v>64269860</v>
      </c>
    </row>
    <row r="206" spans="1:9">
      <c r="A206" s="539">
        <v>205</v>
      </c>
      <c r="B206" s="540" t="s">
        <v>8534</v>
      </c>
      <c r="C206" s="540" t="s">
        <v>209</v>
      </c>
      <c r="D206" s="540" t="s">
        <v>3433</v>
      </c>
      <c r="E206" s="540" t="s">
        <v>3573</v>
      </c>
      <c r="F206" s="556">
        <v>84540000</v>
      </c>
      <c r="G206" s="541">
        <v>2023</v>
      </c>
      <c r="H206" s="542">
        <f>VLOOKUP(G206,[3]잔가율!$D$3:$E$33,2,FALSE)</f>
        <v>0.84199999999999997</v>
      </c>
      <c r="I206" s="552">
        <f t="shared" si="3"/>
        <v>71182680</v>
      </c>
    </row>
    <row r="207" spans="1:9">
      <c r="A207" s="539">
        <v>206</v>
      </c>
      <c r="B207" s="540" t="s">
        <v>8534</v>
      </c>
      <c r="C207" s="540" t="s">
        <v>209</v>
      </c>
      <c r="D207" s="540" t="s">
        <v>3434</v>
      </c>
      <c r="E207" s="540" t="s">
        <v>3573</v>
      </c>
      <c r="F207" s="556">
        <v>77310000</v>
      </c>
      <c r="G207" s="541">
        <v>2023</v>
      </c>
      <c r="H207" s="542">
        <f>VLOOKUP(G207,[3]잔가율!$D$3:$E$33,2,FALSE)</f>
        <v>0.84199999999999997</v>
      </c>
      <c r="I207" s="552">
        <f t="shared" si="3"/>
        <v>65095020</v>
      </c>
    </row>
    <row r="208" spans="1:9">
      <c r="A208" s="539">
        <v>207</v>
      </c>
      <c r="B208" s="540" t="s">
        <v>8534</v>
      </c>
      <c r="C208" s="540" t="s">
        <v>209</v>
      </c>
      <c r="D208" s="540" t="s">
        <v>3434</v>
      </c>
      <c r="E208" s="540" t="s">
        <v>3363</v>
      </c>
      <c r="F208" s="556">
        <v>86040000</v>
      </c>
      <c r="G208" s="541">
        <v>2023</v>
      </c>
      <c r="H208" s="542">
        <f>VLOOKUP(G208,[3]잔가율!$D$3:$E$33,2,FALSE)</f>
        <v>0.84199999999999997</v>
      </c>
      <c r="I208" s="552">
        <f t="shared" si="3"/>
        <v>72445680</v>
      </c>
    </row>
    <row r="209" spans="1:9">
      <c r="A209" s="539">
        <v>208</v>
      </c>
      <c r="B209" s="540" t="s">
        <v>8534</v>
      </c>
      <c r="C209" s="540" t="s">
        <v>209</v>
      </c>
      <c r="D209" s="540" t="s">
        <v>3435</v>
      </c>
      <c r="E209" s="540" t="s">
        <v>3573</v>
      </c>
      <c r="F209" s="556">
        <v>113180000</v>
      </c>
      <c r="G209" s="541">
        <v>2023</v>
      </c>
      <c r="H209" s="542">
        <f>VLOOKUP(G209,[3]잔가율!$D$3:$E$33,2,FALSE)</f>
        <v>0.84199999999999997</v>
      </c>
      <c r="I209" s="552">
        <f t="shared" si="3"/>
        <v>95297560</v>
      </c>
    </row>
    <row r="210" spans="1:9">
      <c r="A210" s="539">
        <v>209</v>
      </c>
      <c r="B210" s="540" t="s">
        <v>8534</v>
      </c>
      <c r="C210" s="540" t="s">
        <v>209</v>
      </c>
      <c r="D210" s="540" t="s">
        <v>3436</v>
      </c>
      <c r="E210" s="540" t="s">
        <v>3573</v>
      </c>
      <c r="F210" s="556">
        <v>103820000</v>
      </c>
      <c r="G210" s="541">
        <v>2023</v>
      </c>
      <c r="H210" s="542">
        <f>VLOOKUP(G210,[3]잔가율!$D$3:$E$33,2,FALSE)</f>
        <v>0.84199999999999997</v>
      </c>
      <c r="I210" s="552">
        <f t="shared" si="3"/>
        <v>87416440</v>
      </c>
    </row>
    <row r="211" spans="1:9">
      <c r="A211" s="539">
        <v>210</v>
      </c>
      <c r="B211" s="540" t="s">
        <v>8534</v>
      </c>
      <c r="C211" s="540" t="s">
        <v>209</v>
      </c>
      <c r="D211" s="540" t="s">
        <v>3362</v>
      </c>
      <c r="E211" s="540" t="s">
        <v>3573</v>
      </c>
      <c r="F211" s="556">
        <v>101240000</v>
      </c>
      <c r="G211" s="541">
        <v>2023</v>
      </c>
      <c r="H211" s="542">
        <f>VLOOKUP(G211,[3]잔가율!$D$3:$E$33,2,FALSE)</f>
        <v>0.84199999999999997</v>
      </c>
      <c r="I211" s="552">
        <f t="shared" si="3"/>
        <v>85244080</v>
      </c>
    </row>
    <row r="212" spans="1:9">
      <c r="A212" s="539">
        <v>211</v>
      </c>
      <c r="B212" s="414" t="s">
        <v>16663</v>
      </c>
      <c r="C212" s="540" t="s">
        <v>209</v>
      </c>
      <c r="D212" s="540" t="s">
        <v>3362</v>
      </c>
      <c r="E212" s="540" t="s">
        <v>3363</v>
      </c>
      <c r="F212" s="558">
        <v>100860000</v>
      </c>
      <c r="G212" s="541">
        <v>2023</v>
      </c>
      <c r="H212" s="542">
        <f>VLOOKUP(G212,[3]잔가율!$B$3:$C$33,2,FALSE)</f>
        <v>0.82599999999999996</v>
      </c>
      <c r="I212" s="552">
        <f t="shared" si="3"/>
        <v>83310360</v>
      </c>
    </row>
    <row r="213" spans="1:9">
      <c r="A213" s="539">
        <v>212</v>
      </c>
      <c r="B213" s="540" t="s">
        <v>8534</v>
      </c>
      <c r="C213" s="540" t="s">
        <v>1311</v>
      </c>
      <c r="D213" s="540" t="s">
        <v>3574</v>
      </c>
      <c r="E213" s="540" t="s">
        <v>3363</v>
      </c>
      <c r="F213" s="556">
        <v>71340000</v>
      </c>
      <c r="G213" s="541">
        <v>2023</v>
      </c>
      <c r="H213" s="542">
        <f>VLOOKUP(G213,[3]잔가율!$D$3:$E$33,2,FALSE)</f>
        <v>0.84199999999999997</v>
      </c>
      <c r="I213" s="552">
        <f t="shared" si="3"/>
        <v>60068280</v>
      </c>
    </row>
    <row r="214" spans="1:9">
      <c r="A214" s="539">
        <v>213</v>
      </c>
      <c r="B214" s="540" t="s">
        <v>8534</v>
      </c>
      <c r="C214" s="540" t="s">
        <v>209</v>
      </c>
      <c r="D214" s="540" t="s">
        <v>3575</v>
      </c>
      <c r="E214" s="540" t="s">
        <v>3576</v>
      </c>
      <c r="F214" s="556">
        <v>188100000</v>
      </c>
      <c r="G214" s="541">
        <v>2023</v>
      </c>
      <c r="H214" s="542">
        <f>VLOOKUP(G214,[3]잔가율!$D$3:$E$33,2,FALSE)</f>
        <v>0.84199999999999997</v>
      </c>
      <c r="I214" s="552">
        <f t="shared" si="3"/>
        <v>158380200</v>
      </c>
    </row>
    <row r="215" spans="1:9">
      <c r="A215" s="539">
        <v>214</v>
      </c>
      <c r="B215" s="540" t="s">
        <v>8534</v>
      </c>
      <c r="C215" s="540" t="s">
        <v>209</v>
      </c>
      <c r="D215" s="540" t="s">
        <v>3575</v>
      </c>
      <c r="E215" s="540" t="s">
        <v>3577</v>
      </c>
      <c r="F215" s="556">
        <v>188100000</v>
      </c>
      <c r="G215" s="541">
        <v>2023</v>
      </c>
      <c r="H215" s="542">
        <f>VLOOKUP(G215,[3]잔가율!$D$3:$E$33,2,FALSE)</f>
        <v>0.84199999999999997</v>
      </c>
      <c r="I215" s="552">
        <f t="shared" si="3"/>
        <v>158380200</v>
      </c>
    </row>
    <row r="216" spans="1:9">
      <c r="A216" s="539">
        <v>215</v>
      </c>
      <c r="B216" s="540" t="s">
        <v>8534</v>
      </c>
      <c r="C216" s="540" t="s">
        <v>209</v>
      </c>
      <c r="D216" s="540" t="s">
        <v>3575</v>
      </c>
      <c r="E216" s="540" t="s">
        <v>3578</v>
      </c>
      <c r="F216" s="556">
        <v>210000000</v>
      </c>
      <c r="G216" s="541">
        <v>2023</v>
      </c>
      <c r="H216" s="542">
        <f>VLOOKUP(G216,[3]잔가율!$D$3:$E$33,2,FALSE)</f>
        <v>0.84199999999999997</v>
      </c>
      <c r="I216" s="552">
        <f t="shared" si="3"/>
        <v>176820000</v>
      </c>
    </row>
    <row r="217" spans="1:9">
      <c r="A217" s="539">
        <v>216</v>
      </c>
      <c r="B217" s="540" t="s">
        <v>8534</v>
      </c>
      <c r="C217" s="540" t="s">
        <v>209</v>
      </c>
      <c r="D217" s="540" t="s">
        <v>3579</v>
      </c>
      <c r="E217" s="540" t="s">
        <v>3576</v>
      </c>
      <c r="F217" s="556">
        <v>176440000</v>
      </c>
      <c r="G217" s="541">
        <v>2023</v>
      </c>
      <c r="H217" s="542">
        <f>VLOOKUP(G217,[3]잔가율!$D$3:$E$33,2,FALSE)</f>
        <v>0.84199999999999997</v>
      </c>
      <c r="I217" s="552">
        <f t="shared" si="3"/>
        <v>148562480</v>
      </c>
    </row>
    <row r="218" spans="1:9">
      <c r="A218" s="539">
        <v>217</v>
      </c>
      <c r="B218" s="540" t="s">
        <v>8534</v>
      </c>
      <c r="C218" s="540" t="s">
        <v>209</v>
      </c>
      <c r="D218" s="540" t="s">
        <v>3580</v>
      </c>
      <c r="E218" s="540" t="s">
        <v>3581</v>
      </c>
      <c r="F218" s="556">
        <v>203630000</v>
      </c>
      <c r="G218" s="541">
        <v>2023</v>
      </c>
      <c r="H218" s="542">
        <f>VLOOKUP(G218,[3]잔가율!$D$3:$E$33,2,FALSE)</f>
        <v>0.84199999999999997</v>
      </c>
      <c r="I218" s="552">
        <f t="shared" si="3"/>
        <v>171456460</v>
      </c>
    </row>
    <row r="219" spans="1:9">
      <c r="A219" s="539">
        <v>218</v>
      </c>
      <c r="B219" s="543" t="s">
        <v>8534</v>
      </c>
      <c r="C219" s="543" t="s">
        <v>3486</v>
      </c>
      <c r="D219" s="543" t="s">
        <v>3582</v>
      </c>
      <c r="E219" s="543" t="s">
        <v>3583</v>
      </c>
      <c r="F219" s="557">
        <v>128240000</v>
      </c>
      <c r="G219" s="541">
        <v>2023</v>
      </c>
      <c r="H219" s="542">
        <f>VLOOKUP(G219,[3]잔가율!$D$3:$E$33,2,FALSE)</f>
        <v>0.84199999999999997</v>
      </c>
      <c r="I219" s="552">
        <f t="shared" si="3"/>
        <v>107978080</v>
      </c>
    </row>
    <row r="220" spans="1:9">
      <c r="A220" s="539">
        <v>219</v>
      </c>
      <c r="B220" s="540" t="s">
        <v>8534</v>
      </c>
      <c r="C220" s="540" t="s">
        <v>209</v>
      </c>
      <c r="D220" s="540" t="s">
        <v>3584</v>
      </c>
      <c r="E220" s="540" t="s">
        <v>3578</v>
      </c>
      <c r="F220" s="556">
        <v>191000000</v>
      </c>
      <c r="G220" s="541">
        <v>2023</v>
      </c>
      <c r="H220" s="542">
        <f>VLOOKUP(G220,[3]잔가율!$D$3:$E$33,2,FALSE)</f>
        <v>0.84199999999999997</v>
      </c>
      <c r="I220" s="552">
        <f t="shared" si="3"/>
        <v>160822000</v>
      </c>
    </row>
    <row r="221" spans="1:9">
      <c r="A221" s="539">
        <v>220</v>
      </c>
      <c r="B221" s="540" t="s">
        <v>8534</v>
      </c>
      <c r="C221" s="540" t="s">
        <v>209</v>
      </c>
      <c r="D221" s="540" t="s">
        <v>3437</v>
      </c>
      <c r="E221" s="540" t="s">
        <v>3576</v>
      </c>
      <c r="F221" s="556">
        <v>167940000</v>
      </c>
      <c r="G221" s="541">
        <v>2023</v>
      </c>
      <c r="H221" s="542">
        <f>VLOOKUP(G221,[3]잔가율!$D$3:$E$33,2,FALSE)</f>
        <v>0.84199999999999997</v>
      </c>
      <c r="I221" s="552">
        <f t="shared" si="3"/>
        <v>141405480</v>
      </c>
    </row>
    <row r="222" spans="1:9">
      <c r="A222" s="539">
        <v>221</v>
      </c>
      <c r="B222" s="543" t="s">
        <v>8534</v>
      </c>
      <c r="C222" s="543" t="s">
        <v>3486</v>
      </c>
      <c r="D222" s="543" t="s">
        <v>3585</v>
      </c>
      <c r="E222" s="543" t="s">
        <v>3586</v>
      </c>
      <c r="F222" s="557">
        <v>42520000</v>
      </c>
      <c r="G222" s="541">
        <v>2023</v>
      </c>
      <c r="H222" s="542">
        <f>VLOOKUP(G222,[3]잔가율!$D$3:$E$33,2,FALSE)</f>
        <v>0.84199999999999997</v>
      </c>
      <c r="I222" s="552">
        <f t="shared" si="3"/>
        <v>35801840</v>
      </c>
    </row>
    <row r="223" spans="1:9">
      <c r="A223" s="539">
        <v>222</v>
      </c>
      <c r="B223" s="540" t="s">
        <v>8534</v>
      </c>
      <c r="C223" s="540" t="s">
        <v>209</v>
      </c>
      <c r="D223" s="540" t="s">
        <v>3587</v>
      </c>
      <c r="E223" s="540" t="s">
        <v>3587</v>
      </c>
      <c r="F223" s="556">
        <v>132270000</v>
      </c>
      <c r="G223" s="541">
        <v>2023</v>
      </c>
      <c r="H223" s="542">
        <f>VLOOKUP(G223,[3]잔가율!$D$3:$E$33,2,FALSE)</f>
        <v>0.84199999999999997</v>
      </c>
      <c r="I223" s="552">
        <f t="shared" si="3"/>
        <v>111371340</v>
      </c>
    </row>
    <row r="224" spans="1:9">
      <c r="A224" s="539">
        <v>223</v>
      </c>
      <c r="B224" s="540" t="s">
        <v>8534</v>
      </c>
      <c r="C224" s="540" t="s">
        <v>209</v>
      </c>
      <c r="D224" s="540" t="s">
        <v>3438</v>
      </c>
      <c r="E224" s="540" t="s">
        <v>3365</v>
      </c>
      <c r="F224" s="556">
        <v>132270000</v>
      </c>
      <c r="G224" s="541">
        <v>2023</v>
      </c>
      <c r="H224" s="542">
        <f>VLOOKUP(G224,[3]잔가율!$D$3:$E$33,2,FALSE)</f>
        <v>0.84199999999999997</v>
      </c>
      <c r="I224" s="552">
        <f t="shared" si="3"/>
        <v>111371340</v>
      </c>
    </row>
    <row r="225" spans="1:9">
      <c r="A225" s="539">
        <v>224</v>
      </c>
      <c r="B225" s="540" t="s">
        <v>8534</v>
      </c>
      <c r="C225" s="540" t="s">
        <v>209</v>
      </c>
      <c r="D225" s="540" t="s">
        <v>3588</v>
      </c>
      <c r="E225" s="540" t="s">
        <v>3472</v>
      </c>
      <c r="F225" s="556">
        <v>132270000</v>
      </c>
      <c r="G225" s="541">
        <v>2023</v>
      </c>
      <c r="H225" s="542">
        <f>VLOOKUP(G225,[3]잔가율!$D$3:$E$33,2,FALSE)</f>
        <v>0.84199999999999997</v>
      </c>
      <c r="I225" s="552">
        <f t="shared" si="3"/>
        <v>111371340</v>
      </c>
    </row>
    <row r="226" spans="1:9">
      <c r="A226" s="539">
        <v>225</v>
      </c>
      <c r="B226" s="540" t="s">
        <v>8534</v>
      </c>
      <c r="C226" s="540" t="s">
        <v>209</v>
      </c>
      <c r="D226" s="540" t="s">
        <v>3439</v>
      </c>
      <c r="E226" s="540" t="s">
        <v>3489</v>
      </c>
      <c r="F226" s="556">
        <v>81100000</v>
      </c>
      <c r="G226" s="541">
        <v>2023</v>
      </c>
      <c r="H226" s="542">
        <f>VLOOKUP(G226,[3]잔가율!$D$3:$E$33,2,FALSE)</f>
        <v>0.84199999999999997</v>
      </c>
      <c r="I226" s="552">
        <f t="shared" si="3"/>
        <v>68286200</v>
      </c>
    </row>
    <row r="227" spans="1:9">
      <c r="A227" s="539">
        <v>226</v>
      </c>
      <c r="B227" s="540" t="s">
        <v>8534</v>
      </c>
      <c r="C227" s="540" t="s">
        <v>209</v>
      </c>
      <c r="D227" s="540" t="s">
        <v>3440</v>
      </c>
      <c r="E227" s="540" t="s">
        <v>3497</v>
      </c>
      <c r="F227" s="556">
        <v>135000000</v>
      </c>
      <c r="G227" s="541">
        <v>2023</v>
      </c>
      <c r="H227" s="542">
        <f>VLOOKUP(G227,[3]잔가율!$D$3:$E$33,2,FALSE)</f>
        <v>0.84199999999999997</v>
      </c>
      <c r="I227" s="552">
        <f t="shared" si="3"/>
        <v>113670000</v>
      </c>
    </row>
    <row r="228" spans="1:9">
      <c r="A228" s="539">
        <v>227</v>
      </c>
      <c r="B228" s="540" t="s">
        <v>8534</v>
      </c>
      <c r="C228" s="540" t="s">
        <v>209</v>
      </c>
      <c r="D228" s="540" t="s">
        <v>3589</v>
      </c>
      <c r="E228" s="540" t="s">
        <v>3497</v>
      </c>
      <c r="F228" s="556">
        <v>139000000</v>
      </c>
      <c r="G228" s="541">
        <v>2023</v>
      </c>
      <c r="H228" s="542">
        <f>VLOOKUP(G228,[3]잔가율!$D$3:$E$33,2,FALSE)</f>
        <v>0.84199999999999997</v>
      </c>
      <c r="I228" s="552">
        <f t="shared" si="3"/>
        <v>117038000</v>
      </c>
    </row>
    <row r="229" spans="1:9">
      <c r="A229" s="539">
        <v>228</v>
      </c>
      <c r="B229" s="540" t="s">
        <v>8534</v>
      </c>
      <c r="C229" s="540" t="s">
        <v>209</v>
      </c>
      <c r="D229" s="540" t="s">
        <v>3441</v>
      </c>
      <c r="E229" s="540" t="s">
        <v>3590</v>
      </c>
      <c r="F229" s="556">
        <v>45450000</v>
      </c>
      <c r="G229" s="541">
        <v>2023</v>
      </c>
      <c r="H229" s="542">
        <f>VLOOKUP(G229,[3]잔가율!$D$3:$E$33,2,FALSE)</f>
        <v>0.84199999999999997</v>
      </c>
      <c r="I229" s="552">
        <f t="shared" si="3"/>
        <v>38268900</v>
      </c>
    </row>
    <row r="230" spans="1:9">
      <c r="A230" s="539">
        <v>229</v>
      </c>
      <c r="B230" s="540" t="s">
        <v>8534</v>
      </c>
      <c r="C230" s="540" t="s">
        <v>209</v>
      </c>
      <c r="D230" s="540" t="s">
        <v>3441</v>
      </c>
      <c r="E230" s="540" t="s">
        <v>3357</v>
      </c>
      <c r="F230" s="556">
        <v>51370000</v>
      </c>
      <c r="G230" s="541">
        <v>2023</v>
      </c>
      <c r="H230" s="542">
        <f>VLOOKUP(G230,[3]잔가율!$D$3:$E$33,2,FALSE)</f>
        <v>0.84199999999999997</v>
      </c>
      <c r="I230" s="552">
        <f t="shared" si="3"/>
        <v>43253540</v>
      </c>
    </row>
    <row r="231" spans="1:9">
      <c r="A231" s="539">
        <v>230</v>
      </c>
      <c r="B231" s="540" t="s">
        <v>8534</v>
      </c>
      <c r="C231" s="540" t="s">
        <v>209</v>
      </c>
      <c r="D231" s="540" t="s">
        <v>3442</v>
      </c>
      <c r="E231" s="540" t="s">
        <v>3365</v>
      </c>
      <c r="F231" s="556">
        <v>78090000</v>
      </c>
      <c r="G231" s="541">
        <v>2023</v>
      </c>
      <c r="H231" s="542">
        <f>VLOOKUP(G231,[3]잔가율!$D$3:$E$33,2,FALSE)</f>
        <v>0.84199999999999997</v>
      </c>
      <c r="I231" s="552">
        <f t="shared" si="3"/>
        <v>65751780</v>
      </c>
    </row>
    <row r="232" spans="1:9">
      <c r="A232" s="539">
        <v>231</v>
      </c>
      <c r="B232" s="540" t="s">
        <v>8534</v>
      </c>
      <c r="C232" s="540" t="s">
        <v>209</v>
      </c>
      <c r="D232" s="540" t="s">
        <v>3443</v>
      </c>
      <c r="E232" s="540" t="s">
        <v>3473</v>
      </c>
      <c r="F232" s="556">
        <v>64220000</v>
      </c>
      <c r="G232" s="541">
        <v>2023</v>
      </c>
      <c r="H232" s="542">
        <f>VLOOKUP(G232,[3]잔가율!$D$3:$E$33,2,FALSE)</f>
        <v>0.84199999999999997</v>
      </c>
      <c r="I232" s="552">
        <f t="shared" si="3"/>
        <v>54073240</v>
      </c>
    </row>
    <row r="233" spans="1:9">
      <c r="A233" s="539">
        <v>232</v>
      </c>
      <c r="B233" s="414" t="s">
        <v>16663</v>
      </c>
      <c r="C233" s="540" t="s">
        <v>209</v>
      </c>
      <c r="D233" s="540" t="s">
        <v>3364</v>
      </c>
      <c r="E233" s="540" t="s">
        <v>3365</v>
      </c>
      <c r="F233" s="558">
        <v>97630000</v>
      </c>
      <c r="G233" s="541">
        <v>2023</v>
      </c>
      <c r="H233" s="542">
        <f>VLOOKUP(G233,[3]잔가율!$B$3:$C$33,2,FALSE)</f>
        <v>0.82599999999999996</v>
      </c>
      <c r="I233" s="552">
        <f t="shared" si="3"/>
        <v>80642380</v>
      </c>
    </row>
    <row r="234" spans="1:9">
      <c r="A234" s="539">
        <v>233</v>
      </c>
      <c r="B234" s="540" t="s">
        <v>8534</v>
      </c>
      <c r="C234" s="540" t="s">
        <v>209</v>
      </c>
      <c r="D234" s="540" t="s">
        <v>3444</v>
      </c>
      <c r="E234" s="540" t="s">
        <v>3489</v>
      </c>
      <c r="F234" s="556">
        <v>89800000</v>
      </c>
      <c r="G234" s="541">
        <v>2023</v>
      </c>
      <c r="H234" s="542">
        <f>VLOOKUP(G234,[3]잔가율!$D$3:$E$33,2,FALSE)</f>
        <v>0.84199999999999997</v>
      </c>
      <c r="I234" s="552">
        <f t="shared" si="3"/>
        <v>75611600</v>
      </c>
    </row>
    <row r="235" spans="1:9">
      <c r="A235" s="539">
        <v>234</v>
      </c>
      <c r="B235" s="540" t="s">
        <v>8534</v>
      </c>
      <c r="C235" s="540" t="s">
        <v>209</v>
      </c>
      <c r="D235" s="540" t="s">
        <v>3591</v>
      </c>
      <c r="E235" s="540" t="s">
        <v>3489</v>
      </c>
      <c r="F235" s="556">
        <v>67730000</v>
      </c>
      <c r="G235" s="541">
        <v>2023</v>
      </c>
      <c r="H235" s="542">
        <f>VLOOKUP(G235,[3]잔가율!$D$3:$E$33,2,FALSE)</f>
        <v>0.84199999999999997</v>
      </c>
      <c r="I235" s="552">
        <f t="shared" si="3"/>
        <v>57028660</v>
      </c>
    </row>
    <row r="236" spans="1:9">
      <c r="A236" s="539">
        <v>235</v>
      </c>
      <c r="B236" s="540" t="s">
        <v>8534</v>
      </c>
      <c r="C236" s="540" t="s">
        <v>209</v>
      </c>
      <c r="D236" s="540" t="s">
        <v>3592</v>
      </c>
      <c r="E236" s="540" t="s">
        <v>3489</v>
      </c>
      <c r="F236" s="556">
        <v>99900000</v>
      </c>
      <c r="G236" s="541">
        <v>2023</v>
      </c>
      <c r="H236" s="542">
        <f>VLOOKUP(G236,[3]잔가율!$D$3:$E$33,2,FALSE)</f>
        <v>0.84199999999999997</v>
      </c>
      <c r="I236" s="552">
        <f t="shared" si="3"/>
        <v>84115800</v>
      </c>
    </row>
    <row r="237" spans="1:9">
      <c r="A237" s="539">
        <v>236</v>
      </c>
      <c r="B237" s="540" t="s">
        <v>8534</v>
      </c>
      <c r="C237" s="540" t="s">
        <v>209</v>
      </c>
      <c r="D237" s="540" t="s">
        <v>3593</v>
      </c>
      <c r="E237" s="540" t="s">
        <v>3594</v>
      </c>
      <c r="F237" s="556">
        <v>72370000</v>
      </c>
      <c r="G237" s="541">
        <v>2023</v>
      </c>
      <c r="H237" s="542">
        <f>VLOOKUP(G237,[3]잔가율!$D$3:$E$33,2,FALSE)</f>
        <v>0.84199999999999997</v>
      </c>
      <c r="I237" s="552">
        <f t="shared" si="3"/>
        <v>60935540</v>
      </c>
    </row>
    <row r="238" spans="1:9">
      <c r="A238" s="539">
        <v>237</v>
      </c>
      <c r="B238" s="540" t="s">
        <v>8534</v>
      </c>
      <c r="C238" s="540" t="s">
        <v>209</v>
      </c>
      <c r="D238" s="540" t="s">
        <v>3445</v>
      </c>
      <c r="E238" s="540" t="s">
        <v>3497</v>
      </c>
      <c r="F238" s="556">
        <v>90450000</v>
      </c>
      <c r="G238" s="541">
        <v>2023</v>
      </c>
      <c r="H238" s="542">
        <f>VLOOKUP(G238,[3]잔가율!$D$3:$E$33,2,FALSE)</f>
        <v>0.84199999999999997</v>
      </c>
      <c r="I238" s="552">
        <f t="shared" si="3"/>
        <v>76158900</v>
      </c>
    </row>
    <row r="239" spans="1:9">
      <c r="A239" s="539">
        <v>238</v>
      </c>
      <c r="B239" s="540" t="s">
        <v>8534</v>
      </c>
      <c r="C239" s="540" t="s">
        <v>209</v>
      </c>
      <c r="D239" s="540" t="s">
        <v>3446</v>
      </c>
      <c r="E239" s="540" t="s">
        <v>3498</v>
      </c>
      <c r="F239" s="556">
        <v>141720000</v>
      </c>
      <c r="G239" s="541">
        <v>2023</v>
      </c>
      <c r="H239" s="542">
        <f>VLOOKUP(G239,[3]잔가율!$D$3:$E$33,2,FALSE)</f>
        <v>0.84199999999999997</v>
      </c>
      <c r="I239" s="552">
        <f t="shared" si="3"/>
        <v>119328240</v>
      </c>
    </row>
    <row r="240" spans="1:9">
      <c r="A240" s="539">
        <v>239</v>
      </c>
      <c r="B240" s="540" t="s">
        <v>8534</v>
      </c>
      <c r="C240" s="540" t="s">
        <v>209</v>
      </c>
      <c r="D240" s="540" t="s">
        <v>3595</v>
      </c>
      <c r="E240" s="540" t="s">
        <v>3498</v>
      </c>
      <c r="F240" s="556">
        <v>141720000</v>
      </c>
      <c r="G240" s="541">
        <v>2023</v>
      </c>
      <c r="H240" s="542">
        <f>VLOOKUP(G240,[3]잔가율!$D$3:$E$33,2,FALSE)</f>
        <v>0.84199999999999997</v>
      </c>
      <c r="I240" s="552">
        <f t="shared" si="3"/>
        <v>119328240</v>
      </c>
    </row>
    <row r="241" spans="1:9">
      <c r="A241" s="539">
        <v>240</v>
      </c>
      <c r="B241" s="540" t="s">
        <v>8534</v>
      </c>
      <c r="C241" s="540" t="s">
        <v>209</v>
      </c>
      <c r="D241" s="540" t="s">
        <v>3447</v>
      </c>
      <c r="E241" s="540" t="s">
        <v>3497</v>
      </c>
      <c r="F241" s="556">
        <v>96510000</v>
      </c>
      <c r="G241" s="541">
        <v>2023</v>
      </c>
      <c r="H241" s="542">
        <f>VLOOKUP(G241,[3]잔가율!$D$3:$E$33,2,FALSE)</f>
        <v>0.84199999999999997</v>
      </c>
      <c r="I241" s="552">
        <f t="shared" si="3"/>
        <v>81261420</v>
      </c>
    </row>
    <row r="242" spans="1:9">
      <c r="A242" s="539">
        <v>241</v>
      </c>
      <c r="B242" s="540" t="s">
        <v>8534</v>
      </c>
      <c r="C242" s="540" t="s">
        <v>209</v>
      </c>
      <c r="D242" s="540" t="s">
        <v>3448</v>
      </c>
      <c r="E242" s="540" t="s">
        <v>3533</v>
      </c>
      <c r="F242" s="556">
        <v>148090000</v>
      </c>
      <c r="G242" s="541">
        <v>2023</v>
      </c>
      <c r="H242" s="542">
        <f>VLOOKUP(G242,[3]잔가율!$D$3:$E$33,2,FALSE)</f>
        <v>0.84199999999999997</v>
      </c>
      <c r="I242" s="552">
        <f t="shared" si="3"/>
        <v>124691780</v>
      </c>
    </row>
    <row r="243" spans="1:9">
      <c r="A243" s="539">
        <v>242</v>
      </c>
      <c r="B243" s="540" t="s">
        <v>8534</v>
      </c>
      <c r="C243" s="540" t="s">
        <v>209</v>
      </c>
      <c r="D243" s="540" t="s">
        <v>3596</v>
      </c>
      <c r="E243" s="540" t="s">
        <v>3533</v>
      </c>
      <c r="F243" s="556">
        <v>122000000</v>
      </c>
      <c r="G243" s="541">
        <v>2023</v>
      </c>
      <c r="H243" s="542">
        <f>VLOOKUP(G243,[3]잔가율!$D$3:$E$33,2,FALSE)</f>
        <v>0.84199999999999997</v>
      </c>
      <c r="I243" s="552">
        <f t="shared" si="3"/>
        <v>102724000</v>
      </c>
    </row>
    <row r="244" spans="1:9">
      <c r="A244" s="539">
        <v>243</v>
      </c>
      <c r="B244" s="540" t="s">
        <v>8534</v>
      </c>
      <c r="C244" s="540" t="s">
        <v>209</v>
      </c>
      <c r="D244" s="540" t="s">
        <v>3449</v>
      </c>
      <c r="E244" s="540" t="s">
        <v>3533</v>
      </c>
      <c r="F244" s="556">
        <v>134150000</v>
      </c>
      <c r="G244" s="541">
        <v>2023</v>
      </c>
      <c r="H244" s="542">
        <f>VLOOKUP(G244,[3]잔가율!$D$3:$E$33,2,FALSE)</f>
        <v>0.84199999999999997</v>
      </c>
      <c r="I244" s="552">
        <f t="shared" si="3"/>
        <v>112954300</v>
      </c>
    </row>
    <row r="245" spans="1:9">
      <c r="A245" s="539">
        <v>244</v>
      </c>
      <c r="B245" s="540" t="s">
        <v>8534</v>
      </c>
      <c r="C245" s="540" t="s">
        <v>209</v>
      </c>
      <c r="D245" s="540" t="s">
        <v>3450</v>
      </c>
      <c r="E245" s="540" t="s">
        <v>3532</v>
      </c>
      <c r="F245" s="556">
        <v>167900000</v>
      </c>
      <c r="G245" s="541">
        <v>2023</v>
      </c>
      <c r="H245" s="542">
        <f>VLOOKUP(G245,[3]잔가율!$D$3:$E$33,2,FALSE)</f>
        <v>0.84199999999999997</v>
      </c>
      <c r="I245" s="552">
        <f t="shared" si="3"/>
        <v>141371800</v>
      </c>
    </row>
    <row r="246" spans="1:9">
      <c r="A246" s="539">
        <v>245</v>
      </c>
      <c r="B246" s="540" t="s">
        <v>8534</v>
      </c>
      <c r="C246" s="540" t="s">
        <v>209</v>
      </c>
      <c r="D246" s="540" t="s">
        <v>3597</v>
      </c>
      <c r="E246" s="540" t="s">
        <v>3533</v>
      </c>
      <c r="F246" s="556">
        <v>154000000</v>
      </c>
      <c r="G246" s="541">
        <v>2023</v>
      </c>
      <c r="H246" s="542">
        <f>VLOOKUP(G246,[3]잔가율!$D$3:$E$33,2,FALSE)</f>
        <v>0.84199999999999997</v>
      </c>
      <c r="I246" s="552">
        <f t="shared" si="3"/>
        <v>129668000</v>
      </c>
    </row>
    <row r="247" spans="1:9">
      <c r="A247" s="539">
        <v>246</v>
      </c>
      <c r="B247" s="540" t="s">
        <v>8534</v>
      </c>
      <c r="C247" s="540" t="s">
        <v>209</v>
      </c>
      <c r="D247" s="540" t="s">
        <v>3598</v>
      </c>
      <c r="E247" s="540" t="s">
        <v>3569</v>
      </c>
      <c r="F247" s="556">
        <v>71170000</v>
      </c>
      <c r="G247" s="541">
        <v>2023</v>
      </c>
      <c r="H247" s="542">
        <f>VLOOKUP(G247,[3]잔가율!$D$3:$E$33,2,FALSE)</f>
        <v>0.84199999999999997</v>
      </c>
      <c r="I247" s="552">
        <f t="shared" si="3"/>
        <v>59925140</v>
      </c>
    </row>
    <row r="248" spans="1:9">
      <c r="A248" s="539">
        <v>247</v>
      </c>
      <c r="B248" s="540" t="s">
        <v>8534</v>
      </c>
      <c r="C248" s="540" t="s">
        <v>209</v>
      </c>
      <c r="D248" s="540" t="s">
        <v>2800</v>
      </c>
      <c r="E248" s="540" t="s">
        <v>3569</v>
      </c>
      <c r="F248" s="556">
        <v>70900000</v>
      </c>
      <c r="G248" s="541">
        <v>2023</v>
      </c>
      <c r="H248" s="542">
        <f>VLOOKUP(G248,[3]잔가율!$D$3:$E$33,2,FALSE)</f>
        <v>0.84199999999999997</v>
      </c>
      <c r="I248" s="552">
        <f t="shared" si="3"/>
        <v>59697800</v>
      </c>
    </row>
    <row r="249" spans="1:9">
      <c r="A249" s="539">
        <v>248</v>
      </c>
      <c r="B249" s="540" t="s">
        <v>8534</v>
      </c>
      <c r="C249" s="540" t="s">
        <v>209</v>
      </c>
      <c r="D249" s="540" t="s">
        <v>3599</v>
      </c>
      <c r="E249" s="540" t="s">
        <v>3569</v>
      </c>
      <c r="F249" s="556">
        <v>62120000</v>
      </c>
      <c r="G249" s="541">
        <v>2023</v>
      </c>
      <c r="H249" s="542">
        <f>VLOOKUP(G249,[3]잔가율!$D$3:$E$33,2,FALSE)</f>
        <v>0.84199999999999997</v>
      </c>
      <c r="I249" s="552">
        <f t="shared" si="3"/>
        <v>52305040</v>
      </c>
    </row>
    <row r="250" spans="1:9">
      <c r="A250" s="539">
        <v>249</v>
      </c>
      <c r="B250" s="543" t="s">
        <v>8534</v>
      </c>
      <c r="C250" s="543" t="s">
        <v>3486</v>
      </c>
      <c r="D250" s="543" t="s">
        <v>3600</v>
      </c>
      <c r="E250" s="543" t="s">
        <v>3601</v>
      </c>
      <c r="F250" s="557">
        <v>31860000</v>
      </c>
      <c r="G250" s="541">
        <v>2023</v>
      </c>
      <c r="H250" s="542">
        <f>VLOOKUP(G250,[3]잔가율!$D$3:$E$33,2,FALSE)</f>
        <v>0.84199999999999997</v>
      </c>
      <c r="I250" s="552">
        <f t="shared" si="3"/>
        <v>26826120</v>
      </c>
    </row>
    <row r="251" spans="1:9">
      <c r="A251" s="539">
        <v>250</v>
      </c>
      <c r="B251" s="543" t="s">
        <v>8534</v>
      </c>
      <c r="C251" s="543" t="s">
        <v>3486</v>
      </c>
      <c r="D251" s="543" t="s">
        <v>3602</v>
      </c>
      <c r="E251" s="543" t="s">
        <v>3603</v>
      </c>
      <c r="F251" s="557">
        <v>3270000</v>
      </c>
      <c r="G251" s="541">
        <v>2023</v>
      </c>
      <c r="H251" s="542">
        <f>VLOOKUP(G251,[3]잔가율!$D$3:$E$33,2,FALSE)</f>
        <v>0.84199999999999997</v>
      </c>
      <c r="I251" s="552">
        <f t="shared" si="3"/>
        <v>2753340</v>
      </c>
    </row>
    <row r="252" spans="1:9">
      <c r="A252" s="539">
        <v>251</v>
      </c>
      <c r="B252" s="540" t="s">
        <v>8534</v>
      </c>
      <c r="C252" s="540" t="s">
        <v>209</v>
      </c>
      <c r="D252" s="540" t="s">
        <v>3451</v>
      </c>
      <c r="E252" s="540" t="s">
        <v>3604</v>
      </c>
      <c r="F252" s="556">
        <v>51630000</v>
      </c>
      <c r="G252" s="541">
        <v>2023</v>
      </c>
      <c r="H252" s="542">
        <f>VLOOKUP(G252,[3]잔가율!$D$3:$E$33,2,FALSE)</f>
        <v>0.84199999999999997</v>
      </c>
      <c r="I252" s="552">
        <f t="shared" si="3"/>
        <v>43472460</v>
      </c>
    </row>
    <row r="253" spans="1:9">
      <c r="A253" s="539">
        <v>252</v>
      </c>
      <c r="B253" s="540" t="s">
        <v>8534</v>
      </c>
      <c r="C253" s="540" t="s">
        <v>209</v>
      </c>
      <c r="D253" s="540" t="s">
        <v>3605</v>
      </c>
      <c r="E253" s="540" t="s">
        <v>3604</v>
      </c>
      <c r="F253" s="556">
        <v>53810000</v>
      </c>
      <c r="G253" s="541">
        <v>2023</v>
      </c>
      <c r="H253" s="542">
        <f>VLOOKUP(G253,[3]잔가율!$D$3:$E$33,2,FALSE)</f>
        <v>0.84199999999999997</v>
      </c>
      <c r="I253" s="552">
        <f t="shared" si="3"/>
        <v>45308020</v>
      </c>
    </row>
    <row r="254" spans="1:9">
      <c r="A254" s="539">
        <v>253</v>
      </c>
      <c r="B254" s="540" t="s">
        <v>8534</v>
      </c>
      <c r="C254" s="540" t="s">
        <v>209</v>
      </c>
      <c r="D254" s="540" t="s">
        <v>3606</v>
      </c>
      <c r="E254" s="540" t="s">
        <v>3607</v>
      </c>
      <c r="F254" s="556">
        <v>67970000</v>
      </c>
      <c r="G254" s="541">
        <v>2023</v>
      </c>
      <c r="H254" s="542">
        <f>VLOOKUP(G254,[3]잔가율!$D$3:$E$33,2,FALSE)</f>
        <v>0.84199999999999997</v>
      </c>
      <c r="I254" s="552">
        <f t="shared" si="3"/>
        <v>57230740</v>
      </c>
    </row>
    <row r="255" spans="1:9">
      <c r="A255" s="539">
        <v>254</v>
      </c>
      <c r="B255" s="540" t="s">
        <v>8534</v>
      </c>
      <c r="C255" s="540" t="s">
        <v>209</v>
      </c>
      <c r="D255" s="540" t="s">
        <v>3452</v>
      </c>
      <c r="E255" s="540" t="s">
        <v>3608</v>
      </c>
      <c r="F255" s="556">
        <v>66640000</v>
      </c>
      <c r="G255" s="541">
        <v>2023</v>
      </c>
      <c r="H255" s="542">
        <f>VLOOKUP(G255,[3]잔가율!$D$3:$E$33,2,FALSE)</f>
        <v>0.84199999999999997</v>
      </c>
      <c r="I255" s="552">
        <f t="shared" si="3"/>
        <v>56110880</v>
      </c>
    </row>
    <row r="256" spans="1:9">
      <c r="A256" s="539">
        <v>255</v>
      </c>
      <c r="B256" s="540" t="s">
        <v>8534</v>
      </c>
      <c r="C256" s="540" t="s">
        <v>209</v>
      </c>
      <c r="D256" s="540" t="s">
        <v>3452</v>
      </c>
      <c r="E256" s="540" t="s">
        <v>3604</v>
      </c>
      <c r="F256" s="556">
        <v>66640000</v>
      </c>
      <c r="G256" s="541">
        <v>2023</v>
      </c>
      <c r="H256" s="542">
        <f>VLOOKUP(G256,[3]잔가율!$D$3:$E$33,2,FALSE)</f>
        <v>0.84199999999999997</v>
      </c>
      <c r="I256" s="552">
        <f t="shared" si="3"/>
        <v>56110880</v>
      </c>
    </row>
    <row r="257" spans="1:9">
      <c r="A257" s="539">
        <v>256</v>
      </c>
      <c r="B257" s="540" t="s">
        <v>8534</v>
      </c>
      <c r="C257" s="540" t="s">
        <v>209</v>
      </c>
      <c r="D257" s="540" t="s">
        <v>3453</v>
      </c>
      <c r="E257" s="540" t="s">
        <v>3608</v>
      </c>
      <c r="F257" s="556">
        <v>55680000</v>
      </c>
      <c r="G257" s="541">
        <v>2023</v>
      </c>
      <c r="H257" s="542">
        <f>VLOOKUP(G257,[3]잔가율!$D$3:$E$33,2,FALSE)</f>
        <v>0.84199999999999997</v>
      </c>
      <c r="I257" s="552">
        <f t="shared" si="3"/>
        <v>46882560</v>
      </c>
    </row>
    <row r="258" spans="1:9">
      <c r="A258" s="539">
        <v>257</v>
      </c>
      <c r="B258" s="540" t="s">
        <v>8534</v>
      </c>
      <c r="C258" s="540" t="s">
        <v>209</v>
      </c>
      <c r="D258" s="540" t="s">
        <v>3454</v>
      </c>
      <c r="E258" s="540" t="s">
        <v>3608</v>
      </c>
      <c r="F258" s="556">
        <v>45360000</v>
      </c>
      <c r="G258" s="541">
        <v>2023</v>
      </c>
      <c r="H258" s="542">
        <f>VLOOKUP(G258,[3]잔가율!$D$3:$E$33,2,FALSE)</f>
        <v>0.84199999999999997</v>
      </c>
      <c r="I258" s="552">
        <f t="shared" ref="I258:I321" si="4">ROUNDDOWN(F258*H258,0)</f>
        <v>38193120</v>
      </c>
    </row>
    <row r="259" spans="1:9">
      <c r="A259" s="539">
        <v>258</v>
      </c>
      <c r="B259" s="540" t="s">
        <v>8534</v>
      </c>
      <c r="C259" s="540" t="s">
        <v>209</v>
      </c>
      <c r="D259" s="540" t="s">
        <v>3609</v>
      </c>
      <c r="E259" s="540" t="s">
        <v>3610</v>
      </c>
      <c r="F259" s="556">
        <v>49000000</v>
      </c>
      <c r="G259" s="541">
        <v>2023</v>
      </c>
      <c r="H259" s="542">
        <f>VLOOKUP(G259,[3]잔가율!$D$3:$E$33,2,FALSE)</f>
        <v>0.84199999999999997</v>
      </c>
      <c r="I259" s="552">
        <f t="shared" si="4"/>
        <v>41258000</v>
      </c>
    </row>
    <row r="260" spans="1:9">
      <c r="A260" s="539">
        <v>259</v>
      </c>
      <c r="B260" s="540" t="s">
        <v>8534</v>
      </c>
      <c r="C260" s="540" t="s">
        <v>209</v>
      </c>
      <c r="D260" s="540" t="s">
        <v>3611</v>
      </c>
      <c r="E260" s="540" t="s">
        <v>3604</v>
      </c>
      <c r="F260" s="556">
        <v>50960000</v>
      </c>
      <c r="G260" s="541">
        <v>2023</v>
      </c>
      <c r="H260" s="542">
        <f>VLOOKUP(G260,[3]잔가율!$D$3:$E$33,2,FALSE)</f>
        <v>0.84199999999999997</v>
      </c>
      <c r="I260" s="552">
        <f t="shared" si="4"/>
        <v>42908320</v>
      </c>
    </row>
    <row r="261" spans="1:9">
      <c r="A261" s="539">
        <v>260</v>
      </c>
      <c r="B261" s="540" t="s">
        <v>8534</v>
      </c>
      <c r="C261" s="540" t="s">
        <v>209</v>
      </c>
      <c r="D261" s="540" t="s">
        <v>3455</v>
      </c>
      <c r="E261" s="540" t="s">
        <v>3608</v>
      </c>
      <c r="F261" s="556">
        <v>60130000</v>
      </c>
      <c r="G261" s="541">
        <v>2023</v>
      </c>
      <c r="H261" s="542">
        <f>VLOOKUP(G261,[3]잔가율!$D$3:$E$33,2,FALSE)</f>
        <v>0.84199999999999997</v>
      </c>
      <c r="I261" s="552">
        <f t="shared" si="4"/>
        <v>50629460</v>
      </c>
    </row>
    <row r="262" spans="1:9">
      <c r="A262" s="539">
        <v>261</v>
      </c>
      <c r="B262" s="540" t="s">
        <v>8534</v>
      </c>
      <c r="C262" s="540" t="s">
        <v>209</v>
      </c>
      <c r="D262" s="540" t="s">
        <v>3456</v>
      </c>
      <c r="E262" s="540" t="s">
        <v>3608</v>
      </c>
      <c r="F262" s="556">
        <v>47550000</v>
      </c>
      <c r="G262" s="541">
        <v>2023</v>
      </c>
      <c r="H262" s="542">
        <f>VLOOKUP(G262,[3]잔가율!$D$3:$E$33,2,FALSE)</f>
        <v>0.84199999999999997</v>
      </c>
      <c r="I262" s="552">
        <f t="shared" si="4"/>
        <v>40037100</v>
      </c>
    </row>
    <row r="263" spans="1:9">
      <c r="A263" s="539">
        <v>262</v>
      </c>
      <c r="B263" s="540" t="s">
        <v>8534</v>
      </c>
      <c r="C263" s="540" t="s">
        <v>209</v>
      </c>
      <c r="D263" s="540" t="s">
        <v>3612</v>
      </c>
      <c r="E263" s="540" t="s">
        <v>3610</v>
      </c>
      <c r="F263" s="556">
        <v>54300000</v>
      </c>
      <c r="G263" s="541">
        <v>2023</v>
      </c>
      <c r="H263" s="542">
        <f>VLOOKUP(G263,[3]잔가율!$D$3:$E$33,2,FALSE)</f>
        <v>0.84199999999999997</v>
      </c>
      <c r="I263" s="552">
        <f t="shared" si="4"/>
        <v>45720600</v>
      </c>
    </row>
    <row r="264" spans="1:9">
      <c r="A264" s="539">
        <v>263</v>
      </c>
      <c r="B264" s="540" t="s">
        <v>8534</v>
      </c>
      <c r="C264" s="540" t="s">
        <v>209</v>
      </c>
      <c r="D264" s="540" t="s">
        <v>3613</v>
      </c>
      <c r="E264" s="540" t="s">
        <v>3610</v>
      </c>
      <c r="F264" s="556">
        <v>63800000</v>
      </c>
      <c r="G264" s="541">
        <v>2023</v>
      </c>
      <c r="H264" s="542">
        <f>VLOOKUP(G264,[3]잔가율!$D$3:$E$33,2,FALSE)</f>
        <v>0.84199999999999997</v>
      </c>
      <c r="I264" s="552">
        <f t="shared" si="4"/>
        <v>53719600</v>
      </c>
    </row>
    <row r="265" spans="1:9">
      <c r="A265" s="539">
        <v>264</v>
      </c>
      <c r="B265" s="540" t="s">
        <v>8534</v>
      </c>
      <c r="C265" s="540" t="s">
        <v>209</v>
      </c>
      <c r="D265" s="540" t="s">
        <v>3457</v>
      </c>
      <c r="E265" s="540" t="s">
        <v>3608</v>
      </c>
      <c r="F265" s="556">
        <v>68150000</v>
      </c>
      <c r="G265" s="541">
        <v>2023</v>
      </c>
      <c r="H265" s="542">
        <f>VLOOKUP(G265,[3]잔가율!$D$3:$E$33,2,FALSE)</f>
        <v>0.84199999999999997</v>
      </c>
      <c r="I265" s="552">
        <f t="shared" si="4"/>
        <v>57382300</v>
      </c>
    </row>
    <row r="266" spans="1:9">
      <c r="A266" s="539">
        <v>265</v>
      </c>
      <c r="B266" s="540" t="s">
        <v>8534</v>
      </c>
      <c r="C266" s="540" t="s">
        <v>209</v>
      </c>
      <c r="D266" s="540" t="s">
        <v>3458</v>
      </c>
      <c r="E266" s="540" t="s">
        <v>3608</v>
      </c>
      <c r="F266" s="556">
        <v>64380000</v>
      </c>
      <c r="G266" s="541">
        <v>2023</v>
      </c>
      <c r="H266" s="542">
        <f>VLOOKUP(G266,[3]잔가율!$D$3:$E$33,2,FALSE)</f>
        <v>0.84199999999999997</v>
      </c>
      <c r="I266" s="552">
        <f t="shared" si="4"/>
        <v>54207960</v>
      </c>
    </row>
    <row r="267" spans="1:9">
      <c r="A267" s="539">
        <v>266</v>
      </c>
      <c r="B267" s="543" t="s">
        <v>8534</v>
      </c>
      <c r="C267" s="543" t="s">
        <v>3614</v>
      </c>
      <c r="D267" s="543" t="s">
        <v>3487</v>
      </c>
      <c r="E267" s="543" t="s">
        <v>3615</v>
      </c>
      <c r="F267" s="557">
        <v>34620000</v>
      </c>
      <c r="G267" s="541">
        <v>2023</v>
      </c>
      <c r="H267" s="542">
        <f>VLOOKUP(G267,[3]잔가율!$D$3:$E$33,2,FALSE)</f>
        <v>0.84199999999999997</v>
      </c>
      <c r="I267" s="552">
        <f t="shared" si="4"/>
        <v>29150040</v>
      </c>
    </row>
    <row r="268" spans="1:9">
      <c r="A268" s="539">
        <v>267</v>
      </c>
      <c r="B268" s="543" t="s">
        <v>8534</v>
      </c>
      <c r="C268" s="543" t="s">
        <v>3614</v>
      </c>
      <c r="D268" s="543" t="s">
        <v>3616</v>
      </c>
      <c r="E268" s="543" t="s">
        <v>3617</v>
      </c>
      <c r="F268" s="557">
        <v>31230000</v>
      </c>
      <c r="G268" s="541">
        <v>2023</v>
      </c>
      <c r="H268" s="542">
        <f>VLOOKUP(G268,[3]잔가율!$D$3:$E$33,2,FALSE)</f>
        <v>0.84199999999999997</v>
      </c>
      <c r="I268" s="552">
        <f t="shared" si="4"/>
        <v>26295660</v>
      </c>
    </row>
    <row r="269" spans="1:9">
      <c r="A269" s="539">
        <v>268</v>
      </c>
      <c r="B269" s="540" t="s">
        <v>8534</v>
      </c>
      <c r="C269" s="540" t="s">
        <v>206</v>
      </c>
      <c r="D269" s="540" t="s">
        <v>3629</v>
      </c>
      <c r="E269" s="540" t="s">
        <v>3630</v>
      </c>
      <c r="F269" s="556">
        <v>490900000</v>
      </c>
      <c r="G269" s="541">
        <v>2023</v>
      </c>
      <c r="H269" s="542">
        <f>VLOOKUP(G269,[3]잔가율!$D$3:$E$33,2,FALSE)</f>
        <v>0.84199999999999997</v>
      </c>
      <c r="I269" s="552">
        <f t="shared" si="4"/>
        <v>413337800</v>
      </c>
    </row>
    <row r="270" spans="1:9">
      <c r="A270" s="539">
        <v>269</v>
      </c>
      <c r="B270" s="540" t="s">
        <v>8534</v>
      </c>
      <c r="C270" s="540" t="s">
        <v>206</v>
      </c>
      <c r="D270" s="540" t="s">
        <v>3618</v>
      </c>
      <c r="E270" s="540" t="s">
        <v>801</v>
      </c>
      <c r="F270" s="556">
        <v>490900000</v>
      </c>
      <c r="G270" s="541">
        <v>2023</v>
      </c>
      <c r="H270" s="542">
        <f>VLOOKUP(G270,[3]잔가율!$D$3:$E$33,2,FALSE)</f>
        <v>0.84199999999999997</v>
      </c>
      <c r="I270" s="552">
        <f t="shared" si="4"/>
        <v>413337800</v>
      </c>
    </row>
    <row r="271" spans="1:9">
      <c r="A271" s="539">
        <v>270</v>
      </c>
      <c r="B271" s="540" t="s">
        <v>8534</v>
      </c>
      <c r="C271" s="540" t="s">
        <v>206</v>
      </c>
      <c r="D271" s="540" t="s">
        <v>3631</v>
      </c>
      <c r="E271" s="540" t="s">
        <v>3632</v>
      </c>
      <c r="F271" s="556">
        <v>310900000</v>
      </c>
      <c r="G271" s="541">
        <v>2023</v>
      </c>
      <c r="H271" s="542">
        <f>VLOOKUP(G271,[3]잔가율!$D$3:$E$33,2,FALSE)</f>
        <v>0.84199999999999997</v>
      </c>
      <c r="I271" s="552">
        <f t="shared" si="4"/>
        <v>261777800</v>
      </c>
    </row>
    <row r="272" spans="1:9">
      <c r="A272" s="539">
        <v>271</v>
      </c>
      <c r="B272" s="540" t="s">
        <v>8534</v>
      </c>
      <c r="C272" s="540" t="s">
        <v>206</v>
      </c>
      <c r="D272" s="540" t="s">
        <v>3631</v>
      </c>
      <c r="E272" s="540" t="s">
        <v>3633</v>
      </c>
      <c r="F272" s="556">
        <v>363630000</v>
      </c>
      <c r="G272" s="541">
        <v>2023</v>
      </c>
      <c r="H272" s="542">
        <f>VLOOKUP(G272,[3]잔가율!$D$3:$E$33,2,FALSE)</f>
        <v>0.84199999999999997</v>
      </c>
      <c r="I272" s="552">
        <f t="shared" si="4"/>
        <v>306176460</v>
      </c>
    </row>
    <row r="273" spans="1:9">
      <c r="A273" s="539">
        <v>272</v>
      </c>
      <c r="B273" s="543" t="s">
        <v>8534</v>
      </c>
      <c r="C273" s="543" t="s">
        <v>206</v>
      </c>
      <c r="D273" s="543" t="s">
        <v>3631</v>
      </c>
      <c r="E273" s="543" t="s">
        <v>3634</v>
      </c>
      <c r="F273" s="557">
        <v>106020000</v>
      </c>
      <c r="G273" s="541">
        <v>2023</v>
      </c>
      <c r="H273" s="542">
        <f>VLOOKUP(G273,[3]잔가율!$D$3:$E$33,2,FALSE)</f>
        <v>0.84199999999999997</v>
      </c>
      <c r="I273" s="552">
        <f t="shared" si="4"/>
        <v>89268840</v>
      </c>
    </row>
    <row r="274" spans="1:9">
      <c r="A274" s="539">
        <v>273</v>
      </c>
      <c r="B274" s="540" t="s">
        <v>8534</v>
      </c>
      <c r="C274" s="540" t="s">
        <v>206</v>
      </c>
      <c r="D274" s="540" t="s">
        <v>3631</v>
      </c>
      <c r="E274" s="540" t="s">
        <v>3635</v>
      </c>
      <c r="F274" s="556">
        <v>354540000</v>
      </c>
      <c r="G274" s="541">
        <v>2023</v>
      </c>
      <c r="H274" s="542">
        <f>VLOOKUP(G274,[3]잔가율!$D$3:$E$33,2,FALSE)</f>
        <v>0.84199999999999997</v>
      </c>
      <c r="I274" s="552">
        <f t="shared" si="4"/>
        <v>298522680</v>
      </c>
    </row>
    <row r="275" spans="1:9">
      <c r="A275" s="539">
        <v>274</v>
      </c>
      <c r="B275" s="543" t="s">
        <v>8534</v>
      </c>
      <c r="C275" s="543" t="s">
        <v>3636</v>
      </c>
      <c r="D275" s="543" t="s">
        <v>3631</v>
      </c>
      <c r="E275" s="543" t="s">
        <v>3637</v>
      </c>
      <c r="F275" s="557">
        <v>252630000</v>
      </c>
      <c r="G275" s="541">
        <v>2023</v>
      </c>
      <c r="H275" s="542">
        <f>VLOOKUP(G275,[3]잔가율!$D$3:$E$33,2,FALSE)</f>
        <v>0.84199999999999997</v>
      </c>
      <c r="I275" s="552">
        <f t="shared" si="4"/>
        <v>212714460</v>
      </c>
    </row>
    <row r="276" spans="1:9">
      <c r="A276" s="539">
        <v>275</v>
      </c>
      <c r="B276" s="543" t="s">
        <v>8534</v>
      </c>
      <c r="C276" s="543" t="s">
        <v>3636</v>
      </c>
      <c r="D276" s="543" t="s">
        <v>3638</v>
      </c>
      <c r="E276" s="543" t="s">
        <v>3639</v>
      </c>
      <c r="F276" s="557">
        <v>106020000</v>
      </c>
      <c r="G276" s="541">
        <v>2023</v>
      </c>
      <c r="H276" s="542">
        <f>VLOOKUP(G276,[3]잔가율!$D$3:$E$33,2,FALSE)</f>
        <v>0.84199999999999997</v>
      </c>
      <c r="I276" s="552">
        <f t="shared" si="4"/>
        <v>89268840</v>
      </c>
    </row>
    <row r="277" spans="1:9">
      <c r="A277" s="539">
        <v>276</v>
      </c>
      <c r="B277" s="543" t="s">
        <v>8534</v>
      </c>
      <c r="C277" s="543" t="s">
        <v>3636</v>
      </c>
      <c r="D277" s="543" t="s">
        <v>3631</v>
      </c>
      <c r="E277" s="543" t="s">
        <v>3640</v>
      </c>
      <c r="F277" s="557">
        <v>365270000</v>
      </c>
      <c r="G277" s="541">
        <v>2023</v>
      </c>
      <c r="H277" s="542">
        <f>VLOOKUP(G277,[3]잔가율!$D$3:$E$33,2,FALSE)</f>
        <v>0.84199999999999997</v>
      </c>
      <c r="I277" s="552">
        <f t="shared" si="4"/>
        <v>307557340</v>
      </c>
    </row>
    <row r="278" spans="1:9">
      <c r="A278" s="539">
        <v>277</v>
      </c>
      <c r="B278" s="543" t="s">
        <v>8534</v>
      </c>
      <c r="C278" s="543" t="s">
        <v>3636</v>
      </c>
      <c r="D278" s="543" t="s">
        <v>3631</v>
      </c>
      <c r="E278" s="543" t="s">
        <v>3641</v>
      </c>
      <c r="F278" s="557">
        <v>280640000</v>
      </c>
      <c r="G278" s="541">
        <v>2023</v>
      </c>
      <c r="H278" s="542">
        <f>VLOOKUP(G278,[3]잔가율!$D$3:$E$33,2,FALSE)</f>
        <v>0.84199999999999997</v>
      </c>
      <c r="I278" s="552">
        <f t="shared" si="4"/>
        <v>236298880</v>
      </c>
    </row>
    <row r="279" spans="1:9">
      <c r="A279" s="539">
        <v>278</v>
      </c>
      <c r="B279" s="540" t="s">
        <v>8534</v>
      </c>
      <c r="C279" s="540" t="s">
        <v>206</v>
      </c>
      <c r="D279" s="540" t="s">
        <v>3619</v>
      </c>
      <c r="E279" s="540" t="s">
        <v>3632</v>
      </c>
      <c r="F279" s="556">
        <v>254540000</v>
      </c>
      <c r="G279" s="541">
        <v>2023</v>
      </c>
      <c r="H279" s="542">
        <f>VLOOKUP(G279,[3]잔가율!$D$3:$E$33,2,FALSE)</f>
        <v>0.84199999999999997</v>
      </c>
      <c r="I279" s="552">
        <f t="shared" si="4"/>
        <v>214322680</v>
      </c>
    </row>
    <row r="280" spans="1:9">
      <c r="A280" s="539">
        <v>279</v>
      </c>
      <c r="B280" s="543" t="s">
        <v>8534</v>
      </c>
      <c r="C280" s="543" t="s">
        <v>3636</v>
      </c>
      <c r="D280" s="543" t="s">
        <v>3642</v>
      </c>
      <c r="E280" s="543" t="s">
        <v>3643</v>
      </c>
      <c r="F280" s="557">
        <v>329640000</v>
      </c>
      <c r="G280" s="541">
        <v>2023</v>
      </c>
      <c r="H280" s="542">
        <f>VLOOKUP(G280,[3]잔가율!$D$3:$E$33,2,FALSE)</f>
        <v>0.84199999999999997</v>
      </c>
      <c r="I280" s="552">
        <f t="shared" si="4"/>
        <v>277556880</v>
      </c>
    </row>
    <row r="281" spans="1:9">
      <c r="A281" s="539">
        <v>280</v>
      </c>
      <c r="B281" s="540" t="s">
        <v>8534</v>
      </c>
      <c r="C281" s="540" t="s">
        <v>206</v>
      </c>
      <c r="D281" s="540" t="s">
        <v>3644</v>
      </c>
      <c r="E281" s="540" t="s">
        <v>3645</v>
      </c>
      <c r="F281" s="556">
        <v>236360000</v>
      </c>
      <c r="G281" s="541">
        <v>2023</v>
      </c>
      <c r="H281" s="542">
        <f>VLOOKUP(G281,[3]잔가율!$D$3:$E$33,2,FALSE)</f>
        <v>0.84199999999999997</v>
      </c>
      <c r="I281" s="552">
        <f t="shared" si="4"/>
        <v>199015120</v>
      </c>
    </row>
    <row r="282" spans="1:9">
      <c r="A282" s="539">
        <v>281</v>
      </c>
      <c r="B282" s="540" t="s">
        <v>8534</v>
      </c>
      <c r="C282" s="540" t="s">
        <v>206</v>
      </c>
      <c r="D282" s="540" t="s">
        <v>3646</v>
      </c>
      <c r="E282" s="540" t="s">
        <v>3647</v>
      </c>
      <c r="F282" s="556">
        <v>257270000</v>
      </c>
      <c r="G282" s="541">
        <v>2023</v>
      </c>
      <c r="H282" s="542">
        <f>VLOOKUP(G282,[3]잔가율!$D$3:$E$33,2,FALSE)</f>
        <v>0.84199999999999997</v>
      </c>
      <c r="I282" s="552">
        <f t="shared" si="4"/>
        <v>216621340</v>
      </c>
    </row>
    <row r="283" spans="1:9">
      <c r="A283" s="539">
        <v>282</v>
      </c>
      <c r="B283" s="540" t="s">
        <v>8534</v>
      </c>
      <c r="C283" s="540" t="s">
        <v>206</v>
      </c>
      <c r="D283" s="540" t="s">
        <v>3648</v>
      </c>
      <c r="E283" s="540" t="s">
        <v>3647</v>
      </c>
      <c r="F283" s="556">
        <v>209090000</v>
      </c>
      <c r="G283" s="541">
        <v>2023</v>
      </c>
      <c r="H283" s="542">
        <f>VLOOKUP(G283,[3]잔가율!$D$3:$E$33,2,FALSE)</f>
        <v>0.84199999999999997</v>
      </c>
      <c r="I283" s="552">
        <f t="shared" si="4"/>
        <v>176053780</v>
      </c>
    </row>
    <row r="284" spans="1:9">
      <c r="A284" s="539">
        <v>283</v>
      </c>
      <c r="B284" s="540" t="s">
        <v>8534</v>
      </c>
      <c r="C284" s="540" t="s">
        <v>206</v>
      </c>
      <c r="D284" s="540" t="s">
        <v>3649</v>
      </c>
      <c r="E284" s="540" t="s">
        <v>3650</v>
      </c>
      <c r="F284" s="556">
        <v>249910000</v>
      </c>
      <c r="G284" s="541">
        <v>2023</v>
      </c>
      <c r="H284" s="542">
        <f>VLOOKUP(G284,[3]잔가율!$D$3:$E$33,2,FALSE)</f>
        <v>0.84199999999999997</v>
      </c>
      <c r="I284" s="552">
        <f t="shared" si="4"/>
        <v>210424220</v>
      </c>
    </row>
    <row r="285" spans="1:9">
      <c r="A285" s="539">
        <v>284</v>
      </c>
      <c r="B285" s="540" t="s">
        <v>8534</v>
      </c>
      <c r="C285" s="540" t="s">
        <v>206</v>
      </c>
      <c r="D285" s="540" t="s">
        <v>3649</v>
      </c>
      <c r="E285" s="540" t="s">
        <v>3651</v>
      </c>
      <c r="F285" s="556">
        <v>249910000</v>
      </c>
      <c r="G285" s="541">
        <v>2023</v>
      </c>
      <c r="H285" s="542">
        <f>VLOOKUP(G285,[3]잔가율!$D$3:$E$33,2,FALSE)</f>
        <v>0.84199999999999997</v>
      </c>
      <c r="I285" s="552">
        <f t="shared" si="4"/>
        <v>210424220</v>
      </c>
    </row>
    <row r="286" spans="1:9">
      <c r="A286" s="539">
        <v>285</v>
      </c>
      <c r="B286" s="540" t="s">
        <v>8534</v>
      </c>
      <c r="C286" s="540" t="s">
        <v>206</v>
      </c>
      <c r="D286" s="540" t="s">
        <v>3649</v>
      </c>
      <c r="E286" s="540" t="s">
        <v>3652</v>
      </c>
      <c r="F286" s="556">
        <v>249910000</v>
      </c>
      <c r="G286" s="541">
        <v>2023</v>
      </c>
      <c r="H286" s="542">
        <f>VLOOKUP(G286,[3]잔가율!$D$3:$E$33,2,FALSE)</f>
        <v>0.84199999999999997</v>
      </c>
      <c r="I286" s="552">
        <f t="shared" si="4"/>
        <v>210424220</v>
      </c>
    </row>
    <row r="287" spans="1:9">
      <c r="A287" s="539">
        <v>286</v>
      </c>
      <c r="B287" s="540" t="s">
        <v>8534</v>
      </c>
      <c r="C287" s="540" t="s">
        <v>206</v>
      </c>
      <c r="D287" s="540" t="s">
        <v>3649</v>
      </c>
      <c r="E287" s="540" t="s">
        <v>3653</v>
      </c>
      <c r="F287" s="556">
        <v>249910000</v>
      </c>
      <c r="G287" s="541">
        <v>2023</v>
      </c>
      <c r="H287" s="542">
        <f>VLOOKUP(G287,[3]잔가율!$D$3:$E$33,2,FALSE)</f>
        <v>0.84199999999999997</v>
      </c>
      <c r="I287" s="552">
        <f t="shared" si="4"/>
        <v>210424220</v>
      </c>
    </row>
    <row r="288" spans="1:9">
      <c r="A288" s="539">
        <v>287</v>
      </c>
      <c r="B288" s="543" t="s">
        <v>8534</v>
      </c>
      <c r="C288" s="543" t="s">
        <v>3636</v>
      </c>
      <c r="D288" s="543" t="s">
        <v>3649</v>
      </c>
      <c r="E288" s="543" t="s">
        <v>3654</v>
      </c>
      <c r="F288" s="557">
        <v>372540000</v>
      </c>
      <c r="G288" s="541">
        <v>2023</v>
      </c>
      <c r="H288" s="542">
        <f>VLOOKUP(G288,[3]잔가율!$D$3:$E$33,2,FALSE)</f>
        <v>0.84199999999999997</v>
      </c>
      <c r="I288" s="552">
        <f t="shared" si="4"/>
        <v>313678680</v>
      </c>
    </row>
    <row r="289" spans="1:9">
      <c r="A289" s="539">
        <v>288</v>
      </c>
      <c r="B289" s="540" t="s">
        <v>8534</v>
      </c>
      <c r="C289" s="540" t="s">
        <v>206</v>
      </c>
      <c r="D289" s="540" t="s">
        <v>3620</v>
      </c>
      <c r="E289" s="540" t="s">
        <v>3647</v>
      </c>
      <c r="F289" s="556">
        <v>258180000</v>
      </c>
      <c r="G289" s="541">
        <v>2023</v>
      </c>
      <c r="H289" s="542">
        <f>VLOOKUP(G289,[3]잔가율!$D$3:$E$33,2,FALSE)</f>
        <v>0.84199999999999997</v>
      </c>
      <c r="I289" s="552">
        <f t="shared" si="4"/>
        <v>217387560</v>
      </c>
    </row>
    <row r="290" spans="1:9">
      <c r="A290" s="539">
        <v>289</v>
      </c>
      <c r="B290" s="540" t="s">
        <v>8534</v>
      </c>
      <c r="C290" s="540" t="s">
        <v>206</v>
      </c>
      <c r="D290" s="540" t="s">
        <v>3655</v>
      </c>
      <c r="E290" s="540" t="s">
        <v>3647</v>
      </c>
      <c r="F290" s="556">
        <v>262300000</v>
      </c>
      <c r="G290" s="541">
        <v>2023</v>
      </c>
      <c r="H290" s="542">
        <f>VLOOKUP(G290,[3]잔가율!$D$3:$E$33,2,FALSE)</f>
        <v>0.84199999999999997</v>
      </c>
      <c r="I290" s="552">
        <f t="shared" si="4"/>
        <v>220856600</v>
      </c>
    </row>
    <row r="291" spans="1:9">
      <c r="A291" s="539">
        <v>290</v>
      </c>
      <c r="B291" s="540" t="s">
        <v>8534</v>
      </c>
      <c r="C291" s="540" t="s">
        <v>206</v>
      </c>
      <c r="D291" s="540" t="s">
        <v>3656</v>
      </c>
      <c r="E291" s="540" t="s">
        <v>3657</v>
      </c>
      <c r="F291" s="556">
        <v>245000000</v>
      </c>
      <c r="G291" s="541">
        <v>2023</v>
      </c>
      <c r="H291" s="542">
        <f>VLOOKUP(G291,[3]잔가율!$D$3:$E$33,2,FALSE)</f>
        <v>0.84199999999999997</v>
      </c>
      <c r="I291" s="552">
        <f t="shared" si="4"/>
        <v>206290000</v>
      </c>
    </row>
    <row r="292" spans="1:9">
      <c r="A292" s="539">
        <v>291</v>
      </c>
      <c r="B292" s="540" t="s">
        <v>8534</v>
      </c>
      <c r="C292" s="540" t="s">
        <v>206</v>
      </c>
      <c r="D292" s="540" t="s">
        <v>3656</v>
      </c>
      <c r="E292" s="540" t="s">
        <v>3658</v>
      </c>
      <c r="F292" s="556">
        <v>340000000</v>
      </c>
      <c r="G292" s="541">
        <v>2023</v>
      </c>
      <c r="H292" s="542">
        <f>VLOOKUP(G292,[3]잔가율!$D$3:$E$33,2,FALSE)</f>
        <v>0.84199999999999997</v>
      </c>
      <c r="I292" s="552">
        <f t="shared" si="4"/>
        <v>286280000</v>
      </c>
    </row>
    <row r="293" spans="1:9">
      <c r="A293" s="539">
        <v>292</v>
      </c>
      <c r="B293" s="540" t="s">
        <v>8534</v>
      </c>
      <c r="C293" s="540" t="s">
        <v>206</v>
      </c>
      <c r="D293" s="540" t="s">
        <v>3656</v>
      </c>
      <c r="E293" s="540" t="s">
        <v>3659</v>
      </c>
      <c r="F293" s="556">
        <v>336000000</v>
      </c>
      <c r="G293" s="541">
        <v>2023</v>
      </c>
      <c r="H293" s="542">
        <f>VLOOKUP(G293,[3]잔가율!$D$3:$E$33,2,FALSE)</f>
        <v>0.84199999999999997</v>
      </c>
      <c r="I293" s="552">
        <f t="shared" si="4"/>
        <v>282912000</v>
      </c>
    </row>
    <row r="294" spans="1:9">
      <c r="A294" s="539">
        <v>293</v>
      </c>
      <c r="B294" s="540" t="s">
        <v>8534</v>
      </c>
      <c r="C294" s="540" t="s">
        <v>206</v>
      </c>
      <c r="D294" s="540" t="s">
        <v>3656</v>
      </c>
      <c r="E294" s="540" t="s">
        <v>3660</v>
      </c>
      <c r="F294" s="556">
        <v>241810000</v>
      </c>
      <c r="G294" s="541">
        <v>2023</v>
      </c>
      <c r="H294" s="542">
        <f>VLOOKUP(G294,[3]잔가율!$D$3:$E$33,2,FALSE)</f>
        <v>0.84199999999999997</v>
      </c>
      <c r="I294" s="552">
        <f t="shared" si="4"/>
        <v>203604020</v>
      </c>
    </row>
    <row r="295" spans="1:9">
      <c r="A295" s="539">
        <v>294</v>
      </c>
      <c r="B295" s="540" t="s">
        <v>8534</v>
      </c>
      <c r="C295" s="540" t="s">
        <v>206</v>
      </c>
      <c r="D295" s="540" t="s">
        <v>3656</v>
      </c>
      <c r="E295" s="540" t="s">
        <v>3661</v>
      </c>
      <c r="F295" s="556">
        <v>241810000</v>
      </c>
      <c r="G295" s="541">
        <v>2023</v>
      </c>
      <c r="H295" s="542">
        <f>VLOOKUP(G295,[3]잔가율!$D$3:$E$33,2,FALSE)</f>
        <v>0.84199999999999997</v>
      </c>
      <c r="I295" s="552">
        <f t="shared" si="4"/>
        <v>203604020</v>
      </c>
    </row>
    <row r="296" spans="1:9">
      <c r="A296" s="539">
        <v>295</v>
      </c>
      <c r="B296" s="540" t="s">
        <v>8534</v>
      </c>
      <c r="C296" s="540" t="s">
        <v>206</v>
      </c>
      <c r="D296" s="540" t="s">
        <v>3656</v>
      </c>
      <c r="E296" s="540" t="s">
        <v>3662</v>
      </c>
      <c r="F296" s="556">
        <v>255270000</v>
      </c>
      <c r="G296" s="541">
        <v>2023</v>
      </c>
      <c r="H296" s="542">
        <f>VLOOKUP(G296,[3]잔가율!$D$3:$E$33,2,FALSE)</f>
        <v>0.84199999999999997</v>
      </c>
      <c r="I296" s="552">
        <f t="shared" si="4"/>
        <v>214937340</v>
      </c>
    </row>
    <row r="297" spans="1:9">
      <c r="A297" s="539">
        <v>296</v>
      </c>
      <c r="B297" s="543" t="s">
        <v>8534</v>
      </c>
      <c r="C297" s="543" t="s">
        <v>3636</v>
      </c>
      <c r="D297" s="543" t="s">
        <v>3663</v>
      </c>
      <c r="E297" s="543" t="s">
        <v>3664</v>
      </c>
      <c r="F297" s="557">
        <v>312040000</v>
      </c>
      <c r="G297" s="541">
        <v>2023</v>
      </c>
      <c r="H297" s="542">
        <f>VLOOKUP(G297,[3]잔가율!$D$3:$E$33,2,FALSE)</f>
        <v>0.84199999999999997</v>
      </c>
      <c r="I297" s="552">
        <f t="shared" si="4"/>
        <v>262737680</v>
      </c>
    </row>
    <row r="298" spans="1:9">
      <c r="A298" s="539">
        <v>297</v>
      </c>
      <c r="B298" s="543" t="s">
        <v>8534</v>
      </c>
      <c r="C298" s="543" t="s">
        <v>3636</v>
      </c>
      <c r="D298" s="543" t="s">
        <v>3656</v>
      </c>
      <c r="E298" s="543" t="s">
        <v>3665</v>
      </c>
      <c r="F298" s="557">
        <v>53070000</v>
      </c>
      <c r="G298" s="541">
        <v>2023</v>
      </c>
      <c r="H298" s="542">
        <f>VLOOKUP(G298,[3]잔가율!$D$3:$E$33,2,FALSE)</f>
        <v>0.84199999999999997</v>
      </c>
      <c r="I298" s="552">
        <f t="shared" si="4"/>
        <v>44684940</v>
      </c>
    </row>
    <row r="299" spans="1:9">
      <c r="A299" s="539">
        <v>298</v>
      </c>
      <c r="B299" s="543" t="s">
        <v>8534</v>
      </c>
      <c r="C299" s="543" t="s">
        <v>3636</v>
      </c>
      <c r="D299" s="543" t="s">
        <v>3656</v>
      </c>
      <c r="E299" s="543" t="s">
        <v>3666</v>
      </c>
      <c r="F299" s="557">
        <v>177830000</v>
      </c>
      <c r="G299" s="541">
        <v>2023</v>
      </c>
      <c r="H299" s="542">
        <f>VLOOKUP(G299,[3]잔가율!$D$3:$E$33,2,FALSE)</f>
        <v>0.84199999999999997</v>
      </c>
      <c r="I299" s="552">
        <f t="shared" si="4"/>
        <v>149732860</v>
      </c>
    </row>
    <row r="300" spans="1:9">
      <c r="A300" s="539">
        <v>299</v>
      </c>
      <c r="B300" s="543" t="s">
        <v>8534</v>
      </c>
      <c r="C300" s="543" t="s">
        <v>206</v>
      </c>
      <c r="D300" s="543" t="s">
        <v>3656</v>
      </c>
      <c r="E300" s="543" t="s">
        <v>3667</v>
      </c>
      <c r="F300" s="557">
        <v>49910000</v>
      </c>
      <c r="G300" s="541">
        <v>2023</v>
      </c>
      <c r="H300" s="542">
        <f>VLOOKUP(G300,[3]잔가율!$D$3:$E$33,2,FALSE)</f>
        <v>0.84199999999999997</v>
      </c>
      <c r="I300" s="552">
        <f t="shared" si="4"/>
        <v>42024220</v>
      </c>
    </row>
    <row r="301" spans="1:9">
      <c r="A301" s="539">
        <v>300</v>
      </c>
      <c r="B301" s="543" t="s">
        <v>8534</v>
      </c>
      <c r="C301" s="543" t="s">
        <v>206</v>
      </c>
      <c r="D301" s="543" t="s">
        <v>3656</v>
      </c>
      <c r="E301" s="543" t="s">
        <v>3668</v>
      </c>
      <c r="F301" s="557">
        <v>65590000</v>
      </c>
      <c r="G301" s="541">
        <v>2023</v>
      </c>
      <c r="H301" s="542">
        <f>VLOOKUP(G301,[3]잔가율!$D$3:$E$33,2,FALSE)</f>
        <v>0.84199999999999997</v>
      </c>
      <c r="I301" s="552">
        <f t="shared" si="4"/>
        <v>55226780</v>
      </c>
    </row>
    <row r="302" spans="1:9">
      <c r="A302" s="539">
        <v>301</v>
      </c>
      <c r="B302" s="540" t="s">
        <v>8534</v>
      </c>
      <c r="C302" s="540" t="s">
        <v>206</v>
      </c>
      <c r="D302" s="540" t="s">
        <v>3656</v>
      </c>
      <c r="E302" s="540" t="s">
        <v>3669</v>
      </c>
      <c r="F302" s="556">
        <v>345450000</v>
      </c>
      <c r="G302" s="541">
        <v>2023</v>
      </c>
      <c r="H302" s="542">
        <f>VLOOKUP(G302,[3]잔가율!$D$3:$E$33,2,FALSE)</f>
        <v>0.84199999999999997</v>
      </c>
      <c r="I302" s="552">
        <f t="shared" si="4"/>
        <v>290868900</v>
      </c>
    </row>
    <row r="303" spans="1:9">
      <c r="A303" s="539">
        <v>302</v>
      </c>
      <c r="B303" s="540" t="s">
        <v>8534</v>
      </c>
      <c r="C303" s="540" t="s">
        <v>206</v>
      </c>
      <c r="D303" s="540" t="s">
        <v>3656</v>
      </c>
      <c r="E303" s="540" t="s">
        <v>3670</v>
      </c>
      <c r="F303" s="556">
        <v>254540000</v>
      </c>
      <c r="G303" s="541">
        <v>2023</v>
      </c>
      <c r="H303" s="542">
        <f>VLOOKUP(G303,[3]잔가율!$D$3:$E$33,2,FALSE)</f>
        <v>0.84199999999999997</v>
      </c>
      <c r="I303" s="552">
        <f t="shared" si="4"/>
        <v>214322680</v>
      </c>
    </row>
    <row r="304" spans="1:9">
      <c r="A304" s="539">
        <v>303</v>
      </c>
      <c r="B304" s="540" t="s">
        <v>8534</v>
      </c>
      <c r="C304" s="540" t="s">
        <v>206</v>
      </c>
      <c r="D304" s="540" t="s">
        <v>3671</v>
      </c>
      <c r="E304" s="540" t="s">
        <v>3647</v>
      </c>
      <c r="F304" s="556">
        <v>343630000</v>
      </c>
      <c r="G304" s="541">
        <v>2023</v>
      </c>
      <c r="H304" s="542">
        <f>VLOOKUP(G304,[3]잔가율!$D$3:$E$33,2,FALSE)</f>
        <v>0.84199999999999997</v>
      </c>
      <c r="I304" s="552">
        <f t="shared" si="4"/>
        <v>289336460</v>
      </c>
    </row>
    <row r="305" spans="1:9">
      <c r="A305" s="539">
        <v>304</v>
      </c>
      <c r="B305" s="540" t="s">
        <v>8534</v>
      </c>
      <c r="C305" s="540" t="s">
        <v>206</v>
      </c>
      <c r="D305" s="540" t="s">
        <v>3621</v>
      </c>
      <c r="E305" s="540" t="s">
        <v>3647</v>
      </c>
      <c r="F305" s="556">
        <v>255270000</v>
      </c>
      <c r="G305" s="541">
        <v>2023</v>
      </c>
      <c r="H305" s="542">
        <f>VLOOKUP(G305,[3]잔가율!$D$3:$E$33,2,FALSE)</f>
        <v>0.84199999999999997</v>
      </c>
      <c r="I305" s="552">
        <f t="shared" si="4"/>
        <v>214937340</v>
      </c>
    </row>
    <row r="306" spans="1:9">
      <c r="A306" s="539">
        <v>305</v>
      </c>
      <c r="B306" s="543" t="s">
        <v>8534</v>
      </c>
      <c r="C306" s="543" t="s">
        <v>3636</v>
      </c>
      <c r="D306" s="543" t="s">
        <v>3672</v>
      </c>
      <c r="E306" s="543" t="s">
        <v>3673</v>
      </c>
      <c r="F306" s="557">
        <v>369730000</v>
      </c>
      <c r="G306" s="541">
        <v>2023</v>
      </c>
      <c r="H306" s="542">
        <f>VLOOKUP(G306,[3]잔가율!$D$3:$E$33,2,FALSE)</f>
        <v>0.84199999999999997</v>
      </c>
      <c r="I306" s="552">
        <f t="shared" si="4"/>
        <v>311312660</v>
      </c>
    </row>
    <row r="307" spans="1:9">
      <c r="A307" s="539">
        <v>306</v>
      </c>
      <c r="B307" s="543" t="s">
        <v>8534</v>
      </c>
      <c r="C307" s="543" t="s">
        <v>3636</v>
      </c>
      <c r="D307" s="543" t="s">
        <v>3672</v>
      </c>
      <c r="E307" s="543" t="s">
        <v>3674</v>
      </c>
      <c r="F307" s="557">
        <v>353690000</v>
      </c>
      <c r="G307" s="541">
        <v>2023</v>
      </c>
      <c r="H307" s="542">
        <f>VLOOKUP(G307,[3]잔가율!$D$3:$E$33,2,FALSE)</f>
        <v>0.84199999999999997</v>
      </c>
      <c r="I307" s="552">
        <f t="shared" si="4"/>
        <v>297806980</v>
      </c>
    </row>
    <row r="308" spans="1:9">
      <c r="A308" s="539">
        <v>307</v>
      </c>
      <c r="B308" s="540" t="s">
        <v>8534</v>
      </c>
      <c r="C308" s="540" t="s">
        <v>206</v>
      </c>
      <c r="D308" s="540" t="s">
        <v>3672</v>
      </c>
      <c r="E308" s="540" t="s">
        <v>3675</v>
      </c>
      <c r="F308" s="556">
        <v>260620000</v>
      </c>
      <c r="G308" s="541">
        <v>2023</v>
      </c>
      <c r="H308" s="542">
        <f>VLOOKUP(G308,[3]잔가율!$D$3:$E$33,2,FALSE)</f>
        <v>0.84199999999999997</v>
      </c>
      <c r="I308" s="552">
        <f t="shared" si="4"/>
        <v>219442040</v>
      </c>
    </row>
    <row r="309" spans="1:9">
      <c r="A309" s="539">
        <v>308</v>
      </c>
      <c r="B309" s="543" t="s">
        <v>8534</v>
      </c>
      <c r="C309" s="543" t="s">
        <v>3636</v>
      </c>
      <c r="D309" s="543" t="s">
        <v>3672</v>
      </c>
      <c r="E309" s="543" t="s">
        <v>3676</v>
      </c>
      <c r="F309" s="557">
        <v>346710000</v>
      </c>
      <c r="G309" s="541">
        <v>2023</v>
      </c>
      <c r="H309" s="542">
        <f>VLOOKUP(G309,[3]잔가율!$D$3:$E$33,2,FALSE)</f>
        <v>0.84199999999999997</v>
      </c>
      <c r="I309" s="552">
        <f t="shared" si="4"/>
        <v>291929820</v>
      </c>
    </row>
    <row r="310" spans="1:9">
      <c r="A310" s="539">
        <v>309</v>
      </c>
      <c r="B310" s="543" t="s">
        <v>8534</v>
      </c>
      <c r="C310" s="543" t="s">
        <v>3636</v>
      </c>
      <c r="D310" s="543" t="s">
        <v>3672</v>
      </c>
      <c r="E310" s="543" t="s">
        <v>3677</v>
      </c>
      <c r="F310" s="557">
        <v>124730000</v>
      </c>
      <c r="G310" s="541">
        <v>2023</v>
      </c>
      <c r="H310" s="542">
        <f>VLOOKUP(G310,[3]잔가율!$D$3:$E$33,2,FALSE)</f>
        <v>0.84199999999999997</v>
      </c>
      <c r="I310" s="552">
        <f t="shared" si="4"/>
        <v>105022660</v>
      </c>
    </row>
    <row r="311" spans="1:9">
      <c r="A311" s="539">
        <v>310</v>
      </c>
      <c r="B311" s="543" t="s">
        <v>8534</v>
      </c>
      <c r="C311" s="543" t="s">
        <v>206</v>
      </c>
      <c r="D311" s="540" t="s">
        <v>3672</v>
      </c>
      <c r="E311" s="543" t="s">
        <v>3678</v>
      </c>
      <c r="F311" s="557">
        <v>115820000</v>
      </c>
      <c r="G311" s="541">
        <v>2023</v>
      </c>
      <c r="H311" s="542">
        <f>VLOOKUP(G311,[3]잔가율!$D$3:$E$33,2,FALSE)</f>
        <v>0.84199999999999997</v>
      </c>
      <c r="I311" s="552">
        <f t="shared" si="4"/>
        <v>97520440</v>
      </c>
    </row>
    <row r="312" spans="1:9">
      <c r="A312" s="539">
        <v>311</v>
      </c>
      <c r="B312" s="540" t="s">
        <v>8534</v>
      </c>
      <c r="C312" s="540" t="s">
        <v>206</v>
      </c>
      <c r="D312" s="540" t="s">
        <v>3679</v>
      </c>
      <c r="E312" s="540" t="s">
        <v>3647</v>
      </c>
      <c r="F312" s="556">
        <v>260620000</v>
      </c>
      <c r="G312" s="541">
        <v>2023</v>
      </c>
      <c r="H312" s="542">
        <f>VLOOKUP(G312,[3]잔가율!$D$3:$E$33,2,FALSE)</f>
        <v>0.84199999999999997</v>
      </c>
      <c r="I312" s="552">
        <f t="shared" si="4"/>
        <v>219442040</v>
      </c>
    </row>
    <row r="313" spans="1:9">
      <c r="A313" s="539">
        <v>312</v>
      </c>
      <c r="B313" s="540" t="s">
        <v>8534</v>
      </c>
      <c r="C313" s="540" t="s">
        <v>206</v>
      </c>
      <c r="D313" s="540" t="s">
        <v>3680</v>
      </c>
      <c r="E313" s="540" t="s">
        <v>3647</v>
      </c>
      <c r="F313" s="556">
        <v>234540000</v>
      </c>
      <c r="G313" s="541">
        <v>2023</v>
      </c>
      <c r="H313" s="542">
        <f>VLOOKUP(G313,[3]잔가율!$D$3:$E$33,2,FALSE)</f>
        <v>0.84199999999999997</v>
      </c>
      <c r="I313" s="552">
        <f t="shared" si="4"/>
        <v>197482680</v>
      </c>
    </row>
    <row r="314" spans="1:9">
      <c r="A314" s="539">
        <v>313</v>
      </c>
      <c r="B314" s="540" t="s">
        <v>8534</v>
      </c>
      <c r="C314" s="540" t="s">
        <v>206</v>
      </c>
      <c r="D314" s="540" t="s">
        <v>3681</v>
      </c>
      <c r="E314" s="540" t="s">
        <v>3647</v>
      </c>
      <c r="F314" s="556">
        <v>253630000</v>
      </c>
      <c r="G314" s="541">
        <v>2023</v>
      </c>
      <c r="H314" s="542">
        <f>VLOOKUP(G314,[3]잔가율!$D$3:$E$33,2,FALSE)</f>
        <v>0.84199999999999997</v>
      </c>
      <c r="I314" s="552">
        <f t="shared" si="4"/>
        <v>213556460</v>
      </c>
    </row>
    <row r="315" spans="1:9">
      <c r="A315" s="539">
        <v>314</v>
      </c>
      <c r="B315" s="540" t="s">
        <v>8534</v>
      </c>
      <c r="C315" s="540" t="s">
        <v>206</v>
      </c>
      <c r="D315" s="540" t="s">
        <v>3555</v>
      </c>
      <c r="E315" s="540" t="s">
        <v>3647</v>
      </c>
      <c r="F315" s="556">
        <v>219000000</v>
      </c>
      <c r="G315" s="541">
        <v>2023</v>
      </c>
      <c r="H315" s="542">
        <f>VLOOKUP(G315,[3]잔가율!$D$3:$E$33,2,FALSE)</f>
        <v>0.84199999999999997</v>
      </c>
      <c r="I315" s="552">
        <f t="shared" si="4"/>
        <v>184398000</v>
      </c>
    </row>
    <row r="316" spans="1:9">
      <c r="A316" s="539">
        <v>315</v>
      </c>
      <c r="B316" s="543" t="s">
        <v>8534</v>
      </c>
      <c r="C316" s="543" t="s">
        <v>3636</v>
      </c>
      <c r="D316" s="543" t="s">
        <v>3682</v>
      </c>
      <c r="E316" s="543" t="s">
        <v>3683</v>
      </c>
      <c r="F316" s="557">
        <v>222730000</v>
      </c>
      <c r="G316" s="541">
        <v>2023</v>
      </c>
      <c r="H316" s="542">
        <f>VLOOKUP(G316,[3]잔가율!$D$3:$E$33,2,FALSE)</f>
        <v>0.84199999999999997</v>
      </c>
      <c r="I316" s="552">
        <f t="shared" si="4"/>
        <v>187538660</v>
      </c>
    </row>
    <row r="317" spans="1:9">
      <c r="A317" s="539">
        <v>316</v>
      </c>
      <c r="B317" s="540" t="s">
        <v>8534</v>
      </c>
      <c r="C317" s="540" t="s">
        <v>206</v>
      </c>
      <c r="D317" s="540" t="s">
        <v>3684</v>
      </c>
      <c r="E317" s="540" t="s">
        <v>3647</v>
      </c>
      <c r="F317" s="556">
        <v>245000000</v>
      </c>
      <c r="G317" s="541">
        <v>2023</v>
      </c>
      <c r="H317" s="542">
        <f>VLOOKUP(G317,[3]잔가율!$D$3:$E$33,2,FALSE)</f>
        <v>0.84199999999999997</v>
      </c>
      <c r="I317" s="552">
        <f t="shared" si="4"/>
        <v>206290000</v>
      </c>
    </row>
    <row r="318" spans="1:9">
      <c r="A318" s="539">
        <v>317</v>
      </c>
      <c r="B318" s="540" t="s">
        <v>8534</v>
      </c>
      <c r="C318" s="540" t="s">
        <v>206</v>
      </c>
      <c r="D318" s="540" t="s">
        <v>3622</v>
      </c>
      <c r="E318" s="540" t="s">
        <v>3647</v>
      </c>
      <c r="F318" s="556">
        <v>240000000</v>
      </c>
      <c r="G318" s="541">
        <v>2023</v>
      </c>
      <c r="H318" s="542">
        <f>VLOOKUP(G318,[3]잔가율!$D$3:$E$33,2,FALSE)</f>
        <v>0.84199999999999997</v>
      </c>
      <c r="I318" s="552">
        <f t="shared" si="4"/>
        <v>202080000</v>
      </c>
    </row>
    <row r="319" spans="1:9">
      <c r="A319" s="539">
        <v>318</v>
      </c>
      <c r="B319" s="540" t="s">
        <v>8534</v>
      </c>
      <c r="C319" s="540" t="s">
        <v>206</v>
      </c>
      <c r="D319" s="540" t="s">
        <v>3623</v>
      </c>
      <c r="E319" s="540" t="s">
        <v>3647</v>
      </c>
      <c r="F319" s="556">
        <v>340900000</v>
      </c>
      <c r="G319" s="541">
        <v>2023</v>
      </c>
      <c r="H319" s="542">
        <f>VLOOKUP(G319,[3]잔가율!$D$3:$E$33,2,FALSE)</f>
        <v>0.84199999999999997</v>
      </c>
      <c r="I319" s="552">
        <f t="shared" si="4"/>
        <v>287037800</v>
      </c>
    </row>
    <row r="320" spans="1:9">
      <c r="A320" s="539">
        <v>319</v>
      </c>
      <c r="B320" s="543" t="s">
        <v>8534</v>
      </c>
      <c r="C320" s="543" t="s">
        <v>3636</v>
      </c>
      <c r="D320" s="543" t="s">
        <v>3685</v>
      </c>
      <c r="E320" s="543" t="s">
        <v>3686</v>
      </c>
      <c r="F320" s="557">
        <v>363820000</v>
      </c>
      <c r="G320" s="541">
        <v>2023</v>
      </c>
      <c r="H320" s="542">
        <f>VLOOKUP(G320,[3]잔가율!$D$3:$E$33,2,FALSE)</f>
        <v>0.84199999999999997</v>
      </c>
      <c r="I320" s="552">
        <f t="shared" si="4"/>
        <v>306336440</v>
      </c>
    </row>
    <row r="321" spans="1:9">
      <c r="A321" s="539">
        <v>320</v>
      </c>
      <c r="B321" s="540" t="s">
        <v>8534</v>
      </c>
      <c r="C321" s="540" t="s">
        <v>206</v>
      </c>
      <c r="D321" s="540" t="s">
        <v>3687</v>
      </c>
      <c r="E321" s="540" t="s">
        <v>3688</v>
      </c>
      <c r="F321" s="556">
        <v>236360000</v>
      </c>
      <c r="G321" s="541">
        <v>2023</v>
      </c>
      <c r="H321" s="542">
        <f>VLOOKUP(G321,[3]잔가율!$D$3:$E$33,2,FALSE)</f>
        <v>0.84199999999999997</v>
      </c>
      <c r="I321" s="552">
        <f t="shared" si="4"/>
        <v>199015120</v>
      </c>
    </row>
    <row r="322" spans="1:9">
      <c r="A322" s="539">
        <v>321</v>
      </c>
      <c r="B322" s="543" t="s">
        <v>8534</v>
      </c>
      <c r="C322" s="543" t="s">
        <v>206</v>
      </c>
      <c r="D322" s="543" t="s">
        <v>3687</v>
      </c>
      <c r="E322" s="543" t="s">
        <v>3689</v>
      </c>
      <c r="F322" s="557">
        <v>83420000</v>
      </c>
      <c r="G322" s="541">
        <v>2023</v>
      </c>
      <c r="H322" s="542">
        <f>VLOOKUP(G322,[3]잔가율!$D$3:$E$33,2,FALSE)</f>
        <v>0.84199999999999997</v>
      </c>
      <c r="I322" s="552">
        <f t="shared" ref="I322:I385" si="5">ROUNDDOWN(F322*H322,0)</f>
        <v>70239640</v>
      </c>
    </row>
    <row r="323" spans="1:9">
      <c r="A323" s="539">
        <v>322</v>
      </c>
      <c r="B323" s="540" t="s">
        <v>8534</v>
      </c>
      <c r="C323" s="540" t="s">
        <v>206</v>
      </c>
      <c r="D323" s="540" t="s">
        <v>3687</v>
      </c>
      <c r="E323" s="540" t="s">
        <v>3690</v>
      </c>
      <c r="F323" s="556">
        <v>240000000</v>
      </c>
      <c r="G323" s="541">
        <v>2023</v>
      </c>
      <c r="H323" s="542">
        <f>VLOOKUP(G323,[3]잔가율!$D$3:$E$33,2,FALSE)</f>
        <v>0.84199999999999997</v>
      </c>
      <c r="I323" s="552">
        <f t="shared" si="5"/>
        <v>202080000</v>
      </c>
    </row>
    <row r="324" spans="1:9">
      <c r="A324" s="539">
        <v>323</v>
      </c>
      <c r="B324" s="543" t="s">
        <v>8534</v>
      </c>
      <c r="C324" s="543" t="s">
        <v>206</v>
      </c>
      <c r="D324" s="543" t="s">
        <v>3687</v>
      </c>
      <c r="E324" s="543" t="s">
        <v>3691</v>
      </c>
      <c r="F324" s="557">
        <v>81610000</v>
      </c>
      <c r="G324" s="541">
        <v>2023</v>
      </c>
      <c r="H324" s="542">
        <f>VLOOKUP(G324,[3]잔가율!$D$3:$E$33,2,FALSE)</f>
        <v>0.84199999999999997</v>
      </c>
      <c r="I324" s="552">
        <f t="shared" si="5"/>
        <v>68715620</v>
      </c>
    </row>
    <row r="325" spans="1:9">
      <c r="A325" s="539">
        <v>324</v>
      </c>
      <c r="B325" s="540" t="s">
        <v>8534</v>
      </c>
      <c r="C325" s="540" t="s">
        <v>206</v>
      </c>
      <c r="D325" s="540" t="s">
        <v>3624</v>
      </c>
      <c r="E325" s="540" t="s">
        <v>3647</v>
      </c>
      <c r="F325" s="556">
        <v>232000000</v>
      </c>
      <c r="G325" s="541">
        <v>2023</v>
      </c>
      <c r="H325" s="542">
        <f>VLOOKUP(G325,[3]잔가율!$D$3:$E$33,2,FALSE)</f>
        <v>0.84199999999999997</v>
      </c>
      <c r="I325" s="552">
        <f t="shared" si="5"/>
        <v>195344000</v>
      </c>
    </row>
    <row r="326" spans="1:9">
      <c r="A326" s="539">
        <v>325</v>
      </c>
      <c r="B326" s="540" t="s">
        <v>8534</v>
      </c>
      <c r="C326" s="540" t="s">
        <v>206</v>
      </c>
      <c r="D326" s="540" t="s">
        <v>3692</v>
      </c>
      <c r="E326" s="540" t="s">
        <v>3647</v>
      </c>
      <c r="F326" s="556">
        <v>232000000</v>
      </c>
      <c r="G326" s="541">
        <v>2023</v>
      </c>
      <c r="H326" s="542">
        <f>VLOOKUP(G326,[3]잔가율!$D$3:$E$33,2,FALSE)</f>
        <v>0.84199999999999997</v>
      </c>
      <c r="I326" s="552">
        <f t="shared" si="5"/>
        <v>195344000</v>
      </c>
    </row>
    <row r="327" spans="1:9">
      <c r="A327" s="539">
        <v>326</v>
      </c>
      <c r="B327" s="540" t="s">
        <v>8534</v>
      </c>
      <c r="C327" s="540" t="s">
        <v>206</v>
      </c>
      <c r="D327" s="540" t="s">
        <v>3625</v>
      </c>
      <c r="E327" s="540" t="s">
        <v>3647</v>
      </c>
      <c r="F327" s="556">
        <v>265000000</v>
      </c>
      <c r="G327" s="541">
        <v>2023</v>
      </c>
      <c r="H327" s="542">
        <f>VLOOKUP(G327,[3]잔가율!$D$3:$E$33,2,FALSE)</f>
        <v>0.84199999999999997</v>
      </c>
      <c r="I327" s="552">
        <f t="shared" si="5"/>
        <v>223130000</v>
      </c>
    </row>
    <row r="328" spans="1:9">
      <c r="A328" s="539">
        <v>327</v>
      </c>
      <c r="B328" s="540" t="s">
        <v>8534</v>
      </c>
      <c r="C328" s="540" t="s">
        <v>206</v>
      </c>
      <c r="D328" s="540" t="s">
        <v>3693</v>
      </c>
      <c r="E328" s="540" t="s">
        <v>3694</v>
      </c>
      <c r="F328" s="556">
        <v>227000000</v>
      </c>
      <c r="G328" s="541">
        <v>2023</v>
      </c>
      <c r="H328" s="542">
        <f>VLOOKUP(G328,[3]잔가율!$D$3:$E$33,2,FALSE)</f>
        <v>0.84199999999999997</v>
      </c>
      <c r="I328" s="552">
        <f t="shared" si="5"/>
        <v>191134000</v>
      </c>
    </row>
    <row r="329" spans="1:9">
      <c r="A329" s="539">
        <v>328</v>
      </c>
      <c r="B329" s="540" t="s">
        <v>8534</v>
      </c>
      <c r="C329" s="540" t="s">
        <v>206</v>
      </c>
      <c r="D329" s="540" t="s">
        <v>3626</v>
      </c>
      <c r="E329" s="540" t="s">
        <v>3695</v>
      </c>
      <c r="F329" s="556">
        <v>440000000</v>
      </c>
      <c r="G329" s="541">
        <v>2023</v>
      </c>
      <c r="H329" s="542">
        <f>VLOOKUP(G329,[3]잔가율!$D$3:$E$33,2,FALSE)</f>
        <v>0.84199999999999997</v>
      </c>
      <c r="I329" s="552">
        <f t="shared" si="5"/>
        <v>370480000</v>
      </c>
    </row>
    <row r="330" spans="1:9">
      <c r="A330" s="539">
        <v>329</v>
      </c>
      <c r="B330" s="540" t="s">
        <v>8534</v>
      </c>
      <c r="C330" s="540" t="s">
        <v>206</v>
      </c>
      <c r="D330" s="540" t="s">
        <v>3626</v>
      </c>
      <c r="E330" s="540" t="s">
        <v>3696</v>
      </c>
      <c r="F330" s="556">
        <v>488510000</v>
      </c>
      <c r="G330" s="541">
        <v>2023</v>
      </c>
      <c r="H330" s="542">
        <f>VLOOKUP(G330,[3]잔가율!$D$3:$E$33,2,FALSE)</f>
        <v>0.84199999999999997</v>
      </c>
      <c r="I330" s="552">
        <f t="shared" si="5"/>
        <v>411325420</v>
      </c>
    </row>
    <row r="331" spans="1:9">
      <c r="A331" s="539">
        <v>330</v>
      </c>
      <c r="B331" s="543" t="s">
        <v>8534</v>
      </c>
      <c r="C331" s="543" t="s">
        <v>3636</v>
      </c>
      <c r="D331" s="543" t="s">
        <v>3626</v>
      </c>
      <c r="E331" s="543" t="s">
        <v>3697</v>
      </c>
      <c r="F331" s="557">
        <v>463270000</v>
      </c>
      <c r="G331" s="541">
        <v>2023</v>
      </c>
      <c r="H331" s="542">
        <f>VLOOKUP(G331,[3]잔가율!$D$3:$E$33,2,FALSE)</f>
        <v>0.84199999999999997</v>
      </c>
      <c r="I331" s="552">
        <f t="shared" si="5"/>
        <v>390073340</v>
      </c>
    </row>
    <row r="332" spans="1:9">
      <c r="A332" s="539">
        <v>331</v>
      </c>
      <c r="B332" s="543" t="s">
        <v>8534</v>
      </c>
      <c r="C332" s="543" t="s">
        <v>3636</v>
      </c>
      <c r="D332" s="543" t="s">
        <v>3626</v>
      </c>
      <c r="E332" s="543" t="s">
        <v>3698</v>
      </c>
      <c r="F332" s="557">
        <v>392000000</v>
      </c>
      <c r="G332" s="541">
        <v>2023</v>
      </c>
      <c r="H332" s="542">
        <f>VLOOKUP(G332,[3]잔가율!$D$3:$E$33,2,FALSE)</f>
        <v>0.84199999999999997</v>
      </c>
      <c r="I332" s="552">
        <f t="shared" si="5"/>
        <v>330064000</v>
      </c>
    </row>
    <row r="333" spans="1:9">
      <c r="A333" s="539">
        <v>332</v>
      </c>
      <c r="B333" s="543" t="s">
        <v>8534</v>
      </c>
      <c r="C333" s="543" t="s">
        <v>3636</v>
      </c>
      <c r="D333" s="543" t="s">
        <v>3626</v>
      </c>
      <c r="E333" s="543" t="s">
        <v>3699</v>
      </c>
      <c r="F333" s="557">
        <v>138090000</v>
      </c>
      <c r="G333" s="541">
        <v>2023</v>
      </c>
      <c r="H333" s="542">
        <f>VLOOKUP(G333,[3]잔가율!$D$3:$E$33,2,FALSE)</f>
        <v>0.84199999999999997</v>
      </c>
      <c r="I333" s="552">
        <f t="shared" si="5"/>
        <v>116271780</v>
      </c>
    </row>
    <row r="334" spans="1:9">
      <c r="A334" s="539">
        <v>333</v>
      </c>
      <c r="B334" s="540" t="s">
        <v>8534</v>
      </c>
      <c r="C334" s="540" t="s">
        <v>206</v>
      </c>
      <c r="D334" s="540" t="s">
        <v>3626</v>
      </c>
      <c r="E334" s="540" t="s">
        <v>3700</v>
      </c>
      <c r="F334" s="556">
        <v>331810000</v>
      </c>
      <c r="G334" s="541">
        <v>2023</v>
      </c>
      <c r="H334" s="542">
        <f>VLOOKUP(G334,[3]잔가율!$D$3:$E$33,2,FALSE)</f>
        <v>0.84199999999999997</v>
      </c>
      <c r="I334" s="552">
        <f t="shared" si="5"/>
        <v>279384020</v>
      </c>
    </row>
    <row r="335" spans="1:9">
      <c r="A335" s="539">
        <v>334</v>
      </c>
      <c r="B335" s="540" t="s">
        <v>8534</v>
      </c>
      <c r="C335" s="540" t="s">
        <v>206</v>
      </c>
      <c r="D335" s="540" t="s">
        <v>3626</v>
      </c>
      <c r="E335" s="540" t="s">
        <v>3701</v>
      </c>
      <c r="F335" s="556">
        <v>363630000</v>
      </c>
      <c r="G335" s="541">
        <v>2023</v>
      </c>
      <c r="H335" s="542">
        <f>VLOOKUP(G335,[3]잔가율!$D$3:$E$33,2,FALSE)</f>
        <v>0.84199999999999997</v>
      </c>
      <c r="I335" s="552">
        <f t="shared" si="5"/>
        <v>306176460</v>
      </c>
    </row>
    <row r="336" spans="1:9">
      <c r="A336" s="539">
        <v>335</v>
      </c>
      <c r="B336" s="540" t="s">
        <v>8534</v>
      </c>
      <c r="C336" s="540" t="s">
        <v>206</v>
      </c>
      <c r="D336" s="540" t="s">
        <v>3626</v>
      </c>
      <c r="E336" s="540" t="s">
        <v>3702</v>
      </c>
      <c r="F336" s="556">
        <v>363630000</v>
      </c>
      <c r="G336" s="541">
        <v>2023</v>
      </c>
      <c r="H336" s="542">
        <f>VLOOKUP(G336,[3]잔가율!$D$3:$E$33,2,FALSE)</f>
        <v>0.84199999999999997</v>
      </c>
      <c r="I336" s="552">
        <f t="shared" si="5"/>
        <v>306176460</v>
      </c>
    </row>
    <row r="337" spans="1:9">
      <c r="A337" s="539">
        <v>336</v>
      </c>
      <c r="B337" s="543" t="s">
        <v>8534</v>
      </c>
      <c r="C337" s="543" t="s">
        <v>3636</v>
      </c>
      <c r="D337" s="543" t="s">
        <v>3626</v>
      </c>
      <c r="E337" s="543" t="s">
        <v>3703</v>
      </c>
      <c r="F337" s="557">
        <v>294740000</v>
      </c>
      <c r="G337" s="541">
        <v>2023</v>
      </c>
      <c r="H337" s="542">
        <f>VLOOKUP(G337,[3]잔가율!$D$3:$E$33,2,FALSE)</f>
        <v>0.84199999999999997</v>
      </c>
      <c r="I337" s="552">
        <f t="shared" si="5"/>
        <v>248171080</v>
      </c>
    </row>
    <row r="338" spans="1:9">
      <c r="A338" s="539">
        <v>337</v>
      </c>
      <c r="B338" s="543" t="s">
        <v>8534</v>
      </c>
      <c r="C338" s="543" t="s">
        <v>3636</v>
      </c>
      <c r="D338" s="543" t="s">
        <v>3626</v>
      </c>
      <c r="E338" s="543" t="s">
        <v>3704</v>
      </c>
      <c r="F338" s="557">
        <v>289550000</v>
      </c>
      <c r="G338" s="541">
        <v>2023</v>
      </c>
      <c r="H338" s="542">
        <f>VLOOKUP(G338,[3]잔가율!$D$3:$E$33,2,FALSE)</f>
        <v>0.84199999999999997</v>
      </c>
      <c r="I338" s="552">
        <f t="shared" si="5"/>
        <v>243801100</v>
      </c>
    </row>
    <row r="339" spans="1:9">
      <c r="A339" s="539">
        <v>338</v>
      </c>
      <c r="B339" s="540" t="s">
        <v>8534</v>
      </c>
      <c r="C339" s="540" t="s">
        <v>206</v>
      </c>
      <c r="D339" s="540" t="s">
        <v>3627</v>
      </c>
      <c r="E339" s="540" t="s">
        <v>3695</v>
      </c>
      <c r="F339" s="556">
        <v>436360000</v>
      </c>
      <c r="G339" s="541">
        <v>2023</v>
      </c>
      <c r="H339" s="542">
        <f>VLOOKUP(G339,[3]잔가율!$D$3:$E$33,2,FALSE)</f>
        <v>0.84199999999999997</v>
      </c>
      <c r="I339" s="552">
        <f t="shared" si="5"/>
        <v>367415120</v>
      </c>
    </row>
    <row r="340" spans="1:9">
      <c r="A340" s="539">
        <v>339</v>
      </c>
      <c r="B340" s="540" t="s">
        <v>8534</v>
      </c>
      <c r="C340" s="540" t="s">
        <v>206</v>
      </c>
      <c r="D340" s="540" t="s">
        <v>3628</v>
      </c>
      <c r="E340" s="540" t="s">
        <v>3647</v>
      </c>
      <c r="F340" s="556">
        <v>259000000</v>
      </c>
      <c r="G340" s="541">
        <v>2023</v>
      </c>
      <c r="H340" s="542">
        <f>VLOOKUP(G340,[3]잔가율!$D$3:$E$33,2,FALSE)</f>
        <v>0.84199999999999997</v>
      </c>
      <c r="I340" s="552">
        <f t="shared" si="5"/>
        <v>218078000</v>
      </c>
    </row>
    <row r="341" spans="1:9">
      <c r="A341" s="539">
        <v>340</v>
      </c>
      <c r="B341" s="544" t="s">
        <v>8534</v>
      </c>
      <c r="C341" s="544" t="s">
        <v>194</v>
      </c>
      <c r="D341" s="544" t="s">
        <v>3978</v>
      </c>
      <c r="E341" s="544" t="s">
        <v>3979</v>
      </c>
      <c r="F341" s="559">
        <v>35470000</v>
      </c>
      <c r="G341" s="541">
        <v>2023</v>
      </c>
      <c r="H341" s="542">
        <f>VLOOKUP(G341,[3]잔가율!$D$3:$E$33,2,FALSE)</f>
        <v>0.84199999999999997</v>
      </c>
      <c r="I341" s="552">
        <f t="shared" si="5"/>
        <v>29865740</v>
      </c>
    </row>
    <row r="342" spans="1:9">
      <c r="A342" s="539">
        <v>341</v>
      </c>
      <c r="B342" s="544" t="s">
        <v>8534</v>
      </c>
      <c r="C342" s="544" t="s">
        <v>194</v>
      </c>
      <c r="D342" s="544" t="s">
        <v>3980</v>
      </c>
      <c r="E342" s="544" t="s">
        <v>3981</v>
      </c>
      <c r="F342" s="559">
        <v>58740000</v>
      </c>
      <c r="G342" s="541">
        <v>2023</v>
      </c>
      <c r="H342" s="542">
        <f>VLOOKUP(G342,[3]잔가율!$D$3:$E$33,2,FALSE)</f>
        <v>0.84199999999999997</v>
      </c>
      <c r="I342" s="552">
        <f t="shared" si="5"/>
        <v>49459080</v>
      </c>
    </row>
    <row r="343" spans="1:9">
      <c r="A343" s="539">
        <v>342</v>
      </c>
      <c r="B343" s="544" t="s">
        <v>8534</v>
      </c>
      <c r="C343" s="544" t="s">
        <v>194</v>
      </c>
      <c r="D343" s="544" t="s">
        <v>3982</v>
      </c>
      <c r="E343" s="544" t="s">
        <v>3809</v>
      </c>
      <c r="F343" s="559">
        <v>80850000</v>
      </c>
      <c r="G343" s="541">
        <v>2023</v>
      </c>
      <c r="H343" s="542">
        <f>VLOOKUP(G343,[3]잔가율!$D$3:$E$33,2,FALSE)</f>
        <v>0.84199999999999997</v>
      </c>
      <c r="I343" s="552">
        <f t="shared" si="5"/>
        <v>68075700</v>
      </c>
    </row>
    <row r="344" spans="1:9">
      <c r="A344" s="539">
        <v>343</v>
      </c>
      <c r="B344" s="544" t="s">
        <v>8534</v>
      </c>
      <c r="C344" s="544" t="s">
        <v>194</v>
      </c>
      <c r="D344" s="544" t="s">
        <v>3983</v>
      </c>
      <c r="E344" s="544" t="s">
        <v>3984</v>
      </c>
      <c r="F344" s="559">
        <v>55550000</v>
      </c>
      <c r="G344" s="541">
        <v>2023</v>
      </c>
      <c r="H344" s="542">
        <f>VLOOKUP(G344,[3]잔가율!$D$3:$E$33,2,FALSE)</f>
        <v>0.84199999999999997</v>
      </c>
      <c r="I344" s="552">
        <f t="shared" si="5"/>
        <v>46773100</v>
      </c>
    </row>
    <row r="345" spans="1:9">
      <c r="A345" s="539">
        <v>344</v>
      </c>
      <c r="B345" s="544" t="s">
        <v>8534</v>
      </c>
      <c r="C345" s="544" t="s">
        <v>194</v>
      </c>
      <c r="D345" s="544" t="s">
        <v>3985</v>
      </c>
      <c r="E345" s="544" t="s">
        <v>3986</v>
      </c>
      <c r="F345" s="559">
        <v>54700000</v>
      </c>
      <c r="G345" s="541">
        <v>2023</v>
      </c>
      <c r="H345" s="542">
        <f>VLOOKUP(G345,[3]잔가율!$D$3:$E$33,2,FALSE)</f>
        <v>0.84199999999999997</v>
      </c>
      <c r="I345" s="552">
        <f t="shared" si="5"/>
        <v>46057400</v>
      </c>
    </row>
    <row r="346" spans="1:9">
      <c r="A346" s="539">
        <v>345</v>
      </c>
      <c r="B346" s="544" t="s">
        <v>8534</v>
      </c>
      <c r="C346" s="544" t="s">
        <v>194</v>
      </c>
      <c r="D346" s="544" t="s">
        <v>3987</v>
      </c>
      <c r="E346" s="544" t="s">
        <v>3988</v>
      </c>
      <c r="F346" s="559">
        <v>53240000</v>
      </c>
      <c r="G346" s="541">
        <v>2023</v>
      </c>
      <c r="H346" s="542">
        <f>VLOOKUP(G346,[3]잔가율!$D$3:$E$33,2,FALSE)</f>
        <v>0.84199999999999997</v>
      </c>
      <c r="I346" s="552">
        <f t="shared" si="5"/>
        <v>44828080</v>
      </c>
    </row>
    <row r="347" spans="1:9">
      <c r="A347" s="539">
        <v>346</v>
      </c>
      <c r="B347" s="544" t="s">
        <v>8534</v>
      </c>
      <c r="C347" s="544" t="s">
        <v>194</v>
      </c>
      <c r="D347" s="544" t="s">
        <v>3989</v>
      </c>
      <c r="E347" s="544" t="s">
        <v>3990</v>
      </c>
      <c r="F347" s="559">
        <v>45040000</v>
      </c>
      <c r="G347" s="541">
        <v>2023</v>
      </c>
      <c r="H347" s="542">
        <f>VLOOKUP(G347,[3]잔가율!$D$3:$E$33,2,FALSE)</f>
        <v>0.84199999999999997</v>
      </c>
      <c r="I347" s="552">
        <f t="shared" si="5"/>
        <v>37923680</v>
      </c>
    </row>
    <row r="348" spans="1:9">
      <c r="A348" s="539">
        <v>347</v>
      </c>
      <c r="B348" s="544" t="s">
        <v>8534</v>
      </c>
      <c r="C348" s="544" t="s">
        <v>194</v>
      </c>
      <c r="D348" s="544" t="s">
        <v>3991</v>
      </c>
      <c r="E348" s="544" t="s">
        <v>3992</v>
      </c>
      <c r="F348" s="559">
        <v>104620000</v>
      </c>
      <c r="G348" s="541">
        <v>2023</v>
      </c>
      <c r="H348" s="542">
        <f>VLOOKUP(G348,[3]잔가율!$D$3:$E$33,2,FALSE)</f>
        <v>0.84199999999999997</v>
      </c>
      <c r="I348" s="552">
        <f t="shared" si="5"/>
        <v>88090040</v>
      </c>
    </row>
    <row r="349" spans="1:9">
      <c r="A349" s="539">
        <v>348</v>
      </c>
      <c r="B349" s="544" t="s">
        <v>8534</v>
      </c>
      <c r="C349" s="544" t="s">
        <v>194</v>
      </c>
      <c r="D349" s="544" t="s">
        <v>3993</v>
      </c>
      <c r="E349" s="544" t="s">
        <v>3994</v>
      </c>
      <c r="F349" s="559">
        <v>79850000</v>
      </c>
      <c r="G349" s="541">
        <v>2023</v>
      </c>
      <c r="H349" s="542">
        <f>VLOOKUP(G349,[3]잔가율!$D$3:$E$33,2,FALSE)</f>
        <v>0.84199999999999997</v>
      </c>
      <c r="I349" s="552">
        <f t="shared" si="5"/>
        <v>67233700</v>
      </c>
    </row>
    <row r="350" spans="1:9">
      <c r="A350" s="539">
        <v>349</v>
      </c>
      <c r="B350" s="544" t="s">
        <v>8534</v>
      </c>
      <c r="C350" s="544" t="s">
        <v>194</v>
      </c>
      <c r="D350" s="544" t="s">
        <v>3995</v>
      </c>
      <c r="E350" s="544" t="s">
        <v>3996</v>
      </c>
      <c r="F350" s="559">
        <v>53310000</v>
      </c>
      <c r="G350" s="541">
        <v>2023</v>
      </c>
      <c r="H350" s="542">
        <f>VLOOKUP(G350,[3]잔가율!$D$3:$E$33,2,FALSE)</f>
        <v>0.84199999999999997</v>
      </c>
      <c r="I350" s="552">
        <f t="shared" si="5"/>
        <v>44887020</v>
      </c>
    </row>
    <row r="351" spans="1:9">
      <c r="A351" s="539">
        <v>350</v>
      </c>
      <c r="B351" s="543" t="s">
        <v>8534</v>
      </c>
      <c r="C351" s="543" t="s">
        <v>194</v>
      </c>
      <c r="D351" s="543" t="s">
        <v>3997</v>
      </c>
      <c r="E351" s="543" t="s">
        <v>3998</v>
      </c>
      <c r="F351" s="557">
        <v>44320000</v>
      </c>
      <c r="G351" s="541">
        <v>2023</v>
      </c>
      <c r="H351" s="542">
        <f>VLOOKUP(G351,[3]잔가율!$D$3:$E$33,2,FALSE)</f>
        <v>0.84199999999999997</v>
      </c>
      <c r="I351" s="552">
        <f t="shared" si="5"/>
        <v>37317440</v>
      </c>
    </row>
    <row r="352" spans="1:9">
      <c r="A352" s="539">
        <v>351</v>
      </c>
      <c r="B352" s="544" t="s">
        <v>8534</v>
      </c>
      <c r="C352" s="544" t="s">
        <v>194</v>
      </c>
      <c r="D352" s="544" t="s">
        <v>3999</v>
      </c>
      <c r="E352" s="544" t="s">
        <v>4000</v>
      </c>
      <c r="F352" s="559">
        <v>93130000</v>
      </c>
      <c r="G352" s="541">
        <v>2023</v>
      </c>
      <c r="H352" s="542">
        <f>VLOOKUP(G352,[3]잔가율!$D$3:$E$33,2,FALSE)</f>
        <v>0.84199999999999997</v>
      </c>
      <c r="I352" s="552">
        <f t="shared" si="5"/>
        <v>78415460</v>
      </c>
    </row>
    <row r="353" spans="1:9">
      <c r="A353" s="539">
        <v>352</v>
      </c>
      <c r="B353" s="544" t="s">
        <v>8534</v>
      </c>
      <c r="C353" s="544" t="s">
        <v>194</v>
      </c>
      <c r="D353" s="544" t="s">
        <v>4001</v>
      </c>
      <c r="E353" s="544" t="s">
        <v>4002</v>
      </c>
      <c r="F353" s="559">
        <v>81180000</v>
      </c>
      <c r="G353" s="541">
        <v>2023</v>
      </c>
      <c r="H353" s="542">
        <f>VLOOKUP(G353,[3]잔가율!$D$3:$E$33,2,FALSE)</f>
        <v>0.84199999999999997</v>
      </c>
      <c r="I353" s="552">
        <f t="shared" si="5"/>
        <v>68353560</v>
      </c>
    </row>
    <row r="354" spans="1:9">
      <c r="A354" s="539">
        <v>353</v>
      </c>
      <c r="B354" s="544" t="s">
        <v>8534</v>
      </c>
      <c r="C354" s="544" t="s">
        <v>194</v>
      </c>
      <c r="D354" s="544" t="s">
        <v>4003</v>
      </c>
      <c r="E354" s="544" t="s">
        <v>4004</v>
      </c>
      <c r="F354" s="559">
        <v>63040000</v>
      </c>
      <c r="G354" s="541">
        <v>2023</v>
      </c>
      <c r="H354" s="542">
        <f>VLOOKUP(G354,[3]잔가율!$D$3:$E$33,2,FALSE)</f>
        <v>0.84199999999999997</v>
      </c>
      <c r="I354" s="552">
        <f t="shared" si="5"/>
        <v>53079680</v>
      </c>
    </row>
    <row r="355" spans="1:9">
      <c r="A355" s="539">
        <v>354</v>
      </c>
      <c r="B355" s="544" t="s">
        <v>8534</v>
      </c>
      <c r="C355" s="544" t="s">
        <v>194</v>
      </c>
      <c r="D355" s="544" t="s">
        <v>4005</v>
      </c>
      <c r="E355" s="544" t="s">
        <v>4006</v>
      </c>
      <c r="F355" s="559">
        <v>59070000</v>
      </c>
      <c r="G355" s="541">
        <v>2023</v>
      </c>
      <c r="H355" s="542">
        <f>VLOOKUP(G355,[3]잔가율!$D$3:$E$33,2,FALSE)</f>
        <v>0.84199999999999997</v>
      </c>
      <c r="I355" s="552">
        <f t="shared" si="5"/>
        <v>49736940</v>
      </c>
    </row>
    <row r="356" spans="1:9">
      <c r="A356" s="539">
        <v>355</v>
      </c>
      <c r="B356" s="544" t="s">
        <v>8534</v>
      </c>
      <c r="C356" s="544" t="s">
        <v>194</v>
      </c>
      <c r="D356" s="544" t="s">
        <v>4007</v>
      </c>
      <c r="E356" s="544" t="s">
        <v>4008</v>
      </c>
      <c r="F356" s="559">
        <v>95270000</v>
      </c>
      <c r="G356" s="541">
        <v>2023</v>
      </c>
      <c r="H356" s="542">
        <f>VLOOKUP(G356,[3]잔가율!$D$3:$E$33,2,FALSE)</f>
        <v>0.84199999999999997</v>
      </c>
      <c r="I356" s="552">
        <f t="shared" si="5"/>
        <v>80217340</v>
      </c>
    </row>
    <row r="357" spans="1:9">
      <c r="A357" s="539">
        <v>356</v>
      </c>
      <c r="B357" s="544" t="s">
        <v>8534</v>
      </c>
      <c r="C357" s="544" t="s">
        <v>194</v>
      </c>
      <c r="D357" s="544" t="s">
        <v>4009</v>
      </c>
      <c r="E357" s="544" t="s">
        <v>4010</v>
      </c>
      <c r="F357" s="559">
        <v>84240000</v>
      </c>
      <c r="G357" s="541">
        <v>2023</v>
      </c>
      <c r="H357" s="542">
        <f>VLOOKUP(G357,[3]잔가율!$D$3:$E$33,2,FALSE)</f>
        <v>0.84199999999999997</v>
      </c>
      <c r="I357" s="552">
        <f t="shared" si="5"/>
        <v>70930080</v>
      </c>
    </row>
    <row r="358" spans="1:9">
      <c r="A358" s="539">
        <v>357</v>
      </c>
      <c r="B358" s="544" t="s">
        <v>8534</v>
      </c>
      <c r="C358" s="544" t="s">
        <v>194</v>
      </c>
      <c r="D358" s="544" t="s">
        <v>4011</v>
      </c>
      <c r="E358" s="544" t="s">
        <v>4012</v>
      </c>
      <c r="F358" s="559">
        <v>65540000</v>
      </c>
      <c r="G358" s="541">
        <v>2023</v>
      </c>
      <c r="H358" s="542">
        <f>VLOOKUP(G358,[3]잔가율!$D$3:$E$33,2,FALSE)</f>
        <v>0.84199999999999997</v>
      </c>
      <c r="I358" s="552">
        <f t="shared" si="5"/>
        <v>55184680</v>
      </c>
    </row>
    <row r="359" spans="1:9">
      <c r="A359" s="539">
        <v>358</v>
      </c>
      <c r="B359" s="544" t="s">
        <v>8534</v>
      </c>
      <c r="C359" s="544" t="s">
        <v>194</v>
      </c>
      <c r="D359" s="544" t="s">
        <v>4013</v>
      </c>
      <c r="E359" s="544" t="s">
        <v>4014</v>
      </c>
      <c r="F359" s="559">
        <v>60610000</v>
      </c>
      <c r="G359" s="541">
        <v>2023</v>
      </c>
      <c r="H359" s="542">
        <f>VLOOKUP(G359,[3]잔가율!$D$3:$E$33,2,FALSE)</f>
        <v>0.84199999999999997</v>
      </c>
      <c r="I359" s="552">
        <f t="shared" si="5"/>
        <v>51033620</v>
      </c>
    </row>
    <row r="360" spans="1:9">
      <c r="A360" s="539">
        <v>359</v>
      </c>
      <c r="B360" s="544" t="s">
        <v>8534</v>
      </c>
      <c r="C360" s="544" t="s">
        <v>194</v>
      </c>
      <c r="D360" s="544" t="s">
        <v>4015</v>
      </c>
      <c r="E360" s="544" t="s">
        <v>3950</v>
      </c>
      <c r="F360" s="559">
        <v>79020000</v>
      </c>
      <c r="G360" s="541">
        <v>2023</v>
      </c>
      <c r="H360" s="542">
        <f>VLOOKUP(G360,[3]잔가율!$D$3:$E$33,2,FALSE)</f>
        <v>0.84199999999999997</v>
      </c>
      <c r="I360" s="552">
        <f t="shared" si="5"/>
        <v>66534840</v>
      </c>
    </row>
    <row r="361" spans="1:9">
      <c r="A361" s="539">
        <v>360</v>
      </c>
      <c r="B361" s="544" t="s">
        <v>8534</v>
      </c>
      <c r="C361" s="544" t="s">
        <v>194</v>
      </c>
      <c r="D361" s="544" t="s">
        <v>4017</v>
      </c>
      <c r="E361" s="544" t="s">
        <v>3974</v>
      </c>
      <c r="F361" s="559">
        <v>60140000</v>
      </c>
      <c r="G361" s="541">
        <v>2023</v>
      </c>
      <c r="H361" s="542">
        <f>VLOOKUP(G361,[3]잔가율!$D$3:$E$33,2,FALSE)</f>
        <v>0.84199999999999997</v>
      </c>
      <c r="I361" s="552">
        <f t="shared" si="5"/>
        <v>50637880</v>
      </c>
    </row>
    <row r="362" spans="1:9">
      <c r="A362" s="539">
        <v>361</v>
      </c>
      <c r="B362" s="540" t="s">
        <v>8534</v>
      </c>
      <c r="C362" s="540" t="s">
        <v>194</v>
      </c>
      <c r="D362" s="540" t="s">
        <v>4018</v>
      </c>
      <c r="E362" s="540" t="s">
        <v>4019</v>
      </c>
      <c r="F362" s="556">
        <v>27600000</v>
      </c>
      <c r="G362" s="541">
        <v>2023</v>
      </c>
      <c r="H362" s="542">
        <f>VLOOKUP(G362,[3]잔가율!$D$3:$E$33,2,FALSE)</f>
        <v>0.84199999999999997</v>
      </c>
      <c r="I362" s="552">
        <f t="shared" si="5"/>
        <v>23239200</v>
      </c>
    </row>
    <row r="363" spans="1:9">
      <c r="A363" s="539">
        <v>362</v>
      </c>
      <c r="B363" s="540" t="s">
        <v>8534</v>
      </c>
      <c r="C363" s="540" t="s">
        <v>194</v>
      </c>
      <c r="D363" s="540" t="s">
        <v>4018</v>
      </c>
      <c r="E363" s="540" t="s">
        <v>4020</v>
      </c>
      <c r="F363" s="556">
        <v>28700000</v>
      </c>
      <c r="G363" s="541">
        <v>2023</v>
      </c>
      <c r="H363" s="542">
        <f>VLOOKUP(G363,[3]잔가율!$D$3:$E$33,2,FALSE)</f>
        <v>0.84199999999999997</v>
      </c>
      <c r="I363" s="552">
        <f t="shared" si="5"/>
        <v>24165400</v>
      </c>
    </row>
    <row r="364" spans="1:9">
      <c r="A364" s="539">
        <v>363</v>
      </c>
      <c r="B364" s="540" t="s">
        <v>8534</v>
      </c>
      <c r="C364" s="540" t="s">
        <v>3174</v>
      </c>
      <c r="D364" s="540" t="s">
        <v>4021</v>
      </c>
      <c r="E364" s="540" t="s">
        <v>4022</v>
      </c>
      <c r="F364" s="556">
        <v>30990000</v>
      </c>
      <c r="G364" s="541">
        <v>2023</v>
      </c>
      <c r="H364" s="542">
        <f>VLOOKUP(G364,[3]잔가율!$D$3:$E$33,2,FALSE)</f>
        <v>0.84199999999999997</v>
      </c>
      <c r="I364" s="552">
        <f t="shared" si="5"/>
        <v>26093580</v>
      </c>
    </row>
    <row r="365" spans="1:9">
      <c r="A365" s="539">
        <v>364</v>
      </c>
      <c r="B365" s="540" t="s">
        <v>8534</v>
      </c>
      <c r="C365" s="540" t="s">
        <v>194</v>
      </c>
      <c r="D365" s="540" t="s">
        <v>4023</v>
      </c>
      <c r="E365" s="540" t="s">
        <v>4020</v>
      </c>
      <c r="F365" s="556">
        <v>27200000</v>
      </c>
      <c r="G365" s="541">
        <v>2023</v>
      </c>
      <c r="H365" s="542">
        <f>VLOOKUP(G365,[3]잔가율!$D$3:$E$33,2,FALSE)</f>
        <v>0.84199999999999997</v>
      </c>
      <c r="I365" s="552">
        <f t="shared" si="5"/>
        <v>22902400</v>
      </c>
    </row>
    <row r="366" spans="1:9">
      <c r="A366" s="539">
        <v>365</v>
      </c>
      <c r="B366" s="540" t="s">
        <v>8534</v>
      </c>
      <c r="C366" s="540" t="s">
        <v>3174</v>
      </c>
      <c r="D366" s="540" t="s">
        <v>3786</v>
      </c>
      <c r="E366" s="540" t="s">
        <v>4022</v>
      </c>
      <c r="F366" s="556">
        <v>33740000</v>
      </c>
      <c r="G366" s="541">
        <v>2023</v>
      </c>
      <c r="H366" s="542">
        <f>VLOOKUP(G366,[3]잔가율!$D$3:$E$33,2,FALSE)</f>
        <v>0.84199999999999997</v>
      </c>
      <c r="I366" s="552">
        <f t="shared" si="5"/>
        <v>28409080</v>
      </c>
    </row>
    <row r="367" spans="1:9">
      <c r="A367" s="539">
        <v>366</v>
      </c>
      <c r="B367" s="540" t="s">
        <v>8534</v>
      </c>
      <c r="C367" s="540" t="s">
        <v>194</v>
      </c>
      <c r="D367" s="540" t="s">
        <v>4024</v>
      </c>
      <c r="E367" s="540" t="s">
        <v>4025</v>
      </c>
      <c r="F367" s="556">
        <v>30800000</v>
      </c>
      <c r="G367" s="541">
        <v>2023</v>
      </c>
      <c r="H367" s="542">
        <f>VLOOKUP(G367,[3]잔가율!$D$3:$E$33,2,FALSE)</f>
        <v>0.84199999999999997</v>
      </c>
      <c r="I367" s="552">
        <f t="shared" si="5"/>
        <v>25933600</v>
      </c>
    </row>
    <row r="368" spans="1:9">
      <c r="A368" s="539">
        <v>367</v>
      </c>
      <c r="B368" s="540" t="s">
        <v>8534</v>
      </c>
      <c r="C368" s="540" t="s">
        <v>3174</v>
      </c>
      <c r="D368" s="540" t="s">
        <v>4026</v>
      </c>
      <c r="E368" s="540" t="s">
        <v>4022</v>
      </c>
      <c r="F368" s="556">
        <v>32490000</v>
      </c>
      <c r="G368" s="541">
        <v>2023</v>
      </c>
      <c r="H368" s="542">
        <f>VLOOKUP(G368,[3]잔가율!$D$3:$E$33,2,FALSE)</f>
        <v>0.84199999999999997</v>
      </c>
      <c r="I368" s="552">
        <f t="shared" si="5"/>
        <v>27356580</v>
      </c>
    </row>
    <row r="369" spans="1:9">
      <c r="A369" s="539">
        <v>368</v>
      </c>
      <c r="B369" s="540" t="s">
        <v>8534</v>
      </c>
      <c r="C369" s="540" t="s">
        <v>194</v>
      </c>
      <c r="D369" s="540" t="s">
        <v>4027</v>
      </c>
      <c r="E369" s="540" t="s">
        <v>4020</v>
      </c>
      <c r="F369" s="556">
        <v>30300000</v>
      </c>
      <c r="G369" s="541">
        <v>2023</v>
      </c>
      <c r="H369" s="542">
        <f>VLOOKUP(G369,[3]잔가율!$D$3:$E$33,2,FALSE)</f>
        <v>0.84199999999999997</v>
      </c>
      <c r="I369" s="552">
        <f t="shared" si="5"/>
        <v>25512600</v>
      </c>
    </row>
    <row r="370" spans="1:9">
      <c r="A370" s="539">
        <v>369</v>
      </c>
      <c r="B370" s="540" t="s">
        <v>8534</v>
      </c>
      <c r="C370" s="540" t="s">
        <v>194</v>
      </c>
      <c r="D370" s="540" t="s">
        <v>4028</v>
      </c>
      <c r="E370" s="540" t="s">
        <v>4029</v>
      </c>
      <c r="F370" s="556">
        <v>33440000</v>
      </c>
      <c r="G370" s="541">
        <v>2023</v>
      </c>
      <c r="H370" s="542">
        <f>VLOOKUP(G370,[3]잔가율!$D$3:$E$33,2,FALSE)</f>
        <v>0.84199999999999997</v>
      </c>
      <c r="I370" s="552">
        <f t="shared" si="5"/>
        <v>28156480</v>
      </c>
    </row>
    <row r="371" spans="1:9">
      <c r="A371" s="539">
        <v>370</v>
      </c>
      <c r="B371" s="540" t="s">
        <v>8534</v>
      </c>
      <c r="C371" s="540" t="s">
        <v>194</v>
      </c>
      <c r="D371" s="540" t="s">
        <v>4028</v>
      </c>
      <c r="E371" s="540" t="s">
        <v>4030</v>
      </c>
      <c r="F371" s="556">
        <v>29040000</v>
      </c>
      <c r="G371" s="541">
        <v>2023</v>
      </c>
      <c r="H371" s="542">
        <f>VLOOKUP(G371,[3]잔가율!$D$3:$E$33,2,FALSE)</f>
        <v>0.84199999999999997</v>
      </c>
      <c r="I371" s="552">
        <f t="shared" si="5"/>
        <v>24451680</v>
      </c>
    </row>
    <row r="372" spans="1:9">
      <c r="A372" s="539">
        <v>371</v>
      </c>
      <c r="B372" s="540" t="s">
        <v>8534</v>
      </c>
      <c r="C372" s="540" t="s">
        <v>194</v>
      </c>
      <c r="D372" s="540" t="s">
        <v>4031</v>
      </c>
      <c r="E372" s="540" t="s">
        <v>4031</v>
      </c>
      <c r="F372" s="556">
        <v>38720000</v>
      </c>
      <c r="G372" s="541">
        <v>2023</v>
      </c>
      <c r="H372" s="542">
        <f>VLOOKUP(G372,[3]잔가율!$D$3:$E$33,2,FALSE)</f>
        <v>0.84199999999999997</v>
      </c>
      <c r="I372" s="552">
        <f t="shared" si="5"/>
        <v>32602240</v>
      </c>
    </row>
    <row r="373" spans="1:9">
      <c r="A373" s="539">
        <v>372</v>
      </c>
      <c r="B373" s="540" t="s">
        <v>8534</v>
      </c>
      <c r="C373" s="540" t="s">
        <v>194</v>
      </c>
      <c r="D373" s="540" t="s">
        <v>3787</v>
      </c>
      <c r="E373" s="540" t="s">
        <v>4032</v>
      </c>
      <c r="F373" s="556">
        <v>50930000</v>
      </c>
      <c r="G373" s="541">
        <v>2023</v>
      </c>
      <c r="H373" s="542">
        <f>VLOOKUP(G373,[3]잔가율!$D$3:$E$33,2,FALSE)</f>
        <v>0.84199999999999997</v>
      </c>
      <c r="I373" s="552">
        <f t="shared" si="5"/>
        <v>42883060</v>
      </c>
    </row>
    <row r="374" spans="1:9">
      <c r="A374" s="539">
        <v>373</v>
      </c>
      <c r="B374" s="540" t="s">
        <v>8534</v>
      </c>
      <c r="C374" s="540" t="s">
        <v>194</v>
      </c>
      <c r="D374" s="540" t="s">
        <v>3788</v>
      </c>
      <c r="E374" s="540" t="s">
        <v>4033</v>
      </c>
      <c r="F374" s="556">
        <v>34320000</v>
      </c>
      <c r="G374" s="541">
        <v>2023</v>
      </c>
      <c r="H374" s="542">
        <f>VLOOKUP(G374,[3]잔가율!$D$3:$E$33,2,FALSE)</f>
        <v>0.84199999999999997</v>
      </c>
      <c r="I374" s="552">
        <f t="shared" si="5"/>
        <v>28897440</v>
      </c>
    </row>
    <row r="375" spans="1:9">
      <c r="A375" s="539">
        <v>374</v>
      </c>
      <c r="B375" s="540" t="s">
        <v>8534</v>
      </c>
      <c r="C375" s="540" t="s">
        <v>194</v>
      </c>
      <c r="D375" s="540" t="s">
        <v>3788</v>
      </c>
      <c r="E375" s="540" t="s">
        <v>4034</v>
      </c>
      <c r="F375" s="556">
        <v>33440000</v>
      </c>
      <c r="G375" s="541">
        <v>2023</v>
      </c>
      <c r="H375" s="542">
        <f>VLOOKUP(G375,[3]잔가율!$D$3:$E$33,2,FALSE)</f>
        <v>0.84199999999999997</v>
      </c>
      <c r="I375" s="552">
        <f t="shared" si="5"/>
        <v>28156480</v>
      </c>
    </row>
    <row r="376" spans="1:9">
      <c r="A376" s="539">
        <v>375</v>
      </c>
      <c r="B376" s="540" t="s">
        <v>8534</v>
      </c>
      <c r="C376" s="540" t="s">
        <v>3174</v>
      </c>
      <c r="D376" s="540" t="s">
        <v>3789</v>
      </c>
      <c r="E376" s="540" t="s">
        <v>4035</v>
      </c>
      <c r="F376" s="556">
        <v>35810000</v>
      </c>
      <c r="G376" s="541">
        <v>2023</v>
      </c>
      <c r="H376" s="542">
        <f>VLOOKUP(G376,[3]잔가율!$D$3:$E$33,2,FALSE)</f>
        <v>0.84199999999999997</v>
      </c>
      <c r="I376" s="552">
        <f t="shared" si="5"/>
        <v>30152020</v>
      </c>
    </row>
    <row r="377" spans="1:9">
      <c r="A377" s="539">
        <v>376</v>
      </c>
      <c r="B377" s="540" t="s">
        <v>8534</v>
      </c>
      <c r="C377" s="540" t="s">
        <v>3174</v>
      </c>
      <c r="D377" s="540" t="s">
        <v>3790</v>
      </c>
      <c r="E377" s="540" t="s">
        <v>4035</v>
      </c>
      <c r="F377" s="556">
        <v>37190000</v>
      </c>
      <c r="G377" s="541">
        <v>2023</v>
      </c>
      <c r="H377" s="542">
        <f>VLOOKUP(G377,[3]잔가율!$D$3:$E$33,2,FALSE)</f>
        <v>0.84199999999999997</v>
      </c>
      <c r="I377" s="552">
        <f t="shared" si="5"/>
        <v>31313980</v>
      </c>
    </row>
    <row r="378" spans="1:9">
      <c r="A378" s="539">
        <v>377</v>
      </c>
      <c r="B378" s="540" t="s">
        <v>8534</v>
      </c>
      <c r="C378" s="540" t="s">
        <v>194</v>
      </c>
      <c r="D378" s="540" t="s">
        <v>4036</v>
      </c>
      <c r="E378" s="540" t="s">
        <v>4036</v>
      </c>
      <c r="F378" s="556">
        <v>38530000</v>
      </c>
      <c r="G378" s="541">
        <v>2023</v>
      </c>
      <c r="H378" s="542">
        <f>VLOOKUP(G378,[3]잔가율!$D$3:$E$33,2,FALSE)</f>
        <v>0.84199999999999997</v>
      </c>
      <c r="I378" s="552">
        <f t="shared" si="5"/>
        <v>32442260</v>
      </c>
    </row>
    <row r="379" spans="1:9">
      <c r="A379" s="539">
        <v>378</v>
      </c>
      <c r="B379" s="414" t="s">
        <v>16663</v>
      </c>
      <c r="C379" s="540" t="s">
        <v>194</v>
      </c>
      <c r="D379" s="540" t="s">
        <v>3705</v>
      </c>
      <c r="E379" s="540" t="s">
        <v>3705</v>
      </c>
      <c r="F379" s="558">
        <v>38570000</v>
      </c>
      <c r="G379" s="541">
        <v>2023</v>
      </c>
      <c r="H379" s="542">
        <f>VLOOKUP(G379,[3]잔가율!$B$3:$C$33,2,FALSE)</f>
        <v>0.82599999999999996</v>
      </c>
      <c r="I379" s="552">
        <f t="shared" si="5"/>
        <v>31858820</v>
      </c>
    </row>
    <row r="380" spans="1:9">
      <c r="A380" s="539">
        <v>379</v>
      </c>
      <c r="B380" s="414" t="s">
        <v>16663</v>
      </c>
      <c r="C380" s="540" t="s">
        <v>194</v>
      </c>
      <c r="D380" s="540" t="s">
        <v>3706</v>
      </c>
      <c r="E380" s="540" t="s">
        <v>3706</v>
      </c>
      <c r="F380" s="558">
        <v>34200000</v>
      </c>
      <c r="G380" s="541">
        <v>2023</v>
      </c>
      <c r="H380" s="542">
        <f>VLOOKUP(G380,[3]잔가율!$B$3:$C$33,2,FALSE)</f>
        <v>0.82599999999999996</v>
      </c>
      <c r="I380" s="552">
        <f t="shared" si="5"/>
        <v>28249200</v>
      </c>
    </row>
    <row r="381" spans="1:9">
      <c r="A381" s="539">
        <v>380</v>
      </c>
      <c r="B381" s="540" t="s">
        <v>8534</v>
      </c>
      <c r="C381" s="540" t="s">
        <v>194</v>
      </c>
      <c r="D381" s="540" t="s">
        <v>4037</v>
      </c>
      <c r="E381" s="540" t="s">
        <v>4037</v>
      </c>
      <c r="F381" s="556">
        <v>35640000</v>
      </c>
      <c r="G381" s="541">
        <v>2023</v>
      </c>
      <c r="H381" s="542">
        <f>VLOOKUP(G381,[3]잔가율!$D$3:$E$33,2,FALSE)</f>
        <v>0.84199999999999997</v>
      </c>
      <c r="I381" s="552">
        <f t="shared" si="5"/>
        <v>30008880</v>
      </c>
    </row>
    <row r="382" spans="1:9">
      <c r="A382" s="539">
        <v>381</v>
      </c>
      <c r="B382" s="540" t="s">
        <v>8534</v>
      </c>
      <c r="C382" s="540" t="s">
        <v>194</v>
      </c>
      <c r="D382" s="540" t="s">
        <v>4038</v>
      </c>
      <c r="E382" s="540" t="s">
        <v>4038</v>
      </c>
      <c r="F382" s="556">
        <v>38700000</v>
      </c>
      <c r="G382" s="541">
        <v>2023</v>
      </c>
      <c r="H382" s="542">
        <f>VLOOKUP(G382,[3]잔가율!$D$3:$E$33,2,FALSE)</f>
        <v>0.84199999999999997</v>
      </c>
      <c r="I382" s="552">
        <f t="shared" si="5"/>
        <v>32585400</v>
      </c>
    </row>
    <row r="383" spans="1:9">
      <c r="A383" s="539">
        <v>382</v>
      </c>
      <c r="B383" s="540" t="s">
        <v>8534</v>
      </c>
      <c r="C383" s="540" t="s">
        <v>194</v>
      </c>
      <c r="D383" s="540" t="s">
        <v>3707</v>
      </c>
      <c r="E383" s="540" t="s">
        <v>4039</v>
      </c>
      <c r="F383" s="556">
        <v>40950000</v>
      </c>
      <c r="G383" s="541">
        <v>2023</v>
      </c>
      <c r="H383" s="542">
        <f>VLOOKUP(G383,[3]잔가율!$D$3:$E$33,2,FALSE)</f>
        <v>0.84199999999999997</v>
      </c>
      <c r="I383" s="552">
        <f t="shared" si="5"/>
        <v>34479900</v>
      </c>
    </row>
    <row r="384" spans="1:9">
      <c r="A384" s="539">
        <v>383</v>
      </c>
      <c r="B384" s="540" t="s">
        <v>8534</v>
      </c>
      <c r="C384" s="540" t="s">
        <v>194</v>
      </c>
      <c r="D384" s="540" t="s">
        <v>3707</v>
      </c>
      <c r="E384" s="540" t="s">
        <v>4040</v>
      </c>
      <c r="F384" s="556">
        <v>43960000</v>
      </c>
      <c r="G384" s="541">
        <v>2023</v>
      </c>
      <c r="H384" s="542">
        <f>VLOOKUP(G384,[3]잔가율!$D$3:$E$33,2,FALSE)</f>
        <v>0.84199999999999997</v>
      </c>
      <c r="I384" s="552">
        <f t="shared" si="5"/>
        <v>37014320</v>
      </c>
    </row>
    <row r="385" spans="1:9">
      <c r="A385" s="539">
        <v>384</v>
      </c>
      <c r="B385" s="540" t="s">
        <v>8534</v>
      </c>
      <c r="C385" s="540" t="s">
        <v>194</v>
      </c>
      <c r="D385" s="540" t="s">
        <v>3707</v>
      </c>
      <c r="E385" s="540" t="s">
        <v>4041</v>
      </c>
      <c r="F385" s="556">
        <v>40590000</v>
      </c>
      <c r="G385" s="541">
        <v>2023</v>
      </c>
      <c r="H385" s="542">
        <f>VLOOKUP(G385,[3]잔가율!$D$3:$E$33,2,FALSE)</f>
        <v>0.84199999999999997</v>
      </c>
      <c r="I385" s="552">
        <f t="shared" si="5"/>
        <v>34176780</v>
      </c>
    </row>
    <row r="386" spans="1:9">
      <c r="A386" s="539">
        <v>385</v>
      </c>
      <c r="B386" s="414" t="s">
        <v>16663</v>
      </c>
      <c r="C386" s="540" t="s">
        <v>194</v>
      </c>
      <c r="D386" s="540" t="s">
        <v>3707</v>
      </c>
      <c r="E386" s="540" t="s">
        <v>3708</v>
      </c>
      <c r="F386" s="558">
        <v>41400000</v>
      </c>
      <c r="G386" s="541">
        <v>2023</v>
      </c>
      <c r="H386" s="542">
        <f>VLOOKUP(G386,[3]잔가율!$B$3:$C$33,2,FALSE)</f>
        <v>0.82599999999999996</v>
      </c>
      <c r="I386" s="552">
        <f t="shared" ref="I386:I449" si="6">ROUNDDOWN(F386*H386,0)</f>
        <v>34196400</v>
      </c>
    </row>
    <row r="387" spans="1:9">
      <c r="A387" s="539">
        <v>386</v>
      </c>
      <c r="B387" s="414" t="s">
        <v>16663</v>
      </c>
      <c r="C387" s="540" t="s">
        <v>194</v>
      </c>
      <c r="D387" s="540" t="s">
        <v>3707</v>
      </c>
      <c r="E387" s="540" t="s">
        <v>3709</v>
      </c>
      <c r="F387" s="558">
        <v>40500000</v>
      </c>
      <c r="G387" s="541">
        <v>2023</v>
      </c>
      <c r="H387" s="542">
        <f>VLOOKUP(G387,[3]잔가율!$B$3:$C$33,2,FALSE)</f>
        <v>0.82599999999999996</v>
      </c>
      <c r="I387" s="552">
        <f t="shared" si="6"/>
        <v>33453000</v>
      </c>
    </row>
    <row r="388" spans="1:9">
      <c r="A388" s="539">
        <v>387</v>
      </c>
      <c r="B388" s="414" t="s">
        <v>16663</v>
      </c>
      <c r="C388" s="540" t="s">
        <v>194</v>
      </c>
      <c r="D388" s="540" t="s">
        <v>3707</v>
      </c>
      <c r="E388" s="540" t="s">
        <v>3710</v>
      </c>
      <c r="F388" s="558">
        <v>41040000</v>
      </c>
      <c r="G388" s="541">
        <v>2023</v>
      </c>
      <c r="H388" s="542">
        <f>VLOOKUP(G388,[3]잔가율!$B$3:$C$33,2,FALSE)</f>
        <v>0.82599999999999996</v>
      </c>
      <c r="I388" s="552">
        <f t="shared" si="6"/>
        <v>33899040</v>
      </c>
    </row>
    <row r="389" spans="1:9">
      <c r="A389" s="539">
        <v>388</v>
      </c>
      <c r="B389" s="540" t="s">
        <v>8534</v>
      </c>
      <c r="C389" s="540" t="s">
        <v>194</v>
      </c>
      <c r="D389" s="540" t="s">
        <v>4042</v>
      </c>
      <c r="E389" s="540" t="s">
        <v>4043</v>
      </c>
      <c r="F389" s="556">
        <v>38390000</v>
      </c>
      <c r="G389" s="541">
        <v>2023</v>
      </c>
      <c r="H389" s="542">
        <f>VLOOKUP(G389,[3]잔가율!$D$3:$E$33,2,FALSE)</f>
        <v>0.84199999999999997</v>
      </c>
      <c r="I389" s="552">
        <f t="shared" si="6"/>
        <v>32324380</v>
      </c>
    </row>
    <row r="390" spans="1:9">
      <c r="A390" s="539">
        <v>389</v>
      </c>
      <c r="B390" s="540" t="s">
        <v>8534</v>
      </c>
      <c r="C390" s="540" t="s">
        <v>194</v>
      </c>
      <c r="D390" s="540" t="s">
        <v>4042</v>
      </c>
      <c r="E390" s="540" t="s">
        <v>4044</v>
      </c>
      <c r="F390" s="556">
        <v>38040000</v>
      </c>
      <c r="G390" s="541">
        <v>2023</v>
      </c>
      <c r="H390" s="542">
        <f>VLOOKUP(G390,[3]잔가율!$D$3:$E$33,2,FALSE)</f>
        <v>0.84199999999999997</v>
      </c>
      <c r="I390" s="552">
        <f t="shared" si="6"/>
        <v>32029680</v>
      </c>
    </row>
    <row r="391" spans="1:9">
      <c r="A391" s="539">
        <v>390</v>
      </c>
      <c r="B391" s="540" t="s">
        <v>8534</v>
      </c>
      <c r="C391" s="540" t="s">
        <v>194</v>
      </c>
      <c r="D391" s="540" t="s">
        <v>4045</v>
      </c>
      <c r="E391" s="540" t="s">
        <v>4044</v>
      </c>
      <c r="F391" s="556">
        <v>32100000</v>
      </c>
      <c r="G391" s="541">
        <v>2023</v>
      </c>
      <c r="H391" s="542">
        <f>VLOOKUP(G391,[3]잔가율!$D$3:$E$33,2,FALSE)</f>
        <v>0.84199999999999997</v>
      </c>
      <c r="I391" s="552">
        <f t="shared" si="6"/>
        <v>27028200</v>
      </c>
    </row>
    <row r="392" spans="1:9">
      <c r="A392" s="539">
        <v>391</v>
      </c>
      <c r="B392" s="540" t="s">
        <v>8534</v>
      </c>
      <c r="C392" s="540" t="s">
        <v>194</v>
      </c>
      <c r="D392" s="540" t="s">
        <v>4046</v>
      </c>
      <c r="E392" s="540" t="s">
        <v>4047</v>
      </c>
      <c r="F392" s="556">
        <v>42300000</v>
      </c>
      <c r="G392" s="541">
        <v>2023</v>
      </c>
      <c r="H392" s="542">
        <f>VLOOKUP(G392,[3]잔가율!$D$3:$E$33,2,FALSE)</f>
        <v>0.84199999999999997</v>
      </c>
      <c r="I392" s="552">
        <f t="shared" si="6"/>
        <v>35616600</v>
      </c>
    </row>
    <row r="393" spans="1:9">
      <c r="A393" s="539">
        <v>392</v>
      </c>
      <c r="B393" s="540" t="s">
        <v>8534</v>
      </c>
      <c r="C393" s="540" t="s">
        <v>194</v>
      </c>
      <c r="D393" s="540" t="s">
        <v>4046</v>
      </c>
      <c r="E393" s="540" t="s">
        <v>4048</v>
      </c>
      <c r="F393" s="556">
        <v>45900000</v>
      </c>
      <c r="G393" s="541">
        <v>2023</v>
      </c>
      <c r="H393" s="542">
        <f>VLOOKUP(G393,[3]잔가율!$D$3:$E$33,2,FALSE)</f>
        <v>0.84199999999999997</v>
      </c>
      <c r="I393" s="552">
        <f t="shared" si="6"/>
        <v>38647800</v>
      </c>
    </row>
    <row r="394" spans="1:9">
      <c r="A394" s="539">
        <v>393</v>
      </c>
      <c r="B394" s="540" t="s">
        <v>8534</v>
      </c>
      <c r="C394" s="540" t="s">
        <v>194</v>
      </c>
      <c r="D394" s="540" t="s">
        <v>4046</v>
      </c>
      <c r="E394" s="540" t="s">
        <v>4049</v>
      </c>
      <c r="F394" s="556">
        <v>45000000</v>
      </c>
      <c r="G394" s="541">
        <v>2023</v>
      </c>
      <c r="H394" s="542">
        <f>VLOOKUP(G394,[3]잔가율!$D$3:$E$33,2,FALSE)</f>
        <v>0.84199999999999997</v>
      </c>
      <c r="I394" s="552">
        <f t="shared" si="6"/>
        <v>37890000</v>
      </c>
    </row>
    <row r="395" spans="1:9">
      <c r="A395" s="539">
        <v>394</v>
      </c>
      <c r="B395" s="540" t="s">
        <v>8534</v>
      </c>
      <c r="C395" s="540" t="s">
        <v>194</v>
      </c>
      <c r="D395" s="540" t="s">
        <v>4050</v>
      </c>
      <c r="E395" s="540" t="s">
        <v>4048</v>
      </c>
      <c r="F395" s="556">
        <v>46060000</v>
      </c>
      <c r="G395" s="541">
        <v>2023</v>
      </c>
      <c r="H395" s="542">
        <f>VLOOKUP(G395,[3]잔가율!$D$3:$E$33,2,FALSE)</f>
        <v>0.84199999999999997</v>
      </c>
      <c r="I395" s="552">
        <f t="shared" si="6"/>
        <v>38782520</v>
      </c>
    </row>
    <row r="396" spans="1:9">
      <c r="A396" s="539">
        <v>395</v>
      </c>
      <c r="B396" s="540" t="s">
        <v>8534</v>
      </c>
      <c r="C396" s="540" t="s">
        <v>3174</v>
      </c>
      <c r="D396" s="540" t="s">
        <v>3791</v>
      </c>
      <c r="E396" s="540" t="s">
        <v>4048</v>
      </c>
      <c r="F396" s="556">
        <v>43120000</v>
      </c>
      <c r="G396" s="541">
        <v>2023</v>
      </c>
      <c r="H396" s="542">
        <f>VLOOKUP(G396,[3]잔가율!$D$3:$E$33,2,FALSE)</f>
        <v>0.84199999999999997</v>
      </c>
      <c r="I396" s="552">
        <f t="shared" si="6"/>
        <v>36307040</v>
      </c>
    </row>
    <row r="397" spans="1:9">
      <c r="A397" s="539">
        <v>396</v>
      </c>
      <c r="B397" s="540" t="s">
        <v>8534</v>
      </c>
      <c r="C397" s="540" t="s">
        <v>194</v>
      </c>
      <c r="D397" s="540" t="s">
        <v>4051</v>
      </c>
      <c r="E397" s="540" t="s">
        <v>4048</v>
      </c>
      <c r="F397" s="556">
        <v>46700000</v>
      </c>
      <c r="G397" s="541">
        <v>2023</v>
      </c>
      <c r="H397" s="542">
        <f>VLOOKUP(G397,[3]잔가율!$D$3:$E$33,2,FALSE)</f>
        <v>0.84199999999999997</v>
      </c>
      <c r="I397" s="552">
        <f t="shared" si="6"/>
        <v>39321400</v>
      </c>
    </row>
    <row r="398" spans="1:9">
      <c r="A398" s="539">
        <v>397</v>
      </c>
      <c r="B398" s="540" t="s">
        <v>8534</v>
      </c>
      <c r="C398" s="540" t="s">
        <v>3174</v>
      </c>
      <c r="D398" s="540" t="s">
        <v>4052</v>
      </c>
      <c r="E398" s="540" t="s">
        <v>4048</v>
      </c>
      <c r="F398" s="556">
        <v>41090000</v>
      </c>
      <c r="G398" s="541">
        <v>2023</v>
      </c>
      <c r="H398" s="542">
        <f>VLOOKUP(G398,[3]잔가율!$D$3:$E$33,2,FALSE)</f>
        <v>0.84199999999999997</v>
      </c>
      <c r="I398" s="552">
        <f t="shared" si="6"/>
        <v>34597780</v>
      </c>
    </row>
    <row r="399" spans="1:9">
      <c r="A399" s="539">
        <v>398</v>
      </c>
      <c r="B399" s="540" t="s">
        <v>8534</v>
      </c>
      <c r="C399" s="540" t="s">
        <v>194</v>
      </c>
      <c r="D399" s="540" t="s">
        <v>4053</v>
      </c>
      <c r="E399" s="540" t="s">
        <v>4048</v>
      </c>
      <c r="F399" s="556">
        <v>41630000</v>
      </c>
      <c r="G399" s="541">
        <v>2023</v>
      </c>
      <c r="H399" s="542">
        <f>VLOOKUP(G399,[3]잔가율!$D$3:$E$33,2,FALSE)</f>
        <v>0.84199999999999997</v>
      </c>
      <c r="I399" s="552">
        <f t="shared" si="6"/>
        <v>35052460</v>
      </c>
    </row>
    <row r="400" spans="1:9">
      <c r="A400" s="539">
        <v>399</v>
      </c>
      <c r="B400" s="540" t="s">
        <v>8534</v>
      </c>
      <c r="C400" s="540" t="s">
        <v>3174</v>
      </c>
      <c r="D400" s="540" t="s">
        <v>3792</v>
      </c>
      <c r="E400" s="540" t="s">
        <v>4048</v>
      </c>
      <c r="F400" s="556">
        <v>38720000</v>
      </c>
      <c r="G400" s="541">
        <v>2023</v>
      </c>
      <c r="H400" s="542">
        <f>VLOOKUP(G400,[3]잔가율!$D$3:$E$33,2,FALSE)</f>
        <v>0.84199999999999997</v>
      </c>
      <c r="I400" s="552">
        <f t="shared" si="6"/>
        <v>32602240</v>
      </c>
    </row>
    <row r="401" spans="1:9">
      <c r="A401" s="539">
        <v>400</v>
      </c>
      <c r="B401" s="540" t="s">
        <v>8534</v>
      </c>
      <c r="C401" s="540" t="s">
        <v>194</v>
      </c>
      <c r="D401" s="540" t="s">
        <v>4054</v>
      </c>
      <c r="E401" s="540" t="s">
        <v>4048</v>
      </c>
      <c r="F401" s="556">
        <v>40800000</v>
      </c>
      <c r="G401" s="541">
        <v>2023</v>
      </c>
      <c r="H401" s="542">
        <f>VLOOKUP(G401,[3]잔가율!$D$3:$E$33,2,FALSE)</f>
        <v>0.84199999999999997</v>
      </c>
      <c r="I401" s="552">
        <f t="shared" si="6"/>
        <v>34353600</v>
      </c>
    </row>
    <row r="402" spans="1:9">
      <c r="A402" s="539">
        <v>401</v>
      </c>
      <c r="B402" s="540" t="s">
        <v>8534</v>
      </c>
      <c r="C402" s="540" t="s">
        <v>194</v>
      </c>
      <c r="D402" s="540" t="s">
        <v>4055</v>
      </c>
      <c r="E402" s="540" t="s">
        <v>4056</v>
      </c>
      <c r="F402" s="556">
        <v>44900000</v>
      </c>
      <c r="G402" s="541">
        <v>2023</v>
      </c>
      <c r="H402" s="542">
        <f>VLOOKUP(G402,[3]잔가율!$D$3:$E$33,2,FALSE)</f>
        <v>0.84199999999999997</v>
      </c>
      <c r="I402" s="552">
        <f t="shared" si="6"/>
        <v>37805800</v>
      </c>
    </row>
    <row r="403" spans="1:9">
      <c r="A403" s="539">
        <v>402</v>
      </c>
      <c r="B403" s="540" t="s">
        <v>8534</v>
      </c>
      <c r="C403" s="540" t="s">
        <v>194</v>
      </c>
      <c r="D403" s="540" t="s">
        <v>1368</v>
      </c>
      <c r="E403" s="540" t="s">
        <v>4040</v>
      </c>
      <c r="F403" s="556">
        <v>46440000</v>
      </c>
      <c r="G403" s="541">
        <v>2023</v>
      </c>
      <c r="H403" s="542">
        <f>VLOOKUP(G403,[3]잔가율!$D$3:$E$33,2,FALSE)</f>
        <v>0.84199999999999997</v>
      </c>
      <c r="I403" s="552">
        <f t="shared" si="6"/>
        <v>39102480</v>
      </c>
    </row>
    <row r="404" spans="1:9">
      <c r="A404" s="539">
        <v>403</v>
      </c>
      <c r="B404" s="540" t="s">
        <v>8534</v>
      </c>
      <c r="C404" s="540" t="s">
        <v>194</v>
      </c>
      <c r="D404" s="540" t="s">
        <v>3793</v>
      </c>
      <c r="E404" s="540" t="s">
        <v>4040</v>
      </c>
      <c r="F404" s="556">
        <v>46440000</v>
      </c>
      <c r="G404" s="541">
        <v>2023</v>
      </c>
      <c r="H404" s="542">
        <f>VLOOKUP(G404,[3]잔가율!$D$3:$E$33,2,FALSE)</f>
        <v>0.84199999999999997</v>
      </c>
      <c r="I404" s="552">
        <f t="shared" si="6"/>
        <v>39102480</v>
      </c>
    </row>
    <row r="405" spans="1:9">
      <c r="A405" s="539">
        <v>404</v>
      </c>
      <c r="B405" s="540" t="s">
        <v>8534</v>
      </c>
      <c r="C405" s="540" t="s">
        <v>194</v>
      </c>
      <c r="D405" s="540" t="s">
        <v>4057</v>
      </c>
      <c r="E405" s="540" t="s">
        <v>3708</v>
      </c>
      <c r="F405" s="556">
        <v>39500000</v>
      </c>
      <c r="G405" s="541">
        <v>2023</v>
      </c>
      <c r="H405" s="542">
        <f>VLOOKUP(G405,[3]잔가율!$D$3:$E$33,2,FALSE)</f>
        <v>0.84199999999999997</v>
      </c>
      <c r="I405" s="552">
        <f t="shared" si="6"/>
        <v>33259000</v>
      </c>
    </row>
    <row r="406" spans="1:9">
      <c r="A406" s="539">
        <v>405</v>
      </c>
      <c r="B406" s="540" t="s">
        <v>8534</v>
      </c>
      <c r="C406" s="540" t="s">
        <v>3174</v>
      </c>
      <c r="D406" s="540" t="s">
        <v>4058</v>
      </c>
      <c r="E406" s="540" t="s">
        <v>4040</v>
      </c>
      <c r="F406" s="556">
        <v>42420000</v>
      </c>
      <c r="G406" s="541">
        <v>2023</v>
      </c>
      <c r="H406" s="542">
        <f>VLOOKUP(G406,[3]잔가율!$D$3:$E$33,2,FALSE)</f>
        <v>0.84199999999999997</v>
      </c>
      <c r="I406" s="552">
        <f t="shared" si="6"/>
        <v>35717640</v>
      </c>
    </row>
    <row r="407" spans="1:9">
      <c r="A407" s="539">
        <v>406</v>
      </c>
      <c r="B407" s="540" t="s">
        <v>8534</v>
      </c>
      <c r="C407" s="540" t="s">
        <v>194</v>
      </c>
      <c r="D407" s="540" t="s">
        <v>3794</v>
      </c>
      <c r="E407" s="540" t="s">
        <v>4059</v>
      </c>
      <c r="F407" s="556">
        <v>41040000</v>
      </c>
      <c r="G407" s="541">
        <v>2023</v>
      </c>
      <c r="H407" s="542">
        <f>VLOOKUP(G407,[3]잔가율!$D$3:$E$33,2,FALSE)</f>
        <v>0.84199999999999997</v>
      </c>
      <c r="I407" s="552">
        <f t="shared" si="6"/>
        <v>34555680</v>
      </c>
    </row>
    <row r="408" spans="1:9">
      <c r="A408" s="539">
        <v>407</v>
      </c>
      <c r="B408" s="540" t="s">
        <v>8534</v>
      </c>
      <c r="C408" s="540" t="s">
        <v>194</v>
      </c>
      <c r="D408" s="540" t="s">
        <v>3794</v>
      </c>
      <c r="E408" s="540" t="s">
        <v>4060</v>
      </c>
      <c r="F408" s="556">
        <v>41810000</v>
      </c>
      <c r="G408" s="541">
        <v>2023</v>
      </c>
      <c r="H408" s="542">
        <f>VLOOKUP(G408,[3]잔가율!$D$3:$E$33,2,FALSE)</f>
        <v>0.84199999999999997</v>
      </c>
      <c r="I408" s="552">
        <f t="shared" si="6"/>
        <v>35204020</v>
      </c>
    </row>
    <row r="409" spans="1:9">
      <c r="A409" s="539">
        <v>408</v>
      </c>
      <c r="B409" s="540" t="s">
        <v>8534</v>
      </c>
      <c r="C409" s="540" t="s">
        <v>194</v>
      </c>
      <c r="D409" s="540" t="s">
        <v>4061</v>
      </c>
      <c r="E409" s="540" t="s">
        <v>4060</v>
      </c>
      <c r="F409" s="556">
        <v>40600000</v>
      </c>
      <c r="G409" s="541">
        <v>2023</v>
      </c>
      <c r="H409" s="542">
        <f>VLOOKUP(G409,[3]잔가율!$D$3:$E$33,2,FALSE)</f>
        <v>0.84199999999999997</v>
      </c>
      <c r="I409" s="552">
        <f t="shared" si="6"/>
        <v>34185200</v>
      </c>
    </row>
    <row r="410" spans="1:9">
      <c r="A410" s="539">
        <v>409</v>
      </c>
      <c r="B410" s="540" t="s">
        <v>8534</v>
      </c>
      <c r="C410" s="540" t="s">
        <v>194</v>
      </c>
      <c r="D410" s="540" t="s">
        <v>4062</v>
      </c>
      <c r="E410" s="540" t="s">
        <v>3708</v>
      </c>
      <c r="F410" s="556">
        <v>34300000</v>
      </c>
      <c r="G410" s="541">
        <v>2023</v>
      </c>
      <c r="H410" s="542">
        <f>VLOOKUP(G410,[3]잔가율!$D$3:$E$33,2,FALSE)</f>
        <v>0.84199999999999997</v>
      </c>
      <c r="I410" s="552">
        <f t="shared" si="6"/>
        <v>28880600</v>
      </c>
    </row>
    <row r="411" spans="1:9">
      <c r="A411" s="539">
        <v>410</v>
      </c>
      <c r="B411" s="540" t="s">
        <v>8534</v>
      </c>
      <c r="C411" s="540" t="s">
        <v>194</v>
      </c>
      <c r="D411" s="540" t="s">
        <v>4063</v>
      </c>
      <c r="E411" s="540" t="s">
        <v>4064</v>
      </c>
      <c r="F411" s="556">
        <v>46440000</v>
      </c>
      <c r="G411" s="541">
        <v>2023</v>
      </c>
      <c r="H411" s="542">
        <f>VLOOKUP(G411,[3]잔가율!$D$3:$E$33,2,FALSE)</f>
        <v>0.84199999999999997</v>
      </c>
      <c r="I411" s="552">
        <f t="shared" si="6"/>
        <v>39102480</v>
      </c>
    </row>
    <row r="412" spans="1:9">
      <c r="A412" s="539">
        <v>411</v>
      </c>
      <c r="B412" s="540" t="s">
        <v>8534</v>
      </c>
      <c r="C412" s="540" t="s">
        <v>194</v>
      </c>
      <c r="D412" s="540" t="s">
        <v>3795</v>
      </c>
      <c r="E412" s="540" t="s">
        <v>4065</v>
      </c>
      <c r="F412" s="556">
        <v>44100000</v>
      </c>
      <c r="G412" s="541">
        <v>2023</v>
      </c>
      <c r="H412" s="542">
        <f>VLOOKUP(G412,[3]잔가율!$D$3:$E$33,2,FALSE)</f>
        <v>0.84199999999999997</v>
      </c>
      <c r="I412" s="552">
        <f t="shared" si="6"/>
        <v>37132200</v>
      </c>
    </row>
    <row r="413" spans="1:9">
      <c r="A413" s="539">
        <v>412</v>
      </c>
      <c r="B413" s="540" t="s">
        <v>8534</v>
      </c>
      <c r="C413" s="540" t="s">
        <v>194</v>
      </c>
      <c r="D413" s="540" t="s">
        <v>3795</v>
      </c>
      <c r="E413" s="540" t="s">
        <v>4066</v>
      </c>
      <c r="F413" s="556">
        <v>44100000</v>
      </c>
      <c r="G413" s="541">
        <v>2023</v>
      </c>
      <c r="H413" s="542">
        <f>VLOOKUP(G413,[3]잔가율!$D$3:$E$33,2,FALSE)</f>
        <v>0.84199999999999997</v>
      </c>
      <c r="I413" s="552">
        <f t="shared" si="6"/>
        <v>37132200</v>
      </c>
    </row>
    <row r="414" spans="1:9">
      <c r="A414" s="539">
        <v>413</v>
      </c>
      <c r="B414" s="540" t="s">
        <v>8534</v>
      </c>
      <c r="C414" s="540" t="s">
        <v>194</v>
      </c>
      <c r="D414" s="540" t="s">
        <v>3796</v>
      </c>
      <c r="E414" s="540" t="s">
        <v>4067</v>
      </c>
      <c r="F414" s="556">
        <v>47700000</v>
      </c>
      <c r="G414" s="541">
        <v>2023</v>
      </c>
      <c r="H414" s="542">
        <f>VLOOKUP(G414,[3]잔가율!$D$3:$E$33,2,FALSE)</f>
        <v>0.84199999999999997</v>
      </c>
      <c r="I414" s="552">
        <f t="shared" si="6"/>
        <v>40163400</v>
      </c>
    </row>
    <row r="415" spans="1:9">
      <c r="A415" s="539">
        <v>414</v>
      </c>
      <c r="B415" s="540" t="s">
        <v>8534</v>
      </c>
      <c r="C415" s="540" t="s">
        <v>194</v>
      </c>
      <c r="D415" s="540" t="s">
        <v>3796</v>
      </c>
      <c r="E415" s="540" t="s">
        <v>4056</v>
      </c>
      <c r="F415" s="556">
        <v>48600000</v>
      </c>
      <c r="G415" s="541">
        <v>2023</v>
      </c>
      <c r="H415" s="542">
        <f>VLOOKUP(G415,[3]잔가율!$D$3:$E$33,2,FALSE)</f>
        <v>0.84199999999999997</v>
      </c>
      <c r="I415" s="552">
        <f t="shared" si="6"/>
        <v>40921200</v>
      </c>
    </row>
    <row r="416" spans="1:9">
      <c r="A416" s="539">
        <v>415</v>
      </c>
      <c r="B416" s="540" t="s">
        <v>8534</v>
      </c>
      <c r="C416" s="540" t="s">
        <v>194</v>
      </c>
      <c r="D416" s="540" t="s">
        <v>3796</v>
      </c>
      <c r="E416" s="540" t="s">
        <v>4068</v>
      </c>
      <c r="F416" s="556">
        <v>48150000</v>
      </c>
      <c r="G416" s="541">
        <v>2023</v>
      </c>
      <c r="H416" s="542">
        <f>VLOOKUP(G416,[3]잔가율!$D$3:$E$33,2,FALSE)</f>
        <v>0.84199999999999997</v>
      </c>
      <c r="I416" s="552">
        <f t="shared" si="6"/>
        <v>40542300</v>
      </c>
    </row>
    <row r="417" spans="1:9">
      <c r="A417" s="539">
        <v>416</v>
      </c>
      <c r="B417" s="540" t="s">
        <v>8534</v>
      </c>
      <c r="C417" s="540" t="s">
        <v>3174</v>
      </c>
      <c r="D417" s="540" t="s">
        <v>4069</v>
      </c>
      <c r="E417" s="540" t="s">
        <v>4056</v>
      </c>
      <c r="F417" s="556">
        <v>43630000</v>
      </c>
      <c r="G417" s="541">
        <v>2023</v>
      </c>
      <c r="H417" s="542">
        <f>VLOOKUP(G417,[3]잔가율!$D$3:$E$33,2,FALSE)</f>
        <v>0.84199999999999997</v>
      </c>
      <c r="I417" s="552">
        <f t="shared" si="6"/>
        <v>36736460</v>
      </c>
    </row>
    <row r="418" spans="1:9">
      <c r="A418" s="539">
        <v>417</v>
      </c>
      <c r="B418" s="540" t="s">
        <v>8534</v>
      </c>
      <c r="C418" s="540" t="s">
        <v>194</v>
      </c>
      <c r="D418" s="540" t="s">
        <v>4070</v>
      </c>
      <c r="E418" s="540" t="s">
        <v>4056</v>
      </c>
      <c r="F418" s="556">
        <v>45540000</v>
      </c>
      <c r="G418" s="541">
        <v>2023</v>
      </c>
      <c r="H418" s="542">
        <f>VLOOKUP(G418,[3]잔가율!$D$3:$E$33,2,FALSE)</f>
        <v>0.84199999999999997</v>
      </c>
      <c r="I418" s="552">
        <f t="shared" si="6"/>
        <v>38344680</v>
      </c>
    </row>
    <row r="419" spans="1:9">
      <c r="A419" s="539">
        <v>418</v>
      </c>
      <c r="B419" s="540" t="s">
        <v>8534</v>
      </c>
      <c r="C419" s="540" t="s">
        <v>3174</v>
      </c>
      <c r="D419" s="540" t="s">
        <v>3797</v>
      </c>
      <c r="E419" s="540" t="s">
        <v>4056</v>
      </c>
      <c r="F419" s="556">
        <v>40910000</v>
      </c>
      <c r="G419" s="541">
        <v>2023</v>
      </c>
      <c r="H419" s="542">
        <f>VLOOKUP(G419,[3]잔가율!$D$3:$E$33,2,FALSE)</f>
        <v>0.84199999999999997</v>
      </c>
      <c r="I419" s="552">
        <f t="shared" si="6"/>
        <v>34446220</v>
      </c>
    </row>
    <row r="420" spans="1:9">
      <c r="A420" s="539">
        <v>419</v>
      </c>
      <c r="B420" s="540" t="s">
        <v>8534</v>
      </c>
      <c r="C420" s="540" t="s">
        <v>194</v>
      </c>
      <c r="D420" s="540" t="s">
        <v>4071</v>
      </c>
      <c r="E420" s="540" t="s">
        <v>4056</v>
      </c>
      <c r="F420" s="556">
        <v>48550000</v>
      </c>
      <c r="G420" s="541">
        <v>2023</v>
      </c>
      <c r="H420" s="542">
        <f>VLOOKUP(G420,[3]잔가율!$D$3:$E$33,2,FALSE)</f>
        <v>0.84199999999999997</v>
      </c>
      <c r="I420" s="552">
        <f t="shared" si="6"/>
        <v>40879100</v>
      </c>
    </row>
    <row r="421" spans="1:9">
      <c r="A421" s="539">
        <v>420</v>
      </c>
      <c r="B421" s="540" t="s">
        <v>8534</v>
      </c>
      <c r="C421" s="540" t="s">
        <v>3174</v>
      </c>
      <c r="D421" s="540" t="s">
        <v>3798</v>
      </c>
      <c r="E421" s="540" t="s">
        <v>4056</v>
      </c>
      <c r="F421" s="556">
        <v>45390000</v>
      </c>
      <c r="G421" s="541">
        <v>2023</v>
      </c>
      <c r="H421" s="542">
        <f>VLOOKUP(G421,[3]잔가율!$D$3:$E$33,2,FALSE)</f>
        <v>0.84199999999999997</v>
      </c>
      <c r="I421" s="552">
        <f t="shared" si="6"/>
        <v>38218380</v>
      </c>
    </row>
    <row r="422" spans="1:9">
      <c r="A422" s="539">
        <v>421</v>
      </c>
      <c r="B422" s="540" t="s">
        <v>8534</v>
      </c>
      <c r="C422" s="540" t="s">
        <v>194</v>
      </c>
      <c r="D422" s="540" t="s">
        <v>4072</v>
      </c>
      <c r="E422" s="540" t="s">
        <v>4056</v>
      </c>
      <c r="F422" s="556">
        <v>48300000</v>
      </c>
      <c r="G422" s="541">
        <v>2023</v>
      </c>
      <c r="H422" s="542">
        <f>VLOOKUP(G422,[3]잔가율!$D$3:$E$33,2,FALSE)</f>
        <v>0.84199999999999997</v>
      </c>
      <c r="I422" s="552">
        <f t="shared" si="6"/>
        <v>40668600</v>
      </c>
    </row>
    <row r="423" spans="1:9">
      <c r="A423" s="539">
        <v>422</v>
      </c>
      <c r="B423" s="540" t="s">
        <v>8534</v>
      </c>
      <c r="C423" s="540" t="s">
        <v>194</v>
      </c>
      <c r="D423" s="540" t="s">
        <v>4073</v>
      </c>
      <c r="E423" s="540" t="s">
        <v>4056</v>
      </c>
      <c r="F423" s="556">
        <v>43200000</v>
      </c>
      <c r="G423" s="541">
        <v>2023</v>
      </c>
      <c r="H423" s="542">
        <f>VLOOKUP(G423,[3]잔가율!$D$3:$E$33,2,FALSE)</f>
        <v>0.84199999999999997</v>
      </c>
      <c r="I423" s="552">
        <f t="shared" si="6"/>
        <v>36374400</v>
      </c>
    </row>
    <row r="424" spans="1:9">
      <c r="A424" s="539">
        <v>423</v>
      </c>
      <c r="B424" s="540" t="s">
        <v>8534</v>
      </c>
      <c r="C424" s="540" t="s">
        <v>194</v>
      </c>
      <c r="D424" s="540" t="s">
        <v>1370</v>
      </c>
      <c r="E424" s="540" t="s">
        <v>4064</v>
      </c>
      <c r="F424" s="556">
        <v>48920000</v>
      </c>
      <c r="G424" s="541">
        <v>2023</v>
      </c>
      <c r="H424" s="542">
        <f>VLOOKUP(G424,[3]잔가율!$D$3:$E$33,2,FALSE)</f>
        <v>0.84199999999999997</v>
      </c>
      <c r="I424" s="552">
        <f t="shared" si="6"/>
        <v>41190640</v>
      </c>
    </row>
    <row r="425" spans="1:9">
      <c r="A425" s="539">
        <v>424</v>
      </c>
      <c r="B425" s="540" t="s">
        <v>8534</v>
      </c>
      <c r="C425" s="540" t="s">
        <v>194</v>
      </c>
      <c r="D425" s="540" t="s">
        <v>3799</v>
      </c>
      <c r="E425" s="540" t="s">
        <v>4064</v>
      </c>
      <c r="F425" s="556">
        <v>48920000</v>
      </c>
      <c r="G425" s="541">
        <v>2023</v>
      </c>
      <c r="H425" s="542">
        <f>VLOOKUP(G425,[3]잔가율!$D$3:$E$33,2,FALSE)</f>
        <v>0.84199999999999997</v>
      </c>
      <c r="I425" s="552">
        <f t="shared" si="6"/>
        <v>41190640</v>
      </c>
    </row>
    <row r="426" spans="1:9">
      <c r="A426" s="539">
        <v>425</v>
      </c>
      <c r="B426" s="540" t="s">
        <v>8534</v>
      </c>
      <c r="C426" s="540" t="s">
        <v>194</v>
      </c>
      <c r="D426" s="540" t="s">
        <v>3800</v>
      </c>
      <c r="E426" s="540" t="s">
        <v>4074</v>
      </c>
      <c r="F426" s="556">
        <v>44730000</v>
      </c>
      <c r="G426" s="541">
        <v>2023</v>
      </c>
      <c r="H426" s="542">
        <f>VLOOKUP(G426,[3]잔가율!$D$3:$E$33,2,FALSE)</f>
        <v>0.84199999999999997</v>
      </c>
      <c r="I426" s="552">
        <f t="shared" si="6"/>
        <v>37662660</v>
      </c>
    </row>
    <row r="427" spans="1:9">
      <c r="A427" s="539">
        <v>426</v>
      </c>
      <c r="B427" s="540" t="s">
        <v>8534</v>
      </c>
      <c r="C427" s="540" t="s">
        <v>194</v>
      </c>
      <c r="D427" s="540" t="s">
        <v>4075</v>
      </c>
      <c r="E427" s="540" t="s">
        <v>4066</v>
      </c>
      <c r="F427" s="556">
        <v>37900000</v>
      </c>
      <c r="G427" s="541">
        <v>2023</v>
      </c>
      <c r="H427" s="542">
        <f>VLOOKUP(G427,[3]잔가율!$D$3:$E$33,2,FALSE)</f>
        <v>0.84199999999999997</v>
      </c>
      <c r="I427" s="552">
        <f t="shared" si="6"/>
        <v>31911800</v>
      </c>
    </row>
    <row r="428" spans="1:9">
      <c r="A428" s="539">
        <v>427</v>
      </c>
      <c r="B428" s="540" t="s">
        <v>8534</v>
      </c>
      <c r="C428" s="540" t="s">
        <v>194</v>
      </c>
      <c r="D428" s="540" t="s">
        <v>4076</v>
      </c>
      <c r="E428" s="540" t="s">
        <v>4077</v>
      </c>
      <c r="F428" s="556">
        <v>36900000</v>
      </c>
      <c r="G428" s="541">
        <v>2023</v>
      </c>
      <c r="H428" s="542">
        <f>VLOOKUP(G428,[3]잔가율!$D$3:$E$33,2,FALSE)</f>
        <v>0.84199999999999997</v>
      </c>
      <c r="I428" s="552">
        <f t="shared" si="6"/>
        <v>31069800</v>
      </c>
    </row>
    <row r="429" spans="1:9">
      <c r="A429" s="539">
        <v>428</v>
      </c>
      <c r="B429" s="414" t="s">
        <v>16663</v>
      </c>
      <c r="C429" s="544" t="s">
        <v>194</v>
      </c>
      <c r="D429" s="544" t="s">
        <v>3711</v>
      </c>
      <c r="E429" s="544" t="s">
        <v>3712</v>
      </c>
      <c r="F429" s="560">
        <v>48320000</v>
      </c>
      <c r="G429" s="541">
        <v>2023</v>
      </c>
      <c r="H429" s="542">
        <f>VLOOKUP(G429,[3]잔가율!$B$3:$C$33,2,FALSE)</f>
        <v>0.82599999999999996</v>
      </c>
      <c r="I429" s="552">
        <f t="shared" si="6"/>
        <v>39912320</v>
      </c>
    </row>
    <row r="430" spans="1:9">
      <c r="A430" s="539">
        <v>429</v>
      </c>
      <c r="B430" s="540" t="s">
        <v>8534</v>
      </c>
      <c r="C430" s="540" t="s">
        <v>194</v>
      </c>
      <c r="D430" s="540" t="s">
        <v>4078</v>
      </c>
      <c r="E430" s="540" t="s">
        <v>4078</v>
      </c>
      <c r="F430" s="556">
        <v>38700000</v>
      </c>
      <c r="G430" s="541">
        <v>2023</v>
      </c>
      <c r="H430" s="542">
        <f>VLOOKUP(G430,[3]잔가율!$D$3:$E$33,2,FALSE)</f>
        <v>0.84199999999999997</v>
      </c>
      <c r="I430" s="552">
        <f t="shared" si="6"/>
        <v>32585400</v>
      </c>
    </row>
    <row r="431" spans="1:9">
      <c r="A431" s="539">
        <v>430</v>
      </c>
      <c r="B431" s="540" t="s">
        <v>8534</v>
      </c>
      <c r="C431" s="540" t="s">
        <v>194</v>
      </c>
      <c r="D431" s="540" t="s">
        <v>4078</v>
      </c>
      <c r="E431" s="540" t="s">
        <v>4079</v>
      </c>
      <c r="F431" s="556">
        <v>38700000</v>
      </c>
      <c r="G431" s="541">
        <v>2023</v>
      </c>
      <c r="H431" s="542">
        <f>VLOOKUP(G431,[3]잔가율!$D$3:$E$33,2,FALSE)</f>
        <v>0.84199999999999997</v>
      </c>
      <c r="I431" s="552">
        <f t="shared" si="6"/>
        <v>32585400</v>
      </c>
    </row>
    <row r="432" spans="1:9">
      <c r="A432" s="539">
        <v>431</v>
      </c>
      <c r="B432" s="540" t="s">
        <v>8534</v>
      </c>
      <c r="C432" s="540" t="s">
        <v>194</v>
      </c>
      <c r="D432" s="540" t="s">
        <v>4078</v>
      </c>
      <c r="E432" s="540" t="s">
        <v>4080</v>
      </c>
      <c r="F432" s="556">
        <v>38700000</v>
      </c>
      <c r="G432" s="541">
        <v>2023</v>
      </c>
      <c r="H432" s="542">
        <f>VLOOKUP(G432,[3]잔가율!$D$3:$E$33,2,FALSE)</f>
        <v>0.84199999999999997</v>
      </c>
      <c r="I432" s="552">
        <f t="shared" si="6"/>
        <v>32585400</v>
      </c>
    </row>
    <row r="433" spans="1:9">
      <c r="A433" s="539">
        <v>432</v>
      </c>
      <c r="B433" s="543" t="s">
        <v>8534</v>
      </c>
      <c r="C433" s="543" t="s">
        <v>4081</v>
      </c>
      <c r="D433" s="543" t="s">
        <v>4082</v>
      </c>
      <c r="E433" s="543" t="s">
        <v>4083</v>
      </c>
      <c r="F433" s="557">
        <v>19970000</v>
      </c>
      <c r="G433" s="541">
        <v>2023</v>
      </c>
      <c r="H433" s="542">
        <f>VLOOKUP(G433,[3]잔가율!$D$3:$E$33,2,FALSE)</f>
        <v>0.84199999999999997</v>
      </c>
      <c r="I433" s="552">
        <f t="shared" si="6"/>
        <v>16814740</v>
      </c>
    </row>
    <row r="434" spans="1:9">
      <c r="A434" s="539">
        <v>433</v>
      </c>
      <c r="B434" s="540" t="s">
        <v>8534</v>
      </c>
      <c r="C434" s="540" t="s">
        <v>194</v>
      </c>
      <c r="D434" s="540" t="s">
        <v>4078</v>
      </c>
      <c r="E434" s="540" t="s">
        <v>4084</v>
      </c>
      <c r="F434" s="556">
        <v>38250000</v>
      </c>
      <c r="G434" s="541">
        <v>2023</v>
      </c>
      <c r="H434" s="542">
        <f>VLOOKUP(G434,[3]잔가율!$D$3:$E$33,2,FALSE)</f>
        <v>0.84199999999999997</v>
      </c>
      <c r="I434" s="552">
        <f t="shared" si="6"/>
        <v>32206500</v>
      </c>
    </row>
    <row r="435" spans="1:9">
      <c r="A435" s="539">
        <v>434</v>
      </c>
      <c r="B435" s="540" t="s">
        <v>8534</v>
      </c>
      <c r="C435" s="540" t="s">
        <v>194</v>
      </c>
      <c r="D435" s="540" t="s">
        <v>4078</v>
      </c>
      <c r="E435" s="540" t="s">
        <v>4085</v>
      </c>
      <c r="F435" s="556">
        <v>38430000</v>
      </c>
      <c r="G435" s="541">
        <v>2023</v>
      </c>
      <c r="H435" s="542">
        <f>VLOOKUP(G435,[3]잔가율!$D$3:$E$33,2,FALSE)</f>
        <v>0.84199999999999997</v>
      </c>
      <c r="I435" s="552">
        <f t="shared" si="6"/>
        <v>32358060</v>
      </c>
    </row>
    <row r="436" spans="1:9">
      <c r="A436" s="539">
        <v>435</v>
      </c>
      <c r="B436" s="540" t="s">
        <v>8534</v>
      </c>
      <c r="C436" s="540" t="s">
        <v>194</v>
      </c>
      <c r="D436" s="540" t="s">
        <v>3801</v>
      </c>
      <c r="E436" s="540" t="s">
        <v>4086</v>
      </c>
      <c r="F436" s="556">
        <v>40500000</v>
      </c>
      <c r="G436" s="541">
        <v>2023</v>
      </c>
      <c r="H436" s="542">
        <f>VLOOKUP(G436,[3]잔가율!$D$3:$E$33,2,FALSE)</f>
        <v>0.84199999999999997</v>
      </c>
      <c r="I436" s="552">
        <f t="shared" si="6"/>
        <v>34101000</v>
      </c>
    </row>
    <row r="437" spans="1:9">
      <c r="A437" s="539">
        <v>436</v>
      </c>
      <c r="B437" s="540" t="s">
        <v>8534</v>
      </c>
      <c r="C437" s="540" t="s">
        <v>194</v>
      </c>
      <c r="D437" s="540" t="s">
        <v>4087</v>
      </c>
      <c r="E437" s="540" t="s">
        <v>4087</v>
      </c>
      <c r="F437" s="556">
        <v>39930000</v>
      </c>
      <c r="G437" s="541">
        <v>2023</v>
      </c>
      <c r="H437" s="542">
        <f>VLOOKUP(G437,[3]잔가율!$D$3:$E$33,2,FALSE)</f>
        <v>0.84199999999999997</v>
      </c>
      <c r="I437" s="552">
        <f t="shared" si="6"/>
        <v>33621060</v>
      </c>
    </row>
    <row r="438" spans="1:9">
      <c r="A438" s="539">
        <v>437</v>
      </c>
      <c r="B438" s="540" t="s">
        <v>8534</v>
      </c>
      <c r="C438" s="540" t="s">
        <v>194</v>
      </c>
      <c r="D438" s="540" t="s">
        <v>4088</v>
      </c>
      <c r="E438" s="540" t="s">
        <v>3802</v>
      </c>
      <c r="F438" s="556">
        <v>58290000</v>
      </c>
      <c r="G438" s="541">
        <v>2023</v>
      </c>
      <c r="H438" s="542">
        <f>VLOOKUP(G438,[3]잔가율!$D$3:$E$33,2,FALSE)</f>
        <v>0.84199999999999997</v>
      </c>
      <c r="I438" s="552">
        <f t="shared" si="6"/>
        <v>49080180</v>
      </c>
    </row>
    <row r="439" spans="1:9">
      <c r="A439" s="539">
        <v>438</v>
      </c>
      <c r="B439" s="540" t="s">
        <v>8534</v>
      </c>
      <c r="C439" s="540" t="s">
        <v>194</v>
      </c>
      <c r="D439" s="540" t="s">
        <v>4089</v>
      </c>
      <c r="E439" s="540" t="s">
        <v>4090</v>
      </c>
      <c r="F439" s="556">
        <v>62180000</v>
      </c>
      <c r="G439" s="541">
        <v>2023</v>
      </c>
      <c r="H439" s="542">
        <f>VLOOKUP(G439,[3]잔가율!$D$3:$E$33,2,FALSE)</f>
        <v>0.84199999999999997</v>
      </c>
      <c r="I439" s="552">
        <f t="shared" si="6"/>
        <v>52355560</v>
      </c>
    </row>
    <row r="440" spans="1:9">
      <c r="A440" s="539">
        <v>439</v>
      </c>
      <c r="B440" s="540" t="s">
        <v>8534</v>
      </c>
      <c r="C440" s="540" t="s">
        <v>194</v>
      </c>
      <c r="D440" s="540" t="s">
        <v>3803</v>
      </c>
      <c r="E440" s="540" t="s">
        <v>4091</v>
      </c>
      <c r="F440" s="556">
        <v>44100000</v>
      </c>
      <c r="G440" s="541">
        <v>2023</v>
      </c>
      <c r="H440" s="542">
        <f>VLOOKUP(G440,[3]잔가율!$D$3:$E$33,2,FALSE)</f>
        <v>0.84199999999999997</v>
      </c>
      <c r="I440" s="552">
        <f t="shared" si="6"/>
        <v>37132200</v>
      </c>
    </row>
    <row r="441" spans="1:9">
      <c r="A441" s="539">
        <v>440</v>
      </c>
      <c r="B441" s="540" t="s">
        <v>8534</v>
      </c>
      <c r="C441" s="540" t="s">
        <v>194</v>
      </c>
      <c r="D441" s="540" t="s">
        <v>3804</v>
      </c>
      <c r="E441" s="540" t="s">
        <v>3804</v>
      </c>
      <c r="F441" s="556">
        <v>43650000</v>
      </c>
      <c r="G441" s="541">
        <v>2023</v>
      </c>
      <c r="H441" s="542">
        <f>VLOOKUP(G441,[3]잔가율!$D$3:$E$33,2,FALSE)</f>
        <v>0.84199999999999997</v>
      </c>
      <c r="I441" s="552">
        <f t="shared" si="6"/>
        <v>36753300</v>
      </c>
    </row>
    <row r="442" spans="1:9">
      <c r="A442" s="539">
        <v>441</v>
      </c>
      <c r="B442" s="540" t="s">
        <v>8534</v>
      </c>
      <c r="C442" s="540" t="s">
        <v>194</v>
      </c>
      <c r="D442" s="540" t="s">
        <v>4092</v>
      </c>
      <c r="E442" s="540" t="s">
        <v>4092</v>
      </c>
      <c r="F442" s="556">
        <v>44400000</v>
      </c>
      <c r="G442" s="541">
        <v>2023</v>
      </c>
      <c r="H442" s="542">
        <f>VLOOKUP(G442,[3]잔가율!$D$3:$E$33,2,FALSE)</f>
        <v>0.84199999999999997</v>
      </c>
      <c r="I442" s="552">
        <f t="shared" si="6"/>
        <v>37384800</v>
      </c>
    </row>
    <row r="443" spans="1:9">
      <c r="A443" s="539">
        <v>442</v>
      </c>
      <c r="B443" s="540" t="s">
        <v>8534</v>
      </c>
      <c r="C443" s="540" t="s">
        <v>194</v>
      </c>
      <c r="D443" s="540" t="s">
        <v>4092</v>
      </c>
      <c r="E443" s="540" t="s">
        <v>4093</v>
      </c>
      <c r="F443" s="556">
        <v>44400000</v>
      </c>
      <c r="G443" s="541">
        <v>2023</v>
      </c>
      <c r="H443" s="542">
        <f>VLOOKUP(G443,[3]잔가율!$D$3:$E$33,2,FALSE)</f>
        <v>0.84199999999999997</v>
      </c>
      <c r="I443" s="552">
        <f t="shared" si="6"/>
        <v>37384800</v>
      </c>
    </row>
    <row r="444" spans="1:9">
      <c r="A444" s="539">
        <v>443</v>
      </c>
      <c r="B444" s="540" t="s">
        <v>8534</v>
      </c>
      <c r="C444" s="540" t="s">
        <v>194</v>
      </c>
      <c r="D444" s="540" t="s">
        <v>4092</v>
      </c>
      <c r="E444" s="540" t="s">
        <v>4094</v>
      </c>
      <c r="F444" s="556">
        <v>44400000</v>
      </c>
      <c r="G444" s="541">
        <v>2023</v>
      </c>
      <c r="H444" s="542">
        <f>VLOOKUP(G444,[3]잔가율!$D$3:$E$33,2,FALSE)</f>
        <v>0.84199999999999997</v>
      </c>
      <c r="I444" s="552">
        <f t="shared" si="6"/>
        <v>37384800</v>
      </c>
    </row>
    <row r="445" spans="1:9">
      <c r="A445" s="539">
        <v>444</v>
      </c>
      <c r="B445" s="540" t="s">
        <v>8534</v>
      </c>
      <c r="C445" s="540" t="s">
        <v>194</v>
      </c>
      <c r="D445" s="540" t="s">
        <v>4092</v>
      </c>
      <c r="E445" s="540" t="s">
        <v>4095</v>
      </c>
      <c r="F445" s="556">
        <v>44400000</v>
      </c>
      <c r="G445" s="541">
        <v>2023</v>
      </c>
      <c r="H445" s="542">
        <f>VLOOKUP(G445,[3]잔가율!$D$3:$E$33,2,FALSE)</f>
        <v>0.84199999999999997</v>
      </c>
      <c r="I445" s="552">
        <f t="shared" si="6"/>
        <v>37384800</v>
      </c>
    </row>
    <row r="446" spans="1:9">
      <c r="A446" s="539">
        <v>445</v>
      </c>
      <c r="B446" s="540" t="s">
        <v>8534</v>
      </c>
      <c r="C446" s="540" t="s">
        <v>194</v>
      </c>
      <c r="D446" s="540" t="s">
        <v>4092</v>
      </c>
      <c r="E446" s="540" t="s">
        <v>4096</v>
      </c>
      <c r="F446" s="556">
        <v>44400000</v>
      </c>
      <c r="G446" s="541">
        <v>2023</v>
      </c>
      <c r="H446" s="542">
        <f>VLOOKUP(G446,[3]잔가율!$D$3:$E$33,2,FALSE)</f>
        <v>0.84199999999999997</v>
      </c>
      <c r="I446" s="552">
        <f t="shared" si="6"/>
        <v>37384800</v>
      </c>
    </row>
    <row r="447" spans="1:9">
      <c r="A447" s="539">
        <v>446</v>
      </c>
      <c r="B447" s="540" t="s">
        <v>8534</v>
      </c>
      <c r="C447" s="540" t="s">
        <v>194</v>
      </c>
      <c r="D447" s="540" t="s">
        <v>4092</v>
      </c>
      <c r="E447" s="540" t="s">
        <v>4097</v>
      </c>
      <c r="F447" s="556">
        <v>44400000</v>
      </c>
      <c r="G447" s="541">
        <v>2023</v>
      </c>
      <c r="H447" s="542">
        <f>VLOOKUP(G447,[3]잔가율!$D$3:$E$33,2,FALSE)</f>
        <v>0.84199999999999997</v>
      </c>
      <c r="I447" s="552">
        <f t="shared" si="6"/>
        <v>37384800</v>
      </c>
    </row>
    <row r="448" spans="1:9">
      <c r="A448" s="539">
        <v>447</v>
      </c>
      <c r="B448" s="540" t="s">
        <v>8534</v>
      </c>
      <c r="C448" s="540" t="s">
        <v>194</v>
      </c>
      <c r="D448" s="540" t="s">
        <v>4092</v>
      </c>
      <c r="E448" s="540" t="s">
        <v>4098</v>
      </c>
      <c r="F448" s="556">
        <v>44400000</v>
      </c>
      <c r="G448" s="541">
        <v>2023</v>
      </c>
      <c r="H448" s="542">
        <f>VLOOKUP(G448,[3]잔가율!$D$3:$E$33,2,FALSE)</f>
        <v>0.84199999999999997</v>
      </c>
      <c r="I448" s="552">
        <f t="shared" si="6"/>
        <v>37384800</v>
      </c>
    </row>
    <row r="449" spans="1:9">
      <c r="A449" s="539">
        <v>448</v>
      </c>
      <c r="B449" s="540" t="s">
        <v>8534</v>
      </c>
      <c r="C449" s="540" t="s">
        <v>194</v>
      </c>
      <c r="D449" s="540" t="s">
        <v>3805</v>
      </c>
      <c r="E449" s="540" t="s">
        <v>3805</v>
      </c>
      <c r="F449" s="556">
        <v>51300000</v>
      </c>
      <c r="G449" s="541">
        <v>2023</v>
      </c>
      <c r="H449" s="542">
        <f>VLOOKUP(G449,[3]잔가율!$D$3:$E$33,2,FALSE)</f>
        <v>0.84199999999999997</v>
      </c>
      <c r="I449" s="552">
        <f t="shared" si="6"/>
        <v>43194600</v>
      </c>
    </row>
    <row r="450" spans="1:9">
      <c r="A450" s="539">
        <v>449</v>
      </c>
      <c r="B450" s="540" t="s">
        <v>8534</v>
      </c>
      <c r="C450" s="540" t="s">
        <v>194</v>
      </c>
      <c r="D450" s="540" t="s">
        <v>3805</v>
      </c>
      <c r="E450" s="540" t="s">
        <v>4099</v>
      </c>
      <c r="F450" s="556">
        <v>51300000</v>
      </c>
      <c r="G450" s="541">
        <v>2023</v>
      </c>
      <c r="H450" s="542">
        <f>VLOOKUP(G450,[3]잔가율!$D$3:$E$33,2,FALSE)</f>
        <v>0.84199999999999997</v>
      </c>
      <c r="I450" s="552">
        <f t="shared" ref="I450:I513" si="7">ROUNDDOWN(F450*H450,0)</f>
        <v>43194600</v>
      </c>
    </row>
    <row r="451" spans="1:9">
      <c r="A451" s="539">
        <v>450</v>
      </c>
      <c r="B451" s="540" t="s">
        <v>8534</v>
      </c>
      <c r="C451" s="540" t="s">
        <v>194</v>
      </c>
      <c r="D451" s="540" t="s">
        <v>3806</v>
      </c>
      <c r="E451" s="540" t="s">
        <v>4100</v>
      </c>
      <c r="F451" s="556">
        <v>45900000</v>
      </c>
      <c r="G451" s="541">
        <v>2023</v>
      </c>
      <c r="H451" s="542">
        <f>VLOOKUP(G451,[3]잔가율!$D$3:$E$33,2,FALSE)</f>
        <v>0.84199999999999997</v>
      </c>
      <c r="I451" s="552">
        <f t="shared" si="7"/>
        <v>38647800</v>
      </c>
    </row>
    <row r="452" spans="1:9">
      <c r="A452" s="539">
        <v>451</v>
      </c>
      <c r="B452" s="540" t="s">
        <v>8534</v>
      </c>
      <c r="C452" s="540" t="s">
        <v>194</v>
      </c>
      <c r="D452" s="540" t="s">
        <v>4101</v>
      </c>
      <c r="E452" s="540" t="s">
        <v>4101</v>
      </c>
      <c r="F452" s="556">
        <v>49500000</v>
      </c>
      <c r="G452" s="541">
        <v>2023</v>
      </c>
      <c r="H452" s="542">
        <f>VLOOKUP(G452,[3]잔가율!$D$3:$E$33,2,FALSE)</f>
        <v>0.84199999999999997</v>
      </c>
      <c r="I452" s="552">
        <f t="shared" si="7"/>
        <v>41679000</v>
      </c>
    </row>
    <row r="453" spans="1:9">
      <c r="A453" s="539">
        <v>452</v>
      </c>
      <c r="B453" s="540" t="s">
        <v>8534</v>
      </c>
      <c r="C453" s="540" t="s">
        <v>194</v>
      </c>
      <c r="D453" s="540" t="s">
        <v>4102</v>
      </c>
      <c r="E453" s="540" t="s">
        <v>4102</v>
      </c>
      <c r="F453" s="556">
        <v>49190000</v>
      </c>
      <c r="G453" s="541">
        <v>2023</v>
      </c>
      <c r="H453" s="542">
        <f>VLOOKUP(G453,[3]잔가율!$D$3:$E$33,2,FALSE)</f>
        <v>0.84199999999999997</v>
      </c>
      <c r="I453" s="552">
        <f t="shared" si="7"/>
        <v>41417980</v>
      </c>
    </row>
    <row r="454" spans="1:9">
      <c r="A454" s="539">
        <v>453</v>
      </c>
      <c r="B454" s="540" t="s">
        <v>8534</v>
      </c>
      <c r="C454" s="540" t="s">
        <v>194</v>
      </c>
      <c r="D454" s="540" t="s">
        <v>4103</v>
      </c>
      <c r="E454" s="540" t="s">
        <v>4103</v>
      </c>
      <c r="F454" s="556">
        <v>63520000</v>
      </c>
      <c r="G454" s="541">
        <v>2023</v>
      </c>
      <c r="H454" s="542">
        <f>VLOOKUP(G454,[3]잔가율!$D$3:$E$33,2,FALSE)</f>
        <v>0.84199999999999997</v>
      </c>
      <c r="I454" s="552">
        <f t="shared" si="7"/>
        <v>53483840</v>
      </c>
    </row>
    <row r="455" spans="1:9">
      <c r="A455" s="539">
        <v>454</v>
      </c>
      <c r="B455" s="540" t="s">
        <v>8534</v>
      </c>
      <c r="C455" s="540" t="s">
        <v>194</v>
      </c>
      <c r="D455" s="540" t="s">
        <v>4104</v>
      </c>
      <c r="E455" s="540" t="s">
        <v>4105</v>
      </c>
      <c r="F455" s="556">
        <v>76160000</v>
      </c>
      <c r="G455" s="541">
        <v>2023</v>
      </c>
      <c r="H455" s="542">
        <f>VLOOKUP(G455,[3]잔가율!$D$3:$E$33,2,FALSE)</f>
        <v>0.84199999999999997</v>
      </c>
      <c r="I455" s="552">
        <f t="shared" si="7"/>
        <v>64126720</v>
      </c>
    </row>
    <row r="456" spans="1:9">
      <c r="A456" s="539">
        <v>455</v>
      </c>
      <c r="B456" s="414" t="s">
        <v>16663</v>
      </c>
      <c r="C456" s="544" t="s">
        <v>194</v>
      </c>
      <c r="D456" s="544" t="s">
        <v>3713</v>
      </c>
      <c r="E456" s="544" t="s">
        <v>3714</v>
      </c>
      <c r="F456" s="560">
        <v>51020000</v>
      </c>
      <c r="G456" s="541">
        <v>2023</v>
      </c>
      <c r="H456" s="542">
        <f>VLOOKUP(G456,[3]잔가율!$B$3:$C$33,2,FALSE)</f>
        <v>0.82599999999999996</v>
      </c>
      <c r="I456" s="552">
        <f t="shared" si="7"/>
        <v>42142520</v>
      </c>
    </row>
    <row r="457" spans="1:9">
      <c r="A457" s="539">
        <v>456</v>
      </c>
      <c r="B457" s="414" t="s">
        <v>16663</v>
      </c>
      <c r="C457" s="540" t="s">
        <v>194</v>
      </c>
      <c r="D457" s="540" t="s">
        <v>3715</v>
      </c>
      <c r="E457" s="540" t="s">
        <v>3716</v>
      </c>
      <c r="F457" s="558">
        <v>42400000</v>
      </c>
      <c r="G457" s="541">
        <v>2023</v>
      </c>
      <c r="H457" s="542">
        <f>VLOOKUP(G457,[3]잔가율!$B$3:$C$33,2,FALSE)</f>
        <v>0.82599999999999996</v>
      </c>
      <c r="I457" s="552">
        <f t="shared" si="7"/>
        <v>35022400</v>
      </c>
    </row>
    <row r="458" spans="1:9">
      <c r="A458" s="539">
        <v>457</v>
      </c>
      <c r="B458" s="540" t="s">
        <v>8534</v>
      </c>
      <c r="C458" s="540" t="s">
        <v>194</v>
      </c>
      <c r="D458" s="540" t="s">
        <v>3807</v>
      </c>
      <c r="E458" s="540" t="s">
        <v>3807</v>
      </c>
      <c r="F458" s="556">
        <v>43780000</v>
      </c>
      <c r="G458" s="541">
        <v>2023</v>
      </c>
      <c r="H458" s="542">
        <f>VLOOKUP(G458,[3]잔가율!$D$3:$E$33,2,FALSE)</f>
        <v>0.84199999999999997</v>
      </c>
      <c r="I458" s="552">
        <f t="shared" si="7"/>
        <v>36862760</v>
      </c>
    </row>
    <row r="459" spans="1:9">
      <c r="A459" s="539">
        <v>458</v>
      </c>
      <c r="B459" s="540" t="s">
        <v>8534</v>
      </c>
      <c r="C459" s="540" t="s">
        <v>194</v>
      </c>
      <c r="D459" s="540" t="s">
        <v>3807</v>
      </c>
      <c r="E459" s="540" t="s">
        <v>4106</v>
      </c>
      <c r="F459" s="556">
        <v>49190000</v>
      </c>
      <c r="G459" s="541">
        <v>2023</v>
      </c>
      <c r="H459" s="542">
        <f>VLOOKUP(G459,[3]잔가율!$D$3:$E$33,2,FALSE)</f>
        <v>0.84199999999999997</v>
      </c>
      <c r="I459" s="552">
        <f t="shared" si="7"/>
        <v>41417980</v>
      </c>
    </row>
    <row r="460" spans="1:9">
      <c r="A460" s="539">
        <v>459</v>
      </c>
      <c r="B460" s="540" t="s">
        <v>8534</v>
      </c>
      <c r="C460" s="540" t="s">
        <v>194</v>
      </c>
      <c r="D460" s="540" t="s">
        <v>3807</v>
      </c>
      <c r="E460" s="540" t="s">
        <v>4107</v>
      </c>
      <c r="F460" s="556">
        <v>47080000</v>
      </c>
      <c r="G460" s="541">
        <v>2023</v>
      </c>
      <c r="H460" s="542">
        <f>VLOOKUP(G460,[3]잔가율!$D$3:$E$33,2,FALSE)</f>
        <v>0.84199999999999997</v>
      </c>
      <c r="I460" s="552">
        <f t="shared" si="7"/>
        <v>39641360</v>
      </c>
    </row>
    <row r="461" spans="1:9">
      <c r="A461" s="539">
        <v>460</v>
      </c>
      <c r="B461" s="540" t="s">
        <v>8534</v>
      </c>
      <c r="C461" s="540" t="s">
        <v>194</v>
      </c>
      <c r="D461" s="540" t="s">
        <v>4108</v>
      </c>
      <c r="E461" s="540" t="s">
        <v>4106</v>
      </c>
      <c r="F461" s="556">
        <v>49740000</v>
      </c>
      <c r="G461" s="541">
        <v>2023</v>
      </c>
      <c r="H461" s="542">
        <f>VLOOKUP(G461,[3]잔가율!$D$3:$E$33,2,FALSE)</f>
        <v>0.84199999999999997</v>
      </c>
      <c r="I461" s="552">
        <f t="shared" si="7"/>
        <v>41881080</v>
      </c>
    </row>
    <row r="462" spans="1:9">
      <c r="A462" s="539">
        <v>461</v>
      </c>
      <c r="B462" s="540" t="s">
        <v>8534</v>
      </c>
      <c r="C462" s="540" t="s">
        <v>194</v>
      </c>
      <c r="D462" s="540" t="s">
        <v>4109</v>
      </c>
      <c r="E462" s="540" t="s">
        <v>4106</v>
      </c>
      <c r="F462" s="556">
        <v>51400000</v>
      </c>
      <c r="G462" s="541">
        <v>2023</v>
      </c>
      <c r="H462" s="542">
        <f>VLOOKUP(G462,[3]잔가율!$D$3:$E$33,2,FALSE)</f>
        <v>0.84199999999999997</v>
      </c>
      <c r="I462" s="552">
        <f t="shared" si="7"/>
        <v>43278800</v>
      </c>
    </row>
    <row r="463" spans="1:9">
      <c r="A463" s="539">
        <v>462</v>
      </c>
      <c r="B463" s="540" t="s">
        <v>8534</v>
      </c>
      <c r="C463" s="540" t="s">
        <v>194</v>
      </c>
      <c r="D463" s="540" t="s">
        <v>4110</v>
      </c>
      <c r="E463" s="540" t="s">
        <v>4111</v>
      </c>
      <c r="F463" s="556">
        <v>52270000</v>
      </c>
      <c r="G463" s="541">
        <v>2023</v>
      </c>
      <c r="H463" s="542">
        <f>VLOOKUP(G463,[3]잔가율!$D$3:$E$33,2,FALSE)</f>
        <v>0.84199999999999997</v>
      </c>
      <c r="I463" s="552">
        <f t="shared" si="7"/>
        <v>44011340</v>
      </c>
    </row>
    <row r="464" spans="1:9">
      <c r="A464" s="539">
        <v>463</v>
      </c>
      <c r="B464" s="540" t="s">
        <v>8534</v>
      </c>
      <c r="C464" s="540" t="s">
        <v>194</v>
      </c>
      <c r="D464" s="540" t="s">
        <v>4112</v>
      </c>
      <c r="E464" s="540" t="s">
        <v>4111</v>
      </c>
      <c r="F464" s="556">
        <v>53800000</v>
      </c>
      <c r="G464" s="541">
        <v>2023</v>
      </c>
      <c r="H464" s="542">
        <f>VLOOKUP(G464,[3]잔가율!$D$3:$E$33,2,FALSE)</f>
        <v>0.84199999999999997</v>
      </c>
      <c r="I464" s="552">
        <f t="shared" si="7"/>
        <v>45299600</v>
      </c>
    </row>
    <row r="465" spans="1:9">
      <c r="A465" s="539">
        <v>464</v>
      </c>
      <c r="B465" s="540" t="s">
        <v>8534</v>
      </c>
      <c r="C465" s="540" t="s">
        <v>194</v>
      </c>
      <c r="D465" s="540" t="s">
        <v>4113</v>
      </c>
      <c r="E465" s="540" t="s">
        <v>4111</v>
      </c>
      <c r="F465" s="556">
        <v>50150000</v>
      </c>
      <c r="G465" s="541">
        <v>2023</v>
      </c>
      <c r="H465" s="542">
        <f>VLOOKUP(G465,[3]잔가율!$D$3:$E$33,2,FALSE)</f>
        <v>0.84199999999999997</v>
      </c>
      <c r="I465" s="552">
        <f t="shared" si="7"/>
        <v>42226300</v>
      </c>
    </row>
    <row r="466" spans="1:9">
      <c r="A466" s="539">
        <v>465</v>
      </c>
      <c r="B466" s="540" t="s">
        <v>8534</v>
      </c>
      <c r="C466" s="540" t="s">
        <v>194</v>
      </c>
      <c r="D466" s="540" t="s">
        <v>3808</v>
      </c>
      <c r="E466" s="540" t="s">
        <v>4114</v>
      </c>
      <c r="F466" s="556">
        <v>63000000</v>
      </c>
      <c r="G466" s="541">
        <v>2023</v>
      </c>
      <c r="H466" s="542">
        <f>VLOOKUP(G466,[3]잔가율!$D$3:$E$33,2,FALSE)</f>
        <v>0.84199999999999997</v>
      </c>
      <c r="I466" s="552">
        <f t="shared" si="7"/>
        <v>53046000</v>
      </c>
    </row>
    <row r="467" spans="1:9">
      <c r="A467" s="539">
        <v>466</v>
      </c>
      <c r="B467" s="540" t="s">
        <v>8534</v>
      </c>
      <c r="C467" s="540" t="s">
        <v>194</v>
      </c>
      <c r="D467" s="540" t="s">
        <v>3808</v>
      </c>
      <c r="E467" s="540" t="s">
        <v>4115</v>
      </c>
      <c r="F467" s="556">
        <v>67050000</v>
      </c>
      <c r="G467" s="541">
        <v>2023</v>
      </c>
      <c r="H467" s="542">
        <f>VLOOKUP(G467,[3]잔가율!$D$3:$E$33,2,FALSE)</f>
        <v>0.84199999999999997</v>
      </c>
      <c r="I467" s="552">
        <f t="shared" si="7"/>
        <v>56456100</v>
      </c>
    </row>
    <row r="468" spans="1:9">
      <c r="A468" s="539">
        <v>467</v>
      </c>
      <c r="B468" s="540" t="s">
        <v>8534</v>
      </c>
      <c r="C468" s="540" t="s">
        <v>194</v>
      </c>
      <c r="D468" s="540" t="s">
        <v>3808</v>
      </c>
      <c r="E468" s="540" t="s">
        <v>4116</v>
      </c>
      <c r="F468" s="556">
        <v>66350000</v>
      </c>
      <c r="G468" s="541">
        <v>2023</v>
      </c>
      <c r="H468" s="542">
        <f>VLOOKUP(G468,[3]잔가율!$D$3:$E$33,2,FALSE)</f>
        <v>0.84199999999999997</v>
      </c>
      <c r="I468" s="552">
        <f t="shared" si="7"/>
        <v>55866700</v>
      </c>
    </row>
    <row r="469" spans="1:9">
      <c r="A469" s="539">
        <v>468</v>
      </c>
      <c r="B469" s="540" t="s">
        <v>8534</v>
      </c>
      <c r="C469" s="540" t="s">
        <v>194</v>
      </c>
      <c r="D469" s="540" t="s">
        <v>3808</v>
      </c>
      <c r="E469" s="540" t="s">
        <v>4117</v>
      </c>
      <c r="F469" s="556">
        <v>65370000</v>
      </c>
      <c r="G469" s="541">
        <v>2023</v>
      </c>
      <c r="H469" s="542">
        <f>VLOOKUP(G469,[3]잔가율!$D$3:$E$33,2,FALSE)</f>
        <v>0.84199999999999997</v>
      </c>
      <c r="I469" s="552">
        <f t="shared" si="7"/>
        <v>55041540</v>
      </c>
    </row>
    <row r="470" spans="1:9">
      <c r="A470" s="539">
        <v>469</v>
      </c>
      <c r="B470" s="540" t="s">
        <v>8534</v>
      </c>
      <c r="C470" s="540" t="s">
        <v>194</v>
      </c>
      <c r="D470" s="540" t="s">
        <v>3809</v>
      </c>
      <c r="E470" s="540" t="s">
        <v>4118</v>
      </c>
      <c r="F470" s="556">
        <v>71100000</v>
      </c>
      <c r="G470" s="541">
        <v>2023</v>
      </c>
      <c r="H470" s="542">
        <f>VLOOKUP(G470,[3]잔가율!$D$3:$E$33,2,FALSE)</f>
        <v>0.84199999999999997</v>
      </c>
      <c r="I470" s="552">
        <f t="shared" si="7"/>
        <v>59866200</v>
      </c>
    </row>
    <row r="471" spans="1:9">
      <c r="A471" s="539">
        <v>470</v>
      </c>
      <c r="B471" s="540" t="s">
        <v>8534</v>
      </c>
      <c r="C471" s="540" t="s">
        <v>194</v>
      </c>
      <c r="D471" s="540" t="s">
        <v>3809</v>
      </c>
      <c r="E471" s="540" t="s">
        <v>4119</v>
      </c>
      <c r="F471" s="556">
        <v>71100000</v>
      </c>
      <c r="G471" s="541">
        <v>2023</v>
      </c>
      <c r="H471" s="542">
        <f>VLOOKUP(G471,[3]잔가율!$D$3:$E$33,2,FALSE)</f>
        <v>0.84199999999999997</v>
      </c>
      <c r="I471" s="552">
        <f t="shared" si="7"/>
        <v>59866200</v>
      </c>
    </row>
    <row r="472" spans="1:9">
      <c r="A472" s="539">
        <v>471</v>
      </c>
      <c r="B472" s="540" t="s">
        <v>8534</v>
      </c>
      <c r="C472" s="540" t="s">
        <v>194</v>
      </c>
      <c r="D472" s="540" t="s">
        <v>3810</v>
      </c>
      <c r="E472" s="540" t="s">
        <v>4120</v>
      </c>
      <c r="F472" s="556">
        <v>40300000</v>
      </c>
      <c r="G472" s="541">
        <v>2023</v>
      </c>
      <c r="H472" s="542">
        <f>VLOOKUP(G472,[3]잔가율!$D$3:$E$33,2,FALSE)</f>
        <v>0.84199999999999997</v>
      </c>
      <c r="I472" s="552">
        <f t="shared" si="7"/>
        <v>33932600</v>
      </c>
    </row>
    <row r="473" spans="1:9">
      <c r="A473" s="539">
        <v>472</v>
      </c>
      <c r="B473" s="540" t="s">
        <v>8534</v>
      </c>
      <c r="C473" s="540" t="s">
        <v>194</v>
      </c>
      <c r="D473" s="540" t="s">
        <v>3810</v>
      </c>
      <c r="E473" s="540" t="s">
        <v>4121</v>
      </c>
      <c r="F473" s="556">
        <v>41360000</v>
      </c>
      <c r="G473" s="541">
        <v>2023</v>
      </c>
      <c r="H473" s="542">
        <f>VLOOKUP(G473,[3]잔가율!$D$3:$E$33,2,FALSE)</f>
        <v>0.84199999999999997</v>
      </c>
      <c r="I473" s="552">
        <f t="shared" si="7"/>
        <v>34825120</v>
      </c>
    </row>
    <row r="474" spans="1:9">
      <c r="A474" s="539">
        <v>473</v>
      </c>
      <c r="B474" s="540" t="s">
        <v>8534</v>
      </c>
      <c r="C474" s="540" t="s">
        <v>194</v>
      </c>
      <c r="D474" s="540" t="s">
        <v>3810</v>
      </c>
      <c r="E474" s="540" t="s">
        <v>4122</v>
      </c>
      <c r="F474" s="556">
        <v>42500000</v>
      </c>
      <c r="G474" s="541">
        <v>2023</v>
      </c>
      <c r="H474" s="542">
        <f>VLOOKUP(G474,[3]잔가율!$D$3:$E$33,2,FALSE)</f>
        <v>0.84199999999999997</v>
      </c>
      <c r="I474" s="552">
        <f t="shared" si="7"/>
        <v>35785000</v>
      </c>
    </row>
    <row r="475" spans="1:9">
      <c r="A475" s="539">
        <v>474</v>
      </c>
      <c r="B475" s="540" t="s">
        <v>8534</v>
      </c>
      <c r="C475" s="540" t="s">
        <v>3174</v>
      </c>
      <c r="D475" s="540" t="s">
        <v>3811</v>
      </c>
      <c r="E475" s="540" t="s">
        <v>4122</v>
      </c>
      <c r="F475" s="556">
        <v>45810000</v>
      </c>
      <c r="G475" s="541">
        <v>2023</v>
      </c>
      <c r="H475" s="542">
        <f>VLOOKUP(G475,[3]잔가율!$D$3:$E$33,2,FALSE)</f>
        <v>0.84199999999999997</v>
      </c>
      <c r="I475" s="552">
        <f t="shared" si="7"/>
        <v>38572020</v>
      </c>
    </row>
    <row r="476" spans="1:9">
      <c r="A476" s="539">
        <v>475</v>
      </c>
      <c r="B476" s="540" t="s">
        <v>8534</v>
      </c>
      <c r="C476" s="540" t="s">
        <v>194</v>
      </c>
      <c r="D476" s="540" t="s">
        <v>4123</v>
      </c>
      <c r="E476" s="540" t="s">
        <v>4122</v>
      </c>
      <c r="F476" s="556">
        <v>44500000</v>
      </c>
      <c r="G476" s="541">
        <v>2023</v>
      </c>
      <c r="H476" s="542">
        <f>VLOOKUP(G476,[3]잔가율!$D$3:$E$33,2,FALSE)</f>
        <v>0.84199999999999997</v>
      </c>
      <c r="I476" s="552">
        <f t="shared" si="7"/>
        <v>37469000</v>
      </c>
    </row>
    <row r="477" spans="1:9">
      <c r="A477" s="539">
        <v>476</v>
      </c>
      <c r="B477" s="540" t="s">
        <v>8534</v>
      </c>
      <c r="C477" s="540" t="s">
        <v>194</v>
      </c>
      <c r="D477" s="540" t="s">
        <v>3812</v>
      </c>
      <c r="E477" s="540" t="s">
        <v>4124</v>
      </c>
      <c r="F477" s="556">
        <v>42500000</v>
      </c>
      <c r="G477" s="541">
        <v>2023</v>
      </c>
      <c r="H477" s="542">
        <f>VLOOKUP(G477,[3]잔가율!$D$3:$E$33,2,FALSE)</f>
        <v>0.84199999999999997</v>
      </c>
      <c r="I477" s="552">
        <f t="shared" si="7"/>
        <v>35785000</v>
      </c>
    </row>
    <row r="478" spans="1:9">
      <c r="A478" s="539">
        <v>477</v>
      </c>
      <c r="B478" s="540" t="s">
        <v>8534</v>
      </c>
      <c r="C478" s="540" t="s">
        <v>194</v>
      </c>
      <c r="D478" s="540" t="s">
        <v>3812</v>
      </c>
      <c r="E478" s="540" t="s">
        <v>4125</v>
      </c>
      <c r="F478" s="556">
        <v>42500000</v>
      </c>
      <c r="G478" s="541">
        <v>2023</v>
      </c>
      <c r="H478" s="542">
        <f>VLOOKUP(G478,[3]잔가율!$D$3:$E$33,2,FALSE)</f>
        <v>0.84199999999999997</v>
      </c>
      <c r="I478" s="552">
        <f t="shared" si="7"/>
        <v>35785000</v>
      </c>
    </row>
    <row r="479" spans="1:9">
      <c r="A479" s="539">
        <v>478</v>
      </c>
      <c r="B479" s="540" t="s">
        <v>8534</v>
      </c>
      <c r="C479" s="540" t="s">
        <v>194</v>
      </c>
      <c r="D479" s="540" t="s">
        <v>3812</v>
      </c>
      <c r="E479" s="540" t="s">
        <v>4126</v>
      </c>
      <c r="F479" s="556">
        <v>42500000</v>
      </c>
      <c r="G479" s="541">
        <v>2023</v>
      </c>
      <c r="H479" s="542">
        <f>VLOOKUP(G479,[3]잔가율!$D$3:$E$33,2,FALSE)</f>
        <v>0.84199999999999997</v>
      </c>
      <c r="I479" s="552">
        <f t="shared" si="7"/>
        <v>35785000</v>
      </c>
    </row>
    <row r="480" spans="1:9">
      <c r="A480" s="539">
        <v>479</v>
      </c>
      <c r="B480" s="540" t="s">
        <v>8534</v>
      </c>
      <c r="C480" s="540" t="s">
        <v>194</v>
      </c>
      <c r="D480" s="540" t="s">
        <v>4127</v>
      </c>
      <c r="E480" s="540" t="s">
        <v>4126</v>
      </c>
      <c r="F480" s="556">
        <v>45000000</v>
      </c>
      <c r="G480" s="541">
        <v>2023</v>
      </c>
      <c r="H480" s="542">
        <f>VLOOKUP(G480,[3]잔가율!$D$3:$E$33,2,FALSE)</f>
        <v>0.84199999999999997</v>
      </c>
      <c r="I480" s="552">
        <f t="shared" si="7"/>
        <v>37890000</v>
      </c>
    </row>
    <row r="481" spans="1:9">
      <c r="A481" s="539">
        <v>480</v>
      </c>
      <c r="B481" s="540" t="s">
        <v>8534</v>
      </c>
      <c r="C481" s="540" t="s">
        <v>194</v>
      </c>
      <c r="D481" s="540" t="s">
        <v>3813</v>
      </c>
      <c r="E481" s="540" t="s">
        <v>4128</v>
      </c>
      <c r="F481" s="556">
        <v>42600000</v>
      </c>
      <c r="G481" s="541">
        <v>2023</v>
      </c>
      <c r="H481" s="542">
        <f>VLOOKUP(G481,[3]잔가율!$D$3:$E$33,2,FALSE)</f>
        <v>0.84199999999999997</v>
      </c>
      <c r="I481" s="552">
        <f t="shared" si="7"/>
        <v>35869200</v>
      </c>
    </row>
    <row r="482" spans="1:9">
      <c r="A482" s="539">
        <v>481</v>
      </c>
      <c r="B482" s="540" t="s">
        <v>8534</v>
      </c>
      <c r="C482" s="540" t="s">
        <v>194</v>
      </c>
      <c r="D482" s="540" t="s">
        <v>3813</v>
      </c>
      <c r="E482" s="540" t="s">
        <v>4129</v>
      </c>
      <c r="F482" s="556">
        <v>44880000</v>
      </c>
      <c r="G482" s="541">
        <v>2023</v>
      </c>
      <c r="H482" s="542">
        <f>VLOOKUP(G482,[3]잔가율!$D$3:$E$33,2,FALSE)</f>
        <v>0.84199999999999997</v>
      </c>
      <c r="I482" s="552">
        <f t="shared" si="7"/>
        <v>37788960</v>
      </c>
    </row>
    <row r="483" spans="1:9">
      <c r="A483" s="539">
        <v>482</v>
      </c>
      <c r="B483" s="540" t="s">
        <v>8534</v>
      </c>
      <c r="C483" s="540" t="s">
        <v>194</v>
      </c>
      <c r="D483" s="540" t="s">
        <v>3814</v>
      </c>
      <c r="E483" s="540" t="s">
        <v>4130</v>
      </c>
      <c r="F483" s="556">
        <v>45680000</v>
      </c>
      <c r="G483" s="541">
        <v>2023</v>
      </c>
      <c r="H483" s="542">
        <f>VLOOKUP(G483,[3]잔가율!$D$3:$E$33,2,FALSE)</f>
        <v>0.84199999999999997</v>
      </c>
      <c r="I483" s="552">
        <f t="shared" si="7"/>
        <v>38462560</v>
      </c>
    </row>
    <row r="484" spans="1:9">
      <c r="A484" s="539">
        <v>483</v>
      </c>
      <c r="B484" s="540" t="s">
        <v>8534</v>
      </c>
      <c r="C484" s="540" t="s">
        <v>194</v>
      </c>
      <c r="D484" s="540" t="s">
        <v>3814</v>
      </c>
      <c r="E484" s="540" t="s">
        <v>4131</v>
      </c>
      <c r="F484" s="556">
        <v>43600000</v>
      </c>
      <c r="G484" s="541">
        <v>2023</v>
      </c>
      <c r="H484" s="542">
        <f>VLOOKUP(G484,[3]잔가율!$D$3:$E$33,2,FALSE)</f>
        <v>0.84199999999999997</v>
      </c>
      <c r="I484" s="552">
        <f t="shared" si="7"/>
        <v>36711200</v>
      </c>
    </row>
    <row r="485" spans="1:9">
      <c r="A485" s="539">
        <v>484</v>
      </c>
      <c r="B485" s="540" t="s">
        <v>8534</v>
      </c>
      <c r="C485" s="540" t="s">
        <v>194</v>
      </c>
      <c r="D485" s="540" t="s">
        <v>3814</v>
      </c>
      <c r="E485" s="540" t="s">
        <v>4132</v>
      </c>
      <c r="F485" s="556">
        <v>45100000</v>
      </c>
      <c r="G485" s="541">
        <v>2023</v>
      </c>
      <c r="H485" s="542">
        <f>VLOOKUP(G485,[3]잔가율!$D$3:$E$33,2,FALSE)</f>
        <v>0.84199999999999997</v>
      </c>
      <c r="I485" s="552">
        <f t="shared" si="7"/>
        <v>37974200</v>
      </c>
    </row>
    <row r="486" spans="1:9">
      <c r="A486" s="539">
        <v>485</v>
      </c>
      <c r="B486" s="540" t="s">
        <v>8534</v>
      </c>
      <c r="C486" s="540" t="s">
        <v>3174</v>
      </c>
      <c r="D486" s="540" t="s">
        <v>3815</v>
      </c>
      <c r="E486" s="540" t="s">
        <v>4132</v>
      </c>
      <c r="F486" s="556">
        <v>46340000</v>
      </c>
      <c r="G486" s="541">
        <v>2023</v>
      </c>
      <c r="H486" s="542">
        <f>VLOOKUP(G486,[3]잔가율!$D$3:$E$33,2,FALSE)</f>
        <v>0.84199999999999997</v>
      </c>
      <c r="I486" s="552">
        <f t="shared" si="7"/>
        <v>39018280</v>
      </c>
    </row>
    <row r="487" spans="1:9">
      <c r="A487" s="539">
        <v>486</v>
      </c>
      <c r="B487" s="540" t="s">
        <v>8534</v>
      </c>
      <c r="C487" s="540" t="s">
        <v>194</v>
      </c>
      <c r="D487" s="540" t="s">
        <v>4133</v>
      </c>
      <c r="E487" s="540" t="s">
        <v>4132</v>
      </c>
      <c r="F487" s="556">
        <v>48100000</v>
      </c>
      <c r="G487" s="541">
        <v>2023</v>
      </c>
      <c r="H487" s="542">
        <f>VLOOKUP(G487,[3]잔가율!$D$3:$E$33,2,FALSE)</f>
        <v>0.84199999999999997</v>
      </c>
      <c r="I487" s="552">
        <f t="shared" si="7"/>
        <v>40500200</v>
      </c>
    </row>
    <row r="488" spans="1:9">
      <c r="A488" s="539">
        <v>487</v>
      </c>
      <c r="B488" s="540" t="s">
        <v>8534</v>
      </c>
      <c r="C488" s="540" t="s">
        <v>194</v>
      </c>
      <c r="D488" s="540" t="s">
        <v>3816</v>
      </c>
      <c r="E488" s="540" t="s">
        <v>4134</v>
      </c>
      <c r="F488" s="556">
        <v>39160000</v>
      </c>
      <c r="G488" s="541">
        <v>2023</v>
      </c>
      <c r="H488" s="542">
        <f>VLOOKUP(G488,[3]잔가율!$D$3:$E$33,2,FALSE)</f>
        <v>0.84199999999999997</v>
      </c>
      <c r="I488" s="552">
        <f t="shared" si="7"/>
        <v>32972720</v>
      </c>
    </row>
    <row r="489" spans="1:9">
      <c r="A489" s="539">
        <v>488</v>
      </c>
      <c r="B489" s="540" t="s">
        <v>8534</v>
      </c>
      <c r="C489" s="540" t="s">
        <v>194</v>
      </c>
      <c r="D489" s="540" t="s">
        <v>3816</v>
      </c>
      <c r="E489" s="540" t="s">
        <v>4135</v>
      </c>
      <c r="F489" s="556">
        <v>41000000</v>
      </c>
      <c r="G489" s="541">
        <v>2023</v>
      </c>
      <c r="H489" s="542">
        <f>VLOOKUP(G489,[3]잔가율!$D$3:$E$33,2,FALSE)</f>
        <v>0.84199999999999997</v>
      </c>
      <c r="I489" s="552">
        <f t="shared" si="7"/>
        <v>34522000</v>
      </c>
    </row>
    <row r="490" spans="1:9">
      <c r="A490" s="539">
        <v>489</v>
      </c>
      <c r="B490" s="540" t="s">
        <v>8534</v>
      </c>
      <c r="C490" s="540" t="s">
        <v>194</v>
      </c>
      <c r="D490" s="540" t="s">
        <v>3817</v>
      </c>
      <c r="E490" s="540" t="s">
        <v>4135</v>
      </c>
      <c r="F490" s="556">
        <v>44500000</v>
      </c>
      <c r="G490" s="541">
        <v>2023</v>
      </c>
      <c r="H490" s="542">
        <f>VLOOKUP(G490,[3]잔가율!$D$3:$E$33,2,FALSE)</f>
        <v>0.84199999999999997</v>
      </c>
      <c r="I490" s="552">
        <f t="shared" si="7"/>
        <v>37469000</v>
      </c>
    </row>
    <row r="491" spans="1:9">
      <c r="A491" s="539">
        <v>490</v>
      </c>
      <c r="B491" s="540" t="s">
        <v>8534</v>
      </c>
      <c r="C491" s="540" t="s">
        <v>194</v>
      </c>
      <c r="D491" s="540" t="s">
        <v>3818</v>
      </c>
      <c r="E491" s="540" t="s">
        <v>4136</v>
      </c>
      <c r="F491" s="556">
        <v>40390000</v>
      </c>
      <c r="G491" s="541">
        <v>2023</v>
      </c>
      <c r="H491" s="542">
        <f>VLOOKUP(G491,[3]잔가율!$D$3:$E$33,2,FALSE)</f>
        <v>0.84199999999999997</v>
      </c>
      <c r="I491" s="552">
        <f t="shared" si="7"/>
        <v>34008380</v>
      </c>
    </row>
    <row r="492" spans="1:9">
      <c r="A492" s="539">
        <v>491</v>
      </c>
      <c r="B492" s="540" t="s">
        <v>8534</v>
      </c>
      <c r="C492" s="540" t="s">
        <v>194</v>
      </c>
      <c r="D492" s="540" t="s">
        <v>3818</v>
      </c>
      <c r="E492" s="540" t="s">
        <v>4137</v>
      </c>
      <c r="F492" s="556">
        <v>40650000</v>
      </c>
      <c r="G492" s="541">
        <v>2023</v>
      </c>
      <c r="H492" s="542">
        <f>VLOOKUP(G492,[3]잔가율!$D$3:$E$33,2,FALSE)</f>
        <v>0.84199999999999997</v>
      </c>
      <c r="I492" s="552">
        <f t="shared" si="7"/>
        <v>34227300</v>
      </c>
    </row>
    <row r="493" spans="1:9">
      <c r="A493" s="539">
        <v>492</v>
      </c>
      <c r="B493" s="540" t="s">
        <v>8534</v>
      </c>
      <c r="C493" s="540" t="s">
        <v>4081</v>
      </c>
      <c r="D493" s="540" t="s">
        <v>4138</v>
      </c>
      <c r="E493" s="540" t="s">
        <v>4137</v>
      </c>
      <c r="F493" s="556">
        <v>45000000</v>
      </c>
      <c r="G493" s="541">
        <v>2023</v>
      </c>
      <c r="H493" s="542">
        <f>VLOOKUP(G493,[3]잔가율!$D$3:$E$33,2,FALSE)</f>
        <v>0.84199999999999997</v>
      </c>
      <c r="I493" s="552">
        <f t="shared" si="7"/>
        <v>37890000</v>
      </c>
    </row>
    <row r="494" spans="1:9">
      <c r="A494" s="539">
        <v>493</v>
      </c>
      <c r="B494" s="540" t="s">
        <v>8534</v>
      </c>
      <c r="C494" s="540" t="s">
        <v>194</v>
      </c>
      <c r="D494" s="540" t="s">
        <v>3819</v>
      </c>
      <c r="E494" s="540" t="s">
        <v>4139</v>
      </c>
      <c r="F494" s="556">
        <v>53590000</v>
      </c>
      <c r="G494" s="541">
        <v>2023</v>
      </c>
      <c r="H494" s="542">
        <f>VLOOKUP(G494,[3]잔가율!$D$3:$E$33,2,FALSE)</f>
        <v>0.84199999999999997</v>
      </c>
      <c r="I494" s="552">
        <f t="shared" si="7"/>
        <v>45122780</v>
      </c>
    </row>
    <row r="495" spans="1:9">
      <c r="A495" s="539">
        <v>494</v>
      </c>
      <c r="B495" s="540" t="s">
        <v>8534</v>
      </c>
      <c r="C495" s="540" t="s">
        <v>194</v>
      </c>
      <c r="D495" s="540" t="s">
        <v>3820</v>
      </c>
      <c r="E495" s="540" t="s">
        <v>4140</v>
      </c>
      <c r="F495" s="556">
        <v>46900000</v>
      </c>
      <c r="G495" s="541">
        <v>2023</v>
      </c>
      <c r="H495" s="542">
        <f>VLOOKUP(G495,[3]잔가율!$D$3:$E$33,2,FALSE)</f>
        <v>0.84199999999999997</v>
      </c>
      <c r="I495" s="552">
        <f t="shared" si="7"/>
        <v>39489800</v>
      </c>
    </row>
    <row r="496" spans="1:9">
      <c r="A496" s="539">
        <v>495</v>
      </c>
      <c r="B496" s="540" t="s">
        <v>8534</v>
      </c>
      <c r="C496" s="540" t="s">
        <v>194</v>
      </c>
      <c r="D496" s="540" t="s">
        <v>3821</v>
      </c>
      <c r="E496" s="540" t="s">
        <v>4141</v>
      </c>
      <c r="F496" s="556">
        <v>58400000</v>
      </c>
      <c r="G496" s="541">
        <v>2023</v>
      </c>
      <c r="H496" s="542">
        <f>VLOOKUP(G496,[3]잔가율!$D$3:$E$33,2,FALSE)</f>
        <v>0.84199999999999997</v>
      </c>
      <c r="I496" s="552">
        <f t="shared" si="7"/>
        <v>49172800</v>
      </c>
    </row>
    <row r="497" spans="1:9">
      <c r="A497" s="539">
        <v>496</v>
      </c>
      <c r="B497" s="540" t="s">
        <v>8534</v>
      </c>
      <c r="C497" s="540" t="s">
        <v>194</v>
      </c>
      <c r="D497" s="540" t="s">
        <v>4142</v>
      </c>
      <c r="E497" s="540" t="s">
        <v>4141</v>
      </c>
      <c r="F497" s="556">
        <v>57470000</v>
      </c>
      <c r="G497" s="541">
        <v>2023</v>
      </c>
      <c r="H497" s="542">
        <f>VLOOKUP(G497,[3]잔가율!$D$3:$E$33,2,FALSE)</f>
        <v>0.84199999999999997</v>
      </c>
      <c r="I497" s="552">
        <f t="shared" si="7"/>
        <v>48389740</v>
      </c>
    </row>
    <row r="498" spans="1:9">
      <c r="A498" s="539">
        <v>497</v>
      </c>
      <c r="B498" s="540" t="s">
        <v>8534</v>
      </c>
      <c r="C498" s="540" t="s">
        <v>194</v>
      </c>
      <c r="D498" s="540" t="s">
        <v>3822</v>
      </c>
      <c r="E498" s="540" t="s">
        <v>4141</v>
      </c>
      <c r="F498" s="556">
        <v>61000000</v>
      </c>
      <c r="G498" s="541">
        <v>2023</v>
      </c>
      <c r="H498" s="542">
        <f>VLOOKUP(G498,[3]잔가율!$D$3:$E$33,2,FALSE)</f>
        <v>0.84199999999999997</v>
      </c>
      <c r="I498" s="552">
        <f t="shared" si="7"/>
        <v>51362000</v>
      </c>
    </row>
    <row r="499" spans="1:9">
      <c r="A499" s="539">
        <v>498</v>
      </c>
      <c r="B499" s="540" t="s">
        <v>8534</v>
      </c>
      <c r="C499" s="540" t="s">
        <v>194</v>
      </c>
      <c r="D499" s="540" t="s">
        <v>3823</v>
      </c>
      <c r="E499" s="540" t="s">
        <v>4143</v>
      </c>
      <c r="F499" s="556">
        <v>47520000</v>
      </c>
      <c r="G499" s="541">
        <v>2023</v>
      </c>
      <c r="H499" s="542">
        <f>VLOOKUP(G499,[3]잔가율!$D$3:$E$33,2,FALSE)</f>
        <v>0.84199999999999997</v>
      </c>
      <c r="I499" s="552">
        <f t="shared" si="7"/>
        <v>40011840</v>
      </c>
    </row>
    <row r="500" spans="1:9">
      <c r="A500" s="539">
        <v>499</v>
      </c>
      <c r="B500" s="540" t="s">
        <v>8534</v>
      </c>
      <c r="C500" s="540" t="s">
        <v>194</v>
      </c>
      <c r="D500" s="540" t="s">
        <v>3824</v>
      </c>
      <c r="E500" s="540" t="s">
        <v>4143</v>
      </c>
      <c r="F500" s="556">
        <v>52200000</v>
      </c>
      <c r="G500" s="541">
        <v>2023</v>
      </c>
      <c r="H500" s="542">
        <f>VLOOKUP(G500,[3]잔가율!$D$3:$E$33,2,FALSE)</f>
        <v>0.84199999999999997</v>
      </c>
      <c r="I500" s="552">
        <f t="shared" si="7"/>
        <v>43952400</v>
      </c>
    </row>
    <row r="501" spans="1:9">
      <c r="A501" s="539">
        <v>500</v>
      </c>
      <c r="B501" s="540" t="s">
        <v>8534</v>
      </c>
      <c r="C501" s="540" t="s">
        <v>194</v>
      </c>
      <c r="D501" s="540" t="s">
        <v>3825</v>
      </c>
      <c r="E501" s="540" t="s">
        <v>4144</v>
      </c>
      <c r="F501" s="556">
        <v>62700000</v>
      </c>
      <c r="G501" s="541">
        <v>2023</v>
      </c>
      <c r="H501" s="542">
        <f>VLOOKUP(G501,[3]잔가율!$D$3:$E$33,2,FALSE)</f>
        <v>0.84199999999999997</v>
      </c>
      <c r="I501" s="552">
        <f t="shared" si="7"/>
        <v>52793400</v>
      </c>
    </row>
    <row r="502" spans="1:9">
      <c r="A502" s="539">
        <v>501</v>
      </c>
      <c r="B502" s="540" t="s">
        <v>8534</v>
      </c>
      <c r="C502" s="540" t="s">
        <v>194</v>
      </c>
      <c r="D502" s="540" t="s">
        <v>3825</v>
      </c>
      <c r="E502" s="540" t="s">
        <v>4145</v>
      </c>
      <c r="F502" s="556">
        <v>62300000</v>
      </c>
      <c r="G502" s="541">
        <v>2023</v>
      </c>
      <c r="H502" s="542">
        <f>VLOOKUP(G502,[3]잔가율!$D$3:$E$33,2,FALSE)</f>
        <v>0.84199999999999997</v>
      </c>
      <c r="I502" s="552">
        <f t="shared" si="7"/>
        <v>52456600</v>
      </c>
    </row>
    <row r="503" spans="1:9">
      <c r="A503" s="539">
        <v>502</v>
      </c>
      <c r="B503" s="540" t="s">
        <v>8534</v>
      </c>
      <c r="C503" s="540" t="s">
        <v>194</v>
      </c>
      <c r="D503" s="540" t="s">
        <v>4146</v>
      </c>
      <c r="E503" s="540" t="s">
        <v>4146</v>
      </c>
      <c r="F503" s="556">
        <v>48160000</v>
      </c>
      <c r="G503" s="541">
        <v>2023</v>
      </c>
      <c r="H503" s="542">
        <f>VLOOKUP(G503,[3]잔가율!$D$3:$E$33,2,FALSE)</f>
        <v>0.84199999999999997</v>
      </c>
      <c r="I503" s="552">
        <f t="shared" si="7"/>
        <v>40550720</v>
      </c>
    </row>
    <row r="504" spans="1:9">
      <c r="A504" s="539">
        <v>503</v>
      </c>
      <c r="B504" s="540" t="s">
        <v>8534</v>
      </c>
      <c r="C504" s="540" t="s">
        <v>194</v>
      </c>
      <c r="D504" s="540" t="s">
        <v>3826</v>
      </c>
      <c r="E504" s="540" t="s">
        <v>4147</v>
      </c>
      <c r="F504" s="556">
        <v>48400000</v>
      </c>
      <c r="G504" s="541">
        <v>2023</v>
      </c>
      <c r="H504" s="542">
        <f>VLOOKUP(G504,[3]잔가율!$D$3:$E$33,2,FALSE)</f>
        <v>0.84199999999999997</v>
      </c>
      <c r="I504" s="552">
        <f t="shared" si="7"/>
        <v>40752800</v>
      </c>
    </row>
    <row r="505" spans="1:9">
      <c r="A505" s="539">
        <v>504</v>
      </c>
      <c r="B505" s="540" t="s">
        <v>8534</v>
      </c>
      <c r="C505" s="540" t="s">
        <v>194</v>
      </c>
      <c r="D505" s="540" t="s">
        <v>3826</v>
      </c>
      <c r="E505" s="540" t="s">
        <v>4148</v>
      </c>
      <c r="F505" s="556">
        <v>49000000</v>
      </c>
      <c r="G505" s="541">
        <v>2023</v>
      </c>
      <c r="H505" s="542">
        <f>VLOOKUP(G505,[3]잔가율!$D$3:$E$33,2,FALSE)</f>
        <v>0.84199999999999997</v>
      </c>
      <c r="I505" s="552">
        <f t="shared" si="7"/>
        <v>41258000</v>
      </c>
    </row>
    <row r="506" spans="1:9">
      <c r="A506" s="539">
        <v>505</v>
      </c>
      <c r="B506" s="540" t="s">
        <v>8534</v>
      </c>
      <c r="C506" s="540" t="s">
        <v>194</v>
      </c>
      <c r="D506" s="540" t="s">
        <v>3826</v>
      </c>
      <c r="E506" s="540" t="s">
        <v>4149</v>
      </c>
      <c r="F506" s="556">
        <v>49920000</v>
      </c>
      <c r="G506" s="541">
        <v>2023</v>
      </c>
      <c r="H506" s="542">
        <f>VLOOKUP(G506,[3]잔가율!$D$3:$E$33,2,FALSE)</f>
        <v>0.84199999999999997</v>
      </c>
      <c r="I506" s="552">
        <f t="shared" si="7"/>
        <v>42032640</v>
      </c>
    </row>
    <row r="507" spans="1:9">
      <c r="A507" s="539">
        <v>506</v>
      </c>
      <c r="B507" s="540" t="s">
        <v>8534</v>
      </c>
      <c r="C507" s="540" t="s">
        <v>194</v>
      </c>
      <c r="D507" s="540" t="s">
        <v>3826</v>
      </c>
      <c r="E507" s="540" t="s">
        <v>4150</v>
      </c>
      <c r="F507" s="556">
        <v>51300000</v>
      </c>
      <c r="G507" s="541">
        <v>2023</v>
      </c>
      <c r="H507" s="542">
        <f>VLOOKUP(G507,[3]잔가율!$D$3:$E$33,2,FALSE)</f>
        <v>0.84199999999999997</v>
      </c>
      <c r="I507" s="552">
        <f t="shared" si="7"/>
        <v>43194600</v>
      </c>
    </row>
    <row r="508" spans="1:9">
      <c r="A508" s="539">
        <v>507</v>
      </c>
      <c r="B508" s="540" t="s">
        <v>8534</v>
      </c>
      <c r="C508" s="540" t="s">
        <v>194</v>
      </c>
      <c r="D508" s="540" t="s">
        <v>3826</v>
      </c>
      <c r="E508" s="540" t="s">
        <v>4151</v>
      </c>
      <c r="F508" s="556">
        <v>48400000</v>
      </c>
      <c r="G508" s="541">
        <v>2023</v>
      </c>
      <c r="H508" s="542">
        <f>VLOOKUP(G508,[3]잔가율!$D$3:$E$33,2,FALSE)</f>
        <v>0.84199999999999997</v>
      </c>
      <c r="I508" s="552">
        <f t="shared" si="7"/>
        <v>40752800</v>
      </c>
    </row>
    <row r="509" spans="1:9">
      <c r="A509" s="539">
        <v>508</v>
      </c>
      <c r="B509" s="540" t="s">
        <v>8534</v>
      </c>
      <c r="C509" s="540" t="s">
        <v>194</v>
      </c>
      <c r="D509" s="540" t="s">
        <v>4152</v>
      </c>
      <c r="E509" s="540" t="s">
        <v>4153</v>
      </c>
      <c r="F509" s="556">
        <v>49810000</v>
      </c>
      <c r="G509" s="541">
        <v>2023</v>
      </c>
      <c r="H509" s="542">
        <f>VLOOKUP(G509,[3]잔가율!$D$3:$E$33,2,FALSE)</f>
        <v>0.84199999999999997</v>
      </c>
      <c r="I509" s="552">
        <f t="shared" si="7"/>
        <v>41940020</v>
      </c>
    </row>
    <row r="510" spans="1:9">
      <c r="A510" s="539">
        <v>509</v>
      </c>
      <c r="B510" s="540" t="s">
        <v>8534</v>
      </c>
      <c r="C510" s="540" t="s">
        <v>194</v>
      </c>
      <c r="D510" s="540" t="s">
        <v>4154</v>
      </c>
      <c r="E510" s="540" t="s">
        <v>4153</v>
      </c>
      <c r="F510" s="556">
        <v>51920000</v>
      </c>
      <c r="G510" s="541">
        <v>2023</v>
      </c>
      <c r="H510" s="542">
        <f>VLOOKUP(G510,[3]잔가율!$D$3:$E$33,2,FALSE)</f>
        <v>0.84199999999999997</v>
      </c>
      <c r="I510" s="552">
        <f t="shared" si="7"/>
        <v>43716640</v>
      </c>
    </row>
    <row r="511" spans="1:9">
      <c r="A511" s="539">
        <v>510</v>
      </c>
      <c r="B511" s="540" t="s">
        <v>8534</v>
      </c>
      <c r="C511" s="540" t="s">
        <v>194</v>
      </c>
      <c r="D511" s="540" t="s">
        <v>3827</v>
      </c>
      <c r="E511" s="540" t="s">
        <v>4155</v>
      </c>
      <c r="F511" s="556">
        <v>51920000</v>
      </c>
      <c r="G511" s="541">
        <v>2023</v>
      </c>
      <c r="H511" s="542">
        <f>VLOOKUP(G511,[3]잔가율!$D$3:$E$33,2,FALSE)</f>
        <v>0.84199999999999997</v>
      </c>
      <c r="I511" s="552">
        <f t="shared" si="7"/>
        <v>43716640</v>
      </c>
    </row>
    <row r="512" spans="1:9">
      <c r="A512" s="539">
        <v>511</v>
      </c>
      <c r="B512" s="540" t="s">
        <v>8534</v>
      </c>
      <c r="C512" s="540" t="s">
        <v>194</v>
      </c>
      <c r="D512" s="540" t="s">
        <v>3827</v>
      </c>
      <c r="E512" s="540" t="s">
        <v>4156</v>
      </c>
      <c r="F512" s="556">
        <v>51920000</v>
      </c>
      <c r="G512" s="541">
        <v>2023</v>
      </c>
      <c r="H512" s="542">
        <f>VLOOKUP(G512,[3]잔가율!$D$3:$E$33,2,FALSE)</f>
        <v>0.84199999999999997</v>
      </c>
      <c r="I512" s="552">
        <f t="shared" si="7"/>
        <v>43716640</v>
      </c>
    </row>
    <row r="513" spans="1:9">
      <c r="A513" s="539">
        <v>512</v>
      </c>
      <c r="B513" s="540" t="s">
        <v>8534</v>
      </c>
      <c r="C513" s="540" t="s">
        <v>194</v>
      </c>
      <c r="D513" s="540" t="s">
        <v>3828</v>
      </c>
      <c r="E513" s="540" t="s">
        <v>4157</v>
      </c>
      <c r="F513" s="556">
        <v>52800000</v>
      </c>
      <c r="G513" s="541">
        <v>2023</v>
      </c>
      <c r="H513" s="542">
        <f>VLOOKUP(G513,[3]잔가율!$D$3:$E$33,2,FALSE)</f>
        <v>0.84199999999999997</v>
      </c>
      <c r="I513" s="552">
        <f t="shared" si="7"/>
        <v>44457600</v>
      </c>
    </row>
    <row r="514" spans="1:9">
      <c r="A514" s="539">
        <v>513</v>
      </c>
      <c r="B514" s="540" t="s">
        <v>8534</v>
      </c>
      <c r="C514" s="540" t="s">
        <v>194</v>
      </c>
      <c r="D514" s="540" t="s">
        <v>3828</v>
      </c>
      <c r="E514" s="540" t="s">
        <v>4158</v>
      </c>
      <c r="F514" s="556">
        <v>52600000</v>
      </c>
      <c r="G514" s="541">
        <v>2023</v>
      </c>
      <c r="H514" s="542">
        <f>VLOOKUP(G514,[3]잔가율!$D$3:$E$33,2,FALSE)</f>
        <v>0.84199999999999997</v>
      </c>
      <c r="I514" s="552">
        <f t="shared" ref="I514:I577" si="8">ROUNDDOWN(F514*H514,0)</f>
        <v>44289200</v>
      </c>
    </row>
    <row r="515" spans="1:9">
      <c r="A515" s="539">
        <v>514</v>
      </c>
      <c r="B515" s="540" t="s">
        <v>8534</v>
      </c>
      <c r="C515" s="540" t="s">
        <v>194</v>
      </c>
      <c r="D515" s="540" t="s">
        <v>3828</v>
      </c>
      <c r="E515" s="540" t="s">
        <v>4159</v>
      </c>
      <c r="F515" s="556">
        <v>54380000</v>
      </c>
      <c r="G515" s="541">
        <v>2023</v>
      </c>
      <c r="H515" s="542">
        <f>VLOOKUP(G515,[3]잔가율!$D$3:$E$33,2,FALSE)</f>
        <v>0.84199999999999997</v>
      </c>
      <c r="I515" s="552">
        <f t="shared" si="8"/>
        <v>45787960</v>
      </c>
    </row>
    <row r="516" spans="1:9">
      <c r="A516" s="539">
        <v>515</v>
      </c>
      <c r="B516" s="540" t="s">
        <v>8534</v>
      </c>
      <c r="C516" s="540" t="s">
        <v>194</v>
      </c>
      <c r="D516" s="540" t="s">
        <v>4160</v>
      </c>
      <c r="E516" s="540" t="s">
        <v>4161</v>
      </c>
      <c r="F516" s="556">
        <v>51630000</v>
      </c>
      <c r="G516" s="541">
        <v>2023</v>
      </c>
      <c r="H516" s="542">
        <f>VLOOKUP(G516,[3]잔가율!$D$3:$E$33,2,FALSE)</f>
        <v>0.84199999999999997</v>
      </c>
      <c r="I516" s="552">
        <f t="shared" si="8"/>
        <v>43472460</v>
      </c>
    </row>
    <row r="517" spans="1:9">
      <c r="A517" s="539">
        <v>516</v>
      </c>
      <c r="B517" s="540" t="s">
        <v>8534</v>
      </c>
      <c r="C517" s="540" t="s">
        <v>194</v>
      </c>
      <c r="D517" s="540" t="s">
        <v>4162</v>
      </c>
      <c r="E517" s="540" t="s">
        <v>4161</v>
      </c>
      <c r="F517" s="556">
        <v>59900000</v>
      </c>
      <c r="G517" s="541">
        <v>2023</v>
      </c>
      <c r="H517" s="542">
        <f>VLOOKUP(G517,[3]잔가율!$D$3:$E$33,2,FALSE)</f>
        <v>0.84199999999999997</v>
      </c>
      <c r="I517" s="552">
        <f t="shared" si="8"/>
        <v>50435800</v>
      </c>
    </row>
    <row r="518" spans="1:9">
      <c r="A518" s="539">
        <v>517</v>
      </c>
      <c r="B518" s="540" t="s">
        <v>8534</v>
      </c>
      <c r="C518" s="540" t="s">
        <v>194</v>
      </c>
      <c r="D518" s="540" t="s">
        <v>3829</v>
      </c>
      <c r="E518" s="540" t="s">
        <v>3829</v>
      </c>
      <c r="F518" s="556">
        <v>46000000</v>
      </c>
      <c r="G518" s="541">
        <v>2023</v>
      </c>
      <c r="H518" s="542">
        <f>VLOOKUP(G518,[3]잔가율!$D$3:$E$33,2,FALSE)</f>
        <v>0.84199999999999997</v>
      </c>
      <c r="I518" s="552">
        <f t="shared" si="8"/>
        <v>38732000</v>
      </c>
    </row>
    <row r="519" spans="1:9">
      <c r="A519" s="539">
        <v>518</v>
      </c>
      <c r="B519" s="540" t="s">
        <v>8534</v>
      </c>
      <c r="C519" s="540" t="s">
        <v>194</v>
      </c>
      <c r="D519" s="540" t="s">
        <v>3829</v>
      </c>
      <c r="E519" s="540" t="s">
        <v>4163</v>
      </c>
      <c r="F519" s="556">
        <v>46000000</v>
      </c>
      <c r="G519" s="541">
        <v>2023</v>
      </c>
      <c r="H519" s="542">
        <f>VLOOKUP(G519,[3]잔가율!$D$3:$E$33,2,FALSE)</f>
        <v>0.84199999999999997</v>
      </c>
      <c r="I519" s="552">
        <f t="shared" si="8"/>
        <v>38732000</v>
      </c>
    </row>
    <row r="520" spans="1:9">
      <c r="A520" s="539">
        <v>519</v>
      </c>
      <c r="B520" s="540" t="s">
        <v>8534</v>
      </c>
      <c r="C520" s="540" t="s">
        <v>194</v>
      </c>
      <c r="D520" s="540" t="s">
        <v>3829</v>
      </c>
      <c r="E520" s="540" t="s">
        <v>4164</v>
      </c>
      <c r="F520" s="556">
        <v>46000000</v>
      </c>
      <c r="G520" s="541">
        <v>2023</v>
      </c>
      <c r="H520" s="542">
        <f>VLOOKUP(G520,[3]잔가율!$D$3:$E$33,2,FALSE)</f>
        <v>0.84199999999999997</v>
      </c>
      <c r="I520" s="552">
        <f t="shared" si="8"/>
        <v>38732000</v>
      </c>
    </row>
    <row r="521" spans="1:9">
      <c r="A521" s="539">
        <v>520</v>
      </c>
      <c r="B521" s="540" t="s">
        <v>8534</v>
      </c>
      <c r="C521" s="540" t="s">
        <v>194</v>
      </c>
      <c r="D521" s="540" t="s">
        <v>3829</v>
      </c>
      <c r="E521" s="540" t="s">
        <v>4165</v>
      </c>
      <c r="F521" s="556">
        <v>45780000</v>
      </c>
      <c r="G521" s="541">
        <v>2023</v>
      </c>
      <c r="H521" s="542">
        <f>VLOOKUP(G521,[3]잔가율!$D$3:$E$33,2,FALSE)</f>
        <v>0.84199999999999997</v>
      </c>
      <c r="I521" s="552">
        <f t="shared" si="8"/>
        <v>38546760</v>
      </c>
    </row>
    <row r="522" spans="1:9">
      <c r="A522" s="539">
        <v>521</v>
      </c>
      <c r="B522" s="540" t="s">
        <v>8534</v>
      </c>
      <c r="C522" s="540" t="s">
        <v>194</v>
      </c>
      <c r="D522" s="540" t="s">
        <v>3830</v>
      </c>
      <c r="E522" s="540" t="s">
        <v>4166</v>
      </c>
      <c r="F522" s="556">
        <v>51920000</v>
      </c>
      <c r="G522" s="541">
        <v>2023</v>
      </c>
      <c r="H522" s="542">
        <f>VLOOKUP(G522,[3]잔가율!$D$3:$E$33,2,FALSE)</f>
        <v>0.84199999999999997</v>
      </c>
      <c r="I522" s="552">
        <f t="shared" si="8"/>
        <v>43716640</v>
      </c>
    </row>
    <row r="523" spans="1:9">
      <c r="A523" s="539">
        <v>522</v>
      </c>
      <c r="B523" s="540" t="s">
        <v>8534</v>
      </c>
      <c r="C523" s="540" t="s">
        <v>194</v>
      </c>
      <c r="D523" s="540" t="s">
        <v>1286</v>
      </c>
      <c r="E523" s="540" t="s">
        <v>4163</v>
      </c>
      <c r="F523" s="556">
        <v>50450000</v>
      </c>
      <c r="G523" s="541">
        <v>2023</v>
      </c>
      <c r="H523" s="542">
        <f>VLOOKUP(G523,[3]잔가율!$D$3:$E$33,2,FALSE)</f>
        <v>0.84199999999999997</v>
      </c>
      <c r="I523" s="552">
        <f t="shared" si="8"/>
        <v>42478900</v>
      </c>
    </row>
    <row r="524" spans="1:9">
      <c r="A524" s="539">
        <v>523</v>
      </c>
      <c r="B524" s="540" t="s">
        <v>8534</v>
      </c>
      <c r="C524" s="540" t="s">
        <v>3174</v>
      </c>
      <c r="D524" s="540" t="s">
        <v>3831</v>
      </c>
      <c r="E524" s="540" t="s">
        <v>4167</v>
      </c>
      <c r="F524" s="556">
        <v>49360000</v>
      </c>
      <c r="G524" s="541">
        <v>2023</v>
      </c>
      <c r="H524" s="542">
        <f>VLOOKUP(G524,[3]잔가율!$D$3:$E$33,2,FALSE)</f>
        <v>0.84199999999999997</v>
      </c>
      <c r="I524" s="552">
        <f t="shared" si="8"/>
        <v>41561120</v>
      </c>
    </row>
    <row r="525" spans="1:9">
      <c r="A525" s="539">
        <v>524</v>
      </c>
      <c r="B525" s="540" t="s">
        <v>8534</v>
      </c>
      <c r="C525" s="540" t="s">
        <v>194</v>
      </c>
      <c r="D525" s="540" t="s">
        <v>4168</v>
      </c>
      <c r="E525" s="540" t="s">
        <v>4168</v>
      </c>
      <c r="F525" s="556">
        <v>54480000</v>
      </c>
      <c r="G525" s="541">
        <v>2023</v>
      </c>
      <c r="H525" s="542">
        <f>VLOOKUP(G525,[3]잔가율!$D$3:$E$33,2,FALSE)</f>
        <v>0.84199999999999997</v>
      </c>
      <c r="I525" s="552">
        <f t="shared" si="8"/>
        <v>45872160</v>
      </c>
    </row>
    <row r="526" spans="1:9">
      <c r="A526" s="539">
        <v>525</v>
      </c>
      <c r="B526" s="414" t="s">
        <v>16663</v>
      </c>
      <c r="C526" s="544" t="s">
        <v>194</v>
      </c>
      <c r="D526" s="544" t="s">
        <v>3717</v>
      </c>
      <c r="E526" s="544" t="s">
        <v>3718</v>
      </c>
      <c r="F526" s="560">
        <v>58730000</v>
      </c>
      <c r="G526" s="541">
        <v>2023</v>
      </c>
      <c r="H526" s="542">
        <f>VLOOKUP(G526,[3]잔가율!$B$3:$C$33,2,FALSE)</f>
        <v>0.82599999999999996</v>
      </c>
      <c r="I526" s="552">
        <f t="shared" si="8"/>
        <v>48510980</v>
      </c>
    </row>
    <row r="527" spans="1:9">
      <c r="A527" s="539">
        <v>526</v>
      </c>
      <c r="B527" s="414" t="s">
        <v>16663</v>
      </c>
      <c r="C527" s="544" t="s">
        <v>194</v>
      </c>
      <c r="D527" s="544" t="s">
        <v>3719</v>
      </c>
      <c r="E527" s="544" t="s">
        <v>3720</v>
      </c>
      <c r="F527" s="560">
        <v>61160000</v>
      </c>
      <c r="G527" s="541">
        <v>2023</v>
      </c>
      <c r="H527" s="542">
        <f>VLOOKUP(G527,[3]잔가율!$B$3:$C$33,2,FALSE)</f>
        <v>0.82599999999999996</v>
      </c>
      <c r="I527" s="552">
        <f t="shared" si="8"/>
        <v>50518160</v>
      </c>
    </row>
    <row r="528" spans="1:9">
      <c r="A528" s="539">
        <v>527</v>
      </c>
      <c r="B528" s="540" t="s">
        <v>8534</v>
      </c>
      <c r="C528" s="540" t="s">
        <v>194</v>
      </c>
      <c r="D528" s="540" t="s">
        <v>4169</v>
      </c>
      <c r="E528" s="540" t="s">
        <v>4169</v>
      </c>
      <c r="F528" s="556">
        <v>51210000</v>
      </c>
      <c r="G528" s="541">
        <v>2023</v>
      </c>
      <c r="H528" s="542">
        <f>VLOOKUP(G528,[3]잔가율!$D$3:$E$33,2,FALSE)</f>
        <v>0.84199999999999997</v>
      </c>
      <c r="I528" s="552">
        <f t="shared" si="8"/>
        <v>43118820</v>
      </c>
    </row>
    <row r="529" spans="1:9">
      <c r="A529" s="539">
        <v>528</v>
      </c>
      <c r="B529" s="540" t="s">
        <v>8534</v>
      </c>
      <c r="C529" s="540" t="s">
        <v>194</v>
      </c>
      <c r="D529" s="540" t="s">
        <v>4169</v>
      </c>
      <c r="E529" s="540" t="s">
        <v>4170</v>
      </c>
      <c r="F529" s="556">
        <v>51040000</v>
      </c>
      <c r="G529" s="541">
        <v>2023</v>
      </c>
      <c r="H529" s="542">
        <f>VLOOKUP(G529,[3]잔가율!$D$3:$E$33,2,FALSE)</f>
        <v>0.84199999999999997</v>
      </c>
      <c r="I529" s="552">
        <f t="shared" si="8"/>
        <v>42975680</v>
      </c>
    </row>
    <row r="530" spans="1:9">
      <c r="A530" s="539">
        <v>529</v>
      </c>
      <c r="B530" s="540" t="s">
        <v>8534</v>
      </c>
      <c r="C530" s="540" t="s">
        <v>194</v>
      </c>
      <c r="D530" s="540" t="s">
        <v>3832</v>
      </c>
      <c r="E530" s="540" t="s">
        <v>4171</v>
      </c>
      <c r="F530" s="556">
        <v>58080000</v>
      </c>
      <c r="G530" s="541">
        <v>2023</v>
      </c>
      <c r="H530" s="542">
        <f>VLOOKUP(G530,[3]잔가율!$D$3:$E$33,2,FALSE)</f>
        <v>0.84199999999999997</v>
      </c>
      <c r="I530" s="552">
        <f t="shared" si="8"/>
        <v>48903360</v>
      </c>
    </row>
    <row r="531" spans="1:9">
      <c r="A531" s="539">
        <v>530</v>
      </c>
      <c r="B531" s="540" t="s">
        <v>8534</v>
      </c>
      <c r="C531" s="540" t="s">
        <v>194</v>
      </c>
      <c r="D531" s="540" t="s">
        <v>4172</v>
      </c>
      <c r="E531" s="540" t="s">
        <v>4172</v>
      </c>
      <c r="F531" s="556">
        <v>58820000</v>
      </c>
      <c r="G531" s="541">
        <v>2023</v>
      </c>
      <c r="H531" s="542">
        <f>VLOOKUP(G531,[3]잔가율!$D$3:$E$33,2,FALSE)</f>
        <v>0.84199999999999997</v>
      </c>
      <c r="I531" s="552">
        <f t="shared" si="8"/>
        <v>49526440</v>
      </c>
    </row>
    <row r="532" spans="1:9">
      <c r="A532" s="539">
        <v>531</v>
      </c>
      <c r="B532" s="540" t="s">
        <v>8534</v>
      </c>
      <c r="C532" s="540" t="s">
        <v>194</v>
      </c>
      <c r="D532" s="540" t="s">
        <v>3833</v>
      </c>
      <c r="E532" s="540" t="s">
        <v>4173</v>
      </c>
      <c r="F532" s="556">
        <v>51920000</v>
      </c>
      <c r="G532" s="541">
        <v>2023</v>
      </c>
      <c r="H532" s="542">
        <f>VLOOKUP(G532,[3]잔가율!$D$3:$E$33,2,FALSE)</f>
        <v>0.84199999999999997</v>
      </c>
      <c r="I532" s="552">
        <f t="shared" si="8"/>
        <v>43716640</v>
      </c>
    </row>
    <row r="533" spans="1:9">
      <c r="A533" s="539">
        <v>532</v>
      </c>
      <c r="B533" s="540" t="s">
        <v>8534</v>
      </c>
      <c r="C533" s="540" t="s">
        <v>194</v>
      </c>
      <c r="D533" s="540" t="s">
        <v>3833</v>
      </c>
      <c r="E533" s="540" t="s">
        <v>4174</v>
      </c>
      <c r="F533" s="556">
        <v>49280000</v>
      </c>
      <c r="G533" s="541">
        <v>2023</v>
      </c>
      <c r="H533" s="542">
        <f>VLOOKUP(G533,[3]잔가율!$D$3:$E$33,2,FALSE)</f>
        <v>0.84199999999999997</v>
      </c>
      <c r="I533" s="552">
        <f t="shared" si="8"/>
        <v>41493760</v>
      </c>
    </row>
    <row r="534" spans="1:9">
      <c r="A534" s="539">
        <v>533</v>
      </c>
      <c r="B534" s="540" t="s">
        <v>8534</v>
      </c>
      <c r="C534" s="540" t="s">
        <v>194</v>
      </c>
      <c r="D534" s="540" t="s">
        <v>3834</v>
      </c>
      <c r="E534" s="540" t="s">
        <v>4175</v>
      </c>
      <c r="F534" s="556">
        <v>58320000</v>
      </c>
      <c r="G534" s="541">
        <v>2023</v>
      </c>
      <c r="H534" s="542">
        <f>VLOOKUP(G534,[3]잔가율!$D$3:$E$33,2,FALSE)</f>
        <v>0.84199999999999997</v>
      </c>
      <c r="I534" s="552">
        <f t="shared" si="8"/>
        <v>49105440</v>
      </c>
    </row>
    <row r="535" spans="1:9">
      <c r="A535" s="539">
        <v>534</v>
      </c>
      <c r="B535" s="540" t="s">
        <v>8534</v>
      </c>
      <c r="C535" s="540" t="s">
        <v>194</v>
      </c>
      <c r="D535" s="540" t="s">
        <v>3834</v>
      </c>
      <c r="E535" s="540" t="s">
        <v>4176</v>
      </c>
      <c r="F535" s="556">
        <v>54560000</v>
      </c>
      <c r="G535" s="541">
        <v>2023</v>
      </c>
      <c r="H535" s="542">
        <f>VLOOKUP(G535,[3]잔가율!$D$3:$E$33,2,FALSE)</f>
        <v>0.84199999999999997</v>
      </c>
      <c r="I535" s="552">
        <f t="shared" si="8"/>
        <v>45939520</v>
      </c>
    </row>
    <row r="536" spans="1:9">
      <c r="A536" s="539">
        <v>535</v>
      </c>
      <c r="B536" s="540" t="s">
        <v>8534</v>
      </c>
      <c r="C536" s="540" t="s">
        <v>194</v>
      </c>
      <c r="D536" s="540" t="s">
        <v>3835</v>
      </c>
      <c r="E536" s="540" t="s">
        <v>4177</v>
      </c>
      <c r="F536" s="556">
        <v>58520000</v>
      </c>
      <c r="G536" s="541">
        <v>2023</v>
      </c>
      <c r="H536" s="542">
        <f>VLOOKUP(G536,[3]잔가율!$D$3:$E$33,2,FALSE)</f>
        <v>0.84199999999999997</v>
      </c>
      <c r="I536" s="552">
        <f t="shared" si="8"/>
        <v>49273840</v>
      </c>
    </row>
    <row r="537" spans="1:9">
      <c r="A537" s="539">
        <v>536</v>
      </c>
      <c r="B537" s="540" t="s">
        <v>8534</v>
      </c>
      <c r="C537" s="540" t="s">
        <v>194</v>
      </c>
      <c r="D537" s="540" t="s">
        <v>3835</v>
      </c>
      <c r="E537" s="540" t="s">
        <v>4178</v>
      </c>
      <c r="F537" s="556">
        <v>56320000</v>
      </c>
      <c r="G537" s="541">
        <v>2023</v>
      </c>
      <c r="H537" s="542">
        <f>VLOOKUP(G537,[3]잔가율!$D$3:$E$33,2,FALSE)</f>
        <v>0.84199999999999997</v>
      </c>
      <c r="I537" s="552">
        <f t="shared" si="8"/>
        <v>47421440</v>
      </c>
    </row>
    <row r="538" spans="1:9">
      <c r="A538" s="539">
        <v>537</v>
      </c>
      <c r="B538" s="540" t="s">
        <v>8534</v>
      </c>
      <c r="C538" s="540" t="s">
        <v>194</v>
      </c>
      <c r="D538" s="540" t="s">
        <v>3836</v>
      </c>
      <c r="E538" s="540" t="s">
        <v>3836</v>
      </c>
      <c r="F538" s="556">
        <v>51920000</v>
      </c>
      <c r="G538" s="541">
        <v>2023</v>
      </c>
      <c r="H538" s="542">
        <f>VLOOKUP(G538,[3]잔가율!$D$3:$E$33,2,FALSE)</f>
        <v>0.84199999999999997</v>
      </c>
      <c r="I538" s="552">
        <f t="shared" si="8"/>
        <v>43716640</v>
      </c>
    </row>
    <row r="539" spans="1:9">
      <c r="A539" s="539">
        <v>538</v>
      </c>
      <c r="B539" s="540" t="s">
        <v>8534</v>
      </c>
      <c r="C539" s="540" t="s">
        <v>194</v>
      </c>
      <c r="D539" s="540" t="s">
        <v>3836</v>
      </c>
      <c r="E539" s="540" t="s">
        <v>4179</v>
      </c>
      <c r="F539" s="556">
        <v>51920000</v>
      </c>
      <c r="G539" s="541">
        <v>2023</v>
      </c>
      <c r="H539" s="542">
        <f>VLOOKUP(G539,[3]잔가율!$D$3:$E$33,2,FALSE)</f>
        <v>0.84199999999999997</v>
      </c>
      <c r="I539" s="552">
        <f t="shared" si="8"/>
        <v>43716640</v>
      </c>
    </row>
    <row r="540" spans="1:9">
      <c r="A540" s="539">
        <v>539</v>
      </c>
      <c r="B540" s="540" t="s">
        <v>8534</v>
      </c>
      <c r="C540" s="540" t="s">
        <v>194</v>
      </c>
      <c r="D540" s="540" t="s">
        <v>3836</v>
      </c>
      <c r="E540" s="540" t="s">
        <v>4180</v>
      </c>
      <c r="F540" s="556">
        <v>48400000</v>
      </c>
      <c r="G540" s="541">
        <v>2023</v>
      </c>
      <c r="H540" s="542">
        <f>VLOOKUP(G540,[3]잔가율!$D$3:$E$33,2,FALSE)</f>
        <v>0.84199999999999997</v>
      </c>
      <c r="I540" s="552">
        <f t="shared" si="8"/>
        <v>40752800</v>
      </c>
    </row>
    <row r="541" spans="1:9">
      <c r="A541" s="539">
        <v>540</v>
      </c>
      <c r="B541" s="540" t="s">
        <v>8534</v>
      </c>
      <c r="C541" s="540" t="s">
        <v>194</v>
      </c>
      <c r="D541" s="540" t="s">
        <v>4181</v>
      </c>
      <c r="E541" s="540" t="s">
        <v>4181</v>
      </c>
      <c r="F541" s="556">
        <v>55040000</v>
      </c>
      <c r="G541" s="541">
        <v>2023</v>
      </c>
      <c r="H541" s="542">
        <f>VLOOKUP(G541,[3]잔가율!$D$3:$E$33,2,FALSE)</f>
        <v>0.84199999999999997</v>
      </c>
      <c r="I541" s="552">
        <f t="shared" si="8"/>
        <v>46343680</v>
      </c>
    </row>
    <row r="542" spans="1:9">
      <c r="A542" s="539">
        <v>541</v>
      </c>
      <c r="B542" s="540" t="s">
        <v>8534</v>
      </c>
      <c r="C542" s="540" t="s">
        <v>194</v>
      </c>
      <c r="D542" s="540" t="s">
        <v>4181</v>
      </c>
      <c r="E542" s="540" t="s">
        <v>4182</v>
      </c>
      <c r="F542" s="556">
        <v>55200000</v>
      </c>
      <c r="G542" s="541">
        <v>2023</v>
      </c>
      <c r="H542" s="542">
        <f>VLOOKUP(G542,[3]잔가율!$D$3:$E$33,2,FALSE)</f>
        <v>0.84199999999999997</v>
      </c>
      <c r="I542" s="552">
        <f t="shared" si="8"/>
        <v>46478400</v>
      </c>
    </row>
    <row r="543" spans="1:9">
      <c r="A543" s="539">
        <v>542</v>
      </c>
      <c r="B543" s="540" t="s">
        <v>8534</v>
      </c>
      <c r="C543" s="540" t="s">
        <v>194</v>
      </c>
      <c r="D543" s="540" t="s">
        <v>4181</v>
      </c>
      <c r="E543" s="540" t="s">
        <v>4183</v>
      </c>
      <c r="F543" s="556">
        <v>54320000</v>
      </c>
      <c r="G543" s="541">
        <v>2023</v>
      </c>
      <c r="H543" s="542">
        <f>VLOOKUP(G543,[3]잔가율!$D$3:$E$33,2,FALSE)</f>
        <v>0.84199999999999997</v>
      </c>
      <c r="I543" s="552">
        <f t="shared" si="8"/>
        <v>45737440</v>
      </c>
    </row>
    <row r="544" spans="1:9">
      <c r="A544" s="539">
        <v>543</v>
      </c>
      <c r="B544" s="540" t="s">
        <v>8534</v>
      </c>
      <c r="C544" s="540" t="s">
        <v>194</v>
      </c>
      <c r="D544" s="540" t="s">
        <v>4181</v>
      </c>
      <c r="E544" s="540" t="s">
        <v>4184</v>
      </c>
      <c r="F544" s="556">
        <v>55120000</v>
      </c>
      <c r="G544" s="541">
        <v>2023</v>
      </c>
      <c r="H544" s="542">
        <f>VLOOKUP(G544,[3]잔가율!$D$3:$E$33,2,FALSE)</f>
        <v>0.84199999999999997</v>
      </c>
      <c r="I544" s="552">
        <f t="shared" si="8"/>
        <v>46411040</v>
      </c>
    </row>
    <row r="545" spans="1:9">
      <c r="A545" s="539">
        <v>544</v>
      </c>
      <c r="B545" s="540" t="s">
        <v>8534</v>
      </c>
      <c r="C545" s="540" t="s">
        <v>194</v>
      </c>
      <c r="D545" s="540" t="s">
        <v>4181</v>
      </c>
      <c r="E545" s="540" t="s">
        <v>4185</v>
      </c>
      <c r="F545" s="556">
        <v>52800000</v>
      </c>
      <c r="G545" s="541">
        <v>2023</v>
      </c>
      <c r="H545" s="542">
        <f>VLOOKUP(G545,[3]잔가율!$D$3:$E$33,2,FALSE)</f>
        <v>0.84199999999999997</v>
      </c>
      <c r="I545" s="552">
        <f t="shared" si="8"/>
        <v>44457600</v>
      </c>
    </row>
    <row r="546" spans="1:9">
      <c r="A546" s="539">
        <v>545</v>
      </c>
      <c r="B546" s="540" t="s">
        <v>8534</v>
      </c>
      <c r="C546" s="540" t="s">
        <v>194</v>
      </c>
      <c r="D546" s="540" t="s">
        <v>3837</v>
      </c>
      <c r="E546" s="540" t="s">
        <v>4186</v>
      </c>
      <c r="F546" s="556">
        <v>63840000</v>
      </c>
      <c r="G546" s="541">
        <v>2023</v>
      </c>
      <c r="H546" s="542">
        <f>VLOOKUP(G546,[3]잔가율!$D$3:$E$33,2,FALSE)</f>
        <v>0.84199999999999997</v>
      </c>
      <c r="I546" s="552">
        <f t="shared" si="8"/>
        <v>53753280</v>
      </c>
    </row>
    <row r="547" spans="1:9">
      <c r="A547" s="539">
        <v>546</v>
      </c>
      <c r="B547" s="540" t="s">
        <v>8534</v>
      </c>
      <c r="C547" s="540" t="s">
        <v>194</v>
      </c>
      <c r="D547" s="540" t="s">
        <v>3721</v>
      </c>
      <c r="E547" s="540" t="s">
        <v>4187</v>
      </c>
      <c r="F547" s="556">
        <v>57200000</v>
      </c>
      <c r="G547" s="541">
        <v>2023</v>
      </c>
      <c r="H547" s="542">
        <f>VLOOKUP(G547,[3]잔가율!$D$3:$E$33,2,FALSE)</f>
        <v>0.84199999999999997</v>
      </c>
      <c r="I547" s="552">
        <f t="shared" si="8"/>
        <v>48162400</v>
      </c>
    </row>
    <row r="548" spans="1:9">
      <c r="A548" s="539">
        <v>547</v>
      </c>
      <c r="B548" s="414" t="s">
        <v>16663</v>
      </c>
      <c r="C548" s="540" t="s">
        <v>194</v>
      </c>
      <c r="D548" s="540" t="s">
        <v>3721</v>
      </c>
      <c r="E548" s="540" t="s">
        <v>3722</v>
      </c>
      <c r="F548" s="558">
        <v>56760000</v>
      </c>
      <c r="G548" s="541">
        <v>2023</v>
      </c>
      <c r="H548" s="542">
        <f>VLOOKUP(G548,[3]잔가율!$B$3:$C$33,2,FALSE)</f>
        <v>0.82599999999999996</v>
      </c>
      <c r="I548" s="552">
        <f t="shared" si="8"/>
        <v>46883760</v>
      </c>
    </row>
    <row r="549" spans="1:9">
      <c r="A549" s="539">
        <v>548</v>
      </c>
      <c r="B549" s="540" t="s">
        <v>8534</v>
      </c>
      <c r="C549" s="540" t="s">
        <v>194</v>
      </c>
      <c r="D549" s="540" t="s">
        <v>4188</v>
      </c>
      <c r="E549" s="540" t="s">
        <v>4189</v>
      </c>
      <c r="F549" s="556">
        <v>57640000</v>
      </c>
      <c r="G549" s="541">
        <v>2023</v>
      </c>
      <c r="H549" s="542">
        <f>VLOOKUP(G549,[3]잔가율!$D$3:$E$33,2,FALSE)</f>
        <v>0.84199999999999997</v>
      </c>
      <c r="I549" s="552">
        <f t="shared" si="8"/>
        <v>48532880</v>
      </c>
    </row>
    <row r="550" spans="1:9">
      <c r="A550" s="539">
        <v>549</v>
      </c>
      <c r="B550" s="540" t="s">
        <v>8534</v>
      </c>
      <c r="C550" s="540" t="s">
        <v>194</v>
      </c>
      <c r="D550" s="540" t="s">
        <v>4190</v>
      </c>
      <c r="E550" s="540" t="s">
        <v>4190</v>
      </c>
      <c r="F550" s="556">
        <v>61580000</v>
      </c>
      <c r="G550" s="541">
        <v>2023</v>
      </c>
      <c r="H550" s="542">
        <f>VLOOKUP(G550,[3]잔가율!$D$3:$E$33,2,FALSE)</f>
        <v>0.84199999999999997</v>
      </c>
      <c r="I550" s="552">
        <f t="shared" si="8"/>
        <v>51850360</v>
      </c>
    </row>
    <row r="551" spans="1:9">
      <c r="A551" s="539">
        <v>550</v>
      </c>
      <c r="B551" s="540" t="s">
        <v>8534</v>
      </c>
      <c r="C551" s="540" t="s">
        <v>194</v>
      </c>
      <c r="D551" s="540" t="s">
        <v>4191</v>
      </c>
      <c r="E551" s="540" t="s">
        <v>4192</v>
      </c>
      <c r="F551" s="556">
        <v>67760000</v>
      </c>
      <c r="G551" s="541">
        <v>2023</v>
      </c>
      <c r="H551" s="542">
        <f>VLOOKUP(G551,[3]잔가율!$D$3:$E$33,2,FALSE)</f>
        <v>0.84199999999999997</v>
      </c>
      <c r="I551" s="552">
        <f t="shared" si="8"/>
        <v>57053920</v>
      </c>
    </row>
    <row r="552" spans="1:9">
      <c r="A552" s="539">
        <v>551</v>
      </c>
      <c r="B552" s="540" t="s">
        <v>8534</v>
      </c>
      <c r="C552" s="540" t="s">
        <v>194</v>
      </c>
      <c r="D552" s="540" t="s">
        <v>4193</v>
      </c>
      <c r="E552" s="540" t="s">
        <v>4192</v>
      </c>
      <c r="F552" s="556">
        <v>60900000</v>
      </c>
      <c r="G552" s="541">
        <v>2023</v>
      </c>
      <c r="H552" s="542">
        <f>VLOOKUP(G552,[3]잔가율!$D$3:$E$33,2,FALSE)</f>
        <v>0.84199999999999997</v>
      </c>
      <c r="I552" s="552">
        <f t="shared" si="8"/>
        <v>51277800</v>
      </c>
    </row>
    <row r="553" spans="1:9">
      <c r="A553" s="539">
        <v>552</v>
      </c>
      <c r="B553" s="540" t="s">
        <v>8534</v>
      </c>
      <c r="C553" s="540" t="s">
        <v>194</v>
      </c>
      <c r="D553" s="540" t="s">
        <v>4194</v>
      </c>
      <c r="E553" s="540" t="s">
        <v>4192</v>
      </c>
      <c r="F553" s="556">
        <v>68640000</v>
      </c>
      <c r="G553" s="541">
        <v>2023</v>
      </c>
      <c r="H553" s="542">
        <f>VLOOKUP(G553,[3]잔가율!$D$3:$E$33,2,FALSE)</f>
        <v>0.84199999999999997</v>
      </c>
      <c r="I553" s="552">
        <f t="shared" si="8"/>
        <v>57794880</v>
      </c>
    </row>
    <row r="554" spans="1:9">
      <c r="A554" s="539">
        <v>553</v>
      </c>
      <c r="B554" s="540" t="s">
        <v>8534</v>
      </c>
      <c r="C554" s="540" t="s">
        <v>194</v>
      </c>
      <c r="D554" s="540" t="s">
        <v>4195</v>
      </c>
      <c r="E554" s="540" t="s">
        <v>4192</v>
      </c>
      <c r="F554" s="556">
        <v>69300000</v>
      </c>
      <c r="G554" s="541">
        <v>2023</v>
      </c>
      <c r="H554" s="542">
        <f>VLOOKUP(G554,[3]잔가율!$D$3:$E$33,2,FALSE)</f>
        <v>0.84199999999999997</v>
      </c>
      <c r="I554" s="552">
        <f t="shared" si="8"/>
        <v>58350600</v>
      </c>
    </row>
    <row r="555" spans="1:9">
      <c r="A555" s="539">
        <v>554</v>
      </c>
      <c r="B555" s="540" t="s">
        <v>8534</v>
      </c>
      <c r="C555" s="540" t="s">
        <v>194</v>
      </c>
      <c r="D555" s="540" t="s">
        <v>4196</v>
      </c>
      <c r="E555" s="540" t="s">
        <v>4192</v>
      </c>
      <c r="F555" s="556">
        <v>64800000</v>
      </c>
      <c r="G555" s="541">
        <v>2023</v>
      </c>
      <c r="H555" s="542">
        <f>VLOOKUP(G555,[3]잔가율!$D$3:$E$33,2,FALSE)</f>
        <v>0.84199999999999997</v>
      </c>
      <c r="I555" s="552">
        <f t="shared" si="8"/>
        <v>54561600</v>
      </c>
    </row>
    <row r="556" spans="1:9">
      <c r="A556" s="539">
        <v>555</v>
      </c>
      <c r="B556" s="540" t="s">
        <v>8534</v>
      </c>
      <c r="C556" s="540" t="s">
        <v>194</v>
      </c>
      <c r="D556" s="540" t="s">
        <v>3838</v>
      </c>
      <c r="E556" s="540" t="s">
        <v>4197</v>
      </c>
      <c r="F556" s="556">
        <v>60500000</v>
      </c>
      <c r="G556" s="541">
        <v>2023</v>
      </c>
      <c r="H556" s="542">
        <f>VLOOKUP(G556,[3]잔가율!$D$3:$E$33,2,FALSE)</f>
        <v>0.84199999999999997</v>
      </c>
      <c r="I556" s="552">
        <f t="shared" si="8"/>
        <v>50941000</v>
      </c>
    </row>
    <row r="557" spans="1:9">
      <c r="A557" s="539">
        <v>556</v>
      </c>
      <c r="B557" s="414" t="s">
        <v>16663</v>
      </c>
      <c r="C557" s="544" t="s">
        <v>194</v>
      </c>
      <c r="D557" s="544" t="s">
        <v>3723</v>
      </c>
      <c r="E557" s="544" t="s">
        <v>3724</v>
      </c>
      <c r="F557" s="560">
        <v>64610000</v>
      </c>
      <c r="G557" s="541">
        <v>2023</v>
      </c>
      <c r="H557" s="542">
        <f>VLOOKUP(G557,[3]잔가율!$B$3:$C$33,2,FALSE)</f>
        <v>0.82599999999999996</v>
      </c>
      <c r="I557" s="552">
        <f t="shared" si="8"/>
        <v>53367860</v>
      </c>
    </row>
    <row r="558" spans="1:9">
      <c r="A558" s="539">
        <v>557</v>
      </c>
      <c r="B558" s="414" t="s">
        <v>16663</v>
      </c>
      <c r="C558" s="540" t="s">
        <v>3174</v>
      </c>
      <c r="D558" s="540" t="s">
        <v>3725</v>
      </c>
      <c r="E558" s="540" t="s">
        <v>3726</v>
      </c>
      <c r="F558" s="558">
        <v>58110000</v>
      </c>
      <c r="G558" s="541">
        <v>2023</v>
      </c>
      <c r="H558" s="542">
        <f>VLOOKUP(G558,[3]잔가율!$B$3:$C$33,2,FALSE)</f>
        <v>0.82599999999999996</v>
      </c>
      <c r="I558" s="552">
        <f t="shared" si="8"/>
        <v>47998860</v>
      </c>
    </row>
    <row r="559" spans="1:9">
      <c r="A559" s="539">
        <v>558</v>
      </c>
      <c r="B559" s="414" t="s">
        <v>16663</v>
      </c>
      <c r="C559" s="540" t="s">
        <v>3174</v>
      </c>
      <c r="D559" s="540" t="s">
        <v>3727</v>
      </c>
      <c r="E559" s="540" t="s">
        <v>3726</v>
      </c>
      <c r="F559" s="558">
        <v>60180000</v>
      </c>
      <c r="G559" s="541">
        <v>2023</v>
      </c>
      <c r="H559" s="542">
        <f>VLOOKUP(G559,[3]잔가율!$B$3:$C$33,2,FALSE)</f>
        <v>0.82599999999999996</v>
      </c>
      <c r="I559" s="552">
        <f t="shared" si="8"/>
        <v>49708680</v>
      </c>
    </row>
    <row r="560" spans="1:9">
      <c r="A560" s="539">
        <v>559</v>
      </c>
      <c r="B560" s="540" t="s">
        <v>8534</v>
      </c>
      <c r="C560" s="540" t="s">
        <v>194</v>
      </c>
      <c r="D560" s="540" t="s">
        <v>3839</v>
      </c>
      <c r="E560" s="540" t="s">
        <v>4198</v>
      </c>
      <c r="F560" s="556">
        <v>52800000</v>
      </c>
      <c r="G560" s="541">
        <v>2023</v>
      </c>
      <c r="H560" s="542">
        <f>VLOOKUP(G560,[3]잔가율!$D$3:$E$33,2,FALSE)</f>
        <v>0.84199999999999997</v>
      </c>
      <c r="I560" s="552">
        <f t="shared" si="8"/>
        <v>44457600</v>
      </c>
    </row>
    <row r="561" spans="1:9">
      <c r="A561" s="539">
        <v>560</v>
      </c>
      <c r="B561" s="540" t="s">
        <v>8534</v>
      </c>
      <c r="C561" s="540" t="s">
        <v>194</v>
      </c>
      <c r="D561" s="540" t="s">
        <v>3839</v>
      </c>
      <c r="E561" s="540" t="s">
        <v>4199</v>
      </c>
      <c r="F561" s="556">
        <v>56320000</v>
      </c>
      <c r="G561" s="541">
        <v>2023</v>
      </c>
      <c r="H561" s="542">
        <f>VLOOKUP(G561,[3]잔가율!$D$3:$E$33,2,FALSE)</f>
        <v>0.84199999999999997</v>
      </c>
      <c r="I561" s="552">
        <f t="shared" si="8"/>
        <v>47421440</v>
      </c>
    </row>
    <row r="562" spans="1:9">
      <c r="A562" s="539">
        <v>561</v>
      </c>
      <c r="B562" s="540" t="s">
        <v>8534</v>
      </c>
      <c r="C562" s="540" t="s">
        <v>194</v>
      </c>
      <c r="D562" s="540" t="s">
        <v>3839</v>
      </c>
      <c r="E562" s="540" t="s">
        <v>4200</v>
      </c>
      <c r="F562" s="556">
        <v>57040000</v>
      </c>
      <c r="G562" s="541">
        <v>2023</v>
      </c>
      <c r="H562" s="542">
        <f>VLOOKUP(G562,[3]잔가율!$D$3:$E$33,2,FALSE)</f>
        <v>0.84199999999999997</v>
      </c>
      <c r="I562" s="552">
        <f t="shared" si="8"/>
        <v>48027680</v>
      </c>
    </row>
    <row r="563" spans="1:9">
      <c r="A563" s="539">
        <v>562</v>
      </c>
      <c r="B563" s="540" t="s">
        <v>8534</v>
      </c>
      <c r="C563" s="540" t="s">
        <v>194</v>
      </c>
      <c r="D563" s="540" t="s">
        <v>4201</v>
      </c>
      <c r="E563" s="540" t="s">
        <v>4200</v>
      </c>
      <c r="F563" s="556">
        <v>59100000</v>
      </c>
      <c r="G563" s="541">
        <v>2023</v>
      </c>
      <c r="H563" s="542">
        <f>VLOOKUP(G563,[3]잔가율!$D$3:$E$33,2,FALSE)</f>
        <v>0.84199999999999997</v>
      </c>
      <c r="I563" s="552">
        <f t="shared" si="8"/>
        <v>49762200</v>
      </c>
    </row>
    <row r="564" spans="1:9">
      <c r="A564" s="539">
        <v>563</v>
      </c>
      <c r="B564" s="540" t="s">
        <v>8534</v>
      </c>
      <c r="C564" s="540" t="s">
        <v>3174</v>
      </c>
      <c r="D564" s="540" t="s">
        <v>3840</v>
      </c>
      <c r="E564" s="540" t="s">
        <v>4202</v>
      </c>
      <c r="F564" s="556">
        <v>55780000</v>
      </c>
      <c r="G564" s="541">
        <v>2023</v>
      </c>
      <c r="H564" s="542">
        <f>VLOOKUP(G564,[3]잔가율!$D$3:$E$33,2,FALSE)</f>
        <v>0.84199999999999997</v>
      </c>
      <c r="I564" s="552">
        <f t="shared" si="8"/>
        <v>46966760</v>
      </c>
    </row>
    <row r="565" spans="1:9">
      <c r="A565" s="539">
        <v>564</v>
      </c>
      <c r="B565" s="540" t="s">
        <v>8534</v>
      </c>
      <c r="C565" s="540" t="s">
        <v>3174</v>
      </c>
      <c r="D565" s="540" t="s">
        <v>3841</v>
      </c>
      <c r="E565" s="540" t="s">
        <v>4202</v>
      </c>
      <c r="F565" s="556">
        <v>60360000</v>
      </c>
      <c r="G565" s="541">
        <v>2023</v>
      </c>
      <c r="H565" s="542">
        <f>VLOOKUP(G565,[3]잔가율!$D$3:$E$33,2,FALSE)</f>
        <v>0.84199999999999997</v>
      </c>
      <c r="I565" s="552">
        <f t="shared" si="8"/>
        <v>50823120</v>
      </c>
    </row>
    <row r="566" spans="1:9">
      <c r="A566" s="539">
        <v>565</v>
      </c>
      <c r="B566" s="540" t="s">
        <v>8534</v>
      </c>
      <c r="C566" s="540" t="s">
        <v>194</v>
      </c>
      <c r="D566" s="540" t="s">
        <v>1338</v>
      </c>
      <c r="E566" s="540" t="s">
        <v>4200</v>
      </c>
      <c r="F566" s="556">
        <v>65100000</v>
      </c>
      <c r="G566" s="541">
        <v>2023</v>
      </c>
      <c r="H566" s="542">
        <f>VLOOKUP(G566,[3]잔가율!$D$3:$E$33,2,FALSE)</f>
        <v>0.84199999999999997</v>
      </c>
      <c r="I566" s="552">
        <f t="shared" si="8"/>
        <v>54814200</v>
      </c>
    </row>
    <row r="567" spans="1:9">
      <c r="A567" s="539">
        <v>566</v>
      </c>
      <c r="B567" s="540" t="s">
        <v>8534</v>
      </c>
      <c r="C567" s="540" t="s">
        <v>194</v>
      </c>
      <c r="D567" s="540" t="s">
        <v>4203</v>
      </c>
      <c r="E567" s="540" t="s">
        <v>4204</v>
      </c>
      <c r="F567" s="556">
        <v>58230000</v>
      </c>
      <c r="G567" s="541">
        <v>2023</v>
      </c>
      <c r="H567" s="542">
        <f>VLOOKUP(G567,[3]잔가율!$D$3:$E$33,2,FALSE)</f>
        <v>0.84199999999999997</v>
      </c>
      <c r="I567" s="552">
        <f t="shared" si="8"/>
        <v>49029660</v>
      </c>
    </row>
    <row r="568" spans="1:9">
      <c r="A568" s="539">
        <v>567</v>
      </c>
      <c r="B568" s="540" t="s">
        <v>8534</v>
      </c>
      <c r="C568" s="540" t="s">
        <v>194</v>
      </c>
      <c r="D568" s="540" t="s">
        <v>4205</v>
      </c>
      <c r="E568" s="540" t="s">
        <v>4204</v>
      </c>
      <c r="F568" s="556">
        <v>62000000</v>
      </c>
      <c r="G568" s="541">
        <v>2023</v>
      </c>
      <c r="H568" s="542">
        <f>VLOOKUP(G568,[3]잔가율!$D$3:$E$33,2,FALSE)</f>
        <v>0.84199999999999997</v>
      </c>
      <c r="I568" s="552">
        <f t="shared" si="8"/>
        <v>52204000</v>
      </c>
    </row>
    <row r="569" spans="1:9">
      <c r="A569" s="539">
        <v>568</v>
      </c>
      <c r="B569" s="540" t="s">
        <v>8534</v>
      </c>
      <c r="C569" s="540" t="s">
        <v>3174</v>
      </c>
      <c r="D569" s="540" t="s">
        <v>3842</v>
      </c>
      <c r="E569" s="540" t="s">
        <v>4206</v>
      </c>
      <c r="F569" s="556">
        <v>58720000</v>
      </c>
      <c r="G569" s="541">
        <v>2023</v>
      </c>
      <c r="H569" s="542">
        <f>VLOOKUP(G569,[3]잔가율!$D$3:$E$33,2,FALSE)</f>
        <v>0.84199999999999997</v>
      </c>
      <c r="I569" s="552">
        <f t="shared" si="8"/>
        <v>49442240</v>
      </c>
    </row>
    <row r="570" spans="1:9">
      <c r="A570" s="539">
        <v>569</v>
      </c>
      <c r="B570" s="540" t="s">
        <v>8534</v>
      </c>
      <c r="C570" s="540" t="s">
        <v>3174</v>
      </c>
      <c r="D570" s="540" t="s">
        <v>3843</v>
      </c>
      <c r="E570" s="540" t="s">
        <v>4206</v>
      </c>
      <c r="F570" s="556">
        <v>63270000</v>
      </c>
      <c r="G570" s="541">
        <v>2023</v>
      </c>
      <c r="H570" s="542">
        <f>VLOOKUP(G570,[3]잔가율!$D$3:$E$33,2,FALSE)</f>
        <v>0.84199999999999997</v>
      </c>
      <c r="I570" s="552">
        <f t="shared" si="8"/>
        <v>53273340</v>
      </c>
    </row>
    <row r="571" spans="1:9">
      <c r="A571" s="539">
        <v>570</v>
      </c>
      <c r="B571" s="540" t="s">
        <v>8534</v>
      </c>
      <c r="C571" s="540" t="s">
        <v>194</v>
      </c>
      <c r="D571" s="540" t="s">
        <v>1340</v>
      </c>
      <c r="E571" s="540" t="s">
        <v>4204</v>
      </c>
      <c r="F571" s="556">
        <v>68000000</v>
      </c>
      <c r="G571" s="541">
        <v>2023</v>
      </c>
      <c r="H571" s="542">
        <f>VLOOKUP(G571,[3]잔가율!$D$3:$E$33,2,FALSE)</f>
        <v>0.84199999999999997</v>
      </c>
      <c r="I571" s="552">
        <f t="shared" si="8"/>
        <v>57256000</v>
      </c>
    </row>
    <row r="572" spans="1:9">
      <c r="A572" s="539">
        <v>571</v>
      </c>
      <c r="B572" s="414" t="s">
        <v>16663</v>
      </c>
      <c r="C572" s="540" t="s">
        <v>194</v>
      </c>
      <c r="D572" s="540" t="s">
        <v>3728</v>
      </c>
      <c r="E572" s="540" t="s">
        <v>3728</v>
      </c>
      <c r="F572" s="558">
        <v>68550000</v>
      </c>
      <c r="G572" s="541">
        <v>2023</v>
      </c>
      <c r="H572" s="542">
        <f>VLOOKUP(G572,[3]잔가율!$B$3:$C$33,2,FALSE)</f>
        <v>0.82599999999999996</v>
      </c>
      <c r="I572" s="552">
        <f t="shared" si="8"/>
        <v>56622300</v>
      </c>
    </row>
    <row r="573" spans="1:9">
      <c r="A573" s="539">
        <v>572</v>
      </c>
      <c r="B573" s="540" t="s">
        <v>8534</v>
      </c>
      <c r="C573" s="540" t="s">
        <v>194</v>
      </c>
      <c r="D573" s="540" t="s">
        <v>4207</v>
      </c>
      <c r="E573" s="540" t="s">
        <v>4207</v>
      </c>
      <c r="F573" s="556">
        <v>57200000</v>
      </c>
      <c r="G573" s="541">
        <v>2023</v>
      </c>
      <c r="H573" s="542">
        <f>VLOOKUP(G573,[3]잔가율!$D$3:$E$33,2,FALSE)</f>
        <v>0.84199999999999997</v>
      </c>
      <c r="I573" s="552">
        <f t="shared" si="8"/>
        <v>48162400</v>
      </c>
    </row>
    <row r="574" spans="1:9">
      <c r="A574" s="539">
        <v>573</v>
      </c>
      <c r="B574" s="540" t="s">
        <v>8534</v>
      </c>
      <c r="C574" s="540" t="s">
        <v>194</v>
      </c>
      <c r="D574" s="540" t="s">
        <v>3844</v>
      </c>
      <c r="E574" s="540" t="s">
        <v>4208</v>
      </c>
      <c r="F574" s="556">
        <v>70400000</v>
      </c>
      <c r="G574" s="541">
        <v>2023</v>
      </c>
      <c r="H574" s="542">
        <f>VLOOKUP(G574,[3]잔가율!$D$3:$E$33,2,FALSE)</f>
        <v>0.84199999999999997</v>
      </c>
      <c r="I574" s="552">
        <f t="shared" si="8"/>
        <v>59276800</v>
      </c>
    </row>
    <row r="575" spans="1:9">
      <c r="A575" s="539">
        <v>574</v>
      </c>
      <c r="B575" s="540" t="s">
        <v>8534</v>
      </c>
      <c r="C575" s="540" t="s">
        <v>194</v>
      </c>
      <c r="D575" s="540" t="s">
        <v>3844</v>
      </c>
      <c r="E575" s="540" t="s">
        <v>4209</v>
      </c>
      <c r="F575" s="556">
        <v>73340000</v>
      </c>
      <c r="G575" s="541">
        <v>2023</v>
      </c>
      <c r="H575" s="542">
        <f>VLOOKUP(G575,[3]잔가율!$D$3:$E$33,2,FALSE)</f>
        <v>0.84199999999999997</v>
      </c>
      <c r="I575" s="552">
        <f t="shared" si="8"/>
        <v>61752280</v>
      </c>
    </row>
    <row r="576" spans="1:9">
      <c r="A576" s="539">
        <v>575</v>
      </c>
      <c r="B576" s="540" t="s">
        <v>8534</v>
      </c>
      <c r="C576" s="540" t="s">
        <v>194</v>
      </c>
      <c r="D576" s="540" t="s">
        <v>3844</v>
      </c>
      <c r="E576" s="540" t="s">
        <v>4210</v>
      </c>
      <c r="F576" s="556">
        <v>71410000</v>
      </c>
      <c r="G576" s="541">
        <v>2023</v>
      </c>
      <c r="H576" s="542">
        <f>VLOOKUP(G576,[3]잔가율!$D$3:$E$33,2,FALSE)</f>
        <v>0.84199999999999997</v>
      </c>
      <c r="I576" s="552">
        <f t="shared" si="8"/>
        <v>60127220</v>
      </c>
    </row>
    <row r="577" spans="1:9">
      <c r="A577" s="539">
        <v>576</v>
      </c>
      <c r="B577" s="540" t="s">
        <v>8534</v>
      </c>
      <c r="C577" s="540" t="s">
        <v>194</v>
      </c>
      <c r="D577" s="540" t="s">
        <v>3844</v>
      </c>
      <c r="E577" s="540" t="s">
        <v>4211</v>
      </c>
      <c r="F577" s="556">
        <v>69520000</v>
      </c>
      <c r="G577" s="541">
        <v>2023</v>
      </c>
      <c r="H577" s="542">
        <f>VLOOKUP(G577,[3]잔가율!$D$3:$E$33,2,FALSE)</f>
        <v>0.84199999999999997</v>
      </c>
      <c r="I577" s="552">
        <f t="shared" si="8"/>
        <v>58535840</v>
      </c>
    </row>
    <row r="578" spans="1:9">
      <c r="A578" s="539">
        <v>577</v>
      </c>
      <c r="B578" s="540" t="s">
        <v>8534</v>
      </c>
      <c r="C578" s="540" t="s">
        <v>194</v>
      </c>
      <c r="D578" s="540" t="s">
        <v>4212</v>
      </c>
      <c r="E578" s="540" t="s">
        <v>4212</v>
      </c>
      <c r="F578" s="556">
        <v>69520000</v>
      </c>
      <c r="G578" s="541">
        <v>2023</v>
      </c>
      <c r="H578" s="542">
        <f>VLOOKUP(G578,[3]잔가율!$D$3:$E$33,2,FALSE)</f>
        <v>0.84199999999999997</v>
      </c>
      <c r="I578" s="552">
        <f t="shared" ref="I578:I641" si="9">ROUNDDOWN(F578*H578,0)</f>
        <v>58535840</v>
      </c>
    </row>
    <row r="579" spans="1:9">
      <c r="A579" s="539">
        <v>578</v>
      </c>
      <c r="B579" s="540" t="s">
        <v>8534</v>
      </c>
      <c r="C579" s="540" t="s">
        <v>194</v>
      </c>
      <c r="D579" s="540" t="s">
        <v>4212</v>
      </c>
      <c r="E579" s="540" t="s">
        <v>4213</v>
      </c>
      <c r="F579" s="556">
        <v>73040000</v>
      </c>
      <c r="G579" s="541">
        <v>2023</v>
      </c>
      <c r="H579" s="542">
        <f>VLOOKUP(G579,[3]잔가율!$D$3:$E$33,2,FALSE)</f>
        <v>0.84199999999999997</v>
      </c>
      <c r="I579" s="552">
        <f t="shared" si="9"/>
        <v>61499680</v>
      </c>
    </row>
    <row r="580" spans="1:9">
      <c r="A580" s="539">
        <v>579</v>
      </c>
      <c r="B580" s="540" t="s">
        <v>8534</v>
      </c>
      <c r="C580" s="540" t="s">
        <v>194</v>
      </c>
      <c r="D580" s="540" t="s">
        <v>4212</v>
      </c>
      <c r="E580" s="540" t="s">
        <v>4214</v>
      </c>
      <c r="F580" s="556">
        <v>61600000</v>
      </c>
      <c r="G580" s="541">
        <v>2023</v>
      </c>
      <c r="H580" s="542">
        <f>VLOOKUP(G580,[3]잔가율!$D$3:$E$33,2,FALSE)</f>
        <v>0.84199999999999997</v>
      </c>
      <c r="I580" s="552">
        <f t="shared" si="9"/>
        <v>51867200</v>
      </c>
    </row>
    <row r="581" spans="1:9">
      <c r="A581" s="539">
        <v>580</v>
      </c>
      <c r="B581" s="540" t="s">
        <v>8534</v>
      </c>
      <c r="C581" s="540" t="s">
        <v>194</v>
      </c>
      <c r="D581" s="540" t="s">
        <v>4212</v>
      </c>
      <c r="E581" s="540" t="s">
        <v>4215</v>
      </c>
      <c r="F581" s="556">
        <v>64240000</v>
      </c>
      <c r="G581" s="541">
        <v>2023</v>
      </c>
      <c r="H581" s="542">
        <f>VLOOKUP(G581,[3]잔가율!$D$3:$E$33,2,FALSE)</f>
        <v>0.84199999999999997</v>
      </c>
      <c r="I581" s="552">
        <f t="shared" si="9"/>
        <v>54090080</v>
      </c>
    </row>
    <row r="582" spans="1:9">
      <c r="A582" s="539">
        <v>581</v>
      </c>
      <c r="B582" s="540" t="s">
        <v>8534</v>
      </c>
      <c r="C582" s="540" t="s">
        <v>194</v>
      </c>
      <c r="D582" s="540" t="s">
        <v>4216</v>
      </c>
      <c r="E582" s="540" t="s">
        <v>4217</v>
      </c>
      <c r="F582" s="556">
        <v>58960000</v>
      </c>
      <c r="G582" s="541">
        <v>2023</v>
      </c>
      <c r="H582" s="542">
        <f>VLOOKUP(G582,[3]잔가율!$D$3:$E$33,2,FALSE)</f>
        <v>0.84199999999999997</v>
      </c>
      <c r="I582" s="552">
        <f t="shared" si="9"/>
        <v>49644320</v>
      </c>
    </row>
    <row r="583" spans="1:9">
      <c r="A583" s="539">
        <v>582</v>
      </c>
      <c r="B583" s="414" t="s">
        <v>16663</v>
      </c>
      <c r="C583" s="540" t="s">
        <v>194</v>
      </c>
      <c r="D583" s="540" t="s">
        <v>3729</v>
      </c>
      <c r="E583" s="540" t="s">
        <v>3730</v>
      </c>
      <c r="F583" s="558">
        <v>62040000</v>
      </c>
      <c r="G583" s="541">
        <v>2023</v>
      </c>
      <c r="H583" s="542">
        <f>VLOOKUP(G583,[3]잔가율!$B$3:$C$33,2,FALSE)</f>
        <v>0.82599999999999996</v>
      </c>
      <c r="I583" s="552">
        <f t="shared" si="9"/>
        <v>51245040</v>
      </c>
    </row>
    <row r="584" spans="1:9">
      <c r="A584" s="539">
        <v>583</v>
      </c>
      <c r="B584" s="540" t="s">
        <v>8534</v>
      </c>
      <c r="C584" s="540" t="s">
        <v>194</v>
      </c>
      <c r="D584" s="540" t="s">
        <v>4218</v>
      </c>
      <c r="E584" s="540" t="s">
        <v>4219</v>
      </c>
      <c r="F584" s="556">
        <v>70240000</v>
      </c>
      <c r="G584" s="541">
        <v>2023</v>
      </c>
      <c r="H584" s="542">
        <f>VLOOKUP(G584,[3]잔가율!$D$3:$E$33,2,FALSE)</f>
        <v>0.84199999999999997</v>
      </c>
      <c r="I584" s="552">
        <f t="shared" si="9"/>
        <v>59142080</v>
      </c>
    </row>
    <row r="585" spans="1:9">
      <c r="A585" s="539">
        <v>584</v>
      </c>
      <c r="B585" s="540" t="s">
        <v>8534</v>
      </c>
      <c r="C585" s="540" t="s">
        <v>194</v>
      </c>
      <c r="D585" s="540" t="s">
        <v>4218</v>
      </c>
      <c r="E585" s="540" t="s">
        <v>4220</v>
      </c>
      <c r="F585" s="556">
        <v>70570000</v>
      </c>
      <c r="G585" s="541">
        <v>2023</v>
      </c>
      <c r="H585" s="542">
        <f>VLOOKUP(G585,[3]잔가율!$D$3:$E$33,2,FALSE)</f>
        <v>0.84199999999999997</v>
      </c>
      <c r="I585" s="552">
        <f t="shared" si="9"/>
        <v>59419940</v>
      </c>
    </row>
    <row r="586" spans="1:9">
      <c r="A586" s="539">
        <v>585</v>
      </c>
      <c r="B586" s="540" t="s">
        <v>8534</v>
      </c>
      <c r="C586" s="540" t="s">
        <v>194</v>
      </c>
      <c r="D586" s="540" t="s">
        <v>4221</v>
      </c>
      <c r="E586" s="540" t="s">
        <v>4221</v>
      </c>
      <c r="F586" s="556">
        <v>62820000</v>
      </c>
      <c r="G586" s="541">
        <v>2023</v>
      </c>
      <c r="H586" s="542">
        <f>VLOOKUP(G586,[3]잔가율!$D$3:$E$33,2,FALSE)</f>
        <v>0.84199999999999997</v>
      </c>
      <c r="I586" s="552">
        <f t="shared" si="9"/>
        <v>52894440</v>
      </c>
    </row>
    <row r="587" spans="1:9">
      <c r="A587" s="539">
        <v>586</v>
      </c>
      <c r="B587" s="540" t="s">
        <v>8534</v>
      </c>
      <c r="C587" s="540" t="s">
        <v>194</v>
      </c>
      <c r="D587" s="540" t="s">
        <v>4221</v>
      </c>
      <c r="E587" s="540" t="s">
        <v>4222</v>
      </c>
      <c r="F587" s="556">
        <v>59840000</v>
      </c>
      <c r="G587" s="541">
        <v>2023</v>
      </c>
      <c r="H587" s="542">
        <f>VLOOKUP(G587,[3]잔가율!$D$3:$E$33,2,FALSE)</f>
        <v>0.84199999999999997</v>
      </c>
      <c r="I587" s="552">
        <f t="shared" si="9"/>
        <v>50385280</v>
      </c>
    </row>
    <row r="588" spans="1:9">
      <c r="A588" s="539">
        <v>587</v>
      </c>
      <c r="B588" s="540" t="s">
        <v>8534</v>
      </c>
      <c r="C588" s="540" t="s">
        <v>194</v>
      </c>
      <c r="D588" s="540" t="s">
        <v>4223</v>
      </c>
      <c r="E588" s="540" t="s">
        <v>4223</v>
      </c>
      <c r="F588" s="556">
        <v>76400000</v>
      </c>
      <c r="G588" s="541">
        <v>2023</v>
      </c>
      <c r="H588" s="542">
        <f>VLOOKUP(G588,[3]잔가율!$D$3:$E$33,2,FALSE)</f>
        <v>0.84199999999999997</v>
      </c>
      <c r="I588" s="552">
        <f t="shared" si="9"/>
        <v>64328800</v>
      </c>
    </row>
    <row r="589" spans="1:9">
      <c r="A589" s="539">
        <v>588</v>
      </c>
      <c r="B589" s="540" t="s">
        <v>8534</v>
      </c>
      <c r="C589" s="540" t="s">
        <v>3174</v>
      </c>
      <c r="D589" s="540" t="s">
        <v>3845</v>
      </c>
      <c r="E589" s="540" t="s">
        <v>4224</v>
      </c>
      <c r="F589" s="556">
        <v>75240000</v>
      </c>
      <c r="G589" s="541">
        <v>2023</v>
      </c>
      <c r="H589" s="542">
        <f>VLOOKUP(G589,[3]잔가율!$D$3:$E$33,2,FALSE)</f>
        <v>0.84199999999999997</v>
      </c>
      <c r="I589" s="552">
        <f t="shared" si="9"/>
        <v>63352080</v>
      </c>
    </row>
    <row r="590" spans="1:9">
      <c r="A590" s="539">
        <v>589</v>
      </c>
      <c r="B590" s="414" t="s">
        <v>16663</v>
      </c>
      <c r="C590" s="540" t="s">
        <v>194</v>
      </c>
      <c r="D590" s="540" t="s">
        <v>3731</v>
      </c>
      <c r="E590" s="540" t="s">
        <v>3732</v>
      </c>
      <c r="F590" s="558">
        <v>69890000</v>
      </c>
      <c r="G590" s="541">
        <v>2023</v>
      </c>
      <c r="H590" s="542">
        <f>VLOOKUP(G590,[3]잔가율!$B$3:$C$33,2,FALSE)</f>
        <v>0.82599999999999996</v>
      </c>
      <c r="I590" s="552">
        <f t="shared" si="9"/>
        <v>57729140</v>
      </c>
    </row>
    <row r="591" spans="1:9">
      <c r="A591" s="539">
        <v>590</v>
      </c>
      <c r="B591" s="540" t="s">
        <v>8534</v>
      </c>
      <c r="C591" s="540" t="s">
        <v>3174</v>
      </c>
      <c r="D591" s="540" t="s">
        <v>3846</v>
      </c>
      <c r="E591" s="540" t="s">
        <v>4224</v>
      </c>
      <c r="F591" s="556">
        <v>78590000</v>
      </c>
      <c r="G591" s="541">
        <v>2023</v>
      </c>
      <c r="H591" s="542">
        <f>VLOOKUP(G591,[3]잔가율!$D$3:$E$33,2,FALSE)</f>
        <v>0.84199999999999997</v>
      </c>
      <c r="I591" s="552">
        <f t="shared" si="9"/>
        <v>66172780</v>
      </c>
    </row>
    <row r="592" spans="1:9">
      <c r="A592" s="539">
        <v>591</v>
      </c>
      <c r="B592" s="414" t="s">
        <v>16663</v>
      </c>
      <c r="C592" s="540" t="s">
        <v>194</v>
      </c>
      <c r="D592" s="540" t="s">
        <v>3733</v>
      </c>
      <c r="E592" s="540" t="s">
        <v>3732</v>
      </c>
      <c r="F592" s="558">
        <v>79810000</v>
      </c>
      <c r="G592" s="541">
        <v>2023</v>
      </c>
      <c r="H592" s="542">
        <f>VLOOKUP(G592,[3]잔가율!$B$3:$C$33,2,FALSE)</f>
        <v>0.82599999999999996</v>
      </c>
      <c r="I592" s="552">
        <f t="shared" si="9"/>
        <v>65923060</v>
      </c>
    </row>
    <row r="593" spans="1:9">
      <c r="A593" s="539">
        <v>592</v>
      </c>
      <c r="B593" s="540" t="s">
        <v>8534</v>
      </c>
      <c r="C593" s="540" t="s">
        <v>194</v>
      </c>
      <c r="D593" s="540" t="s">
        <v>4225</v>
      </c>
      <c r="E593" s="540" t="s">
        <v>4226</v>
      </c>
      <c r="F593" s="556">
        <v>82100000</v>
      </c>
      <c r="G593" s="541">
        <v>2023</v>
      </c>
      <c r="H593" s="542">
        <f>VLOOKUP(G593,[3]잔가율!$D$3:$E$33,2,FALSE)</f>
        <v>0.84199999999999997</v>
      </c>
      <c r="I593" s="552">
        <f t="shared" si="9"/>
        <v>69128200</v>
      </c>
    </row>
    <row r="594" spans="1:9">
      <c r="A594" s="539">
        <v>593</v>
      </c>
      <c r="B594" s="540" t="s">
        <v>8534</v>
      </c>
      <c r="C594" s="540" t="s">
        <v>194</v>
      </c>
      <c r="D594" s="540" t="s">
        <v>4227</v>
      </c>
      <c r="E594" s="540" t="s">
        <v>4228</v>
      </c>
      <c r="F594" s="556">
        <v>59400000</v>
      </c>
      <c r="G594" s="541">
        <v>2023</v>
      </c>
      <c r="H594" s="542">
        <f>VLOOKUP(G594,[3]잔가율!$D$3:$E$33,2,FALSE)</f>
        <v>0.84199999999999997</v>
      </c>
      <c r="I594" s="552">
        <f t="shared" si="9"/>
        <v>50014800</v>
      </c>
    </row>
    <row r="595" spans="1:9">
      <c r="A595" s="539">
        <v>594</v>
      </c>
      <c r="B595" s="540" t="s">
        <v>8534</v>
      </c>
      <c r="C595" s="540" t="s">
        <v>194</v>
      </c>
      <c r="D595" s="540" t="s">
        <v>4229</v>
      </c>
      <c r="E595" s="540" t="s">
        <v>4228</v>
      </c>
      <c r="F595" s="556">
        <v>66810000</v>
      </c>
      <c r="G595" s="541">
        <v>2023</v>
      </c>
      <c r="H595" s="542">
        <f>VLOOKUP(G595,[3]잔가율!$D$3:$E$33,2,FALSE)</f>
        <v>0.84199999999999997</v>
      </c>
      <c r="I595" s="552">
        <f t="shared" si="9"/>
        <v>56254020</v>
      </c>
    </row>
    <row r="596" spans="1:9">
      <c r="A596" s="539">
        <v>595</v>
      </c>
      <c r="B596" s="540" t="s">
        <v>8534</v>
      </c>
      <c r="C596" s="540" t="s">
        <v>194</v>
      </c>
      <c r="D596" s="540" t="s">
        <v>4230</v>
      </c>
      <c r="E596" s="540" t="s">
        <v>4231</v>
      </c>
      <c r="F596" s="556">
        <v>61300000</v>
      </c>
      <c r="G596" s="541">
        <v>2023</v>
      </c>
      <c r="H596" s="542">
        <f>VLOOKUP(G596,[3]잔가율!$D$3:$E$33,2,FALSE)</f>
        <v>0.84199999999999997</v>
      </c>
      <c r="I596" s="552">
        <f t="shared" si="9"/>
        <v>51614600</v>
      </c>
    </row>
    <row r="597" spans="1:9">
      <c r="A597" s="539">
        <v>596</v>
      </c>
      <c r="B597" s="540" t="s">
        <v>8534</v>
      </c>
      <c r="C597" s="540" t="s">
        <v>3174</v>
      </c>
      <c r="D597" s="540" t="s">
        <v>3847</v>
      </c>
      <c r="E597" s="540" t="s">
        <v>4231</v>
      </c>
      <c r="F597" s="556">
        <v>68610000</v>
      </c>
      <c r="G597" s="541">
        <v>2023</v>
      </c>
      <c r="H597" s="542">
        <f>VLOOKUP(G597,[3]잔가율!$D$3:$E$33,2,FALSE)</f>
        <v>0.84199999999999997</v>
      </c>
      <c r="I597" s="552">
        <f t="shared" si="9"/>
        <v>57769620</v>
      </c>
    </row>
    <row r="598" spans="1:9">
      <c r="A598" s="539">
        <v>597</v>
      </c>
      <c r="B598" s="414" t="s">
        <v>16663</v>
      </c>
      <c r="C598" s="544" t="s">
        <v>194</v>
      </c>
      <c r="D598" s="544" t="s">
        <v>3734</v>
      </c>
      <c r="E598" s="544" t="s">
        <v>3735</v>
      </c>
      <c r="F598" s="560">
        <v>79640000</v>
      </c>
      <c r="G598" s="541">
        <v>2023</v>
      </c>
      <c r="H598" s="542">
        <f>VLOOKUP(G598,[3]잔가율!$B$3:$C$33,2,FALSE)</f>
        <v>0.82599999999999996</v>
      </c>
      <c r="I598" s="552">
        <f t="shared" si="9"/>
        <v>65782640</v>
      </c>
    </row>
    <row r="599" spans="1:9">
      <c r="A599" s="539">
        <v>598</v>
      </c>
      <c r="B599" s="540" t="s">
        <v>8534</v>
      </c>
      <c r="C599" s="540" t="s">
        <v>194</v>
      </c>
      <c r="D599" s="540" t="s">
        <v>4232</v>
      </c>
      <c r="E599" s="540" t="s">
        <v>4233</v>
      </c>
      <c r="F599" s="556">
        <v>79000000</v>
      </c>
      <c r="G599" s="541">
        <v>2023</v>
      </c>
      <c r="H599" s="542">
        <f>VLOOKUP(G599,[3]잔가율!$D$3:$E$33,2,FALSE)</f>
        <v>0.84199999999999997</v>
      </c>
      <c r="I599" s="552">
        <f t="shared" si="9"/>
        <v>66518000</v>
      </c>
    </row>
    <row r="600" spans="1:9">
      <c r="A600" s="539">
        <v>599</v>
      </c>
      <c r="B600" s="540" t="s">
        <v>8534</v>
      </c>
      <c r="C600" s="540" t="s">
        <v>194</v>
      </c>
      <c r="D600" s="540" t="s">
        <v>4234</v>
      </c>
      <c r="E600" s="540" t="s">
        <v>4233</v>
      </c>
      <c r="F600" s="556">
        <v>74250000</v>
      </c>
      <c r="G600" s="541">
        <v>2023</v>
      </c>
      <c r="H600" s="542">
        <f>VLOOKUP(G600,[3]잔가율!$D$3:$E$33,2,FALSE)</f>
        <v>0.84199999999999997</v>
      </c>
      <c r="I600" s="552">
        <f t="shared" si="9"/>
        <v>62518500</v>
      </c>
    </row>
    <row r="601" spans="1:9">
      <c r="A601" s="539">
        <v>600</v>
      </c>
      <c r="B601" s="540" t="s">
        <v>8534</v>
      </c>
      <c r="C601" s="540" t="s">
        <v>194</v>
      </c>
      <c r="D601" s="540" t="s">
        <v>4235</v>
      </c>
      <c r="E601" s="540" t="s">
        <v>4233</v>
      </c>
      <c r="F601" s="556">
        <v>76200000</v>
      </c>
      <c r="G601" s="541">
        <v>2023</v>
      </c>
      <c r="H601" s="542">
        <f>VLOOKUP(G601,[3]잔가율!$D$3:$E$33,2,FALSE)</f>
        <v>0.84199999999999997</v>
      </c>
      <c r="I601" s="552">
        <f t="shared" si="9"/>
        <v>64160400</v>
      </c>
    </row>
    <row r="602" spans="1:9">
      <c r="A602" s="539">
        <v>601</v>
      </c>
      <c r="B602" s="540" t="s">
        <v>8534</v>
      </c>
      <c r="C602" s="540" t="s">
        <v>194</v>
      </c>
      <c r="D602" s="540" t="s">
        <v>4236</v>
      </c>
      <c r="E602" s="540" t="s">
        <v>4233</v>
      </c>
      <c r="F602" s="556">
        <v>77180000</v>
      </c>
      <c r="G602" s="541">
        <v>2023</v>
      </c>
      <c r="H602" s="542">
        <f>VLOOKUP(G602,[3]잔가율!$D$3:$E$33,2,FALSE)</f>
        <v>0.84199999999999997</v>
      </c>
      <c r="I602" s="552">
        <f t="shared" si="9"/>
        <v>64985560</v>
      </c>
    </row>
    <row r="603" spans="1:9">
      <c r="A603" s="539">
        <v>602</v>
      </c>
      <c r="B603" s="540" t="s">
        <v>8534</v>
      </c>
      <c r="C603" s="540" t="s">
        <v>194</v>
      </c>
      <c r="D603" s="540" t="s">
        <v>4237</v>
      </c>
      <c r="E603" s="540" t="s">
        <v>4233</v>
      </c>
      <c r="F603" s="556">
        <v>81400000</v>
      </c>
      <c r="G603" s="541">
        <v>2023</v>
      </c>
      <c r="H603" s="542">
        <f>VLOOKUP(G603,[3]잔가율!$D$3:$E$33,2,FALSE)</f>
        <v>0.84199999999999997</v>
      </c>
      <c r="I603" s="552">
        <f t="shared" si="9"/>
        <v>68538800</v>
      </c>
    </row>
    <row r="604" spans="1:9">
      <c r="A604" s="539">
        <v>603</v>
      </c>
      <c r="B604" s="540" t="s">
        <v>8534</v>
      </c>
      <c r="C604" s="540" t="s">
        <v>3174</v>
      </c>
      <c r="D604" s="540" t="s">
        <v>3848</v>
      </c>
      <c r="E604" s="540" t="s">
        <v>4238</v>
      </c>
      <c r="F604" s="556">
        <v>69470000</v>
      </c>
      <c r="G604" s="541">
        <v>2023</v>
      </c>
      <c r="H604" s="542">
        <f>VLOOKUP(G604,[3]잔가율!$D$3:$E$33,2,FALSE)</f>
        <v>0.84199999999999997</v>
      </c>
      <c r="I604" s="552">
        <f t="shared" si="9"/>
        <v>58493740</v>
      </c>
    </row>
    <row r="605" spans="1:9">
      <c r="A605" s="539">
        <v>604</v>
      </c>
      <c r="B605" s="540" t="s">
        <v>8534</v>
      </c>
      <c r="C605" s="540" t="s">
        <v>3174</v>
      </c>
      <c r="D605" s="540" t="s">
        <v>3849</v>
      </c>
      <c r="E605" s="540" t="s">
        <v>4238</v>
      </c>
      <c r="F605" s="556">
        <v>72510000</v>
      </c>
      <c r="G605" s="541">
        <v>2023</v>
      </c>
      <c r="H605" s="542">
        <f>VLOOKUP(G605,[3]잔가율!$D$3:$E$33,2,FALSE)</f>
        <v>0.84199999999999997</v>
      </c>
      <c r="I605" s="552">
        <f t="shared" si="9"/>
        <v>61053420</v>
      </c>
    </row>
    <row r="606" spans="1:9">
      <c r="A606" s="539">
        <v>605</v>
      </c>
      <c r="B606" s="540" t="s">
        <v>8534</v>
      </c>
      <c r="C606" s="540" t="s">
        <v>194</v>
      </c>
      <c r="D606" s="540" t="s">
        <v>4239</v>
      </c>
      <c r="E606" s="540" t="s">
        <v>4240</v>
      </c>
      <c r="F606" s="556">
        <v>81300000</v>
      </c>
      <c r="G606" s="541">
        <v>2023</v>
      </c>
      <c r="H606" s="542">
        <f>VLOOKUP(G606,[3]잔가율!$D$3:$E$33,2,FALSE)</f>
        <v>0.84199999999999997</v>
      </c>
      <c r="I606" s="552">
        <f t="shared" si="9"/>
        <v>68454600</v>
      </c>
    </row>
    <row r="607" spans="1:9">
      <c r="A607" s="539">
        <v>606</v>
      </c>
      <c r="B607" s="540" t="s">
        <v>8534</v>
      </c>
      <c r="C607" s="540" t="s">
        <v>194</v>
      </c>
      <c r="D607" s="540" t="s">
        <v>3850</v>
      </c>
      <c r="E607" s="540" t="s">
        <v>4241</v>
      </c>
      <c r="F607" s="556">
        <v>81200000</v>
      </c>
      <c r="G607" s="541">
        <v>2023</v>
      </c>
      <c r="H607" s="542">
        <f>VLOOKUP(G607,[3]잔가율!$D$3:$E$33,2,FALSE)</f>
        <v>0.84199999999999997</v>
      </c>
      <c r="I607" s="552">
        <f t="shared" si="9"/>
        <v>68370400</v>
      </c>
    </row>
    <row r="608" spans="1:9">
      <c r="A608" s="539">
        <v>607</v>
      </c>
      <c r="B608" s="540" t="s">
        <v>8534</v>
      </c>
      <c r="C608" s="540" t="s">
        <v>194</v>
      </c>
      <c r="D608" s="540" t="s">
        <v>3850</v>
      </c>
      <c r="E608" s="540" t="s">
        <v>4242</v>
      </c>
      <c r="F608" s="556">
        <v>83000000</v>
      </c>
      <c r="G608" s="541">
        <v>2023</v>
      </c>
      <c r="H608" s="542">
        <f>VLOOKUP(G608,[3]잔가율!$D$3:$E$33,2,FALSE)</f>
        <v>0.84199999999999997</v>
      </c>
      <c r="I608" s="552">
        <f t="shared" si="9"/>
        <v>69886000</v>
      </c>
    </row>
    <row r="609" spans="1:9">
      <c r="A609" s="539">
        <v>608</v>
      </c>
      <c r="B609" s="540" t="s">
        <v>8534</v>
      </c>
      <c r="C609" s="540" t="s">
        <v>194</v>
      </c>
      <c r="D609" s="540" t="s">
        <v>4243</v>
      </c>
      <c r="E609" s="540" t="s">
        <v>4244</v>
      </c>
      <c r="F609" s="556">
        <v>87240000</v>
      </c>
      <c r="G609" s="541">
        <v>2023</v>
      </c>
      <c r="H609" s="542">
        <f>VLOOKUP(G609,[3]잔가율!$D$3:$E$33,2,FALSE)</f>
        <v>0.84199999999999997</v>
      </c>
      <c r="I609" s="552">
        <f t="shared" si="9"/>
        <v>73456080</v>
      </c>
    </row>
    <row r="610" spans="1:9">
      <c r="A610" s="539">
        <v>609</v>
      </c>
      <c r="B610" s="540" t="s">
        <v>8534</v>
      </c>
      <c r="C610" s="540" t="s">
        <v>194</v>
      </c>
      <c r="D610" s="540" t="s">
        <v>3851</v>
      </c>
      <c r="E610" s="540" t="s">
        <v>4245</v>
      </c>
      <c r="F610" s="556">
        <v>79200000</v>
      </c>
      <c r="G610" s="541">
        <v>2023</v>
      </c>
      <c r="H610" s="542">
        <f>VLOOKUP(G610,[3]잔가율!$D$3:$E$33,2,FALSE)</f>
        <v>0.84199999999999997</v>
      </c>
      <c r="I610" s="552">
        <f t="shared" si="9"/>
        <v>66686400</v>
      </c>
    </row>
    <row r="611" spans="1:9">
      <c r="A611" s="539">
        <v>610</v>
      </c>
      <c r="B611" s="540" t="s">
        <v>8534</v>
      </c>
      <c r="C611" s="540" t="s">
        <v>194</v>
      </c>
      <c r="D611" s="540" t="s">
        <v>4246</v>
      </c>
      <c r="E611" s="540" t="s">
        <v>4240</v>
      </c>
      <c r="F611" s="556">
        <v>80400000</v>
      </c>
      <c r="G611" s="541">
        <v>2023</v>
      </c>
      <c r="H611" s="542">
        <f>VLOOKUP(G611,[3]잔가율!$D$3:$E$33,2,FALSE)</f>
        <v>0.84199999999999997</v>
      </c>
      <c r="I611" s="552">
        <f t="shared" si="9"/>
        <v>67696800</v>
      </c>
    </row>
    <row r="612" spans="1:9">
      <c r="A612" s="539">
        <v>611</v>
      </c>
      <c r="B612" s="540" t="s">
        <v>8534</v>
      </c>
      <c r="C612" s="540" t="s">
        <v>194</v>
      </c>
      <c r="D612" s="540" t="s">
        <v>4247</v>
      </c>
      <c r="E612" s="540" t="s">
        <v>4240</v>
      </c>
      <c r="F612" s="556">
        <v>85000000</v>
      </c>
      <c r="G612" s="541">
        <v>2023</v>
      </c>
      <c r="H612" s="542">
        <f>VLOOKUP(G612,[3]잔가율!$D$3:$E$33,2,FALSE)</f>
        <v>0.84199999999999997</v>
      </c>
      <c r="I612" s="552">
        <f t="shared" si="9"/>
        <v>71570000</v>
      </c>
    </row>
    <row r="613" spans="1:9">
      <c r="A613" s="539">
        <v>612</v>
      </c>
      <c r="B613" s="540" t="s">
        <v>8534</v>
      </c>
      <c r="C613" s="540" t="s">
        <v>194</v>
      </c>
      <c r="D613" s="540" t="s">
        <v>4248</v>
      </c>
      <c r="E613" s="540" t="s">
        <v>4248</v>
      </c>
      <c r="F613" s="556">
        <v>121650000</v>
      </c>
      <c r="G613" s="541">
        <v>2023</v>
      </c>
      <c r="H613" s="542">
        <f>VLOOKUP(G613,[3]잔가율!$D$3:$E$33,2,FALSE)</f>
        <v>0.84199999999999997</v>
      </c>
      <c r="I613" s="552">
        <f t="shared" si="9"/>
        <v>102429300</v>
      </c>
    </row>
    <row r="614" spans="1:9">
      <c r="A614" s="539">
        <v>613</v>
      </c>
      <c r="B614" s="540" t="s">
        <v>8534</v>
      </c>
      <c r="C614" s="540" t="s">
        <v>194</v>
      </c>
      <c r="D614" s="540" t="s">
        <v>3852</v>
      </c>
      <c r="E614" s="540" t="s">
        <v>3852</v>
      </c>
      <c r="F614" s="556">
        <v>129430000</v>
      </c>
      <c r="G614" s="541">
        <v>2023</v>
      </c>
      <c r="H614" s="542">
        <f>VLOOKUP(G614,[3]잔가율!$D$3:$E$33,2,FALSE)</f>
        <v>0.84199999999999997</v>
      </c>
      <c r="I614" s="552">
        <f t="shared" si="9"/>
        <v>108980060</v>
      </c>
    </row>
    <row r="615" spans="1:9">
      <c r="A615" s="539">
        <v>614</v>
      </c>
      <c r="B615" s="540" t="s">
        <v>8534</v>
      </c>
      <c r="C615" s="540" t="s">
        <v>194</v>
      </c>
      <c r="D615" s="540" t="s">
        <v>3852</v>
      </c>
      <c r="E615" s="540" t="s">
        <v>4249</v>
      </c>
      <c r="F615" s="556">
        <v>119990000</v>
      </c>
      <c r="G615" s="541">
        <v>2023</v>
      </c>
      <c r="H615" s="542">
        <f>VLOOKUP(G615,[3]잔가율!$D$3:$E$33,2,FALSE)</f>
        <v>0.84199999999999997</v>
      </c>
      <c r="I615" s="552">
        <f t="shared" si="9"/>
        <v>101031580</v>
      </c>
    </row>
    <row r="616" spans="1:9">
      <c r="A616" s="539">
        <v>615</v>
      </c>
      <c r="B616" s="540" t="s">
        <v>8534</v>
      </c>
      <c r="C616" s="540" t="s">
        <v>194</v>
      </c>
      <c r="D616" s="540" t="s">
        <v>3853</v>
      </c>
      <c r="E616" s="540" t="s">
        <v>4250</v>
      </c>
      <c r="F616" s="556">
        <v>114400000</v>
      </c>
      <c r="G616" s="541">
        <v>2023</v>
      </c>
      <c r="H616" s="542">
        <f>VLOOKUP(G616,[3]잔가율!$D$3:$E$33,2,FALSE)</f>
        <v>0.84199999999999997</v>
      </c>
      <c r="I616" s="552">
        <f t="shared" si="9"/>
        <v>96324800</v>
      </c>
    </row>
    <row r="617" spans="1:9">
      <c r="A617" s="539">
        <v>616</v>
      </c>
      <c r="B617" s="540" t="s">
        <v>8534</v>
      </c>
      <c r="C617" s="540" t="s">
        <v>194</v>
      </c>
      <c r="D617" s="540" t="s">
        <v>3853</v>
      </c>
      <c r="E617" s="540" t="s">
        <v>4251</v>
      </c>
      <c r="F617" s="556">
        <v>112560000</v>
      </c>
      <c r="G617" s="541">
        <v>2023</v>
      </c>
      <c r="H617" s="542">
        <f>VLOOKUP(G617,[3]잔가율!$D$3:$E$33,2,FALSE)</f>
        <v>0.84199999999999997</v>
      </c>
      <c r="I617" s="552">
        <f t="shared" si="9"/>
        <v>94775520</v>
      </c>
    </row>
    <row r="618" spans="1:9">
      <c r="A618" s="539">
        <v>617</v>
      </c>
      <c r="B618" s="540" t="s">
        <v>8534</v>
      </c>
      <c r="C618" s="540" t="s">
        <v>194</v>
      </c>
      <c r="D618" s="540" t="s">
        <v>3853</v>
      </c>
      <c r="E618" s="540" t="s">
        <v>4252</v>
      </c>
      <c r="F618" s="556">
        <v>101200000</v>
      </c>
      <c r="G618" s="541">
        <v>2023</v>
      </c>
      <c r="H618" s="542">
        <f>VLOOKUP(G618,[3]잔가율!$D$3:$E$33,2,FALSE)</f>
        <v>0.84199999999999997</v>
      </c>
      <c r="I618" s="552">
        <f t="shared" si="9"/>
        <v>85210400</v>
      </c>
    </row>
    <row r="619" spans="1:9">
      <c r="A619" s="539">
        <v>618</v>
      </c>
      <c r="B619" s="540" t="s">
        <v>8534</v>
      </c>
      <c r="C619" s="540" t="s">
        <v>194</v>
      </c>
      <c r="D619" s="540" t="s">
        <v>4253</v>
      </c>
      <c r="E619" s="540" t="s">
        <v>4254</v>
      </c>
      <c r="F619" s="556">
        <v>75200000</v>
      </c>
      <c r="G619" s="541">
        <v>2023</v>
      </c>
      <c r="H619" s="542">
        <f>VLOOKUP(G619,[3]잔가율!$D$3:$E$33,2,FALSE)</f>
        <v>0.84199999999999997</v>
      </c>
      <c r="I619" s="552">
        <f t="shared" si="9"/>
        <v>63318400</v>
      </c>
    </row>
    <row r="620" spans="1:9">
      <c r="A620" s="539">
        <v>619</v>
      </c>
      <c r="B620" s="540" t="s">
        <v>8534</v>
      </c>
      <c r="C620" s="540" t="s">
        <v>194</v>
      </c>
      <c r="D620" s="540" t="s">
        <v>3854</v>
      </c>
      <c r="E620" s="540" t="s">
        <v>4255</v>
      </c>
      <c r="F620" s="556">
        <v>77520000</v>
      </c>
      <c r="G620" s="541">
        <v>2023</v>
      </c>
      <c r="H620" s="542">
        <f>VLOOKUP(G620,[3]잔가율!$D$3:$E$33,2,FALSE)</f>
        <v>0.84199999999999997</v>
      </c>
      <c r="I620" s="552">
        <f t="shared" si="9"/>
        <v>65271840</v>
      </c>
    </row>
    <row r="621" spans="1:9">
      <c r="A621" s="539">
        <v>620</v>
      </c>
      <c r="B621" s="540" t="s">
        <v>8534</v>
      </c>
      <c r="C621" s="540" t="s">
        <v>194</v>
      </c>
      <c r="D621" s="540" t="s">
        <v>3854</v>
      </c>
      <c r="E621" s="540" t="s">
        <v>4256</v>
      </c>
      <c r="F621" s="556">
        <v>80160000</v>
      </c>
      <c r="G621" s="541">
        <v>2023</v>
      </c>
      <c r="H621" s="542">
        <f>VLOOKUP(G621,[3]잔가율!$D$3:$E$33,2,FALSE)</f>
        <v>0.84199999999999997</v>
      </c>
      <c r="I621" s="552">
        <f t="shared" si="9"/>
        <v>67494720</v>
      </c>
    </row>
    <row r="622" spans="1:9">
      <c r="A622" s="539">
        <v>621</v>
      </c>
      <c r="B622" s="540" t="s">
        <v>8534</v>
      </c>
      <c r="C622" s="540" t="s">
        <v>3174</v>
      </c>
      <c r="D622" s="540" t="s">
        <v>4257</v>
      </c>
      <c r="E622" s="540" t="s">
        <v>4258</v>
      </c>
      <c r="F622" s="556">
        <v>105900000</v>
      </c>
      <c r="G622" s="541">
        <v>2023</v>
      </c>
      <c r="H622" s="542">
        <f>VLOOKUP(G622,[3]잔가율!$D$3:$E$33,2,FALSE)</f>
        <v>0.84199999999999997</v>
      </c>
      <c r="I622" s="552">
        <f t="shared" si="9"/>
        <v>89167800</v>
      </c>
    </row>
    <row r="623" spans="1:9">
      <c r="A623" s="539">
        <v>622</v>
      </c>
      <c r="B623" s="414" t="s">
        <v>16663</v>
      </c>
      <c r="C623" s="544" t="s">
        <v>194</v>
      </c>
      <c r="D623" s="544" t="s">
        <v>3736</v>
      </c>
      <c r="E623" s="544" t="s">
        <v>3737</v>
      </c>
      <c r="F623" s="560">
        <v>105610000</v>
      </c>
      <c r="G623" s="541">
        <v>2023</v>
      </c>
      <c r="H623" s="542">
        <f>VLOOKUP(G623,[3]잔가율!$B$3:$C$33,2,FALSE)</f>
        <v>0.82599999999999996</v>
      </c>
      <c r="I623" s="552">
        <f t="shared" si="9"/>
        <v>87233860</v>
      </c>
    </row>
    <row r="624" spans="1:9">
      <c r="A624" s="539">
        <v>623</v>
      </c>
      <c r="B624" s="540" t="s">
        <v>8534</v>
      </c>
      <c r="C624" s="540" t="s">
        <v>194</v>
      </c>
      <c r="D624" s="540" t="s">
        <v>3855</v>
      </c>
      <c r="E624" s="540" t="s">
        <v>4259</v>
      </c>
      <c r="F624" s="556">
        <v>105040000</v>
      </c>
      <c r="G624" s="541">
        <v>2023</v>
      </c>
      <c r="H624" s="542">
        <f>VLOOKUP(G624,[3]잔가율!$D$3:$E$33,2,FALSE)</f>
        <v>0.84199999999999997</v>
      </c>
      <c r="I624" s="552">
        <f t="shared" si="9"/>
        <v>88443680</v>
      </c>
    </row>
    <row r="625" spans="1:9">
      <c r="A625" s="539">
        <v>624</v>
      </c>
      <c r="B625" s="540" t="s">
        <v>8534</v>
      </c>
      <c r="C625" s="540" t="s">
        <v>194</v>
      </c>
      <c r="D625" s="540" t="s">
        <v>3855</v>
      </c>
      <c r="E625" s="540" t="s">
        <v>4260</v>
      </c>
      <c r="F625" s="556">
        <v>89760000</v>
      </c>
      <c r="G625" s="541">
        <v>2023</v>
      </c>
      <c r="H625" s="542">
        <f>VLOOKUP(G625,[3]잔가율!$D$3:$E$33,2,FALSE)</f>
        <v>0.84199999999999997</v>
      </c>
      <c r="I625" s="552">
        <f t="shared" si="9"/>
        <v>75577920</v>
      </c>
    </row>
    <row r="626" spans="1:9">
      <c r="A626" s="539">
        <v>625</v>
      </c>
      <c r="B626" s="540" t="s">
        <v>8534</v>
      </c>
      <c r="C626" s="540" t="s">
        <v>194</v>
      </c>
      <c r="D626" s="540" t="s">
        <v>4261</v>
      </c>
      <c r="E626" s="540" t="s">
        <v>4258</v>
      </c>
      <c r="F626" s="556">
        <v>115450000</v>
      </c>
      <c r="G626" s="541">
        <v>2023</v>
      </c>
      <c r="H626" s="542">
        <f>VLOOKUP(G626,[3]잔가율!$D$3:$E$33,2,FALSE)</f>
        <v>0.84199999999999997</v>
      </c>
      <c r="I626" s="552">
        <f t="shared" si="9"/>
        <v>97208900</v>
      </c>
    </row>
    <row r="627" spans="1:9">
      <c r="A627" s="539">
        <v>626</v>
      </c>
      <c r="B627" s="540" t="s">
        <v>8534</v>
      </c>
      <c r="C627" s="540" t="s">
        <v>194</v>
      </c>
      <c r="D627" s="540" t="s">
        <v>4262</v>
      </c>
      <c r="E627" s="540" t="s">
        <v>4258</v>
      </c>
      <c r="F627" s="556">
        <v>99630000</v>
      </c>
      <c r="G627" s="541">
        <v>2023</v>
      </c>
      <c r="H627" s="542">
        <f>VLOOKUP(G627,[3]잔가율!$D$3:$E$33,2,FALSE)</f>
        <v>0.84199999999999997</v>
      </c>
      <c r="I627" s="552">
        <f t="shared" si="9"/>
        <v>83888460</v>
      </c>
    </row>
    <row r="628" spans="1:9">
      <c r="A628" s="539">
        <v>627</v>
      </c>
      <c r="B628" s="540" t="s">
        <v>8534</v>
      </c>
      <c r="C628" s="540" t="s">
        <v>3174</v>
      </c>
      <c r="D628" s="540" t="s">
        <v>3856</v>
      </c>
      <c r="E628" s="540" t="s">
        <v>4258</v>
      </c>
      <c r="F628" s="556">
        <v>115780000</v>
      </c>
      <c r="G628" s="541">
        <v>2023</v>
      </c>
      <c r="H628" s="542">
        <f>VLOOKUP(G628,[3]잔가율!$D$3:$E$33,2,FALSE)</f>
        <v>0.84199999999999997</v>
      </c>
      <c r="I628" s="552">
        <f t="shared" si="9"/>
        <v>97486760</v>
      </c>
    </row>
    <row r="629" spans="1:9">
      <c r="A629" s="539">
        <v>628</v>
      </c>
      <c r="B629" s="540" t="s">
        <v>8534</v>
      </c>
      <c r="C629" s="540" t="s">
        <v>194</v>
      </c>
      <c r="D629" s="540" t="s">
        <v>4263</v>
      </c>
      <c r="E629" s="540" t="s">
        <v>4258</v>
      </c>
      <c r="F629" s="556">
        <v>101450000</v>
      </c>
      <c r="G629" s="541">
        <v>2023</v>
      </c>
      <c r="H629" s="542">
        <f>VLOOKUP(G629,[3]잔가율!$D$3:$E$33,2,FALSE)</f>
        <v>0.84199999999999997</v>
      </c>
      <c r="I629" s="552">
        <f t="shared" si="9"/>
        <v>85420900</v>
      </c>
    </row>
    <row r="630" spans="1:9">
      <c r="A630" s="539">
        <v>629</v>
      </c>
      <c r="B630" s="540" t="s">
        <v>8534</v>
      </c>
      <c r="C630" s="540" t="s">
        <v>194</v>
      </c>
      <c r="D630" s="540" t="s">
        <v>4264</v>
      </c>
      <c r="E630" s="540" t="s">
        <v>4259</v>
      </c>
      <c r="F630" s="556">
        <v>95000000</v>
      </c>
      <c r="G630" s="541">
        <v>2023</v>
      </c>
      <c r="H630" s="542">
        <f>VLOOKUP(G630,[3]잔가율!$D$3:$E$33,2,FALSE)</f>
        <v>0.84199999999999997</v>
      </c>
      <c r="I630" s="552">
        <f t="shared" si="9"/>
        <v>79990000</v>
      </c>
    </row>
    <row r="631" spans="1:9">
      <c r="A631" s="539">
        <v>630</v>
      </c>
      <c r="B631" s="540" t="s">
        <v>8534</v>
      </c>
      <c r="C631" s="540" t="s">
        <v>194</v>
      </c>
      <c r="D631" s="540" t="s">
        <v>3857</v>
      </c>
      <c r="E631" s="540" t="s">
        <v>4265</v>
      </c>
      <c r="F631" s="556">
        <v>89950000</v>
      </c>
      <c r="G631" s="541">
        <v>2023</v>
      </c>
      <c r="H631" s="542">
        <f>VLOOKUP(G631,[3]잔가율!$D$3:$E$33,2,FALSE)</f>
        <v>0.84199999999999997</v>
      </c>
      <c r="I631" s="552">
        <f t="shared" si="9"/>
        <v>75737900</v>
      </c>
    </row>
    <row r="632" spans="1:9">
      <c r="A632" s="539">
        <v>631</v>
      </c>
      <c r="B632" s="540" t="s">
        <v>8534</v>
      </c>
      <c r="C632" s="540" t="s">
        <v>194</v>
      </c>
      <c r="D632" s="540" t="s">
        <v>3857</v>
      </c>
      <c r="E632" s="540" t="s">
        <v>4266</v>
      </c>
      <c r="F632" s="556">
        <v>94560000</v>
      </c>
      <c r="G632" s="541">
        <v>2023</v>
      </c>
      <c r="H632" s="542">
        <f>VLOOKUP(G632,[3]잔가율!$D$3:$E$33,2,FALSE)</f>
        <v>0.84199999999999997</v>
      </c>
      <c r="I632" s="552">
        <f t="shared" si="9"/>
        <v>79619520</v>
      </c>
    </row>
    <row r="633" spans="1:9">
      <c r="A633" s="539">
        <v>632</v>
      </c>
      <c r="B633" s="540" t="s">
        <v>8534</v>
      </c>
      <c r="C633" s="540" t="s">
        <v>194</v>
      </c>
      <c r="D633" s="540" t="s">
        <v>3738</v>
      </c>
      <c r="E633" s="540" t="s">
        <v>4267</v>
      </c>
      <c r="F633" s="556">
        <v>120940000</v>
      </c>
      <c r="G633" s="541">
        <v>2023</v>
      </c>
      <c r="H633" s="542">
        <f>VLOOKUP(G633,[3]잔가율!$D$3:$E$33,2,FALSE)</f>
        <v>0.84199999999999997</v>
      </c>
      <c r="I633" s="552">
        <f t="shared" si="9"/>
        <v>101831480</v>
      </c>
    </row>
    <row r="634" spans="1:9">
      <c r="A634" s="539">
        <v>633</v>
      </c>
      <c r="B634" s="414" t="s">
        <v>16663</v>
      </c>
      <c r="C634" s="544" t="s">
        <v>194</v>
      </c>
      <c r="D634" s="544" t="s">
        <v>3738</v>
      </c>
      <c r="E634" s="544" t="s">
        <v>3739</v>
      </c>
      <c r="F634" s="560">
        <v>114420000</v>
      </c>
      <c r="G634" s="541">
        <v>2023</v>
      </c>
      <c r="H634" s="542">
        <f>VLOOKUP(G634,[3]잔가율!$B$3:$C$33,2,FALSE)</f>
        <v>0.82599999999999996</v>
      </c>
      <c r="I634" s="552">
        <f t="shared" si="9"/>
        <v>94510920</v>
      </c>
    </row>
    <row r="635" spans="1:9">
      <c r="A635" s="539">
        <v>634</v>
      </c>
      <c r="B635" s="540" t="s">
        <v>8534</v>
      </c>
      <c r="C635" s="540" t="s">
        <v>194</v>
      </c>
      <c r="D635" s="540" t="s">
        <v>3858</v>
      </c>
      <c r="E635" s="540" t="s">
        <v>4268</v>
      </c>
      <c r="F635" s="556">
        <v>105600000</v>
      </c>
      <c r="G635" s="541">
        <v>2023</v>
      </c>
      <c r="H635" s="542">
        <f>VLOOKUP(G635,[3]잔가율!$D$3:$E$33,2,FALSE)</f>
        <v>0.84199999999999997</v>
      </c>
      <c r="I635" s="552">
        <f t="shared" si="9"/>
        <v>88915200</v>
      </c>
    </row>
    <row r="636" spans="1:9">
      <c r="A636" s="539">
        <v>635</v>
      </c>
      <c r="B636" s="540" t="s">
        <v>8534</v>
      </c>
      <c r="C636" s="540" t="s">
        <v>194</v>
      </c>
      <c r="D636" s="540" t="s">
        <v>3859</v>
      </c>
      <c r="E636" s="540" t="s">
        <v>4267</v>
      </c>
      <c r="F636" s="556">
        <v>107630000</v>
      </c>
      <c r="G636" s="541">
        <v>2023</v>
      </c>
      <c r="H636" s="542">
        <f>VLOOKUP(G636,[3]잔가율!$D$3:$E$33,2,FALSE)</f>
        <v>0.84199999999999997</v>
      </c>
      <c r="I636" s="552">
        <f t="shared" si="9"/>
        <v>90624460</v>
      </c>
    </row>
    <row r="637" spans="1:9">
      <c r="A637" s="539">
        <v>636</v>
      </c>
      <c r="B637" s="540" t="s">
        <v>8534</v>
      </c>
      <c r="C637" s="540" t="s">
        <v>194</v>
      </c>
      <c r="D637" s="540" t="s">
        <v>202</v>
      </c>
      <c r="E637" s="540" t="s">
        <v>4267</v>
      </c>
      <c r="F637" s="556">
        <v>109450000</v>
      </c>
      <c r="G637" s="541">
        <v>2023</v>
      </c>
      <c r="H637" s="542">
        <f>VLOOKUP(G637,[3]잔가율!$D$3:$E$33,2,FALSE)</f>
        <v>0.84199999999999997</v>
      </c>
      <c r="I637" s="552">
        <f t="shared" si="9"/>
        <v>92156900</v>
      </c>
    </row>
    <row r="638" spans="1:9">
      <c r="A638" s="539">
        <v>637</v>
      </c>
      <c r="B638" s="540" t="s">
        <v>8534</v>
      </c>
      <c r="C638" s="540" t="s">
        <v>194</v>
      </c>
      <c r="D638" s="540" t="s">
        <v>4269</v>
      </c>
      <c r="E638" s="540" t="s">
        <v>4268</v>
      </c>
      <c r="F638" s="556">
        <v>106000000</v>
      </c>
      <c r="G638" s="541">
        <v>2023</v>
      </c>
      <c r="H638" s="542">
        <f>VLOOKUP(G638,[3]잔가율!$D$3:$E$33,2,FALSE)</f>
        <v>0.84199999999999997</v>
      </c>
      <c r="I638" s="552">
        <f t="shared" si="9"/>
        <v>89252000</v>
      </c>
    </row>
    <row r="639" spans="1:9">
      <c r="A639" s="539">
        <v>638</v>
      </c>
      <c r="B639" s="540" t="s">
        <v>8534</v>
      </c>
      <c r="C639" s="540" t="s">
        <v>194</v>
      </c>
      <c r="D639" s="540" t="s">
        <v>4270</v>
      </c>
      <c r="E639" s="540" t="s">
        <v>4270</v>
      </c>
      <c r="F639" s="556">
        <v>96070000</v>
      </c>
      <c r="G639" s="541">
        <v>2023</v>
      </c>
      <c r="H639" s="542">
        <f>VLOOKUP(G639,[3]잔가율!$D$3:$E$33,2,FALSE)</f>
        <v>0.84199999999999997</v>
      </c>
      <c r="I639" s="552">
        <f t="shared" si="9"/>
        <v>80890940</v>
      </c>
    </row>
    <row r="640" spans="1:9">
      <c r="A640" s="539">
        <v>639</v>
      </c>
      <c r="B640" s="540" t="s">
        <v>8534</v>
      </c>
      <c r="C640" s="540" t="s">
        <v>194</v>
      </c>
      <c r="D640" s="540" t="s">
        <v>4271</v>
      </c>
      <c r="E640" s="540" t="s">
        <v>4271</v>
      </c>
      <c r="F640" s="556">
        <v>96800000</v>
      </c>
      <c r="G640" s="541">
        <v>2023</v>
      </c>
      <c r="H640" s="542">
        <f>VLOOKUP(G640,[3]잔가율!$D$3:$E$33,2,FALSE)</f>
        <v>0.84199999999999997</v>
      </c>
      <c r="I640" s="552">
        <f t="shared" si="9"/>
        <v>81505600</v>
      </c>
    </row>
    <row r="641" spans="1:9">
      <c r="A641" s="539">
        <v>640</v>
      </c>
      <c r="B641" s="540" t="s">
        <v>8534</v>
      </c>
      <c r="C641" s="540" t="s">
        <v>194</v>
      </c>
      <c r="D641" s="540" t="s">
        <v>4272</v>
      </c>
      <c r="E641" s="540" t="s">
        <v>4272</v>
      </c>
      <c r="F641" s="556">
        <v>105600000</v>
      </c>
      <c r="G641" s="541">
        <v>2023</v>
      </c>
      <c r="H641" s="542">
        <f>VLOOKUP(G641,[3]잔가율!$D$3:$E$33,2,FALSE)</f>
        <v>0.84199999999999997</v>
      </c>
      <c r="I641" s="552">
        <f t="shared" si="9"/>
        <v>88915200</v>
      </c>
    </row>
    <row r="642" spans="1:9">
      <c r="A642" s="539">
        <v>641</v>
      </c>
      <c r="B642" s="540" t="s">
        <v>8534</v>
      </c>
      <c r="C642" s="540" t="s">
        <v>194</v>
      </c>
      <c r="D642" s="540" t="s">
        <v>3860</v>
      </c>
      <c r="E642" s="540" t="s">
        <v>4273</v>
      </c>
      <c r="F642" s="556">
        <v>95350000</v>
      </c>
      <c r="G642" s="541">
        <v>2023</v>
      </c>
      <c r="H642" s="542">
        <f>VLOOKUP(G642,[3]잔가율!$D$3:$E$33,2,FALSE)</f>
        <v>0.84199999999999997</v>
      </c>
      <c r="I642" s="552">
        <f t="shared" ref="I642:I705" si="10">ROUNDDOWN(F642*H642,0)</f>
        <v>80284700</v>
      </c>
    </row>
    <row r="643" spans="1:9">
      <c r="A643" s="539">
        <v>642</v>
      </c>
      <c r="B643" s="414" t="s">
        <v>16663</v>
      </c>
      <c r="C643" s="544" t="s">
        <v>194</v>
      </c>
      <c r="D643" s="544" t="s">
        <v>3740</v>
      </c>
      <c r="E643" s="544" t="s">
        <v>3741</v>
      </c>
      <c r="F643" s="560">
        <v>112150000</v>
      </c>
      <c r="G643" s="541">
        <v>2023</v>
      </c>
      <c r="H643" s="542">
        <f>VLOOKUP(G643,[3]잔가율!$B$3:$C$33,2,FALSE)</f>
        <v>0.82599999999999996</v>
      </c>
      <c r="I643" s="552">
        <f t="shared" si="10"/>
        <v>92635900</v>
      </c>
    </row>
    <row r="644" spans="1:9">
      <c r="A644" s="539">
        <v>643</v>
      </c>
      <c r="B644" s="540" t="s">
        <v>8534</v>
      </c>
      <c r="C644" s="540" t="s">
        <v>194</v>
      </c>
      <c r="D644" s="540" t="s">
        <v>3861</v>
      </c>
      <c r="E644" s="540" t="s">
        <v>4274</v>
      </c>
      <c r="F644" s="556">
        <v>106000000</v>
      </c>
      <c r="G644" s="541">
        <v>2023</v>
      </c>
      <c r="H644" s="542">
        <f>VLOOKUP(G644,[3]잔가율!$D$3:$E$33,2,FALSE)</f>
        <v>0.84199999999999997</v>
      </c>
      <c r="I644" s="552">
        <f t="shared" si="10"/>
        <v>89252000</v>
      </c>
    </row>
    <row r="645" spans="1:9">
      <c r="A645" s="539">
        <v>644</v>
      </c>
      <c r="B645" s="540" t="s">
        <v>8534</v>
      </c>
      <c r="C645" s="540" t="s">
        <v>194</v>
      </c>
      <c r="D645" s="540" t="s">
        <v>3861</v>
      </c>
      <c r="E645" s="540" t="s">
        <v>4275</v>
      </c>
      <c r="F645" s="556">
        <v>100000000</v>
      </c>
      <c r="G645" s="541">
        <v>2023</v>
      </c>
      <c r="H645" s="542">
        <f>VLOOKUP(G645,[3]잔가율!$D$3:$E$33,2,FALSE)</f>
        <v>0.84199999999999997</v>
      </c>
      <c r="I645" s="552">
        <f t="shared" si="10"/>
        <v>84200000</v>
      </c>
    </row>
    <row r="646" spans="1:9">
      <c r="A646" s="539">
        <v>645</v>
      </c>
      <c r="B646" s="540" t="s">
        <v>8534</v>
      </c>
      <c r="C646" s="540" t="s">
        <v>3174</v>
      </c>
      <c r="D646" s="540" t="s">
        <v>3862</v>
      </c>
      <c r="E646" s="540" t="s">
        <v>4276</v>
      </c>
      <c r="F646" s="556">
        <v>110950000</v>
      </c>
      <c r="G646" s="541">
        <v>2023</v>
      </c>
      <c r="H646" s="542">
        <f>VLOOKUP(G646,[3]잔가율!$D$3:$E$33,2,FALSE)</f>
        <v>0.84199999999999997</v>
      </c>
      <c r="I646" s="552">
        <f t="shared" si="10"/>
        <v>93419900</v>
      </c>
    </row>
    <row r="647" spans="1:9">
      <c r="A647" s="539">
        <v>646</v>
      </c>
      <c r="B647" s="540" t="s">
        <v>8534</v>
      </c>
      <c r="C647" s="540" t="s">
        <v>3174</v>
      </c>
      <c r="D647" s="540" t="s">
        <v>3863</v>
      </c>
      <c r="E647" s="540" t="s">
        <v>4276</v>
      </c>
      <c r="F647" s="556">
        <v>125720000</v>
      </c>
      <c r="G647" s="541">
        <v>2023</v>
      </c>
      <c r="H647" s="542">
        <f>VLOOKUP(G647,[3]잔가율!$D$3:$E$33,2,FALSE)</f>
        <v>0.84199999999999997</v>
      </c>
      <c r="I647" s="552">
        <f t="shared" si="10"/>
        <v>105856240</v>
      </c>
    </row>
    <row r="648" spans="1:9">
      <c r="A648" s="539">
        <v>647</v>
      </c>
      <c r="B648" s="540" t="s">
        <v>8534</v>
      </c>
      <c r="C648" s="540" t="s">
        <v>3174</v>
      </c>
      <c r="D648" s="540" t="s">
        <v>3864</v>
      </c>
      <c r="E648" s="540" t="s">
        <v>4276</v>
      </c>
      <c r="F648" s="556">
        <v>113000000</v>
      </c>
      <c r="G648" s="541">
        <v>2023</v>
      </c>
      <c r="H648" s="542">
        <f>VLOOKUP(G648,[3]잔가율!$D$3:$E$33,2,FALSE)</f>
        <v>0.84199999999999997</v>
      </c>
      <c r="I648" s="552">
        <f t="shared" si="10"/>
        <v>95146000</v>
      </c>
    </row>
    <row r="649" spans="1:9">
      <c r="A649" s="539">
        <v>648</v>
      </c>
      <c r="B649" s="540" t="s">
        <v>8534</v>
      </c>
      <c r="C649" s="540" t="s">
        <v>194</v>
      </c>
      <c r="D649" s="540" t="s">
        <v>4277</v>
      </c>
      <c r="E649" s="540" t="s">
        <v>4274</v>
      </c>
      <c r="F649" s="556">
        <v>108000000</v>
      </c>
      <c r="G649" s="541">
        <v>2023</v>
      </c>
      <c r="H649" s="542">
        <f>VLOOKUP(G649,[3]잔가율!$D$3:$E$33,2,FALSE)</f>
        <v>0.84199999999999997</v>
      </c>
      <c r="I649" s="552">
        <f t="shared" si="10"/>
        <v>90936000</v>
      </c>
    </row>
    <row r="650" spans="1:9">
      <c r="A650" s="539">
        <v>649</v>
      </c>
      <c r="B650" s="540" t="s">
        <v>8534</v>
      </c>
      <c r="C650" s="540" t="s">
        <v>194</v>
      </c>
      <c r="D650" s="540" t="s">
        <v>4278</v>
      </c>
      <c r="E650" s="540" t="s">
        <v>4279</v>
      </c>
      <c r="F650" s="556">
        <v>103720000</v>
      </c>
      <c r="G650" s="541">
        <v>2023</v>
      </c>
      <c r="H650" s="542">
        <f>VLOOKUP(G650,[3]잔가율!$D$3:$E$33,2,FALSE)</f>
        <v>0.84199999999999997</v>
      </c>
      <c r="I650" s="552">
        <f t="shared" si="10"/>
        <v>87332240</v>
      </c>
    </row>
    <row r="651" spans="1:9">
      <c r="A651" s="539">
        <v>650</v>
      </c>
      <c r="B651" s="543" t="s">
        <v>8534</v>
      </c>
      <c r="C651" s="543" t="s">
        <v>194</v>
      </c>
      <c r="D651" s="543" t="s">
        <v>4280</v>
      </c>
      <c r="E651" s="543" t="s">
        <v>4281</v>
      </c>
      <c r="F651" s="557">
        <v>65930000</v>
      </c>
      <c r="G651" s="541">
        <v>2023</v>
      </c>
      <c r="H651" s="542">
        <f>VLOOKUP(G651,[3]잔가율!$D$3:$E$33,2,FALSE)</f>
        <v>0.84199999999999997</v>
      </c>
      <c r="I651" s="552">
        <f t="shared" si="10"/>
        <v>55513060</v>
      </c>
    </row>
    <row r="652" spans="1:9">
      <c r="A652" s="539">
        <v>651</v>
      </c>
      <c r="B652" s="543" t="s">
        <v>8534</v>
      </c>
      <c r="C652" s="543" t="s">
        <v>4081</v>
      </c>
      <c r="D652" s="543" t="s">
        <v>4280</v>
      </c>
      <c r="E652" s="543" t="s">
        <v>4282</v>
      </c>
      <c r="F652" s="557">
        <v>28420000</v>
      </c>
      <c r="G652" s="541">
        <v>2023</v>
      </c>
      <c r="H652" s="542">
        <f>VLOOKUP(G652,[3]잔가율!$D$3:$E$33,2,FALSE)</f>
        <v>0.84199999999999997</v>
      </c>
      <c r="I652" s="552">
        <f t="shared" si="10"/>
        <v>23929640</v>
      </c>
    </row>
    <row r="653" spans="1:9">
      <c r="A653" s="539">
        <v>652</v>
      </c>
      <c r="B653" s="543" t="s">
        <v>8534</v>
      </c>
      <c r="C653" s="543" t="s">
        <v>4081</v>
      </c>
      <c r="D653" s="543" t="s">
        <v>4280</v>
      </c>
      <c r="E653" s="543" t="s">
        <v>4283</v>
      </c>
      <c r="F653" s="557">
        <v>8020000</v>
      </c>
      <c r="G653" s="541">
        <v>2023</v>
      </c>
      <c r="H653" s="542">
        <f>VLOOKUP(G653,[3]잔가율!$D$3:$E$33,2,FALSE)</f>
        <v>0.84199999999999997</v>
      </c>
      <c r="I653" s="552">
        <f t="shared" si="10"/>
        <v>6752840</v>
      </c>
    </row>
    <row r="654" spans="1:9">
      <c r="A654" s="539">
        <v>653</v>
      </c>
      <c r="B654" s="540" t="s">
        <v>8534</v>
      </c>
      <c r="C654" s="540" t="s">
        <v>194</v>
      </c>
      <c r="D654" s="540" t="s">
        <v>3865</v>
      </c>
      <c r="E654" s="540" t="s">
        <v>4284</v>
      </c>
      <c r="F654" s="556">
        <v>92400000</v>
      </c>
      <c r="G654" s="541">
        <v>2023</v>
      </c>
      <c r="H654" s="542">
        <f>VLOOKUP(G654,[3]잔가율!$D$3:$E$33,2,FALSE)</f>
        <v>0.84199999999999997</v>
      </c>
      <c r="I654" s="552">
        <f t="shared" si="10"/>
        <v>77800800</v>
      </c>
    </row>
    <row r="655" spans="1:9">
      <c r="A655" s="539">
        <v>654</v>
      </c>
      <c r="B655" s="540" t="s">
        <v>8534</v>
      </c>
      <c r="C655" s="540" t="s">
        <v>194</v>
      </c>
      <c r="D655" s="540" t="s">
        <v>3865</v>
      </c>
      <c r="E655" s="540" t="s">
        <v>4285</v>
      </c>
      <c r="F655" s="556">
        <v>91360000</v>
      </c>
      <c r="G655" s="541">
        <v>2023</v>
      </c>
      <c r="H655" s="542">
        <f>VLOOKUP(G655,[3]잔가율!$D$3:$E$33,2,FALSE)</f>
        <v>0.84199999999999997</v>
      </c>
      <c r="I655" s="552">
        <f t="shared" si="10"/>
        <v>76925120</v>
      </c>
    </row>
    <row r="656" spans="1:9">
      <c r="A656" s="539">
        <v>655</v>
      </c>
      <c r="B656" s="540" t="s">
        <v>8534</v>
      </c>
      <c r="C656" s="540" t="s">
        <v>194</v>
      </c>
      <c r="D656" s="540" t="s">
        <v>3866</v>
      </c>
      <c r="E656" s="540" t="s">
        <v>4286</v>
      </c>
      <c r="F656" s="556">
        <v>110880000</v>
      </c>
      <c r="G656" s="541">
        <v>2023</v>
      </c>
      <c r="H656" s="542">
        <f>VLOOKUP(G656,[3]잔가율!$D$3:$E$33,2,FALSE)</f>
        <v>0.84199999999999997</v>
      </c>
      <c r="I656" s="552">
        <f t="shared" si="10"/>
        <v>93360960</v>
      </c>
    </row>
    <row r="657" spans="1:9">
      <c r="A657" s="539">
        <v>656</v>
      </c>
      <c r="B657" s="540" t="s">
        <v>8534</v>
      </c>
      <c r="C657" s="540" t="s">
        <v>3174</v>
      </c>
      <c r="D657" s="540" t="s">
        <v>3867</v>
      </c>
      <c r="E657" s="540" t="s">
        <v>4287</v>
      </c>
      <c r="F657" s="556">
        <v>127230000</v>
      </c>
      <c r="G657" s="541">
        <v>2023</v>
      </c>
      <c r="H657" s="542">
        <f>VLOOKUP(G657,[3]잔가율!$D$3:$E$33,2,FALSE)</f>
        <v>0.84199999999999997</v>
      </c>
      <c r="I657" s="552">
        <f t="shared" si="10"/>
        <v>107127660</v>
      </c>
    </row>
    <row r="658" spans="1:9">
      <c r="A658" s="539">
        <v>657</v>
      </c>
      <c r="B658" s="540" t="s">
        <v>8534</v>
      </c>
      <c r="C658" s="540" t="s">
        <v>3174</v>
      </c>
      <c r="D658" s="540" t="s">
        <v>3868</v>
      </c>
      <c r="E658" s="540" t="s">
        <v>4287</v>
      </c>
      <c r="F658" s="556">
        <v>120290000</v>
      </c>
      <c r="G658" s="541">
        <v>2023</v>
      </c>
      <c r="H658" s="542">
        <f>VLOOKUP(G658,[3]잔가율!$D$3:$E$33,2,FALSE)</f>
        <v>0.84199999999999997</v>
      </c>
      <c r="I658" s="552">
        <f t="shared" si="10"/>
        <v>101284180</v>
      </c>
    </row>
    <row r="659" spans="1:9">
      <c r="A659" s="539">
        <v>658</v>
      </c>
      <c r="B659" s="540" t="s">
        <v>8534</v>
      </c>
      <c r="C659" s="540" t="s">
        <v>194</v>
      </c>
      <c r="D659" s="540" t="s">
        <v>4288</v>
      </c>
      <c r="E659" s="540" t="s">
        <v>4286</v>
      </c>
      <c r="F659" s="556">
        <v>116000000</v>
      </c>
      <c r="G659" s="541">
        <v>2023</v>
      </c>
      <c r="H659" s="542">
        <f>VLOOKUP(G659,[3]잔가율!$D$3:$E$33,2,FALSE)</f>
        <v>0.84199999999999997</v>
      </c>
      <c r="I659" s="552">
        <f t="shared" si="10"/>
        <v>97672000</v>
      </c>
    </row>
    <row r="660" spans="1:9">
      <c r="A660" s="539">
        <v>659</v>
      </c>
      <c r="B660" s="540" t="s">
        <v>8534</v>
      </c>
      <c r="C660" s="540" t="s">
        <v>194</v>
      </c>
      <c r="D660" s="540" t="s">
        <v>4289</v>
      </c>
      <c r="E660" s="540" t="s">
        <v>4289</v>
      </c>
      <c r="F660" s="556">
        <v>105600000</v>
      </c>
      <c r="G660" s="541">
        <v>2023</v>
      </c>
      <c r="H660" s="542">
        <f>VLOOKUP(G660,[3]잔가율!$D$3:$E$33,2,FALSE)</f>
        <v>0.84199999999999997</v>
      </c>
      <c r="I660" s="552">
        <f t="shared" si="10"/>
        <v>88915200</v>
      </c>
    </row>
    <row r="661" spans="1:9">
      <c r="A661" s="539">
        <v>660</v>
      </c>
      <c r="B661" s="540" t="s">
        <v>8534</v>
      </c>
      <c r="C661" s="540" t="s">
        <v>194</v>
      </c>
      <c r="D661" s="540" t="s">
        <v>4289</v>
      </c>
      <c r="E661" s="540" t="s">
        <v>4290</v>
      </c>
      <c r="F661" s="556">
        <v>101200000</v>
      </c>
      <c r="G661" s="541">
        <v>2023</v>
      </c>
      <c r="H661" s="542">
        <f>VLOOKUP(G661,[3]잔가율!$D$3:$E$33,2,FALSE)</f>
        <v>0.84199999999999997</v>
      </c>
      <c r="I661" s="552">
        <f t="shared" si="10"/>
        <v>85210400</v>
      </c>
    </row>
    <row r="662" spans="1:9">
      <c r="A662" s="539">
        <v>661</v>
      </c>
      <c r="B662" s="540" t="s">
        <v>8534</v>
      </c>
      <c r="C662" s="540" t="s">
        <v>194</v>
      </c>
      <c r="D662" s="540" t="s">
        <v>4289</v>
      </c>
      <c r="E662" s="540" t="s">
        <v>4291</v>
      </c>
      <c r="F662" s="556">
        <v>100000000</v>
      </c>
      <c r="G662" s="541">
        <v>2023</v>
      </c>
      <c r="H662" s="542">
        <f>VLOOKUP(G662,[3]잔가율!$D$3:$E$33,2,FALSE)</f>
        <v>0.84199999999999997</v>
      </c>
      <c r="I662" s="552">
        <f t="shared" si="10"/>
        <v>84200000</v>
      </c>
    </row>
    <row r="663" spans="1:9">
      <c r="A663" s="539">
        <v>662</v>
      </c>
      <c r="B663" s="540" t="s">
        <v>8534</v>
      </c>
      <c r="C663" s="540" t="s">
        <v>194</v>
      </c>
      <c r="D663" s="540" t="s">
        <v>3869</v>
      </c>
      <c r="E663" s="540" t="s">
        <v>4292</v>
      </c>
      <c r="F663" s="556">
        <v>110000000</v>
      </c>
      <c r="G663" s="541">
        <v>2023</v>
      </c>
      <c r="H663" s="542">
        <f>VLOOKUP(G663,[3]잔가율!$D$3:$E$33,2,FALSE)</f>
        <v>0.84199999999999997</v>
      </c>
      <c r="I663" s="552">
        <f t="shared" si="10"/>
        <v>92620000</v>
      </c>
    </row>
    <row r="664" spans="1:9">
      <c r="A664" s="539">
        <v>663</v>
      </c>
      <c r="B664" s="540" t="s">
        <v>8534</v>
      </c>
      <c r="C664" s="540" t="s">
        <v>194</v>
      </c>
      <c r="D664" s="540" t="s">
        <v>3870</v>
      </c>
      <c r="E664" s="540" t="s">
        <v>4293</v>
      </c>
      <c r="F664" s="556">
        <v>117810000</v>
      </c>
      <c r="G664" s="541">
        <v>2023</v>
      </c>
      <c r="H664" s="542">
        <f>VLOOKUP(G664,[3]잔가율!$D$3:$E$33,2,FALSE)</f>
        <v>0.84199999999999997</v>
      </c>
      <c r="I664" s="552">
        <f t="shared" si="10"/>
        <v>99196020</v>
      </c>
    </row>
    <row r="665" spans="1:9">
      <c r="A665" s="539">
        <v>664</v>
      </c>
      <c r="B665" s="540" t="s">
        <v>8534</v>
      </c>
      <c r="C665" s="540" t="s">
        <v>194</v>
      </c>
      <c r="D665" s="540" t="s">
        <v>200</v>
      </c>
      <c r="E665" s="540" t="s">
        <v>4293</v>
      </c>
      <c r="F665" s="556">
        <v>119630000</v>
      </c>
      <c r="G665" s="541">
        <v>2023</v>
      </c>
      <c r="H665" s="542">
        <f>VLOOKUP(G665,[3]잔가율!$D$3:$E$33,2,FALSE)</f>
        <v>0.84199999999999997</v>
      </c>
      <c r="I665" s="552">
        <f t="shared" si="10"/>
        <v>100728460</v>
      </c>
    </row>
    <row r="666" spans="1:9">
      <c r="A666" s="539">
        <v>665</v>
      </c>
      <c r="B666" s="414" t="s">
        <v>16663</v>
      </c>
      <c r="C666" s="540" t="s">
        <v>3174</v>
      </c>
      <c r="D666" s="540" t="s">
        <v>3742</v>
      </c>
      <c r="E666" s="540" t="s">
        <v>3743</v>
      </c>
      <c r="F666" s="558">
        <v>111770000</v>
      </c>
      <c r="G666" s="541">
        <v>2023</v>
      </c>
      <c r="H666" s="542">
        <f>VLOOKUP(G666,[3]잔가율!$B$3:$C$33,2,FALSE)</f>
        <v>0.82599999999999996</v>
      </c>
      <c r="I666" s="552">
        <f t="shared" si="10"/>
        <v>92322020</v>
      </c>
    </row>
    <row r="667" spans="1:9">
      <c r="A667" s="539">
        <v>666</v>
      </c>
      <c r="B667" s="414" t="s">
        <v>16663</v>
      </c>
      <c r="C667" s="540" t="s">
        <v>3174</v>
      </c>
      <c r="D667" s="540" t="s">
        <v>3744</v>
      </c>
      <c r="E667" s="540" t="s">
        <v>3743</v>
      </c>
      <c r="F667" s="558">
        <v>110290000</v>
      </c>
      <c r="G667" s="541">
        <v>2023</v>
      </c>
      <c r="H667" s="542">
        <f>VLOOKUP(G667,[3]잔가율!$B$3:$C$33,2,FALSE)</f>
        <v>0.82599999999999996</v>
      </c>
      <c r="I667" s="552">
        <f t="shared" si="10"/>
        <v>91099540</v>
      </c>
    </row>
    <row r="668" spans="1:9">
      <c r="A668" s="539">
        <v>667</v>
      </c>
      <c r="B668" s="540" t="s">
        <v>8534</v>
      </c>
      <c r="C668" s="540" t="s">
        <v>194</v>
      </c>
      <c r="D668" s="540" t="s">
        <v>4294</v>
      </c>
      <c r="E668" s="540" t="s">
        <v>4294</v>
      </c>
      <c r="F668" s="556">
        <v>127990000</v>
      </c>
      <c r="G668" s="541">
        <v>2023</v>
      </c>
      <c r="H668" s="542">
        <f>VLOOKUP(G668,[3]잔가율!$D$3:$E$33,2,FALSE)</f>
        <v>0.84199999999999997</v>
      </c>
      <c r="I668" s="552">
        <f t="shared" si="10"/>
        <v>107767580</v>
      </c>
    </row>
    <row r="669" spans="1:9">
      <c r="A669" s="539">
        <v>668</v>
      </c>
      <c r="B669" s="540" t="s">
        <v>8534</v>
      </c>
      <c r="C669" s="540" t="s">
        <v>194</v>
      </c>
      <c r="D669" s="540" t="s">
        <v>4294</v>
      </c>
      <c r="E669" s="540" t="s">
        <v>4295</v>
      </c>
      <c r="F669" s="556">
        <v>126090000</v>
      </c>
      <c r="G669" s="541">
        <v>2023</v>
      </c>
      <c r="H669" s="542">
        <f>VLOOKUP(G669,[3]잔가율!$D$3:$E$33,2,FALSE)</f>
        <v>0.84199999999999997</v>
      </c>
      <c r="I669" s="552">
        <f t="shared" si="10"/>
        <v>106167780</v>
      </c>
    </row>
    <row r="670" spans="1:9">
      <c r="A670" s="539">
        <v>669</v>
      </c>
      <c r="B670" s="414" t="s">
        <v>16663</v>
      </c>
      <c r="C670" s="540" t="s">
        <v>3174</v>
      </c>
      <c r="D670" s="540" t="s">
        <v>3745</v>
      </c>
      <c r="E670" s="540" t="s">
        <v>3746</v>
      </c>
      <c r="F670" s="558">
        <v>120800000</v>
      </c>
      <c r="G670" s="541">
        <v>2023</v>
      </c>
      <c r="H670" s="542">
        <f>VLOOKUP(G670,[3]잔가율!$B$3:$C$33,2,FALSE)</f>
        <v>0.82599999999999996</v>
      </c>
      <c r="I670" s="552">
        <f t="shared" si="10"/>
        <v>99780800</v>
      </c>
    </row>
    <row r="671" spans="1:9">
      <c r="A671" s="539">
        <v>670</v>
      </c>
      <c r="B671" s="414" t="s">
        <v>16663</v>
      </c>
      <c r="C671" s="540" t="s">
        <v>3174</v>
      </c>
      <c r="D671" s="540" t="s">
        <v>3747</v>
      </c>
      <c r="E671" s="540" t="s">
        <v>3746</v>
      </c>
      <c r="F671" s="558">
        <v>124750000</v>
      </c>
      <c r="G671" s="541">
        <v>2023</v>
      </c>
      <c r="H671" s="542">
        <f>VLOOKUP(G671,[3]잔가율!$B$3:$C$33,2,FALSE)</f>
        <v>0.82599999999999996</v>
      </c>
      <c r="I671" s="552">
        <f t="shared" si="10"/>
        <v>103043500</v>
      </c>
    </row>
    <row r="672" spans="1:9">
      <c r="A672" s="539">
        <v>671</v>
      </c>
      <c r="B672" s="540" t="s">
        <v>8534</v>
      </c>
      <c r="C672" s="540" t="s">
        <v>194</v>
      </c>
      <c r="D672" s="540" t="s">
        <v>4296</v>
      </c>
      <c r="E672" s="540" t="s">
        <v>4296</v>
      </c>
      <c r="F672" s="556">
        <v>133190000</v>
      </c>
      <c r="G672" s="541">
        <v>2023</v>
      </c>
      <c r="H672" s="542">
        <f>VLOOKUP(G672,[3]잔가율!$D$3:$E$33,2,FALSE)</f>
        <v>0.84199999999999997</v>
      </c>
      <c r="I672" s="552">
        <f t="shared" si="10"/>
        <v>112145980</v>
      </c>
    </row>
    <row r="673" spans="1:9">
      <c r="A673" s="539">
        <v>672</v>
      </c>
      <c r="B673" s="544" t="s">
        <v>8534</v>
      </c>
      <c r="C673" s="544" t="s">
        <v>194</v>
      </c>
      <c r="D673" s="544" t="s">
        <v>3871</v>
      </c>
      <c r="E673" s="544" t="s">
        <v>3871</v>
      </c>
      <c r="F673" s="559">
        <v>103630000</v>
      </c>
      <c r="G673" s="541">
        <v>2023</v>
      </c>
      <c r="H673" s="542">
        <f>VLOOKUP(G673,[3]잔가율!$D$3:$E$33,2,FALSE)</f>
        <v>0.84199999999999997</v>
      </c>
      <c r="I673" s="552">
        <f t="shared" si="10"/>
        <v>87256460</v>
      </c>
    </row>
    <row r="674" spans="1:9">
      <c r="A674" s="539">
        <v>673</v>
      </c>
      <c r="B674" s="543" t="s">
        <v>8534</v>
      </c>
      <c r="C674" s="543" t="s">
        <v>194</v>
      </c>
      <c r="D674" s="543" t="s">
        <v>4297</v>
      </c>
      <c r="E674" s="543" t="s">
        <v>4298</v>
      </c>
      <c r="F674" s="557">
        <v>11020000</v>
      </c>
      <c r="G674" s="541">
        <v>2023</v>
      </c>
      <c r="H674" s="542">
        <f>VLOOKUP(G674,[3]잔가율!$D$3:$E$33,2,FALSE)</f>
        <v>0.84199999999999997</v>
      </c>
      <c r="I674" s="552">
        <f t="shared" si="10"/>
        <v>9278840</v>
      </c>
    </row>
    <row r="675" spans="1:9">
      <c r="A675" s="539">
        <v>674</v>
      </c>
      <c r="B675" s="540" t="s">
        <v>8534</v>
      </c>
      <c r="C675" s="540" t="s">
        <v>194</v>
      </c>
      <c r="D675" s="540" t="s">
        <v>4299</v>
      </c>
      <c r="E675" s="540" t="s">
        <v>4300</v>
      </c>
      <c r="F675" s="556">
        <v>140430000</v>
      </c>
      <c r="G675" s="541">
        <v>2023</v>
      </c>
      <c r="H675" s="542">
        <f>VLOOKUP(G675,[3]잔가율!$D$3:$E$33,2,FALSE)</f>
        <v>0.84199999999999997</v>
      </c>
      <c r="I675" s="552">
        <f t="shared" si="10"/>
        <v>118242060</v>
      </c>
    </row>
    <row r="676" spans="1:9">
      <c r="A676" s="539">
        <v>675</v>
      </c>
      <c r="B676" s="540" t="s">
        <v>8534</v>
      </c>
      <c r="C676" s="540" t="s">
        <v>194</v>
      </c>
      <c r="D676" s="540" t="s">
        <v>3872</v>
      </c>
      <c r="E676" s="540" t="s">
        <v>4301</v>
      </c>
      <c r="F676" s="556">
        <v>139040000</v>
      </c>
      <c r="G676" s="541">
        <v>2023</v>
      </c>
      <c r="H676" s="542">
        <f>VLOOKUP(G676,[3]잔가율!$D$3:$E$33,2,FALSE)</f>
        <v>0.84199999999999997</v>
      </c>
      <c r="I676" s="552">
        <f t="shared" si="10"/>
        <v>117071680</v>
      </c>
    </row>
    <row r="677" spans="1:9">
      <c r="A677" s="539">
        <v>676</v>
      </c>
      <c r="B677" s="540" t="s">
        <v>8534</v>
      </c>
      <c r="C677" s="540" t="s">
        <v>194</v>
      </c>
      <c r="D677" s="540" t="s">
        <v>4302</v>
      </c>
      <c r="E677" s="540" t="s">
        <v>4302</v>
      </c>
      <c r="F677" s="556">
        <v>135520000</v>
      </c>
      <c r="G677" s="541">
        <v>2023</v>
      </c>
      <c r="H677" s="542">
        <f>VLOOKUP(G677,[3]잔가율!$D$3:$E$33,2,FALSE)</f>
        <v>0.84199999999999997</v>
      </c>
      <c r="I677" s="552">
        <f t="shared" si="10"/>
        <v>114107840</v>
      </c>
    </row>
    <row r="678" spans="1:9">
      <c r="A678" s="539">
        <v>677</v>
      </c>
      <c r="B678" s="543" t="s">
        <v>8534</v>
      </c>
      <c r="C678" s="543" t="s">
        <v>194</v>
      </c>
      <c r="D678" s="543" t="s">
        <v>4303</v>
      </c>
      <c r="E678" s="543" t="s">
        <v>4304</v>
      </c>
      <c r="F678" s="557">
        <v>31710000</v>
      </c>
      <c r="G678" s="541">
        <v>2023</v>
      </c>
      <c r="H678" s="542">
        <f>VLOOKUP(G678,[3]잔가율!$D$3:$E$33,2,FALSE)</f>
        <v>0.84199999999999997</v>
      </c>
      <c r="I678" s="552">
        <f t="shared" si="10"/>
        <v>26699820</v>
      </c>
    </row>
    <row r="679" spans="1:9">
      <c r="A679" s="539">
        <v>678</v>
      </c>
      <c r="B679" s="540" t="s">
        <v>8534</v>
      </c>
      <c r="C679" s="540" t="s">
        <v>194</v>
      </c>
      <c r="D679" s="540" t="s">
        <v>4302</v>
      </c>
      <c r="E679" s="540" t="s">
        <v>4305</v>
      </c>
      <c r="F679" s="556">
        <v>123200000</v>
      </c>
      <c r="G679" s="541">
        <v>2023</v>
      </c>
      <c r="H679" s="542">
        <f>VLOOKUP(G679,[3]잔가율!$D$3:$E$33,2,FALSE)</f>
        <v>0.84199999999999997</v>
      </c>
      <c r="I679" s="552">
        <f t="shared" si="10"/>
        <v>103734400</v>
      </c>
    </row>
    <row r="680" spans="1:9">
      <c r="A680" s="539">
        <v>679</v>
      </c>
      <c r="B680" s="540" t="s">
        <v>8534</v>
      </c>
      <c r="C680" s="540" t="s">
        <v>194</v>
      </c>
      <c r="D680" s="540" t="s">
        <v>4302</v>
      </c>
      <c r="E680" s="540" t="s">
        <v>4306</v>
      </c>
      <c r="F680" s="556">
        <v>135520000</v>
      </c>
      <c r="G680" s="541">
        <v>2023</v>
      </c>
      <c r="H680" s="542">
        <f>VLOOKUP(G680,[3]잔가율!$D$3:$E$33,2,FALSE)</f>
        <v>0.84199999999999997</v>
      </c>
      <c r="I680" s="552">
        <f t="shared" si="10"/>
        <v>114107840</v>
      </c>
    </row>
    <row r="681" spans="1:9">
      <c r="A681" s="539">
        <v>680</v>
      </c>
      <c r="B681" s="540" t="s">
        <v>8534</v>
      </c>
      <c r="C681" s="540" t="s">
        <v>194</v>
      </c>
      <c r="D681" s="540" t="s">
        <v>4302</v>
      </c>
      <c r="E681" s="540" t="s">
        <v>4307</v>
      </c>
      <c r="F681" s="556">
        <v>135520000</v>
      </c>
      <c r="G681" s="541">
        <v>2023</v>
      </c>
      <c r="H681" s="542">
        <f>VLOOKUP(G681,[3]잔가율!$D$3:$E$33,2,FALSE)</f>
        <v>0.84199999999999997</v>
      </c>
      <c r="I681" s="552">
        <f t="shared" si="10"/>
        <v>114107840</v>
      </c>
    </row>
    <row r="682" spans="1:9">
      <c r="A682" s="539">
        <v>681</v>
      </c>
      <c r="B682" s="540" t="s">
        <v>8534</v>
      </c>
      <c r="C682" s="540" t="s">
        <v>194</v>
      </c>
      <c r="D682" s="540" t="s">
        <v>4302</v>
      </c>
      <c r="E682" s="540" t="s">
        <v>4308</v>
      </c>
      <c r="F682" s="556">
        <v>129360000</v>
      </c>
      <c r="G682" s="541">
        <v>2023</v>
      </c>
      <c r="H682" s="542">
        <f>VLOOKUP(G682,[3]잔가율!$D$3:$E$33,2,FALSE)</f>
        <v>0.84199999999999997</v>
      </c>
      <c r="I682" s="552">
        <f t="shared" si="10"/>
        <v>108921120</v>
      </c>
    </row>
    <row r="683" spans="1:9">
      <c r="A683" s="539">
        <v>682</v>
      </c>
      <c r="B683" s="540" t="s">
        <v>8534</v>
      </c>
      <c r="C683" s="540" t="s">
        <v>194</v>
      </c>
      <c r="D683" s="540" t="s">
        <v>3873</v>
      </c>
      <c r="E683" s="540" t="s">
        <v>4309</v>
      </c>
      <c r="F683" s="556">
        <v>140800000</v>
      </c>
      <c r="G683" s="541">
        <v>2023</v>
      </c>
      <c r="H683" s="542">
        <f>VLOOKUP(G683,[3]잔가율!$D$3:$E$33,2,FALSE)</f>
        <v>0.84199999999999997</v>
      </c>
      <c r="I683" s="552">
        <f t="shared" si="10"/>
        <v>118553600</v>
      </c>
    </row>
    <row r="684" spans="1:9">
      <c r="A684" s="539">
        <v>683</v>
      </c>
      <c r="B684" s="540" t="s">
        <v>8534</v>
      </c>
      <c r="C684" s="540" t="s">
        <v>194</v>
      </c>
      <c r="D684" s="540" t="s">
        <v>3873</v>
      </c>
      <c r="E684" s="540" t="s">
        <v>4310</v>
      </c>
      <c r="F684" s="556">
        <v>132000000</v>
      </c>
      <c r="G684" s="541">
        <v>2023</v>
      </c>
      <c r="H684" s="542">
        <f>VLOOKUP(G684,[3]잔가율!$D$3:$E$33,2,FALSE)</f>
        <v>0.84199999999999997</v>
      </c>
      <c r="I684" s="552">
        <f t="shared" si="10"/>
        <v>111144000</v>
      </c>
    </row>
    <row r="685" spans="1:9">
      <c r="A685" s="539">
        <v>684</v>
      </c>
      <c r="B685" s="540" t="s">
        <v>8534</v>
      </c>
      <c r="C685" s="540" t="s">
        <v>194</v>
      </c>
      <c r="D685" s="540" t="s">
        <v>3873</v>
      </c>
      <c r="E685" s="540" t="s">
        <v>4311</v>
      </c>
      <c r="F685" s="556">
        <v>132000000</v>
      </c>
      <c r="G685" s="541">
        <v>2023</v>
      </c>
      <c r="H685" s="542">
        <f>VLOOKUP(G685,[3]잔가율!$D$3:$E$33,2,FALSE)</f>
        <v>0.84199999999999997</v>
      </c>
      <c r="I685" s="552">
        <f t="shared" si="10"/>
        <v>111144000</v>
      </c>
    </row>
    <row r="686" spans="1:9">
      <c r="A686" s="539">
        <v>685</v>
      </c>
      <c r="B686" s="540" t="s">
        <v>8534</v>
      </c>
      <c r="C686" s="540" t="s">
        <v>3174</v>
      </c>
      <c r="D686" s="540" t="s">
        <v>3874</v>
      </c>
      <c r="E686" s="540" t="s">
        <v>4312</v>
      </c>
      <c r="F686" s="556">
        <v>155640000</v>
      </c>
      <c r="G686" s="541">
        <v>2023</v>
      </c>
      <c r="H686" s="542">
        <f>VLOOKUP(G686,[3]잔가율!$D$3:$E$33,2,FALSE)</f>
        <v>0.84199999999999997</v>
      </c>
      <c r="I686" s="552">
        <f t="shared" si="10"/>
        <v>131048880</v>
      </c>
    </row>
    <row r="687" spans="1:9">
      <c r="A687" s="539">
        <v>686</v>
      </c>
      <c r="B687" s="540" t="s">
        <v>8534</v>
      </c>
      <c r="C687" s="540" t="s">
        <v>194</v>
      </c>
      <c r="D687" s="540" t="s">
        <v>4313</v>
      </c>
      <c r="E687" s="540" t="s">
        <v>4313</v>
      </c>
      <c r="F687" s="556">
        <v>184800000</v>
      </c>
      <c r="G687" s="541">
        <v>2023</v>
      </c>
      <c r="H687" s="542">
        <f>VLOOKUP(G687,[3]잔가율!$D$3:$E$33,2,FALSE)</f>
        <v>0.84199999999999997</v>
      </c>
      <c r="I687" s="552">
        <f t="shared" si="10"/>
        <v>155601600</v>
      </c>
    </row>
    <row r="688" spans="1:9">
      <c r="A688" s="539">
        <v>687</v>
      </c>
      <c r="B688" s="540" t="s">
        <v>8534</v>
      </c>
      <c r="C688" s="540" t="s">
        <v>194</v>
      </c>
      <c r="D688" s="540" t="s">
        <v>4313</v>
      </c>
      <c r="E688" s="540" t="s">
        <v>4314</v>
      </c>
      <c r="F688" s="556">
        <v>198000000</v>
      </c>
      <c r="G688" s="541">
        <v>2023</v>
      </c>
      <c r="H688" s="542">
        <f>VLOOKUP(G688,[3]잔가율!$D$3:$E$33,2,FALSE)</f>
        <v>0.84199999999999997</v>
      </c>
      <c r="I688" s="552">
        <f t="shared" si="10"/>
        <v>166716000</v>
      </c>
    </row>
    <row r="689" spans="1:9">
      <c r="A689" s="539">
        <v>688</v>
      </c>
      <c r="B689" s="540" t="s">
        <v>8534</v>
      </c>
      <c r="C689" s="540" t="s">
        <v>194</v>
      </c>
      <c r="D689" s="540" t="s">
        <v>4313</v>
      </c>
      <c r="E689" s="540" t="s">
        <v>4315</v>
      </c>
      <c r="F689" s="556">
        <v>193600000</v>
      </c>
      <c r="G689" s="541">
        <v>2023</v>
      </c>
      <c r="H689" s="542">
        <f>VLOOKUP(G689,[3]잔가율!$D$3:$E$33,2,FALSE)</f>
        <v>0.84199999999999997</v>
      </c>
      <c r="I689" s="552">
        <f t="shared" si="10"/>
        <v>163011200</v>
      </c>
    </row>
    <row r="690" spans="1:9">
      <c r="A690" s="539">
        <v>689</v>
      </c>
      <c r="B690" s="540" t="s">
        <v>8534</v>
      </c>
      <c r="C690" s="540" t="s">
        <v>3174</v>
      </c>
      <c r="D690" s="540" t="s">
        <v>3875</v>
      </c>
      <c r="E690" s="540" t="s">
        <v>4316</v>
      </c>
      <c r="F690" s="556">
        <v>115810000</v>
      </c>
      <c r="G690" s="541">
        <v>2023</v>
      </c>
      <c r="H690" s="542">
        <f>VLOOKUP(G690,[3]잔가율!$D$3:$E$33,2,FALSE)</f>
        <v>0.84199999999999997</v>
      </c>
      <c r="I690" s="552">
        <f t="shared" si="10"/>
        <v>97512020</v>
      </c>
    </row>
    <row r="691" spans="1:9">
      <c r="A691" s="539">
        <v>690</v>
      </c>
      <c r="B691" s="540" t="s">
        <v>8534</v>
      </c>
      <c r="C691" s="540" t="s">
        <v>3174</v>
      </c>
      <c r="D691" s="540" t="s">
        <v>3876</v>
      </c>
      <c r="E691" s="540" t="s">
        <v>4317</v>
      </c>
      <c r="F691" s="556">
        <v>114650000</v>
      </c>
      <c r="G691" s="541">
        <v>2023</v>
      </c>
      <c r="H691" s="542">
        <f>VLOOKUP(G691,[3]잔가율!$D$3:$E$33,2,FALSE)</f>
        <v>0.84199999999999997</v>
      </c>
      <c r="I691" s="552">
        <f t="shared" si="10"/>
        <v>96535300</v>
      </c>
    </row>
    <row r="692" spans="1:9">
      <c r="A692" s="539">
        <v>691</v>
      </c>
      <c r="B692" s="540" t="s">
        <v>8534</v>
      </c>
      <c r="C692" s="540" t="s">
        <v>194</v>
      </c>
      <c r="D692" s="540" t="s">
        <v>4318</v>
      </c>
      <c r="E692" s="540" t="s">
        <v>4318</v>
      </c>
      <c r="F692" s="556">
        <v>127320000</v>
      </c>
      <c r="G692" s="541">
        <v>2023</v>
      </c>
      <c r="H692" s="542">
        <f>VLOOKUP(G692,[3]잔가율!$D$3:$E$33,2,FALSE)</f>
        <v>0.84199999999999997</v>
      </c>
      <c r="I692" s="552">
        <f t="shared" si="10"/>
        <v>107203440</v>
      </c>
    </row>
    <row r="693" spans="1:9">
      <c r="A693" s="539">
        <v>692</v>
      </c>
      <c r="B693" s="540" t="s">
        <v>8534</v>
      </c>
      <c r="C693" s="540" t="s">
        <v>194</v>
      </c>
      <c r="D693" s="540" t="s">
        <v>4319</v>
      </c>
      <c r="E693" s="540" t="s">
        <v>4320</v>
      </c>
      <c r="F693" s="556">
        <v>58840000</v>
      </c>
      <c r="G693" s="541">
        <v>2023</v>
      </c>
      <c r="H693" s="542">
        <f>VLOOKUP(G693,[3]잔가율!$D$3:$E$33,2,FALSE)</f>
        <v>0.84199999999999997</v>
      </c>
      <c r="I693" s="552">
        <f t="shared" si="10"/>
        <v>49543280</v>
      </c>
    </row>
    <row r="694" spans="1:9">
      <c r="A694" s="539">
        <v>693</v>
      </c>
      <c r="B694" s="540" t="s">
        <v>8534</v>
      </c>
      <c r="C694" s="540" t="s">
        <v>194</v>
      </c>
      <c r="D694" s="540" t="s">
        <v>3785</v>
      </c>
      <c r="E694" s="540" t="s">
        <v>4321</v>
      </c>
      <c r="F694" s="556">
        <v>127100000</v>
      </c>
      <c r="G694" s="541">
        <v>2023</v>
      </c>
      <c r="H694" s="542">
        <f>VLOOKUP(G694,[3]잔가율!$D$3:$E$33,2,FALSE)</f>
        <v>0.84199999999999997</v>
      </c>
      <c r="I694" s="552">
        <f t="shared" si="10"/>
        <v>107018200</v>
      </c>
    </row>
    <row r="695" spans="1:9">
      <c r="A695" s="539">
        <v>694</v>
      </c>
      <c r="B695" s="540" t="s">
        <v>8534</v>
      </c>
      <c r="C695" s="540" t="s">
        <v>194</v>
      </c>
      <c r="D695" s="540" t="s">
        <v>3785</v>
      </c>
      <c r="E695" s="540" t="s">
        <v>4322</v>
      </c>
      <c r="F695" s="556">
        <v>103520000</v>
      </c>
      <c r="G695" s="541">
        <v>2023</v>
      </c>
      <c r="H695" s="542">
        <f>VLOOKUP(G695,[3]잔가율!$D$3:$E$33,2,FALSE)</f>
        <v>0.84199999999999997</v>
      </c>
      <c r="I695" s="552">
        <f t="shared" si="10"/>
        <v>87163840</v>
      </c>
    </row>
    <row r="696" spans="1:9">
      <c r="A696" s="539">
        <v>695</v>
      </c>
      <c r="B696" s="540" t="s">
        <v>8534</v>
      </c>
      <c r="C696" s="540" t="s">
        <v>194</v>
      </c>
      <c r="D696" s="540" t="s">
        <v>3877</v>
      </c>
      <c r="E696" s="540" t="s">
        <v>4323</v>
      </c>
      <c r="F696" s="556">
        <v>33500000</v>
      </c>
      <c r="G696" s="541">
        <v>2023</v>
      </c>
      <c r="H696" s="542">
        <f>VLOOKUP(G696,[3]잔가율!$D$3:$E$33,2,FALSE)</f>
        <v>0.84199999999999997</v>
      </c>
      <c r="I696" s="552">
        <f t="shared" si="10"/>
        <v>28207000</v>
      </c>
    </row>
    <row r="697" spans="1:9">
      <c r="A697" s="539">
        <v>696</v>
      </c>
      <c r="B697" s="540" t="s">
        <v>8534</v>
      </c>
      <c r="C697" s="540" t="s">
        <v>194</v>
      </c>
      <c r="D697" s="540" t="s">
        <v>4324</v>
      </c>
      <c r="E697" s="540" t="s">
        <v>4325</v>
      </c>
      <c r="F697" s="556">
        <v>30850000</v>
      </c>
      <c r="G697" s="541">
        <v>2023</v>
      </c>
      <c r="H697" s="542">
        <f>VLOOKUP(G697,[3]잔가율!$D$3:$E$33,2,FALSE)</f>
        <v>0.84199999999999997</v>
      </c>
      <c r="I697" s="552">
        <f t="shared" si="10"/>
        <v>25975700</v>
      </c>
    </row>
    <row r="698" spans="1:9">
      <c r="A698" s="539">
        <v>697</v>
      </c>
      <c r="B698" s="540" t="s">
        <v>8534</v>
      </c>
      <c r="C698" s="540" t="s">
        <v>194</v>
      </c>
      <c r="D698" s="540" t="s">
        <v>3878</v>
      </c>
      <c r="E698" s="540" t="s">
        <v>4325</v>
      </c>
      <c r="F698" s="556">
        <v>32650000</v>
      </c>
      <c r="G698" s="541">
        <v>2023</v>
      </c>
      <c r="H698" s="542">
        <f>VLOOKUP(G698,[3]잔가율!$D$3:$E$33,2,FALSE)</f>
        <v>0.84199999999999997</v>
      </c>
      <c r="I698" s="552">
        <f t="shared" si="10"/>
        <v>27491300</v>
      </c>
    </row>
    <row r="699" spans="1:9">
      <c r="A699" s="539">
        <v>698</v>
      </c>
      <c r="B699" s="540" t="s">
        <v>8534</v>
      </c>
      <c r="C699" s="540" t="s">
        <v>194</v>
      </c>
      <c r="D699" s="540" t="s">
        <v>4326</v>
      </c>
      <c r="E699" s="540" t="s">
        <v>4325</v>
      </c>
      <c r="F699" s="556">
        <v>32650000</v>
      </c>
      <c r="G699" s="541">
        <v>2023</v>
      </c>
      <c r="H699" s="542">
        <f>VLOOKUP(G699,[3]잔가율!$D$3:$E$33,2,FALSE)</f>
        <v>0.84199999999999997</v>
      </c>
      <c r="I699" s="552">
        <f t="shared" si="10"/>
        <v>27491300</v>
      </c>
    </row>
    <row r="700" spans="1:9">
      <c r="A700" s="539">
        <v>699</v>
      </c>
      <c r="B700" s="540" t="s">
        <v>8534</v>
      </c>
      <c r="C700" s="540" t="s">
        <v>194</v>
      </c>
      <c r="D700" s="540" t="s">
        <v>4327</v>
      </c>
      <c r="E700" s="540" t="s">
        <v>4328</v>
      </c>
      <c r="F700" s="556">
        <v>119990000</v>
      </c>
      <c r="G700" s="541">
        <v>2023</v>
      </c>
      <c r="H700" s="542">
        <f>VLOOKUP(G700,[3]잔가율!$D$3:$E$33,2,FALSE)</f>
        <v>0.84199999999999997</v>
      </c>
      <c r="I700" s="552">
        <f t="shared" si="10"/>
        <v>101031580</v>
      </c>
    </row>
    <row r="701" spans="1:9">
      <c r="A701" s="539">
        <v>700</v>
      </c>
      <c r="B701" s="540" t="s">
        <v>8534</v>
      </c>
      <c r="C701" s="540" t="s">
        <v>194</v>
      </c>
      <c r="D701" s="540" t="s">
        <v>4329</v>
      </c>
      <c r="E701" s="540" t="s">
        <v>4330</v>
      </c>
      <c r="F701" s="556">
        <v>241810000</v>
      </c>
      <c r="G701" s="541">
        <v>2023</v>
      </c>
      <c r="H701" s="542">
        <f>VLOOKUP(G701,[3]잔가율!$D$3:$E$33,2,FALSE)</f>
        <v>0.84199999999999997</v>
      </c>
      <c r="I701" s="552">
        <f t="shared" si="10"/>
        <v>203604020</v>
      </c>
    </row>
    <row r="702" spans="1:9">
      <c r="A702" s="539">
        <v>701</v>
      </c>
      <c r="B702" s="540" t="s">
        <v>8534</v>
      </c>
      <c r="C702" s="540" t="s">
        <v>194</v>
      </c>
      <c r="D702" s="540" t="s">
        <v>4329</v>
      </c>
      <c r="E702" s="540" t="s">
        <v>4331</v>
      </c>
      <c r="F702" s="556">
        <v>241810000</v>
      </c>
      <c r="G702" s="541">
        <v>2023</v>
      </c>
      <c r="H702" s="542">
        <f>VLOOKUP(G702,[3]잔가율!$D$3:$E$33,2,FALSE)</f>
        <v>0.84199999999999997</v>
      </c>
      <c r="I702" s="552">
        <f t="shared" si="10"/>
        <v>203604020</v>
      </c>
    </row>
    <row r="703" spans="1:9">
      <c r="A703" s="539">
        <v>702</v>
      </c>
      <c r="B703" s="540" t="s">
        <v>8534</v>
      </c>
      <c r="C703" s="540" t="s">
        <v>194</v>
      </c>
      <c r="D703" s="540" t="s">
        <v>4332</v>
      </c>
      <c r="E703" s="540" t="s">
        <v>4333</v>
      </c>
      <c r="F703" s="556">
        <v>258220000</v>
      </c>
      <c r="G703" s="541">
        <v>2023</v>
      </c>
      <c r="H703" s="542">
        <f>VLOOKUP(G703,[3]잔가율!$D$3:$E$33,2,FALSE)</f>
        <v>0.84199999999999997</v>
      </c>
      <c r="I703" s="552">
        <f t="shared" si="10"/>
        <v>217421240</v>
      </c>
    </row>
    <row r="704" spans="1:9">
      <c r="A704" s="539">
        <v>703</v>
      </c>
      <c r="B704" s="543" t="s">
        <v>8534</v>
      </c>
      <c r="C704" s="543" t="s">
        <v>194</v>
      </c>
      <c r="D704" s="543" t="s">
        <v>4334</v>
      </c>
      <c r="E704" s="543" t="s">
        <v>4335</v>
      </c>
      <c r="F704" s="557">
        <v>32740000</v>
      </c>
      <c r="G704" s="541">
        <v>2023</v>
      </c>
      <c r="H704" s="542">
        <f>VLOOKUP(G704,[3]잔가율!$D$3:$E$33,2,FALSE)</f>
        <v>0.84199999999999997</v>
      </c>
      <c r="I704" s="552">
        <f t="shared" si="10"/>
        <v>27567080</v>
      </c>
    </row>
    <row r="705" spans="1:9">
      <c r="A705" s="539">
        <v>704</v>
      </c>
      <c r="B705" s="540" t="s">
        <v>8534</v>
      </c>
      <c r="C705" s="540" t="s">
        <v>3174</v>
      </c>
      <c r="D705" s="540" t="s">
        <v>3879</v>
      </c>
      <c r="E705" s="540" t="s">
        <v>4336</v>
      </c>
      <c r="F705" s="556">
        <v>39070000</v>
      </c>
      <c r="G705" s="541">
        <v>2023</v>
      </c>
      <c r="H705" s="542">
        <f>VLOOKUP(G705,[3]잔가율!$D$3:$E$33,2,FALSE)</f>
        <v>0.84199999999999997</v>
      </c>
      <c r="I705" s="552">
        <f t="shared" si="10"/>
        <v>32896940</v>
      </c>
    </row>
    <row r="706" spans="1:9">
      <c r="A706" s="539">
        <v>705</v>
      </c>
      <c r="B706" s="540" t="s">
        <v>8534</v>
      </c>
      <c r="C706" s="540" t="s">
        <v>3174</v>
      </c>
      <c r="D706" s="540" t="s">
        <v>3880</v>
      </c>
      <c r="E706" s="540" t="s">
        <v>4336</v>
      </c>
      <c r="F706" s="556">
        <v>42630000</v>
      </c>
      <c r="G706" s="541">
        <v>2023</v>
      </c>
      <c r="H706" s="542">
        <f>VLOOKUP(G706,[3]잔가율!$D$3:$E$33,2,FALSE)</f>
        <v>0.84199999999999997</v>
      </c>
      <c r="I706" s="552">
        <f t="shared" ref="I706:I769" si="11">ROUNDDOWN(F706*H706,0)</f>
        <v>35894460</v>
      </c>
    </row>
    <row r="707" spans="1:9">
      <c r="A707" s="539">
        <v>706</v>
      </c>
      <c r="B707" s="540" t="s">
        <v>8534</v>
      </c>
      <c r="C707" s="540" t="s">
        <v>3174</v>
      </c>
      <c r="D707" s="540" t="s">
        <v>3881</v>
      </c>
      <c r="E707" s="540" t="s">
        <v>4336</v>
      </c>
      <c r="F707" s="556">
        <v>45100000</v>
      </c>
      <c r="G707" s="541">
        <v>2023</v>
      </c>
      <c r="H707" s="542">
        <f>VLOOKUP(G707,[3]잔가율!$D$3:$E$33,2,FALSE)</f>
        <v>0.84199999999999997</v>
      </c>
      <c r="I707" s="552">
        <f t="shared" si="11"/>
        <v>37974200</v>
      </c>
    </row>
    <row r="708" spans="1:9">
      <c r="A708" s="539">
        <v>707</v>
      </c>
      <c r="B708" s="543" t="s">
        <v>8534</v>
      </c>
      <c r="C708" s="543" t="s">
        <v>194</v>
      </c>
      <c r="D708" s="543" t="s">
        <v>4337</v>
      </c>
      <c r="E708" s="543" t="s">
        <v>4338</v>
      </c>
      <c r="F708" s="557">
        <v>44670000</v>
      </c>
      <c r="G708" s="541">
        <v>2023</v>
      </c>
      <c r="H708" s="542">
        <f>VLOOKUP(G708,[3]잔가율!$D$3:$E$33,2,FALSE)</f>
        <v>0.84199999999999997</v>
      </c>
      <c r="I708" s="552">
        <f t="shared" si="11"/>
        <v>37612140</v>
      </c>
    </row>
    <row r="709" spans="1:9">
      <c r="A709" s="539">
        <v>708</v>
      </c>
      <c r="B709" s="543" t="s">
        <v>8534</v>
      </c>
      <c r="C709" s="543" t="s">
        <v>194</v>
      </c>
      <c r="D709" s="543" t="s">
        <v>4339</v>
      </c>
      <c r="E709" s="543" t="s">
        <v>4340</v>
      </c>
      <c r="F709" s="557">
        <v>51660000</v>
      </c>
      <c r="G709" s="541">
        <v>2023</v>
      </c>
      <c r="H709" s="542">
        <f>VLOOKUP(G709,[3]잔가율!$D$3:$E$33,2,FALSE)</f>
        <v>0.84199999999999997</v>
      </c>
      <c r="I709" s="552">
        <f t="shared" si="11"/>
        <v>43497720</v>
      </c>
    </row>
    <row r="710" spans="1:9">
      <c r="A710" s="539">
        <v>709</v>
      </c>
      <c r="B710" s="540" t="s">
        <v>8534</v>
      </c>
      <c r="C710" s="540" t="s">
        <v>3174</v>
      </c>
      <c r="D710" s="540" t="s">
        <v>3882</v>
      </c>
      <c r="E710" s="540" t="s">
        <v>4126</v>
      </c>
      <c r="F710" s="556">
        <v>43810000</v>
      </c>
      <c r="G710" s="541">
        <v>2023</v>
      </c>
      <c r="H710" s="542">
        <f>VLOOKUP(G710,[3]잔가율!$D$3:$E$33,2,FALSE)</f>
        <v>0.84199999999999997</v>
      </c>
      <c r="I710" s="552">
        <f t="shared" si="11"/>
        <v>36888020</v>
      </c>
    </row>
    <row r="711" spans="1:9">
      <c r="A711" s="539">
        <v>710</v>
      </c>
      <c r="B711" s="540" t="s">
        <v>8534</v>
      </c>
      <c r="C711" s="540" t="s">
        <v>3174</v>
      </c>
      <c r="D711" s="540" t="s">
        <v>3883</v>
      </c>
      <c r="E711" s="540" t="s">
        <v>4126</v>
      </c>
      <c r="F711" s="556">
        <v>42220000</v>
      </c>
      <c r="G711" s="541">
        <v>2023</v>
      </c>
      <c r="H711" s="542">
        <f>VLOOKUP(G711,[3]잔가율!$D$3:$E$33,2,FALSE)</f>
        <v>0.84199999999999997</v>
      </c>
      <c r="I711" s="552">
        <f t="shared" si="11"/>
        <v>35549240</v>
      </c>
    </row>
    <row r="712" spans="1:9">
      <c r="A712" s="539">
        <v>711</v>
      </c>
      <c r="B712" s="543" t="s">
        <v>8534</v>
      </c>
      <c r="C712" s="543" t="s">
        <v>194</v>
      </c>
      <c r="D712" s="543" t="s">
        <v>4341</v>
      </c>
      <c r="E712" s="543" t="s">
        <v>4342</v>
      </c>
      <c r="F712" s="557">
        <v>47930000</v>
      </c>
      <c r="G712" s="541">
        <v>2023</v>
      </c>
      <c r="H712" s="542">
        <f>VLOOKUP(G712,[3]잔가율!$D$3:$E$33,2,FALSE)</f>
        <v>0.84199999999999997</v>
      </c>
      <c r="I712" s="552">
        <f t="shared" si="11"/>
        <v>40357060</v>
      </c>
    </row>
    <row r="713" spans="1:9">
      <c r="A713" s="539">
        <v>712</v>
      </c>
      <c r="B713" s="543" t="s">
        <v>8534</v>
      </c>
      <c r="C713" s="543" t="s">
        <v>194</v>
      </c>
      <c r="D713" s="543" t="s">
        <v>4343</v>
      </c>
      <c r="E713" s="543" t="s">
        <v>4344</v>
      </c>
      <c r="F713" s="557">
        <v>50450000</v>
      </c>
      <c r="G713" s="541">
        <v>2023</v>
      </c>
      <c r="H713" s="542">
        <f>VLOOKUP(G713,[3]잔가율!$D$3:$E$33,2,FALSE)</f>
        <v>0.84199999999999997</v>
      </c>
      <c r="I713" s="552">
        <f t="shared" si="11"/>
        <v>42478900</v>
      </c>
    </row>
    <row r="714" spans="1:9">
      <c r="A714" s="539">
        <v>713</v>
      </c>
      <c r="B714" s="540" t="s">
        <v>8534</v>
      </c>
      <c r="C714" s="540" t="s">
        <v>3174</v>
      </c>
      <c r="D714" s="540" t="s">
        <v>4345</v>
      </c>
      <c r="E714" s="540" t="s">
        <v>4137</v>
      </c>
      <c r="F714" s="556">
        <v>36020000</v>
      </c>
      <c r="G714" s="541">
        <v>2023</v>
      </c>
      <c r="H714" s="542">
        <f>VLOOKUP(G714,[3]잔가율!$D$3:$E$33,2,FALSE)</f>
        <v>0.84199999999999997</v>
      </c>
      <c r="I714" s="552">
        <f t="shared" si="11"/>
        <v>30328840</v>
      </c>
    </row>
    <row r="715" spans="1:9">
      <c r="A715" s="539">
        <v>714</v>
      </c>
      <c r="B715" s="543" t="s">
        <v>8534</v>
      </c>
      <c r="C715" s="543" t="s">
        <v>194</v>
      </c>
      <c r="D715" s="543" t="s">
        <v>4346</v>
      </c>
      <c r="E715" s="543" t="s">
        <v>4347</v>
      </c>
      <c r="F715" s="557">
        <v>18480000</v>
      </c>
      <c r="G715" s="541">
        <v>2023</v>
      </c>
      <c r="H715" s="542">
        <f>VLOOKUP(G715,[3]잔가율!$D$3:$E$33,2,FALSE)</f>
        <v>0.84199999999999997</v>
      </c>
      <c r="I715" s="552">
        <f t="shared" si="11"/>
        <v>15560160</v>
      </c>
    </row>
    <row r="716" spans="1:9">
      <c r="A716" s="539">
        <v>715</v>
      </c>
      <c r="B716" s="540" t="s">
        <v>8534</v>
      </c>
      <c r="C716" s="540" t="s">
        <v>3174</v>
      </c>
      <c r="D716" s="540" t="s">
        <v>3884</v>
      </c>
      <c r="E716" s="540" t="s">
        <v>4145</v>
      </c>
      <c r="F716" s="556">
        <v>61230000</v>
      </c>
      <c r="G716" s="541">
        <v>2023</v>
      </c>
      <c r="H716" s="542">
        <f>VLOOKUP(G716,[3]잔가율!$D$3:$E$33,2,FALSE)</f>
        <v>0.84199999999999997</v>
      </c>
      <c r="I716" s="552">
        <f t="shared" si="11"/>
        <v>51555660</v>
      </c>
    </row>
    <row r="717" spans="1:9">
      <c r="A717" s="539">
        <v>716</v>
      </c>
      <c r="B717" s="543" t="s">
        <v>8534</v>
      </c>
      <c r="C717" s="543" t="s">
        <v>194</v>
      </c>
      <c r="D717" s="543" t="s">
        <v>4348</v>
      </c>
      <c r="E717" s="543" t="s">
        <v>4349</v>
      </c>
      <c r="F717" s="557">
        <v>25370000</v>
      </c>
      <c r="G717" s="541">
        <v>2023</v>
      </c>
      <c r="H717" s="542">
        <f>VLOOKUP(G717,[3]잔가율!$D$3:$E$33,2,FALSE)</f>
        <v>0.84199999999999997</v>
      </c>
      <c r="I717" s="552">
        <f t="shared" si="11"/>
        <v>21361540</v>
      </c>
    </row>
    <row r="718" spans="1:9">
      <c r="A718" s="539">
        <v>717</v>
      </c>
      <c r="B718" s="543" t="s">
        <v>8534</v>
      </c>
      <c r="C718" s="543" t="s">
        <v>194</v>
      </c>
      <c r="D718" s="543" t="s">
        <v>4350</v>
      </c>
      <c r="E718" s="543" t="s">
        <v>4351</v>
      </c>
      <c r="F718" s="557">
        <v>26800000</v>
      </c>
      <c r="G718" s="541">
        <v>2023</v>
      </c>
      <c r="H718" s="542">
        <f>VLOOKUP(G718,[3]잔가율!$D$3:$E$33,2,FALSE)</f>
        <v>0.84199999999999997</v>
      </c>
      <c r="I718" s="552">
        <f t="shared" si="11"/>
        <v>22565600</v>
      </c>
    </row>
    <row r="719" spans="1:9">
      <c r="A719" s="539">
        <v>718</v>
      </c>
      <c r="B719" s="543" t="s">
        <v>8534</v>
      </c>
      <c r="C719" s="543" t="s">
        <v>194</v>
      </c>
      <c r="D719" s="543" t="s">
        <v>4352</v>
      </c>
      <c r="E719" s="543" t="s">
        <v>4353</v>
      </c>
      <c r="F719" s="557">
        <v>58730000</v>
      </c>
      <c r="G719" s="541">
        <v>2023</v>
      </c>
      <c r="H719" s="542">
        <f>VLOOKUP(G719,[3]잔가율!$D$3:$E$33,2,FALSE)</f>
        <v>0.84199999999999997</v>
      </c>
      <c r="I719" s="552">
        <f t="shared" si="11"/>
        <v>49450660</v>
      </c>
    </row>
    <row r="720" spans="1:9">
      <c r="A720" s="539">
        <v>719</v>
      </c>
      <c r="B720" s="543" t="s">
        <v>8534</v>
      </c>
      <c r="C720" s="543" t="s">
        <v>194</v>
      </c>
      <c r="D720" s="543" t="s">
        <v>4354</v>
      </c>
      <c r="E720" s="543" t="s">
        <v>4355</v>
      </c>
      <c r="F720" s="557">
        <v>61670000</v>
      </c>
      <c r="G720" s="541">
        <v>2023</v>
      </c>
      <c r="H720" s="542">
        <f>VLOOKUP(G720,[3]잔가율!$D$3:$E$33,2,FALSE)</f>
        <v>0.84199999999999997</v>
      </c>
      <c r="I720" s="552">
        <f t="shared" si="11"/>
        <v>51926140</v>
      </c>
    </row>
    <row r="721" spans="1:9">
      <c r="A721" s="539">
        <v>720</v>
      </c>
      <c r="B721" s="543" t="s">
        <v>8534</v>
      </c>
      <c r="C721" s="543" t="s">
        <v>194</v>
      </c>
      <c r="D721" s="543" t="s">
        <v>4356</v>
      </c>
      <c r="E721" s="543" t="s">
        <v>4357</v>
      </c>
      <c r="F721" s="557">
        <v>49030000</v>
      </c>
      <c r="G721" s="541">
        <v>2023</v>
      </c>
      <c r="H721" s="542">
        <f>VLOOKUP(G721,[3]잔가율!$D$3:$E$33,2,FALSE)</f>
        <v>0.84199999999999997</v>
      </c>
      <c r="I721" s="552">
        <f t="shared" si="11"/>
        <v>41283260</v>
      </c>
    </row>
    <row r="722" spans="1:9">
      <c r="A722" s="539">
        <v>721</v>
      </c>
      <c r="B722" s="543" t="s">
        <v>8534</v>
      </c>
      <c r="C722" s="543" t="s">
        <v>194</v>
      </c>
      <c r="D722" s="543" t="s">
        <v>4358</v>
      </c>
      <c r="E722" s="543" t="s">
        <v>4359</v>
      </c>
      <c r="F722" s="557">
        <v>27020000</v>
      </c>
      <c r="G722" s="541">
        <v>2023</v>
      </c>
      <c r="H722" s="542">
        <f>VLOOKUP(G722,[3]잔가율!$D$3:$E$33,2,FALSE)</f>
        <v>0.84199999999999997</v>
      </c>
      <c r="I722" s="552">
        <f t="shared" si="11"/>
        <v>22750840</v>
      </c>
    </row>
    <row r="723" spans="1:9">
      <c r="A723" s="539">
        <v>722</v>
      </c>
      <c r="B723" s="543" t="s">
        <v>8534</v>
      </c>
      <c r="C723" s="543" t="s">
        <v>194</v>
      </c>
      <c r="D723" s="543" t="s">
        <v>4360</v>
      </c>
      <c r="E723" s="543" t="s">
        <v>4361</v>
      </c>
      <c r="F723" s="557">
        <v>78180000</v>
      </c>
      <c r="G723" s="541">
        <v>2023</v>
      </c>
      <c r="H723" s="542">
        <f>VLOOKUP(G723,[3]잔가율!$D$3:$E$33,2,FALSE)</f>
        <v>0.84199999999999997</v>
      </c>
      <c r="I723" s="552">
        <f t="shared" si="11"/>
        <v>65827560</v>
      </c>
    </row>
    <row r="724" spans="1:9">
      <c r="A724" s="539">
        <v>723</v>
      </c>
      <c r="B724" s="543" t="s">
        <v>8534</v>
      </c>
      <c r="C724" s="543" t="s">
        <v>194</v>
      </c>
      <c r="D724" s="543" t="s">
        <v>4362</v>
      </c>
      <c r="E724" s="543" t="s">
        <v>4363</v>
      </c>
      <c r="F724" s="557">
        <v>65950000</v>
      </c>
      <c r="G724" s="541">
        <v>2023</v>
      </c>
      <c r="H724" s="542">
        <f>VLOOKUP(G724,[3]잔가율!$D$3:$E$33,2,FALSE)</f>
        <v>0.84199999999999997</v>
      </c>
      <c r="I724" s="552">
        <f t="shared" si="11"/>
        <v>55529900</v>
      </c>
    </row>
    <row r="725" spans="1:9">
      <c r="A725" s="539">
        <v>724</v>
      </c>
      <c r="B725" s="543" t="s">
        <v>8534</v>
      </c>
      <c r="C725" s="543" t="s">
        <v>194</v>
      </c>
      <c r="D725" s="543" t="s">
        <v>4364</v>
      </c>
      <c r="E725" s="543" t="s">
        <v>4365</v>
      </c>
      <c r="F725" s="557">
        <v>69630000</v>
      </c>
      <c r="G725" s="541">
        <v>2023</v>
      </c>
      <c r="H725" s="542">
        <f>VLOOKUP(G725,[3]잔가율!$D$3:$E$33,2,FALSE)</f>
        <v>0.84199999999999997</v>
      </c>
      <c r="I725" s="552">
        <f t="shared" si="11"/>
        <v>58628460</v>
      </c>
    </row>
    <row r="726" spans="1:9">
      <c r="A726" s="539">
        <v>725</v>
      </c>
      <c r="B726" s="543" t="s">
        <v>8534</v>
      </c>
      <c r="C726" s="543" t="s">
        <v>194</v>
      </c>
      <c r="D726" s="543" t="s">
        <v>4366</v>
      </c>
      <c r="E726" s="543" t="s">
        <v>4367</v>
      </c>
      <c r="F726" s="557">
        <v>76170000</v>
      </c>
      <c r="G726" s="541">
        <v>2023</v>
      </c>
      <c r="H726" s="542">
        <f>VLOOKUP(G726,[3]잔가율!$D$3:$E$33,2,FALSE)</f>
        <v>0.84199999999999997</v>
      </c>
      <c r="I726" s="552">
        <f t="shared" si="11"/>
        <v>64135140</v>
      </c>
    </row>
    <row r="727" spans="1:9">
      <c r="A727" s="539">
        <v>726</v>
      </c>
      <c r="B727" s="543" t="s">
        <v>8534</v>
      </c>
      <c r="C727" s="543" t="s">
        <v>4081</v>
      </c>
      <c r="D727" s="543" t="s">
        <v>4368</v>
      </c>
      <c r="E727" s="543" t="s">
        <v>4369</v>
      </c>
      <c r="F727" s="557">
        <v>62850000</v>
      </c>
      <c r="G727" s="541">
        <v>2023</v>
      </c>
      <c r="H727" s="542">
        <f>VLOOKUP(G727,[3]잔가율!$D$3:$E$33,2,FALSE)</f>
        <v>0.84199999999999997</v>
      </c>
      <c r="I727" s="552">
        <f t="shared" si="11"/>
        <v>52919700</v>
      </c>
    </row>
    <row r="728" spans="1:9">
      <c r="A728" s="539">
        <v>727</v>
      </c>
      <c r="B728" s="543" t="s">
        <v>8534</v>
      </c>
      <c r="C728" s="543" t="s">
        <v>194</v>
      </c>
      <c r="D728" s="543" t="s">
        <v>4370</v>
      </c>
      <c r="E728" s="543" t="s">
        <v>4371</v>
      </c>
      <c r="F728" s="557">
        <v>85560000</v>
      </c>
      <c r="G728" s="541">
        <v>2023</v>
      </c>
      <c r="H728" s="542">
        <f>VLOOKUP(G728,[3]잔가율!$D$3:$E$33,2,FALSE)</f>
        <v>0.84199999999999997</v>
      </c>
      <c r="I728" s="552">
        <f t="shared" si="11"/>
        <v>72041520</v>
      </c>
    </row>
    <row r="729" spans="1:9">
      <c r="A729" s="539">
        <v>728</v>
      </c>
      <c r="B729" s="540" t="s">
        <v>8534</v>
      </c>
      <c r="C729" s="540" t="s">
        <v>3174</v>
      </c>
      <c r="D729" s="540" t="s">
        <v>3885</v>
      </c>
      <c r="E729" s="540" t="s">
        <v>4372</v>
      </c>
      <c r="F729" s="556">
        <v>78470000</v>
      </c>
      <c r="G729" s="541">
        <v>2023</v>
      </c>
      <c r="H729" s="542">
        <f>VLOOKUP(G729,[3]잔가율!$D$3:$E$33,2,FALSE)</f>
        <v>0.84199999999999997</v>
      </c>
      <c r="I729" s="552">
        <f t="shared" si="11"/>
        <v>66071740</v>
      </c>
    </row>
    <row r="730" spans="1:9">
      <c r="A730" s="539">
        <v>729</v>
      </c>
      <c r="B730" s="540" t="s">
        <v>8534</v>
      </c>
      <c r="C730" s="540" t="s">
        <v>3174</v>
      </c>
      <c r="D730" s="540" t="s">
        <v>3886</v>
      </c>
      <c r="E730" s="540" t="s">
        <v>4372</v>
      </c>
      <c r="F730" s="556">
        <v>82040000</v>
      </c>
      <c r="G730" s="541">
        <v>2023</v>
      </c>
      <c r="H730" s="542">
        <f>VLOOKUP(G730,[3]잔가율!$D$3:$E$33,2,FALSE)</f>
        <v>0.84199999999999997</v>
      </c>
      <c r="I730" s="552">
        <f t="shared" si="11"/>
        <v>69077680</v>
      </c>
    </row>
    <row r="731" spans="1:9">
      <c r="A731" s="539">
        <v>730</v>
      </c>
      <c r="B731" s="543" t="s">
        <v>8534</v>
      </c>
      <c r="C731" s="543" t="s">
        <v>194</v>
      </c>
      <c r="D731" s="543" t="s">
        <v>4373</v>
      </c>
      <c r="E731" s="543" t="s">
        <v>4374</v>
      </c>
      <c r="F731" s="557">
        <v>103120000</v>
      </c>
      <c r="G731" s="541">
        <v>2023</v>
      </c>
      <c r="H731" s="542">
        <f>VLOOKUP(G731,[3]잔가율!$D$3:$E$33,2,FALSE)</f>
        <v>0.84199999999999997</v>
      </c>
      <c r="I731" s="552">
        <f t="shared" si="11"/>
        <v>86827040</v>
      </c>
    </row>
    <row r="732" spans="1:9">
      <c r="A732" s="539">
        <v>731</v>
      </c>
      <c r="B732" s="543" t="s">
        <v>8534</v>
      </c>
      <c r="C732" s="543" t="s">
        <v>194</v>
      </c>
      <c r="D732" s="543" t="s">
        <v>4375</v>
      </c>
      <c r="E732" s="543" t="s">
        <v>4376</v>
      </c>
      <c r="F732" s="557">
        <v>78400000</v>
      </c>
      <c r="G732" s="541">
        <v>2023</v>
      </c>
      <c r="H732" s="542">
        <f>VLOOKUP(G732,[3]잔가율!$D$3:$E$33,2,FALSE)</f>
        <v>0.84199999999999997</v>
      </c>
      <c r="I732" s="552">
        <f t="shared" si="11"/>
        <v>66012800</v>
      </c>
    </row>
    <row r="733" spans="1:9">
      <c r="A733" s="539">
        <v>732</v>
      </c>
      <c r="B733" s="543" t="s">
        <v>8534</v>
      </c>
      <c r="C733" s="543" t="s">
        <v>4081</v>
      </c>
      <c r="D733" s="543" t="s">
        <v>4377</v>
      </c>
      <c r="E733" s="543" t="s">
        <v>4378</v>
      </c>
      <c r="F733" s="557">
        <v>18710000</v>
      </c>
      <c r="G733" s="541">
        <v>2023</v>
      </c>
      <c r="H733" s="542">
        <f>VLOOKUP(G733,[3]잔가율!$D$3:$E$33,2,FALSE)</f>
        <v>0.84199999999999997</v>
      </c>
      <c r="I733" s="552">
        <f t="shared" si="11"/>
        <v>15753820</v>
      </c>
    </row>
    <row r="734" spans="1:9">
      <c r="A734" s="539">
        <v>733</v>
      </c>
      <c r="B734" s="543" t="s">
        <v>8534</v>
      </c>
      <c r="C734" s="543" t="s">
        <v>194</v>
      </c>
      <c r="D734" s="543" t="s">
        <v>4379</v>
      </c>
      <c r="E734" s="543" t="s">
        <v>4380</v>
      </c>
      <c r="F734" s="557">
        <v>89090000</v>
      </c>
      <c r="G734" s="541">
        <v>2023</v>
      </c>
      <c r="H734" s="542">
        <f>VLOOKUP(G734,[3]잔가율!$D$3:$E$33,2,FALSE)</f>
        <v>0.84199999999999997</v>
      </c>
      <c r="I734" s="552">
        <f t="shared" si="11"/>
        <v>75013780</v>
      </c>
    </row>
    <row r="735" spans="1:9">
      <c r="A735" s="539">
        <v>734</v>
      </c>
      <c r="B735" s="540" t="s">
        <v>8534</v>
      </c>
      <c r="C735" s="540" t="s">
        <v>3174</v>
      </c>
      <c r="D735" s="540" t="s">
        <v>3887</v>
      </c>
      <c r="E735" s="540" t="s">
        <v>4381</v>
      </c>
      <c r="F735" s="556">
        <v>114535000</v>
      </c>
      <c r="G735" s="541">
        <v>2023</v>
      </c>
      <c r="H735" s="542">
        <f>VLOOKUP(G735,[3]잔가율!$D$3:$E$33,2,FALSE)</f>
        <v>0.84199999999999997</v>
      </c>
      <c r="I735" s="552">
        <f t="shared" si="11"/>
        <v>96438470</v>
      </c>
    </row>
    <row r="736" spans="1:9">
      <c r="A736" s="539">
        <v>735</v>
      </c>
      <c r="B736" s="543" t="s">
        <v>8534</v>
      </c>
      <c r="C736" s="543" t="s">
        <v>4081</v>
      </c>
      <c r="D736" s="543" t="s">
        <v>4382</v>
      </c>
      <c r="E736" s="543" t="s">
        <v>4383</v>
      </c>
      <c r="F736" s="557">
        <v>35640000</v>
      </c>
      <c r="G736" s="541">
        <v>2023</v>
      </c>
      <c r="H736" s="542">
        <f>VLOOKUP(G736,[3]잔가율!$D$3:$E$33,2,FALSE)</f>
        <v>0.84199999999999997</v>
      </c>
      <c r="I736" s="552">
        <f t="shared" si="11"/>
        <v>30008880</v>
      </c>
    </row>
    <row r="737" spans="1:9">
      <c r="A737" s="539">
        <v>736</v>
      </c>
      <c r="B737" s="540" t="s">
        <v>8534</v>
      </c>
      <c r="C737" s="540" t="s">
        <v>3174</v>
      </c>
      <c r="D737" s="540" t="s">
        <v>3888</v>
      </c>
      <c r="E737" s="540" t="s">
        <v>4325</v>
      </c>
      <c r="F737" s="556">
        <v>29580000</v>
      </c>
      <c r="G737" s="541">
        <v>2023</v>
      </c>
      <c r="H737" s="542">
        <f>VLOOKUP(G737,[3]잔가율!$D$3:$E$33,2,FALSE)</f>
        <v>0.84199999999999997</v>
      </c>
      <c r="I737" s="552">
        <f t="shared" si="11"/>
        <v>24906360</v>
      </c>
    </row>
    <row r="738" spans="1:9">
      <c r="A738" s="539">
        <v>737</v>
      </c>
      <c r="B738" s="540" t="s">
        <v>8534</v>
      </c>
      <c r="C738" s="540" t="s">
        <v>3174</v>
      </c>
      <c r="D738" s="540" t="s">
        <v>3889</v>
      </c>
      <c r="E738" s="540" t="s">
        <v>4325</v>
      </c>
      <c r="F738" s="556">
        <v>33170000</v>
      </c>
      <c r="G738" s="541">
        <v>2023</v>
      </c>
      <c r="H738" s="542">
        <f>VLOOKUP(G738,[3]잔가율!$D$3:$E$33,2,FALSE)</f>
        <v>0.84199999999999997</v>
      </c>
      <c r="I738" s="552">
        <f t="shared" si="11"/>
        <v>27929140</v>
      </c>
    </row>
    <row r="739" spans="1:9">
      <c r="A739" s="539">
        <v>738</v>
      </c>
      <c r="B739" s="540" t="s">
        <v>8534</v>
      </c>
      <c r="C739" s="540" t="s">
        <v>3174</v>
      </c>
      <c r="D739" s="540" t="s">
        <v>3890</v>
      </c>
      <c r="E739" s="540" t="s">
        <v>4325</v>
      </c>
      <c r="F739" s="556">
        <v>33810000</v>
      </c>
      <c r="G739" s="541">
        <v>2023</v>
      </c>
      <c r="H739" s="542">
        <f>VLOOKUP(G739,[3]잔가율!$D$3:$E$33,2,FALSE)</f>
        <v>0.84199999999999997</v>
      </c>
      <c r="I739" s="552">
        <f t="shared" si="11"/>
        <v>28468020</v>
      </c>
    </row>
    <row r="740" spans="1:9">
      <c r="A740" s="539">
        <v>739</v>
      </c>
      <c r="B740" s="543" t="s">
        <v>8534</v>
      </c>
      <c r="C740" s="543" t="s">
        <v>4081</v>
      </c>
      <c r="D740" s="543" t="s">
        <v>4384</v>
      </c>
      <c r="E740" s="543" t="s">
        <v>4385</v>
      </c>
      <c r="F740" s="557">
        <v>16940000</v>
      </c>
      <c r="G740" s="541">
        <v>2023</v>
      </c>
      <c r="H740" s="542">
        <f>VLOOKUP(G740,[3]잔가율!$D$3:$E$33,2,FALSE)</f>
        <v>0.84199999999999997</v>
      </c>
      <c r="I740" s="552">
        <f t="shared" si="11"/>
        <v>14263480</v>
      </c>
    </row>
    <row r="741" spans="1:9">
      <c r="A741" s="539">
        <v>740</v>
      </c>
      <c r="B741" s="540" t="s">
        <v>8534</v>
      </c>
      <c r="C741" s="540" t="s">
        <v>3174</v>
      </c>
      <c r="D741" s="540" t="s">
        <v>3891</v>
      </c>
      <c r="E741" s="540" t="s">
        <v>4386</v>
      </c>
      <c r="F741" s="556">
        <v>36200000</v>
      </c>
      <c r="G741" s="541">
        <v>2023</v>
      </c>
      <c r="H741" s="542">
        <f>VLOOKUP(G741,[3]잔가율!$D$3:$E$33,2,FALSE)</f>
        <v>0.84199999999999997</v>
      </c>
      <c r="I741" s="552">
        <f t="shared" si="11"/>
        <v>30480400</v>
      </c>
    </row>
    <row r="742" spans="1:9">
      <c r="A742" s="539">
        <v>741</v>
      </c>
      <c r="B742" s="540" t="s">
        <v>8534</v>
      </c>
      <c r="C742" s="540" t="s">
        <v>3174</v>
      </c>
      <c r="D742" s="540" t="s">
        <v>3892</v>
      </c>
      <c r="E742" s="540" t="s">
        <v>4386</v>
      </c>
      <c r="F742" s="556">
        <v>39360000</v>
      </c>
      <c r="G742" s="541">
        <v>2023</v>
      </c>
      <c r="H742" s="542">
        <f>VLOOKUP(G742,[3]잔가율!$D$3:$E$33,2,FALSE)</f>
        <v>0.84199999999999997</v>
      </c>
      <c r="I742" s="552">
        <f t="shared" si="11"/>
        <v>33141120</v>
      </c>
    </row>
    <row r="743" spans="1:9">
      <c r="A743" s="539">
        <v>742</v>
      </c>
      <c r="B743" s="540" t="s">
        <v>8534</v>
      </c>
      <c r="C743" s="540" t="s">
        <v>3174</v>
      </c>
      <c r="D743" s="540" t="s">
        <v>3893</v>
      </c>
      <c r="E743" s="540" t="s">
        <v>4387</v>
      </c>
      <c r="F743" s="556">
        <v>36760000</v>
      </c>
      <c r="G743" s="541">
        <v>2023</v>
      </c>
      <c r="H743" s="542">
        <f>VLOOKUP(G743,[3]잔가율!$D$3:$E$33,2,FALSE)</f>
        <v>0.84199999999999997</v>
      </c>
      <c r="I743" s="552">
        <f t="shared" si="11"/>
        <v>30951920</v>
      </c>
    </row>
    <row r="744" spans="1:9">
      <c r="A744" s="539">
        <v>743</v>
      </c>
      <c r="B744" s="540" t="s">
        <v>8534</v>
      </c>
      <c r="C744" s="540" t="s">
        <v>3174</v>
      </c>
      <c r="D744" s="540" t="s">
        <v>3894</v>
      </c>
      <c r="E744" s="540" t="s">
        <v>4387</v>
      </c>
      <c r="F744" s="556">
        <v>40180000</v>
      </c>
      <c r="G744" s="541">
        <v>2023</v>
      </c>
      <c r="H744" s="542">
        <f>VLOOKUP(G744,[3]잔가율!$D$3:$E$33,2,FALSE)</f>
        <v>0.84199999999999997</v>
      </c>
      <c r="I744" s="552">
        <f t="shared" si="11"/>
        <v>33831560</v>
      </c>
    </row>
    <row r="745" spans="1:9">
      <c r="A745" s="539">
        <v>744</v>
      </c>
      <c r="B745" s="540" t="s">
        <v>8534</v>
      </c>
      <c r="C745" s="540" t="s">
        <v>3174</v>
      </c>
      <c r="D745" s="540" t="s">
        <v>3895</v>
      </c>
      <c r="E745" s="540" t="s">
        <v>4388</v>
      </c>
      <c r="F745" s="556">
        <v>41180000</v>
      </c>
      <c r="G745" s="541">
        <v>2023</v>
      </c>
      <c r="H745" s="542">
        <f>VLOOKUP(G745,[3]잔가율!$D$3:$E$33,2,FALSE)</f>
        <v>0.84199999999999997</v>
      </c>
      <c r="I745" s="552">
        <f t="shared" si="11"/>
        <v>34673560</v>
      </c>
    </row>
    <row r="746" spans="1:9">
      <c r="A746" s="539">
        <v>745</v>
      </c>
      <c r="B746" s="540" t="s">
        <v>8534</v>
      </c>
      <c r="C746" s="540" t="s">
        <v>3174</v>
      </c>
      <c r="D746" s="540" t="s">
        <v>3896</v>
      </c>
      <c r="E746" s="540" t="s">
        <v>4388</v>
      </c>
      <c r="F746" s="556">
        <v>44940000</v>
      </c>
      <c r="G746" s="541">
        <v>2023</v>
      </c>
      <c r="H746" s="542">
        <f>VLOOKUP(G746,[3]잔가율!$D$3:$E$33,2,FALSE)</f>
        <v>0.84199999999999997</v>
      </c>
      <c r="I746" s="552">
        <f t="shared" si="11"/>
        <v>37839480</v>
      </c>
    </row>
    <row r="747" spans="1:9">
      <c r="A747" s="539">
        <v>746</v>
      </c>
      <c r="B747" s="540" t="s">
        <v>8534</v>
      </c>
      <c r="C747" s="540" t="s">
        <v>3174</v>
      </c>
      <c r="D747" s="540" t="s">
        <v>3897</v>
      </c>
      <c r="E747" s="540" t="s">
        <v>4389</v>
      </c>
      <c r="F747" s="556">
        <v>38950000</v>
      </c>
      <c r="G747" s="541">
        <v>2023</v>
      </c>
      <c r="H747" s="542">
        <f>VLOOKUP(G747,[3]잔가율!$D$3:$E$33,2,FALSE)</f>
        <v>0.84199999999999997</v>
      </c>
      <c r="I747" s="552">
        <f t="shared" si="11"/>
        <v>32795900</v>
      </c>
    </row>
    <row r="748" spans="1:9">
      <c r="A748" s="539">
        <v>747</v>
      </c>
      <c r="B748" s="540" t="s">
        <v>8534</v>
      </c>
      <c r="C748" s="540" t="s">
        <v>3174</v>
      </c>
      <c r="D748" s="540" t="s">
        <v>3898</v>
      </c>
      <c r="E748" s="540" t="s">
        <v>4389</v>
      </c>
      <c r="F748" s="556">
        <v>43480000</v>
      </c>
      <c r="G748" s="541">
        <v>2023</v>
      </c>
      <c r="H748" s="542">
        <f>VLOOKUP(G748,[3]잔가율!$D$3:$E$33,2,FALSE)</f>
        <v>0.84199999999999997</v>
      </c>
      <c r="I748" s="552">
        <f t="shared" si="11"/>
        <v>36610160</v>
      </c>
    </row>
    <row r="749" spans="1:9">
      <c r="A749" s="539">
        <v>748</v>
      </c>
      <c r="B749" s="540" t="s">
        <v>8534</v>
      </c>
      <c r="C749" s="540" t="s">
        <v>3174</v>
      </c>
      <c r="D749" s="540" t="s">
        <v>3899</v>
      </c>
      <c r="E749" s="540" t="s">
        <v>4390</v>
      </c>
      <c r="F749" s="556">
        <v>56300000</v>
      </c>
      <c r="G749" s="541">
        <v>2023</v>
      </c>
      <c r="H749" s="542">
        <f>VLOOKUP(G749,[3]잔가율!$D$3:$E$33,2,FALSE)</f>
        <v>0.84199999999999997</v>
      </c>
      <c r="I749" s="552">
        <f t="shared" si="11"/>
        <v>47404600</v>
      </c>
    </row>
    <row r="750" spans="1:9">
      <c r="A750" s="539">
        <v>749</v>
      </c>
      <c r="B750" s="540" t="s">
        <v>8534</v>
      </c>
      <c r="C750" s="540" t="s">
        <v>3174</v>
      </c>
      <c r="D750" s="540" t="s">
        <v>3900</v>
      </c>
      <c r="E750" s="540" t="s">
        <v>4390</v>
      </c>
      <c r="F750" s="556">
        <v>54190000</v>
      </c>
      <c r="G750" s="541">
        <v>2023</v>
      </c>
      <c r="H750" s="542">
        <f>VLOOKUP(G750,[3]잔가율!$D$3:$E$33,2,FALSE)</f>
        <v>0.84199999999999997</v>
      </c>
      <c r="I750" s="552">
        <f t="shared" si="11"/>
        <v>45627980</v>
      </c>
    </row>
    <row r="751" spans="1:9">
      <c r="A751" s="539">
        <v>750</v>
      </c>
      <c r="B751" s="540" t="s">
        <v>8534</v>
      </c>
      <c r="C751" s="540" t="s">
        <v>3174</v>
      </c>
      <c r="D751" s="540" t="s">
        <v>4391</v>
      </c>
      <c r="E751" s="540" t="s">
        <v>4392</v>
      </c>
      <c r="F751" s="556">
        <v>111720000</v>
      </c>
      <c r="G751" s="541">
        <v>2023</v>
      </c>
      <c r="H751" s="542">
        <f>VLOOKUP(G751,[3]잔가율!$D$3:$E$33,2,FALSE)</f>
        <v>0.84199999999999997</v>
      </c>
      <c r="I751" s="552">
        <f t="shared" si="11"/>
        <v>94068240</v>
      </c>
    </row>
    <row r="752" spans="1:9">
      <c r="A752" s="539">
        <v>751</v>
      </c>
      <c r="B752" s="540" t="s">
        <v>8534</v>
      </c>
      <c r="C752" s="540" t="s">
        <v>3174</v>
      </c>
      <c r="D752" s="540" t="s">
        <v>3901</v>
      </c>
      <c r="E752" s="540" t="s">
        <v>4393</v>
      </c>
      <c r="F752" s="556">
        <v>79240000</v>
      </c>
      <c r="G752" s="541">
        <v>2023</v>
      </c>
      <c r="H752" s="542">
        <f>VLOOKUP(G752,[3]잔가율!$D$3:$E$33,2,FALSE)</f>
        <v>0.84199999999999997</v>
      </c>
      <c r="I752" s="552">
        <f t="shared" si="11"/>
        <v>66720080</v>
      </c>
    </row>
    <row r="753" spans="1:9">
      <c r="A753" s="539">
        <v>752</v>
      </c>
      <c r="B753" s="543" t="s">
        <v>8534</v>
      </c>
      <c r="C753" s="543" t="s">
        <v>194</v>
      </c>
      <c r="D753" s="543" t="s">
        <v>4394</v>
      </c>
      <c r="E753" s="543" t="s">
        <v>4395</v>
      </c>
      <c r="F753" s="557">
        <v>36720000</v>
      </c>
      <c r="G753" s="541">
        <v>2023</v>
      </c>
      <c r="H753" s="542">
        <f>VLOOKUP(G753,[3]잔가율!$D$3:$E$33,2,FALSE)</f>
        <v>0.84199999999999997</v>
      </c>
      <c r="I753" s="552">
        <f t="shared" si="11"/>
        <v>30918240</v>
      </c>
    </row>
    <row r="754" spans="1:9">
      <c r="A754" s="539">
        <v>753</v>
      </c>
      <c r="B754" s="540" t="s">
        <v>8534</v>
      </c>
      <c r="C754" s="540" t="s">
        <v>194</v>
      </c>
      <c r="D754" s="540" t="s">
        <v>4396</v>
      </c>
      <c r="E754" s="540" t="s">
        <v>4397</v>
      </c>
      <c r="F754" s="556">
        <v>58080000</v>
      </c>
      <c r="G754" s="541">
        <v>2023</v>
      </c>
      <c r="H754" s="542">
        <f>VLOOKUP(G754,[3]잔가율!$D$3:$E$33,2,FALSE)</f>
        <v>0.84199999999999997</v>
      </c>
      <c r="I754" s="552">
        <f t="shared" si="11"/>
        <v>48903360</v>
      </c>
    </row>
    <row r="755" spans="1:9">
      <c r="A755" s="539">
        <v>754</v>
      </c>
      <c r="B755" s="540" t="s">
        <v>8534</v>
      </c>
      <c r="C755" s="540" t="s">
        <v>194</v>
      </c>
      <c r="D755" s="540" t="s">
        <v>4396</v>
      </c>
      <c r="E755" s="540" t="s">
        <v>4398</v>
      </c>
      <c r="F755" s="556">
        <v>56990000</v>
      </c>
      <c r="G755" s="541">
        <v>2023</v>
      </c>
      <c r="H755" s="542">
        <f>VLOOKUP(G755,[3]잔가율!$D$3:$E$33,2,FALSE)</f>
        <v>0.84199999999999997</v>
      </c>
      <c r="I755" s="552">
        <f t="shared" si="11"/>
        <v>47985580</v>
      </c>
    </row>
    <row r="756" spans="1:9">
      <c r="A756" s="539">
        <v>755</v>
      </c>
      <c r="B756" s="540" t="s">
        <v>8534</v>
      </c>
      <c r="C756" s="540" t="s">
        <v>194</v>
      </c>
      <c r="D756" s="540" t="s">
        <v>4399</v>
      </c>
      <c r="E756" s="540" t="s">
        <v>4400</v>
      </c>
      <c r="F756" s="556">
        <v>68100000</v>
      </c>
      <c r="G756" s="541">
        <v>2023</v>
      </c>
      <c r="H756" s="542">
        <f>VLOOKUP(G756,[3]잔가율!$D$3:$E$33,2,FALSE)</f>
        <v>0.84199999999999997</v>
      </c>
      <c r="I756" s="552">
        <f t="shared" si="11"/>
        <v>57340200</v>
      </c>
    </row>
    <row r="757" spans="1:9">
      <c r="A757" s="539">
        <v>756</v>
      </c>
      <c r="B757" s="540" t="s">
        <v>8534</v>
      </c>
      <c r="C757" s="540" t="s">
        <v>194</v>
      </c>
      <c r="D757" s="540" t="s">
        <v>4401</v>
      </c>
      <c r="E757" s="540" t="s">
        <v>4402</v>
      </c>
      <c r="F757" s="556">
        <v>66200000</v>
      </c>
      <c r="G757" s="541">
        <v>2023</v>
      </c>
      <c r="H757" s="542">
        <f>VLOOKUP(G757,[3]잔가율!$D$3:$E$33,2,FALSE)</f>
        <v>0.84199999999999997</v>
      </c>
      <c r="I757" s="552">
        <f t="shared" si="11"/>
        <v>55740400</v>
      </c>
    </row>
    <row r="758" spans="1:9">
      <c r="A758" s="539">
        <v>757</v>
      </c>
      <c r="B758" s="540" t="s">
        <v>8534</v>
      </c>
      <c r="C758" s="540" t="s">
        <v>194</v>
      </c>
      <c r="D758" s="540" t="s">
        <v>4403</v>
      </c>
      <c r="E758" s="540" t="s">
        <v>4404</v>
      </c>
      <c r="F758" s="556">
        <v>58900000</v>
      </c>
      <c r="G758" s="541">
        <v>2023</v>
      </c>
      <c r="H758" s="542">
        <f>VLOOKUP(G758,[3]잔가율!$D$3:$E$33,2,FALSE)</f>
        <v>0.84199999999999997</v>
      </c>
      <c r="I758" s="552">
        <f t="shared" si="11"/>
        <v>49593800</v>
      </c>
    </row>
    <row r="759" spans="1:9">
      <c r="A759" s="539">
        <v>758</v>
      </c>
      <c r="B759" s="540" t="s">
        <v>8534</v>
      </c>
      <c r="C759" s="540" t="s">
        <v>194</v>
      </c>
      <c r="D759" s="540" t="s">
        <v>4405</v>
      </c>
      <c r="E759" s="540" t="s">
        <v>4406</v>
      </c>
      <c r="F759" s="556">
        <v>50960000</v>
      </c>
      <c r="G759" s="541">
        <v>2023</v>
      </c>
      <c r="H759" s="542">
        <f>VLOOKUP(G759,[3]잔가율!$D$3:$E$33,2,FALSE)</f>
        <v>0.84199999999999997</v>
      </c>
      <c r="I759" s="552">
        <f t="shared" si="11"/>
        <v>42908320</v>
      </c>
    </row>
    <row r="760" spans="1:9">
      <c r="A760" s="539">
        <v>759</v>
      </c>
      <c r="B760" s="540" t="s">
        <v>8534</v>
      </c>
      <c r="C760" s="540" t="s">
        <v>194</v>
      </c>
      <c r="D760" s="540" t="s">
        <v>4407</v>
      </c>
      <c r="E760" s="540" t="s">
        <v>4408</v>
      </c>
      <c r="F760" s="556">
        <v>58160000</v>
      </c>
      <c r="G760" s="541">
        <v>2023</v>
      </c>
      <c r="H760" s="542">
        <f>VLOOKUP(G760,[3]잔가율!$D$3:$E$33,2,FALSE)</f>
        <v>0.84199999999999997</v>
      </c>
      <c r="I760" s="552">
        <f t="shared" si="11"/>
        <v>48970720</v>
      </c>
    </row>
    <row r="761" spans="1:9">
      <c r="A761" s="539">
        <v>760</v>
      </c>
      <c r="B761" s="540" t="s">
        <v>8534</v>
      </c>
      <c r="C761" s="540" t="s">
        <v>194</v>
      </c>
      <c r="D761" s="540" t="s">
        <v>4409</v>
      </c>
      <c r="E761" s="540" t="s">
        <v>4410</v>
      </c>
      <c r="F761" s="556">
        <v>61840000</v>
      </c>
      <c r="G761" s="541">
        <v>2023</v>
      </c>
      <c r="H761" s="542">
        <f>VLOOKUP(G761,[3]잔가율!$D$3:$E$33,2,FALSE)</f>
        <v>0.84199999999999997</v>
      </c>
      <c r="I761" s="552">
        <f t="shared" si="11"/>
        <v>52069280</v>
      </c>
    </row>
    <row r="762" spans="1:9">
      <c r="A762" s="539">
        <v>761</v>
      </c>
      <c r="B762" s="540" t="s">
        <v>8534</v>
      </c>
      <c r="C762" s="540" t="s">
        <v>194</v>
      </c>
      <c r="D762" s="540" t="s">
        <v>4411</v>
      </c>
      <c r="E762" s="540" t="s">
        <v>4412</v>
      </c>
      <c r="F762" s="556">
        <v>84980000</v>
      </c>
      <c r="G762" s="541">
        <v>2023</v>
      </c>
      <c r="H762" s="542">
        <f>VLOOKUP(G762,[3]잔가율!$D$3:$E$33,2,FALSE)</f>
        <v>0.84199999999999997</v>
      </c>
      <c r="I762" s="552">
        <f t="shared" si="11"/>
        <v>71553160</v>
      </c>
    </row>
    <row r="763" spans="1:9">
      <c r="A763" s="539">
        <v>762</v>
      </c>
      <c r="B763" s="414" t="s">
        <v>16663</v>
      </c>
      <c r="C763" s="540" t="s">
        <v>194</v>
      </c>
      <c r="D763" s="540" t="s">
        <v>1341</v>
      </c>
      <c r="E763" s="540" t="s">
        <v>3748</v>
      </c>
      <c r="F763" s="558">
        <v>51300000</v>
      </c>
      <c r="G763" s="541">
        <v>2023</v>
      </c>
      <c r="H763" s="542">
        <f>VLOOKUP(G763,[3]잔가율!$B$3:$C$33,2,FALSE)</f>
        <v>0.82599999999999996</v>
      </c>
      <c r="I763" s="552">
        <f t="shared" si="11"/>
        <v>42373800</v>
      </c>
    </row>
    <row r="764" spans="1:9">
      <c r="A764" s="539">
        <v>763</v>
      </c>
      <c r="B764" s="414" t="s">
        <v>16663</v>
      </c>
      <c r="C764" s="540" t="s">
        <v>194</v>
      </c>
      <c r="D764" s="540" t="s">
        <v>3749</v>
      </c>
      <c r="E764" s="540" t="s">
        <v>3750</v>
      </c>
      <c r="F764" s="558">
        <v>49090000</v>
      </c>
      <c r="G764" s="541">
        <v>2023</v>
      </c>
      <c r="H764" s="542">
        <f>VLOOKUP(G764,[3]잔가율!$B$3:$C$33,2,FALSE)</f>
        <v>0.82599999999999996</v>
      </c>
      <c r="I764" s="552">
        <f t="shared" si="11"/>
        <v>40548340</v>
      </c>
    </row>
    <row r="765" spans="1:9">
      <c r="A765" s="539">
        <v>764</v>
      </c>
      <c r="B765" s="414" t="s">
        <v>16663</v>
      </c>
      <c r="C765" s="540" t="s">
        <v>194</v>
      </c>
      <c r="D765" s="540" t="s">
        <v>3751</v>
      </c>
      <c r="E765" s="540" t="s">
        <v>3750</v>
      </c>
      <c r="F765" s="558">
        <v>56910000</v>
      </c>
      <c r="G765" s="541">
        <v>2023</v>
      </c>
      <c r="H765" s="542">
        <f>VLOOKUP(G765,[3]잔가율!$B$3:$C$33,2,FALSE)</f>
        <v>0.82599999999999996</v>
      </c>
      <c r="I765" s="552">
        <f t="shared" si="11"/>
        <v>47007660</v>
      </c>
    </row>
    <row r="766" spans="1:9">
      <c r="A766" s="539">
        <v>765</v>
      </c>
      <c r="B766" s="414" t="s">
        <v>16663</v>
      </c>
      <c r="C766" s="540" t="s">
        <v>194</v>
      </c>
      <c r="D766" s="540" t="s">
        <v>3752</v>
      </c>
      <c r="E766" s="540" t="s">
        <v>3753</v>
      </c>
      <c r="F766" s="558">
        <v>54000000</v>
      </c>
      <c r="G766" s="541">
        <v>2023</v>
      </c>
      <c r="H766" s="542">
        <f>VLOOKUP(G766,[3]잔가율!$B$3:$C$33,2,FALSE)</f>
        <v>0.82599999999999996</v>
      </c>
      <c r="I766" s="552">
        <f t="shared" si="11"/>
        <v>44604000</v>
      </c>
    </row>
    <row r="767" spans="1:9">
      <c r="A767" s="539">
        <v>766</v>
      </c>
      <c r="B767" s="414" t="s">
        <v>16663</v>
      </c>
      <c r="C767" s="540" t="s">
        <v>194</v>
      </c>
      <c r="D767" s="540" t="s">
        <v>3752</v>
      </c>
      <c r="E767" s="540" t="s">
        <v>3754</v>
      </c>
      <c r="F767" s="558">
        <v>52250000</v>
      </c>
      <c r="G767" s="541">
        <v>2023</v>
      </c>
      <c r="H767" s="542">
        <f>VLOOKUP(G767,[3]잔가율!$B$3:$C$33,2,FALSE)</f>
        <v>0.82599999999999996</v>
      </c>
      <c r="I767" s="552">
        <f t="shared" si="11"/>
        <v>43158500</v>
      </c>
    </row>
    <row r="768" spans="1:9">
      <c r="A768" s="539">
        <v>767</v>
      </c>
      <c r="B768" s="414" t="s">
        <v>16663</v>
      </c>
      <c r="C768" s="544" t="s">
        <v>194</v>
      </c>
      <c r="D768" s="544" t="s">
        <v>3755</v>
      </c>
      <c r="E768" s="544" t="s">
        <v>3756</v>
      </c>
      <c r="F768" s="560">
        <v>47310000</v>
      </c>
      <c r="G768" s="541">
        <v>2023</v>
      </c>
      <c r="H768" s="542">
        <f>VLOOKUP(G768,[3]잔가율!$B$3:$C$33,2,FALSE)</f>
        <v>0.82599999999999996</v>
      </c>
      <c r="I768" s="552">
        <f t="shared" si="11"/>
        <v>39078060</v>
      </c>
    </row>
    <row r="769" spans="1:9">
      <c r="A769" s="539">
        <v>768</v>
      </c>
      <c r="B769" s="414" t="s">
        <v>16663</v>
      </c>
      <c r="C769" s="540" t="s">
        <v>194</v>
      </c>
      <c r="D769" s="540" t="s">
        <v>3757</v>
      </c>
      <c r="E769" s="540" t="s">
        <v>3758</v>
      </c>
      <c r="F769" s="558">
        <v>163550000</v>
      </c>
      <c r="G769" s="541">
        <v>2023</v>
      </c>
      <c r="H769" s="542">
        <f>VLOOKUP(G769,[3]잔가율!$B$3:$C$33,2,FALSE)</f>
        <v>0.82599999999999996</v>
      </c>
      <c r="I769" s="552">
        <f t="shared" si="11"/>
        <v>135092300</v>
      </c>
    </row>
    <row r="770" spans="1:9">
      <c r="A770" s="539">
        <v>769</v>
      </c>
      <c r="B770" s="414" t="s">
        <v>16663</v>
      </c>
      <c r="C770" s="540" t="s">
        <v>194</v>
      </c>
      <c r="D770" s="540" t="s">
        <v>3759</v>
      </c>
      <c r="E770" s="540" t="s">
        <v>3760</v>
      </c>
      <c r="F770" s="558">
        <v>126490000</v>
      </c>
      <c r="G770" s="541">
        <v>2023</v>
      </c>
      <c r="H770" s="542">
        <f>VLOOKUP(G770,[3]잔가율!$B$3:$C$33,2,FALSE)</f>
        <v>0.82599999999999996</v>
      </c>
      <c r="I770" s="552">
        <f t="shared" ref="I770:I833" si="12">ROUNDDOWN(F770*H770,0)</f>
        <v>104480740</v>
      </c>
    </row>
    <row r="771" spans="1:9">
      <c r="A771" s="539">
        <v>770</v>
      </c>
      <c r="B771" s="414" t="s">
        <v>16663</v>
      </c>
      <c r="C771" s="540" t="s">
        <v>194</v>
      </c>
      <c r="D771" s="540" t="s">
        <v>3761</v>
      </c>
      <c r="E771" s="540" t="s">
        <v>3762</v>
      </c>
      <c r="F771" s="558">
        <v>159000000</v>
      </c>
      <c r="G771" s="541">
        <v>2023</v>
      </c>
      <c r="H771" s="542">
        <f>VLOOKUP(G771,[3]잔가율!$B$3:$C$33,2,FALSE)</f>
        <v>0.82599999999999996</v>
      </c>
      <c r="I771" s="552">
        <f t="shared" si="12"/>
        <v>131334000</v>
      </c>
    </row>
    <row r="772" spans="1:9">
      <c r="A772" s="539">
        <v>771</v>
      </c>
      <c r="B772" s="414" t="s">
        <v>16663</v>
      </c>
      <c r="C772" s="544" t="s">
        <v>194</v>
      </c>
      <c r="D772" s="544" t="s">
        <v>3763</v>
      </c>
      <c r="E772" s="544" t="s">
        <v>3764</v>
      </c>
      <c r="F772" s="560">
        <v>67800000</v>
      </c>
      <c r="G772" s="541">
        <v>2023</v>
      </c>
      <c r="H772" s="542">
        <f>VLOOKUP(G772,[3]잔가율!$B$3:$C$33,2,FALSE)</f>
        <v>0.82599999999999996</v>
      </c>
      <c r="I772" s="552">
        <f t="shared" si="12"/>
        <v>56002800</v>
      </c>
    </row>
    <row r="773" spans="1:9">
      <c r="A773" s="539">
        <v>772</v>
      </c>
      <c r="B773" s="540" t="s">
        <v>8534</v>
      </c>
      <c r="C773" s="540" t="s">
        <v>194</v>
      </c>
      <c r="D773" s="540" t="s">
        <v>4413</v>
      </c>
      <c r="E773" s="540" t="s">
        <v>4414</v>
      </c>
      <c r="F773" s="556">
        <v>56760000</v>
      </c>
      <c r="G773" s="541">
        <v>2023</v>
      </c>
      <c r="H773" s="542">
        <f>VLOOKUP(G773,[3]잔가율!$D$3:$E$33,2,FALSE)</f>
        <v>0.84199999999999997</v>
      </c>
      <c r="I773" s="552">
        <f t="shared" si="12"/>
        <v>47791920</v>
      </c>
    </row>
    <row r="774" spans="1:9">
      <c r="A774" s="539">
        <v>773</v>
      </c>
      <c r="B774" s="540" t="s">
        <v>8534</v>
      </c>
      <c r="C774" s="540" t="s">
        <v>194</v>
      </c>
      <c r="D774" s="540" t="s">
        <v>4413</v>
      </c>
      <c r="E774" s="540" t="s">
        <v>4415</v>
      </c>
      <c r="F774" s="556">
        <v>56320000</v>
      </c>
      <c r="G774" s="541">
        <v>2023</v>
      </c>
      <c r="H774" s="542">
        <f>VLOOKUP(G774,[3]잔가율!$D$3:$E$33,2,FALSE)</f>
        <v>0.84199999999999997</v>
      </c>
      <c r="I774" s="552">
        <f t="shared" si="12"/>
        <v>47421440</v>
      </c>
    </row>
    <row r="775" spans="1:9">
      <c r="A775" s="539">
        <v>774</v>
      </c>
      <c r="B775" s="540" t="s">
        <v>8534</v>
      </c>
      <c r="C775" s="540" t="s">
        <v>194</v>
      </c>
      <c r="D775" s="540" t="s">
        <v>4416</v>
      </c>
      <c r="E775" s="540" t="s">
        <v>4417</v>
      </c>
      <c r="F775" s="556">
        <v>55450000</v>
      </c>
      <c r="G775" s="541">
        <v>2023</v>
      </c>
      <c r="H775" s="542">
        <f>VLOOKUP(G775,[3]잔가율!$D$3:$E$33,2,FALSE)</f>
        <v>0.84199999999999997</v>
      </c>
      <c r="I775" s="552">
        <f t="shared" si="12"/>
        <v>46688900</v>
      </c>
    </row>
    <row r="776" spans="1:9">
      <c r="A776" s="539">
        <v>775</v>
      </c>
      <c r="B776" s="543" t="s">
        <v>8534</v>
      </c>
      <c r="C776" s="543" t="s">
        <v>194</v>
      </c>
      <c r="D776" s="543" t="s">
        <v>4418</v>
      </c>
      <c r="E776" s="543" t="s">
        <v>4419</v>
      </c>
      <c r="F776" s="557">
        <v>93770000</v>
      </c>
      <c r="G776" s="541">
        <v>2023</v>
      </c>
      <c r="H776" s="542">
        <f>VLOOKUP(G776,[3]잔가율!$D$3:$E$33,2,FALSE)</f>
        <v>0.84199999999999997</v>
      </c>
      <c r="I776" s="552">
        <f t="shared" si="12"/>
        <v>78954340</v>
      </c>
    </row>
    <row r="777" spans="1:9">
      <c r="A777" s="539">
        <v>776</v>
      </c>
      <c r="B777" s="543" t="s">
        <v>8534</v>
      </c>
      <c r="C777" s="543" t="s">
        <v>194</v>
      </c>
      <c r="D777" s="543" t="s">
        <v>4420</v>
      </c>
      <c r="E777" s="543" t="s">
        <v>4421</v>
      </c>
      <c r="F777" s="557">
        <v>43920000</v>
      </c>
      <c r="G777" s="541">
        <v>2023</v>
      </c>
      <c r="H777" s="542">
        <f>VLOOKUP(G777,[3]잔가율!$D$3:$E$33,2,FALSE)</f>
        <v>0.84199999999999997</v>
      </c>
      <c r="I777" s="552">
        <f t="shared" si="12"/>
        <v>36980640</v>
      </c>
    </row>
    <row r="778" spans="1:9">
      <c r="A778" s="539">
        <v>777</v>
      </c>
      <c r="B778" s="540" t="s">
        <v>8534</v>
      </c>
      <c r="C778" s="540" t="s">
        <v>194</v>
      </c>
      <c r="D778" s="540" t="s">
        <v>3902</v>
      </c>
      <c r="E778" s="540" t="s">
        <v>4422</v>
      </c>
      <c r="F778" s="556">
        <v>80960000</v>
      </c>
      <c r="G778" s="541">
        <v>2023</v>
      </c>
      <c r="H778" s="542">
        <f>VLOOKUP(G778,[3]잔가율!$D$3:$E$33,2,FALSE)</f>
        <v>0.84199999999999997</v>
      </c>
      <c r="I778" s="552">
        <f t="shared" si="12"/>
        <v>68168320</v>
      </c>
    </row>
    <row r="779" spans="1:9">
      <c r="A779" s="539">
        <v>778</v>
      </c>
      <c r="B779" s="540" t="s">
        <v>8534</v>
      </c>
      <c r="C779" s="540" t="s">
        <v>194</v>
      </c>
      <c r="D779" s="540" t="s">
        <v>3902</v>
      </c>
      <c r="E779" s="540" t="s">
        <v>4423</v>
      </c>
      <c r="F779" s="556">
        <v>80960000</v>
      </c>
      <c r="G779" s="541">
        <v>2023</v>
      </c>
      <c r="H779" s="542">
        <f>VLOOKUP(G779,[3]잔가율!$D$3:$E$33,2,FALSE)</f>
        <v>0.84199999999999997</v>
      </c>
      <c r="I779" s="552">
        <f t="shared" si="12"/>
        <v>68168320</v>
      </c>
    </row>
    <row r="780" spans="1:9">
      <c r="A780" s="539">
        <v>779</v>
      </c>
      <c r="B780" s="540" t="s">
        <v>8534</v>
      </c>
      <c r="C780" s="540" t="s">
        <v>194</v>
      </c>
      <c r="D780" s="540" t="s">
        <v>3902</v>
      </c>
      <c r="E780" s="540" t="s">
        <v>4424</v>
      </c>
      <c r="F780" s="556">
        <v>79200000</v>
      </c>
      <c r="G780" s="541">
        <v>2023</v>
      </c>
      <c r="H780" s="542">
        <f>VLOOKUP(G780,[3]잔가율!$D$3:$E$33,2,FALSE)</f>
        <v>0.84199999999999997</v>
      </c>
      <c r="I780" s="552">
        <f t="shared" si="12"/>
        <v>66686400</v>
      </c>
    </row>
    <row r="781" spans="1:9">
      <c r="A781" s="539">
        <v>780</v>
      </c>
      <c r="B781" s="540" t="s">
        <v>8534</v>
      </c>
      <c r="C781" s="540" t="s">
        <v>194</v>
      </c>
      <c r="D781" s="540" t="s">
        <v>3902</v>
      </c>
      <c r="E781" s="540" t="s">
        <v>4425</v>
      </c>
      <c r="F781" s="556">
        <v>73920000</v>
      </c>
      <c r="G781" s="541">
        <v>2023</v>
      </c>
      <c r="H781" s="542">
        <f>VLOOKUP(G781,[3]잔가율!$D$3:$E$33,2,FALSE)</f>
        <v>0.84199999999999997</v>
      </c>
      <c r="I781" s="552">
        <f t="shared" si="12"/>
        <v>62240640</v>
      </c>
    </row>
    <row r="782" spans="1:9">
      <c r="A782" s="539">
        <v>781</v>
      </c>
      <c r="B782" s="540" t="s">
        <v>8534</v>
      </c>
      <c r="C782" s="540" t="s">
        <v>194</v>
      </c>
      <c r="D782" s="540" t="s">
        <v>3902</v>
      </c>
      <c r="E782" s="540" t="s">
        <v>3902</v>
      </c>
      <c r="F782" s="556">
        <v>80960000</v>
      </c>
      <c r="G782" s="541">
        <v>2023</v>
      </c>
      <c r="H782" s="542">
        <f>VLOOKUP(G782,[3]잔가율!$D$3:$E$33,2,FALSE)</f>
        <v>0.84199999999999997</v>
      </c>
      <c r="I782" s="552">
        <f t="shared" si="12"/>
        <v>68168320</v>
      </c>
    </row>
    <row r="783" spans="1:9">
      <c r="A783" s="539">
        <v>782</v>
      </c>
      <c r="B783" s="540" t="s">
        <v>8534</v>
      </c>
      <c r="C783" s="540" t="s">
        <v>194</v>
      </c>
      <c r="D783" s="540" t="s">
        <v>3902</v>
      </c>
      <c r="E783" s="540" t="s">
        <v>4426</v>
      </c>
      <c r="F783" s="556">
        <v>80230000</v>
      </c>
      <c r="G783" s="541">
        <v>2023</v>
      </c>
      <c r="H783" s="542">
        <f>VLOOKUP(G783,[3]잔가율!$D$3:$E$33,2,FALSE)</f>
        <v>0.84199999999999997</v>
      </c>
      <c r="I783" s="552">
        <f t="shared" si="12"/>
        <v>67553660</v>
      </c>
    </row>
    <row r="784" spans="1:9">
      <c r="A784" s="539">
        <v>783</v>
      </c>
      <c r="B784" s="540" t="s">
        <v>8534</v>
      </c>
      <c r="C784" s="540" t="s">
        <v>194</v>
      </c>
      <c r="D784" s="540" t="s">
        <v>4427</v>
      </c>
      <c r="E784" s="540" t="s">
        <v>4423</v>
      </c>
      <c r="F784" s="556">
        <v>86200000</v>
      </c>
      <c r="G784" s="541">
        <v>2023</v>
      </c>
      <c r="H784" s="542">
        <f>VLOOKUP(G784,[3]잔가율!$D$3:$E$33,2,FALSE)</f>
        <v>0.84199999999999997</v>
      </c>
      <c r="I784" s="552">
        <f t="shared" si="12"/>
        <v>72580400</v>
      </c>
    </row>
    <row r="785" spans="1:9">
      <c r="A785" s="539">
        <v>784</v>
      </c>
      <c r="B785" s="543" t="s">
        <v>8534</v>
      </c>
      <c r="C785" s="543" t="s">
        <v>194</v>
      </c>
      <c r="D785" s="543" t="s">
        <v>4428</v>
      </c>
      <c r="E785" s="543" t="s">
        <v>4429</v>
      </c>
      <c r="F785" s="557">
        <v>96480000</v>
      </c>
      <c r="G785" s="541">
        <v>2023</v>
      </c>
      <c r="H785" s="542">
        <f>VLOOKUP(G785,[3]잔가율!$D$3:$E$33,2,FALSE)</f>
        <v>0.84199999999999997</v>
      </c>
      <c r="I785" s="552">
        <f t="shared" si="12"/>
        <v>81236160</v>
      </c>
    </row>
    <row r="786" spans="1:9">
      <c r="A786" s="539">
        <v>785</v>
      </c>
      <c r="B786" s="540" t="s">
        <v>8534</v>
      </c>
      <c r="C786" s="540" t="s">
        <v>194</v>
      </c>
      <c r="D786" s="540" t="s">
        <v>4430</v>
      </c>
      <c r="E786" s="540" t="s">
        <v>4423</v>
      </c>
      <c r="F786" s="556">
        <v>85400000</v>
      </c>
      <c r="G786" s="541">
        <v>2023</v>
      </c>
      <c r="H786" s="542">
        <f>VLOOKUP(G786,[3]잔가율!$D$3:$E$33,2,FALSE)</f>
        <v>0.84199999999999997</v>
      </c>
      <c r="I786" s="552">
        <f t="shared" si="12"/>
        <v>71906800</v>
      </c>
    </row>
    <row r="787" spans="1:9">
      <c r="A787" s="539">
        <v>786</v>
      </c>
      <c r="B787" s="540" t="s">
        <v>8534</v>
      </c>
      <c r="C787" s="540" t="s">
        <v>194</v>
      </c>
      <c r="D787" s="540" t="s">
        <v>3903</v>
      </c>
      <c r="E787" s="540" t="s">
        <v>4431</v>
      </c>
      <c r="F787" s="556">
        <v>79400000</v>
      </c>
      <c r="G787" s="541">
        <v>2023</v>
      </c>
      <c r="H787" s="542">
        <f>VLOOKUP(G787,[3]잔가율!$D$3:$E$33,2,FALSE)</f>
        <v>0.84199999999999997</v>
      </c>
      <c r="I787" s="552">
        <f t="shared" si="12"/>
        <v>66854800</v>
      </c>
    </row>
    <row r="788" spans="1:9">
      <c r="A788" s="539">
        <v>787</v>
      </c>
      <c r="B788" s="540" t="s">
        <v>8534</v>
      </c>
      <c r="C788" s="540" t="s">
        <v>3174</v>
      </c>
      <c r="D788" s="540" t="s">
        <v>3904</v>
      </c>
      <c r="E788" s="540" t="s">
        <v>4432</v>
      </c>
      <c r="F788" s="556">
        <v>62460000</v>
      </c>
      <c r="G788" s="541">
        <v>2023</v>
      </c>
      <c r="H788" s="542">
        <f>VLOOKUP(G788,[3]잔가율!$D$3:$E$33,2,FALSE)</f>
        <v>0.84199999999999997</v>
      </c>
      <c r="I788" s="552">
        <f t="shared" si="12"/>
        <v>52591320</v>
      </c>
    </row>
    <row r="789" spans="1:9">
      <c r="A789" s="539">
        <v>788</v>
      </c>
      <c r="B789" s="543" t="s">
        <v>8534</v>
      </c>
      <c r="C789" s="543" t="s">
        <v>194</v>
      </c>
      <c r="D789" s="543" t="s">
        <v>2131</v>
      </c>
      <c r="E789" s="543" t="s">
        <v>4433</v>
      </c>
      <c r="F789" s="557">
        <v>65890000</v>
      </c>
      <c r="G789" s="541">
        <v>2023</v>
      </c>
      <c r="H789" s="542">
        <f>VLOOKUP(G789,[3]잔가율!$D$3:$E$33,2,FALSE)</f>
        <v>0.84199999999999997</v>
      </c>
      <c r="I789" s="552">
        <f t="shared" si="12"/>
        <v>55479380</v>
      </c>
    </row>
    <row r="790" spans="1:9">
      <c r="A790" s="539">
        <v>789</v>
      </c>
      <c r="B790" s="543" t="s">
        <v>8534</v>
      </c>
      <c r="C790" s="543" t="s">
        <v>4081</v>
      </c>
      <c r="D790" s="543" t="s">
        <v>4434</v>
      </c>
      <c r="E790" s="543" t="s">
        <v>4435</v>
      </c>
      <c r="F790" s="557">
        <v>23040000</v>
      </c>
      <c r="G790" s="541">
        <v>2023</v>
      </c>
      <c r="H790" s="542">
        <f>VLOOKUP(G790,[3]잔가율!$D$3:$E$33,2,FALSE)</f>
        <v>0.84199999999999997</v>
      </c>
      <c r="I790" s="552">
        <f t="shared" si="12"/>
        <v>19399680</v>
      </c>
    </row>
    <row r="791" spans="1:9">
      <c r="A791" s="539">
        <v>790</v>
      </c>
      <c r="B791" s="543" t="s">
        <v>8534</v>
      </c>
      <c r="C791" s="543" t="s">
        <v>194</v>
      </c>
      <c r="D791" s="543" t="s">
        <v>4434</v>
      </c>
      <c r="E791" s="543" t="s">
        <v>4436</v>
      </c>
      <c r="F791" s="557">
        <v>182680000</v>
      </c>
      <c r="G791" s="541">
        <v>2023</v>
      </c>
      <c r="H791" s="542">
        <f>VLOOKUP(G791,[3]잔가율!$D$3:$E$33,2,FALSE)</f>
        <v>0.84199999999999997</v>
      </c>
      <c r="I791" s="552">
        <f t="shared" si="12"/>
        <v>153816560</v>
      </c>
    </row>
    <row r="792" spans="1:9">
      <c r="A792" s="539">
        <v>791</v>
      </c>
      <c r="B792" s="543" t="s">
        <v>8534</v>
      </c>
      <c r="C792" s="543" t="s">
        <v>194</v>
      </c>
      <c r="D792" s="543" t="s">
        <v>4434</v>
      </c>
      <c r="E792" s="543" t="s">
        <v>4437</v>
      </c>
      <c r="F792" s="557">
        <v>71540000</v>
      </c>
      <c r="G792" s="541">
        <v>2023</v>
      </c>
      <c r="H792" s="542">
        <f>VLOOKUP(G792,[3]잔가율!$D$3:$E$33,2,FALSE)</f>
        <v>0.84199999999999997</v>
      </c>
      <c r="I792" s="552">
        <f t="shared" si="12"/>
        <v>60236680</v>
      </c>
    </row>
    <row r="793" spans="1:9">
      <c r="A793" s="539">
        <v>792</v>
      </c>
      <c r="B793" s="540" t="s">
        <v>8534</v>
      </c>
      <c r="C793" s="540" t="s">
        <v>194</v>
      </c>
      <c r="D793" s="540" t="s">
        <v>4438</v>
      </c>
      <c r="E793" s="540" t="s">
        <v>4439</v>
      </c>
      <c r="F793" s="556">
        <v>114000000</v>
      </c>
      <c r="G793" s="541">
        <v>2023</v>
      </c>
      <c r="H793" s="542">
        <f>VLOOKUP(G793,[3]잔가율!$D$3:$E$33,2,FALSE)</f>
        <v>0.84199999999999997</v>
      </c>
      <c r="I793" s="552">
        <f t="shared" si="12"/>
        <v>95988000</v>
      </c>
    </row>
    <row r="794" spans="1:9">
      <c r="A794" s="539">
        <v>793</v>
      </c>
      <c r="B794" s="543" t="s">
        <v>8534</v>
      </c>
      <c r="C794" s="543" t="s">
        <v>194</v>
      </c>
      <c r="D794" s="543" t="s">
        <v>4440</v>
      </c>
      <c r="E794" s="543" t="s">
        <v>4441</v>
      </c>
      <c r="F794" s="557">
        <v>94610000</v>
      </c>
      <c r="G794" s="541">
        <v>2023</v>
      </c>
      <c r="H794" s="542">
        <f>VLOOKUP(G794,[3]잔가율!$D$3:$E$33,2,FALSE)</f>
        <v>0.84199999999999997</v>
      </c>
      <c r="I794" s="552">
        <f t="shared" si="12"/>
        <v>79661620</v>
      </c>
    </row>
    <row r="795" spans="1:9">
      <c r="A795" s="539">
        <v>794</v>
      </c>
      <c r="B795" s="540" t="s">
        <v>8534</v>
      </c>
      <c r="C795" s="540" t="s">
        <v>194</v>
      </c>
      <c r="D795" s="540" t="s">
        <v>3905</v>
      </c>
      <c r="E795" s="540" t="s">
        <v>4442</v>
      </c>
      <c r="F795" s="556">
        <v>91120000</v>
      </c>
      <c r="G795" s="541">
        <v>2023</v>
      </c>
      <c r="H795" s="542">
        <f>VLOOKUP(G795,[3]잔가율!$D$3:$E$33,2,FALSE)</f>
        <v>0.84199999999999997</v>
      </c>
      <c r="I795" s="552">
        <f t="shared" si="12"/>
        <v>76723040</v>
      </c>
    </row>
    <row r="796" spans="1:9">
      <c r="A796" s="539">
        <v>795</v>
      </c>
      <c r="B796" s="540" t="s">
        <v>8534</v>
      </c>
      <c r="C796" s="540" t="s">
        <v>194</v>
      </c>
      <c r="D796" s="540" t="s">
        <v>4443</v>
      </c>
      <c r="E796" s="540" t="s">
        <v>4444</v>
      </c>
      <c r="F796" s="556">
        <v>91520000</v>
      </c>
      <c r="G796" s="541">
        <v>2023</v>
      </c>
      <c r="H796" s="542">
        <f>VLOOKUP(G796,[3]잔가율!$D$3:$E$33,2,FALSE)</f>
        <v>0.84199999999999997</v>
      </c>
      <c r="I796" s="552">
        <f t="shared" si="12"/>
        <v>77059840</v>
      </c>
    </row>
    <row r="797" spans="1:9">
      <c r="A797" s="539">
        <v>796</v>
      </c>
      <c r="B797" s="540" t="s">
        <v>8534</v>
      </c>
      <c r="C797" s="540" t="s">
        <v>194</v>
      </c>
      <c r="D797" s="540" t="s">
        <v>3906</v>
      </c>
      <c r="E797" s="540" t="s">
        <v>4445</v>
      </c>
      <c r="F797" s="556">
        <v>79200000</v>
      </c>
      <c r="G797" s="541">
        <v>2023</v>
      </c>
      <c r="H797" s="542">
        <f>VLOOKUP(G797,[3]잔가율!$D$3:$E$33,2,FALSE)</f>
        <v>0.84199999999999997</v>
      </c>
      <c r="I797" s="552">
        <f t="shared" si="12"/>
        <v>66686400</v>
      </c>
    </row>
    <row r="798" spans="1:9">
      <c r="A798" s="539">
        <v>797</v>
      </c>
      <c r="B798" s="540" t="s">
        <v>8534</v>
      </c>
      <c r="C798" s="540" t="s">
        <v>194</v>
      </c>
      <c r="D798" s="540" t="s">
        <v>4446</v>
      </c>
      <c r="E798" s="540" t="s">
        <v>4447</v>
      </c>
      <c r="F798" s="556">
        <v>83600000</v>
      </c>
      <c r="G798" s="541">
        <v>2023</v>
      </c>
      <c r="H798" s="542">
        <f>VLOOKUP(G798,[3]잔가율!$D$3:$E$33,2,FALSE)</f>
        <v>0.84199999999999997</v>
      </c>
      <c r="I798" s="552">
        <f t="shared" si="12"/>
        <v>70391200</v>
      </c>
    </row>
    <row r="799" spans="1:9">
      <c r="A799" s="539">
        <v>798</v>
      </c>
      <c r="B799" s="543" t="s">
        <v>8534</v>
      </c>
      <c r="C799" s="543" t="s">
        <v>194</v>
      </c>
      <c r="D799" s="543" t="s">
        <v>4448</v>
      </c>
      <c r="E799" s="543" t="s">
        <v>4449</v>
      </c>
      <c r="F799" s="557">
        <v>67790000</v>
      </c>
      <c r="G799" s="541">
        <v>2023</v>
      </c>
      <c r="H799" s="542">
        <f>VLOOKUP(G799,[3]잔가율!$D$3:$E$33,2,FALSE)</f>
        <v>0.84199999999999997</v>
      </c>
      <c r="I799" s="552">
        <f t="shared" si="12"/>
        <v>57079180</v>
      </c>
    </row>
    <row r="800" spans="1:9">
      <c r="A800" s="539">
        <v>799</v>
      </c>
      <c r="B800" s="540" t="s">
        <v>8534</v>
      </c>
      <c r="C800" s="540" t="s">
        <v>194</v>
      </c>
      <c r="D800" s="540" t="s">
        <v>3907</v>
      </c>
      <c r="E800" s="540" t="s">
        <v>4450</v>
      </c>
      <c r="F800" s="556">
        <v>114000000</v>
      </c>
      <c r="G800" s="541">
        <v>2023</v>
      </c>
      <c r="H800" s="542">
        <f>VLOOKUP(G800,[3]잔가율!$D$3:$E$33,2,FALSE)</f>
        <v>0.84199999999999997</v>
      </c>
      <c r="I800" s="552">
        <f t="shared" si="12"/>
        <v>95988000</v>
      </c>
    </row>
    <row r="801" spans="1:9">
      <c r="A801" s="539">
        <v>800</v>
      </c>
      <c r="B801" s="540" t="s">
        <v>8534</v>
      </c>
      <c r="C801" s="540" t="s">
        <v>194</v>
      </c>
      <c r="D801" s="540" t="s">
        <v>3907</v>
      </c>
      <c r="E801" s="540" t="s">
        <v>4451</v>
      </c>
      <c r="F801" s="556">
        <v>126360000</v>
      </c>
      <c r="G801" s="541">
        <v>2023</v>
      </c>
      <c r="H801" s="542">
        <f>VLOOKUP(G801,[3]잔가율!$D$3:$E$33,2,FALSE)</f>
        <v>0.84199999999999997</v>
      </c>
      <c r="I801" s="552">
        <f t="shared" si="12"/>
        <v>106395120</v>
      </c>
    </row>
    <row r="802" spans="1:9">
      <c r="A802" s="539">
        <v>801</v>
      </c>
      <c r="B802" s="540" t="s">
        <v>8534</v>
      </c>
      <c r="C802" s="540" t="s">
        <v>194</v>
      </c>
      <c r="D802" s="540" t="s">
        <v>3907</v>
      </c>
      <c r="E802" s="540" t="s">
        <v>3907</v>
      </c>
      <c r="F802" s="556">
        <v>119700000</v>
      </c>
      <c r="G802" s="541">
        <v>2023</v>
      </c>
      <c r="H802" s="542">
        <f>VLOOKUP(G802,[3]잔가율!$D$3:$E$33,2,FALSE)</f>
        <v>0.84199999999999997</v>
      </c>
      <c r="I802" s="552">
        <f t="shared" si="12"/>
        <v>100787400</v>
      </c>
    </row>
    <row r="803" spans="1:9">
      <c r="A803" s="539">
        <v>802</v>
      </c>
      <c r="B803" s="543" t="s">
        <v>8534</v>
      </c>
      <c r="C803" s="543" t="s">
        <v>194</v>
      </c>
      <c r="D803" s="543" t="s">
        <v>4452</v>
      </c>
      <c r="E803" s="543" t="s">
        <v>4453</v>
      </c>
      <c r="F803" s="557">
        <v>124340000</v>
      </c>
      <c r="G803" s="541">
        <v>2023</v>
      </c>
      <c r="H803" s="542">
        <f>VLOOKUP(G803,[3]잔가율!$D$3:$E$33,2,FALSE)</f>
        <v>0.84199999999999997</v>
      </c>
      <c r="I803" s="552">
        <f t="shared" si="12"/>
        <v>104694280</v>
      </c>
    </row>
    <row r="804" spans="1:9">
      <c r="A804" s="539">
        <v>803</v>
      </c>
      <c r="B804" s="540" t="s">
        <v>8534</v>
      </c>
      <c r="C804" s="540" t="s">
        <v>3174</v>
      </c>
      <c r="D804" s="540" t="s">
        <v>3908</v>
      </c>
      <c r="E804" s="540" t="s">
        <v>4451</v>
      </c>
      <c r="F804" s="556">
        <v>150610000</v>
      </c>
      <c r="G804" s="541">
        <v>2023</v>
      </c>
      <c r="H804" s="542">
        <f>VLOOKUP(G804,[3]잔가율!$D$3:$E$33,2,FALSE)</f>
        <v>0.84199999999999997</v>
      </c>
      <c r="I804" s="552">
        <f t="shared" si="12"/>
        <v>126813620</v>
      </c>
    </row>
    <row r="805" spans="1:9">
      <c r="A805" s="539">
        <v>804</v>
      </c>
      <c r="B805" s="540" t="s">
        <v>8534</v>
      </c>
      <c r="C805" s="540" t="s">
        <v>194</v>
      </c>
      <c r="D805" s="540" t="s">
        <v>4454</v>
      </c>
      <c r="E805" s="540" t="s">
        <v>4450</v>
      </c>
      <c r="F805" s="556">
        <v>118400000</v>
      </c>
      <c r="G805" s="541">
        <v>2023</v>
      </c>
      <c r="H805" s="542">
        <f>VLOOKUP(G805,[3]잔가율!$D$3:$E$33,2,FALSE)</f>
        <v>0.84199999999999997</v>
      </c>
      <c r="I805" s="552">
        <f t="shared" si="12"/>
        <v>99692800</v>
      </c>
    </row>
    <row r="806" spans="1:9">
      <c r="A806" s="539">
        <v>805</v>
      </c>
      <c r="B806" s="540" t="s">
        <v>8534</v>
      </c>
      <c r="C806" s="540" t="s">
        <v>194</v>
      </c>
      <c r="D806" s="540" t="s">
        <v>3765</v>
      </c>
      <c r="E806" s="540" t="s">
        <v>4455</v>
      </c>
      <c r="F806" s="556">
        <v>92400000</v>
      </c>
      <c r="G806" s="541">
        <v>2023</v>
      </c>
      <c r="H806" s="542">
        <f>VLOOKUP(G806,[3]잔가율!$D$3:$E$33,2,FALSE)</f>
        <v>0.84199999999999997</v>
      </c>
      <c r="I806" s="552">
        <f t="shared" si="12"/>
        <v>77800800</v>
      </c>
    </row>
    <row r="807" spans="1:9">
      <c r="A807" s="539">
        <v>806</v>
      </c>
      <c r="B807" s="414" t="s">
        <v>16663</v>
      </c>
      <c r="C807" s="540" t="s">
        <v>194</v>
      </c>
      <c r="D807" s="540" t="s">
        <v>3765</v>
      </c>
      <c r="E807" s="540" t="s">
        <v>3766</v>
      </c>
      <c r="F807" s="558">
        <v>88000000</v>
      </c>
      <c r="G807" s="541">
        <v>2023</v>
      </c>
      <c r="H807" s="542">
        <f>VLOOKUP(G807,[3]잔가율!$B$3:$C$33,2,FALSE)</f>
        <v>0.82599999999999996</v>
      </c>
      <c r="I807" s="552">
        <f t="shared" si="12"/>
        <v>72688000</v>
      </c>
    </row>
    <row r="808" spans="1:9">
      <c r="A808" s="539">
        <v>807</v>
      </c>
      <c r="B808" s="540" t="s">
        <v>8534</v>
      </c>
      <c r="C808" s="540" t="s">
        <v>194</v>
      </c>
      <c r="D808" s="540" t="s">
        <v>4456</v>
      </c>
      <c r="E808" s="540" t="s">
        <v>4455</v>
      </c>
      <c r="F808" s="556">
        <v>97360000</v>
      </c>
      <c r="G808" s="541">
        <v>2023</v>
      </c>
      <c r="H808" s="542">
        <f>VLOOKUP(G808,[3]잔가율!$D$3:$E$33,2,FALSE)</f>
        <v>0.84199999999999997</v>
      </c>
      <c r="I808" s="552">
        <f t="shared" si="12"/>
        <v>81977120</v>
      </c>
    </row>
    <row r="809" spans="1:9">
      <c r="A809" s="539">
        <v>808</v>
      </c>
      <c r="B809" s="540" t="s">
        <v>8534</v>
      </c>
      <c r="C809" s="540" t="s">
        <v>194</v>
      </c>
      <c r="D809" s="540" t="s">
        <v>4457</v>
      </c>
      <c r="E809" s="540" t="s">
        <v>4455</v>
      </c>
      <c r="F809" s="556">
        <v>88800000</v>
      </c>
      <c r="G809" s="541">
        <v>2023</v>
      </c>
      <c r="H809" s="542">
        <f>VLOOKUP(G809,[3]잔가율!$D$3:$E$33,2,FALSE)</f>
        <v>0.84199999999999997</v>
      </c>
      <c r="I809" s="552">
        <f t="shared" si="12"/>
        <v>74769600</v>
      </c>
    </row>
    <row r="810" spans="1:9">
      <c r="A810" s="539">
        <v>809</v>
      </c>
      <c r="B810" s="543" t="s">
        <v>8534</v>
      </c>
      <c r="C810" s="543" t="s">
        <v>194</v>
      </c>
      <c r="D810" s="543" t="s">
        <v>2883</v>
      </c>
      <c r="E810" s="543" t="s">
        <v>4458</v>
      </c>
      <c r="F810" s="557">
        <v>89530000</v>
      </c>
      <c r="G810" s="541">
        <v>2023</v>
      </c>
      <c r="H810" s="542">
        <f>VLOOKUP(G810,[3]잔가율!$D$3:$E$33,2,FALSE)</f>
        <v>0.84199999999999997</v>
      </c>
      <c r="I810" s="552">
        <f t="shared" si="12"/>
        <v>75384260</v>
      </c>
    </row>
    <row r="811" spans="1:9">
      <c r="A811" s="539">
        <v>810</v>
      </c>
      <c r="B811" s="540" t="s">
        <v>8534</v>
      </c>
      <c r="C811" s="540" t="s">
        <v>194</v>
      </c>
      <c r="D811" s="540" t="s">
        <v>3909</v>
      </c>
      <c r="E811" s="540" t="s">
        <v>4459</v>
      </c>
      <c r="F811" s="556">
        <v>142500000</v>
      </c>
      <c r="G811" s="541">
        <v>2023</v>
      </c>
      <c r="H811" s="542">
        <f>VLOOKUP(G811,[3]잔가율!$D$3:$E$33,2,FALSE)</f>
        <v>0.84199999999999997</v>
      </c>
      <c r="I811" s="552">
        <f t="shared" si="12"/>
        <v>119985000</v>
      </c>
    </row>
    <row r="812" spans="1:9">
      <c r="A812" s="539">
        <v>811</v>
      </c>
      <c r="B812" s="540" t="s">
        <v>8534</v>
      </c>
      <c r="C812" s="540" t="s">
        <v>194</v>
      </c>
      <c r="D812" s="540" t="s">
        <v>3909</v>
      </c>
      <c r="E812" s="540" t="s">
        <v>3909</v>
      </c>
      <c r="F812" s="556">
        <v>159770000</v>
      </c>
      <c r="G812" s="541">
        <v>2023</v>
      </c>
      <c r="H812" s="542">
        <f>VLOOKUP(G812,[3]잔가율!$D$3:$E$33,2,FALSE)</f>
        <v>0.84199999999999997</v>
      </c>
      <c r="I812" s="552">
        <f t="shared" si="12"/>
        <v>134526340</v>
      </c>
    </row>
    <row r="813" spans="1:9">
      <c r="A813" s="539">
        <v>812</v>
      </c>
      <c r="B813" s="540" t="s">
        <v>8534</v>
      </c>
      <c r="C813" s="540" t="s">
        <v>194</v>
      </c>
      <c r="D813" s="540" t="s">
        <v>4460</v>
      </c>
      <c r="E813" s="540" t="s">
        <v>4461</v>
      </c>
      <c r="F813" s="556">
        <v>164950000</v>
      </c>
      <c r="G813" s="541">
        <v>2023</v>
      </c>
      <c r="H813" s="542">
        <f>VLOOKUP(G813,[3]잔가율!$D$3:$E$33,2,FALSE)</f>
        <v>0.84199999999999997</v>
      </c>
      <c r="I813" s="552">
        <f t="shared" si="12"/>
        <v>138887900</v>
      </c>
    </row>
    <row r="814" spans="1:9">
      <c r="A814" s="539">
        <v>813</v>
      </c>
      <c r="B814" s="540" t="s">
        <v>8534</v>
      </c>
      <c r="C814" s="540" t="s">
        <v>194</v>
      </c>
      <c r="D814" s="540" t="s">
        <v>3910</v>
      </c>
      <c r="E814" s="540" t="s">
        <v>4462</v>
      </c>
      <c r="F814" s="556">
        <v>144490000</v>
      </c>
      <c r="G814" s="541">
        <v>2023</v>
      </c>
      <c r="H814" s="542">
        <f>VLOOKUP(G814,[3]잔가율!$D$3:$E$33,2,FALSE)</f>
        <v>0.84199999999999997</v>
      </c>
      <c r="I814" s="552">
        <f t="shared" si="12"/>
        <v>121660580</v>
      </c>
    </row>
    <row r="815" spans="1:9">
      <c r="A815" s="539">
        <v>814</v>
      </c>
      <c r="B815" s="540" t="s">
        <v>8534</v>
      </c>
      <c r="C815" s="540" t="s">
        <v>194</v>
      </c>
      <c r="D815" s="540" t="s">
        <v>3910</v>
      </c>
      <c r="E815" s="540" t="s">
        <v>4463</v>
      </c>
      <c r="F815" s="556">
        <v>141550000</v>
      </c>
      <c r="G815" s="541">
        <v>2023</v>
      </c>
      <c r="H815" s="542">
        <f>VLOOKUP(G815,[3]잔가율!$D$3:$E$33,2,FALSE)</f>
        <v>0.84199999999999997</v>
      </c>
      <c r="I815" s="552">
        <f t="shared" si="12"/>
        <v>119185100</v>
      </c>
    </row>
    <row r="816" spans="1:9">
      <c r="A816" s="539">
        <v>815</v>
      </c>
      <c r="B816" s="540" t="s">
        <v>8534</v>
      </c>
      <c r="C816" s="540" t="s">
        <v>194</v>
      </c>
      <c r="D816" s="540" t="s">
        <v>3767</v>
      </c>
      <c r="E816" s="540" t="s">
        <v>4464</v>
      </c>
      <c r="F816" s="556">
        <v>167000000</v>
      </c>
      <c r="G816" s="541">
        <v>2023</v>
      </c>
      <c r="H816" s="542">
        <f>VLOOKUP(G816,[3]잔가율!$D$3:$E$33,2,FALSE)</f>
        <v>0.84199999999999997</v>
      </c>
      <c r="I816" s="552">
        <f t="shared" si="12"/>
        <v>140614000</v>
      </c>
    </row>
    <row r="817" spans="1:9">
      <c r="A817" s="539">
        <v>816</v>
      </c>
      <c r="B817" s="414" t="s">
        <v>16663</v>
      </c>
      <c r="C817" s="540" t="s">
        <v>194</v>
      </c>
      <c r="D817" s="540" t="s">
        <v>3767</v>
      </c>
      <c r="E817" s="540" t="s">
        <v>3768</v>
      </c>
      <c r="F817" s="558">
        <v>167970000</v>
      </c>
      <c r="G817" s="541">
        <v>2023</v>
      </c>
      <c r="H817" s="542">
        <f>VLOOKUP(G817,[3]잔가율!$B$3:$C$33,2,FALSE)</f>
        <v>0.82599999999999996</v>
      </c>
      <c r="I817" s="552">
        <f t="shared" si="12"/>
        <v>138743220</v>
      </c>
    </row>
    <row r="818" spans="1:9">
      <c r="A818" s="539">
        <v>817</v>
      </c>
      <c r="B818" s="540" t="s">
        <v>8534</v>
      </c>
      <c r="C818" s="540" t="s">
        <v>194</v>
      </c>
      <c r="D818" s="540" t="s">
        <v>1226</v>
      </c>
      <c r="E818" s="540" t="s">
        <v>4465</v>
      </c>
      <c r="F818" s="556">
        <v>168870000</v>
      </c>
      <c r="G818" s="541">
        <v>2023</v>
      </c>
      <c r="H818" s="542">
        <f>VLOOKUP(G818,[3]잔가율!$D$3:$E$33,2,FALSE)</f>
        <v>0.84199999999999997</v>
      </c>
      <c r="I818" s="552">
        <f t="shared" si="12"/>
        <v>142188540</v>
      </c>
    </row>
    <row r="819" spans="1:9">
      <c r="A819" s="539">
        <v>818</v>
      </c>
      <c r="B819" s="540" t="s">
        <v>8534</v>
      </c>
      <c r="C819" s="540" t="s">
        <v>194</v>
      </c>
      <c r="D819" s="540" t="s">
        <v>3911</v>
      </c>
      <c r="E819" s="540" t="s">
        <v>4466</v>
      </c>
      <c r="F819" s="556">
        <v>164560000</v>
      </c>
      <c r="G819" s="541">
        <v>2023</v>
      </c>
      <c r="H819" s="542">
        <f>VLOOKUP(G819,[3]잔가율!$D$3:$E$33,2,FALSE)</f>
        <v>0.84199999999999997</v>
      </c>
      <c r="I819" s="552">
        <f t="shared" si="12"/>
        <v>138559520</v>
      </c>
    </row>
    <row r="820" spans="1:9">
      <c r="A820" s="539">
        <v>819</v>
      </c>
      <c r="B820" s="540" t="s">
        <v>8534</v>
      </c>
      <c r="C820" s="540" t="s">
        <v>194</v>
      </c>
      <c r="D820" s="540" t="s">
        <v>4467</v>
      </c>
      <c r="E820" s="540" t="s">
        <v>4465</v>
      </c>
      <c r="F820" s="556">
        <v>174950000</v>
      </c>
      <c r="G820" s="541">
        <v>2023</v>
      </c>
      <c r="H820" s="542">
        <f>VLOOKUP(G820,[3]잔가율!$D$3:$E$33,2,FALSE)</f>
        <v>0.84199999999999997</v>
      </c>
      <c r="I820" s="552">
        <f t="shared" si="12"/>
        <v>147307900</v>
      </c>
    </row>
    <row r="821" spans="1:9">
      <c r="A821" s="539">
        <v>820</v>
      </c>
      <c r="B821" s="543" t="s">
        <v>8534</v>
      </c>
      <c r="C821" s="543" t="s">
        <v>4081</v>
      </c>
      <c r="D821" s="543" t="s">
        <v>4468</v>
      </c>
      <c r="E821" s="543" t="s">
        <v>4469</v>
      </c>
      <c r="F821" s="557">
        <v>233640000</v>
      </c>
      <c r="G821" s="541">
        <v>2023</v>
      </c>
      <c r="H821" s="542">
        <f>VLOOKUP(G821,[3]잔가율!$D$3:$E$33,2,FALSE)</f>
        <v>0.84199999999999997</v>
      </c>
      <c r="I821" s="552">
        <f t="shared" si="12"/>
        <v>196724880</v>
      </c>
    </row>
    <row r="822" spans="1:9">
      <c r="A822" s="539">
        <v>821</v>
      </c>
      <c r="B822" s="543" t="s">
        <v>8534</v>
      </c>
      <c r="C822" s="543" t="s">
        <v>4081</v>
      </c>
      <c r="D822" s="543" t="s">
        <v>4470</v>
      </c>
      <c r="E822" s="543" t="s">
        <v>4471</v>
      </c>
      <c r="F822" s="557">
        <v>212040000</v>
      </c>
      <c r="G822" s="541">
        <v>2023</v>
      </c>
      <c r="H822" s="542">
        <f>VLOOKUP(G822,[3]잔가율!$D$3:$E$33,2,FALSE)</f>
        <v>0.84199999999999997</v>
      </c>
      <c r="I822" s="552">
        <f t="shared" si="12"/>
        <v>178537680</v>
      </c>
    </row>
    <row r="823" spans="1:9">
      <c r="A823" s="539">
        <v>822</v>
      </c>
      <c r="B823" s="540" t="s">
        <v>8534</v>
      </c>
      <c r="C823" s="540" t="s">
        <v>3174</v>
      </c>
      <c r="D823" s="540" t="s">
        <v>4472</v>
      </c>
      <c r="E823" s="540" t="s">
        <v>4473</v>
      </c>
      <c r="F823" s="556">
        <v>181831000</v>
      </c>
      <c r="G823" s="541">
        <v>2023</v>
      </c>
      <c r="H823" s="542">
        <f>VLOOKUP(G823,[3]잔가율!$D$3:$E$33,2,FALSE)</f>
        <v>0.84199999999999997</v>
      </c>
      <c r="I823" s="552">
        <f t="shared" si="12"/>
        <v>153101702</v>
      </c>
    </row>
    <row r="824" spans="1:9">
      <c r="A824" s="539">
        <v>823</v>
      </c>
      <c r="B824" s="543" t="s">
        <v>8534</v>
      </c>
      <c r="C824" s="543" t="s">
        <v>194</v>
      </c>
      <c r="D824" s="543" t="s">
        <v>4474</v>
      </c>
      <c r="E824" s="543" t="s">
        <v>4475</v>
      </c>
      <c r="F824" s="557">
        <v>178380000</v>
      </c>
      <c r="G824" s="541">
        <v>2023</v>
      </c>
      <c r="H824" s="542">
        <f>VLOOKUP(G824,[3]잔가율!$D$3:$E$33,2,FALSE)</f>
        <v>0.84199999999999997</v>
      </c>
      <c r="I824" s="552">
        <f t="shared" si="12"/>
        <v>150195960</v>
      </c>
    </row>
    <row r="825" spans="1:9">
      <c r="A825" s="539">
        <v>824</v>
      </c>
      <c r="B825" s="540" t="s">
        <v>8534</v>
      </c>
      <c r="C825" s="540" t="s">
        <v>194</v>
      </c>
      <c r="D825" s="540" t="s">
        <v>4476</v>
      </c>
      <c r="E825" s="540" t="s">
        <v>4477</v>
      </c>
      <c r="F825" s="556">
        <v>48300000</v>
      </c>
      <c r="G825" s="541">
        <v>2023</v>
      </c>
      <c r="H825" s="542">
        <f>VLOOKUP(G825,[3]잔가율!$D$3:$E$33,2,FALSE)</f>
        <v>0.84199999999999997</v>
      </c>
      <c r="I825" s="552">
        <f t="shared" si="12"/>
        <v>40668600</v>
      </c>
    </row>
    <row r="826" spans="1:9">
      <c r="A826" s="539">
        <v>825</v>
      </c>
      <c r="B826" s="540" t="s">
        <v>8534</v>
      </c>
      <c r="C826" s="540" t="s">
        <v>194</v>
      </c>
      <c r="D826" s="540" t="s">
        <v>4478</v>
      </c>
      <c r="E826" s="540" t="s">
        <v>118</v>
      </c>
      <c r="F826" s="556">
        <v>29020000</v>
      </c>
      <c r="G826" s="541">
        <v>2023</v>
      </c>
      <c r="H826" s="542">
        <f>VLOOKUP(G826,[3]잔가율!$D$3:$E$33,2,FALSE)</f>
        <v>0.84199999999999997</v>
      </c>
      <c r="I826" s="552">
        <f t="shared" si="12"/>
        <v>24434840</v>
      </c>
    </row>
    <row r="827" spans="1:9">
      <c r="A827" s="539">
        <v>826</v>
      </c>
      <c r="B827" s="540" t="s">
        <v>8534</v>
      </c>
      <c r="C827" s="540" t="s">
        <v>194</v>
      </c>
      <c r="D827" s="540" t="s">
        <v>4479</v>
      </c>
      <c r="E827" s="540" t="s">
        <v>4480</v>
      </c>
      <c r="F827" s="556">
        <v>29020000</v>
      </c>
      <c r="G827" s="541">
        <v>2023</v>
      </c>
      <c r="H827" s="542">
        <f>VLOOKUP(G827,[3]잔가율!$D$3:$E$33,2,FALSE)</f>
        <v>0.84199999999999997</v>
      </c>
      <c r="I827" s="552">
        <f t="shared" si="12"/>
        <v>24434840</v>
      </c>
    </row>
    <row r="828" spans="1:9">
      <c r="A828" s="539">
        <v>827</v>
      </c>
      <c r="B828" s="540" t="s">
        <v>8534</v>
      </c>
      <c r="C828" s="540" t="s">
        <v>194</v>
      </c>
      <c r="D828" s="540" t="s">
        <v>4481</v>
      </c>
      <c r="E828" s="540" t="s">
        <v>4482</v>
      </c>
      <c r="F828" s="556">
        <v>28010000</v>
      </c>
      <c r="G828" s="541">
        <v>2023</v>
      </c>
      <c r="H828" s="542">
        <f>VLOOKUP(G828,[3]잔가율!$D$3:$E$33,2,FALSE)</f>
        <v>0.84199999999999997</v>
      </c>
      <c r="I828" s="552">
        <f t="shared" si="12"/>
        <v>23584420</v>
      </c>
    </row>
    <row r="829" spans="1:9">
      <c r="A829" s="539">
        <v>828</v>
      </c>
      <c r="B829" s="540" t="s">
        <v>8534</v>
      </c>
      <c r="C829" s="540" t="s">
        <v>194</v>
      </c>
      <c r="D829" s="540" t="s">
        <v>4481</v>
      </c>
      <c r="E829" s="540" t="s">
        <v>4483</v>
      </c>
      <c r="F829" s="556">
        <v>28430000</v>
      </c>
      <c r="G829" s="541">
        <v>2023</v>
      </c>
      <c r="H829" s="542">
        <f>VLOOKUP(G829,[3]잔가율!$D$3:$E$33,2,FALSE)</f>
        <v>0.84199999999999997</v>
      </c>
      <c r="I829" s="552">
        <f t="shared" si="12"/>
        <v>23938060</v>
      </c>
    </row>
    <row r="830" spans="1:9">
      <c r="A830" s="539">
        <v>829</v>
      </c>
      <c r="B830" s="540" t="s">
        <v>8534</v>
      </c>
      <c r="C830" s="540" t="s">
        <v>194</v>
      </c>
      <c r="D830" s="540" t="s">
        <v>4481</v>
      </c>
      <c r="E830" s="540" t="s">
        <v>4484</v>
      </c>
      <c r="F830" s="556">
        <v>31280000</v>
      </c>
      <c r="G830" s="541">
        <v>2023</v>
      </c>
      <c r="H830" s="542">
        <f>VLOOKUP(G830,[3]잔가율!$D$3:$E$33,2,FALSE)</f>
        <v>0.84199999999999997</v>
      </c>
      <c r="I830" s="552">
        <f t="shared" si="12"/>
        <v>26337760</v>
      </c>
    </row>
    <row r="831" spans="1:9">
      <c r="A831" s="539">
        <v>830</v>
      </c>
      <c r="B831" s="540" t="s">
        <v>8534</v>
      </c>
      <c r="C831" s="540" t="s">
        <v>194</v>
      </c>
      <c r="D831" s="540" t="s">
        <v>4481</v>
      </c>
      <c r="E831" s="540" t="s">
        <v>4485</v>
      </c>
      <c r="F831" s="556">
        <v>24280000</v>
      </c>
      <c r="G831" s="541">
        <v>2023</v>
      </c>
      <c r="H831" s="542">
        <f>VLOOKUP(G831,[3]잔가율!$D$3:$E$33,2,FALSE)</f>
        <v>0.84199999999999997</v>
      </c>
      <c r="I831" s="552">
        <f t="shared" si="12"/>
        <v>20443760</v>
      </c>
    </row>
    <row r="832" spans="1:9">
      <c r="A832" s="539">
        <v>831</v>
      </c>
      <c r="B832" s="540" t="s">
        <v>8534</v>
      </c>
      <c r="C832" s="540" t="s">
        <v>194</v>
      </c>
      <c r="D832" s="540" t="s">
        <v>4481</v>
      </c>
      <c r="E832" s="540" t="s">
        <v>4486</v>
      </c>
      <c r="F832" s="556">
        <v>22080000</v>
      </c>
      <c r="G832" s="541">
        <v>2023</v>
      </c>
      <c r="H832" s="542">
        <f>VLOOKUP(G832,[3]잔가율!$D$3:$E$33,2,FALSE)</f>
        <v>0.84199999999999997</v>
      </c>
      <c r="I832" s="552">
        <f t="shared" si="12"/>
        <v>18591360</v>
      </c>
    </row>
    <row r="833" spans="1:9">
      <c r="A833" s="539">
        <v>832</v>
      </c>
      <c r="B833" s="540" t="s">
        <v>8534</v>
      </c>
      <c r="C833" s="540" t="s">
        <v>194</v>
      </c>
      <c r="D833" s="540" t="s">
        <v>4481</v>
      </c>
      <c r="E833" s="540" t="s">
        <v>4487</v>
      </c>
      <c r="F833" s="556">
        <v>27600000</v>
      </c>
      <c r="G833" s="541">
        <v>2023</v>
      </c>
      <c r="H833" s="542">
        <f>VLOOKUP(G833,[3]잔가율!$D$3:$E$33,2,FALSE)</f>
        <v>0.84199999999999997</v>
      </c>
      <c r="I833" s="552">
        <f t="shared" si="12"/>
        <v>23239200</v>
      </c>
    </row>
    <row r="834" spans="1:9">
      <c r="A834" s="539">
        <v>833</v>
      </c>
      <c r="B834" s="540" t="s">
        <v>8534</v>
      </c>
      <c r="C834" s="540" t="s">
        <v>194</v>
      </c>
      <c r="D834" s="540" t="s">
        <v>4481</v>
      </c>
      <c r="E834" s="540" t="s">
        <v>4488</v>
      </c>
      <c r="F834" s="556">
        <v>26680000</v>
      </c>
      <c r="G834" s="541">
        <v>2023</v>
      </c>
      <c r="H834" s="542">
        <f>VLOOKUP(G834,[3]잔가율!$D$3:$E$33,2,FALSE)</f>
        <v>0.84199999999999997</v>
      </c>
      <c r="I834" s="552">
        <f t="shared" ref="I834:I897" si="13">ROUNDDOWN(F834*H834,0)</f>
        <v>22464560</v>
      </c>
    </row>
    <row r="835" spans="1:9">
      <c r="A835" s="539">
        <v>834</v>
      </c>
      <c r="B835" s="540" t="s">
        <v>8534</v>
      </c>
      <c r="C835" s="540" t="s">
        <v>194</v>
      </c>
      <c r="D835" s="540" t="s">
        <v>4481</v>
      </c>
      <c r="E835" s="540" t="s">
        <v>4489</v>
      </c>
      <c r="F835" s="556">
        <v>26760000</v>
      </c>
      <c r="G835" s="541">
        <v>2023</v>
      </c>
      <c r="H835" s="542">
        <f>VLOOKUP(G835,[3]잔가율!$D$3:$E$33,2,FALSE)</f>
        <v>0.84199999999999997</v>
      </c>
      <c r="I835" s="552">
        <f t="shared" si="13"/>
        <v>22531920</v>
      </c>
    </row>
    <row r="836" spans="1:9">
      <c r="A836" s="539">
        <v>835</v>
      </c>
      <c r="B836" s="540" t="s">
        <v>8534</v>
      </c>
      <c r="C836" s="540" t="s">
        <v>194</v>
      </c>
      <c r="D836" s="540" t="s">
        <v>4481</v>
      </c>
      <c r="E836" s="540" t="s">
        <v>4490</v>
      </c>
      <c r="F836" s="556">
        <v>25760000</v>
      </c>
      <c r="G836" s="541">
        <v>2023</v>
      </c>
      <c r="H836" s="542">
        <f>VLOOKUP(G836,[3]잔가율!$D$3:$E$33,2,FALSE)</f>
        <v>0.84199999999999997</v>
      </c>
      <c r="I836" s="552">
        <f t="shared" si="13"/>
        <v>21689920</v>
      </c>
    </row>
    <row r="837" spans="1:9">
      <c r="A837" s="539">
        <v>836</v>
      </c>
      <c r="B837" s="540" t="s">
        <v>8534</v>
      </c>
      <c r="C837" s="540" t="s">
        <v>194</v>
      </c>
      <c r="D837" s="540" t="s">
        <v>4491</v>
      </c>
      <c r="E837" s="540" t="s">
        <v>4492</v>
      </c>
      <c r="F837" s="556">
        <v>33000000</v>
      </c>
      <c r="G837" s="541">
        <v>2023</v>
      </c>
      <c r="H837" s="542">
        <f>VLOOKUP(G837,[3]잔가율!$D$3:$E$33,2,FALSE)</f>
        <v>0.84199999999999997</v>
      </c>
      <c r="I837" s="552">
        <f t="shared" si="13"/>
        <v>27786000</v>
      </c>
    </row>
    <row r="838" spans="1:9">
      <c r="A838" s="539">
        <v>837</v>
      </c>
      <c r="B838" s="540" t="s">
        <v>8534</v>
      </c>
      <c r="C838" s="540" t="s">
        <v>194</v>
      </c>
      <c r="D838" s="540" t="s">
        <v>4491</v>
      </c>
      <c r="E838" s="540" t="s">
        <v>4493</v>
      </c>
      <c r="F838" s="556">
        <v>30110000</v>
      </c>
      <c r="G838" s="541">
        <v>2023</v>
      </c>
      <c r="H838" s="542">
        <f>VLOOKUP(G838,[3]잔가율!$D$3:$E$33,2,FALSE)</f>
        <v>0.84199999999999997</v>
      </c>
      <c r="I838" s="552">
        <f t="shared" si="13"/>
        <v>25352620</v>
      </c>
    </row>
    <row r="839" spans="1:9">
      <c r="A839" s="539">
        <v>838</v>
      </c>
      <c r="B839" s="540" t="s">
        <v>8534</v>
      </c>
      <c r="C839" s="540" t="s">
        <v>194</v>
      </c>
      <c r="D839" s="540" t="s">
        <v>4491</v>
      </c>
      <c r="E839" s="540" t="s">
        <v>4494</v>
      </c>
      <c r="F839" s="556">
        <v>28520000</v>
      </c>
      <c r="G839" s="541">
        <v>2023</v>
      </c>
      <c r="H839" s="542">
        <f>VLOOKUP(G839,[3]잔가율!$D$3:$E$33,2,FALSE)</f>
        <v>0.84199999999999997</v>
      </c>
      <c r="I839" s="552">
        <f t="shared" si="13"/>
        <v>24013840</v>
      </c>
    </row>
    <row r="840" spans="1:9">
      <c r="A840" s="539">
        <v>839</v>
      </c>
      <c r="B840" s="540" t="s">
        <v>8534</v>
      </c>
      <c r="C840" s="540" t="s">
        <v>3174</v>
      </c>
      <c r="D840" s="540" t="s">
        <v>3912</v>
      </c>
      <c r="E840" s="540" t="s">
        <v>4495</v>
      </c>
      <c r="F840" s="556">
        <v>29630000</v>
      </c>
      <c r="G840" s="541">
        <v>2023</v>
      </c>
      <c r="H840" s="542">
        <f>VLOOKUP(G840,[3]잔가율!$D$3:$E$33,2,FALSE)</f>
        <v>0.84199999999999997</v>
      </c>
      <c r="I840" s="552">
        <f t="shared" si="13"/>
        <v>24948460</v>
      </c>
    </row>
    <row r="841" spans="1:9">
      <c r="A841" s="539">
        <v>840</v>
      </c>
      <c r="B841" s="540" t="s">
        <v>8534</v>
      </c>
      <c r="C841" s="540" t="s">
        <v>3174</v>
      </c>
      <c r="D841" s="540" t="s">
        <v>3913</v>
      </c>
      <c r="E841" s="540" t="s">
        <v>4495</v>
      </c>
      <c r="F841" s="556">
        <v>32540000</v>
      </c>
      <c r="G841" s="541">
        <v>2023</v>
      </c>
      <c r="H841" s="542">
        <f>VLOOKUP(G841,[3]잔가율!$D$3:$E$33,2,FALSE)</f>
        <v>0.84199999999999997</v>
      </c>
      <c r="I841" s="552">
        <f t="shared" si="13"/>
        <v>27398680</v>
      </c>
    </row>
    <row r="842" spans="1:9">
      <c r="A842" s="539">
        <v>841</v>
      </c>
      <c r="B842" s="544" t="s">
        <v>8534</v>
      </c>
      <c r="C842" s="544" t="s">
        <v>194</v>
      </c>
      <c r="D842" s="544" t="s">
        <v>4496</v>
      </c>
      <c r="E842" s="544" t="s">
        <v>4497</v>
      </c>
      <c r="F842" s="559">
        <v>38790000</v>
      </c>
      <c r="G842" s="541">
        <v>2023</v>
      </c>
      <c r="H842" s="542">
        <f>VLOOKUP(G842,[3]잔가율!$D$3:$E$33,2,FALSE)</f>
        <v>0.84199999999999997</v>
      </c>
      <c r="I842" s="552">
        <f t="shared" si="13"/>
        <v>32661180</v>
      </c>
    </row>
    <row r="843" spans="1:9">
      <c r="A843" s="539">
        <v>842</v>
      </c>
      <c r="B843" s="540" t="s">
        <v>8534</v>
      </c>
      <c r="C843" s="540" t="s">
        <v>194</v>
      </c>
      <c r="D843" s="540" t="s">
        <v>4496</v>
      </c>
      <c r="E843" s="540" t="s">
        <v>4498</v>
      </c>
      <c r="F843" s="556">
        <v>32930000</v>
      </c>
      <c r="G843" s="541">
        <v>2023</v>
      </c>
      <c r="H843" s="542">
        <f>VLOOKUP(G843,[3]잔가율!$D$3:$E$33,2,FALSE)</f>
        <v>0.84199999999999997</v>
      </c>
      <c r="I843" s="552">
        <f t="shared" si="13"/>
        <v>27727060</v>
      </c>
    </row>
    <row r="844" spans="1:9">
      <c r="A844" s="539">
        <v>843</v>
      </c>
      <c r="B844" s="540" t="s">
        <v>8534</v>
      </c>
      <c r="C844" s="540" t="s">
        <v>194</v>
      </c>
      <c r="D844" s="540" t="s">
        <v>4496</v>
      </c>
      <c r="E844" s="540" t="s">
        <v>4499</v>
      </c>
      <c r="F844" s="556">
        <v>35040000</v>
      </c>
      <c r="G844" s="541">
        <v>2023</v>
      </c>
      <c r="H844" s="542">
        <f>VLOOKUP(G844,[3]잔가율!$D$3:$E$33,2,FALSE)</f>
        <v>0.84199999999999997</v>
      </c>
      <c r="I844" s="552">
        <f t="shared" si="13"/>
        <v>29503680</v>
      </c>
    </row>
    <row r="845" spans="1:9">
      <c r="A845" s="539">
        <v>844</v>
      </c>
      <c r="B845" s="543" t="s">
        <v>8534</v>
      </c>
      <c r="C845" s="543" t="s">
        <v>194</v>
      </c>
      <c r="D845" s="543" t="s">
        <v>4496</v>
      </c>
      <c r="E845" s="543" t="s">
        <v>4500</v>
      </c>
      <c r="F845" s="557">
        <v>34940000</v>
      </c>
      <c r="G845" s="541">
        <v>2023</v>
      </c>
      <c r="H845" s="542">
        <f>VLOOKUP(G845,[3]잔가율!$D$3:$E$33,2,FALSE)</f>
        <v>0.84199999999999997</v>
      </c>
      <c r="I845" s="552">
        <f t="shared" si="13"/>
        <v>29419480</v>
      </c>
    </row>
    <row r="846" spans="1:9">
      <c r="A846" s="539">
        <v>845</v>
      </c>
      <c r="B846" s="540" t="s">
        <v>8534</v>
      </c>
      <c r="C846" s="540" t="s">
        <v>194</v>
      </c>
      <c r="D846" s="540" t="s">
        <v>4496</v>
      </c>
      <c r="E846" s="540" t="s">
        <v>4501</v>
      </c>
      <c r="F846" s="556">
        <v>30000000</v>
      </c>
      <c r="G846" s="541">
        <v>2023</v>
      </c>
      <c r="H846" s="542">
        <f>VLOOKUP(G846,[3]잔가율!$D$3:$E$33,2,FALSE)</f>
        <v>0.84199999999999997</v>
      </c>
      <c r="I846" s="552">
        <f t="shared" si="13"/>
        <v>25260000</v>
      </c>
    </row>
    <row r="847" spans="1:9">
      <c r="A847" s="539">
        <v>846</v>
      </c>
      <c r="B847" s="544" t="s">
        <v>8534</v>
      </c>
      <c r="C847" s="544" t="s">
        <v>194</v>
      </c>
      <c r="D847" s="544" t="s">
        <v>4502</v>
      </c>
      <c r="E847" s="544" t="s">
        <v>4503</v>
      </c>
      <c r="F847" s="559">
        <v>36960000</v>
      </c>
      <c r="G847" s="541">
        <v>2023</v>
      </c>
      <c r="H847" s="542">
        <f>VLOOKUP(G847,[3]잔가율!$D$3:$E$33,2,FALSE)</f>
        <v>0.84199999999999997</v>
      </c>
      <c r="I847" s="552">
        <f t="shared" si="13"/>
        <v>31120320</v>
      </c>
    </row>
    <row r="848" spans="1:9">
      <c r="A848" s="539">
        <v>847</v>
      </c>
      <c r="B848" s="540" t="s">
        <v>8534</v>
      </c>
      <c r="C848" s="540" t="s">
        <v>194</v>
      </c>
      <c r="D848" s="540" t="s">
        <v>4502</v>
      </c>
      <c r="E848" s="540" t="s">
        <v>4504</v>
      </c>
      <c r="F848" s="556">
        <v>33580000</v>
      </c>
      <c r="G848" s="541">
        <v>2023</v>
      </c>
      <c r="H848" s="542">
        <f>VLOOKUP(G848,[3]잔가율!$D$3:$E$33,2,FALSE)</f>
        <v>0.84199999999999997</v>
      </c>
      <c r="I848" s="552">
        <f t="shared" si="13"/>
        <v>28274360</v>
      </c>
    </row>
    <row r="849" spans="1:9">
      <c r="A849" s="539">
        <v>848</v>
      </c>
      <c r="B849" s="540" t="s">
        <v>8534</v>
      </c>
      <c r="C849" s="540" t="s">
        <v>194</v>
      </c>
      <c r="D849" s="540" t="s">
        <v>4502</v>
      </c>
      <c r="E849" s="540" t="s">
        <v>4505</v>
      </c>
      <c r="F849" s="556">
        <v>32610000</v>
      </c>
      <c r="G849" s="541">
        <v>2023</v>
      </c>
      <c r="H849" s="542">
        <f>VLOOKUP(G849,[3]잔가율!$D$3:$E$33,2,FALSE)</f>
        <v>0.84199999999999997</v>
      </c>
      <c r="I849" s="552">
        <f t="shared" si="13"/>
        <v>27457620</v>
      </c>
    </row>
    <row r="850" spans="1:9">
      <c r="A850" s="539">
        <v>849</v>
      </c>
      <c r="B850" s="540" t="s">
        <v>8534</v>
      </c>
      <c r="C850" s="540" t="s">
        <v>3174</v>
      </c>
      <c r="D850" s="540" t="s">
        <v>3914</v>
      </c>
      <c r="E850" s="540" t="s">
        <v>4506</v>
      </c>
      <c r="F850" s="556">
        <v>29820000</v>
      </c>
      <c r="G850" s="541">
        <v>2023</v>
      </c>
      <c r="H850" s="542">
        <f>VLOOKUP(G850,[3]잔가율!$D$3:$E$33,2,FALSE)</f>
        <v>0.84199999999999997</v>
      </c>
      <c r="I850" s="552">
        <f t="shared" si="13"/>
        <v>25108440</v>
      </c>
    </row>
    <row r="851" spans="1:9">
      <c r="A851" s="539">
        <v>850</v>
      </c>
      <c r="B851" s="540" t="s">
        <v>8534</v>
      </c>
      <c r="C851" s="540" t="s">
        <v>3174</v>
      </c>
      <c r="D851" s="540" t="s">
        <v>4507</v>
      </c>
      <c r="E851" s="540" t="s">
        <v>4506</v>
      </c>
      <c r="F851" s="556">
        <v>30580000</v>
      </c>
      <c r="G851" s="541">
        <v>2023</v>
      </c>
      <c r="H851" s="542">
        <f>VLOOKUP(G851,[3]잔가율!$D$3:$E$33,2,FALSE)</f>
        <v>0.84199999999999997</v>
      </c>
      <c r="I851" s="552">
        <f t="shared" si="13"/>
        <v>25748360</v>
      </c>
    </row>
    <row r="852" spans="1:9">
      <c r="A852" s="539">
        <v>851</v>
      </c>
      <c r="B852" s="540" t="s">
        <v>8534</v>
      </c>
      <c r="C852" s="540" t="s">
        <v>3174</v>
      </c>
      <c r="D852" s="540" t="s">
        <v>3915</v>
      </c>
      <c r="E852" s="540" t="s">
        <v>4506</v>
      </c>
      <c r="F852" s="556">
        <v>35390000</v>
      </c>
      <c r="G852" s="541">
        <v>2023</v>
      </c>
      <c r="H852" s="542">
        <f>VLOOKUP(G852,[3]잔가율!$D$3:$E$33,2,FALSE)</f>
        <v>0.84199999999999997</v>
      </c>
      <c r="I852" s="552">
        <f t="shared" si="13"/>
        <v>29798380</v>
      </c>
    </row>
    <row r="853" spans="1:9">
      <c r="A853" s="539">
        <v>852</v>
      </c>
      <c r="B853" s="540" t="s">
        <v>8534</v>
      </c>
      <c r="C853" s="540" t="s">
        <v>194</v>
      </c>
      <c r="D853" s="540" t="s">
        <v>4508</v>
      </c>
      <c r="E853" s="540" t="s">
        <v>4509</v>
      </c>
      <c r="F853" s="556">
        <v>31090000</v>
      </c>
      <c r="G853" s="541">
        <v>2023</v>
      </c>
      <c r="H853" s="542">
        <f>VLOOKUP(G853,[3]잔가율!$D$3:$E$33,2,FALSE)</f>
        <v>0.84199999999999997</v>
      </c>
      <c r="I853" s="552">
        <f t="shared" si="13"/>
        <v>26177780</v>
      </c>
    </row>
    <row r="854" spans="1:9">
      <c r="A854" s="539">
        <v>853</v>
      </c>
      <c r="B854" s="540" t="s">
        <v>8534</v>
      </c>
      <c r="C854" s="540" t="s">
        <v>194</v>
      </c>
      <c r="D854" s="540" t="s">
        <v>4510</v>
      </c>
      <c r="E854" s="540" t="s">
        <v>4511</v>
      </c>
      <c r="F854" s="556">
        <v>38640000</v>
      </c>
      <c r="G854" s="541">
        <v>2023</v>
      </c>
      <c r="H854" s="542">
        <f>VLOOKUP(G854,[3]잔가율!$D$3:$E$33,2,FALSE)</f>
        <v>0.84199999999999997</v>
      </c>
      <c r="I854" s="552">
        <f t="shared" si="13"/>
        <v>32534880</v>
      </c>
    </row>
    <row r="855" spans="1:9">
      <c r="A855" s="539">
        <v>854</v>
      </c>
      <c r="B855" s="540" t="s">
        <v>8534</v>
      </c>
      <c r="C855" s="540" t="s">
        <v>194</v>
      </c>
      <c r="D855" s="540" t="s">
        <v>4512</v>
      </c>
      <c r="E855" s="540" t="s">
        <v>4513</v>
      </c>
      <c r="F855" s="556">
        <v>26220000</v>
      </c>
      <c r="G855" s="541">
        <v>2023</v>
      </c>
      <c r="H855" s="542">
        <f>VLOOKUP(G855,[3]잔가율!$D$3:$E$33,2,FALSE)</f>
        <v>0.84199999999999997</v>
      </c>
      <c r="I855" s="552">
        <f t="shared" si="13"/>
        <v>22077240</v>
      </c>
    </row>
    <row r="856" spans="1:9">
      <c r="A856" s="539">
        <v>855</v>
      </c>
      <c r="B856" s="540" t="s">
        <v>8534</v>
      </c>
      <c r="C856" s="540" t="s">
        <v>194</v>
      </c>
      <c r="D856" s="540" t="s">
        <v>4512</v>
      </c>
      <c r="E856" s="540" t="s">
        <v>4514</v>
      </c>
      <c r="F856" s="556">
        <v>26680000</v>
      </c>
      <c r="G856" s="541">
        <v>2023</v>
      </c>
      <c r="H856" s="542">
        <f>VLOOKUP(G856,[3]잔가율!$D$3:$E$33,2,FALSE)</f>
        <v>0.84199999999999997</v>
      </c>
      <c r="I856" s="552">
        <f t="shared" si="13"/>
        <v>22464560</v>
      </c>
    </row>
    <row r="857" spans="1:9">
      <c r="A857" s="539">
        <v>856</v>
      </c>
      <c r="B857" s="540" t="s">
        <v>8534</v>
      </c>
      <c r="C857" s="540" t="s">
        <v>194</v>
      </c>
      <c r="D857" s="540" t="s">
        <v>4512</v>
      </c>
      <c r="E857" s="540" t="s">
        <v>4515</v>
      </c>
      <c r="F857" s="556">
        <v>26000000</v>
      </c>
      <c r="G857" s="541">
        <v>2023</v>
      </c>
      <c r="H857" s="542">
        <f>VLOOKUP(G857,[3]잔가율!$D$3:$E$33,2,FALSE)</f>
        <v>0.84199999999999997</v>
      </c>
      <c r="I857" s="552">
        <f t="shared" si="13"/>
        <v>21892000</v>
      </c>
    </row>
    <row r="858" spans="1:9">
      <c r="A858" s="539">
        <v>857</v>
      </c>
      <c r="B858" s="540" t="s">
        <v>8534</v>
      </c>
      <c r="C858" s="540" t="s">
        <v>194</v>
      </c>
      <c r="D858" s="540" t="s">
        <v>4516</v>
      </c>
      <c r="E858" s="540" t="s">
        <v>4517</v>
      </c>
      <c r="F858" s="556">
        <v>32030000</v>
      </c>
      <c r="G858" s="541">
        <v>2023</v>
      </c>
      <c r="H858" s="542">
        <f>VLOOKUP(G858,[3]잔가율!$D$3:$E$33,2,FALSE)</f>
        <v>0.84199999999999997</v>
      </c>
      <c r="I858" s="552">
        <f t="shared" si="13"/>
        <v>26969260</v>
      </c>
    </row>
    <row r="859" spans="1:9">
      <c r="A859" s="539">
        <v>858</v>
      </c>
      <c r="B859" s="540" t="s">
        <v>8534</v>
      </c>
      <c r="C859" s="540" t="s">
        <v>194</v>
      </c>
      <c r="D859" s="540" t="s">
        <v>4516</v>
      </c>
      <c r="E859" s="540" t="s">
        <v>4518</v>
      </c>
      <c r="F859" s="556">
        <v>29440000</v>
      </c>
      <c r="G859" s="541">
        <v>2023</v>
      </c>
      <c r="H859" s="542">
        <f>VLOOKUP(G859,[3]잔가율!$D$3:$E$33,2,FALSE)</f>
        <v>0.84199999999999997</v>
      </c>
      <c r="I859" s="552">
        <f t="shared" si="13"/>
        <v>24788480</v>
      </c>
    </row>
    <row r="860" spans="1:9">
      <c r="A860" s="539">
        <v>859</v>
      </c>
      <c r="B860" s="540" t="s">
        <v>8534</v>
      </c>
      <c r="C860" s="540" t="s">
        <v>194</v>
      </c>
      <c r="D860" s="540" t="s">
        <v>4516</v>
      </c>
      <c r="E860" s="540" t="s">
        <v>4519</v>
      </c>
      <c r="F860" s="556">
        <v>38000000</v>
      </c>
      <c r="G860" s="541">
        <v>2023</v>
      </c>
      <c r="H860" s="542">
        <f>VLOOKUP(G860,[3]잔가율!$D$3:$E$33,2,FALSE)</f>
        <v>0.84199999999999997</v>
      </c>
      <c r="I860" s="552">
        <f t="shared" si="13"/>
        <v>31996000</v>
      </c>
    </row>
    <row r="861" spans="1:9">
      <c r="A861" s="539">
        <v>860</v>
      </c>
      <c r="B861" s="540" t="s">
        <v>8534</v>
      </c>
      <c r="C861" s="540" t="s">
        <v>3174</v>
      </c>
      <c r="D861" s="540" t="s">
        <v>3916</v>
      </c>
      <c r="E861" s="540" t="s">
        <v>4520</v>
      </c>
      <c r="F861" s="556">
        <v>35900000</v>
      </c>
      <c r="G861" s="541">
        <v>2023</v>
      </c>
      <c r="H861" s="542">
        <f>VLOOKUP(G861,[3]잔가율!$D$3:$E$33,2,FALSE)</f>
        <v>0.84199999999999997</v>
      </c>
      <c r="I861" s="552">
        <f t="shared" si="13"/>
        <v>30227800</v>
      </c>
    </row>
    <row r="862" spans="1:9">
      <c r="A862" s="539">
        <v>861</v>
      </c>
      <c r="B862" s="540" t="s">
        <v>8534</v>
      </c>
      <c r="C862" s="540" t="s">
        <v>3174</v>
      </c>
      <c r="D862" s="540" t="s">
        <v>3917</v>
      </c>
      <c r="E862" s="540" t="s">
        <v>4520</v>
      </c>
      <c r="F862" s="556">
        <v>33010000</v>
      </c>
      <c r="G862" s="541">
        <v>2023</v>
      </c>
      <c r="H862" s="542">
        <f>VLOOKUP(G862,[3]잔가율!$D$3:$E$33,2,FALSE)</f>
        <v>0.84199999999999997</v>
      </c>
      <c r="I862" s="552">
        <f t="shared" si="13"/>
        <v>27794420</v>
      </c>
    </row>
    <row r="863" spans="1:9">
      <c r="A863" s="539">
        <v>862</v>
      </c>
      <c r="B863" s="540" t="s">
        <v>8534</v>
      </c>
      <c r="C863" s="540" t="s">
        <v>194</v>
      </c>
      <c r="D863" s="540" t="s">
        <v>4521</v>
      </c>
      <c r="E863" s="540" t="s">
        <v>4522</v>
      </c>
      <c r="F863" s="556">
        <v>31280000</v>
      </c>
      <c r="G863" s="541">
        <v>2023</v>
      </c>
      <c r="H863" s="542">
        <f>VLOOKUP(G863,[3]잔가율!$D$3:$E$33,2,FALSE)</f>
        <v>0.84199999999999997</v>
      </c>
      <c r="I863" s="552">
        <f t="shared" si="13"/>
        <v>26337760</v>
      </c>
    </row>
    <row r="864" spans="1:9">
      <c r="A864" s="539">
        <v>863</v>
      </c>
      <c r="B864" s="540" t="s">
        <v>8534</v>
      </c>
      <c r="C864" s="540" t="s">
        <v>194</v>
      </c>
      <c r="D864" s="540" t="s">
        <v>4521</v>
      </c>
      <c r="E864" s="540" t="s">
        <v>4523</v>
      </c>
      <c r="F864" s="556">
        <v>34000000</v>
      </c>
      <c r="G864" s="541">
        <v>2023</v>
      </c>
      <c r="H864" s="542">
        <f>VLOOKUP(G864,[3]잔가율!$D$3:$E$33,2,FALSE)</f>
        <v>0.84199999999999997</v>
      </c>
      <c r="I864" s="552">
        <f t="shared" si="13"/>
        <v>28628000</v>
      </c>
    </row>
    <row r="865" spans="1:9">
      <c r="A865" s="539">
        <v>864</v>
      </c>
      <c r="B865" s="543" t="s">
        <v>8534</v>
      </c>
      <c r="C865" s="543" t="s">
        <v>194</v>
      </c>
      <c r="D865" s="543" t="s">
        <v>4524</v>
      </c>
      <c r="E865" s="543" t="s">
        <v>4525</v>
      </c>
      <c r="F865" s="557">
        <v>39290000</v>
      </c>
      <c r="G865" s="541">
        <v>2023</v>
      </c>
      <c r="H865" s="542">
        <f>VLOOKUP(G865,[3]잔가율!$D$3:$E$33,2,FALSE)</f>
        <v>0.84199999999999997</v>
      </c>
      <c r="I865" s="552">
        <f t="shared" si="13"/>
        <v>33082180</v>
      </c>
    </row>
    <row r="866" spans="1:9">
      <c r="A866" s="539">
        <v>865</v>
      </c>
      <c r="B866" s="540" t="s">
        <v>8534</v>
      </c>
      <c r="C866" s="540" t="s">
        <v>194</v>
      </c>
      <c r="D866" s="540" t="s">
        <v>4526</v>
      </c>
      <c r="E866" s="540" t="s">
        <v>4527</v>
      </c>
      <c r="F866" s="556">
        <v>35880000</v>
      </c>
      <c r="G866" s="541">
        <v>2023</v>
      </c>
      <c r="H866" s="542">
        <f>VLOOKUP(G866,[3]잔가율!$D$3:$E$33,2,FALSE)</f>
        <v>0.84199999999999997</v>
      </c>
      <c r="I866" s="552">
        <f t="shared" si="13"/>
        <v>30210960</v>
      </c>
    </row>
    <row r="867" spans="1:9">
      <c r="A867" s="539">
        <v>866</v>
      </c>
      <c r="B867" s="540" t="s">
        <v>8534</v>
      </c>
      <c r="C867" s="540" t="s">
        <v>194</v>
      </c>
      <c r="D867" s="540" t="s">
        <v>4526</v>
      </c>
      <c r="E867" s="540" t="s">
        <v>4528</v>
      </c>
      <c r="F867" s="556">
        <v>41730000</v>
      </c>
      <c r="G867" s="541">
        <v>2023</v>
      </c>
      <c r="H867" s="542">
        <f>VLOOKUP(G867,[3]잔가율!$D$3:$E$33,2,FALSE)</f>
        <v>0.84199999999999997</v>
      </c>
      <c r="I867" s="552">
        <f t="shared" si="13"/>
        <v>35136660</v>
      </c>
    </row>
    <row r="868" spans="1:9">
      <c r="A868" s="539">
        <v>867</v>
      </c>
      <c r="B868" s="540" t="s">
        <v>8534</v>
      </c>
      <c r="C868" s="540" t="s">
        <v>194</v>
      </c>
      <c r="D868" s="540" t="s">
        <v>4526</v>
      </c>
      <c r="E868" s="540" t="s">
        <v>4529</v>
      </c>
      <c r="F868" s="556">
        <v>41100000</v>
      </c>
      <c r="G868" s="541">
        <v>2023</v>
      </c>
      <c r="H868" s="542">
        <f>VLOOKUP(G868,[3]잔가율!$D$3:$E$33,2,FALSE)</f>
        <v>0.84199999999999997</v>
      </c>
      <c r="I868" s="552">
        <f t="shared" si="13"/>
        <v>34606200</v>
      </c>
    </row>
    <row r="869" spans="1:9">
      <c r="A869" s="539">
        <v>868</v>
      </c>
      <c r="B869" s="540" t="s">
        <v>8534</v>
      </c>
      <c r="C869" s="540" t="s">
        <v>3174</v>
      </c>
      <c r="D869" s="540" t="s">
        <v>3918</v>
      </c>
      <c r="E869" s="540" t="s">
        <v>4529</v>
      </c>
      <c r="F869" s="556">
        <v>33300000</v>
      </c>
      <c r="G869" s="541">
        <v>2023</v>
      </c>
      <c r="H869" s="542">
        <f>VLOOKUP(G869,[3]잔가율!$D$3:$E$33,2,FALSE)</f>
        <v>0.84199999999999997</v>
      </c>
      <c r="I869" s="552">
        <f t="shared" si="13"/>
        <v>28038600</v>
      </c>
    </row>
    <row r="870" spans="1:9">
      <c r="A870" s="539">
        <v>869</v>
      </c>
      <c r="B870" s="540" t="s">
        <v>8534</v>
      </c>
      <c r="C870" s="540" t="s">
        <v>3174</v>
      </c>
      <c r="D870" s="540" t="s">
        <v>3919</v>
      </c>
      <c r="E870" s="540" t="s">
        <v>4529</v>
      </c>
      <c r="F870" s="556">
        <v>37630000</v>
      </c>
      <c r="G870" s="541">
        <v>2023</v>
      </c>
      <c r="H870" s="542">
        <f>VLOOKUP(G870,[3]잔가율!$D$3:$E$33,2,FALSE)</f>
        <v>0.84199999999999997</v>
      </c>
      <c r="I870" s="552">
        <f t="shared" si="13"/>
        <v>31684460</v>
      </c>
    </row>
    <row r="871" spans="1:9">
      <c r="A871" s="539">
        <v>870</v>
      </c>
      <c r="B871" s="540" t="s">
        <v>8534</v>
      </c>
      <c r="C871" s="540" t="s">
        <v>194</v>
      </c>
      <c r="D871" s="540" t="s">
        <v>4530</v>
      </c>
      <c r="E871" s="540" t="s">
        <v>4531</v>
      </c>
      <c r="F871" s="556">
        <v>27600000</v>
      </c>
      <c r="G871" s="541">
        <v>2023</v>
      </c>
      <c r="H871" s="542">
        <f>VLOOKUP(G871,[3]잔가율!$D$3:$E$33,2,FALSE)</f>
        <v>0.84199999999999997</v>
      </c>
      <c r="I871" s="552">
        <f t="shared" si="13"/>
        <v>23239200</v>
      </c>
    </row>
    <row r="872" spans="1:9">
      <c r="A872" s="539">
        <v>871</v>
      </c>
      <c r="B872" s="540" t="s">
        <v>8534</v>
      </c>
      <c r="C872" s="540" t="s">
        <v>194</v>
      </c>
      <c r="D872" s="540" t="s">
        <v>4530</v>
      </c>
      <c r="E872" s="540" t="s">
        <v>4532</v>
      </c>
      <c r="F872" s="556">
        <v>26900000</v>
      </c>
      <c r="G872" s="541">
        <v>2023</v>
      </c>
      <c r="H872" s="542">
        <f>VLOOKUP(G872,[3]잔가율!$D$3:$E$33,2,FALSE)</f>
        <v>0.84199999999999997</v>
      </c>
      <c r="I872" s="552">
        <f t="shared" si="13"/>
        <v>22649800</v>
      </c>
    </row>
    <row r="873" spans="1:9">
      <c r="A873" s="539">
        <v>872</v>
      </c>
      <c r="B873" s="540" t="s">
        <v>8534</v>
      </c>
      <c r="C873" s="540" t="s">
        <v>194</v>
      </c>
      <c r="D873" s="540" t="s">
        <v>4533</v>
      </c>
      <c r="E873" s="540" t="s">
        <v>4534</v>
      </c>
      <c r="F873" s="556">
        <v>31620000</v>
      </c>
      <c r="G873" s="541">
        <v>2023</v>
      </c>
      <c r="H873" s="542">
        <f>VLOOKUP(G873,[3]잔가율!$D$3:$E$33,2,FALSE)</f>
        <v>0.84199999999999997</v>
      </c>
      <c r="I873" s="552">
        <f t="shared" si="13"/>
        <v>26624040</v>
      </c>
    </row>
    <row r="874" spans="1:9">
      <c r="A874" s="539">
        <v>873</v>
      </c>
      <c r="B874" s="540" t="s">
        <v>8534</v>
      </c>
      <c r="C874" s="540" t="s">
        <v>194</v>
      </c>
      <c r="D874" s="540" t="s">
        <v>4535</v>
      </c>
      <c r="E874" s="540" t="s">
        <v>4536</v>
      </c>
      <c r="F874" s="556">
        <v>32360000</v>
      </c>
      <c r="G874" s="541">
        <v>2023</v>
      </c>
      <c r="H874" s="542">
        <f>VLOOKUP(G874,[3]잔가율!$D$3:$E$33,2,FALSE)</f>
        <v>0.84199999999999997</v>
      </c>
      <c r="I874" s="552">
        <f t="shared" si="13"/>
        <v>27247120</v>
      </c>
    </row>
    <row r="875" spans="1:9">
      <c r="A875" s="539">
        <v>874</v>
      </c>
      <c r="B875" s="540" t="s">
        <v>8534</v>
      </c>
      <c r="C875" s="540" t="s">
        <v>194</v>
      </c>
      <c r="D875" s="540" t="s">
        <v>4537</v>
      </c>
      <c r="E875" s="540" t="s">
        <v>4538</v>
      </c>
      <c r="F875" s="556">
        <v>27300000</v>
      </c>
      <c r="G875" s="541">
        <v>2023</v>
      </c>
      <c r="H875" s="542">
        <f>VLOOKUP(G875,[3]잔가율!$D$3:$E$33,2,FALSE)</f>
        <v>0.84199999999999997</v>
      </c>
      <c r="I875" s="552">
        <f t="shared" si="13"/>
        <v>22986600</v>
      </c>
    </row>
    <row r="876" spans="1:9">
      <c r="A876" s="539">
        <v>875</v>
      </c>
      <c r="B876" s="540" t="s">
        <v>8534</v>
      </c>
      <c r="C876" s="540" t="s">
        <v>194</v>
      </c>
      <c r="D876" s="540" t="s">
        <v>4537</v>
      </c>
      <c r="E876" s="540" t="s">
        <v>4539</v>
      </c>
      <c r="F876" s="556">
        <v>28060000</v>
      </c>
      <c r="G876" s="541">
        <v>2023</v>
      </c>
      <c r="H876" s="542">
        <f>VLOOKUP(G876,[3]잔가율!$D$3:$E$33,2,FALSE)</f>
        <v>0.84199999999999997</v>
      </c>
      <c r="I876" s="552">
        <f t="shared" si="13"/>
        <v>23626520</v>
      </c>
    </row>
    <row r="877" spans="1:9">
      <c r="A877" s="539">
        <v>876</v>
      </c>
      <c r="B877" s="540" t="s">
        <v>8534</v>
      </c>
      <c r="C877" s="540" t="s">
        <v>3174</v>
      </c>
      <c r="D877" s="540" t="s">
        <v>3920</v>
      </c>
      <c r="E877" s="540" t="s">
        <v>4540</v>
      </c>
      <c r="F877" s="556">
        <v>27000000</v>
      </c>
      <c r="G877" s="541">
        <v>2023</v>
      </c>
      <c r="H877" s="542">
        <f>VLOOKUP(G877,[3]잔가율!$D$3:$E$33,2,FALSE)</f>
        <v>0.84199999999999997</v>
      </c>
      <c r="I877" s="552">
        <f t="shared" si="13"/>
        <v>22734000</v>
      </c>
    </row>
    <row r="878" spans="1:9">
      <c r="A878" s="539">
        <v>877</v>
      </c>
      <c r="B878" s="540" t="s">
        <v>8534</v>
      </c>
      <c r="C878" s="540" t="s">
        <v>3174</v>
      </c>
      <c r="D878" s="540" t="s">
        <v>3921</v>
      </c>
      <c r="E878" s="540" t="s">
        <v>4540</v>
      </c>
      <c r="F878" s="556">
        <v>32090000</v>
      </c>
      <c r="G878" s="541">
        <v>2023</v>
      </c>
      <c r="H878" s="542">
        <f>VLOOKUP(G878,[3]잔가율!$D$3:$E$33,2,FALSE)</f>
        <v>0.84199999999999997</v>
      </c>
      <c r="I878" s="552">
        <f t="shared" si="13"/>
        <v>27019780</v>
      </c>
    </row>
    <row r="879" spans="1:9">
      <c r="A879" s="539">
        <v>878</v>
      </c>
      <c r="B879" s="540" t="s">
        <v>8534</v>
      </c>
      <c r="C879" s="540" t="s">
        <v>194</v>
      </c>
      <c r="D879" s="540" t="s">
        <v>4541</v>
      </c>
      <c r="E879" s="540" t="s">
        <v>4542</v>
      </c>
      <c r="F879" s="556">
        <v>36800000</v>
      </c>
      <c r="G879" s="541">
        <v>2023</v>
      </c>
      <c r="H879" s="542">
        <f>VLOOKUP(G879,[3]잔가율!$D$3:$E$33,2,FALSE)</f>
        <v>0.84199999999999997</v>
      </c>
      <c r="I879" s="552">
        <f t="shared" si="13"/>
        <v>30985600</v>
      </c>
    </row>
    <row r="880" spans="1:9">
      <c r="A880" s="539">
        <v>879</v>
      </c>
      <c r="B880" s="543" t="s">
        <v>8534</v>
      </c>
      <c r="C880" s="543" t="s">
        <v>194</v>
      </c>
      <c r="D880" s="543" t="s">
        <v>4543</v>
      </c>
      <c r="E880" s="543" t="s">
        <v>4544</v>
      </c>
      <c r="F880" s="557">
        <v>10530000</v>
      </c>
      <c r="G880" s="541">
        <v>2023</v>
      </c>
      <c r="H880" s="542">
        <f>VLOOKUP(G880,[3]잔가율!$D$3:$E$33,2,FALSE)</f>
        <v>0.84199999999999997</v>
      </c>
      <c r="I880" s="552">
        <f t="shared" si="13"/>
        <v>8866260</v>
      </c>
    </row>
    <row r="881" spans="1:9">
      <c r="A881" s="539">
        <v>880</v>
      </c>
      <c r="B881" s="540" t="s">
        <v>8534</v>
      </c>
      <c r="C881" s="540" t="s">
        <v>194</v>
      </c>
      <c r="D881" s="540" t="s">
        <v>4545</v>
      </c>
      <c r="E881" s="540" t="s">
        <v>4477</v>
      </c>
      <c r="F881" s="556">
        <v>41400000</v>
      </c>
      <c r="G881" s="541">
        <v>2023</v>
      </c>
      <c r="H881" s="542">
        <f>VLOOKUP(G881,[3]잔가율!$D$3:$E$33,2,FALSE)</f>
        <v>0.84199999999999997</v>
      </c>
      <c r="I881" s="552">
        <f t="shared" si="13"/>
        <v>34858800</v>
      </c>
    </row>
    <row r="882" spans="1:9">
      <c r="A882" s="539">
        <v>881</v>
      </c>
      <c r="B882" s="540" t="s">
        <v>8534</v>
      </c>
      <c r="C882" s="540" t="s">
        <v>194</v>
      </c>
      <c r="D882" s="540" t="s">
        <v>4546</v>
      </c>
      <c r="E882" s="540" t="s">
        <v>4547</v>
      </c>
      <c r="F882" s="556">
        <v>44160000</v>
      </c>
      <c r="G882" s="541">
        <v>2023</v>
      </c>
      <c r="H882" s="542">
        <f>VLOOKUP(G882,[3]잔가율!$D$3:$E$33,2,FALSE)</f>
        <v>0.84199999999999997</v>
      </c>
      <c r="I882" s="552">
        <f t="shared" si="13"/>
        <v>37182720</v>
      </c>
    </row>
    <row r="883" spans="1:9">
      <c r="A883" s="539">
        <v>882</v>
      </c>
      <c r="B883" s="540" t="s">
        <v>8534</v>
      </c>
      <c r="C883" s="540" t="s">
        <v>194</v>
      </c>
      <c r="D883" s="540" t="s">
        <v>4548</v>
      </c>
      <c r="E883" s="540" t="s">
        <v>4549</v>
      </c>
      <c r="F883" s="556">
        <v>29000000</v>
      </c>
      <c r="G883" s="541">
        <v>2023</v>
      </c>
      <c r="H883" s="542">
        <f>VLOOKUP(G883,[3]잔가율!$D$3:$E$33,2,FALSE)</f>
        <v>0.84199999999999997</v>
      </c>
      <c r="I883" s="552">
        <f t="shared" si="13"/>
        <v>24418000</v>
      </c>
    </row>
    <row r="884" spans="1:9">
      <c r="A884" s="539">
        <v>883</v>
      </c>
      <c r="B884" s="544" t="s">
        <v>8534</v>
      </c>
      <c r="C884" s="544" t="s">
        <v>194</v>
      </c>
      <c r="D884" s="544" t="s">
        <v>4550</v>
      </c>
      <c r="E884" s="544" t="s">
        <v>4551</v>
      </c>
      <c r="F884" s="559">
        <v>37620000</v>
      </c>
      <c r="G884" s="541">
        <v>2023</v>
      </c>
      <c r="H884" s="542">
        <f>VLOOKUP(G884,[3]잔가율!$D$3:$E$33,2,FALSE)</f>
        <v>0.84199999999999997</v>
      </c>
      <c r="I884" s="552">
        <f t="shared" si="13"/>
        <v>31676040</v>
      </c>
    </row>
    <row r="885" spans="1:9">
      <c r="A885" s="539">
        <v>884</v>
      </c>
      <c r="B885" s="544" t="s">
        <v>8534</v>
      </c>
      <c r="C885" s="544" t="s">
        <v>194</v>
      </c>
      <c r="D885" s="544" t="s">
        <v>4550</v>
      </c>
      <c r="E885" s="544" t="s">
        <v>117</v>
      </c>
      <c r="F885" s="559">
        <v>34860000</v>
      </c>
      <c r="G885" s="541">
        <v>2023</v>
      </c>
      <c r="H885" s="542">
        <f>VLOOKUP(G885,[3]잔가율!$D$3:$E$33,2,FALSE)</f>
        <v>0.84199999999999997</v>
      </c>
      <c r="I885" s="552">
        <f t="shared" si="13"/>
        <v>29352120</v>
      </c>
    </row>
    <row r="886" spans="1:9">
      <c r="A886" s="539">
        <v>885</v>
      </c>
      <c r="B886" s="540" t="s">
        <v>8534</v>
      </c>
      <c r="C886" s="540" t="s">
        <v>194</v>
      </c>
      <c r="D886" s="540" t="s">
        <v>4550</v>
      </c>
      <c r="E886" s="540" t="s">
        <v>4552</v>
      </c>
      <c r="F886" s="556">
        <v>32010000</v>
      </c>
      <c r="G886" s="541">
        <v>2023</v>
      </c>
      <c r="H886" s="542">
        <f>VLOOKUP(G886,[3]잔가율!$D$3:$E$33,2,FALSE)</f>
        <v>0.84199999999999997</v>
      </c>
      <c r="I886" s="552">
        <f t="shared" si="13"/>
        <v>26952420</v>
      </c>
    </row>
    <row r="887" spans="1:9">
      <c r="A887" s="539">
        <v>886</v>
      </c>
      <c r="B887" s="540" t="s">
        <v>8534</v>
      </c>
      <c r="C887" s="540" t="s">
        <v>194</v>
      </c>
      <c r="D887" s="540" t="s">
        <v>4550</v>
      </c>
      <c r="E887" s="540" t="s">
        <v>4553</v>
      </c>
      <c r="F887" s="556">
        <v>33180000</v>
      </c>
      <c r="G887" s="541">
        <v>2023</v>
      </c>
      <c r="H887" s="542">
        <f>VLOOKUP(G887,[3]잔가율!$D$3:$E$33,2,FALSE)</f>
        <v>0.84199999999999997</v>
      </c>
      <c r="I887" s="552">
        <f t="shared" si="13"/>
        <v>27937560</v>
      </c>
    </row>
    <row r="888" spans="1:9">
      <c r="A888" s="539">
        <v>887</v>
      </c>
      <c r="B888" s="540" t="s">
        <v>8534</v>
      </c>
      <c r="C888" s="540" t="s">
        <v>194</v>
      </c>
      <c r="D888" s="540" t="s">
        <v>4550</v>
      </c>
      <c r="E888" s="540" t="s">
        <v>4554</v>
      </c>
      <c r="F888" s="556">
        <v>33200000</v>
      </c>
      <c r="G888" s="541">
        <v>2023</v>
      </c>
      <c r="H888" s="542">
        <f>VLOOKUP(G888,[3]잔가율!$D$3:$E$33,2,FALSE)</f>
        <v>0.84199999999999997</v>
      </c>
      <c r="I888" s="552">
        <f t="shared" si="13"/>
        <v>27954400</v>
      </c>
    </row>
    <row r="889" spans="1:9">
      <c r="A889" s="539">
        <v>888</v>
      </c>
      <c r="B889" s="540" t="s">
        <v>8534</v>
      </c>
      <c r="C889" s="540" t="s">
        <v>194</v>
      </c>
      <c r="D889" s="540" t="s">
        <v>4550</v>
      </c>
      <c r="E889" s="540" t="s">
        <v>4487</v>
      </c>
      <c r="F889" s="556">
        <v>32200000</v>
      </c>
      <c r="G889" s="541">
        <v>2023</v>
      </c>
      <c r="H889" s="542">
        <f>VLOOKUP(G889,[3]잔가율!$D$3:$E$33,2,FALSE)</f>
        <v>0.84199999999999997</v>
      </c>
      <c r="I889" s="552">
        <f t="shared" si="13"/>
        <v>27112400</v>
      </c>
    </row>
    <row r="890" spans="1:9">
      <c r="A890" s="539">
        <v>889</v>
      </c>
      <c r="B890" s="540" t="s">
        <v>8534</v>
      </c>
      <c r="C890" s="540" t="s">
        <v>194</v>
      </c>
      <c r="D890" s="540" t="s">
        <v>4550</v>
      </c>
      <c r="E890" s="540" t="s">
        <v>4555</v>
      </c>
      <c r="F890" s="556">
        <v>34960000</v>
      </c>
      <c r="G890" s="541">
        <v>2023</v>
      </c>
      <c r="H890" s="542">
        <f>VLOOKUP(G890,[3]잔가율!$D$3:$E$33,2,FALSE)</f>
        <v>0.84199999999999997</v>
      </c>
      <c r="I890" s="552">
        <f t="shared" si="13"/>
        <v>29436320</v>
      </c>
    </row>
    <row r="891" spans="1:9">
      <c r="A891" s="539">
        <v>890</v>
      </c>
      <c r="B891" s="540" t="s">
        <v>8534</v>
      </c>
      <c r="C891" s="540" t="s">
        <v>194</v>
      </c>
      <c r="D891" s="540" t="s">
        <v>4550</v>
      </c>
      <c r="E891" s="540" t="s">
        <v>4556</v>
      </c>
      <c r="F891" s="556">
        <v>34200000</v>
      </c>
      <c r="G891" s="541">
        <v>2023</v>
      </c>
      <c r="H891" s="542">
        <f>VLOOKUP(G891,[3]잔가율!$D$3:$E$33,2,FALSE)</f>
        <v>0.84199999999999997</v>
      </c>
      <c r="I891" s="552">
        <f t="shared" si="13"/>
        <v>28796400</v>
      </c>
    </row>
    <row r="892" spans="1:9">
      <c r="A892" s="539">
        <v>891</v>
      </c>
      <c r="B892" s="543" t="s">
        <v>8534</v>
      </c>
      <c r="C892" s="543" t="s">
        <v>194</v>
      </c>
      <c r="D892" s="543" t="s">
        <v>4557</v>
      </c>
      <c r="E892" s="543" t="s">
        <v>4558</v>
      </c>
      <c r="F892" s="557">
        <v>10500000</v>
      </c>
      <c r="G892" s="541">
        <v>2023</v>
      </c>
      <c r="H892" s="542">
        <f>VLOOKUP(G892,[3]잔가율!$D$3:$E$33,2,FALSE)</f>
        <v>0.84199999999999997</v>
      </c>
      <c r="I892" s="552">
        <f t="shared" si="13"/>
        <v>8841000</v>
      </c>
    </row>
    <row r="893" spans="1:9">
      <c r="A893" s="539">
        <v>892</v>
      </c>
      <c r="B893" s="543" t="s">
        <v>8534</v>
      </c>
      <c r="C893" s="543" t="s">
        <v>4081</v>
      </c>
      <c r="D893" s="543" t="s">
        <v>4557</v>
      </c>
      <c r="E893" s="543" t="s">
        <v>4559</v>
      </c>
      <c r="F893" s="557">
        <v>30910000</v>
      </c>
      <c r="G893" s="541">
        <v>2023</v>
      </c>
      <c r="H893" s="542">
        <f>VLOOKUP(G893,[3]잔가율!$D$3:$E$33,2,FALSE)</f>
        <v>0.84199999999999997</v>
      </c>
      <c r="I893" s="552">
        <f t="shared" si="13"/>
        <v>26026220</v>
      </c>
    </row>
    <row r="894" spans="1:9">
      <c r="A894" s="539">
        <v>893</v>
      </c>
      <c r="B894" s="540" t="s">
        <v>8534</v>
      </c>
      <c r="C894" s="540" t="s">
        <v>194</v>
      </c>
      <c r="D894" s="540" t="s">
        <v>4560</v>
      </c>
      <c r="E894" s="540" t="s">
        <v>4561</v>
      </c>
      <c r="F894" s="556">
        <v>38220000</v>
      </c>
      <c r="G894" s="541">
        <v>2023</v>
      </c>
      <c r="H894" s="542">
        <f>VLOOKUP(G894,[3]잔가율!$D$3:$E$33,2,FALSE)</f>
        <v>0.84199999999999997</v>
      </c>
      <c r="I894" s="552">
        <f t="shared" si="13"/>
        <v>32181240</v>
      </c>
    </row>
    <row r="895" spans="1:9">
      <c r="A895" s="539">
        <v>894</v>
      </c>
      <c r="B895" s="540" t="s">
        <v>8534</v>
      </c>
      <c r="C895" s="540" t="s">
        <v>194</v>
      </c>
      <c r="D895" s="540" t="s">
        <v>4560</v>
      </c>
      <c r="E895" s="540" t="s">
        <v>4562</v>
      </c>
      <c r="F895" s="556">
        <v>34960000</v>
      </c>
      <c r="G895" s="541">
        <v>2023</v>
      </c>
      <c r="H895" s="542">
        <f>VLOOKUP(G895,[3]잔가율!$D$3:$E$33,2,FALSE)</f>
        <v>0.84199999999999997</v>
      </c>
      <c r="I895" s="552">
        <f t="shared" si="13"/>
        <v>29436320</v>
      </c>
    </row>
    <row r="896" spans="1:9">
      <c r="A896" s="539">
        <v>895</v>
      </c>
      <c r="B896" s="540" t="s">
        <v>8534</v>
      </c>
      <c r="C896" s="540" t="s">
        <v>194</v>
      </c>
      <c r="D896" s="540" t="s">
        <v>4560</v>
      </c>
      <c r="E896" s="540" t="s">
        <v>4563</v>
      </c>
      <c r="F896" s="556">
        <v>33120000</v>
      </c>
      <c r="G896" s="541">
        <v>2023</v>
      </c>
      <c r="H896" s="542">
        <f>VLOOKUP(G896,[3]잔가율!$D$3:$E$33,2,FALSE)</f>
        <v>0.84199999999999997</v>
      </c>
      <c r="I896" s="552">
        <f t="shared" si="13"/>
        <v>27887040</v>
      </c>
    </row>
    <row r="897" spans="1:9">
      <c r="A897" s="539">
        <v>896</v>
      </c>
      <c r="B897" s="540" t="s">
        <v>8534</v>
      </c>
      <c r="C897" s="540" t="s">
        <v>3174</v>
      </c>
      <c r="D897" s="540" t="s">
        <v>3922</v>
      </c>
      <c r="E897" s="540" t="s">
        <v>4564</v>
      </c>
      <c r="F897" s="556">
        <v>40310000</v>
      </c>
      <c r="G897" s="541">
        <v>2023</v>
      </c>
      <c r="H897" s="542">
        <f>VLOOKUP(G897,[3]잔가율!$D$3:$E$33,2,FALSE)</f>
        <v>0.84199999999999997</v>
      </c>
      <c r="I897" s="552">
        <f t="shared" si="13"/>
        <v>33941020</v>
      </c>
    </row>
    <row r="898" spans="1:9">
      <c r="A898" s="539">
        <v>897</v>
      </c>
      <c r="B898" s="540" t="s">
        <v>8534</v>
      </c>
      <c r="C898" s="540" t="s">
        <v>3174</v>
      </c>
      <c r="D898" s="540" t="s">
        <v>3923</v>
      </c>
      <c r="E898" s="540" t="s">
        <v>4564</v>
      </c>
      <c r="F898" s="556">
        <v>38810000</v>
      </c>
      <c r="G898" s="541">
        <v>2023</v>
      </c>
      <c r="H898" s="542">
        <f>VLOOKUP(G898,[3]잔가율!$D$3:$E$33,2,FALSE)</f>
        <v>0.84199999999999997</v>
      </c>
      <c r="I898" s="552">
        <f t="shared" ref="I898:I961" si="14">ROUNDDOWN(F898*H898,0)</f>
        <v>32678020</v>
      </c>
    </row>
    <row r="899" spans="1:9">
      <c r="A899" s="539">
        <v>898</v>
      </c>
      <c r="B899" s="540" t="s">
        <v>8534</v>
      </c>
      <c r="C899" s="540" t="s">
        <v>194</v>
      </c>
      <c r="D899" s="540" t="s">
        <v>4565</v>
      </c>
      <c r="E899" s="540" t="s">
        <v>4562</v>
      </c>
      <c r="F899" s="556">
        <v>39100000</v>
      </c>
      <c r="G899" s="541">
        <v>2023</v>
      </c>
      <c r="H899" s="542">
        <f>VLOOKUP(G899,[3]잔가율!$D$3:$E$33,2,FALSE)</f>
        <v>0.84199999999999997</v>
      </c>
      <c r="I899" s="552">
        <f t="shared" si="14"/>
        <v>32922200</v>
      </c>
    </row>
    <row r="900" spans="1:9">
      <c r="A900" s="539">
        <v>899</v>
      </c>
      <c r="B900" s="544" t="s">
        <v>8534</v>
      </c>
      <c r="C900" s="544" t="s">
        <v>194</v>
      </c>
      <c r="D900" s="544" t="s">
        <v>4566</v>
      </c>
      <c r="E900" s="544" t="s">
        <v>4567</v>
      </c>
      <c r="F900" s="559">
        <v>42510000</v>
      </c>
      <c r="G900" s="541">
        <v>2023</v>
      </c>
      <c r="H900" s="542">
        <f>VLOOKUP(G900,[3]잔가율!$D$3:$E$33,2,FALSE)</f>
        <v>0.84199999999999997</v>
      </c>
      <c r="I900" s="552">
        <f t="shared" si="14"/>
        <v>35793420</v>
      </c>
    </row>
    <row r="901" spans="1:9">
      <c r="A901" s="539">
        <v>900</v>
      </c>
      <c r="B901" s="544" t="s">
        <v>8534</v>
      </c>
      <c r="C901" s="544" t="s">
        <v>194</v>
      </c>
      <c r="D901" s="544" t="s">
        <v>4566</v>
      </c>
      <c r="E901" s="544" t="s">
        <v>4568</v>
      </c>
      <c r="F901" s="559">
        <v>39110000</v>
      </c>
      <c r="G901" s="541">
        <v>2023</v>
      </c>
      <c r="H901" s="542">
        <f>VLOOKUP(G901,[3]잔가율!$D$3:$E$33,2,FALSE)</f>
        <v>0.84199999999999997</v>
      </c>
      <c r="I901" s="552">
        <f t="shared" si="14"/>
        <v>32930620</v>
      </c>
    </row>
    <row r="902" spans="1:9">
      <c r="A902" s="539">
        <v>901</v>
      </c>
      <c r="B902" s="540" t="s">
        <v>8534</v>
      </c>
      <c r="C902" s="540" t="s">
        <v>194</v>
      </c>
      <c r="D902" s="540" t="s">
        <v>4566</v>
      </c>
      <c r="E902" s="540" t="s">
        <v>4569</v>
      </c>
      <c r="F902" s="556">
        <v>37720000</v>
      </c>
      <c r="G902" s="541">
        <v>2023</v>
      </c>
      <c r="H902" s="542">
        <f>VLOOKUP(G902,[3]잔가율!$D$3:$E$33,2,FALSE)</f>
        <v>0.84199999999999997</v>
      </c>
      <c r="I902" s="552">
        <f t="shared" si="14"/>
        <v>31760240</v>
      </c>
    </row>
    <row r="903" spans="1:9">
      <c r="A903" s="539">
        <v>902</v>
      </c>
      <c r="B903" s="540" t="s">
        <v>8534</v>
      </c>
      <c r="C903" s="540" t="s">
        <v>194</v>
      </c>
      <c r="D903" s="540" t="s">
        <v>4566</v>
      </c>
      <c r="E903" s="540" t="s">
        <v>4570</v>
      </c>
      <c r="F903" s="556">
        <v>39140000</v>
      </c>
      <c r="G903" s="541">
        <v>2023</v>
      </c>
      <c r="H903" s="542">
        <f>VLOOKUP(G903,[3]잔가율!$D$3:$E$33,2,FALSE)</f>
        <v>0.84199999999999997</v>
      </c>
      <c r="I903" s="552">
        <f t="shared" si="14"/>
        <v>32955880</v>
      </c>
    </row>
    <row r="904" spans="1:9">
      <c r="A904" s="539">
        <v>903</v>
      </c>
      <c r="B904" s="543" t="s">
        <v>8534</v>
      </c>
      <c r="C904" s="543" t="s">
        <v>194</v>
      </c>
      <c r="D904" s="543" t="s">
        <v>4566</v>
      </c>
      <c r="E904" s="543" t="s">
        <v>4571</v>
      </c>
      <c r="F904" s="557">
        <v>39490000</v>
      </c>
      <c r="G904" s="541">
        <v>2023</v>
      </c>
      <c r="H904" s="542">
        <f>VLOOKUP(G904,[3]잔가율!$D$3:$E$33,2,FALSE)</f>
        <v>0.84199999999999997</v>
      </c>
      <c r="I904" s="552">
        <f t="shared" si="14"/>
        <v>33250580</v>
      </c>
    </row>
    <row r="905" spans="1:9">
      <c r="A905" s="539">
        <v>904</v>
      </c>
      <c r="B905" s="540" t="s">
        <v>8534</v>
      </c>
      <c r="C905" s="540" t="s">
        <v>194</v>
      </c>
      <c r="D905" s="540" t="s">
        <v>4566</v>
      </c>
      <c r="E905" s="540" t="s">
        <v>4572</v>
      </c>
      <c r="F905" s="556">
        <v>37160000</v>
      </c>
      <c r="G905" s="541">
        <v>2023</v>
      </c>
      <c r="H905" s="542">
        <f>VLOOKUP(G905,[3]잔가율!$D$3:$E$33,2,FALSE)</f>
        <v>0.84199999999999997</v>
      </c>
      <c r="I905" s="552">
        <f t="shared" si="14"/>
        <v>31288720</v>
      </c>
    </row>
    <row r="906" spans="1:9">
      <c r="A906" s="539">
        <v>905</v>
      </c>
      <c r="B906" s="540" t="s">
        <v>8534</v>
      </c>
      <c r="C906" s="540" t="s">
        <v>194</v>
      </c>
      <c r="D906" s="540" t="s">
        <v>4573</v>
      </c>
      <c r="E906" s="540" t="s">
        <v>4569</v>
      </c>
      <c r="F906" s="556">
        <v>41490000</v>
      </c>
      <c r="G906" s="541">
        <v>2023</v>
      </c>
      <c r="H906" s="542">
        <f>VLOOKUP(G906,[3]잔가율!$D$3:$E$33,2,FALSE)</f>
        <v>0.84199999999999997</v>
      </c>
      <c r="I906" s="552">
        <f t="shared" si="14"/>
        <v>34934580</v>
      </c>
    </row>
    <row r="907" spans="1:9">
      <c r="A907" s="539">
        <v>906</v>
      </c>
      <c r="B907" s="540" t="s">
        <v>8534</v>
      </c>
      <c r="C907" s="540" t="s">
        <v>194</v>
      </c>
      <c r="D907" s="540" t="s">
        <v>4574</v>
      </c>
      <c r="E907" s="540" t="s">
        <v>4575</v>
      </c>
      <c r="F907" s="556">
        <v>37680000</v>
      </c>
      <c r="G907" s="541">
        <v>2023</v>
      </c>
      <c r="H907" s="542">
        <f>VLOOKUP(G907,[3]잔가율!$D$3:$E$33,2,FALSE)</f>
        <v>0.84199999999999997</v>
      </c>
      <c r="I907" s="552">
        <f t="shared" si="14"/>
        <v>31726560</v>
      </c>
    </row>
    <row r="908" spans="1:9">
      <c r="A908" s="539">
        <v>907</v>
      </c>
      <c r="B908" s="543" t="s">
        <v>8534</v>
      </c>
      <c r="C908" s="543" t="s">
        <v>194</v>
      </c>
      <c r="D908" s="543" t="s">
        <v>4576</v>
      </c>
      <c r="E908" s="543" t="s">
        <v>4577</v>
      </c>
      <c r="F908" s="557">
        <v>43190000</v>
      </c>
      <c r="G908" s="541">
        <v>2023</v>
      </c>
      <c r="H908" s="542">
        <f>VLOOKUP(G908,[3]잔가율!$D$3:$E$33,2,FALSE)</f>
        <v>0.84199999999999997</v>
      </c>
      <c r="I908" s="552">
        <f t="shared" si="14"/>
        <v>36365980</v>
      </c>
    </row>
    <row r="909" spans="1:9">
      <c r="A909" s="539">
        <v>908</v>
      </c>
      <c r="B909" s="540" t="s">
        <v>8534</v>
      </c>
      <c r="C909" s="540" t="s">
        <v>194</v>
      </c>
      <c r="D909" s="540" t="s">
        <v>4578</v>
      </c>
      <c r="E909" s="540" t="s">
        <v>4579</v>
      </c>
      <c r="F909" s="556">
        <v>41400000</v>
      </c>
      <c r="G909" s="541">
        <v>2023</v>
      </c>
      <c r="H909" s="542">
        <f>VLOOKUP(G909,[3]잔가율!$D$3:$E$33,2,FALSE)</f>
        <v>0.84199999999999997</v>
      </c>
      <c r="I909" s="552">
        <f t="shared" si="14"/>
        <v>34858800</v>
      </c>
    </row>
    <row r="910" spans="1:9">
      <c r="A910" s="539">
        <v>909</v>
      </c>
      <c r="B910" s="540" t="s">
        <v>8534</v>
      </c>
      <c r="C910" s="540" t="s">
        <v>194</v>
      </c>
      <c r="D910" s="540" t="s">
        <v>4578</v>
      </c>
      <c r="E910" s="540" t="s">
        <v>4580</v>
      </c>
      <c r="F910" s="556">
        <v>41400000</v>
      </c>
      <c r="G910" s="541">
        <v>2023</v>
      </c>
      <c r="H910" s="542">
        <f>VLOOKUP(G910,[3]잔가율!$D$3:$E$33,2,FALSE)</f>
        <v>0.84199999999999997</v>
      </c>
      <c r="I910" s="552">
        <f t="shared" si="14"/>
        <v>34858800</v>
      </c>
    </row>
    <row r="911" spans="1:9">
      <c r="A911" s="539">
        <v>910</v>
      </c>
      <c r="B911" s="540" t="s">
        <v>8534</v>
      </c>
      <c r="C911" s="540" t="s">
        <v>3174</v>
      </c>
      <c r="D911" s="540" t="s">
        <v>3924</v>
      </c>
      <c r="E911" s="540" t="s">
        <v>4581</v>
      </c>
      <c r="F911" s="556">
        <v>41350000</v>
      </c>
      <c r="G911" s="541">
        <v>2023</v>
      </c>
      <c r="H911" s="542">
        <f>VLOOKUP(G911,[3]잔가율!$D$3:$E$33,2,FALSE)</f>
        <v>0.84199999999999997</v>
      </c>
      <c r="I911" s="552">
        <f t="shared" si="14"/>
        <v>34816700</v>
      </c>
    </row>
    <row r="912" spans="1:9">
      <c r="A912" s="539">
        <v>911</v>
      </c>
      <c r="B912" s="540" t="s">
        <v>8534</v>
      </c>
      <c r="C912" s="540" t="s">
        <v>194</v>
      </c>
      <c r="D912" s="540" t="s">
        <v>4582</v>
      </c>
      <c r="E912" s="540" t="s">
        <v>4583</v>
      </c>
      <c r="F912" s="556">
        <v>34960000</v>
      </c>
      <c r="G912" s="541">
        <v>2023</v>
      </c>
      <c r="H912" s="542">
        <f>VLOOKUP(G912,[3]잔가율!$D$3:$E$33,2,FALSE)</f>
        <v>0.84199999999999997</v>
      </c>
      <c r="I912" s="552">
        <f t="shared" si="14"/>
        <v>29436320</v>
      </c>
    </row>
    <row r="913" spans="1:9">
      <c r="A913" s="539">
        <v>912</v>
      </c>
      <c r="B913" s="540" t="s">
        <v>8534</v>
      </c>
      <c r="C913" s="540" t="s">
        <v>194</v>
      </c>
      <c r="D913" s="540" t="s">
        <v>4584</v>
      </c>
      <c r="E913" s="540" t="s">
        <v>4585</v>
      </c>
      <c r="F913" s="556">
        <v>33870000</v>
      </c>
      <c r="G913" s="541">
        <v>2023</v>
      </c>
      <c r="H913" s="542">
        <f>VLOOKUP(G913,[3]잔가율!$D$3:$E$33,2,FALSE)</f>
        <v>0.84199999999999997</v>
      </c>
      <c r="I913" s="552">
        <f t="shared" si="14"/>
        <v>28518540</v>
      </c>
    </row>
    <row r="914" spans="1:9">
      <c r="A914" s="539">
        <v>913</v>
      </c>
      <c r="B914" s="540" t="s">
        <v>8534</v>
      </c>
      <c r="C914" s="540" t="s">
        <v>194</v>
      </c>
      <c r="D914" s="540" t="s">
        <v>4584</v>
      </c>
      <c r="E914" s="540" t="s">
        <v>4586</v>
      </c>
      <c r="F914" s="556">
        <v>33870000</v>
      </c>
      <c r="G914" s="541">
        <v>2023</v>
      </c>
      <c r="H914" s="542">
        <f>VLOOKUP(G914,[3]잔가율!$D$3:$E$33,2,FALSE)</f>
        <v>0.84199999999999997</v>
      </c>
      <c r="I914" s="552">
        <f t="shared" si="14"/>
        <v>28518540</v>
      </c>
    </row>
    <row r="915" spans="1:9">
      <c r="A915" s="539">
        <v>914</v>
      </c>
      <c r="B915" s="540" t="s">
        <v>8534</v>
      </c>
      <c r="C915" s="540" t="s">
        <v>194</v>
      </c>
      <c r="D915" s="540" t="s">
        <v>4584</v>
      </c>
      <c r="E915" s="540" t="s">
        <v>4587</v>
      </c>
      <c r="F915" s="556">
        <v>32530000</v>
      </c>
      <c r="G915" s="541">
        <v>2023</v>
      </c>
      <c r="H915" s="542">
        <f>VLOOKUP(G915,[3]잔가율!$D$3:$E$33,2,FALSE)</f>
        <v>0.84199999999999997</v>
      </c>
      <c r="I915" s="552">
        <f t="shared" si="14"/>
        <v>27390260</v>
      </c>
    </row>
    <row r="916" spans="1:9">
      <c r="A916" s="539">
        <v>915</v>
      </c>
      <c r="B916" s="540" t="s">
        <v>8534</v>
      </c>
      <c r="C916" s="540" t="s">
        <v>194</v>
      </c>
      <c r="D916" s="540" t="s">
        <v>4588</v>
      </c>
      <c r="E916" s="540" t="s">
        <v>4589</v>
      </c>
      <c r="F916" s="556">
        <v>40480000</v>
      </c>
      <c r="G916" s="541">
        <v>2023</v>
      </c>
      <c r="H916" s="542">
        <f>VLOOKUP(G916,[3]잔가율!$D$3:$E$33,2,FALSE)</f>
        <v>0.84199999999999997</v>
      </c>
      <c r="I916" s="552">
        <f t="shared" si="14"/>
        <v>34084160</v>
      </c>
    </row>
    <row r="917" spans="1:9">
      <c r="A917" s="539">
        <v>916</v>
      </c>
      <c r="B917" s="540" t="s">
        <v>8534</v>
      </c>
      <c r="C917" s="540" t="s">
        <v>194</v>
      </c>
      <c r="D917" s="540" t="s">
        <v>4588</v>
      </c>
      <c r="E917" s="540" t="s">
        <v>4590</v>
      </c>
      <c r="F917" s="556">
        <v>41200000</v>
      </c>
      <c r="G917" s="541">
        <v>2023</v>
      </c>
      <c r="H917" s="542">
        <f>VLOOKUP(G917,[3]잔가율!$D$3:$E$33,2,FALSE)</f>
        <v>0.84199999999999997</v>
      </c>
      <c r="I917" s="552">
        <f t="shared" si="14"/>
        <v>34690400</v>
      </c>
    </row>
    <row r="918" spans="1:9">
      <c r="A918" s="539">
        <v>917</v>
      </c>
      <c r="B918" s="540" t="s">
        <v>8534</v>
      </c>
      <c r="C918" s="540" t="s">
        <v>194</v>
      </c>
      <c r="D918" s="540" t="s">
        <v>4588</v>
      </c>
      <c r="E918" s="540" t="s">
        <v>4591</v>
      </c>
      <c r="F918" s="556">
        <v>36800000</v>
      </c>
      <c r="G918" s="541">
        <v>2023</v>
      </c>
      <c r="H918" s="542">
        <f>VLOOKUP(G918,[3]잔가율!$D$3:$E$33,2,FALSE)</f>
        <v>0.84199999999999997</v>
      </c>
      <c r="I918" s="552">
        <f t="shared" si="14"/>
        <v>30985600</v>
      </c>
    </row>
    <row r="919" spans="1:9">
      <c r="A919" s="539">
        <v>918</v>
      </c>
      <c r="B919" s="540" t="s">
        <v>8534</v>
      </c>
      <c r="C919" s="540" t="s">
        <v>194</v>
      </c>
      <c r="D919" s="540" t="s">
        <v>4592</v>
      </c>
      <c r="E919" s="540" t="s">
        <v>4593</v>
      </c>
      <c r="F919" s="556">
        <v>38180000</v>
      </c>
      <c r="G919" s="541">
        <v>2023</v>
      </c>
      <c r="H919" s="542">
        <f>VLOOKUP(G919,[3]잔가율!$D$3:$E$33,2,FALSE)</f>
        <v>0.84199999999999997</v>
      </c>
      <c r="I919" s="552">
        <f t="shared" si="14"/>
        <v>32147560</v>
      </c>
    </row>
    <row r="920" spans="1:9">
      <c r="A920" s="539">
        <v>919</v>
      </c>
      <c r="B920" s="540" t="s">
        <v>8534</v>
      </c>
      <c r="C920" s="540" t="s">
        <v>194</v>
      </c>
      <c r="D920" s="540" t="s">
        <v>4594</v>
      </c>
      <c r="E920" s="540" t="s">
        <v>4595</v>
      </c>
      <c r="F920" s="556">
        <v>44000000</v>
      </c>
      <c r="G920" s="541">
        <v>2023</v>
      </c>
      <c r="H920" s="542">
        <f>VLOOKUP(G920,[3]잔가율!$D$3:$E$33,2,FALSE)</f>
        <v>0.84199999999999997</v>
      </c>
      <c r="I920" s="552">
        <f t="shared" si="14"/>
        <v>37048000</v>
      </c>
    </row>
    <row r="921" spans="1:9">
      <c r="A921" s="539">
        <v>920</v>
      </c>
      <c r="B921" s="540" t="s">
        <v>8534</v>
      </c>
      <c r="C921" s="540" t="s">
        <v>194</v>
      </c>
      <c r="D921" s="540" t="s">
        <v>4594</v>
      </c>
      <c r="E921" s="540" t="s">
        <v>4596</v>
      </c>
      <c r="F921" s="556">
        <v>44700000</v>
      </c>
      <c r="G921" s="541">
        <v>2023</v>
      </c>
      <c r="H921" s="542">
        <f>VLOOKUP(G921,[3]잔가율!$D$3:$E$33,2,FALSE)</f>
        <v>0.84199999999999997</v>
      </c>
      <c r="I921" s="552">
        <f t="shared" si="14"/>
        <v>37637400</v>
      </c>
    </row>
    <row r="922" spans="1:9">
      <c r="A922" s="539">
        <v>921</v>
      </c>
      <c r="B922" s="540" t="s">
        <v>8534</v>
      </c>
      <c r="C922" s="540" t="s">
        <v>194</v>
      </c>
      <c r="D922" s="540" t="s">
        <v>4594</v>
      </c>
      <c r="E922" s="540" t="s">
        <v>4597</v>
      </c>
      <c r="F922" s="556">
        <v>42320000</v>
      </c>
      <c r="G922" s="541">
        <v>2023</v>
      </c>
      <c r="H922" s="542">
        <f>VLOOKUP(G922,[3]잔가율!$D$3:$E$33,2,FALSE)</f>
        <v>0.84199999999999997</v>
      </c>
      <c r="I922" s="552">
        <f t="shared" si="14"/>
        <v>35633440</v>
      </c>
    </row>
    <row r="923" spans="1:9">
      <c r="A923" s="539">
        <v>922</v>
      </c>
      <c r="B923" s="540" t="s">
        <v>8534</v>
      </c>
      <c r="C923" s="540" t="s">
        <v>194</v>
      </c>
      <c r="D923" s="540" t="s">
        <v>4598</v>
      </c>
      <c r="E923" s="540" t="s">
        <v>4599</v>
      </c>
      <c r="F923" s="556">
        <v>35880000</v>
      </c>
      <c r="G923" s="541">
        <v>2023</v>
      </c>
      <c r="H923" s="542">
        <f>VLOOKUP(G923,[3]잔가율!$D$3:$E$33,2,FALSE)</f>
        <v>0.84199999999999997</v>
      </c>
      <c r="I923" s="552">
        <f t="shared" si="14"/>
        <v>30210960</v>
      </c>
    </row>
    <row r="924" spans="1:9">
      <c r="A924" s="539">
        <v>923</v>
      </c>
      <c r="B924" s="540" t="s">
        <v>8534</v>
      </c>
      <c r="C924" s="540" t="s">
        <v>194</v>
      </c>
      <c r="D924" s="540" t="s">
        <v>4600</v>
      </c>
      <c r="E924" s="540" t="s">
        <v>4601</v>
      </c>
      <c r="F924" s="556">
        <v>34790000</v>
      </c>
      <c r="G924" s="541">
        <v>2023</v>
      </c>
      <c r="H924" s="542">
        <f>VLOOKUP(G924,[3]잔가율!$D$3:$E$33,2,FALSE)</f>
        <v>0.84199999999999997</v>
      </c>
      <c r="I924" s="552">
        <f t="shared" si="14"/>
        <v>29293180</v>
      </c>
    </row>
    <row r="925" spans="1:9">
      <c r="A925" s="539">
        <v>924</v>
      </c>
      <c r="B925" s="540" t="s">
        <v>8534</v>
      </c>
      <c r="C925" s="540" t="s">
        <v>194</v>
      </c>
      <c r="D925" s="540" t="s">
        <v>4600</v>
      </c>
      <c r="E925" s="540" t="s">
        <v>4602</v>
      </c>
      <c r="F925" s="556">
        <v>34050000</v>
      </c>
      <c r="G925" s="541">
        <v>2023</v>
      </c>
      <c r="H925" s="542">
        <f>VLOOKUP(G925,[3]잔가율!$D$3:$E$33,2,FALSE)</f>
        <v>0.84199999999999997</v>
      </c>
      <c r="I925" s="552">
        <f t="shared" si="14"/>
        <v>28670100</v>
      </c>
    </row>
    <row r="926" spans="1:9">
      <c r="A926" s="539">
        <v>925</v>
      </c>
      <c r="B926" s="540" t="s">
        <v>8534</v>
      </c>
      <c r="C926" s="540" t="s">
        <v>194</v>
      </c>
      <c r="D926" s="540" t="s">
        <v>4603</v>
      </c>
      <c r="E926" s="540" t="s">
        <v>4604</v>
      </c>
      <c r="F926" s="556">
        <v>36050000</v>
      </c>
      <c r="G926" s="541">
        <v>2023</v>
      </c>
      <c r="H926" s="542">
        <f>VLOOKUP(G926,[3]잔가율!$D$3:$E$33,2,FALSE)</f>
        <v>0.84199999999999997</v>
      </c>
      <c r="I926" s="552">
        <f t="shared" si="14"/>
        <v>30354100</v>
      </c>
    </row>
    <row r="927" spans="1:9">
      <c r="A927" s="539">
        <v>926</v>
      </c>
      <c r="B927" s="540" t="s">
        <v>8534</v>
      </c>
      <c r="C927" s="540" t="s">
        <v>194</v>
      </c>
      <c r="D927" s="540" t="s">
        <v>4605</v>
      </c>
      <c r="E927" s="540" t="s">
        <v>4606</v>
      </c>
      <c r="F927" s="556">
        <v>38270000</v>
      </c>
      <c r="G927" s="541">
        <v>2023</v>
      </c>
      <c r="H927" s="542">
        <f>VLOOKUP(G927,[3]잔가율!$D$3:$E$33,2,FALSE)</f>
        <v>0.84199999999999997</v>
      </c>
      <c r="I927" s="552">
        <f t="shared" si="14"/>
        <v>32223340</v>
      </c>
    </row>
    <row r="928" spans="1:9">
      <c r="A928" s="539">
        <v>927</v>
      </c>
      <c r="B928" s="544" t="s">
        <v>8534</v>
      </c>
      <c r="C928" s="544" t="s">
        <v>194</v>
      </c>
      <c r="D928" s="544" t="s">
        <v>4607</v>
      </c>
      <c r="E928" s="544" t="s">
        <v>4608</v>
      </c>
      <c r="F928" s="559">
        <v>38420000</v>
      </c>
      <c r="G928" s="541">
        <v>2023</v>
      </c>
      <c r="H928" s="542">
        <f>VLOOKUP(G928,[3]잔가율!$D$3:$E$33,2,FALSE)</f>
        <v>0.84199999999999997</v>
      </c>
      <c r="I928" s="552">
        <f t="shared" si="14"/>
        <v>32349640</v>
      </c>
    </row>
    <row r="929" spans="1:9">
      <c r="A929" s="539">
        <v>928</v>
      </c>
      <c r="B929" s="540" t="s">
        <v>8534</v>
      </c>
      <c r="C929" s="540" t="s">
        <v>194</v>
      </c>
      <c r="D929" s="540" t="s">
        <v>4607</v>
      </c>
      <c r="E929" s="540" t="s">
        <v>4609</v>
      </c>
      <c r="F929" s="556">
        <v>36290000</v>
      </c>
      <c r="G929" s="541">
        <v>2023</v>
      </c>
      <c r="H929" s="542">
        <f>VLOOKUP(G929,[3]잔가율!$D$3:$E$33,2,FALSE)</f>
        <v>0.84199999999999997</v>
      </c>
      <c r="I929" s="552">
        <f t="shared" si="14"/>
        <v>30556180</v>
      </c>
    </row>
    <row r="930" spans="1:9">
      <c r="A930" s="539">
        <v>929</v>
      </c>
      <c r="B930" s="540" t="s">
        <v>8534</v>
      </c>
      <c r="C930" s="540" t="s">
        <v>3174</v>
      </c>
      <c r="D930" s="540" t="s">
        <v>3925</v>
      </c>
      <c r="E930" s="540" t="s">
        <v>4610</v>
      </c>
      <c r="F930" s="556">
        <v>35720000</v>
      </c>
      <c r="G930" s="541">
        <v>2023</v>
      </c>
      <c r="H930" s="542">
        <f>VLOOKUP(G930,[3]잔가율!$D$3:$E$33,2,FALSE)</f>
        <v>0.84199999999999997</v>
      </c>
      <c r="I930" s="552">
        <f t="shared" si="14"/>
        <v>30076240</v>
      </c>
    </row>
    <row r="931" spans="1:9">
      <c r="A931" s="539">
        <v>930</v>
      </c>
      <c r="B931" s="540" t="s">
        <v>8534</v>
      </c>
      <c r="C931" s="540" t="s">
        <v>194</v>
      </c>
      <c r="D931" s="540" t="s">
        <v>4611</v>
      </c>
      <c r="E931" s="540" t="s">
        <v>4612</v>
      </c>
      <c r="F931" s="556">
        <v>39560000</v>
      </c>
      <c r="G931" s="541">
        <v>2023</v>
      </c>
      <c r="H931" s="542">
        <f>VLOOKUP(G931,[3]잔가율!$D$3:$E$33,2,FALSE)</f>
        <v>0.84199999999999997</v>
      </c>
      <c r="I931" s="552">
        <f t="shared" si="14"/>
        <v>33309520</v>
      </c>
    </row>
    <row r="932" spans="1:9">
      <c r="A932" s="539">
        <v>931</v>
      </c>
      <c r="B932" s="540" t="s">
        <v>8534</v>
      </c>
      <c r="C932" s="540" t="s">
        <v>194</v>
      </c>
      <c r="D932" s="540" t="s">
        <v>4611</v>
      </c>
      <c r="E932" s="540" t="s">
        <v>4553</v>
      </c>
      <c r="F932" s="556">
        <v>39560000</v>
      </c>
      <c r="G932" s="541">
        <v>2023</v>
      </c>
      <c r="H932" s="542">
        <f>VLOOKUP(G932,[3]잔가율!$D$3:$E$33,2,FALSE)</f>
        <v>0.84199999999999997</v>
      </c>
      <c r="I932" s="552">
        <f t="shared" si="14"/>
        <v>33309520</v>
      </c>
    </row>
    <row r="933" spans="1:9">
      <c r="A933" s="539">
        <v>932</v>
      </c>
      <c r="B933" s="540" t="s">
        <v>8534</v>
      </c>
      <c r="C933" s="540" t="s">
        <v>194</v>
      </c>
      <c r="D933" s="540" t="s">
        <v>4613</v>
      </c>
      <c r="E933" s="540" t="s">
        <v>4614</v>
      </c>
      <c r="F933" s="556">
        <v>44500000</v>
      </c>
      <c r="G933" s="541">
        <v>2023</v>
      </c>
      <c r="H933" s="542">
        <f>VLOOKUP(G933,[3]잔가율!$D$3:$E$33,2,FALSE)</f>
        <v>0.84199999999999997</v>
      </c>
      <c r="I933" s="552">
        <f t="shared" si="14"/>
        <v>37469000</v>
      </c>
    </row>
    <row r="934" spans="1:9">
      <c r="A934" s="539">
        <v>933</v>
      </c>
      <c r="B934" s="540" t="s">
        <v>8534</v>
      </c>
      <c r="C934" s="540" t="s">
        <v>3174</v>
      </c>
      <c r="D934" s="540" t="s">
        <v>3926</v>
      </c>
      <c r="E934" s="540" t="s">
        <v>4615</v>
      </c>
      <c r="F934" s="556">
        <v>34720000</v>
      </c>
      <c r="G934" s="541">
        <v>2023</v>
      </c>
      <c r="H934" s="542">
        <f>VLOOKUP(G934,[3]잔가율!$D$3:$E$33,2,FALSE)</f>
        <v>0.84199999999999997</v>
      </c>
      <c r="I934" s="552">
        <f t="shared" si="14"/>
        <v>29234240</v>
      </c>
    </row>
    <row r="935" spans="1:9">
      <c r="A935" s="539">
        <v>934</v>
      </c>
      <c r="B935" s="540" t="s">
        <v>8534</v>
      </c>
      <c r="C935" s="540" t="s">
        <v>3174</v>
      </c>
      <c r="D935" s="540" t="s">
        <v>3927</v>
      </c>
      <c r="E935" s="540" t="s">
        <v>4616</v>
      </c>
      <c r="F935" s="556">
        <v>39480000</v>
      </c>
      <c r="G935" s="541">
        <v>2023</v>
      </c>
      <c r="H935" s="542">
        <f>VLOOKUP(G935,[3]잔가율!$D$3:$E$33,2,FALSE)</f>
        <v>0.84199999999999997</v>
      </c>
      <c r="I935" s="552">
        <f t="shared" si="14"/>
        <v>33242160</v>
      </c>
    </row>
    <row r="936" spans="1:9">
      <c r="A936" s="539">
        <v>935</v>
      </c>
      <c r="B936" s="543" t="s">
        <v>8534</v>
      </c>
      <c r="C936" s="543" t="s">
        <v>194</v>
      </c>
      <c r="D936" s="543" t="s">
        <v>4617</v>
      </c>
      <c r="E936" s="543" t="s">
        <v>4618</v>
      </c>
      <c r="F936" s="557">
        <v>44000000</v>
      </c>
      <c r="G936" s="541">
        <v>2023</v>
      </c>
      <c r="H936" s="542">
        <f>VLOOKUP(G936,[3]잔가율!$D$3:$E$33,2,FALSE)</f>
        <v>0.84199999999999997</v>
      </c>
      <c r="I936" s="552">
        <f t="shared" si="14"/>
        <v>37048000</v>
      </c>
    </row>
    <row r="937" spans="1:9">
      <c r="A937" s="539">
        <v>936</v>
      </c>
      <c r="B937" s="540" t="s">
        <v>8534</v>
      </c>
      <c r="C937" s="540" t="s">
        <v>3174</v>
      </c>
      <c r="D937" s="540" t="s">
        <v>3928</v>
      </c>
      <c r="E937" s="540" t="s">
        <v>4596</v>
      </c>
      <c r="F937" s="556">
        <v>41740000</v>
      </c>
      <c r="G937" s="541">
        <v>2023</v>
      </c>
      <c r="H937" s="542">
        <f>VLOOKUP(G937,[3]잔가율!$D$3:$E$33,2,FALSE)</f>
        <v>0.84199999999999997</v>
      </c>
      <c r="I937" s="552">
        <f t="shared" si="14"/>
        <v>35145080</v>
      </c>
    </row>
    <row r="938" spans="1:9">
      <c r="A938" s="539">
        <v>937</v>
      </c>
      <c r="B938" s="540" t="s">
        <v>8534</v>
      </c>
      <c r="C938" s="540" t="s">
        <v>194</v>
      </c>
      <c r="D938" s="540" t="s">
        <v>4619</v>
      </c>
      <c r="E938" s="540" t="s">
        <v>4620</v>
      </c>
      <c r="F938" s="556">
        <v>36800000</v>
      </c>
      <c r="G938" s="541">
        <v>2023</v>
      </c>
      <c r="H938" s="542">
        <f>VLOOKUP(G938,[3]잔가율!$D$3:$E$33,2,FALSE)</f>
        <v>0.84199999999999997</v>
      </c>
      <c r="I938" s="552">
        <f t="shared" si="14"/>
        <v>30985600</v>
      </c>
    </row>
    <row r="939" spans="1:9">
      <c r="A939" s="539">
        <v>938</v>
      </c>
      <c r="B939" s="540" t="s">
        <v>8534</v>
      </c>
      <c r="C939" s="540" t="s">
        <v>3174</v>
      </c>
      <c r="D939" s="540" t="s">
        <v>4621</v>
      </c>
      <c r="E939" s="540" t="s">
        <v>4622</v>
      </c>
      <c r="F939" s="556">
        <v>26000000</v>
      </c>
      <c r="G939" s="541">
        <v>2023</v>
      </c>
      <c r="H939" s="542">
        <f>VLOOKUP(G939,[3]잔가율!$D$3:$E$33,2,FALSE)</f>
        <v>0.84199999999999997</v>
      </c>
      <c r="I939" s="552">
        <f t="shared" si="14"/>
        <v>21892000</v>
      </c>
    </row>
    <row r="940" spans="1:9">
      <c r="A940" s="539">
        <v>939</v>
      </c>
      <c r="B940" s="540" t="s">
        <v>8534</v>
      </c>
      <c r="C940" s="540" t="s">
        <v>3174</v>
      </c>
      <c r="D940" s="540" t="s">
        <v>4623</v>
      </c>
      <c r="E940" s="540" t="s">
        <v>4622</v>
      </c>
      <c r="F940" s="556">
        <v>32590000</v>
      </c>
      <c r="G940" s="541">
        <v>2023</v>
      </c>
      <c r="H940" s="542">
        <f>VLOOKUP(G940,[3]잔가율!$D$3:$E$33,2,FALSE)</f>
        <v>0.84199999999999997</v>
      </c>
      <c r="I940" s="552">
        <f t="shared" si="14"/>
        <v>27440780</v>
      </c>
    </row>
    <row r="941" spans="1:9">
      <c r="A941" s="539">
        <v>940</v>
      </c>
      <c r="B941" s="544" t="s">
        <v>8534</v>
      </c>
      <c r="C941" s="544" t="s">
        <v>194</v>
      </c>
      <c r="D941" s="544" t="s">
        <v>4624</v>
      </c>
      <c r="E941" s="544" t="s">
        <v>4625</v>
      </c>
      <c r="F941" s="559">
        <v>43300000</v>
      </c>
      <c r="G941" s="541">
        <v>2023</v>
      </c>
      <c r="H941" s="542">
        <f>VLOOKUP(G941,[3]잔가율!$D$3:$E$33,2,FALSE)</f>
        <v>0.84199999999999997</v>
      </c>
      <c r="I941" s="552">
        <f t="shared" si="14"/>
        <v>36458600</v>
      </c>
    </row>
    <row r="942" spans="1:9">
      <c r="A942" s="539">
        <v>941</v>
      </c>
      <c r="B942" s="540" t="s">
        <v>8534</v>
      </c>
      <c r="C942" s="540" t="s">
        <v>194</v>
      </c>
      <c r="D942" s="540" t="s">
        <v>4624</v>
      </c>
      <c r="E942" s="540" t="s">
        <v>4626</v>
      </c>
      <c r="F942" s="556">
        <v>38180000</v>
      </c>
      <c r="G942" s="541">
        <v>2023</v>
      </c>
      <c r="H942" s="542">
        <f>VLOOKUP(G942,[3]잔가율!$D$3:$E$33,2,FALSE)</f>
        <v>0.84199999999999997</v>
      </c>
      <c r="I942" s="552">
        <f t="shared" si="14"/>
        <v>32147560</v>
      </c>
    </row>
    <row r="943" spans="1:9">
      <c r="A943" s="539">
        <v>942</v>
      </c>
      <c r="B943" s="540" t="s">
        <v>8534</v>
      </c>
      <c r="C943" s="540" t="s">
        <v>3174</v>
      </c>
      <c r="D943" s="540" t="s">
        <v>3929</v>
      </c>
      <c r="E943" s="540" t="s">
        <v>4627</v>
      </c>
      <c r="F943" s="556">
        <v>40070000</v>
      </c>
      <c r="G943" s="541">
        <v>2023</v>
      </c>
      <c r="H943" s="542">
        <f>VLOOKUP(G943,[3]잔가율!$D$3:$E$33,2,FALSE)</f>
        <v>0.84199999999999997</v>
      </c>
      <c r="I943" s="552">
        <f t="shared" si="14"/>
        <v>33738940</v>
      </c>
    </row>
    <row r="944" spans="1:9">
      <c r="A944" s="539">
        <v>943</v>
      </c>
      <c r="B944" s="543" t="s">
        <v>8534</v>
      </c>
      <c r="C944" s="543" t="s">
        <v>194</v>
      </c>
      <c r="D944" s="543" t="s">
        <v>4628</v>
      </c>
      <c r="E944" s="543" t="s">
        <v>4629</v>
      </c>
      <c r="F944" s="557">
        <v>45040000</v>
      </c>
      <c r="G944" s="541">
        <v>2023</v>
      </c>
      <c r="H944" s="542">
        <f>VLOOKUP(G944,[3]잔가율!$D$3:$E$33,2,FALSE)</f>
        <v>0.84199999999999997</v>
      </c>
      <c r="I944" s="552">
        <f t="shared" si="14"/>
        <v>37923680</v>
      </c>
    </row>
    <row r="945" spans="1:9">
      <c r="A945" s="539">
        <v>944</v>
      </c>
      <c r="B945" s="544" t="s">
        <v>8534</v>
      </c>
      <c r="C945" s="544" t="s">
        <v>194</v>
      </c>
      <c r="D945" s="544" t="s">
        <v>4630</v>
      </c>
      <c r="E945" s="544" t="s">
        <v>4631</v>
      </c>
      <c r="F945" s="559">
        <v>48180000</v>
      </c>
      <c r="G945" s="541">
        <v>2023</v>
      </c>
      <c r="H945" s="542">
        <f>VLOOKUP(G945,[3]잔가율!$D$3:$E$33,2,FALSE)</f>
        <v>0.84199999999999997</v>
      </c>
      <c r="I945" s="552">
        <f t="shared" si="14"/>
        <v>40567560</v>
      </c>
    </row>
    <row r="946" spans="1:9">
      <c r="A946" s="539">
        <v>945</v>
      </c>
      <c r="B946" s="540" t="s">
        <v>8534</v>
      </c>
      <c r="C946" s="540" t="s">
        <v>194</v>
      </c>
      <c r="D946" s="540" t="s">
        <v>4630</v>
      </c>
      <c r="E946" s="540" t="s">
        <v>4632</v>
      </c>
      <c r="F946" s="556">
        <v>48800000</v>
      </c>
      <c r="G946" s="541">
        <v>2023</v>
      </c>
      <c r="H946" s="542">
        <f>VLOOKUP(G946,[3]잔가율!$D$3:$E$33,2,FALSE)</f>
        <v>0.84199999999999997</v>
      </c>
      <c r="I946" s="552">
        <f t="shared" si="14"/>
        <v>41089600</v>
      </c>
    </row>
    <row r="947" spans="1:9">
      <c r="A947" s="539">
        <v>946</v>
      </c>
      <c r="B947" s="540" t="s">
        <v>8534</v>
      </c>
      <c r="C947" s="540" t="s">
        <v>3174</v>
      </c>
      <c r="D947" s="540" t="s">
        <v>3930</v>
      </c>
      <c r="E947" s="540" t="s">
        <v>4633</v>
      </c>
      <c r="F947" s="556">
        <v>44690000</v>
      </c>
      <c r="G947" s="541">
        <v>2023</v>
      </c>
      <c r="H947" s="542">
        <f>VLOOKUP(G947,[3]잔가율!$D$3:$E$33,2,FALSE)</f>
        <v>0.84199999999999997</v>
      </c>
      <c r="I947" s="552">
        <f t="shared" si="14"/>
        <v>37628980</v>
      </c>
    </row>
    <row r="948" spans="1:9">
      <c r="A948" s="539">
        <v>947</v>
      </c>
      <c r="B948" s="543" t="s">
        <v>8534</v>
      </c>
      <c r="C948" s="543" t="s">
        <v>194</v>
      </c>
      <c r="D948" s="543" t="s">
        <v>4634</v>
      </c>
      <c r="E948" s="543" t="s">
        <v>4635</v>
      </c>
      <c r="F948" s="557">
        <v>49250000</v>
      </c>
      <c r="G948" s="541">
        <v>2023</v>
      </c>
      <c r="H948" s="542">
        <f>VLOOKUP(G948,[3]잔가율!$D$3:$E$33,2,FALSE)</f>
        <v>0.84199999999999997</v>
      </c>
      <c r="I948" s="552">
        <f t="shared" si="14"/>
        <v>41468500</v>
      </c>
    </row>
    <row r="949" spans="1:9">
      <c r="A949" s="539">
        <v>948</v>
      </c>
      <c r="B949" s="540" t="s">
        <v>8534</v>
      </c>
      <c r="C949" s="540" t="s">
        <v>3174</v>
      </c>
      <c r="D949" s="540" t="s">
        <v>3931</v>
      </c>
      <c r="E949" s="540" t="s">
        <v>4636</v>
      </c>
      <c r="F949" s="556">
        <v>51810000</v>
      </c>
      <c r="G949" s="541">
        <v>2023</v>
      </c>
      <c r="H949" s="542">
        <f>VLOOKUP(G949,[3]잔가율!$D$3:$E$33,2,FALSE)</f>
        <v>0.84199999999999997</v>
      </c>
      <c r="I949" s="552">
        <f t="shared" si="14"/>
        <v>43624020</v>
      </c>
    </row>
    <row r="950" spans="1:9">
      <c r="A950" s="539">
        <v>949</v>
      </c>
      <c r="B950" s="540" t="s">
        <v>8534</v>
      </c>
      <c r="C950" s="540" t="s">
        <v>3174</v>
      </c>
      <c r="D950" s="540" t="s">
        <v>3932</v>
      </c>
      <c r="E950" s="540" t="s">
        <v>4636</v>
      </c>
      <c r="F950" s="556">
        <v>48660000</v>
      </c>
      <c r="G950" s="541">
        <v>2023</v>
      </c>
      <c r="H950" s="542">
        <f>VLOOKUP(G950,[3]잔가율!$D$3:$E$33,2,FALSE)</f>
        <v>0.84199999999999997</v>
      </c>
      <c r="I950" s="552">
        <f t="shared" si="14"/>
        <v>40971720</v>
      </c>
    </row>
    <row r="951" spans="1:9">
      <c r="A951" s="539">
        <v>950</v>
      </c>
      <c r="B951" s="544" t="s">
        <v>8534</v>
      </c>
      <c r="C951" s="544" t="s">
        <v>194</v>
      </c>
      <c r="D951" s="544" t="s">
        <v>4637</v>
      </c>
      <c r="E951" s="544" t="s">
        <v>4638</v>
      </c>
      <c r="F951" s="559">
        <v>573660000</v>
      </c>
      <c r="G951" s="541">
        <v>2023</v>
      </c>
      <c r="H951" s="542">
        <f>VLOOKUP(G951,[3]잔가율!$D$3:$E$33,2,FALSE)</f>
        <v>0.84199999999999997</v>
      </c>
      <c r="I951" s="552">
        <f t="shared" si="14"/>
        <v>483021720</v>
      </c>
    </row>
    <row r="952" spans="1:9">
      <c r="A952" s="539">
        <v>951</v>
      </c>
      <c r="B952" s="540" t="s">
        <v>8534</v>
      </c>
      <c r="C952" s="540" t="s">
        <v>194</v>
      </c>
      <c r="D952" s="540" t="s">
        <v>4639</v>
      </c>
      <c r="E952" s="540" t="s">
        <v>4640</v>
      </c>
      <c r="F952" s="556">
        <v>40000000</v>
      </c>
      <c r="G952" s="541">
        <v>2023</v>
      </c>
      <c r="H952" s="542">
        <f>VLOOKUP(G952,[3]잔가율!$D$3:$E$33,2,FALSE)</f>
        <v>0.84199999999999997</v>
      </c>
      <c r="I952" s="552">
        <f t="shared" si="14"/>
        <v>33680000</v>
      </c>
    </row>
    <row r="953" spans="1:9">
      <c r="A953" s="539">
        <v>952</v>
      </c>
      <c r="B953" s="540" t="s">
        <v>8534</v>
      </c>
      <c r="C953" s="540" t="s">
        <v>194</v>
      </c>
      <c r="D953" s="540" t="s">
        <v>3933</v>
      </c>
      <c r="E953" s="540" t="s">
        <v>4641</v>
      </c>
      <c r="F953" s="556">
        <v>41000000</v>
      </c>
      <c r="G953" s="541">
        <v>2023</v>
      </c>
      <c r="H953" s="542">
        <f>VLOOKUP(G953,[3]잔가율!$D$3:$E$33,2,FALSE)</f>
        <v>0.84199999999999997</v>
      </c>
      <c r="I953" s="552">
        <f t="shared" si="14"/>
        <v>34522000</v>
      </c>
    </row>
    <row r="954" spans="1:9">
      <c r="A954" s="539">
        <v>953</v>
      </c>
      <c r="B954" s="540" t="s">
        <v>8534</v>
      </c>
      <c r="C954" s="540" t="s">
        <v>194</v>
      </c>
      <c r="D954" s="540" t="s">
        <v>3933</v>
      </c>
      <c r="E954" s="540" t="s">
        <v>4642</v>
      </c>
      <c r="F954" s="556">
        <v>34400000</v>
      </c>
      <c r="G954" s="541">
        <v>2023</v>
      </c>
      <c r="H954" s="542">
        <f>VLOOKUP(G954,[3]잔가율!$D$3:$E$33,2,FALSE)</f>
        <v>0.84199999999999997</v>
      </c>
      <c r="I954" s="552">
        <f t="shared" si="14"/>
        <v>28964800</v>
      </c>
    </row>
    <row r="955" spans="1:9">
      <c r="A955" s="539">
        <v>954</v>
      </c>
      <c r="B955" s="540" t="s">
        <v>8534</v>
      </c>
      <c r="C955" s="540" t="s">
        <v>194</v>
      </c>
      <c r="D955" s="540" t="s">
        <v>3933</v>
      </c>
      <c r="E955" s="540" t="s">
        <v>4643</v>
      </c>
      <c r="F955" s="556">
        <v>40000000</v>
      </c>
      <c r="G955" s="541">
        <v>2023</v>
      </c>
      <c r="H955" s="542">
        <f>VLOOKUP(G955,[3]잔가율!$D$3:$E$33,2,FALSE)</f>
        <v>0.84199999999999997</v>
      </c>
      <c r="I955" s="552">
        <f t="shared" si="14"/>
        <v>33680000</v>
      </c>
    </row>
    <row r="956" spans="1:9">
      <c r="A956" s="539">
        <v>955</v>
      </c>
      <c r="B956" s="540" t="s">
        <v>8534</v>
      </c>
      <c r="C956" s="540" t="s">
        <v>194</v>
      </c>
      <c r="D956" s="540" t="s">
        <v>3933</v>
      </c>
      <c r="E956" s="540" t="s">
        <v>4644</v>
      </c>
      <c r="F956" s="556">
        <v>41000000</v>
      </c>
      <c r="G956" s="541">
        <v>2023</v>
      </c>
      <c r="H956" s="542">
        <f>VLOOKUP(G956,[3]잔가율!$D$3:$E$33,2,FALSE)</f>
        <v>0.84199999999999997</v>
      </c>
      <c r="I956" s="552">
        <f t="shared" si="14"/>
        <v>34522000</v>
      </c>
    </row>
    <row r="957" spans="1:9">
      <c r="A957" s="539">
        <v>956</v>
      </c>
      <c r="B957" s="540" t="s">
        <v>8534</v>
      </c>
      <c r="C957" s="540" t="s">
        <v>194</v>
      </c>
      <c r="D957" s="540" t="s">
        <v>4645</v>
      </c>
      <c r="E957" s="540" t="s">
        <v>4642</v>
      </c>
      <c r="F957" s="556">
        <v>34400000</v>
      </c>
      <c r="G957" s="541">
        <v>2023</v>
      </c>
      <c r="H957" s="542">
        <f>VLOOKUP(G957,[3]잔가율!$D$3:$E$33,2,FALSE)</f>
        <v>0.84199999999999997</v>
      </c>
      <c r="I957" s="552">
        <f t="shared" si="14"/>
        <v>28964800</v>
      </c>
    </row>
    <row r="958" spans="1:9">
      <c r="A958" s="539">
        <v>957</v>
      </c>
      <c r="B958" s="540" t="s">
        <v>8534</v>
      </c>
      <c r="C958" s="540" t="s">
        <v>194</v>
      </c>
      <c r="D958" s="540" t="s">
        <v>3934</v>
      </c>
      <c r="E958" s="540" t="s">
        <v>4642</v>
      </c>
      <c r="F958" s="556">
        <v>40200000</v>
      </c>
      <c r="G958" s="541">
        <v>2023</v>
      </c>
      <c r="H958" s="542">
        <f>VLOOKUP(G958,[3]잔가율!$D$3:$E$33,2,FALSE)</f>
        <v>0.84199999999999997</v>
      </c>
      <c r="I958" s="552">
        <f t="shared" si="14"/>
        <v>33848400</v>
      </c>
    </row>
    <row r="959" spans="1:9">
      <c r="A959" s="539">
        <v>958</v>
      </c>
      <c r="B959" s="540" t="s">
        <v>8534</v>
      </c>
      <c r="C959" s="540" t="s">
        <v>194</v>
      </c>
      <c r="D959" s="540" t="s">
        <v>3935</v>
      </c>
      <c r="E959" s="540" t="s">
        <v>4646</v>
      </c>
      <c r="F959" s="556">
        <v>46200000</v>
      </c>
      <c r="G959" s="541">
        <v>2023</v>
      </c>
      <c r="H959" s="542">
        <f>VLOOKUP(G959,[3]잔가율!$D$3:$E$33,2,FALSE)</f>
        <v>0.84199999999999997</v>
      </c>
      <c r="I959" s="552">
        <f t="shared" si="14"/>
        <v>38900400</v>
      </c>
    </row>
    <row r="960" spans="1:9">
      <c r="A960" s="539">
        <v>959</v>
      </c>
      <c r="B960" s="540" t="s">
        <v>8534</v>
      </c>
      <c r="C960" s="540" t="s">
        <v>194</v>
      </c>
      <c r="D960" s="540" t="s">
        <v>3935</v>
      </c>
      <c r="E960" s="540" t="s">
        <v>4647</v>
      </c>
      <c r="F960" s="556">
        <v>36000000</v>
      </c>
      <c r="G960" s="541">
        <v>2023</v>
      </c>
      <c r="H960" s="542">
        <f>VLOOKUP(G960,[3]잔가율!$D$3:$E$33,2,FALSE)</f>
        <v>0.84199999999999997</v>
      </c>
      <c r="I960" s="552">
        <f t="shared" si="14"/>
        <v>30312000</v>
      </c>
    </row>
    <row r="961" spans="1:9">
      <c r="A961" s="539">
        <v>960</v>
      </c>
      <c r="B961" s="540" t="s">
        <v>8534</v>
      </c>
      <c r="C961" s="540" t="s">
        <v>194</v>
      </c>
      <c r="D961" s="540" t="s">
        <v>3935</v>
      </c>
      <c r="E961" s="540" t="s">
        <v>4648</v>
      </c>
      <c r="F961" s="556">
        <v>43900000</v>
      </c>
      <c r="G961" s="541">
        <v>2023</v>
      </c>
      <c r="H961" s="542">
        <f>VLOOKUP(G961,[3]잔가율!$D$3:$E$33,2,FALSE)</f>
        <v>0.84199999999999997</v>
      </c>
      <c r="I961" s="552">
        <f t="shared" si="14"/>
        <v>36963800</v>
      </c>
    </row>
    <row r="962" spans="1:9">
      <c r="A962" s="539">
        <v>961</v>
      </c>
      <c r="B962" s="540" t="s">
        <v>8534</v>
      </c>
      <c r="C962" s="540" t="s">
        <v>194</v>
      </c>
      <c r="D962" s="540" t="s">
        <v>3935</v>
      </c>
      <c r="E962" s="540" t="s">
        <v>4649</v>
      </c>
      <c r="F962" s="556">
        <v>45000000</v>
      </c>
      <c r="G962" s="541">
        <v>2023</v>
      </c>
      <c r="H962" s="542">
        <f>VLOOKUP(G962,[3]잔가율!$D$3:$E$33,2,FALSE)</f>
        <v>0.84199999999999997</v>
      </c>
      <c r="I962" s="552">
        <f t="shared" ref="I962:I1025" si="15">ROUNDDOWN(F962*H962,0)</f>
        <v>37890000</v>
      </c>
    </row>
    <row r="963" spans="1:9">
      <c r="A963" s="539">
        <v>962</v>
      </c>
      <c r="B963" s="540" t="s">
        <v>8534</v>
      </c>
      <c r="C963" s="540" t="s">
        <v>194</v>
      </c>
      <c r="D963" s="540" t="s">
        <v>4650</v>
      </c>
      <c r="E963" s="540" t="s">
        <v>4647</v>
      </c>
      <c r="F963" s="556">
        <v>36900000</v>
      </c>
      <c r="G963" s="541">
        <v>2023</v>
      </c>
      <c r="H963" s="542">
        <f>VLOOKUP(G963,[3]잔가율!$D$3:$E$33,2,FALSE)</f>
        <v>0.84199999999999997</v>
      </c>
      <c r="I963" s="552">
        <f t="shared" si="15"/>
        <v>31069800</v>
      </c>
    </row>
    <row r="964" spans="1:9">
      <c r="A964" s="539">
        <v>963</v>
      </c>
      <c r="B964" s="540" t="s">
        <v>8534</v>
      </c>
      <c r="C964" s="540" t="s">
        <v>194</v>
      </c>
      <c r="D964" s="540" t="s">
        <v>3936</v>
      </c>
      <c r="E964" s="540" t="s">
        <v>4647</v>
      </c>
      <c r="F964" s="556">
        <v>40900000</v>
      </c>
      <c r="G964" s="541">
        <v>2023</v>
      </c>
      <c r="H964" s="542">
        <f>VLOOKUP(G964,[3]잔가율!$D$3:$E$33,2,FALSE)</f>
        <v>0.84199999999999997</v>
      </c>
      <c r="I964" s="552">
        <f t="shared" si="15"/>
        <v>34437800</v>
      </c>
    </row>
    <row r="965" spans="1:9">
      <c r="A965" s="539">
        <v>964</v>
      </c>
      <c r="B965" s="540" t="s">
        <v>8534</v>
      </c>
      <c r="C965" s="540" t="s">
        <v>194</v>
      </c>
      <c r="D965" s="540" t="s">
        <v>4651</v>
      </c>
      <c r="E965" s="540" t="s">
        <v>4652</v>
      </c>
      <c r="F965" s="556">
        <v>47600000</v>
      </c>
      <c r="G965" s="541">
        <v>2023</v>
      </c>
      <c r="H965" s="542">
        <f>VLOOKUP(G965,[3]잔가율!$D$3:$E$33,2,FALSE)</f>
        <v>0.84199999999999997</v>
      </c>
      <c r="I965" s="552">
        <f t="shared" si="15"/>
        <v>40079200</v>
      </c>
    </row>
    <row r="966" spans="1:9">
      <c r="A966" s="539">
        <v>965</v>
      </c>
      <c r="B966" s="540" t="s">
        <v>8534</v>
      </c>
      <c r="C966" s="540" t="s">
        <v>194</v>
      </c>
      <c r="D966" s="540" t="s">
        <v>4653</v>
      </c>
      <c r="E966" s="540" t="s">
        <v>4654</v>
      </c>
      <c r="F966" s="556">
        <v>53810000</v>
      </c>
      <c r="G966" s="541">
        <v>2023</v>
      </c>
      <c r="H966" s="542">
        <f>VLOOKUP(G966,[3]잔가율!$D$3:$E$33,2,FALSE)</f>
        <v>0.84199999999999997</v>
      </c>
      <c r="I966" s="552">
        <f t="shared" si="15"/>
        <v>45308020</v>
      </c>
    </row>
    <row r="967" spans="1:9">
      <c r="A967" s="539">
        <v>966</v>
      </c>
      <c r="B967" s="540" t="s">
        <v>8534</v>
      </c>
      <c r="C967" s="540" t="s">
        <v>194</v>
      </c>
      <c r="D967" s="540" t="s">
        <v>4655</v>
      </c>
      <c r="E967" s="540" t="s">
        <v>4656</v>
      </c>
      <c r="F967" s="556">
        <v>40000000</v>
      </c>
      <c r="G967" s="541">
        <v>2023</v>
      </c>
      <c r="H967" s="542">
        <f>VLOOKUP(G967,[3]잔가율!$D$3:$E$33,2,FALSE)</f>
        <v>0.84199999999999997</v>
      </c>
      <c r="I967" s="552">
        <f t="shared" si="15"/>
        <v>33680000</v>
      </c>
    </row>
    <row r="968" spans="1:9">
      <c r="A968" s="539">
        <v>967</v>
      </c>
      <c r="B968" s="540" t="s">
        <v>8534</v>
      </c>
      <c r="C968" s="540" t="s">
        <v>3174</v>
      </c>
      <c r="D968" s="540" t="s">
        <v>4657</v>
      </c>
      <c r="E968" s="540" t="s">
        <v>4656</v>
      </c>
      <c r="F968" s="556">
        <v>38400000</v>
      </c>
      <c r="G968" s="541">
        <v>2023</v>
      </c>
      <c r="H968" s="542">
        <f>VLOOKUP(G968,[3]잔가율!$D$3:$E$33,2,FALSE)</f>
        <v>0.84199999999999997</v>
      </c>
      <c r="I968" s="552">
        <f t="shared" si="15"/>
        <v>32332800</v>
      </c>
    </row>
    <row r="969" spans="1:9">
      <c r="A969" s="539">
        <v>968</v>
      </c>
      <c r="B969" s="540" t="s">
        <v>8534</v>
      </c>
      <c r="C969" s="540" t="s">
        <v>194</v>
      </c>
      <c r="D969" s="540" t="s">
        <v>3937</v>
      </c>
      <c r="E969" s="540" t="s">
        <v>4658</v>
      </c>
      <c r="F969" s="556">
        <v>44360000</v>
      </c>
      <c r="G969" s="541">
        <v>2023</v>
      </c>
      <c r="H969" s="542">
        <f>VLOOKUP(G969,[3]잔가율!$D$3:$E$33,2,FALSE)</f>
        <v>0.84199999999999997</v>
      </c>
      <c r="I969" s="552">
        <f t="shared" si="15"/>
        <v>37351120</v>
      </c>
    </row>
    <row r="970" spans="1:9">
      <c r="A970" s="539">
        <v>969</v>
      </c>
      <c r="B970" s="540" t="s">
        <v>8534</v>
      </c>
      <c r="C970" s="540" t="s">
        <v>194</v>
      </c>
      <c r="D970" s="540" t="s">
        <v>4659</v>
      </c>
      <c r="E970" s="540" t="s">
        <v>4658</v>
      </c>
      <c r="F970" s="556">
        <v>45000000</v>
      </c>
      <c r="G970" s="541">
        <v>2023</v>
      </c>
      <c r="H970" s="542">
        <f>VLOOKUP(G970,[3]잔가율!$D$3:$E$33,2,FALSE)</f>
        <v>0.84199999999999997</v>
      </c>
      <c r="I970" s="552">
        <f t="shared" si="15"/>
        <v>37890000</v>
      </c>
    </row>
    <row r="971" spans="1:9">
      <c r="A971" s="539">
        <v>970</v>
      </c>
      <c r="B971" s="540" t="s">
        <v>8534</v>
      </c>
      <c r="C971" s="540" t="s">
        <v>3174</v>
      </c>
      <c r="D971" s="540" t="s">
        <v>4660</v>
      </c>
      <c r="E971" s="540" t="s">
        <v>4661</v>
      </c>
      <c r="F971" s="556">
        <v>38540000</v>
      </c>
      <c r="G971" s="541">
        <v>2023</v>
      </c>
      <c r="H971" s="542">
        <f>VLOOKUP(G971,[3]잔가율!$D$3:$E$33,2,FALSE)</f>
        <v>0.84199999999999997</v>
      </c>
      <c r="I971" s="552">
        <f t="shared" si="15"/>
        <v>32450680</v>
      </c>
    </row>
    <row r="972" spans="1:9">
      <c r="A972" s="539">
        <v>971</v>
      </c>
      <c r="B972" s="540" t="s">
        <v>8534</v>
      </c>
      <c r="C972" s="540" t="s">
        <v>3174</v>
      </c>
      <c r="D972" s="540" t="s">
        <v>3938</v>
      </c>
      <c r="E972" s="540" t="s">
        <v>4661</v>
      </c>
      <c r="F972" s="556">
        <v>43140000</v>
      </c>
      <c r="G972" s="541">
        <v>2023</v>
      </c>
      <c r="H972" s="542">
        <f>VLOOKUP(G972,[3]잔가율!$D$3:$E$33,2,FALSE)</f>
        <v>0.84199999999999997</v>
      </c>
      <c r="I972" s="552">
        <f t="shared" si="15"/>
        <v>36323880</v>
      </c>
    </row>
    <row r="973" spans="1:9">
      <c r="A973" s="539">
        <v>972</v>
      </c>
      <c r="B973" s="540" t="s">
        <v>8534</v>
      </c>
      <c r="C973" s="540" t="s">
        <v>3174</v>
      </c>
      <c r="D973" s="540" t="s">
        <v>4662</v>
      </c>
      <c r="E973" s="540" t="s">
        <v>4663</v>
      </c>
      <c r="F973" s="556">
        <v>40450000</v>
      </c>
      <c r="G973" s="541">
        <v>2023</v>
      </c>
      <c r="H973" s="542">
        <f>VLOOKUP(G973,[3]잔가율!$D$3:$E$33,2,FALSE)</f>
        <v>0.84199999999999997</v>
      </c>
      <c r="I973" s="552">
        <f t="shared" si="15"/>
        <v>34058900</v>
      </c>
    </row>
    <row r="974" spans="1:9">
      <c r="A974" s="539">
        <v>973</v>
      </c>
      <c r="B974" s="540" t="s">
        <v>8534</v>
      </c>
      <c r="C974" s="540" t="s">
        <v>3174</v>
      </c>
      <c r="D974" s="540" t="s">
        <v>4662</v>
      </c>
      <c r="E974" s="540" t="s">
        <v>4664</v>
      </c>
      <c r="F974" s="556">
        <v>41520000</v>
      </c>
      <c r="G974" s="541">
        <v>2023</v>
      </c>
      <c r="H974" s="542">
        <f>VLOOKUP(G974,[3]잔가율!$D$3:$E$33,2,FALSE)</f>
        <v>0.84199999999999997</v>
      </c>
      <c r="I974" s="552">
        <f t="shared" si="15"/>
        <v>34959840</v>
      </c>
    </row>
    <row r="975" spans="1:9">
      <c r="A975" s="539">
        <v>974</v>
      </c>
      <c r="B975" s="540" t="s">
        <v>8534</v>
      </c>
      <c r="C975" s="540" t="s">
        <v>3174</v>
      </c>
      <c r="D975" s="540" t="s">
        <v>3939</v>
      </c>
      <c r="E975" s="540" t="s">
        <v>4663</v>
      </c>
      <c r="F975" s="556">
        <v>44900000</v>
      </c>
      <c r="G975" s="541">
        <v>2023</v>
      </c>
      <c r="H975" s="542">
        <f>VLOOKUP(G975,[3]잔가율!$D$3:$E$33,2,FALSE)</f>
        <v>0.84199999999999997</v>
      </c>
      <c r="I975" s="552">
        <f t="shared" si="15"/>
        <v>37805800</v>
      </c>
    </row>
    <row r="976" spans="1:9">
      <c r="A976" s="539">
        <v>975</v>
      </c>
      <c r="B976" s="540" t="s">
        <v>8534</v>
      </c>
      <c r="C976" s="540" t="s">
        <v>194</v>
      </c>
      <c r="D976" s="540" t="s">
        <v>4665</v>
      </c>
      <c r="E976" s="540" t="s">
        <v>4664</v>
      </c>
      <c r="F976" s="556">
        <v>44000000</v>
      </c>
      <c r="G976" s="541">
        <v>2023</v>
      </c>
      <c r="H976" s="542">
        <f>VLOOKUP(G976,[3]잔가율!$D$3:$E$33,2,FALSE)</f>
        <v>0.84199999999999997</v>
      </c>
      <c r="I976" s="552">
        <f t="shared" si="15"/>
        <v>37048000</v>
      </c>
    </row>
    <row r="977" spans="1:9">
      <c r="A977" s="539">
        <v>976</v>
      </c>
      <c r="B977" s="540" t="s">
        <v>8534</v>
      </c>
      <c r="C977" s="540" t="s">
        <v>194</v>
      </c>
      <c r="D977" s="540" t="s">
        <v>4666</v>
      </c>
      <c r="E977" s="540" t="s">
        <v>4667</v>
      </c>
      <c r="F977" s="556">
        <v>47500000</v>
      </c>
      <c r="G977" s="541">
        <v>2023</v>
      </c>
      <c r="H977" s="542">
        <f>VLOOKUP(G977,[3]잔가율!$D$3:$E$33,2,FALSE)</f>
        <v>0.84199999999999997</v>
      </c>
      <c r="I977" s="552">
        <f t="shared" si="15"/>
        <v>39995000</v>
      </c>
    </row>
    <row r="978" spans="1:9">
      <c r="A978" s="539">
        <v>977</v>
      </c>
      <c r="B978" s="540" t="s">
        <v>8534</v>
      </c>
      <c r="C978" s="540" t="s">
        <v>194</v>
      </c>
      <c r="D978" s="540" t="s">
        <v>3940</v>
      </c>
      <c r="E978" s="540" t="s">
        <v>4668</v>
      </c>
      <c r="F978" s="556">
        <v>49080000</v>
      </c>
      <c r="G978" s="541">
        <v>2023</v>
      </c>
      <c r="H978" s="542">
        <f>VLOOKUP(G978,[3]잔가율!$D$3:$E$33,2,FALSE)</f>
        <v>0.84199999999999997</v>
      </c>
      <c r="I978" s="552">
        <f t="shared" si="15"/>
        <v>41325360</v>
      </c>
    </row>
    <row r="979" spans="1:9">
      <c r="A979" s="539">
        <v>978</v>
      </c>
      <c r="B979" s="544" t="s">
        <v>8534</v>
      </c>
      <c r="C979" s="544" t="s">
        <v>194</v>
      </c>
      <c r="D979" s="544" t="s">
        <v>4669</v>
      </c>
      <c r="E979" s="544" t="s">
        <v>4670</v>
      </c>
      <c r="F979" s="559">
        <v>51160000</v>
      </c>
      <c r="G979" s="541">
        <v>2023</v>
      </c>
      <c r="H979" s="542">
        <f>VLOOKUP(G979,[3]잔가율!$D$3:$E$33,2,FALSE)</f>
        <v>0.84199999999999997</v>
      </c>
      <c r="I979" s="552">
        <f t="shared" si="15"/>
        <v>43076720</v>
      </c>
    </row>
    <row r="980" spans="1:9">
      <c r="A980" s="539">
        <v>979</v>
      </c>
      <c r="B980" s="540" t="s">
        <v>8534</v>
      </c>
      <c r="C980" s="540" t="s">
        <v>194</v>
      </c>
      <c r="D980" s="540" t="s">
        <v>3941</v>
      </c>
      <c r="E980" s="540" t="s">
        <v>4671</v>
      </c>
      <c r="F980" s="556">
        <v>60540000</v>
      </c>
      <c r="G980" s="541">
        <v>2023</v>
      </c>
      <c r="H980" s="542">
        <f>VLOOKUP(G980,[3]잔가율!$D$3:$E$33,2,FALSE)</f>
        <v>0.84199999999999997</v>
      </c>
      <c r="I980" s="552">
        <f t="shared" si="15"/>
        <v>50974680</v>
      </c>
    </row>
    <row r="981" spans="1:9">
      <c r="A981" s="539">
        <v>980</v>
      </c>
      <c r="B981" s="540" t="s">
        <v>8534</v>
      </c>
      <c r="C981" s="540" t="s">
        <v>194</v>
      </c>
      <c r="D981" s="540" t="s">
        <v>4672</v>
      </c>
      <c r="E981" s="540" t="s">
        <v>4673</v>
      </c>
      <c r="F981" s="556">
        <v>55700000</v>
      </c>
      <c r="G981" s="541">
        <v>2023</v>
      </c>
      <c r="H981" s="542">
        <f>VLOOKUP(G981,[3]잔가율!$D$3:$E$33,2,FALSE)</f>
        <v>0.84199999999999997</v>
      </c>
      <c r="I981" s="552">
        <f t="shared" si="15"/>
        <v>46899400</v>
      </c>
    </row>
    <row r="982" spans="1:9">
      <c r="A982" s="539">
        <v>981</v>
      </c>
      <c r="B982" s="540" t="s">
        <v>8534</v>
      </c>
      <c r="C982" s="540" t="s">
        <v>3174</v>
      </c>
      <c r="D982" s="540" t="s">
        <v>1446</v>
      </c>
      <c r="E982" s="540" t="s">
        <v>4674</v>
      </c>
      <c r="F982" s="556">
        <v>83930000</v>
      </c>
      <c r="G982" s="541">
        <v>2023</v>
      </c>
      <c r="H982" s="542">
        <f>VLOOKUP(G982,[3]잔가율!$D$3:$E$33,2,FALSE)</f>
        <v>0.84199999999999997</v>
      </c>
      <c r="I982" s="552">
        <f t="shared" si="15"/>
        <v>70669060</v>
      </c>
    </row>
    <row r="983" spans="1:9">
      <c r="A983" s="539">
        <v>982</v>
      </c>
      <c r="B983" s="543" t="s">
        <v>8534</v>
      </c>
      <c r="C983" s="543" t="s">
        <v>194</v>
      </c>
      <c r="D983" s="543" t="s">
        <v>4675</v>
      </c>
      <c r="E983" s="543" t="s">
        <v>4676</v>
      </c>
      <c r="F983" s="557">
        <v>69430000</v>
      </c>
      <c r="G983" s="541">
        <v>2023</v>
      </c>
      <c r="H983" s="542">
        <f>VLOOKUP(G983,[3]잔가율!$D$3:$E$33,2,FALSE)</f>
        <v>0.84199999999999997</v>
      </c>
      <c r="I983" s="552">
        <f t="shared" si="15"/>
        <v>58460060</v>
      </c>
    </row>
    <row r="984" spans="1:9">
      <c r="A984" s="539">
        <v>983</v>
      </c>
      <c r="B984" s="540" t="s">
        <v>8534</v>
      </c>
      <c r="C984" s="540" t="s">
        <v>194</v>
      </c>
      <c r="D984" s="540" t="s">
        <v>3942</v>
      </c>
      <c r="E984" s="540" t="s">
        <v>4677</v>
      </c>
      <c r="F984" s="556">
        <v>52250000</v>
      </c>
      <c r="G984" s="541">
        <v>2023</v>
      </c>
      <c r="H984" s="542">
        <f>VLOOKUP(G984,[3]잔가율!$D$3:$E$33,2,FALSE)</f>
        <v>0.84199999999999997</v>
      </c>
      <c r="I984" s="552">
        <f t="shared" si="15"/>
        <v>43994500</v>
      </c>
    </row>
    <row r="985" spans="1:9">
      <c r="A985" s="539">
        <v>984</v>
      </c>
      <c r="B985" s="540" t="s">
        <v>8534</v>
      </c>
      <c r="C985" s="540" t="s">
        <v>194</v>
      </c>
      <c r="D985" s="540" t="s">
        <v>3942</v>
      </c>
      <c r="E985" s="540" t="s">
        <v>4678</v>
      </c>
      <c r="F985" s="556">
        <v>59700000</v>
      </c>
      <c r="G985" s="541">
        <v>2023</v>
      </c>
      <c r="H985" s="542">
        <f>VLOOKUP(G985,[3]잔가율!$D$3:$E$33,2,FALSE)</f>
        <v>0.84199999999999997</v>
      </c>
      <c r="I985" s="552">
        <f t="shared" si="15"/>
        <v>50267400</v>
      </c>
    </row>
    <row r="986" spans="1:9">
      <c r="A986" s="539">
        <v>985</v>
      </c>
      <c r="B986" s="540" t="s">
        <v>8534</v>
      </c>
      <c r="C986" s="540" t="s">
        <v>194</v>
      </c>
      <c r="D986" s="540" t="s">
        <v>3942</v>
      </c>
      <c r="E986" s="540" t="s">
        <v>4679</v>
      </c>
      <c r="F986" s="556">
        <v>52250000</v>
      </c>
      <c r="G986" s="541">
        <v>2023</v>
      </c>
      <c r="H986" s="542">
        <f>VLOOKUP(G986,[3]잔가율!$D$3:$E$33,2,FALSE)</f>
        <v>0.84199999999999997</v>
      </c>
      <c r="I986" s="552">
        <f t="shared" si="15"/>
        <v>43994500</v>
      </c>
    </row>
    <row r="987" spans="1:9">
      <c r="A987" s="539">
        <v>986</v>
      </c>
      <c r="B987" s="540" t="s">
        <v>8534</v>
      </c>
      <c r="C987" s="540" t="s">
        <v>194</v>
      </c>
      <c r="D987" s="540" t="s">
        <v>3942</v>
      </c>
      <c r="E987" s="540" t="s">
        <v>4680</v>
      </c>
      <c r="F987" s="556">
        <v>55200000</v>
      </c>
      <c r="G987" s="541">
        <v>2023</v>
      </c>
      <c r="H987" s="542">
        <f>VLOOKUP(G987,[3]잔가율!$D$3:$E$33,2,FALSE)</f>
        <v>0.84199999999999997</v>
      </c>
      <c r="I987" s="552">
        <f t="shared" si="15"/>
        <v>46478400</v>
      </c>
    </row>
    <row r="988" spans="1:9">
      <c r="A988" s="539">
        <v>987</v>
      </c>
      <c r="B988" s="540" t="s">
        <v>8534</v>
      </c>
      <c r="C988" s="540" t="s">
        <v>194</v>
      </c>
      <c r="D988" s="540" t="s">
        <v>4681</v>
      </c>
      <c r="E988" s="540" t="s">
        <v>4678</v>
      </c>
      <c r="F988" s="556">
        <v>57950000</v>
      </c>
      <c r="G988" s="541">
        <v>2023</v>
      </c>
      <c r="H988" s="542">
        <f>VLOOKUP(G988,[3]잔가율!$D$3:$E$33,2,FALSE)</f>
        <v>0.84199999999999997</v>
      </c>
      <c r="I988" s="552">
        <f t="shared" si="15"/>
        <v>48793900</v>
      </c>
    </row>
    <row r="989" spans="1:9">
      <c r="A989" s="539">
        <v>988</v>
      </c>
      <c r="B989" s="540" t="s">
        <v>8534</v>
      </c>
      <c r="C989" s="540" t="s">
        <v>194</v>
      </c>
      <c r="D989" s="540" t="s">
        <v>4682</v>
      </c>
      <c r="E989" s="540" t="s">
        <v>4678</v>
      </c>
      <c r="F989" s="556">
        <v>60200000</v>
      </c>
      <c r="G989" s="541">
        <v>2023</v>
      </c>
      <c r="H989" s="542">
        <f>VLOOKUP(G989,[3]잔가율!$D$3:$E$33,2,FALSE)</f>
        <v>0.84199999999999997</v>
      </c>
      <c r="I989" s="552">
        <f t="shared" si="15"/>
        <v>50688400</v>
      </c>
    </row>
    <row r="990" spans="1:9">
      <c r="A990" s="539">
        <v>989</v>
      </c>
      <c r="B990" s="540" t="s">
        <v>8534</v>
      </c>
      <c r="C990" s="540" t="s">
        <v>194</v>
      </c>
      <c r="D990" s="540" t="s">
        <v>4683</v>
      </c>
      <c r="E990" s="540" t="s">
        <v>4678</v>
      </c>
      <c r="F990" s="556">
        <v>57600000</v>
      </c>
      <c r="G990" s="541">
        <v>2023</v>
      </c>
      <c r="H990" s="542">
        <f>VLOOKUP(G990,[3]잔가율!$D$3:$E$33,2,FALSE)</f>
        <v>0.84199999999999997</v>
      </c>
      <c r="I990" s="552">
        <f t="shared" si="15"/>
        <v>48499200</v>
      </c>
    </row>
    <row r="991" spans="1:9">
      <c r="A991" s="539">
        <v>990</v>
      </c>
      <c r="B991" s="540" t="s">
        <v>8534</v>
      </c>
      <c r="C991" s="540" t="s">
        <v>194</v>
      </c>
      <c r="D991" s="540" t="s">
        <v>4684</v>
      </c>
      <c r="E991" s="540" t="s">
        <v>4685</v>
      </c>
      <c r="F991" s="556">
        <v>47500000</v>
      </c>
      <c r="G991" s="541">
        <v>2023</v>
      </c>
      <c r="H991" s="542">
        <f>VLOOKUP(G991,[3]잔가율!$D$3:$E$33,2,FALSE)</f>
        <v>0.84199999999999997</v>
      </c>
      <c r="I991" s="552">
        <f t="shared" si="15"/>
        <v>39995000</v>
      </c>
    </row>
    <row r="992" spans="1:9">
      <c r="A992" s="539">
        <v>991</v>
      </c>
      <c r="B992" s="540" t="s">
        <v>8534</v>
      </c>
      <c r="C992" s="540" t="s">
        <v>194</v>
      </c>
      <c r="D992" s="540" t="s">
        <v>4686</v>
      </c>
      <c r="E992" s="540" t="s">
        <v>4687</v>
      </c>
      <c r="F992" s="556">
        <v>56050000</v>
      </c>
      <c r="G992" s="541">
        <v>2023</v>
      </c>
      <c r="H992" s="542">
        <f>VLOOKUP(G992,[3]잔가율!$D$3:$E$33,2,FALSE)</f>
        <v>0.84199999999999997</v>
      </c>
      <c r="I992" s="552">
        <f t="shared" si="15"/>
        <v>47194100</v>
      </c>
    </row>
    <row r="993" spans="1:9">
      <c r="A993" s="539">
        <v>992</v>
      </c>
      <c r="B993" s="540" t="s">
        <v>8534</v>
      </c>
      <c r="C993" s="540" t="s">
        <v>194</v>
      </c>
      <c r="D993" s="540" t="s">
        <v>4686</v>
      </c>
      <c r="E993" s="540" t="s">
        <v>4688</v>
      </c>
      <c r="F993" s="556">
        <v>55100000</v>
      </c>
      <c r="G993" s="541">
        <v>2023</v>
      </c>
      <c r="H993" s="542">
        <f>VLOOKUP(G993,[3]잔가율!$D$3:$E$33,2,FALSE)</f>
        <v>0.84199999999999997</v>
      </c>
      <c r="I993" s="552">
        <f t="shared" si="15"/>
        <v>46394200</v>
      </c>
    </row>
    <row r="994" spans="1:9">
      <c r="A994" s="539">
        <v>993</v>
      </c>
      <c r="B994" s="540" t="s">
        <v>8534</v>
      </c>
      <c r="C994" s="540" t="s">
        <v>194</v>
      </c>
      <c r="D994" s="540" t="s">
        <v>3943</v>
      </c>
      <c r="E994" s="540" t="s">
        <v>4689</v>
      </c>
      <c r="F994" s="556">
        <v>60800000</v>
      </c>
      <c r="G994" s="541">
        <v>2023</v>
      </c>
      <c r="H994" s="542">
        <f>VLOOKUP(G994,[3]잔가율!$D$3:$E$33,2,FALSE)</f>
        <v>0.84199999999999997</v>
      </c>
      <c r="I994" s="552">
        <f t="shared" si="15"/>
        <v>51193600</v>
      </c>
    </row>
    <row r="995" spans="1:9">
      <c r="A995" s="539">
        <v>994</v>
      </c>
      <c r="B995" s="540" t="s">
        <v>8534</v>
      </c>
      <c r="C995" s="540" t="s">
        <v>194</v>
      </c>
      <c r="D995" s="540" t="s">
        <v>3943</v>
      </c>
      <c r="E995" s="540" t="s">
        <v>4690</v>
      </c>
      <c r="F995" s="556">
        <v>71400000</v>
      </c>
      <c r="G995" s="541">
        <v>2023</v>
      </c>
      <c r="H995" s="542">
        <f>VLOOKUP(G995,[3]잔가율!$D$3:$E$33,2,FALSE)</f>
        <v>0.84199999999999997</v>
      </c>
      <c r="I995" s="552">
        <f t="shared" si="15"/>
        <v>60118800</v>
      </c>
    </row>
    <row r="996" spans="1:9">
      <c r="A996" s="539">
        <v>995</v>
      </c>
      <c r="B996" s="540" t="s">
        <v>8534</v>
      </c>
      <c r="C996" s="540" t="s">
        <v>194</v>
      </c>
      <c r="D996" s="540" t="s">
        <v>3943</v>
      </c>
      <c r="E996" s="540" t="s">
        <v>4691</v>
      </c>
      <c r="F996" s="556">
        <v>64800000</v>
      </c>
      <c r="G996" s="541">
        <v>2023</v>
      </c>
      <c r="H996" s="542">
        <f>VLOOKUP(G996,[3]잔가율!$D$3:$E$33,2,FALSE)</f>
        <v>0.84199999999999997</v>
      </c>
      <c r="I996" s="552">
        <f t="shared" si="15"/>
        <v>54561600</v>
      </c>
    </row>
    <row r="997" spans="1:9">
      <c r="A997" s="539">
        <v>996</v>
      </c>
      <c r="B997" s="540" t="s">
        <v>8534</v>
      </c>
      <c r="C997" s="540" t="s">
        <v>194</v>
      </c>
      <c r="D997" s="540" t="s">
        <v>3944</v>
      </c>
      <c r="E997" s="540" t="s">
        <v>4690</v>
      </c>
      <c r="F997" s="556">
        <v>68400000</v>
      </c>
      <c r="G997" s="541">
        <v>2023</v>
      </c>
      <c r="H997" s="542">
        <f>VLOOKUP(G997,[3]잔가율!$D$3:$E$33,2,FALSE)</f>
        <v>0.84199999999999997</v>
      </c>
      <c r="I997" s="552">
        <f t="shared" si="15"/>
        <v>57592800</v>
      </c>
    </row>
    <row r="998" spans="1:9">
      <c r="A998" s="539">
        <v>997</v>
      </c>
      <c r="B998" s="540" t="s">
        <v>8534</v>
      </c>
      <c r="C998" s="540" t="s">
        <v>194</v>
      </c>
      <c r="D998" s="540" t="s">
        <v>4692</v>
      </c>
      <c r="E998" s="540" t="s">
        <v>4690</v>
      </c>
      <c r="F998" s="556">
        <v>72000000</v>
      </c>
      <c r="G998" s="541">
        <v>2023</v>
      </c>
      <c r="H998" s="542">
        <f>VLOOKUP(G998,[3]잔가율!$D$3:$E$33,2,FALSE)</f>
        <v>0.84199999999999997</v>
      </c>
      <c r="I998" s="552">
        <f t="shared" si="15"/>
        <v>60624000</v>
      </c>
    </row>
    <row r="999" spans="1:9">
      <c r="A999" s="539">
        <v>998</v>
      </c>
      <c r="B999" s="540" t="s">
        <v>8534</v>
      </c>
      <c r="C999" s="540" t="s">
        <v>194</v>
      </c>
      <c r="D999" s="540" t="s">
        <v>4693</v>
      </c>
      <c r="E999" s="540" t="s">
        <v>4690</v>
      </c>
      <c r="F999" s="556">
        <v>70100000</v>
      </c>
      <c r="G999" s="541">
        <v>2023</v>
      </c>
      <c r="H999" s="542">
        <f>VLOOKUP(G999,[3]잔가율!$D$3:$E$33,2,FALSE)</f>
        <v>0.84199999999999997</v>
      </c>
      <c r="I999" s="552">
        <f t="shared" si="15"/>
        <v>59024200</v>
      </c>
    </row>
    <row r="1000" spans="1:9">
      <c r="A1000" s="539">
        <v>999</v>
      </c>
      <c r="B1000" s="540" t="s">
        <v>8534</v>
      </c>
      <c r="C1000" s="540" t="s">
        <v>194</v>
      </c>
      <c r="D1000" s="540" t="s">
        <v>4694</v>
      </c>
      <c r="E1000" s="540" t="s">
        <v>4695</v>
      </c>
      <c r="F1000" s="556">
        <v>62700000</v>
      </c>
      <c r="G1000" s="541">
        <v>2023</v>
      </c>
      <c r="H1000" s="542">
        <f>VLOOKUP(G1000,[3]잔가율!$D$3:$E$33,2,FALSE)</f>
        <v>0.84199999999999997</v>
      </c>
      <c r="I1000" s="552">
        <f t="shared" si="15"/>
        <v>52793400</v>
      </c>
    </row>
    <row r="1001" spans="1:9">
      <c r="A1001" s="539">
        <v>1000</v>
      </c>
      <c r="B1001" s="540" t="s">
        <v>8534</v>
      </c>
      <c r="C1001" s="540" t="s">
        <v>3174</v>
      </c>
      <c r="D1001" s="540" t="s">
        <v>3945</v>
      </c>
      <c r="E1001" s="540" t="s">
        <v>4696</v>
      </c>
      <c r="F1001" s="556">
        <v>59050000</v>
      </c>
      <c r="G1001" s="541">
        <v>2023</v>
      </c>
      <c r="H1001" s="542">
        <f>VLOOKUP(G1001,[3]잔가율!$D$3:$E$33,2,FALSE)</f>
        <v>0.84199999999999997</v>
      </c>
      <c r="I1001" s="552">
        <f t="shared" si="15"/>
        <v>49720100</v>
      </c>
    </row>
    <row r="1002" spans="1:9">
      <c r="A1002" s="539">
        <v>1001</v>
      </c>
      <c r="B1002" s="540" t="s">
        <v>8534</v>
      </c>
      <c r="C1002" s="540" t="s">
        <v>3174</v>
      </c>
      <c r="D1002" s="540" t="s">
        <v>4697</v>
      </c>
      <c r="E1002" s="540" t="s">
        <v>4696</v>
      </c>
      <c r="F1002" s="556">
        <v>56170000</v>
      </c>
      <c r="G1002" s="541">
        <v>2023</v>
      </c>
      <c r="H1002" s="542">
        <f>VLOOKUP(G1002,[3]잔가율!$D$3:$E$33,2,FALSE)</f>
        <v>0.84199999999999997</v>
      </c>
      <c r="I1002" s="552">
        <f t="shared" si="15"/>
        <v>47295140</v>
      </c>
    </row>
    <row r="1003" spans="1:9">
      <c r="A1003" s="539">
        <v>1002</v>
      </c>
      <c r="B1003" s="540" t="s">
        <v>8534</v>
      </c>
      <c r="C1003" s="540" t="s">
        <v>3174</v>
      </c>
      <c r="D1003" s="540" t="s">
        <v>3946</v>
      </c>
      <c r="E1003" s="540" t="s">
        <v>4698</v>
      </c>
      <c r="F1003" s="556">
        <v>52050000</v>
      </c>
      <c r="G1003" s="541">
        <v>2023</v>
      </c>
      <c r="H1003" s="542">
        <f>VLOOKUP(G1003,[3]잔가율!$D$3:$E$33,2,FALSE)</f>
        <v>0.84199999999999997</v>
      </c>
      <c r="I1003" s="552">
        <f t="shared" si="15"/>
        <v>43826100</v>
      </c>
    </row>
    <row r="1004" spans="1:9">
      <c r="A1004" s="539">
        <v>1003</v>
      </c>
      <c r="B1004" s="540" t="s">
        <v>8534</v>
      </c>
      <c r="C1004" s="540" t="s">
        <v>3174</v>
      </c>
      <c r="D1004" s="540" t="s">
        <v>4699</v>
      </c>
      <c r="E1004" s="540" t="s">
        <v>4698</v>
      </c>
      <c r="F1004" s="556">
        <v>49180000</v>
      </c>
      <c r="G1004" s="541">
        <v>2023</v>
      </c>
      <c r="H1004" s="542">
        <f>VLOOKUP(G1004,[3]잔가율!$D$3:$E$33,2,FALSE)</f>
        <v>0.84199999999999997</v>
      </c>
      <c r="I1004" s="552">
        <f t="shared" si="15"/>
        <v>41409560</v>
      </c>
    </row>
    <row r="1005" spans="1:9">
      <c r="A1005" s="539">
        <v>1004</v>
      </c>
      <c r="B1005" s="414" t="s">
        <v>16663</v>
      </c>
      <c r="C1005" s="544" t="s">
        <v>194</v>
      </c>
      <c r="D1005" s="544" t="s">
        <v>3769</v>
      </c>
      <c r="E1005" s="544" t="s">
        <v>3770</v>
      </c>
      <c r="F1005" s="560">
        <v>69340000</v>
      </c>
      <c r="G1005" s="541">
        <v>2023</v>
      </c>
      <c r="H1005" s="542">
        <f>VLOOKUP(G1005,[3]잔가율!$B$3:$C$33,2,FALSE)</f>
        <v>0.82599999999999996</v>
      </c>
      <c r="I1005" s="552">
        <f t="shared" si="15"/>
        <v>57274840</v>
      </c>
    </row>
    <row r="1006" spans="1:9">
      <c r="A1006" s="539">
        <v>1005</v>
      </c>
      <c r="B1006" s="414" t="s">
        <v>16663</v>
      </c>
      <c r="C1006" s="544" t="s">
        <v>194</v>
      </c>
      <c r="D1006" s="544" t="s">
        <v>3771</v>
      </c>
      <c r="E1006" s="544" t="s">
        <v>3772</v>
      </c>
      <c r="F1006" s="560">
        <v>69490000</v>
      </c>
      <c r="G1006" s="541">
        <v>2023</v>
      </c>
      <c r="H1006" s="542">
        <f>VLOOKUP(G1006,[3]잔가율!$B$3:$C$33,2,FALSE)</f>
        <v>0.82599999999999996</v>
      </c>
      <c r="I1006" s="552">
        <f t="shared" si="15"/>
        <v>57398740</v>
      </c>
    </row>
    <row r="1007" spans="1:9">
      <c r="A1007" s="539">
        <v>1006</v>
      </c>
      <c r="B1007" s="414" t="s">
        <v>16663</v>
      </c>
      <c r="C1007" s="544" t="s">
        <v>194</v>
      </c>
      <c r="D1007" s="544" t="s">
        <v>3773</v>
      </c>
      <c r="E1007" s="544" t="s">
        <v>3774</v>
      </c>
      <c r="F1007" s="560">
        <v>64670000</v>
      </c>
      <c r="G1007" s="541">
        <v>2023</v>
      </c>
      <c r="H1007" s="542">
        <f>VLOOKUP(G1007,[3]잔가율!$B$3:$C$33,2,FALSE)</f>
        <v>0.82599999999999996</v>
      </c>
      <c r="I1007" s="552">
        <f t="shared" si="15"/>
        <v>53417420</v>
      </c>
    </row>
    <row r="1008" spans="1:9">
      <c r="A1008" s="539">
        <v>1007</v>
      </c>
      <c r="B1008" s="540" t="s">
        <v>8534</v>
      </c>
      <c r="C1008" s="540" t="s">
        <v>3174</v>
      </c>
      <c r="D1008" s="540" t="s">
        <v>1447</v>
      </c>
      <c r="E1008" s="540" t="s">
        <v>4700</v>
      </c>
      <c r="F1008" s="556">
        <v>89280000</v>
      </c>
      <c r="G1008" s="541">
        <v>2023</v>
      </c>
      <c r="H1008" s="542">
        <f>VLOOKUP(G1008,[3]잔가율!$D$3:$E$33,2,FALSE)</f>
        <v>0.84199999999999997</v>
      </c>
      <c r="I1008" s="552">
        <f t="shared" si="15"/>
        <v>75173760</v>
      </c>
    </row>
    <row r="1009" spans="1:9">
      <c r="A1009" s="539">
        <v>1008</v>
      </c>
      <c r="B1009" s="540" t="s">
        <v>8534</v>
      </c>
      <c r="C1009" s="540" t="s">
        <v>194</v>
      </c>
      <c r="D1009" s="540" t="s">
        <v>4701</v>
      </c>
      <c r="E1009" s="540" t="s">
        <v>4702</v>
      </c>
      <c r="F1009" s="556">
        <v>83100000</v>
      </c>
      <c r="G1009" s="541">
        <v>2023</v>
      </c>
      <c r="H1009" s="542">
        <f>VLOOKUP(G1009,[3]잔가율!$D$3:$E$33,2,FALSE)</f>
        <v>0.84199999999999997</v>
      </c>
      <c r="I1009" s="552">
        <f t="shared" si="15"/>
        <v>69970200</v>
      </c>
    </row>
    <row r="1010" spans="1:9">
      <c r="A1010" s="539">
        <v>1009</v>
      </c>
      <c r="B1010" s="540" t="s">
        <v>8534</v>
      </c>
      <c r="C1010" s="540" t="s">
        <v>194</v>
      </c>
      <c r="D1010" s="540" t="s">
        <v>4703</v>
      </c>
      <c r="E1010" s="540" t="s">
        <v>4704</v>
      </c>
      <c r="F1010" s="556">
        <v>34900000</v>
      </c>
      <c r="G1010" s="541">
        <v>2023</v>
      </c>
      <c r="H1010" s="542">
        <f>VLOOKUP(G1010,[3]잔가율!$D$3:$E$33,2,FALSE)</f>
        <v>0.84199999999999997</v>
      </c>
      <c r="I1010" s="552">
        <f t="shared" si="15"/>
        <v>29385800</v>
      </c>
    </row>
    <row r="1011" spans="1:9">
      <c r="A1011" s="539">
        <v>1010</v>
      </c>
      <c r="B1011" s="543" t="s">
        <v>8534</v>
      </c>
      <c r="C1011" s="543" t="s">
        <v>194</v>
      </c>
      <c r="D1011" s="543" t="s">
        <v>4705</v>
      </c>
      <c r="E1011" s="543" t="s">
        <v>4706</v>
      </c>
      <c r="F1011" s="557">
        <v>71720000</v>
      </c>
      <c r="G1011" s="541">
        <v>2023</v>
      </c>
      <c r="H1011" s="542">
        <f>VLOOKUP(G1011,[3]잔가율!$D$3:$E$33,2,FALSE)</f>
        <v>0.84199999999999997</v>
      </c>
      <c r="I1011" s="552">
        <f t="shared" si="15"/>
        <v>60388240</v>
      </c>
    </row>
    <row r="1012" spans="1:9">
      <c r="A1012" s="539">
        <v>1011</v>
      </c>
      <c r="B1012" s="543" t="s">
        <v>8534</v>
      </c>
      <c r="C1012" s="543" t="s">
        <v>194</v>
      </c>
      <c r="D1012" s="543" t="s">
        <v>4705</v>
      </c>
      <c r="E1012" s="543" t="s">
        <v>4707</v>
      </c>
      <c r="F1012" s="557">
        <v>45320000</v>
      </c>
      <c r="G1012" s="541">
        <v>2023</v>
      </c>
      <c r="H1012" s="542">
        <f>VLOOKUP(G1012,[3]잔가율!$D$3:$E$33,2,FALSE)</f>
        <v>0.84199999999999997</v>
      </c>
      <c r="I1012" s="552">
        <f t="shared" si="15"/>
        <v>38159440</v>
      </c>
    </row>
    <row r="1013" spans="1:9">
      <c r="A1013" s="539">
        <v>1012</v>
      </c>
      <c r="B1013" s="540" t="s">
        <v>8534</v>
      </c>
      <c r="C1013" s="540" t="s">
        <v>194</v>
      </c>
      <c r="D1013" s="540" t="s">
        <v>4708</v>
      </c>
      <c r="E1013" s="540" t="s">
        <v>4709</v>
      </c>
      <c r="F1013" s="556">
        <v>52800000</v>
      </c>
      <c r="G1013" s="541">
        <v>2023</v>
      </c>
      <c r="H1013" s="542">
        <f>VLOOKUP(G1013,[3]잔가율!$D$3:$E$33,2,FALSE)</f>
        <v>0.84199999999999997</v>
      </c>
      <c r="I1013" s="552">
        <f t="shared" si="15"/>
        <v>44457600</v>
      </c>
    </row>
    <row r="1014" spans="1:9">
      <c r="A1014" s="539">
        <v>1013</v>
      </c>
      <c r="B1014" s="540" t="s">
        <v>8534</v>
      </c>
      <c r="C1014" s="540" t="s">
        <v>194</v>
      </c>
      <c r="D1014" s="540" t="s">
        <v>4710</v>
      </c>
      <c r="E1014" s="540" t="s">
        <v>4711</v>
      </c>
      <c r="F1014" s="556">
        <v>65600000</v>
      </c>
      <c r="G1014" s="541">
        <v>2023</v>
      </c>
      <c r="H1014" s="542">
        <f>VLOOKUP(G1014,[3]잔가율!$D$3:$E$33,2,FALSE)</f>
        <v>0.84199999999999997</v>
      </c>
      <c r="I1014" s="552">
        <f t="shared" si="15"/>
        <v>55235200</v>
      </c>
    </row>
    <row r="1015" spans="1:9">
      <c r="A1015" s="539">
        <v>1014</v>
      </c>
      <c r="B1015" s="540" t="s">
        <v>8534</v>
      </c>
      <c r="C1015" s="540" t="s">
        <v>194</v>
      </c>
      <c r="D1015" s="540" t="s">
        <v>2074</v>
      </c>
      <c r="E1015" s="540" t="s">
        <v>4711</v>
      </c>
      <c r="F1015" s="556">
        <v>52800000</v>
      </c>
      <c r="G1015" s="541">
        <v>2023</v>
      </c>
      <c r="H1015" s="542">
        <f>VLOOKUP(G1015,[3]잔가율!$D$3:$E$33,2,FALSE)</f>
        <v>0.84199999999999997</v>
      </c>
      <c r="I1015" s="552">
        <f t="shared" si="15"/>
        <v>44457600</v>
      </c>
    </row>
    <row r="1016" spans="1:9">
      <c r="A1016" s="539">
        <v>1015</v>
      </c>
      <c r="B1016" s="540" t="s">
        <v>8534</v>
      </c>
      <c r="C1016" s="540" t="s">
        <v>194</v>
      </c>
      <c r="D1016" s="540" t="s">
        <v>1303</v>
      </c>
      <c r="E1016" s="540" t="s">
        <v>4711</v>
      </c>
      <c r="F1016" s="556">
        <v>62900000</v>
      </c>
      <c r="G1016" s="541">
        <v>2023</v>
      </c>
      <c r="H1016" s="542">
        <f>VLOOKUP(G1016,[3]잔가율!$D$3:$E$33,2,FALSE)</f>
        <v>0.84199999999999997</v>
      </c>
      <c r="I1016" s="552">
        <f t="shared" si="15"/>
        <v>52961800</v>
      </c>
    </row>
    <row r="1017" spans="1:9">
      <c r="A1017" s="539">
        <v>1016</v>
      </c>
      <c r="B1017" s="540" t="s">
        <v>8534</v>
      </c>
      <c r="C1017" s="540" t="s">
        <v>194</v>
      </c>
      <c r="D1017" s="540" t="s">
        <v>4712</v>
      </c>
      <c r="E1017" s="540" t="s">
        <v>4713</v>
      </c>
      <c r="F1017" s="556">
        <v>61800000</v>
      </c>
      <c r="G1017" s="541">
        <v>2023</v>
      </c>
      <c r="H1017" s="542">
        <f>VLOOKUP(G1017,[3]잔가율!$D$3:$E$33,2,FALSE)</f>
        <v>0.84199999999999997</v>
      </c>
      <c r="I1017" s="552">
        <f t="shared" si="15"/>
        <v>52035600</v>
      </c>
    </row>
    <row r="1018" spans="1:9">
      <c r="A1018" s="539">
        <v>1017</v>
      </c>
      <c r="B1018" s="540" t="s">
        <v>8534</v>
      </c>
      <c r="C1018" s="540" t="s">
        <v>194</v>
      </c>
      <c r="D1018" s="540" t="s">
        <v>1305</v>
      </c>
      <c r="E1018" s="540" t="s">
        <v>4714</v>
      </c>
      <c r="F1018" s="556">
        <v>78400000</v>
      </c>
      <c r="G1018" s="541">
        <v>2023</v>
      </c>
      <c r="H1018" s="542">
        <f>VLOOKUP(G1018,[3]잔가율!$D$3:$E$33,2,FALSE)</f>
        <v>0.84199999999999997</v>
      </c>
      <c r="I1018" s="552">
        <f t="shared" si="15"/>
        <v>66012800</v>
      </c>
    </row>
    <row r="1019" spans="1:9">
      <c r="A1019" s="539">
        <v>1018</v>
      </c>
      <c r="B1019" s="540" t="s">
        <v>8534</v>
      </c>
      <c r="C1019" s="540" t="s">
        <v>194</v>
      </c>
      <c r="D1019" s="540" t="s">
        <v>4715</v>
      </c>
      <c r="E1019" s="540" t="s">
        <v>4714</v>
      </c>
      <c r="F1019" s="556">
        <v>74740000</v>
      </c>
      <c r="G1019" s="541">
        <v>2023</v>
      </c>
      <c r="H1019" s="542">
        <f>VLOOKUP(G1019,[3]잔가율!$D$3:$E$33,2,FALSE)</f>
        <v>0.84199999999999997</v>
      </c>
      <c r="I1019" s="552">
        <f t="shared" si="15"/>
        <v>62931080</v>
      </c>
    </row>
    <row r="1020" spans="1:9">
      <c r="A1020" s="539">
        <v>1019</v>
      </c>
      <c r="B1020" s="540" t="s">
        <v>8534</v>
      </c>
      <c r="C1020" s="540" t="s">
        <v>3174</v>
      </c>
      <c r="D1020" s="540" t="s">
        <v>3947</v>
      </c>
      <c r="E1020" s="540" t="s">
        <v>4716</v>
      </c>
      <c r="F1020" s="556">
        <v>62930000</v>
      </c>
      <c r="G1020" s="541">
        <v>2023</v>
      </c>
      <c r="H1020" s="542">
        <f>VLOOKUP(G1020,[3]잔가율!$D$3:$E$33,2,FALSE)</f>
        <v>0.84199999999999997</v>
      </c>
      <c r="I1020" s="552">
        <f t="shared" si="15"/>
        <v>52987060</v>
      </c>
    </row>
    <row r="1021" spans="1:9">
      <c r="A1021" s="539">
        <v>1020</v>
      </c>
      <c r="B1021" s="540" t="s">
        <v>8534</v>
      </c>
      <c r="C1021" s="540" t="s">
        <v>3174</v>
      </c>
      <c r="D1021" s="540" t="s">
        <v>3948</v>
      </c>
      <c r="E1021" s="540" t="s">
        <v>4716</v>
      </c>
      <c r="F1021" s="556">
        <v>60810000</v>
      </c>
      <c r="G1021" s="541">
        <v>2023</v>
      </c>
      <c r="H1021" s="542">
        <f>VLOOKUP(G1021,[3]잔가율!$D$3:$E$33,2,FALSE)</f>
        <v>0.84199999999999997</v>
      </c>
      <c r="I1021" s="552">
        <f t="shared" si="15"/>
        <v>51202020</v>
      </c>
    </row>
    <row r="1022" spans="1:9">
      <c r="A1022" s="539">
        <v>1021</v>
      </c>
      <c r="B1022" s="540" t="s">
        <v>8534</v>
      </c>
      <c r="C1022" s="540" t="s">
        <v>3174</v>
      </c>
      <c r="D1022" s="540" t="s">
        <v>4717</v>
      </c>
      <c r="E1022" s="540" t="s">
        <v>4716</v>
      </c>
      <c r="F1022" s="556">
        <v>58410000</v>
      </c>
      <c r="G1022" s="541">
        <v>2023</v>
      </c>
      <c r="H1022" s="542">
        <f>VLOOKUP(G1022,[3]잔가율!$D$3:$E$33,2,FALSE)</f>
        <v>0.84199999999999997</v>
      </c>
      <c r="I1022" s="552">
        <f t="shared" si="15"/>
        <v>49181220</v>
      </c>
    </row>
    <row r="1023" spans="1:9">
      <c r="A1023" s="539">
        <v>1022</v>
      </c>
      <c r="B1023" s="540" t="s">
        <v>8534</v>
      </c>
      <c r="C1023" s="540" t="s">
        <v>3174</v>
      </c>
      <c r="D1023" s="540" t="s">
        <v>4718</v>
      </c>
      <c r="E1023" s="540" t="s">
        <v>4714</v>
      </c>
      <c r="F1023" s="556">
        <v>70180000</v>
      </c>
      <c r="G1023" s="541">
        <v>2023</v>
      </c>
      <c r="H1023" s="542">
        <f>VLOOKUP(G1023,[3]잔가율!$D$3:$E$33,2,FALSE)</f>
        <v>0.84199999999999997</v>
      </c>
      <c r="I1023" s="552">
        <f t="shared" si="15"/>
        <v>59091560</v>
      </c>
    </row>
    <row r="1024" spans="1:9">
      <c r="A1024" s="539">
        <v>1023</v>
      </c>
      <c r="B1024" s="543" t="s">
        <v>8534</v>
      </c>
      <c r="C1024" s="543" t="s">
        <v>194</v>
      </c>
      <c r="D1024" s="543" t="s">
        <v>4719</v>
      </c>
      <c r="E1024" s="543" t="s">
        <v>4720</v>
      </c>
      <c r="F1024" s="557">
        <v>13240000</v>
      </c>
      <c r="G1024" s="541">
        <v>2023</v>
      </c>
      <c r="H1024" s="542">
        <f>VLOOKUP(G1024,[3]잔가율!$D$3:$E$33,2,FALSE)</f>
        <v>0.84199999999999997</v>
      </c>
      <c r="I1024" s="552">
        <f t="shared" si="15"/>
        <v>11148080</v>
      </c>
    </row>
    <row r="1025" spans="1:9">
      <c r="A1025" s="539">
        <v>1024</v>
      </c>
      <c r="B1025" s="543" t="s">
        <v>8534</v>
      </c>
      <c r="C1025" s="543" t="s">
        <v>4081</v>
      </c>
      <c r="D1025" s="543" t="s">
        <v>4719</v>
      </c>
      <c r="E1025" s="543" t="s">
        <v>4721</v>
      </c>
      <c r="F1025" s="557">
        <v>75730000</v>
      </c>
      <c r="G1025" s="541">
        <v>2023</v>
      </c>
      <c r="H1025" s="542">
        <f>VLOOKUP(G1025,[3]잔가율!$D$3:$E$33,2,FALSE)</f>
        <v>0.84199999999999997</v>
      </c>
      <c r="I1025" s="552">
        <f t="shared" si="15"/>
        <v>63764660</v>
      </c>
    </row>
    <row r="1026" spans="1:9">
      <c r="A1026" s="539">
        <v>1025</v>
      </c>
      <c r="B1026" s="540" t="s">
        <v>8534</v>
      </c>
      <c r="C1026" s="540" t="s">
        <v>194</v>
      </c>
      <c r="D1026" s="540" t="s">
        <v>4722</v>
      </c>
      <c r="E1026" s="540" t="s">
        <v>4723</v>
      </c>
      <c r="F1026" s="556">
        <v>79200000</v>
      </c>
      <c r="G1026" s="541">
        <v>2023</v>
      </c>
      <c r="H1026" s="542">
        <f>VLOOKUP(G1026,[3]잔가율!$D$3:$E$33,2,FALSE)</f>
        <v>0.84199999999999997</v>
      </c>
      <c r="I1026" s="552">
        <f t="shared" ref="I1026:I1089" si="16">ROUNDDOWN(F1026*H1026,0)</f>
        <v>66686400</v>
      </c>
    </row>
    <row r="1027" spans="1:9">
      <c r="A1027" s="539">
        <v>1026</v>
      </c>
      <c r="B1027" s="540" t="s">
        <v>8534</v>
      </c>
      <c r="C1027" s="540" t="s">
        <v>194</v>
      </c>
      <c r="D1027" s="540" t="s">
        <v>3949</v>
      </c>
      <c r="E1027" s="540" t="s">
        <v>4724</v>
      </c>
      <c r="F1027" s="556">
        <v>75680000</v>
      </c>
      <c r="G1027" s="541">
        <v>2023</v>
      </c>
      <c r="H1027" s="542">
        <f>VLOOKUP(G1027,[3]잔가율!$D$3:$E$33,2,FALSE)</f>
        <v>0.84199999999999997</v>
      </c>
      <c r="I1027" s="552">
        <f t="shared" si="16"/>
        <v>63722560</v>
      </c>
    </row>
    <row r="1028" spans="1:9">
      <c r="A1028" s="539">
        <v>1027</v>
      </c>
      <c r="B1028" s="540" t="s">
        <v>8534</v>
      </c>
      <c r="C1028" s="540" t="s">
        <v>194</v>
      </c>
      <c r="D1028" s="540" t="s">
        <v>4725</v>
      </c>
      <c r="E1028" s="540" t="s">
        <v>4726</v>
      </c>
      <c r="F1028" s="556">
        <v>69920000</v>
      </c>
      <c r="G1028" s="541">
        <v>2023</v>
      </c>
      <c r="H1028" s="542">
        <f>VLOOKUP(G1028,[3]잔가율!$D$3:$E$33,2,FALSE)</f>
        <v>0.84199999999999997</v>
      </c>
      <c r="I1028" s="552">
        <f t="shared" si="16"/>
        <v>58872640</v>
      </c>
    </row>
    <row r="1029" spans="1:9">
      <c r="A1029" s="539">
        <v>1028</v>
      </c>
      <c r="B1029" s="540" t="s">
        <v>8534</v>
      </c>
      <c r="C1029" s="540" t="s">
        <v>194</v>
      </c>
      <c r="D1029" s="540" t="s">
        <v>4727</v>
      </c>
      <c r="E1029" s="540" t="s">
        <v>4728</v>
      </c>
      <c r="F1029" s="556">
        <v>71120000</v>
      </c>
      <c r="G1029" s="541">
        <v>2023</v>
      </c>
      <c r="H1029" s="542">
        <f>VLOOKUP(G1029,[3]잔가율!$D$3:$E$33,2,FALSE)</f>
        <v>0.84199999999999997</v>
      </c>
      <c r="I1029" s="552">
        <f t="shared" si="16"/>
        <v>59883040</v>
      </c>
    </row>
    <row r="1030" spans="1:9">
      <c r="A1030" s="539">
        <v>1029</v>
      </c>
      <c r="B1030" s="540" t="s">
        <v>8534</v>
      </c>
      <c r="C1030" s="540" t="s">
        <v>194</v>
      </c>
      <c r="D1030" s="540" t="s">
        <v>3951</v>
      </c>
      <c r="E1030" s="540" t="s">
        <v>4729</v>
      </c>
      <c r="F1030" s="556">
        <v>95600000</v>
      </c>
      <c r="G1030" s="541">
        <v>2023</v>
      </c>
      <c r="H1030" s="542">
        <f>VLOOKUP(G1030,[3]잔가율!$D$3:$E$33,2,FALSE)</f>
        <v>0.84199999999999997</v>
      </c>
      <c r="I1030" s="552">
        <f t="shared" si="16"/>
        <v>80495200</v>
      </c>
    </row>
    <row r="1031" spans="1:9">
      <c r="A1031" s="539">
        <v>1030</v>
      </c>
      <c r="B1031" s="540" t="s">
        <v>8534</v>
      </c>
      <c r="C1031" s="540" t="s">
        <v>194</v>
      </c>
      <c r="D1031" s="540" t="s">
        <v>4730</v>
      </c>
      <c r="E1031" s="540" t="s">
        <v>4731</v>
      </c>
      <c r="F1031" s="556">
        <v>95600000</v>
      </c>
      <c r="G1031" s="541">
        <v>2023</v>
      </c>
      <c r="H1031" s="542">
        <f>VLOOKUP(G1031,[3]잔가율!$D$3:$E$33,2,FALSE)</f>
        <v>0.84199999999999997</v>
      </c>
      <c r="I1031" s="552">
        <f t="shared" si="16"/>
        <v>80495200</v>
      </c>
    </row>
    <row r="1032" spans="1:9">
      <c r="A1032" s="539">
        <v>1031</v>
      </c>
      <c r="B1032" s="540" t="s">
        <v>8534</v>
      </c>
      <c r="C1032" s="540" t="s">
        <v>194</v>
      </c>
      <c r="D1032" s="540" t="s">
        <v>3952</v>
      </c>
      <c r="E1032" s="540" t="s">
        <v>4732</v>
      </c>
      <c r="F1032" s="556">
        <v>92400000</v>
      </c>
      <c r="G1032" s="541">
        <v>2023</v>
      </c>
      <c r="H1032" s="542">
        <f>VLOOKUP(G1032,[3]잔가율!$D$3:$E$33,2,FALSE)</f>
        <v>0.84199999999999997</v>
      </c>
      <c r="I1032" s="552">
        <f t="shared" si="16"/>
        <v>77800800</v>
      </c>
    </row>
    <row r="1033" spans="1:9">
      <c r="A1033" s="539">
        <v>1032</v>
      </c>
      <c r="B1033" s="540" t="s">
        <v>8534</v>
      </c>
      <c r="C1033" s="540" t="s">
        <v>194</v>
      </c>
      <c r="D1033" s="540" t="s">
        <v>3953</v>
      </c>
      <c r="E1033" s="540" t="s">
        <v>4733</v>
      </c>
      <c r="F1033" s="556">
        <v>124150000</v>
      </c>
      <c r="G1033" s="541">
        <v>2023</v>
      </c>
      <c r="H1033" s="542">
        <f>VLOOKUP(G1033,[3]잔가율!$D$3:$E$33,2,FALSE)</f>
        <v>0.84199999999999997</v>
      </c>
      <c r="I1033" s="552">
        <f t="shared" si="16"/>
        <v>104534300</v>
      </c>
    </row>
    <row r="1034" spans="1:9">
      <c r="A1034" s="539">
        <v>1033</v>
      </c>
      <c r="B1034" s="543" t="s">
        <v>8534</v>
      </c>
      <c r="C1034" s="543" t="s">
        <v>194</v>
      </c>
      <c r="D1034" s="543" t="s">
        <v>4734</v>
      </c>
      <c r="E1034" s="543" t="s">
        <v>4735</v>
      </c>
      <c r="F1034" s="557">
        <v>136650000</v>
      </c>
      <c r="G1034" s="541">
        <v>2023</v>
      </c>
      <c r="H1034" s="542">
        <f>VLOOKUP(G1034,[3]잔가율!$D$3:$E$33,2,FALSE)</f>
        <v>0.84199999999999997</v>
      </c>
      <c r="I1034" s="552">
        <f t="shared" si="16"/>
        <v>115059300</v>
      </c>
    </row>
    <row r="1035" spans="1:9">
      <c r="A1035" s="539">
        <v>1034</v>
      </c>
      <c r="B1035" s="540" t="s">
        <v>8534</v>
      </c>
      <c r="C1035" s="540" t="s">
        <v>194</v>
      </c>
      <c r="D1035" s="540" t="s">
        <v>3953</v>
      </c>
      <c r="E1035" s="540" t="s">
        <v>4736</v>
      </c>
      <c r="F1035" s="556">
        <v>117040000</v>
      </c>
      <c r="G1035" s="541">
        <v>2023</v>
      </c>
      <c r="H1035" s="542">
        <f>VLOOKUP(G1035,[3]잔가율!$D$3:$E$33,2,FALSE)</f>
        <v>0.84199999999999997</v>
      </c>
      <c r="I1035" s="552">
        <f t="shared" si="16"/>
        <v>98547680</v>
      </c>
    </row>
    <row r="1036" spans="1:9">
      <c r="A1036" s="539">
        <v>1035</v>
      </c>
      <c r="B1036" s="543" t="s">
        <v>8534</v>
      </c>
      <c r="C1036" s="543" t="s">
        <v>194</v>
      </c>
      <c r="D1036" s="543" t="s">
        <v>4737</v>
      </c>
      <c r="E1036" s="543" t="s">
        <v>4738</v>
      </c>
      <c r="F1036" s="557">
        <v>172840000</v>
      </c>
      <c r="G1036" s="541">
        <v>2023</v>
      </c>
      <c r="H1036" s="542">
        <f>VLOOKUP(G1036,[3]잔가율!$D$3:$E$33,2,FALSE)</f>
        <v>0.84199999999999997</v>
      </c>
      <c r="I1036" s="552">
        <f t="shared" si="16"/>
        <v>145531280</v>
      </c>
    </row>
    <row r="1037" spans="1:9">
      <c r="A1037" s="539">
        <v>1036</v>
      </c>
      <c r="B1037" s="540" t="s">
        <v>8534</v>
      </c>
      <c r="C1037" s="540" t="s">
        <v>194</v>
      </c>
      <c r="D1037" s="540" t="s">
        <v>3954</v>
      </c>
      <c r="E1037" s="540" t="s">
        <v>4739</v>
      </c>
      <c r="F1037" s="556">
        <v>100000000</v>
      </c>
      <c r="G1037" s="541">
        <v>2023</v>
      </c>
      <c r="H1037" s="542">
        <f>VLOOKUP(G1037,[3]잔가율!$D$3:$E$33,2,FALSE)</f>
        <v>0.84199999999999997</v>
      </c>
      <c r="I1037" s="552">
        <f t="shared" si="16"/>
        <v>84200000</v>
      </c>
    </row>
    <row r="1038" spans="1:9">
      <c r="A1038" s="539">
        <v>1037</v>
      </c>
      <c r="B1038" s="540" t="s">
        <v>8534</v>
      </c>
      <c r="C1038" s="540" t="s">
        <v>194</v>
      </c>
      <c r="D1038" s="540" t="s">
        <v>3954</v>
      </c>
      <c r="E1038" s="540" t="s">
        <v>4740</v>
      </c>
      <c r="F1038" s="556">
        <v>101200000</v>
      </c>
      <c r="G1038" s="541">
        <v>2023</v>
      </c>
      <c r="H1038" s="542">
        <f>VLOOKUP(G1038,[3]잔가율!$D$3:$E$33,2,FALSE)</f>
        <v>0.84199999999999997</v>
      </c>
      <c r="I1038" s="552">
        <f t="shared" si="16"/>
        <v>85210400</v>
      </c>
    </row>
    <row r="1039" spans="1:9">
      <c r="A1039" s="539">
        <v>1038</v>
      </c>
      <c r="B1039" s="543" t="s">
        <v>8534</v>
      </c>
      <c r="C1039" s="543" t="s">
        <v>194</v>
      </c>
      <c r="D1039" s="543" t="s">
        <v>4741</v>
      </c>
      <c r="E1039" s="543" t="s">
        <v>4742</v>
      </c>
      <c r="F1039" s="557">
        <v>113200000</v>
      </c>
      <c r="G1039" s="541">
        <v>2023</v>
      </c>
      <c r="H1039" s="542">
        <f>VLOOKUP(G1039,[3]잔가율!$D$3:$E$33,2,FALSE)</f>
        <v>0.84199999999999997</v>
      </c>
      <c r="I1039" s="552">
        <f t="shared" si="16"/>
        <v>95314400</v>
      </c>
    </row>
    <row r="1040" spans="1:9">
      <c r="A1040" s="539">
        <v>1039</v>
      </c>
      <c r="B1040" s="540" t="s">
        <v>8534</v>
      </c>
      <c r="C1040" s="540" t="s">
        <v>194</v>
      </c>
      <c r="D1040" s="540" t="s">
        <v>3955</v>
      </c>
      <c r="E1040" s="540" t="s">
        <v>4743</v>
      </c>
      <c r="F1040" s="556">
        <v>70400000</v>
      </c>
      <c r="G1040" s="541">
        <v>2023</v>
      </c>
      <c r="H1040" s="542">
        <f>VLOOKUP(G1040,[3]잔가율!$D$3:$E$33,2,FALSE)</f>
        <v>0.84199999999999997</v>
      </c>
      <c r="I1040" s="552">
        <f t="shared" si="16"/>
        <v>59276800</v>
      </c>
    </row>
    <row r="1041" spans="1:9">
      <c r="A1041" s="539">
        <v>1040</v>
      </c>
      <c r="B1041" s="540" t="s">
        <v>8534</v>
      </c>
      <c r="C1041" s="540" t="s">
        <v>194</v>
      </c>
      <c r="D1041" s="540" t="s">
        <v>3955</v>
      </c>
      <c r="E1041" s="540" t="s">
        <v>4744</v>
      </c>
      <c r="F1041" s="556">
        <v>75100000</v>
      </c>
      <c r="G1041" s="541">
        <v>2023</v>
      </c>
      <c r="H1041" s="542">
        <f>VLOOKUP(G1041,[3]잔가율!$D$3:$E$33,2,FALSE)</f>
        <v>0.84199999999999997</v>
      </c>
      <c r="I1041" s="552">
        <f t="shared" si="16"/>
        <v>63234200</v>
      </c>
    </row>
    <row r="1042" spans="1:9">
      <c r="A1042" s="539">
        <v>1041</v>
      </c>
      <c r="B1042" s="540" t="s">
        <v>8534</v>
      </c>
      <c r="C1042" s="540" t="s">
        <v>194</v>
      </c>
      <c r="D1042" s="540" t="s">
        <v>3955</v>
      </c>
      <c r="E1042" s="540" t="s">
        <v>4745</v>
      </c>
      <c r="F1042" s="556">
        <v>65040000</v>
      </c>
      <c r="G1042" s="541">
        <v>2023</v>
      </c>
      <c r="H1042" s="542">
        <f>VLOOKUP(G1042,[3]잔가율!$D$3:$E$33,2,FALSE)</f>
        <v>0.84199999999999997</v>
      </c>
      <c r="I1042" s="552">
        <f t="shared" si="16"/>
        <v>54763680</v>
      </c>
    </row>
    <row r="1043" spans="1:9">
      <c r="A1043" s="539">
        <v>1042</v>
      </c>
      <c r="B1043" s="540" t="s">
        <v>8534</v>
      </c>
      <c r="C1043" s="540" t="s">
        <v>194</v>
      </c>
      <c r="D1043" s="540" t="s">
        <v>3956</v>
      </c>
      <c r="E1043" s="540" t="s">
        <v>4746</v>
      </c>
      <c r="F1043" s="556">
        <v>99500000</v>
      </c>
      <c r="G1043" s="541">
        <v>2023</v>
      </c>
      <c r="H1043" s="542">
        <f>VLOOKUP(G1043,[3]잔가율!$D$3:$E$33,2,FALSE)</f>
        <v>0.84199999999999997</v>
      </c>
      <c r="I1043" s="552">
        <f t="shared" si="16"/>
        <v>83779000</v>
      </c>
    </row>
    <row r="1044" spans="1:9">
      <c r="A1044" s="539">
        <v>1043</v>
      </c>
      <c r="B1044" s="540" t="s">
        <v>8534</v>
      </c>
      <c r="C1044" s="540" t="s">
        <v>194</v>
      </c>
      <c r="D1044" s="540" t="s">
        <v>3957</v>
      </c>
      <c r="E1044" s="540" t="s">
        <v>4746</v>
      </c>
      <c r="F1044" s="556">
        <v>71200000</v>
      </c>
      <c r="G1044" s="541">
        <v>2023</v>
      </c>
      <c r="H1044" s="542">
        <f>VLOOKUP(G1044,[3]잔가율!$D$3:$E$33,2,FALSE)</f>
        <v>0.84199999999999997</v>
      </c>
      <c r="I1044" s="552">
        <f t="shared" si="16"/>
        <v>59950400</v>
      </c>
    </row>
    <row r="1045" spans="1:9">
      <c r="A1045" s="539">
        <v>1044</v>
      </c>
      <c r="B1045" s="540" t="s">
        <v>8534</v>
      </c>
      <c r="C1045" s="540" t="s">
        <v>194</v>
      </c>
      <c r="D1045" s="540" t="s">
        <v>3958</v>
      </c>
      <c r="E1045" s="540" t="s">
        <v>4747</v>
      </c>
      <c r="F1045" s="556">
        <v>72180000</v>
      </c>
      <c r="G1045" s="541">
        <v>2023</v>
      </c>
      <c r="H1045" s="542">
        <f>VLOOKUP(G1045,[3]잔가율!$D$3:$E$33,2,FALSE)</f>
        <v>0.84199999999999997</v>
      </c>
      <c r="I1045" s="552">
        <f t="shared" si="16"/>
        <v>60775560</v>
      </c>
    </row>
    <row r="1046" spans="1:9">
      <c r="A1046" s="539">
        <v>1045</v>
      </c>
      <c r="B1046" s="540" t="s">
        <v>8534</v>
      </c>
      <c r="C1046" s="540" t="s">
        <v>194</v>
      </c>
      <c r="D1046" s="540" t="s">
        <v>4748</v>
      </c>
      <c r="E1046" s="540" t="s">
        <v>4749</v>
      </c>
      <c r="F1046" s="556">
        <v>70400000</v>
      </c>
      <c r="G1046" s="541">
        <v>2023</v>
      </c>
      <c r="H1046" s="542">
        <f>VLOOKUP(G1046,[3]잔가율!$D$3:$E$33,2,FALSE)</f>
        <v>0.84199999999999997</v>
      </c>
      <c r="I1046" s="552">
        <f t="shared" si="16"/>
        <v>59276800</v>
      </c>
    </row>
    <row r="1047" spans="1:9">
      <c r="A1047" s="539">
        <v>1046</v>
      </c>
      <c r="B1047" s="540" t="s">
        <v>8534</v>
      </c>
      <c r="C1047" s="540" t="s">
        <v>194</v>
      </c>
      <c r="D1047" s="540" t="s">
        <v>4748</v>
      </c>
      <c r="E1047" s="540" t="s">
        <v>4750</v>
      </c>
      <c r="F1047" s="556">
        <v>70400000</v>
      </c>
      <c r="G1047" s="541">
        <v>2023</v>
      </c>
      <c r="H1047" s="542">
        <f>VLOOKUP(G1047,[3]잔가율!$D$3:$E$33,2,FALSE)</f>
        <v>0.84199999999999997</v>
      </c>
      <c r="I1047" s="552">
        <f t="shared" si="16"/>
        <v>59276800</v>
      </c>
    </row>
    <row r="1048" spans="1:9">
      <c r="A1048" s="539">
        <v>1047</v>
      </c>
      <c r="B1048" s="540" t="s">
        <v>8534</v>
      </c>
      <c r="C1048" s="540" t="s">
        <v>194</v>
      </c>
      <c r="D1048" s="540" t="s">
        <v>3959</v>
      </c>
      <c r="E1048" s="540" t="s">
        <v>4751</v>
      </c>
      <c r="F1048" s="556">
        <v>85360000</v>
      </c>
      <c r="G1048" s="541">
        <v>2023</v>
      </c>
      <c r="H1048" s="542">
        <f>VLOOKUP(G1048,[3]잔가율!$D$3:$E$33,2,FALSE)</f>
        <v>0.84199999999999997</v>
      </c>
      <c r="I1048" s="552">
        <f t="shared" si="16"/>
        <v>71873120</v>
      </c>
    </row>
    <row r="1049" spans="1:9">
      <c r="A1049" s="539">
        <v>1048</v>
      </c>
      <c r="B1049" s="540" t="s">
        <v>8534</v>
      </c>
      <c r="C1049" s="540" t="s">
        <v>194</v>
      </c>
      <c r="D1049" s="540" t="s">
        <v>3959</v>
      </c>
      <c r="E1049" s="540" t="s">
        <v>4752</v>
      </c>
      <c r="F1049" s="556">
        <v>79200000</v>
      </c>
      <c r="G1049" s="541">
        <v>2023</v>
      </c>
      <c r="H1049" s="542">
        <f>VLOOKUP(G1049,[3]잔가율!$D$3:$E$33,2,FALSE)</f>
        <v>0.84199999999999997</v>
      </c>
      <c r="I1049" s="552">
        <f t="shared" si="16"/>
        <v>66686400</v>
      </c>
    </row>
    <row r="1050" spans="1:9">
      <c r="A1050" s="539">
        <v>1049</v>
      </c>
      <c r="B1050" s="540" t="s">
        <v>8534</v>
      </c>
      <c r="C1050" s="540" t="s">
        <v>194</v>
      </c>
      <c r="D1050" s="540" t="s">
        <v>4753</v>
      </c>
      <c r="E1050" s="540" t="s">
        <v>4754</v>
      </c>
      <c r="F1050" s="556">
        <v>80960000</v>
      </c>
      <c r="G1050" s="541">
        <v>2023</v>
      </c>
      <c r="H1050" s="542">
        <f>VLOOKUP(G1050,[3]잔가율!$D$3:$E$33,2,FALSE)</f>
        <v>0.84199999999999997</v>
      </c>
      <c r="I1050" s="552">
        <f t="shared" si="16"/>
        <v>68168320</v>
      </c>
    </row>
    <row r="1051" spans="1:9">
      <c r="A1051" s="539">
        <v>1050</v>
      </c>
      <c r="B1051" s="540" t="s">
        <v>8534</v>
      </c>
      <c r="C1051" s="540" t="s">
        <v>194</v>
      </c>
      <c r="D1051" s="540" t="s">
        <v>3960</v>
      </c>
      <c r="E1051" s="540" t="s">
        <v>4755</v>
      </c>
      <c r="F1051" s="556">
        <v>88000000</v>
      </c>
      <c r="G1051" s="541">
        <v>2023</v>
      </c>
      <c r="H1051" s="542">
        <f>VLOOKUP(G1051,[3]잔가율!$D$3:$E$33,2,FALSE)</f>
        <v>0.84199999999999997</v>
      </c>
      <c r="I1051" s="552">
        <f t="shared" si="16"/>
        <v>74096000</v>
      </c>
    </row>
    <row r="1052" spans="1:9">
      <c r="A1052" s="539">
        <v>1051</v>
      </c>
      <c r="B1052" s="540" t="s">
        <v>8534</v>
      </c>
      <c r="C1052" s="540" t="s">
        <v>194</v>
      </c>
      <c r="D1052" s="540" t="s">
        <v>4756</v>
      </c>
      <c r="E1052" s="540" t="s">
        <v>4757</v>
      </c>
      <c r="F1052" s="556">
        <v>92400000</v>
      </c>
      <c r="G1052" s="541">
        <v>2023</v>
      </c>
      <c r="H1052" s="542">
        <f>VLOOKUP(G1052,[3]잔가율!$D$3:$E$33,2,FALSE)</f>
        <v>0.84199999999999997</v>
      </c>
      <c r="I1052" s="552">
        <f t="shared" si="16"/>
        <v>77800800</v>
      </c>
    </row>
    <row r="1053" spans="1:9">
      <c r="A1053" s="539">
        <v>1052</v>
      </c>
      <c r="B1053" s="414" t="s">
        <v>16663</v>
      </c>
      <c r="C1053" s="544" t="s">
        <v>194</v>
      </c>
      <c r="D1053" s="544" t="s">
        <v>3775</v>
      </c>
      <c r="E1053" s="544" t="s">
        <v>3776</v>
      </c>
      <c r="F1053" s="560">
        <v>92160000</v>
      </c>
      <c r="G1053" s="541">
        <v>2023</v>
      </c>
      <c r="H1053" s="542">
        <f>VLOOKUP(G1053,[3]잔가율!$B$3:$C$33,2,FALSE)</f>
        <v>0.82599999999999996</v>
      </c>
      <c r="I1053" s="552">
        <f t="shared" si="16"/>
        <v>76124160</v>
      </c>
    </row>
    <row r="1054" spans="1:9">
      <c r="A1054" s="539">
        <v>1053</v>
      </c>
      <c r="B1054" s="543" t="s">
        <v>8534</v>
      </c>
      <c r="C1054" s="543" t="s">
        <v>194</v>
      </c>
      <c r="D1054" s="543" t="s">
        <v>4758</v>
      </c>
      <c r="E1054" s="543" t="s">
        <v>4759</v>
      </c>
      <c r="F1054" s="557">
        <v>18710000</v>
      </c>
      <c r="G1054" s="541">
        <v>2023</v>
      </c>
      <c r="H1054" s="542">
        <f>VLOOKUP(G1054,[3]잔가율!$D$3:$E$33,2,FALSE)</f>
        <v>0.84199999999999997</v>
      </c>
      <c r="I1054" s="552">
        <f t="shared" si="16"/>
        <v>15753820</v>
      </c>
    </row>
    <row r="1055" spans="1:9">
      <c r="A1055" s="539">
        <v>1054</v>
      </c>
      <c r="B1055" s="543" t="s">
        <v>8534</v>
      </c>
      <c r="C1055" s="543" t="s">
        <v>194</v>
      </c>
      <c r="D1055" s="543" t="s">
        <v>4760</v>
      </c>
      <c r="E1055" s="543" t="s">
        <v>4761</v>
      </c>
      <c r="F1055" s="557">
        <v>97680000</v>
      </c>
      <c r="G1055" s="541">
        <v>2023</v>
      </c>
      <c r="H1055" s="542">
        <f>VLOOKUP(G1055,[3]잔가율!$D$3:$E$33,2,FALSE)</f>
        <v>0.84199999999999997</v>
      </c>
      <c r="I1055" s="552">
        <f t="shared" si="16"/>
        <v>82246560</v>
      </c>
    </row>
    <row r="1056" spans="1:9">
      <c r="A1056" s="539">
        <v>1055</v>
      </c>
      <c r="B1056" s="414" t="s">
        <v>16663</v>
      </c>
      <c r="C1056" s="544" t="s">
        <v>194</v>
      </c>
      <c r="D1056" s="544" t="s">
        <v>3777</v>
      </c>
      <c r="E1056" s="544" t="s">
        <v>3778</v>
      </c>
      <c r="F1056" s="560">
        <v>101360000</v>
      </c>
      <c r="G1056" s="541">
        <v>2023</v>
      </c>
      <c r="H1056" s="542">
        <f>VLOOKUP(G1056,[3]잔가율!$B$3:$C$33,2,FALSE)</f>
        <v>0.82599999999999996</v>
      </c>
      <c r="I1056" s="552">
        <f t="shared" si="16"/>
        <v>83723360</v>
      </c>
    </row>
    <row r="1057" spans="1:9">
      <c r="A1057" s="539">
        <v>1056</v>
      </c>
      <c r="B1057" s="543" t="s">
        <v>8534</v>
      </c>
      <c r="C1057" s="543" t="s">
        <v>194</v>
      </c>
      <c r="D1057" s="543" t="s">
        <v>4762</v>
      </c>
      <c r="E1057" s="543" t="s">
        <v>4763</v>
      </c>
      <c r="F1057" s="557">
        <v>27120000</v>
      </c>
      <c r="G1057" s="541">
        <v>2023</v>
      </c>
      <c r="H1057" s="542">
        <f>VLOOKUP(G1057,[3]잔가율!$D$3:$E$33,2,FALSE)</f>
        <v>0.84199999999999997</v>
      </c>
      <c r="I1057" s="552">
        <f t="shared" si="16"/>
        <v>22835040</v>
      </c>
    </row>
    <row r="1058" spans="1:9">
      <c r="A1058" s="539">
        <v>1057</v>
      </c>
      <c r="B1058" s="540" t="s">
        <v>8534</v>
      </c>
      <c r="C1058" s="540" t="s">
        <v>194</v>
      </c>
      <c r="D1058" s="540" t="s">
        <v>3779</v>
      </c>
      <c r="E1058" s="540" t="s">
        <v>4764</v>
      </c>
      <c r="F1058" s="556">
        <v>66000000</v>
      </c>
      <c r="G1058" s="541">
        <v>2023</v>
      </c>
      <c r="H1058" s="542">
        <f>VLOOKUP(G1058,[3]잔가율!$D$3:$E$33,2,FALSE)</f>
        <v>0.84199999999999997</v>
      </c>
      <c r="I1058" s="552">
        <f t="shared" si="16"/>
        <v>55572000</v>
      </c>
    </row>
    <row r="1059" spans="1:9">
      <c r="A1059" s="539">
        <v>1058</v>
      </c>
      <c r="B1059" s="414" t="s">
        <v>16663</v>
      </c>
      <c r="C1059" s="540" t="s">
        <v>194</v>
      </c>
      <c r="D1059" s="540" t="s">
        <v>3779</v>
      </c>
      <c r="E1059" s="540" t="s">
        <v>3780</v>
      </c>
      <c r="F1059" s="558">
        <v>66000000</v>
      </c>
      <c r="G1059" s="541">
        <v>2023</v>
      </c>
      <c r="H1059" s="542">
        <f>VLOOKUP(G1059,[3]잔가율!$B$3:$C$33,2,FALSE)</f>
        <v>0.82599999999999996</v>
      </c>
      <c r="I1059" s="552">
        <f t="shared" si="16"/>
        <v>54516000</v>
      </c>
    </row>
    <row r="1060" spans="1:9">
      <c r="A1060" s="539">
        <v>1059</v>
      </c>
      <c r="B1060" s="540" t="s">
        <v>8534</v>
      </c>
      <c r="C1060" s="540" t="s">
        <v>194</v>
      </c>
      <c r="D1060" s="540" t="s">
        <v>3961</v>
      </c>
      <c r="E1060" s="540" t="s">
        <v>4765</v>
      </c>
      <c r="F1060" s="556">
        <v>75110000</v>
      </c>
      <c r="G1060" s="541">
        <v>2023</v>
      </c>
      <c r="H1060" s="542">
        <f>VLOOKUP(G1060,[3]잔가율!$D$3:$E$33,2,FALSE)</f>
        <v>0.84199999999999997</v>
      </c>
      <c r="I1060" s="552">
        <f t="shared" si="16"/>
        <v>63242620</v>
      </c>
    </row>
    <row r="1061" spans="1:9">
      <c r="A1061" s="539">
        <v>1060</v>
      </c>
      <c r="B1061" s="543" t="s">
        <v>8534</v>
      </c>
      <c r="C1061" s="543" t="s">
        <v>194</v>
      </c>
      <c r="D1061" s="543" t="s">
        <v>4766</v>
      </c>
      <c r="E1061" s="543" t="s">
        <v>4767</v>
      </c>
      <c r="F1061" s="557">
        <v>142380000</v>
      </c>
      <c r="G1061" s="541">
        <v>2023</v>
      </c>
      <c r="H1061" s="542">
        <f>VLOOKUP(G1061,[3]잔가율!$D$3:$E$33,2,FALSE)</f>
        <v>0.84199999999999997</v>
      </c>
      <c r="I1061" s="552">
        <f t="shared" si="16"/>
        <v>119883960</v>
      </c>
    </row>
    <row r="1062" spans="1:9">
      <c r="A1062" s="539">
        <v>1061</v>
      </c>
      <c r="B1062" s="540" t="s">
        <v>8534</v>
      </c>
      <c r="C1062" s="540" t="s">
        <v>194</v>
      </c>
      <c r="D1062" s="540" t="s">
        <v>1273</v>
      </c>
      <c r="E1062" s="540" t="s">
        <v>4768</v>
      </c>
      <c r="F1062" s="556">
        <v>118800000</v>
      </c>
      <c r="G1062" s="541">
        <v>2023</v>
      </c>
      <c r="H1062" s="542">
        <f>VLOOKUP(G1062,[3]잔가율!$D$3:$E$33,2,FALSE)</f>
        <v>0.84199999999999997</v>
      </c>
      <c r="I1062" s="552">
        <f t="shared" si="16"/>
        <v>100029600</v>
      </c>
    </row>
    <row r="1063" spans="1:9">
      <c r="A1063" s="539">
        <v>1062</v>
      </c>
      <c r="B1063" s="540" t="s">
        <v>8534</v>
      </c>
      <c r="C1063" s="540" t="s">
        <v>194</v>
      </c>
      <c r="D1063" s="540" t="s">
        <v>1273</v>
      </c>
      <c r="E1063" s="540" t="s">
        <v>4769</v>
      </c>
      <c r="F1063" s="556">
        <v>114800000</v>
      </c>
      <c r="G1063" s="541">
        <v>2023</v>
      </c>
      <c r="H1063" s="542">
        <f>VLOOKUP(G1063,[3]잔가율!$D$3:$E$33,2,FALSE)</f>
        <v>0.84199999999999997</v>
      </c>
      <c r="I1063" s="552">
        <f t="shared" si="16"/>
        <v>96661600</v>
      </c>
    </row>
    <row r="1064" spans="1:9">
      <c r="A1064" s="539">
        <v>1063</v>
      </c>
      <c r="B1064" s="540" t="s">
        <v>8534</v>
      </c>
      <c r="C1064" s="540" t="s">
        <v>194</v>
      </c>
      <c r="D1064" s="540" t="s">
        <v>4770</v>
      </c>
      <c r="E1064" s="540" t="s">
        <v>4771</v>
      </c>
      <c r="F1064" s="556">
        <v>96800000</v>
      </c>
      <c r="G1064" s="541">
        <v>2023</v>
      </c>
      <c r="H1064" s="542">
        <f>VLOOKUP(G1064,[3]잔가율!$D$3:$E$33,2,FALSE)</f>
        <v>0.84199999999999997</v>
      </c>
      <c r="I1064" s="552">
        <f t="shared" si="16"/>
        <v>81505600</v>
      </c>
    </row>
    <row r="1065" spans="1:9">
      <c r="A1065" s="539">
        <v>1064</v>
      </c>
      <c r="B1065" s="540" t="s">
        <v>8534</v>
      </c>
      <c r="C1065" s="540" t="s">
        <v>194</v>
      </c>
      <c r="D1065" s="540" t="s">
        <v>4770</v>
      </c>
      <c r="E1065" s="540" t="s">
        <v>4772</v>
      </c>
      <c r="F1065" s="556">
        <v>107360000</v>
      </c>
      <c r="G1065" s="541">
        <v>2023</v>
      </c>
      <c r="H1065" s="542">
        <f>VLOOKUP(G1065,[3]잔가율!$D$3:$E$33,2,FALSE)</f>
        <v>0.84199999999999997</v>
      </c>
      <c r="I1065" s="552">
        <f t="shared" si="16"/>
        <v>90397120</v>
      </c>
    </row>
    <row r="1066" spans="1:9">
      <c r="A1066" s="539">
        <v>1065</v>
      </c>
      <c r="B1066" s="540" t="s">
        <v>8534</v>
      </c>
      <c r="C1066" s="540" t="s">
        <v>194</v>
      </c>
      <c r="D1066" s="540" t="s">
        <v>4773</v>
      </c>
      <c r="E1066" s="540" t="s">
        <v>4772</v>
      </c>
      <c r="F1066" s="556">
        <v>105000000</v>
      </c>
      <c r="G1066" s="541">
        <v>2023</v>
      </c>
      <c r="H1066" s="542">
        <f>VLOOKUP(G1066,[3]잔가율!$D$3:$E$33,2,FALSE)</f>
        <v>0.84199999999999997</v>
      </c>
      <c r="I1066" s="552">
        <f t="shared" si="16"/>
        <v>88410000</v>
      </c>
    </row>
    <row r="1067" spans="1:9">
      <c r="A1067" s="539">
        <v>1066</v>
      </c>
      <c r="B1067" s="540" t="s">
        <v>8534</v>
      </c>
      <c r="C1067" s="540" t="s">
        <v>3174</v>
      </c>
      <c r="D1067" s="540" t="s">
        <v>3962</v>
      </c>
      <c r="E1067" s="540" t="s">
        <v>4774</v>
      </c>
      <c r="F1067" s="556">
        <v>130780000</v>
      </c>
      <c r="G1067" s="541">
        <v>2023</v>
      </c>
      <c r="H1067" s="542">
        <f>VLOOKUP(G1067,[3]잔가율!$D$3:$E$33,2,FALSE)</f>
        <v>0.84199999999999997</v>
      </c>
      <c r="I1067" s="552">
        <f t="shared" si="16"/>
        <v>110116760</v>
      </c>
    </row>
    <row r="1068" spans="1:9">
      <c r="A1068" s="539">
        <v>1067</v>
      </c>
      <c r="B1068" s="543" t="s">
        <v>8534</v>
      </c>
      <c r="C1068" s="543" t="s">
        <v>194</v>
      </c>
      <c r="D1068" s="543" t="s">
        <v>4775</v>
      </c>
      <c r="E1068" s="543" t="s">
        <v>4776</v>
      </c>
      <c r="F1068" s="557">
        <v>118140000</v>
      </c>
      <c r="G1068" s="541">
        <v>2023</v>
      </c>
      <c r="H1068" s="542">
        <f>VLOOKUP(G1068,[3]잔가율!$D$3:$E$33,2,FALSE)</f>
        <v>0.84199999999999997</v>
      </c>
      <c r="I1068" s="552">
        <f t="shared" si="16"/>
        <v>99473880</v>
      </c>
    </row>
    <row r="1069" spans="1:9">
      <c r="A1069" s="539">
        <v>1068</v>
      </c>
      <c r="B1069" s="540" t="s">
        <v>8534</v>
      </c>
      <c r="C1069" s="540" t="s">
        <v>194</v>
      </c>
      <c r="D1069" s="540" t="s">
        <v>3963</v>
      </c>
      <c r="E1069" s="540" t="s">
        <v>4765</v>
      </c>
      <c r="F1069" s="556">
        <v>71800000</v>
      </c>
      <c r="G1069" s="541">
        <v>2023</v>
      </c>
      <c r="H1069" s="542">
        <f>VLOOKUP(G1069,[3]잔가율!$D$3:$E$33,2,FALSE)</f>
        <v>0.84199999999999997</v>
      </c>
      <c r="I1069" s="552">
        <f t="shared" si="16"/>
        <v>60455600</v>
      </c>
    </row>
    <row r="1070" spans="1:9">
      <c r="A1070" s="539">
        <v>1069</v>
      </c>
      <c r="B1070" s="540" t="s">
        <v>8534</v>
      </c>
      <c r="C1070" s="540" t="s">
        <v>194</v>
      </c>
      <c r="D1070" s="540" t="s">
        <v>3963</v>
      </c>
      <c r="E1070" s="540" t="s">
        <v>4777</v>
      </c>
      <c r="F1070" s="556">
        <v>70400000</v>
      </c>
      <c r="G1070" s="541">
        <v>2023</v>
      </c>
      <c r="H1070" s="542">
        <f>VLOOKUP(G1070,[3]잔가율!$D$3:$E$33,2,FALSE)</f>
        <v>0.84199999999999997</v>
      </c>
      <c r="I1070" s="552">
        <f t="shared" si="16"/>
        <v>59276800</v>
      </c>
    </row>
    <row r="1071" spans="1:9">
      <c r="A1071" s="539">
        <v>1070</v>
      </c>
      <c r="B1071" s="540" t="s">
        <v>8534</v>
      </c>
      <c r="C1071" s="540" t="s">
        <v>194</v>
      </c>
      <c r="D1071" s="540" t="s">
        <v>3963</v>
      </c>
      <c r="E1071" s="540" t="s">
        <v>4778</v>
      </c>
      <c r="F1071" s="556">
        <v>80400000</v>
      </c>
      <c r="G1071" s="541">
        <v>2023</v>
      </c>
      <c r="H1071" s="542">
        <f>VLOOKUP(G1071,[3]잔가율!$D$3:$E$33,2,FALSE)</f>
        <v>0.84199999999999997</v>
      </c>
      <c r="I1071" s="552">
        <f t="shared" si="16"/>
        <v>67696800</v>
      </c>
    </row>
    <row r="1072" spans="1:9">
      <c r="A1072" s="539">
        <v>1071</v>
      </c>
      <c r="B1072" s="540" t="s">
        <v>8534</v>
      </c>
      <c r="C1072" s="540" t="s">
        <v>194</v>
      </c>
      <c r="D1072" s="540" t="s">
        <v>4779</v>
      </c>
      <c r="E1072" s="540" t="s">
        <v>4778</v>
      </c>
      <c r="F1072" s="556">
        <v>79900000</v>
      </c>
      <c r="G1072" s="541">
        <v>2023</v>
      </c>
      <c r="H1072" s="542">
        <f>VLOOKUP(G1072,[3]잔가율!$D$3:$E$33,2,FALSE)</f>
        <v>0.84199999999999997</v>
      </c>
      <c r="I1072" s="552">
        <f t="shared" si="16"/>
        <v>67275800</v>
      </c>
    </row>
    <row r="1073" spans="1:9">
      <c r="A1073" s="539">
        <v>1072</v>
      </c>
      <c r="B1073" s="540" t="s">
        <v>8534</v>
      </c>
      <c r="C1073" s="540" t="s">
        <v>194</v>
      </c>
      <c r="D1073" s="540" t="s">
        <v>4780</v>
      </c>
      <c r="E1073" s="540" t="s">
        <v>4778</v>
      </c>
      <c r="F1073" s="556">
        <v>79000000</v>
      </c>
      <c r="G1073" s="541">
        <v>2023</v>
      </c>
      <c r="H1073" s="542">
        <f>VLOOKUP(G1073,[3]잔가율!$D$3:$E$33,2,FALSE)</f>
        <v>0.84199999999999997</v>
      </c>
      <c r="I1073" s="552">
        <f t="shared" si="16"/>
        <v>66518000</v>
      </c>
    </row>
    <row r="1074" spans="1:9">
      <c r="A1074" s="539">
        <v>1073</v>
      </c>
      <c r="B1074" s="540" t="s">
        <v>8534</v>
      </c>
      <c r="C1074" s="540" t="s">
        <v>194</v>
      </c>
      <c r="D1074" s="540" t="s">
        <v>3964</v>
      </c>
      <c r="E1074" s="540" t="s">
        <v>4781</v>
      </c>
      <c r="F1074" s="556">
        <v>74800000</v>
      </c>
      <c r="G1074" s="541">
        <v>2023</v>
      </c>
      <c r="H1074" s="542">
        <f>VLOOKUP(G1074,[3]잔가율!$D$3:$E$33,2,FALSE)</f>
        <v>0.84199999999999997</v>
      </c>
      <c r="I1074" s="552">
        <f t="shared" si="16"/>
        <v>62981600</v>
      </c>
    </row>
    <row r="1075" spans="1:9">
      <c r="A1075" s="539">
        <v>1074</v>
      </c>
      <c r="B1075" s="540" t="s">
        <v>8534</v>
      </c>
      <c r="C1075" s="540" t="s">
        <v>194</v>
      </c>
      <c r="D1075" s="540" t="s">
        <v>3965</v>
      </c>
      <c r="E1075" s="540" t="s">
        <v>4782</v>
      </c>
      <c r="F1075" s="556">
        <v>80960000</v>
      </c>
      <c r="G1075" s="541">
        <v>2023</v>
      </c>
      <c r="H1075" s="542">
        <f>VLOOKUP(G1075,[3]잔가율!$D$3:$E$33,2,FALSE)</f>
        <v>0.84199999999999997</v>
      </c>
      <c r="I1075" s="552">
        <f t="shared" si="16"/>
        <v>68168320</v>
      </c>
    </row>
    <row r="1076" spans="1:9">
      <c r="A1076" s="539">
        <v>1075</v>
      </c>
      <c r="B1076" s="540" t="s">
        <v>8534</v>
      </c>
      <c r="C1076" s="540" t="s">
        <v>194</v>
      </c>
      <c r="D1076" s="540" t="s">
        <v>3965</v>
      </c>
      <c r="E1076" s="540" t="s">
        <v>4783</v>
      </c>
      <c r="F1076" s="556">
        <v>88000000</v>
      </c>
      <c r="G1076" s="541">
        <v>2023</v>
      </c>
      <c r="H1076" s="542">
        <f>VLOOKUP(G1076,[3]잔가율!$D$3:$E$33,2,FALSE)</f>
        <v>0.84199999999999997</v>
      </c>
      <c r="I1076" s="552">
        <f t="shared" si="16"/>
        <v>74096000</v>
      </c>
    </row>
    <row r="1077" spans="1:9">
      <c r="A1077" s="539">
        <v>1076</v>
      </c>
      <c r="B1077" s="540" t="s">
        <v>8534</v>
      </c>
      <c r="C1077" s="540" t="s">
        <v>194</v>
      </c>
      <c r="D1077" s="540" t="s">
        <v>4784</v>
      </c>
      <c r="E1077" s="540" t="s">
        <v>4783</v>
      </c>
      <c r="F1077" s="556">
        <v>95000000</v>
      </c>
      <c r="G1077" s="541">
        <v>2023</v>
      </c>
      <c r="H1077" s="542">
        <f>VLOOKUP(G1077,[3]잔가율!$D$3:$E$33,2,FALSE)</f>
        <v>0.84199999999999997</v>
      </c>
      <c r="I1077" s="552">
        <f t="shared" si="16"/>
        <v>79990000</v>
      </c>
    </row>
    <row r="1078" spans="1:9">
      <c r="A1078" s="539">
        <v>1077</v>
      </c>
      <c r="B1078" s="540" t="s">
        <v>8534</v>
      </c>
      <c r="C1078" s="540" t="s">
        <v>194</v>
      </c>
      <c r="D1078" s="540" t="s">
        <v>3966</v>
      </c>
      <c r="E1078" s="540" t="s">
        <v>4785</v>
      </c>
      <c r="F1078" s="556">
        <v>101200000</v>
      </c>
      <c r="G1078" s="541">
        <v>2023</v>
      </c>
      <c r="H1078" s="542">
        <f>VLOOKUP(G1078,[3]잔가율!$D$3:$E$33,2,FALSE)</f>
        <v>0.84199999999999997</v>
      </c>
      <c r="I1078" s="552">
        <f t="shared" si="16"/>
        <v>85210400</v>
      </c>
    </row>
    <row r="1079" spans="1:9">
      <c r="A1079" s="539">
        <v>1078</v>
      </c>
      <c r="B1079" s="540" t="s">
        <v>8534</v>
      </c>
      <c r="C1079" s="540" t="s">
        <v>3174</v>
      </c>
      <c r="D1079" s="540" t="s">
        <v>4786</v>
      </c>
      <c r="E1079" s="540" t="s">
        <v>4787</v>
      </c>
      <c r="F1079" s="556">
        <v>94610000</v>
      </c>
      <c r="G1079" s="541">
        <v>2023</v>
      </c>
      <c r="H1079" s="542">
        <f>VLOOKUP(G1079,[3]잔가율!$D$3:$E$33,2,FALSE)</f>
        <v>0.84199999999999997</v>
      </c>
      <c r="I1079" s="552">
        <f t="shared" si="16"/>
        <v>79661620</v>
      </c>
    </row>
    <row r="1080" spans="1:9">
      <c r="A1080" s="539">
        <v>1079</v>
      </c>
      <c r="B1080" s="414" t="s">
        <v>16663</v>
      </c>
      <c r="C1080" s="544" t="s">
        <v>194</v>
      </c>
      <c r="D1080" s="544" t="s">
        <v>3781</v>
      </c>
      <c r="E1080" s="544" t="s">
        <v>3782</v>
      </c>
      <c r="F1080" s="560">
        <v>97960000</v>
      </c>
      <c r="G1080" s="541">
        <v>2023</v>
      </c>
      <c r="H1080" s="542">
        <f>VLOOKUP(G1080,[3]잔가율!$B$3:$C$33,2,FALSE)</f>
        <v>0.82599999999999996</v>
      </c>
      <c r="I1080" s="552">
        <f t="shared" si="16"/>
        <v>80914960</v>
      </c>
    </row>
    <row r="1081" spans="1:9">
      <c r="A1081" s="539">
        <v>1080</v>
      </c>
      <c r="B1081" s="540" t="s">
        <v>8534</v>
      </c>
      <c r="C1081" s="540" t="s">
        <v>3174</v>
      </c>
      <c r="D1081" s="540" t="s">
        <v>3967</v>
      </c>
      <c r="E1081" s="540" t="s">
        <v>4787</v>
      </c>
      <c r="F1081" s="556">
        <v>100510000</v>
      </c>
      <c r="G1081" s="541">
        <v>2023</v>
      </c>
      <c r="H1081" s="542">
        <f>VLOOKUP(G1081,[3]잔가율!$D$3:$E$33,2,FALSE)</f>
        <v>0.84199999999999997</v>
      </c>
      <c r="I1081" s="552">
        <f t="shared" si="16"/>
        <v>84629420</v>
      </c>
    </row>
    <row r="1082" spans="1:9">
      <c r="A1082" s="539">
        <v>1081</v>
      </c>
      <c r="B1082" s="540" t="s">
        <v>8534</v>
      </c>
      <c r="C1082" s="540" t="s">
        <v>3174</v>
      </c>
      <c r="D1082" s="540" t="s">
        <v>3968</v>
      </c>
      <c r="E1082" s="540" t="s">
        <v>4787</v>
      </c>
      <c r="F1082" s="556">
        <v>95560000</v>
      </c>
      <c r="G1082" s="541">
        <v>2023</v>
      </c>
      <c r="H1082" s="542">
        <f>VLOOKUP(G1082,[3]잔가율!$D$3:$E$33,2,FALSE)</f>
        <v>0.84199999999999997</v>
      </c>
      <c r="I1082" s="552">
        <f t="shared" si="16"/>
        <v>80461520</v>
      </c>
    </row>
    <row r="1083" spans="1:9">
      <c r="A1083" s="539">
        <v>1082</v>
      </c>
      <c r="B1083" s="543" t="s">
        <v>8534</v>
      </c>
      <c r="C1083" s="543" t="s">
        <v>194</v>
      </c>
      <c r="D1083" s="543" t="s">
        <v>4788</v>
      </c>
      <c r="E1083" s="543" t="s">
        <v>4789</v>
      </c>
      <c r="F1083" s="557">
        <v>103600000</v>
      </c>
      <c r="G1083" s="541">
        <v>2023</v>
      </c>
      <c r="H1083" s="542">
        <f>VLOOKUP(G1083,[3]잔가율!$D$3:$E$33,2,FALSE)</f>
        <v>0.84199999999999997</v>
      </c>
      <c r="I1083" s="552">
        <f t="shared" si="16"/>
        <v>87231200</v>
      </c>
    </row>
    <row r="1084" spans="1:9">
      <c r="A1084" s="539">
        <v>1083</v>
      </c>
      <c r="B1084" s="540" t="s">
        <v>8534</v>
      </c>
      <c r="C1084" s="540" t="s">
        <v>194</v>
      </c>
      <c r="D1084" s="540" t="s">
        <v>4790</v>
      </c>
      <c r="E1084" s="540" t="s">
        <v>4791</v>
      </c>
      <c r="F1084" s="556">
        <v>143450000</v>
      </c>
      <c r="G1084" s="541">
        <v>2023</v>
      </c>
      <c r="H1084" s="542">
        <f>VLOOKUP(G1084,[3]잔가율!$D$3:$E$33,2,FALSE)</f>
        <v>0.84199999999999997</v>
      </c>
      <c r="I1084" s="552">
        <f t="shared" si="16"/>
        <v>120784900</v>
      </c>
    </row>
    <row r="1085" spans="1:9">
      <c r="A1085" s="539">
        <v>1084</v>
      </c>
      <c r="B1085" s="543" t="s">
        <v>8534</v>
      </c>
      <c r="C1085" s="543" t="s">
        <v>194</v>
      </c>
      <c r="D1085" s="543" t="s">
        <v>4792</v>
      </c>
      <c r="E1085" s="543" t="s">
        <v>4793</v>
      </c>
      <c r="F1085" s="557">
        <v>142250000</v>
      </c>
      <c r="G1085" s="541">
        <v>2023</v>
      </c>
      <c r="H1085" s="542">
        <f>VLOOKUP(G1085,[3]잔가율!$D$3:$E$33,2,FALSE)</f>
        <v>0.84199999999999997</v>
      </c>
      <c r="I1085" s="552">
        <f t="shared" si="16"/>
        <v>119774500</v>
      </c>
    </row>
    <row r="1086" spans="1:9">
      <c r="A1086" s="539">
        <v>1085</v>
      </c>
      <c r="B1086" s="540" t="s">
        <v>8534</v>
      </c>
      <c r="C1086" s="540" t="s">
        <v>194</v>
      </c>
      <c r="D1086" s="540" t="s">
        <v>4794</v>
      </c>
      <c r="E1086" s="540" t="s">
        <v>4392</v>
      </c>
      <c r="F1086" s="556">
        <v>111180000</v>
      </c>
      <c r="G1086" s="541">
        <v>2023</v>
      </c>
      <c r="H1086" s="542">
        <f>VLOOKUP(G1086,[3]잔가율!$D$3:$E$33,2,FALSE)</f>
        <v>0.84199999999999997</v>
      </c>
      <c r="I1086" s="552">
        <f t="shared" si="16"/>
        <v>93613560</v>
      </c>
    </row>
    <row r="1087" spans="1:9">
      <c r="A1087" s="539">
        <v>1086</v>
      </c>
      <c r="B1087" s="540" t="s">
        <v>8534</v>
      </c>
      <c r="C1087" s="540" t="s">
        <v>194</v>
      </c>
      <c r="D1087" s="540" t="s">
        <v>4795</v>
      </c>
      <c r="E1087" s="540" t="s">
        <v>4392</v>
      </c>
      <c r="F1087" s="556">
        <v>113720000</v>
      </c>
      <c r="G1087" s="541">
        <v>2023</v>
      </c>
      <c r="H1087" s="542">
        <f>VLOOKUP(G1087,[3]잔가율!$D$3:$E$33,2,FALSE)</f>
        <v>0.84199999999999997</v>
      </c>
      <c r="I1087" s="552">
        <f t="shared" si="16"/>
        <v>95752240</v>
      </c>
    </row>
    <row r="1088" spans="1:9">
      <c r="A1088" s="539">
        <v>1087</v>
      </c>
      <c r="B1088" s="414" t="s">
        <v>16663</v>
      </c>
      <c r="C1088" s="544" t="s">
        <v>194</v>
      </c>
      <c r="D1088" s="544" t="s">
        <v>3783</v>
      </c>
      <c r="E1088" s="544" t="s">
        <v>3784</v>
      </c>
      <c r="F1088" s="560">
        <v>118670000</v>
      </c>
      <c r="G1088" s="541">
        <v>2023</v>
      </c>
      <c r="H1088" s="542">
        <f>VLOOKUP(G1088,[3]잔가율!$B$3:$C$33,2,FALSE)</f>
        <v>0.82599999999999996</v>
      </c>
      <c r="I1088" s="552">
        <f t="shared" si="16"/>
        <v>98021420</v>
      </c>
    </row>
    <row r="1089" spans="1:9">
      <c r="A1089" s="539">
        <v>1088</v>
      </c>
      <c r="B1089" s="540" t="s">
        <v>8534</v>
      </c>
      <c r="C1089" s="540" t="s">
        <v>3174</v>
      </c>
      <c r="D1089" s="540" t="s">
        <v>4796</v>
      </c>
      <c r="E1089" s="540" t="s">
        <v>4797</v>
      </c>
      <c r="F1089" s="556">
        <v>112960000</v>
      </c>
      <c r="G1089" s="541">
        <v>2023</v>
      </c>
      <c r="H1089" s="542">
        <f>VLOOKUP(G1089,[3]잔가율!$D$3:$E$33,2,FALSE)</f>
        <v>0.84199999999999997</v>
      </c>
      <c r="I1089" s="552">
        <f t="shared" si="16"/>
        <v>95112320</v>
      </c>
    </row>
    <row r="1090" spans="1:9">
      <c r="A1090" s="539">
        <v>1089</v>
      </c>
      <c r="B1090" s="543" t="s">
        <v>8534</v>
      </c>
      <c r="C1090" s="543" t="s">
        <v>4081</v>
      </c>
      <c r="D1090" s="543" t="s">
        <v>4798</v>
      </c>
      <c r="E1090" s="543" t="s">
        <v>4799</v>
      </c>
      <c r="F1090" s="557">
        <v>81070000</v>
      </c>
      <c r="G1090" s="541">
        <v>2023</v>
      </c>
      <c r="H1090" s="542">
        <f>VLOOKUP(G1090,[3]잔가율!$D$3:$E$33,2,FALSE)</f>
        <v>0.84199999999999997</v>
      </c>
      <c r="I1090" s="552">
        <f t="shared" ref="I1090:I1153" si="17">ROUNDDOWN(F1090*H1090,0)</f>
        <v>68260940</v>
      </c>
    </row>
    <row r="1091" spans="1:9">
      <c r="A1091" s="539">
        <v>1090</v>
      </c>
      <c r="B1091" s="540" t="s">
        <v>8534</v>
      </c>
      <c r="C1091" s="540" t="s">
        <v>3174</v>
      </c>
      <c r="D1091" s="540" t="s">
        <v>3969</v>
      </c>
      <c r="E1091" s="540" t="s">
        <v>4797</v>
      </c>
      <c r="F1091" s="556">
        <v>113980000</v>
      </c>
      <c r="G1091" s="541">
        <v>2023</v>
      </c>
      <c r="H1091" s="542">
        <f>VLOOKUP(G1091,[3]잔가율!$D$3:$E$33,2,FALSE)</f>
        <v>0.84199999999999997</v>
      </c>
      <c r="I1091" s="552">
        <f t="shared" si="17"/>
        <v>95971160</v>
      </c>
    </row>
    <row r="1092" spans="1:9">
      <c r="A1092" s="539">
        <v>1091</v>
      </c>
      <c r="B1092" s="540" t="s">
        <v>8534</v>
      </c>
      <c r="C1092" s="540" t="s">
        <v>3174</v>
      </c>
      <c r="D1092" s="540" t="s">
        <v>3970</v>
      </c>
      <c r="E1092" s="540" t="s">
        <v>4797</v>
      </c>
      <c r="F1092" s="556">
        <v>117600000</v>
      </c>
      <c r="G1092" s="541">
        <v>2023</v>
      </c>
      <c r="H1092" s="542">
        <f>VLOOKUP(G1092,[3]잔가율!$D$3:$E$33,2,FALSE)</f>
        <v>0.84199999999999997</v>
      </c>
      <c r="I1092" s="552">
        <f t="shared" si="17"/>
        <v>99019200</v>
      </c>
    </row>
    <row r="1093" spans="1:9">
      <c r="A1093" s="539">
        <v>1092</v>
      </c>
      <c r="B1093" s="540" t="s">
        <v>8534</v>
      </c>
      <c r="C1093" s="540" t="s">
        <v>194</v>
      </c>
      <c r="D1093" s="540" t="s">
        <v>3971</v>
      </c>
      <c r="E1093" s="540" t="s">
        <v>4800</v>
      </c>
      <c r="F1093" s="556">
        <v>46400000</v>
      </c>
      <c r="G1093" s="541">
        <v>2023</v>
      </c>
      <c r="H1093" s="542">
        <f>VLOOKUP(G1093,[3]잔가율!$D$3:$E$33,2,FALSE)</f>
        <v>0.84199999999999997</v>
      </c>
      <c r="I1093" s="552">
        <f t="shared" si="17"/>
        <v>39068800</v>
      </c>
    </row>
    <row r="1094" spans="1:9">
      <c r="A1094" s="539">
        <v>1093</v>
      </c>
      <c r="B1094" s="540" t="s">
        <v>8534</v>
      </c>
      <c r="C1094" s="540" t="s">
        <v>194</v>
      </c>
      <c r="D1094" s="540" t="s">
        <v>4801</v>
      </c>
      <c r="E1094" s="540" t="s">
        <v>4802</v>
      </c>
      <c r="F1094" s="556">
        <v>52800000</v>
      </c>
      <c r="G1094" s="541">
        <v>2023</v>
      </c>
      <c r="H1094" s="542">
        <f>VLOOKUP(G1094,[3]잔가율!$D$3:$E$33,2,FALSE)</f>
        <v>0.84199999999999997</v>
      </c>
      <c r="I1094" s="552">
        <f t="shared" si="17"/>
        <v>44457600</v>
      </c>
    </row>
    <row r="1095" spans="1:9">
      <c r="A1095" s="539">
        <v>1094</v>
      </c>
      <c r="B1095" s="540" t="s">
        <v>8534</v>
      </c>
      <c r="C1095" s="540" t="s">
        <v>194</v>
      </c>
      <c r="D1095" s="540" t="s">
        <v>3972</v>
      </c>
      <c r="E1095" s="540" t="s">
        <v>4803</v>
      </c>
      <c r="F1095" s="556">
        <v>53990000</v>
      </c>
      <c r="G1095" s="541">
        <v>2023</v>
      </c>
      <c r="H1095" s="542">
        <f>VLOOKUP(G1095,[3]잔가율!$D$3:$E$33,2,FALSE)</f>
        <v>0.84199999999999997</v>
      </c>
      <c r="I1095" s="552">
        <f t="shared" si="17"/>
        <v>45459580</v>
      </c>
    </row>
    <row r="1096" spans="1:9">
      <c r="A1096" s="539">
        <v>1095</v>
      </c>
      <c r="B1096" s="540" t="s">
        <v>8534</v>
      </c>
      <c r="C1096" s="540" t="s">
        <v>194</v>
      </c>
      <c r="D1096" s="540" t="s">
        <v>3973</v>
      </c>
      <c r="E1096" s="540" t="s">
        <v>4804</v>
      </c>
      <c r="F1096" s="556">
        <v>62480000</v>
      </c>
      <c r="G1096" s="541">
        <v>2023</v>
      </c>
      <c r="H1096" s="542">
        <f>VLOOKUP(G1096,[3]잔가율!$D$3:$E$33,2,FALSE)</f>
        <v>0.84199999999999997</v>
      </c>
      <c r="I1096" s="552">
        <f t="shared" si="17"/>
        <v>52608160</v>
      </c>
    </row>
    <row r="1097" spans="1:9">
      <c r="A1097" s="539">
        <v>1096</v>
      </c>
      <c r="B1097" s="540" t="s">
        <v>8534</v>
      </c>
      <c r="C1097" s="540" t="s">
        <v>194</v>
      </c>
      <c r="D1097" s="540" t="s">
        <v>4805</v>
      </c>
      <c r="E1097" s="540" t="s">
        <v>4806</v>
      </c>
      <c r="F1097" s="556">
        <v>53990000</v>
      </c>
      <c r="G1097" s="541">
        <v>2023</v>
      </c>
      <c r="H1097" s="542">
        <f>VLOOKUP(G1097,[3]잔가율!$D$3:$E$33,2,FALSE)</f>
        <v>0.84199999999999997</v>
      </c>
      <c r="I1097" s="552">
        <f t="shared" si="17"/>
        <v>45459580</v>
      </c>
    </row>
    <row r="1098" spans="1:9">
      <c r="A1098" s="539">
        <v>1097</v>
      </c>
      <c r="B1098" s="540" t="s">
        <v>8534</v>
      </c>
      <c r="C1098" s="540" t="s">
        <v>194</v>
      </c>
      <c r="D1098" s="540" t="s">
        <v>4805</v>
      </c>
      <c r="E1098" s="540" t="s">
        <v>4807</v>
      </c>
      <c r="F1098" s="556">
        <v>64800000</v>
      </c>
      <c r="G1098" s="541">
        <v>2023</v>
      </c>
      <c r="H1098" s="542">
        <f>VLOOKUP(G1098,[3]잔가율!$D$3:$E$33,2,FALSE)</f>
        <v>0.84199999999999997</v>
      </c>
      <c r="I1098" s="552">
        <f t="shared" si="17"/>
        <v>54561600</v>
      </c>
    </row>
    <row r="1099" spans="1:9">
      <c r="A1099" s="539">
        <v>1098</v>
      </c>
      <c r="B1099" s="540" t="s">
        <v>8534</v>
      </c>
      <c r="C1099" s="540" t="s">
        <v>194</v>
      </c>
      <c r="D1099" s="540" t="s">
        <v>4016</v>
      </c>
      <c r="E1099" s="540" t="s">
        <v>4808</v>
      </c>
      <c r="F1099" s="556">
        <v>63280000</v>
      </c>
      <c r="G1099" s="541">
        <v>2023</v>
      </c>
      <c r="H1099" s="542">
        <f>VLOOKUP(G1099,[3]잔가율!$D$3:$E$33,2,FALSE)</f>
        <v>0.84199999999999997</v>
      </c>
      <c r="I1099" s="552">
        <f t="shared" si="17"/>
        <v>53281760</v>
      </c>
    </row>
    <row r="1100" spans="1:9">
      <c r="A1100" s="539">
        <v>1099</v>
      </c>
      <c r="B1100" s="540" t="s">
        <v>8534</v>
      </c>
      <c r="C1100" s="540" t="s">
        <v>194</v>
      </c>
      <c r="D1100" s="540" t="s">
        <v>3975</v>
      </c>
      <c r="E1100" s="540" t="s">
        <v>4809</v>
      </c>
      <c r="F1100" s="556">
        <v>51120000</v>
      </c>
      <c r="G1100" s="541">
        <v>2023</v>
      </c>
      <c r="H1100" s="542">
        <f>VLOOKUP(G1100,[3]잔가율!$D$3:$E$33,2,FALSE)</f>
        <v>0.84199999999999997</v>
      </c>
      <c r="I1100" s="552">
        <f t="shared" si="17"/>
        <v>43043040</v>
      </c>
    </row>
    <row r="1101" spans="1:9">
      <c r="A1101" s="539">
        <v>1100</v>
      </c>
      <c r="B1101" s="540" t="s">
        <v>8534</v>
      </c>
      <c r="C1101" s="540" t="s">
        <v>194</v>
      </c>
      <c r="D1101" s="540" t="s">
        <v>3976</v>
      </c>
      <c r="E1101" s="540" t="s">
        <v>4810</v>
      </c>
      <c r="F1101" s="556">
        <v>57700000</v>
      </c>
      <c r="G1101" s="541">
        <v>2023</v>
      </c>
      <c r="H1101" s="542">
        <f>VLOOKUP(G1101,[3]잔가율!$D$3:$E$33,2,FALSE)</f>
        <v>0.84199999999999997</v>
      </c>
      <c r="I1101" s="552">
        <f t="shared" si="17"/>
        <v>48583400</v>
      </c>
    </row>
    <row r="1102" spans="1:9">
      <c r="A1102" s="539">
        <v>1101</v>
      </c>
      <c r="B1102" s="540" t="s">
        <v>8534</v>
      </c>
      <c r="C1102" s="540" t="s">
        <v>194</v>
      </c>
      <c r="D1102" s="540" t="s">
        <v>3977</v>
      </c>
      <c r="E1102" s="540" t="s">
        <v>4811</v>
      </c>
      <c r="F1102" s="556">
        <v>57120000</v>
      </c>
      <c r="G1102" s="541">
        <v>2023</v>
      </c>
      <c r="H1102" s="542">
        <f>VLOOKUP(G1102,[3]잔가율!$D$3:$E$33,2,FALSE)</f>
        <v>0.84199999999999997</v>
      </c>
      <c r="I1102" s="552">
        <f t="shared" si="17"/>
        <v>48095040</v>
      </c>
    </row>
    <row r="1103" spans="1:9">
      <c r="A1103" s="539">
        <v>1102</v>
      </c>
      <c r="B1103" s="540" t="s">
        <v>8534</v>
      </c>
      <c r="C1103" s="540" t="s">
        <v>194</v>
      </c>
      <c r="D1103" s="540" t="s">
        <v>4812</v>
      </c>
      <c r="E1103" s="540" t="s">
        <v>4813</v>
      </c>
      <c r="F1103" s="556">
        <v>66700000</v>
      </c>
      <c r="G1103" s="541">
        <v>2023</v>
      </c>
      <c r="H1103" s="542">
        <f>VLOOKUP(G1103,[3]잔가율!$D$3:$E$33,2,FALSE)</f>
        <v>0.84199999999999997</v>
      </c>
      <c r="I1103" s="552">
        <f t="shared" si="17"/>
        <v>56161400</v>
      </c>
    </row>
    <row r="1104" spans="1:9">
      <c r="A1104" s="539">
        <v>1103</v>
      </c>
      <c r="B1104" s="540" t="s">
        <v>8534</v>
      </c>
      <c r="C1104" s="540" t="s">
        <v>194</v>
      </c>
      <c r="D1104" s="540" t="s">
        <v>4814</v>
      </c>
      <c r="E1104" s="540" t="s">
        <v>4815</v>
      </c>
      <c r="F1104" s="556">
        <v>61000000</v>
      </c>
      <c r="G1104" s="541">
        <v>2023</v>
      </c>
      <c r="H1104" s="542">
        <f>VLOOKUP(G1104,[3]잔가율!$D$3:$E$33,2,FALSE)</f>
        <v>0.84199999999999997</v>
      </c>
      <c r="I1104" s="552">
        <f t="shared" si="17"/>
        <v>51362000</v>
      </c>
    </row>
    <row r="1105" spans="1:9">
      <c r="A1105" s="539">
        <v>1104</v>
      </c>
      <c r="B1105" s="540" t="s">
        <v>8534</v>
      </c>
      <c r="C1105" s="540" t="s">
        <v>194</v>
      </c>
      <c r="D1105" s="540" t="s">
        <v>4816</v>
      </c>
      <c r="E1105" s="540" t="s">
        <v>4815</v>
      </c>
      <c r="F1105" s="556">
        <v>58140000</v>
      </c>
      <c r="G1105" s="541">
        <v>2023</v>
      </c>
      <c r="H1105" s="542">
        <f>VLOOKUP(G1105,[3]잔가율!$D$3:$E$33,2,FALSE)</f>
        <v>0.84199999999999997</v>
      </c>
      <c r="I1105" s="552">
        <f t="shared" si="17"/>
        <v>48953880</v>
      </c>
    </row>
    <row r="1106" spans="1:9">
      <c r="A1106" s="539">
        <v>1105</v>
      </c>
      <c r="B1106" s="543" t="s">
        <v>8534</v>
      </c>
      <c r="C1106" s="543" t="s">
        <v>4817</v>
      </c>
      <c r="D1106" s="543" t="s">
        <v>4818</v>
      </c>
      <c r="E1106" s="543" t="s">
        <v>4819</v>
      </c>
      <c r="F1106" s="557">
        <v>37370000</v>
      </c>
      <c r="G1106" s="541">
        <v>2023</v>
      </c>
      <c r="H1106" s="542">
        <f>VLOOKUP(G1106,[3]잔가율!$D$3:$E$33,2,FALSE)</f>
        <v>0.84199999999999997</v>
      </c>
      <c r="I1106" s="552">
        <f t="shared" si="17"/>
        <v>31465540</v>
      </c>
    </row>
    <row r="1107" spans="1:9">
      <c r="A1107" s="539">
        <v>1106</v>
      </c>
      <c r="B1107" s="540" t="s">
        <v>8534</v>
      </c>
      <c r="C1107" s="540" t="s">
        <v>193</v>
      </c>
      <c r="D1107" s="540" t="s">
        <v>4831</v>
      </c>
      <c r="E1107" s="540" t="s">
        <v>4831</v>
      </c>
      <c r="F1107" s="556">
        <v>35000000</v>
      </c>
      <c r="G1107" s="541">
        <v>2023</v>
      </c>
      <c r="H1107" s="542">
        <f>VLOOKUP(G1107,[3]잔가율!$D$3:$E$33,2,FALSE)</f>
        <v>0.84199999999999997</v>
      </c>
      <c r="I1107" s="552">
        <f t="shared" si="17"/>
        <v>29470000</v>
      </c>
    </row>
    <row r="1108" spans="1:9">
      <c r="A1108" s="539">
        <v>1107</v>
      </c>
      <c r="B1108" s="540" t="s">
        <v>8534</v>
      </c>
      <c r="C1108" s="540" t="s">
        <v>193</v>
      </c>
      <c r="D1108" s="540" t="s">
        <v>4832</v>
      </c>
      <c r="E1108" s="540" t="s">
        <v>4831</v>
      </c>
      <c r="F1108" s="556">
        <v>39540000</v>
      </c>
      <c r="G1108" s="541">
        <v>2023</v>
      </c>
      <c r="H1108" s="542">
        <f>VLOOKUP(G1108,[3]잔가율!$D$3:$E$33,2,FALSE)</f>
        <v>0.84199999999999997</v>
      </c>
      <c r="I1108" s="552">
        <f t="shared" si="17"/>
        <v>33292680</v>
      </c>
    </row>
    <row r="1109" spans="1:9">
      <c r="A1109" s="539">
        <v>1108</v>
      </c>
      <c r="B1109" s="540" t="s">
        <v>8534</v>
      </c>
      <c r="C1109" s="540" t="s">
        <v>193</v>
      </c>
      <c r="D1109" s="540" t="s">
        <v>4833</v>
      </c>
      <c r="E1109" s="540" t="s">
        <v>4834</v>
      </c>
      <c r="F1109" s="556">
        <v>43590000</v>
      </c>
      <c r="G1109" s="541">
        <v>2023</v>
      </c>
      <c r="H1109" s="542">
        <f>VLOOKUP(G1109,[3]잔가율!$D$3:$E$33,2,FALSE)</f>
        <v>0.84199999999999997</v>
      </c>
      <c r="I1109" s="552">
        <f t="shared" si="17"/>
        <v>36702780</v>
      </c>
    </row>
    <row r="1110" spans="1:9">
      <c r="A1110" s="539">
        <v>1109</v>
      </c>
      <c r="B1110" s="540" t="s">
        <v>8534</v>
      </c>
      <c r="C1110" s="540" t="s">
        <v>193</v>
      </c>
      <c r="D1110" s="540" t="s">
        <v>4835</v>
      </c>
      <c r="E1110" s="540" t="s">
        <v>4831</v>
      </c>
      <c r="F1110" s="556">
        <v>40000000</v>
      </c>
      <c r="G1110" s="541">
        <v>2023</v>
      </c>
      <c r="H1110" s="542">
        <f>VLOOKUP(G1110,[3]잔가율!$D$3:$E$33,2,FALSE)</f>
        <v>0.84199999999999997</v>
      </c>
      <c r="I1110" s="552">
        <f t="shared" si="17"/>
        <v>33680000</v>
      </c>
    </row>
    <row r="1111" spans="1:9">
      <c r="A1111" s="539">
        <v>1110</v>
      </c>
      <c r="B1111" s="540" t="s">
        <v>8534</v>
      </c>
      <c r="C1111" s="540" t="s">
        <v>193</v>
      </c>
      <c r="D1111" s="540" t="s">
        <v>4836</v>
      </c>
      <c r="E1111" s="540" t="s">
        <v>4836</v>
      </c>
      <c r="F1111" s="556">
        <v>50590000</v>
      </c>
      <c r="G1111" s="541">
        <v>2023</v>
      </c>
      <c r="H1111" s="542">
        <f>VLOOKUP(G1111,[3]잔가율!$D$3:$E$33,2,FALSE)</f>
        <v>0.84199999999999997</v>
      </c>
      <c r="I1111" s="552">
        <f t="shared" si="17"/>
        <v>42596780</v>
      </c>
    </row>
    <row r="1112" spans="1:9">
      <c r="A1112" s="539">
        <v>1111</v>
      </c>
      <c r="B1112" s="543" t="s">
        <v>8534</v>
      </c>
      <c r="C1112" s="543" t="s">
        <v>193</v>
      </c>
      <c r="D1112" s="543" t="s">
        <v>4837</v>
      </c>
      <c r="E1112" s="543" t="s">
        <v>4838</v>
      </c>
      <c r="F1112" s="557">
        <v>36350000</v>
      </c>
      <c r="G1112" s="541">
        <v>2023</v>
      </c>
      <c r="H1112" s="542">
        <f>VLOOKUP(G1112,[3]잔가율!$D$3:$E$33,2,FALSE)</f>
        <v>0.84199999999999997</v>
      </c>
      <c r="I1112" s="552">
        <f t="shared" si="17"/>
        <v>30606700</v>
      </c>
    </row>
    <row r="1113" spans="1:9">
      <c r="A1113" s="539">
        <v>1112</v>
      </c>
      <c r="B1113" s="543" t="s">
        <v>8534</v>
      </c>
      <c r="C1113" s="543" t="s">
        <v>193</v>
      </c>
      <c r="D1113" s="543" t="s">
        <v>4839</v>
      </c>
      <c r="E1113" s="543" t="s">
        <v>4840</v>
      </c>
      <c r="F1113" s="557">
        <v>47480000</v>
      </c>
      <c r="G1113" s="541">
        <v>2023</v>
      </c>
      <c r="H1113" s="542">
        <f>VLOOKUP(G1113,[3]잔가율!$D$3:$E$33,2,FALSE)</f>
        <v>0.84199999999999997</v>
      </c>
      <c r="I1113" s="552">
        <f t="shared" si="17"/>
        <v>39978160</v>
      </c>
    </row>
    <row r="1114" spans="1:9">
      <c r="A1114" s="539">
        <v>1113</v>
      </c>
      <c r="B1114" s="543" t="s">
        <v>8534</v>
      </c>
      <c r="C1114" s="543" t="s">
        <v>4841</v>
      </c>
      <c r="D1114" s="543" t="s">
        <v>4842</v>
      </c>
      <c r="E1114" s="543" t="s">
        <v>4843</v>
      </c>
      <c r="F1114" s="557">
        <v>150700000</v>
      </c>
      <c r="G1114" s="541">
        <v>2023</v>
      </c>
      <c r="H1114" s="542">
        <f>VLOOKUP(G1114,[3]잔가율!$D$3:$E$33,2,FALSE)</f>
        <v>0.84199999999999997</v>
      </c>
      <c r="I1114" s="552">
        <f t="shared" si="17"/>
        <v>126889400</v>
      </c>
    </row>
    <row r="1115" spans="1:9">
      <c r="A1115" s="539">
        <v>1114</v>
      </c>
      <c r="B1115" s="540" t="s">
        <v>8534</v>
      </c>
      <c r="C1115" s="540" t="s">
        <v>193</v>
      </c>
      <c r="D1115" s="540" t="s">
        <v>4844</v>
      </c>
      <c r="E1115" s="540" t="s">
        <v>4845</v>
      </c>
      <c r="F1115" s="556">
        <v>63450000</v>
      </c>
      <c r="G1115" s="541">
        <v>2023</v>
      </c>
      <c r="H1115" s="542">
        <f>VLOOKUP(G1115,[3]잔가율!$D$3:$E$33,2,FALSE)</f>
        <v>0.84199999999999997</v>
      </c>
      <c r="I1115" s="552">
        <f t="shared" si="17"/>
        <v>53424900</v>
      </c>
    </row>
    <row r="1116" spans="1:9">
      <c r="A1116" s="539">
        <v>1115</v>
      </c>
      <c r="B1116" s="540" t="s">
        <v>8534</v>
      </c>
      <c r="C1116" s="540" t="s">
        <v>193</v>
      </c>
      <c r="D1116" s="540" t="s">
        <v>4846</v>
      </c>
      <c r="E1116" s="540" t="s">
        <v>4845</v>
      </c>
      <c r="F1116" s="556">
        <v>70000000</v>
      </c>
      <c r="G1116" s="541">
        <v>2023</v>
      </c>
      <c r="H1116" s="542">
        <f>VLOOKUP(G1116,[3]잔가율!$D$3:$E$33,2,FALSE)</f>
        <v>0.84199999999999997</v>
      </c>
      <c r="I1116" s="552">
        <f t="shared" si="17"/>
        <v>58940000</v>
      </c>
    </row>
    <row r="1117" spans="1:9">
      <c r="A1117" s="539">
        <v>1116</v>
      </c>
      <c r="B1117" s="540" t="s">
        <v>8534</v>
      </c>
      <c r="C1117" s="540" t="s">
        <v>193</v>
      </c>
      <c r="D1117" s="540" t="s">
        <v>4847</v>
      </c>
      <c r="E1117" s="540" t="s">
        <v>4845</v>
      </c>
      <c r="F1117" s="556">
        <v>85000000</v>
      </c>
      <c r="G1117" s="541">
        <v>2023</v>
      </c>
      <c r="H1117" s="542">
        <f>VLOOKUP(G1117,[3]잔가율!$D$3:$E$33,2,FALSE)</f>
        <v>0.84199999999999997</v>
      </c>
      <c r="I1117" s="552">
        <f t="shared" si="17"/>
        <v>71570000</v>
      </c>
    </row>
    <row r="1118" spans="1:9">
      <c r="A1118" s="539">
        <v>1117</v>
      </c>
      <c r="B1118" s="540" t="s">
        <v>8534</v>
      </c>
      <c r="C1118" s="540" t="s">
        <v>193</v>
      </c>
      <c r="D1118" s="540" t="s">
        <v>4848</v>
      </c>
      <c r="E1118" s="540" t="s">
        <v>4845</v>
      </c>
      <c r="F1118" s="556">
        <v>70000000</v>
      </c>
      <c r="G1118" s="541">
        <v>2023</v>
      </c>
      <c r="H1118" s="542">
        <f>VLOOKUP(G1118,[3]잔가율!$D$3:$E$33,2,FALSE)</f>
        <v>0.84199999999999997</v>
      </c>
      <c r="I1118" s="552">
        <f t="shared" si="17"/>
        <v>58940000</v>
      </c>
    </row>
    <row r="1119" spans="1:9">
      <c r="A1119" s="539">
        <v>1118</v>
      </c>
      <c r="B1119" s="540" t="s">
        <v>8534</v>
      </c>
      <c r="C1119" s="540" t="s">
        <v>193</v>
      </c>
      <c r="D1119" s="540" t="s">
        <v>4822</v>
      </c>
      <c r="E1119" s="540" t="s">
        <v>4849</v>
      </c>
      <c r="F1119" s="556">
        <v>50450000</v>
      </c>
      <c r="G1119" s="541">
        <v>2023</v>
      </c>
      <c r="H1119" s="542">
        <f>VLOOKUP(G1119,[3]잔가율!$D$3:$E$33,2,FALSE)</f>
        <v>0.84199999999999997</v>
      </c>
      <c r="I1119" s="552">
        <f t="shared" si="17"/>
        <v>42478900</v>
      </c>
    </row>
    <row r="1120" spans="1:9">
      <c r="A1120" s="539">
        <v>1119</v>
      </c>
      <c r="B1120" s="543" t="s">
        <v>8534</v>
      </c>
      <c r="C1120" s="543" t="s">
        <v>4841</v>
      </c>
      <c r="D1120" s="543" t="s">
        <v>4850</v>
      </c>
      <c r="E1120" s="543" t="s">
        <v>4851</v>
      </c>
      <c r="F1120" s="557">
        <v>31180000</v>
      </c>
      <c r="G1120" s="541">
        <v>2023</v>
      </c>
      <c r="H1120" s="542">
        <f>VLOOKUP(G1120,[3]잔가율!$D$3:$E$33,2,FALSE)</f>
        <v>0.84199999999999997</v>
      </c>
      <c r="I1120" s="552">
        <f t="shared" si="17"/>
        <v>26253560</v>
      </c>
    </row>
    <row r="1121" spans="1:9">
      <c r="A1121" s="539">
        <v>1120</v>
      </c>
      <c r="B1121" s="540" t="s">
        <v>8534</v>
      </c>
      <c r="C1121" s="540" t="s">
        <v>193</v>
      </c>
      <c r="D1121" s="540" t="s">
        <v>4823</v>
      </c>
      <c r="E1121" s="540" t="s">
        <v>4822</v>
      </c>
      <c r="F1121" s="556">
        <v>46720000</v>
      </c>
      <c r="G1121" s="541">
        <v>2023</v>
      </c>
      <c r="H1121" s="542">
        <f>VLOOKUP(G1121,[3]잔가율!$D$3:$E$33,2,FALSE)</f>
        <v>0.84199999999999997</v>
      </c>
      <c r="I1121" s="552">
        <f t="shared" si="17"/>
        <v>39338240</v>
      </c>
    </row>
    <row r="1122" spans="1:9">
      <c r="A1122" s="539">
        <v>1121</v>
      </c>
      <c r="B1122" s="540" t="s">
        <v>8534</v>
      </c>
      <c r="C1122" s="540" t="s">
        <v>193</v>
      </c>
      <c r="D1122" s="540" t="s">
        <v>4824</v>
      </c>
      <c r="E1122" s="540" t="s">
        <v>4822</v>
      </c>
      <c r="F1122" s="556">
        <v>37450000</v>
      </c>
      <c r="G1122" s="541">
        <v>2023</v>
      </c>
      <c r="H1122" s="542">
        <f>VLOOKUP(G1122,[3]잔가율!$D$3:$E$33,2,FALSE)</f>
        <v>0.84199999999999997</v>
      </c>
      <c r="I1122" s="552">
        <f t="shared" si="17"/>
        <v>31532900</v>
      </c>
    </row>
    <row r="1123" spans="1:9">
      <c r="A1123" s="539">
        <v>1122</v>
      </c>
      <c r="B1123" s="540" t="s">
        <v>8534</v>
      </c>
      <c r="C1123" s="540" t="s">
        <v>193</v>
      </c>
      <c r="D1123" s="540" t="s">
        <v>4825</v>
      </c>
      <c r="E1123" s="540" t="s">
        <v>4822</v>
      </c>
      <c r="F1123" s="556">
        <v>53950000</v>
      </c>
      <c r="G1123" s="541">
        <v>2023</v>
      </c>
      <c r="H1123" s="542">
        <f>VLOOKUP(G1123,[3]잔가율!$D$3:$E$33,2,FALSE)</f>
        <v>0.84199999999999997</v>
      </c>
      <c r="I1123" s="552">
        <f t="shared" si="17"/>
        <v>45425900</v>
      </c>
    </row>
    <row r="1124" spans="1:9">
      <c r="A1124" s="539">
        <v>1123</v>
      </c>
      <c r="B1124" s="540" t="s">
        <v>8534</v>
      </c>
      <c r="C1124" s="540" t="s">
        <v>193</v>
      </c>
      <c r="D1124" s="540" t="s">
        <v>4852</v>
      </c>
      <c r="E1124" s="540" t="s">
        <v>4849</v>
      </c>
      <c r="F1124" s="556">
        <v>59520000</v>
      </c>
      <c r="G1124" s="541">
        <v>2023</v>
      </c>
      <c r="H1124" s="542">
        <f>VLOOKUP(G1124,[3]잔가율!$D$3:$E$33,2,FALSE)</f>
        <v>0.84199999999999997</v>
      </c>
      <c r="I1124" s="552">
        <f t="shared" si="17"/>
        <v>50115840</v>
      </c>
    </row>
    <row r="1125" spans="1:9">
      <c r="A1125" s="539">
        <v>1124</v>
      </c>
      <c r="B1125" s="540" t="s">
        <v>8534</v>
      </c>
      <c r="C1125" s="540" t="s">
        <v>193</v>
      </c>
      <c r="D1125" s="540" t="s">
        <v>4853</v>
      </c>
      <c r="E1125" s="540" t="s">
        <v>4854</v>
      </c>
      <c r="F1125" s="556">
        <v>55720000</v>
      </c>
      <c r="G1125" s="541">
        <v>2023</v>
      </c>
      <c r="H1125" s="542">
        <f>VLOOKUP(G1125,[3]잔가율!$D$3:$E$33,2,FALSE)</f>
        <v>0.84199999999999997</v>
      </c>
      <c r="I1125" s="552">
        <f t="shared" si="17"/>
        <v>46916240</v>
      </c>
    </row>
    <row r="1126" spans="1:9">
      <c r="A1126" s="539">
        <v>1125</v>
      </c>
      <c r="B1126" s="540" t="s">
        <v>8534</v>
      </c>
      <c r="C1126" s="540" t="s">
        <v>193</v>
      </c>
      <c r="D1126" s="540" t="s">
        <v>4855</v>
      </c>
      <c r="E1126" s="540" t="s">
        <v>4849</v>
      </c>
      <c r="F1126" s="556">
        <v>45000000</v>
      </c>
      <c r="G1126" s="541">
        <v>2023</v>
      </c>
      <c r="H1126" s="542">
        <f>VLOOKUP(G1126,[3]잔가율!$D$3:$E$33,2,FALSE)</f>
        <v>0.84199999999999997</v>
      </c>
      <c r="I1126" s="552">
        <f t="shared" si="17"/>
        <v>37890000</v>
      </c>
    </row>
    <row r="1127" spans="1:9">
      <c r="A1127" s="539">
        <v>1126</v>
      </c>
      <c r="B1127" s="540" t="s">
        <v>8534</v>
      </c>
      <c r="C1127" s="540" t="s">
        <v>193</v>
      </c>
      <c r="D1127" s="540" t="s">
        <v>4826</v>
      </c>
      <c r="E1127" s="540" t="s">
        <v>4856</v>
      </c>
      <c r="F1127" s="556">
        <v>45000000</v>
      </c>
      <c r="G1127" s="541">
        <v>2023</v>
      </c>
      <c r="H1127" s="542">
        <f>VLOOKUP(G1127,[3]잔가율!$D$3:$E$33,2,FALSE)</f>
        <v>0.84199999999999997</v>
      </c>
      <c r="I1127" s="552">
        <f t="shared" si="17"/>
        <v>37890000</v>
      </c>
    </row>
    <row r="1128" spans="1:9">
      <c r="A1128" s="539">
        <v>1127</v>
      </c>
      <c r="B1128" s="540" t="s">
        <v>8534</v>
      </c>
      <c r="C1128" s="540" t="s">
        <v>193</v>
      </c>
      <c r="D1128" s="540" t="s">
        <v>4857</v>
      </c>
      <c r="E1128" s="540" t="s">
        <v>4856</v>
      </c>
      <c r="F1128" s="556">
        <v>46390000</v>
      </c>
      <c r="G1128" s="541">
        <v>2023</v>
      </c>
      <c r="H1128" s="542">
        <f>VLOOKUP(G1128,[3]잔가율!$D$3:$E$33,2,FALSE)</f>
        <v>0.84199999999999997</v>
      </c>
      <c r="I1128" s="552">
        <f t="shared" si="17"/>
        <v>39060380</v>
      </c>
    </row>
    <row r="1129" spans="1:9">
      <c r="A1129" s="539">
        <v>1128</v>
      </c>
      <c r="B1129" s="540" t="s">
        <v>8534</v>
      </c>
      <c r="C1129" s="540" t="s">
        <v>193</v>
      </c>
      <c r="D1129" s="540" t="s">
        <v>4827</v>
      </c>
      <c r="E1129" s="540" t="s">
        <v>4858</v>
      </c>
      <c r="F1129" s="556">
        <v>73180000</v>
      </c>
      <c r="G1129" s="541">
        <v>2023</v>
      </c>
      <c r="H1129" s="542">
        <f>VLOOKUP(G1129,[3]잔가율!$D$3:$E$33,2,FALSE)</f>
        <v>0.84199999999999997</v>
      </c>
      <c r="I1129" s="552">
        <f t="shared" si="17"/>
        <v>61617560</v>
      </c>
    </row>
    <row r="1130" spans="1:9">
      <c r="A1130" s="539">
        <v>1129</v>
      </c>
      <c r="B1130" s="540" t="s">
        <v>8534</v>
      </c>
      <c r="C1130" s="540" t="s">
        <v>193</v>
      </c>
      <c r="D1130" s="540" t="s">
        <v>4827</v>
      </c>
      <c r="E1130" s="540" t="s">
        <v>4822</v>
      </c>
      <c r="F1130" s="556">
        <v>92720000</v>
      </c>
      <c r="G1130" s="541">
        <v>2023</v>
      </c>
      <c r="H1130" s="542">
        <f>VLOOKUP(G1130,[3]잔가율!$D$3:$E$33,2,FALSE)</f>
        <v>0.84199999999999997</v>
      </c>
      <c r="I1130" s="552">
        <f t="shared" si="17"/>
        <v>78070240</v>
      </c>
    </row>
    <row r="1131" spans="1:9">
      <c r="A1131" s="539">
        <v>1130</v>
      </c>
      <c r="B1131" s="540" t="s">
        <v>8534</v>
      </c>
      <c r="C1131" s="540" t="s">
        <v>193</v>
      </c>
      <c r="D1131" s="540" t="s">
        <v>4859</v>
      </c>
      <c r="E1131" s="540" t="s">
        <v>4860</v>
      </c>
      <c r="F1131" s="556">
        <v>91810000</v>
      </c>
      <c r="G1131" s="541">
        <v>2023</v>
      </c>
      <c r="H1131" s="542">
        <f>VLOOKUP(G1131,[3]잔가율!$D$3:$E$33,2,FALSE)</f>
        <v>0.84199999999999997</v>
      </c>
      <c r="I1131" s="552">
        <f t="shared" si="17"/>
        <v>77304020</v>
      </c>
    </row>
    <row r="1132" spans="1:9">
      <c r="A1132" s="539">
        <v>1131</v>
      </c>
      <c r="B1132" s="540" t="s">
        <v>8534</v>
      </c>
      <c r="C1132" s="540" t="s">
        <v>193</v>
      </c>
      <c r="D1132" s="540" t="s">
        <v>4861</v>
      </c>
      <c r="E1132" s="540" t="s">
        <v>4862</v>
      </c>
      <c r="F1132" s="556">
        <v>109090000</v>
      </c>
      <c r="G1132" s="541">
        <v>2023</v>
      </c>
      <c r="H1132" s="542">
        <f>VLOOKUP(G1132,[3]잔가율!$D$3:$E$33,2,FALSE)</f>
        <v>0.84199999999999997</v>
      </c>
      <c r="I1132" s="552">
        <f t="shared" si="17"/>
        <v>91853780</v>
      </c>
    </row>
    <row r="1133" spans="1:9">
      <c r="A1133" s="539">
        <v>1132</v>
      </c>
      <c r="B1133" s="540" t="s">
        <v>8534</v>
      </c>
      <c r="C1133" s="540" t="s">
        <v>193</v>
      </c>
      <c r="D1133" s="540" t="s">
        <v>4863</v>
      </c>
      <c r="E1133" s="540" t="s">
        <v>4864</v>
      </c>
      <c r="F1133" s="556">
        <v>100000000</v>
      </c>
      <c r="G1133" s="541">
        <v>2023</v>
      </c>
      <c r="H1133" s="542">
        <f>VLOOKUP(G1133,[3]잔가율!$D$3:$E$33,2,FALSE)</f>
        <v>0.84199999999999997</v>
      </c>
      <c r="I1133" s="552">
        <f t="shared" si="17"/>
        <v>84200000</v>
      </c>
    </row>
    <row r="1134" spans="1:9">
      <c r="A1134" s="539">
        <v>1133</v>
      </c>
      <c r="B1134" s="540" t="s">
        <v>8534</v>
      </c>
      <c r="C1134" s="540" t="s">
        <v>193</v>
      </c>
      <c r="D1134" s="540" t="s">
        <v>1227</v>
      </c>
      <c r="E1134" s="540" t="s">
        <v>1227</v>
      </c>
      <c r="F1134" s="556">
        <v>112900000</v>
      </c>
      <c r="G1134" s="541">
        <v>2023</v>
      </c>
      <c r="H1134" s="542">
        <f>VLOOKUP(G1134,[3]잔가율!$D$3:$E$33,2,FALSE)</f>
        <v>0.84199999999999997</v>
      </c>
      <c r="I1134" s="552">
        <f t="shared" si="17"/>
        <v>95061800</v>
      </c>
    </row>
    <row r="1135" spans="1:9">
      <c r="A1135" s="539">
        <v>1134</v>
      </c>
      <c r="B1135" s="540" t="s">
        <v>8534</v>
      </c>
      <c r="C1135" s="540" t="s">
        <v>193</v>
      </c>
      <c r="D1135" s="540" t="s">
        <v>1227</v>
      </c>
      <c r="E1135" s="540" t="s">
        <v>4865</v>
      </c>
      <c r="F1135" s="556">
        <v>93630000</v>
      </c>
      <c r="G1135" s="541">
        <v>2023</v>
      </c>
      <c r="H1135" s="542">
        <f>VLOOKUP(G1135,[3]잔가율!$D$3:$E$33,2,FALSE)</f>
        <v>0.84199999999999997</v>
      </c>
      <c r="I1135" s="552">
        <f t="shared" si="17"/>
        <v>78836460</v>
      </c>
    </row>
    <row r="1136" spans="1:9">
      <c r="A1136" s="539">
        <v>1135</v>
      </c>
      <c r="B1136" s="544" t="s">
        <v>8534</v>
      </c>
      <c r="C1136" s="544" t="s">
        <v>193</v>
      </c>
      <c r="D1136" s="544" t="s">
        <v>1227</v>
      </c>
      <c r="E1136" s="544" t="s">
        <v>4866</v>
      </c>
      <c r="F1136" s="559">
        <v>66940000</v>
      </c>
      <c r="G1136" s="541">
        <v>2023</v>
      </c>
      <c r="H1136" s="542">
        <f>VLOOKUP(G1136,[3]잔가율!$D$3:$E$33,2,FALSE)</f>
        <v>0.84199999999999997</v>
      </c>
      <c r="I1136" s="552">
        <f t="shared" si="17"/>
        <v>56363480</v>
      </c>
    </row>
    <row r="1137" spans="1:9">
      <c r="A1137" s="539">
        <v>1136</v>
      </c>
      <c r="B1137" s="540" t="s">
        <v>8534</v>
      </c>
      <c r="C1137" s="540" t="s">
        <v>193</v>
      </c>
      <c r="D1137" s="540" t="s">
        <v>1227</v>
      </c>
      <c r="E1137" s="540" t="s">
        <v>4867</v>
      </c>
      <c r="F1137" s="556">
        <v>90900000</v>
      </c>
      <c r="G1137" s="541">
        <v>2023</v>
      </c>
      <c r="H1137" s="542">
        <f>VLOOKUP(G1137,[3]잔가율!$D$3:$E$33,2,FALSE)</f>
        <v>0.84199999999999997</v>
      </c>
      <c r="I1137" s="552">
        <f t="shared" si="17"/>
        <v>76537800</v>
      </c>
    </row>
    <row r="1138" spans="1:9">
      <c r="A1138" s="539">
        <v>1137</v>
      </c>
      <c r="B1138" s="540" t="s">
        <v>8534</v>
      </c>
      <c r="C1138" s="540" t="s">
        <v>193</v>
      </c>
      <c r="D1138" s="540" t="s">
        <v>1227</v>
      </c>
      <c r="E1138" s="540" t="s">
        <v>4868</v>
      </c>
      <c r="F1138" s="556">
        <v>110000000</v>
      </c>
      <c r="G1138" s="541">
        <v>2023</v>
      </c>
      <c r="H1138" s="542">
        <f>VLOOKUP(G1138,[3]잔가율!$D$3:$E$33,2,FALSE)</f>
        <v>0.84199999999999997</v>
      </c>
      <c r="I1138" s="552">
        <f t="shared" si="17"/>
        <v>92620000</v>
      </c>
    </row>
    <row r="1139" spans="1:9">
      <c r="A1139" s="539">
        <v>1138</v>
      </c>
      <c r="B1139" s="540" t="s">
        <v>8534</v>
      </c>
      <c r="C1139" s="540" t="s">
        <v>193</v>
      </c>
      <c r="D1139" s="540" t="s">
        <v>1227</v>
      </c>
      <c r="E1139" s="540" t="s">
        <v>4869</v>
      </c>
      <c r="F1139" s="556">
        <v>116260000</v>
      </c>
      <c r="G1139" s="541">
        <v>2023</v>
      </c>
      <c r="H1139" s="542">
        <f>VLOOKUP(G1139,[3]잔가율!$D$3:$E$33,2,FALSE)</f>
        <v>0.84199999999999997</v>
      </c>
      <c r="I1139" s="552">
        <f t="shared" si="17"/>
        <v>97890920</v>
      </c>
    </row>
    <row r="1140" spans="1:9">
      <c r="A1140" s="539">
        <v>1139</v>
      </c>
      <c r="B1140" s="543" t="s">
        <v>8534</v>
      </c>
      <c r="C1140" s="543" t="s">
        <v>4841</v>
      </c>
      <c r="D1140" s="540" t="s">
        <v>1227</v>
      </c>
      <c r="E1140" s="543" t="s">
        <v>4870</v>
      </c>
      <c r="F1140" s="557">
        <v>33810000</v>
      </c>
      <c r="G1140" s="541">
        <v>2023</v>
      </c>
      <c r="H1140" s="542">
        <f>VLOOKUP(G1140,[3]잔가율!$D$3:$E$33,2,FALSE)</f>
        <v>0.84199999999999997</v>
      </c>
      <c r="I1140" s="552">
        <f t="shared" si="17"/>
        <v>28468020</v>
      </c>
    </row>
    <row r="1141" spans="1:9">
      <c r="A1141" s="539">
        <v>1140</v>
      </c>
      <c r="B1141" s="540" t="s">
        <v>8534</v>
      </c>
      <c r="C1141" s="540" t="s">
        <v>193</v>
      </c>
      <c r="D1141" s="540" t="s">
        <v>1227</v>
      </c>
      <c r="E1141" s="540" t="s">
        <v>4871</v>
      </c>
      <c r="F1141" s="556">
        <v>140900000</v>
      </c>
      <c r="G1141" s="541">
        <v>2023</v>
      </c>
      <c r="H1141" s="542">
        <f>VLOOKUP(G1141,[3]잔가율!$D$3:$E$33,2,FALSE)</f>
        <v>0.84199999999999997</v>
      </c>
      <c r="I1141" s="552">
        <f t="shared" si="17"/>
        <v>118637800</v>
      </c>
    </row>
    <row r="1142" spans="1:9">
      <c r="A1142" s="539">
        <v>1141</v>
      </c>
      <c r="B1142" s="540" t="s">
        <v>8534</v>
      </c>
      <c r="C1142" s="540" t="s">
        <v>193</v>
      </c>
      <c r="D1142" s="540" t="s">
        <v>1227</v>
      </c>
      <c r="E1142" s="540" t="s">
        <v>4872</v>
      </c>
      <c r="F1142" s="556">
        <v>134540000</v>
      </c>
      <c r="G1142" s="541">
        <v>2023</v>
      </c>
      <c r="H1142" s="542">
        <f>VLOOKUP(G1142,[3]잔가율!$D$3:$E$33,2,FALSE)</f>
        <v>0.84199999999999997</v>
      </c>
      <c r="I1142" s="552">
        <f t="shared" si="17"/>
        <v>113282680</v>
      </c>
    </row>
    <row r="1143" spans="1:9">
      <c r="A1143" s="539">
        <v>1142</v>
      </c>
      <c r="B1143" s="540" t="s">
        <v>8534</v>
      </c>
      <c r="C1143" s="540" t="s">
        <v>193</v>
      </c>
      <c r="D1143" s="540" t="s">
        <v>1227</v>
      </c>
      <c r="E1143" s="540" t="s">
        <v>4873</v>
      </c>
      <c r="F1143" s="556">
        <v>136000000</v>
      </c>
      <c r="G1143" s="541">
        <v>2023</v>
      </c>
      <c r="H1143" s="542">
        <f>VLOOKUP(G1143,[3]잔가율!$D$3:$E$33,2,FALSE)</f>
        <v>0.84199999999999997</v>
      </c>
      <c r="I1143" s="552">
        <f t="shared" si="17"/>
        <v>114512000</v>
      </c>
    </row>
    <row r="1144" spans="1:9">
      <c r="A1144" s="539">
        <v>1143</v>
      </c>
      <c r="B1144" s="544" t="s">
        <v>8534</v>
      </c>
      <c r="C1144" s="544" t="s">
        <v>4841</v>
      </c>
      <c r="D1144" s="540" t="s">
        <v>1227</v>
      </c>
      <c r="E1144" s="544" t="s">
        <v>4874</v>
      </c>
      <c r="F1144" s="559">
        <v>155420000</v>
      </c>
      <c r="G1144" s="541">
        <v>2023</v>
      </c>
      <c r="H1144" s="542">
        <f>VLOOKUP(G1144,[3]잔가율!$D$3:$E$33,2,FALSE)</f>
        <v>0.84199999999999997</v>
      </c>
      <c r="I1144" s="552">
        <f t="shared" si="17"/>
        <v>130863640</v>
      </c>
    </row>
    <row r="1145" spans="1:9">
      <c r="A1145" s="539">
        <v>1144</v>
      </c>
      <c r="B1145" s="543" t="s">
        <v>8534</v>
      </c>
      <c r="C1145" s="543" t="s">
        <v>4841</v>
      </c>
      <c r="D1145" s="540" t="s">
        <v>1227</v>
      </c>
      <c r="E1145" s="543" t="s">
        <v>4875</v>
      </c>
      <c r="F1145" s="557">
        <v>50080000</v>
      </c>
      <c r="G1145" s="541">
        <v>2023</v>
      </c>
      <c r="H1145" s="542">
        <f>VLOOKUP(G1145,[3]잔가율!$D$3:$E$33,2,FALSE)</f>
        <v>0.84199999999999997</v>
      </c>
      <c r="I1145" s="552">
        <f t="shared" si="17"/>
        <v>42167360</v>
      </c>
    </row>
    <row r="1146" spans="1:9">
      <c r="A1146" s="539">
        <v>1145</v>
      </c>
      <c r="B1146" s="540" t="s">
        <v>8534</v>
      </c>
      <c r="C1146" s="540" t="s">
        <v>193</v>
      </c>
      <c r="D1146" s="540" t="s">
        <v>1227</v>
      </c>
      <c r="E1146" s="540" t="s">
        <v>4876</v>
      </c>
      <c r="F1146" s="556">
        <v>120000000</v>
      </c>
      <c r="G1146" s="541">
        <v>2023</v>
      </c>
      <c r="H1146" s="542">
        <f>VLOOKUP(G1146,[3]잔가율!$D$3:$E$33,2,FALSE)</f>
        <v>0.84199999999999997</v>
      </c>
      <c r="I1146" s="552">
        <f t="shared" si="17"/>
        <v>101040000</v>
      </c>
    </row>
    <row r="1147" spans="1:9">
      <c r="A1147" s="539">
        <v>1146</v>
      </c>
      <c r="B1147" s="543" t="s">
        <v>8534</v>
      </c>
      <c r="C1147" s="543" t="s">
        <v>4841</v>
      </c>
      <c r="D1147" s="540" t="s">
        <v>1227</v>
      </c>
      <c r="E1147" s="543" t="s">
        <v>4877</v>
      </c>
      <c r="F1147" s="557">
        <v>137200000</v>
      </c>
      <c r="G1147" s="541">
        <v>2023</v>
      </c>
      <c r="H1147" s="542">
        <f>VLOOKUP(G1147,[3]잔가율!$D$3:$E$33,2,FALSE)</f>
        <v>0.84199999999999997</v>
      </c>
      <c r="I1147" s="552">
        <f t="shared" si="17"/>
        <v>115522400</v>
      </c>
    </row>
    <row r="1148" spans="1:9">
      <c r="A1148" s="539">
        <v>1147</v>
      </c>
      <c r="B1148" s="540" t="s">
        <v>8534</v>
      </c>
      <c r="C1148" s="540" t="s">
        <v>193</v>
      </c>
      <c r="D1148" s="540" t="s">
        <v>1227</v>
      </c>
      <c r="E1148" s="540" t="s">
        <v>4878</v>
      </c>
      <c r="F1148" s="556">
        <v>130000000</v>
      </c>
      <c r="G1148" s="541">
        <v>2023</v>
      </c>
      <c r="H1148" s="542">
        <f>VLOOKUP(G1148,[3]잔가율!$D$3:$E$33,2,FALSE)</f>
        <v>0.84199999999999997</v>
      </c>
      <c r="I1148" s="552">
        <f t="shared" si="17"/>
        <v>109460000</v>
      </c>
    </row>
    <row r="1149" spans="1:9">
      <c r="A1149" s="539">
        <v>1148</v>
      </c>
      <c r="B1149" s="540" t="s">
        <v>8534</v>
      </c>
      <c r="C1149" s="540" t="s">
        <v>193</v>
      </c>
      <c r="D1149" s="540" t="s">
        <v>1227</v>
      </c>
      <c r="E1149" s="540" t="s">
        <v>4879</v>
      </c>
      <c r="F1149" s="556">
        <v>117900000</v>
      </c>
      <c r="G1149" s="541">
        <v>2023</v>
      </c>
      <c r="H1149" s="542">
        <f>VLOOKUP(G1149,[3]잔가율!$D$3:$E$33,2,FALSE)</f>
        <v>0.84199999999999997</v>
      </c>
      <c r="I1149" s="552">
        <f t="shared" si="17"/>
        <v>99271800</v>
      </c>
    </row>
    <row r="1150" spans="1:9">
      <c r="A1150" s="539">
        <v>1149</v>
      </c>
      <c r="B1150" s="540" t="s">
        <v>8534</v>
      </c>
      <c r="C1150" s="540" t="s">
        <v>193</v>
      </c>
      <c r="D1150" s="540" t="s">
        <v>1227</v>
      </c>
      <c r="E1150" s="540" t="s">
        <v>4880</v>
      </c>
      <c r="F1150" s="556">
        <v>138180000</v>
      </c>
      <c r="G1150" s="541">
        <v>2023</v>
      </c>
      <c r="H1150" s="542">
        <f>VLOOKUP(G1150,[3]잔가율!$D$3:$E$33,2,FALSE)</f>
        <v>0.84199999999999997</v>
      </c>
      <c r="I1150" s="552">
        <f t="shared" si="17"/>
        <v>116347560</v>
      </c>
    </row>
    <row r="1151" spans="1:9">
      <c r="A1151" s="539">
        <v>1150</v>
      </c>
      <c r="B1151" s="540" t="s">
        <v>8534</v>
      </c>
      <c r="C1151" s="540" t="s">
        <v>193</v>
      </c>
      <c r="D1151" s="540" t="s">
        <v>1227</v>
      </c>
      <c r="E1151" s="540" t="s">
        <v>4881</v>
      </c>
      <c r="F1151" s="556">
        <v>136000000</v>
      </c>
      <c r="G1151" s="541">
        <v>2023</v>
      </c>
      <c r="H1151" s="542">
        <f>VLOOKUP(G1151,[3]잔가율!$D$3:$E$33,2,FALSE)</f>
        <v>0.84199999999999997</v>
      </c>
      <c r="I1151" s="552">
        <f t="shared" si="17"/>
        <v>114512000</v>
      </c>
    </row>
    <row r="1152" spans="1:9">
      <c r="A1152" s="539">
        <v>1151</v>
      </c>
      <c r="B1152" s="543" t="s">
        <v>8534</v>
      </c>
      <c r="C1152" s="543" t="s">
        <v>4841</v>
      </c>
      <c r="D1152" s="540" t="s">
        <v>1227</v>
      </c>
      <c r="E1152" s="543" t="s">
        <v>4882</v>
      </c>
      <c r="F1152" s="557">
        <v>160130000</v>
      </c>
      <c r="G1152" s="541">
        <v>2023</v>
      </c>
      <c r="H1152" s="542">
        <f>VLOOKUP(G1152,[3]잔가율!$D$3:$E$33,2,FALSE)</f>
        <v>0.84199999999999997</v>
      </c>
      <c r="I1152" s="552">
        <f t="shared" si="17"/>
        <v>134829460</v>
      </c>
    </row>
    <row r="1153" spans="1:9">
      <c r="A1153" s="539">
        <v>1152</v>
      </c>
      <c r="B1153" s="543" t="s">
        <v>8534</v>
      </c>
      <c r="C1153" s="543" t="s">
        <v>4841</v>
      </c>
      <c r="D1153" s="540" t="s">
        <v>1227</v>
      </c>
      <c r="E1153" s="543" t="s">
        <v>4883</v>
      </c>
      <c r="F1153" s="557">
        <v>63140000</v>
      </c>
      <c r="G1153" s="541">
        <v>2023</v>
      </c>
      <c r="H1153" s="542">
        <f>VLOOKUP(G1153,[3]잔가율!$D$3:$E$33,2,FALSE)</f>
        <v>0.84199999999999997</v>
      </c>
      <c r="I1153" s="552">
        <f t="shared" si="17"/>
        <v>53163880</v>
      </c>
    </row>
    <row r="1154" spans="1:9">
      <c r="A1154" s="539">
        <v>1153</v>
      </c>
      <c r="B1154" s="543" t="s">
        <v>8534</v>
      </c>
      <c r="C1154" s="543" t="s">
        <v>4841</v>
      </c>
      <c r="D1154" s="540" t="s">
        <v>1227</v>
      </c>
      <c r="E1154" s="543" t="s">
        <v>4884</v>
      </c>
      <c r="F1154" s="557">
        <v>156720000</v>
      </c>
      <c r="G1154" s="541">
        <v>2023</v>
      </c>
      <c r="H1154" s="542">
        <f>VLOOKUP(G1154,[3]잔가율!$D$3:$E$33,2,FALSE)</f>
        <v>0.84199999999999997</v>
      </c>
      <c r="I1154" s="552">
        <f t="shared" ref="I1154:I1217" si="18">ROUNDDOWN(F1154*H1154,0)</f>
        <v>131958240</v>
      </c>
    </row>
    <row r="1155" spans="1:9">
      <c r="A1155" s="539">
        <v>1154</v>
      </c>
      <c r="B1155" s="540" t="s">
        <v>8534</v>
      </c>
      <c r="C1155" s="540" t="s">
        <v>193</v>
      </c>
      <c r="D1155" s="540" t="s">
        <v>1227</v>
      </c>
      <c r="E1155" s="540" t="s">
        <v>4885</v>
      </c>
      <c r="F1155" s="556">
        <v>136000000</v>
      </c>
      <c r="G1155" s="541">
        <v>2023</v>
      </c>
      <c r="H1155" s="542">
        <f>VLOOKUP(G1155,[3]잔가율!$D$3:$E$33,2,FALSE)</f>
        <v>0.84199999999999997</v>
      </c>
      <c r="I1155" s="552">
        <f t="shared" si="18"/>
        <v>114512000</v>
      </c>
    </row>
    <row r="1156" spans="1:9">
      <c r="A1156" s="539">
        <v>1155</v>
      </c>
      <c r="B1156" s="540" t="s">
        <v>8534</v>
      </c>
      <c r="C1156" s="540" t="s">
        <v>193</v>
      </c>
      <c r="D1156" s="540" t="s">
        <v>1227</v>
      </c>
      <c r="E1156" s="540" t="s">
        <v>4886</v>
      </c>
      <c r="F1156" s="556">
        <v>143630000</v>
      </c>
      <c r="G1156" s="541">
        <v>2023</v>
      </c>
      <c r="H1156" s="542">
        <f>VLOOKUP(G1156,[3]잔가율!$D$3:$E$33,2,FALSE)</f>
        <v>0.84199999999999997</v>
      </c>
      <c r="I1156" s="552">
        <f t="shared" si="18"/>
        <v>120936460</v>
      </c>
    </row>
    <row r="1157" spans="1:9">
      <c r="A1157" s="539">
        <v>1156</v>
      </c>
      <c r="B1157" s="540" t="s">
        <v>8534</v>
      </c>
      <c r="C1157" s="540" t="s">
        <v>193</v>
      </c>
      <c r="D1157" s="540" t="s">
        <v>1227</v>
      </c>
      <c r="E1157" s="540" t="s">
        <v>4887</v>
      </c>
      <c r="F1157" s="556">
        <v>140560000</v>
      </c>
      <c r="G1157" s="541">
        <v>2023</v>
      </c>
      <c r="H1157" s="542">
        <f>VLOOKUP(G1157,[3]잔가율!$D$3:$E$33,2,FALSE)</f>
        <v>0.84199999999999997</v>
      </c>
      <c r="I1157" s="552">
        <f t="shared" si="18"/>
        <v>118351520</v>
      </c>
    </row>
    <row r="1158" spans="1:9">
      <c r="A1158" s="539">
        <v>1157</v>
      </c>
      <c r="B1158" s="540" t="s">
        <v>8534</v>
      </c>
      <c r="C1158" s="540" t="s">
        <v>193</v>
      </c>
      <c r="D1158" s="540" t="s">
        <v>1227</v>
      </c>
      <c r="E1158" s="540" t="s">
        <v>4888</v>
      </c>
      <c r="F1158" s="556">
        <v>139770000</v>
      </c>
      <c r="G1158" s="541">
        <v>2023</v>
      </c>
      <c r="H1158" s="542">
        <f>VLOOKUP(G1158,[3]잔가율!$D$3:$E$33,2,FALSE)</f>
        <v>0.84199999999999997</v>
      </c>
      <c r="I1158" s="552">
        <f t="shared" si="18"/>
        <v>117686340</v>
      </c>
    </row>
    <row r="1159" spans="1:9">
      <c r="A1159" s="539">
        <v>1158</v>
      </c>
      <c r="B1159" s="540" t="s">
        <v>8534</v>
      </c>
      <c r="C1159" s="540" t="s">
        <v>193</v>
      </c>
      <c r="D1159" s="540" t="s">
        <v>4889</v>
      </c>
      <c r="E1159" s="540" t="s">
        <v>4890</v>
      </c>
      <c r="F1159" s="556">
        <v>119400000</v>
      </c>
      <c r="G1159" s="541">
        <v>2023</v>
      </c>
      <c r="H1159" s="542">
        <f>VLOOKUP(G1159,[3]잔가율!$D$3:$E$33,2,FALSE)</f>
        <v>0.84199999999999997</v>
      </c>
      <c r="I1159" s="552">
        <f t="shared" si="18"/>
        <v>100534800</v>
      </c>
    </row>
    <row r="1160" spans="1:9">
      <c r="A1160" s="539">
        <v>1159</v>
      </c>
      <c r="B1160" s="540" t="s">
        <v>8534</v>
      </c>
      <c r="C1160" s="540" t="s">
        <v>193</v>
      </c>
      <c r="D1160" s="540" t="s">
        <v>4891</v>
      </c>
      <c r="E1160" s="540" t="s">
        <v>4892</v>
      </c>
      <c r="F1160" s="556">
        <v>84360000</v>
      </c>
      <c r="G1160" s="541">
        <v>2023</v>
      </c>
      <c r="H1160" s="542">
        <f>VLOOKUP(G1160,[3]잔가율!$D$3:$E$33,2,FALSE)</f>
        <v>0.84199999999999997</v>
      </c>
      <c r="I1160" s="552">
        <f t="shared" si="18"/>
        <v>71031120</v>
      </c>
    </row>
    <row r="1161" spans="1:9">
      <c r="A1161" s="539">
        <v>1160</v>
      </c>
      <c r="B1161" s="540" t="s">
        <v>8534</v>
      </c>
      <c r="C1161" s="540" t="s">
        <v>193</v>
      </c>
      <c r="D1161" s="540" t="s">
        <v>4893</v>
      </c>
      <c r="E1161" s="540" t="s">
        <v>4894</v>
      </c>
      <c r="F1161" s="556">
        <v>217130000</v>
      </c>
      <c r="G1161" s="541">
        <v>2023</v>
      </c>
      <c r="H1161" s="542">
        <f>VLOOKUP(G1161,[3]잔가율!$D$3:$E$33,2,FALSE)</f>
        <v>0.84199999999999997</v>
      </c>
      <c r="I1161" s="552">
        <f t="shared" si="18"/>
        <v>182823460</v>
      </c>
    </row>
    <row r="1162" spans="1:9">
      <c r="A1162" s="539">
        <v>1161</v>
      </c>
      <c r="B1162" s="540" t="s">
        <v>8534</v>
      </c>
      <c r="C1162" s="540" t="s">
        <v>193</v>
      </c>
      <c r="D1162" s="540" t="s">
        <v>4828</v>
      </c>
      <c r="E1162" s="540" t="s">
        <v>4895</v>
      </c>
      <c r="F1162" s="556">
        <v>83960000</v>
      </c>
      <c r="G1162" s="541">
        <v>2023</v>
      </c>
      <c r="H1162" s="542">
        <f>VLOOKUP(G1162,[3]잔가율!$D$3:$E$33,2,FALSE)</f>
        <v>0.84199999999999997</v>
      </c>
      <c r="I1162" s="552">
        <f t="shared" si="18"/>
        <v>70694320</v>
      </c>
    </row>
    <row r="1163" spans="1:9">
      <c r="A1163" s="539">
        <v>1162</v>
      </c>
      <c r="B1163" s="540" t="s">
        <v>8534</v>
      </c>
      <c r="C1163" s="540" t="s">
        <v>193</v>
      </c>
      <c r="D1163" s="540" t="s">
        <v>4828</v>
      </c>
      <c r="E1163" s="540" t="s">
        <v>4896</v>
      </c>
      <c r="F1163" s="556">
        <v>82720000</v>
      </c>
      <c r="G1163" s="541">
        <v>2023</v>
      </c>
      <c r="H1163" s="542">
        <f>VLOOKUP(G1163,[3]잔가율!$D$3:$E$33,2,FALSE)</f>
        <v>0.84199999999999997</v>
      </c>
      <c r="I1163" s="552">
        <f t="shared" si="18"/>
        <v>69650240</v>
      </c>
    </row>
    <row r="1164" spans="1:9">
      <c r="A1164" s="539">
        <v>1163</v>
      </c>
      <c r="B1164" s="540" t="s">
        <v>8534</v>
      </c>
      <c r="C1164" s="540" t="s">
        <v>193</v>
      </c>
      <c r="D1164" s="540" t="s">
        <v>4828</v>
      </c>
      <c r="E1164" s="540" t="s">
        <v>4897</v>
      </c>
      <c r="F1164" s="556">
        <v>63560000</v>
      </c>
      <c r="G1164" s="541">
        <v>2023</v>
      </c>
      <c r="H1164" s="542">
        <f>VLOOKUP(G1164,[3]잔가율!$D$3:$E$33,2,FALSE)</f>
        <v>0.84199999999999997</v>
      </c>
      <c r="I1164" s="552">
        <f t="shared" si="18"/>
        <v>53517520</v>
      </c>
    </row>
    <row r="1165" spans="1:9">
      <c r="A1165" s="539">
        <v>1164</v>
      </c>
      <c r="B1165" s="540" t="s">
        <v>8534</v>
      </c>
      <c r="C1165" s="540" t="s">
        <v>193</v>
      </c>
      <c r="D1165" s="540" t="s">
        <v>4828</v>
      </c>
      <c r="E1165" s="540" t="s">
        <v>4898</v>
      </c>
      <c r="F1165" s="556">
        <v>61810000</v>
      </c>
      <c r="G1165" s="541">
        <v>2023</v>
      </c>
      <c r="H1165" s="542">
        <f>VLOOKUP(G1165,[3]잔가율!$D$3:$E$33,2,FALSE)</f>
        <v>0.84199999999999997</v>
      </c>
      <c r="I1165" s="552">
        <f t="shared" si="18"/>
        <v>52044020</v>
      </c>
    </row>
    <row r="1166" spans="1:9">
      <c r="A1166" s="539">
        <v>1165</v>
      </c>
      <c r="B1166" s="540" t="s">
        <v>8534</v>
      </c>
      <c r="C1166" s="540" t="s">
        <v>193</v>
      </c>
      <c r="D1166" s="540" t="s">
        <v>4828</v>
      </c>
      <c r="E1166" s="540" t="s">
        <v>4899</v>
      </c>
      <c r="F1166" s="556">
        <v>91130000</v>
      </c>
      <c r="G1166" s="541">
        <v>2023</v>
      </c>
      <c r="H1166" s="542">
        <f>VLOOKUP(G1166,[3]잔가율!$D$3:$E$33,2,FALSE)</f>
        <v>0.84199999999999997</v>
      </c>
      <c r="I1166" s="552">
        <f t="shared" si="18"/>
        <v>76731460</v>
      </c>
    </row>
    <row r="1167" spans="1:9">
      <c r="A1167" s="539">
        <v>1166</v>
      </c>
      <c r="B1167" s="540" t="s">
        <v>8534</v>
      </c>
      <c r="C1167" s="540" t="s">
        <v>193</v>
      </c>
      <c r="D1167" s="540" t="s">
        <v>4829</v>
      </c>
      <c r="E1167" s="540" t="s">
        <v>4900</v>
      </c>
      <c r="F1167" s="556">
        <v>71900000</v>
      </c>
      <c r="G1167" s="541">
        <v>2023</v>
      </c>
      <c r="H1167" s="542">
        <f>VLOOKUP(G1167,[3]잔가율!$D$3:$E$33,2,FALSE)</f>
        <v>0.84199999999999997</v>
      </c>
      <c r="I1167" s="552">
        <f t="shared" si="18"/>
        <v>60539800</v>
      </c>
    </row>
    <row r="1168" spans="1:9">
      <c r="A1168" s="539">
        <v>1167</v>
      </c>
      <c r="B1168" s="540" t="s">
        <v>8534</v>
      </c>
      <c r="C1168" s="540" t="s">
        <v>193</v>
      </c>
      <c r="D1168" s="540" t="s">
        <v>4901</v>
      </c>
      <c r="E1168" s="540" t="s">
        <v>4902</v>
      </c>
      <c r="F1168" s="556">
        <v>114780000</v>
      </c>
      <c r="G1168" s="541">
        <v>2023</v>
      </c>
      <c r="H1168" s="542">
        <f>VLOOKUP(G1168,[3]잔가율!$D$3:$E$33,2,FALSE)</f>
        <v>0.84199999999999997</v>
      </c>
      <c r="I1168" s="552">
        <f t="shared" si="18"/>
        <v>96644760</v>
      </c>
    </row>
    <row r="1169" spans="1:9">
      <c r="A1169" s="539">
        <v>1168</v>
      </c>
      <c r="B1169" s="540" t="s">
        <v>8534</v>
      </c>
      <c r="C1169" s="540" t="s">
        <v>193</v>
      </c>
      <c r="D1169" s="540" t="s">
        <v>4830</v>
      </c>
      <c r="E1169" s="540" t="s">
        <v>4903</v>
      </c>
      <c r="F1169" s="556">
        <v>62870000</v>
      </c>
      <c r="G1169" s="541">
        <v>2023</v>
      </c>
      <c r="H1169" s="542">
        <f>VLOOKUP(G1169,[3]잔가율!$D$3:$E$33,2,FALSE)</f>
        <v>0.84199999999999997</v>
      </c>
      <c r="I1169" s="552">
        <f t="shared" si="18"/>
        <v>52936540</v>
      </c>
    </row>
    <row r="1170" spans="1:9">
      <c r="A1170" s="539">
        <v>1169</v>
      </c>
      <c r="B1170" s="540" t="s">
        <v>8534</v>
      </c>
      <c r="C1170" s="540" t="s">
        <v>193</v>
      </c>
      <c r="D1170" s="540" t="s">
        <v>4830</v>
      </c>
      <c r="E1170" s="540" t="s">
        <v>4904</v>
      </c>
      <c r="F1170" s="556">
        <v>65360000</v>
      </c>
      <c r="G1170" s="541">
        <v>2023</v>
      </c>
      <c r="H1170" s="542">
        <f>VLOOKUP(G1170,[3]잔가율!$D$3:$E$33,2,FALSE)</f>
        <v>0.84199999999999997</v>
      </c>
      <c r="I1170" s="552">
        <f t="shared" si="18"/>
        <v>55033120</v>
      </c>
    </row>
    <row r="1171" spans="1:9">
      <c r="A1171" s="539">
        <v>1170</v>
      </c>
      <c r="B1171" s="540" t="s">
        <v>8534</v>
      </c>
      <c r="C1171" s="540" t="s">
        <v>193</v>
      </c>
      <c r="D1171" s="540" t="s">
        <v>4905</v>
      </c>
      <c r="E1171" s="540" t="s">
        <v>4906</v>
      </c>
      <c r="F1171" s="556">
        <v>50000000</v>
      </c>
      <c r="G1171" s="541">
        <v>2023</v>
      </c>
      <c r="H1171" s="542">
        <f>VLOOKUP(G1171,[3]잔가율!$D$3:$E$33,2,FALSE)</f>
        <v>0.84199999999999997</v>
      </c>
      <c r="I1171" s="552">
        <f t="shared" si="18"/>
        <v>42100000</v>
      </c>
    </row>
    <row r="1172" spans="1:9">
      <c r="A1172" s="539">
        <v>1171</v>
      </c>
      <c r="B1172" s="540" t="s">
        <v>8534</v>
      </c>
      <c r="C1172" s="540" t="s">
        <v>193</v>
      </c>
      <c r="D1172" s="540" t="s">
        <v>4907</v>
      </c>
      <c r="E1172" s="540" t="s">
        <v>4905</v>
      </c>
      <c r="F1172" s="556">
        <v>55450000</v>
      </c>
      <c r="G1172" s="541">
        <v>2023</v>
      </c>
      <c r="H1172" s="542">
        <f>VLOOKUP(G1172,[3]잔가율!$D$3:$E$33,2,FALSE)</f>
        <v>0.84199999999999997</v>
      </c>
      <c r="I1172" s="552">
        <f t="shared" si="18"/>
        <v>46688900</v>
      </c>
    </row>
    <row r="1173" spans="1:9">
      <c r="A1173" s="539">
        <v>1172</v>
      </c>
      <c r="B1173" s="540" t="s">
        <v>8534</v>
      </c>
      <c r="C1173" s="540" t="s">
        <v>193</v>
      </c>
      <c r="D1173" s="540" t="s">
        <v>4908</v>
      </c>
      <c r="E1173" s="540" t="s">
        <v>4909</v>
      </c>
      <c r="F1173" s="556">
        <v>59090000</v>
      </c>
      <c r="G1173" s="541">
        <v>2023</v>
      </c>
      <c r="H1173" s="542">
        <f>VLOOKUP(G1173,[3]잔가율!$D$3:$E$33,2,FALSE)</f>
        <v>0.84199999999999997</v>
      </c>
      <c r="I1173" s="552">
        <f t="shared" si="18"/>
        <v>49753780</v>
      </c>
    </row>
    <row r="1174" spans="1:9">
      <c r="A1174" s="539">
        <v>1173</v>
      </c>
      <c r="B1174" s="540" t="s">
        <v>8534</v>
      </c>
      <c r="C1174" s="540" t="s">
        <v>193</v>
      </c>
      <c r="D1174" s="540" t="s">
        <v>4908</v>
      </c>
      <c r="E1174" s="540" t="s">
        <v>4910</v>
      </c>
      <c r="F1174" s="556">
        <v>58090000</v>
      </c>
      <c r="G1174" s="541">
        <v>2023</v>
      </c>
      <c r="H1174" s="542">
        <f>VLOOKUP(G1174,[3]잔가율!$D$3:$E$33,2,FALSE)</f>
        <v>0.84199999999999997</v>
      </c>
      <c r="I1174" s="552">
        <f t="shared" si="18"/>
        <v>48911780</v>
      </c>
    </row>
    <row r="1175" spans="1:9">
      <c r="A1175" s="539">
        <v>1174</v>
      </c>
      <c r="B1175" s="540" t="s">
        <v>8534</v>
      </c>
      <c r="C1175" s="540" t="s">
        <v>193</v>
      </c>
      <c r="D1175" s="540" t="s">
        <v>4911</v>
      </c>
      <c r="E1175" s="540" t="s">
        <v>4908</v>
      </c>
      <c r="F1175" s="556">
        <v>59810000</v>
      </c>
      <c r="G1175" s="541">
        <v>2023</v>
      </c>
      <c r="H1175" s="542">
        <f>VLOOKUP(G1175,[3]잔가율!$D$3:$E$33,2,FALSE)</f>
        <v>0.84199999999999997</v>
      </c>
      <c r="I1175" s="552">
        <f t="shared" si="18"/>
        <v>50360020</v>
      </c>
    </row>
    <row r="1176" spans="1:9">
      <c r="A1176" s="539">
        <v>1175</v>
      </c>
      <c r="B1176" s="540" t="s">
        <v>8534</v>
      </c>
      <c r="C1176" s="540" t="s">
        <v>193</v>
      </c>
      <c r="D1176" s="540" t="s">
        <v>4912</v>
      </c>
      <c r="E1176" s="540" t="s">
        <v>4908</v>
      </c>
      <c r="F1176" s="556">
        <v>70630000</v>
      </c>
      <c r="G1176" s="541">
        <v>2023</v>
      </c>
      <c r="H1176" s="542">
        <f>VLOOKUP(G1176,[3]잔가율!$D$3:$E$33,2,FALSE)</f>
        <v>0.84199999999999997</v>
      </c>
      <c r="I1176" s="552">
        <f t="shared" si="18"/>
        <v>59470460</v>
      </c>
    </row>
    <row r="1177" spans="1:9">
      <c r="A1177" s="539">
        <v>1176</v>
      </c>
      <c r="B1177" s="540" t="s">
        <v>8534</v>
      </c>
      <c r="C1177" s="540" t="s">
        <v>193</v>
      </c>
      <c r="D1177" s="540" t="s">
        <v>4913</v>
      </c>
      <c r="E1177" s="540" t="s">
        <v>4914</v>
      </c>
      <c r="F1177" s="556">
        <v>85110000</v>
      </c>
      <c r="G1177" s="541">
        <v>2023</v>
      </c>
      <c r="H1177" s="542">
        <f>VLOOKUP(G1177,[3]잔가율!$D$3:$E$33,2,FALSE)</f>
        <v>0.84199999999999997</v>
      </c>
      <c r="I1177" s="552">
        <f t="shared" si="18"/>
        <v>71662620</v>
      </c>
    </row>
    <row r="1178" spans="1:9">
      <c r="A1178" s="539">
        <v>1177</v>
      </c>
      <c r="B1178" s="540" t="s">
        <v>8534</v>
      </c>
      <c r="C1178" s="540" t="s">
        <v>193</v>
      </c>
      <c r="D1178" s="540" t="s">
        <v>192</v>
      </c>
      <c r="E1178" s="540" t="s">
        <v>4915</v>
      </c>
      <c r="F1178" s="556">
        <v>58900000</v>
      </c>
      <c r="G1178" s="541">
        <v>2023</v>
      </c>
      <c r="H1178" s="542">
        <f>VLOOKUP(G1178,[3]잔가율!$D$3:$E$33,2,FALSE)</f>
        <v>0.84199999999999997</v>
      </c>
      <c r="I1178" s="552">
        <f t="shared" si="18"/>
        <v>49593800</v>
      </c>
    </row>
    <row r="1179" spans="1:9">
      <c r="A1179" s="539">
        <v>1178</v>
      </c>
      <c r="B1179" s="540" t="s">
        <v>8534</v>
      </c>
      <c r="C1179" s="540" t="s">
        <v>4916</v>
      </c>
      <c r="D1179" s="540" t="s">
        <v>1991</v>
      </c>
      <c r="E1179" s="540" t="s">
        <v>4917</v>
      </c>
      <c r="F1179" s="556">
        <v>50250000</v>
      </c>
      <c r="G1179" s="541">
        <v>2023</v>
      </c>
      <c r="H1179" s="542">
        <f>VLOOKUP(G1179,[3]잔가율!$D$3:$E$33,2,FALSE)</f>
        <v>0.84199999999999997</v>
      </c>
      <c r="I1179" s="552">
        <f t="shared" si="18"/>
        <v>42310500</v>
      </c>
    </row>
    <row r="1180" spans="1:9">
      <c r="A1180" s="539">
        <v>1179</v>
      </c>
      <c r="B1180" s="414" t="s">
        <v>16663</v>
      </c>
      <c r="C1180" s="540" t="s">
        <v>4918</v>
      </c>
      <c r="D1180" s="540" t="s">
        <v>4919</v>
      </c>
      <c r="E1180" s="540" t="s">
        <v>4920</v>
      </c>
      <c r="F1180" s="558">
        <v>44400000</v>
      </c>
      <c r="G1180" s="541">
        <v>2023</v>
      </c>
      <c r="H1180" s="542">
        <f>VLOOKUP(G1180,[3]잔가율!$B$3:$C$33,2,FALSE)</f>
        <v>0.82599999999999996</v>
      </c>
      <c r="I1180" s="552">
        <f t="shared" si="18"/>
        <v>36674400</v>
      </c>
    </row>
    <row r="1181" spans="1:9">
      <c r="A1181" s="539">
        <v>1180</v>
      </c>
      <c r="B1181" s="540" t="s">
        <v>8534</v>
      </c>
      <c r="C1181" s="540" t="s">
        <v>4918</v>
      </c>
      <c r="D1181" s="540" t="s">
        <v>4924</v>
      </c>
      <c r="E1181" s="540" t="s">
        <v>4925</v>
      </c>
      <c r="F1181" s="556">
        <v>44090000</v>
      </c>
      <c r="G1181" s="541">
        <v>2023</v>
      </c>
      <c r="H1181" s="542">
        <f>VLOOKUP(G1181,[3]잔가율!$D$3:$E$33,2,FALSE)</f>
        <v>0.84199999999999997</v>
      </c>
      <c r="I1181" s="552">
        <f t="shared" si="18"/>
        <v>37123780</v>
      </c>
    </row>
    <row r="1182" spans="1:9">
      <c r="A1182" s="539">
        <v>1181</v>
      </c>
      <c r="B1182" s="540" t="s">
        <v>8534</v>
      </c>
      <c r="C1182" s="540" t="s">
        <v>4918</v>
      </c>
      <c r="D1182" s="540" t="s">
        <v>4924</v>
      </c>
      <c r="E1182" s="540" t="s">
        <v>4924</v>
      </c>
      <c r="F1182" s="556">
        <v>40400000</v>
      </c>
      <c r="G1182" s="541">
        <v>2023</v>
      </c>
      <c r="H1182" s="542">
        <f>VLOOKUP(G1182,[3]잔가율!$D$3:$E$33,2,FALSE)</f>
        <v>0.84199999999999997</v>
      </c>
      <c r="I1182" s="552">
        <f t="shared" si="18"/>
        <v>34016800</v>
      </c>
    </row>
    <row r="1183" spans="1:9">
      <c r="A1183" s="539">
        <v>1182</v>
      </c>
      <c r="B1183" s="540" t="s">
        <v>8534</v>
      </c>
      <c r="C1183" s="540" t="s">
        <v>4918</v>
      </c>
      <c r="D1183" s="540" t="s">
        <v>4924</v>
      </c>
      <c r="E1183" s="540" t="s">
        <v>4926</v>
      </c>
      <c r="F1183" s="556">
        <v>31600000</v>
      </c>
      <c r="G1183" s="541">
        <v>2023</v>
      </c>
      <c r="H1183" s="542">
        <f>VLOOKUP(G1183,[3]잔가율!$D$3:$E$33,2,FALSE)</f>
        <v>0.84199999999999997</v>
      </c>
      <c r="I1183" s="552">
        <f t="shared" si="18"/>
        <v>26607200</v>
      </c>
    </row>
    <row r="1184" spans="1:9">
      <c r="A1184" s="539">
        <v>1183</v>
      </c>
      <c r="B1184" s="540" t="s">
        <v>8534</v>
      </c>
      <c r="C1184" s="540" t="s">
        <v>4918</v>
      </c>
      <c r="D1184" s="540" t="s">
        <v>4924</v>
      </c>
      <c r="E1184" s="540" t="s">
        <v>4927</v>
      </c>
      <c r="F1184" s="556">
        <v>30000000</v>
      </c>
      <c r="G1184" s="541">
        <v>2023</v>
      </c>
      <c r="H1184" s="542">
        <f>VLOOKUP(G1184,[3]잔가율!$D$3:$E$33,2,FALSE)</f>
        <v>0.84199999999999997</v>
      </c>
      <c r="I1184" s="552">
        <f t="shared" si="18"/>
        <v>25260000</v>
      </c>
    </row>
    <row r="1185" spans="1:9">
      <c r="A1185" s="539">
        <v>1184</v>
      </c>
      <c r="B1185" s="543" t="s">
        <v>8534</v>
      </c>
      <c r="C1185" s="543" t="s">
        <v>4928</v>
      </c>
      <c r="D1185" s="543" t="s">
        <v>4924</v>
      </c>
      <c r="E1185" s="543" t="s">
        <v>4929</v>
      </c>
      <c r="F1185" s="557">
        <v>26460000</v>
      </c>
      <c r="G1185" s="541">
        <v>2023</v>
      </c>
      <c r="H1185" s="542">
        <f>VLOOKUP(G1185,[3]잔가율!$D$3:$E$33,2,FALSE)</f>
        <v>0.84199999999999997</v>
      </c>
      <c r="I1185" s="552">
        <f t="shared" si="18"/>
        <v>22279320</v>
      </c>
    </row>
    <row r="1186" spans="1:9">
      <c r="A1186" s="539">
        <v>1185</v>
      </c>
      <c r="B1186" s="543" t="s">
        <v>8534</v>
      </c>
      <c r="C1186" s="543" t="s">
        <v>4928</v>
      </c>
      <c r="D1186" s="543" t="s">
        <v>4924</v>
      </c>
      <c r="E1186" s="543" t="s">
        <v>4930</v>
      </c>
      <c r="F1186" s="557">
        <v>47040000</v>
      </c>
      <c r="G1186" s="541">
        <v>2023</v>
      </c>
      <c r="H1186" s="542">
        <f>VLOOKUP(G1186,[3]잔가율!$D$3:$E$33,2,FALSE)</f>
        <v>0.84199999999999997</v>
      </c>
      <c r="I1186" s="552">
        <f t="shared" si="18"/>
        <v>39607680</v>
      </c>
    </row>
    <row r="1187" spans="1:9">
      <c r="A1187" s="539">
        <v>1186</v>
      </c>
      <c r="B1187" s="543" t="s">
        <v>8534</v>
      </c>
      <c r="C1187" s="543" t="s">
        <v>4928</v>
      </c>
      <c r="D1187" s="543" t="s">
        <v>4924</v>
      </c>
      <c r="E1187" s="543" t="s">
        <v>4931</v>
      </c>
      <c r="F1187" s="557">
        <v>88890000</v>
      </c>
      <c r="G1187" s="541">
        <v>2023</v>
      </c>
      <c r="H1187" s="542">
        <f>VLOOKUP(G1187,[3]잔가율!$D$3:$E$33,2,FALSE)</f>
        <v>0.84199999999999997</v>
      </c>
      <c r="I1187" s="552">
        <f t="shared" si="18"/>
        <v>74845380</v>
      </c>
    </row>
    <row r="1188" spans="1:9">
      <c r="A1188" s="539">
        <v>1187</v>
      </c>
      <c r="B1188" s="540" t="s">
        <v>8534</v>
      </c>
      <c r="C1188" s="540" t="s">
        <v>4918</v>
      </c>
      <c r="D1188" s="540" t="s">
        <v>4924</v>
      </c>
      <c r="E1188" s="540" t="s">
        <v>4932</v>
      </c>
      <c r="F1188" s="556">
        <v>100000000</v>
      </c>
      <c r="G1188" s="541">
        <v>2023</v>
      </c>
      <c r="H1188" s="542">
        <f>VLOOKUP(G1188,[3]잔가율!$D$3:$E$33,2,FALSE)</f>
        <v>0.84199999999999997</v>
      </c>
      <c r="I1188" s="552">
        <f t="shared" si="18"/>
        <v>84200000</v>
      </c>
    </row>
    <row r="1189" spans="1:9">
      <c r="A1189" s="539">
        <v>1188</v>
      </c>
      <c r="B1189" s="540" t="s">
        <v>8534</v>
      </c>
      <c r="C1189" s="540" t="s">
        <v>4918</v>
      </c>
      <c r="D1189" s="540" t="s">
        <v>4933</v>
      </c>
      <c r="E1189" s="540" t="s">
        <v>4933</v>
      </c>
      <c r="F1189" s="556">
        <v>64540000</v>
      </c>
      <c r="G1189" s="541">
        <v>2023</v>
      </c>
      <c r="H1189" s="542">
        <f>VLOOKUP(G1189,[3]잔가율!$D$3:$E$33,2,FALSE)</f>
        <v>0.84199999999999997</v>
      </c>
      <c r="I1189" s="552">
        <f t="shared" si="18"/>
        <v>54342680</v>
      </c>
    </row>
    <row r="1190" spans="1:9">
      <c r="A1190" s="539">
        <v>1189</v>
      </c>
      <c r="B1190" s="540" t="s">
        <v>8534</v>
      </c>
      <c r="C1190" s="540" t="s">
        <v>4918</v>
      </c>
      <c r="D1190" s="540" t="s">
        <v>4933</v>
      </c>
      <c r="E1190" s="540" t="s">
        <v>4934</v>
      </c>
      <c r="F1190" s="556">
        <v>48710000</v>
      </c>
      <c r="G1190" s="541">
        <v>2023</v>
      </c>
      <c r="H1190" s="542">
        <f>VLOOKUP(G1190,[3]잔가율!$D$3:$E$33,2,FALSE)</f>
        <v>0.84199999999999997</v>
      </c>
      <c r="I1190" s="552">
        <f t="shared" si="18"/>
        <v>41013820</v>
      </c>
    </row>
    <row r="1191" spans="1:9">
      <c r="A1191" s="539">
        <v>1190</v>
      </c>
      <c r="B1191" s="540" t="s">
        <v>8534</v>
      </c>
      <c r="C1191" s="540" t="s">
        <v>4918</v>
      </c>
      <c r="D1191" s="540" t="s">
        <v>4933</v>
      </c>
      <c r="E1191" s="540" t="s">
        <v>4935</v>
      </c>
      <c r="F1191" s="556">
        <v>92800000</v>
      </c>
      <c r="G1191" s="541">
        <v>2023</v>
      </c>
      <c r="H1191" s="542">
        <f>VLOOKUP(G1191,[3]잔가율!$D$3:$E$33,2,FALSE)</f>
        <v>0.84199999999999997</v>
      </c>
      <c r="I1191" s="552">
        <f t="shared" si="18"/>
        <v>78137600</v>
      </c>
    </row>
    <row r="1192" spans="1:9">
      <c r="A1192" s="539">
        <v>1191</v>
      </c>
      <c r="B1192" s="543" t="s">
        <v>8534</v>
      </c>
      <c r="C1192" s="543" t="s">
        <v>4928</v>
      </c>
      <c r="D1192" s="543" t="s">
        <v>4933</v>
      </c>
      <c r="E1192" s="543" t="s">
        <v>4936</v>
      </c>
      <c r="F1192" s="557">
        <v>88790000</v>
      </c>
      <c r="G1192" s="541">
        <v>2023</v>
      </c>
      <c r="H1192" s="542">
        <f>VLOOKUP(G1192,[3]잔가율!$D$3:$E$33,2,FALSE)</f>
        <v>0.84199999999999997</v>
      </c>
      <c r="I1192" s="552">
        <f t="shared" si="18"/>
        <v>74761180</v>
      </c>
    </row>
    <row r="1193" spans="1:9">
      <c r="A1193" s="539">
        <v>1192</v>
      </c>
      <c r="B1193" s="543" t="s">
        <v>8534</v>
      </c>
      <c r="C1193" s="543" t="s">
        <v>4928</v>
      </c>
      <c r="D1193" s="543" t="s">
        <v>4933</v>
      </c>
      <c r="E1193" s="543" t="s">
        <v>4937</v>
      </c>
      <c r="F1193" s="557">
        <v>147230000</v>
      </c>
      <c r="G1193" s="541">
        <v>2023</v>
      </c>
      <c r="H1193" s="542">
        <f>VLOOKUP(G1193,[3]잔가율!$D$3:$E$33,2,FALSE)</f>
        <v>0.84199999999999997</v>
      </c>
      <c r="I1193" s="552">
        <f t="shared" si="18"/>
        <v>123967660</v>
      </c>
    </row>
    <row r="1194" spans="1:9">
      <c r="A1194" s="539">
        <v>1193</v>
      </c>
      <c r="B1194" s="543" t="s">
        <v>8534</v>
      </c>
      <c r="C1194" s="543" t="s">
        <v>4928</v>
      </c>
      <c r="D1194" s="543" t="s">
        <v>4933</v>
      </c>
      <c r="E1194" s="543" t="s">
        <v>4938</v>
      </c>
      <c r="F1194" s="557">
        <v>119380000</v>
      </c>
      <c r="G1194" s="541">
        <v>2023</v>
      </c>
      <c r="H1194" s="542">
        <f>VLOOKUP(G1194,[3]잔가율!$D$3:$E$33,2,FALSE)</f>
        <v>0.84199999999999997</v>
      </c>
      <c r="I1194" s="552">
        <f t="shared" si="18"/>
        <v>100517960</v>
      </c>
    </row>
    <row r="1195" spans="1:9">
      <c r="A1195" s="539">
        <v>1194</v>
      </c>
      <c r="B1195" s="540" t="s">
        <v>8534</v>
      </c>
      <c r="C1195" s="540" t="s">
        <v>4918</v>
      </c>
      <c r="D1195" s="540" t="s">
        <v>4933</v>
      </c>
      <c r="E1195" s="540" t="s">
        <v>4939</v>
      </c>
      <c r="F1195" s="556">
        <v>75000000</v>
      </c>
      <c r="G1195" s="541">
        <v>2023</v>
      </c>
      <c r="H1195" s="542">
        <f>VLOOKUP(G1195,[3]잔가율!$D$3:$E$33,2,FALSE)</f>
        <v>0.84199999999999997</v>
      </c>
      <c r="I1195" s="552">
        <f t="shared" si="18"/>
        <v>63150000</v>
      </c>
    </row>
    <row r="1196" spans="1:9">
      <c r="A1196" s="539">
        <v>1195</v>
      </c>
      <c r="B1196" s="543" t="s">
        <v>8534</v>
      </c>
      <c r="C1196" s="543" t="s">
        <v>4928</v>
      </c>
      <c r="D1196" s="543" t="s">
        <v>4933</v>
      </c>
      <c r="E1196" s="543" t="s">
        <v>4940</v>
      </c>
      <c r="F1196" s="557">
        <v>44100000</v>
      </c>
      <c r="G1196" s="541">
        <v>2023</v>
      </c>
      <c r="H1196" s="542">
        <f>VLOOKUP(G1196,[3]잔가율!$D$3:$E$33,2,FALSE)</f>
        <v>0.84199999999999997</v>
      </c>
      <c r="I1196" s="552">
        <f t="shared" si="18"/>
        <v>37132200</v>
      </c>
    </row>
    <row r="1197" spans="1:9">
      <c r="A1197" s="539">
        <v>1196</v>
      </c>
      <c r="B1197" s="544" t="s">
        <v>8534</v>
      </c>
      <c r="C1197" s="544" t="s">
        <v>4918</v>
      </c>
      <c r="D1197" s="544" t="s">
        <v>4933</v>
      </c>
      <c r="E1197" s="544" t="s">
        <v>4941</v>
      </c>
      <c r="F1197" s="559">
        <v>50000000</v>
      </c>
      <c r="G1197" s="541">
        <v>2023</v>
      </c>
      <c r="H1197" s="542">
        <f>VLOOKUP(G1197,[3]잔가율!$D$3:$E$33,2,FALSE)</f>
        <v>0.84199999999999997</v>
      </c>
      <c r="I1197" s="552">
        <f t="shared" si="18"/>
        <v>42100000</v>
      </c>
    </row>
    <row r="1198" spans="1:9">
      <c r="A1198" s="539">
        <v>1197</v>
      </c>
      <c r="B1198" s="544" t="s">
        <v>8534</v>
      </c>
      <c r="C1198" s="544" t="s">
        <v>4918</v>
      </c>
      <c r="D1198" s="544" t="s">
        <v>4933</v>
      </c>
      <c r="E1198" s="544" t="s">
        <v>4942</v>
      </c>
      <c r="F1198" s="559">
        <v>46340000</v>
      </c>
      <c r="G1198" s="541">
        <v>2023</v>
      </c>
      <c r="H1198" s="542">
        <f>VLOOKUP(G1198,[3]잔가율!$D$3:$E$33,2,FALSE)</f>
        <v>0.84199999999999997</v>
      </c>
      <c r="I1198" s="552">
        <f t="shared" si="18"/>
        <v>39018280</v>
      </c>
    </row>
    <row r="1199" spans="1:9">
      <c r="A1199" s="539">
        <v>1198</v>
      </c>
      <c r="B1199" s="544" t="s">
        <v>8534</v>
      </c>
      <c r="C1199" s="544" t="s">
        <v>4918</v>
      </c>
      <c r="D1199" s="544" t="s">
        <v>4933</v>
      </c>
      <c r="E1199" s="544" t="s">
        <v>4943</v>
      </c>
      <c r="F1199" s="559">
        <v>51360000</v>
      </c>
      <c r="G1199" s="541">
        <v>2023</v>
      </c>
      <c r="H1199" s="542">
        <f>VLOOKUP(G1199,[3]잔가율!$D$3:$E$33,2,FALSE)</f>
        <v>0.84199999999999997</v>
      </c>
      <c r="I1199" s="552">
        <f t="shared" si="18"/>
        <v>43245120</v>
      </c>
    </row>
    <row r="1200" spans="1:9">
      <c r="A1200" s="539">
        <v>1199</v>
      </c>
      <c r="B1200" s="543" t="s">
        <v>8534</v>
      </c>
      <c r="C1200" s="543" t="s">
        <v>4928</v>
      </c>
      <c r="D1200" s="543" t="s">
        <v>4933</v>
      </c>
      <c r="E1200" s="543" t="s">
        <v>4944</v>
      </c>
      <c r="F1200" s="557">
        <v>62180000</v>
      </c>
      <c r="G1200" s="541">
        <v>2023</v>
      </c>
      <c r="H1200" s="542">
        <f>VLOOKUP(G1200,[3]잔가율!$D$3:$E$33,2,FALSE)</f>
        <v>0.84199999999999997</v>
      </c>
      <c r="I1200" s="552">
        <f t="shared" si="18"/>
        <v>52355560</v>
      </c>
    </row>
    <row r="1201" spans="1:9">
      <c r="A1201" s="539">
        <v>1200</v>
      </c>
      <c r="B1201" s="540" t="s">
        <v>8534</v>
      </c>
      <c r="C1201" s="540" t="s">
        <v>4918</v>
      </c>
      <c r="D1201" s="540" t="s">
        <v>4933</v>
      </c>
      <c r="E1201" s="540" t="s">
        <v>4945</v>
      </c>
      <c r="F1201" s="556">
        <v>95030000</v>
      </c>
      <c r="G1201" s="541">
        <v>2023</v>
      </c>
      <c r="H1201" s="542">
        <f>VLOOKUP(G1201,[3]잔가율!$D$3:$E$33,2,FALSE)</f>
        <v>0.84199999999999997</v>
      </c>
      <c r="I1201" s="552">
        <f t="shared" si="18"/>
        <v>80015260</v>
      </c>
    </row>
    <row r="1202" spans="1:9">
      <c r="A1202" s="539">
        <v>1201</v>
      </c>
      <c r="B1202" s="543" t="s">
        <v>8534</v>
      </c>
      <c r="C1202" s="543" t="s">
        <v>4928</v>
      </c>
      <c r="D1202" s="543" t="s">
        <v>4946</v>
      </c>
      <c r="E1202" s="543" t="s">
        <v>4947</v>
      </c>
      <c r="F1202" s="557">
        <v>146910000</v>
      </c>
      <c r="G1202" s="541">
        <v>2023</v>
      </c>
      <c r="H1202" s="542">
        <f>VLOOKUP(G1202,[3]잔가율!$D$3:$E$33,2,FALSE)</f>
        <v>0.84199999999999997</v>
      </c>
      <c r="I1202" s="552">
        <f t="shared" si="18"/>
        <v>123698220</v>
      </c>
    </row>
    <row r="1203" spans="1:9">
      <c r="A1203" s="539">
        <v>1202</v>
      </c>
      <c r="B1203" s="543" t="s">
        <v>8534</v>
      </c>
      <c r="C1203" s="543" t="s">
        <v>4928</v>
      </c>
      <c r="D1203" s="543" t="s">
        <v>4946</v>
      </c>
      <c r="E1203" s="543" t="s">
        <v>4948</v>
      </c>
      <c r="F1203" s="557">
        <v>173730000</v>
      </c>
      <c r="G1203" s="541">
        <v>2023</v>
      </c>
      <c r="H1203" s="542">
        <f>VLOOKUP(G1203,[3]잔가율!$D$3:$E$33,2,FALSE)</f>
        <v>0.84199999999999997</v>
      </c>
      <c r="I1203" s="552">
        <f t="shared" si="18"/>
        <v>146280660</v>
      </c>
    </row>
    <row r="1204" spans="1:9">
      <c r="A1204" s="539">
        <v>1203</v>
      </c>
      <c r="B1204" s="543" t="s">
        <v>8534</v>
      </c>
      <c r="C1204" s="543" t="s">
        <v>4928</v>
      </c>
      <c r="D1204" s="543" t="s">
        <v>4949</v>
      </c>
      <c r="E1204" s="543" t="s">
        <v>4950</v>
      </c>
      <c r="F1204" s="557">
        <v>74360000</v>
      </c>
      <c r="G1204" s="541">
        <v>2023</v>
      </c>
      <c r="H1204" s="542">
        <f>VLOOKUP(G1204,[3]잔가율!$D$3:$E$33,2,FALSE)</f>
        <v>0.84199999999999997</v>
      </c>
      <c r="I1204" s="552">
        <f t="shared" si="18"/>
        <v>62611120</v>
      </c>
    </row>
    <row r="1205" spans="1:9">
      <c r="A1205" s="539">
        <v>1204</v>
      </c>
      <c r="B1205" s="540" t="s">
        <v>8534</v>
      </c>
      <c r="C1205" s="540" t="s">
        <v>4918</v>
      </c>
      <c r="D1205" s="540" t="s">
        <v>4949</v>
      </c>
      <c r="E1205" s="540" t="s">
        <v>4951</v>
      </c>
      <c r="F1205" s="556">
        <v>70800000</v>
      </c>
      <c r="G1205" s="541">
        <v>2023</v>
      </c>
      <c r="H1205" s="542">
        <f>VLOOKUP(G1205,[3]잔가율!$D$3:$E$33,2,FALSE)</f>
        <v>0.84199999999999997</v>
      </c>
      <c r="I1205" s="552">
        <f t="shared" si="18"/>
        <v>59613600</v>
      </c>
    </row>
    <row r="1206" spans="1:9">
      <c r="A1206" s="539">
        <v>1205</v>
      </c>
      <c r="B1206" s="543" t="s">
        <v>8534</v>
      </c>
      <c r="C1206" s="543" t="s">
        <v>4928</v>
      </c>
      <c r="D1206" s="543" t="s">
        <v>4949</v>
      </c>
      <c r="E1206" s="543" t="s">
        <v>4952</v>
      </c>
      <c r="F1206" s="557">
        <v>49980000</v>
      </c>
      <c r="G1206" s="541">
        <v>2023</v>
      </c>
      <c r="H1206" s="542">
        <f>VLOOKUP(G1206,[3]잔가율!$D$3:$E$33,2,FALSE)</f>
        <v>0.84199999999999997</v>
      </c>
      <c r="I1206" s="552">
        <f t="shared" si="18"/>
        <v>42083160</v>
      </c>
    </row>
    <row r="1207" spans="1:9">
      <c r="A1207" s="539">
        <v>1206</v>
      </c>
      <c r="B1207" s="543" t="s">
        <v>8534</v>
      </c>
      <c r="C1207" s="543" t="s">
        <v>4928</v>
      </c>
      <c r="D1207" s="543" t="s">
        <v>4953</v>
      </c>
      <c r="E1207" s="543" t="s">
        <v>4954</v>
      </c>
      <c r="F1207" s="557">
        <v>52120000</v>
      </c>
      <c r="G1207" s="541">
        <v>2023</v>
      </c>
      <c r="H1207" s="542">
        <f>VLOOKUP(G1207,[3]잔가율!$D$3:$E$33,2,FALSE)</f>
        <v>0.84199999999999997</v>
      </c>
      <c r="I1207" s="552">
        <f t="shared" si="18"/>
        <v>43885040</v>
      </c>
    </row>
    <row r="1208" spans="1:9">
      <c r="A1208" s="539">
        <v>1207</v>
      </c>
      <c r="B1208" s="540" t="s">
        <v>8534</v>
      </c>
      <c r="C1208" s="540" t="s">
        <v>4918</v>
      </c>
      <c r="D1208" s="540" t="s">
        <v>4955</v>
      </c>
      <c r="E1208" s="540" t="s">
        <v>4956</v>
      </c>
      <c r="F1208" s="556">
        <v>74830000</v>
      </c>
      <c r="G1208" s="541">
        <v>2023</v>
      </c>
      <c r="H1208" s="542">
        <f>VLOOKUP(G1208,[3]잔가율!$D$3:$E$33,2,FALSE)</f>
        <v>0.84199999999999997</v>
      </c>
      <c r="I1208" s="552">
        <f t="shared" si="18"/>
        <v>63006860</v>
      </c>
    </row>
    <row r="1209" spans="1:9">
      <c r="A1209" s="539">
        <v>1208</v>
      </c>
      <c r="B1209" s="543" t="s">
        <v>8534</v>
      </c>
      <c r="C1209" s="543" t="s">
        <v>4928</v>
      </c>
      <c r="D1209" s="543" t="s">
        <v>4955</v>
      </c>
      <c r="E1209" s="543" t="s">
        <v>4957</v>
      </c>
      <c r="F1209" s="557">
        <v>53900000</v>
      </c>
      <c r="G1209" s="541">
        <v>2023</v>
      </c>
      <c r="H1209" s="542">
        <f>VLOOKUP(G1209,[3]잔가율!$D$3:$E$33,2,FALSE)</f>
        <v>0.84199999999999997</v>
      </c>
      <c r="I1209" s="552">
        <f t="shared" si="18"/>
        <v>45383800</v>
      </c>
    </row>
    <row r="1210" spans="1:9">
      <c r="A1210" s="539">
        <v>1209</v>
      </c>
      <c r="B1210" s="540" t="s">
        <v>8534</v>
      </c>
      <c r="C1210" s="540" t="s">
        <v>4918</v>
      </c>
      <c r="D1210" s="540" t="s">
        <v>4955</v>
      </c>
      <c r="E1210" s="540" t="s">
        <v>4958</v>
      </c>
      <c r="F1210" s="556">
        <v>70500000</v>
      </c>
      <c r="G1210" s="541">
        <v>2023</v>
      </c>
      <c r="H1210" s="542">
        <f>VLOOKUP(G1210,[3]잔가율!$D$3:$E$33,2,FALSE)</f>
        <v>0.84199999999999997</v>
      </c>
      <c r="I1210" s="552">
        <f t="shared" si="18"/>
        <v>59361000</v>
      </c>
    </row>
    <row r="1211" spans="1:9">
      <c r="A1211" s="539">
        <v>1210</v>
      </c>
      <c r="B1211" s="540" t="s">
        <v>8534</v>
      </c>
      <c r="C1211" s="540" t="s">
        <v>4918</v>
      </c>
      <c r="D1211" s="540" t="s">
        <v>4955</v>
      </c>
      <c r="E1211" s="540" t="s">
        <v>4959</v>
      </c>
      <c r="F1211" s="556">
        <v>95030000</v>
      </c>
      <c r="G1211" s="541">
        <v>2023</v>
      </c>
      <c r="H1211" s="542">
        <f>VLOOKUP(G1211,[3]잔가율!$D$3:$E$33,2,FALSE)</f>
        <v>0.84199999999999997</v>
      </c>
      <c r="I1211" s="552">
        <f t="shared" si="18"/>
        <v>80015260</v>
      </c>
    </row>
    <row r="1212" spans="1:9">
      <c r="A1212" s="539">
        <v>1211</v>
      </c>
      <c r="B1212" s="540" t="s">
        <v>8534</v>
      </c>
      <c r="C1212" s="540" t="s">
        <v>4918</v>
      </c>
      <c r="D1212" s="540" t="s">
        <v>4960</v>
      </c>
      <c r="E1212" s="540" t="s">
        <v>4961</v>
      </c>
      <c r="F1212" s="556">
        <v>75000000</v>
      </c>
      <c r="G1212" s="541">
        <v>2023</v>
      </c>
      <c r="H1212" s="542">
        <f>VLOOKUP(G1212,[3]잔가율!$D$3:$E$33,2,FALSE)</f>
        <v>0.84199999999999997</v>
      </c>
      <c r="I1212" s="552">
        <f t="shared" si="18"/>
        <v>63150000</v>
      </c>
    </row>
    <row r="1213" spans="1:9">
      <c r="A1213" s="539">
        <v>1212</v>
      </c>
      <c r="B1213" s="543" t="s">
        <v>8534</v>
      </c>
      <c r="C1213" s="543" t="s">
        <v>4928</v>
      </c>
      <c r="D1213" s="543" t="s">
        <v>4960</v>
      </c>
      <c r="E1213" s="543" t="s">
        <v>4962</v>
      </c>
      <c r="F1213" s="557">
        <v>69790000</v>
      </c>
      <c r="G1213" s="541">
        <v>2023</v>
      </c>
      <c r="H1213" s="542">
        <f>VLOOKUP(G1213,[3]잔가율!$D$3:$E$33,2,FALSE)</f>
        <v>0.84199999999999997</v>
      </c>
      <c r="I1213" s="552">
        <f t="shared" si="18"/>
        <v>58763180</v>
      </c>
    </row>
    <row r="1214" spans="1:9">
      <c r="A1214" s="539">
        <v>1213</v>
      </c>
      <c r="B1214" s="543" t="s">
        <v>8534</v>
      </c>
      <c r="C1214" s="543" t="s">
        <v>4928</v>
      </c>
      <c r="D1214" s="543" t="s">
        <v>4960</v>
      </c>
      <c r="E1214" s="543" t="s">
        <v>4963</v>
      </c>
      <c r="F1214" s="557">
        <v>51450000</v>
      </c>
      <c r="G1214" s="541">
        <v>2023</v>
      </c>
      <c r="H1214" s="542">
        <f>VLOOKUP(G1214,[3]잔가율!$D$3:$E$33,2,FALSE)</f>
        <v>0.84199999999999997</v>
      </c>
      <c r="I1214" s="552">
        <f t="shared" si="18"/>
        <v>43320900</v>
      </c>
    </row>
    <row r="1215" spans="1:9">
      <c r="A1215" s="539">
        <v>1214</v>
      </c>
      <c r="B1215" s="540" t="s">
        <v>8534</v>
      </c>
      <c r="C1215" s="540" t="s">
        <v>4918</v>
      </c>
      <c r="D1215" s="540" t="s">
        <v>4960</v>
      </c>
      <c r="E1215" s="540" t="s">
        <v>4964</v>
      </c>
      <c r="F1215" s="556">
        <v>101110000</v>
      </c>
      <c r="G1215" s="541">
        <v>2023</v>
      </c>
      <c r="H1215" s="542">
        <f>VLOOKUP(G1215,[3]잔가율!$D$3:$E$33,2,FALSE)</f>
        <v>0.84199999999999997</v>
      </c>
      <c r="I1215" s="552">
        <f t="shared" si="18"/>
        <v>85134620</v>
      </c>
    </row>
    <row r="1216" spans="1:9">
      <c r="A1216" s="539">
        <v>1215</v>
      </c>
      <c r="B1216" s="540" t="s">
        <v>8534</v>
      </c>
      <c r="C1216" s="540" t="s">
        <v>4918</v>
      </c>
      <c r="D1216" s="540" t="s">
        <v>4965</v>
      </c>
      <c r="E1216" s="540" t="s">
        <v>4966</v>
      </c>
      <c r="F1216" s="556">
        <v>32800000</v>
      </c>
      <c r="G1216" s="541">
        <v>2023</v>
      </c>
      <c r="H1216" s="542">
        <f>VLOOKUP(G1216,[3]잔가율!$D$3:$E$33,2,FALSE)</f>
        <v>0.84199999999999997</v>
      </c>
      <c r="I1216" s="552">
        <f t="shared" si="18"/>
        <v>27617600</v>
      </c>
    </row>
    <row r="1217" spans="1:9">
      <c r="A1217" s="539">
        <v>1216</v>
      </c>
      <c r="B1217" s="540" t="s">
        <v>8534</v>
      </c>
      <c r="C1217" s="540" t="s">
        <v>4918</v>
      </c>
      <c r="D1217" s="540" t="s">
        <v>4967</v>
      </c>
      <c r="E1217" s="540" t="s">
        <v>4968</v>
      </c>
      <c r="F1217" s="556">
        <v>30970000</v>
      </c>
      <c r="G1217" s="541">
        <v>2023</v>
      </c>
      <c r="H1217" s="542">
        <f>VLOOKUP(G1217,[3]잔가율!$D$3:$E$33,2,FALSE)</f>
        <v>0.84199999999999997</v>
      </c>
      <c r="I1217" s="552">
        <f t="shared" si="18"/>
        <v>26076740</v>
      </c>
    </row>
    <row r="1218" spans="1:9">
      <c r="A1218" s="539">
        <v>1217</v>
      </c>
      <c r="B1218" s="540" t="s">
        <v>8534</v>
      </c>
      <c r="C1218" s="540" t="s">
        <v>4918</v>
      </c>
      <c r="D1218" s="540" t="s">
        <v>4921</v>
      </c>
      <c r="E1218" s="540" t="s">
        <v>4969</v>
      </c>
      <c r="F1218" s="556">
        <v>73630000</v>
      </c>
      <c r="G1218" s="541">
        <v>2023</v>
      </c>
      <c r="H1218" s="542">
        <f>VLOOKUP(G1218,[3]잔가율!$D$3:$E$33,2,FALSE)</f>
        <v>0.84199999999999997</v>
      </c>
      <c r="I1218" s="552">
        <f t="shared" ref="I1218:I1281" si="19">ROUNDDOWN(F1218*H1218,0)</f>
        <v>61996460</v>
      </c>
    </row>
    <row r="1219" spans="1:9">
      <c r="A1219" s="539">
        <v>1218</v>
      </c>
      <c r="B1219" s="540" t="s">
        <v>8534</v>
      </c>
      <c r="C1219" s="540" t="s">
        <v>4918</v>
      </c>
      <c r="D1219" s="540" t="s">
        <v>4921</v>
      </c>
      <c r="E1219" s="540" t="s">
        <v>4970</v>
      </c>
      <c r="F1219" s="556">
        <v>81810000</v>
      </c>
      <c r="G1219" s="541">
        <v>2023</v>
      </c>
      <c r="H1219" s="542">
        <f>VLOOKUP(G1219,[3]잔가율!$D$3:$E$33,2,FALSE)</f>
        <v>0.84199999999999997</v>
      </c>
      <c r="I1219" s="552">
        <f t="shared" si="19"/>
        <v>68884020</v>
      </c>
    </row>
    <row r="1220" spans="1:9">
      <c r="A1220" s="539">
        <v>1219</v>
      </c>
      <c r="B1220" s="540" t="s">
        <v>8534</v>
      </c>
      <c r="C1220" s="540" t="s">
        <v>4918</v>
      </c>
      <c r="D1220" s="540" t="s">
        <v>4921</v>
      </c>
      <c r="E1220" s="540" t="s">
        <v>4971</v>
      </c>
      <c r="F1220" s="556">
        <v>82720000</v>
      </c>
      <c r="G1220" s="541">
        <v>2023</v>
      </c>
      <c r="H1220" s="542">
        <f>VLOOKUP(G1220,[3]잔가율!$D$3:$E$33,2,FALSE)</f>
        <v>0.84199999999999997</v>
      </c>
      <c r="I1220" s="552">
        <f t="shared" si="19"/>
        <v>69650240</v>
      </c>
    </row>
    <row r="1221" spans="1:9">
      <c r="A1221" s="539">
        <v>1220</v>
      </c>
      <c r="B1221" s="540" t="s">
        <v>8534</v>
      </c>
      <c r="C1221" s="540" t="s">
        <v>4918</v>
      </c>
      <c r="D1221" s="540" t="s">
        <v>4921</v>
      </c>
      <c r="E1221" s="540" t="s">
        <v>4972</v>
      </c>
      <c r="F1221" s="556">
        <v>82720000</v>
      </c>
      <c r="G1221" s="541">
        <v>2023</v>
      </c>
      <c r="H1221" s="542">
        <f>VLOOKUP(G1221,[3]잔가율!$D$3:$E$33,2,FALSE)</f>
        <v>0.84199999999999997</v>
      </c>
      <c r="I1221" s="552">
        <f t="shared" si="19"/>
        <v>69650240</v>
      </c>
    </row>
    <row r="1222" spans="1:9">
      <c r="A1222" s="539">
        <v>1221</v>
      </c>
      <c r="B1222" s="540" t="s">
        <v>8534</v>
      </c>
      <c r="C1222" s="540" t="s">
        <v>4918</v>
      </c>
      <c r="D1222" s="540" t="s">
        <v>4921</v>
      </c>
      <c r="E1222" s="540" t="s">
        <v>4973</v>
      </c>
      <c r="F1222" s="556">
        <v>90000000</v>
      </c>
      <c r="G1222" s="541">
        <v>2023</v>
      </c>
      <c r="H1222" s="542">
        <f>VLOOKUP(G1222,[3]잔가율!$D$3:$E$33,2,FALSE)</f>
        <v>0.84199999999999997</v>
      </c>
      <c r="I1222" s="552">
        <f t="shared" si="19"/>
        <v>75780000</v>
      </c>
    </row>
    <row r="1223" spans="1:9">
      <c r="A1223" s="539">
        <v>1222</v>
      </c>
      <c r="B1223" s="540" t="s">
        <v>8534</v>
      </c>
      <c r="C1223" s="540" t="s">
        <v>4918</v>
      </c>
      <c r="D1223" s="540" t="s">
        <v>4921</v>
      </c>
      <c r="E1223" s="540" t="s">
        <v>4974</v>
      </c>
      <c r="F1223" s="556">
        <v>94540000</v>
      </c>
      <c r="G1223" s="541">
        <v>2023</v>
      </c>
      <c r="H1223" s="542">
        <f>VLOOKUP(G1223,[3]잔가율!$D$3:$E$33,2,FALSE)</f>
        <v>0.84199999999999997</v>
      </c>
      <c r="I1223" s="552">
        <f t="shared" si="19"/>
        <v>79602680</v>
      </c>
    </row>
    <row r="1224" spans="1:9">
      <c r="A1224" s="539">
        <v>1223</v>
      </c>
      <c r="B1224" s="540" t="s">
        <v>8534</v>
      </c>
      <c r="C1224" s="540" t="s">
        <v>4918</v>
      </c>
      <c r="D1224" s="540" t="s">
        <v>4921</v>
      </c>
      <c r="E1224" s="540" t="s">
        <v>4975</v>
      </c>
      <c r="F1224" s="556">
        <v>95450000</v>
      </c>
      <c r="G1224" s="541">
        <v>2023</v>
      </c>
      <c r="H1224" s="542">
        <f>VLOOKUP(G1224,[3]잔가율!$D$3:$E$33,2,FALSE)</f>
        <v>0.84199999999999997</v>
      </c>
      <c r="I1224" s="552">
        <f t="shared" si="19"/>
        <v>80368900</v>
      </c>
    </row>
    <row r="1225" spans="1:9">
      <c r="A1225" s="539">
        <v>1224</v>
      </c>
      <c r="B1225" s="540" t="s">
        <v>8534</v>
      </c>
      <c r="C1225" s="540" t="s">
        <v>4918</v>
      </c>
      <c r="D1225" s="540" t="s">
        <v>4921</v>
      </c>
      <c r="E1225" s="540" t="s">
        <v>4976</v>
      </c>
      <c r="F1225" s="556">
        <v>90600000</v>
      </c>
      <c r="G1225" s="541">
        <v>2023</v>
      </c>
      <c r="H1225" s="542">
        <f>VLOOKUP(G1225,[3]잔가율!$D$3:$E$33,2,FALSE)</f>
        <v>0.84199999999999997</v>
      </c>
      <c r="I1225" s="552">
        <f t="shared" si="19"/>
        <v>76285200</v>
      </c>
    </row>
    <row r="1226" spans="1:9">
      <c r="A1226" s="539">
        <v>1225</v>
      </c>
      <c r="B1226" s="540" t="s">
        <v>8534</v>
      </c>
      <c r="C1226" s="540" t="s">
        <v>4918</v>
      </c>
      <c r="D1226" s="540" t="s">
        <v>4921</v>
      </c>
      <c r="E1226" s="540" t="s">
        <v>4977</v>
      </c>
      <c r="F1226" s="556">
        <v>86360000</v>
      </c>
      <c r="G1226" s="541">
        <v>2023</v>
      </c>
      <c r="H1226" s="542">
        <f>VLOOKUP(G1226,[3]잔가율!$D$3:$E$33,2,FALSE)</f>
        <v>0.84199999999999997</v>
      </c>
      <c r="I1226" s="552">
        <f t="shared" si="19"/>
        <v>72715120</v>
      </c>
    </row>
    <row r="1227" spans="1:9">
      <c r="A1227" s="539">
        <v>1226</v>
      </c>
      <c r="B1227" s="540" t="s">
        <v>8534</v>
      </c>
      <c r="C1227" s="540" t="s">
        <v>4918</v>
      </c>
      <c r="D1227" s="540" t="s">
        <v>4921</v>
      </c>
      <c r="E1227" s="540" t="s">
        <v>4978</v>
      </c>
      <c r="F1227" s="556">
        <v>86360000</v>
      </c>
      <c r="G1227" s="541">
        <v>2023</v>
      </c>
      <c r="H1227" s="542">
        <f>VLOOKUP(G1227,[3]잔가율!$D$3:$E$33,2,FALSE)</f>
        <v>0.84199999999999997</v>
      </c>
      <c r="I1227" s="552">
        <f t="shared" si="19"/>
        <v>72715120</v>
      </c>
    </row>
    <row r="1228" spans="1:9">
      <c r="A1228" s="539">
        <v>1227</v>
      </c>
      <c r="B1228" s="540" t="s">
        <v>8534</v>
      </c>
      <c r="C1228" s="540" t="s">
        <v>4918</v>
      </c>
      <c r="D1228" s="540" t="s">
        <v>4921</v>
      </c>
      <c r="E1228" s="540" t="s">
        <v>4979</v>
      </c>
      <c r="F1228" s="556">
        <v>100000000</v>
      </c>
      <c r="G1228" s="541">
        <v>2023</v>
      </c>
      <c r="H1228" s="542">
        <f>VLOOKUP(G1228,[3]잔가율!$D$3:$E$33,2,FALSE)</f>
        <v>0.84199999999999997</v>
      </c>
      <c r="I1228" s="552">
        <f t="shared" si="19"/>
        <v>84200000</v>
      </c>
    </row>
    <row r="1229" spans="1:9">
      <c r="A1229" s="539">
        <v>1228</v>
      </c>
      <c r="B1229" s="414" t="s">
        <v>16663</v>
      </c>
      <c r="C1229" s="540" t="s">
        <v>4918</v>
      </c>
      <c r="D1229" s="540" t="s">
        <v>4921</v>
      </c>
      <c r="E1229" s="540" t="s">
        <v>4922</v>
      </c>
      <c r="F1229" s="558">
        <v>83630000</v>
      </c>
      <c r="G1229" s="541">
        <v>2023</v>
      </c>
      <c r="H1229" s="542">
        <f>VLOOKUP(G1229,[3]잔가율!$B$3:$C$33,2,FALSE)</f>
        <v>0.82599999999999996</v>
      </c>
      <c r="I1229" s="552">
        <f t="shared" si="19"/>
        <v>69078380</v>
      </c>
    </row>
    <row r="1230" spans="1:9">
      <c r="A1230" s="539">
        <v>1229</v>
      </c>
      <c r="B1230" s="414" t="s">
        <v>16663</v>
      </c>
      <c r="C1230" s="540" t="s">
        <v>4918</v>
      </c>
      <c r="D1230" s="540" t="s">
        <v>4921</v>
      </c>
      <c r="E1230" s="540" t="s">
        <v>4923</v>
      </c>
      <c r="F1230" s="558">
        <v>89090000</v>
      </c>
      <c r="G1230" s="541">
        <v>2023</v>
      </c>
      <c r="H1230" s="542">
        <f>VLOOKUP(G1230,[3]잔가율!$B$3:$C$33,2,FALSE)</f>
        <v>0.82599999999999996</v>
      </c>
      <c r="I1230" s="552">
        <f t="shared" si="19"/>
        <v>73588340</v>
      </c>
    </row>
    <row r="1231" spans="1:9">
      <c r="A1231" s="539">
        <v>1230</v>
      </c>
      <c r="B1231" s="540" t="s">
        <v>8534</v>
      </c>
      <c r="C1231" s="540" t="s">
        <v>4918</v>
      </c>
      <c r="D1231" s="540" t="s">
        <v>4980</v>
      </c>
      <c r="E1231" s="540" t="s">
        <v>4981</v>
      </c>
      <c r="F1231" s="556">
        <v>63630000</v>
      </c>
      <c r="G1231" s="541">
        <v>2023</v>
      </c>
      <c r="H1231" s="542">
        <f>VLOOKUP(G1231,[3]잔가율!$D$3:$E$33,2,FALSE)</f>
        <v>0.84199999999999997</v>
      </c>
      <c r="I1231" s="552">
        <f t="shared" si="19"/>
        <v>53576460</v>
      </c>
    </row>
    <row r="1232" spans="1:9">
      <c r="A1232" s="539">
        <v>1231</v>
      </c>
      <c r="B1232" s="540" t="s">
        <v>8534</v>
      </c>
      <c r="C1232" s="540" t="s">
        <v>4918</v>
      </c>
      <c r="D1232" s="540" t="s">
        <v>4980</v>
      </c>
      <c r="E1232" s="540" t="s">
        <v>4982</v>
      </c>
      <c r="F1232" s="556">
        <v>62720000</v>
      </c>
      <c r="G1232" s="541">
        <v>2023</v>
      </c>
      <c r="H1232" s="542">
        <f>VLOOKUP(G1232,[3]잔가율!$D$3:$E$33,2,FALSE)</f>
        <v>0.84199999999999997</v>
      </c>
      <c r="I1232" s="552">
        <f t="shared" si="19"/>
        <v>52810240</v>
      </c>
    </row>
    <row r="1233" spans="1:9">
      <c r="A1233" s="539">
        <v>1232</v>
      </c>
      <c r="B1233" s="540" t="s">
        <v>8534</v>
      </c>
      <c r="C1233" s="540" t="s">
        <v>4918</v>
      </c>
      <c r="D1233" s="540" t="s">
        <v>4980</v>
      </c>
      <c r="E1233" s="540" t="s">
        <v>4983</v>
      </c>
      <c r="F1233" s="556">
        <v>74090000</v>
      </c>
      <c r="G1233" s="541">
        <v>2023</v>
      </c>
      <c r="H1233" s="542">
        <f>VLOOKUP(G1233,[3]잔가율!$D$3:$E$33,2,FALSE)</f>
        <v>0.84199999999999997</v>
      </c>
      <c r="I1233" s="552">
        <f t="shared" si="19"/>
        <v>62383780</v>
      </c>
    </row>
    <row r="1234" spans="1:9">
      <c r="A1234" s="539">
        <v>1233</v>
      </c>
      <c r="B1234" s="540" t="s">
        <v>8534</v>
      </c>
      <c r="C1234" s="540" t="s">
        <v>4918</v>
      </c>
      <c r="D1234" s="540" t="s">
        <v>4980</v>
      </c>
      <c r="E1234" s="540" t="s">
        <v>4984</v>
      </c>
      <c r="F1234" s="556">
        <v>70900000</v>
      </c>
      <c r="G1234" s="541">
        <v>2023</v>
      </c>
      <c r="H1234" s="542">
        <f>VLOOKUP(G1234,[3]잔가율!$D$3:$E$33,2,FALSE)</f>
        <v>0.84199999999999997</v>
      </c>
      <c r="I1234" s="552">
        <f t="shared" si="19"/>
        <v>59697800</v>
      </c>
    </row>
    <row r="1235" spans="1:9">
      <c r="A1235" s="539">
        <v>1234</v>
      </c>
      <c r="B1235" s="540" t="s">
        <v>8534</v>
      </c>
      <c r="C1235" s="540" t="s">
        <v>4918</v>
      </c>
      <c r="D1235" s="540" t="s">
        <v>4980</v>
      </c>
      <c r="E1235" s="540" t="s">
        <v>4985</v>
      </c>
      <c r="F1235" s="556">
        <v>66360000</v>
      </c>
      <c r="G1235" s="541">
        <v>2023</v>
      </c>
      <c r="H1235" s="542">
        <f>VLOOKUP(G1235,[3]잔가율!$D$3:$E$33,2,FALSE)</f>
        <v>0.84199999999999997</v>
      </c>
      <c r="I1235" s="552">
        <f t="shared" si="19"/>
        <v>55875120</v>
      </c>
    </row>
    <row r="1236" spans="1:9">
      <c r="A1236" s="539">
        <v>1235</v>
      </c>
      <c r="B1236" s="540" t="s">
        <v>8534</v>
      </c>
      <c r="C1236" s="540" t="s">
        <v>4918</v>
      </c>
      <c r="D1236" s="540" t="s">
        <v>4980</v>
      </c>
      <c r="E1236" s="540" t="s">
        <v>4986</v>
      </c>
      <c r="F1236" s="556">
        <v>80900000</v>
      </c>
      <c r="G1236" s="541">
        <v>2023</v>
      </c>
      <c r="H1236" s="542">
        <f>VLOOKUP(G1236,[3]잔가율!$D$3:$E$33,2,FALSE)</f>
        <v>0.84199999999999997</v>
      </c>
      <c r="I1236" s="552">
        <f t="shared" si="19"/>
        <v>68117800</v>
      </c>
    </row>
    <row r="1237" spans="1:9">
      <c r="A1237" s="539">
        <v>1236</v>
      </c>
      <c r="B1237" s="540" t="s">
        <v>8534</v>
      </c>
      <c r="C1237" s="540" t="s">
        <v>4918</v>
      </c>
      <c r="D1237" s="540" t="s">
        <v>4980</v>
      </c>
      <c r="E1237" s="540" t="s">
        <v>4987</v>
      </c>
      <c r="F1237" s="556">
        <v>76900000</v>
      </c>
      <c r="G1237" s="541">
        <v>2023</v>
      </c>
      <c r="H1237" s="542">
        <f>VLOOKUP(G1237,[3]잔가율!$D$3:$E$33,2,FALSE)</f>
        <v>0.84199999999999997</v>
      </c>
      <c r="I1237" s="552">
        <f t="shared" si="19"/>
        <v>64749800</v>
      </c>
    </row>
    <row r="1238" spans="1:9">
      <c r="A1238" s="539">
        <v>1237</v>
      </c>
      <c r="B1238" s="540" t="s">
        <v>8534</v>
      </c>
      <c r="C1238" s="540" t="s">
        <v>4918</v>
      </c>
      <c r="D1238" s="540" t="s">
        <v>4980</v>
      </c>
      <c r="E1238" s="540" t="s">
        <v>4970</v>
      </c>
      <c r="F1238" s="556">
        <v>86360000</v>
      </c>
      <c r="G1238" s="541">
        <v>2023</v>
      </c>
      <c r="H1238" s="542">
        <f>VLOOKUP(G1238,[3]잔가율!$D$3:$E$33,2,FALSE)</f>
        <v>0.84199999999999997</v>
      </c>
      <c r="I1238" s="552">
        <f t="shared" si="19"/>
        <v>72715120</v>
      </c>
    </row>
    <row r="1239" spans="1:9">
      <c r="A1239" s="539">
        <v>1238</v>
      </c>
      <c r="B1239" s="540" t="s">
        <v>8534</v>
      </c>
      <c r="C1239" s="540" t="s">
        <v>4918</v>
      </c>
      <c r="D1239" s="540" t="s">
        <v>4980</v>
      </c>
      <c r="E1239" s="540" t="s">
        <v>4971</v>
      </c>
      <c r="F1239" s="556">
        <v>84540000</v>
      </c>
      <c r="G1239" s="541">
        <v>2023</v>
      </c>
      <c r="H1239" s="542">
        <f>VLOOKUP(G1239,[3]잔가율!$D$3:$E$33,2,FALSE)</f>
        <v>0.84199999999999997</v>
      </c>
      <c r="I1239" s="552">
        <f t="shared" si="19"/>
        <v>71182680</v>
      </c>
    </row>
    <row r="1240" spans="1:9">
      <c r="A1240" s="539">
        <v>1239</v>
      </c>
      <c r="B1240" s="540" t="s">
        <v>8534</v>
      </c>
      <c r="C1240" s="540" t="s">
        <v>4918</v>
      </c>
      <c r="D1240" s="540" t="s">
        <v>4980</v>
      </c>
      <c r="E1240" s="540" t="s">
        <v>4972</v>
      </c>
      <c r="F1240" s="556">
        <v>83630000</v>
      </c>
      <c r="G1240" s="541">
        <v>2023</v>
      </c>
      <c r="H1240" s="542">
        <f>VLOOKUP(G1240,[3]잔가율!$D$3:$E$33,2,FALSE)</f>
        <v>0.84199999999999997</v>
      </c>
      <c r="I1240" s="552">
        <f t="shared" si="19"/>
        <v>70416460</v>
      </c>
    </row>
    <row r="1241" spans="1:9">
      <c r="A1241" s="539">
        <v>1240</v>
      </c>
      <c r="B1241" s="540" t="s">
        <v>8534</v>
      </c>
      <c r="C1241" s="540" t="s">
        <v>4918</v>
      </c>
      <c r="D1241" s="540" t="s">
        <v>4980</v>
      </c>
      <c r="E1241" s="540" t="s">
        <v>4976</v>
      </c>
      <c r="F1241" s="556">
        <v>95450000</v>
      </c>
      <c r="G1241" s="541">
        <v>2023</v>
      </c>
      <c r="H1241" s="542">
        <f>VLOOKUP(G1241,[3]잔가율!$D$3:$E$33,2,FALSE)</f>
        <v>0.84199999999999997</v>
      </c>
      <c r="I1241" s="552">
        <f t="shared" si="19"/>
        <v>80368900</v>
      </c>
    </row>
    <row r="1242" spans="1:9">
      <c r="A1242" s="539">
        <v>1241</v>
      </c>
      <c r="B1242" s="540" t="s">
        <v>8534</v>
      </c>
      <c r="C1242" s="540" t="s">
        <v>4918</v>
      </c>
      <c r="D1242" s="540" t="s">
        <v>4980</v>
      </c>
      <c r="E1242" s="540" t="s">
        <v>4988</v>
      </c>
      <c r="F1242" s="556">
        <v>86360000</v>
      </c>
      <c r="G1242" s="541">
        <v>2023</v>
      </c>
      <c r="H1242" s="542">
        <f>VLOOKUP(G1242,[3]잔가율!$D$3:$E$33,2,FALSE)</f>
        <v>0.84199999999999997</v>
      </c>
      <c r="I1242" s="552">
        <f t="shared" si="19"/>
        <v>72715120</v>
      </c>
    </row>
    <row r="1243" spans="1:9">
      <c r="A1243" s="539">
        <v>1242</v>
      </c>
      <c r="B1243" s="540" t="s">
        <v>8534</v>
      </c>
      <c r="C1243" s="540" t="s">
        <v>4918</v>
      </c>
      <c r="D1243" s="540" t="s">
        <v>4980</v>
      </c>
      <c r="E1243" s="540" t="s">
        <v>4989</v>
      </c>
      <c r="F1243" s="556">
        <v>86360000</v>
      </c>
      <c r="G1243" s="541">
        <v>2023</v>
      </c>
      <c r="H1243" s="542">
        <f>VLOOKUP(G1243,[3]잔가율!$D$3:$E$33,2,FALSE)</f>
        <v>0.84199999999999997</v>
      </c>
      <c r="I1243" s="552">
        <f t="shared" si="19"/>
        <v>72715120</v>
      </c>
    </row>
    <row r="1244" spans="1:9">
      <c r="A1244" s="539">
        <v>1243</v>
      </c>
      <c r="B1244" s="540" t="s">
        <v>8534</v>
      </c>
      <c r="C1244" s="540" t="s">
        <v>4918</v>
      </c>
      <c r="D1244" s="540" t="s">
        <v>4980</v>
      </c>
      <c r="E1244" s="540" t="s">
        <v>4990</v>
      </c>
      <c r="F1244" s="556">
        <v>97270000</v>
      </c>
      <c r="G1244" s="541">
        <v>2023</v>
      </c>
      <c r="H1244" s="542">
        <f>VLOOKUP(G1244,[3]잔가율!$D$3:$E$33,2,FALSE)</f>
        <v>0.84199999999999997</v>
      </c>
      <c r="I1244" s="552">
        <f t="shared" si="19"/>
        <v>81901340</v>
      </c>
    </row>
    <row r="1245" spans="1:9">
      <c r="A1245" s="539">
        <v>1244</v>
      </c>
      <c r="B1245" s="540" t="s">
        <v>8534</v>
      </c>
      <c r="C1245" s="540" t="s">
        <v>4918</v>
      </c>
      <c r="D1245" s="540" t="s">
        <v>4980</v>
      </c>
      <c r="E1245" s="540" t="s">
        <v>4991</v>
      </c>
      <c r="F1245" s="556">
        <v>101450000</v>
      </c>
      <c r="G1245" s="541">
        <v>2023</v>
      </c>
      <c r="H1245" s="542">
        <f>VLOOKUP(G1245,[3]잔가율!$D$3:$E$33,2,FALSE)</f>
        <v>0.84199999999999997</v>
      </c>
      <c r="I1245" s="552">
        <f t="shared" si="19"/>
        <v>85420900</v>
      </c>
    </row>
    <row r="1246" spans="1:9">
      <c r="A1246" s="539">
        <v>1245</v>
      </c>
      <c r="B1246" s="540" t="s">
        <v>8534</v>
      </c>
      <c r="C1246" s="540" t="s">
        <v>4918</v>
      </c>
      <c r="D1246" s="540" t="s">
        <v>4992</v>
      </c>
      <c r="E1246" s="540" t="s">
        <v>4993</v>
      </c>
      <c r="F1246" s="556">
        <v>86360000</v>
      </c>
      <c r="G1246" s="541">
        <v>2023</v>
      </c>
      <c r="H1246" s="542">
        <f>VLOOKUP(G1246,[3]잔가율!$D$3:$E$33,2,FALSE)</f>
        <v>0.84199999999999997</v>
      </c>
      <c r="I1246" s="552">
        <f t="shared" si="19"/>
        <v>72715120</v>
      </c>
    </row>
    <row r="1247" spans="1:9">
      <c r="A1247" s="539">
        <v>1246</v>
      </c>
      <c r="B1247" s="540" t="s">
        <v>8534</v>
      </c>
      <c r="C1247" s="540" t="s">
        <v>4918</v>
      </c>
      <c r="D1247" s="540" t="s">
        <v>4994</v>
      </c>
      <c r="E1247" s="540" t="s">
        <v>4995</v>
      </c>
      <c r="F1247" s="556">
        <v>103860000</v>
      </c>
      <c r="G1247" s="541">
        <v>2023</v>
      </c>
      <c r="H1247" s="542">
        <f>VLOOKUP(G1247,[3]잔가율!$D$3:$E$33,2,FALSE)</f>
        <v>0.84199999999999997</v>
      </c>
      <c r="I1247" s="552">
        <f t="shared" si="19"/>
        <v>87450120</v>
      </c>
    </row>
    <row r="1248" spans="1:9">
      <c r="A1248" s="539">
        <v>1247</v>
      </c>
      <c r="B1248" s="543" t="s">
        <v>8534</v>
      </c>
      <c r="C1248" s="543" t="s">
        <v>4928</v>
      </c>
      <c r="D1248" s="543" t="s">
        <v>4996</v>
      </c>
      <c r="E1248" s="543" t="s">
        <v>4997</v>
      </c>
      <c r="F1248" s="557">
        <v>11060000</v>
      </c>
      <c r="G1248" s="541">
        <v>2023</v>
      </c>
      <c r="H1248" s="542">
        <f>VLOOKUP(G1248,[3]잔가율!$D$3:$E$33,2,FALSE)</f>
        <v>0.84199999999999997</v>
      </c>
      <c r="I1248" s="552">
        <f t="shared" si="19"/>
        <v>9312520</v>
      </c>
    </row>
    <row r="1249" spans="1:9">
      <c r="A1249" s="539">
        <v>1248</v>
      </c>
      <c r="B1249" s="540" t="s">
        <v>8534</v>
      </c>
      <c r="C1249" s="540" t="s">
        <v>4918</v>
      </c>
      <c r="D1249" s="540" t="s">
        <v>4998</v>
      </c>
      <c r="E1249" s="540" t="s">
        <v>4999</v>
      </c>
      <c r="F1249" s="556">
        <v>34610000</v>
      </c>
      <c r="G1249" s="541">
        <v>2023</v>
      </c>
      <c r="H1249" s="542">
        <f>VLOOKUP(G1249,[3]잔가율!$D$3:$E$33,2,FALSE)</f>
        <v>0.84199999999999997</v>
      </c>
      <c r="I1249" s="552">
        <f t="shared" si="19"/>
        <v>29141620</v>
      </c>
    </row>
    <row r="1250" spans="1:9">
      <c r="A1250" s="539">
        <v>1249</v>
      </c>
      <c r="B1250" s="540" t="s">
        <v>8534</v>
      </c>
      <c r="C1250" s="540" t="s">
        <v>4918</v>
      </c>
      <c r="D1250" s="540" t="s">
        <v>5000</v>
      </c>
      <c r="E1250" s="540" t="s">
        <v>5001</v>
      </c>
      <c r="F1250" s="556">
        <v>40120000</v>
      </c>
      <c r="G1250" s="541">
        <v>2023</v>
      </c>
      <c r="H1250" s="542">
        <f>VLOOKUP(G1250,[3]잔가율!$D$3:$E$33,2,FALSE)</f>
        <v>0.84199999999999997</v>
      </c>
      <c r="I1250" s="552">
        <f t="shared" si="19"/>
        <v>33781040</v>
      </c>
    </row>
    <row r="1251" spans="1:9">
      <c r="A1251" s="539">
        <v>1250</v>
      </c>
      <c r="B1251" s="540" t="s">
        <v>8534</v>
      </c>
      <c r="C1251" s="540" t="s">
        <v>4918</v>
      </c>
      <c r="D1251" s="540" t="s">
        <v>5002</v>
      </c>
      <c r="E1251" s="540" t="s">
        <v>5003</v>
      </c>
      <c r="F1251" s="556">
        <v>85000000</v>
      </c>
      <c r="G1251" s="541">
        <v>2023</v>
      </c>
      <c r="H1251" s="542">
        <f>VLOOKUP(G1251,[3]잔가율!$D$3:$E$33,2,FALSE)</f>
        <v>0.84199999999999997</v>
      </c>
      <c r="I1251" s="552">
        <f t="shared" si="19"/>
        <v>71570000</v>
      </c>
    </row>
    <row r="1252" spans="1:9">
      <c r="A1252" s="539">
        <v>1251</v>
      </c>
      <c r="B1252" s="540" t="s">
        <v>8534</v>
      </c>
      <c r="C1252" s="540" t="s">
        <v>4918</v>
      </c>
      <c r="D1252" s="540" t="s">
        <v>5004</v>
      </c>
      <c r="E1252" s="540" t="s">
        <v>5005</v>
      </c>
      <c r="F1252" s="556">
        <v>54700000</v>
      </c>
      <c r="G1252" s="541">
        <v>2023</v>
      </c>
      <c r="H1252" s="542">
        <f>VLOOKUP(G1252,[3]잔가율!$D$3:$E$33,2,FALSE)</f>
        <v>0.84199999999999997</v>
      </c>
      <c r="I1252" s="552">
        <f t="shared" si="19"/>
        <v>46057400</v>
      </c>
    </row>
    <row r="1253" spans="1:9">
      <c r="A1253" s="539">
        <v>1252</v>
      </c>
      <c r="B1253" s="540" t="s">
        <v>8534</v>
      </c>
      <c r="C1253" s="540" t="s">
        <v>4918</v>
      </c>
      <c r="D1253" s="540" t="s">
        <v>5004</v>
      </c>
      <c r="E1253" s="540" t="s">
        <v>5006</v>
      </c>
      <c r="F1253" s="556">
        <v>77270000</v>
      </c>
      <c r="G1253" s="541">
        <v>2023</v>
      </c>
      <c r="H1253" s="542">
        <f>VLOOKUP(G1253,[3]잔가율!$D$3:$E$33,2,FALSE)</f>
        <v>0.84199999999999997</v>
      </c>
      <c r="I1253" s="552">
        <f t="shared" si="19"/>
        <v>65061340</v>
      </c>
    </row>
    <row r="1254" spans="1:9">
      <c r="A1254" s="539">
        <v>1253</v>
      </c>
      <c r="B1254" s="540" t="s">
        <v>8534</v>
      </c>
      <c r="C1254" s="540" t="s">
        <v>4918</v>
      </c>
      <c r="D1254" s="540" t="s">
        <v>5004</v>
      </c>
      <c r="E1254" s="540" t="s">
        <v>5007</v>
      </c>
      <c r="F1254" s="556">
        <v>57890000</v>
      </c>
      <c r="G1254" s="541">
        <v>2023</v>
      </c>
      <c r="H1254" s="542">
        <f>VLOOKUP(G1254,[3]잔가율!$D$3:$E$33,2,FALSE)</f>
        <v>0.84199999999999997</v>
      </c>
      <c r="I1254" s="552">
        <f t="shared" si="19"/>
        <v>48743380</v>
      </c>
    </row>
    <row r="1255" spans="1:9">
      <c r="A1255" s="539">
        <v>1254</v>
      </c>
      <c r="B1255" s="540" t="s">
        <v>8534</v>
      </c>
      <c r="C1255" s="540" t="s">
        <v>4918</v>
      </c>
      <c r="D1255" s="540" t="s">
        <v>5004</v>
      </c>
      <c r="E1255" s="540" t="s">
        <v>5008</v>
      </c>
      <c r="F1255" s="556">
        <v>91210000</v>
      </c>
      <c r="G1255" s="541">
        <v>2023</v>
      </c>
      <c r="H1255" s="542">
        <f>VLOOKUP(G1255,[3]잔가율!$D$3:$E$33,2,FALSE)</f>
        <v>0.84199999999999997</v>
      </c>
      <c r="I1255" s="552">
        <f t="shared" si="19"/>
        <v>76798820</v>
      </c>
    </row>
    <row r="1256" spans="1:9">
      <c r="A1256" s="539">
        <v>1255</v>
      </c>
      <c r="B1256" s="540" t="s">
        <v>8534</v>
      </c>
      <c r="C1256" s="540" t="s">
        <v>4918</v>
      </c>
      <c r="D1256" s="540" t="s">
        <v>5004</v>
      </c>
      <c r="E1256" s="540" t="s">
        <v>5009</v>
      </c>
      <c r="F1256" s="556">
        <v>82270000</v>
      </c>
      <c r="G1256" s="541">
        <v>2023</v>
      </c>
      <c r="H1256" s="542">
        <f>VLOOKUP(G1256,[3]잔가율!$D$3:$E$33,2,FALSE)</f>
        <v>0.84199999999999997</v>
      </c>
      <c r="I1256" s="552">
        <f t="shared" si="19"/>
        <v>69271340</v>
      </c>
    </row>
    <row r="1257" spans="1:9">
      <c r="A1257" s="539">
        <v>1256</v>
      </c>
      <c r="B1257" s="540" t="s">
        <v>8534</v>
      </c>
      <c r="C1257" s="540" t="s">
        <v>4918</v>
      </c>
      <c r="D1257" s="540" t="s">
        <v>5004</v>
      </c>
      <c r="E1257" s="540" t="s">
        <v>2479</v>
      </c>
      <c r="F1257" s="556">
        <v>77090000</v>
      </c>
      <c r="G1257" s="541">
        <v>2023</v>
      </c>
      <c r="H1257" s="542">
        <f>VLOOKUP(G1257,[3]잔가율!$D$3:$E$33,2,FALSE)</f>
        <v>0.84199999999999997</v>
      </c>
      <c r="I1257" s="552">
        <f t="shared" si="19"/>
        <v>64909780</v>
      </c>
    </row>
    <row r="1258" spans="1:9">
      <c r="A1258" s="539">
        <v>1257</v>
      </c>
      <c r="B1258" s="543" t="s">
        <v>8534</v>
      </c>
      <c r="C1258" s="543" t="s">
        <v>4928</v>
      </c>
      <c r="D1258" s="543" t="s">
        <v>5004</v>
      </c>
      <c r="E1258" s="543" t="s">
        <v>5010</v>
      </c>
      <c r="F1258" s="557">
        <v>31690000</v>
      </c>
      <c r="G1258" s="541">
        <v>2023</v>
      </c>
      <c r="H1258" s="542">
        <f>VLOOKUP(G1258,[3]잔가율!$D$3:$E$33,2,FALSE)</f>
        <v>0.84199999999999997</v>
      </c>
      <c r="I1258" s="552">
        <f t="shared" si="19"/>
        <v>26682980</v>
      </c>
    </row>
    <row r="1259" spans="1:9">
      <c r="A1259" s="539">
        <v>1258</v>
      </c>
      <c r="B1259" s="540" t="s">
        <v>8534</v>
      </c>
      <c r="C1259" s="540" t="s">
        <v>4918</v>
      </c>
      <c r="D1259" s="540" t="s">
        <v>5004</v>
      </c>
      <c r="E1259" s="540" t="s">
        <v>5011</v>
      </c>
      <c r="F1259" s="556">
        <v>93630000</v>
      </c>
      <c r="G1259" s="541">
        <v>2023</v>
      </c>
      <c r="H1259" s="542">
        <f>VLOOKUP(G1259,[3]잔가율!$D$3:$E$33,2,FALSE)</f>
        <v>0.84199999999999997</v>
      </c>
      <c r="I1259" s="552">
        <f t="shared" si="19"/>
        <v>78836460</v>
      </c>
    </row>
    <row r="1260" spans="1:9">
      <c r="A1260" s="539">
        <v>1259</v>
      </c>
      <c r="B1260" s="543" t="s">
        <v>8534</v>
      </c>
      <c r="C1260" s="543" t="s">
        <v>4928</v>
      </c>
      <c r="D1260" s="543" t="s">
        <v>5004</v>
      </c>
      <c r="E1260" s="543" t="s">
        <v>5012</v>
      </c>
      <c r="F1260" s="557">
        <v>113320000</v>
      </c>
      <c r="G1260" s="541">
        <v>2023</v>
      </c>
      <c r="H1260" s="542">
        <f>VLOOKUP(G1260,[3]잔가율!$D$3:$E$33,2,FALSE)</f>
        <v>0.84199999999999997</v>
      </c>
      <c r="I1260" s="552">
        <f t="shared" si="19"/>
        <v>95415440</v>
      </c>
    </row>
    <row r="1261" spans="1:9">
      <c r="A1261" s="539">
        <v>1260</v>
      </c>
      <c r="B1261" s="543" t="s">
        <v>8534</v>
      </c>
      <c r="C1261" s="543" t="s">
        <v>4928</v>
      </c>
      <c r="D1261" s="543" t="s">
        <v>5004</v>
      </c>
      <c r="E1261" s="543" t="s">
        <v>5013</v>
      </c>
      <c r="F1261" s="557">
        <v>122050000</v>
      </c>
      <c r="G1261" s="541">
        <v>2023</v>
      </c>
      <c r="H1261" s="542">
        <f>VLOOKUP(G1261,[3]잔가율!$D$3:$E$33,2,FALSE)</f>
        <v>0.84199999999999997</v>
      </c>
      <c r="I1261" s="552">
        <f t="shared" si="19"/>
        <v>102766100</v>
      </c>
    </row>
    <row r="1262" spans="1:9">
      <c r="A1262" s="539">
        <v>1261</v>
      </c>
      <c r="B1262" s="540" t="s">
        <v>8534</v>
      </c>
      <c r="C1262" s="540" t="s">
        <v>4918</v>
      </c>
      <c r="D1262" s="540" t="s">
        <v>5004</v>
      </c>
      <c r="E1262" s="540" t="s">
        <v>5014</v>
      </c>
      <c r="F1262" s="556">
        <v>117270000</v>
      </c>
      <c r="G1262" s="541">
        <v>2023</v>
      </c>
      <c r="H1262" s="542">
        <f>VLOOKUP(G1262,[3]잔가율!$D$3:$E$33,2,FALSE)</f>
        <v>0.84199999999999997</v>
      </c>
      <c r="I1262" s="552">
        <f t="shared" si="19"/>
        <v>98741340</v>
      </c>
    </row>
    <row r="1263" spans="1:9">
      <c r="A1263" s="539">
        <v>1262</v>
      </c>
      <c r="B1263" s="540" t="s">
        <v>8534</v>
      </c>
      <c r="C1263" s="540" t="s">
        <v>4918</v>
      </c>
      <c r="D1263" s="540" t="s">
        <v>5004</v>
      </c>
      <c r="E1263" s="540" t="s">
        <v>5015</v>
      </c>
      <c r="F1263" s="556">
        <v>104540000</v>
      </c>
      <c r="G1263" s="541">
        <v>2023</v>
      </c>
      <c r="H1263" s="542">
        <f>VLOOKUP(G1263,[3]잔가율!$D$3:$E$33,2,FALSE)</f>
        <v>0.84199999999999997</v>
      </c>
      <c r="I1263" s="552">
        <f t="shared" si="19"/>
        <v>88022680</v>
      </c>
    </row>
    <row r="1264" spans="1:9">
      <c r="A1264" s="539">
        <v>1263</v>
      </c>
      <c r="B1264" s="540" t="s">
        <v>8534</v>
      </c>
      <c r="C1264" s="540" t="s">
        <v>4918</v>
      </c>
      <c r="D1264" s="540" t="s">
        <v>5004</v>
      </c>
      <c r="E1264" s="540" t="s">
        <v>5016</v>
      </c>
      <c r="F1264" s="556">
        <v>98180000</v>
      </c>
      <c r="G1264" s="541">
        <v>2023</v>
      </c>
      <c r="H1264" s="542">
        <f>VLOOKUP(G1264,[3]잔가율!$D$3:$E$33,2,FALSE)</f>
        <v>0.84199999999999997</v>
      </c>
      <c r="I1264" s="552">
        <f t="shared" si="19"/>
        <v>82667560</v>
      </c>
    </row>
    <row r="1265" spans="1:9">
      <c r="A1265" s="539">
        <v>1264</v>
      </c>
      <c r="B1265" s="540" t="s">
        <v>8534</v>
      </c>
      <c r="C1265" s="540" t="s">
        <v>4918</v>
      </c>
      <c r="D1265" s="540" t="s">
        <v>5004</v>
      </c>
      <c r="E1265" s="540" t="s">
        <v>5017</v>
      </c>
      <c r="F1265" s="556">
        <v>113630000</v>
      </c>
      <c r="G1265" s="541">
        <v>2023</v>
      </c>
      <c r="H1265" s="542">
        <f>VLOOKUP(G1265,[3]잔가율!$D$3:$E$33,2,FALSE)</f>
        <v>0.84199999999999997</v>
      </c>
      <c r="I1265" s="552">
        <f t="shared" si="19"/>
        <v>95676460</v>
      </c>
    </row>
    <row r="1266" spans="1:9">
      <c r="A1266" s="539">
        <v>1265</v>
      </c>
      <c r="B1266" s="540" t="s">
        <v>8534</v>
      </c>
      <c r="C1266" s="540" t="s">
        <v>4918</v>
      </c>
      <c r="D1266" s="540" t="s">
        <v>5004</v>
      </c>
      <c r="E1266" s="540" t="s">
        <v>5018</v>
      </c>
      <c r="F1266" s="556">
        <v>103630000</v>
      </c>
      <c r="G1266" s="541">
        <v>2023</v>
      </c>
      <c r="H1266" s="542">
        <f>VLOOKUP(G1266,[3]잔가율!$D$3:$E$33,2,FALSE)</f>
        <v>0.84199999999999997</v>
      </c>
      <c r="I1266" s="552">
        <f t="shared" si="19"/>
        <v>87256460</v>
      </c>
    </row>
    <row r="1267" spans="1:9">
      <c r="A1267" s="539">
        <v>1266</v>
      </c>
      <c r="B1267" s="540" t="s">
        <v>8534</v>
      </c>
      <c r="C1267" s="540" t="s">
        <v>4918</v>
      </c>
      <c r="D1267" s="540" t="s">
        <v>5019</v>
      </c>
      <c r="E1267" s="540" t="s">
        <v>5020</v>
      </c>
      <c r="F1267" s="556">
        <v>42900000</v>
      </c>
      <c r="G1267" s="541">
        <v>2023</v>
      </c>
      <c r="H1267" s="542">
        <f>VLOOKUP(G1267,[3]잔가율!$D$3:$E$33,2,FALSE)</f>
        <v>0.84199999999999997</v>
      </c>
      <c r="I1267" s="552">
        <f t="shared" si="19"/>
        <v>36121800</v>
      </c>
    </row>
    <row r="1268" spans="1:9">
      <c r="A1268" s="539">
        <v>1267</v>
      </c>
      <c r="B1268" s="540" t="s">
        <v>8534</v>
      </c>
      <c r="C1268" s="540" t="s">
        <v>4918</v>
      </c>
      <c r="D1268" s="540" t="s">
        <v>5019</v>
      </c>
      <c r="E1268" s="540" t="s">
        <v>5009</v>
      </c>
      <c r="F1268" s="556">
        <v>65470000</v>
      </c>
      <c r="G1268" s="541">
        <v>2023</v>
      </c>
      <c r="H1268" s="542">
        <f>VLOOKUP(G1268,[3]잔가율!$D$3:$E$33,2,FALSE)</f>
        <v>0.84199999999999997</v>
      </c>
      <c r="I1268" s="552">
        <f t="shared" si="19"/>
        <v>55125740</v>
      </c>
    </row>
    <row r="1269" spans="1:9">
      <c r="A1269" s="539">
        <v>1268</v>
      </c>
      <c r="B1269" s="540" t="s">
        <v>8534</v>
      </c>
      <c r="C1269" s="540" t="s">
        <v>4918</v>
      </c>
      <c r="D1269" s="540" t="s">
        <v>5019</v>
      </c>
      <c r="E1269" s="540" t="s">
        <v>5021</v>
      </c>
      <c r="F1269" s="556">
        <v>79770000</v>
      </c>
      <c r="G1269" s="541">
        <v>2023</v>
      </c>
      <c r="H1269" s="542">
        <f>VLOOKUP(G1269,[3]잔가율!$D$3:$E$33,2,FALSE)</f>
        <v>0.84199999999999997</v>
      </c>
      <c r="I1269" s="552">
        <f t="shared" si="19"/>
        <v>67166340</v>
      </c>
    </row>
    <row r="1270" spans="1:9">
      <c r="A1270" s="539">
        <v>1269</v>
      </c>
      <c r="B1270" s="540" t="s">
        <v>8534</v>
      </c>
      <c r="C1270" s="540" t="s">
        <v>4918</v>
      </c>
      <c r="D1270" s="540" t="s">
        <v>5022</v>
      </c>
      <c r="E1270" s="540" t="s">
        <v>5023</v>
      </c>
      <c r="F1270" s="556">
        <v>79770000</v>
      </c>
      <c r="G1270" s="541">
        <v>2023</v>
      </c>
      <c r="H1270" s="542">
        <f>VLOOKUP(G1270,[3]잔가율!$D$3:$E$33,2,FALSE)</f>
        <v>0.84199999999999997</v>
      </c>
      <c r="I1270" s="552">
        <f t="shared" si="19"/>
        <v>67166340</v>
      </c>
    </row>
    <row r="1271" spans="1:9">
      <c r="A1271" s="539">
        <v>1270</v>
      </c>
      <c r="B1271" s="540" t="s">
        <v>8534</v>
      </c>
      <c r="C1271" s="540" t="s">
        <v>4918</v>
      </c>
      <c r="D1271" s="540" t="s">
        <v>5024</v>
      </c>
      <c r="E1271" s="540" t="s">
        <v>5025</v>
      </c>
      <c r="F1271" s="556">
        <v>30970000</v>
      </c>
      <c r="G1271" s="541">
        <v>2023</v>
      </c>
      <c r="H1271" s="542">
        <f>VLOOKUP(G1271,[3]잔가율!$D$3:$E$33,2,FALSE)</f>
        <v>0.84199999999999997</v>
      </c>
      <c r="I1271" s="552">
        <f t="shared" si="19"/>
        <v>26076740</v>
      </c>
    </row>
    <row r="1272" spans="1:9">
      <c r="A1272" s="539">
        <v>1271</v>
      </c>
      <c r="B1272" s="540" t="s">
        <v>8534</v>
      </c>
      <c r="C1272" s="540" t="s">
        <v>5026</v>
      </c>
      <c r="D1272" s="540" t="s">
        <v>5027</v>
      </c>
      <c r="E1272" s="540" t="s">
        <v>5028</v>
      </c>
      <c r="F1272" s="556">
        <v>47510000</v>
      </c>
      <c r="G1272" s="541">
        <v>2023</v>
      </c>
      <c r="H1272" s="542">
        <f>VLOOKUP(G1272,[3]잔가율!$D$3:$E$33,2,FALSE)</f>
        <v>0.84199999999999997</v>
      </c>
      <c r="I1272" s="552">
        <f t="shared" si="19"/>
        <v>40003420</v>
      </c>
    </row>
    <row r="1273" spans="1:9">
      <c r="A1273" s="539">
        <v>1272</v>
      </c>
      <c r="B1273" s="414" t="s">
        <v>16663</v>
      </c>
      <c r="C1273" s="540" t="s">
        <v>190</v>
      </c>
      <c r="D1273" s="540" t="s">
        <v>5029</v>
      </c>
      <c r="E1273" s="540" t="s">
        <v>5030</v>
      </c>
      <c r="F1273" s="558">
        <v>34340000</v>
      </c>
      <c r="G1273" s="541">
        <v>2023</v>
      </c>
      <c r="H1273" s="542">
        <f>VLOOKUP(G1273,[3]잔가율!$B$3:$C$33,2,FALSE)</f>
        <v>0.82599999999999996</v>
      </c>
      <c r="I1273" s="552">
        <f t="shared" si="19"/>
        <v>28364840</v>
      </c>
    </row>
    <row r="1274" spans="1:9">
      <c r="A1274" s="539">
        <v>1273</v>
      </c>
      <c r="B1274" s="540" t="s">
        <v>8534</v>
      </c>
      <c r="C1274" s="540" t="s">
        <v>190</v>
      </c>
      <c r="D1274" s="540" t="s">
        <v>5037</v>
      </c>
      <c r="E1274" s="540" t="s">
        <v>5038</v>
      </c>
      <c r="F1274" s="556">
        <v>76000000</v>
      </c>
      <c r="G1274" s="541">
        <v>2023</v>
      </c>
      <c r="H1274" s="542">
        <f>VLOOKUP(G1274,[3]잔가율!$D$3:$E$33,2,FALSE)</f>
        <v>0.84199999999999997</v>
      </c>
      <c r="I1274" s="552">
        <f t="shared" si="19"/>
        <v>63992000</v>
      </c>
    </row>
    <row r="1275" spans="1:9">
      <c r="A1275" s="539">
        <v>1274</v>
      </c>
      <c r="B1275" s="540" t="s">
        <v>8534</v>
      </c>
      <c r="C1275" s="540" t="s">
        <v>190</v>
      </c>
      <c r="D1275" s="540" t="s">
        <v>5039</v>
      </c>
      <c r="E1275" s="540" t="s">
        <v>5040</v>
      </c>
      <c r="F1275" s="556">
        <v>47270000</v>
      </c>
      <c r="G1275" s="541">
        <v>2023</v>
      </c>
      <c r="H1275" s="542">
        <f>VLOOKUP(G1275,[3]잔가율!$D$3:$E$33,2,FALSE)</f>
        <v>0.84199999999999997</v>
      </c>
      <c r="I1275" s="552">
        <f t="shared" si="19"/>
        <v>39801340</v>
      </c>
    </row>
    <row r="1276" spans="1:9">
      <c r="A1276" s="539">
        <v>1275</v>
      </c>
      <c r="B1276" s="540" t="s">
        <v>8534</v>
      </c>
      <c r="C1276" s="540" t="s">
        <v>190</v>
      </c>
      <c r="D1276" s="540" t="s">
        <v>5041</v>
      </c>
      <c r="E1276" s="540" t="s">
        <v>5042</v>
      </c>
      <c r="F1276" s="556">
        <v>39390000</v>
      </c>
      <c r="G1276" s="541">
        <v>2023</v>
      </c>
      <c r="H1276" s="542">
        <f>VLOOKUP(G1276,[3]잔가율!$D$3:$E$33,2,FALSE)</f>
        <v>0.84199999999999997</v>
      </c>
      <c r="I1276" s="552">
        <f t="shared" si="19"/>
        <v>33166380</v>
      </c>
    </row>
    <row r="1277" spans="1:9">
      <c r="A1277" s="539">
        <v>1276</v>
      </c>
      <c r="B1277" s="540" t="s">
        <v>8534</v>
      </c>
      <c r="C1277" s="540" t="s">
        <v>190</v>
      </c>
      <c r="D1277" s="540" t="s">
        <v>5041</v>
      </c>
      <c r="E1277" s="540" t="s">
        <v>5043</v>
      </c>
      <c r="F1277" s="556">
        <v>47900000</v>
      </c>
      <c r="G1277" s="541">
        <v>2023</v>
      </c>
      <c r="H1277" s="542">
        <f>VLOOKUP(G1277,[3]잔가율!$D$3:$E$33,2,FALSE)</f>
        <v>0.84199999999999997</v>
      </c>
      <c r="I1277" s="552">
        <f t="shared" si="19"/>
        <v>40331800</v>
      </c>
    </row>
    <row r="1278" spans="1:9">
      <c r="A1278" s="539">
        <v>1277</v>
      </c>
      <c r="B1278" s="540" t="s">
        <v>8534</v>
      </c>
      <c r="C1278" s="540" t="s">
        <v>190</v>
      </c>
      <c r="D1278" s="540" t="s">
        <v>191</v>
      </c>
      <c r="E1278" s="540" t="s">
        <v>5044</v>
      </c>
      <c r="F1278" s="556">
        <v>46100000</v>
      </c>
      <c r="G1278" s="541">
        <v>2023</v>
      </c>
      <c r="H1278" s="542">
        <f>VLOOKUP(G1278,[3]잔가율!$D$3:$E$33,2,FALSE)</f>
        <v>0.84199999999999997</v>
      </c>
      <c r="I1278" s="552">
        <f t="shared" si="19"/>
        <v>38816200</v>
      </c>
    </row>
    <row r="1279" spans="1:9">
      <c r="A1279" s="539">
        <v>1278</v>
      </c>
      <c r="B1279" s="540" t="s">
        <v>8534</v>
      </c>
      <c r="C1279" s="540" t="s">
        <v>190</v>
      </c>
      <c r="D1279" s="540" t="s">
        <v>191</v>
      </c>
      <c r="E1279" s="540" t="s">
        <v>5045</v>
      </c>
      <c r="F1279" s="556">
        <v>50490000</v>
      </c>
      <c r="G1279" s="541">
        <v>2023</v>
      </c>
      <c r="H1279" s="542">
        <f>VLOOKUP(G1279,[3]잔가율!$D$3:$E$33,2,FALSE)</f>
        <v>0.84199999999999997</v>
      </c>
      <c r="I1279" s="552">
        <f t="shared" si="19"/>
        <v>42512580</v>
      </c>
    </row>
    <row r="1280" spans="1:9">
      <c r="A1280" s="539">
        <v>1279</v>
      </c>
      <c r="B1280" s="540" t="s">
        <v>8534</v>
      </c>
      <c r="C1280" s="540" t="s">
        <v>190</v>
      </c>
      <c r="D1280" s="540" t="s">
        <v>5046</v>
      </c>
      <c r="E1280" s="540" t="s">
        <v>5044</v>
      </c>
      <c r="F1280" s="556">
        <v>50700000</v>
      </c>
      <c r="G1280" s="541">
        <v>2023</v>
      </c>
      <c r="H1280" s="542">
        <f>VLOOKUP(G1280,[3]잔가율!$D$3:$E$33,2,FALSE)</f>
        <v>0.84199999999999997</v>
      </c>
      <c r="I1280" s="552">
        <f t="shared" si="19"/>
        <v>42689400</v>
      </c>
    </row>
    <row r="1281" spans="1:9">
      <c r="A1281" s="539">
        <v>1280</v>
      </c>
      <c r="B1281" s="540" t="s">
        <v>8534</v>
      </c>
      <c r="C1281" s="540" t="s">
        <v>190</v>
      </c>
      <c r="D1281" s="540" t="s">
        <v>5047</v>
      </c>
      <c r="E1281" s="540" t="s">
        <v>5048</v>
      </c>
      <c r="F1281" s="556">
        <v>70160000</v>
      </c>
      <c r="G1281" s="541">
        <v>2023</v>
      </c>
      <c r="H1281" s="542">
        <f>VLOOKUP(G1281,[3]잔가율!$D$3:$E$33,2,FALSE)</f>
        <v>0.84199999999999997</v>
      </c>
      <c r="I1281" s="552">
        <f t="shared" si="19"/>
        <v>59074720</v>
      </c>
    </row>
    <row r="1282" spans="1:9">
      <c r="A1282" s="539">
        <v>1281</v>
      </c>
      <c r="B1282" s="540" t="s">
        <v>8534</v>
      </c>
      <c r="C1282" s="540" t="s">
        <v>190</v>
      </c>
      <c r="D1282" s="540" t="s">
        <v>5049</v>
      </c>
      <c r="E1282" s="540" t="s">
        <v>5050</v>
      </c>
      <c r="F1282" s="556">
        <v>110000000</v>
      </c>
      <c r="G1282" s="541">
        <v>2023</v>
      </c>
      <c r="H1282" s="542">
        <f>VLOOKUP(G1282,[3]잔가율!$D$3:$E$33,2,FALSE)</f>
        <v>0.84199999999999997</v>
      </c>
      <c r="I1282" s="552">
        <f t="shared" ref="I1282:I1345" si="20">ROUNDDOWN(F1282*H1282,0)</f>
        <v>92620000</v>
      </c>
    </row>
    <row r="1283" spans="1:9">
      <c r="A1283" s="539">
        <v>1282</v>
      </c>
      <c r="B1283" s="540" t="s">
        <v>8534</v>
      </c>
      <c r="C1283" s="540" t="s">
        <v>190</v>
      </c>
      <c r="D1283" s="540" t="s">
        <v>5049</v>
      </c>
      <c r="E1283" s="540" t="s">
        <v>5043</v>
      </c>
      <c r="F1283" s="556">
        <v>70000000</v>
      </c>
      <c r="G1283" s="541">
        <v>2023</v>
      </c>
      <c r="H1283" s="542">
        <f>VLOOKUP(G1283,[3]잔가율!$D$3:$E$33,2,FALSE)</f>
        <v>0.84199999999999997</v>
      </c>
      <c r="I1283" s="552">
        <f t="shared" si="20"/>
        <v>58940000</v>
      </c>
    </row>
    <row r="1284" spans="1:9">
      <c r="A1284" s="539">
        <v>1283</v>
      </c>
      <c r="B1284" s="540" t="s">
        <v>8534</v>
      </c>
      <c r="C1284" s="540" t="s">
        <v>190</v>
      </c>
      <c r="D1284" s="540" t="s">
        <v>5049</v>
      </c>
      <c r="E1284" s="540" t="s">
        <v>5051</v>
      </c>
      <c r="F1284" s="556">
        <v>110000000</v>
      </c>
      <c r="G1284" s="541">
        <v>2023</v>
      </c>
      <c r="H1284" s="542">
        <f>VLOOKUP(G1284,[3]잔가율!$D$3:$E$33,2,FALSE)</f>
        <v>0.84199999999999997</v>
      </c>
      <c r="I1284" s="552">
        <f t="shared" si="20"/>
        <v>92620000</v>
      </c>
    </row>
    <row r="1285" spans="1:9">
      <c r="A1285" s="539">
        <v>1284</v>
      </c>
      <c r="B1285" s="540" t="s">
        <v>8534</v>
      </c>
      <c r="C1285" s="540" t="s">
        <v>190</v>
      </c>
      <c r="D1285" s="540" t="s">
        <v>5049</v>
      </c>
      <c r="E1285" s="540" t="s">
        <v>5045</v>
      </c>
      <c r="F1285" s="556">
        <v>75500000</v>
      </c>
      <c r="G1285" s="541">
        <v>2023</v>
      </c>
      <c r="H1285" s="542">
        <f>VLOOKUP(G1285,[3]잔가율!$D$3:$E$33,2,FALSE)</f>
        <v>0.84199999999999997</v>
      </c>
      <c r="I1285" s="552">
        <f t="shared" si="20"/>
        <v>63571000</v>
      </c>
    </row>
    <row r="1286" spans="1:9">
      <c r="A1286" s="539">
        <v>1285</v>
      </c>
      <c r="B1286" s="540" t="s">
        <v>8534</v>
      </c>
      <c r="C1286" s="540" t="s">
        <v>190</v>
      </c>
      <c r="D1286" s="540" t="s">
        <v>4820</v>
      </c>
      <c r="E1286" s="540" t="s">
        <v>801</v>
      </c>
      <c r="F1286" s="556">
        <v>80360000</v>
      </c>
      <c r="G1286" s="541">
        <v>2023</v>
      </c>
      <c r="H1286" s="542">
        <f>VLOOKUP(G1286,[3]잔가율!$D$3:$E$33,2,FALSE)</f>
        <v>0.84199999999999997</v>
      </c>
      <c r="I1286" s="552">
        <f t="shared" si="20"/>
        <v>67663120</v>
      </c>
    </row>
    <row r="1287" spans="1:9">
      <c r="A1287" s="539">
        <v>1286</v>
      </c>
      <c r="B1287" s="540" t="s">
        <v>8534</v>
      </c>
      <c r="C1287" s="540" t="s">
        <v>190</v>
      </c>
      <c r="D1287" s="540" t="s">
        <v>5052</v>
      </c>
      <c r="E1287" s="540" t="s">
        <v>5044</v>
      </c>
      <c r="F1287" s="556">
        <v>60380000</v>
      </c>
      <c r="G1287" s="541">
        <v>2023</v>
      </c>
      <c r="H1287" s="542">
        <f>VLOOKUP(G1287,[3]잔가율!$D$3:$E$33,2,FALSE)</f>
        <v>0.84199999999999997</v>
      </c>
      <c r="I1287" s="552">
        <f t="shared" si="20"/>
        <v>50839960</v>
      </c>
    </row>
    <row r="1288" spans="1:9">
      <c r="A1288" s="539">
        <v>1287</v>
      </c>
      <c r="B1288" s="540" t="s">
        <v>8534</v>
      </c>
      <c r="C1288" s="540" t="s">
        <v>190</v>
      </c>
      <c r="D1288" s="540" t="s">
        <v>5053</v>
      </c>
      <c r="E1288" s="540" t="s">
        <v>5054</v>
      </c>
      <c r="F1288" s="556">
        <v>43790000</v>
      </c>
      <c r="G1288" s="541">
        <v>2023</v>
      </c>
      <c r="H1288" s="542">
        <f>VLOOKUP(G1288,[3]잔가율!$D$3:$E$33,2,FALSE)</f>
        <v>0.84199999999999997</v>
      </c>
      <c r="I1288" s="552">
        <f t="shared" si="20"/>
        <v>36871180</v>
      </c>
    </row>
    <row r="1289" spans="1:9">
      <c r="A1289" s="539">
        <v>1288</v>
      </c>
      <c r="B1289" s="540" t="s">
        <v>8534</v>
      </c>
      <c r="C1289" s="540" t="s">
        <v>190</v>
      </c>
      <c r="D1289" s="540" t="s">
        <v>5031</v>
      </c>
      <c r="E1289" s="540" t="s">
        <v>5055</v>
      </c>
      <c r="F1289" s="556">
        <v>23640000</v>
      </c>
      <c r="G1289" s="541">
        <v>2023</v>
      </c>
      <c r="H1289" s="542">
        <f>VLOOKUP(G1289,[3]잔가율!$D$3:$E$33,2,FALSE)</f>
        <v>0.84199999999999997</v>
      </c>
      <c r="I1289" s="552">
        <f t="shared" si="20"/>
        <v>19904880</v>
      </c>
    </row>
    <row r="1290" spans="1:9">
      <c r="A1290" s="539">
        <v>1289</v>
      </c>
      <c r="B1290" s="540" t="s">
        <v>8534</v>
      </c>
      <c r="C1290" s="540" t="s">
        <v>190</v>
      </c>
      <c r="D1290" s="540" t="s">
        <v>5056</v>
      </c>
      <c r="E1290" s="540" t="s">
        <v>5057</v>
      </c>
      <c r="F1290" s="556">
        <v>45000000</v>
      </c>
      <c r="G1290" s="541">
        <v>2023</v>
      </c>
      <c r="H1290" s="542">
        <f>VLOOKUP(G1290,[3]잔가율!$D$3:$E$33,2,FALSE)</f>
        <v>0.84199999999999997</v>
      </c>
      <c r="I1290" s="552">
        <f t="shared" si="20"/>
        <v>37890000</v>
      </c>
    </row>
    <row r="1291" spans="1:9">
      <c r="A1291" s="539">
        <v>1290</v>
      </c>
      <c r="B1291" s="540" t="s">
        <v>8534</v>
      </c>
      <c r="C1291" s="540" t="s">
        <v>190</v>
      </c>
      <c r="D1291" s="540" t="s">
        <v>5056</v>
      </c>
      <c r="E1291" s="540" t="s">
        <v>5058</v>
      </c>
      <c r="F1291" s="556">
        <v>57000000</v>
      </c>
      <c r="G1291" s="541">
        <v>2023</v>
      </c>
      <c r="H1291" s="542">
        <f>VLOOKUP(G1291,[3]잔가율!$D$3:$E$33,2,FALSE)</f>
        <v>0.84199999999999997</v>
      </c>
      <c r="I1291" s="552">
        <f t="shared" si="20"/>
        <v>47994000</v>
      </c>
    </row>
    <row r="1292" spans="1:9">
      <c r="A1292" s="539">
        <v>1291</v>
      </c>
      <c r="B1292" s="540" t="s">
        <v>8534</v>
      </c>
      <c r="C1292" s="540" t="s">
        <v>190</v>
      </c>
      <c r="D1292" s="540" t="s">
        <v>5056</v>
      </c>
      <c r="E1292" s="540" t="s">
        <v>5059</v>
      </c>
      <c r="F1292" s="556">
        <v>93630000</v>
      </c>
      <c r="G1292" s="541">
        <v>2023</v>
      </c>
      <c r="H1292" s="542">
        <f>VLOOKUP(G1292,[3]잔가율!$D$3:$E$33,2,FALSE)</f>
        <v>0.84199999999999997</v>
      </c>
      <c r="I1292" s="552">
        <f t="shared" si="20"/>
        <v>78836460</v>
      </c>
    </row>
    <row r="1293" spans="1:9">
      <c r="A1293" s="539">
        <v>1292</v>
      </c>
      <c r="B1293" s="540" t="s">
        <v>8534</v>
      </c>
      <c r="C1293" s="540" t="s">
        <v>190</v>
      </c>
      <c r="D1293" s="540" t="s">
        <v>5056</v>
      </c>
      <c r="E1293" s="540" t="s">
        <v>5060</v>
      </c>
      <c r="F1293" s="556">
        <v>93630000</v>
      </c>
      <c r="G1293" s="541">
        <v>2023</v>
      </c>
      <c r="H1293" s="542">
        <f>VLOOKUP(G1293,[3]잔가율!$D$3:$E$33,2,FALSE)</f>
        <v>0.84199999999999997</v>
      </c>
      <c r="I1293" s="552">
        <f t="shared" si="20"/>
        <v>78836460</v>
      </c>
    </row>
    <row r="1294" spans="1:9">
      <c r="A1294" s="539">
        <v>1293</v>
      </c>
      <c r="B1294" s="540" t="s">
        <v>8534</v>
      </c>
      <c r="C1294" s="540" t="s">
        <v>190</v>
      </c>
      <c r="D1294" s="540" t="s">
        <v>5056</v>
      </c>
      <c r="E1294" s="540" t="s">
        <v>5061</v>
      </c>
      <c r="F1294" s="556">
        <v>80000000</v>
      </c>
      <c r="G1294" s="541">
        <v>2023</v>
      </c>
      <c r="H1294" s="542">
        <f>VLOOKUP(G1294,[3]잔가율!$D$3:$E$33,2,FALSE)</f>
        <v>0.84199999999999997</v>
      </c>
      <c r="I1294" s="552">
        <f t="shared" si="20"/>
        <v>67360000</v>
      </c>
    </row>
    <row r="1295" spans="1:9">
      <c r="A1295" s="539">
        <v>1294</v>
      </c>
      <c r="B1295" s="540" t="s">
        <v>8534</v>
      </c>
      <c r="C1295" s="540" t="s">
        <v>190</v>
      </c>
      <c r="D1295" s="540" t="s">
        <v>5056</v>
      </c>
      <c r="E1295" s="540" t="s">
        <v>5062</v>
      </c>
      <c r="F1295" s="556">
        <v>56360000</v>
      </c>
      <c r="G1295" s="541">
        <v>2023</v>
      </c>
      <c r="H1295" s="542">
        <f>VLOOKUP(G1295,[3]잔가율!$D$3:$E$33,2,FALSE)</f>
        <v>0.84199999999999997</v>
      </c>
      <c r="I1295" s="552">
        <f t="shared" si="20"/>
        <v>47455120</v>
      </c>
    </row>
    <row r="1296" spans="1:9">
      <c r="A1296" s="539">
        <v>1295</v>
      </c>
      <c r="B1296" s="540" t="s">
        <v>8534</v>
      </c>
      <c r="C1296" s="540" t="s">
        <v>190</v>
      </c>
      <c r="D1296" s="540" t="s">
        <v>5056</v>
      </c>
      <c r="E1296" s="540" t="s">
        <v>5063</v>
      </c>
      <c r="F1296" s="556">
        <v>93630000</v>
      </c>
      <c r="G1296" s="541">
        <v>2023</v>
      </c>
      <c r="H1296" s="542">
        <f>VLOOKUP(G1296,[3]잔가율!$D$3:$E$33,2,FALSE)</f>
        <v>0.84199999999999997</v>
      </c>
      <c r="I1296" s="552">
        <f t="shared" si="20"/>
        <v>78836460</v>
      </c>
    </row>
    <row r="1297" spans="1:9">
      <c r="A1297" s="539">
        <v>1296</v>
      </c>
      <c r="B1297" s="540" t="s">
        <v>8534</v>
      </c>
      <c r="C1297" s="540" t="s">
        <v>190</v>
      </c>
      <c r="D1297" s="540" t="s">
        <v>5056</v>
      </c>
      <c r="E1297" s="540" t="s">
        <v>5064</v>
      </c>
      <c r="F1297" s="556">
        <v>37250000</v>
      </c>
      <c r="G1297" s="541">
        <v>2023</v>
      </c>
      <c r="H1297" s="542">
        <f>VLOOKUP(G1297,[3]잔가율!$D$3:$E$33,2,FALSE)</f>
        <v>0.84199999999999997</v>
      </c>
      <c r="I1297" s="552">
        <f t="shared" si="20"/>
        <v>31364500</v>
      </c>
    </row>
    <row r="1298" spans="1:9">
      <c r="A1298" s="539">
        <v>1297</v>
      </c>
      <c r="B1298" s="543" t="s">
        <v>8534</v>
      </c>
      <c r="C1298" s="543" t="s">
        <v>5065</v>
      </c>
      <c r="D1298" s="543" t="s">
        <v>5056</v>
      </c>
      <c r="E1298" s="543" t="s">
        <v>5066</v>
      </c>
      <c r="F1298" s="557">
        <v>45440000</v>
      </c>
      <c r="G1298" s="541">
        <v>2023</v>
      </c>
      <c r="H1298" s="542">
        <f>VLOOKUP(G1298,[3]잔가율!$D$3:$E$33,2,FALSE)</f>
        <v>0.84199999999999997</v>
      </c>
      <c r="I1298" s="552">
        <f t="shared" si="20"/>
        <v>38260480</v>
      </c>
    </row>
    <row r="1299" spans="1:9">
      <c r="A1299" s="539">
        <v>1298</v>
      </c>
      <c r="B1299" s="543" t="s">
        <v>8534</v>
      </c>
      <c r="C1299" s="543" t="s">
        <v>5065</v>
      </c>
      <c r="D1299" s="543" t="s">
        <v>5056</v>
      </c>
      <c r="E1299" s="543" t="s">
        <v>5067</v>
      </c>
      <c r="F1299" s="557">
        <v>51290000</v>
      </c>
      <c r="G1299" s="541">
        <v>2023</v>
      </c>
      <c r="H1299" s="542">
        <f>VLOOKUP(G1299,[3]잔가율!$D$3:$E$33,2,FALSE)</f>
        <v>0.84199999999999997</v>
      </c>
      <c r="I1299" s="552">
        <f t="shared" si="20"/>
        <v>43186180</v>
      </c>
    </row>
    <row r="1300" spans="1:9">
      <c r="A1300" s="539">
        <v>1299</v>
      </c>
      <c r="B1300" s="543" t="s">
        <v>8534</v>
      </c>
      <c r="C1300" s="543" t="s">
        <v>5065</v>
      </c>
      <c r="D1300" s="543" t="s">
        <v>5068</v>
      </c>
      <c r="E1300" s="543" t="s">
        <v>5069</v>
      </c>
      <c r="F1300" s="557">
        <v>46390000</v>
      </c>
      <c r="G1300" s="541">
        <v>2023</v>
      </c>
      <c r="H1300" s="542">
        <f>VLOOKUP(G1300,[3]잔가율!$D$3:$E$33,2,FALSE)</f>
        <v>0.84199999999999997</v>
      </c>
      <c r="I1300" s="552">
        <f t="shared" si="20"/>
        <v>39060380</v>
      </c>
    </row>
    <row r="1301" spans="1:9">
      <c r="A1301" s="539">
        <v>1300</v>
      </c>
      <c r="B1301" s="543" t="s">
        <v>8534</v>
      </c>
      <c r="C1301" s="543" t="s">
        <v>5065</v>
      </c>
      <c r="D1301" s="543" t="s">
        <v>5068</v>
      </c>
      <c r="E1301" s="543" t="s">
        <v>5070</v>
      </c>
      <c r="F1301" s="557">
        <v>80180000</v>
      </c>
      <c r="G1301" s="541">
        <v>2023</v>
      </c>
      <c r="H1301" s="542">
        <f>VLOOKUP(G1301,[3]잔가율!$D$3:$E$33,2,FALSE)</f>
        <v>0.84199999999999997</v>
      </c>
      <c r="I1301" s="552">
        <f t="shared" si="20"/>
        <v>67511560</v>
      </c>
    </row>
    <row r="1302" spans="1:9">
      <c r="A1302" s="539">
        <v>1301</v>
      </c>
      <c r="B1302" s="543" t="s">
        <v>8534</v>
      </c>
      <c r="C1302" s="543" t="s">
        <v>5065</v>
      </c>
      <c r="D1302" s="543" t="s">
        <v>5068</v>
      </c>
      <c r="E1302" s="543" t="s">
        <v>5071</v>
      </c>
      <c r="F1302" s="557">
        <v>115820000</v>
      </c>
      <c r="G1302" s="541">
        <v>2023</v>
      </c>
      <c r="H1302" s="542">
        <f>VLOOKUP(G1302,[3]잔가율!$D$3:$E$33,2,FALSE)</f>
        <v>0.84199999999999997</v>
      </c>
      <c r="I1302" s="552">
        <f t="shared" si="20"/>
        <v>97520440</v>
      </c>
    </row>
    <row r="1303" spans="1:9">
      <c r="A1303" s="539">
        <v>1302</v>
      </c>
      <c r="B1303" s="540" t="s">
        <v>8534</v>
      </c>
      <c r="C1303" s="540" t="s">
        <v>190</v>
      </c>
      <c r="D1303" s="540" t="s">
        <v>5072</v>
      </c>
      <c r="E1303" s="540" t="s">
        <v>5073</v>
      </c>
      <c r="F1303" s="556">
        <v>46720000</v>
      </c>
      <c r="G1303" s="541">
        <v>2023</v>
      </c>
      <c r="H1303" s="542">
        <f>VLOOKUP(G1303,[3]잔가율!$D$3:$E$33,2,FALSE)</f>
        <v>0.84199999999999997</v>
      </c>
      <c r="I1303" s="552">
        <f t="shared" si="20"/>
        <v>39338240</v>
      </c>
    </row>
    <row r="1304" spans="1:9">
      <c r="A1304" s="539">
        <v>1303</v>
      </c>
      <c r="B1304" s="540" t="s">
        <v>8534</v>
      </c>
      <c r="C1304" s="540" t="s">
        <v>190</v>
      </c>
      <c r="D1304" s="540" t="s">
        <v>5074</v>
      </c>
      <c r="E1304" s="540" t="s">
        <v>5075</v>
      </c>
      <c r="F1304" s="556">
        <v>29580000</v>
      </c>
      <c r="G1304" s="541">
        <v>2023</v>
      </c>
      <c r="H1304" s="542">
        <f>VLOOKUP(G1304,[3]잔가율!$D$3:$E$33,2,FALSE)</f>
        <v>0.84199999999999997</v>
      </c>
      <c r="I1304" s="552">
        <f t="shared" si="20"/>
        <v>24906360</v>
      </c>
    </row>
    <row r="1305" spans="1:9">
      <c r="A1305" s="539">
        <v>1304</v>
      </c>
      <c r="B1305" s="540" t="s">
        <v>8534</v>
      </c>
      <c r="C1305" s="540" t="s">
        <v>190</v>
      </c>
      <c r="D1305" s="540" t="s">
        <v>5032</v>
      </c>
      <c r="E1305" s="540" t="s">
        <v>5076</v>
      </c>
      <c r="F1305" s="556">
        <v>38000000</v>
      </c>
      <c r="G1305" s="541">
        <v>2023</v>
      </c>
      <c r="H1305" s="542">
        <f>VLOOKUP(G1305,[3]잔가율!$D$3:$E$33,2,FALSE)</f>
        <v>0.84199999999999997</v>
      </c>
      <c r="I1305" s="552">
        <f t="shared" si="20"/>
        <v>31996000</v>
      </c>
    </row>
    <row r="1306" spans="1:9">
      <c r="A1306" s="539">
        <v>1305</v>
      </c>
      <c r="B1306" s="540" t="s">
        <v>8534</v>
      </c>
      <c r="C1306" s="540" t="s">
        <v>190</v>
      </c>
      <c r="D1306" s="540" t="s">
        <v>5077</v>
      </c>
      <c r="E1306" s="540" t="s">
        <v>5078</v>
      </c>
      <c r="F1306" s="556">
        <v>59090000</v>
      </c>
      <c r="G1306" s="541">
        <v>2023</v>
      </c>
      <c r="H1306" s="542">
        <f>VLOOKUP(G1306,[3]잔가율!$D$3:$E$33,2,FALSE)</f>
        <v>0.84199999999999997</v>
      </c>
      <c r="I1306" s="552">
        <f t="shared" si="20"/>
        <v>49753780</v>
      </c>
    </row>
    <row r="1307" spans="1:9">
      <c r="A1307" s="539">
        <v>1306</v>
      </c>
      <c r="B1307" s="543" t="s">
        <v>8534</v>
      </c>
      <c r="C1307" s="543" t="s">
        <v>5065</v>
      </c>
      <c r="D1307" s="543" t="s">
        <v>5079</v>
      </c>
      <c r="E1307" s="543" t="s">
        <v>5080</v>
      </c>
      <c r="F1307" s="557">
        <v>317690000</v>
      </c>
      <c r="G1307" s="541">
        <v>2023</v>
      </c>
      <c r="H1307" s="542">
        <f>VLOOKUP(G1307,[3]잔가율!$D$3:$E$33,2,FALSE)</f>
        <v>0.84199999999999997</v>
      </c>
      <c r="I1307" s="552">
        <f t="shared" si="20"/>
        <v>267494980</v>
      </c>
    </row>
    <row r="1308" spans="1:9">
      <c r="A1308" s="539">
        <v>1307</v>
      </c>
      <c r="B1308" s="540" t="s">
        <v>8534</v>
      </c>
      <c r="C1308" s="540" t="s">
        <v>190</v>
      </c>
      <c r="D1308" s="540" t="s">
        <v>5033</v>
      </c>
      <c r="E1308" s="540" t="s">
        <v>5081</v>
      </c>
      <c r="F1308" s="556">
        <v>36940000</v>
      </c>
      <c r="G1308" s="541">
        <v>2023</v>
      </c>
      <c r="H1308" s="542">
        <f>VLOOKUP(G1308,[3]잔가율!$D$3:$E$33,2,FALSE)</f>
        <v>0.84199999999999997</v>
      </c>
      <c r="I1308" s="552">
        <f t="shared" si="20"/>
        <v>31103480</v>
      </c>
    </row>
    <row r="1309" spans="1:9">
      <c r="A1309" s="539">
        <v>1308</v>
      </c>
      <c r="B1309" s="540" t="s">
        <v>8534</v>
      </c>
      <c r="C1309" s="540" t="s">
        <v>190</v>
      </c>
      <c r="D1309" s="540" t="s">
        <v>5082</v>
      </c>
      <c r="E1309" s="540" t="s">
        <v>5083</v>
      </c>
      <c r="F1309" s="556">
        <v>46450000</v>
      </c>
      <c r="G1309" s="541">
        <v>2023</v>
      </c>
      <c r="H1309" s="542">
        <f>VLOOKUP(G1309,[3]잔가율!$D$3:$E$33,2,FALSE)</f>
        <v>0.84199999999999997</v>
      </c>
      <c r="I1309" s="552">
        <f t="shared" si="20"/>
        <v>39110900</v>
      </c>
    </row>
    <row r="1310" spans="1:9">
      <c r="A1310" s="539">
        <v>1309</v>
      </c>
      <c r="B1310" s="540" t="s">
        <v>8534</v>
      </c>
      <c r="C1310" s="540" t="s">
        <v>190</v>
      </c>
      <c r="D1310" s="540" t="s">
        <v>5082</v>
      </c>
      <c r="E1310" s="540" t="s">
        <v>5084</v>
      </c>
      <c r="F1310" s="556">
        <v>49710000</v>
      </c>
      <c r="G1310" s="541">
        <v>2023</v>
      </c>
      <c r="H1310" s="542">
        <f>VLOOKUP(G1310,[3]잔가율!$D$3:$E$33,2,FALSE)</f>
        <v>0.84199999999999997</v>
      </c>
      <c r="I1310" s="552">
        <f t="shared" si="20"/>
        <v>41855820</v>
      </c>
    </row>
    <row r="1311" spans="1:9">
      <c r="A1311" s="539">
        <v>1310</v>
      </c>
      <c r="B1311" s="540" t="s">
        <v>8534</v>
      </c>
      <c r="C1311" s="540" t="s">
        <v>190</v>
      </c>
      <c r="D1311" s="540" t="s">
        <v>5085</v>
      </c>
      <c r="E1311" s="540" t="s">
        <v>158</v>
      </c>
      <c r="F1311" s="556">
        <v>34290000</v>
      </c>
      <c r="G1311" s="541">
        <v>2023</v>
      </c>
      <c r="H1311" s="542">
        <f>VLOOKUP(G1311,[3]잔가율!$D$3:$E$33,2,FALSE)</f>
        <v>0.84199999999999997</v>
      </c>
      <c r="I1311" s="552">
        <f t="shared" si="20"/>
        <v>28872180</v>
      </c>
    </row>
    <row r="1312" spans="1:9">
      <c r="A1312" s="539">
        <v>1311</v>
      </c>
      <c r="B1312" s="540" t="s">
        <v>8534</v>
      </c>
      <c r="C1312" s="540" t="s">
        <v>190</v>
      </c>
      <c r="D1312" s="540" t="s">
        <v>5086</v>
      </c>
      <c r="E1312" s="540" t="s">
        <v>5087</v>
      </c>
      <c r="F1312" s="556">
        <v>12700000</v>
      </c>
      <c r="G1312" s="541">
        <v>2023</v>
      </c>
      <c r="H1312" s="542">
        <f>VLOOKUP(G1312,[3]잔가율!$D$3:$E$33,2,FALSE)</f>
        <v>0.84199999999999997</v>
      </c>
      <c r="I1312" s="552">
        <f t="shared" si="20"/>
        <v>10693400</v>
      </c>
    </row>
    <row r="1313" spans="1:9">
      <c r="A1313" s="539">
        <v>1312</v>
      </c>
      <c r="B1313" s="540" t="s">
        <v>8534</v>
      </c>
      <c r="C1313" s="540" t="s">
        <v>190</v>
      </c>
      <c r="D1313" s="540" t="s">
        <v>5088</v>
      </c>
      <c r="E1313" s="540" t="s">
        <v>5089</v>
      </c>
      <c r="F1313" s="556">
        <v>51360000</v>
      </c>
      <c r="G1313" s="541">
        <v>2023</v>
      </c>
      <c r="H1313" s="542">
        <f>VLOOKUP(G1313,[3]잔가율!$D$3:$E$33,2,FALSE)</f>
        <v>0.84199999999999997</v>
      </c>
      <c r="I1313" s="552">
        <f t="shared" si="20"/>
        <v>43245120</v>
      </c>
    </row>
    <row r="1314" spans="1:9">
      <c r="A1314" s="539">
        <v>1313</v>
      </c>
      <c r="B1314" s="540" t="s">
        <v>8534</v>
      </c>
      <c r="C1314" s="540" t="s">
        <v>190</v>
      </c>
      <c r="D1314" s="540" t="s">
        <v>5090</v>
      </c>
      <c r="E1314" s="540" t="s">
        <v>5091</v>
      </c>
      <c r="F1314" s="556">
        <v>60000000</v>
      </c>
      <c r="G1314" s="541">
        <v>2023</v>
      </c>
      <c r="H1314" s="542">
        <f>VLOOKUP(G1314,[3]잔가율!$D$3:$E$33,2,FALSE)</f>
        <v>0.84199999999999997</v>
      </c>
      <c r="I1314" s="552">
        <f t="shared" si="20"/>
        <v>50520000</v>
      </c>
    </row>
    <row r="1315" spans="1:9">
      <c r="A1315" s="539">
        <v>1314</v>
      </c>
      <c r="B1315" s="540" t="s">
        <v>8534</v>
      </c>
      <c r="C1315" s="540" t="s">
        <v>190</v>
      </c>
      <c r="D1315" s="540" t="s">
        <v>5034</v>
      </c>
      <c r="E1315" s="540" t="s">
        <v>5092</v>
      </c>
      <c r="F1315" s="556">
        <v>27000000</v>
      </c>
      <c r="G1315" s="541">
        <v>2023</v>
      </c>
      <c r="H1315" s="542">
        <f>VLOOKUP(G1315,[3]잔가율!$D$3:$E$33,2,FALSE)</f>
        <v>0.84199999999999997</v>
      </c>
      <c r="I1315" s="552">
        <f t="shared" si="20"/>
        <v>22734000</v>
      </c>
    </row>
    <row r="1316" spans="1:9">
      <c r="A1316" s="539">
        <v>1315</v>
      </c>
      <c r="B1316" s="540" t="s">
        <v>8534</v>
      </c>
      <c r="C1316" s="540" t="s">
        <v>190</v>
      </c>
      <c r="D1316" s="540" t="s">
        <v>5093</v>
      </c>
      <c r="E1316" s="540" t="s">
        <v>5094</v>
      </c>
      <c r="F1316" s="556">
        <v>53540000</v>
      </c>
      <c r="G1316" s="541">
        <v>2023</v>
      </c>
      <c r="H1316" s="542">
        <f>VLOOKUP(G1316,[3]잔가율!$D$3:$E$33,2,FALSE)</f>
        <v>0.84199999999999997</v>
      </c>
      <c r="I1316" s="552">
        <f t="shared" si="20"/>
        <v>45080680</v>
      </c>
    </row>
    <row r="1317" spans="1:9">
      <c r="A1317" s="539">
        <v>1316</v>
      </c>
      <c r="B1317" s="540" t="s">
        <v>8534</v>
      </c>
      <c r="C1317" s="540" t="s">
        <v>190</v>
      </c>
      <c r="D1317" s="540" t="s">
        <v>5035</v>
      </c>
      <c r="E1317" s="540" t="s">
        <v>5095</v>
      </c>
      <c r="F1317" s="556">
        <v>32630000</v>
      </c>
      <c r="G1317" s="541">
        <v>2023</v>
      </c>
      <c r="H1317" s="542">
        <f>VLOOKUP(G1317,[3]잔가율!$D$3:$E$33,2,FALSE)</f>
        <v>0.84199999999999997</v>
      </c>
      <c r="I1317" s="552">
        <f t="shared" si="20"/>
        <v>27474460</v>
      </c>
    </row>
    <row r="1318" spans="1:9">
      <c r="A1318" s="539">
        <v>1317</v>
      </c>
      <c r="B1318" s="540" t="s">
        <v>8534</v>
      </c>
      <c r="C1318" s="540" t="s">
        <v>190</v>
      </c>
      <c r="D1318" s="540" t="s">
        <v>5035</v>
      </c>
      <c r="E1318" s="540" t="s">
        <v>5096</v>
      </c>
      <c r="F1318" s="556">
        <v>32720000</v>
      </c>
      <c r="G1318" s="541">
        <v>2023</v>
      </c>
      <c r="H1318" s="542">
        <f>VLOOKUP(G1318,[3]잔가율!$D$3:$E$33,2,FALSE)</f>
        <v>0.84199999999999997</v>
      </c>
      <c r="I1318" s="552">
        <f t="shared" si="20"/>
        <v>27550240</v>
      </c>
    </row>
    <row r="1319" spans="1:9">
      <c r="A1319" s="539">
        <v>1318</v>
      </c>
      <c r="B1319" s="540" t="s">
        <v>8534</v>
      </c>
      <c r="C1319" s="540" t="s">
        <v>190</v>
      </c>
      <c r="D1319" s="540" t="s">
        <v>5035</v>
      </c>
      <c r="E1319" s="540" t="s">
        <v>5097</v>
      </c>
      <c r="F1319" s="556">
        <v>31090000</v>
      </c>
      <c r="G1319" s="541">
        <v>2023</v>
      </c>
      <c r="H1319" s="542">
        <f>VLOOKUP(G1319,[3]잔가율!$D$3:$E$33,2,FALSE)</f>
        <v>0.84199999999999997</v>
      </c>
      <c r="I1319" s="552">
        <f t="shared" si="20"/>
        <v>26177780</v>
      </c>
    </row>
    <row r="1320" spans="1:9">
      <c r="A1320" s="539">
        <v>1319</v>
      </c>
      <c r="B1320" s="540" t="s">
        <v>8534</v>
      </c>
      <c r="C1320" s="540" t="s">
        <v>190</v>
      </c>
      <c r="D1320" s="540" t="s">
        <v>5036</v>
      </c>
      <c r="E1320" s="540" t="s">
        <v>5098</v>
      </c>
      <c r="F1320" s="556">
        <v>32490000</v>
      </c>
      <c r="G1320" s="541">
        <v>2023</v>
      </c>
      <c r="H1320" s="542">
        <f>VLOOKUP(G1320,[3]잔가율!$D$3:$E$33,2,FALSE)</f>
        <v>0.84199999999999997</v>
      </c>
      <c r="I1320" s="552">
        <f t="shared" si="20"/>
        <v>27356580</v>
      </c>
    </row>
    <row r="1321" spans="1:9">
      <c r="A1321" s="539">
        <v>1320</v>
      </c>
      <c r="B1321" s="540" t="s">
        <v>8534</v>
      </c>
      <c r="C1321" s="540" t="s">
        <v>190</v>
      </c>
      <c r="D1321" s="540" t="s">
        <v>5099</v>
      </c>
      <c r="E1321" s="540" t="s">
        <v>5100</v>
      </c>
      <c r="F1321" s="556">
        <v>32380000</v>
      </c>
      <c r="G1321" s="541">
        <v>2023</v>
      </c>
      <c r="H1321" s="542">
        <f>VLOOKUP(G1321,[3]잔가율!$D$3:$E$33,2,FALSE)</f>
        <v>0.84199999999999997</v>
      </c>
      <c r="I1321" s="552">
        <f t="shared" si="20"/>
        <v>27263960</v>
      </c>
    </row>
    <row r="1322" spans="1:9">
      <c r="A1322" s="539">
        <v>1321</v>
      </c>
      <c r="B1322" s="540" t="s">
        <v>8534</v>
      </c>
      <c r="C1322" s="540" t="s">
        <v>190</v>
      </c>
      <c r="D1322" s="540" t="s">
        <v>5101</v>
      </c>
      <c r="E1322" s="540" t="s">
        <v>5102</v>
      </c>
      <c r="F1322" s="556">
        <v>49530000</v>
      </c>
      <c r="G1322" s="541">
        <v>2023</v>
      </c>
      <c r="H1322" s="542">
        <f>VLOOKUP(G1322,[3]잔가율!$D$3:$E$33,2,FALSE)</f>
        <v>0.84199999999999997</v>
      </c>
      <c r="I1322" s="552">
        <f t="shared" si="20"/>
        <v>41704260</v>
      </c>
    </row>
    <row r="1323" spans="1:9">
      <c r="A1323" s="539">
        <v>1322</v>
      </c>
      <c r="B1323" s="540" t="s">
        <v>8534</v>
      </c>
      <c r="C1323" s="540" t="s">
        <v>5103</v>
      </c>
      <c r="D1323" s="540" t="s">
        <v>5107</v>
      </c>
      <c r="E1323" s="540" t="s">
        <v>5108</v>
      </c>
      <c r="F1323" s="556">
        <v>31060000</v>
      </c>
      <c r="G1323" s="541">
        <v>2023</v>
      </c>
      <c r="H1323" s="542">
        <f>VLOOKUP(G1323,[3]잔가율!$D$3:$E$33,2,FALSE)</f>
        <v>0.84199999999999997</v>
      </c>
      <c r="I1323" s="552">
        <f t="shared" si="20"/>
        <v>26152520</v>
      </c>
    </row>
    <row r="1324" spans="1:9">
      <c r="A1324" s="539">
        <v>1323</v>
      </c>
      <c r="B1324" s="540" t="s">
        <v>8534</v>
      </c>
      <c r="C1324" s="540" t="s">
        <v>5103</v>
      </c>
      <c r="D1324" s="540" t="s">
        <v>5109</v>
      </c>
      <c r="E1324" s="540" t="s">
        <v>5110</v>
      </c>
      <c r="F1324" s="556">
        <v>25370000</v>
      </c>
      <c r="G1324" s="541">
        <v>2023</v>
      </c>
      <c r="H1324" s="542">
        <f>VLOOKUP(G1324,[3]잔가율!$D$3:$E$33,2,FALSE)</f>
        <v>0.84199999999999997</v>
      </c>
      <c r="I1324" s="552">
        <f t="shared" si="20"/>
        <v>21361540</v>
      </c>
    </row>
    <row r="1325" spans="1:9">
      <c r="A1325" s="539">
        <v>1324</v>
      </c>
      <c r="B1325" s="540" t="s">
        <v>8534</v>
      </c>
      <c r="C1325" s="540" t="s">
        <v>5103</v>
      </c>
      <c r="D1325" s="540" t="s">
        <v>5111</v>
      </c>
      <c r="E1325" s="540" t="s">
        <v>5112</v>
      </c>
      <c r="F1325" s="556">
        <v>32630000</v>
      </c>
      <c r="G1325" s="541">
        <v>2023</v>
      </c>
      <c r="H1325" s="542">
        <f>VLOOKUP(G1325,[3]잔가율!$D$3:$E$33,2,FALSE)</f>
        <v>0.84199999999999997</v>
      </c>
      <c r="I1325" s="552">
        <f t="shared" si="20"/>
        <v>27474460</v>
      </c>
    </row>
    <row r="1326" spans="1:9">
      <c r="A1326" s="539">
        <v>1325</v>
      </c>
      <c r="B1326" s="540" t="s">
        <v>8534</v>
      </c>
      <c r="C1326" s="540" t="s">
        <v>5103</v>
      </c>
      <c r="D1326" s="540" t="s">
        <v>5113</v>
      </c>
      <c r="E1326" s="540" t="s">
        <v>5114</v>
      </c>
      <c r="F1326" s="556">
        <v>27700000</v>
      </c>
      <c r="G1326" s="541">
        <v>2023</v>
      </c>
      <c r="H1326" s="542">
        <f>VLOOKUP(G1326,[3]잔가율!$D$3:$E$33,2,FALSE)</f>
        <v>0.84199999999999997</v>
      </c>
      <c r="I1326" s="552">
        <f t="shared" si="20"/>
        <v>23323400</v>
      </c>
    </row>
    <row r="1327" spans="1:9">
      <c r="A1327" s="539">
        <v>1326</v>
      </c>
      <c r="B1327" s="540" t="s">
        <v>8534</v>
      </c>
      <c r="C1327" s="540" t="s">
        <v>5103</v>
      </c>
      <c r="D1327" s="540" t="s">
        <v>5115</v>
      </c>
      <c r="E1327" s="540" t="s">
        <v>5116</v>
      </c>
      <c r="F1327" s="556">
        <v>22600000</v>
      </c>
      <c r="G1327" s="541">
        <v>2023</v>
      </c>
      <c r="H1327" s="542">
        <f>VLOOKUP(G1327,[3]잔가율!$D$3:$E$33,2,FALSE)</f>
        <v>0.84199999999999997</v>
      </c>
      <c r="I1327" s="552">
        <f t="shared" si="20"/>
        <v>19029200</v>
      </c>
    </row>
    <row r="1328" spans="1:9">
      <c r="A1328" s="539">
        <v>1327</v>
      </c>
      <c r="B1328" s="540" t="s">
        <v>8534</v>
      </c>
      <c r="C1328" s="540" t="s">
        <v>5103</v>
      </c>
      <c r="D1328" s="540" t="s">
        <v>5117</v>
      </c>
      <c r="E1328" s="540" t="s">
        <v>5118</v>
      </c>
      <c r="F1328" s="556">
        <v>30190000</v>
      </c>
      <c r="G1328" s="541">
        <v>2023</v>
      </c>
      <c r="H1328" s="542">
        <f>VLOOKUP(G1328,[3]잔가율!$D$3:$E$33,2,FALSE)</f>
        <v>0.84199999999999997</v>
      </c>
      <c r="I1328" s="552">
        <f t="shared" si="20"/>
        <v>25419980</v>
      </c>
    </row>
    <row r="1329" spans="1:9">
      <c r="A1329" s="539">
        <v>1328</v>
      </c>
      <c r="B1329" s="540" t="s">
        <v>8534</v>
      </c>
      <c r="C1329" s="540" t="s">
        <v>5103</v>
      </c>
      <c r="D1329" s="540" t="s">
        <v>5119</v>
      </c>
      <c r="E1329" s="540" t="s">
        <v>5120</v>
      </c>
      <c r="F1329" s="556">
        <v>38090000</v>
      </c>
      <c r="G1329" s="541">
        <v>2023</v>
      </c>
      <c r="H1329" s="542">
        <f>VLOOKUP(G1329,[3]잔가율!$D$3:$E$33,2,FALSE)</f>
        <v>0.84199999999999997</v>
      </c>
      <c r="I1329" s="552">
        <f t="shared" si="20"/>
        <v>32071780</v>
      </c>
    </row>
    <row r="1330" spans="1:9">
      <c r="A1330" s="539">
        <v>1329</v>
      </c>
      <c r="B1330" s="540" t="s">
        <v>8534</v>
      </c>
      <c r="C1330" s="540" t="s">
        <v>5103</v>
      </c>
      <c r="D1330" s="540" t="s">
        <v>5121</v>
      </c>
      <c r="E1330" s="540" t="s">
        <v>5122</v>
      </c>
      <c r="F1330" s="556">
        <v>32970000</v>
      </c>
      <c r="G1330" s="541">
        <v>2023</v>
      </c>
      <c r="H1330" s="542">
        <f>VLOOKUP(G1330,[3]잔가율!$D$3:$E$33,2,FALSE)</f>
        <v>0.84199999999999997</v>
      </c>
      <c r="I1330" s="552">
        <f t="shared" si="20"/>
        <v>27760740</v>
      </c>
    </row>
    <row r="1331" spans="1:9">
      <c r="A1331" s="539">
        <v>1330</v>
      </c>
      <c r="B1331" s="540" t="s">
        <v>8534</v>
      </c>
      <c r="C1331" s="540" t="s">
        <v>5103</v>
      </c>
      <c r="D1331" s="540" t="s">
        <v>5123</v>
      </c>
      <c r="E1331" s="540" t="s">
        <v>5124</v>
      </c>
      <c r="F1331" s="556">
        <v>36280000</v>
      </c>
      <c r="G1331" s="541">
        <v>2023</v>
      </c>
      <c r="H1331" s="542">
        <f>VLOOKUP(G1331,[3]잔가율!$D$3:$E$33,2,FALSE)</f>
        <v>0.84199999999999997</v>
      </c>
      <c r="I1331" s="552">
        <f t="shared" si="20"/>
        <v>30547760</v>
      </c>
    </row>
    <row r="1332" spans="1:9">
      <c r="A1332" s="539">
        <v>1331</v>
      </c>
      <c r="B1332" s="540" t="s">
        <v>8534</v>
      </c>
      <c r="C1332" s="540" t="s">
        <v>5103</v>
      </c>
      <c r="D1332" s="540" t="s">
        <v>5125</v>
      </c>
      <c r="E1332" s="540" t="s">
        <v>5126</v>
      </c>
      <c r="F1332" s="556">
        <v>36630000</v>
      </c>
      <c r="G1332" s="541">
        <v>2023</v>
      </c>
      <c r="H1332" s="542">
        <f>VLOOKUP(G1332,[3]잔가율!$D$3:$E$33,2,FALSE)</f>
        <v>0.84199999999999997</v>
      </c>
      <c r="I1332" s="552">
        <f t="shared" si="20"/>
        <v>30842460</v>
      </c>
    </row>
    <row r="1333" spans="1:9">
      <c r="A1333" s="539">
        <v>1332</v>
      </c>
      <c r="B1333" s="540" t="s">
        <v>8534</v>
      </c>
      <c r="C1333" s="540" t="s">
        <v>5103</v>
      </c>
      <c r="D1333" s="540" t="s">
        <v>5127</v>
      </c>
      <c r="E1333" s="540" t="s">
        <v>5128</v>
      </c>
      <c r="F1333" s="556">
        <v>32580000</v>
      </c>
      <c r="G1333" s="541">
        <v>2023</v>
      </c>
      <c r="H1333" s="542">
        <f>VLOOKUP(G1333,[3]잔가율!$D$3:$E$33,2,FALSE)</f>
        <v>0.84199999999999997</v>
      </c>
      <c r="I1333" s="552">
        <f t="shared" si="20"/>
        <v>27432360</v>
      </c>
    </row>
    <row r="1334" spans="1:9">
      <c r="A1334" s="539">
        <v>1333</v>
      </c>
      <c r="B1334" s="540" t="s">
        <v>8534</v>
      </c>
      <c r="C1334" s="540" t="s">
        <v>5103</v>
      </c>
      <c r="D1334" s="540" t="s">
        <v>5129</v>
      </c>
      <c r="E1334" s="540" t="s">
        <v>5130</v>
      </c>
      <c r="F1334" s="556">
        <v>39120000</v>
      </c>
      <c r="G1334" s="541">
        <v>2023</v>
      </c>
      <c r="H1334" s="542">
        <f>VLOOKUP(G1334,[3]잔가율!$D$3:$E$33,2,FALSE)</f>
        <v>0.84199999999999997</v>
      </c>
      <c r="I1334" s="552">
        <f t="shared" si="20"/>
        <v>32939040</v>
      </c>
    </row>
    <row r="1335" spans="1:9">
      <c r="A1335" s="539">
        <v>1334</v>
      </c>
      <c r="B1335" s="540" t="s">
        <v>8534</v>
      </c>
      <c r="C1335" s="540" t="s">
        <v>5103</v>
      </c>
      <c r="D1335" s="540" t="s">
        <v>5131</v>
      </c>
      <c r="E1335" s="540" t="s">
        <v>5132</v>
      </c>
      <c r="F1335" s="556">
        <v>26270000</v>
      </c>
      <c r="G1335" s="541">
        <v>2023</v>
      </c>
      <c r="H1335" s="542">
        <f>VLOOKUP(G1335,[3]잔가율!$D$3:$E$33,2,FALSE)</f>
        <v>0.84199999999999997</v>
      </c>
      <c r="I1335" s="552">
        <f t="shared" si="20"/>
        <v>22119340</v>
      </c>
    </row>
    <row r="1336" spans="1:9">
      <c r="A1336" s="539">
        <v>1335</v>
      </c>
      <c r="B1336" s="540" t="s">
        <v>8534</v>
      </c>
      <c r="C1336" s="540" t="s">
        <v>5103</v>
      </c>
      <c r="D1336" s="540" t="s">
        <v>5133</v>
      </c>
      <c r="E1336" s="540" t="s">
        <v>5134</v>
      </c>
      <c r="F1336" s="556">
        <v>23640000</v>
      </c>
      <c r="G1336" s="541">
        <v>2023</v>
      </c>
      <c r="H1336" s="542">
        <f>VLOOKUP(G1336,[3]잔가율!$D$3:$E$33,2,FALSE)</f>
        <v>0.84199999999999997</v>
      </c>
      <c r="I1336" s="552">
        <f t="shared" si="20"/>
        <v>19904880</v>
      </c>
    </row>
    <row r="1337" spans="1:9">
      <c r="A1337" s="539">
        <v>1336</v>
      </c>
      <c r="B1337" s="540" t="s">
        <v>8534</v>
      </c>
      <c r="C1337" s="540" t="s">
        <v>5103</v>
      </c>
      <c r="D1337" s="540" t="s">
        <v>5135</v>
      </c>
      <c r="E1337" s="540" t="s">
        <v>5136</v>
      </c>
      <c r="F1337" s="556">
        <v>24200000</v>
      </c>
      <c r="G1337" s="541">
        <v>2023</v>
      </c>
      <c r="H1337" s="542">
        <f>VLOOKUP(G1337,[3]잔가율!$D$3:$E$33,2,FALSE)</f>
        <v>0.84199999999999997</v>
      </c>
      <c r="I1337" s="552">
        <f t="shared" si="20"/>
        <v>20376400</v>
      </c>
    </row>
    <row r="1338" spans="1:9">
      <c r="A1338" s="539">
        <v>1337</v>
      </c>
      <c r="B1338" s="540" t="s">
        <v>8534</v>
      </c>
      <c r="C1338" s="540" t="s">
        <v>5103</v>
      </c>
      <c r="D1338" s="540" t="s">
        <v>5137</v>
      </c>
      <c r="E1338" s="540" t="s">
        <v>5132</v>
      </c>
      <c r="F1338" s="556">
        <v>25360000</v>
      </c>
      <c r="G1338" s="541">
        <v>2023</v>
      </c>
      <c r="H1338" s="542">
        <f>VLOOKUP(G1338,[3]잔가율!$D$3:$E$33,2,FALSE)</f>
        <v>0.84199999999999997</v>
      </c>
      <c r="I1338" s="552">
        <f t="shared" si="20"/>
        <v>21353120</v>
      </c>
    </row>
    <row r="1339" spans="1:9">
      <c r="A1339" s="539">
        <v>1338</v>
      </c>
      <c r="B1339" s="540" t="s">
        <v>8534</v>
      </c>
      <c r="C1339" s="540" t="s">
        <v>5103</v>
      </c>
      <c r="D1339" s="540" t="s">
        <v>5138</v>
      </c>
      <c r="E1339" s="540" t="s">
        <v>5139</v>
      </c>
      <c r="F1339" s="556">
        <v>29450000</v>
      </c>
      <c r="G1339" s="541">
        <v>2023</v>
      </c>
      <c r="H1339" s="542">
        <f>VLOOKUP(G1339,[3]잔가율!$D$3:$E$33,2,FALSE)</f>
        <v>0.84199999999999997</v>
      </c>
      <c r="I1339" s="552">
        <f t="shared" si="20"/>
        <v>24796900</v>
      </c>
    </row>
    <row r="1340" spans="1:9">
      <c r="A1340" s="539">
        <v>1339</v>
      </c>
      <c r="B1340" s="540" t="s">
        <v>16663</v>
      </c>
      <c r="C1340" s="540" t="s">
        <v>5103</v>
      </c>
      <c r="D1340" s="540" t="s">
        <v>5140</v>
      </c>
      <c r="E1340" s="540" t="s">
        <v>5141</v>
      </c>
      <c r="F1340" s="556">
        <v>30080000</v>
      </c>
      <c r="G1340" s="541">
        <v>2023</v>
      </c>
      <c r="H1340" s="542">
        <f>VLOOKUP(G1340,[3]잔가율!$D$3:$E$33,2,FALSE)</f>
        <v>0.84199999999999997</v>
      </c>
      <c r="I1340" s="552">
        <f t="shared" si="20"/>
        <v>25327360</v>
      </c>
    </row>
    <row r="1341" spans="1:9">
      <c r="A1341" s="539">
        <v>1340</v>
      </c>
      <c r="B1341" s="540" t="s">
        <v>8534</v>
      </c>
      <c r="C1341" s="540" t="s">
        <v>5103</v>
      </c>
      <c r="D1341" s="540" t="s">
        <v>5142</v>
      </c>
      <c r="E1341" s="540" t="s">
        <v>153</v>
      </c>
      <c r="F1341" s="556">
        <v>27180000</v>
      </c>
      <c r="G1341" s="541">
        <v>2023</v>
      </c>
      <c r="H1341" s="542">
        <f>VLOOKUP(G1341,[3]잔가율!$D$3:$E$33,2,FALSE)</f>
        <v>0.84199999999999997</v>
      </c>
      <c r="I1341" s="552">
        <f t="shared" si="20"/>
        <v>22885560</v>
      </c>
    </row>
    <row r="1342" spans="1:9">
      <c r="A1342" s="539">
        <v>1341</v>
      </c>
      <c r="B1342" s="540" t="s">
        <v>8534</v>
      </c>
      <c r="C1342" s="540" t="s">
        <v>5103</v>
      </c>
      <c r="D1342" s="540" t="s">
        <v>5104</v>
      </c>
      <c r="E1342" s="540" t="s">
        <v>153</v>
      </c>
      <c r="F1342" s="556">
        <v>31090000</v>
      </c>
      <c r="G1342" s="541">
        <v>2023</v>
      </c>
      <c r="H1342" s="542">
        <f>VLOOKUP(G1342,[3]잔가율!$D$3:$E$33,2,FALSE)</f>
        <v>0.84199999999999997</v>
      </c>
      <c r="I1342" s="552">
        <f t="shared" si="20"/>
        <v>26177780</v>
      </c>
    </row>
    <row r="1343" spans="1:9">
      <c r="A1343" s="539">
        <v>1342</v>
      </c>
      <c r="B1343" s="540" t="s">
        <v>8534</v>
      </c>
      <c r="C1343" s="540" t="s">
        <v>5103</v>
      </c>
      <c r="D1343" s="540" t="s">
        <v>5143</v>
      </c>
      <c r="E1343" s="540" t="s">
        <v>5144</v>
      </c>
      <c r="F1343" s="556">
        <v>30190000</v>
      </c>
      <c r="G1343" s="541">
        <v>2023</v>
      </c>
      <c r="H1343" s="542">
        <f>VLOOKUP(G1343,[3]잔가율!$D$3:$E$33,2,FALSE)</f>
        <v>0.84199999999999997</v>
      </c>
      <c r="I1343" s="552">
        <f t="shared" si="20"/>
        <v>25419980</v>
      </c>
    </row>
    <row r="1344" spans="1:9">
      <c r="A1344" s="539">
        <v>1343</v>
      </c>
      <c r="B1344" s="540" t="s">
        <v>8534</v>
      </c>
      <c r="C1344" s="540" t="s">
        <v>5103</v>
      </c>
      <c r="D1344" s="540" t="s">
        <v>5145</v>
      </c>
      <c r="E1344" s="540" t="s">
        <v>5146</v>
      </c>
      <c r="F1344" s="556">
        <v>40500000</v>
      </c>
      <c r="G1344" s="541">
        <v>2023</v>
      </c>
      <c r="H1344" s="542">
        <f>VLOOKUP(G1344,[3]잔가율!$D$3:$E$33,2,FALSE)</f>
        <v>0.84199999999999997</v>
      </c>
      <c r="I1344" s="552">
        <f t="shared" si="20"/>
        <v>34101000</v>
      </c>
    </row>
    <row r="1345" spans="1:9">
      <c r="A1345" s="539">
        <v>1344</v>
      </c>
      <c r="B1345" s="540" t="s">
        <v>8534</v>
      </c>
      <c r="C1345" s="540" t="s">
        <v>5103</v>
      </c>
      <c r="D1345" s="540" t="s">
        <v>5105</v>
      </c>
      <c r="E1345" s="540" t="s">
        <v>5147</v>
      </c>
      <c r="F1345" s="556">
        <v>37550000</v>
      </c>
      <c r="G1345" s="541">
        <v>2023</v>
      </c>
      <c r="H1345" s="542">
        <f>VLOOKUP(G1345,[3]잔가율!$D$3:$E$33,2,FALSE)</f>
        <v>0.84199999999999997</v>
      </c>
      <c r="I1345" s="552">
        <f t="shared" si="20"/>
        <v>31617100</v>
      </c>
    </row>
    <row r="1346" spans="1:9">
      <c r="A1346" s="539">
        <v>1345</v>
      </c>
      <c r="B1346" s="540" t="s">
        <v>8534</v>
      </c>
      <c r="C1346" s="540" t="s">
        <v>5103</v>
      </c>
      <c r="D1346" s="540" t="s">
        <v>5148</v>
      </c>
      <c r="E1346" s="540" t="s">
        <v>5149</v>
      </c>
      <c r="F1346" s="556">
        <v>52500000</v>
      </c>
      <c r="G1346" s="541">
        <v>2023</v>
      </c>
      <c r="H1346" s="542">
        <f>VLOOKUP(G1346,[3]잔가율!$D$3:$E$33,2,FALSE)</f>
        <v>0.84199999999999997</v>
      </c>
      <c r="I1346" s="552">
        <f t="shared" ref="I1346:I1409" si="21">ROUNDDOWN(F1346*H1346,0)</f>
        <v>44205000</v>
      </c>
    </row>
    <row r="1347" spans="1:9">
      <c r="A1347" s="539">
        <v>1346</v>
      </c>
      <c r="B1347" s="540" t="s">
        <v>8534</v>
      </c>
      <c r="C1347" s="540" t="s">
        <v>5103</v>
      </c>
      <c r="D1347" s="540" t="s">
        <v>5150</v>
      </c>
      <c r="E1347" s="540" t="s">
        <v>5122</v>
      </c>
      <c r="F1347" s="556">
        <v>33300000</v>
      </c>
      <c r="G1347" s="541">
        <v>2023</v>
      </c>
      <c r="H1347" s="542">
        <f>VLOOKUP(G1347,[3]잔가율!$D$3:$E$33,2,FALSE)</f>
        <v>0.84199999999999997</v>
      </c>
      <c r="I1347" s="552">
        <f t="shared" si="21"/>
        <v>28038600</v>
      </c>
    </row>
    <row r="1348" spans="1:9">
      <c r="A1348" s="539">
        <v>1347</v>
      </c>
      <c r="B1348" s="540" t="s">
        <v>8534</v>
      </c>
      <c r="C1348" s="540" t="s">
        <v>5103</v>
      </c>
      <c r="D1348" s="540" t="s">
        <v>5151</v>
      </c>
      <c r="E1348" s="540" t="s">
        <v>5124</v>
      </c>
      <c r="F1348" s="556">
        <v>40100000</v>
      </c>
      <c r="G1348" s="541">
        <v>2023</v>
      </c>
      <c r="H1348" s="542">
        <f>VLOOKUP(G1348,[3]잔가율!$D$3:$E$33,2,FALSE)</f>
        <v>0.84199999999999997</v>
      </c>
      <c r="I1348" s="552">
        <f t="shared" si="21"/>
        <v>33764200</v>
      </c>
    </row>
    <row r="1349" spans="1:9">
      <c r="A1349" s="539">
        <v>1348</v>
      </c>
      <c r="B1349" s="540" t="s">
        <v>8534</v>
      </c>
      <c r="C1349" s="540" t="s">
        <v>5103</v>
      </c>
      <c r="D1349" s="540" t="s">
        <v>5152</v>
      </c>
      <c r="E1349" s="540" t="s">
        <v>5153</v>
      </c>
      <c r="F1349" s="556">
        <v>32970000</v>
      </c>
      <c r="G1349" s="541">
        <v>2023</v>
      </c>
      <c r="H1349" s="542">
        <f>VLOOKUP(G1349,[3]잔가율!$D$3:$E$33,2,FALSE)</f>
        <v>0.84199999999999997</v>
      </c>
      <c r="I1349" s="552">
        <f t="shared" si="21"/>
        <v>27760740</v>
      </c>
    </row>
    <row r="1350" spans="1:9">
      <c r="A1350" s="539">
        <v>1349</v>
      </c>
      <c r="B1350" s="540" t="s">
        <v>8534</v>
      </c>
      <c r="C1350" s="540" t="s">
        <v>5103</v>
      </c>
      <c r="D1350" s="540" t="s">
        <v>5154</v>
      </c>
      <c r="E1350" s="540" t="s">
        <v>5155</v>
      </c>
      <c r="F1350" s="556">
        <v>36280000</v>
      </c>
      <c r="G1350" s="541">
        <v>2023</v>
      </c>
      <c r="H1350" s="542">
        <f>VLOOKUP(G1350,[3]잔가율!$D$3:$E$33,2,FALSE)</f>
        <v>0.84199999999999997</v>
      </c>
      <c r="I1350" s="552">
        <f t="shared" si="21"/>
        <v>30547760</v>
      </c>
    </row>
    <row r="1351" spans="1:9">
      <c r="A1351" s="539">
        <v>1350</v>
      </c>
      <c r="B1351" s="540" t="s">
        <v>8534</v>
      </c>
      <c r="C1351" s="540" t="s">
        <v>5103</v>
      </c>
      <c r="D1351" s="540" t="s">
        <v>5156</v>
      </c>
      <c r="E1351" s="540" t="s">
        <v>5157</v>
      </c>
      <c r="F1351" s="556">
        <v>30310000</v>
      </c>
      <c r="G1351" s="541">
        <v>2023</v>
      </c>
      <c r="H1351" s="542">
        <f>VLOOKUP(G1351,[3]잔가율!$D$3:$E$33,2,FALSE)</f>
        <v>0.84199999999999997</v>
      </c>
      <c r="I1351" s="552">
        <f t="shared" si="21"/>
        <v>25521020</v>
      </c>
    </row>
    <row r="1352" spans="1:9">
      <c r="A1352" s="539">
        <v>1351</v>
      </c>
      <c r="B1352" s="540" t="s">
        <v>8534</v>
      </c>
      <c r="C1352" s="540" t="s">
        <v>5103</v>
      </c>
      <c r="D1352" s="540" t="s">
        <v>5106</v>
      </c>
      <c r="E1352" s="540" t="s">
        <v>5158</v>
      </c>
      <c r="F1352" s="556">
        <v>29090000</v>
      </c>
      <c r="G1352" s="541">
        <v>2023</v>
      </c>
      <c r="H1352" s="542">
        <f>VLOOKUP(G1352,[3]잔가율!$D$3:$E$33,2,FALSE)</f>
        <v>0.84199999999999997</v>
      </c>
      <c r="I1352" s="552">
        <f t="shared" si="21"/>
        <v>24493780</v>
      </c>
    </row>
    <row r="1353" spans="1:9">
      <c r="A1353" s="539">
        <v>1352</v>
      </c>
      <c r="B1353" s="540" t="s">
        <v>8534</v>
      </c>
      <c r="C1353" s="540" t="s">
        <v>5103</v>
      </c>
      <c r="D1353" s="540" t="s">
        <v>5159</v>
      </c>
      <c r="E1353" s="540" t="s">
        <v>5160</v>
      </c>
      <c r="F1353" s="556">
        <v>54180000</v>
      </c>
      <c r="G1353" s="541">
        <v>2023</v>
      </c>
      <c r="H1353" s="542">
        <f>VLOOKUP(G1353,[3]잔가율!$D$3:$E$33,2,FALSE)</f>
        <v>0.84199999999999997</v>
      </c>
      <c r="I1353" s="552">
        <f t="shared" si="21"/>
        <v>45619560</v>
      </c>
    </row>
    <row r="1354" spans="1:9">
      <c r="A1354" s="539">
        <v>1353</v>
      </c>
      <c r="B1354" s="540" t="s">
        <v>8534</v>
      </c>
      <c r="C1354" s="540" t="s">
        <v>5161</v>
      </c>
      <c r="D1354" s="540" t="s">
        <v>5162</v>
      </c>
      <c r="E1354" s="540" t="s">
        <v>5163</v>
      </c>
      <c r="F1354" s="556">
        <v>27000000</v>
      </c>
      <c r="G1354" s="541">
        <v>2023</v>
      </c>
      <c r="H1354" s="542">
        <f>VLOOKUP(G1354,[3]잔가율!$D$3:$E$33,2,FALSE)</f>
        <v>0.84199999999999997</v>
      </c>
      <c r="I1354" s="552">
        <f t="shared" si="21"/>
        <v>22734000</v>
      </c>
    </row>
    <row r="1355" spans="1:9">
      <c r="A1355" s="539">
        <v>1354</v>
      </c>
      <c r="B1355" s="540" t="s">
        <v>8534</v>
      </c>
      <c r="C1355" s="540" t="s">
        <v>5161</v>
      </c>
      <c r="D1355" s="540" t="s">
        <v>5164</v>
      </c>
      <c r="E1355" s="540" t="s">
        <v>5165</v>
      </c>
      <c r="F1355" s="556">
        <v>17720000</v>
      </c>
      <c r="G1355" s="541">
        <v>2023</v>
      </c>
      <c r="H1355" s="542">
        <f>VLOOKUP(G1355,[3]잔가율!$D$3:$E$33,2,FALSE)</f>
        <v>0.84199999999999997</v>
      </c>
      <c r="I1355" s="552">
        <f t="shared" si="21"/>
        <v>14920240</v>
      </c>
    </row>
    <row r="1356" spans="1:9">
      <c r="A1356" s="539">
        <v>1355</v>
      </c>
      <c r="B1356" s="540" t="s">
        <v>8534</v>
      </c>
      <c r="C1356" s="540" t="s">
        <v>5161</v>
      </c>
      <c r="D1356" s="540" t="s">
        <v>5166</v>
      </c>
      <c r="E1356" s="540" t="s">
        <v>5167</v>
      </c>
      <c r="F1356" s="556">
        <v>16960000</v>
      </c>
      <c r="G1356" s="541">
        <v>2023</v>
      </c>
      <c r="H1356" s="542">
        <f>VLOOKUP(G1356,[3]잔가율!$D$3:$E$33,2,FALSE)</f>
        <v>0.84199999999999997</v>
      </c>
      <c r="I1356" s="552">
        <f t="shared" si="21"/>
        <v>14280320</v>
      </c>
    </row>
    <row r="1357" spans="1:9">
      <c r="A1357" s="539">
        <v>1356</v>
      </c>
      <c r="B1357" s="540" t="s">
        <v>8534</v>
      </c>
      <c r="C1357" s="540" t="s">
        <v>5161</v>
      </c>
      <c r="D1357" s="540" t="s">
        <v>5166</v>
      </c>
      <c r="E1357" s="540" t="s">
        <v>5168</v>
      </c>
      <c r="F1357" s="556">
        <v>26180000</v>
      </c>
      <c r="G1357" s="541">
        <v>2023</v>
      </c>
      <c r="H1357" s="542">
        <f>VLOOKUP(G1357,[3]잔가율!$D$3:$E$33,2,FALSE)</f>
        <v>0.84199999999999997</v>
      </c>
      <c r="I1357" s="552">
        <f t="shared" si="21"/>
        <v>22043560</v>
      </c>
    </row>
    <row r="1358" spans="1:9">
      <c r="A1358" s="539">
        <v>1357</v>
      </c>
      <c r="B1358" s="540" t="s">
        <v>8534</v>
      </c>
      <c r="C1358" s="540" t="s">
        <v>5161</v>
      </c>
      <c r="D1358" s="540" t="s">
        <v>5166</v>
      </c>
      <c r="E1358" s="540" t="s">
        <v>5169</v>
      </c>
      <c r="F1358" s="556">
        <v>26000000</v>
      </c>
      <c r="G1358" s="541">
        <v>2023</v>
      </c>
      <c r="H1358" s="542">
        <f>VLOOKUP(G1358,[3]잔가율!$D$3:$E$33,2,FALSE)</f>
        <v>0.84199999999999997</v>
      </c>
      <c r="I1358" s="552">
        <f t="shared" si="21"/>
        <v>21892000</v>
      </c>
    </row>
    <row r="1359" spans="1:9">
      <c r="A1359" s="539">
        <v>1358</v>
      </c>
      <c r="B1359" s="540" t="s">
        <v>8534</v>
      </c>
      <c r="C1359" s="540" t="s">
        <v>5161</v>
      </c>
      <c r="D1359" s="540" t="s">
        <v>5166</v>
      </c>
      <c r="E1359" s="540" t="s">
        <v>5170</v>
      </c>
      <c r="F1359" s="556">
        <v>24000000</v>
      </c>
      <c r="G1359" s="541">
        <v>2023</v>
      </c>
      <c r="H1359" s="542">
        <f>VLOOKUP(G1359,[3]잔가율!$D$3:$E$33,2,FALSE)</f>
        <v>0.84199999999999997</v>
      </c>
      <c r="I1359" s="552">
        <f t="shared" si="21"/>
        <v>20208000</v>
      </c>
    </row>
    <row r="1360" spans="1:9">
      <c r="A1360" s="539">
        <v>1359</v>
      </c>
      <c r="B1360" s="540" t="s">
        <v>8534</v>
      </c>
      <c r="C1360" s="540" t="s">
        <v>5161</v>
      </c>
      <c r="D1360" s="540" t="s">
        <v>5166</v>
      </c>
      <c r="E1360" s="540" t="s">
        <v>5171</v>
      </c>
      <c r="F1360" s="556">
        <v>25190000</v>
      </c>
      <c r="G1360" s="541">
        <v>2023</v>
      </c>
      <c r="H1360" s="542">
        <f>VLOOKUP(G1360,[3]잔가율!$D$3:$E$33,2,FALSE)</f>
        <v>0.84199999999999997</v>
      </c>
      <c r="I1360" s="552">
        <f t="shared" si="21"/>
        <v>21209980</v>
      </c>
    </row>
    <row r="1361" spans="1:9">
      <c r="A1361" s="539">
        <v>1360</v>
      </c>
      <c r="B1361" s="540" t="s">
        <v>8534</v>
      </c>
      <c r="C1361" s="540" t="s">
        <v>5161</v>
      </c>
      <c r="D1361" s="540" t="s">
        <v>5172</v>
      </c>
      <c r="E1361" s="540" t="s">
        <v>5173</v>
      </c>
      <c r="F1361" s="556">
        <v>15300000</v>
      </c>
      <c r="G1361" s="541">
        <v>2023</v>
      </c>
      <c r="H1361" s="542">
        <f>VLOOKUP(G1361,[3]잔가율!$D$3:$E$33,2,FALSE)</f>
        <v>0.84199999999999997</v>
      </c>
      <c r="I1361" s="552">
        <f t="shared" si="21"/>
        <v>12882600</v>
      </c>
    </row>
    <row r="1362" spans="1:9">
      <c r="A1362" s="539">
        <v>1361</v>
      </c>
      <c r="B1362" s="540" t="s">
        <v>8534</v>
      </c>
      <c r="C1362" s="540" t="s">
        <v>5161</v>
      </c>
      <c r="D1362" s="540" t="s">
        <v>5172</v>
      </c>
      <c r="E1362" s="540" t="s">
        <v>5174</v>
      </c>
      <c r="F1362" s="556">
        <v>15990000</v>
      </c>
      <c r="G1362" s="541">
        <v>2023</v>
      </c>
      <c r="H1362" s="542">
        <f>VLOOKUP(G1362,[3]잔가율!$D$3:$E$33,2,FALSE)</f>
        <v>0.84199999999999997</v>
      </c>
      <c r="I1362" s="552">
        <f t="shared" si="21"/>
        <v>13463580</v>
      </c>
    </row>
    <row r="1363" spans="1:9">
      <c r="A1363" s="539">
        <v>1362</v>
      </c>
      <c r="B1363" s="540" t="s">
        <v>8534</v>
      </c>
      <c r="C1363" s="540" t="s">
        <v>5161</v>
      </c>
      <c r="D1363" s="540" t="s">
        <v>5175</v>
      </c>
      <c r="E1363" s="540" t="s">
        <v>5161</v>
      </c>
      <c r="F1363" s="556">
        <v>20000000</v>
      </c>
      <c r="G1363" s="541">
        <v>2023</v>
      </c>
      <c r="H1363" s="542">
        <f>VLOOKUP(G1363,[3]잔가율!$D$3:$E$33,2,FALSE)</f>
        <v>0.84199999999999997</v>
      </c>
      <c r="I1363" s="552">
        <f t="shared" si="21"/>
        <v>16840000</v>
      </c>
    </row>
    <row r="1364" spans="1:9">
      <c r="A1364" s="539">
        <v>1363</v>
      </c>
      <c r="B1364" s="540" t="s">
        <v>8534</v>
      </c>
      <c r="C1364" s="540" t="s">
        <v>5161</v>
      </c>
      <c r="D1364" s="540" t="s">
        <v>5175</v>
      </c>
      <c r="E1364" s="540" t="s">
        <v>5176</v>
      </c>
      <c r="F1364" s="556">
        <v>22500000</v>
      </c>
      <c r="G1364" s="541">
        <v>2023</v>
      </c>
      <c r="H1364" s="542">
        <f>VLOOKUP(G1364,[3]잔가율!$D$3:$E$33,2,FALSE)</f>
        <v>0.84199999999999997</v>
      </c>
      <c r="I1364" s="552">
        <f t="shared" si="21"/>
        <v>18945000</v>
      </c>
    </row>
    <row r="1365" spans="1:9">
      <c r="A1365" s="539">
        <v>1364</v>
      </c>
      <c r="B1365" s="540" t="s">
        <v>8534</v>
      </c>
      <c r="C1365" s="540" t="s">
        <v>5161</v>
      </c>
      <c r="D1365" s="540" t="s">
        <v>5177</v>
      </c>
      <c r="E1365" s="540" t="s">
        <v>5178</v>
      </c>
      <c r="F1365" s="556">
        <v>20000000</v>
      </c>
      <c r="G1365" s="541">
        <v>2023</v>
      </c>
      <c r="H1365" s="542">
        <f>VLOOKUP(G1365,[3]잔가율!$D$3:$E$33,2,FALSE)</f>
        <v>0.84199999999999997</v>
      </c>
      <c r="I1365" s="552">
        <f t="shared" si="21"/>
        <v>16840000</v>
      </c>
    </row>
    <row r="1366" spans="1:9">
      <c r="A1366" s="539">
        <v>1365</v>
      </c>
      <c r="B1366" s="540" t="s">
        <v>8534</v>
      </c>
      <c r="C1366" s="540" t="s">
        <v>5161</v>
      </c>
      <c r="D1366" s="540" t="s">
        <v>5179</v>
      </c>
      <c r="E1366" s="540" t="s">
        <v>5180</v>
      </c>
      <c r="F1366" s="556">
        <v>20000000</v>
      </c>
      <c r="G1366" s="541">
        <v>2023</v>
      </c>
      <c r="H1366" s="542">
        <f>VLOOKUP(G1366,[3]잔가율!$D$3:$E$33,2,FALSE)</f>
        <v>0.84199999999999997</v>
      </c>
      <c r="I1366" s="552">
        <f t="shared" si="21"/>
        <v>16840000</v>
      </c>
    </row>
    <row r="1367" spans="1:9">
      <c r="A1367" s="539">
        <v>1366</v>
      </c>
      <c r="B1367" s="540" t="s">
        <v>8534</v>
      </c>
      <c r="C1367" s="540" t="s">
        <v>5161</v>
      </c>
      <c r="D1367" s="540" t="s">
        <v>5181</v>
      </c>
      <c r="E1367" s="540" t="s">
        <v>5182</v>
      </c>
      <c r="F1367" s="556">
        <v>15000000</v>
      </c>
      <c r="G1367" s="541">
        <v>2023</v>
      </c>
      <c r="H1367" s="542">
        <f>VLOOKUP(G1367,[3]잔가율!$D$3:$E$33,2,FALSE)</f>
        <v>0.84199999999999997</v>
      </c>
      <c r="I1367" s="552">
        <f t="shared" si="21"/>
        <v>12630000</v>
      </c>
    </row>
    <row r="1368" spans="1:9">
      <c r="A1368" s="539">
        <v>1367</v>
      </c>
      <c r="B1368" s="540" t="s">
        <v>8534</v>
      </c>
      <c r="C1368" s="540" t="s">
        <v>5161</v>
      </c>
      <c r="D1368" s="540" t="s">
        <v>5181</v>
      </c>
      <c r="E1368" s="540" t="s">
        <v>5183</v>
      </c>
      <c r="F1368" s="556">
        <v>13710000</v>
      </c>
      <c r="G1368" s="541">
        <v>2023</v>
      </c>
      <c r="H1368" s="542">
        <f>VLOOKUP(G1368,[3]잔가율!$D$3:$E$33,2,FALSE)</f>
        <v>0.84199999999999997</v>
      </c>
      <c r="I1368" s="552">
        <f t="shared" si="21"/>
        <v>11543820</v>
      </c>
    </row>
    <row r="1369" spans="1:9">
      <c r="A1369" s="539">
        <v>1368</v>
      </c>
      <c r="B1369" s="540" t="s">
        <v>8534</v>
      </c>
      <c r="C1369" s="540" t="s">
        <v>5161</v>
      </c>
      <c r="D1369" s="540" t="s">
        <v>5184</v>
      </c>
      <c r="E1369" s="540" t="s">
        <v>5185</v>
      </c>
      <c r="F1369" s="556">
        <v>15510000</v>
      </c>
      <c r="G1369" s="541">
        <v>2023</v>
      </c>
      <c r="H1369" s="542">
        <f>VLOOKUP(G1369,[3]잔가율!$D$3:$E$33,2,FALSE)</f>
        <v>0.84199999999999997</v>
      </c>
      <c r="I1369" s="552">
        <f t="shared" si="21"/>
        <v>13059420</v>
      </c>
    </row>
    <row r="1370" spans="1:9">
      <c r="A1370" s="539">
        <v>1369</v>
      </c>
      <c r="B1370" s="540" t="s">
        <v>8534</v>
      </c>
      <c r="C1370" s="540" t="s">
        <v>5161</v>
      </c>
      <c r="D1370" s="540" t="s">
        <v>5184</v>
      </c>
      <c r="E1370" s="540" t="s">
        <v>5186</v>
      </c>
      <c r="F1370" s="556">
        <v>15510000</v>
      </c>
      <c r="G1370" s="541">
        <v>2023</v>
      </c>
      <c r="H1370" s="542">
        <f>VLOOKUP(G1370,[3]잔가율!$D$3:$E$33,2,FALSE)</f>
        <v>0.84199999999999997</v>
      </c>
      <c r="I1370" s="552">
        <f t="shared" si="21"/>
        <v>13059420</v>
      </c>
    </row>
    <row r="1371" spans="1:9">
      <c r="A1371" s="539">
        <v>1370</v>
      </c>
      <c r="B1371" s="543" t="s">
        <v>8534</v>
      </c>
      <c r="C1371" s="543" t="s">
        <v>5187</v>
      </c>
      <c r="D1371" s="543" t="s">
        <v>5188</v>
      </c>
      <c r="E1371" s="543" t="s">
        <v>5189</v>
      </c>
      <c r="F1371" s="557">
        <v>10780000</v>
      </c>
      <c r="G1371" s="541">
        <v>2023</v>
      </c>
      <c r="H1371" s="542">
        <f>VLOOKUP(G1371,[3]잔가율!$D$3:$E$33,2,FALSE)</f>
        <v>0.84199999999999997</v>
      </c>
      <c r="I1371" s="552">
        <f t="shared" si="21"/>
        <v>9076760</v>
      </c>
    </row>
    <row r="1372" spans="1:9">
      <c r="A1372" s="539">
        <v>1371</v>
      </c>
      <c r="B1372" s="540" t="s">
        <v>8534</v>
      </c>
      <c r="C1372" s="540" t="s">
        <v>5190</v>
      </c>
      <c r="D1372" s="540" t="s">
        <v>5203</v>
      </c>
      <c r="E1372" s="540" t="s">
        <v>5204</v>
      </c>
      <c r="F1372" s="556">
        <v>340000000</v>
      </c>
      <c r="G1372" s="541">
        <v>2023</v>
      </c>
      <c r="H1372" s="542">
        <f>VLOOKUP(G1372,[3]잔가율!$D$3:$E$33,2,FALSE)</f>
        <v>0.84199999999999997</v>
      </c>
      <c r="I1372" s="552">
        <f t="shared" si="21"/>
        <v>286280000</v>
      </c>
    </row>
    <row r="1373" spans="1:9">
      <c r="A1373" s="539">
        <v>1372</v>
      </c>
      <c r="B1373" s="540" t="s">
        <v>8534</v>
      </c>
      <c r="C1373" s="540" t="s">
        <v>5190</v>
      </c>
      <c r="D1373" s="540" t="s">
        <v>5191</v>
      </c>
      <c r="E1373" s="540" t="s">
        <v>5205</v>
      </c>
      <c r="F1373" s="556">
        <v>344540000</v>
      </c>
      <c r="G1373" s="541">
        <v>2023</v>
      </c>
      <c r="H1373" s="542">
        <f>VLOOKUP(G1373,[3]잔가율!$D$3:$E$33,2,FALSE)</f>
        <v>0.84199999999999997</v>
      </c>
      <c r="I1373" s="552">
        <f t="shared" si="21"/>
        <v>290102680</v>
      </c>
    </row>
    <row r="1374" spans="1:9">
      <c r="A1374" s="539">
        <v>1373</v>
      </c>
      <c r="B1374" s="540" t="s">
        <v>8534</v>
      </c>
      <c r="C1374" s="540" t="s">
        <v>5190</v>
      </c>
      <c r="D1374" s="540" t="s">
        <v>5191</v>
      </c>
      <c r="E1374" s="540" t="s">
        <v>5206</v>
      </c>
      <c r="F1374" s="556">
        <v>339090000</v>
      </c>
      <c r="G1374" s="541">
        <v>2023</v>
      </c>
      <c r="H1374" s="542">
        <f>VLOOKUP(G1374,[3]잔가율!$D$3:$E$33,2,FALSE)</f>
        <v>0.84199999999999997</v>
      </c>
      <c r="I1374" s="552">
        <f t="shared" si="21"/>
        <v>285513780</v>
      </c>
    </row>
    <row r="1375" spans="1:9">
      <c r="A1375" s="539">
        <v>1374</v>
      </c>
      <c r="B1375" s="540" t="s">
        <v>8534</v>
      </c>
      <c r="C1375" s="540" t="s">
        <v>5190</v>
      </c>
      <c r="D1375" s="540" t="s">
        <v>5192</v>
      </c>
      <c r="E1375" s="540" t="s">
        <v>5207</v>
      </c>
      <c r="F1375" s="556">
        <v>392720000</v>
      </c>
      <c r="G1375" s="541">
        <v>2023</v>
      </c>
      <c r="H1375" s="542">
        <f>VLOOKUP(G1375,[3]잔가율!$D$3:$E$33,2,FALSE)</f>
        <v>0.84199999999999997</v>
      </c>
      <c r="I1375" s="552">
        <f t="shared" si="21"/>
        <v>330670240</v>
      </c>
    </row>
    <row r="1376" spans="1:9">
      <c r="A1376" s="539">
        <v>1375</v>
      </c>
      <c r="B1376" s="540" t="s">
        <v>8534</v>
      </c>
      <c r="C1376" s="540" t="s">
        <v>5190</v>
      </c>
      <c r="D1376" s="540" t="s">
        <v>5208</v>
      </c>
      <c r="E1376" s="540" t="s">
        <v>5209</v>
      </c>
      <c r="F1376" s="556">
        <v>440900000</v>
      </c>
      <c r="G1376" s="541">
        <v>2023</v>
      </c>
      <c r="H1376" s="542">
        <f>VLOOKUP(G1376,[3]잔가율!$D$3:$E$33,2,FALSE)</f>
        <v>0.84199999999999997</v>
      </c>
      <c r="I1376" s="552">
        <f t="shared" si="21"/>
        <v>371237800</v>
      </c>
    </row>
    <row r="1377" spans="1:9">
      <c r="A1377" s="539">
        <v>1376</v>
      </c>
      <c r="B1377" s="540" t="s">
        <v>8534</v>
      </c>
      <c r="C1377" s="540" t="s">
        <v>5190</v>
      </c>
      <c r="D1377" s="540" t="s">
        <v>5193</v>
      </c>
      <c r="E1377" s="540" t="s">
        <v>5210</v>
      </c>
      <c r="F1377" s="556">
        <v>420000000</v>
      </c>
      <c r="G1377" s="541">
        <v>2023</v>
      </c>
      <c r="H1377" s="542">
        <f>VLOOKUP(G1377,[3]잔가율!$D$3:$E$33,2,FALSE)</f>
        <v>0.84199999999999997</v>
      </c>
      <c r="I1377" s="552">
        <f t="shared" si="21"/>
        <v>353640000</v>
      </c>
    </row>
    <row r="1378" spans="1:9">
      <c r="A1378" s="539">
        <v>1377</v>
      </c>
      <c r="B1378" s="540" t="s">
        <v>8534</v>
      </c>
      <c r="C1378" s="540" t="s">
        <v>5190</v>
      </c>
      <c r="D1378" s="540" t="s">
        <v>5193</v>
      </c>
      <c r="E1378" s="540" t="s">
        <v>5211</v>
      </c>
      <c r="F1378" s="556">
        <v>409090000</v>
      </c>
      <c r="G1378" s="541">
        <v>2023</v>
      </c>
      <c r="H1378" s="542">
        <f>VLOOKUP(G1378,[3]잔가율!$D$3:$E$33,2,FALSE)</f>
        <v>0.84199999999999997</v>
      </c>
      <c r="I1378" s="552">
        <f t="shared" si="21"/>
        <v>344453780</v>
      </c>
    </row>
    <row r="1379" spans="1:9">
      <c r="A1379" s="539">
        <v>1378</v>
      </c>
      <c r="B1379" s="540" t="s">
        <v>8534</v>
      </c>
      <c r="C1379" s="540" t="s">
        <v>5190</v>
      </c>
      <c r="D1379" s="540" t="s">
        <v>5212</v>
      </c>
      <c r="E1379" s="540" t="s">
        <v>5213</v>
      </c>
      <c r="F1379" s="556">
        <v>311000000</v>
      </c>
      <c r="G1379" s="541">
        <v>2023</v>
      </c>
      <c r="H1379" s="542">
        <f>VLOOKUP(G1379,[3]잔가율!$D$3:$E$33,2,FALSE)</f>
        <v>0.84199999999999997</v>
      </c>
      <c r="I1379" s="552">
        <f t="shared" si="21"/>
        <v>261862000</v>
      </c>
    </row>
    <row r="1380" spans="1:9">
      <c r="A1380" s="539">
        <v>1379</v>
      </c>
      <c r="B1380" s="540" t="s">
        <v>8534</v>
      </c>
      <c r="C1380" s="540" t="s">
        <v>5190</v>
      </c>
      <c r="D1380" s="540" t="s">
        <v>5214</v>
      </c>
      <c r="E1380" s="540" t="s">
        <v>5215</v>
      </c>
      <c r="F1380" s="556">
        <v>396000000</v>
      </c>
      <c r="G1380" s="541">
        <v>2023</v>
      </c>
      <c r="H1380" s="542">
        <f>VLOOKUP(G1380,[3]잔가율!$D$3:$E$33,2,FALSE)</f>
        <v>0.84199999999999997</v>
      </c>
      <c r="I1380" s="552">
        <f t="shared" si="21"/>
        <v>333432000</v>
      </c>
    </row>
    <row r="1381" spans="1:9">
      <c r="A1381" s="539">
        <v>1380</v>
      </c>
      <c r="B1381" s="540" t="s">
        <v>8534</v>
      </c>
      <c r="C1381" s="540" t="s">
        <v>5190</v>
      </c>
      <c r="D1381" s="540" t="s">
        <v>5216</v>
      </c>
      <c r="E1381" s="540" t="s">
        <v>5217</v>
      </c>
      <c r="F1381" s="556">
        <v>503090000</v>
      </c>
      <c r="G1381" s="541">
        <v>2023</v>
      </c>
      <c r="H1381" s="542">
        <f>VLOOKUP(G1381,[3]잔가율!$D$3:$E$33,2,FALSE)</f>
        <v>0.84199999999999997</v>
      </c>
      <c r="I1381" s="552">
        <f t="shared" si="21"/>
        <v>423601780</v>
      </c>
    </row>
    <row r="1382" spans="1:9">
      <c r="A1382" s="539">
        <v>1381</v>
      </c>
      <c r="B1382" s="543" t="s">
        <v>8534</v>
      </c>
      <c r="C1382" s="543" t="s">
        <v>5218</v>
      </c>
      <c r="D1382" s="543" t="s">
        <v>5219</v>
      </c>
      <c r="E1382" s="543" t="s">
        <v>5220</v>
      </c>
      <c r="F1382" s="557">
        <v>151450000</v>
      </c>
      <c r="G1382" s="541">
        <v>2023</v>
      </c>
      <c r="H1382" s="542">
        <f>VLOOKUP(G1382,[3]잔가율!$D$3:$E$33,2,FALSE)</f>
        <v>0.84199999999999997</v>
      </c>
      <c r="I1382" s="552">
        <f t="shared" si="21"/>
        <v>127520900</v>
      </c>
    </row>
    <row r="1383" spans="1:9">
      <c r="A1383" s="539">
        <v>1382</v>
      </c>
      <c r="B1383" s="540" t="s">
        <v>8534</v>
      </c>
      <c r="C1383" s="540" t="s">
        <v>5190</v>
      </c>
      <c r="D1383" s="540" t="s">
        <v>5219</v>
      </c>
      <c r="E1383" s="540" t="s">
        <v>5221</v>
      </c>
      <c r="F1383" s="556">
        <v>348180000</v>
      </c>
      <c r="G1383" s="541">
        <v>2023</v>
      </c>
      <c r="H1383" s="542">
        <f>VLOOKUP(G1383,[3]잔가율!$D$3:$E$33,2,FALSE)</f>
        <v>0.84199999999999997</v>
      </c>
      <c r="I1383" s="552">
        <f t="shared" si="21"/>
        <v>293167560</v>
      </c>
    </row>
    <row r="1384" spans="1:9">
      <c r="A1384" s="539">
        <v>1383</v>
      </c>
      <c r="B1384" s="543" t="s">
        <v>8534</v>
      </c>
      <c r="C1384" s="543" t="s">
        <v>5218</v>
      </c>
      <c r="D1384" s="543" t="s">
        <v>5222</v>
      </c>
      <c r="E1384" s="543" t="s">
        <v>5223</v>
      </c>
      <c r="F1384" s="557">
        <v>204910000</v>
      </c>
      <c r="G1384" s="541">
        <v>2023</v>
      </c>
      <c r="H1384" s="542">
        <f>VLOOKUP(G1384,[3]잔가율!$D$3:$E$33,2,FALSE)</f>
        <v>0.84199999999999997</v>
      </c>
      <c r="I1384" s="552">
        <f t="shared" si="21"/>
        <v>172534220</v>
      </c>
    </row>
    <row r="1385" spans="1:9">
      <c r="A1385" s="539">
        <v>1384</v>
      </c>
      <c r="B1385" s="540" t="s">
        <v>8534</v>
      </c>
      <c r="C1385" s="540" t="s">
        <v>5190</v>
      </c>
      <c r="D1385" s="540" t="s">
        <v>5224</v>
      </c>
      <c r="E1385" s="540" t="s">
        <v>5225</v>
      </c>
      <c r="F1385" s="556">
        <v>472720000</v>
      </c>
      <c r="G1385" s="541">
        <v>2023</v>
      </c>
      <c r="H1385" s="542">
        <f>VLOOKUP(G1385,[3]잔가율!$D$3:$E$33,2,FALSE)</f>
        <v>0.84199999999999997</v>
      </c>
      <c r="I1385" s="552">
        <f t="shared" si="21"/>
        <v>398030240</v>
      </c>
    </row>
    <row r="1386" spans="1:9">
      <c r="A1386" s="539">
        <v>1385</v>
      </c>
      <c r="B1386" s="540" t="s">
        <v>8534</v>
      </c>
      <c r="C1386" s="540" t="s">
        <v>5190</v>
      </c>
      <c r="D1386" s="540" t="s">
        <v>5224</v>
      </c>
      <c r="E1386" s="540" t="s">
        <v>5226</v>
      </c>
      <c r="F1386" s="556">
        <v>390910000</v>
      </c>
      <c r="G1386" s="541">
        <v>2023</v>
      </c>
      <c r="H1386" s="542">
        <f>VLOOKUP(G1386,[3]잔가율!$D$3:$E$33,2,FALSE)</f>
        <v>0.84199999999999997</v>
      </c>
      <c r="I1386" s="552">
        <f t="shared" si="21"/>
        <v>329146220</v>
      </c>
    </row>
    <row r="1387" spans="1:9">
      <c r="A1387" s="539">
        <v>1386</v>
      </c>
      <c r="B1387" s="540" t="s">
        <v>8534</v>
      </c>
      <c r="C1387" s="540" t="s">
        <v>5190</v>
      </c>
      <c r="D1387" s="540" t="s">
        <v>5227</v>
      </c>
      <c r="E1387" s="540" t="s">
        <v>5228</v>
      </c>
      <c r="F1387" s="556">
        <v>600630000</v>
      </c>
      <c r="G1387" s="541">
        <v>2023</v>
      </c>
      <c r="H1387" s="542">
        <f>VLOOKUP(G1387,[3]잔가율!$D$3:$E$33,2,FALSE)</f>
        <v>0.84199999999999997</v>
      </c>
      <c r="I1387" s="552">
        <f t="shared" si="21"/>
        <v>505730460</v>
      </c>
    </row>
    <row r="1388" spans="1:9">
      <c r="A1388" s="539">
        <v>1387</v>
      </c>
      <c r="B1388" s="540" t="s">
        <v>8534</v>
      </c>
      <c r="C1388" s="540" t="s">
        <v>5190</v>
      </c>
      <c r="D1388" s="540" t="s">
        <v>5194</v>
      </c>
      <c r="E1388" s="540" t="s">
        <v>5229</v>
      </c>
      <c r="F1388" s="556">
        <v>414900000</v>
      </c>
      <c r="G1388" s="541">
        <v>2023</v>
      </c>
      <c r="H1388" s="542">
        <f>VLOOKUP(G1388,[3]잔가율!$D$3:$E$33,2,FALSE)</f>
        <v>0.84199999999999997</v>
      </c>
      <c r="I1388" s="552">
        <f t="shared" si="21"/>
        <v>349345800</v>
      </c>
    </row>
    <row r="1389" spans="1:9">
      <c r="A1389" s="539">
        <v>1388</v>
      </c>
      <c r="B1389" s="540" t="s">
        <v>8534</v>
      </c>
      <c r="C1389" s="540" t="s">
        <v>5190</v>
      </c>
      <c r="D1389" s="540" t="s">
        <v>5194</v>
      </c>
      <c r="E1389" s="540" t="s">
        <v>5230</v>
      </c>
      <c r="F1389" s="556">
        <v>400000000</v>
      </c>
      <c r="G1389" s="541">
        <v>2023</v>
      </c>
      <c r="H1389" s="542">
        <f>VLOOKUP(G1389,[3]잔가율!$D$3:$E$33,2,FALSE)</f>
        <v>0.84199999999999997</v>
      </c>
      <c r="I1389" s="552">
        <f t="shared" si="21"/>
        <v>336800000</v>
      </c>
    </row>
    <row r="1390" spans="1:9">
      <c r="A1390" s="539">
        <v>1389</v>
      </c>
      <c r="B1390" s="543" t="s">
        <v>8534</v>
      </c>
      <c r="C1390" s="543" t="s">
        <v>5218</v>
      </c>
      <c r="D1390" s="543" t="s">
        <v>5231</v>
      </c>
      <c r="E1390" s="543" t="s">
        <v>5232</v>
      </c>
      <c r="F1390" s="557">
        <v>543330000</v>
      </c>
      <c r="G1390" s="541">
        <v>2023</v>
      </c>
      <c r="H1390" s="542">
        <f>VLOOKUP(G1390,[3]잔가율!$D$3:$E$33,2,FALSE)</f>
        <v>0.84199999999999997</v>
      </c>
      <c r="I1390" s="552">
        <f t="shared" si="21"/>
        <v>457483860</v>
      </c>
    </row>
    <row r="1391" spans="1:9">
      <c r="A1391" s="539">
        <v>1390</v>
      </c>
      <c r="B1391" s="540" t="s">
        <v>8534</v>
      </c>
      <c r="C1391" s="540" t="s">
        <v>5190</v>
      </c>
      <c r="D1391" s="540" t="s">
        <v>5233</v>
      </c>
      <c r="E1391" s="540" t="s">
        <v>5234</v>
      </c>
      <c r="F1391" s="556">
        <v>527000000</v>
      </c>
      <c r="G1391" s="541">
        <v>2023</v>
      </c>
      <c r="H1391" s="542">
        <f>VLOOKUP(G1391,[3]잔가율!$D$3:$E$33,2,FALSE)</f>
        <v>0.84199999999999997</v>
      </c>
      <c r="I1391" s="552">
        <f t="shared" si="21"/>
        <v>443734000</v>
      </c>
    </row>
    <row r="1392" spans="1:9">
      <c r="A1392" s="539">
        <v>1391</v>
      </c>
      <c r="B1392" s="540" t="s">
        <v>8534</v>
      </c>
      <c r="C1392" s="540" t="s">
        <v>5190</v>
      </c>
      <c r="D1392" s="540" t="s">
        <v>5233</v>
      </c>
      <c r="E1392" s="540" t="s">
        <v>5235</v>
      </c>
      <c r="F1392" s="556">
        <v>450000000</v>
      </c>
      <c r="G1392" s="541">
        <v>2023</v>
      </c>
      <c r="H1392" s="542">
        <f>VLOOKUP(G1392,[3]잔가율!$D$3:$E$33,2,FALSE)</f>
        <v>0.84199999999999997</v>
      </c>
      <c r="I1392" s="552">
        <f t="shared" si="21"/>
        <v>378900000</v>
      </c>
    </row>
    <row r="1393" spans="1:9">
      <c r="A1393" s="539">
        <v>1392</v>
      </c>
      <c r="B1393" s="543" t="s">
        <v>8534</v>
      </c>
      <c r="C1393" s="543" t="s">
        <v>5218</v>
      </c>
      <c r="D1393" s="543" t="s">
        <v>5236</v>
      </c>
      <c r="E1393" s="543" t="s">
        <v>5237</v>
      </c>
      <c r="F1393" s="557">
        <v>527670000</v>
      </c>
      <c r="G1393" s="541">
        <v>2023</v>
      </c>
      <c r="H1393" s="542">
        <f>VLOOKUP(G1393,[3]잔가율!$D$3:$E$33,2,FALSE)</f>
        <v>0.84199999999999997</v>
      </c>
      <c r="I1393" s="552">
        <f t="shared" si="21"/>
        <v>444298140</v>
      </c>
    </row>
    <row r="1394" spans="1:9">
      <c r="A1394" s="539">
        <v>1393</v>
      </c>
      <c r="B1394" s="543" t="s">
        <v>8534</v>
      </c>
      <c r="C1394" s="543" t="s">
        <v>5218</v>
      </c>
      <c r="D1394" s="543" t="s">
        <v>5238</v>
      </c>
      <c r="E1394" s="543" t="s">
        <v>5239</v>
      </c>
      <c r="F1394" s="557">
        <v>590900000</v>
      </c>
      <c r="G1394" s="541">
        <v>2023</v>
      </c>
      <c r="H1394" s="542">
        <f>VLOOKUP(G1394,[3]잔가율!$D$3:$E$33,2,FALSE)</f>
        <v>0.84199999999999997</v>
      </c>
      <c r="I1394" s="552">
        <f t="shared" si="21"/>
        <v>497537800</v>
      </c>
    </row>
    <row r="1395" spans="1:9">
      <c r="A1395" s="539">
        <v>1394</v>
      </c>
      <c r="B1395" s="540" t="s">
        <v>8534</v>
      </c>
      <c r="C1395" s="540" t="s">
        <v>5190</v>
      </c>
      <c r="D1395" s="540" t="s">
        <v>5196</v>
      </c>
      <c r="E1395" s="540" t="s">
        <v>5240</v>
      </c>
      <c r="F1395" s="556">
        <v>344130000</v>
      </c>
      <c r="G1395" s="541">
        <v>2023</v>
      </c>
      <c r="H1395" s="542">
        <f>VLOOKUP(G1395,[3]잔가율!$D$3:$E$33,2,FALSE)</f>
        <v>0.84199999999999997</v>
      </c>
      <c r="I1395" s="552">
        <f t="shared" si="21"/>
        <v>289757460</v>
      </c>
    </row>
    <row r="1396" spans="1:9">
      <c r="A1396" s="539">
        <v>1395</v>
      </c>
      <c r="B1396" s="540" t="s">
        <v>8534</v>
      </c>
      <c r="C1396" s="540" t="s">
        <v>5190</v>
      </c>
      <c r="D1396" s="540" t="s">
        <v>5196</v>
      </c>
      <c r="E1396" s="540" t="s">
        <v>5241</v>
      </c>
      <c r="F1396" s="556">
        <v>358260000</v>
      </c>
      <c r="G1396" s="541">
        <v>2023</v>
      </c>
      <c r="H1396" s="542">
        <f>VLOOKUP(G1396,[3]잔가율!$D$3:$E$33,2,FALSE)</f>
        <v>0.84199999999999997</v>
      </c>
      <c r="I1396" s="552">
        <f t="shared" si="21"/>
        <v>301654920</v>
      </c>
    </row>
    <row r="1397" spans="1:9">
      <c r="A1397" s="539">
        <v>1396</v>
      </c>
      <c r="B1397" s="540" t="s">
        <v>8534</v>
      </c>
      <c r="C1397" s="540" t="s">
        <v>5190</v>
      </c>
      <c r="D1397" s="540" t="s">
        <v>5196</v>
      </c>
      <c r="E1397" s="540" t="s">
        <v>5242</v>
      </c>
      <c r="F1397" s="556">
        <v>318180000</v>
      </c>
      <c r="G1397" s="541">
        <v>2023</v>
      </c>
      <c r="H1397" s="542">
        <f>VLOOKUP(G1397,[3]잔가율!$D$3:$E$33,2,FALSE)</f>
        <v>0.84199999999999997</v>
      </c>
      <c r="I1397" s="552">
        <f t="shared" si="21"/>
        <v>267907560</v>
      </c>
    </row>
    <row r="1398" spans="1:9">
      <c r="A1398" s="539">
        <v>1397</v>
      </c>
      <c r="B1398" s="540" t="s">
        <v>8534</v>
      </c>
      <c r="C1398" s="540" t="s">
        <v>5190</v>
      </c>
      <c r="D1398" s="540" t="s">
        <v>5243</v>
      </c>
      <c r="E1398" s="540" t="s">
        <v>5244</v>
      </c>
      <c r="F1398" s="556">
        <v>256360000</v>
      </c>
      <c r="G1398" s="541">
        <v>2023</v>
      </c>
      <c r="H1398" s="542">
        <f>VLOOKUP(G1398,[3]잔가율!$D$3:$E$33,2,FALSE)</f>
        <v>0.84199999999999997</v>
      </c>
      <c r="I1398" s="552">
        <f t="shared" si="21"/>
        <v>215855120</v>
      </c>
    </row>
    <row r="1399" spans="1:9">
      <c r="A1399" s="539">
        <v>1398</v>
      </c>
      <c r="B1399" s="540" t="s">
        <v>8534</v>
      </c>
      <c r="C1399" s="540" t="s">
        <v>5190</v>
      </c>
      <c r="D1399" s="540" t="s">
        <v>5243</v>
      </c>
      <c r="E1399" s="540" t="s">
        <v>5245</v>
      </c>
      <c r="F1399" s="556">
        <v>282090000</v>
      </c>
      <c r="G1399" s="541">
        <v>2023</v>
      </c>
      <c r="H1399" s="542">
        <f>VLOOKUP(G1399,[3]잔가율!$D$3:$E$33,2,FALSE)</f>
        <v>0.84199999999999997</v>
      </c>
      <c r="I1399" s="552">
        <f t="shared" si="21"/>
        <v>237519780</v>
      </c>
    </row>
    <row r="1400" spans="1:9">
      <c r="A1400" s="539">
        <v>1399</v>
      </c>
      <c r="B1400" s="540" t="s">
        <v>8534</v>
      </c>
      <c r="C1400" s="540" t="s">
        <v>5190</v>
      </c>
      <c r="D1400" s="540" t="s">
        <v>5197</v>
      </c>
      <c r="E1400" s="540" t="s">
        <v>5246</v>
      </c>
      <c r="F1400" s="556">
        <v>454540000</v>
      </c>
      <c r="G1400" s="541">
        <v>2023</v>
      </c>
      <c r="H1400" s="542">
        <f>VLOOKUP(G1400,[3]잔가율!$D$3:$E$33,2,FALSE)</f>
        <v>0.84199999999999997</v>
      </c>
      <c r="I1400" s="552">
        <f t="shared" si="21"/>
        <v>382722680</v>
      </c>
    </row>
    <row r="1401" spans="1:9">
      <c r="A1401" s="539">
        <v>1400</v>
      </c>
      <c r="B1401" s="540" t="s">
        <v>8534</v>
      </c>
      <c r="C1401" s="540" t="s">
        <v>5190</v>
      </c>
      <c r="D1401" s="540" t="s">
        <v>5247</v>
      </c>
      <c r="E1401" s="540" t="s">
        <v>5248</v>
      </c>
      <c r="F1401" s="556">
        <v>628450000</v>
      </c>
      <c r="G1401" s="541">
        <v>2023</v>
      </c>
      <c r="H1401" s="542">
        <f>VLOOKUP(G1401,[3]잔가율!$D$3:$E$33,2,FALSE)</f>
        <v>0.84199999999999997</v>
      </c>
      <c r="I1401" s="552">
        <f t="shared" si="21"/>
        <v>529154900</v>
      </c>
    </row>
    <row r="1402" spans="1:9">
      <c r="A1402" s="539">
        <v>1401</v>
      </c>
      <c r="B1402" s="540" t="s">
        <v>8534</v>
      </c>
      <c r="C1402" s="540" t="s">
        <v>5190</v>
      </c>
      <c r="D1402" s="540" t="s">
        <v>5198</v>
      </c>
      <c r="E1402" s="540" t="s">
        <v>5249</v>
      </c>
      <c r="F1402" s="556">
        <v>172240000</v>
      </c>
      <c r="G1402" s="541">
        <v>2023</v>
      </c>
      <c r="H1402" s="542">
        <f>VLOOKUP(G1402,[3]잔가율!$D$3:$E$33,2,FALSE)</f>
        <v>0.84199999999999997</v>
      </c>
      <c r="I1402" s="552">
        <f t="shared" si="21"/>
        <v>145026080</v>
      </c>
    </row>
    <row r="1403" spans="1:9">
      <c r="A1403" s="539">
        <v>1402</v>
      </c>
      <c r="B1403" s="540" t="s">
        <v>8534</v>
      </c>
      <c r="C1403" s="540" t="s">
        <v>5190</v>
      </c>
      <c r="D1403" s="540" t="s">
        <v>5198</v>
      </c>
      <c r="E1403" s="540" t="s">
        <v>101</v>
      </c>
      <c r="F1403" s="556">
        <v>172240000</v>
      </c>
      <c r="G1403" s="541">
        <v>2023</v>
      </c>
      <c r="H1403" s="542">
        <f>VLOOKUP(G1403,[3]잔가율!$D$3:$E$33,2,FALSE)</f>
        <v>0.84199999999999997</v>
      </c>
      <c r="I1403" s="552">
        <f t="shared" si="21"/>
        <v>145026080</v>
      </c>
    </row>
    <row r="1404" spans="1:9">
      <c r="A1404" s="539">
        <v>1403</v>
      </c>
      <c r="B1404" s="540" t="s">
        <v>8534</v>
      </c>
      <c r="C1404" s="540" t="s">
        <v>5190</v>
      </c>
      <c r="D1404" s="540" t="s">
        <v>5250</v>
      </c>
      <c r="E1404" s="540" t="s">
        <v>5251</v>
      </c>
      <c r="F1404" s="556">
        <v>254540000</v>
      </c>
      <c r="G1404" s="541">
        <v>2023</v>
      </c>
      <c r="H1404" s="542">
        <f>VLOOKUP(G1404,[3]잔가율!$D$3:$E$33,2,FALSE)</f>
        <v>0.84199999999999997</v>
      </c>
      <c r="I1404" s="552">
        <f t="shared" si="21"/>
        <v>214322680</v>
      </c>
    </row>
    <row r="1405" spans="1:9">
      <c r="A1405" s="539">
        <v>1404</v>
      </c>
      <c r="B1405" s="540" t="s">
        <v>8534</v>
      </c>
      <c r="C1405" s="540" t="s">
        <v>5190</v>
      </c>
      <c r="D1405" s="540" t="s">
        <v>5199</v>
      </c>
      <c r="E1405" s="540" t="s">
        <v>5252</v>
      </c>
      <c r="F1405" s="556">
        <v>264460000</v>
      </c>
      <c r="G1405" s="541">
        <v>2023</v>
      </c>
      <c r="H1405" s="542">
        <f>VLOOKUP(G1405,[3]잔가율!$D$3:$E$33,2,FALSE)</f>
        <v>0.84199999999999997</v>
      </c>
      <c r="I1405" s="552">
        <f t="shared" si="21"/>
        <v>222675320</v>
      </c>
    </row>
    <row r="1406" spans="1:9">
      <c r="A1406" s="539">
        <v>1405</v>
      </c>
      <c r="B1406" s="540" t="s">
        <v>8534</v>
      </c>
      <c r="C1406" s="540" t="s">
        <v>5190</v>
      </c>
      <c r="D1406" s="540" t="s">
        <v>5199</v>
      </c>
      <c r="E1406" s="540" t="s">
        <v>5199</v>
      </c>
      <c r="F1406" s="556">
        <v>267270000</v>
      </c>
      <c r="G1406" s="541">
        <v>2023</v>
      </c>
      <c r="H1406" s="542">
        <f>VLOOKUP(G1406,[3]잔가율!$D$3:$E$33,2,FALSE)</f>
        <v>0.84199999999999997</v>
      </c>
      <c r="I1406" s="552">
        <f t="shared" si="21"/>
        <v>225041340</v>
      </c>
    </row>
    <row r="1407" spans="1:9">
      <c r="A1407" s="539">
        <v>1406</v>
      </c>
      <c r="B1407" s="540" t="s">
        <v>8534</v>
      </c>
      <c r="C1407" s="540" t="s">
        <v>5190</v>
      </c>
      <c r="D1407" s="540" t="s">
        <v>5253</v>
      </c>
      <c r="E1407" s="540" t="s">
        <v>5254</v>
      </c>
      <c r="F1407" s="556">
        <v>428310000</v>
      </c>
      <c r="G1407" s="541">
        <v>2023</v>
      </c>
      <c r="H1407" s="542">
        <f>VLOOKUP(G1407,[3]잔가율!$D$3:$E$33,2,FALSE)</f>
        <v>0.84199999999999997</v>
      </c>
      <c r="I1407" s="552">
        <f t="shared" si="21"/>
        <v>360637020</v>
      </c>
    </row>
    <row r="1408" spans="1:9">
      <c r="A1408" s="539">
        <v>1407</v>
      </c>
      <c r="B1408" s="540" t="s">
        <v>8534</v>
      </c>
      <c r="C1408" s="540" t="s">
        <v>5190</v>
      </c>
      <c r="D1408" s="540" t="s">
        <v>5200</v>
      </c>
      <c r="E1408" s="540" t="s">
        <v>5255</v>
      </c>
      <c r="F1408" s="556">
        <v>313630000</v>
      </c>
      <c r="G1408" s="541">
        <v>2023</v>
      </c>
      <c r="H1408" s="542">
        <f>VLOOKUP(G1408,[3]잔가율!$D$3:$E$33,2,FALSE)</f>
        <v>0.84199999999999997</v>
      </c>
      <c r="I1408" s="552">
        <f t="shared" si="21"/>
        <v>264076460</v>
      </c>
    </row>
    <row r="1409" spans="1:9">
      <c r="A1409" s="539">
        <v>1408</v>
      </c>
      <c r="B1409" s="544" t="s">
        <v>8534</v>
      </c>
      <c r="C1409" s="544" t="s">
        <v>5218</v>
      </c>
      <c r="D1409" s="544" t="s">
        <v>5256</v>
      </c>
      <c r="E1409" s="544" t="s">
        <v>5257</v>
      </c>
      <c r="F1409" s="559">
        <v>422620000</v>
      </c>
      <c r="G1409" s="541">
        <v>2023</v>
      </c>
      <c r="H1409" s="542">
        <f>VLOOKUP(G1409,[3]잔가율!$D$3:$E$33,2,FALSE)</f>
        <v>0.84199999999999997</v>
      </c>
      <c r="I1409" s="552">
        <f t="shared" si="21"/>
        <v>355846040</v>
      </c>
    </row>
    <row r="1410" spans="1:9">
      <c r="A1410" s="539">
        <v>1409</v>
      </c>
      <c r="B1410" s="540" t="s">
        <v>8534</v>
      </c>
      <c r="C1410" s="540" t="s">
        <v>5195</v>
      </c>
      <c r="D1410" s="540" t="s">
        <v>5201</v>
      </c>
      <c r="E1410" s="540" t="s">
        <v>5258</v>
      </c>
      <c r="F1410" s="556">
        <v>313570000</v>
      </c>
      <c r="G1410" s="541">
        <v>2023</v>
      </c>
      <c r="H1410" s="542">
        <f>VLOOKUP(G1410,[3]잔가율!$D$3:$E$33,2,FALSE)</f>
        <v>0.84199999999999997</v>
      </c>
      <c r="I1410" s="552">
        <f t="shared" ref="I1410:I1473" si="22">ROUNDDOWN(F1410*H1410,0)</f>
        <v>264025940</v>
      </c>
    </row>
    <row r="1411" spans="1:9">
      <c r="A1411" s="539">
        <v>1410</v>
      </c>
      <c r="B1411" s="540" t="s">
        <v>8534</v>
      </c>
      <c r="C1411" s="540" t="s">
        <v>5190</v>
      </c>
      <c r="D1411" s="540" t="s">
        <v>5202</v>
      </c>
      <c r="E1411" s="540" t="s">
        <v>5259</v>
      </c>
      <c r="F1411" s="556">
        <v>422720000</v>
      </c>
      <c r="G1411" s="541">
        <v>2023</v>
      </c>
      <c r="H1411" s="542">
        <f>VLOOKUP(G1411,[3]잔가율!$D$3:$E$33,2,FALSE)</f>
        <v>0.84199999999999997</v>
      </c>
      <c r="I1411" s="552">
        <f t="shared" si="22"/>
        <v>355930240</v>
      </c>
    </row>
    <row r="1412" spans="1:9">
      <c r="A1412" s="539">
        <v>1411</v>
      </c>
      <c r="B1412" s="540" t="s">
        <v>8534</v>
      </c>
      <c r="C1412" s="540" t="s">
        <v>5190</v>
      </c>
      <c r="D1412" s="540" t="s">
        <v>5260</v>
      </c>
      <c r="E1412" s="540" t="s">
        <v>5261</v>
      </c>
      <c r="F1412" s="556">
        <v>432720000</v>
      </c>
      <c r="G1412" s="541">
        <v>2023</v>
      </c>
      <c r="H1412" s="542">
        <f>VLOOKUP(G1412,[3]잔가율!$D$3:$E$33,2,FALSE)</f>
        <v>0.84199999999999997</v>
      </c>
      <c r="I1412" s="552">
        <f t="shared" si="22"/>
        <v>364350240</v>
      </c>
    </row>
    <row r="1413" spans="1:9">
      <c r="A1413" s="539">
        <v>1412</v>
      </c>
      <c r="B1413" s="540" t="s">
        <v>8534</v>
      </c>
      <c r="C1413" s="540" t="s">
        <v>5190</v>
      </c>
      <c r="D1413" s="540" t="s">
        <v>5262</v>
      </c>
      <c r="E1413" s="540" t="s">
        <v>5263</v>
      </c>
      <c r="F1413" s="556">
        <v>350000000</v>
      </c>
      <c r="G1413" s="541">
        <v>2023</v>
      </c>
      <c r="H1413" s="542">
        <f>VLOOKUP(G1413,[3]잔가율!$D$3:$E$33,2,FALSE)</f>
        <v>0.84199999999999997</v>
      </c>
      <c r="I1413" s="552">
        <f t="shared" si="22"/>
        <v>294700000</v>
      </c>
    </row>
    <row r="1414" spans="1:9">
      <c r="A1414" s="539">
        <v>1413</v>
      </c>
      <c r="B1414" s="543" t="s">
        <v>8534</v>
      </c>
      <c r="C1414" s="543" t="s">
        <v>5218</v>
      </c>
      <c r="D1414" s="543" t="s">
        <v>5264</v>
      </c>
      <c r="E1414" s="543" t="s">
        <v>5265</v>
      </c>
      <c r="F1414" s="557">
        <v>115260000</v>
      </c>
      <c r="G1414" s="541">
        <v>2023</v>
      </c>
      <c r="H1414" s="542">
        <f>VLOOKUP(G1414,[3]잔가율!$D$3:$E$33,2,FALSE)</f>
        <v>0.84199999999999997</v>
      </c>
      <c r="I1414" s="552">
        <f t="shared" si="22"/>
        <v>97048920</v>
      </c>
    </row>
    <row r="1415" spans="1:9">
      <c r="A1415" s="539">
        <v>1414</v>
      </c>
      <c r="B1415" s="540" t="s">
        <v>8534</v>
      </c>
      <c r="C1415" s="540" t="s">
        <v>5190</v>
      </c>
      <c r="D1415" s="540" t="s">
        <v>5266</v>
      </c>
      <c r="E1415" s="540" t="s">
        <v>5267</v>
      </c>
      <c r="F1415" s="556">
        <v>256000000</v>
      </c>
      <c r="G1415" s="541">
        <v>2023</v>
      </c>
      <c r="H1415" s="542">
        <f>VLOOKUP(G1415,[3]잔가율!$D$3:$E$33,2,FALSE)</f>
        <v>0.84199999999999997</v>
      </c>
      <c r="I1415" s="552">
        <f t="shared" si="22"/>
        <v>215552000</v>
      </c>
    </row>
    <row r="1416" spans="1:9">
      <c r="A1416" s="539">
        <v>1415</v>
      </c>
      <c r="B1416" s="544" t="s">
        <v>8534</v>
      </c>
      <c r="C1416" s="544" t="s">
        <v>5218</v>
      </c>
      <c r="D1416" s="544" t="s">
        <v>5268</v>
      </c>
      <c r="E1416" s="544" t="s">
        <v>5269</v>
      </c>
      <c r="F1416" s="559">
        <v>335800000</v>
      </c>
      <c r="G1416" s="541">
        <v>2023</v>
      </c>
      <c r="H1416" s="542">
        <f>VLOOKUP(G1416,[3]잔가율!$D$3:$E$33,2,FALSE)</f>
        <v>0.84199999999999997</v>
      </c>
      <c r="I1416" s="552">
        <f t="shared" si="22"/>
        <v>282743600</v>
      </c>
    </row>
    <row r="1417" spans="1:9">
      <c r="A1417" s="539">
        <v>1416</v>
      </c>
      <c r="B1417" s="543" t="s">
        <v>8534</v>
      </c>
      <c r="C1417" s="543" t="s">
        <v>5218</v>
      </c>
      <c r="D1417" s="543" t="s">
        <v>5270</v>
      </c>
      <c r="E1417" s="543" t="s">
        <v>5271</v>
      </c>
      <c r="F1417" s="557">
        <v>383090000</v>
      </c>
      <c r="G1417" s="541">
        <v>2023</v>
      </c>
      <c r="H1417" s="542">
        <f>VLOOKUP(G1417,[3]잔가율!$D$3:$E$33,2,FALSE)</f>
        <v>0.84199999999999997</v>
      </c>
      <c r="I1417" s="552">
        <f t="shared" si="22"/>
        <v>322561780</v>
      </c>
    </row>
    <row r="1418" spans="1:9">
      <c r="A1418" s="539">
        <v>1417</v>
      </c>
      <c r="B1418" s="543" t="s">
        <v>8534</v>
      </c>
      <c r="C1418" s="543" t="s">
        <v>5218</v>
      </c>
      <c r="D1418" s="543" t="s">
        <v>5272</v>
      </c>
      <c r="E1418" s="543" t="s">
        <v>5273</v>
      </c>
      <c r="F1418" s="557">
        <v>309430000</v>
      </c>
      <c r="G1418" s="541">
        <v>2023</v>
      </c>
      <c r="H1418" s="542">
        <f>VLOOKUP(G1418,[3]잔가율!$D$3:$E$33,2,FALSE)</f>
        <v>0.84199999999999997</v>
      </c>
      <c r="I1418" s="552">
        <f t="shared" si="22"/>
        <v>260540060</v>
      </c>
    </row>
    <row r="1419" spans="1:9">
      <c r="A1419" s="539">
        <v>1418</v>
      </c>
      <c r="B1419" s="543" t="s">
        <v>8534</v>
      </c>
      <c r="C1419" s="543" t="s">
        <v>5218</v>
      </c>
      <c r="D1419" s="543" t="s">
        <v>5274</v>
      </c>
      <c r="E1419" s="543" t="s">
        <v>5275</v>
      </c>
      <c r="F1419" s="557">
        <v>95940000</v>
      </c>
      <c r="G1419" s="541">
        <v>2023</v>
      </c>
      <c r="H1419" s="542">
        <f>VLOOKUP(G1419,[3]잔가율!$D$3:$E$33,2,FALSE)</f>
        <v>0.84199999999999997</v>
      </c>
      <c r="I1419" s="552">
        <f t="shared" si="22"/>
        <v>80781480</v>
      </c>
    </row>
    <row r="1420" spans="1:9">
      <c r="A1420" s="539">
        <v>1419</v>
      </c>
      <c r="B1420" s="543" t="s">
        <v>8534</v>
      </c>
      <c r="C1420" s="543" t="s">
        <v>5277</v>
      </c>
      <c r="D1420" s="543">
        <v>500</v>
      </c>
      <c r="E1420" s="543" t="s">
        <v>5278</v>
      </c>
      <c r="F1420" s="557">
        <v>14750000</v>
      </c>
      <c r="G1420" s="541">
        <v>2023</v>
      </c>
      <c r="H1420" s="542">
        <f>VLOOKUP(G1420,[3]잔가율!$D$3:$E$33,2,FALSE)</f>
        <v>0.84199999999999997</v>
      </c>
      <c r="I1420" s="552">
        <f t="shared" si="22"/>
        <v>12419500</v>
      </c>
    </row>
    <row r="1421" spans="1:9">
      <c r="A1421" s="539">
        <v>1420</v>
      </c>
      <c r="B1421" s="540" t="s">
        <v>8534</v>
      </c>
      <c r="C1421" s="540" t="s">
        <v>187</v>
      </c>
      <c r="D1421" s="540" t="s">
        <v>5279</v>
      </c>
      <c r="E1421" s="540" t="s">
        <v>5280</v>
      </c>
      <c r="F1421" s="556">
        <v>22000000</v>
      </c>
      <c r="G1421" s="541">
        <v>2023</v>
      </c>
      <c r="H1421" s="542">
        <f>VLOOKUP(G1421,[3]잔가율!$D$3:$E$33,2,FALSE)</f>
        <v>0.84199999999999997</v>
      </c>
      <c r="I1421" s="552">
        <f t="shared" si="22"/>
        <v>18524000</v>
      </c>
    </row>
    <row r="1422" spans="1:9">
      <c r="A1422" s="539">
        <v>1421</v>
      </c>
      <c r="B1422" s="543" t="s">
        <v>8534</v>
      </c>
      <c r="C1422" s="543" t="s">
        <v>5277</v>
      </c>
      <c r="D1422" s="543" t="s">
        <v>5279</v>
      </c>
      <c r="E1422" s="543" t="s">
        <v>5281</v>
      </c>
      <c r="F1422" s="557">
        <v>33910000</v>
      </c>
      <c r="G1422" s="541">
        <v>2023</v>
      </c>
      <c r="H1422" s="542">
        <f>VLOOKUP(G1422,[3]잔가율!$D$3:$E$33,2,FALSE)</f>
        <v>0.84199999999999997</v>
      </c>
      <c r="I1422" s="552">
        <f t="shared" si="22"/>
        <v>28552220</v>
      </c>
    </row>
    <row r="1423" spans="1:9">
      <c r="A1423" s="539">
        <v>1422</v>
      </c>
      <c r="B1423" s="543" t="s">
        <v>8534</v>
      </c>
      <c r="C1423" s="543" t="s">
        <v>5277</v>
      </c>
      <c r="D1423" s="543" t="s">
        <v>5279</v>
      </c>
      <c r="E1423" s="543" t="s">
        <v>5282</v>
      </c>
      <c r="F1423" s="557">
        <v>16980000</v>
      </c>
      <c r="G1423" s="541">
        <v>2023</v>
      </c>
      <c r="H1423" s="542">
        <f>VLOOKUP(G1423,[3]잔가율!$D$3:$E$33,2,FALSE)</f>
        <v>0.84199999999999997</v>
      </c>
      <c r="I1423" s="552">
        <f t="shared" si="22"/>
        <v>14297160</v>
      </c>
    </row>
    <row r="1424" spans="1:9">
      <c r="A1424" s="539">
        <v>1423</v>
      </c>
      <c r="B1424" s="543" t="s">
        <v>8534</v>
      </c>
      <c r="C1424" s="543" t="s">
        <v>5277</v>
      </c>
      <c r="D1424" s="543" t="s">
        <v>5279</v>
      </c>
      <c r="E1424" s="543" t="s">
        <v>5283</v>
      </c>
      <c r="F1424" s="557">
        <v>35280000</v>
      </c>
      <c r="G1424" s="541">
        <v>2023</v>
      </c>
      <c r="H1424" s="542">
        <f>VLOOKUP(G1424,[3]잔가율!$D$3:$E$33,2,FALSE)</f>
        <v>0.84199999999999997</v>
      </c>
      <c r="I1424" s="552">
        <f t="shared" si="22"/>
        <v>29705760</v>
      </c>
    </row>
    <row r="1425" spans="1:9">
      <c r="A1425" s="539">
        <v>1424</v>
      </c>
      <c r="B1425" s="540" t="s">
        <v>8534</v>
      </c>
      <c r="C1425" s="540" t="s">
        <v>187</v>
      </c>
      <c r="D1425" s="540" t="s">
        <v>5276</v>
      </c>
      <c r="E1425" s="540" t="s">
        <v>5284</v>
      </c>
      <c r="F1425" s="556">
        <v>27270000</v>
      </c>
      <c r="G1425" s="541">
        <v>2023</v>
      </c>
      <c r="H1425" s="542">
        <f>VLOOKUP(G1425,[3]잔가율!$D$3:$E$33,2,FALSE)</f>
        <v>0.84199999999999997</v>
      </c>
      <c r="I1425" s="552">
        <f t="shared" si="22"/>
        <v>22961340</v>
      </c>
    </row>
    <row r="1426" spans="1:9">
      <c r="A1426" s="539">
        <v>1425</v>
      </c>
      <c r="B1426" s="540" t="s">
        <v>8534</v>
      </c>
      <c r="C1426" s="540" t="s">
        <v>187</v>
      </c>
      <c r="D1426" s="540" t="s">
        <v>5276</v>
      </c>
      <c r="E1426" s="540" t="s">
        <v>5285</v>
      </c>
      <c r="F1426" s="556">
        <v>39090000</v>
      </c>
      <c r="G1426" s="541">
        <v>2023</v>
      </c>
      <c r="H1426" s="542">
        <f>VLOOKUP(G1426,[3]잔가율!$D$3:$E$33,2,FALSE)</f>
        <v>0.84199999999999997</v>
      </c>
      <c r="I1426" s="552">
        <f t="shared" si="22"/>
        <v>32913780</v>
      </c>
    </row>
    <row r="1427" spans="1:9">
      <c r="A1427" s="539">
        <v>1426</v>
      </c>
      <c r="B1427" s="540" t="s">
        <v>8534</v>
      </c>
      <c r="C1427" s="540" t="s">
        <v>187</v>
      </c>
      <c r="D1427" s="540" t="s">
        <v>5276</v>
      </c>
      <c r="E1427" s="540" t="s">
        <v>5286</v>
      </c>
      <c r="F1427" s="556">
        <v>24700000</v>
      </c>
      <c r="G1427" s="541">
        <v>2023</v>
      </c>
      <c r="H1427" s="542">
        <f>VLOOKUP(G1427,[3]잔가율!$D$3:$E$33,2,FALSE)</f>
        <v>0.84199999999999997</v>
      </c>
      <c r="I1427" s="552">
        <f t="shared" si="22"/>
        <v>20797400</v>
      </c>
    </row>
    <row r="1428" spans="1:9">
      <c r="A1428" s="539">
        <v>1427</v>
      </c>
      <c r="B1428" s="540" t="s">
        <v>8534</v>
      </c>
      <c r="C1428" s="540" t="s">
        <v>187</v>
      </c>
      <c r="D1428" s="540" t="s">
        <v>5276</v>
      </c>
      <c r="E1428" s="540" t="s">
        <v>5202</v>
      </c>
      <c r="F1428" s="556">
        <v>21700000</v>
      </c>
      <c r="G1428" s="541">
        <v>2023</v>
      </c>
      <c r="H1428" s="542">
        <f>VLOOKUP(G1428,[3]잔가율!$D$3:$E$33,2,FALSE)</f>
        <v>0.84199999999999997</v>
      </c>
      <c r="I1428" s="552">
        <f t="shared" si="22"/>
        <v>18271400</v>
      </c>
    </row>
    <row r="1429" spans="1:9">
      <c r="A1429" s="539">
        <v>1428</v>
      </c>
      <c r="B1429" s="540" t="s">
        <v>8534</v>
      </c>
      <c r="C1429" s="540" t="s">
        <v>187</v>
      </c>
      <c r="D1429" s="540" t="s">
        <v>5287</v>
      </c>
      <c r="E1429" s="540" t="s">
        <v>5288</v>
      </c>
      <c r="F1429" s="556">
        <v>25000000</v>
      </c>
      <c r="G1429" s="541">
        <v>2023</v>
      </c>
      <c r="H1429" s="542">
        <f>VLOOKUP(G1429,[3]잔가율!$D$3:$E$33,2,FALSE)</f>
        <v>0.84199999999999997</v>
      </c>
      <c r="I1429" s="552">
        <f t="shared" si="22"/>
        <v>21050000</v>
      </c>
    </row>
    <row r="1430" spans="1:9">
      <c r="A1430" s="539">
        <v>1429</v>
      </c>
      <c r="B1430" s="540" t="s">
        <v>8534</v>
      </c>
      <c r="C1430" s="540" t="s">
        <v>187</v>
      </c>
      <c r="D1430" s="540" t="s">
        <v>5289</v>
      </c>
      <c r="E1430" s="540" t="s">
        <v>5290</v>
      </c>
      <c r="F1430" s="556">
        <v>23000000</v>
      </c>
      <c r="G1430" s="541">
        <v>2023</v>
      </c>
      <c r="H1430" s="542">
        <f>VLOOKUP(G1430,[3]잔가율!$D$3:$E$33,2,FALSE)</f>
        <v>0.84199999999999997</v>
      </c>
      <c r="I1430" s="552">
        <f t="shared" si="22"/>
        <v>19366000</v>
      </c>
    </row>
    <row r="1431" spans="1:9">
      <c r="A1431" s="539">
        <v>1430</v>
      </c>
      <c r="B1431" s="540" t="s">
        <v>8534</v>
      </c>
      <c r="C1431" s="540" t="s">
        <v>187</v>
      </c>
      <c r="D1431" s="540" t="s">
        <v>5289</v>
      </c>
      <c r="E1431" s="540" t="s">
        <v>5202</v>
      </c>
      <c r="F1431" s="556">
        <v>24450000</v>
      </c>
      <c r="G1431" s="541">
        <v>2023</v>
      </c>
      <c r="H1431" s="542">
        <f>VLOOKUP(G1431,[3]잔가율!$D$3:$E$33,2,FALSE)</f>
        <v>0.84199999999999997</v>
      </c>
      <c r="I1431" s="552">
        <f t="shared" si="22"/>
        <v>20586900</v>
      </c>
    </row>
    <row r="1432" spans="1:9">
      <c r="A1432" s="539">
        <v>1431</v>
      </c>
      <c r="B1432" s="540" t="s">
        <v>8534</v>
      </c>
      <c r="C1432" s="540" t="s">
        <v>187</v>
      </c>
      <c r="D1432" s="540" t="s">
        <v>5291</v>
      </c>
      <c r="E1432" s="540" t="s">
        <v>5292</v>
      </c>
      <c r="F1432" s="556">
        <v>36360000</v>
      </c>
      <c r="G1432" s="541">
        <v>2023</v>
      </c>
      <c r="H1432" s="542">
        <f>VLOOKUP(G1432,[3]잔가율!$D$3:$E$33,2,FALSE)</f>
        <v>0.84199999999999997</v>
      </c>
      <c r="I1432" s="552">
        <f t="shared" si="22"/>
        <v>30615120</v>
      </c>
    </row>
    <row r="1433" spans="1:9">
      <c r="A1433" s="539">
        <v>1432</v>
      </c>
      <c r="B1433" s="540" t="s">
        <v>8534</v>
      </c>
      <c r="C1433" s="540" t="s">
        <v>187</v>
      </c>
      <c r="D1433" s="540" t="s">
        <v>5293</v>
      </c>
      <c r="E1433" s="540" t="s">
        <v>5294</v>
      </c>
      <c r="F1433" s="556">
        <v>30480000</v>
      </c>
      <c r="G1433" s="541">
        <v>2023</v>
      </c>
      <c r="H1433" s="542">
        <f>VLOOKUP(G1433,[3]잔가율!$D$3:$E$33,2,FALSE)</f>
        <v>0.84199999999999997</v>
      </c>
      <c r="I1433" s="552">
        <f t="shared" si="22"/>
        <v>25664160</v>
      </c>
    </row>
    <row r="1434" spans="1:9">
      <c r="A1434" s="539">
        <v>1433</v>
      </c>
      <c r="B1434" s="540" t="s">
        <v>8534</v>
      </c>
      <c r="C1434" s="540" t="s">
        <v>187</v>
      </c>
      <c r="D1434" s="540" t="s">
        <v>5295</v>
      </c>
      <c r="E1434" s="540" t="s">
        <v>5294</v>
      </c>
      <c r="F1434" s="556">
        <v>27180000</v>
      </c>
      <c r="G1434" s="541">
        <v>2023</v>
      </c>
      <c r="H1434" s="542">
        <f>VLOOKUP(G1434,[3]잔가율!$D$3:$E$33,2,FALSE)</f>
        <v>0.84199999999999997</v>
      </c>
      <c r="I1434" s="552">
        <f t="shared" si="22"/>
        <v>22885560</v>
      </c>
    </row>
    <row r="1435" spans="1:9">
      <c r="A1435" s="539">
        <v>1434</v>
      </c>
      <c r="B1435" s="540" t="s">
        <v>8534</v>
      </c>
      <c r="C1435" s="540" t="s">
        <v>187</v>
      </c>
      <c r="D1435" s="540" t="s">
        <v>5296</v>
      </c>
      <c r="E1435" s="540" t="s">
        <v>5297</v>
      </c>
      <c r="F1435" s="556">
        <v>32630000</v>
      </c>
      <c r="G1435" s="541">
        <v>2023</v>
      </c>
      <c r="H1435" s="542">
        <f>VLOOKUP(G1435,[3]잔가율!$D$3:$E$33,2,FALSE)</f>
        <v>0.84199999999999997</v>
      </c>
      <c r="I1435" s="552">
        <f t="shared" si="22"/>
        <v>27474460</v>
      </c>
    </row>
    <row r="1436" spans="1:9">
      <c r="A1436" s="539">
        <v>1435</v>
      </c>
      <c r="B1436" s="543" t="s">
        <v>8534</v>
      </c>
      <c r="C1436" s="543" t="s">
        <v>5277</v>
      </c>
      <c r="D1436" s="543" t="s">
        <v>5298</v>
      </c>
      <c r="E1436" s="543" t="s">
        <v>5299</v>
      </c>
      <c r="F1436" s="557">
        <v>19600000</v>
      </c>
      <c r="G1436" s="541">
        <v>2023</v>
      </c>
      <c r="H1436" s="542">
        <f>VLOOKUP(G1436,[3]잔가율!$D$3:$E$33,2,FALSE)</f>
        <v>0.84199999999999997</v>
      </c>
      <c r="I1436" s="552">
        <f t="shared" si="22"/>
        <v>16503200</v>
      </c>
    </row>
    <row r="1437" spans="1:9">
      <c r="A1437" s="539">
        <v>1436</v>
      </c>
      <c r="B1437" s="540" t="s">
        <v>8534</v>
      </c>
      <c r="C1437" s="540" t="s">
        <v>179</v>
      </c>
      <c r="D1437" s="540" t="s">
        <v>2797</v>
      </c>
      <c r="E1437" s="540" t="s">
        <v>5327</v>
      </c>
      <c r="F1437" s="556">
        <v>53630000</v>
      </c>
      <c r="G1437" s="541">
        <v>2023</v>
      </c>
      <c r="H1437" s="542">
        <f>VLOOKUP(G1437,[3]잔가율!$D$3:$E$33,2,FALSE)</f>
        <v>0.84199999999999997</v>
      </c>
      <c r="I1437" s="552">
        <f t="shared" si="22"/>
        <v>45156460</v>
      </c>
    </row>
    <row r="1438" spans="1:9">
      <c r="A1438" s="539">
        <v>1437</v>
      </c>
      <c r="B1438" s="544" t="s">
        <v>8534</v>
      </c>
      <c r="C1438" s="544" t="s">
        <v>5328</v>
      </c>
      <c r="D1438" s="544" t="s">
        <v>5329</v>
      </c>
      <c r="E1438" s="544" t="s">
        <v>5330</v>
      </c>
      <c r="F1438" s="559">
        <v>60400000</v>
      </c>
      <c r="G1438" s="541">
        <v>2023</v>
      </c>
      <c r="H1438" s="542">
        <f>VLOOKUP(G1438,[3]잔가율!$D$3:$E$33,2,FALSE)</f>
        <v>0.84199999999999997</v>
      </c>
      <c r="I1438" s="552">
        <f t="shared" si="22"/>
        <v>50856800</v>
      </c>
    </row>
    <row r="1439" spans="1:9">
      <c r="A1439" s="539">
        <v>1438</v>
      </c>
      <c r="B1439" s="543" t="s">
        <v>8534</v>
      </c>
      <c r="C1439" s="543" t="s">
        <v>5328</v>
      </c>
      <c r="D1439" s="543" t="s">
        <v>5331</v>
      </c>
      <c r="E1439" s="543" t="s">
        <v>5332</v>
      </c>
      <c r="F1439" s="557">
        <v>23450000</v>
      </c>
      <c r="G1439" s="541">
        <v>2023</v>
      </c>
      <c r="H1439" s="542">
        <f>VLOOKUP(G1439,[3]잔가율!$D$3:$E$33,2,FALSE)</f>
        <v>0.84199999999999997</v>
      </c>
      <c r="I1439" s="552">
        <f t="shared" si="22"/>
        <v>19744900</v>
      </c>
    </row>
    <row r="1440" spans="1:9">
      <c r="A1440" s="539">
        <v>1439</v>
      </c>
      <c r="B1440" s="540" t="s">
        <v>8534</v>
      </c>
      <c r="C1440" s="540" t="s">
        <v>179</v>
      </c>
      <c r="D1440" s="540" t="s">
        <v>5333</v>
      </c>
      <c r="E1440" s="540" t="s">
        <v>5334</v>
      </c>
      <c r="F1440" s="556">
        <v>29360000</v>
      </c>
      <c r="G1440" s="541">
        <v>2023</v>
      </c>
      <c r="H1440" s="542">
        <f>VLOOKUP(G1440,[3]잔가율!$D$3:$E$33,2,FALSE)</f>
        <v>0.84199999999999997</v>
      </c>
      <c r="I1440" s="552">
        <f t="shared" si="22"/>
        <v>24721120</v>
      </c>
    </row>
    <row r="1441" spans="1:9">
      <c r="A1441" s="539">
        <v>1440</v>
      </c>
      <c r="B1441" s="540" t="s">
        <v>8534</v>
      </c>
      <c r="C1441" s="540" t="s">
        <v>179</v>
      </c>
      <c r="D1441" s="540" t="s">
        <v>5333</v>
      </c>
      <c r="E1441" s="540" t="s">
        <v>5335</v>
      </c>
      <c r="F1441" s="556">
        <v>30000000</v>
      </c>
      <c r="G1441" s="541">
        <v>2023</v>
      </c>
      <c r="H1441" s="542">
        <f>VLOOKUP(G1441,[3]잔가율!$D$3:$E$33,2,FALSE)</f>
        <v>0.84199999999999997</v>
      </c>
      <c r="I1441" s="552">
        <f t="shared" si="22"/>
        <v>25260000</v>
      </c>
    </row>
    <row r="1442" spans="1:9">
      <c r="A1442" s="539">
        <v>1441</v>
      </c>
      <c r="B1442" s="540" t="s">
        <v>8534</v>
      </c>
      <c r="C1442" s="540" t="s">
        <v>179</v>
      </c>
      <c r="D1442" s="540" t="s">
        <v>5333</v>
      </c>
      <c r="E1442" s="540" t="s">
        <v>5336</v>
      </c>
      <c r="F1442" s="556">
        <v>25800000</v>
      </c>
      <c r="G1442" s="541">
        <v>2023</v>
      </c>
      <c r="H1442" s="542">
        <f>VLOOKUP(G1442,[3]잔가율!$D$3:$E$33,2,FALSE)</f>
        <v>0.84199999999999997</v>
      </c>
      <c r="I1442" s="552">
        <f t="shared" si="22"/>
        <v>21723600</v>
      </c>
    </row>
    <row r="1443" spans="1:9">
      <c r="A1443" s="539">
        <v>1442</v>
      </c>
      <c r="B1443" s="540" t="s">
        <v>8534</v>
      </c>
      <c r="C1443" s="540" t="s">
        <v>179</v>
      </c>
      <c r="D1443" s="540" t="s">
        <v>5333</v>
      </c>
      <c r="E1443" s="540" t="s">
        <v>5337</v>
      </c>
      <c r="F1443" s="556">
        <v>24910000</v>
      </c>
      <c r="G1443" s="541">
        <v>2023</v>
      </c>
      <c r="H1443" s="542">
        <f>VLOOKUP(G1443,[3]잔가율!$D$3:$E$33,2,FALSE)</f>
        <v>0.84199999999999997</v>
      </c>
      <c r="I1443" s="552">
        <f t="shared" si="22"/>
        <v>20974220</v>
      </c>
    </row>
    <row r="1444" spans="1:9">
      <c r="A1444" s="539">
        <v>1443</v>
      </c>
      <c r="B1444" s="540" t="s">
        <v>8534</v>
      </c>
      <c r="C1444" s="540" t="s">
        <v>179</v>
      </c>
      <c r="D1444" s="540" t="s">
        <v>5333</v>
      </c>
      <c r="E1444" s="540" t="s">
        <v>5338</v>
      </c>
      <c r="F1444" s="556">
        <v>30000000</v>
      </c>
      <c r="G1444" s="541">
        <v>2023</v>
      </c>
      <c r="H1444" s="542">
        <f>VLOOKUP(G1444,[3]잔가율!$D$3:$E$33,2,FALSE)</f>
        <v>0.84199999999999997</v>
      </c>
      <c r="I1444" s="552">
        <f t="shared" si="22"/>
        <v>25260000</v>
      </c>
    </row>
    <row r="1445" spans="1:9">
      <c r="A1445" s="539">
        <v>1444</v>
      </c>
      <c r="B1445" s="540" t="s">
        <v>8534</v>
      </c>
      <c r="C1445" s="540" t="s">
        <v>179</v>
      </c>
      <c r="D1445" s="540" t="s">
        <v>5333</v>
      </c>
      <c r="E1445" s="540" t="s">
        <v>5339</v>
      </c>
      <c r="F1445" s="556">
        <v>26810000</v>
      </c>
      <c r="G1445" s="541">
        <v>2023</v>
      </c>
      <c r="H1445" s="542">
        <f>VLOOKUP(G1445,[3]잔가율!$D$3:$E$33,2,FALSE)</f>
        <v>0.84199999999999997</v>
      </c>
      <c r="I1445" s="552">
        <f t="shared" si="22"/>
        <v>22574020</v>
      </c>
    </row>
    <row r="1446" spans="1:9">
      <c r="A1446" s="539">
        <v>1445</v>
      </c>
      <c r="B1446" s="540" t="s">
        <v>8534</v>
      </c>
      <c r="C1446" s="540" t="s">
        <v>179</v>
      </c>
      <c r="D1446" s="540" t="s">
        <v>5333</v>
      </c>
      <c r="E1446" s="540" t="s">
        <v>5340</v>
      </c>
      <c r="F1446" s="556">
        <v>27000000</v>
      </c>
      <c r="G1446" s="541">
        <v>2023</v>
      </c>
      <c r="H1446" s="542">
        <f>VLOOKUP(G1446,[3]잔가율!$D$3:$E$33,2,FALSE)</f>
        <v>0.84199999999999997</v>
      </c>
      <c r="I1446" s="552">
        <f t="shared" si="22"/>
        <v>22734000</v>
      </c>
    </row>
    <row r="1447" spans="1:9">
      <c r="A1447" s="539">
        <v>1446</v>
      </c>
      <c r="B1447" s="540" t="s">
        <v>8534</v>
      </c>
      <c r="C1447" s="540" t="s">
        <v>179</v>
      </c>
      <c r="D1447" s="540" t="s">
        <v>5333</v>
      </c>
      <c r="E1447" s="540" t="s">
        <v>5341</v>
      </c>
      <c r="F1447" s="556">
        <v>29000000</v>
      </c>
      <c r="G1447" s="541">
        <v>2023</v>
      </c>
      <c r="H1447" s="542">
        <f>VLOOKUP(G1447,[3]잔가율!$D$3:$E$33,2,FALSE)</f>
        <v>0.84199999999999997</v>
      </c>
      <c r="I1447" s="552">
        <f t="shared" si="22"/>
        <v>24418000</v>
      </c>
    </row>
    <row r="1448" spans="1:9">
      <c r="A1448" s="539">
        <v>1447</v>
      </c>
      <c r="B1448" s="540" t="s">
        <v>8534</v>
      </c>
      <c r="C1448" s="540" t="s">
        <v>179</v>
      </c>
      <c r="D1448" s="540" t="s">
        <v>5333</v>
      </c>
      <c r="E1448" s="540" t="s">
        <v>5342</v>
      </c>
      <c r="F1448" s="556">
        <v>31260000</v>
      </c>
      <c r="G1448" s="541">
        <v>2023</v>
      </c>
      <c r="H1448" s="542">
        <f>VLOOKUP(G1448,[3]잔가율!$D$3:$E$33,2,FALSE)</f>
        <v>0.84199999999999997</v>
      </c>
      <c r="I1448" s="552">
        <f t="shared" si="22"/>
        <v>26320920</v>
      </c>
    </row>
    <row r="1449" spans="1:9">
      <c r="A1449" s="539">
        <v>1448</v>
      </c>
      <c r="B1449" s="543" t="s">
        <v>8534</v>
      </c>
      <c r="C1449" s="543" t="s">
        <v>5328</v>
      </c>
      <c r="D1449" s="543" t="s">
        <v>5343</v>
      </c>
      <c r="E1449" s="543" t="s">
        <v>5344</v>
      </c>
      <c r="F1449" s="557">
        <v>36570000</v>
      </c>
      <c r="G1449" s="541">
        <v>2023</v>
      </c>
      <c r="H1449" s="542">
        <f>VLOOKUP(G1449,[3]잔가율!$D$3:$E$33,2,FALSE)</f>
        <v>0.84199999999999997</v>
      </c>
      <c r="I1449" s="552">
        <f t="shared" si="22"/>
        <v>30791940</v>
      </c>
    </row>
    <row r="1450" spans="1:9">
      <c r="A1450" s="539">
        <v>1449</v>
      </c>
      <c r="B1450" s="543" t="s">
        <v>8534</v>
      </c>
      <c r="C1450" s="543" t="s">
        <v>5328</v>
      </c>
      <c r="D1450" s="543" t="s">
        <v>5343</v>
      </c>
      <c r="E1450" s="543" t="s">
        <v>5345</v>
      </c>
      <c r="F1450" s="557">
        <v>89090000</v>
      </c>
      <c r="G1450" s="541">
        <v>2023</v>
      </c>
      <c r="H1450" s="542">
        <f>VLOOKUP(G1450,[3]잔가율!$D$3:$E$33,2,FALSE)</f>
        <v>0.84199999999999997</v>
      </c>
      <c r="I1450" s="552">
        <f t="shared" si="22"/>
        <v>75013780</v>
      </c>
    </row>
    <row r="1451" spans="1:9">
      <c r="A1451" s="539">
        <v>1450</v>
      </c>
      <c r="B1451" s="543" t="s">
        <v>8534</v>
      </c>
      <c r="C1451" s="543" t="s">
        <v>5328</v>
      </c>
      <c r="D1451" s="543" t="s">
        <v>5346</v>
      </c>
      <c r="E1451" s="543" t="s">
        <v>5347</v>
      </c>
      <c r="F1451" s="557">
        <v>70450000</v>
      </c>
      <c r="G1451" s="541">
        <v>2023</v>
      </c>
      <c r="H1451" s="542">
        <f>VLOOKUP(G1451,[3]잔가율!$D$3:$E$33,2,FALSE)</f>
        <v>0.84199999999999997</v>
      </c>
      <c r="I1451" s="552">
        <f t="shared" si="22"/>
        <v>59318900</v>
      </c>
    </row>
    <row r="1452" spans="1:9">
      <c r="A1452" s="539">
        <v>1451</v>
      </c>
      <c r="B1452" s="540" t="s">
        <v>8534</v>
      </c>
      <c r="C1452" s="540" t="s">
        <v>179</v>
      </c>
      <c r="D1452" s="540" t="s">
        <v>5348</v>
      </c>
      <c r="E1452" s="540" t="s">
        <v>5349</v>
      </c>
      <c r="F1452" s="556">
        <v>44630000</v>
      </c>
      <c r="G1452" s="541">
        <v>2023</v>
      </c>
      <c r="H1452" s="542">
        <f>VLOOKUP(G1452,[3]잔가율!$D$3:$E$33,2,FALSE)</f>
        <v>0.84199999999999997</v>
      </c>
      <c r="I1452" s="552">
        <f t="shared" si="22"/>
        <v>37578460</v>
      </c>
    </row>
    <row r="1453" spans="1:9">
      <c r="A1453" s="539">
        <v>1452</v>
      </c>
      <c r="B1453" s="540" t="s">
        <v>8534</v>
      </c>
      <c r="C1453" s="540" t="s">
        <v>179</v>
      </c>
      <c r="D1453" s="540" t="s">
        <v>5350</v>
      </c>
      <c r="E1453" s="540" t="s">
        <v>5351</v>
      </c>
      <c r="F1453" s="556">
        <v>38000000</v>
      </c>
      <c r="G1453" s="541">
        <v>2023</v>
      </c>
      <c r="H1453" s="542">
        <f>VLOOKUP(G1453,[3]잔가율!$D$3:$E$33,2,FALSE)</f>
        <v>0.84199999999999997</v>
      </c>
      <c r="I1453" s="552">
        <f t="shared" si="22"/>
        <v>31996000</v>
      </c>
    </row>
    <row r="1454" spans="1:9">
      <c r="A1454" s="539">
        <v>1453</v>
      </c>
      <c r="B1454" s="540" t="s">
        <v>8534</v>
      </c>
      <c r="C1454" s="540" t="s">
        <v>179</v>
      </c>
      <c r="D1454" s="540" t="s">
        <v>5350</v>
      </c>
      <c r="E1454" s="540" t="s">
        <v>5352</v>
      </c>
      <c r="F1454" s="556">
        <v>41930000</v>
      </c>
      <c r="G1454" s="541">
        <v>2023</v>
      </c>
      <c r="H1454" s="542">
        <f>VLOOKUP(G1454,[3]잔가율!$D$3:$E$33,2,FALSE)</f>
        <v>0.84199999999999997</v>
      </c>
      <c r="I1454" s="552">
        <f t="shared" si="22"/>
        <v>35305060</v>
      </c>
    </row>
    <row r="1455" spans="1:9">
      <c r="A1455" s="539">
        <v>1454</v>
      </c>
      <c r="B1455" s="540" t="s">
        <v>8534</v>
      </c>
      <c r="C1455" s="540" t="s">
        <v>179</v>
      </c>
      <c r="D1455" s="540" t="s">
        <v>5350</v>
      </c>
      <c r="E1455" s="540" t="s">
        <v>5353</v>
      </c>
      <c r="F1455" s="556">
        <v>41440000</v>
      </c>
      <c r="G1455" s="541">
        <v>2023</v>
      </c>
      <c r="H1455" s="542">
        <f>VLOOKUP(G1455,[3]잔가율!$D$3:$E$33,2,FALSE)</f>
        <v>0.84199999999999997</v>
      </c>
      <c r="I1455" s="552">
        <f t="shared" si="22"/>
        <v>34892480</v>
      </c>
    </row>
    <row r="1456" spans="1:9">
      <c r="A1456" s="539">
        <v>1455</v>
      </c>
      <c r="B1456" s="540" t="s">
        <v>8534</v>
      </c>
      <c r="C1456" s="540" t="s">
        <v>179</v>
      </c>
      <c r="D1456" s="540" t="s">
        <v>5311</v>
      </c>
      <c r="E1456" s="540" t="s">
        <v>5354</v>
      </c>
      <c r="F1456" s="556">
        <v>53810000</v>
      </c>
      <c r="G1456" s="541">
        <v>2023</v>
      </c>
      <c r="H1456" s="542">
        <f>VLOOKUP(G1456,[3]잔가율!$D$3:$E$33,2,FALSE)</f>
        <v>0.84199999999999997</v>
      </c>
      <c r="I1456" s="552">
        <f t="shared" si="22"/>
        <v>45308020</v>
      </c>
    </row>
    <row r="1457" spans="1:9">
      <c r="A1457" s="539">
        <v>1456</v>
      </c>
      <c r="B1457" s="540" t="s">
        <v>8534</v>
      </c>
      <c r="C1457" s="540" t="s">
        <v>179</v>
      </c>
      <c r="D1457" s="540" t="s">
        <v>5355</v>
      </c>
      <c r="E1457" s="540" t="s">
        <v>5356</v>
      </c>
      <c r="F1457" s="556">
        <v>49900000</v>
      </c>
      <c r="G1457" s="541">
        <v>2023</v>
      </c>
      <c r="H1457" s="542">
        <f>VLOOKUP(G1457,[3]잔가율!$D$3:$E$33,2,FALSE)</f>
        <v>0.84199999999999997</v>
      </c>
      <c r="I1457" s="552">
        <f t="shared" si="22"/>
        <v>42015800</v>
      </c>
    </row>
    <row r="1458" spans="1:9">
      <c r="A1458" s="539">
        <v>1457</v>
      </c>
      <c r="B1458" s="543" t="s">
        <v>8534</v>
      </c>
      <c r="C1458" s="543" t="s">
        <v>5328</v>
      </c>
      <c r="D1458" s="543" t="s">
        <v>5357</v>
      </c>
      <c r="E1458" s="543" t="s">
        <v>5358</v>
      </c>
      <c r="F1458" s="557">
        <v>58570000</v>
      </c>
      <c r="G1458" s="541">
        <v>2023</v>
      </c>
      <c r="H1458" s="542">
        <f>VLOOKUP(G1458,[3]잔가율!$D$3:$E$33,2,FALSE)</f>
        <v>0.84199999999999997</v>
      </c>
      <c r="I1458" s="552">
        <f t="shared" si="22"/>
        <v>49315940</v>
      </c>
    </row>
    <row r="1459" spans="1:9">
      <c r="A1459" s="539">
        <v>1458</v>
      </c>
      <c r="B1459" s="414" t="s">
        <v>16663</v>
      </c>
      <c r="C1459" s="544" t="s">
        <v>5300</v>
      </c>
      <c r="D1459" s="544" t="s">
        <v>5301</v>
      </c>
      <c r="E1459" s="544" t="s">
        <v>5302</v>
      </c>
      <c r="F1459" s="560">
        <v>65070000</v>
      </c>
      <c r="G1459" s="541">
        <v>2023</v>
      </c>
      <c r="H1459" s="542">
        <f>VLOOKUP(G1459,[3]잔가율!$B$3:$C$33,2,FALSE)</f>
        <v>0.82599999999999996</v>
      </c>
      <c r="I1459" s="552">
        <f t="shared" si="22"/>
        <v>53747820</v>
      </c>
    </row>
    <row r="1460" spans="1:9">
      <c r="A1460" s="539">
        <v>1459</v>
      </c>
      <c r="B1460" s="540" t="s">
        <v>8534</v>
      </c>
      <c r="C1460" s="540" t="s">
        <v>179</v>
      </c>
      <c r="D1460" s="540" t="s">
        <v>5359</v>
      </c>
      <c r="E1460" s="540" t="s">
        <v>5360</v>
      </c>
      <c r="F1460" s="556">
        <v>36410000</v>
      </c>
      <c r="G1460" s="541">
        <v>2023</v>
      </c>
      <c r="H1460" s="542">
        <f>VLOOKUP(G1460,[3]잔가율!$D$3:$E$33,2,FALSE)</f>
        <v>0.84199999999999997</v>
      </c>
      <c r="I1460" s="552">
        <f t="shared" si="22"/>
        <v>30657220</v>
      </c>
    </row>
    <row r="1461" spans="1:9">
      <c r="A1461" s="539">
        <v>1460</v>
      </c>
      <c r="B1461" s="540" t="s">
        <v>8534</v>
      </c>
      <c r="C1461" s="540" t="s">
        <v>179</v>
      </c>
      <c r="D1461" s="540" t="s">
        <v>5361</v>
      </c>
      <c r="E1461" s="540" t="s">
        <v>5362</v>
      </c>
      <c r="F1461" s="556">
        <v>100000000</v>
      </c>
      <c r="G1461" s="541">
        <v>2023</v>
      </c>
      <c r="H1461" s="542">
        <f>VLOOKUP(G1461,[3]잔가율!$D$3:$E$33,2,FALSE)</f>
        <v>0.84199999999999997</v>
      </c>
      <c r="I1461" s="552">
        <f t="shared" si="22"/>
        <v>84200000</v>
      </c>
    </row>
    <row r="1462" spans="1:9">
      <c r="A1462" s="539">
        <v>1461</v>
      </c>
      <c r="B1462" s="540" t="s">
        <v>8534</v>
      </c>
      <c r="C1462" s="540" t="s">
        <v>179</v>
      </c>
      <c r="D1462" s="540" t="s">
        <v>5361</v>
      </c>
      <c r="E1462" s="540" t="s">
        <v>5363</v>
      </c>
      <c r="F1462" s="556">
        <v>63630000</v>
      </c>
      <c r="G1462" s="541">
        <v>2023</v>
      </c>
      <c r="H1462" s="542">
        <f>VLOOKUP(G1462,[3]잔가율!$D$3:$E$33,2,FALSE)</f>
        <v>0.84199999999999997</v>
      </c>
      <c r="I1462" s="552">
        <f t="shared" si="22"/>
        <v>53576460</v>
      </c>
    </row>
    <row r="1463" spans="1:9">
      <c r="A1463" s="539">
        <v>1462</v>
      </c>
      <c r="B1463" s="540" t="s">
        <v>8534</v>
      </c>
      <c r="C1463" s="540" t="s">
        <v>179</v>
      </c>
      <c r="D1463" s="540" t="s">
        <v>5361</v>
      </c>
      <c r="E1463" s="540" t="s">
        <v>5364</v>
      </c>
      <c r="F1463" s="556">
        <v>63630000</v>
      </c>
      <c r="G1463" s="541">
        <v>2023</v>
      </c>
      <c r="H1463" s="542">
        <f>VLOOKUP(G1463,[3]잔가율!$D$3:$E$33,2,FALSE)</f>
        <v>0.84199999999999997</v>
      </c>
      <c r="I1463" s="552">
        <f t="shared" si="22"/>
        <v>53576460</v>
      </c>
    </row>
    <row r="1464" spans="1:9">
      <c r="A1464" s="539">
        <v>1463</v>
      </c>
      <c r="B1464" s="540" t="s">
        <v>8534</v>
      </c>
      <c r="C1464" s="540" t="s">
        <v>179</v>
      </c>
      <c r="D1464" s="540" t="s">
        <v>5361</v>
      </c>
      <c r="E1464" s="540" t="s">
        <v>5365</v>
      </c>
      <c r="F1464" s="556">
        <v>72700000</v>
      </c>
      <c r="G1464" s="541">
        <v>2023</v>
      </c>
      <c r="H1464" s="542">
        <f>VLOOKUP(G1464,[3]잔가율!$D$3:$E$33,2,FALSE)</f>
        <v>0.84199999999999997</v>
      </c>
      <c r="I1464" s="552">
        <f t="shared" si="22"/>
        <v>61213400</v>
      </c>
    </row>
    <row r="1465" spans="1:9">
      <c r="A1465" s="539">
        <v>1464</v>
      </c>
      <c r="B1465" s="540" t="s">
        <v>8534</v>
      </c>
      <c r="C1465" s="540" t="s">
        <v>179</v>
      </c>
      <c r="D1465" s="540" t="s">
        <v>5366</v>
      </c>
      <c r="E1465" s="540" t="s">
        <v>5367</v>
      </c>
      <c r="F1465" s="556">
        <v>32500000</v>
      </c>
      <c r="G1465" s="541">
        <v>2023</v>
      </c>
      <c r="H1465" s="542">
        <f>VLOOKUP(G1465,[3]잔가율!$D$3:$E$33,2,FALSE)</f>
        <v>0.84199999999999997</v>
      </c>
      <c r="I1465" s="552">
        <f t="shared" si="22"/>
        <v>27365000</v>
      </c>
    </row>
    <row r="1466" spans="1:9">
      <c r="A1466" s="539">
        <v>1465</v>
      </c>
      <c r="B1466" s="540" t="s">
        <v>8534</v>
      </c>
      <c r="C1466" s="540" t="s">
        <v>179</v>
      </c>
      <c r="D1466" s="540" t="s">
        <v>5312</v>
      </c>
      <c r="E1466" s="540" t="s">
        <v>5368</v>
      </c>
      <c r="F1466" s="556">
        <v>35450000</v>
      </c>
      <c r="G1466" s="541">
        <v>2023</v>
      </c>
      <c r="H1466" s="542">
        <f>VLOOKUP(G1466,[3]잔가율!$D$3:$E$33,2,FALSE)</f>
        <v>0.84199999999999997</v>
      </c>
      <c r="I1466" s="552">
        <f t="shared" si="22"/>
        <v>29848900</v>
      </c>
    </row>
    <row r="1467" spans="1:9">
      <c r="A1467" s="539">
        <v>1466</v>
      </c>
      <c r="B1467" s="540" t="s">
        <v>8534</v>
      </c>
      <c r="C1467" s="540" t="s">
        <v>179</v>
      </c>
      <c r="D1467" s="540" t="s">
        <v>5312</v>
      </c>
      <c r="E1467" s="540" t="s">
        <v>5369</v>
      </c>
      <c r="F1467" s="556">
        <v>38450000</v>
      </c>
      <c r="G1467" s="541">
        <v>2023</v>
      </c>
      <c r="H1467" s="542">
        <f>VLOOKUP(G1467,[3]잔가율!$D$3:$E$33,2,FALSE)</f>
        <v>0.84199999999999997</v>
      </c>
      <c r="I1467" s="552">
        <f t="shared" si="22"/>
        <v>32374900</v>
      </c>
    </row>
    <row r="1468" spans="1:9">
      <c r="A1468" s="539">
        <v>1467</v>
      </c>
      <c r="B1468" s="543" t="s">
        <v>8534</v>
      </c>
      <c r="C1468" s="543" t="s">
        <v>5328</v>
      </c>
      <c r="D1468" s="543" t="s">
        <v>5370</v>
      </c>
      <c r="E1468" s="543" t="s">
        <v>5371</v>
      </c>
      <c r="F1468" s="557">
        <v>29400000</v>
      </c>
      <c r="G1468" s="541">
        <v>2023</v>
      </c>
      <c r="H1468" s="542">
        <f>VLOOKUP(G1468,[3]잔가율!$D$3:$E$33,2,FALSE)</f>
        <v>0.84199999999999997</v>
      </c>
      <c r="I1468" s="552">
        <f t="shared" si="22"/>
        <v>24754800</v>
      </c>
    </row>
    <row r="1469" spans="1:9">
      <c r="A1469" s="539">
        <v>1468</v>
      </c>
      <c r="B1469" s="540" t="s">
        <v>8534</v>
      </c>
      <c r="C1469" s="540" t="s">
        <v>179</v>
      </c>
      <c r="D1469" s="540" t="s">
        <v>5372</v>
      </c>
      <c r="E1469" s="540" t="s">
        <v>5373</v>
      </c>
      <c r="F1469" s="556">
        <v>60780000</v>
      </c>
      <c r="G1469" s="541">
        <v>2023</v>
      </c>
      <c r="H1469" s="542">
        <f>VLOOKUP(G1469,[3]잔가율!$D$3:$E$33,2,FALSE)</f>
        <v>0.84199999999999997</v>
      </c>
      <c r="I1469" s="552">
        <f t="shared" si="22"/>
        <v>51176760</v>
      </c>
    </row>
    <row r="1470" spans="1:9">
      <c r="A1470" s="539">
        <v>1469</v>
      </c>
      <c r="B1470" s="543" t="s">
        <v>8534</v>
      </c>
      <c r="C1470" s="543" t="s">
        <v>5328</v>
      </c>
      <c r="D1470" s="543" t="s">
        <v>5374</v>
      </c>
      <c r="E1470" s="543" t="s">
        <v>5375</v>
      </c>
      <c r="F1470" s="557">
        <v>7010000</v>
      </c>
      <c r="G1470" s="541">
        <v>2023</v>
      </c>
      <c r="H1470" s="542">
        <f>VLOOKUP(G1470,[3]잔가율!$D$3:$E$33,2,FALSE)</f>
        <v>0.84199999999999997</v>
      </c>
      <c r="I1470" s="552">
        <f t="shared" si="22"/>
        <v>5902420</v>
      </c>
    </row>
    <row r="1471" spans="1:9">
      <c r="A1471" s="539">
        <v>1470</v>
      </c>
      <c r="B1471" s="544" t="s">
        <v>8534</v>
      </c>
      <c r="C1471" s="544" t="s">
        <v>5328</v>
      </c>
      <c r="D1471" s="544" t="s">
        <v>5374</v>
      </c>
      <c r="E1471" s="544" t="s">
        <v>5376</v>
      </c>
      <c r="F1471" s="559">
        <v>28460000</v>
      </c>
      <c r="G1471" s="541">
        <v>2023</v>
      </c>
      <c r="H1471" s="542">
        <f>VLOOKUP(G1471,[3]잔가율!$D$3:$E$33,2,FALSE)</f>
        <v>0.84199999999999997</v>
      </c>
      <c r="I1471" s="552">
        <f t="shared" si="22"/>
        <v>23963320</v>
      </c>
    </row>
    <row r="1472" spans="1:9">
      <c r="A1472" s="539">
        <v>1471</v>
      </c>
      <c r="B1472" s="540" t="s">
        <v>8534</v>
      </c>
      <c r="C1472" s="540" t="s">
        <v>179</v>
      </c>
      <c r="D1472" s="540" t="s">
        <v>5374</v>
      </c>
      <c r="E1472" s="540" t="s">
        <v>5377</v>
      </c>
      <c r="F1472" s="556">
        <v>23110000</v>
      </c>
      <c r="G1472" s="541">
        <v>2023</v>
      </c>
      <c r="H1472" s="542">
        <f>VLOOKUP(G1472,[3]잔가율!$D$3:$E$33,2,FALSE)</f>
        <v>0.84199999999999997</v>
      </c>
      <c r="I1472" s="552">
        <f t="shared" si="22"/>
        <v>19458620</v>
      </c>
    </row>
    <row r="1473" spans="1:9">
      <c r="A1473" s="539">
        <v>1472</v>
      </c>
      <c r="B1473" s="540" t="s">
        <v>8534</v>
      </c>
      <c r="C1473" s="540" t="s">
        <v>179</v>
      </c>
      <c r="D1473" s="540" t="s">
        <v>5374</v>
      </c>
      <c r="E1473" s="540" t="s">
        <v>5378</v>
      </c>
      <c r="F1473" s="556">
        <v>14600000</v>
      </c>
      <c r="G1473" s="541">
        <v>2023</v>
      </c>
      <c r="H1473" s="542">
        <f>VLOOKUP(G1473,[3]잔가율!$D$3:$E$33,2,FALSE)</f>
        <v>0.84199999999999997</v>
      </c>
      <c r="I1473" s="552">
        <f t="shared" si="22"/>
        <v>12293200</v>
      </c>
    </row>
    <row r="1474" spans="1:9">
      <c r="A1474" s="539">
        <v>1473</v>
      </c>
      <c r="B1474" s="540" t="s">
        <v>8534</v>
      </c>
      <c r="C1474" s="540" t="s">
        <v>179</v>
      </c>
      <c r="D1474" s="540" t="s">
        <v>5374</v>
      </c>
      <c r="E1474" s="540" t="s">
        <v>5379</v>
      </c>
      <c r="F1474" s="556">
        <v>23760000</v>
      </c>
      <c r="G1474" s="541">
        <v>2023</v>
      </c>
      <c r="H1474" s="542">
        <f>VLOOKUP(G1474,[3]잔가율!$D$3:$E$33,2,FALSE)</f>
        <v>0.84199999999999997</v>
      </c>
      <c r="I1474" s="552">
        <f t="shared" ref="I1474:I1537" si="23">ROUNDDOWN(F1474*H1474,0)</f>
        <v>20005920</v>
      </c>
    </row>
    <row r="1475" spans="1:9">
      <c r="A1475" s="539">
        <v>1474</v>
      </c>
      <c r="B1475" s="540" t="s">
        <v>8534</v>
      </c>
      <c r="C1475" s="540" t="s">
        <v>179</v>
      </c>
      <c r="D1475" s="540" t="s">
        <v>5374</v>
      </c>
      <c r="E1475" s="540" t="s">
        <v>5380</v>
      </c>
      <c r="F1475" s="556">
        <v>14980000</v>
      </c>
      <c r="G1475" s="541">
        <v>2023</v>
      </c>
      <c r="H1475" s="542">
        <f>VLOOKUP(G1475,[3]잔가율!$D$3:$E$33,2,FALSE)</f>
        <v>0.84199999999999997</v>
      </c>
      <c r="I1475" s="552">
        <f t="shared" si="23"/>
        <v>12613160</v>
      </c>
    </row>
    <row r="1476" spans="1:9">
      <c r="A1476" s="539">
        <v>1475</v>
      </c>
      <c r="B1476" s="540" t="s">
        <v>8534</v>
      </c>
      <c r="C1476" s="540" t="s">
        <v>179</v>
      </c>
      <c r="D1476" s="540" t="s">
        <v>5374</v>
      </c>
      <c r="E1476" s="540" t="s">
        <v>5381</v>
      </c>
      <c r="F1476" s="556">
        <v>23190000</v>
      </c>
      <c r="G1476" s="541">
        <v>2023</v>
      </c>
      <c r="H1476" s="542">
        <f>VLOOKUP(G1476,[3]잔가율!$D$3:$E$33,2,FALSE)</f>
        <v>0.84199999999999997</v>
      </c>
      <c r="I1476" s="552">
        <f t="shared" si="23"/>
        <v>19525980</v>
      </c>
    </row>
    <row r="1477" spans="1:9">
      <c r="A1477" s="539">
        <v>1476</v>
      </c>
      <c r="B1477" s="543" t="s">
        <v>8534</v>
      </c>
      <c r="C1477" s="543" t="s">
        <v>5328</v>
      </c>
      <c r="D1477" s="543" t="s">
        <v>5374</v>
      </c>
      <c r="E1477" s="543" t="s">
        <v>5382</v>
      </c>
      <c r="F1477" s="557">
        <v>48310000</v>
      </c>
      <c r="G1477" s="541">
        <v>2023</v>
      </c>
      <c r="H1477" s="542">
        <f>VLOOKUP(G1477,[3]잔가율!$D$3:$E$33,2,FALSE)</f>
        <v>0.84199999999999997</v>
      </c>
      <c r="I1477" s="552">
        <f t="shared" si="23"/>
        <v>40677020</v>
      </c>
    </row>
    <row r="1478" spans="1:9">
      <c r="A1478" s="539">
        <v>1477</v>
      </c>
      <c r="B1478" s="540" t="s">
        <v>8534</v>
      </c>
      <c r="C1478" s="540" t="s">
        <v>179</v>
      </c>
      <c r="D1478" s="540" t="s">
        <v>5383</v>
      </c>
      <c r="E1478" s="540" t="s">
        <v>5384</v>
      </c>
      <c r="F1478" s="556">
        <v>27200000</v>
      </c>
      <c r="G1478" s="541">
        <v>2023</v>
      </c>
      <c r="H1478" s="542">
        <f>VLOOKUP(G1478,[3]잔가율!$D$3:$E$33,2,FALSE)</f>
        <v>0.84199999999999997</v>
      </c>
      <c r="I1478" s="552">
        <f t="shared" si="23"/>
        <v>22902400</v>
      </c>
    </row>
    <row r="1479" spans="1:9">
      <c r="A1479" s="539">
        <v>1478</v>
      </c>
      <c r="B1479" s="540" t="s">
        <v>8534</v>
      </c>
      <c r="C1479" s="540" t="s">
        <v>179</v>
      </c>
      <c r="D1479" s="540" t="s">
        <v>5383</v>
      </c>
      <c r="E1479" s="540" t="s">
        <v>5385</v>
      </c>
      <c r="F1479" s="556">
        <v>21000000</v>
      </c>
      <c r="G1479" s="541">
        <v>2023</v>
      </c>
      <c r="H1479" s="542">
        <f>VLOOKUP(G1479,[3]잔가율!$D$3:$E$33,2,FALSE)</f>
        <v>0.84199999999999997</v>
      </c>
      <c r="I1479" s="552">
        <f t="shared" si="23"/>
        <v>17682000</v>
      </c>
    </row>
    <row r="1480" spans="1:9">
      <c r="A1480" s="539">
        <v>1479</v>
      </c>
      <c r="B1480" s="540" t="s">
        <v>8534</v>
      </c>
      <c r="C1480" s="540" t="s">
        <v>179</v>
      </c>
      <c r="D1480" s="540" t="s">
        <v>5383</v>
      </c>
      <c r="E1480" s="540" t="s">
        <v>5386</v>
      </c>
      <c r="F1480" s="556">
        <v>25360000</v>
      </c>
      <c r="G1480" s="541">
        <v>2023</v>
      </c>
      <c r="H1480" s="542">
        <f>VLOOKUP(G1480,[3]잔가율!$D$3:$E$33,2,FALSE)</f>
        <v>0.84199999999999997</v>
      </c>
      <c r="I1480" s="552">
        <f t="shared" si="23"/>
        <v>21353120</v>
      </c>
    </row>
    <row r="1481" spans="1:9">
      <c r="A1481" s="539">
        <v>1480</v>
      </c>
      <c r="B1481" s="540" t="s">
        <v>8534</v>
      </c>
      <c r="C1481" s="540" t="s">
        <v>179</v>
      </c>
      <c r="D1481" s="540" t="s">
        <v>5383</v>
      </c>
      <c r="E1481" s="540" t="s">
        <v>5387</v>
      </c>
      <c r="F1481" s="556">
        <v>25360000</v>
      </c>
      <c r="G1481" s="541">
        <v>2023</v>
      </c>
      <c r="H1481" s="542">
        <f>VLOOKUP(G1481,[3]잔가율!$D$3:$E$33,2,FALSE)</f>
        <v>0.84199999999999997</v>
      </c>
      <c r="I1481" s="552">
        <f t="shared" si="23"/>
        <v>21353120</v>
      </c>
    </row>
    <row r="1482" spans="1:9">
      <c r="A1482" s="539">
        <v>1481</v>
      </c>
      <c r="B1482" s="540" t="s">
        <v>8534</v>
      </c>
      <c r="C1482" s="540" t="s">
        <v>179</v>
      </c>
      <c r="D1482" s="540" t="s">
        <v>5313</v>
      </c>
      <c r="E1482" s="540" t="s">
        <v>5388</v>
      </c>
      <c r="F1482" s="556">
        <v>25200000</v>
      </c>
      <c r="G1482" s="541">
        <v>2023</v>
      </c>
      <c r="H1482" s="542">
        <f>VLOOKUP(G1482,[3]잔가율!$D$3:$E$33,2,FALSE)</f>
        <v>0.84199999999999997</v>
      </c>
      <c r="I1482" s="552">
        <f t="shared" si="23"/>
        <v>21218400</v>
      </c>
    </row>
    <row r="1483" spans="1:9">
      <c r="A1483" s="539">
        <v>1482</v>
      </c>
      <c r="B1483" s="540" t="s">
        <v>8534</v>
      </c>
      <c r="C1483" s="540" t="s">
        <v>179</v>
      </c>
      <c r="D1483" s="540" t="s">
        <v>5313</v>
      </c>
      <c r="E1483" s="540" t="s">
        <v>5389</v>
      </c>
      <c r="F1483" s="556">
        <v>28150000</v>
      </c>
      <c r="G1483" s="541">
        <v>2023</v>
      </c>
      <c r="H1483" s="542">
        <f>VLOOKUP(G1483,[3]잔가율!$D$3:$E$33,2,FALSE)</f>
        <v>0.84199999999999997</v>
      </c>
      <c r="I1483" s="552">
        <f t="shared" si="23"/>
        <v>23702300</v>
      </c>
    </row>
    <row r="1484" spans="1:9">
      <c r="A1484" s="539">
        <v>1483</v>
      </c>
      <c r="B1484" s="540" t="s">
        <v>8534</v>
      </c>
      <c r="C1484" s="540" t="s">
        <v>179</v>
      </c>
      <c r="D1484" s="540" t="s">
        <v>5313</v>
      </c>
      <c r="E1484" s="540" t="s">
        <v>5390</v>
      </c>
      <c r="F1484" s="556">
        <v>26150000</v>
      </c>
      <c r="G1484" s="541">
        <v>2023</v>
      </c>
      <c r="H1484" s="542">
        <f>VLOOKUP(G1484,[3]잔가율!$D$3:$E$33,2,FALSE)</f>
        <v>0.84199999999999997</v>
      </c>
      <c r="I1484" s="552">
        <f t="shared" si="23"/>
        <v>22018300</v>
      </c>
    </row>
    <row r="1485" spans="1:9">
      <c r="A1485" s="539">
        <v>1484</v>
      </c>
      <c r="B1485" s="540" t="s">
        <v>8534</v>
      </c>
      <c r="C1485" s="540" t="s">
        <v>179</v>
      </c>
      <c r="D1485" s="540" t="s">
        <v>5313</v>
      </c>
      <c r="E1485" s="540" t="s">
        <v>5391</v>
      </c>
      <c r="F1485" s="556">
        <v>25670000</v>
      </c>
      <c r="G1485" s="541">
        <v>2023</v>
      </c>
      <c r="H1485" s="542">
        <f>VLOOKUP(G1485,[3]잔가율!$D$3:$E$33,2,FALSE)</f>
        <v>0.84199999999999997</v>
      </c>
      <c r="I1485" s="552">
        <f t="shared" si="23"/>
        <v>21614140</v>
      </c>
    </row>
    <row r="1486" spans="1:9">
      <c r="A1486" s="539">
        <v>1485</v>
      </c>
      <c r="B1486" s="540" t="s">
        <v>8534</v>
      </c>
      <c r="C1486" s="540" t="s">
        <v>179</v>
      </c>
      <c r="D1486" s="540" t="s">
        <v>5392</v>
      </c>
      <c r="E1486" s="540" t="s">
        <v>5393</v>
      </c>
      <c r="F1486" s="556">
        <v>42750000</v>
      </c>
      <c r="G1486" s="541">
        <v>2023</v>
      </c>
      <c r="H1486" s="542">
        <f>VLOOKUP(G1486,[3]잔가율!$D$3:$E$33,2,FALSE)</f>
        <v>0.84199999999999997</v>
      </c>
      <c r="I1486" s="552">
        <f t="shared" si="23"/>
        <v>35995500</v>
      </c>
    </row>
    <row r="1487" spans="1:9">
      <c r="A1487" s="539">
        <v>1486</v>
      </c>
      <c r="B1487" s="540" t="s">
        <v>8534</v>
      </c>
      <c r="C1487" s="540" t="s">
        <v>179</v>
      </c>
      <c r="D1487" s="540" t="s">
        <v>5394</v>
      </c>
      <c r="E1487" s="540" t="s">
        <v>5395</v>
      </c>
      <c r="F1487" s="556">
        <v>29680000</v>
      </c>
      <c r="G1487" s="541">
        <v>2023</v>
      </c>
      <c r="H1487" s="542">
        <f>VLOOKUP(G1487,[3]잔가율!$D$3:$E$33,2,FALSE)</f>
        <v>0.84199999999999997</v>
      </c>
      <c r="I1487" s="552">
        <f t="shared" si="23"/>
        <v>24990560</v>
      </c>
    </row>
    <row r="1488" spans="1:9">
      <c r="A1488" s="539">
        <v>1487</v>
      </c>
      <c r="B1488" s="540" t="s">
        <v>8534</v>
      </c>
      <c r="C1488" s="540" t="s">
        <v>179</v>
      </c>
      <c r="D1488" s="540" t="s">
        <v>5394</v>
      </c>
      <c r="E1488" s="540" t="s">
        <v>5396</v>
      </c>
      <c r="F1488" s="556">
        <v>29040000</v>
      </c>
      <c r="G1488" s="541">
        <v>2023</v>
      </c>
      <c r="H1488" s="542">
        <f>VLOOKUP(G1488,[3]잔가율!$D$3:$E$33,2,FALSE)</f>
        <v>0.84199999999999997</v>
      </c>
      <c r="I1488" s="552">
        <f t="shared" si="23"/>
        <v>24451680</v>
      </c>
    </row>
    <row r="1489" spans="1:9">
      <c r="A1489" s="539">
        <v>1488</v>
      </c>
      <c r="B1489" s="540" t="s">
        <v>8534</v>
      </c>
      <c r="C1489" s="540" t="s">
        <v>179</v>
      </c>
      <c r="D1489" s="540" t="s">
        <v>5394</v>
      </c>
      <c r="E1489" s="540" t="s">
        <v>5397</v>
      </c>
      <c r="F1489" s="556">
        <v>25810000</v>
      </c>
      <c r="G1489" s="541">
        <v>2023</v>
      </c>
      <c r="H1489" s="542">
        <f>VLOOKUP(G1489,[3]잔가율!$D$3:$E$33,2,FALSE)</f>
        <v>0.84199999999999997</v>
      </c>
      <c r="I1489" s="552">
        <f t="shared" si="23"/>
        <v>21732020</v>
      </c>
    </row>
    <row r="1490" spans="1:9">
      <c r="A1490" s="539">
        <v>1489</v>
      </c>
      <c r="B1490" s="540" t="s">
        <v>8534</v>
      </c>
      <c r="C1490" s="540" t="s">
        <v>179</v>
      </c>
      <c r="D1490" s="540" t="s">
        <v>5394</v>
      </c>
      <c r="E1490" s="540" t="s">
        <v>5398</v>
      </c>
      <c r="F1490" s="556">
        <v>25040000</v>
      </c>
      <c r="G1490" s="541">
        <v>2023</v>
      </c>
      <c r="H1490" s="542">
        <f>VLOOKUP(G1490,[3]잔가율!$D$3:$E$33,2,FALSE)</f>
        <v>0.84199999999999997</v>
      </c>
      <c r="I1490" s="552">
        <f t="shared" si="23"/>
        <v>21083680</v>
      </c>
    </row>
    <row r="1491" spans="1:9">
      <c r="A1491" s="539">
        <v>1490</v>
      </c>
      <c r="B1491" s="540" t="s">
        <v>8534</v>
      </c>
      <c r="C1491" s="540" t="s">
        <v>179</v>
      </c>
      <c r="D1491" s="540" t="s">
        <v>5309</v>
      </c>
      <c r="E1491" s="540" t="s">
        <v>5399</v>
      </c>
      <c r="F1491" s="556">
        <v>31260000</v>
      </c>
      <c r="G1491" s="541">
        <v>2023</v>
      </c>
      <c r="H1491" s="542">
        <f>VLOOKUP(G1491,[3]잔가율!$D$3:$E$33,2,FALSE)</f>
        <v>0.84199999999999997</v>
      </c>
      <c r="I1491" s="552">
        <f t="shared" si="23"/>
        <v>26320920</v>
      </c>
    </row>
    <row r="1492" spans="1:9">
      <c r="A1492" s="539">
        <v>1491</v>
      </c>
      <c r="B1492" s="540" t="s">
        <v>8534</v>
      </c>
      <c r="C1492" s="540" t="s">
        <v>179</v>
      </c>
      <c r="D1492" s="540" t="s">
        <v>5309</v>
      </c>
      <c r="E1492" s="540" t="s">
        <v>5400</v>
      </c>
      <c r="F1492" s="556">
        <v>35450000</v>
      </c>
      <c r="G1492" s="541">
        <v>2023</v>
      </c>
      <c r="H1492" s="542">
        <f>VLOOKUP(G1492,[3]잔가율!$D$3:$E$33,2,FALSE)</f>
        <v>0.84199999999999997</v>
      </c>
      <c r="I1492" s="552">
        <f t="shared" si="23"/>
        <v>29848900</v>
      </c>
    </row>
    <row r="1493" spans="1:9">
      <c r="A1493" s="539">
        <v>1492</v>
      </c>
      <c r="B1493" s="540" t="s">
        <v>8534</v>
      </c>
      <c r="C1493" s="540" t="s">
        <v>179</v>
      </c>
      <c r="D1493" s="540" t="s">
        <v>5309</v>
      </c>
      <c r="E1493" s="540" t="s">
        <v>5401</v>
      </c>
      <c r="F1493" s="556">
        <v>36830000</v>
      </c>
      <c r="G1493" s="541">
        <v>2023</v>
      </c>
      <c r="H1493" s="542">
        <f>VLOOKUP(G1493,[3]잔가율!$D$3:$E$33,2,FALSE)</f>
        <v>0.84199999999999997</v>
      </c>
      <c r="I1493" s="552">
        <f t="shared" si="23"/>
        <v>31010860</v>
      </c>
    </row>
    <row r="1494" spans="1:9">
      <c r="A1494" s="539">
        <v>1493</v>
      </c>
      <c r="B1494" s="543" t="s">
        <v>8534</v>
      </c>
      <c r="C1494" s="543" t="s">
        <v>5328</v>
      </c>
      <c r="D1494" s="543" t="s">
        <v>5402</v>
      </c>
      <c r="E1494" s="543" t="s">
        <v>5403</v>
      </c>
      <c r="F1494" s="557">
        <v>1778810000</v>
      </c>
      <c r="G1494" s="541">
        <v>2023</v>
      </c>
      <c r="H1494" s="542">
        <f>VLOOKUP(G1494,[3]잔가율!$D$3:$E$33,2,FALSE)</f>
        <v>0.84199999999999997</v>
      </c>
      <c r="I1494" s="552">
        <f t="shared" si="23"/>
        <v>1497758020</v>
      </c>
    </row>
    <row r="1495" spans="1:9">
      <c r="A1495" s="539">
        <v>1494</v>
      </c>
      <c r="B1495" s="540" t="s">
        <v>8534</v>
      </c>
      <c r="C1495" s="540" t="s">
        <v>179</v>
      </c>
      <c r="D1495" s="540" t="s">
        <v>5404</v>
      </c>
      <c r="E1495" s="540" t="s">
        <v>5405</v>
      </c>
      <c r="F1495" s="556">
        <v>33000000</v>
      </c>
      <c r="G1495" s="541">
        <v>2023</v>
      </c>
      <c r="H1495" s="542">
        <f>VLOOKUP(G1495,[3]잔가율!$D$3:$E$33,2,FALSE)</f>
        <v>0.84199999999999997</v>
      </c>
      <c r="I1495" s="552">
        <f t="shared" si="23"/>
        <v>27786000</v>
      </c>
    </row>
    <row r="1496" spans="1:9">
      <c r="A1496" s="539">
        <v>1495</v>
      </c>
      <c r="B1496" s="540" t="s">
        <v>8534</v>
      </c>
      <c r="C1496" s="540" t="s">
        <v>179</v>
      </c>
      <c r="D1496" s="540" t="s">
        <v>5314</v>
      </c>
      <c r="E1496" s="540" t="s">
        <v>5406</v>
      </c>
      <c r="F1496" s="556">
        <v>81650000</v>
      </c>
      <c r="G1496" s="541">
        <v>2023</v>
      </c>
      <c r="H1496" s="542">
        <f>VLOOKUP(G1496,[3]잔가율!$D$3:$E$33,2,FALSE)</f>
        <v>0.84199999999999997</v>
      </c>
      <c r="I1496" s="552">
        <f t="shared" si="23"/>
        <v>68749300</v>
      </c>
    </row>
    <row r="1497" spans="1:9">
      <c r="A1497" s="539">
        <v>1496</v>
      </c>
      <c r="B1497" s="540" t="s">
        <v>8534</v>
      </c>
      <c r="C1497" s="540" t="s">
        <v>179</v>
      </c>
      <c r="D1497" s="540" t="s">
        <v>5314</v>
      </c>
      <c r="E1497" s="540" t="s">
        <v>5407</v>
      </c>
      <c r="F1497" s="556">
        <v>74400000</v>
      </c>
      <c r="G1497" s="541">
        <v>2023</v>
      </c>
      <c r="H1497" s="542">
        <f>VLOOKUP(G1497,[3]잔가율!$D$3:$E$33,2,FALSE)</f>
        <v>0.84199999999999997</v>
      </c>
      <c r="I1497" s="552">
        <f t="shared" si="23"/>
        <v>62644800</v>
      </c>
    </row>
    <row r="1498" spans="1:9">
      <c r="A1498" s="539">
        <v>1497</v>
      </c>
      <c r="B1498" s="414" t="s">
        <v>16663</v>
      </c>
      <c r="C1498" s="544" t="s">
        <v>5300</v>
      </c>
      <c r="D1498" s="544" t="s">
        <v>5303</v>
      </c>
      <c r="E1498" s="544" t="s">
        <v>5304</v>
      </c>
      <c r="F1498" s="560">
        <v>87980000</v>
      </c>
      <c r="G1498" s="541">
        <v>2023</v>
      </c>
      <c r="H1498" s="542">
        <f>VLOOKUP(G1498,[3]잔가율!$B$3:$C$33,2,FALSE)</f>
        <v>0.82599999999999996</v>
      </c>
      <c r="I1498" s="552">
        <f t="shared" si="23"/>
        <v>72671480</v>
      </c>
    </row>
    <row r="1499" spans="1:9">
      <c r="A1499" s="539">
        <v>1498</v>
      </c>
      <c r="B1499" s="540" t="s">
        <v>8534</v>
      </c>
      <c r="C1499" s="540" t="s">
        <v>179</v>
      </c>
      <c r="D1499" s="540" t="s">
        <v>5408</v>
      </c>
      <c r="E1499" s="540" t="s">
        <v>5409</v>
      </c>
      <c r="F1499" s="556">
        <v>73200000</v>
      </c>
      <c r="G1499" s="541">
        <v>2023</v>
      </c>
      <c r="H1499" s="542">
        <f>VLOOKUP(G1499,[3]잔가율!$D$3:$E$33,2,FALSE)</f>
        <v>0.84199999999999997</v>
      </c>
      <c r="I1499" s="552">
        <f t="shared" si="23"/>
        <v>61634400</v>
      </c>
    </row>
    <row r="1500" spans="1:9">
      <c r="A1500" s="539">
        <v>1499</v>
      </c>
      <c r="B1500" s="544" t="s">
        <v>8534</v>
      </c>
      <c r="C1500" s="544" t="s">
        <v>5328</v>
      </c>
      <c r="D1500" s="544" t="s">
        <v>5410</v>
      </c>
      <c r="E1500" s="544" t="s">
        <v>5411</v>
      </c>
      <c r="F1500" s="559">
        <v>50520000</v>
      </c>
      <c r="G1500" s="541">
        <v>2023</v>
      </c>
      <c r="H1500" s="542">
        <f>VLOOKUP(G1500,[3]잔가율!$D$3:$E$33,2,FALSE)</f>
        <v>0.84199999999999997</v>
      </c>
      <c r="I1500" s="552">
        <f t="shared" si="23"/>
        <v>42537840</v>
      </c>
    </row>
    <row r="1501" spans="1:9">
      <c r="A1501" s="539">
        <v>1500</v>
      </c>
      <c r="B1501" s="540" t="s">
        <v>8534</v>
      </c>
      <c r="C1501" s="540" t="s">
        <v>179</v>
      </c>
      <c r="D1501" s="540" t="s">
        <v>5412</v>
      </c>
      <c r="E1501" s="540" t="s">
        <v>5413</v>
      </c>
      <c r="F1501" s="556">
        <v>113630000</v>
      </c>
      <c r="G1501" s="541">
        <v>2023</v>
      </c>
      <c r="H1501" s="542">
        <f>VLOOKUP(G1501,[3]잔가율!$D$3:$E$33,2,FALSE)</f>
        <v>0.84199999999999997</v>
      </c>
      <c r="I1501" s="552">
        <f t="shared" si="23"/>
        <v>95676460</v>
      </c>
    </row>
    <row r="1502" spans="1:9">
      <c r="A1502" s="539">
        <v>1501</v>
      </c>
      <c r="B1502" s="540" t="s">
        <v>8534</v>
      </c>
      <c r="C1502" s="540" t="s">
        <v>179</v>
      </c>
      <c r="D1502" s="540" t="s">
        <v>5414</v>
      </c>
      <c r="E1502" s="540" t="s">
        <v>5415</v>
      </c>
      <c r="F1502" s="556">
        <v>109090000</v>
      </c>
      <c r="G1502" s="541">
        <v>2023</v>
      </c>
      <c r="H1502" s="542">
        <f>VLOOKUP(G1502,[3]잔가율!$D$3:$E$33,2,FALSE)</f>
        <v>0.84199999999999997</v>
      </c>
      <c r="I1502" s="552">
        <f t="shared" si="23"/>
        <v>91853780</v>
      </c>
    </row>
    <row r="1503" spans="1:9">
      <c r="A1503" s="539">
        <v>1502</v>
      </c>
      <c r="B1503" s="540" t="s">
        <v>8534</v>
      </c>
      <c r="C1503" s="540" t="s">
        <v>179</v>
      </c>
      <c r="D1503" s="540" t="s">
        <v>5315</v>
      </c>
      <c r="E1503" s="540" t="s">
        <v>5416</v>
      </c>
      <c r="F1503" s="556">
        <v>44540000</v>
      </c>
      <c r="G1503" s="541">
        <v>2023</v>
      </c>
      <c r="H1503" s="542">
        <f>VLOOKUP(G1503,[3]잔가율!$D$3:$E$33,2,FALSE)</f>
        <v>0.84199999999999997</v>
      </c>
      <c r="I1503" s="552">
        <f t="shared" si="23"/>
        <v>37502680</v>
      </c>
    </row>
    <row r="1504" spans="1:9">
      <c r="A1504" s="539">
        <v>1503</v>
      </c>
      <c r="B1504" s="540" t="s">
        <v>8534</v>
      </c>
      <c r="C1504" s="540" t="s">
        <v>179</v>
      </c>
      <c r="D1504" s="540" t="s">
        <v>5315</v>
      </c>
      <c r="E1504" s="540" t="s">
        <v>5417</v>
      </c>
      <c r="F1504" s="556">
        <v>40910000</v>
      </c>
      <c r="G1504" s="541">
        <v>2023</v>
      </c>
      <c r="H1504" s="542">
        <f>VLOOKUP(G1504,[3]잔가율!$D$3:$E$33,2,FALSE)</f>
        <v>0.84199999999999997</v>
      </c>
      <c r="I1504" s="552">
        <f t="shared" si="23"/>
        <v>34446220</v>
      </c>
    </row>
    <row r="1505" spans="1:9">
      <c r="A1505" s="539">
        <v>1504</v>
      </c>
      <c r="B1505" s="543" t="s">
        <v>8534</v>
      </c>
      <c r="C1505" s="543" t="s">
        <v>5328</v>
      </c>
      <c r="D1505" s="543" t="s">
        <v>5418</v>
      </c>
      <c r="E1505" s="543" t="s">
        <v>5419</v>
      </c>
      <c r="F1505" s="557">
        <v>6850000</v>
      </c>
      <c r="G1505" s="541">
        <v>2023</v>
      </c>
      <c r="H1505" s="542">
        <f>VLOOKUP(G1505,[3]잔가율!$D$3:$E$33,2,FALSE)</f>
        <v>0.84199999999999997</v>
      </c>
      <c r="I1505" s="552">
        <f t="shared" si="23"/>
        <v>5767700</v>
      </c>
    </row>
    <row r="1506" spans="1:9">
      <c r="A1506" s="539">
        <v>1505</v>
      </c>
      <c r="B1506" s="540" t="s">
        <v>8534</v>
      </c>
      <c r="C1506" s="540" t="s">
        <v>179</v>
      </c>
      <c r="D1506" s="540" t="s">
        <v>5420</v>
      </c>
      <c r="E1506" s="540" t="s">
        <v>5421</v>
      </c>
      <c r="F1506" s="556">
        <v>40270000</v>
      </c>
      <c r="G1506" s="541">
        <v>2023</v>
      </c>
      <c r="H1506" s="542">
        <f>VLOOKUP(G1506,[3]잔가율!$D$3:$E$33,2,FALSE)</f>
        <v>0.84199999999999997</v>
      </c>
      <c r="I1506" s="552">
        <f t="shared" si="23"/>
        <v>33907340</v>
      </c>
    </row>
    <row r="1507" spans="1:9">
      <c r="A1507" s="539">
        <v>1506</v>
      </c>
      <c r="B1507" s="540" t="s">
        <v>8534</v>
      </c>
      <c r="C1507" s="540" t="s">
        <v>179</v>
      </c>
      <c r="D1507" s="540" t="s">
        <v>5316</v>
      </c>
      <c r="E1507" s="540" t="s">
        <v>5422</v>
      </c>
      <c r="F1507" s="556">
        <v>43630000</v>
      </c>
      <c r="G1507" s="541">
        <v>2023</v>
      </c>
      <c r="H1507" s="542">
        <f>VLOOKUP(G1507,[3]잔가율!$D$3:$E$33,2,FALSE)</f>
        <v>0.84199999999999997</v>
      </c>
      <c r="I1507" s="552">
        <f t="shared" si="23"/>
        <v>36736460</v>
      </c>
    </row>
    <row r="1508" spans="1:9">
      <c r="A1508" s="539">
        <v>1507</v>
      </c>
      <c r="B1508" s="540" t="s">
        <v>8534</v>
      </c>
      <c r="C1508" s="540" t="s">
        <v>179</v>
      </c>
      <c r="D1508" s="540" t="s">
        <v>5423</v>
      </c>
      <c r="E1508" s="540" t="s">
        <v>5424</v>
      </c>
      <c r="F1508" s="556">
        <v>48450000</v>
      </c>
      <c r="G1508" s="541">
        <v>2023</v>
      </c>
      <c r="H1508" s="542">
        <f>VLOOKUP(G1508,[3]잔가율!$D$3:$E$33,2,FALSE)</f>
        <v>0.84199999999999997</v>
      </c>
      <c r="I1508" s="552">
        <f t="shared" si="23"/>
        <v>40794900</v>
      </c>
    </row>
    <row r="1509" spans="1:9">
      <c r="A1509" s="539">
        <v>1508</v>
      </c>
      <c r="B1509" s="540" t="s">
        <v>8534</v>
      </c>
      <c r="C1509" s="540" t="s">
        <v>179</v>
      </c>
      <c r="D1509" s="540" t="s">
        <v>5425</v>
      </c>
      <c r="E1509" s="540" t="s">
        <v>5426</v>
      </c>
      <c r="F1509" s="556">
        <v>90000000</v>
      </c>
      <c r="G1509" s="541">
        <v>2023</v>
      </c>
      <c r="H1509" s="542">
        <f>VLOOKUP(G1509,[3]잔가율!$D$3:$E$33,2,FALSE)</f>
        <v>0.84199999999999997</v>
      </c>
      <c r="I1509" s="552">
        <f t="shared" si="23"/>
        <v>75780000</v>
      </c>
    </row>
    <row r="1510" spans="1:9">
      <c r="A1510" s="539">
        <v>1509</v>
      </c>
      <c r="B1510" s="540" t="s">
        <v>8534</v>
      </c>
      <c r="C1510" s="540" t="s">
        <v>179</v>
      </c>
      <c r="D1510" s="540" t="s">
        <v>5427</v>
      </c>
      <c r="E1510" s="540" t="s">
        <v>5428</v>
      </c>
      <c r="F1510" s="556">
        <v>75450000</v>
      </c>
      <c r="G1510" s="541">
        <v>2023</v>
      </c>
      <c r="H1510" s="542">
        <f>VLOOKUP(G1510,[3]잔가율!$D$3:$E$33,2,FALSE)</f>
        <v>0.84199999999999997</v>
      </c>
      <c r="I1510" s="552">
        <f t="shared" si="23"/>
        <v>63528900</v>
      </c>
    </row>
    <row r="1511" spans="1:9">
      <c r="A1511" s="539">
        <v>1510</v>
      </c>
      <c r="B1511" s="540" t="s">
        <v>8534</v>
      </c>
      <c r="C1511" s="540" t="s">
        <v>179</v>
      </c>
      <c r="D1511" s="540" t="s">
        <v>5427</v>
      </c>
      <c r="E1511" s="540" t="s">
        <v>5429</v>
      </c>
      <c r="F1511" s="556">
        <v>65000000</v>
      </c>
      <c r="G1511" s="541">
        <v>2023</v>
      </c>
      <c r="H1511" s="542">
        <f>VLOOKUP(G1511,[3]잔가율!$D$3:$E$33,2,FALSE)</f>
        <v>0.84199999999999997</v>
      </c>
      <c r="I1511" s="552">
        <f t="shared" si="23"/>
        <v>54730000</v>
      </c>
    </row>
    <row r="1512" spans="1:9">
      <c r="A1512" s="539">
        <v>1511</v>
      </c>
      <c r="B1512" s="540" t="s">
        <v>8534</v>
      </c>
      <c r="C1512" s="540" t="s">
        <v>179</v>
      </c>
      <c r="D1512" s="540" t="s">
        <v>5430</v>
      </c>
      <c r="E1512" s="540" t="s">
        <v>5431</v>
      </c>
      <c r="F1512" s="556">
        <v>72720000</v>
      </c>
      <c r="G1512" s="541">
        <v>2023</v>
      </c>
      <c r="H1512" s="542">
        <f>VLOOKUP(G1512,[3]잔가율!$D$3:$E$33,2,FALSE)</f>
        <v>0.84199999999999997</v>
      </c>
      <c r="I1512" s="552">
        <f t="shared" si="23"/>
        <v>61230240</v>
      </c>
    </row>
    <row r="1513" spans="1:9">
      <c r="A1513" s="539">
        <v>1512</v>
      </c>
      <c r="B1513" s="540" t="s">
        <v>8534</v>
      </c>
      <c r="C1513" s="540" t="s">
        <v>179</v>
      </c>
      <c r="D1513" s="540" t="s">
        <v>5432</v>
      </c>
      <c r="E1513" s="540" t="s">
        <v>5433</v>
      </c>
      <c r="F1513" s="556">
        <v>86360000</v>
      </c>
      <c r="G1513" s="541">
        <v>2023</v>
      </c>
      <c r="H1513" s="542">
        <f>VLOOKUP(G1513,[3]잔가율!$D$3:$E$33,2,FALSE)</f>
        <v>0.84199999999999997</v>
      </c>
      <c r="I1513" s="552">
        <f t="shared" si="23"/>
        <v>72715120</v>
      </c>
    </row>
    <row r="1514" spans="1:9">
      <c r="A1514" s="539">
        <v>1513</v>
      </c>
      <c r="B1514" s="540" t="s">
        <v>8534</v>
      </c>
      <c r="C1514" s="540" t="s">
        <v>179</v>
      </c>
      <c r="D1514" s="540" t="s">
        <v>5432</v>
      </c>
      <c r="E1514" s="540" t="s">
        <v>5434</v>
      </c>
      <c r="F1514" s="556">
        <v>100000000</v>
      </c>
      <c r="G1514" s="541">
        <v>2023</v>
      </c>
      <c r="H1514" s="542">
        <f>VLOOKUP(G1514,[3]잔가율!$D$3:$E$33,2,FALSE)</f>
        <v>0.84199999999999997</v>
      </c>
      <c r="I1514" s="552">
        <f t="shared" si="23"/>
        <v>84200000</v>
      </c>
    </row>
    <row r="1515" spans="1:9">
      <c r="A1515" s="539">
        <v>1514</v>
      </c>
      <c r="B1515" s="540" t="s">
        <v>8534</v>
      </c>
      <c r="C1515" s="540" t="s">
        <v>179</v>
      </c>
      <c r="D1515" s="540" t="s">
        <v>5432</v>
      </c>
      <c r="E1515" s="540" t="s">
        <v>5429</v>
      </c>
      <c r="F1515" s="556">
        <v>120000000</v>
      </c>
      <c r="G1515" s="541">
        <v>2023</v>
      </c>
      <c r="H1515" s="542">
        <f>VLOOKUP(G1515,[3]잔가율!$D$3:$E$33,2,FALSE)</f>
        <v>0.84199999999999997</v>
      </c>
      <c r="I1515" s="552">
        <f t="shared" si="23"/>
        <v>101040000</v>
      </c>
    </row>
    <row r="1516" spans="1:9">
      <c r="A1516" s="539">
        <v>1515</v>
      </c>
      <c r="B1516" s="540" t="s">
        <v>8534</v>
      </c>
      <c r="C1516" s="540" t="s">
        <v>179</v>
      </c>
      <c r="D1516" s="540" t="s">
        <v>5317</v>
      </c>
      <c r="E1516" s="540" t="s">
        <v>5435</v>
      </c>
      <c r="F1516" s="556">
        <v>90900000</v>
      </c>
      <c r="G1516" s="541">
        <v>2023</v>
      </c>
      <c r="H1516" s="542">
        <f>VLOOKUP(G1516,[3]잔가율!$D$3:$E$33,2,FALSE)</f>
        <v>0.84199999999999997</v>
      </c>
      <c r="I1516" s="552">
        <f t="shared" si="23"/>
        <v>76537800</v>
      </c>
    </row>
    <row r="1517" spans="1:9">
      <c r="A1517" s="539">
        <v>1516</v>
      </c>
      <c r="B1517" s="540" t="s">
        <v>8534</v>
      </c>
      <c r="C1517" s="540" t="s">
        <v>179</v>
      </c>
      <c r="D1517" s="540" t="s">
        <v>5317</v>
      </c>
      <c r="E1517" s="540" t="s">
        <v>5436</v>
      </c>
      <c r="F1517" s="556">
        <v>44500000</v>
      </c>
      <c r="G1517" s="541">
        <v>2023</v>
      </c>
      <c r="H1517" s="542">
        <f>VLOOKUP(G1517,[3]잔가율!$D$3:$E$33,2,FALSE)</f>
        <v>0.84199999999999997</v>
      </c>
      <c r="I1517" s="552">
        <f t="shared" si="23"/>
        <v>37469000</v>
      </c>
    </row>
    <row r="1518" spans="1:9">
      <c r="A1518" s="539">
        <v>1517</v>
      </c>
      <c r="B1518" s="540" t="s">
        <v>8534</v>
      </c>
      <c r="C1518" s="540" t="s">
        <v>179</v>
      </c>
      <c r="D1518" s="540" t="s">
        <v>5317</v>
      </c>
      <c r="E1518" s="540" t="s">
        <v>5437</v>
      </c>
      <c r="F1518" s="556">
        <v>49000000</v>
      </c>
      <c r="G1518" s="541">
        <v>2023</v>
      </c>
      <c r="H1518" s="542">
        <f>VLOOKUP(G1518,[3]잔가율!$D$3:$E$33,2,FALSE)</f>
        <v>0.84199999999999997</v>
      </c>
      <c r="I1518" s="552">
        <f t="shared" si="23"/>
        <v>41258000</v>
      </c>
    </row>
    <row r="1519" spans="1:9">
      <c r="A1519" s="539">
        <v>1518</v>
      </c>
      <c r="B1519" s="540" t="s">
        <v>8534</v>
      </c>
      <c r="C1519" s="540" t="s">
        <v>179</v>
      </c>
      <c r="D1519" s="540" t="s">
        <v>5438</v>
      </c>
      <c r="E1519" s="540" t="s">
        <v>5439</v>
      </c>
      <c r="F1519" s="556">
        <v>54700000</v>
      </c>
      <c r="G1519" s="541">
        <v>2023</v>
      </c>
      <c r="H1519" s="542">
        <f>VLOOKUP(G1519,[3]잔가율!$D$3:$E$33,2,FALSE)</f>
        <v>0.84199999999999997</v>
      </c>
      <c r="I1519" s="552">
        <f t="shared" si="23"/>
        <v>46057400</v>
      </c>
    </row>
    <row r="1520" spans="1:9">
      <c r="A1520" s="539">
        <v>1519</v>
      </c>
      <c r="B1520" s="540" t="s">
        <v>8534</v>
      </c>
      <c r="C1520" s="540" t="s">
        <v>179</v>
      </c>
      <c r="D1520" s="540" t="s">
        <v>5440</v>
      </c>
      <c r="E1520" s="540" t="s">
        <v>5441</v>
      </c>
      <c r="F1520" s="556">
        <v>81810000</v>
      </c>
      <c r="G1520" s="541">
        <v>2023</v>
      </c>
      <c r="H1520" s="542">
        <f>VLOOKUP(G1520,[3]잔가율!$D$3:$E$33,2,FALSE)</f>
        <v>0.84199999999999997</v>
      </c>
      <c r="I1520" s="552">
        <f t="shared" si="23"/>
        <v>68884020</v>
      </c>
    </row>
    <row r="1521" spans="1:9">
      <c r="A1521" s="539">
        <v>1520</v>
      </c>
      <c r="B1521" s="540" t="s">
        <v>8534</v>
      </c>
      <c r="C1521" s="540" t="s">
        <v>179</v>
      </c>
      <c r="D1521" s="540" t="s">
        <v>5440</v>
      </c>
      <c r="E1521" s="540" t="s">
        <v>5442</v>
      </c>
      <c r="F1521" s="556">
        <v>72720000</v>
      </c>
      <c r="G1521" s="541">
        <v>2023</v>
      </c>
      <c r="H1521" s="542">
        <f>VLOOKUP(G1521,[3]잔가율!$D$3:$E$33,2,FALSE)</f>
        <v>0.84199999999999997</v>
      </c>
      <c r="I1521" s="552">
        <f t="shared" si="23"/>
        <v>61230240</v>
      </c>
    </row>
    <row r="1522" spans="1:9">
      <c r="A1522" s="539">
        <v>1521</v>
      </c>
      <c r="B1522" s="540" t="s">
        <v>8534</v>
      </c>
      <c r="C1522" s="540" t="s">
        <v>179</v>
      </c>
      <c r="D1522" s="540" t="s">
        <v>5440</v>
      </c>
      <c r="E1522" s="540" t="s">
        <v>5443</v>
      </c>
      <c r="F1522" s="556">
        <v>71000000</v>
      </c>
      <c r="G1522" s="541">
        <v>2023</v>
      </c>
      <c r="H1522" s="542">
        <f>VLOOKUP(G1522,[3]잔가율!$D$3:$E$33,2,FALSE)</f>
        <v>0.84199999999999997</v>
      </c>
      <c r="I1522" s="552">
        <f t="shared" si="23"/>
        <v>59782000</v>
      </c>
    </row>
    <row r="1523" spans="1:9">
      <c r="A1523" s="539">
        <v>1522</v>
      </c>
      <c r="B1523" s="540" t="s">
        <v>8534</v>
      </c>
      <c r="C1523" s="540" t="s">
        <v>179</v>
      </c>
      <c r="D1523" s="540" t="s">
        <v>5444</v>
      </c>
      <c r="E1523" s="540" t="s">
        <v>5445</v>
      </c>
      <c r="F1523" s="556">
        <v>68180000</v>
      </c>
      <c r="G1523" s="541">
        <v>2023</v>
      </c>
      <c r="H1523" s="542">
        <f>VLOOKUP(G1523,[3]잔가율!$D$3:$E$33,2,FALSE)</f>
        <v>0.84199999999999997</v>
      </c>
      <c r="I1523" s="552">
        <f t="shared" si="23"/>
        <v>57407560</v>
      </c>
    </row>
    <row r="1524" spans="1:9">
      <c r="A1524" s="539">
        <v>1523</v>
      </c>
      <c r="B1524" s="540" t="s">
        <v>8534</v>
      </c>
      <c r="C1524" s="540" t="s">
        <v>179</v>
      </c>
      <c r="D1524" s="540" t="s">
        <v>5444</v>
      </c>
      <c r="E1524" s="540" t="s">
        <v>5446</v>
      </c>
      <c r="F1524" s="556">
        <v>70910000</v>
      </c>
      <c r="G1524" s="541">
        <v>2023</v>
      </c>
      <c r="H1524" s="542">
        <f>VLOOKUP(G1524,[3]잔가율!$D$3:$E$33,2,FALSE)</f>
        <v>0.84199999999999997</v>
      </c>
      <c r="I1524" s="552">
        <f t="shared" si="23"/>
        <v>59706220</v>
      </c>
    </row>
    <row r="1525" spans="1:9">
      <c r="A1525" s="539">
        <v>1524</v>
      </c>
      <c r="B1525" s="540" t="s">
        <v>8534</v>
      </c>
      <c r="C1525" s="540" t="s">
        <v>179</v>
      </c>
      <c r="D1525" s="540" t="s">
        <v>5444</v>
      </c>
      <c r="E1525" s="540" t="s">
        <v>5447</v>
      </c>
      <c r="F1525" s="556">
        <v>69540000</v>
      </c>
      <c r="G1525" s="541">
        <v>2023</v>
      </c>
      <c r="H1525" s="542">
        <f>VLOOKUP(G1525,[3]잔가율!$D$3:$E$33,2,FALSE)</f>
        <v>0.84199999999999997</v>
      </c>
      <c r="I1525" s="552">
        <f t="shared" si="23"/>
        <v>58552680</v>
      </c>
    </row>
    <row r="1526" spans="1:9">
      <c r="A1526" s="539">
        <v>1525</v>
      </c>
      <c r="B1526" s="540" t="s">
        <v>8534</v>
      </c>
      <c r="C1526" s="540" t="s">
        <v>179</v>
      </c>
      <c r="D1526" s="540" t="s">
        <v>5444</v>
      </c>
      <c r="E1526" s="540" t="s">
        <v>5448</v>
      </c>
      <c r="F1526" s="556">
        <v>77270000</v>
      </c>
      <c r="G1526" s="541">
        <v>2023</v>
      </c>
      <c r="H1526" s="542">
        <f>VLOOKUP(G1526,[3]잔가율!$D$3:$E$33,2,FALSE)</f>
        <v>0.84199999999999997</v>
      </c>
      <c r="I1526" s="552">
        <f t="shared" si="23"/>
        <v>65061340</v>
      </c>
    </row>
    <row r="1527" spans="1:9">
      <c r="A1527" s="539">
        <v>1526</v>
      </c>
      <c r="B1527" s="540" t="s">
        <v>8534</v>
      </c>
      <c r="C1527" s="540" t="s">
        <v>179</v>
      </c>
      <c r="D1527" s="540" t="s">
        <v>5444</v>
      </c>
      <c r="E1527" s="540" t="s">
        <v>5449</v>
      </c>
      <c r="F1527" s="556">
        <v>81810000</v>
      </c>
      <c r="G1527" s="541">
        <v>2023</v>
      </c>
      <c r="H1527" s="542">
        <f>VLOOKUP(G1527,[3]잔가율!$D$3:$E$33,2,FALSE)</f>
        <v>0.84199999999999997</v>
      </c>
      <c r="I1527" s="552">
        <f t="shared" si="23"/>
        <v>68884020</v>
      </c>
    </row>
    <row r="1528" spans="1:9">
      <c r="A1528" s="539">
        <v>1527</v>
      </c>
      <c r="B1528" s="540" t="s">
        <v>8534</v>
      </c>
      <c r="C1528" s="540" t="s">
        <v>179</v>
      </c>
      <c r="D1528" s="540" t="s">
        <v>5450</v>
      </c>
      <c r="E1528" s="540" t="s">
        <v>5451</v>
      </c>
      <c r="F1528" s="556">
        <v>100000000</v>
      </c>
      <c r="G1528" s="541">
        <v>2023</v>
      </c>
      <c r="H1528" s="542">
        <f>VLOOKUP(G1528,[3]잔가율!$D$3:$E$33,2,FALSE)</f>
        <v>0.84199999999999997</v>
      </c>
      <c r="I1528" s="552">
        <f t="shared" si="23"/>
        <v>84200000</v>
      </c>
    </row>
    <row r="1529" spans="1:9">
      <c r="A1529" s="539">
        <v>1528</v>
      </c>
      <c r="B1529" s="540" t="s">
        <v>8534</v>
      </c>
      <c r="C1529" s="540" t="s">
        <v>179</v>
      </c>
      <c r="D1529" s="540" t="s">
        <v>5450</v>
      </c>
      <c r="E1529" s="540" t="s">
        <v>5452</v>
      </c>
      <c r="F1529" s="556">
        <v>54540000</v>
      </c>
      <c r="G1529" s="541">
        <v>2023</v>
      </c>
      <c r="H1529" s="542">
        <f>VLOOKUP(G1529,[3]잔가율!$D$3:$E$33,2,FALSE)</f>
        <v>0.84199999999999997</v>
      </c>
      <c r="I1529" s="552">
        <f t="shared" si="23"/>
        <v>45922680</v>
      </c>
    </row>
    <row r="1530" spans="1:9">
      <c r="A1530" s="539">
        <v>1529</v>
      </c>
      <c r="B1530" s="540" t="s">
        <v>8534</v>
      </c>
      <c r="C1530" s="540" t="s">
        <v>179</v>
      </c>
      <c r="D1530" s="540" t="s">
        <v>5318</v>
      </c>
      <c r="E1530" s="540" t="s">
        <v>5453</v>
      </c>
      <c r="F1530" s="556">
        <v>39900000</v>
      </c>
      <c r="G1530" s="541">
        <v>2023</v>
      </c>
      <c r="H1530" s="542">
        <f>VLOOKUP(G1530,[3]잔가율!$D$3:$E$33,2,FALSE)</f>
        <v>0.84199999999999997</v>
      </c>
      <c r="I1530" s="552">
        <f t="shared" si="23"/>
        <v>33595800</v>
      </c>
    </row>
    <row r="1531" spans="1:9">
      <c r="A1531" s="539">
        <v>1530</v>
      </c>
      <c r="B1531" s="540" t="s">
        <v>8534</v>
      </c>
      <c r="C1531" s="540" t="s">
        <v>179</v>
      </c>
      <c r="D1531" s="540" t="s">
        <v>5318</v>
      </c>
      <c r="E1531" s="540" t="s">
        <v>5454</v>
      </c>
      <c r="F1531" s="556">
        <v>31110000</v>
      </c>
      <c r="G1531" s="541">
        <v>2023</v>
      </c>
      <c r="H1531" s="542">
        <f>VLOOKUP(G1531,[3]잔가율!$D$3:$E$33,2,FALSE)</f>
        <v>0.84199999999999997</v>
      </c>
      <c r="I1531" s="552">
        <f t="shared" si="23"/>
        <v>26194620</v>
      </c>
    </row>
    <row r="1532" spans="1:9">
      <c r="A1532" s="539">
        <v>1531</v>
      </c>
      <c r="B1532" s="540" t="s">
        <v>8534</v>
      </c>
      <c r="C1532" s="540" t="s">
        <v>179</v>
      </c>
      <c r="D1532" s="540" t="s">
        <v>5455</v>
      </c>
      <c r="E1532" s="540" t="s">
        <v>5453</v>
      </c>
      <c r="F1532" s="556">
        <v>43000000</v>
      </c>
      <c r="G1532" s="541">
        <v>2023</v>
      </c>
      <c r="H1532" s="542">
        <f>VLOOKUP(G1532,[3]잔가율!$D$3:$E$33,2,FALSE)</f>
        <v>0.84199999999999997</v>
      </c>
      <c r="I1532" s="552">
        <f t="shared" si="23"/>
        <v>36206000</v>
      </c>
    </row>
    <row r="1533" spans="1:9">
      <c r="A1533" s="539">
        <v>1532</v>
      </c>
      <c r="B1533" s="540" t="s">
        <v>8534</v>
      </c>
      <c r="C1533" s="540" t="s">
        <v>179</v>
      </c>
      <c r="D1533" s="540" t="s">
        <v>5456</v>
      </c>
      <c r="E1533" s="540" t="s">
        <v>5457</v>
      </c>
      <c r="F1533" s="556">
        <v>44270000</v>
      </c>
      <c r="G1533" s="541">
        <v>2023</v>
      </c>
      <c r="H1533" s="542">
        <f>VLOOKUP(G1533,[3]잔가율!$D$3:$E$33,2,FALSE)</f>
        <v>0.84199999999999997</v>
      </c>
      <c r="I1533" s="552">
        <f t="shared" si="23"/>
        <v>37275340</v>
      </c>
    </row>
    <row r="1534" spans="1:9">
      <c r="A1534" s="539">
        <v>1533</v>
      </c>
      <c r="B1534" s="540" t="s">
        <v>8534</v>
      </c>
      <c r="C1534" s="540" t="s">
        <v>179</v>
      </c>
      <c r="D1534" s="540" t="s">
        <v>5310</v>
      </c>
      <c r="E1534" s="540" t="s">
        <v>5458</v>
      </c>
      <c r="F1534" s="556">
        <v>45270000</v>
      </c>
      <c r="G1534" s="541">
        <v>2023</v>
      </c>
      <c r="H1534" s="542">
        <f>VLOOKUP(G1534,[3]잔가율!$D$3:$E$33,2,FALSE)</f>
        <v>0.84199999999999997</v>
      </c>
      <c r="I1534" s="552">
        <f t="shared" si="23"/>
        <v>38117340</v>
      </c>
    </row>
    <row r="1535" spans="1:9">
      <c r="A1535" s="539">
        <v>1534</v>
      </c>
      <c r="B1535" s="540" t="s">
        <v>8534</v>
      </c>
      <c r="C1535" s="540" t="s">
        <v>179</v>
      </c>
      <c r="D1535" s="540" t="s">
        <v>5319</v>
      </c>
      <c r="E1535" s="540" t="s">
        <v>5439</v>
      </c>
      <c r="F1535" s="556">
        <v>54280000</v>
      </c>
      <c r="G1535" s="541">
        <v>2023</v>
      </c>
      <c r="H1535" s="542">
        <f>VLOOKUP(G1535,[3]잔가율!$D$3:$E$33,2,FALSE)</f>
        <v>0.84199999999999997</v>
      </c>
      <c r="I1535" s="552">
        <f t="shared" si="23"/>
        <v>45703760</v>
      </c>
    </row>
    <row r="1536" spans="1:9">
      <c r="A1536" s="539">
        <v>1535</v>
      </c>
      <c r="B1536" s="543" t="s">
        <v>8534</v>
      </c>
      <c r="C1536" s="543" t="s">
        <v>5328</v>
      </c>
      <c r="D1536" s="543" t="s">
        <v>5305</v>
      </c>
      <c r="E1536" s="543" t="s">
        <v>5459</v>
      </c>
      <c r="F1536" s="557">
        <v>11610000</v>
      </c>
      <c r="G1536" s="541">
        <v>2023</v>
      </c>
      <c r="H1536" s="542">
        <f>VLOOKUP(G1536,[3]잔가율!$D$3:$E$33,2,FALSE)</f>
        <v>0.84199999999999997</v>
      </c>
      <c r="I1536" s="552">
        <f t="shared" si="23"/>
        <v>9775620</v>
      </c>
    </row>
    <row r="1537" spans="1:9">
      <c r="A1537" s="539">
        <v>1536</v>
      </c>
      <c r="B1537" s="540" t="s">
        <v>8534</v>
      </c>
      <c r="C1537" s="540" t="s">
        <v>179</v>
      </c>
      <c r="D1537" s="540" t="s">
        <v>5305</v>
      </c>
      <c r="E1537" s="540" t="s">
        <v>5460</v>
      </c>
      <c r="F1537" s="556">
        <v>139090000</v>
      </c>
      <c r="G1537" s="541">
        <v>2023</v>
      </c>
      <c r="H1537" s="542">
        <f>VLOOKUP(G1537,[3]잔가율!$D$3:$E$33,2,FALSE)</f>
        <v>0.84199999999999997</v>
      </c>
      <c r="I1537" s="552">
        <f t="shared" si="23"/>
        <v>117113780</v>
      </c>
    </row>
    <row r="1538" spans="1:9">
      <c r="A1538" s="539">
        <v>1537</v>
      </c>
      <c r="B1538" s="543" t="s">
        <v>8534</v>
      </c>
      <c r="C1538" s="543" t="s">
        <v>5328</v>
      </c>
      <c r="D1538" s="543" t="s">
        <v>5305</v>
      </c>
      <c r="E1538" s="543" t="s">
        <v>5461</v>
      </c>
      <c r="F1538" s="557">
        <v>60630000</v>
      </c>
      <c r="G1538" s="541">
        <v>2023</v>
      </c>
      <c r="H1538" s="542">
        <f>VLOOKUP(G1538,[3]잔가율!$D$3:$E$33,2,FALSE)</f>
        <v>0.84199999999999997</v>
      </c>
      <c r="I1538" s="552">
        <f t="shared" ref="I1538:I1601" si="24">ROUNDDOWN(F1538*H1538,0)</f>
        <v>51050460</v>
      </c>
    </row>
    <row r="1539" spans="1:9">
      <c r="A1539" s="539">
        <v>1538</v>
      </c>
      <c r="B1539" s="540" t="s">
        <v>8534</v>
      </c>
      <c r="C1539" s="540" t="s">
        <v>179</v>
      </c>
      <c r="D1539" s="540" t="s">
        <v>5305</v>
      </c>
      <c r="E1539" s="540" t="s">
        <v>5462</v>
      </c>
      <c r="F1539" s="556">
        <v>149540000</v>
      </c>
      <c r="G1539" s="541">
        <v>2023</v>
      </c>
      <c r="H1539" s="542">
        <f>VLOOKUP(G1539,[3]잔가율!$D$3:$E$33,2,FALSE)</f>
        <v>0.84199999999999997</v>
      </c>
      <c r="I1539" s="552">
        <f t="shared" si="24"/>
        <v>125912680</v>
      </c>
    </row>
    <row r="1540" spans="1:9">
      <c r="A1540" s="539">
        <v>1539</v>
      </c>
      <c r="B1540" s="540" t="s">
        <v>8534</v>
      </c>
      <c r="C1540" s="540" t="s">
        <v>179</v>
      </c>
      <c r="D1540" s="540" t="s">
        <v>5305</v>
      </c>
      <c r="E1540" s="540" t="s">
        <v>5463</v>
      </c>
      <c r="F1540" s="556">
        <v>40660000</v>
      </c>
      <c r="G1540" s="541">
        <v>2023</v>
      </c>
      <c r="H1540" s="542">
        <f>VLOOKUP(G1540,[3]잔가율!$D$3:$E$33,2,FALSE)</f>
        <v>0.84199999999999997</v>
      </c>
      <c r="I1540" s="552">
        <f t="shared" si="24"/>
        <v>34235720</v>
      </c>
    </row>
    <row r="1541" spans="1:9">
      <c r="A1541" s="539">
        <v>1540</v>
      </c>
      <c r="B1541" s="414" t="s">
        <v>16663</v>
      </c>
      <c r="C1541" s="540" t="s">
        <v>179</v>
      </c>
      <c r="D1541" s="540" t="s">
        <v>5305</v>
      </c>
      <c r="E1541" s="540" t="s">
        <v>5306</v>
      </c>
      <c r="F1541" s="558">
        <v>142720000</v>
      </c>
      <c r="G1541" s="541">
        <v>2023</v>
      </c>
      <c r="H1541" s="542">
        <f>VLOOKUP(G1541,[3]잔가율!$B$3:$C$33,2,FALSE)</f>
        <v>0.82599999999999996</v>
      </c>
      <c r="I1541" s="552">
        <f t="shared" si="24"/>
        <v>117886720</v>
      </c>
    </row>
    <row r="1542" spans="1:9">
      <c r="A1542" s="539">
        <v>1541</v>
      </c>
      <c r="B1542" s="543" t="s">
        <v>8534</v>
      </c>
      <c r="C1542" s="543" t="s">
        <v>5328</v>
      </c>
      <c r="D1542" s="543" t="s">
        <v>5464</v>
      </c>
      <c r="E1542" s="543" t="s">
        <v>5465</v>
      </c>
      <c r="F1542" s="557">
        <v>100590000</v>
      </c>
      <c r="G1542" s="541">
        <v>2023</v>
      </c>
      <c r="H1542" s="542">
        <f>VLOOKUP(G1542,[3]잔가율!$D$3:$E$33,2,FALSE)</f>
        <v>0.84199999999999997</v>
      </c>
      <c r="I1542" s="552">
        <f t="shared" si="24"/>
        <v>84696780</v>
      </c>
    </row>
    <row r="1543" spans="1:9">
      <c r="A1543" s="539">
        <v>1542</v>
      </c>
      <c r="B1543" s="540" t="s">
        <v>8534</v>
      </c>
      <c r="C1543" s="540" t="s">
        <v>179</v>
      </c>
      <c r="D1543" s="540" t="s">
        <v>5466</v>
      </c>
      <c r="E1543" s="540" t="s">
        <v>5467</v>
      </c>
      <c r="F1543" s="556">
        <v>81810000</v>
      </c>
      <c r="G1543" s="541">
        <v>2023</v>
      </c>
      <c r="H1543" s="542">
        <f>VLOOKUP(G1543,[3]잔가율!$D$3:$E$33,2,FALSE)</f>
        <v>0.84199999999999997</v>
      </c>
      <c r="I1543" s="552">
        <f t="shared" si="24"/>
        <v>68884020</v>
      </c>
    </row>
    <row r="1544" spans="1:9">
      <c r="A1544" s="539">
        <v>1543</v>
      </c>
      <c r="B1544" s="540" t="s">
        <v>8534</v>
      </c>
      <c r="C1544" s="540" t="s">
        <v>179</v>
      </c>
      <c r="D1544" s="540" t="s">
        <v>5468</v>
      </c>
      <c r="E1544" s="540" t="s">
        <v>5469</v>
      </c>
      <c r="F1544" s="556">
        <v>65450000</v>
      </c>
      <c r="G1544" s="541">
        <v>2023</v>
      </c>
      <c r="H1544" s="542">
        <f>VLOOKUP(G1544,[3]잔가율!$D$3:$E$33,2,FALSE)</f>
        <v>0.84199999999999997</v>
      </c>
      <c r="I1544" s="552">
        <f t="shared" si="24"/>
        <v>55108900</v>
      </c>
    </row>
    <row r="1545" spans="1:9">
      <c r="A1545" s="539">
        <v>1544</v>
      </c>
      <c r="B1545" s="540" t="s">
        <v>8534</v>
      </c>
      <c r="C1545" s="540" t="s">
        <v>179</v>
      </c>
      <c r="D1545" s="540" t="s">
        <v>5320</v>
      </c>
      <c r="E1545" s="540" t="s">
        <v>5470</v>
      </c>
      <c r="F1545" s="556">
        <v>54540000</v>
      </c>
      <c r="G1545" s="541">
        <v>2023</v>
      </c>
      <c r="H1545" s="542">
        <f>VLOOKUP(G1545,[3]잔가율!$D$3:$E$33,2,FALSE)</f>
        <v>0.84199999999999997</v>
      </c>
      <c r="I1545" s="552">
        <f t="shared" si="24"/>
        <v>45922680</v>
      </c>
    </row>
    <row r="1546" spans="1:9">
      <c r="A1546" s="539">
        <v>1545</v>
      </c>
      <c r="B1546" s="540" t="s">
        <v>8534</v>
      </c>
      <c r="C1546" s="540" t="s">
        <v>179</v>
      </c>
      <c r="D1546" s="540" t="s">
        <v>5320</v>
      </c>
      <c r="E1546" s="540" t="s">
        <v>5471</v>
      </c>
      <c r="F1546" s="556">
        <v>57270000</v>
      </c>
      <c r="G1546" s="541">
        <v>2023</v>
      </c>
      <c r="H1546" s="542">
        <f>VLOOKUP(G1546,[3]잔가율!$D$3:$E$33,2,FALSE)</f>
        <v>0.84199999999999997</v>
      </c>
      <c r="I1546" s="552">
        <f t="shared" si="24"/>
        <v>48221340</v>
      </c>
    </row>
    <row r="1547" spans="1:9">
      <c r="A1547" s="539">
        <v>1546</v>
      </c>
      <c r="B1547" s="540" t="s">
        <v>8534</v>
      </c>
      <c r="C1547" s="540" t="s">
        <v>179</v>
      </c>
      <c r="D1547" s="540" t="s">
        <v>5320</v>
      </c>
      <c r="E1547" s="540" t="s">
        <v>5472</v>
      </c>
      <c r="F1547" s="556">
        <v>69090000</v>
      </c>
      <c r="G1547" s="541">
        <v>2023</v>
      </c>
      <c r="H1547" s="542">
        <f>VLOOKUP(G1547,[3]잔가율!$D$3:$E$33,2,FALSE)</f>
        <v>0.84199999999999997</v>
      </c>
      <c r="I1547" s="552">
        <f t="shared" si="24"/>
        <v>58173780</v>
      </c>
    </row>
    <row r="1548" spans="1:9">
      <c r="A1548" s="539">
        <v>1547</v>
      </c>
      <c r="B1548" s="540" t="s">
        <v>8534</v>
      </c>
      <c r="C1548" s="540" t="s">
        <v>179</v>
      </c>
      <c r="D1548" s="540" t="s">
        <v>5473</v>
      </c>
      <c r="E1548" s="540" t="s">
        <v>5474</v>
      </c>
      <c r="F1548" s="556">
        <v>100000000</v>
      </c>
      <c r="G1548" s="541">
        <v>2023</v>
      </c>
      <c r="H1548" s="542">
        <f>VLOOKUP(G1548,[3]잔가율!$D$3:$E$33,2,FALSE)</f>
        <v>0.84199999999999997</v>
      </c>
      <c r="I1548" s="552">
        <f t="shared" si="24"/>
        <v>84200000</v>
      </c>
    </row>
    <row r="1549" spans="1:9">
      <c r="A1549" s="539">
        <v>1548</v>
      </c>
      <c r="B1549" s="540" t="s">
        <v>8534</v>
      </c>
      <c r="C1549" s="540" t="s">
        <v>179</v>
      </c>
      <c r="D1549" s="540" t="s">
        <v>5473</v>
      </c>
      <c r="E1549" s="540" t="s">
        <v>5475</v>
      </c>
      <c r="F1549" s="556">
        <v>90900000</v>
      </c>
      <c r="G1549" s="541">
        <v>2023</v>
      </c>
      <c r="H1549" s="542">
        <f>VLOOKUP(G1549,[3]잔가율!$D$3:$E$33,2,FALSE)</f>
        <v>0.84199999999999997</v>
      </c>
      <c r="I1549" s="552">
        <f t="shared" si="24"/>
        <v>76537800</v>
      </c>
    </row>
    <row r="1550" spans="1:9">
      <c r="A1550" s="539">
        <v>1549</v>
      </c>
      <c r="B1550" s="540" t="s">
        <v>8534</v>
      </c>
      <c r="C1550" s="540" t="s">
        <v>179</v>
      </c>
      <c r="D1550" s="540" t="s">
        <v>5473</v>
      </c>
      <c r="E1550" s="540" t="s">
        <v>5476</v>
      </c>
      <c r="F1550" s="556">
        <v>95450000</v>
      </c>
      <c r="G1550" s="541">
        <v>2023</v>
      </c>
      <c r="H1550" s="542">
        <f>VLOOKUP(G1550,[3]잔가율!$D$3:$E$33,2,FALSE)</f>
        <v>0.84199999999999997</v>
      </c>
      <c r="I1550" s="552">
        <f t="shared" si="24"/>
        <v>80368900</v>
      </c>
    </row>
    <row r="1551" spans="1:9">
      <c r="A1551" s="539">
        <v>1550</v>
      </c>
      <c r="B1551" s="540" t="s">
        <v>8534</v>
      </c>
      <c r="C1551" s="540" t="s">
        <v>179</v>
      </c>
      <c r="D1551" s="540" t="s">
        <v>5473</v>
      </c>
      <c r="E1551" s="540" t="s">
        <v>5477</v>
      </c>
      <c r="F1551" s="556">
        <v>87050000</v>
      </c>
      <c r="G1551" s="541">
        <v>2023</v>
      </c>
      <c r="H1551" s="542">
        <f>VLOOKUP(G1551,[3]잔가율!$D$3:$E$33,2,FALSE)</f>
        <v>0.84199999999999997</v>
      </c>
      <c r="I1551" s="552">
        <f t="shared" si="24"/>
        <v>73296100</v>
      </c>
    </row>
    <row r="1552" spans="1:9">
      <c r="A1552" s="539">
        <v>1551</v>
      </c>
      <c r="B1552" s="540" t="s">
        <v>8534</v>
      </c>
      <c r="C1552" s="540" t="s">
        <v>179</v>
      </c>
      <c r="D1552" s="540" t="s">
        <v>5473</v>
      </c>
      <c r="E1552" s="540" t="s">
        <v>5478</v>
      </c>
      <c r="F1552" s="556">
        <v>90900000</v>
      </c>
      <c r="G1552" s="541">
        <v>2023</v>
      </c>
      <c r="H1552" s="542">
        <f>VLOOKUP(G1552,[3]잔가율!$D$3:$E$33,2,FALSE)</f>
        <v>0.84199999999999997</v>
      </c>
      <c r="I1552" s="552">
        <f t="shared" si="24"/>
        <v>76537800</v>
      </c>
    </row>
    <row r="1553" spans="1:9">
      <c r="A1553" s="539">
        <v>1552</v>
      </c>
      <c r="B1553" s="540" t="s">
        <v>8534</v>
      </c>
      <c r="C1553" s="540" t="s">
        <v>179</v>
      </c>
      <c r="D1553" s="540" t="s">
        <v>5473</v>
      </c>
      <c r="E1553" s="540" t="s">
        <v>5479</v>
      </c>
      <c r="F1553" s="556">
        <v>68180000</v>
      </c>
      <c r="G1553" s="541">
        <v>2023</v>
      </c>
      <c r="H1553" s="542">
        <f>VLOOKUP(G1553,[3]잔가율!$D$3:$E$33,2,FALSE)</f>
        <v>0.84199999999999997</v>
      </c>
      <c r="I1553" s="552">
        <f t="shared" si="24"/>
        <v>57407560</v>
      </c>
    </row>
    <row r="1554" spans="1:9">
      <c r="A1554" s="539">
        <v>1553</v>
      </c>
      <c r="B1554" s="540" t="s">
        <v>8534</v>
      </c>
      <c r="C1554" s="540" t="s">
        <v>179</v>
      </c>
      <c r="D1554" s="540" t="s">
        <v>5473</v>
      </c>
      <c r="E1554" s="540" t="s">
        <v>5480</v>
      </c>
      <c r="F1554" s="556">
        <v>71210000</v>
      </c>
      <c r="G1554" s="541">
        <v>2023</v>
      </c>
      <c r="H1554" s="542">
        <f>VLOOKUP(G1554,[3]잔가율!$D$3:$E$33,2,FALSE)</f>
        <v>0.84199999999999997</v>
      </c>
      <c r="I1554" s="552">
        <f t="shared" si="24"/>
        <v>59958820</v>
      </c>
    </row>
    <row r="1555" spans="1:9">
      <c r="A1555" s="539">
        <v>1554</v>
      </c>
      <c r="B1555" s="540" t="s">
        <v>8534</v>
      </c>
      <c r="C1555" s="540" t="s">
        <v>179</v>
      </c>
      <c r="D1555" s="540" t="s">
        <v>5473</v>
      </c>
      <c r="E1555" s="540" t="s">
        <v>5481</v>
      </c>
      <c r="F1555" s="556">
        <v>72720000</v>
      </c>
      <c r="G1555" s="541">
        <v>2023</v>
      </c>
      <c r="H1555" s="542">
        <f>VLOOKUP(G1555,[3]잔가율!$D$3:$E$33,2,FALSE)</f>
        <v>0.84199999999999997</v>
      </c>
      <c r="I1555" s="552">
        <f t="shared" si="24"/>
        <v>61230240</v>
      </c>
    </row>
    <row r="1556" spans="1:9">
      <c r="A1556" s="539">
        <v>1555</v>
      </c>
      <c r="B1556" s="540" t="s">
        <v>8534</v>
      </c>
      <c r="C1556" s="540" t="s">
        <v>179</v>
      </c>
      <c r="D1556" s="540" t="s">
        <v>5473</v>
      </c>
      <c r="E1556" s="540" t="s">
        <v>5482</v>
      </c>
      <c r="F1556" s="556">
        <v>85220000</v>
      </c>
      <c r="G1556" s="541">
        <v>2023</v>
      </c>
      <c r="H1556" s="542">
        <f>VLOOKUP(G1556,[3]잔가율!$D$3:$E$33,2,FALSE)</f>
        <v>0.84199999999999997</v>
      </c>
      <c r="I1556" s="552">
        <f t="shared" si="24"/>
        <v>71755240</v>
      </c>
    </row>
    <row r="1557" spans="1:9">
      <c r="A1557" s="539">
        <v>1556</v>
      </c>
      <c r="B1557" s="540" t="s">
        <v>8534</v>
      </c>
      <c r="C1557" s="540" t="s">
        <v>179</v>
      </c>
      <c r="D1557" s="540" t="s">
        <v>5473</v>
      </c>
      <c r="E1557" s="540" t="s">
        <v>5483</v>
      </c>
      <c r="F1557" s="556">
        <v>73630000</v>
      </c>
      <c r="G1557" s="541">
        <v>2023</v>
      </c>
      <c r="H1557" s="542">
        <f>VLOOKUP(G1557,[3]잔가율!$D$3:$E$33,2,FALSE)</f>
        <v>0.84199999999999997</v>
      </c>
      <c r="I1557" s="552">
        <f t="shared" si="24"/>
        <v>61996460</v>
      </c>
    </row>
    <row r="1558" spans="1:9">
      <c r="A1558" s="539">
        <v>1557</v>
      </c>
      <c r="B1558" s="540" t="s">
        <v>8534</v>
      </c>
      <c r="C1558" s="540" t="s">
        <v>179</v>
      </c>
      <c r="D1558" s="540" t="s">
        <v>5473</v>
      </c>
      <c r="E1558" s="540" t="s">
        <v>5484</v>
      </c>
      <c r="F1558" s="556">
        <v>73750000</v>
      </c>
      <c r="G1558" s="541">
        <v>2023</v>
      </c>
      <c r="H1558" s="542">
        <f>VLOOKUP(G1558,[3]잔가율!$D$3:$E$33,2,FALSE)</f>
        <v>0.84199999999999997</v>
      </c>
      <c r="I1558" s="552">
        <f t="shared" si="24"/>
        <v>62097500</v>
      </c>
    </row>
    <row r="1559" spans="1:9">
      <c r="A1559" s="539">
        <v>1558</v>
      </c>
      <c r="B1559" s="540" t="s">
        <v>8534</v>
      </c>
      <c r="C1559" s="540" t="s">
        <v>179</v>
      </c>
      <c r="D1559" s="540" t="s">
        <v>5473</v>
      </c>
      <c r="E1559" s="540" t="s">
        <v>5485</v>
      </c>
      <c r="F1559" s="556">
        <v>50900000</v>
      </c>
      <c r="G1559" s="541">
        <v>2023</v>
      </c>
      <c r="H1559" s="542">
        <f>VLOOKUP(G1559,[3]잔가율!$D$3:$E$33,2,FALSE)</f>
        <v>0.84199999999999997</v>
      </c>
      <c r="I1559" s="552">
        <f t="shared" si="24"/>
        <v>42857800</v>
      </c>
    </row>
    <row r="1560" spans="1:9">
      <c r="A1560" s="539">
        <v>1559</v>
      </c>
      <c r="B1560" s="540" t="s">
        <v>8534</v>
      </c>
      <c r="C1560" s="540" t="s">
        <v>179</v>
      </c>
      <c r="D1560" s="540" t="s">
        <v>5473</v>
      </c>
      <c r="E1560" s="540" t="s">
        <v>5486</v>
      </c>
      <c r="F1560" s="556">
        <v>39990000</v>
      </c>
      <c r="G1560" s="541">
        <v>2023</v>
      </c>
      <c r="H1560" s="542">
        <f>VLOOKUP(G1560,[3]잔가율!$D$3:$E$33,2,FALSE)</f>
        <v>0.84199999999999997</v>
      </c>
      <c r="I1560" s="552">
        <f t="shared" si="24"/>
        <v>33671580</v>
      </c>
    </row>
    <row r="1561" spans="1:9">
      <c r="A1561" s="539">
        <v>1560</v>
      </c>
      <c r="B1561" s="540" t="s">
        <v>8534</v>
      </c>
      <c r="C1561" s="540" t="s">
        <v>179</v>
      </c>
      <c r="D1561" s="540" t="s">
        <v>5473</v>
      </c>
      <c r="E1561" s="540" t="s">
        <v>5487</v>
      </c>
      <c r="F1561" s="556">
        <v>62720000</v>
      </c>
      <c r="G1561" s="541">
        <v>2023</v>
      </c>
      <c r="H1561" s="542">
        <f>VLOOKUP(G1561,[3]잔가율!$D$3:$E$33,2,FALSE)</f>
        <v>0.84199999999999997</v>
      </c>
      <c r="I1561" s="552">
        <f t="shared" si="24"/>
        <v>52810240</v>
      </c>
    </row>
    <row r="1562" spans="1:9">
      <c r="A1562" s="539">
        <v>1561</v>
      </c>
      <c r="B1562" s="544" t="s">
        <v>8534</v>
      </c>
      <c r="C1562" s="544" t="s">
        <v>5328</v>
      </c>
      <c r="D1562" s="544" t="s">
        <v>5488</v>
      </c>
      <c r="E1562" s="544" t="s">
        <v>5489</v>
      </c>
      <c r="F1562" s="559">
        <v>53300000</v>
      </c>
      <c r="G1562" s="541">
        <v>2023</v>
      </c>
      <c r="H1562" s="542">
        <f>VLOOKUP(G1562,[3]잔가율!$D$3:$E$33,2,FALSE)</f>
        <v>0.84199999999999997</v>
      </c>
      <c r="I1562" s="552">
        <f t="shared" si="24"/>
        <v>44878600</v>
      </c>
    </row>
    <row r="1563" spans="1:9">
      <c r="A1563" s="539">
        <v>1562</v>
      </c>
      <c r="B1563" s="540" t="s">
        <v>8534</v>
      </c>
      <c r="C1563" s="540" t="s">
        <v>179</v>
      </c>
      <c r="D1563" s="540" t="s">
        <v>5490</v>
      </c>
      <c r="E1563" s="540" t="s">
        <v>5409</v>
      </c>
      <c r="F1563" s="556">
        <v>75000000</v>
      </c>
      <c r="G1563" s="541">
        <v>2023</v>
      </c>
      <c r="H1563" s="542">
        <f>VLOOKUP(G1563,[3]잔가율!$D$3:$E$33,2,FALSE)</f>
        <v>0.84199999999999997</v>
      </c>
      <c r="I1563" s="552">
        <f t="shared" si="24"/>
        <v>63150000</v>
      </c>
    </row>
    <row r="1564" spans="1:9">
      <c r="A1564" s="539">
        <v>1563</v>
      </c>
      <c r="B1564" s="540" t="s">
        <v>8534</v>
      </c>
      <c r="C1564" s="540" t="s">
        <v>179</v>
      </c>
      <c r="D1564" s="540" t="s">
        <v>5491</v>
      </c>
      <c r="E1564" s="540" t="s">
        <v>155</v>
      </c>
      <c r="F1564" s="556">
        <v>55180000</v>
      </c>
      <c r="G1564" s="541">
        <v>2023</v>
      </c>
      <c r="H1564" s="542">
        <f>VLOOKUP(G1564,[3]잔가율!$D$3:$E$33,2,FALSE)</f>
        <v>0.84199999999999997</v>
      </c>
      <c r="I1564" s="552">
        <f t="shared" si="24"/>
        <v>46461560</v>
      </c>
    </row>
    <row r="1565" spans="1:9">
      <c r="A1565" s="539">
        <v>1564</v>
      </c>
      <c r="B1565" s="540" t="s">
        <v>8534</v>
      </c>
      <c r="C1565" s="540" t="s">
        <v>179</v>
      </c>
      <c r="D1565" s="540" t="s">
        <v>5492</v>
      </c>
      <c r="E1565" s="540" t="s">
        <v>5493</v>
      </c>
      <c r="F1565" s="556">
        <v>27210000</v>
      </c>
      <c r="G1565" s="541">
        <v>2023</v>
      </c>
      <c r="H1565" s="542">
        <f>VLOOKUP(G1565,[3]잔가율!$D$3:$E$33,2,FALSE)</f>
        <v>0.84199999999999997</v>
      </c>
      <c r="I1565" s="552">
        <f t="shared" si="24"/>
        <v>22910820</v>
      </c>
    </row>
    <row r="1566" spans="1:9">
      <c r="A1566" s="539">
        <v>1565</v>
      </c>
      <c r="B1566" s="540" t="s">
        <v>8534</v>
      </c>
      <c r="C1566" s="540" t="s">
        <v>179</v>
      </c>
      <c r="D1566" s="540" t="s">
        <v>5492</v>
      </c>
      <c r="E1566" s="540" t="s">
        <v>5494</v>
      </c>
      <c r="F1566" s="556">
        <v>28720000</v>
      </c>
      <c r="G1566" s="541">
        <v>2023</v>
      </c>
      <c r="H1566" s="542">
        <f>VLOOKUP(G1566,[3]잔가율!$D$3:$E$33,2,FALSE)</f>
        <v>0.84199999999999997</v>
      </c>
      <c r="I1566" s="552">
        <f t="shared" si="24"/>
        <v>24182240</v>
      </c>
    </row>
    <row r="1567" spans="1:9">
      <c r="A1567" s="539">
        <v>1566</v>
      </c>
      <c r="B1567" s="540" t="s">
        <v>8534</v>
      </c>
      <c r="C1567" s="540" t="s">
        <v>179</v>
      </c>
      <c r="D1567" s="540" t="s">
        <v>5321</v>
      </c>
      <c r="E1567" s="540" t="s">
        <v>5495</v>
      </c>
      <c r="F1567" s="556">
        <v>35000000</v>
      </c>
      <c r="G1567" s="541">
        <v>2023</v>
      </c>
      <c r="H1567" s="542">
        <f>VLOOKUP(G1567,[3]잔가율!$D$3:$E$33,2,FALSE)</f>
        <v>0.84199999999999997</v>
      </c>
      <c r="I1567" s="552">
        <f t="shared" si="24"/>
        <v>29470000</v>
      </c>
    </row>
    <row r="1568" spans="1:9">
      <c r="A1568" s="539">
        <v>1567</v>
      </c>
      <c r="B1568" s="540" t="s">
        <v>8534</v>
      </c>
      <c r="C1568" s="540" t="s">
        <v>179</v>
      </c>
      <c r="D1568" s="540" t="s">
        <v>5321</v>
      </c>
      <c r="E1568" s="540" t="s">
        <v>5496</v>
      </c>
      <c r="F1568" s="556">
        <v>24180000</v>
      </c>
      <c r="G1568" s="541">
        <v>2023</v>
      </c>
      <c r="H1568" s="542">
        <f>VLOOKUP(G1568,[3]잔가율!$D$3:$E$33,2,FALSE)</f>
        <v>0.84199999999999997</v>
      </c>
      <c r="I1568" s="552">
        <f t="shared" si="24"/>
        <v>20359560</v>
      </c>
    </row>
    <row r="1569" spans="1:9">
      <c r="A1569" s="539">
        <v>1568</v>
      </c>
      <c r="B1569" s="540" t="s">
        <v>8534</v>
      </c>
      <c r="C1569" s="540" t="s">
        <v>179</v>
      </c>
      <c r="D1569" s="540" t="s">
        <v>5322</v>
      </c>
      <c r="E1569" s="540" t="s">
        <v>5497</v>
      </c>
      <c r="F1569" s="556">
        <v>21590000</v>
      </c>
      <c r="G1569" s="541">
        <v>2023</v>
      </c>
      <c r="H1569" s="542">
        <f>VLOOKUP(G1569,[3]잔가율!$D$3:$E$33,2,FALSE)</f>
        <v>0.84199999999999997</v>
      </c>
      <c r="I1569" s="552">
        <f t="shared" si="24"/>
        <v>18178780</v>
      </c>
    </row>
    <row r="1570" spans="1:9">
      <c r="A1570" s="539">
        <v>1569</v>
      </c>
      <c r="B1570" s="540" t="s">
        <v>8534</v>
      </c>
      <c r="C1570" s="540" t="s">
        <v>179</v>
      </c>
      <c r="D1570" s="540" t="s">
        <v>5322</v>
      </c>
      <c r="E1570" s="540" t="s">
        <v>5498</v>
      </c>
      <c r="F1570" s="556">
        <v>22600000</v>
      </c>
      <c r="G1570" s="541">
        <v>2023</v>
      </c>
      <c r="H1570" s="542">
        <f>VLOOKUP(G1570,[3]잔가율!$D$3:$E$33,2,FALSE)</f>
        <v>0.84199999999999997</v>
      </c>
      <c r="I1570" s="552">
        <f t="shared" si="24"/>
        <v>19029200</v>
      </c>
    </row>
    <row r="1571" spans="1:9">
      <c r="A1571" s="539">
        <v>1570</v>
      </c>
      <c r="B1571" s="540" t="s">
        <v>8534</v>
      </c>
      <c r="C1571" s="540" t="s">
        <v>179</v>
      </c>
      <c r="D1571" s="540" t="s">
        <v>5322</v>
      </c>
      <c r="E1571" s="540" t="s">
        <v>5499</v>
      </c>
      <c r="F1571" s="556">
        <v>30190000</v>
      </c>
      <c r="G1571" s="541">
        <v>2023</v>
      </c>
      <c r="H1571" s="542">
        <f>VLOOKUP(G1571,[3]잔가율!$D$3:$E$33,2,FALSE)</f>
        <v>0.84199999999999997</v>
      </c>
      <c r="I1571" s="552">
        <f t="shared" si="24"/>
        <v>25419980</v>
      </c>
    </row>
    <row r="1572" spans="1:9">
      <c r="A1572" s="539">
        <v>1571</v>
      </c>
      <c r="B1572" s="540" t="s">
        <v>8534</v>
      </c>
      <c r="C1572" s="540" t="s">
        <v>179</v>
      </c>
      <c r="D1572" s="540" t="s">
        <v>5322</v>
      </c>
      <c r="E1572" s="540" t="s">
        <v>5500</v>
      </c>
      <c r="F1572" s="556">
        <v>31630000</v>
      </c>
      <c r="G1572" s="541">
        <v>2023</v>
      </c>
      <c r="H1572" s="542">
        <f>VLOOKUP(G1572,[3]잔가율!$D$3:$E$33,2,FALSE)</f>
        <v>0.84199999999999997</v>
      </c>
      <c r="I1572" s="552">
        <f t="shared" si="24"/>
        <v>26632460</v>
      </c>
    </row>
    <row r="1573" spans="1:9">
      <c r="A1573" s="539">
        <v>1572</v>
      </c>
      <c r="B1573" s="540" t="s">
        <v>8534</v>
      </c>
      <c r="C1573" s="540" t="s">
        <v>179</v>
      </c>
      <c r="D1573" s="540" t="s">
        <v>5322</v>
      </c>
      <c r="E1573" s="540" t="s">
        <v>5501</v>
      </c>
      <c r="F1573" s="556">
        <v>31710000</v>
      </c>
      <c r="G1573" s="541">
        <v>2023</v>
      </c>
      <c r="H1573" s="542">
        <f>VLOOKUP(G1573,[3]잔가율!$D$3:$E$33,2,FALSE)</f>
        <v>0.84199999999999997</v>
      </c>
      <c r="I1573" s="552">
        <f t="shared" si="24"/>
        <v>26699820</v>
      </c>
    </row>
    <row r="1574" spans="1:9">
      <c r="A1574" s="539">
        <v>1573</v>
      </c>
      <c r="B1574" s="540" t="s">
        <v>8534</v>
      </c>
      <c r="C1574" s="540" t="s">
        <v>179</v>
      </c>
      <c r="D1574" s="540" t="s">
        <v>5323</v>
      </c>
      <c r="E1574" s="540" t="s">
        <v>5502</v>
      </c>
      <c r="F1574" s="556">
        <v>19500000</v>
      </c>
      <c r="G1574" s="541">
        <v>2023</v>
      </c>
      <c r="H1574" s="542">
        <f>VLOOKUP(G1574,[3]잔가율!$D$3:$E$33,2,FALSE)</f>
        <v>0.84199999999999997</v>
      </c>
      <c r="I1574" s="552">
        <f t="shared" si="24"/>
        <v>16419000</v>
      </c>
    </row>
    <row r="1575" spans="1:9">
      <c r="A1575" s="539">
        <v>1574</v>
      </c>
      <c r="B1575" s="543" t="s">
        <v>8534</v>
      </c>
      <c r="C1575" s="543" t="s">
        <v>5328</v>
      </c>
      <c r="D1575" s="543" t="s">
        <v>5503</v>
      </c>
      <c r="E1575" s="543" t="s">
        <v>5504</v>
      </c>
      <c r="F1575" s="557">
        <v>109290000</v>
      </c>
      <c r="G1575" s="541">
        <v>2023</v>
      </c>
      <c r="H1575" s="542">
        <f>VLOOKUP(G1575,[3]잔가율!$D$3:$E$33,2,FALSE)</f>
        <v>0.84199999999999997</v>
      </c>
      <c r="I1575" s="552">
        <f t="shared" si="24"/>
        <v>92022180</v>
      </c>
    </row>
    <row r="1576" spans="1:9">
      <c r="A1576" s="539">
        <v>1575</v>
      </c>
      <c r="B1576" s="540" t="s">
        <v>8534</v>
      </c>
      <c r="C1576" s="540" t="s">
        <v>179</v>
      </c>
      <c r="D1576" s="540" t="s">
        <v>5503</v>
      </c>
      <c r="E1576" s="540" t="s">
        <v>5505</v>
      </c>
      <c r="F1576" s="556">
        <v>43000000</v>
      </c>
      <c r="G1576" s="541">
        <v>2023</v>
      </c>
      <c r="H1576" s="542">
        <f>VLOOKUP(G1576,[3]잔가율!$D$3:$E$33,2,FALSE)</f>
        <v>0.84199999999999997</v>
      </c>
      <c r="I1576" s="552">
        <f t="shared" si="24"/>
        <v>36206000</v>
      </c>
    </row>
    <row r="1577" spans="1:9">
      <c r="A1577" s="539">
        <v>1576</v>
      </c>
      <c r="B1577" s="543" t="s">
        <v>8534</v>
      </c>
      <c r="C1577" s="543" t="s">
        <v>5328</v>
      </c>
      <c r="D1577" s="543" t="s">
        <v>5503</v>
      </c>
      <c r="E1577" s="543" t="s">
        <v>5506</v>
      </c>
      <c r="F1577" s="557">
        <v>9650000</v>
      </c>
      <c r="G1577" s="541">
        <v>2023</v>
      </c>
      <c r="H1577" s="542">
        <f>VLOOKUP(G1577,[3]잔가율!$D$3:$E$33,2,FALSE)</f>
        <v>0.84199999999999997</v>
      </c>
      <c r="I1577" s="552">
        <f t="shared" si="24"/>
        <v>8125300</v>
      </c>
    </row>
    <row r="1578" spans="1:9">
      <c r="A1578" s="539">
        <v>1577</v>
      </c>
      <c r="B1578" s="540" t="s">
        <v>8534</v>
      </c>
      <c r="C1578" s="540" t="s">
        <v>179</v>
      </c>
      <c r="D1578" s="540" t="s">
        <v>5503</v>
      </c>
      <c r="E1578" s="540" t="s">
        <v>5507</v>
      </c>
      <c r="F1578" s="556">
        <v>39360000</v>
      </c>
      <c r="G1578" s="541">
        <v>2023</v>
      </c>
      <c r="H1578" s="542">
        <f>VLOOKUP(G1578,[3]잔가율!$D$3:$E$33,2,FALSE)</f>
        <v>0.84199999999999997</v>
      </c>
      <c r="I1578" s="552">
        <f t="shared" si="24"/>
        <v>33141120</v>
      </c>
    </row>
    <row r="1579" spans="1:9">
      <c r="A1579" s="539">
        <v>1578</v>
      </c>
      <c r="B1579" s="540" t="s">
        <v>8534</v>
      </c>
      <c r="C1579" s="540" t="s">
        <v>179</v>
      </c>
      <c r="D1579" s="540" t="s">
        <v>5503</v>
      </c>
      <c r="E1579" s="540" t="s">
        <v>5508</v>
      </c>
      <c r="F1579" s="556">
        <v>31810000</v>
      </c>
      <c r="G1579" s="541">
        <v>2023</v>
      </c>
      <c r="H1579" s="542">
        <f>VLOOKUP(G1579,[3]잔가율!$D$3:$E$33,2,FALSE)</f>
        <v>0.84199999999999997</v>
      </c>
      <c r="I1579" s="552">
        <f t="shared" si="24"/>
        <v>26784020</v>
      </c>
    </row>
    <row r="1580" spans="1:9">
      <c r="A1580" s="539">
        <v>1579</v>
      </c>
      <c r="B1580" s="540" t="s">
        <v>8534</v>
      </c>
      <c r="C1580" s="540" t="s">
        <v>179</v>
      </c>
      <c r="D1580" s="540" t="s">
        <v>5503</v>
      </c>
      <c r="E1580" s="540" t="s">
        <v>5509</v>
      </c>
      <c r="F1580" s="556">
        <v>22720000</v>
      </c>
      <c r="G1580" s="541">
        <v>2023</v>
      </c>
      <c r="H1580" s="542">
        <f>VLOOKUP(G1580,[3]잔가율!$D$3:$E$33,2,FALSE)</f>
        <v>0.84199999999999997</v>
      </c>
      <c r="I1580" s="552">
        <f t="shared" si="24"/>
        <v>19130240</v>
      </c>
    </row>
    <row r="1581" spans="1:9">
      <c r="A1581" s="539">
        <v>1580</v>
      </c>
      <c r="B1581" s="540" t="s">
        <v>8534</v>
      </c>
      <c r="C1581" s="540" t="s">
        <v>179</v>
      </c>
      <c r="D1581" s="540" t="s">
        <v>5503</v>
      </c>
      <c r="E1581" s="540" t="s">
        <v>5510</v>
      </c>
      <c r="F1581" s="556">
        <v>20000000</v>
      </c>
      <c r="G1581" s="541">
        <v>2023</v>
      </c>
      <c r="H1581" s="542">
        <f>VLOOKUP(G1581,[3]잔가율!$D$3:$E$33,2,FALSE)</f>
        <v>0.84199999999999997</v>
      </c>
      <c r="I1581" s="552">
        <f t="shared" si="24"/>
        <v>16840000</v>
      </c>
    </row>
    <row r="1582" spans="1:9">
      <c r="A1582" s="539">
        <v>1581</v>
      </c>
      <c r="B1582" s="540" t="s">
        <v>8534</v>
      </c>
      <c r="C1582" s="540" t="s">
        <v>179</v>
      </c>
      <c r="D1582" s="540" t="s">
        <v>5503</v>
      </c>
      <c r="E1582" s="540" t="s">
        <v>5511</v>
      </c>
      <c r="F1582" s="556">
        <v>21550000</v>
      </c>
      <c r="G1582" s="541">
        <v>2023</v>
      </c>
      <c r="H1582" s="542">
        <f>VLOOKUP(G1582,[3]잔가율!$D$3:$E$33,2,FALSE)</f>
        <v>0.84199999999999997</v>
      </c>
      <c r="I1582" s="552">
        <f t="shared" si="24"/>
        <v>18145100</v>
      </c>
    </row>
    <row r="1583" spans="1:9">
      <c r="A1583" s="539">
        <v>1582</v>
      </c>
      <c r="B1583" s="540" t="s">
        <v>8534</v>
      </c>
      <c r="C1583" s="540" t="s">
        <v>179</v>
      </c>
      <c r="D1583" s="540" t="s">
        <v>5503</v>
      </c>
      <c r="E1583" s="540" t="s">
        <v>5512</v>
      </c>
      <c r="F1583" s="556">
        <v>26050000</v>
      </c>
      <c r="G1583" s="541">
        <v>2023</v>
      </c>
      <c r="H1583" s="542">
        <f>VLOOKUP(G1583,[3]잔가율!$D$3:$E$33,2,FALSE)</f>
        <v>0.84199999999999997</v>
      </c>
      <c r="I1583" s="552">
        <f t="shared" si="24"/>
        <v>21934100</v>
      </c>
    </row>
    <row r="1584" spans="1:9">
      <c r="A1584" s="539">
        <v>1583</v>
      </c>
      <c r="B1584" s="540" t="s">
        <v>8534</v>
      </c>
      <c r="C1584" s="540" t="s">
        <v>179</v>
      </c>
      <c r="D1584" s="540" t="s">
        <v>5503</v>
      </c>
      <c r="E1584" s="540" t="s">
        <v>5513</v>
      </c>
      <c r="F1584" s="556">
        <v>21480000</v>
      </c>
      <c r="G1584" s="541">
        <v>2023</v>
      </c>
      <c r="H1584" s="542">
        <f>VLOOKUP(G1584,[3]잔가율!$D$3:$E$33,2,FALSE)</f>
        <v>0.84199999999999997</v>
      </c>
      <c r="I1584" s="552">
        <f t="shared" si="24"/>
        <v>18086160</v>
      </c>
    </row>
    <row r="1585" spans="1:9">
      <c r="A1585" s="539">
        <v>1584</v>
      </c>
      <c r="B1585" s="540" t="s">
        <v>8534</v>
      </c>
      <c r="C1585" s="540" t="s">
        <v>179</v>
      </c>
      <c r="D1585" s="540" t="s">
        <v>5503</v>
      </c>
      <c r="E1585" s="540" t="s">
        <v>5514</v>
      </c>
      <c r="F1585" s="556">
        <v>32180000</v>
      </c>
      <c r="G1585" s="541">
        <v>2023</v>
      </c>
      <c r="H1585" s="542">
        <f>VLOOKUP(G1585,[3]잔가율!$D$3:$E$33,2,FALSE)</f>
        <v>0.84199999999999997</v>
      </c>
      <c r="I1585" s="552">
        <f t="shared" si="24"/>
        <v>27095560</v>
      </c>
    </row>
    <row r="1586" spans="1:9">
      <c r="A1586" s="539">
        <v>1585</v>
      </c>
      <c r="B1586" s="543" t="s">
        <v>8534</v>
      </c>
      <c r="C1586" s="543" t="s">
        <v>5328</v>
      </c>
      <c r="D1586" s="543" t="s">
        <v>5503</v>
      </c>
      <c r="E1586" s="543" t="s">
        <v>5515</v>
      </c>
      <c r="F1586" s="557">
        <v>8500000</v>
      </c>
      <c r="G1586" s="541">
        <v>2023</v>
      </c>
      <c r="H1586" s="542">
        <f>VLOOKUP(G1586,[3]잔가율!$D$3:$E$33,2,FALSE)</f>
        <v>0.84199999999999997</v>
      </c>
      <c r="I1586" s="552">
        <f t="shared" si="24"/>
        <v>7157000</v>
      </c>
    </row>
    <row r="1587" spans="1:9">
      <c r="A1587" s="539">
        <v>1586</v>
      </c>
      <c r="B1587" s="543" t="s">
        <v>8534</v>
      </c>
      <c r="C1587" s="543" t="s">
        <v>5328</v>
      </c>
      <c r="D1587" s="543" t="s">
        <v>5503</v>
      </c>
      <c r="E1587" s="543" t="s">
        <v>5516</v>
      </c>
      <c r="F1587" s="557">
        <v>30560000</v>
      </c>
      <c r="G1587" s="541">
        <v>2023</v>
      </c>
      <c r="H1587" s="542">
        <f>VLOOKUP(G1587,[3]잔가율!$D$3:$E$33,2,FALSE)</f>
        <v>0.84199999999999997</v>
      </c>
      <c r="I1587" s="552">
        <f t="shared" si="24"/>
        <v>25731520</v>
      </c>
    </row>
    <row r="1588" spans="1:9">
      <c r="A1588" s="539">
        <v>1587</v>
      </c>
      <c r="B1588" s="540" t="s">
        <v>8534</v>
      </c>
      <c r="C1588" s="540" t="s">
        <v>179</v>
      </c>
      <c r="D1588" s="540" t="s">
        <v>5517</v>
      </c>
      <c r="E1588" s="540" t="s">
        <v>5518</v>
      </c>
      <c r="F1588" s="556">
        <v>36570000</v>
      </c>
      <c r="G1588" s="541">
        <v>2023</v>
      </c>
      <c r="H1588" s="542">
        <f>VLOOKUP(G1588,[3]잔가율!$D$3:$E$33,2,FALSE)</f>
        <v>0.84199999999999997</v>
      </c>
      <c r="I1588" s="552">
        <f t="shared" si="24"/>
        <v>30791940</v>
      </c>
    </row>
    <row r="1589" spans="1:9">
      <c r="A1589" s="539">
        <v>1588</v>
      </c>
      <c r="B1589" s="540" t="s">
        <v>8534</v>
      </c>
      <c r="C1589" s="540" t="s">
        <v>179</v>
      </c>
      <c r="D1589" s="540" t="s">
        <v>5519</v>
      </c>
      <c r="E1589" s="540" t="s">
        <v>5520</v>
      </c>
      <c r="F1589" s="556">
        <v>43300000</v>
      </c>
      <c r="G1589" s="541">
        <v>2023</v>
      </c>
      <c r="H1589" s="542">
        <f>VLOOKUP(G1589,[3]잔가율!$D$3:$E$33,2,FALSE)</f>
        <v>0.84199999999999997</v>
      </c>
      <c r="I1589" s="552">
        <f t="shared" si="24"/>
        <v>36458600</v>
      </c>
    </row>
    <row r="1590" spans="1:9">
      <c r="A1590" s="539">
        <v>1589</v>
      </c>
      <c r="B1590" s="540" t="s">
        <v>8534</v>
      </c>
      <c r="C1590" s="540" t="s">
        <v>179</v>
      </c>
      <c r="D1590" s="540" t="s">
        <v>5521</v>
      </c>
      <c r="E1590" s="540" t="s">
        <v>5522</v>
      </c>
      <c r="F1590" s="556">
        <v>41800000</v>
      </c>
      <c r="G1590" s="541">
        <v>2023</v>
      </c>
      <c r="H1590" s="542">
        <f>VLOOKUP(G1590,[3]잔가율!$D$3:$E$33,2,FALSE)</f>
        <v>0.84199999999999997</v>
      </c>
      <c r="I1590" s="552">
        <f t="shared" si="24"/>
        <v>35195600</v>
      </c>
    </row>
    <row r="1591" spans="1:9">
      <c r="A1591" s="539">
        <v>1590</v>
      </c>
      <c r="B1591" s="544" t="s">
        <v>8534</v>
      </c>
      <c r="C1591" s="544" t="s">
        <v>5328</v>
      </c>
      <c r="D1591" s="544" t="s">
        <v>5521</v>
      </c>
      <c r="E1591" s="544" t="s">
        <v>5523</v>
      </c>
      <c r="F1591" s="559">
        <v>39370000</v>
      </c>
      <c r="G1591" s="541">
        <v>2023</v>
      </c>
      <c r="H1591" s="542">
        <f>VLOOKUP(G1591,[3]잔가율!$D$3:$E$33,2,FALSE)</f>
        <v>0.84199999999999997</v>
      </c>
      <c r="I1591" s="552">
        <f t="shared" si="24"/>
        <v>33149540</v>
      </c>
    </row>
    <row r="1592" spans="1:9">
      <c r="A1592" s="539">
        <v>1591</v>
      </c>
      <c r="B1592" s="543" t="s">
        <v>8534</v>
      </c>
      <c r="C1592" s="543" t="s">
        <v>5328</v>
      </c>
      <c r="D1592" s="543" t="s">
        <v>5524</v>
      </c>
      <c r="E1592" s="543" t="s">
        <v>5525</v>
      </c>
      <c r="F1592" s="557">
        <v>55750000</v>
      </c>
      <c r="G1592" s="541">
        <v>2023</v>
      </c>
      <c r="H1592" s="542">
        <f>VLOOKUP(G1592,[3]잔가율!$D$3:$E$33,2,FALSE)</f>
        <v>0.84199999999999997</v>
      </c>
      <c r="I1592" s="552">
        <f t="shared" si="24"/>
        <v>46941500</v>
      </c>
    </row>
    <row r="1593" spans="1:9">
      <c r="A1593" s="539">
        <v>1592</v>
      </c>
      <c r="B1593" s="540" t="s">
        <v>8534</v>
      </c>
      <c r="C1593" s="540" t="s">
        <v>179</v>
      </c>
      <c r="D1593" s="540" t="s">
        <v>5324</v>
      </c>
      <c r="E1593" s="540" t="s">
        <v>5526</v>
      </c>
      <c r="F1593" s="556">
        <v>42720000</v>
      </c>
      <c r="G1593" s="541">
        <v>2023</v>
      </c>
      <c r="H1593" s="542">
        <f>VLOOKUP(G1593,[3]잔가율!$D$3:$E$33,2,FALSE)</f>
        <v>0.84199999999999997</v>
      </c>
      <c r="I1593" s="552">
        <f t="shared" si="24"/>
        <v>35970240</v>
      </c>
    </row>
    <row r="1594" spans="1:9">
      <c r="A1594" s="539">
        <v>1593</v>
      </c>
      <c r="B1594" s="540" t="s">
        <v>8534</v>
      </c>
      <c r="C1594" s="540" t="s">
        <v>179</v>
      </c>
      <c r="D1594" s="540" t="s">
        <v>5324</v>
      </c>
      <c r="E1594" s="540" t="s">
        <v>5527</v>
      </c>
      <c r="F1594" s="556">
        <v>42720000</v>
      </c>
      <c r="G1594" s="541">
        <v>2023</v>
      </c>
      <c r="H1594" s="542">
        <f>VLOOKUP(G1594,[3]잔가율!$D$3:$E$33,2,FALSE)</f>
        <v>0.84199999999999997</v>
      </c>
      <c r="I1594" s="552">
        <f t="shared" si="24"/>
        <v>35970240</v>
      </c>
    </row>
    <row r="1595" spans="1:9">
      <c r="A1595" s="539">
        <v>1594</v>
      </c>
      <c r="B1595" s="540" t="s">
        <v>8534</v>
      </c>
      <c r="C1595" s="540" t="s">
        <v>179</v>
      </c>
      <c r="D1595" s="540" t="s">
        <v>5307</v>
      </c>
      <c r="E1595" s="540" t="s">
        <v>5528</v>
      </c>
      <c r="F1595" s="556">
        <v>42500000</v>
      </c>
      <c r="G1595" s="541">
        <v>2023</v>
      </c>
      <c r="H1595" s="542">
        <f>VLOOKUP(G1595,[3]잔가율!$D$3:$E$33,2,FALSE)</f>
        <v>0.84199999999999997</v>
      </c>
      <c r="I1595" s="552">
        <f t="shared" si="24"/>
        <v>35785000</v>
      </c>
    </row>
    <row r="1596" spans="1:9">
      <c r="A1596" s="539">
        <v>1595</v>
      </c>
      <c r="B1596" s="543" t="s">
        <v>8534</v>
      </c>
      <c r="C1596" s="543" t="s">
        <v>5328</v>
      </c>
      <c r="D1596" s="543" t="s">
        <v>5307</v>
      </c>
      <c r="E1596" s="543" t="s">
        <v>5529</v>
      </c>
      <c r="F1596" s="557">
        <v>76440000</v>
      </c>
      <c r="G1596" s="541">
        <v>2023</v>
      </c>
      <c r="H1596" s="542">
        <f>VLOOKUP(G1596,[3]잔가율!$D$3:$E$33,2,FALSE)</f>
        <v>0.84199999999999997</v>
      </c>
      <c r="I1596" s="552">
        <f t="shared" si="24"/>
        <v>64362480</v>
      </c>
    </row>
    <row r="1597" spans="1:9">
      <c r="A1597" s="539">
        <v>1596</v>
      </c>
      <c r="B1597" s="540" t="s">
        <v>8534</v>
      </c>
      <c r="C1597" s="540" t="s">
        <v>179</v>
      </c>
      <c r="D1597" s="540" t="s">
        <v>5307</v>
      </c>
      <c r="E1597" s="540" t="s">
        <v>5530</v>
      </c>
      <c r="F1597" s="556">
        <v>35000000</v>
      </c>
      <c r="G1597" s="541">
        <v>2023</v>
      </c>
      <c r="H1597" s="542">
        <f>VLOOKUP(G1597,[3]잔가율!$D$3:$E$33,2,FALSE)</f>
        <v>0.84199999999999997</v>
      </c>
      <c r="I1597" s="552">
        <f t="shared" si="24"/>
        <v>29470000</v>
      </c>
    </row>
    <row r="1598" spans="1:9">
      <c r="A1598" s="539">
        <v>1597</v>
      </c>
      <c r="B1598" s="414" t="s">
        <v>16663</v>
      </c>
      <c r="C1598" s="540" t="s">
        <v>179</v>
      </c>
      <c r="D1598" s="540" t="s">
        <v>5307</v>
      </c>
      <c r="E1598" s="540" t="s">
        <v>5308</v>
      </c>
      <c r="F1598" s="558">
        <v>30160000</v>
      </c>
      <c r="G1598" s="541">
        <v>2023</v>
      </c>
      <c r="H1598" s="542">
        <f>VLOOKUP(G1598,[3]잔가율!$B$3:$C$33,2,FALSE)</f>
        <v>0.82599999999999996</v>
      </c>
      <c r="I1598" s="552">
        <f t="shared" si="24"/>
        <v>24912160</v>
      </c>
    </row>
    <row r="1599" spans="1:9">
      <c r="A1599" s="539">
        <v>1598</v>
      </c>
      <c r="B1599" s="540" t="s">
        <v>8534</v>
      </c>
      <c r="C1599" s="540" t="s">
        <v>179</v>
      </c>
      <c r="D1599" s="540" t="s">
        <v>5531</v>
      </c>
      <c r="E1599" s="540" t="s">
        <v>5532</v>
      </c>
      <c r="F1599" s="556">
        <v>57590000</v>
      </c>
      <c r="G1599" s="541">
        <v>2023</v>
      </c>
      <c r="H1599" s="542">
        <f>VLOOKUP(G1599,[3]잔가율!$D$3:$E$33,2,FALSE)</f>
        <v>0.84199999999999997</v>
      </c>
      <c r="I1599" s="552">
        <f t="shared" si="24"/>
        <v>48490780</v>
      </c>
    </row>
    <row r="1600" spans="1:9">
      <c r="A1600" s="539">
        <v>1599</v>
      </c>
      <c r="B1600" s="540" t="s">
        <v>8534</v>
      </c>
      <c r="C1600" s="540" t="s">
        <v>179</v>
      </c>
      <c r="D1600" s="540" t="s">
        <v>5533</v>
      </c>
      <c r="E1600" s="540" t="s">
        <v>5534</v>
      </c>
      <c r="F1600" s="556">
        <v>47590000</v>
      </c>
      <c r="G1600" s="541">
        <v>2023</v>
      </c>
      <c r="H1600" s="542">
        <f>VLOOKUP(G1600,[3]잔가율!$D$3:$E$33,2,FALSE)</f>
        <v>0.84199999999999997</v>
      </c>
      <c r="I1600" s="552">
        <f t="shared" si="24"/>
        <v>40070780</v>
      </c>
    </row>
    <row r="1601" spans="1:9">
      <c r="A1601" s="539">
        <v>1600</v>
      </c>
      <c r="B1601" s="540" t="s">
        <v>8534</v>
      </c>
      <c r="C1601" s="540" t="s">
        <v>179</v>
      </c>
      <c r="D1601" s="540" t="s">
        <v>5535</v>
      </c>
      <c r="E1601" s="540" t="s">
        <v>5536</v>
      </c>
      <c r="F1601" s="556">
        <v>44000000</v>
      </c>
      <c r="G1601" s="541">
        <v>2023</v>
      </c>
      <c r="H1601" s="542">
        <f>VLOOKUP(G1601,[3]잔가율!$D$3:$E$33,2,FALSE)</f>
        <v>0.84199999999999997</v>
      </c>
      <c r="I1601" s="552">
        <f t="shared" si="24"/>
        <v>37048000</v>
      </c>
    </row>
    <row r="1602" spans="1:9">
      <c r="A1602" s="539">
        <v>1601</v>
      </c>
      <c r="B1602" s="540" t="s">
        <v>8534</v>
      </c>
      <c r="C1602" s="540" t="s">
        <v>179</v>
      </c>
      <c r="D1602" s="540" t="s">
        <v>5537</v>
      </c>
      <c r="E1602" s="540" t="s">
        <v>5538</v>
      </c>
      <c r="F1602" s="556">
        <v>31010000</v>
      </c>
      <c r="G1602" s="541">
        <v>2023</v>
      </c>
      <c r="H1602" s="542">
        <f>VLOOKUP(G1602,[3]잔가율!$D$3:$E$33,2,FALSE)</f>
        <v>0.84199999999999997</v>
      </c>
      <c r="I1602" s="552">
        <f t="shared" ref="I1602:I1665" si="25">ROUNDDOWN(F1602*H1602,0)</f>
        <v>26110420</v>
      </c>
    </row>
    <row r="1603" spans="1:9">
      <c r="A1603" s="539">
        <v>1602</v>
      </c>
      <c r="B1603" s="540" t="s">
        <v>8534</v>
      </c>
      <c r="C1603" s="540" t="s">
        <v>179</v>
      </c>
      <c r="D1603" s="540" t="s">
        <v>5539</v>
      </c>
      <c r="E1603" s="540" t="s">
        <v>5540</v>
      </c>
      <c r="F1603" s="556">
        <v>27000000</v>
      </c>
      <c r="G1603" s="541">
        <v>2023</v>
      </c>
      <c r="H1603" s="542">
        <f>VLOOKUP(G1603,[3]잔가율!$D$3:$E$33,2,FALSE)</f>
        <v>0.84199999999999997</v>
      </c>
      <c r="I1603" s="552">
        <f t="shared" si="25"/>
        <v>22734000</v>
      </c>
    </row>
    <row r="1604" spans="1:9">
      <c r="A1604" s="539">
        <v>1603</v>
      </c>
      <c r="B1604" s="540" t="s">
        <v>8534</v>
      </c>
      <c r="C1604" s="540" t="s">
        <v>179</v>
      </c>
      <c r="D1604" s="540" t="s">
        <v>5541</v>
      </c>
      <c r="E1604" s="540" t="s">
        <v>115</v>
      </c>
      <c r="F1604" s="556">
        <v>40360000</v>
      </c>
      <c r="G1604" s="541">
        <v>2023</v>
      </c>
      <c r="H1604" s="542">
        <f>VLOOKUP(G1604,[3]잔가율!$D$3:$E$33,2,FALSE)</f>
        <v>0.84199999999999997</v>
      </c>
      <c r="I1604" s="552">
        <f t="shared" si="25"/>
        <v>33983120</v>
      </c>
    </row>
    <row r="1605" spans="1:9">
      <c r="A1605" s="539">
        <v>1604</v>
      </c>
      <c r="B1605" s="540" t="s">
        <v>8534</v>
      </c>
      <c r="C1605" s="540" t="s">
        <v>179</v>
      </c>
      <c r="D1605" s="540" t="s">
        <v>5541</v>
      </c>
      <c r="E1605" s="540" t="s">
        <v>5351</v>
      </c>
      <c r="F1605" s="556">
        <v>31800000</v>
      </c>
      <c r="G1605" s="541">
        <v>2023</v>
      </c>
      <c r="H1605" s="542">
        <f>VLOOKUP(G1605,[3]잔가율!$D$3:$E$33,2,FALSE)</f>
        <v>0.84199999999999997</v>
      </c>
      <c r="I1605" s="552">
        <f t="shared" si="25"/>
        <v>26775600</v>
      </c>
    </row>
    <row r="1606" spans="1:9">
      <c r="A1606" s="539">
        <v>1605</v>
      </c>
      <c r="B1606" s="540" t="s">
        <v>8534</v>
      </c>
      <c r="C1606" s="540" t="s">
        <v>179</v>
      </c>
      <c r="D1606" s="540" t="s">
        <v>5541</v>
      </c>
      <c r="E1606" s="540" t="s">
        <v>5542</v>
      </c>
      <c r="F1606" s="556">
        <v>34200000</v>
      </c>
      <c r="G1606" s="541">
        <v>2023</v>
      </c>
      <c r="H1606" s="542">
        <f>VLOOKUP(G1606,[3]잔가율!$D$3:$E$33,2,FALSE)</f>
        <v>0.84199999999999997</v>
      </c>
      <c r="I1606" s="552">
        <f t="shared" si="25"/>
        <v>28796400</v>
      </c>
    </row>
    <row r="1607" spans="1:9">
      <c r="A1607" s="539">
        <v>1606</v>
      </c>
      <c r="B1607" s="540" t="s">
        <v>8534</v>
      </c>
      <c r="C1607" s="540" t="s">
        <v>179</v>
      </c>
      <c r="D1607" s="540" t="s">
        <v>5541</v>
      </c>
      <c r="E1607" s="540" t="s">
        <v>5543</v>
      </c>
      <c r="F1607" s="556">
        <v>33000000</v>
      </c>
      <c r="G1607" s="541">
        <v>2023</v>
      </c>
      <c r="H1607" s="542">
        <f>VLOOKUP(G1607,[3]잔가율!$D$3:$E$33,2,FALSE)</f>
        <v>0.84199999999999997</v>
      </c>
      <c r="I1607" s="552">
        <f t="shared" si="25"/>
        <v>27786000</v>
      </c>
    </row>
    <row r="1608" spans="1:9">
      <c r="A1608" s="539">
        <v>1607</v>
      </c>
      <c r="B1608" s="540" t="s">
        <v>8534</v>
      </c>
      <c r="C1608" s="540" t="s">
        <v>179</v>
      </c>
      <c r="D1608" s="540" t="s">
        <v>5325</v>
      </c>
      <c r="E1608" s="540" t="s">
        <v>115</v>
      </c>
      <c r="F1608" s="556">
        <v>39400000</v>
      </c>
      <c r="G1608" s="541">
        <v>2023</v>
      </c>
      <c r="H1608" s="542">
        <f>VLOOKUP(G1608,[3]잔가율!$D$3:$E$33,2,FALSE)</f>
        <v>0.84199999999999997</v>
      </c>
      <c r="I1608" s="552">
        <f t="shared" si="25"/>
        <v>33174800</v>
      </c>
    </row>
    <row r="1609" spans="1:9">
      <c r="A1609" s="539">
        <v>1608</v>
      </c>
      <c r="B1609" s="540" t="s">
        <v>8534</v>
      </c>
      <c r="C1609" s="540" t="s">
        <v>179</v>
      </c>
      <c r="D1609" s="540" t="s">
        <v>5544</v>
      </c>
      <c r="E1609" s="540" t="s">
        <v>5545</v>
      </c>
      <c r="F1609" s="556">
        <v>52000000</v>
      </c>
      <c r="G1609" s="541">
        <v>2023</v>
      </c>
      <c r="H1609" s="542">
        <f>VLOOKUP(G1609,[3]잔가율!$D$3:$E$33,2,FALSE)</f>
        <v>0.84199999999999997</v>
      </c>
      <c r="I1609" s="552">
        <f t="shared" si="25"/>
        <v>43784000</v>
      </c>
    </row>
    <row r="1610" spans="1:9">
      <c r="A1610" s="539">
        <v>1609</v>
      </c>
      <c r="B1610" s="543" t="s">
        <v>8534</v>
      </c>
      <c r="C1610" s="543" t="s">
        <v>5328</v>
      </c>
      <c r="D1610" s="543" t="s">
        <v>5544</v>
      </c>
      <c r="E1610" s="543" t="s">
        <v>5546</v>
      </c>
      <c r="F1610" s="557">
        <v>17130000</v>
      </c>
      <c r="G1610" s="541">
        <v>2023</v>
      </c>
      <c r="H1610" s="542">
        <f>VLOOKUP(G1610,[3]잔가율!$D$3:$E$33,2,FALSE)</f>
        <v>0.84199999999999997</v>
      </c>
      <c r="I1610" s="552">
        <f t="shared" si="25"/>
        <v>14423460</v>
      </c>
    </row>
    <row r="1611" spans="1:9">
      <c r="A1611" s="539">
        <v>1610</v>
      </c>
      <c r="B1611" s="543" t="s">
        <v>8534</v>
      </c>
      <c r="C1611" s="543" t="s">
        <v>5328</v>
      </c>
      <c r="D1611" s="543" t="s">
        <v>5547</v>
      </c>
      <c r="E1611" s="543" t="s">
        <v>5548</v>
      </c>
      <c r="F1611" s="557">
        <v>99780000</v>
      </c>
      <c r="G1611" s="541">
        <v>2023</v>
      </c>
      <c r="H1611" s="542">
        <f>VLOOKUP(G1611,[3]잔가율!$D$3:$E$33,2,FALSE)</f>
        <v>0.84199999999999997</v>
      </c>
      <c r="I1611" s="552">
        <f t="shared" si="25"/>
        <v>84014760</v>
      </c>
    </row>
    <row r="1612" spans="1:9">
      <c r="A1612" s="539">
        <v>1611</v>
      </c>
      <c r="B1612" s="540" t="s">
        <v>8534</v>
      </c>
      <c r="C1612" s="540" t="s">
        <v>179</v>
      </c>
      <c r="D1612" s="540" t="s">
        <v>5547</v>
      </c>
      <c r="E1612" s="540" t="s">
        <v>5549</v>
      </c>
      <c r="F1612" s="556">
        <v>100000000</v>
      </c>
      <c r="G1612" s="541">
        <v>2023</v>
      </c>
      <c r="H1612" s="542">
        <f>VLOOKUP(G1612,[3]잔가율!$D$3:$E$33,2,FALSE)</f>
        <v>0.84199999999999997</v>
      </c>
      <c r="I1612" s="552">
        <f t="shared" si="25"/>
        <v>84200000</v>
      </c>
    </row>
    <row r="1613" spans="1:9">
      <c r="A1613" s="539">
        <v>1612</v>
      </c>
      <c r="B1613" s="543" t="s">
        <v>8534</v>
      </c>
      <c r="C1613" s="543" t="s">
        <v>5328</v>
      </c>
      <c r="D1613" s="543" t="s">
        <v>5547</v>
      </c>
      <c r="E1613" s="543" t="s">
        <v>5550</v>
      </c>
      <c r="F1613" s="557">
        <v>56840000</v>
      </c>
      <c r="G1613" s="541">
        <v>2023</v>
      </c>
      <c r="H1613" s="542">
        <f>VLOOKUP(G1613,[3]잔가율!$D$3:$E$33,2,FALSE)</f>
        <v>0.84199999999999997</v>
      </c>
      <c r="I1613" s="552">
        <f t="shared" si="25"/>
        <v>47859280</v>
      </c>
    </row>
    <row r="1614" spans="1:9">
      <c r="A1614" s="539">
        <v>1613</v>
      </c>
      <c r="B1614" s="543" t="s">
        <v>8534</v>
      </c>
      <c r="C1614" s="543" t="s">
        <v>5328</v>
      </c>
      <c r="D1614" s="543" t="s">
        <v>5547</v>
      </c>
      <c r="E1614" s="543" t="s">
        <v>5551</v>
      </c>
      <c r="F1614" s="557">
        <v>39890000</v>
      </c>
      <c r="G1614" s="541">
        <v>2023</v>
      </c>
      <c r="H1614" s="542">
        <f>VLOOKUP(G1614,[3]잔가율!$D$3:$E$33,2,FALSE)</f>
        <v>0.84199999999999997</v>
      </c>
      <c r="I1614" s="552">
        <f t="shared" si="25"/>
        <v>33587380</v>
      </c>
    </row>
    <row r="1615" spans="1:9">
      <c r="A1615" s="539">
        <v>1614</v>
      </c>
      <c r="B1615" s="543" t="s">
        <v>8534</v>
      </c>
      <c r="C1615" s="543" t="s">
        <v>5328</v>
      </c>
      <c r="D1615" s="543" t="s">
        <v>5547</v>
      </c>
      <c r="E1615" s="543" t="s">
        <v>5552</v>
      </c>
      <c r="F1615" s="557">
        <v>84410000</v>
      </c>
      <c r="G1615" s="541">
        <v>2023</v>
      </c>
      <c r="H1615" s="542">
        <f>VLOOKUP(G1615,[3]잔가율!$D$3:$E$33,2,FALSE)</f>
        <v>0.84199999999999997</v>
      </c>
      <c r="I1615" s="552">
        <f t="shared" si="25"/>
        <v>71073220</v>
      </c>
    </row>
    <row r="1616" spans="1:9">
      <c r="A1616" s="539">
        <v>1615</v>
      </c>
      <c r="B1616" s="540" t="s">
        <v>8534</v>
      </c>
      <c r="C1616" s="540" t="s">
        <v>179</v>
      </c>
      <c r="D1616" s="540" t="s">
        <v>5326</v>
      </c>
      <c r="E1616" s="540" t="s">
        <v>5553</v>
      </c>
      <c r="F1616" s="556">
        <v>35110000</v>
      </c>
      <c r="G1616" s="541">
        <v>2023</v>
      </c>
      <c r="H1616" s="542">
        <f>VLOOKUP(G1616,[3]잔가율!$D$3:$E$33,2,FALSE)</f>
        <v>0.84199999999999997</v>
      </c>
      <c r="I1616" s="552">
        <f t="shared" si="25"/>
        <v>29562620</v>
      </c>
    </row>
    <row r="1617" spans="1:9">
      <c r="A1617" s="539">
        <v>1616</v>
      </c>
      <c r="B1617" s="540" t="s">
        <v>8534</v>
      </c>
      <c r="C1617" s="540" t="s">
        <v>179</v>
      </c>
      <c r="D1617" s="540" t="s">
        <v>5555</v>
      </c>
      <c r="E1617" s="540" t="s">
        <v>5556</v>
      </c>
      <c r="F1617" s="556">
        <v>70000000</v>
      </c>
      <c r="G1617" s="541">
        <v>2023</v>
      </c>
      <c r="H1617" s="542">
        <f>VLOOKUP(G1617,[3]잔가율!$D$3:$E$33,2,FALSE)</f>
        <v>0.84199999999999997</v>
      </c>
      <c r="I1617" s="552">
        <f t="shared" si="25"/>
        <v>58940000</v>
      </c>
    </row>
    <row r="1618" spans="1:9">
      <c r="A1618" s="539">
        <v>1617</v>
      </c>
      <c r="B1618" s="540" t="s">
        <v>8534</v>
      </c>
      <c r="C1618" s="540" t="s">
        <v>179</v>
      </c>
      <c r="D1618" s="540" t="s">
        <v>5557</v>
      </c>
      <c r="E1618" s="540" t="s">
        <v>5558</v>
      </c>
      <c r="F1618" s="556">
        <v>84540000</v>
      </c>
      <c r="G1618" s="541">
        <v>2023</v>
      </c>
      <c r="H1618" s="542">
        <f>VLOOKUP(G1618,[3]잔가율!$D$3:$E$33,2,FALSE)</f>
        <v>0.84199999999999997</v>
      </c>
      <c r="I1618" s="552">
        <f t="shared" si="25"/>
        <v>71182680</v>
      </c>
    </row>
    <row r="1619" spans="1:9">
      <c r="A1619" s="539">
        <v>1618</v>
      </c>
      <c r="B1619" s="540" t="s">
        <v>8534</v>
      </c>
      <c r="C1619" s="540" t="s">
        <v>5559</v>
      </c>
      <c r="D1619" s="540" t="s">
        <v>5563</v>
      </c>
      <c r="E1619" s="540" t="s">
        <v>1409</v>
      </c>
      <c r="F1619" s="556">
        <v>57260000</v>
      </c>
      <c r="G1619" s="541">
        <v>2023</v>
      </c>
      <c r="H1619" s="542">
        <f>VLOOKUP(G1619,[3]잔가율!$D$3:$E$33,2,FALSE)</f>
        <v>0.84199999999999997</v>
      </c>
      <c r="I1619" s="552">
        <f t="shared" si="25"/>
        <v>48212920</v>
      </c>
    </row>
    <row r="1620" spans="1:9">
      <c r="A1620" s="539">
        <v>1619</v>
      </c>
      <c r="B1620" s="540" t="s">
        <v>8534</v>
      </c>
      <c r="C1620" s="540" t="s">
        <v>5559</v>
      </c>
      <c r="D1620" s="540" t="s">
        <v>5563</v>
      </c>
      <c r="E1620" s="540" t="s">
        <v>115</v>
      </c>
      <c r="F1620" s="556">
        <v>60900000</v>
      </c>
      <c r="G1620" s="541">
        <v>2023</v>
      </c>
      <c r="H1620" s="542">
        <f>VLOOKUP(G1620,[3]잔가율!$D$3:$E$33,2,FALSE)</f>
        <v>0.84199999999999997</v>
      </c>
      <c r="I1620" s="552">
        <f t="shared" si="25"/>
        <v>51277800</v>
      </c>
    </row>
    <row r="1621" spans="1:9">
      <c r="A1621" s="539">
        <v>1620</v>
      </c>
      <c r="B1621" s="540" t="s">
        <v>8534</v>
      </c>
      <c r="C1621" s="540" t="s">
        <v>5559</v>
      </c>
      <c r="D1621" s="540" t="s">
        <v>5564</v>
      </c>
      <c r="E1621" s="540" t="s">
        <v>5565</v>
      </c>
      <c r="F1621" s="556">
        <v>150000000</v>
      </c>
      <c r="G1621" s="541">
        <v>2023</v>
      </c>
      <c r="H1621" s="542">
        <f>VLOOKUP(G1621,[3]잔가율!$D$3:$E$33,2,FALSE)</f>
        <v>0.84199999999999997</v>
      </c>
      <c r="I1621" s="552">
        <f t="shared" si="25"/>
        <v>126300000</v>
      </c>
    </row>
    <row r="1622" spans="1:9">
      <c r="A1622" s="539">
        <v>1621</v>
      </c>
      <c r="B1622" s="540" t="s">
        <v>8534</v>
      </c>
      <c r="C1622" s="540" t="s">
        <v>5559</v>
      </c>
      <c r="D1622" s="540" t="s">
        <v>5564</v>
      </c>
      <c r="E1622" s="540" t="s">
        <v>5566</v>
      </c>
      <c r="F1622" s="556">
        <v>90900000</v>
      </c>
      <c r="G1622" s="541">
        <v>2023</v>
      </c>
      <c r="H1622" s="542">
        <f>VLOOKUP(G1622,[3]잔가율!$D$3:$E$33,2,FALSE)</f>
        <v>0.84199999999999997</v>
      </c>
      <c r="I1622" s="552">
        <f t="shared" si="25"/>
        <v>76537800</v>
      </c>
    </row>
    <row r="1623" spans="1:9">
      <c r="A1623" s="539">
        <v>1622</v>
      </c>
      <c r="B1623" s="540" t="s">
        <v>8534</v>
      </c>
      <c r="C1623" s="540" t="s">
        <v>5559</v>
      </c>
      <c r="D1623" s="540" t="s">
        <v>5567</v>
      </c>
      <c r="E1623" s="540" t="s">
        <v>5568</v>
      </c>
      <c r="F1623" s="556">
        <v>65970000</v>
      </c>
      <c r="G1623" s="541">
        <v>2023</v>
      </c>
      <c r="H1623" s="542">
        <f>VLOOKUP(G1623,[3]잔가율!$D$3:$E$33,2,FALSE)</f>
        <v>0.84199999999999997</v>
      </c>
      <c r="I1623" s="552">
        <f t="shared" si="25"/>
        <v>55546740</v>
      </c>
    </row>
    <row r="1624" spans="1:9">
      <c r="A1624" s="539">
        <v>1623</v>
      </c>
      <c r="B1624" s="540" t="s">
        <v>8534</v>
      </c>
      <c r="C1624" s="540" t="s">
        <v>5559</v>
      </c>
      <c r="D1624" s="540" t="s">
        <v>5567</v>
      </c>
      <c r="E1624" s="540" t="s">
        <v>4985</v>
      </c>
      <c r="F1624" s="556">
        <v>70900000</v>
      </c>
      <c r="G1624" s="541">
        <v>2023</v>
      </c>
      <c r="H1624" s="542">
        <f>VLOOKUP(G1624,[3]잔가율!$D$3:$E$33,2,FALSE)</f>
        <v>0.84199999999999997</v>
      </c>
      <c r="I1624" s="552">
        <f t="shared" si="25"/>
        <v>59697800</v>
      </c>
    </row>
    <row r="1625" spans="1:9">
      <c r="A1625" s="539">
        <v>1624</v>
      </c>
      <c r="B1625" s="540" t="s">
        <v>8534</v>
      </c>
      <c r="C1625" s="540" t="s">
        <v>5559</v>
      </c>
      <c r="D1625" s="540" t="s">
        <v>5567</v>
      </c>
      <c r="E1625" s="540" t="s">
        <v>5569</v>
      </c>
      <c r="F1625" s="556">
        <v>95450000</v>
      </c>
      <c r="G1625" s="541">
        <v>2023</v>
      </c>
      <c r="H1625" s="542">
        <f>VLOOKUP(G1625,[3]잔가율!$D$3:$E$33,2,FALSE)</f>
        <v>0.84199999999999997</v>
      </c>
      <c r="I1625" s="552">
        <f t="shared" si="25"/>
        <v>80368900</v>
      </c>
    </row>
    <row r="1626" spans="1:9">
      <c r="A1626" s="539">
        <v>1625</v>
      </c>
      <c r="B1626" s="540" t="s">
        <v>8534</v>
      </c>
      <c r="C1626" s="540" t="s">
        <v>5559</v>
      </c>
      <c r="D1626" s="540" t="s">
        <v>5567</v>
      </c>
      <c r="E1626" s="540" t="s">
        <v>5570</v>
      </c>
      <c r="F1626" s="556">
        <v>73560000</v>
      </c>
      <c r="G1626" s="541">
        <v>2023</v>
      </c>
      <c r="H1626" s="542">
        <f>VLOOKUP(G1626,[3]잔가율!$D$3:$E$33,2,FALSE)</f>
        <v>0.84199999999999997</v>
      </c>
      <c r="I1626" s="552">
        <f t="shared" si="25"/>
        <v>61937520</v>
      </c>
    </row>
    <row r="1627" spans="1:9">
      <c r="A1627" s="539">
        <v>1626</v>
      </c>
      <c r="B1627" s="540" t="s">
        <v>8534</v>
      </c>
      <c r="C1627" s="540" t="s">
        <v>5559</v>
      </c>
      <c r="D1627" s="540" t="s">
        <v>5567</v>
      </c>
      <c r="E1627" s="540" t="s">
        <v>5571</v>
      </c>
      <c r="F1627" s="556">
        <v>80000000</v>
      </c>
      <c r="G1627" s="541">
        <v>2023</v>
      </c>
      <c r="H1627" s="542">
        <f>VLOOKUP(G1627,[3]잔가율!$D$3:$E$33,2,FALSE)</f>
        <v>0.84199999999999997</v>
      </c>
      <c r="I1627" s="552">
        <f t="shared" si="25"/>
        <v>67360000</v>
      </c>
    </row>
    <row r="1628" spans="1:9">
      <c r="A1628" s="539">
        <v>1627</v>
      </c>
      <c r="B1628" s="540" t="s">
        <v>8534</v>
      </c>
      <c r="C1628" s="540" t="s">
        <v>5559</v>
      </c>
      <c r="D1628" s="540" t="s">
        <v>5567</v>
      </c>
      <c r="E1628" s="540" t="s">
        <v>5572</v>
      </c>
      <c r="F1628" s="556">
        <v>93630000</v>
      </c>
      <c r="G1628" s="541">
        <v>2023</v>
      </c>
      <c r="H1628" s="542">
        <f>VLOOKUP(G1628,[3]잔가율!$D$3:$E$33,2,FALSE)</f>
        <v>0.84199999999999997</v>
      </c>
      <c r="I1628" s="552">
        <f t="shared" si="25"/>
        <v>78836460</v>
      </c>
    </row>
    <row r="1629" spans="1:9">
      <c r="A1629" s="539">
        <v>1628</v>
      </c>
      <c r="B1629" s="540" t="s">
        <v>8534</v>
      </c>
      <c r="C1629" s="540" t="s">
        <v>5559</v>
      </c>
      <c r="D1629" s="540" t="s">
        <v>5573</v>
      </c>
      <c r="E1629" s="540" t="s">
        <v>5005</v>
      </c>
      <c r="F1629" s="556">
        <v>47000000</v>
      </c>
      <c r="G1629" s="541">
        <v>2023</v>
      </c>
      <c r="H1629" s="542">
        <f>VLOOKUP(G1629,[3]잔가율!$D$3:$E$33,2,FALSE)</f>
        <v>0.84199999999999997</v>
      </c>
      <c r="I1629" s="552">
        <f t="shared" si="25"/>
        <v>39574000</v>
      </c>
    </row>
    <row r="1630" spans="1:9">
      <c r="A1630" s="539">
        <v>1629</v>
      </c>
      <c r="B1630" s="540" t="s">
        <v>8534</v>
      </c>
      <c r="C1630" s="540" t="s">
        <v>5559</v>
      </c>
      <c r="D1630" s="540" t="s">
        <v>5573</v>
      </c>
      <c r="E1630" s="540" t="s">
        <v>5574</v>
      </c>
      <c r="F1630" s="556">
        <v>51000000</v>
      </c>
      <c r="G1630" s="541">
        <v>2023</v>
      </c>
      <c r="H1630" s="542">
        <f>VLOOKUP(G1630,[3]잔가율!$D$3:$E$33,2,FALSE)</f>
        <v>0.84199999999999997</v>
      </c>
      <c r="I1630" s="552">
        <f t="shared" si="25"/>
        <v>42942000</v>
      </c>
    </row>
    <row r="1631" spans="1:9">
      <c r="A1631" s="539">
        <v>1630</v>
      </c>
      <c r="B1631" s="540" t="s">
        <v>8534</v>
      </c>
      <c r="C1631" s="540" t="s">
        <v>5559</v>
      </c>
      <c r="D1631" s="540" t="s">
        <v>5573</v>
      </c>
      <c r="E1631" s="540" t="s">
        <v>5575</v>
      </c>
      <c r="F1631" s="556">
        <v>95000000</v>
      </c>
      <c r="G1631" s="541">
        <v>2023</v>
      </c>
      <c r="H1631" s="542">
        <f>VLOOKUP(G1631,[3]잔가율!$D$3:$E$33,2,FALSE)</f>
        <v>0.84199999999999997</v>
      </c>
      <c r="I1631" s="552">
        <f t="shared" si="25"/>
        <v>79990000</v>
      </c>
    </row>
    <row r="1632" spans="1:9">
      <c r="A1632" s="539">
        <v>1631</v>
      </c>
      <c r="B1632" s="540" t="s">
        <v>8534</v>
      </c>
      <c r="C1632" s="540" t="s">
        <v>5559</v>
      </c>
      <c r="D1632" s="540" t="s">
        <v>5573</v>
      </c>
      <c r="E1632" s="540" t="s">
        <v>5576</v>
      </c>
      <c r="F1632" s="556">
        <v>74540000</v>
      </c>
      <c r="G1632" s="541">
        <v>2023</v>
      </c>
      <c r="H1632" s="542">
        <f>VLOOKUP(G1632,[3]잔가율!$D$3:$E$33,2,FALSE)</f>
        <v>0.84199999999999997</v>
      </c>
      <c r="I1632" s="552">
        <f t="shared" si="25"/>
        <v>62762680</v>
      </c>
    </row>
    <row r="1633" spans="1:9">
      <c r="A1633" s="539">
        <v>1632</v>
      </c>
      <c r="B1633" s="540" t="s">
        <v>8534</v>
      </c>
      <c r="C1633" s="540" t="s">
        <v>5559</v>
      </c>
      <c r="D1633" s="540" t="s">
        <v>5573</v>
      </c>
      <c r="E1633" s="540" t="s">
        <v>5577</v>
      </c>
      <c r="F1633" s="556">
        <v>110000000</v>
      </c>
      <c r="G1633" s="541">
        <v>2023</v>
      </c>
      <c r="H1633" s="542">
        <f>VLOOKUP(G1633,[3]잔가율!$D$3:$E$33,2,FALSE)</f>
        <v>0.84199999999999997</v>
      </c>
      <c r="I1633" s="552">
        <f t="shared" si="25"/>
        <v>92620000</v>
      </c>
    </row>
    <row r="1634" spans="1:9">
      <c r="A1634" s="539">
        <v>1633</v>
      </c>
      <c r="B1634" s="540" t="s">
        <v>8534</v>
      </c>
      <c r="C1634" s="540" t="s">
        <v>5559</v>
      </c>
      <c r="D1634" s="540" t="s">
        <v>5573</v>
      </c>
      <c r="E1634" s="540" t="s">
        <v>5578</v>
      </c>
      <c r="F1634" s="556">
        <v>122720000</v>
      </c>
      <c r="G1634" s="541">
        <v>2023</v>
      </c>
      <c r="H1634" s="542">
        <f>VLOOKUP(G1634,[3]잔가율!$D$3:$E$33,2,FALSE)</f>
        <v>0.84199999999999997</v>
      </c>
      <c r="I1634" s="552">
        <f t="shared" si="25"/>
        <v>103330240</v>
      </c>
    </row>
    <row r="1635" spans="1:9">
      <c r="A1635" s="539">
        <v>1634</v>
      </c>
      <c r="B1635" s="540" t="s">
        <v>8534</v>
      </c>
      <c r="C1635" s="540" t="s">
        <v>5559</v>
      </c>
      <c r="D1635" s="540" t="s">
        <v>5579</v>
      </c>
      <c r="E1635" s="540" t="s">
        <v>4868</v>
      </c>
      <c r="F1635" s="556">
        <v>83450000</v>
      </c>
      <c r="G1635" s="541">
        <v>2023</v>
      </c>
      <c r="H1635" s="542">
        <f>VLOOKUP(G1635,[3]잔가율!$D$3:$E$33,2,FALSE)</f>
        <v>0.84199999999999997</v>
      </c>
      <c r="I1635" s="552">
        <f t="shared" si="25"/>
        <v>70264900</v>
      </c>
    </row>
    <row r="1636" spans="1:9">
      <c r="A1636" s="539">
        <v>1635</v>
      </c>
      <c r="B1636" s="540" t="s">
        <v>8534</v>
      </c>
      <c r="C1636" s="540" t="s">
        <v>5559</v>
      </c>
      <c r="D1636" s="540" t="s">
        <v>5580</v>
      </c>
      <c r="E1636" s="540" t="s">
        <v>5581</v>
      </c>
      <c r="F1636" s="556">
        <v>67500000</v>
      </c>
      <c r="G1636" s="541">
        <v>2023</v>
      </c>
      <c r="H1636" s="542">
        <f>VLOOKUP(G1636,[3]잔가율!$D$3:$E$33,2,FALSE)</f>
        <v>0.84199999999999997</v>
      </c>
      <c r="I1636" s="552">
        <f t="shared" si="25"/>
        <v>56835000</v>
      </c>
    </row>
    <row r="1637" spans="1:9">
      <c r="A1637" s="539">
        <v>1636</v>
      </c>
      <c r="B1637" s="540" t="s">
        <v>8534</v>
      </c>
      <c r="C1637" s="540" t="s">
        <v>5559</v>
      </c>
      <c r="D1637" s="540" t="s">
        <v>5560</v>
      </c>
      <c r="E1637" s="540" t="s">
        <v>5582</v>
      </c>
      <c r="F1637" s="556">
        <v>71000000</v>
      </c>
      <c r="G1637" s="541">
        <v>2023</v>
      </c>
      <c r="H1637" s="542">
        <f>VLOOKUP(G1637,[3]잔가율!$D$3:$E$33,2,FALSE)</f>
        <v>0.84199999999999997</v>
      </c>
      <c r="I1637" s="552">
        <f t="shared" si="25"/>
        <v>59782000</v>
      </c>
    </row>
    <row r="1638" spans="1:9">
      <c r="A1638" s="539">
        <v>1637</v>
      </c>
      <c r="B1638" s="414" t="s">
        <v>16663</v>
      </c>
      <c r="C1638" s="540" t="s">
        <v>5559</v>
      </c>
      <c r="D1638" s="540" t="s">
        <v>5560</v>
      </c>
      <c r="E1638" s="540" t="s">
        <v>5009</v>
      </c>
      <c r="F1638" s="558">
        <v>78100000</v>
      </c>
      <c r="G1638" s="541">
        <v>2023</v>
      </c>
      <c r="H1638" s="542">
        <f>VLOOKUP(G1638,[3]잔가율!$B$3:$C$33,2,FALSE)</f>
        <v>0.82599999999999996</v>
      </c>
      <c r="I1638" s="552">
        <f t="shared" si="25"/>
        <v>64510600</v>
      </c>
    </row>
    <row r="1639" spans="1:9">
      <c r="A1639" s="539">
        <v>1638</v>
      </c>
      <c r="B1639" s="540" t="s">
        <v>8534</v>
      </c>
      <c r="C1639" s="540" t="s">
        <v>5559</v>
      </c>
      <c r="D1639" s="540" t="s">
        <v>5561</v>
      </c>
      <c r="E1639" s="540" t="s">
        <v>5583</v>
      </c>
      <c r="F1639" s="556">
        <v>32310000</v>
      </c>
      <c r="G1639" s="541">
        <v>2023</v>
      </c>
      <c r="H1639" s="542">
        <f>VLOOKUP(G1639,[3]잔가율!$D$3:$E$33,2,FALSE)</f>
        <v>0.84199999999999997</v>
      </c>
      <c r="I1639" s="552">
        <f t="shared" si="25"/>
        <v>27205020</v>
      </c>
    </row>
    <row r="1640" spans="1:9">
      <c r="A1640" s="539">
        <v>1639</v>
      </c>
      <c r="B1640" s="540" t="s">
        <v>8534</v>
      </c>
      <c r="C1640" s="540" t="s">
        <v>5559</v>
      </c>
      <c r="D1640" s="540" t="s">
        <v>5584</v>
      </c>
      <c r="E1640" s="540" t="s">
        <v>155</v>
      </c>
      <c r="F1640" s="556">
        <v>28130000</v>
      </c>
      <c r="G1640" s="541">
        <v>2023</v>
      </c>
      <c r="H1640" s="542">
        <f>VLOOKUP(G1640,[3]잔가율!$D$3:$E$33,2,FALSE)</f>
        <v>0.84199999999999997</v>
      </c>
      <c r="I1640" s="552">
        <f t="shared" si="25"/>
        <v>23685460</v>
      </c>
    </row>
    <row r="1641" spans="1:9">
      <c r="A1641" s="539">
        <v>1640</v>
      </c>
      <c r="B1641" s="540" t="s">
        <v>8534</v>
      </c>
      <c r="C1641" s="540" t="s">
        <v>5559</v>
      </c>
      <c r="D1641" s="540" t="s">
        <v>5562</v>
      </c>
      <c r="E1641" s="540" t="s">
        <v>5585</v>
      </c>
      <c r="F1641" s="556">
        <v>39310000</v>
      </c>
      <c r="G1641" s="541">
        <v>2023</v>
      </c>
      <c r="H1641" s="542">
        <f>VLOOKUP(G1641,[3]잔가율!$D$3:$E$33,2,FALSE)</f>
        <v>0.84199999999999997</v>
      </c>
      <c r="I1641" s="552">
        <f t="shared" si="25"/>
        <v>33099020</v>
      </c>
    </row>
    <row r="1642" spans="1:9">
      <c r="A1642" s="539">
        <v>1641</v>
      </c>
      <c r="B1642" s="540" t="s">
        <v>8534</v>
      </c>
      <c r="C1642" s="540" t="s">
        <v>5559</v>
      </c>
      <c r="D1642" s="540" t="s">
        <v>5562</v>
      </c>
      <c r="E1642" s="540" t="s">
        <v>5586</v>
      </c>
      <c r="F1642" s="556">
        <v>36000000</v>
      </c>
      <c r="G1642" s="541">
        <v>2023</v>
      </c>
      <c r="H1642" s="542">
        <f>VLOOKUP(G1642,[3]잔가율!$D$3:$E$33,2,FALSE)</f>
        <v>0.84199999999999997</v>
      </c>
      <c r="I1642" s="552">
        <f t="shared" si="25"/>
        <v>30312000</v>
      </c>
    </row>
    <row r="1643" spans="1:9">
      <c r="A1643" s="539">
        <v>1642</v>
      </c>
      <c r="B1643" s="540" t="s">
        <v>8534</v>
      </c>
      <c r="C1643" s="540" t="s">
        <v>5559</v>
      </c>
      <c r="D1643" s="540" t="s">
        <v>5587</v>
      </c>
      <c r="E1643" s="540" t="s">
        <v>5588</v>
      </c>
      <c r="F1643" s="556">
        <v>40540000</v>
      </c>
      <c r="G1643" s="541">
        <v>2023</v>
      </c>
      <c r="H1643" s="542">
        <f>VLOOKUP(G1643,[3]잔가율!$D$3:$E$33,2,FALSE)</f>
        <v>0.84199999999999997</v>
      </c>
      <c r="I1643" s="552">
        <f t="shared" si="25"/>
        <v>34134680</v>
      </c>
    </row>
    <row r="1644" spans="1:9">
      <c r="A1644" s="539">
        <v>1643</v>
      </c>
      <c r="B1644" s="540" t="s">
        <v>8534</v>
      </c>
      <c r="C1644" s="540" t="s">
        <v>5559</v>
      </c>
      <c r="D1644" s="540" t="s">
        <v>5589</v>
      </c>
      <c r="E1644" s="540" t="s">
        <v>5590</v>
      </c>
      <c r="F1644" s="556">
        <v>50000000</v>
      </c>
      <c r="G1644" s="541">
        <v>2023</v>
      </c>
      <c r="H1644" s="542">
        <f>VLOOKUP(G1644,[3]잔가율!$D$3:$E$33,2,FALSE)</f>
        <v>0.84199999999999997</v>
      </c>
      <c r="I1644" s="552">
        <f t="shared" si="25"/>
        <v>42100000</v>
      </c>
    </row>
    <row r="1645" spans="1:9">
      <c r="A1645" s="539">
        <v>1644</v>
      </c>
      <c r="B1645" s="540" t="s">
        <v>8534</v>
      </c>
      <c r="C1645" s="540" t="s">
        <v>5559</v>
      </c>
      <c r="D1645" s="540" t="s">
        <v>5591</v>
      </c>
      <c r="E1645" s="540" t="s">
        <v>5592</v>
      </c>
      <c r="F1645" s="556">
        <v>40900000</v>
      </c>
      <c r="G1645" s="541">
        <v>2023</v>
      </c>
      <c r="H1645" s="542">
        <f>VLOOKUP(G1645,[3]잔가율!$D$3:$E$33,2,FALSE)</f>
        <v>0.84199999999999997</v>
      </c>
      <c r="I1645" s="552">
        <f t="shared" si="25"/>
        <v>34437800</v>
      </c>
    </row>
    <row r="1646" spans="1:9">
      <c r="A1646" s="539">
        <v>1645</v>
      </c>
      <c r="B1646" s="540" t="s">
        <v>8534</v>
      </c>
      <c r="C1646" s="540" t="s">
        <v>5559</v>
      </c>
      <c r="D1646" s="540" t="s">
        <v>5593</v>
      </c>
      <c r="E1646" s="540" t="s">
        <v>2479</v>
      </c>
      <c r="F1646" s="556">
        <v>68180000</v>
      </c>
      <c r="G1646" s="541">
        <v>2023</v>
      </c>
      <c r="H1646" s="542">
        <f>VLOOKUP(G1646,[3]잔가율!$D$3:$E$33,2,FALSE)</f>
        <v>0.84199999999999997</v>
      </c>
      <c r="I1646" s="552">
        <f t="shared" si="25"/>
        <v>57407560</v>
      </c>
    </row>
    <row r="1647" spans="1:9">
      <c r="A1647" s="539">
        <v>1646</v>
      </c>
      <c r="B1647" s="540" t="s">
        <v>8534</v>
      </c>
      <c r="C1647" s="540" t="s">
        <v>5594</v>
      </c>
      <c r="D1647" s="540" t="s">
        <v>5595</v>
      </c>
      <c r="E1647" s="540" t="s">
        <v>5596</v>
      </c>
      <c r="F1647" s="556">
        <v>90200000</v>
      </c>
      <c r="G1647" s="541">
        <v>2023</v>
      </c>
      <c r="H1647" s="542">
        <f>VLOOKUP(G1647,[3]잔가율!$D$3:$E$33,2,FALSE)</f>
        <v>0.84199999999999997</v>
      </c>
      <c r="I1647" s="552">
        <f t="shared" si="25"/>
        <v>75948400</v>
      </c>
    </row>
    <row r="1648" spans="1:9">
      <c r="A1648" s="539">
        <v>1647</v>
      </c>
      <c r="B1648" s="543" t="s">
        <v>8534</v>
      </c>
      <c r="C1648" s="543" t="s">
        <v>5594</v>
      </c>
      <c r="D1648" s="543" t="s">
        <v>5595</v>
      </c>
      <c r="E1648" s="543" t="s">
        <v>5597</v>
      </c>
      <c r="F1648" s="557">
        <v>107500000</v>
      </c>
      <c r="G1648" s="541">
        <v>2023</v>
      </c>
      <c r="H1648" s="542">
        <f>VLOOKUP(G1648,[3]잔가율!$D$3:$E$33,2,FALSE)</f>
        <v>0.84199999999999997</v>
      </c>
      <c r="I1648" s="552">
        <f t="shared" si="25"/>
        <v>90515000</v>
      </c>
    </row>
    <row r="1649" spans="1:9">
      <c r="A1649" s="539">
        <v>1648</v>
      </c>
      <c r="B1649" s="540" t="s">
        <v>8534</v>
      </c>
      <c r="C1649" s="540" t="s">
        <v>5598</v>
      </c>
      <c r="D1649" s="540" t="s">
        <v>5599</v>
      </c>
      <c r="E1649" s="540" t="s">
        <v>5600</v>
      </c>
      <c r="F1649" s="556">
        <v>36990000</v>
      </c>
      <c r="G1649" s="541">
        <v>2023</v>
      </c>
      <c r="H1649" s="542">
        <f>VLOOKUP(G1649,[3]잔가율!$D$3:$E$33,2,FALSE)</f>
        <v>0.84199999999999997</v>
      </c>
      <c r="I1649" s="552">
        <f t="shared" si="25"/>
        <v>31145580</v>
      </c>
    </row>
    <row r="1650" spans="1:9">
      <c r="A1650" s="539">
        <v>1649</v>
      </c>
      <c r="B1650" s="540" t="s">
        <v>8534</v>
      </c>
      <c r="C1650" s="540" t="s">
        <v>5598</v>
      </c>
      <c r="D1650" s="540" t="s">
        <v>5601</v>
      </c>
      <c r="E1650" s="540" t="s">
        <v>5602</v>
      </c>
      <c r="F1650" s="556">
        <v>46220000</v>
      </c>
      <c r="G1650" s="541">
        <v>2023</v>
      </c>
      <c r="H1650" s="542">
        <f>VLOOKUP(G1650,[3]잔가율!$D$3:$E$33,2,FALSE)</f>
        <v>0.84199999999999997</v>
      </c>
      <c r="I1650" s="552">
        <f t="shared" si="25"/>
        <v>38917240</v>
      </c>
    </row>
    <row r="1651" spans="1:9">
      <c r="A1651" s="539">
        <v>1650</v>
      </c>
      <c r="B1651" s="540" t="s">
        <v>8534</v>
      </c>
      <c r="C1651" s="540" t="s">
        <v>5598</v>
      </c>
      <c r="D1651" s="540" t="s">
        <v>5603</v>
      </c>
      <c r="E1651" s="540" t="s">
        <v>5604</v>
      </c>
      <c r="F1651" s="556">
        <v>37630000</v>
      </c>
      <c r="G1651" s="541">
        <v>2023</v>
      </c>
      <c r="H1651" s="542">
        <f>VLOOKUP(G1651,[3]잔가율!$D$3:$E$33,2,FALSE)</f>
        <v>0.84199999999999997</v>
      </c>
      <c r="I1651" s="552">
        <f t="shared" si="25"/>
        <v>31684460</v>
      </c>
    </row>
    <row r="1652" spans="1:9">
      <c r="A1652" s="539">
        <v>1651</v>
      </c>
      <c r="B1652" s="540" t="s">
        <v>8534</v>
      </c>
      <c r="C1652" s="540" t="s">
        <v>5598</v>
      </c>
      <c r="D1652" s="540" t="s">
        <v>5603</v>
      </c>
      <c r="E1652" s="540" t="s">
        <v>5605</v>
      </c>
      <c r="F1652" s="556">
        <v>36050000</v>
      </c>
      <c r="G1652" s="541">
        <v>2023</v>
      </c>
      <c r="H1652" s="542">
        <f>VLOOKUP(G1652,[3]잔가율!$D$3:$E$33,2,FALSE)</f>
        <v>0.84199999999999997</v>
      </c>
      <c r="I1652" s="552">
        <f t="shared" si="25"/>
        <v>30354100</v>
      </c>
    </row>
    <row r="1653" spans="1:9">
      <c r="A1653" s="539">
        <v>1652</v>
      </c>
      <c r="B1653" s="540" t="s">
        <v>8534</v>
      </c>
      <c r="C1653" s="540" t="s">
        <v>5598</v>
      </c>
      <c r="D1653" s="540" t="s">
        <v>5603</v>
      </c>
      <c r="E1653" s="540" t="s">
        <v>5606</v>
      </c>
      <c r="F1653" s="556">
        <v>43350000</v>
      </c>
      <c r="G1653" s="541">
        <v>2023</v>
      </c>
      <c r="H1653" s="542">
        <f>VLOOKUP(G1653,[3]잔가율!$D$3:$E$33,2,FALSE)</f>
        <v>0.84199999999999997</v>
      </c>
      <c r="I1653" s="552">
        <f t="shared" si="25"/>
        <v>36500700</v>
      </c>
    </row>
    <row r="1654" spans="1:9">
      <c r="A1654" s="539">
        <v>1653</v>
      </c>
      <c r="B1654" s="540" t="s">
        <v>8534</v>
      </c>
      <c r="C1654" s="540" t="s">
        <v>5598</v>
      </c>
      <c r="D1654" s="540" t="s">
        <v>5603</v>
      </c>
      <c r="E1654" s="540" t="s">
        <v>5607</v>
      </c>
      <c r="F1654" s="556">
        <v>45380000</v>
      </c>
      <c r="G1654" s="541">
        <v>2023</v>
      </c>
      <c r="H1654" s="542">
        <f>VLOOKUP(G1654,[3]잔가율!$D$3:$E$33,2,FALSE)</f>
        <v>0.84199999999999997</v>
      </c>
      <c r="I1654" s="552">
        <f t="shared" si="25"/>
        <v>38209960</v>
      </c>
    </row>
    <row r="1655" spans="1:9">
      <c r="A1655" s="539">
        <v>1654</v>
      </c>
      <c r="B1655" s="540" t="s">
        <v>8534</v>
      </c>
      <c r="C1655" s="540" t="s">
        <v>176</v>
      </c>
      <c r="D1655" s="540" t="s">
        <v>5625</v>
      </c>
      <c r="E1655" s="540" t="s">
        <v>5626</v>
      </c>
      <c r="F1655" s="556">
        <v>33000000</v>
      </c>
      <c r="G1655" s="541">
        <v>2023</v>
      </c>
      <c r="H1655" s="542">
        <f>VLOOKUP(G1655,[3]잔가율!$D$3:$E$33,2,FALSE)</f>
        <v>0.84199999999999997</v>
      </c>
      <c r="I1655" s="552">
        <f t="shared" si="25"/>
        <v>27786000</v>
      </c>
    </row>
    <row r="1656" spans="1:9">
      <c r="A1656" s="539">
        <v>1655</v>
      </c>
      <c r="B1656" s="540" t="s">
        <v>8534</v>
      </c>
      <c r="C1656" s="540" t="s">
        <v>176</v>
      </c>
      <c r="D1656" s="540" t="s">
        <v>5625</v>
      </c>
      <c r="E1656" s="540" t="s">
        <v>5627</v>
      </c>
      <c r="F1656" s="556">
        <v>40000000</v>
      </c>
      <c r="G1656" s="541">
        <v>2023</v>
      </c>
      <c r="H1656" s="542">
        <f>VLOOKUP(G1656,[3]잔가율!$D$3:$E$33,2,FALSE)</f>
        <v>0.84199999999999997</v>
      </c>
      <c r="I1656" s="552">
        <f t="shared" si="25"/>
        <v>33680000</v>
      </c>
    </row>
    <row r="1657" spans="1:9">
      <c r="A1657" s="539">
        <v>1656</v>
      </c>
      <c r="B1657" s="540" t="s">
        <v>8534</v>
      </c>
      <c r="C1657" s="540" t="s">
        <v>176</v>
      </c>
      <c r="D1657" s="540" t="s">
        <v>5628</v>
      </c>
      <c r="E1657" s="540" t="s">
        <v>5629</v>
      </c>
      <c r="F1657" s="556">
        <v>34250000</v>
      </c>
      <c r="G1657" s="541">
        <v>2023</v>
      </c>
      <c r="H1657" s="542">
        <f>VLOOKUP(G1657,[3]잔가율!$D$3:$E$33,2,FALSE)</f>
        <v>0.84199999999999997</v>
      </c>
      <c r="I1657" s="552">
        <f t="shared" si="25"/>
        <v>28838500</v>
      </c>
    </row>
    <row r="1658" spans="1:9">
      <c r="A1658" s="539">
        <v>1657</v>
      </c>
      <c r="B1658" s="543" t="s">
        <v>8534</v>
      </c>
      <c r="C1658" s="543" t="s">
        <v>5630</v>
      </c>
      <c r="D1658" s="543" t="s">
        <v>5625</v>
      </c>
      <c r="E1658" s="543" t="s">
        <v>5631</v>
      </c>
      <c r="F1658" s="557">
        <v>12170000</v>
      </c>
      <c r="G1658" s="541">
        <v>2023</v>
      </c>
      <c r="H1658" s="542">
        <f>VLOOKUP(G1658,[3]잔가율!$D$3:$E$33,2,FALSE)</f>
        <v>0.84199999999999997</v>
      </c>
      <c r="I1658" s="552">
        <f t="shared" si="25"/>
        <v>10247140</v>
      </c>
    </row>
    <row r="1659" spans="1:9">
      <c r="A1659" s="539">
        <v>1658</v>
      </c>
      <c r="B1659" s="540" t="s">
        <v>8534</v>
      </c>
      <c r="C1659" s="540" t="s">
        <v>176</v>
      </c>
      <c r="D1659" s="540" t="s">
        <v>5632</v>
      </c>
      <c r="E1659" s="540" t="s">
        <v>5633</v>
      </c>
      <c r="F1659" s="556">
        <v>33900000</v>
      </c>
      <c r="G1659" s="541">
        <v>2023</v>
      </c>
      <c r="H1659" s="542">
        <f>VLOOKUP(G1659,[3]잔가율!$D$3:$E$33,2,FALSE)</f>
        <v>0.84199999999999997</v>
      </c>
      <c r="I1659" s="552">
        <f t="shared" si="25"/>
        <v>28543800</v>
      </c>
    </row>
    <row r="1660" spans="1:9">
      <c r="A1660" s="539">
        <v>1659</v>
      </c>
      <c r="B1660" s="540" t="s">
        <v>8534</v>
      </c>
      <c r="C1660" s="540" t="s">
        <v>176</v>
      </c>
      <c r="D1660" s="540" t="s">
        <v>5634</v>
      </c>
      <c r="E1660" s="540" t="s">
        <v>5635</v>
      </c>
      <c r="F1660" s="556">
        <v>23540000</v>
      </c>
      <c r="G1660" s="541">
        <v>2023</v>
      </c>
      <c r="H1660" s="542">
        <f>VLOOKUP(G1660,[3]잔가율!$D$3:$E$33,2,FALSE)</f>
        <v>0.84199999999999997</v>
      </c>
      <c r="I1660" s="552">
        <f t="shared" si="25"/>
        <v>19820680</v>
      </c>
    </row>
    <row r="1661" spans="1:9">
      <c r="A1661" s="539">
        <v>1660</v>
      </c>
      <c r="B1661" s="540" t="s">
        <v>8534</v>
      </c>
      <c r="C1661" s="540" t="s">
        <v>176</v>
      </c>
      <c r="D1661" s="540" t="s">
        <v>5636</v>
      </c>
      <c r="E1661" s="540" t="s">
        <v>5637</v>
      </c>
      <c r="F1661" s="556">
        <v>39000000</v>
      </c>
      <c r="G1661" s="541">
        <v>2023</v>
      </c>
      <c r="H1661" s="542">
        <f>VLOOKUP(G1661,[3]잔가율!$D$3:$E$33,2,FALSE)</f>
        <v>0.84199999999999997</v>
      </c>
      <c r="I1661" s="552">
        <f t="shared" si="25"/>
        <v>32838000</v>
      </c>
    </row>
    <row r="1662" spans="1:9">
      <c r="A1662" s="539">
        <v>1661</v>
      </c>
      <c r="B1662" s="540" t="s">
        <v>8534</v>
      </c>
      <c r="C1662" s="540" t="s">
        <v>176</v>
      </c>
      <c r="D1662" s="540" t="s">
        <v>5613</v>
      </c>
      <c r="E1662" s="540" t="s">
        <v>5638</v>
      </c>
      <c r="F1662" s="556">
        <v>31720000</v>
      </c>
      <c r="G1662" s="541">
        <v>2023</v>
      </c>
      <c r="H1662" s="542">
        <f>VLOOKUP(G1662,[3]잔가율!$D$3:$E$33,2,FALSE)</f>
        <v>0.84199999999999997</v>
      </c>
      <c r="I1662" s="552">
        <f t="shared" si="25"/>
        <v>26708240</v>
      </c>
    </row>
    <row r="1663" spans="1:9">
      <c r="A1663" s="539">
        <v>1662</v>
      </c>
      <c r="B1663" s="540" t="s">
        <v>8534</v>
      </c>
      <c r="C1663" s="540" t="s">
        <v>176</v>
      </c>
      <c r="D1663" s="540" t="s">
        <v>5613</v>
      </c>
      <c r="E1663" s="540" t="s">
        <v>5639</v>
      </c>
      <c r="F1663" s="556">
        <v>32180000</v>
      </c>
      <c r="G1663" s="541">
        <v>2023</v>
      </c>
      <c r="H1663" s="542">
        <f>VLOOKUP(G1663,[3]잔가율!$D$3:$E$33,2,FALSE)</f>
        <v>0.84199999999999997</v>
      </c>
      <c r="I1663" s="552">
        <f t="shared" si="25"/>
        <v>27095560</v>
      </c>
    </row>
    <row r="1664" spans="1:9">
      <c r="A1664" s="539">
        <v>1663</v>
      </c>
      <c r="B1664" s="540" t="s">
        <v>8534</v>
      </c>
      <c r="C1664" s="540" t="s">
        <v>176</v>
      </c>
      <c r="D1664" s="540" t="s">
        <v>5614</v>
      </c>
      <c r="E1664" s="540" t="s">
        <v>5640</v>
      </c>
      <c r="F1664" s="556">
        <v>35810000</v>
      </c>
      <c r="G1664" s="541">
        <v>2023</v>
      </c>
      <c r="H1664" s="542">
        <f>VLOOKUP(G1664,[3]잔가율!$D$3:$E$33,2,FALSE)</f>
        <v>0.84199999999999997</v>
      </c>
      <c r="I1664" s="552">
        <f t="shared" si="25"/>
        <v>30152020</v>
      </c>
    </row>
    <row r="1665" spans="1:9">
      <c r="A1665" s="539">
        <v>1664</v>
      </c>
      <c r="B1665" s="540" t="s">
        <v>8534</v>
      </c>
      <c r="C1665" s="540" t="s">
        <v>176</v>
      </c>
      <c r="D1665" s="540" t="s">
        <v>5614</v>
      </c>
      <c r="E1665" s="540" t="s">
        <v>5641</v>
      </c>
      <c r="F1665" s="556">
        <v>38090000</v>
      </c>
      <c r="G1665" s="541">
        <v>2023</v>
      </c>
      <c r="H1665" s="542">
        <f>VLOOKUP(G1665,[3]잔가율!$D$3:$E$33,2,FALSE)</f>
        <v>0.84199999999999997</v>
      </c>
      <c r="I1665" s="552">
        <f t="shared" si="25"/>
        <v>32071780</v>
      </c>
    </row>
    <row r="1666" spans="1:9">
      <c r="A1666" s="539">
        <v>1665</v>
      </c>
      <c r="B1666" s="540" t="s">
        <v>8534</v>
      </c>
      <c r="C1666" s="540" t="s">
        <v>176</v>
      </c>
      <c r="D1666" s="540" t="s">
        <v>5642</v>
      </c>
      <c r="E1666" s="540" t="s">
        <v>5643</v>
      </c>
      <c r="F1666" s="556">
        <v>35810000</v>
      </c>
      <c r="G1666" s="541">
        <v>2023</v>
      </c>
      <c r="H1666" s="542">
        <f>VLOOKUP(G1666,[3]잔가율!$D$3:$E$33,2,FALSE)</f>
        <v>0.84199999999999997</v>
      </c>
      <c r="I1666" s="552">
        <f t="shared" ref="I1666:I1729" si="26">ROUNDDOWN(F1666*H1666,0)</f>
        <v>30152020</v>
      </c>
    </row>
    <row r="1667" spans="1:9">
      <c r="A1667" s="539">
        <v>1666</v>
      </c>
      <c r="B1667" s="540" t="s">
        <v>8534</v>
      </c>
      <c r="C1667" s="540" t="s">
        <v>176</v>
      </c>
      <c r="D1667" s="540" t="s">
        <v>5644</v>
      </c>
      <c r="E1667" s="540" t="s">
        <v>5645</v>
      </c>
      <c r="F1667" s="556">
        <v>31720000</v>
      </c>
      <c r="G1667" s="541">
        <v>2023</v>
      </c>
      <c r="H1667" s="542">
        <f>VLOOKUP(G1667,[3]잔가율!$D$3:$E$33,2,FALSE)</f>
        <v>0.84199999999999997</v>
      </c>
      <c r="I1667" s="552">
        <f t="shared" si="26"/>
        <v>26708240</v>
      </c>
    </row>
    <row r="1668" spans="1:9">
      <c r="A1668" s="539">
        <v>1667</v>
      </c>
      <c r="B1668" s="540" t="s">
        <v>8534</v>
      </c>
      <c r="C1668" s="540" t="s">
        <v>176</v>
      </c>
      <c r="D1668" s="540" t="s">
        <v>5646</v>
      </c>
      <c r="E1668" s="540" t="s">
        <v>5643</v>
      </c>
      <c r="F1668" s="556">
        <v>35810000</v>
      </c>
      <c r="G1668" s="541">
        <v>2023</v>
      </c>
      <c r="H1668" s="542">
        <f>VLOOKUP(G1668,[3]잔가율!$D$3:$E$33,2,FALSE)</f>
        <v>0.84199999999999997</v>
      </c>
      <c r="I1668" s="552">
        <f t="shared" si="26"/>
        <v>30152020</v>
      </c>
    </row>
    <row r="1669" spans="1:9">
      <c r="A1669" s="539">
        <v>1668</v>
      </c>
      <c r="B1669" s="540" t="s">
        <v>8534</v>
      </c>
      <c r="C1669" s="540" t="s">
        <v>176</v>
      </c>
      <c r="D1669" s="540" t="s">
        <v>5611</v>
      </c>
      <c r="E1669" s="540" t="s">
        <v>5647</v>
      </c>
      <c r="F1669" s="556">
        <v>38450000</v>
      </c>
      <c r="G1669" s="541">
        <v>2023</v>
      </c>
      <c r="H1669" s="542">
        <f>VLOOKUP(G1669,[3]잔가율!$D$3:$E$33,2,FALSE)</f>
        <v>0.84199999999999997</v>
      </c>
      <c r="I1669" s="552">
        <f t="shared" si="26"/>
        <v>32374900</v>
      </c>
    </row>
    <row r="1670" spans="1:9">
      <c r="A1670" s="539">
        <v>1669</v>
      </c>
      <c r="B1670" s="540" t="s">
        <v>8534</v>
      </c>
      <c r="C1670" s="540" t="s">
        <v>176</v>
      </c>
      <c r="D1670" s="540" t="s">
        <v>5611</v>
      </c>
      <c r="E1670" s="540" t="s">
        <v>5648</v>
      </c>
      <c r="F1670" s="556">
        <v>39700000</v>
      </c>
      <c r="G1670" s="541">
        <v>2023</v>
      </c>
      <c r="H1670" s="542">
        <f>VLOOKUP(G1670,[3]잔가율!$D$3:$E$33,2,FALSE)</f>
        <v>0.84199999999999997</v>
      </c>
      <c r="I1670" s="552">
        <f t="shared" si="26"/>
        <v>33427400</v>
      </c>
    </row>
    <row r="1671" spans="1:9">
      <c r="A1671" s="539">
        <v>1670</v>
      </c>
      <c r="B1671" s="540" t="s">
        <v>8534</v>
      </c>
      <c r="C1671" s="540" t="s">
        <v>176</v>
      </c>
      <c r="D1671" s="540" t="s">
        <v>5649</v>
      </c>
      <c r="E1671" s="540" t="s">
        <v>5650</v>
      </c>
      <c r="F1671" s="556">
        <v>38450000</v>
      </c>
      <c r="G1671" s="541">
        <v>2023</v>
      </c>
      <c r="H1671" s="542">
        <f>VLOOKUP(G1671,[3]잔가율!$D$3:$E$33,2,FALSE)</f>
        <v>0.84199999999999997</v>
      </c>
      <c r="I1671" s="552">
        <f t="shared" si="26"/>
        <v>32374900</v>
      </c>
    </row>
    <row r="1672" spans="1:9">
      <c r="A1672" s="539">
        <v>1671</v>
      </c>
      <c r="B1672" s="543" t="s">
        <v>8534</v>
      </c>
      <c r="C1672" s="543" t="s">
        <v>5630</v>
      </c>
      <c r="D1672" s="543" t="s">
        <v>5649</v>
      </c>
      <c r="E1672" s="543" t="s">
        <v>5651</v>
      </c>
      <c r="F1672" s="557">
        <v>31330000</v>
      </c>
      <c r="G1672" s="541">
        <v>2023</v>
      </c>
      <c r="H1672" s="542">
        <f>VLOOKUP(G1672,[3]잔가율!$D$3:$E$33,2,FALSE)</f>
        <v>0.84199999999999997</v>
      </c>
      <c r="I1672" s="552">
        <f t="shared" si="26"/>
        <v>26379860</v>
      </c>
    </row>
    <row r="1673" spans="1:9">
      <c r="A1673" s="539">
        <v>1672</v>
      </c>
      <c r="B1673" s="540" t="s">
        <v>8534</v>
      </c>
      <c r="C1673" s="540" t="s">
        <v>176</v>
      </c>
      <c r="D1673" s="540" t="s">
        <v>5649</v>
      </c>
      <c r="E1673" s="540" t="s">
        <v>5652</v>
      </c>
      <c r="F1673" s="556">
        <v>49430000</v>
      </c>
      <c r="G1673" s="541">
        <v>2023</v>
      </c>
      <c r="H1673" s="542">
        <f>VLOOKUP(G1673,[3]잔가율!$D$3:$E$33,2,FALSE)</f>
        <v>0.84199999999999997</v>
      </c>
      <c r="I1673" s="552">
        <f t="shared" si="26"/>
        <v>41620060</v>
      </c>
    </row>
    <row r="1674" spans="1:9">
      <c r="A1674" s="539">
        <v>1673</v>
      </c>
      <c r="B1674" s="543" t="s">
        <v>8534</v>
      </c>
      <c r="C1674" s="543" t="s">
        <v>5630</v>
      </c>
      <c r="D1674" s="543" t="s">
        <v>5649</v>
      </c>
      <c r="E1674" s="543" t="s">
        <v>5653</v>
      </c>
      <c r="F1674" s="557">
        <v>13030000</v>
      </c>
      <c r="G1674" s="541">
        <v>2023</v>
      </c>
      <c r="H1674" s="542">
        <f>VLOOKUP(G1674,[3]잔가율!$D$3:$E$33,2,FALSE)</f>
        <v>0.84199999999999997</v>
      </c>
      <c r="I1674" s="552">
        <f t="shared" si="26"/>
        <v>10971260</v>
      </c>
    </row>
    <row r="1675" spans="1:9">
      <c r="A1675" s="539">
        <v>1674</v>
      </c>
      <c r="B1675" s="540" t="s">
        <v>8534</v>
      </c>
      <c r="C1675" s="540" t="s">
        <v>176</v>
      </c>
      <c r="D1675" s="540" t="s">
        <v>5654</v>
      </c>
      <c r="E1675" s="540" t="s">
        <v>5655</v>
      </c>
      <c r="F1675" s="556">
        <v>11750000</v>
      </c>
      <c r="G1675" s="541">
        <v>2023</v>
      </c>
      <c r="H1675" s="542">
        <f>VLOOKUP(G1675,[3]잔가율!$D$3:$E$33,2,FALSE)</f>
        <v>0.84199999999999997</v>
      </c>
      <c r="I1675" s="552">
        <f t="shared" si="26"/>
        <v>9893500</v>
      </c>
    </row>
    <row r="1676" spans="1:9">
      <c r="A1676" s="539">
        <v>1675</v>
      </c>
      <c r="B1676" s="540" t="s">
        <v>8534</v>
      </c>
      <c r="C1676" s="540" t="s">
        <v>176</v>
      </c>
      <c r="D1676" s="540" t="s">
        <v>5656</v>
      </c>
      <c r="E1676" s="540" t="s">
        <v>5657</v>
      </c>
      <c r="F1676" s="556">
        <v>54540000</v>
      </c>
      <c r="G1676" s="541">
        <v>2023</v>
      </c>
      <c r="H1676" s="542">
        <f>VLOOKUP(G1676,[3]잔가율!$D$3:$E$33,2,FALSE)</f>
        <v>0.84199999999999997</v>
      </c>
      <c r="I1676" s="552">
        <f t="shared" si="26"/>
        <v>45922680</v>
      </c>
    </row>
    <row r="1677" spans="1:9">
      <c r="A1677" s="539">
        <v>1676</v>
      </c>
      <c r="B1677" s="540" t="s">
        <v>8534</v>
      </c>
      <c r="C1677" s="540" t="s">
        <v>176</v>
      </c>
      <c r="D1677" s="540" t="s">
        <v>5658</v>
      </c>
      <c r="E1677" s="540" t="s">
        <v>5659</v>
      </c>
      <c r="F1677" s="556">
        <v>53180000</v>
      </c>
      <c r="G1677" s="541">
        <v>2023</v>
      </c>
      <c r="H1677" s="542">
        <f>VLOOKUP(G1677,[3]잔가율!$D$3:$E$33,2,FALSE)</f>
        <v>0.84199999999999997</v>
      </c>
      <c r="I1677" s="552">
        <f t="shared" si="26"/>
        <v>44777560</v>
      </c>
    </row>
    <row r="1678" spans="1:9">
      <c r="A1678" s="539">
        <v>1677</v>
      </c>
      <c r="B1678" s="540" t="s">
        <v>8534</v>
      </c>
      <c r="C1678" s="540" t="s">
        <v>176</v>
      </c>
      <c r="D1678" s="540" t="s">
        <v>5660</v>
      </c>
      <c r="E1678" s="540" t="s">
        <v>5661</v>
      </c>
      <c r="F1678" s="556">
        <v>33210000</v>
      </c>
      <c r="G1678" s="541">
        <v>2023</v>
      </c>
      <c r="H1678" s="542">
        <f>VLOOKUP(G1678,[3]잔가율!$D$3:$E$33,2,FALSE)</f>
        <v>0.84199999999999997</v>
      </c>
      <c r="I1678" s="552">
        <f t="shared" si="26"/>
        <v>27962820</v>
      </c>
    </row>
    <row r="1679" spans="1:9">
      <c r="A1679" s="539">
        <v>1678</v>
      </c>
      <c r="B1679" s="540" t="s">
        <v>8534</v>
      </c>
      <c r="C1679" s="540" t="s">
        <v>176</v>
      </c>
      <c r="D1679" s="540" t="s">
        <v>5615</v>
      </c>
      <c r="E1679" s="540" t="s">
        <v>5662</v>
      </c>
      <c r="F1679" s="556">
        <v>25090000</v>
      </c>
      <c r="G1679" s="541">
        <v>2023</v>
      </c>
      <c r="H1679" s="542">
        <f>VLOOKUP(G1679,[3]잔가율!$D$3:$E$33,2,FALSE)</f>
        <v>0.84199999999999997</v>
      </c>
      <c r="I1679" s="552">
        <f t="shared" si="26"/>
        <v>21125780</v>
      </c>
    </row>
    <row r="1680" spans="1:9">
      <c r="A1680" s="539">
        <v>1679</v>
      </c>
      <c r="B1680" s="540" t="s">
        <v>8534</v>
      </c>
      <c r="C1680" s="540" t="s">
        <v>176</v>
      </c>
      <c r="D1680" s="540" t="s">
        <v>5615</v>
      </c>
      <c r="E1680" s="540" t="s">
        <v>5635</v>
      </c>
      <c r="F1680" s="556">
        <v>23540000</v>
      </c>
      <c r="G1680" s="541">
        <v>2023</v>
      </c>
      <c r="H1680" s="542">
        <f>VLOOKUP(G1680,[3]잔가율!$D$3:$E$33,2,FALSE)</f>
        <v>0.84199999999999997</v>
      </c>
      <c r="I1680" s="552">
        <f t="shared" si="26"/>
        <v>19820680</v>
      </c>
    </row>
    <row r="1681" spans="1:9">
      <c r="A1681" s="539">
        <v>1680</v>
      </c>
      <c r="B1681" s="540" t="s">
        <v>8534</v>
      </c>
      <c r="C1681" s="540" t="s">
        <v>176</v>
      </c>
      <c r="D1681" s="540" t="s">
        <v>5615</v>
      </c>
      <c r="E1681" s="540" t="s">
        <v>5044</v>
      </c>
      <c r="F1681" s="556">
        <v>25360000</v>
      </c>
      <c r="G1681" s="541">
        <v>2023</v>
      </c>
      <c r="H1681" s="542">
        <f>VLOOKUP(G1681,[3]잔가율!$D$3:$E$33,2,FALSE)</f>
        <v>0.84199999999999997</v>
      </c>
      <c r="I1681" s="552">
        <f t="shared" si="26"/>
        <v>21353120</v>
      </c>
    </row>
    <row r="1682" spans="1:9">
      <c r="A1682" s="539">
        <v>1681</v>
      </c>
      <c r="B1682" s="540" t="s">
        <v>8534</v>
      </c>
      <c r="C1682" s="540" t="s">
        <v>176</v>
      </c>
      <c r="D1682" s="540" t="s">
        <v>5616</v>
      </c>
      <c r="E1682" s="540" t="s">
        <v>5663</v>
      </c>
      <c r="F1682" s="556">
        <v>26910000</v>
      </c>
      <c r="G1682" s="541">
        <v>2023</v>
      </c>
      <c r="H1682" s="542">
        <f>VLOOKUP(G1682,[3]잔가율!$D$3:$E$33,2,FALSE)</f>
        <v>0.84199999999999997</v>
      </c>
      <c r="I1682" s="552">
        <f t="shared" si="26"/>
        <v>22658220</v>
      </c>
    </row>
    <row r="1683" spans="1:9">
      <c r="A1683" s="539">
        <v>1682</v>
      </c>
      <c r="B1683" s="540" t="s">
        <v>8534</v>
      </c>
      <c r="C1683" s="540" t="s">
        <v>176</v>
      </c>
      <c r="D1683" s="540" t="s">
        <v>5617</v>
      </c>
      <c r="E1683" s="540" t="s">
        <v>5662</v>
      </c>
      <c r="F1683" s="556">
        <v>25090000</v>
      </c>
      <c r="G1683" s="541">
        <v>2023</v>
      </c>
      <c r="H1683" s="542">
        <f>VLOOKUP(G1683,[3]잔가율!$D$3:$E$33,2,FALSE)</f>
        <v>0.84199999999999997</v>
      </c>
      <c r="I1683" s="552">
        <f t="shared" si="26"/>
        <v>21125780</v>
      </c>
    </row>
    <row r="1684" spans="1:9">
      <c r="A1684" s="539">
        <v>1683</v>
      </c>
      <c r="B1684" s="540" t="s">
        <v>8534</v>
      </c>
      <c r="C1684" s="540" t="s">
        <v>176</v>
      </c>
      <c r="D1684" s="540" t="s">
        <v>5617</v>
      </c>
      <c r="E1684" s="540" t="s">
        <v>5664</v>
      </c>
      <c r="F1684" s="556">
        <v>27810000</v>
      </c>
      <c r="G1684" s="541">
        <v>2023</v>
      </c>
      <c r="H1684" s="542">
        <f>VLOOKUP(G1684,[3]잔가율!$D$3:$E$33,2,FALSE)</f>
        <v>0.84199999999999997</v>
      </c>
      <c r="I1684" s="552">
        <f t="shared" si="26"/>
        <v>23416020</v>
      </c>
    </row>
    <row r="1685" spans="1:9">
      <c r="A1685" s="539">
        <v>1684</v>
      </c>
      <c r="B1685" s="540" t="s">
        <v>8534</v>
      </c>
      <c r="C1685" s="540" t="s">
        <v>176</v>
      </c>
      <c r="D1685" s="540" t="s">
        <v>5618</v>
      </c>
      <c r="E1685" s="540" t="s">
        <v>5665</v>
      </c>
      <c r="F1685" s="556">
        <v>23540000</v>
      </c>
      <c r="G1685" s="541">
        <v>2023</v>
      </c>
      <c r="H1685" s="542">
        <f>VLOOKUP(G1685,[3]잔가율!$D$3:$E$33,2,FALSE)</f>
        <v>0.84199999999999997</v>
      </c>
      <c r="I1685" s="552">
        <f t="shared" si="26"/>
        <v>19820680</v>
      </c>
    </row>
    <row r="1686" spans="1:9">
      <c r="A1686" s="539">
        <v>1685</v>
      </c>
      <c r="B1686" s="540" t="s">
        <v>8534</v>
      </c>
      <c r="C1686" s="540" t="s">
        <v>176</v>
      </c>
      <c r="D1686" s="540" t="s">
        <v>5666</v>
      </c>
      <c r="E1686" s="540" t="s">
        <v>5667</v>
      </c>
      <c r="F1686" s="556">
        <v>16100000</v>
      </c>
      <c r="G1686" s="541">
        <v>2023</v>
      </c>
      <c r="H1686" s="542">
        <f>VLOOKUP(G1686,[3]잔가율!$D$3:$E$33,2,FALSE)</f>
        <v>0.84199999999999997</v>
      </c>
      <c r="I1686" s="552">
        <f t="shared" si="26"/>
        <v>13556200</v>
      </c>
    </row>
    <row r="1687" spans="1:9">
      <c r="A1687" s="539">
        <v>1686</v>
      </c>
      <c r="B1687" s="540" t="s">
        <v>8534</v>
      </c>
      <c r="C1687" s="540" t="s">
        <v>176</v>
      </c>
      <c r="D1687" s="540" t="s">
        <v>5612</v>
      </c>
      <c r="E1687" s="540" t="s">
        <v>5668</v>
      </c>
      <c r="F1687" s="556">
        <v>28090000</v>
      </c>
      <c r="G1687" s="541">
        <v>2023</v>
      </c>
      <c r="H1687" s="542">
        <f>VLOOKUP(G1687,[3]잔가율!$D$3:$E$33,2,FALSE)</f>
        <v>0.84199999999999997</v>
      </c>
      <c r="I1687" s="552">
        <f t="shared" si="26"/>
        <v>23651780</v>
      </c>
    </row>
    <row r="1688" spans="1:9">
      <c r="A1688" s="539">
        <v>1687</v>
      </c>
      <c r="B1688" s="540" t="s">
        <v>8534</v>
      </c>
      <c r="C1688" s="540" t="s">
        <v>176</v>
      </c>
      <c r="D1688" s="540" t="s">
        <v>5612</v>
      </c>
      <c r="E1688" s="540" t="s">
        <v>5669</v>
      </c>
      <c r="F1688" s="556">
        <v>31270000</v>
      </c>
      <c r="G1688" s="541">
        <v>2023</v>
      </c>
      <c r="H1688" s="542">
        <f>VLOOKUP(G1688,[3]잔가율!$D$3:$E$33,2,FALSE)</f>
        <v>0.84199999999999997</v>
      </c>
      <c r="I1688" s="552">
        <f t="shared" si="26"/>
        <v>26329340</v>
      </c>
    </row>
    <row r="1689" spans="1:9">
      <c r="A1689" s="539">
        <v>1688</v>
      </c>
      <c r="B1689" s="543" t="s">
        <v>8534</v>
      </c>
      <c r="C1689" s="543" t="s">
        <v>5630</v>
      </c>
      <c r="D1689" s="543" t="s">
        <v>5670</v>
      </c>
      <c r="E1689" s="543" t="s">
        <v>5671</v>
      </c>
      <c r="F1689" s="557">
        <v>49000000</v>
      </c>
      <c r="G1689" s="541">
        <v>2023</v>
      </c>
      <c r="H1689" s="542">
        <f>VLOOKUP(G1689,[3]잔가율!$D$3:$E$33,2,FALSE)</f>
        <v>0.84199999999999997</v>
      </c>
      <c r="I1689" s="552">
        <f t="shared" si="26"/>
        <v>41258000</v>
      </c>
    </row>
    <row r="1690" spans="1:9">
      <c r="A1690" s="539">
        <v>1689</v>
      </c>
      <c r="B1690" s="540" t="s">
        <v>8534</v>
      </c>
      <c r="C1690" s="540" t="s">
        <v>176</v>
      </c>
      <c r="D1690" s="540" t="s">
        <v>5672</v>
      </c>
      <c r="E1690" s="540" t="s">
        <v>5673</v>
      </c>
      <c r="F1690" s="556">
        <v>23400000</v>
      </c>
      <c r="G1690" s="541">
        <v>2023</v>
      </c>
      <c r="H1690" s="542">
        <f>VLOOKUP(G1690,[3]잔가율!$D$3:$E$33,2,FALSE)</f>
        <v>0.84199999999999997</v>
      </c>
      <c r="I1690" s="552">
        <f t="shared" si="26"/>
        <v>19702800</v>
      </c>
    </row>
    <row r="1691" spans="1:9">
      <c r="A1691" s="539">
        <v>1690</v>
      </c>
      <c r="B1691" s="540" t="s">
        <v>8534</v>
      </c>
      <c r="C1691" s="540" t="s">
        <v>176</v>
      </c>
      <c r="D1691" s="540" t="s">
        <v>5674</v>
      </c>
      <c r="E1691" s="540" t="s">
        <v>5675</v>
      </c>
      <c r="F1691" s="556">
        <v>20890000</v>
      </c>
      <c r="G1691" s="541">
        <v>2023</v>
      </c>
      <c r="H1691" s="542">
        <f>VLOOKUP(G1691,[3]잔가율!$D$3:$E$33,2,FALSE)</f>
        <v>0.84199999999999997</v>
      </c>
      <c r="I1691" s="552">
        <f t="shared" si="26"/>
        <v>17589380</v>
      </c>
    </row>
    <row r="1692" spans="1:9">
      <c r="A1692" s="539">
        <v>1691</v>
      </c>
      <c r="B1692" s="540" t="s">
        <v>8534</v>
      </c>
      <c r="C1692" s="540" t="s">
        <v>176</v>
      </c>
      <c r="D1692" s="540" t="s">
        <v>5619</v>
      </c>
      <c r="E1692" s="540" t="s">
        <v>5676</v>
      </c>
      <c r="F1692" s="556">
        <v>42500000</v>
      </c>
      <c r="G1692" s="541">
        <v>2023</v>
      </c>
      <c r="H1692" s="542">
        <f>VLOOKUP(G1692,[3]잔가율!$D$3:$E$33,2,FALSE)</f>
        <v>0.84199999999999997</v>
      </c>
      <c r="I1692" s="552">
        <f t="shared" si="26"/>
        <v>35785000</v>
      </c>
    </row>
    <row r="1693" spans="1:9">
      <c r="A1693" s="539">
        <v>1692</v>
      </c>
      <c r="B1693" s="540" t="s">
        <v>8534</v>
      </c>
      <c r="C1693" s="540" t="s">
        <v>176</v>
      </c>
      <c r="D1693" s="540" t="s">
        <v>177</v>
      </c>
      <c r="E1693" s="540" t="s">
        <v>1409</v>
      </c>
      <c r="F1693" s="556">
        <v>29540000</v>
      </c>
      <c r="G1693" s="541">
        <v>2023</v>
      </c>
      <c r="H1693" s="542">
        <f>VLOOKUP(G1693,[3]잔가율!$D$3:$E$33,2,FALSE)</f>
        <v>0.84199999999999997</v>
      </c>
      <c r="I1693" s="552">
        <f t="shared" si="26"/>
        <v>24872680</v>
      </c>
    </row>
    <row r="1694" spans="1:9">
      <c r="A1694" s="539">
        <v>1693</v>
      </c>
      <c r="B1694" s="540" t="s">
        <v>8534</v>
      </c>
      <c r="C1694" s="540" t="s">
        <v>176</v>
      </c>
      <c r="D1694" s="540" t="s">
        <v>177</v>
      </c>
      <c r="E1694" s="540" t="s">
        <v>5677</v>
      </c>
      <c r="F1694" s="556">
        <v>33540000</v>
      </c>
      <c r="G1694" s="541">
        <v>2023</v>
      </c>
      <c r="H1694" s="542">
        <f>VLOOKUP(G1694,[3]잔가율!$D$3:$E$33,2,FALSE)</f>
        <v>0.84199999999999997</v>
      </c>
      <c r="I1694" s="552">
        <f t="shared" si="26"/>
        <v>28240680</v>
      </c>
    </row>
    <row r="1695" spans="1:9">
      <c r="A1695" s="539">
        <v>1694</v>
      </c>
      <c r="B1695" s="540" t="s">
        <v>8534</v>
      </c>
      <c r="C1695" s="540" t="s">
        <v>176</v>
      </c>
      <c r="D1695" s="540" t="s">
        <v>177</v>
      </c>
      <c r="E1695" s="540" t="s">
        <v>5678</v>
      </c>
      <c r="F1695" s="556">
        <v>33540000</v>
      </c>
      <c r="G1695" s="541">
        <v>2023</v>
      </c>
      <c r="H1695" s="542">
        <f>VLOOKUP(G1695,[3]잔가율!$D$3:$E$33,2,FALSE)</f>
        <v>0.84199999999999997</v>
      </c>
      <c r="I1695" s="552">
        <f t="shared" si="26"/>
        <v>28240680</v>
      </c>
    </row>
    <row r="1696" spans="1:9">
      <c r="A1696" s="539">
        <v>1695</v>
      </c>
      <c r="B1696" s="540" t="s">
        <v>8534</v>
      </c>
      <c r="C1696" s="540" t="s">
        <v>176</v>
      </c>
      <c r="D1696" s="540" t="s">
        <v>177</v>
      </c>
      <c r="E1696" s="540" t="s">
        <v>5679</v>
      </c>
      <c r="F1696" s="556">
        <v>27420000</v>
      </c>
      <c r="G1696" s="541">
        <v>2023</v>
      </c>
      <c r="H1696" s="542">
        <f>VLOOKUP(G1696,[3]잔가율!$D$3:$E$33,2,FALSE)</f>
        <v>0.84199999999999997</v>
      </c>
      <c r="I1696" s="552">
        <f t="shared" si="26"/>
        <v>23087640</v>
      </c>
    </row>
    <row r="1697" spans="1:9">
      <c r="A1697" s="539">
        <v>1696</v>
      </c>
      <c r="B1697" s="540" t="s">
        <v>8534</v>
      </c>
      <c r="C1697" s="540" t="s">
        <v>176</v>
      </c>
      <c r="D1697" s="540" t="s">
        <v>5620</v>
      </c>
      <c r="E1697" s="540" t="s">
        <v>5680</v>
      </c>
      <c r="F1697" s="556">
        <v>27180000</v>
      </c>
      <c r="G1697" s="541">
        <v>2023</v>
      </c>
      <c r="H1697" s="542">
        <f>VLOOKUP(G1697,[3]잔가율!$D$3:$E$33,2,FALSE)</f>
        <v>0.84199999999999997</v>
      </c>
      <c r="I1697" s="552">
        <f t="shared" si="26"/>
        <v>22885560</v>
      </c>
    </row>
    <row r="1698" spans="1:9">
      <c r="A1698" s="539">
        <v>1697</v>
      </c>
      <c r="B1698" s="540" t="s">
        <v>8534</v>
      </c>
      <c r="C1698" s="540" t="s">
        <v>176</v>
      </c>
      <c r="D1698" s="540" t="s">
        <v>5620</v>
      </c>
      <c r="E1698" s="540" t="s">
        <v>5681</v>
      </c>
      <c r="F1698" s="556">
        <v>28090000</v>
      </c>
      <c r="G1698" s="541">
        <v>2023</v>
      </c>
      <c r="H1698" s="542">
        <f>VLOOKUP(G1698,[3]잔가율!$D$3:$E$33,2,FALSE)</f>
        <v>0.84199999999999997</v>
      </c>
      <c r="I1698" s="552">
        <f t="shared" si="26"/>
        <v>23651780</v>
      </c>
    </row>
    <row r="1699" spans="1:9">
      <c r="A1699" s="539">
        <v>1698</v>
      </c>
      <c r="B1699" s="540" t="s">
        <v>8534</v>
      </c>
      <c r="C1699" s="540" t="s">
        <v>176</v>
      </c>
      <c r="D1699" s="540" t="s">
        <v>5620</v>
      </c>
      <c r="E1699" s="540" t="s">
        <v>5682</v>
      </c>
      <c r="F1699" s="556">
        <v>27470000</v>
      </c>
      <c r="G1699" s="541">
        <v>2023</v>
      </c>
      <c r="H1699" s="542">
        <f>VLOOKUP(G1699,[3]잔가율!$D$3:$E$33,2,FALSE)</f>
        <v>0.84199999999999997</v>
      </c>
      <c r="I1699" s="552">
        <f t="shared" si="26"/>
        <v>23129740</v>
      </c>
    </row>
    <row r="1700" spans="1:9">
      <c r="A1700" s="539">
        <v>1699</v>
      </c>
      <c r="B1700" s="540" t="s">
        <v>8534</v>
      </c>
      <c r="C1700" s="540" t="s">
        <v>176</v>
      </c>
      <c r="D1700" s="540" t="s">
        <v>5620</v>
      </c>
      <c r="E1700" s="540" t="s">
        <v>5683</v>
      </c>
      <c r="F1700" s="556">
        <v>33000000</v>
      </c>
      <c r="G1700" s="541">
        <v>2023</v>
      </c>
      <c r="H1700" s="542">
        <f>VLOOKUP(G1700,[3]잔가율!$D$3:$E$33,2,FALSE)</f>
        <v>0.84199999999999997</v>
      </c>
      <c r="I1700" s="552">
        <f t="shared" si="26"/>
        <v>27786000</v>
      </c>
    </row>
    <row r="1701" spans="1:9">
      <c r="A1701" s="539">
        <v>1700</v>
      </c>
      <c r="B1701" s="540" t="s">
        <v>8534</v>
      </c>
      <c r="C1701" s="540" t="s">
        <v>176</v>
      </c>
      <c r="D1701" s="540" t="s">
        <v>5621</v>
      </c>
      <c r="E1701" s="540" t="s">
        <v>5684</v>
      </c>
      <c r="F1701" s="556">
        <v>30810000</v>
      </c>
      <c r="G1701" s="541">
        <v>2023</v>
      </c>
      <c r="H1701" s="542">
        <f>VLOOKUP(G1701,[3]잔가율!$D$3:$E$33,2,FALSE)</f>
        <v>0.84199999999999997</v>
      </c>
      <c r="I1701" s="552">
        <f t="shared" si="26"/>
        <v>25942020</v>
      </c>
    </row>
    <row r="1702" spans="1:9">
      <c r="A1702" s="539">
        <v>1701</v>
      </c>
      <c r="B1702" s="540" t="s">
        <v>8534</v>
      </c>
      <c r="C1702" s="540" t="s">
        <v>176</v>
      </c>
      <c r="D1702" s="540" t="s">
        <v>5621</v>
      </c>
      <c r="E1702" s="540" t="s">
        <v>5685</v>
      </c>
      <c r="F1702" s="556">
        <v>31720000</v>
      </c>
      <c r="G1702" s="541">
        <v>2023</v>
      </c>
      <c r="H1702" s="542">
        <f>VLOOKUP(G1702,[3]잔가율!$D$3:$E$33,2,FALSE)</f>
        <v>0.84199999999999997</v>
      </c>
      <c r="I1702" s="552">
        <f t="shared" si="26"/>
        <v>26708240</v>
      </c>
    </row>
    <row r="1703" spans="1:9">
      <c r="A1703" s="539">
        <v>1702</v>
      </c>
      <c r="B1703" s="540" t="s">
        <v>8534</v>
      </c>
      <c r="C1703" s="540" t="s">
        <v>176</v>
      </c>
      <c r="D1703" s="540" t="s">
        <v>5621</v>
      </c>
      <c r="E1703" s="540" t="s">
        <v>5686</v>
      </c>
      <c r="F1703" s="556">
        <v>33000000</v>
      </c>
      <c r="G1703" s="541">
        <v>2023</v>
      </c>
      <c r="H1703" s="542">
        <f>VLOOKUP(G1703,[3]잔가율!$D$3:$E$33,2,FALSE)</f>
        <v>0.84199999999999997</v>
      </c>
      <c r="I1703" s="552">
        <f t="shared" si="26"/>
        <v>27786000</v>
      </c>
    </row>
    <row r="1704" spans="1:9">
      <c r="A1704" s="539">
        <v>1703</v>
      </c>
      <c r="B1704" s="540" t="s">
        <v>8534</v>
      </c>
      <c r="C1704" s="540" t="s">
        <v>176</v>
      </c>
      <c r="D1704" s="540" t="s">
        <v>5621</v>
      </c>
      <c r="E1704" s="540" t="s">
        <v>5687</v>
      </c>
      <c r="F1704" s="556">
        <v>35720000</v>
      </c>
      <c r="G1704" s="541">
        <v>2023</v>
      </c>
      <c r="H1704" s="542">
        <f>VLOOKUP(G1704,[3]잔가율!$D$3:$E$33,2,FALSE)</f>
        <v>0.84199999999999997</v>
      </c>
      <c r="I1704" s="552">
        <f t="shared" si="26"/>
        <v>30076240</v>
      </c>
    </row>
    <row r="1705" spans="1:9">
      <c r="A1705" s="539">
        <v>1704</v>
      </c>
      <c r="B1705" s="414" t="s">
        <v>16663</v>
      </c>
      <c r="C1705" s="544" t="s">
        <v>5608</v>
      </c>
      <c r="D1705" s="544" t="s">
        <v>5609</v>
      </c>
      <c r="E1705" s="544" t="s">
        <v>5610</v>
      </c>
      <c r="F1705" s="560">
        <v>40120000</v>
      </c>
      <c r="G1705" s="541">
        <v>2023</v>
      </c>
      <c r="H1705" s="542">
        <f>VLOOKUP(G1705,[3]잔가율!$B$3:$C$33,2,FALSE)</f>
        <v>0.82599999999999996</v>
      </c>
      <c r="I1705" s="552">
        <f t="shared" si="26"/>
        <v>33139120</v>
      </c>
    </row>
    <row r="1706" spans="1:9">
      <c r="A1706" s="539">
        <v>1705</v>
      </c>
      <c r="B1706" s="540" t="s">
        <v>8534</v>
      </c>
      <c r="C1706" s="540" t="s">
        <v>176</v>
      </c>
      <c r="D1706" s="540" t="s">
        <v>5688</v>
      </c>
      <c r="E1706" s="540" t="s">
        <v>5689</v>
      </c>
      <c r="F1706" s="556">
        <v>22630000</v>
      </c>
      <c r="G1706" s="541">
        <v>2023</v>
      </c>
      <c r="H1706" s="542">
        <f>VLOOKUP(G1706,[3]잔가율!$D$3:$E$33,2,FALSE)</f>
        <v>0.84199999999999997</v>
      </c>
      <c r="I1706" s="552">
        <f t="shared" si="26"/>
        <v>19054460</v>
      </c>
    </row>
    <row r="1707" spans="1:9">
      <c r="A1707" s="539">
        <v>1706</v>
      </c>
      <c r="B1707" s="540" t="s">
        <v>8534</v>
      </c>
      <c r="C1707" s="540" t="s">
        <v>176</v>
      </c>
      <c r="D1707" s="540" t="s">
        <v>5690</v>
      </c>
      <c r="E1707" s="540" t="s">
        <v>5691</v>
      </c>
      <c r="F1707" s="556">
        <v>20000000</v>
      </c>
      <c r="G1707" s="541">
        <v>2023</v>
      </c>
      <c r="H1707" s="542">
        <f>VLOOKUP(G1707,[3]잔가율!$D$3:$E$33,2,FALSE)</f>
        <v>0.84199999999999997</v>
      </c>
      <c r="I1707" s="552">
        <f t="shared" si="26"/>
        <v>16840000</v>
      </c>
    </row>
    <row r="1708" spans="1:9">
      <c r="A1708" s="539">
        <v>1707</v>
      </c>
      <c r="B1708" s="540" t="s">
        <v>8534</v>
      </c>
      <c r="C1708" s="540" t="s">
        <v>176</v>
      </c>
      <c r="D1708" s="540" t="s">
        <v>5690</v>
      </c>
      <c r="E1708" s="540" t="s">
        <v>5692</v>
      </c>
      <c r="F1708" s="556">
        <v>25100000</v>
      </c>
      <c r="G1708" s="541">
        <v>2023</v>
      </c>
      <c r="H1708" s="542">
        <f>VLOOKUP(G1708,[3]잔가율!$D$3:$E$33,2,FALSE)</f>
        <v>0.84199999999999997</v>
      </c>
      <c r="I1708" s="552">
        <f t="shared" si="26"/>
        <v>21134200</v>
      </c>
    </row>
    <row r="1709" spans="1:9">
      <c r="A1709" s="539">
        <v>1708</v>
      </c>
      <c r="B1709" s="540" t="s">
        <v>8534</v>
      </c>
      <c r="C1709" s="540" t="s">
        <v>176</v>
      </c>
      <c r="D1709" s="540" t="s">
        <v>5693</v>
      </c>
      <c r="E1709" s="540" t="s">
        <v>5694</v>
      </c>
      <c r="F1709" s="556">
        <v>23000000</v>
      </c>
      <c r="G1709" s="541">
        <v>2023</v>
      </c>
      <c r="H1709" s="542">
        <f>VLOOKUP(G1709,[3]잔가율!$D$3:$E$33,2,FALSE)</f>
        <v>0.84199999999999997</v>
      </c>
      <c r="I1709" s="552">
        <f t="shared" si="26"/>
        <v>19366000</v>
      </c>
    </row>
    <row r="1710" spans="1:9">
      <c r="A1710" s="539">
        <v>1709</v>
      </c>
      <c r="B1710" s="540" t="s">
        <v>8534</v>
      </c>
      <c r="C1710" s="540" t="s">
        <v>176</v>
      </c>
      <c r="D1710" s="540" t="s">
        <v>5693</v>
      </c>
      <c r="E1710" s="540" t="s">
        <v>5695</v>
      </c>
      <c r="F1710" s="556">
        <v>17800000</v>
      </c>
      <c r="G1710" s="541">
        <v>2023</v>
      </c>
      <c r="H1710" s="542">
        <f>VLOOKUP(G1710,[3]잔가율!$D$3:$E$33,2,FALSE)</f>
        <v>0.84199999999999997</v>
      </c>
      <c r="I1710" s="552">
        <f t="shared" si="26"/>
        <v>14987600</v>
      </c>
    </row>
    <row r="1711" spans="1:9">
      <c r="A1711" s="539">
        <v>1710</v>
      </c>
      <c r="B1711" s="540" t="s">
        <v>8534</v>
      </c>
      <c r="C1711" s="540" t="s">
        <v>176</v>
      </c>
      <c r="D1711" s="540" t="s">
        <v>5693</v>
      </c>
      <c r="E1711" s="540" t="s">
        <v>5696</v>
      </c>
      <c r="F1711" s="556">
        <v>18180000</v>
      </c>
      <c r="G1711" s="541">
        <v>2023</v>
      </c>
      <c r="H1711" s="542">
        <f>VLOOKUP(G1711,[3]잔가율!$D$3:$E$33,2,FALSE)</f>
        <v>0.84199999999999997</v>
      </c>
      <c r="I1711" s="552">
        <f t="shared" si="26"/>
        <v>15307560</v>
      </c>
    </row>
    <row r="1712" spans="1:9">
      <c r="A1712" s="539">
        <v>1711</v>
      </c>
      <c r="B1712" s="540" t="s">
        <v>8534</v>
      </c>
      <c r="C1712" s="540" t="s">
        <v>176</v>
      </c>
      <c r="D1712" s="540" t="s">
        <v>5697</v>
      </c>
      <c r="E1712" s="540" t="s">
        <v>5698</v>
      </c>
      <c r="F1712" s="556">
        <v>25900000</v>
      </c>
      <c r="G1712" s="541">
        <v>2023</v>
      </c>
      <c r="H1712" s="542">
        <f>VLOOKUP(G1712,[3]잔가율!$D$3:$E$33,2,FALSE)</f>
        <v>0.84199999999999997</v>
      </c>
      <c r="I1712" s="552">
        <f t="shared" si="26"/>
        <v>21807800</v>
      </c>
    </row>
    <row r="1713" spans="1:9">
      <c r="A1713" s="539">
        <v>1712</v>
      </c>
      <c r="B1713" s="540" t="s">
        <v>8534</v>
      </c>
      <c r="C1713" s="540" t="s">
        <v>176</v>
      </c>
      <c r="D1713" s="540" t="s">
        <v>5622</v>
      </c>
      <c r="E1713" s="540" t="s">
        <v>5699</v>
      </c>
      <c r="F1713" s="556">
        <v>24090000</v>
      </c>
      <c r="G1713" s="541">
        <v>2023</v>
      </c>
      <c r="H1713" s="542">
        <f>VLOOKUP(G1713,[3]잔가율!$D$3:$E$33,2,FALSE)</f>
        <v>0.84199999999999997</v>
      </c>
      <c r="I1713" s="552">
        <f t="shared" si="26"/>
        <v>20283780</v>
      </c>
    </row>
    <row r="1714" spans="1:9">
      <c r="A1714" s="539">
        <v>1713</v>
      </c>
      <c r="B1714" s="540" t="s">
        <v>8534</v>
      </c>
      <c r="C1714" s="540" t="s">
        <v>176</v>
      </c>
      <c r="D1714" s="540" t="s">
        <v>5700</v>
      </c>
      <c r="E1714" s="540" t="s">
        <v>5701</v>
      </c>
      <c r="F1714" s="556">
        <v>61630000</v>
      </c>
      <c r="G1714" s="541">
        <v>2023</v>
      </c>
      <c r="H1714" s="542">
        <f>VLOOKUP(G1714,[3]잔가율!$D$3:$E$33,2,FALSE)</f>
        <v>0.84199999999999997</v>
      </c>
      <c r="I1714" s="552">
        <f t="shared" si="26"/>
        <v>51892460</v>
      </c>
    </row>
    <row r="1715" spans="1:9">
      <c r="A1715" s="539">
        <v>1714</v>
      </c>
      <c r="B1715" s="540" t="s">
        <v>8534</v>
      </c>
      <c r="C1715" s="540" t="s">
        <v>176</v>
      </c>
      <c r="D1715" s="540" t="s">
        <v>5700</v>
      </c>
      <c r="E1715" s="540" t="s">
        <v>5702</v>
      </c>
      <c r="F1715" s="556">
        <v>61630000</v>
      </c>
      <c r="G1715" s="541">
        <v>2023</v>
      </c>
      <c r="H1715" s="542">
        <f>VLOOKUP(G1715,[3]잔가율!$D$3:$E$33,2,FALSE)</f>
        <v>0.84199999999999997</v>
      </c>
      <c r="I1715" s="552">
        <f t="shared" si="26"/>
        <v>51892460</v>
      </c>
    </row>
    <row r="1716" spans="1:9">
      <c r="A1716" s="539">
        <v>1715</v>
      </c>
      <c r="B1716" s="540" t="s">
        <v>8534</v>
      </c>
      <c r="C1716" s="540" t="s">
        <v>176</v>
      </c>
      <c r="D1716" s="540" t="s">
        <v>5700</v>
      </c>
      <c r="E1716" s="540" t="s">
        <v>5703</v>
      </c>
      <c r="F1716" s="556">
        <v>61630000</v>
      </c>
      <c r="G1716" s="541">
        <v>2023</v>
      </c>
      <c r="H1716" s="542">
        <f>VLOOKUP(G1716,[3]잔가율!$D$3:$E$33,2,FALSE)</f>
        <v>0.84199999999999997</v>
      </c>
      <c r="I1716" s="552">
        <f t="shared" si="26"/>
        <v>51892460</v>
      </c>
    </row>
    <row r="1717" spans="1:9">
      <c r="A1717" s="539">
        <v>1716</v>
      </c>
      <c r="B1717" s="540" t="s">
        <v>8534</v>
      </c>
      <c r="C1717" s="540" t="s">
        <v>176</v>
      </c>
      <c r="D1717" s="540" t="s">
        <v>5700</v>
      </c>
      <c r="E1717" s="540" t="s">
        <v>5704</v>
      </c>
      <c r="F1717" s="556">
        <v>58090000</v>
      </c>
      <c r="G1717" s="541">
        <v>2023</v>
      </c>
      <c r="H1717" s="542">
        <f>VLOOKUP(G1717,[3]잔가율!$D$3:$E$33,2,FALSE)</f>
        <v>0.84199999999999997</v>
      </c>
      <c r="I1717" s="552">
        <f t="shared" si="26"/>
        <v>48911780</v>
      </c>
    </row>
    <row r="1718" spans="1:9">
      <c r="A1718" s="539">
        <v>1717</v>
      </c>
      <c r="B1718" s="540" t="s">
        <v>8534</v>
      </c>
      <c r="C1718" s="540" t="s">
        <v>176</v>
      </c>
      <c r="D1718" s="540" t="s">
        <v>5705</v>
      </c>
      <c r="E1718" s="540" t="s">
        <v>5706</v>
      </c>
      <c r="F1718" s="556">
        <v>10300000</v>
      </c>
      <c r="G1718" s="541">
        <v>2023</v>
      </c>
      <c r="H1718" s="542">
        <f>VLOOKUP(G1718,[3]잔가율!$D$3:$E$33,2,FALSE)</f>
        <v>0.84199999999999997</v>
      </c>
      <c r="I1718" s="552">
        <f t="shared" si="26"/>
        <v>8672600</v>
      </c>
    </row>
    <row r="1719" spans="1:9">
      <c r="A1719" s="539">
        <v>1718</v>
      </c>
      <c r="B1719" s="540" t="s">
        <v>8534</v>
      </c>
      <c r="C1719" s="540" t="s">
        <v>176</v>
      </c>
      <c r="D1719" s="540" t="s">
        <v>5705</v>
      </c>
      <c r="E1719" s="540" t="s">
        <v>5707</v>
      </c>
      <c r="F1719" s="556">
        <v>10300000</v>
      </c>
      <c r="G1719" s="541">
        <v>2023</v>
      </c>
      <c r="H1719" s="542">
        <f>VLOOKUP(G1719,[3]잔가율!$D$3:$E$33,2,FALSE)</f>
        <v>0.84199999999999997</v>
      </c>
      <c r="I1719" s="552">
        <f t="shared" si="26"/>
        <v>8672600</v>
      </c>
    </row>
    <row r="1720" spans="1:9">
      <c r="A1720" s="539">
        <v>1719</v>
      </c>
      <c r="B1720" s="540" t="s">
        <v>8534</v>
      </c>
      <c r="C1720" s="540" t="s">
        <v>176</v>
      </c>
      <c r="D1720" s="540" t="s">
        <v>5708</v>
      </c>
      <c r="E1720" s="540" t="s">
        <v>5709</v>
      </c>
      <c r="F1720" s="556">
        <v>10090000</v>
      </c>
      <c r="G1720" s="541">
        <v>2023</v>
      </c>
      <c r="H1720" s="542">
        <f>VLOOKUP(G1720,[3]잔가율!$D$3:$E$33,2,FALSE)</f>
        <v>0.84199999999999997</v>
      </c>
      <c r="I1720" s="552">
        <f t="shared" si="26"/>
        <v>8495780</v>
      </c>
    </row>
    <row r="1721" spans="1:9">
      <c r="A1721" s="539">
        <v>1720</v>
      </c>
      <c r="B1721" s="540" t="s">
        <v>8534</v>
      </c>
      <c r="C1721" s="540" t="s">
        <v>176</v>
      </c>
      <c r="D1721" s="540" t="s">
        <v>5708</v>
      </c>
      <c r="E1721" s="540" t="s">
        <v>5710</v>
      </c>
      <c r="F1721" s="556">
        <v>10090000</v>
      </c>
      <c r="G1721" s="541">
        <v>2023</v>
      </c>
      <c r="H1721" s="542">
        <f>VLOOKUP(G1721,[3]잔가율!$D$3:$E$33,2,FALSE)</f>
        <v>0.84199999999999997</v>
      </c>
      <c r="I1721" s="552">
        <f t="shared" si="26"/>
        <v>8495780</v>
      </c>
    </row>
    <row r="1722" spans="1:9">
      <c r="A1722" s="539">
        <v>1721</v>
      </c>
      <c r="B1722" s="540" t="s">
        <v>8534</v>
      </c>
      <c r="C1722" s="540" t="s">
        <v>176</v>
      </c>
      <c r="D1722" s="540" t="s">
        <v>5623</v>
      </c>
      <c r="E1722" s="540" t="s">
        <v>5711</v>
      </c>
      <c r="F1722" s="556">
        <v>42000000</v>
      </c>
      <c r="G1722" s="541">
        <v>2023</v>
      </c>
      <c r="H1722" s="542">
        <f>VLOOKUP(G1722,[3]잔가율!$D$3:$E$33,2,FALSE)</f>
        <v>0.84199999999999997</v>
      </c>
      <c r="I1722" s="552">
        <f t="shared" si="26"/>
        <v>35364000</v>
      </c>
    </row>
    <row r="1723" spans="1:9">
      <c r="A1723" s="539">
        <v>1722</v>
      </c>
      <c r="B1723" s="540" t="s">
        <v>8534</v>
      </c>
      <c r="C1723" s="540" t="s">
        <v>176</v>
      </c>
      <c r="D1723" s="540" t="s">
        <v>5623</v>
      </c>
      <c r="E1723" s="540" t="s">
        <v>5712</v>
      </c>
      <c r="F1723" s="556">
        <v>34900000</v>
      </c>
      <c r="G1723" s="541">
        <v>2023</v>
      </c>
      <c r="H1723" s="542">
        <f>VLOOKUP(G1723,[3]잔가율!$D$3:$E$33,2,FALSE)</f>
        <v>0.84199999999999997</v>
      </c>
      <c r="I1723" s="552">
        <f t="shared" si="26"/>
        <v>29385800</v>
      </c>
    </row>
    <row r="1724" spans="1:9">
      <c r="A1724" s="539">
        <v>1723</v>
      </c>
      <c r="B1724" s="540" t="s">
        <v>8534</v>
      </c>
      <c r="C1724" s="540" t="s">
        <v>176</v>
      </c>
      <c r="D1724" s="540" t="s">
        <v>5623</v>
      </c>
      <c r="E1724" s="540" t="s">
        <v>5713</v>
      </c>
      <c r="F1724" s="556">
        <v>41490000</v>
      </c>
      <c r="G1724" s="541">
        <v>2023</v>
      </c>
      <c r="H1724" s="542">
        <f>VLOOKUP(G1724,[3]잔가율!$D$3:$E$33,2,FALSE)</f>
        <v>0.84199999999999997</v>
      </c>
      <c r="I1724" s="552">
        <f t="shared" si="26"/>
        <v>34934580</v>
      </c>
    </row>
    <row r="1725" spans="1:9">
      <c r="A1725" s="539">
        <v>1724</v>
      </c>
      <c r="B1725" s="540" t="s">
        <v>8534</v>
      </c>
      <c r="C1725" s="540" t="s">
        <v>176</v>
      </c>
      <c r="D1725" s="540" t="s">
        <v>5623</v>
      </c>
      <c r="E1725" s="540" t="s">
        <v>5714</v>
      </c>
      <c r="F1725" s="556">
        <v>33930000</v>
      </c>
      <c r="G1725" s="541">
        <v>2023</v>
      </c>
      <c r="H1725" s="542">
        <f>VLOOKUP(G1725,[3]잔가율!$D$3:$E$33,2,FALSE)</f>
        <v>0.84199999999999997</v>
      </c>
      <c r="I1725" s="552">
        <f t="shared" si="26"/>
        <v>28569060</v>
      </c>
    </row>
    <row r="1726" spans="1:9">
      <c r="A1726" s="539">
        <v>1725</v>
      </c>
      <c r="B1726" s="540" t="s">
        <v>8534</v>
      </c>
      <c r="C1726" s="540" t="s">
        <v>176</v>
      </c>
      <c r="D1726" s="540" t="s">
        <v>5623</v>
      </c>
      <c r="E1726" s="540" t="s">
        <v>5715</v>
      </c>
      <c r="F1726" s="556">
        <v>47180000</v>
      </c>
      <c r="G1726" s="541">
        <v>2023</v>
      </c>
      <c r="H1726" s="542">
        <f>VLOOKUP(G1726,[3]잔가율!$D$3:$E$33,2,FALSE)</f>
        <v>0.84199999999999997</v>
      </c>
      <c r="I1726" s="552">
        <f t="shared" si="26"/>
        <v>39725560</v>
      </c>
    </row>
    <row r="1727" spans="1:9">
      <c r="A1727" s="539">
        <v>1726</v>
      </c>
      <c r="B1727" s="540" t="s">
        <v>8534</v>
      </c>
      <c r="C1727" s="540" t="s">
        <v>176</v>
      </c>
      <c r="D1727" s="540" t="s">
        <v>5623</v>
      </c>
      <c r="E1727" s="540" t="s">
        <v>5716</v>
      </c>
      <c r="F1727" s="556">
        <v>34710000</v>
      </c>
      <c r="G1727" s="541">
        <v>2023</v>
      </c>
      <c r="H1727" s="542">
        <f>VLOOKUP(G1727,[3]잔가율!$D$3:$E$33,2,FALSE)</f>
        <v>0.84199999999999997</v>
      </c>
      <c r="I1727" s="552">
        <f t="shared" si="26"/>
        <v>29225820</v>
      </c>
    </row>
    <row r="1728" spans="1:9">
      <c r="A1728" s="539">
        <v>1727</v>
      </c>
      <c r="B1728" s="540" t="s">
        <v>8534</v>
      </c>
      <c r="C1728" s="540" t="s">
        <v>176</v>
      </c>
      <c r="D1728" s="540" t="s">
        <v>5623</v>
      </c>
      <c r="E1728" s="540" t="s">
        <v>5717</v>
      </c>
      <c r="F1728" s="556">
        <v>46180000</v>
      </c>
      <c r="G1728" s="541">
        <v>2023</v>
      </c>
      <c r="H1728" s="542">
        <f>VLOOKUP(G1728,[3]잔가율!$D$3:$E$33,2,FALSE)</f>
        <v>0.84199999999999997</v>
      </c>
      <c r="I1728" s="552">
        <f t="shared" si="26"/>
        <v>38883560</v>
      </c>
    </row>
    <row r="1729" spans="1:9">
      <c r="A1729" s="539">
        <v>1728</v>
      </c>
      <c r="B1729" s="540" t="s">
        <v>8534</v>
      </c>
      <c r="C1729" s="540" t="s">
        <v>176</v>
      </c>
      <c r="D1729" s="540" t="s">
        <v>5623</v>
      </c>
      <c r="E1729" s="540" t="s">
        <v>5718</v>
      </c>
      <c r="F1729" s="556">
        <v>52630000</v>
      </c>
      <c r="G1729" s="541">
        <v>2023</v>
      </c>
      <c r="H1729" s="542">
        <f>VLOOKUP(G1729,[3]잔가율!$D$3:$E$33,2,FALSE)</f>
        <v>0.84199999999999997</v>
      </c>
      <c r="I1729" s="552">
        <f t="shared" si="26"/>
        <v>44314460</v>
      </c>
    </row>
    <row r="1730" spans="1:9">
      <c r="A1730" s="539">
        <v>1729</v>
      </c>
      <c r="B1730" s="543" t="s">
        <v>8534</v>
      </c>
      <c r="C1730" s="543" t="s">
        <v>5630</v>
      </c>
      <c r="D1730" s="543" t="s">
        <v>5623</v>
      </c>
      <c r="E1730" s="543" t="s">
        <v>5719</v>
      </c>
      <c r="F1730" s="557">
        <v>12390000</v>
      </c>
      <c r="G1730" s="541">
        <v>2023</v>
      </c>
      <c r="H1730" s="542">
        <f>VLOOKUP(G1730,[3]잔가율!$D$3:$E$33,2,FALSE)</f>
        <v>0.84199999999999997</v>
      </c>
      <c r="I1730" s="552">
        <f t="shared" ref="I1730:I1793" si="27">ROUNDDOWN(F1730*H1730,0)</f>
        <v>10432380</v>
      </c>
    </row>
    <row r="1731" spans="1:9">
      <c r="A1731" s="539">
        <v>1730</v>
      </c>
      <c r="B1731" s="540" t="s">
        <v>8534</v>
      </c>
      <c r="C1731" s="540" t="s">
        <v>176</v>
      </c>
      <c r="D1731" s="540" t="s">
        <v>5720</v>
      </c>
      <c r="E1731" s="540" t="s">
        <v>5721</v>
      </c>
      <c r="F1731" s="556">
        <v>55450000</v>
      </c>
      <c r="G1731" s="541">
        <v>2023</v>
      </c>
      <c r="H1731" s="542">
        <f>VLOOKUP(G1731,[3]잔가율!$D$3:$E$33,2,FALSE)</f>
        <v>0.84199999999999997</v>
      </c>
      <c r="I1731" s="552">
        <f t="shared" si="27"/>
        <v>46688900</v>
      </c>
    </row>
    <row r="1732" spans="1:9">
      <c r="A1732" s="539">
        <v>1731</v>
      </c>
      <c r="B1732" s="540" t="s">
        <v>8534</v>
      </c>
      <c r="C1732" s="540" t="s">
        <v>176</v>
      </c>
      <c r="D1732" s="540" t="s">
        <v>5624</v>
      </c>
      <c r="E1732" s="540" t="s">
        <v>5722</v>
      </c>
      <c r="F1732" s="556">
        <v>29330000</v>
      </c>
      <c r="G1732" s="541">
        <v>2023</v>
      </c>
      <c r="H1732" s="542">
        <f>VLOOKUP(G1732,[3]잔가율!$D$3:$E$33,2,FALSE)</f>
        <v>0.84199999999999997</v>
      </c>
      <c r="I1732" s="552">
        <f t="shared" si="27"/>
        <v>24695860</v>
      </c>
    </row>
    <row r="1733" spans="1:9">
      <c r="A1733" s="539">
        <v>1732</v>
      </c>
      <c r="B1733" s="540" t="s">
        <v>8534</v>
      </c>
      <c r="C1733" s="540" t="s">
        <v>176</v>
      </c>
      <c r="D1733" s="540" t="s">
        <v>5624</v>
      </c>
      <c r="E1733" s="540" t="s">
        <v>5723</v>
      </c>
      <c r="F1733" s="556">
        <v>44630000</v>
      </c>
      <c r="G1733" s="541">
        <v>2023</v>
      </c>
      <c r="H1733" s="542">
        <f>VLOOKUP(G1733,[3]잔가율!$D$3:$E$33,2,FALSE)</f>
        <v>0.84199999999999997</v>
      </c>
      <c r="I1733" s="552">
        <f t="shared" si="27"/>
        <v>37578460</v>
      </c>
    </row>
    <row r="1734" spans="1:9">
      <c r="A1734" s="539">
        <v>1733</v>
      </c>
      <c r="B1734" s="540" t="s">
        <v>8534</v>
      </c>
      <c r="C1734" s="540" t="s">
        <v>176</v>
      </c>
      <c r="D1734" s="540" t="s">
        <v>5624</v>
      </c>
      <c r="E1734" s="540" t="s">
        <v>5724</v>
      </c>
      <c r="F1734" s="556">
        <v>44630000</v>
      </c>
      <c r="G1734" s="541">
        <v>2023</v>
      </c>
      <c r="H1734" s="542">
        <f>VLOOKUP(G1734,[3]잔가율!$D$3:$E$33,2,FALSE)</f>
        <v>0.84199999999999997</v>
      </c>
      <c r="I1734" s="552">
        <f t="shared" si="27"/>
        <v>37578460</v>
      </c>
    </row>
    <row r="1735" spans="1:9">
      <c r="A1735" s="539">
        <v>1734</v>
      </c>
      <c r="B1735" s="540" t="s">
        <v>8534</v>
      </c>
      <c r="C1735" s="540" t="s">
        <v>176</v>
      </c>
      <c r="D1735" s="540" t="s">
        <v>5624</v>
      </c>
      <c r="E1735" s="540" t="s">
        <v>5725</v>
      </c>
      <c r="F1735" s="556">
        <v>47800000</v>
      </c>
      <c r="G1735" s="541">
        <v>2023</v>
      </c>
      <c r="H1735" s="542">
        <f>VLOOKUP(G1735,[3]잔가율!$D$3:$E$33,2,FALSE)</f>
        <v>0.84199999999999997</v>
      </c>
      <c r="I1735" s="552">
        <f t="shared" si="27"/>
        <v>40247600</v>
      </c>
    </row>
    <row r="1736" spans="1:9">
      <c r="A1736" s="539">
        <v>1735</v>
      </c>
      <c r="B1736" s="540" t="s">
        <v>8534</v>
      </c>
      <c r="C1736" s="540" t="s">
        <v>176</v>
      </c>
      <c r="D1736" s="540" t="s">
        <v>5726</v>
      </c>
      <c r="E1736" s="540" t="s">
        <v>5727</v>
      </c>
      <c r="F1736" s="556">
        <v>36360000</v>
      </c>
      <c r="G1736" s="541">
        <v>2023</v>
      </c>
      <c r="H1736" s="542">
        <f>VLOOKUP(G1736,[3]잔가율!$D$3:$E$33,2,FALSE)</f>
        <v>0.84199999999999997</v>
      </c>
      <c r="I1736" s="552">
        <f t="shared" si="27"/>
        <v>30615120</v>
      </c>
    </row>
    <row r="1737" spans="1:9">
      <c r="A1737" s="539">
        <v>1736</v>
      </c>
      <c r="B1737" s="540" t="s">
        <v>8534</v>
      </c>
      <c r="C1737" s="540" t="s">
        <v>176</v>
      </c>
      <c r="D1737" s="540" t="s">
        <v>5726</v>
      </c>
      <c r="E1737" s="540" t="s">
        <v>5728</v>
      </c>
      <c r="F1737" s="556">
        <v>33000000</v>
      </c>
      <c r="G1737" s="541">
        <v>2023</v>
      </c>
      <c r="H1737" s="542">
        <f>VLOOKUP(G1737,[3]잔가율!$D$3:$E$33,2,FALSE)</f>
        <v>0.84199999999999997</v>
      </c>
      <c r="I1737" s="552">
        <f t="shared" si="27"/>
        <v>27786000</v>
      </c>
    </row>
    <row r="1738" spans="1:9">
      <c r="A1738" s="539">
        <v>1737</v>
      </c>
      <c r="B1738" s="540" t="s">
        <v>8534</v>
      </c>
      <c r="C1738" s="540" t="s">
        <v>176</v>
      </c>
      <c r="D1738" s="540" t="s">
        <v>5726</v>
      </c>
      <c r="E1738" s="540" t="s">
        <v>5729</v>
      </c>
      <c r="F1738" s="556">
        <v>20930000</v>
      </c>
      <c r="G1738" s="541">
        <v>2023</v>
      </c>
      <c r="H1738" s="542">
        <f>VLOOKUP(G1738,[3]잔가율!$D$3:$E$33,2,FALSE)</f>
        <v>0.84199999999999997</v>
      </c>
      <c r="I1738" s="552">
        <f t="shared" si="27"/>
        <v>17623060</v>
      </c>
    </row>
    <row r="1739" spans="1:9">
      <c r="A1739" s="539">
        <v>1738</v>
      </c>
      <c r="B1739" s="540" t="s">
        <v>8534</v>
      </c>
      <c r="C1739" s="540" t="s">
        <v>176</v>
      </c>
      <c r="D1739" s="540" t="s">
        <v>5730</v>
      </c>
      <c r="E1739" s="540" t="s">
        <v>5731</v>
      </c>
      <c r="F1739" s="556">
        <v>36110000</v>
      </c>
      <c r="G1739" s="541">
        <v>2023</v>
      </c>
      <c r="H1739" s="542">
        <f>VLOOKUP(G1739,[3]잔가율!$D$3:$E$33,2,FALSE)</f>
        <v>0.84199999999999997</v>
      </c>
      <c r="I1739" s="552">
        <f t="shared" si="27"/>
        <v>30404620</v>
      </c>
    </row>
    <row r="1740" spans="1:9">
      <c r="A1740" s="539">
        <v>1739</v>
      </c>
      <c r="B1740" s="540" t="s">
        <v>8534</v>
      </c>
      <c r="C1740" s="540" t="s">
        <v>176</v>
      </c>
      <c r="D1740" s="540" t="s">
        <v>5730</v>
      </c>
      <c r="E1740" s="540" t="s">
        <v>5732</v>
      </c>
      <c r="F1740" s="556">
        <v>26000000</v>
      </c>
      <c r="G1740" s="541">
        <v>2023</v>
      </c>
      <c r="H1740" s="542">
        <f>VLOOKUP(G1740,[3]잔가율!$D$3:$E$33,2,FALSE)</f>
        <v>0.84199999999999997</v>
      </c>
      <c r="I1740" s="552">
        <f t="shared" si="27"/>
        <v>21892000</v>
      </c>
    </row>
    <row r="1741" spans="1:9">
      <c r="A1741" s="539">
        <v>1740</v>
      </c>
      <c r="B1741" s="540" t="s">
        <v>8534</v>
      </c>
      <c r="C1741" s="540" t="s">
        <v>5733</v>
      </c>
      <c r="D1741" s="540" t="s">
        <v>5735</v>
      </c>
      <c r="E1741" s="540" t="s">
        <v>5736</v>
      </c>
      <c r="F1741" s="556">
        <v>63630000</v>
      </c>
      <c r="G1741" s="541">
        <v>2023</v>
      </c>
      <c r="H1741" s="542">
        <f>VLOOKUP(G1741,[3]잔가율!$D$3:$E$33,2,FALSE)</f>
        <v>0.84199999999999997</v>
      </c>
      <c r="I1741" s="552">
        <f t="shared" si="27"/>
        <v>53576460</v>
      </c>
    </row>
    <row r="1742" spans="1:9">
      <c r="A1742" s="539">
        <v>1741</v>
      </c>
      <c r="B1742" s="540" t="s">
        <v>8534</v>
      </c>
      <c r="C1742" s="540" t="s">
        <v>5733</v>
      </c>
      <c r="D1742" s="540" t="s">
        <v>5737</v>
      </c>
      <c r="E1742" s="540" t="s">
        <v>115</v>
      </c>
      <c r="F1742" s="556">
        <v>95450000</v>
      </c>
      <c r="G1742" s="541">
        <v>2023</v>
      </c>
      <c r="H1742" s="542">
        <f>VLOOKUP(G1742,[3]잔가율!$D$3:$E$33,2,FALSE)</f>
        <v>0.84199999999999997</v>
      </c>
      <c r="I1742" s="552">
        <f t="shared" si="27"/>
        <v>80368900</v>
      </c>
    </row>
    <row r="1743" spans="1:9">
      <c r="A1743" s="539">
        <v>1742</v>
      </c>
      <c r="B1743" s="540" t="s">
        <v>8534</v>
      </c>
      <c r="C1743" s="540" t="s">
        <v>5733</v>
      </c>
      <c r="D1743" s="540" t="s">
        <v>5737</v>
      </c>
      <c r="E1743" s="540" t="s">
        <v>5738</v>
      </c>
      <c r="F1743" s="556">
        <v>80000000</v>
      </c>
      <c r="G1743" s="541">
        <v>2023</v>
      </c>
      <c r="H1743" s="542">
        <f>VLOOKUP(G1743,[3]잔가율!$D$3:$E$33,2,FALSE)</f>
        <v>0.84199999999999997</v>
      </c>
      <c r="I1743" s="552">
        <f t="shared" si="27"/>
        <v>67360000</v>
      </c>
    </row>
    <row r="1744" spans="1:9">
      <c r="A1744" s="539">
        <v>1743</v>
      </c>
      <c r="B1744" s="540" t="s">
        <v>8534</v>
      </c>
      <c r="C1744" s="540" t="s">
        <v>5733</v>
      </c>
      <c r="D1744" s="540" t="s">
        <v>5737</v>
      </c>
      <c r="E1744" s="540" t="s">
        <v>5739</v>
      </c>
      <c r="F1744" s="556">
        <v>80000000</v>
      </c>
      <c r="G1744" s="541">
        <v>2023</v>
      </c>
      <c r="H1744" s="542">
        <f>VLOOKUP(G1744,[3]잔가율!$D$3:$E$33,2,FALSE)</f>
        <v>0.84199999999999997</v>
      </c>
      <c r="I1744" s="552">
        <f t="shared" si="27"/>
        <v>67360000</v>
      </c>
    </row>
    <row r="1745" spans="1:9">
      <c r="A1745" s="539">
        <v>1744</v>
      </c>
      <c r="B1745" s="540" t="s">
        <v>8534</v>
      </c>
      <c r="C1745" s="540" t="s">
        <v>5733</v>
      </c>
      <c r="D1745" s="540" t="s">
        <v>5737</v>
      </c>
      <c r="E1745" s="540" t="s">
        <v>5740</v>
      </c>
      <c r="F1745" s="556">
        <v>80000000</v>
      </c>
      <c r="G1745" s="541">
        <v>2023</v>
      </c>
      <c r="H1745" s="542">
        <f>VLOOKUP(G1745,[3]잔가율!$D$3:$E$33,2,FALSE)</f>
        <v>0.84199999999999997</v>
      </c>
      <c r="I1745" s="552">
        <f t="shared" si="27"/>
        <v>67360000</v>
      </c>
    </row>
    <row r="1746" spans="1:9">
      <c r="A1746" s="539">
        <v>1745</v>
      </c>
      <c r="B1746" s="540" t="s">
        <v>8534</v>
      </c>
      <c r="C1746" s="540" t="s">
        <v>5733</v>
      </c>
      <c r="D1746" s="540" t="s">
        <v>5737</v>
      </c>
      <c r="E1746" s="540" t="s">
        <v>5741</v>
      </c>
      <c r="F1746" s="556">
        <v>63630000</v>
      </c>
      <c r="G1746" s="541">
        <v>2023</v>
      </c>
      <c r="H1746" s="542">
        <f>VLOOKUP(G1746,[3]잔가율!$D$3:$E$33,2,FALSE)</f>
        <v>0.84199999999999997</v>
      </c>
      <c r="I1746" s="552">
        <f t="shared" si="27"/>
        <v>53576460</v>
      </c>
    </row>
    <row r="1747" spans="1:9">
      <c r="A1747" s="539">
        <v>1746</v>
      </c>
      <c r="B1747" s="540" t="s">
        <v>8534</v>
      </c>
      <c r="C1747" s="540" t="s">
        <v>5733</v>
      </c>
      <c r="D1747" s="540" t="s">
        <v>5737</v>
      </c>
      <c r="E1747" s="540" t="s">
        <v>5742</v>
      </c>
      <c r="F1747" s="556">
        <v>80000000</v>
      </c>
      <c r="G1747" s="541">
        <v>2023</v>
      </c>
      <c r="H1747" s="542">
        <f>VLOOKUP(G1747,[3]잔가율!$D$3:$E$33,2,FALSE)</f>
        <v>0.84199999999999997</v>
      </c>
      <c r="I1747" s="552">
        <f t="shared" si="27"/>
        <v>67360000</v>
      </c>
    </row>
    <row r="1748" spans="1:9">
      <c r="A1748" s="539">
        <v>1747</v>
      </c>
      <c r="B1748" s="540" t="s">
        <v>8534</v>
      </c>
      <c r="C1748" s="540" t="s">
        <v>5733</v>
      </c>
      <c r="D1748" s="540" t="s">
        <v>5737</v>
      </c>
      <c r="E1748" s="540" t="s">
        <v>5743</v>
      </c>
      <c r="F1748" s="556">
        <v>63630000</v>
      </c>
      <c r="G1748" s="541">
        <v>2023</v>
      </c>
      <c r="H1748" s="542">
        <f>VLOOKUP(G1748,[3]잔가율!$D$3:$E$33,2,FALSE)</f>
        <v>0.84199999999999997</v>
      </c>
      <c r="I1748" s="552">
        <f t="shared" si="27"/>
        <v>53576460</v>
      </c>
    </row>
    <row r="1749" spans="1:9">
      <c r="A1749" s="539">
        <v>1748</v>
      </c>
      <c r="B1749" s="540" t="s">
        <v>8534</v>
      </c>
      <c r="C1749" s="540" t="s">
        <v>5733</v>
      </c>
      <c r="D1749" s="540" t="s">
        <v>5737</v>
      </c>
      <c r="E1749" s="540" t="s">
        <v>5744</v>
      </c>
      <c r="F1749" s="556">
        <v>80000000</v>
      </c>
      <c r="G1749" s="541">
        <v>2023</v>
      </c>
      <c r="H1749" s="542">
        <f>VLOOKUP(G1749,[3]잔가율!$D$3:$E$33,2,FALSE)</f>
        <v>0.84199999999999997</v>
      </c>
      <c r="I1749" s="552">
        <f t="shared" si="27"/>
        <v>67360000</v>
      </c>
    </row>
    <row r="1750" spans="1:9">
      <c r="A1750" s="539">
        <v>1749</v>
      </c>
      <c r="B1750" s="540" t="s">
        <v>8534</v>
      </c>
      <c r="C1750" s="540" t="s">
        <v>5733</v>
      </c>
      <c r="D1750" s="540" t="s">
        <v>5737</v>
      </c>
      <c r="E1750" s="540" t="s">
        <v>5745</v>
      </c>
      <c r="F1750" s="556">
        <v>84480000</v>
      </c>
      <c r="G1750" s="541">
        <v>2023</v>
      </c>
      <c r="H1750" s="542">
        <f>VLOOKUP(G1750,[3]잔가율!$D$3:$E$33,2,FALSE)</f>
        <v>0.84199999999999997</v>
      </c>
      <c r="I1750" s="552">
        <f t="shared" si="27"/>
        <v>71132160</v>
      </c>
    </row>
    <row r="1751" spans="1:9">
      <c r="A1751" s="539">
        <v>1750</v>
      </c>
      <c r="B1751" s="540" t="s">
        <v>8534</v>
      </c>
      <c r="C1751" s="540" t="s">
        <v>5733</v>
      </c>
      <c r="D1751" s="540" t="s">
        <v>5737</v>
      </c>
      <c r="E1751" s="540" t="s">
        <v>5746</v>
      </c>
      <c r="F1751" s="556">
        <v>80000000</v>
      </c>
      <c r="G1751" s="541">
        <v>2023</v>
      </c>
      <c r="H1751" s="542">
        <f>VLOOKUP(G1751,[3]잔가율!$D$3:$E$33,2,FALSE)</f>
        <v>0.84199999999999997</v>
      </c>
      <c r="I1751" s="552">
        <f t="shared" si="27"/>
        <v>67360000</v>
      </c>
    </row>
    <row r="1752" spans="1:9">
      <c r="A1752" s="539">
        <v>1751</v>
      </c>
      <c r="B1752" s="540" t="s">
        <v>8534</v>
      </c>
      <c r="C1752" s="540" t="s">
        <v>5733</v>
      </c>
      <c r="D1752" s="540" t="s">
        <v>5737</v>
      </c>
      <c r="E1752" s="540" t="s">
        <v>5747</v>
      </c>
      <c r="F1752" s="556">
        <v>55450000</v>
      </c>
      <c r="G1752" s="541">
        <v>2023</v>
      </c>
      <c r="H1752" s="542">
        <f>VLOOKUP(G1752,[3]잔가율!$D$3:$E$33,2,FALSE)</f>
        <v>0.84199999999999997</v>
      </c>
      <c r="I1752" s="552">
        <f t="shared" si="27"/>
        <v>46688900</v>
      </c>
    </row>
    <row r="1753" spans="1:9">
      <c r="A1753" s="539">
        <v>1752</v>
      </c>
      <c r="B1753" s="540" t="s">
        <v>8534</v>
      </c>
      <c r="C1753" s="540" t="s">
        <v>5733</v>
      </c>
      <c r="D1753" s="540" t="s">
        <v>5734</v>
      </c>
      <c r="E1753" s="540" t="s">
        <v>5748</v>
      </c>
      <c r="F1753" s="556">
        <v>47570000</v>
      </c>
      <c r="G1753" s="541">
        <v>2023</v>
      </c>
      <c r="H1753" s="542">
        <f>VLOOKUP(G1753,[3]잔가율!$D$3:$E$33,2,FALSE)</f>
        <v>0.84199999999999997</v>
      </c>
      <c r="I1753" s="552">
        <f t="shared" si="27"/>
        <v>40053940</v>
      </c>
    </row>
    <row r="1754" spans="1:9">
      <c r="A1754" s="539">
        <v>1753</v>
      </c>
      <c r="B1754" s="540" t="s">
        <v>8534</v>
      </c>
      <c r="C1754" s="540" t="s">
        <v>5733</v>
      </c>
      <c r="D1754" s="540" t="s">
        <v>5734</v>
      </c>
      <c r="E1754" s="540" t="s">
        <v>5749</v>
      </c>
      <c r="F1754" s="556">
        <v>47570000</v>
      </c>
      <c r="G1754" s="541">
        <v>2023</v>
      </c>
      <c r="H1754" s="542">
        <f>VLOOKUP(G1754,[3]잔가율!$D$3:$E$33,2,FALSE)</f>
        <v>0.84199999999999997</v>
      </c>
      <c r="I1754" s="552">
        <f t="shared" si="27"/>
        <v>40053940</v>
      </c>
    </row>
    <row r="1755" spans="1:9">
      <c r="A1755" s="539">
        <v>1754</v>
      </c>
      <c r="B1755" s="540" t="s">
        <v>8534</v>
      </c>
      <c r="C1755" s="540" t="s">
        <v>5733</v>
      </c>
      <c r="D1755" s="540" t="s">
        <v>5734</v>
      </c>
      <c r="E1755" s="540" t="s">
        <v>5750</v>
      </c>
      <c r="F1755" s="556">
        <v>49500000</v>
      </c>
      <c r="G1755" s="541">
        <v>2023</v>
      </c>
      <c r="H1755" s="542">
        <f>VLOOKUP(G1755,[3]잔가율!$D$3:$E$33,2,FALSE)</f>
        <v>0.84199999999999997</v>
      </c>
      <c r="I1755" s="552">
        <f t="shared" si="27"/>
        <v>41679000</v>
      </c>
    </row>
    <row r="1756" spans="1:9">
      <c r="A1756" s="539">
        <v>1755</v>
      </c>
      <c r="B1756" s="540" t="s">
        <v>8534</v>
      </c>
      <c r="C1756" s="540" t="s">
        <v>5733</v>
      </c>
      <c r="D1756" s="540" t="s">
        <v>5734</v>
      </c>
      <c r="E1756" s="540" t="s">
        <v>5751</v>
      </c>
      <c r="F1756" s="556">
        <v>50450000</v>
      </c>
      <c r="G1756" s="541">
        <v>2023</v>
      </c>
      <c r="H1756" s="542">
        <f>VLOOKUP(G1756,[3]잔가율!$D$3:$E$33,2,FALSE)</f>
        <v>0.84199999999999997</v>
      </c>
      <c r="I1756" s="552">
        <f t="shared" si="27"/>
        <v>42478900</v>
      </c>
    </row>
    <row r="1757" spans="1:9">
      <c r="A1757" s="539">
        <v>1756</v>
      </c>
      <c r="B1757" s="540" t="s">
        <v>8534</v>
      </c>
      <c r="C1757" s="540" t="s">
        <v>5733</v>
      </c>
      <c r="D1757" s="540" t="s">
        <v>5734</v>
      </c>
      <c r="E1757" s="540" t="s">
        <v>5752</v>
      </c>
      <c r="F1757" s="556">
        <v>65450000</v>
      </c>
      <c r="G1757" s="541">
        <v>2023</v>
      </c>
      <c r="H1757" s="542">
        <f>VLOOKUP(G1757,[3]잔가율!$D$3:$E$33,2,FALSE)</f>
        <v>0.84199999999999997</v>
      </c>
      <c r="I1757" s="552">
        <f t="shared" si="27"/>
        <v>55108900</v>
      </c>
    </row>
    <row r="1758" spans="1:9">
      <c r="A1758" s="539">
        <v>1757</v>
      </c>
      <c r="B1758" s="544" t="s">
        <v>8534</v>
      </c>
      <c r="C1758" s="544" t="s">
        <v>5753</v>
      </c>
      <c r="D1758" s="544" t="s">
        <v>5734</v>
      </c>
      <c r="E1758" s="544" t="s">
        <v>5754</v>
      </c>
      <c r="F1758" s="559">
        <v>37190000</v>
      </c>
      <c r="G1758" s="541">
        <v>2023</v>
      </c>
      <c r="H1758" s="542">
        <f>VLOOKUP(G1758,[3]잔가율!$D$3:$E$33,2,FALSE)</f>
        <v>0.84199999999999997</v>
      </c>
      <c r="I1758" s="552">
        <f t="shared" si="27"/>
        <v>31313980</v>
      </c>
    </row>
    <row r="1759" spans="1:9">
      <c r="A1759" s="539">
        <v>1758</v>
      </c>
      <c r="B1759" s="540" t="s">
        <v>8534</v>
      </c>
      <c r="C1759" s="540" t="s">
        <v>5733</v>
      </c>
      <c r="D1759" s="540" t="s">
        <v>5734</v>
      </c>
      <c r="E1759" s="540" t="s">
        <v>5755</v>
      </c>
      <c r="F1759" s="556">
        <v>61640000</v>
      </c>
      <c r="G1759" s="541">
        <v>2023</v>
      </c>
      <c r="H1759" s="542">
        <f>VLOOKUP(G1759,[3]잔가율!$D$3:$E$33,2,FALSE)</f>
        <v>0.84199999999999997</v>
      </c>
      <c r="I1759" s="552">
        <f t="shared" si="27"/>
        <v>51900880</v>
      </c>
    </row>
    <row r="1760" spans="1:9">
      <c r="A1760" s="539">
        <v>1759</v>
      </c>
      <c r="B1760" s="540" t="s">
        <v>8534</v>
      </c>
      <c r="C1760" s="540" t="s">
        <v>5733</v>
      </c>
      <c r="D1760" s="540" t="s">
        <v>5734</v>
      </c>
      <c r="E1760" s="540" t="s">
        <v>5756</v>
      </c>
      <c r="F1760" s="556">
        <v>61640000</v>
      </c>
      <c r="G1760" s="541">
        <v>2023</v>
      </c>
      <c r="H1760" s="542">
        <f>VLOOKUP(G1760,[3]잔가율!$D$3:$E$33,2,FALSE)</f>
        <v>0.84199999999999997</v>
      </c>
      <c r="I1760" s="552">
        <f t="shared" si="27"/>
        <v>51900880</v>
      </c>
    </row>
    <row r="1761" spans="1:9">
      <c r="A1761" s="539">
        <v>1760</v>
      </c>
      <c r="B1761" s="540" t="s">
        <v>8534</v>
      </c>
      <c r="C1761" s="540" t="s">
        <v>5733</v>
      </c>
      <c r="D1761" s="540" t="s">
        <v>5734</v>
      </c>
      <c r="E1761" s="540" t="s">
        <v>5757</v>
      </c>
      <c r="F1761" s="556">
        <v>37040000</v>
      </c>
      <c r="G1761" s="541">
        <v>2023</v>
      </c>
      <c r="H1761" s="542">
        <f>VLOOKUP(G1761,[3]잔가율!$D$3:$E$33,2,FALSE)</f>
        <v>0.84199999999999997</v>
      </c>
      <c r="I1761" s="552">
        <f t="shared" si="27"/>
        <v>31187680</v>
      </c>
    </row>
    <row r="1762" spans="1:9">
      <c r="A1762" s="539">
        <v>1761</v>
      </c>
      <c r="B1762" s="540" t="s">
        <v>8534</v>
      </c>
      <c r="C1762" s="540" t="s">
        <v>5758</v>
      </c>
      <c r="D1762" s="540" t="s">
        <v>2151</v>
      </c>
      <c r="E1762" s="540" t="s">
        <v>5779</v>
      </c>
      <c r="F1762" s="556">
        <v>77270000</v>
      </c>
      <c r="G1762" s="541">
        <v>2023</v>
      </c>
      <c r="H1762" s="542">
        <f>VLOOKUP(G1762,[3]잔가율!$D$3:$E$33,2,FALSE)</f>
        <v>0.84199999999999997</v>
      </c>
      <c r="I1762" s="552">
        <f t="shared" si="27"/>
        <v>65061340</v>
      </c>
    </row>
    <row r="1763" spans="1:9">
      <c r="A1763" s="539">
        <v>1762</v>
      </c>
      <c r="B1763" s="540" t="s">
        <v>8534</v>
      </c>
      <c r="C1763" s="540" t="s">
        <v>5758</v>
      </c>
      <c r="D1763" s="540" t="s">
        <v>5780</v>
      </c>
      <c r="E1763" s="540" t="s">
        <v>5781</v>
      </c>
      <c r="F1763" s="556">
        <v>92720000</v>
      </c>
      <c r="G1763" s="541">
        <v>2023</v>
      </c>
      <c r="H1763" s="542">
        <f>VLOOKUP(G1763,[3]잔가율!$D$3:$E$33,2,FALSE)</f>
        <v>0.84199999999999997</v>
      </c>
      <c r="I1763" s="552">
        <f t="shared" si="27"/>
        <v>78070240</v>
      </c>
    </row>
    <row r="1764" spans="1:9">
      <c r="A1764" s="539">
        <v>1763</v>
      </c>
      <c r="B1764" s="540" t="s">
        <v>8534</v>
      </c>
      <c r="C1764" s="540" t="s">
        <v>5758</v>
      </c>
      <c r="D1764" s="540" t="s">
        <v>5763</v>
      </c>
      <c r="E1764" s="540" t="s">
        <v>5782</v>
      </c>
      <c r="F1764" s="556">
        <v>106080000</v>
      </c>
      <c r="G1764" s="541">
        <v>2023</v>
      </c>
      <c r="H1764" s="542">
        <f>VLOOKUP(G1764,[3]잔가율!$D$3:$E$33,2,FALSE)</f>
        <v>0.84199999999999997</v>
      </c>
      <c r="I1764" s="552">
        <f t="shared" si="27"/>
        <v>89319360</v>
      </c>
    </row>
    <row r="1765" spans="1:9">
      <c r="A1765" s="539">
        <v>1764</v>
      </c>
      <c r="B1765" s="540" t="s">
        <v>8534</v>
      </c>
      <c r="C1765" s="540" t="s">
        <v>5758</v>
      </c>
      <c r="D1765" s="540" t="s">
        <v>5783</v>
      </c>
      <c r="E1765" s="540" t="s">
        <v>5784</v>
      </c>
      <c r="F1765" s="556">
        <v>148630000</v>
      </c>
      <c r="G1765" s="541">
        <v>2023</v>
      </c>
      <c r="H1765" s="542">
        <f>VLOOKUP(G1765,[3]잔가율!$D$3:$E$33,2,FALSE)</f>
        <v>0.84199999999999997</v>
      </c>
      <c r="I1765" s="552">
        <f t="shared" si="27"/>
        <v>125146460</v>
      </c>
    </row>
    <row r="1766" spans="1:9">
      <c r="A1766" s="539">
        <v>1765</v>
      </c>
      <c r="B1766" s="540" t="s">
        <v>8534</v>
      </c>
      <c r="C1766" s="540" t="s">
        <v>5758</v>
      </c>
      <c r="D1766" s="540" t="s">
        <v>5785</v>
      </c>
      <c r="E1766" s="540" t="s">
        <v>5786</v>
      </c>
      <c r="F1766" s="556">
        <v>150900000</v>
      </c>
      <c r="G1766" s="541">
        <v>2023</v>
      </c>
      <c r="H1766" s="542">
        <f>VLOOKUP(G1766,[3]잔가율!$D$3:$E$33,2,FALSE)</f>
        <v>0.84199999999999997</v>
      </c>
      <c r="I1766" s="552">
        <f t="shared" si="27"/>
        <v>127057800</v>
      </c>
    </row>
    <row r="1767" spans="1:9">
      <c r="A1767" s="539">
        <v>1766</v>
      </c>
      <c r="B1767" s="540" t="s">
        <v>8534</v>
      </c>
      <c r="C1767" s="540" t="s">
        <v>5758</v>
      </c>
      <c r="D1767" s="540" t="s">
        <v>5787</v>
      </c>
      <c r="E1767" s="540" t="s">
        <v>5779</v>
      </c>
      <c r="F1767" s="556">
        <v>111650000</v>
      </c>
      <c r="G1767" s="541">
        <v>2023</v>
      </c>
      <c r="H1767" s="542">
        <f>VLOOKUP(G1767,[3]잔가율!$D$3:$E$33,2,FALSE)</f>
        <v>0.84199999999999997</v>
      </c>
      <c r="I1767" s="552">
        <f t="shared" si="27"/>
        <v>94009300</v>
      </c>
    </row>
    <row r="1768" spans="1:9">
      <c r="A1768" s="539">
        <v>1767</v>
      </c>
      <c r="B1768" s="540" t="s">
        <v>8534</v>
      </c>
      <c r="C1768" s="540" t="s">
        <v>5758</v>
      </c>
      <c r="D1768" s="540" t="s">
        <v>5788</v>
      </c>
      <c r="E1768" s="540" t="s">
        <v>5789</v>
      </c>
      <c r="F1768" s="556">
        <v>131810000</v>
      </c>
      <c r="G1768" s="541">
        <v>2023</v>
      </c>
      <c r="H1768" s="542">
        <f>VLOOKUP(G1768,[3]잔가율!$D$3:$E$33,2,FALSE)</f>
        <v>0.84199999999999997</v>
      </c>
      <c r="I1768" s="552">
        <f t="shared" si="27"/>
        <v>110984020</v>
      </c>
    </row>
    <row r="1769" spans="1:9">
      <c r="A1769" s="539">
        <v>1768</v>
      </c>
      <c r="B1769" s="540" t="s">
        <v>8534</v>
      </c>
      <c r="C1769" s="540" t="s">
        <v>5758</v>
      </c>
      <c r="D1769" s="540" t="s">
        <v>5764</v>
      </c>
      <c r="E1769" s="540" t="s">
        <v>3327</v>
      </c>
      <c r="F1769" s="556">
        <v>44260000</v>
      </c>
      <c r="G1769" s="541">
        <v>2023</v>
      </c>
      <c r="H1769" s="542">
        <f>VLOOKUP(G1769,[3]잔가율!$D$3:$E$33,2,FALSE)</f>
        <v>0.84199999999999997</v>
      </c>
      <c r="I1769" s="552">
        <f t="shared" si="27"/>
        <v>37266920</v>
      </c>
    </row>
    <row r="1770" spans="1:9">
      <c r="A1770" s="539">
        <v>1769</v>
      </c>
      <c r="B1770" s="540" t="s">
        <v>8534</v>
      </c>
      <c r="C1770" s="540" t="s">
        <v>5758</v>
      </c>
      <c r="D1770" s="540" t="s">
        <v>5765</v>
      </c>
      <c r="E1770" s="540" t="s">
        <v>3327</v>
      </c>
      <c r="F1770" s="556">
        <v>47510000</v>
      </c>
      <c r="G1770" s="541">
        <v>2023</v>
      </c>
      <c r="H1770" s="542">
        <f>VLOOKUP(G1770,[3]잔가율!$D$3:$E$33,2,FALSE)</f>
        <v>0.84199999999999997</v>
      </c>
      <c r="I1770" s="552">
        <f t="shared" si="27"/>
        <v>40003420</v>
      </c>
    </row>
    <row r="1771" spans="1:9">
      <c r="A1771" s="539">
        <v>1770</v>
      </c>
      <c r="B1771" s="544" t="s">
        <v>8534</v>
      </c>
      <c r="C1771" s="544" t="s">
        <v>5758</v>
      </c>
      <c r="D1771" s="544" t="s">
        <v>5790</v>
      </c>
      <c r="E1771" s="544" t="s">
        <v>5791</v>
      </c>
      <c r="F1771" s="559">
        <v>46160000</v>
      </c>
      <c r="G1771" s="541">
        <v>2023</v>
      </c>
      <c r="H1771" s="542">
        <f>VLOOKUP(G1771,[3]잔가율!$D$3:$E$33,2,FALSE)</f>
        <v>0.84199999999999997</v>
      </c>
      <c r="I1771" s="552">
        <f t="shared" si="27"/>
        <v>38866720</v>
      </c>
    </row>
    <row r="1772" spans="1:9">
      <c r="A1772" s="539">
        <v>1771</v>
      </c>
      <c r="B1772" s="540" t="s">
        <v>8534</v>
      </c>
      <c r="C1772" s="540" t="s">
        <v>5758</v>
      </c>
      <c r="D1772" s="540" t="s">
        <v>5792</v>
      </c>
      <c r="E1772" s="540" t="s">
        <v>5793</v>
      </c>
      <c r="F1772" s="556">
        <v>56090000</v>
      </c>
      <c r="G1772" s="541">
        <v>2023</v>
      </c>
      <c r="H1772" s="542">
        <f>VLOOKUP(G1772,[3]잔가율!$D$3:$E$33,2,FALSE)</f>
        <v>0.84199999999999997</v>
      </c>
      <c r="I1772" s="552">
        <f t="shared" si="27"/>
        <v>47227780</v>
      </c>
    </row>
    <row r="1773" spans="1:9">
      <c r="A1773" s="539">
        <v>1772</v>
      </c>
      <c r="B1773" s="540" t="s">
        <v>8534</v>
      </c>
      <c r="C1773" s="540" t="s">
        <v>5758</v>
      </c>
      <c r="D1773" s="540" t="s">
        <v>5794</v>
      </c>
      <c r="E1773" s="540" t="s">
        <v>5793</v>
      </c>
      <c r="F1773" s="556">
        <v>52810000</v>
      </c>
      <c r="G1773" s="541">
        <v>2023</v>
      </c>
      <c r="H1773" s="542">
        <f>VLOOKUP(G1773,[3]잔가율!$D$3:$E$33,2,FALSE)</f>
        <v>0.84199999999999997</v>
      </c>
      <c r="I1773" s="552">
        <f t="shared" si="27"/>
        <v>44466020</v>
      </c>
    </row>
    <row r="1774" spans="1:9">
      <c r="A1774" s="539">
        <v>1773</v>
      </c>
      <c r="B1774" s="540" t="s">
        <v>8534</v>
      </c>
      <c r="C1774" s="540" t="s">
        <v>5758</v>
      </c>
      <c r="D1774" s="540" t="s">
        <v>5795</v>
      </c>
      <c r="E1774" s="540" t="s">
        <v>5796</v>
      </c>
      <c r="F1774" s="556">
        <v>78720000</v>
      </c>
      <c r="G1774" s="541">
        <v>2023</v>
      </c>
      <c r="H1774" s="542">
        <f>VLOOKUP(G1774,[3]잔가율!$D$3:$E$33,2,FALSE)</f>
        <v>0.84199999999999997</v>
      </c>
      <c r="I1774" s="552">
        <f t="shared" si="27"/>
        <v>66282240</v>
      </c>
    </row>
    <row r="1775" spans="1:9">
      <c r="A1775" s="539">
        <v>1774</v>
      </c>
      <c r="B1775" s="540" t="s">
        <v>8534</v>
      </c>
      <c r="C1775" s="540" t="s">
        <v>5758</v>
      </c>
      <c r="D1775" s="540" t="s">
        <v>5797</v>
      </c>
      <c r="E1775" s="540" t="s">
        <v>5798</v>
      </c>
      <c r="F1775" s="556">
        <v>55980000</v>
      </c>
      <c r="G1775" s="541">
        <v>2023</v>
      </c>
      <c r="H1775" s="542">
        <f>VLOOKUP(G1775,[3]잔가율!$D$3:$E$33,2,FALSE)</f>
        <v>0.84199999999999997</v>
      </c>
      <c r="I1775" s="552">
        <f t="shared" si="27"/>
        <v>47135160</v>
      </c>
    </row>
    <row r="1776" spans="1:9">
      <c r="A1776" s="539">
        <v>1775</v>
      </c>
      <c r="B1776" s="540" t="s">
        <v>8534</v>
      </c>
      <c r="C1776" s="540" t="s">
        <v>5758</v>
      </c>
      <c r="D1776" s="540" t="s">
        <v>5799</v>
      </c>
      <c r="E1776" s="540" t="s">
        <v>5800</v>
      </c>
      <c r="F1776" s="556">
        <v>69510000</v>
      </c>
      <c r="G1776" s="541">
        <v>2023</v>
      </c>
      <c r="H1776" s="542">
        <f>VLOOKUP(G1776,[3]잔가율!$D$3:$E$33,2,FALSE)</f>
        <v>0.84199999999999997</v>
      </c>
      <c r="I1776" s="552">
        <f t="shared" si="27"/>
        <v>58527420</v>
      </c>
    </row>
    <row r="1777" spans="1:9">
      <c r="A1777" s="539">
        <v>1776</v>
      </c>
      <c r="B1777" s="540" t="s">
        <v>8534</v>
      </c>
      <c r="C1777" s="540" t="s">
        <v>5758</v>
      </c>
      <c r="D1777" s="540" t="s">
        <v>5766</v>
      </c>
      <c r="E1777" s="540" t="s">
        <v>5798</v>
      </c>
      <c r="F1777" s="556">
        <v>82070000</v>
      </c>
      <c r="G1777" s="541">
        <v>2023</v>
      </c>
      <c r="H1777" s="542">
        <f>VLOOKUP(G1777,[3]잔가율!$D$3:$E$33,2,FALSE)</f>
        <v>0.84199999999999997</v>
      </c>
      <c r="I1777" s="552">
        <f t="shared" si="27"/>
        <v>69102940</v>
      </c>
    </row>
    <row r="1778" spans="1:9">
      <c r="A1778" s="539">
        <v>1777</v>
      </c>
      <c r="B1778" s="540" t="s">
        <v>8534</v>
      </c>
      <c r="C1778" s="540" t="s">
        <v>5758</v>
      </c>
      <c r="D1778" s="540" t="s">
        <v>5801</v>
      </c>
      <c r="E1778" s="540" t="s">
        <v>5802</v>
      </c>
      <c r="F1778" s="556">
        <v>45720000</v>
      </c>
      <c r="G1778" s="541">
        <v>2023</v>
      </c>
      <c r="H1778" s="542">
        <f>VLOOKUP(G1778,[3]잔가율!$D$3:$E$33,2,FALSE)</f>
        <v>0.84199999999999997</v>
      </c>
      <c r="I1778" s="552">
        <f t="shared" si="27"/>
        <v>38496240</v>
      </c>
    </row>
    <row r="1779" spans="1:9">
      <c r="A1779" s="539">
        <v>1778</v>
      </c>
      <c r="B1779" s="540" t="s">
        <v>8534</v>
      </c>
      <c r="C1779" s="540" t="s">
        <v>5758</v>
      </c>
      <c r="D1779" s="540" t="s">
        <v>5759</v>
      </c>
      <c r="E1779" s="540" t="s">
        <v>5803</v>
      </c>
      <c r="F1779" s="556">
        <v>91520000</v>
      </c>
      <c r="G1779" s="541">
        <v>2023</v>
      </c>
      <c r="H1779" s="542">
        <f>VLOOKUP(G1779,[3]잔가율!$D$3:$E$33,2,FALSE)</f>
        <v>0.84199999999999997</v>
      </c>
      <c r="I1779" s="552">
        <f t="shared" si="27"/>
        <v>77059840</v>
      </c>
    </row>
    <row r="1780" spans="1:9">
      <c r="A1780" s="539">
        <v>1779</v>
      </c>
      <c r="B1780" s="540" t="s">
        <v>8534</v>
      </c>
      <c r="C1780" s="540" t="s">
        <v>5758</v>
      </c>
      <c r="D1780" s="540" t="s">
        <v>5759</v>
      </c>
      <c r="E1780" s="540" t="s">
        <v>5804</v>
      </c>
      <c r="F1780" s="556">
        <v>110740000</v>
      </c>
      <c r="G1780" s="541">
        <v>2023</v>
      </c>
      <c r="H1780" s="542">
        <f>VLOOKUP(G1780,[3]잔가율!$D$3:$E$33,2,FALSE)</f>
        <v>0.84199999999999997</v>
      </c>
      <c r="I1780" s="552">
        <f t="shared" si="27"/>
        <v>93243080</v>
      </c>
    </row>
    <row r="1781" spans="1:9">
      <c r="A1781" s="539">
        <v>1780</v>
      </c>
      <c r="B1781" s="540" t="s">
        <v>8534</v>
      </c>
      <c r="C1781" s="540" t="s">
        <v>5758</v>
      </c>
      <c r="D1781" s="540" t="s">
        <v>5759</v>
      </c>
      <c r="E1781" s="540" t="s">
        <v>5805</v>
      </c>
      <c r="F1781" s="556">
        <v>111110000</v>
      </c>
      <c r="G1781" s="541">
        <v>2023</v>
      </c>
      <c r="H1781" s="542">
        <f>VLOOKUP(G1781,[3]잔가율!$D$3:$E$33,2,FALSE)</f>
        <v>0.84199999999999997</v>
      </c>
      <c r="I1781" s="552">
        <f t="shared" si="27"/>
        <v>93554620</v>
      </c>
    </row>
    <row r="1782" spans="1:9">
      <c r="A1782" s="539">
        <v>1781</v>
      </c>
      <c r="B1782" s="540" t="s">
        <v>8534</v>
      </c>
      <c r="C1782" s="540" t="s">
        <v>5758</v>
      </c>
      <c r="D1782" s="540" t="s">
        <v>5759</v>
      </c>
      <c r="E1782" s="540" t="s">
        <v>5806</v>
      </c>
      <c r="F1782" s="556">
        <v>78540000</v>
      </c>
      <c r="G1782" s="541">
        <v>2023</v>
      </c>
      <c r="H1782" s="542">
        <f>VLOOKUP(G1782,[3]잔가율!$D$3:$E$33,2,FALSE)</f>
        <v>0.84199999999999997</v>
      </c>
      <c r="I1782" s="552">
        <f t="shared" si="27"/>
        <v>66130680</v>
      </c>
    </row>
    <row r="1783" spans="1:9">
      <c r="A1783" s="539">
        <v>1782</v>
      </c>
      <c r="B1783" s="540" t="s">
        <v>8534</v>
      </c>
      <c r="C1783" s="540" t="s">
        <v>5758</v>
      </c>
      <c r="D1783" s="540" t="s">
        <v>5759</v>
      </c>
      <c r="E1783" s="540" t="s">
        <v>5807</v>
      </c>
      <c r="F1783" s="556">
        <v>100930000</v>
      </c>
      <c r="G1783" s="541">
        <v>2023</v>
      </c>
      <c r="H1783" s="542">
        <f>VLOOKUP(G1783,[3]잔가율!$D$3:$E$33,2,FALSE)</f>
        <v>0.84199999999999997</v>
      </c>
      <c r="I1783" s="552">
        <f t="shared" si="27"/>
        <v>84983060</v>
      </c>
    </row>
    <row r="1784" spans="1:9">
      <c r="A1784" s="539">
        <v>1783</v>
      </c>
      <c r="B1784" s="540" t="s">
        <v>8534</v>
      </c>
      <c r="C1784" s="540" t="s">
        <v>5758</v>
      </c>
      <c r="D1784" s="540" t="s">
        <v>5759</v>
      </c>
      <c r="E1784" s="540" t="s">
        <v>5808</v>
      </c>
      <c r="F1784" s="556">
        <v>79100000</v>
      </c>
      <c r="G1784" s="541">
        <v>2023</v>
      </c>
      <c r="H1784" s="542">
        <f>VLOOKUP(G1784,[3]잔가율!$D$3:$E$33,2,FALSE)</f>
        <v>0.84199999999999997</v>
      </c>
      <c r="I1784" s="552">
        <f t="shared" si="27"/>
        <v>66602200</v>
      </c>
    </row>
    <row r="1785" spans="1:9">
      <c r="A1785" s="539">
        <v>1784</v>
      </c>
      <c r="B1785" s="540" t="s">
        <v>8534</v>
      </c>
      <c r="C1785" s="540" t="s">
        <v>5758</v>
      </c>
      <c r="D1785" s="540" t="s">
        <v>5759</v>
      </c>
      <c r="E1785" s="540" t="s">
        <v>5809</v>
      </c>
      <c r="F1785" s="556">
        <v>91970000</v>
      </c>
      <c r="G1785" s="541">
        <v>2023</v>
      </c>
      <c r="H1785" s="542">
        <f>VLOOKUP(G1785,[3]잔가율!$D$3:$E$33,2,FALSE)</f>
        <v>0.84199999999999997</v>
      </c>
      <c r="I1785" s="552">
        <f t="shared" si="27"/>
        <v>77438740</v>
      </c>
    </row>
    <row r="1786" spans="1:9">
      <c r="A1786" s="539">
        <v>1785</v>
      </c>
      <c r="B1786" s="540" t="s">
        <v>8534</v>
      </c>
      <c r="C1786" s="540" t="s">
        <v>5758</v>
      </c>
      <c r="D1786" s="540" t="s">
        <v>5759</v>
      </c>
      <c r="E1786" s="540" t="s">
        <v>5810</v>
      </c>
      <c r="F1786" s="556">
        <v>108860000</v>
      </c>
      <c r="G1786" s="541">
        <v>2023</v>
      </c>
      <c r="H1786" s="542">
        <f>VLOOKUP(G1786,[3]잔가율!$D$3:$E$33,2,FALSE)</f>
        <v>0.84199999999999997</v>
      </c>
      <c r="I1786" s="552">
        <f t="shared" si="27"/>
        <v>91660120</v>
      </c>
    </row>
    <row r="1787" spans="1:9">
      <c r="A1787" s="539">
        <v>1786</v>
      </c>
      <c r="B1787" s="540" t="s">
        <v>8534</v>
      </c>
      <c r="C1787" s="540" t="s">
        <v>5758</v>
      </c>
      <c r="D1787" s="540" t="s">
        <v>5759</v>
      </c>
      <c r="E1787" s="540" t="s">
        <v>5811</v>
      </c>
      <c r="F1787" s="556">
        <v>82900000</v>
      </c>
      <c r="G1787" s="541">
        <v>2023</v>
      </c>
      <c r="H1787" s="542">
        <f>VLOOKUP(G1787,[3]잔가율!$D$3:$E$33,2,FALSE)</f>
        <v>0.84199999999999997</v>
      </c>
      <c r="I1787" s="552">
        <f t="shared" si="27"/>
        <v>69801800</v>
      </c>
    </row>
    <row r="1788" spans="1:9">
      <c r="A1788" s="539">
        <v>1787</v>
      </c>
      <c r="B1788" s="540" t="s">
        <v>8534</v>
      </c>
      <c r="C1788" s="540" t="s">
        <v>5758</v>
      </c>
      <c r="D1788" s="540" t="s">
        <v>5759</v>
      </c>
      <c r="E1788" s="540" t="s">
        <v>5812</v>
      </c>
      <c r="F1788" s="556">
        <v>93400000</v>
      </c>
      <c r="G1788" s="541">
        <v>2023</v>
      </c>
      <c r="H1788" s="542">
        <f>VLOOKUP(G1788,[3]잔가율!$D$3:$E$33,2,FALSE)</f>
        <v>0.84199999999999997</v>
      </c>
      <c r="I1788" s="552">
        <f t="shared" si="27"/>
        <v>78642800</v>
      </c>
    </row>
    <row r="1789" spans="1:9">
      <c r="A1789" s="539">
        <v>1788</v>
      </c>
      <c r="B1789" s="540" t="s">
        <v>8534</v>
      </c>
      <c r="C1789" s="540" t="s">
        <v>5758</v>
      </c>
      <c r="D1789" s="540" t="s">
        <v>5759</v>
      </c>
      <c r="E1789" s="540" t="s">
        <v>5813</v>
      </c>
      <c r="F1789" s="556">
        <v>93610000</v>
      </c>
      <c r="G1789" s="541">
        <v>2023</v>
      </c>
      <c r="H1789" s="542">
        <f>VLOOKUP(G1789,[3]잔가율!$D$3:$E$33,2,FALSE)</f>
        <v>0.84199999999999997</v>
      </c>
      <c r="I1789" s="552">
        <f t="shared" si="27"/>
        <v>78819620</v>
      </c>
    </row>
    <row r="1790" spans="1:9">
      <c r="A1790" s="539">
        <v>1789</v>
      </c>
      <c r="B1790" s="540" t="s">
        <v>8534</v>
      </c>
      <c r="C1790" s="540" t="s">
        <v>5758</v>
      </c>
      <c r="D1790" s="540" t="s">
        <v>5759</v>
      </c>
      <c r="E1790" s="540" t="s">
        <v>5814</v>
      </c>
      <c r="F1790" s="556">
        <v>182230000</v>
      </c>
      <c r="G1790" s="541">
        <v>2023</v>
      </c>
      <c r="H1790" s="542">
        <f>VLOOKUP(G1790,[3]잔가율!$D$3:$E$33,2,FALSE)</f>
        <v>0.84199999999999997</v>
      </c>
      <c r="I1790" s="552">
        <f t="shared" si="27"/>
        <v>153437660</v>
      </c>
    </row>
    <row r="1791" spans="1:9">
      <c r="A1791" s="539">
        <v>1790</v>
      </c>
      <c r="B1791" s="540" t="s">
        <v>8534</v>
      </c>
      <c r="C1791" s="540" t="s">
        <v>5758</v>
      </c>
      <c r="D1791" s="540" t="s">
        <v>5759</v>
      </c>
      <c r="E1791" s="540" t="s">
        <v>5815</v>
      </c>
      <c r="F1791" s="556">
        <v>134400000</v>
      </c>
      <c r="G1791" s="541">
        <v>2023</v>
      </c>
      <c r="H1791" s="542">
        <f>VLOOKUP(G1791,[3]잔가율!$D$3:$E$33,2,FALSE)</f>
        <v>0.84199999999999997</v>
      </c>
      <c r="I1791" s="552">
        <f t="shared" si="27"/>
        <v>113164800</v>
      </c>
    </row>
    <row r="1792" spans="1:9">
      <c r="A1792" s="539">
        <v>1791</v>
      </c>
      <c r="B1792" s="540" t="s">
        <v>8534</v>
      </c>
      <c r="C1792" s="540" t="s">
        <v>5758</v>
      </c>
      <c r="D1792" s="540" t="s">
        <v>5759</v>
      </c>
      <c r="E1792" s="540" t="s">
        <v>5816</v>
      </c>
      <c r="F1792" s="556">
        <v>150810000</v>
      </c>
      <c r="G1792" s="541">
        <v>2023</v>
      </c>
      <c r="H1792" s="542">
        <f>VLOOKUP(G1792,[3]잔가율!$D$3:$E$33,2,FALSE)</f>
        <v>0.84199999999999997</v>
      </c>
      <c r="I1792" s="552">
        <f t="shared" si="27"/>
        <v>126982020</v>
      </c>
    </row>
    <row r="1793" spans="1:9">
      <c r="A1793" s="539">
        <v>1792</v>
      </c>
      <c r="B1793" s="540" t="s">
        <v>8534</v>
      </c>
      <c r="C1793" s="540" t="s">
        <v>5758</v>
      </c>
      <c r="D1793" s="540" t="s">
        <v>5759</v>
      </c>
      <c r="E1793" s="540" t="s">
        <v>5817</v>
      </c>
      <c r="F1793" s="556">
        <v>138200000</v>
      </c>
      <c r="G1793" s="541">
        <v>2023</v>
      </c>
      <c r="H1793" s="542">
        <f>VLOOKUP(G1793,[3]잔가율!$D$3:$E$33,2,FALSE)</f>
        <v>0.84199999999999997</v>
      </c>
      <c r="I1793" s="552">
        <f t="shared" si="27"/>
        <v>116364400</v>
      </c>
    </row>
    <row r="1794" spans="1:9">
      <c r="A1794" s="539">
        <v>1793</v>
      </c>
      <c r="B1794" s="540" t="s">
        <v>8534</v>
      </c>
      <c r="C1794" s="540" t="s">
        <v>5758</v>
      </c>
      <c r="D1794" s="540" t="s">
        <v>5759</v>
      </c>
      <c r="E1794" s="540" t="s">
        <v>5818</v>
      </c>
      <c r="F1794" s="556">
        <v>129050000</v>
      </c>
      <c r="G1794" s="541">
        <v>2023</v>
      </c>
      <c r="H1794" s="542">
        <f>VLOOKUP(G1794,[3]잔가율!$D$3:$E$33,2,FALSE)</f>
        <v>0.84199999999999997</v>
      </c>
      <c r="I1794" s="552">
        <f t="shared" ref="I1794:I1857" si="28">ROUNDDOWN(F1794*H1794,0)</f>
        <v>108660100</v>
      </c>
    </row>
    <row r="1795" spans="1:9">
      <c r="A1795" s="539">
        <v>1794</v>
      </c>
      <c r="B1795" s="540" t="s">
        <v>8534</v>
      </c>
      <c r="C1795" s="540" t="s">
        <v>5758</v>
      </c>
      <c r="D1795" s="540" t="s">
        <v>5759</v>
      </c>
      <c r="E1795" s="540" t="s">
        <v>5819</v>
      </c>
      <c r="F1795" s="556">
        <v>167600000</v>
      </c>
      <c r="G1795" s="541">
        <v>2023</v>
      </c>
      <c r="H1795" s="542">
        <f>VLOOKUP(G1795,[3]잔가율!$D$3:$E$33,2,FALSE)</f>
        <v>0.84199999999999997</v>
      </c>
      <c r="I1795" s="552">
        <f t="shared" si="28"/>
        <v>141119200</v>
      </c>
    </row>
    <row r="1796" spans="1:9">
      <c r="A1796" s="539">
        <v>1795</v>
      </c>
      <c r="B1796" s="543" t="s">
        <v>8534</v>
      </c>
      <c r="C1796" s="543" t="s">
        <v>5820</v>
      </c>
      <c r="D1796" s="543" t="s">
        <v>5821</v>
      </c>
      <c r="E1796" s="543" t="s">
        <v>5822</v>
      </c>
      <c r="F1796" s="557">
        <v>40090000</v>
      </c>
      <c r="G1796" s="541">
        <v>2023</v>
      </c>
      <c r="H1796" s="542">
        <f>VLOOKUP(G1796,[3]잔가율!$D$3:$E$33,2,FALSE)</f>
        <v>0.84199999999999997</v>
      </c>
      <c r="I1796" s="552">
        <f t="shared" si="28"/>
        <v>33755780</v>
      </c>
    </row>
    <row r="1797" spans="1:9">
      <c r="A1797" s="539">
        <v>1796</v>
      </c>
      <c r="B1797" s="414" t="s">
        <v>16663</v>
      </c>
      <c r="C1797" s="540" t="s">
        <v>5758</v>
      </c>
      <c r="D1797" s="540" t="s">
        <v>5759</v>
      </c>
      <c r="E1797" s="540" t="s">
        <v>5760</v>
      </c>
      <c r="F1797" s="558">
        <v>93400000</v>
      </c>
      <c r="G1797" s="541">
        <v>2023</v>
      </c>
      <c r="H1797" s="542">
        <f>VLOOKUP(G1797,[3]잔가율!$B$3:$C$33,2,FALSE)</f>
        <v>0.82599999999999996</v>
      </c>
      <c r="I1797" s="552">
        <f t="shared" si="28"/>
        <v>77148400</v>
      </c>
    </row>
    <row r="1798" spans="1:9">
      <c r="A1798" s="539">
        <v>1797</v>
      </c>
      <c r="B1798" s="540" t="s">
        <v>8534</v>
      </c>
      <c r="C1798" s="540" t="s">
        <v>5758</v>
      </c>
      <c r="D1798" s="540" t="s">
        <v>5823</v>
      </c>
      <c r="E1798" s="540" t="s">
        <v>5824</v>
      </c>
      <c r="F1798" s="556">
        <v>162000000</v>
      </c>
      <c r="G1798" s="541">
        <v>2023</v>
      </c>
      <c r="H1798" s="542">
        <f>VLOOKUP(G1798,[3]잔가율!$D$3:$E$33,2,FALSE)</f>
        <v>0.84199999999999997</v>
      </c>
      <c r="I1798" s="552">
        <f t="shared" si="28"/>
        <v>136404000</v>
      </c>
    </row>
    <row r="1799" spans="1:9">
      <c r="A1799" s="539">
        <v>1798</v>
      </c>
      <c r="B1799" s="540" t="s">
        <v>8534</v>
      </c>
      <c r="C1799" s="540" t="s">
        <v>5758</v>
      </c>
      <c r="D1799" s="540" t="s">
        <v>5825</v>
      </c>
      <c r="E1799" s="540" t="s">
        <v>5826</v>
      </c>
      <c r="F1799" s="556">
        <v>69100000</v>
      </c>
      <c r="G1799" s="541">
        <v>2023</v>
      </c>
      <c r="H1799" s="542">
        <f>VLOOKUP(G1799,[3]잔가율!$D$3:$E$33,2,FALSE)</f>
        <v>0.84199999999999997</v>
      </c>
      <c r="I1799" s="552">
        <f t="shared" si="28"/>
        <v>58182200</v>
      </c>
    </row>
    <row r="1800" spans="1:9">
      <c r="A1800" s="539">
        <v>1799</v>
      </c>
      <c r="B1800" s="540" t="s">
        <v>8534</v>
      </c>
      <c r="C1800" s="540" t="s">
        <v>5758</v>
      </c>
      <c r="D1800" s="540" t="s">
        <v>5827</v>
      </c>
      <c r="E1800" s="540" t="s">
        <v>5826</v>
      </c>
      <c r="F1800" s="556">
        <v>66200000</v>
      </c>
      <c r="G1800" s="541">
        <v>2023</v>
      </c>
      <c r="H1800" s="542">
        <f>VLOOKUP(G1800,[3]잔가율!$D$3:$E$33,2,FALSE)</f>
        <v>0.84199999999999997</v>
      </c>
      <c r="I1800" s="552">
        <f t="shared" si="28"/>
        <v>55740400</v>
      </c>
    </row>
    <row r="1801" spans="1:9">
      <c r="A1801" s="539">
        <v>1800</v>
      </c>
      <c r="B1801" s="543" t="s">
        <v>8534</v>
      </c>
      <c r="C1801" s="543" t="s">
        <v>5820</v>
      </c>
      <c r="D1801" s="543" t="s">
        <v>5828</v>
      </c>
      <c r="E1801" s="543" t="s">
        <v>5829</v>
      </c>
      <c r="F1801" s="557">
        <v>98740000</v>
      </c>
      <c r="G1801" s="541">
        <v>2023</v>
      </c>
      <c r="H1801" s="542">
        <f>VLOOKUP(G1801,[3]잔가율!$D$3:$E$33,2,FALSE)</f>
        <v>0.84199999999999997</v>
      </c>
      <c r="I1801" s="552">
        <f t="shared" si="28"/>
        <v>83139080</v>
      </c>
    </row>
    <row r="1802" spans="1:9">
      <c r="A1802" s="539">
        <v>1801</v>
      </c>
      <c r="B1802" s="540" t="s">
        <v>8534</v>
      </c>
      <c r="C1802" s="540" t="s">
        <v>5758</v>
      </c>
      <c r="D1802" s="540" t="s">
        <v>5828</v>
      </c>
      <c r="E1802" s="540" t="s">
        <v>5760</v>
      </c>
      <c r="F1802" s="556">
        <v>96770000</v>
      </c>
      <c r="G1802" s="541">
        <v>2023</v>
      </c>
      <c r="H1802" s="542">
        <f>VLOOKUP(G1802,[3]잔가율!$D$3:$E$33,2,FALSE)</f>
        <v>0.84199999999999997</v>
      </c>
      <c r="I1802" s="552">
        <f t="shared" si="28"/>
        <v>81480340</v>
      </c>
    </row>
    <row r="1803" spans="1:9">
      <c r="A1803" s="539">
        <v>1802</v>
      </c>
      <c r="B1803" s="543" t="s">
        <v>8534</v>
      </c>
      <c r="C1803" s="543" t="s">
        <v>5820</v>
      </c>
      <c r="D1803" s="543" t="s">
        <v>5830</v>
      </c>
      <c r="E1803" s="543" t="s">
        <v>5831</v>
      </c>
      <c r="F1803" s="557">
        <v>21880000</v>
      </c>
      <c r="G1803" s="541">
        <v>2023</v>
      </c>
      <c r="H1803" s="542">
        <f>VLOOKUP(G1803,[3]잔가율!$D$3:$E$33,2,FALSE)</f>
        <v>0.84199999999999997</v>
      </c>
      <c r="I1803" s="552">
        <f t="shared" si="28"/>
        <v>18422960</v>
      </c>
    </row>
    <row r="1804" spans="1:9">
      <c r="A1804" s="539">
        <v>1803</v>
      </c>
      <c r="B1804" s="543" t="s">
        <v>8534</v>
      </c>
      <c r="C1804" s="543" t="s">
        <v>5820</v>
      </c>
      <c r="D1804" s="543" t="s">
        <v>5832</v>
      </c>
      <c r="E1804" s="543" t="s">
        <v>5833</v>
      </c>
      <c r="F1804" s="557">
        <v>137200000</v>
      </c>
      <c r="G1804" s="541">
        <v>2023</v>
      </c>
      <c r="H1804" s="542">
        <f>VLOOKUP(G1804,[3]잔가율!$D$3:$E$33,2,FALSE)</f>
        <v>0.84199999999999997</v>
      </c>
      <c r="I1804" s="552">
        <f t="shared" si="28"/>
        <v>115522400</v>
      </c>
    </row>
    <row r="1805" spans="1:9">
      <c r="A1805" s="539">
        <v>1804</v>
      </c>
      <c r="B1805" s="543" t="s">
        <v>8534</v>
      </c>
      <c r="C1805" s="543" t="s">
        <v>5820</v>
      </c>
      <c r="D1805" s="543" t="s">
        <v>5834</v>
      </c>
      <c r="E1805" s="543" t="s">
        <v>5835</v>
      </c>
      <c r="F1805" s="557">
        <v>109670000</v>
      </c>
      <c r="G1805" s="541">
        <v>2023</v>
      </c>
      <c r="H1805" s="542">
        <f>VLOOKUP(G1805,[3]잔가율!$D$3:$E$33,2,FALSE)</f>
        <v>0.84199999999999997</v>
      </c>
      <c r="I1805" s="552">
        <f t="shared" si="28"/>
        <v>92342140</v>
      </c>
    </row>
    <row r="1806" spans="1:9">
      <c r="A1806" s="539">
        <v>1805</v>
      </c>
      <c r="B1806" s="414" t="s">
        <v>16663</v>
      </c>
      <c r="C1806" s="540" t="s">
        <v>5758</v>
      </c>
      <c r="D1806" s="540" t="s">
        <v>5761</v>
      </c>
      <c r="E1806" s="540" t="s">
        <v>5762</v>
      </c>
      <c r="F1806" s="558">
        <v>86150000</v>
      </c>
      <c r="G1806" s="541">
        <v>2023</v>
      </c>
      <c r="H1806" s="542">
        <f>VLOOKUP(G1806,[3]잔가율!$B$3:$C$33,2,FALSE)</f>
        <v>0.82599999999999996</v>
      </c>
      <c r="I1806" s="552">
        <f t="shared" si="28"/>
        <v>71159900</v>
      </c>
    </row>
    <row r="1807" spans="1:9">
      <c r="A1807" s="539">
        <v>1806</v>
      </c>
      <c r="B1807" s="540" t="s">
        <v>8534</v>
      </c>
      <c r="C1807" s="540" t="s">
        <v>5758</v>
      </c>
      <c r="D1807" s="540" t="s">
        <v>5767</v>
      </c>
      <c r="E1807" s="540" t="s">
        <v>5779</v>
      </c>
      <c r="F1807" s="556">
        <v>100000000</v>
      </c>
      <c r="G1807" s="541">
        <v>2023</v>
      </c>
      <c r="H1807" s="542">
        <f>VLOOKUP(G1807,[3]잔가율!$D$3:$E$33,2,FALSE)</f>
        <v>0.84199999999999997</v>
      </c>
      <c r="I1807" s="552">
        <f t="shared" si="28"/>
        <v>84200000</v>
      </c>
    </row>
    <row r="1808" spans="1:9">
      <c r="A1808" s="539">
        <v>1807</v>
      </c>
      <c r="B1808" s="540" t="s">
        <v>8534</v>
      </c>
      <c r="C1808" s="540" t="s">
        <v>5758</v>
      </c>
      <c r="D1808" s="540" t="s">
        <v>5836</v>
      </c>
      <c r="E1808" s="540" t="s">
        <v>5837</v>
      </c>
      <c r="F1808" s="556">
        <v>63400000</v>
      </c>
      <c r="G1808" s="541">
        <v>2023</v>
      </c>
      <c r="H1808" s="542">
        <f>VLOOKUP(G1808,[3]잔가율!$D$3:$E$33,2,FALSE)</f>
        <v>0.84199999999999997</v>
      </c>
      <c r="I1808" s="552">
        <f t="shared" si="28"/>
        <v>53382800</v>
      </c>
    </row>
    <row r="1809" spans="1:9">
      <c r="A1809" s="539">
        <v>1808</v>
      </c>
      <c r="B1809" s="540" t="s">
        <v>8534</v>
      </c>
      <c r="C1809" s="540" t="s">
        <v>5758</v>
      </c>
      <c r="D1809" s="540" t="s">
        <v>5768</v>
      </c>
      <c r="E1809" s="540" t="s">
        <v>5838</v>
      </c>
      <c r="F1809" s="556">
        <v>42800000</v>
      </c>
      <c r="G1809" s="541">
        <v>2023</v>
      </c>
      <c r="H1809" s="542">
        <f>VLOOKUP(G1809,[3]잔가율!$D$3:$E$33,2,FALSE)</f>
        <v>0.84199999999999997</v>
      </c>
      <c r="I1809" s="552">
        <f t="shared" si="28"/>
        <v>36037600</v>
      </c>
    </row>
    <row r="1810" spans="1:9">
      <c r="A1810" s="539">
        <v>1809</v>
      </c>
      <c r="B1810" s="540" t="s">
        <v>8534</v>
      </c>
      <c r="C1810" s="540" t="s">
        <v>5758</v>
      </c>
      <c r="D1810" s="540" t="s">
        <v>5769</v>
      </c>
      <c r="E1810" s="540" t="s">
        <v>5838</v>
      </c>
      <c r="F1810" s="556">
        <v>40000000</v>
      </c>
      <c r="G1810" s="541">
        <v>2023</v>
      </c>
      <c r="H1810" s="542">
        <f>VLOOKUP(G1810,[3]잔가율!$D$3:$E$33,2,FALSE)</f>
        <v>0.84199999999999997</v>
      </c>
      <c r="I1810" s="552">
        <f t="shared" si="28"/>
        <v>33680000</v>
      </c>
    </row>
    <row r="1811" spans="1:9">
      <c r="A1811" s="539">
        <v>1810</v>
      </c>
      <c r="B1811" s="540" t="s">
        <v>8534</v>
      </c>
      <c r="C1811" s="540" t="s">
        <v>5758</v>
      </c>
      <c r="D1811" s="540" t="s">
        <v>5839</v>
      </c>
      <c r="E1811" s="540" t="s">
        <v>5838</v>
      </c>
      <c r="F1811" s="556">
        <v>45300000</v>
      </c>
      <c r="G1811" s="541">
        <v>2023</v>
      </c>
      <c r="H1811" s="542">
        <f>VLOOKUP(G1811,[3]잔가율!$D$3:$E$33,2,FALSE)</f>
        <v>0.84199999999999997</v>
      </c>
      <c r="I1811" s="552">
        <f t="shared" si="28"/>
        <v>38142600</v>
      </c>
    </row>
    <row r="1812" spans="1:9">
      <c r="A1812" s="539">
        <v>1811</v>
      </c>
      <c r="B1812" s="540" t="s">
        <v>8534</v>
      </c>
      <c r="C1812" s="540" t="s">
        <v>5758</v>
      </c>
      <c r="D1812" s="540" t="s">
        <v>5840</v>
      </c>
      <c r="E1812" s="540" t="s">
        <v>5841</v>
      </c>
      <c r="F1812" s="556">
        <v>45800000</v>
      </c>
      <c r="G1812" s="541">
        <v>2023</v>
      </c>
      <c r="H1812" s="542">
        <f>VLOOKUP(G1812,[3]잔가율!$D$3:$E$33,2,FALSE)</f>
        <v>0.84199999999999997</v>
      </c>
      <c r="I1812" s="552">
        <f t="shared" si="28"/>
        <v>38563600</v>
      </c>
    </row>
    <row r="1813" spans="1:9">
      <c r="A1813" s="539">
        <v>1812</v>
      </c>
      <c r="B1813" s="540" t="s">
        <v>8534</v>
      </c>
      <c r="C1813" s="540" t="s">
        <v>5758</v>
      </c>
      <c r="D1813" s="540" t="s">
        <v>5842</v>
      </c>
      <c r="E1813" s="540" t="s">
        <v>5838</v>
      </c>
      <c r="F1813" s="556">
        <v>43500000</v>
      </c>
      <c r="G1813" s="541">
        <v>2023</v>
      </c>
      <c r="H1813" s="542">
        <f>VLOOKUP(G1813,[3]잔가율!$D$3:$E$33,2,FALSE)</f>
        <v>0.84199999999999997</v>
      </c>
      <c r="I1813" s="552">
        <f t="shared" si="28"/>
        <v>36627000</v>
      </c>
    </row>
    <row r="1814" spans="1:9">
      <c r="A1814" s="539">
        <v>1813</v>
      </c>
      <c r="B1814" s="540" t="s">
        <v>8534</v>
      </c>
      <c r="C1814" s="540" t="s">
        <v>5758</v>
      </c>
      <c r="D1814" s="540" t="s">
        <v>5843</v>
      </c>
      <c r="E1814" s="540" t="s">
        <v>5838</v>
      </c>
      <c r="F1814" s="556">
        <v>58600000</v>
      </c>
      <c r="G1814" s="541">
        <v>2023</v>
      </c>
      <c r="H1814" s="542">
        <f>VLOOKUP(G1814,[3]잔가율!$D$3:$E$33,2,FALSE)</f>
        <v>0.84199999999999997</v>
      </c>
      <c r="I1814" s="552">
        <f t="shared" si="28"/>
        <v>49341200</v>
      </c>
    </row>
    <row r="1815" spans="1:9">
      <c r="A1815" s="539">
        <v>1814</v>
      </c>
      <c r="B1815" s="540" t="s">
        <v>8534</v>
      </c>
      <c r="C1815" s="540" t="s">
        <v>5758</v>
      </c>
      <c r="D1815" s="540" t="s">
        <v>5844</v>
      </c>
      <c r="E1815" s="540" t="s">
        <v>5838</v>
      </c>
      <c r="F1815" s="556">
        <v>61900000</v>
      </c>
      <c r="G1815" s="541">
        <v>2023</v>
      </c>
      <c r="H1815" s="542">
        <f>VLOOKUP(G1815,[3]잔가율!$D$3:$E$33,2,FALSE)</f>
        <v>0.84199999999999997</v>
      </c>
      <c r="I1815" s="552">
        <f t="shared" si="28"/>
        <v>52119800</v>
      </c>
    </row>
    <row r="1816" spans="1:9">
      <c r="A1816" s="539">
        <v>1815</v>
      </c>
      <c r="B1816" s="540" t="s">
        <v>8534</v>
      </c>
      <c r="C1816" s="540" t="s">
        <v>5758</v>
      </c>
      <c r="D1816" s="540" t="s">
        <v>5845</v>
      </c>
      <c r="E1816" s="540" t="s">
        <v>5846</v>
      </c>
      <c r="F1816" s="556">
        <v>43000000</v>
      </c>
      <c r="G1816" s="541">
        <v>2023</v>
      </c>
      <c r="H1816" s="542">
        <f>VLOOKUP(G1816,[3]잔가율!$D$3:$E$33,2,FALSE)</f>
        <v>0.84199999999999997</v>
      </c>
      <c r="I1816" s="552">
        <f t="shared" si="28"/>
        <v>36206000</v>
      </c>
    </row>
    <row r="1817" spans="1:9">
      <c r="A1817" s="539">
        <v>1816</v>
      </c>
      <c r="B1817" s="540" t="s">
        <v>8534</v>
      </c>
      <c r="C1817" s="540" t="s">
        <v>5758</v>
      </c>
      <c r="D1817" s="540" t="s">
        <v>5845</v>
      </c>
      <c r="E1817" s="540" t="s">
        <v>5847</v>
      </c>
      <c r="F1817" s="556">
        <v>48090000</v>
      </c>
      <c r="G1817" s="541">
        <v>2023</v>
      </c>
      <c r="H1817" s="542">
        <f>VLOOKUP(G1817,[3]잔가율!$D$3:$E$33,2,FALSE)</f>
        <v>0.84199999999999997</v>
      </c>
      <c r="I1817" s="552">
        <f t="shared" si="28"/>
        <v>40491780</v>
      </c>
    </row>
    <row r="1818" spans="1:9">
      <c r="A1818" s="539">
        <v>1817</v>
      </c>
      <c r="B1818" s="540" t="s">
        <v>8534</v>
      </c>
      <c r="C1818" s="540" t="s">
        <v>5758</v>
      </c>
      <c r="D1818" s="540" t="s">
        <v>5848</v>
      </c>
      <c r="E1818" s="540" t="s">
        <v>5849</v>
      </c>
      <c r="F1818" s="556">
        <v>52400000</v>
      </c>
      <c r="G1818" s="541">
        <v>2023</v>
      </c>
      <c r="H1818" s="542">
        <f>VLOOKUP(G1818,[3]잔가율!$D$3:$E$33,2,FALSE)</f>
        <v>0.84199999999999997</v>
      </c>
      <c r="I1818" s="552">
        <f t="shared" si="28"/>
        <v>44120800</v>
      </c>
    </row>
    <row r="1819" spans="1:9">
      <c r="A1819" s="539">
        <v>1818</v>
      </c>
      <c r="B1819" s="540" t="s">
        <v>8534</v>
      </c>
      <c r="C1819" s="540" t="s">
        <v>5758</v>
      </c>
      <c r="D1819" s="540" t="s">
        <v>5848</v>
      </c>
      <c r="E1819" s="540" t="s">
        <v>5850</v>
      </c>
      <c r="F1819" s="556">
        <v>52400000</v>
      </c>
      <c r="G1819" s="541">
        <v>2023</v>
      </c>
      <c r="H1819" s="542">
        <f>VLOOKUP(G1819,[3]잔가율!$D$3:$E$33,2,FALSE)</f>
        <v>0.84199999999999997</v>
      </c>
      <c r="I1819" s="552">
        <f t="shared" si="28"/>
        <v>44120800</v>
      </c>
    </row>
    <row r="1820" spans="1:9">
      <c r="A1820" s="539">
        <v>1819</v>
      </c>
      <c r="B1820" s="540" t="s">
        <v>8534</v>
      </c>
      <c r="C1820" s="540" t="s">
        <v>5758</v>
      </c>
      <c r="D1820" s="540" t="s">
        <v>5770</v>
      </c>
      <c r="E1820" s="540" t="s">
        <v>5851</v>
      </c>
      <c r="F1820" s="556">
        <v>49450000</v>
      </c>
      <c r="G1820" s="541">
        <v>2023</v>
      </c>
      <c r="H1820" s="542">
        <f>VLOOKUP(G1820,[3]잔가율!$D$3:$E$33,2,FALSE)</f>
        <v>0.84199999999999997</v>
      </c>
      <c r="I1820" s="552">
        <f t="shared" si="28"/>
        <v>41636900</v>
      </c>
    </row>
    <row r="1821" spans="1:9">
      <c r="A1821" s="539">
        <v>1820</v>
      </c>
      <c r="B1821" s="540" t="s">
        <v>8534</v>
      </c>
      <c r="C1821" s="540" t="s">
        <v>5758</v>
      </c>
      <c r="D1821" s="540" t="s">
        <v>5770</v>
      </c>
      <c r="E1821" s="540" t="s">
        <v>5852</v>
      </c>
      <c r="F1821" s="556">
        <v>44090000</v>
      </c>
      <c r="G1821" s="541">
        <v>2023</v>
      </c>
      <c r="H1821" s="542">
        <f>VLOOKUP(G1821,[3]잔가율!$D$3:$E$33,2,FALSE)</f>
        <v>0.84199999999999997</v>
      </c>
      <c r="I1821" s="552">
        <f t="shared" si="28"/>
        <v>37123780</v>
      </c>
    </row>
    <row r="1822" spans="1:9">
      <c r="A1822" s="539">
        <v>1821</v>
      </c>
      <c r="B1822" s="540" t="s">
        <v>8534</v>
      </c>
      <c r="C1822" s="540" t="s">
        <v>5758</v>
      </c>
      <c r="D1822" s="540" t="s">
        <v>5770</v>
      </c>
      <c r="E1822" s="540" t="s">
        <v>5853</v>
      </c>
      <c r="F1822" s="556">
        <v>46620000</v>
      </c>
      <c r="G1822" s="541">
        <v>2023</v>
      </c>
      <c r="H1822" s="542">
        <f>VLOOKUP(G1822,[3]잔가율!$D$3:$E$33,2,FALSE)</f>
        <v>0.84199999999999997</v>
      </c>
      <c r="I1822" s="552">
        <f t="shared" si="28"/>
        <v>39254040</v>
      </c>
    </row>
    <row r="1823" spans="1:9">
      <c r="A1823" s="539">
        <v>1822</v>
      </c>
      <c r="B1823" s="540" t="s">
        <v>8534</v>
      </c>
      <c r="C1823" s="540" t="s">
        <v>5758</v>
      </c>
      <c r="D1823" s="540" t="s">
        <v>5771</v>
      </c>
      <c r="E1823" s="540" t="s">
        <v>5854</v>
      </c>
      <c r="F1823" s="556">
        <v>66270000</v>
      </c>
      <c r="G1823" s="541">
        <v>2023</v>
      </c>
      <c r="H1823" s="542">
        <f>VLOOKUP(G1823,[3]잔가율!$D$3:$E$33,2,FALSE)</f>
        <v>0.84199999999999997</v>
      </c>
      <c r="I1823" s="552">
        <f t="shared" si="28"/>
        <v>55799340</v>
      </c>
    </row>
    <row r="1824" spans="1:9">
      <c r="A1824" s="539">
        <v>1823</v>
      </c>
      <c r="B1824" s="544" t="s">
        <v>8534</v>
      </c>
      <c r="C1824" s="544" t="s">
        <v>5758</v>
      </c>
      <c r="D1824" s="544" t="s">
        <v>5855</v>
      </c>
      <c r="E1824" s="544" t="s">
        <v>5856</v>
      </c>
      <c r="F1824" s="559">
        <v>52670000</v>
      </c>
      <c r="G1824" s="541">
        <v>2023</v>
      </c>
      <c r="H1824" s="542">
        <f>VLOOKUP(G1824,[3]잔가율!$D$3:$E$33,2,FALSE)</f>
        <v>0.84199999999999997</v>
      </c>
      <c r="I1824" s="552">
        <f t="shared" si="28"/>
        <v>44348140</v>
      </c>
    </row>
    <row r="1825" spans="1:9">
      <c r="A1825" s="539">
        <v>1824</v>
      </c>
      <c r="B1825" s="540" t="s">
        <v>8534</v>
      </c>
      <c r="C1825" s="540" t="s">
        <v>5758</v>
      </c>
      <c r="D1825" s="540" t="s">
        <v>5855</v>
      </c>
      <c r="E1825" s="540" t="s">
        <v>5857</v>
      </c>
      <c r="F1825" s="556">
        <v>47200000</v>
      </c>
      <c r="G1825" s="541">
        <v>2023</v>
      </c>
      <c r="H1825" s="542">
        <f>VLOOKUP(G1825,[3]잔가율!$D$3:$E$33,2,FALSE)</f>
        <v>0.84199999999999997</v>
      </c>
      <c r="I1825" s="552">
        <f t="shared" si="28"/>
        <v>39742400</v>
      </c>
    </row>
    <row r="1826" spans="1:9">
      <c r="A1826" s="539">
        <v>1825</v>
      </c>
      <c r="B1826" s="540" t="s">
        <v>8534</v>
      </c>
      <c r="C1826" s="540" t="s">
        <v>5758</v>
      </c>
      <c r="D1826" s="540" t="s">
        <v>5856</v>
      </c>
      <c r="E1826" s="540" t="s">
        <v>5858</v>
      </c>
      <c r="F1826" s="556">
        <v>52810000</v>
      </c>
      <c r="G1826" s="541">
        <v>2023</v>
      </c>
      <c r="H1826" s="542">
        <f>VLOOKUP(G1826,[3]잔가율!$D$3:$E$33,2,FALSE)</f>
        <v>0.84199999999999997</v>
      </c>
      <c r="I1826" s="552">
        <f t="shared" si="28"/>
        <v>44466020</v>
      </c>
    </row>
    <row r="1827" spans="1:9">
      <c r="A1827" s="539">
        <v>1826</v>
      </c>
      <c r="B1827" s="540" t="s">
        <v>8534</v>
      </c>
      <c r="C1827" s="540" t="s">
        <v>5758</v>
      </c>
      <c r="D1827" s="540" t="s">
        <v>5859</v>
      </c>
      <c r="E1827" s="540" t="s">
        <v>5860</v>
      </c>
      <c r="F1827" s="556">
        <v>53200000</v>
      </c>
      <c r="G1827" s="541">
        <v>2023</v>
      </c>
      <c r="H1827" s="542">
        <f>VLOOKUP(G1827,[3]잔가율!$D$3:$E$33,2,FALSE)</f>
        <v>0.84199999999999997</v>
      </c>
      <c r="I1827" s="552">
        <f t="shared" si="28"/>
        <v>44794400</v>
      </c>
    </row>
    <row r="1828" spans="1:9">
      <c r="A1828" s="539">
        <v>1827</v>
      </c>
      <c r="B1828" s="540" t="s">
        <v>8534</v>
      </c>
      <c r="C1828" s="540" t="s">
        <v>5758</v>
      </c>
      <c r="D1828" s="540" t="s">
        <v>5859</v>
      </c>
      <c r="E1828" s="540" t="s">
        <v>5861</v>
      </c>
      <c r="F1828" s="556">
        <v>56670000</v>
      </c>
      <c r="G1828" s="541">
        <v>2023</v>
      </c>
      <c r="H1828" s="542">
        <f>VLOOKUP(G1828,[3]잔가율!$D$3:$E$33,2,FALSE)</f>
        <v>0.84199999999999997</v>
      </c>
      <c r="I1828" s="552">
        <f t="shared" si="28"/>
        <v>47716140</v>
      </c>
    </row>
    <row r="1829" spans="1:9">
      <c r="A1829" s="539">
        <v>1828</v>
      </c>
      <c r="B1829" s="540" t="s">
        <v>8534</v>
      </c>
      <c r="C1829" s="540" t="s">
        <v>5758</v>
      </c>
      <c r="D1829" s="540" t="s">
        <v>5862</v>
      </c>
      <c r="E1829" s="540" t="s">
        <v>5860</v>
      </c>
      <c r="F1829" s="556">
        <v>57800000</v>
      </c>
      <c r="G1829" s="541">
        <v>2023</v>
      </c>
      <c r="H1829" s="542">
        <f>VLOOKUP(G1829,[3]잔가율!$D$3:$E$33,2,FALSE)</f>
        <v>0.84199999999999997</v>
      </c>
      <c r="I1829" s="552">
        <f t="shared" si="28"/>
        <v>48667600</v>
      </c>
    </row>
    <row r="1830" spans="1:9">
      <c r="A1830" s="539">
        <v>1829</v>
      </c>
      <c r="B1830" s="540" t="s">
        <v>8534</v>
      </c>
      <c r="C1830" s="540" t="s">
        <v>5758</v>
      </c>
      <c r="D1830" s="540" t="s">
        <v>5863</v>
      </c>
      <c r="E1830" s="540" t="s">
        <v>5864</v>
      </c>
      <c r="F1830" s="556">
        <v>72910000</v>
      </c>
      <c r="G1830" s="541">
        <v>2023</v>
      </c>
      <c r="H1830" s="542">
        <f>VLOOKUP(G1830,[3]잔가율!$D$3:$E$33,2,FALSE)</f>
        <v>0.84199999999999997</v>
      </c>
      <c r="I1830" s="552">
        <f t="shared" si="28"/>
        <v>61390220</v>
      </c>
    </row>
    <row r="1831" spans="1:9">
      <c r="A1831" s="539">
        <v>1830</v>
      </c>
      <c r="B1831" s="540" t="s">
        <v>8534</v>
      </c>
      <c r="C1831" s="540" t="s">
        <v>5758</v>
      </c>
      <c r="D1831" s="540" t="s">
        <v>5772</v>
      </c>
      <c r="E1831" s="540" t="s">
        <v>5865</v>
      </c>
      <c r="F1831" s="556">
        <v>54300000</v>
      </c>
      <c r="G1831" s="541">
        <v>2023</v>
      </c>
      <c r="H1831" s="542">
        <f>VLOOKUP(G1831,[3]잔가율!$D$3:$E$33,2,FALSE)</f>
        <v>0.84199999999999997</v>
      </c>
      <c r="I1831" s="552">
        <f t="shared" si="28"/>
        <v>45720600</v>
      </c>
    </row>
    <row r="1832" spans="1:9">
      <c r="A1832" s="539">
        <v>1831</v>
      </c>
      <c r="B1832" s="540" t="s">
        <v>8534</v>
      </c>
      <c r="C1832" s="540" t="s">
        <v>5758</v>
      </c>
      <c r="D1832" s="540" t="s">
        <v>5772</v>
      </c>
      <c r="E1832" s="540" t="s">
        <v>5866</v>
      </c>
      <c r="F1832" s="556">
        <v>62270000</v>
      </c>
      <c r="G1832" s="541">
        <v>2023</v>
      </c>
      <c r="H1832" s="542">
        <f>VLOOKUP(G1832,[3]잔가율!$D$3:$E$33,2,FALSE)</f>
        <v>0.84199999999999997</v>
      </c>
      <c r="I1832" s="552">
        <f t="shared" si="28"/>
        <v>52431340</v>
      </c>
    </row>
    <row r="1833" spans="1:9">
      <c r="A1833" s="539">
        <v>1832</v>
      </c>
      <c r="B1833" s="540" t="s">
        <v>8534</v>
      </c>
      <c r="C1833" s="540" t="s">
        <v>5758</v>
      </c>
      <c r="D1833" s="540" t="s">
        <v>5867</v>
      </c>
      <c r="E1833" s="540" t="s">
        <v>5868</v>
      </c>
      <c r="F1833" s="556">
        <v>61450000</v>
      </c>
      <c r="G1833" s="541">
        <v>2023</v>
      </c>
      <c r="H1833" s="542">
        <f>VLOOKUP(G1833,[3]잔가율!$D$3:$E$33,2,FALSE)</f>
        <v>0.84199999999999997</v>
      </c>
      <c r="I1833" s="552">
        <f t="shared" si="28"/>
        <v>51740900</v>
      </c>
    </row>
    <row r="1834" spans="1:9">
      <c r="A1834" s="539">
        <v>1833</v>
      </c>
      <c r="B1834" s="540" t="s">
        <v>8534</v>
      </c>
      <c r="C1834" s="540" t="s">
        <v>5758</v>
      </c>
      <c r="D1834" s="540" t="s">
        <v>5773</v>
      </c>
      <c r="E1834" s="540" t="s">
        <v>5869</v>
      </c>
      <c r="F1834" s="556">
        <v>57090000</v>
      </c>
      <c r="G1834" s="541">
        <v>2023</v>
      </c>
      <c r="H1834" s="542">
        <f>VLOOKUP(G1834,[3]잔가율!$D$3:$E$33,2,FALSE)</f>
        <v>0.84199999999999997</v>
      </c>
      <c r="I1834" s="552">
        <f t="shared" si="28"/>
        <v>48069780</v>
      </c>
    </row>
    <row r="1835" spans="1:9">
      <c r="A1835" s="539">
        <v>1834</v>
      </c>
      <c r="B1835" s="540" t="s">
        <v>8534</v>
      </c>
      <c r="C1835" s="540" t="s">
        <v>5758</v>
      </c>
      <c r="D1835" s="540" t="s">
        <v>5773</v>
      </c>
      <c r="E1835" s="540" t="s">
        <v>5870</v>
      </c>
      <c r="F1835" s="556">
        <v>61090000</v>
      </c>
      <c r="G1835" s="541">
        <v>2023</v>
      </c>
      <c r="H1835" s="542">
        <f>VLOOKUP(G1835,[3]잔가율!$D$3:$E$33,2,FALSE)</f>
        <v>0.84199999999999997</v>
      </c>
      <c r="I1835" s="552">
        <f t="shared" si="28"/>
        <v>51437780</v>
      </c>
    </row>
    <row r="1836" spans="1:9">
      <c r="A1836" s="539">
        <v>1835</v>
      </c>
      <c r="B1836" s="540" t="s">
        <v>8534</v>
      </c>
      <c r="C1836" s="540" t="s">
        <v>5758</v>
      </c>
      <c r="D1836" s="540" t="s">
        <v>5871</v>
      </c>
      <c r="E1836" s="540" t="s">
        <v>5872</v>
      </c>
      <c r="F1836" s="556">
        <v>62500000</v>
      </c>
      <c r="G1836" s="541">
        <v>2023</v>
      </c>
      <c r="H1836" s="542">
        <f>VLOOKUP(G1836,[3]잔가율!$D$3:$E$33,2,FALSE)</f>
        <v>0.84199999999999997</v>
      </c>
      <c r="I1836" s="552">
        <f t="shared" si="28"/>
        <v>52625000</v>
      </c>
    </row>
    <row r="1837" spans="1:9">
      <c r="A1837" s="539">
        <v>1836</v>
      </c>
      <c r="B1837" s="540" t="s">
        <v>8534</v>
      </c>
      <c r="C1837" s="540" t="s">
        <v>5758</v>
      </c>
      <c r="D1837" s="540" t="s">
        <v>5774</v>
      </c>
      <c r="E1837" s="540" t="s">
        <v>5860</v>
      </c>
      <c r="F1837" s="556">
        <v>47990000</v>
      </c>
      <c r="G1837" s="541">
        <v>2023</v>
      </c>
      <c r="H1837" s="542">
        <f>VLOOKUP(G1837,[3]잔가율!$D$3:$E$33,2,FALSE)</f>
        <v>0.84199999999999997</v>
      </c>
      <c r="I1837" s="552">
        <f t="shared" si="28"/>
        <v>40407580</v>
      </c>
    </row>
    <row r="1838" spans="1:9">
      <c r="A1838" s="539">
        <v>1837</v>
      </c>
      <c r="B1838" s="540" t="s">
        <v>8534</v>
      </c>
      <c r="C1838" s="540" t="s">
        <v>5758</v>
      </c>
      <c r="D1838" s="540" t="s">
        <v>5873</v>
      </c>
      <c r="E1838" s="540" t="s">
        <v>5874</v>
      </c>
      <c r="F1838" s="556">
        <v>65700000</v>
      </c>
      <c r="G1838" s="541">
        <v>2023</v>
      </c>
      <c r="H1838" s="542">
        <f>VLOOKUP(G1838,[3]잔가율!$D$3:$E$33,2,FALSE)</f>
        <v>0.84199999999999997</v>
      </c>
      <c r="I1838" s="552">
        <f t="shared" si="28"/>
        <v>55319400</v>
      </c>
    </row>
    <row r="1839" spans="1:9">
      <c r="A1839" s="539">
        <v>1838</v>
      </c>
      <c r="B1839" s="540" t="s">
        <v>8534</v>
      </c>
      <c r="C1839" s="540" t="s">
        <v>5758</v>
      </c>
      <c r="D1839" s="540" t="s">
        <v>5873</v>
      </c>
      <c r="E1839" s="540" t="s">
        <v>5875</v>
      </c>
      <c r="F1839" s="556">
        <v>73180000</v>
      </c>
      <c r="G1839" s="541">
        <v>2023</v>
      </c>
      <c r="H1839" s="542">
        <f>VLOOKUP(G1839,[3]잔가율!$D$3:$E$33,2,FALSE)</f>
        <v>0.84199999999999997</v>
      </c>
      <c r="I1839" s="552">
        <f t="shared" si="28"/>
        <v>61617560</v>
      </c>
    </row>
    <row r="1840" spans="1:9">
      <c r="A1840" s="539">
        <v>1839</v>
      </c>
      <c r="B1840" s="540" t="s">
        <v>8534</v>
      </c>
      <c r="C1840" s="540" t="s">
        <v>5758</v>
      </c>
      <c r="D1840" s="540" t="s">
        <v>5876</v>
      </c>
      <c r="E1840" s="540" t="s">
        <v>5877</v>
      </c>
      <c r="F1840" s="556">
        <v>88180000</v>
      </c>
      <c r="G1840" s="541">
        <v>2023</v>
      </c>
      <c r="H1840" s="542">
        <f>VLOOKUP(G1840,[3]잔가율!$D$3:$E$33,2,FALSE)</f>
        <v>0.84199999999999997</v>
      </c>
      <c r="I1840" s="552">
        <f t="shared" si="28"/>
        <v>74247560</v>
      </c>
    </row>
    <row r="1841" spans="1:9">
      <c r="A1841" s="539">
        <v>1840</v>
      </c>
      <c r="B1841" s="540" t="s">
        <v>8534</v>
      </c>
      <c r="C1841" s="540" t="s">
        <v>5758</v>
      </c>
      <c r="D1841" s="540" t="s">
        <v>5878</v>
      </c>
      <c r="E1841" s="540" t="s">
        <v>5879</v>
      </c>
      <c r="F1841" s="556">
        <v>100000000</v>
      </c>
      <c r="G1841" s="541">
        <v>2023</v>
      </c>
      <c r="H1841" s="542">
        <f>VLOOKUP(G1841,[3]잔가율!$D$3:$E$33,2,FALSE)</f>
        <v>0.84199999999999997</v>
      </c>
      <c r="I1841" s="552">
        <f t="shared" si="28"/>
        <v>84200000</v>
      </c>
    </row>
    <row r="1842" spans="1:9">
      <c r="A1842" s="539">
        <v>1841</v>
      </c>
      <c r="B1842" s="540" t="s">
        <v>8534</v>
      </c>
      <c r="C1842" s="540" t="s">
        <v>5758</v>
      </c>
      <c r="D1842" s="540" t="s">
        <v>5775</v>
      </c>
      <c r="E1842" s="540" t="s">
        <v>5880</v>
      </c>
      <c r="F1842" s="556">
        <v>75810000</v>
      </c>
      <c r="G1842" s="541">
        <v>2023</v>
      </c>
      <c r="H1842" s="542">
        <f>VLOOKUP(G1842,[3]잔가율!$D$3:$E$33,2,FALSE)</f>
        <v>0.84199999999999997</v>
      </c>
      <c r="I1842" s="552">
        <f t="shared" si="28"/>
        <v>63832020</v>
      </c>
    </row>
    <row r="1843" spans="1:9">
      <c r="A1843" s="539">
        <v>1842</v>
      </c>
      <c r="B1843" s="540" t="s">
        <v>8534</v>
      </c>
      <c r="C1843" s="540" t="s">
        <v>5758</v>
      </c>
      <c r="D1843" s="540" t="s">
        <v>5881</v>
      </c>
      <c r="E1843" s="540" t="s">
        <v>5882</v>
      </c>
      <c r="F1843" s="556">
        <v>134360000</v>
      </c>
      <c r="G1843" s="541">
        <v>2023</v>
      </c>
      <c r="H1843" s="542">
        <f>VLOOKUP(G1843,[3]잔가율!$D$3:$E$33,2,FALSE)</f>
        <v>0.84199999999999997</v>
      </c>
      <c r="I1843" s="552">
        <f t="shared" si="28"/>
        <v>113131120</v>
      </c>
    </row>
    <row r="1844" spans="1:9">
      <c r="A1844" s="539">
        <v>1843</v>
      </c>
      <c r="B1844" s="544" t="s">
        <v>8534</v>
      </c>
      <c r="C1844" s="544" t="s">
        <v>5758</v>
      </c>
      <c r="D1844" s="544" t="s">
        <v>5883</v>
      </c>
      <c r="E1844" s="544" t="s">
        <v>5883</v>
      </c>
      <c r="F1844" s="559">
        <v>76190000</v>
      </c>
      <c r="G1844" s="541">
        <v>2023</v>
      </c>
      <c r="H1844" s="542">
        <f>VLOOKUP(G1844,[3]잔가율!$D$3:$E$33,2,FALSE)</f>
        <v>0.84199999999999997</v>
      </c>
      <c r="I1844" s="552">
        <f t="shared" si="28"/>
        <v>64151980</v>
      </c>
    </row>
    <row r="1845" spans="1:9">
      <c r="A1845" s="539">
        <v>1844</v>
      </c>
      <c r="B1845" s="540" t="s">
        <v>8534</v>
      </c>
      <c r="C1845" s="540" t="s">
        <v>5758</v>
      </c>
      <c r="D1845" s="540" t="s">
        <v>5884</v>
      </c>
      <c r="E1845" s="540" t="s">
        <v>5885</v>
      </c>
      <c r="F1845" s="556">
        <v>71350000</v>
      </c>
      <c r="G1845" s="541">
        <v>2023</v>
      </c>
      <c r="H1845" s="542">
        <f>VLOOKUP(G1845,[3]잔가율!$D$3:$E$33,2,FALSE)</f>
        <v>0.84199999999999997</v>
      </c>
      <c r="I1845" s="552">
        <f t="shared" si="28"/>
        <v>60076700</v>
      </c>
    </row>
    <row r="1846" spans="1:9">
      <c r="A1846" s="539">
        <v>1845</v>
      </c>
      <c r="B1846" s="540" t="s">
        <v>8534</v>
      </c>
      <c r="C1846" s="540" t="s">
        <v>5758</v>
      </c>
      <c r="D1846" s="540" t="s">
        <v>5884</v>
      </c>
      <c r="E1846" s="540" t="s">
        <v>5886</v>
      </c>
      <c r="F1846" s="556">
        <v>68310000</v>
      </c>
      <c r="G1846" s="541">
        <v>2023</v>
      </c>
      <c r="H1846" s="542">
        <f>VLOOKUP(G1846,[3]잔가율!$D$3:$E$33,2,FALSE)</f>
        <v>0.84199999999999997</v>
      </c>
      <c r="I1846" s="552">
        <f t="shared" si="28"/>
        <v>57517020</v>
      </c>
    </row>
    <row r="1847" spans="1:9">
      <c r="A1847" s="539">
        <v>1846</v>
      </c>
      <c r="B1847" s="540" t="s">
        <v>8534</v>
      </c>
      <c r="C1847" s="540" t="s">
        <v>5758</v>
      </c>
      <c r="D1847" s="540" t="s">
        <v>5887</v>
      </c>
      <c r="E1847" s="540" t="s">
        <v>5779</v>
      </c>
      <c r="F1847" s="556">
        <v>83630000</v>
      </c>
      <c r="G1847" s="541">
        <v>2023</v>
      </c>
      <c r="H1847" s="542">
        <f>VLOOKUP(G1847,[3]잔가율!$D$3:$E$33,2,FALSE)</f>
        <v>0.84199999999999997</v>
      </c>
      <c r="I1847" s="552">
        <f t="shared" si="28"/>
        <v>70416460</v>
      </c>
    </row>
    <row r="1848" spans="1:9">
      <c r="A1848" s="539">
        <v>1847</v>
      </c>
      <c r="B1848" s="540" t="s">
        <v>8534</v>
      </c>
      <c r="C1848" s="540" t="s">
        <v>5758</v>
      </c>
      <c r="D1848" s="540" t="s">
        <v>5887</v>
      </c>
      <c r="E1848" s="540" t="s">
        <v>5888</v>
      </c>
      <c r="F1848" s="556">
        <v>86360000</v>
      </c>
      <c r="G1848" s="541">
        <v>2023</v>
      </c>
      <c r="H1848" s="542">
        <f>VLOOKUP(G1848,[3]잔가율!$D$3:$E$33,2,FALSE)</f>
        <v>0.84199999999999997</v>
      </c>
      <c r="I1848" s="552">
        <f t="shared" si="28"/>
        <v>72715120</v>
      </c>
    </row>
    <row r="1849" spans="1:9">
      <c r="A1849" s="539">
        <v>1848</v>
      </c>
      <c r="B1849" s="540" t="s">
        <v>8534</v>
      </c>
      <c r="C1849" s="540" t="s">
        <v>5758</v>
      </c>
      <c r="D1849" s="540" t="s">
        <v>5889</v>
      </c>
      <c r="E1849" s="540" t="s">
        <v>5885</v>
      </c>
      <c r="F1849" s="556">
        <v>116090000</v>
      </c>
      <c r="G1849" s="541">
        <v>2023</v>
      </c>
      <c r="H1849" s="542">
        <f>VLOOKUP(G1849,[3]잔가율!$D$3:$E$33,2,FALSE)</f>
        <v>0.84199999999999997</v>
      </c>
      <c r="I1849" s="552">
        <f t="shared" si="28"/>
        <v>97747780</v>
      </c>
    </row>
    <row r="1850" spans="1:9">
      <c r="A1850" s="539">
        <v>1849</v>
      </c>
      <c r="B1850" s="540" t="s">
        <v>8534</v>
      </c>
      <c r="C1850" s="540" t="s">
        <v>5758</v>
      </c>
      <c r="D1850" s="540" t="s">
        <v>5889</v>
      </c>
      <c r="E1850" s="540" t="s">
        <v>5890</v>
      </c>
      <c r="F1850" s="556">
        <v>102000000</v>
      </c>
      <c r="G1850" s="541">
        <v>2023</v>
      </c>
      <c r="H1850" s="542">
        <f>VLOOKUP(G1850,[3]잔가율!$D$3:$E$33,2,FALSE)</f>
        <v>0.84199999999999997</v>
      </c>
      <c r="I1850" s="552">
        <f t="shared" si="28"/>
        <v>85884000</v>
      </c>
    </row>
    <row r="1851" spans="1:9">
      <c r="A1851" s="539">
        <v>1850</v>
      </c>
      <c r="B1851" s="540" t="s">
        <v>8534</v>
      </c>
      <c r="C1851" s="540" t="s">
        <v>5758</v>
      </c>
      <c r="D1851" s="540" t="s">
        <v>5889</v>
      </c>
      <c r="E1851" s="540" t="s">
        <v>5891</v>
      </c>
      <c r="F1851" s="556">
        <v>117180000</v>
      </c>
      <c r="G1851" s="541">
        <v>2023</v>
      </c>
      <c r="H1851" s="542">
        <f>VLOOKUP(G1851,[3]잔가율!$D$3:$E$33,2,FALSE)</f>
        <v>0.84199999999999997</v>
      </c>
      <c r="I1851" s="552">
        <f t="shared" si="28"/>
        <v>98665560</v>
      </c>
    </row>
    <row r="1852" spans="1:9">
      <c r="A1852" s="539">
        <v>1851</v>
      </c>
      <c r="B1852" s="540" t="s">
        <v>8534</v>
      </c>
      <c r="C1852" s="540" t="s">
        <v>5758</v>
      </c>
      <c r="D1852" s="540" t="s">
        <v>5889</v>
      </c>
      <c r="E1852" s="540" t="s">
        <v>5886</v>
      </c>
      <c r="F1852" s="556">
        <v>117720000</v>
      </c>
      <c r="G1852" s="541">
        <v>2023</v>
      </c>
      <c r="H1852" s="542">
        <f>VLOOKUP(G1852,[3]잔가율!$D$3:$E$33,2,FALSE)</f>
        <v>0.84199999999999997</v>
      </c>
      <c r="I1852" s="552">
        <f t="shared" si="28"/>
        <v>99120240</v>
      </c>
    </row>
    <row r="1853" spans="1:9">
      <c r="A1853" s="539">
        <v>1852</v>
      </c>
      <c r="B1853" s="540" t="s">
        <v>8534</v>
      </c>
      <c r="C1853" s="540" t="s">
        <v>5758</v>
      </c>
      <c r="D1853" s="540" t="s">
        <v>5892</v>
      </c>
      <c r="E1853" s="540" t="s">
        <v>5885</v>
      </c>
      <c r="F1853" s="556">
        <v>99170000</v>
      </c>
      <c r="G1853" s="541">
        <v>2023</v>
      </c>
      <c r="H1853" s="542">
        <f>VLOOKUP(G1853,[3]잔가율!$D$3:$E$33,2,FALSE)</f>
        <v>0.84199999999999997</v>
      </c>
      <c r="I1853" s="552">
        <f t="shared" si="28"/>
        <v>83501140</v>
      </c>
    </row>
    <row r="1854" spans="1:9">
      <c r="A1854" s="539">
        <v>1853</v>
      </c>
      <c r="B1854" s="540" t="s">
        <v>8534</v>
      </c>
      <c r="C1854" s="540" t="s">
        <v>5758</v>
      </c>
      <c r="D1854" s="540" t="s">
        <v>5892</v>
      </c>
      <c r="E1854" s="540" t="s">
        <v>5886</v>
      </c>
      <c r="F1854" s="556">
        <v>85360000</v>
      </c>
      <c r="G1854" s="541">
        <v>2023</v>
      </c>
      <c r="H1854" s="542">
        <f>VLOOKUP(G1854,[3]잔가율!$D$3:$E$33,2,FALSE)</f>
        <v>0.84199999999999997</v>
      </c>
      <c r="I1854" s="552">
        <f t="shared" si="28"/>
        <v>71873120</v>
      </c>
    </row>
    <row r="1855" spans="1:9">
      <c r="A1855" s="539">
        <v>1854</v>
      </c>
      <c r="B1855" s="540" t="s">
        <v>8534</v>
      </c>
      <c r="C1855" s="540" t="s">
        <v>5758</v>
      </c>
      <c r="D1855" s="540" t="s">
        <v>5893</v>
      </c>
      <c r="E1855" s="540" t="s">
        <v>5885</v>
      </c>
      <c r="F1855" s="556">
        <v>140720000</v>
      </c>
      <c r="G1855" s="541">
        <v>2023</v>
      </c>
      <c r="H1855" s="542">
        <f>VLOOKUP(G1855,[3]잔가율!$D$3:$E$33,2,FALSE)</f>
        <v>0.84199999999999997</v>
      </c>
      <c r="I1855" s="552">
        <f t="shared" si="28"/>
        <v>118486240</v>
      </c>
    </row>
    <row r="1856" spans="1:9">
      <c r="A1856" s="539">
        <v>1855</v>
      </c>
      <c r="B1856" s="540" t="s">
        <v>8534</v>
      </c>
      <c r="C1856" s="540" t="s">
        <v>5758</v>
      </c>
      <c r="D1856" s="540" t="s">
        <v>5893</v>
      </c>
      <c r="E1856" s="540" t="s">
        <v>5894</v>
      </c>
      <c r="F1856" s="556">
        <v>149540000</v>
      </c>
      <c r="G1856" s="541">
        <v>2023</v>
      </c>
      <c r="H1856" s="542">
        <f>VLOOKUP(G1856,[3]잔가율!$D$3:$E$33,2,FALSE)</f>
        <v>0.84199999999999997</v>
      </c>
      <c r="I1856" s="552">
        <f t="shared" si="28"/>
        <v>125912680</v>
      </c>
    </row>
    <row r="1857" spans="1:9">
      <c r="A1857" s="539">
        <v>1856</v>
      </c>
      <c r="B1857" s="540" t="s">
        <v>8534</v>
      </c>
      <c r="C1857" s="540" t="s">
        <v>5758</v>
      </c>
      <c r="D1857" s="540" t="s">
        <v>5895</v>
      </c>
      <c r="E1857" s="540" t="s">
        <v>5885</v>
      </c>
      <c r="F1857" s="556">
        <v>203810000</v>
      </c>
      <c r="G1857" s="541">
        <v>2023</v>
      </c>
      <c r="H1857" s="542">
        <f>VLOOKUP(G1857,[3]잔가율!$D$3:$E$33,2,FALSE)</f>
        <v>0.84199999999999997</v>
      </c>
      <c r="I1857" s="552">
        <f t="shared" si="28"/>
        <v>171608020</v>
      </c>
    </row>
    <row r="1858" spans="1:9">
      <c r="A1858" s="539">
        <v>1857</v>
      </c>
      <c r="B1858" s="540" t="s">
        <v>8534</v>
      </c>
      <c r="C1858" s="540" t="s">
        <v>5758</v>
      </c>
      <c r="D1858" s="540" t="s">
        <v>5895</v>
      </c>
      <c r="E1858" s="540" t="s">
        <v>5896</v>
      </c>
      <c r="F1858" s="556">
        <v>220810000</v>
      </c>
      <c r="G1858" s="541">
        <v>2023</v>
      </c>
      <c r="H1858" s="542">
        <f>VLOOKUP(G1858,[3]잔가율!$D$3:$E$33,2,FALSE)</f>
        <v>0.84199999999999997</v>
      </c>
      <c r="I1858" s="552">
        <f t="shared" ref="I1858:I1921" si="29">ROUNDDOWN(F1858*H1858,0)</f>
        <v>185922020</v>
      </c>
    </row>
    <row r="1859" spans="1:9">
      <c r="A1859" s="539">
        <v>1858</v>
      </c>
      <c r="B1859" s="540" t="s">
        <v>8534</v>
      </c>
      <c r="C1859" s="540" t="s">
        <v>5758</v>
      </c>
      <c r="D1859" s="540" t="s">
        <v>5895</v>
      </c>
      <c r="E1859" s="540" t="s">
        <v>5886</v>
      </c>
      <c r="F1859" s="556">
        <v>186360000</v>
      </c>
      <c r="G1859" s="541">
        <v>2023</v>
      </c>
      <c r="H1859" s="542">
        <f>VLOOKUP(G1859,[3]잔가율!$D$3:$E$33,2,FALSE)</f>
        <v>0.84199999999999997</v>
      </c>
      <c r="I1859" s="552">
        <f t="shared" si="29"/>
        <v>156915120</v>
      </c>
    </row>
    <row r="1860" spans="1:9">
      <c r="A1860" s="539">
        <v>1859</v>
      </c>
      <c r="B1860" s="540" t="s">
        <v>8534</v>
      </c>
      <c r="C1860" s="540" t="s">
        <v>5758</v>
      </c>
      <c r="D1860" s="540" t="s">
        <v>5897</v>
      </c>
      <c r="E1860" s="540" t="s">
        <v>5898</v>
      </c>
      <c r="F1860" s="556">
        <v>81720000</v>
      </c>
      <c r="G1860" s="541">
        <v>2023</v>
      </c>
      <c r="H1860" s="542">
        <f>VLOOKUP(G1860,[3]잔가율!$D$3:$E$33,2,FALSE)</f>
        <v>0.84199999999999997</v>
      </c>
      <c r="I1860" s="552">
        <f t="shared" si="29"/>
        <v>68808240</v>
      </c>
    </row>
    <row r="1861" spans="1:9">
      <c r="A1861" s="539">
        <v>1860</v>
      </c>
      <c r="B1861" s="540" t="s">
        <v>8534</v>
      </c>
      <c r="C1861" s="540" t="s">
        <v>5758</v>
      </c>
      <c r="D1861" s="540" t="s">
        <v>5776</v>
      </c>
      <c r="E1861" s="540" t="s">
        <v>5899</v>
      </c>
      <c r="F1861" s="556">
        <v>84630000</v>
      </c>
      <c r="G1861" s="541">
        <v>2023</v>
      </c>
      <c r="H1861" s="542">
        <f>VLOOKUP(G1861,[3]잔가율!$D$3:$E$33,2,FALSE)</f>
        <v>0.84199999999999997</v>
      </c>
      <c r="I1861" s="552">
        <f t="shared" si="29"/>
        <v>71258460</v>
      </c>
    </row>
    <row r="1862" spans="1:9">
      <c r="A1862" s="539">
        <v>1861</v>
      </c>
      <c r="B1862" s="540" t="s">
        <v>8534</v>
      </c>
      <c r="C1862" s="540" t="s">
        <v>5758</v>
      </c>
      <c r="D1862" s="540" t="s">
        <v>5776</v>
      </c>
      <c r="E1862" s="540" t="s">
        <v>5900</v>
      </c>
      <c r="F1862" s="556">
        <v>84630000</v>
      </c>
      <c r="G1862" s="541">
        <v>2023</v>
      </c>
      <c r="H1862" s="542">
        <f>VLOOKUP(G1862,[3]잔가율!$D$3:$E$33,2,FALSE)</f>
        <v>0.84199999999999997</v>
      </c>
      <c r="I1862" s="552">
        <f t="shared" si="29"/>
        <v>71258460</v>
      </c>
    </row>
    <row r="1863" spans="1:9">
      <c r="A1863" s="539">
        <v>1862</v>
      </c>
      <c r="B1863" s="540" t="s">
        <v>8534</v>
      </c>
      <c r="C1863" s="540" t="s">
        <v>5758</v>
      </c>
      <c r="D1863" s="540" t="s">
        <v>5901</v>
      </c>
      <c r="E1863" s="540" t="s">
        <v>5902</v>
      </c>
      <c r="F1863" s="556">
        <v>115450000</v>
      </c>
      <c r="G1863" s="541">
        <v>2023</v>
      </c>
      <c r="H1863" s="542">
        <f>VLOOKUP(G1863,[3]잔가율!$D$3:$E$33,2,FALSE)</f>
        <v>0.84199999999999997</v>
      </c>
      <c r="I1863" s="552">
        <f t="shared" si="29"/>
        <v>97208900</v>
      </c>
    </row>
    <row r="1864" spans="1:9">
      <c r="A1864" s="539">
        <v>1863</v>
      </c>
      <c r="B1864" s="540" t="s">
        <v>8534</v>
      </c>
      <c r="C1864" s="540" t="s">
        <v>5758</v>
      </c>
      <c r="D1864" s="540" t="s">
        <v>5901</v>
      </c>
      <c r="E1864" s="540" t="s">
        <v>5903</v>
      </c>
      <c r="F1864" s="556">
        <v>122720000</v>
      </c>
      <c r="G1864" s="541">
        <v>2023</v>
      </c>
      <c r="H1864" s="542">
        <f>VLOOKUP(G1864,[3]잔가율!$D$3:$E$33,2,FALSE)</f>
        <v>0.84199999999999997</v>
      </c>
      <c r="I1864" s="552">
        <f t="shared" si="29"/>
        <v>103330240</v>
      </c>
    </row>
    <row r="1865" spans="1:9">
      <c r="A1865" s="539">
        <v>1864</v>
      </c>
      <c r="B1865" s="540" t="s">
        <v>8534</v>
      </c>
      <c r="C1865" s="540" t="s">
        <v>5758</v>
      </c>
      <c r="D1865" s="540" t="s">
        <v>5904</v>
      </c>
      <c r="E1865" s="540" t="s">
        <v>5905</v>
      </c>
      <c r="F1865" s="556">
        <v>122720000</v>
      </c>
      <c r="G1865" s="541">
        <v>2023</v>
      </c>
      <c r="H1865" s="542">
        <f>VLOOKUP(G1865,[3]잔가율!$D$3:$E$33,2,FALSE)</f>
        <v>0.84199999999999997</v>
      </c>
      <c r="I1865" s="552">
        <f t="shared" si="29"/>
        <v>103330240</v>
      </c>
    </row>
    <row r="1866" spans="1:9">
      <c r="A1866" s="539">
        <v>1865</v>
      </c>
      <c r="B1866" s="540" t="s">
        <v>8534</v>
      </c>
      <c r="C1866" s="540" t="s">
        <v>5758</v>
      </c>
      <c r="D1866" s="540" t="s">
        <v>5906</v>
      </c>
      <c r="E1866" s="540" t="s">
        <v>5886</v>
      </c>
      <c r="F1866" s="556">
        <v>190810000</v>
      </c>
      <c r="G1866" s="541">
        <v>2023</v>
      </c>
      <c r="H1866" s="542">
        <f>VLOOKUP(G1866,[3]잔가율!$D$3:$E$33,2,FALSE)</f>
        <v>0.84199999999999997</v>
      </c>
      <c r="I1866" s="552">
        <f t="shared" si="29"/>
        <v>160662020</v>
      </c>
    </row>
    <row r="1867" spans="1:9">
      <c r="A1867" s="539">
        <v>1866</v>
      </c>
      <c r="B1867" s="540" t="s">
        <v>8534</v>
      </c>
      <c r="C1867" s="540" t="s">
        <v>5758</v>
      </c>
      <c r="D1867" s="540" t="s">
        <v>5907</v>
      </c>
      <c r="E1867" s="540" t="s">
        <v>5507</v>
      </c>
      <c r="F1867" s="556">
        <v>131810000</v>
      </c>
      <c r="G1867" s="541">
        <v>2023</v>
      </c>
      <c r="H1867" s="542">
        <f>VLOOKUP(G1867,[3]잔가율!$D$3:$E$33,2,FALSE)</f>
        <v>0.84199999999999997</v>
      </c>
      <c r="I1867" s="552">
        <f t="shared" si="29"/>
        <v>110984020</v>
      </c>
    </row>
    <row r="1868" spans="1:9">
      <c r="A1868" s="539">
        <v>1867</v>
      </c>
      <c r="B1868" s="540" t="s">
        <v>8534</v>
      </c>
      <c r="C1868" s="540" t="s">
        <v>5758</v>
      </c>
      <c r="D1868" s="540" t="s">
        <v>5907</v>
      </c>
      <c r="E1868" s="540" t="s">
        <v>5508</v>
      </c>
      <c r="F1868" s="556">
        <v>122720000</v>
      </c>
      <c r="G1868" s="541">
        <v>2023</v>
      </c>
      <c r="H1868" s="542">
        <f>VLOOKUP(G1868,[3]잔가율!$D$3:$E$33,2,FALSE)</f>
        <v>0.84199999999999997</v>
      </c>
      <c r="I1868" s="552">
        <f t="shared" si="29"/>
        <v>103330240</v>
      </c>
    </row>
    <row r="1869" spans="1:9">
      <c r="A1869" s="539">
        <v>1868</v>
      </c>
      <c r="B1869" s="540" t="s">
        <v>8534</v>
      </c>
      <c r="C1869" s="540" t="s">
        <v>5758</v>
      </c>
      <c r="D1869" s="540" t="s">
        <v>5908</v>
      </c>
      <c r="E1869" s="540" t="s">
        <v>5508</v>
      </c>
      <c r="F1869" s="556">
        <v>155900000</v>
      </c>
      <c r="G1869" s="541">
        <v>2023</v>
      </c>
      <c r="H1869" s="542">
        <f>VLOOKUP(G1869,[3]잔가율!$D$3:$E$33,2,FALSE)</f>
        <v>0.84199999999999997</v>
      </c>
      <c r="I1869" s="552">
        <f t="shared" si="29"/>
        <v>131267800</v>
      </c>
    </row>
    <row r="1870" spans="1:9">
      <c r="A1870" s="539">
        <v>1869</v>
      </c>
      <c r="B1870" s="540" t="s">
        <v>8534</v>
      </c>
      <c r="C1870" s="540" t="s">
        <v>5758</v>
      </c>
      <c r="D1870" s="540" t="s">
        <v>5908</v>
      </c>
      <c r="E1870" s="540" t="s">
        <v>5909</v>
      </c>
      <c r="F1870" s="556">
        <v>153630000</v>
      </c>
      <c r="G1870" s="541">
        <v>2023</v>
      </c>
      <c r="H1870" s="542">
        <f>VLOOKUP(G1870,[3]잔가율!$D$3:$E$33,2,FALSE)</f>
        <v>0.84199999999999997</v>
      </c>
      <c r="I1870" s="552">
        <f t="shared" si="29"/>
        <v>129356460</v>
      </c>
    </row>
    <row r="1871" spans="1:9">
      <c r="A1871" s="539">
        <v>1870</v>
      </c>
      <c r="B1871" s="540" t="s">
        <v>8534</v>
      </c>
      <c r="C1871" s="540" t="s">
        <v>5758</v>
      </c>
      <c r="D1871" s="540" t="s">
        <v>5910</v>
      </c>
      <c r="E1871" s="540" t="s">
        <v>5507</v>
      </c>
      <c r="F1871" s="556">
        <v>166090000</v>
      </c>
      <c r="G1871" s="541">
        <v>2023</v>
      </c>
      <c r="H1871" s="542">
        <f>VLOOKUP(G1871,[3]잔가율!$D$3:$E$33,2,FALSE)</f>
        <v>0.84199999999999997</v>
      </c>
      <c r="I1871" s="552">
        <f t="shared" si="29"/>
        <v>139847780</v>
      </c>
    </row>
    <row r="1872" spans="1:9">
      <c r="A1872" s="539">
        <v>1871</v>
      </c>
      <c r="B1872" s="540" t="s">
        <v>8534</v>
      </c>
      <c r="C1872" s="540" t="s">
        <v>5758</v>
      </c>
      <c r="D1872" s="540" t="s">
        <v>5910</v>
      </c>
      <c r="E1872" s="540" t="s">
        <v>5911</v>
      </c>
      <c r="F1872" s="556">
        <v>192180000</v>
      </c>
      <c r="G1872" s="541">
        <v>2023</v>
      </c>
      <c r="H1872" s="542">
        <f>VLOOKUP(G1872,[3]잔가율!$D$3:$E$33,2,FALSE)</f>
        <v>0.84199999999999997</v>
      </c>
      <c r="I1872" s="552">
        <f t="shared" si="29"/>
        <v>161815560</v>
      </c>
    </row>
    <row r="1873" spans="1:9">
      <c r="A1873" s="539">
        <v>1872</v>
      </c>
      <c r="B1873" s="540" t="s">
        <v>8534</v>
      </c>
      <c r="C1873" s="540" t="s">
        <v>5758</v>
      </c>
      <c r="D1873" s="540" t="s">
        <v>5777</v>
      </c>
      <c r="E1873" s="540" t="s">
        <v>5912</v>
      </c>
      <c r="F1873" s="556">
        <v>53540000</v>
      </c>
      <c r="G1873" s="541">
        <v>2023</v>
      </c>
      <c r="H1873" s="542">
        <f>VLOOKUP(G1873,[3]잔가율!$D$3:$E$33,2,FALSE)</f>
        <v>0.84199999999999997</v>
      </c>
      <c r="I1873" s="552">
        <f t="shared" si="29"/>
        <v>45080680</v>
      </c>
    </row>
    <row r="1874" spans="1:9">
      <c r="A1874" s="539">
        <v>1873</v>
      </c>
      <c r="B1874" s="540" t="s">
        <v>8534</v>
      </c>
      <c r="C1874" s="540" t="s">
        <v>5758</v>
      </c>
      <c r="D1874" s="540" t="s">
        <v>5778</v>
      </c>
      <c r="E1874" s="540" t="s">
        <v>5913</v>
      </c>
      <c r="F1874" s="556">
        <v>57180000</v>
      </c>
      <c r="G1874" s="541">
        <v>2023</v>
      </c>
      <c r="H1874" s="542">
        <f>VLOOKUP(G1874,[3]잔가율!$D$3:$E$33,2,FALSE)</f>
        <v>0.84199999999999997</v>
      </c>
      <c r="I1874" s="552">
        <f t="shared" si="29"/>
        <v>48145560</v>
      </c>
    </row>
    <row r="1875" spans="1:9">
      <c r="A1875" s="539">
        <v>1874</v>
      </c>
      <c r="B1875" s="540" t="s">
        <v>8534</v>
      </c>
      <c r="C1875" s="540" t="s">
        <v>166</v>
      </c>
      <c r="D1875" s="540" t="s">
        <v>5922</v>
      </c>
      <c r="E1875" s="540" t="s">
        <v>5931</v>
      </c>
      <c r="F1875" s="556">
        <v>48000000</v>
      </c>
      <c r="G1875" s="541">
        <v>2023</v>
      </c>
      <c r="H1875" s="542">
        <f>VLOOKUP(G1875,[3]잔가율!$D$3:$E$33,2,FALSE)</f>
        <v>0.84199999999999997</v>
      </c>
      <c r="I1875" s="552">
        <f t="shared" si="29"/>
        <v>40416000</v>
      </c>
    </row>
    <row r="1876" spans="1:9">
      <c r="A1876" s="539">
        <v>1875</v>
      </c>
      <c r="B1876" s="540" t="s">
        <v>8534</v>
      </c>
      <c r="C1876" s="540" t="s">
        <v>166</v>
      </c>
      <c r="D1876" s="540" t="s">
        <v>5932</v>
      </c>
      <c r="E1876" s="540" t="s">
        <v>5931</v>
      </c>
      <c r="F1876" s="556">
        <v>35000000</v>
      </c>
      <c r="G1876" s="541">
        <v>2023</v>
      </c>
      <c r="H1876" s="542">
        <f>VLOOKUP(G1876,[3]잔가율!$D$3:$E$33,2,FALSE)</f>
        <v>0.84199999999999997</v>
      </c>
      <c r="I1876" s="552">
        <f t="shared" si="29"/>
        <v>29470000</v>
      </c>
    </row>
    <row r="1877" spans="1:9">
      <c r="A1877" s="539">
        <v>1876</v>
      </c>
      <c r="B1877" s="540" t="s">
        <v>8534</v>
      </c>
      <c r="C1877" s="540" t="s">
        <v>166</v>
      </c>
      <c r="D1877" s="540" t="s">
        <v>5923</v>
      </c>
      <c r="E1877" s="540" t="s">
        <v>5931</v>
      </c>
      <c r="F1877" s="556">
        <v>39360000</v>
      </c>
      <c r="G1877" s="541">
        <v>2023</v>
      </c>
      <c r="H1877" s="542">
        <f>VLOOKUP(G1877,[3]잔가율!$D$3:$E$33,2,FALSE)</f>
        <v>0.84199999999999997</v>
      </c>
      <c r="I1877" s="552">
        <f t="shared" si="29"/>
        <v>33141120</v>
      </c>
    </row>
    <row r="1878" spans="1:9">
      <c r="A1878" s="539">
        <v>1877</v>
      </c>
      <c r="B1878" s="540" t="s">
        <v>8534</v>
      </c>
      <c r="C1878" s="540" t="s">
        <v>3197</v>
      </c>
      <c r="D1878" s="540" t="s">
        <v>5924</v>
      </c>
      <c r="E1878" s="540" t="s">
        <v>5931</v>
      </c>
      <c r="F1878" s="556">
        <v>38890000</v>
      </c>
      <c r="G1878" s="541">
        <v>2023</v>
      </c>
      <c r="H1878" s="542">
        <f>VLOOKUP(G1878,[3]잔가율!$D$3:$E$33,2,FALSE)</f>
        <v>0.84199999999999997</v>
      </c>
      <c r="I1878" s="552">
        <f t="shared" si="29"/>
        <v>32745380</v>
      </c>
    </row>
    <row r="1879" spans="1:9">
      <c r="A1879" s="539">
        <v>1878</v>
      </c>
      <c r="B1879" s="540" t="s">
        <v>8534</v>
      </c>
      <c r="C1879" s="540" t="s">
        <v>3197</v>
      </c>
      <c r="D1879" s="540" t="s">
        <v>5925</v>
      </c>
      <c r="E1879" s="540" t="s">
        <v>5931</v>
      </c>
      <c r="F1879" s="556">
        <v>37090000</v>
      </c>
      <c r="G1879" s="541">
        <v>2023</v>
      </c>
      <c r="H1879" s="542">
        <f>VLOOKUP(G1879,[3]잔가율!$D$3:$E$33,2,FALSE)</f>
        <v>0.84199999999999997</v>
      </c>
      <c r="I1879" s="552">
        <f t="shared" si="29"/>
        <v>31229780</v>
      </c>
    </row>
    <row r="1880" spans="1:9">
      <c r="A1880" s="539">
        <v>1879</v>
      </c>
      <c r="B1880" s="540" t="s">
        <v>8534</v>
      </c>
      <c r="C1880" s="540" t="s">
        <v>3197</v>
      </c>
      <c r="D1880" s="540" t="s">
        <v>5926</v>
      </c>
      <c r="E1880" s="540" t="s">
        <v>5931</v>
      </c>
      <c r="F1880" s="556">
        <v>42050000</v>
      </c>
      <c r="G1880" s="541">
        <v>2023</v>
      </c>
      <c r="H1880" s="542">
        <f>VLOOKUP(G1880,[3]잔가율!$D$3:$E$33,2,FALSE)</f>
        <v>0.84199999999999997</v>
      </c>
      <c r="I1880" s="552">
        <f t="shared" si="29"/>
        <v>35406100</v>
      </c>
    </row>
    <row r="1881" spans="1:9">
      <c r="A1881" s="539">
        <v>1880</v>
      </c>
      <c r="B1881" s="540" t="s">
        <v>8534</v>
      </c>
      <c r="C1881" s="540" t="s">
        <v>166</v>
      </c>
      <c r="D1881" s="540" t="s">
        <v>5933</v>
      </c>
      <c r="E1881" s="540" t="s">
        <v>5934</v>
      </c>
      <c r="F1881" s="556">
        <v>58630000</v>
      </c>
      <c r="G1881" s="541">
        <v>2023</v>
      </c>
      <c r="H1881" s="542">
        <f>VLOOKUP(G1881,[3]잔가율!$D$3:$E$33,2,FALSE)</f>
        <v>0.84199999999999997</v>
      </c>
      <c r="I1881" s="552">
        <f t="shared" si="29"/>
        <v>49366460</v>
      </c>
    </row>
    <row r="1882" spans="1:9">
      <c r="A1882" s="539">
        <v>1881</v>
      </c>
      <c r="B1882" s="540" t="s">
        <v>8534</v>
      </c>
      <c r="C1882" s="540" t="s">
        <v>166</v>
      </c>
      <c r="D1882" s="540" t="s">
        <v>5927</v>
      </c>
      <c r="E1882" s="540" t="s">
        <v>5935</v>
      </c>
      <c r="F1882" s="556">
        <v>30060000</v>
      </c>
      <c r="G1882" s="541">
        <v>2023</v>
      </c>
      <c r="H1882" s="542">
        <f>VLOOKUP(G1882,[3]잔가율!$D$3:$E$33,2,FALSE)</f>
        <v>0.84199999999999997</v>
      </c>
      <c r="I1882" s="552">
        <f t="shared" si="29"/>
        <v>25310520</v>
      </c>
    </row>
    <row r="1883" spans="1:9">
      <c r="A1883" s="539">
        <v>1882</v>
      </c>
      <c r="B1883" s="540" t="s">
        <v>8534</v>
      </c>
      <c r="C1883" s="540" t="s">
        <v>166</v>
      </c>
      <c r="D1883" s="540" t="s">
        <v>5936</v>
      </c>
      <c r="E1883" s="540" t="s">
        <v>5937</v>
      </c>
      <c r="F1883" s="556">
        <v>31000000</v>
      </c>
      <c r="G1883" s="541">
        <v>2023</v>
      </c>
      <c r="H1883" s="542">
        <f>VLOOKUP(G1883,[3]잔가율!$D$3:$E$33,2,FALSE)</f>
        <v>0.84199999999999997</v>
      </c>
      <c r="I1883" s="552">
        <f t="shared" si="29"/>
        <v>26102000</v>
      </c>
    </row>
    <row r="1884" spans="1:9">
      <c r="A1884" s="539">
        <v>1883</v>
      </c>
      <c r="B1884" s="540" t="s">
        <v>8534</v>
      </c>
      <c r="C1884" s="540" t="s">
        <v>166</v>
      </c>
      <c r="D1884" s="540" t="s">
        <v>5914</v>
      </c>
      <c r="E1884" s="540" t="s">
        <v>5938</v>
      </c>
      <c r="F1884" s="556">
        <v>90000000</v>
      </c>
      <c r="G1884" s="541">
        <v>2023</v>
      </c>
      <c r="H1884" s="542">
        <f>VLOOKUP(G1884,[3]잔가율!$D$3:$E$33,2,FALSE)</f>
        <v>0.84199999999999997</v>
      </c>
      <c r="I1884" s="552">
        <f t="shared" si="29"/>
        <v>75780000</v>
      </c>
    </row>
    <row r="1885" spans="1:9">
      <c r="A1885" s="539">
        <v>1884</v>
      </c>
      <c r="B1885" s="540" t="s">
        <v>8534</v>
      </c>
      <c r="C1885" s="540" t="s">
        <v>166</v>
      </c>
      <c r="D1885" s="540" t="s">
        <v>5914</v>
      </c>
      <c r="E1885" s="540" t="s">
        <v>5939</v>
      </c>
      <c r="F1885" s="556">
        <v>52630000</v>
      </c>
      <c r="G1885" s="541">
        <v>2023</v>
      </c>
      <c r="H1885" s="542">
        <f>VLOOKUP(G1885,[3]잔가율!$D$3:$E$33,2,FALSE)</f>
        <v>0.84199999999999997</v>
      </c>
      <c r="I1885" s="552">
        <f t="shared" si="29"/>
        <v>44314460</v>
      </c>
    </row>
    <row r="1886" spans="1:9">
      <c r="A1886" s="539">
        <v>1885</v>
      </c>
      <c r="B1886" s="540" t="s">
        <v>8534</v>
      </c>
      <c r="C1886" s="540" t="s">
        <v>166</v>
      </c>
      <c r="D1886" s="540" t="s">
        <v>5914</v>
      </c>
      <c r="E1886" s="540" t="s">
        <v>5940</v>
      </c>
      <c r="F1886" s="556">
        <v>45810000</v>
      </c>
      <c r="G1886" s="541">
        <v>2023</v>
      </c>
      <c r="H1886" s="542">
        <f>VLOOKUP(G1886,[3]잔가율!$D$3:$E$33,2,FALSE)</f>
        <v>0.84199999999999997</v>
      </c>
      <c r="I1886" s="552">
        <f t="shared" si="29"/>
        <v>38572020</v>
      </c>
    </row>
    <row r="1887" spans="1:9">
      <c r="A1887" s="539">
        <v>1886</v>
      </c>
      <c r="B1887" s="414" t="s">
        <v>16663</v>
      </c>
      <c r="C1887" s="540" t="s">
        <v>166</v>
      </c>
      <c r="D1887" s="540" t="s">
        <v>5914</v>
      </c>
      <c r="E1887" s="540" t="s">
        <v>5915</v>
      </c>
      <c r="F1887" s="558">
        <v>63600000</v>
      </c>
      <c r="G1887" s="541">
        <v>2023</v>
      </c>
      <c r="H1887" s="542">
        <f>VLOOKUP(G1887,[3]잔가율!$B$3:$C$33,2,FALSE)</f>
        <v>0.82599999999999996</v>
      </c>
      <c r="I1887" s="552">
        <f t="shared" si="29"/>
        <v>52533600</v>
      </c>
    </row>
    <row r="1888" spans="1:9">
      <c r="A1888" s="539">
        <v>1887</v>
      </c>
      <c r="B1888" s="540" t="s">
        <v>8534</v>
      </c>
      <c r="C1888" s="540" t="s">
        <v>166</v>
      </c>
      <c r="D1888" s="540" t="s">
        <v>5941</v>
      </c>
      <c r="E1888" s="540" t="s">
        <v>5076</v>
      </c>
      <c r="F1888" s="556">
        <v>29150000</v>
      </c>
      <c r="G1888" s="541">
        <v>2023</v>
      </c>
      <c r="H1888" s="542">
        <f>VLOOKUP(G1888,[3]잔가율!$D$3:$E$33,2,FALSE)</f>
        <v>0.84199999999999997</v>
      </c>
      <c r="I1888" s="552">
        <f t="shared" si="29"/>
        <v>24544300</v>
      </c>
    </row>
    <row r="1889" spans="1:9">
      <c r="A1889" s="539">
        <v>1888</v>
      </c>
      <c r="B1889" s="540" t="s">
        <v>8534</v>
      </c>
      <c r="C1889" s="540" t="s">
        <v>166</v>
      </c>
      <c r="D1889" s="540" t="s">
        <v>5942</v>
      </c>
      <c r="E1889" s="540" t="s">
        <v>5943</v>
      </c>
      <c r="F1889" s="556">
        <v>27950000</v>
      </c>
      <c r="G1889" s="541">
        <v>2023</v>
      </c>
      <c r="H1889" s="542">
        <f>VLOOKUP(G1889,[3]잔가율!$D$3:$E$33,2,FALSE)</f>
        <v>0.84199999999999997</v>
      </c>
      <c r="I1889" s="552">
        <f t="shared" si="29"/>
        <v>23533900</v>
      </c>
    </row>
    <row r="1890" spans="1:9">
      <c r="A1890" s="539">
        <v>1889</v>
      </c>
      <c r="B1890" s="540" t="s">
        <v>8534</v>
      </c>
      <c r="C1890" s="540" t="s">
        <v>166</v>
      </c>
      <c r="D1890" s="540" t="s">
        <v>5944</v>
      </c>
      <c r="E1890" s="540" t="s">
        <v>3562</v>
      </c>
      <c r="F1890" s="556">
        <v>38090000</v>
      </c>
      <c r="G1890" s="541">
        <v>2023</v>
      </c>
      <c r="H1890" s="542">
        <f>VLOOKUP(G1890,[3]잔가율!$D$3:$E$33,2,FALSE)</f>
        <v>0.84199999999999997</v>
      </c>
      <c r="I1890" s="552">
        <f t="shared" si="29"/>
        <v>32071780</v>
      </c>
    </row>
    <row r="1891" spans="1:9">
      <c r="A1891" s="539">
        <v>1890</v>
      </c>
      <c r="B1891" s="543" t="s">
        <v>8534</v>
      </c>
      <c r="C1891" s="543" t="s">
        <v>5945</v>
      </c>
      <c r="D1891" s="543" t="s">
        <v>5944</v>
      </c>
      <c r="E1891" s="543" t="s">
        <v>5946</v>
      </c>
      <c r="F1891" s="557">
        <v>12140000</v>
      </c>
      <c r="G1891" s="541">
        <v>2023</v>
      </c>
      <c r="H1891" s="542">
        <f>VLOOKUP(G1891,[3]잔가율!$D$3:$E$33,2,FALSE)</f>
        <v>0.84199999999999997</v>
      </c>
      <c r="I1891" s="552">
        <f t="shared" si="29"/>
        <v>10221880</v>
      </c>
    </row>
    <row r="1892" spans="1:9">
      <c r="A1892" s="539">
        <v>1891</v>
      </c>
      <c r="B1892" s="414" t="s">
        <v>16663</v>
      </c>
      <c r="C1892" s="540" t="s">
        <v>166</v>
      </c>
      <c r="D1892" s="540" t="s">
        <v>5916</v>
      </c>
      <c r="E1892" s="540" t="s">
        <v>5917</v>
      </c>
      <c r="F1892" s="558">
        <v>33000000</v>
      </c>
      <c r="G1892" s="541">
        <v>2023</v>
      </c>
      <c r="H1892" s="542">
        <f>VLOOKUP(G1892,[3]잔가율!$B$3:$C$33,2,FALSE)</f>
        <v>0.82599999999999996</v>
      </c>
      <c r="I1892" s="552">
        <f t="shared" si="29"/>
        <v>27258000</v>
      </c>
    </row>
    <row r="1893" spans="1:9">
      <c r="A1893" s="539">
        <v>1892</v>
      </c>
      <c r="B1893" s="540" t="s">
        <v>8534</v>
      </c>
      <c r="C1893" s="540" t="s">
        <v>3197</v>
      </c>
      <c r="D1893" s="540" t="s">
        <v>5928</v>
      </c>
      <c r="E1893" s="540" t="s">
        <v>5917</v>
      </c>
      <c r="F1893" s="556">
        <v>30540000</v>
      </c>
      <c r="G1893" s="541">
        <v>2023</v>
      </c>
      <c r="H1893" s="542">
        <f>VLOOKUP(G1893,[3]잔가율!$D$3:$E$33,2,FALSE)</f>
        <v>0.84199999999999997</v>
      </c>
      <c r="I1893" s="552">
        <f t="shared" si="29"/>
        <v>25714680</v>
      </c>
    </row>
    <row r="1894" spans="1:9">
      <c r="A1894" s="539">
        <v>1893</v>
      </c>
      <c r="B1894" s="540" t="s">
        <v>8534</v>
      </c>
      <c r="C1894" s="540" t="s">
        <v>166</v>
      </c>
      <c r="D1894" s="540" t="s">
        <v>5947</v>
      </c>
      <c r="E1894" s="540" t="s">
        <v>3562</v>
      </c>
      <c r="F1894" s="556">
        <v>25640000</v>
      </c>
      <c r="G1894" s="541">
        <v>2023</v>
      </c>
      <c r="H1894" s="542">
        <f>VLOOKUP(G1894,[3]잔가율!$D$3:$E$33,2,FALSE)</f>
        <v>0.84199999999999997</v>
      </c>
      <c r="I1894" s="552">
        <f t="shared" si="29"/>
        <v>21588880</v>
      </c>
    </row>
    <row r="1895" spans="1:9">
      <c r="A1895" s="539">
        <v>1894</v>
      </c>
      <c r="B1895" s="540" t="s">
        <v>8534</v>
      </c>
      <c r="C1895" s="540" t="s">
        <v>166</v>
      </c>
      <c r="D1895" s="540" t="s">
        <v>5948</v>
      </c>
      <c r="E1895" s="540" t="s">
        <v>5917</v>
      </c>
      <c r="F1895" s="556">
        <v>27500000</v>
      </c>
      <c r="G1895" s="541">
        <v>2023</v>
      </c>
      <c r="H1895" s="542">
        <f>VLOOKUP(G1895,[3]잔가율!$D$3:$E$33,2,FALSE)</f>
        <v>0.84199999999999997</v>
      </c>
      <c r="I1895" s="552">
        <f t="shared" si="29"/>
        <v>23155000</v>
      </c>
    </row>
    <row r="1896" spans="1:9">
      <c r="A1896" s="539">
        <v>1895</v>
      </c>
      <c r="B1896" s="540" t="s">
        <v>8534</v>
      </c>
      <c r="C1896" s="540" t="s">
        <v>166</v>
      </c>
      <c r="D1896" s="540" t="s">
        <v>5949</v>
      </c>
      <c r="E1896" s="540" t="s">
        <v>5917</v>
      </c>
      <c r="F1896" s="556">
        <v>30500000</v>
      </c>
      <c r="G1896" s="541">
        <v>2023</v>
      </c>
      <c r="H1896" s="542">
        <f>VLOOKUP(G1896,[3]잔가율!$D$3:$E$33,2,FALSE)</f>
        <v>0.84199999999999997</v>
      </c>
      <c r="I1896" s="552">
        <f t="shared" si="29"/>
        <v>25681000</v>
      </c>
    </row>
    <row r="1897" spans="1:9">
      <c r="A1897" s="539">
        <v>1896</v>
      </c>
      <c r="B1897" s="540" t="s">
        <v>8534</v>
      </c>
      <c r="C1897" s="540" t="s">
        <v>166</v>
      </c>
      <c r="D1897" s="540" t="s">
        <v>5950</v>
      </c>
      <c r="E1897" s="540" t="s">
        <v>5951</v>
      </c>
      <c r="F1897" s="556">
        <v>82720000</v>
      </c>
      <c r="G1897" s="541">
        <v>2023</v>
      </c>
      <c r="H1897" s="542">
        <f>VLOOKUP(G1897,[3]잔가율!$D$3:$E$33,2,FALSE)</f>
        <v>0.84199999999999997</v>
      </c>
      <c r="I1897" s="552">
        <f t="shared" si="29"/>
        <v>69650240</v>
      </c>
    </row>
    <row r="1898" spans="1:9">
      <c r="A1898" s="539">
        <v>1897</v>
      </c>
      <c r="B1898" s="540" t="s">
        <v>8534</v>
      </c>
      <c r="C1898" s="540" t="s">
        <v>166</v>
      </c>
      <c r="D1898" s="540" t="s">
        <v>5950</v>
      </c>
      <c r="E1898" s="540" t="s">
        <v>5919</v>
      </c>
      <c r="F1898" s="556">
        <v>40360000</v>
      </c>
      <c r="G1898" s="541">
        <v>2023</v>
      </c>
      <c r="H1898" s="542">
        <f>VLOOKUP(G1898,[3]잔가율!$D$3:$E$33,2,FALSE)</f>
        <v>0.84199999999999997</v>
      </c>
      <c r="I1898" s="552">
        <f t="shared" si="29"/>
        <v>33983120</v>
      </c>
    </row>
    <row r="1899" spans="1:9">
      <c r="A1899" s="539">
        <v>1898</v>
      </c>
      <c r="B1899" s="540" t="s">
        <v>8534</v>
      </c>
      <c r="C1899" s="540" t="s">
        <v>166</v>
      </c>
      <c r="D1899" s="540" t="s">
        <v>5950</v>
      </c>
      <c r="E1899" s="540" t="s">
        <v>5952</v>
      </c>
      <c r="F1899" s="556">
        <v>42180000</v>
      </c>
      <c r="G1899" s="541">
        <v>2023</v>
      </c>
      <c r="H1899" s="542">
        <f>VLOOKUP(G1899,[3]잔가율!$D$3:$E$33,2,FALSE)</f>
        <v>0.84199999999999997</v>
      </c>
      <c r="I1899" s="552">
        <f t="shared" si="29"/>
        <v>35515560</v>
      </c>
    </row>
    <row r="1900" spans="1:9">
      <c r="A1900" s="539">
        <v>1899</v>
      </c>
      <c r="B1900" s="540" t="s">
        <v>8534</v>
      </c>
      <c r="C1900" s="540" t="s">
        <v>166</v>
      </c>
      <c r="D1900" s="540" t="s">
        <v>5953</v>
      </c>
      <c r="E1900" s="540" t="s">
        <v>5952</v>
      </c>
      <c r="F1900" s="556">
        <v>44900000</v>
      </c>
      <c r="G1900" s="541">
        <v>2023</v>
      </c>
      <c r="H1900" s="542">
        <f>VLOOKUP(G1900,[3]잔가율!$D$3:$E$33,2,FALSE)</f>
        <v>0.84199999999999997</v>
      </c>
      <c r="I1900" s="552">
        <f t="shared" si="29"/>
        <v>37805800</v>
      </c>
    </row>
    <row r="1901" spans="1:9">
      <c r="A1901" s="539">
        <v>1900</v>
      </c>
      <c r="B1901" s="414" t="s">
        <v>16663</v>
      </c>
      <c r="C1901" s="540" t="s">
        <v>166</v>
      </c>
      <c r="D1901" s="540" t="s">
        <v>5918</v>
      </c>
      <c r="E1901" s="540" t="s">
        <v>5919</v>
      </c>
      <c r="F1901" s="558">
        <v>33090000</v>
      </c>
      <c r="G1901" s="541">
        <v>2023</v>
      </c>
      <c r="H1901" s="542">
        <f>VLOOKUP(G1901,[3]잔가율!$B$3:$C$33,2,FALSE)</f>
        <v>0.82599999999999996</v>
      </c>
      <c r="I1901" s="552">
        <f t="shared" si="29"/>
        <v>27332340</v>
      </c>
    </row>
    <row r="1902" spans="1:9">
      <c r="A1902" s="539">
        <v>1901</v>
      </c>
      <c r="B1902" s="540" t="s">
        <v>8534</v>
      </c>
      <c r="C1902" s="540" t="s">
        <v>166</v>
      </c>
      <c r="D1902" s="540" t="s">
        <v>5954</v>
      </c>
      <c r="E1902" s="540" t="s">
        <v>5919</v>
      </c>
      <c r="F1902" s="556">
        <v>39000000</v>
      </c>
      <c r="G1902" s="541">
        <v>2023</v>
      </c>
      <c r="H1902" s="542">
        <f>VLOOKUP(G1902,[3]잔가율!$D$3:$E$33,2,FALSE)</f>
        <v>0.84199999999999997</v>
      </c>
      <c r="I1902" s="552">
        <f t="shared" si="29"/>
        <v>32838000</v>
      </c>
    </row>
    <row r="1903" spans="1:9">
      <c r="A1903" s="539">
        <v>1902</v>
      </c>
      <c r="B1903" s="540" t="s">
        <v>8534</v>
      </c>
      <c r="C1903" s="540" t="s">
        <v>166</v>
      </c>
      <c r="D1903" s="540" t="s">
        <v>5954</v>
      </c>
      <c r="E1903" s="540" t="s">
        <v>5952</v>
      </c>
      <c r="F1903" s="556">
        <v>41200000</v>
      </c>
      <c r="G1903" s="541">
        <v>2023</v>
      </c>
      <c r="H1903" s="542">
        <f>VLOOKUP(G1903,[3]잔가율!$D$3:$E$33,2,FALSE)</f>
        <v>0.84199999999999997</v>
      </c>
      <c r="I1903" s="552">
        <f t="shared" si="29"/>
        <v>34690400</v>
      </c>
    </row>
    <row r="1904" spans="1:9">
      <c r="A1904" s="539">
        <v>1903</v>
      </c>
      <c r="B1904" s="540" t="s">
        <v>8534</v>
      </c>
      <c r="C1904" s="540" t="s">
        <v>166</v>
      </c>
      <c r="D1904" s="540" t="s">
        <v>5955</v>
      </c>
      <c r="E1904" s="540" t="s">
        <v>5952</v>
      </c>
      <c r="F1904" s="556">
        <v>44000000</v>
      </c>
      <c r="G1904" s="541">
        <v>2023</v>
      </c>
      <c r="H1904" s="542">
        <f>VLOOKUP(G1904,[3]잔가율!$D$3:$E$33,2,FALSE)</f>
        <v>0.84199999999999997</v>
      </c>
      <c r="I1904" s="552">
        <f t="shared" si="29"/>
        <v>37048000</v>
      </c>
    </row>
    <row r="1905" spans="1:9">
      <c r="A1905" s="539">
        <v>1904</v>
      </c>
      <c r="B1905" s="540" t="s">
        <v>8534</v>
      </c>
      <c r="C1905" s="540" t="s">
        <v>166</v>
      </c>
      <c r="D1905" s="540" t="s">
        <v>5956</v>
      </c>
      <c r="E1905" s="540" t="s">
        <v>5919</v>
      </c>
      <c r="F1905" s="556">
        <v>34000000</v>
      </c>
      <c r="G1905" s="541">
        <v>2023</v>
      </c>
      <c r="H1905" s="542">
        <f>VLOOKUP(G1905,[3]잔가율!$D$3:$E$33,2,FALSE)</f>
        <v>0.84199999999999997</v>
      </c>
      <c r="I1905" s="552">
        <f t="shared" si="29"/>
        <v>28628000</v>
      </c>
    </row>
    <row r="1906" spans="1:9">
      <c r="A1906" s="539">
        <v>1905</v>
      </c>
      <c r="B1906" s="540" t="s">
        <v>8534</v>
      </c>
      <c r="C1906" s="540" t="s">
        <v>166</v>
      </c>
      <c r="D1906" s="540" t="s">
        <v>5920</v>
      </c>
      <c r="E1906" s="540" t="s">
        <v>5957</v>
      </c>
      <c r="F1906" s="556">
        <v>28360000</v>
      </c>
      <c r="G1906" s="541">
        <v>2023</v>
      </c>
      <c r="H1906" s="542">
        <f>VLOOKUP(G1906,[3]잔가율!$D$3:$E$33,2,FALSE)</f>
        <v>0.84199999999999997</v>
      </c>
      <c r="I1906" s="552">
        <f t="shared" si="29"/>
        <v>23879120</v>
      </c>
    </row>
    <row r="1907" spans="1:9">
      <c r="A1907" s="539">
        <v>1906</v>
      </c>
      <c r="B1907" s="543" t="s">
        <v>8534</v>
      </c>
      <c r="C1907" s="543" t="s">
        <v>5945</v>
      </c>
      <c r="D1907" s="543" t="s">
        <v>5920</v>
      </c>
      <c r="E1907" s="543" t="s">
        <v>5958</v>
      </c>
      <c r="F1907" s="557">
        <v>95790000</v>
      </c>
      <c r="G1907" s="541">
        <v>2023</v>
      </c>
      <c r="H1907" s="542">
        <f>VLOOKUP(G1907,[3]잔가율!$D$3:$E$33,2,FALSE)</f>
        <v>0.84199999999999997</v>
      </c>
      <c r="I1907" s="552">
        <f t="shared" si="29"/>
        <v>80655180</v>
      </c>
    </row>
    <row r="1908" spans="1:9">
      <c r="A1908" s="539">
        <v>1907</v>
      </c>
      <c r="B1908" s="540" t="s">
        <v>8534</v>
      </c>
      <c r="C1908" s="540" t="s">
        <v>166</v>
      </c>
      <c r="D1908" s="540" t="s">
        <v>5920</v>
      </c>
      <c r="E1908" s="540" t="s">
        <v>5952</v>
      </c>
      <c r="F1908" s="556">
        <v>42180000</v>
      </c>
      <c r="G1908" s="541">
        <v>2023</v>
      </c>
      <c r="H1908" s="542">
        <f>VLOOKUP(G1908,[3]잔가율!$D$3:$E$33,2,FALSE)</f>
        <v>0.84199999999999997</v>
      </c>
      <c r="I1908" s="552">
        <f t="shared" si="29"/>
        <v>35515560</v>
      </c>
    </row>
    <row r="1909" spans="1:9">
      <c r="A1909" s="539">
        <v>1908</v>
      </c>
      <c r="B1909" s="540" t="s">
        <v>8534</v>
      </c>
      <c r="C1909" s="540" t="s">
        <v>166</v>
      </c>
      <c r="D1909" s="540" t="s">
        <v>5920</v>
      </c>
      <c r="E1909" s="540" t="s">
        <v>5959</v>
      </c>
      <c r="F1909" s="556">
        <v>48000000</v>
      </c>
      <c r="G1909" s="541">
        <v>2023</v>
      </c>
      <c r="H1909" s="542">
        <f>VLOOKUP(G1909,[3]잔가율!$D$3:$E$33,2,FALSE)</f>
        <v>0.84199999999999997</v>
      </c>
      <c r="I1909" s="552">
        <f t="shared" si="29"/>
        <v>40416000</v>
      </c>
    </row>
    <row r="1910" spans="1:9">
      <c r="A1910" s="539">
        <v>1909</v>
      </c>
      <c r="B1910" s="540" t="s">
        <v>8534</v>
      </c>
      <c r="C1910" s="540" t="s">
        <v>166</v>
      </c>
      <c r="D1910" s="540" t="s">
        <v>5920</v>
      </c>
      <c r="E1910" s="540" t="s">
        <v>5960</v>
      </c>
      <c r="F1910" s="556">
        <v>53000000</v>
      </c>
      <c r="G1910" s="541">
        <v>2023</v>
      </c>
      <c r="H1910" s="542">
        <f>VLOOKUP(G1910,[3]잔가율!$D$3:$E$33,2,FALSE)</f>
        <v>0.84199999999999997</v>
      </c>
      <c r="I1910" s="552">
        <f t="shared" si="29"/>
        <v>44626000</v>
      </c>
    </row>
    <row r="1911" spans="1:9">
      <c r="A1911" s="539">
        <v>1910</v>
      </c>
      <c r="B1911" s="414" t="s">
        <v>16663</v>
      </c>
      <c r="C1911" s="540" t="s">
        <v>166</v>
      </c>
      <c r="D1911" s="540" t="s">
        <v>5920</v>
      </c>
      <c r="E1911" s="540" t="s">
        <v>5921</v>
      </c>
      <c r="F1911" s="558">
        <v>42630000</v>
      </c>
      <c r="G1911" s="541">
        <v>2023</v>
      </c>
      <c r="H1911" s="542">
        <f>VLOOKUP(G1911,[3]잔가율!$B$3:$C$33,2,FALSE)</f>
        <v>0.82599999999999996</v>
      </c>
      <c r="I1911" s="552">
        <f t="shared" si="29"/>
        <v>35212380</v>
      </c>
    </row>
    <row r="1912" spans="1:9">
      <c r="A1912" s="539">
        <v>1911</v>
      </c>
      <c r="B1912" s="540" t="s">
        <v>8534</v>
      </c>
      <c r="C1912" s="540" t="s">
        <v>166</v>
      </c>
      <c r="D1912" s="540" t="s">
        <v>5929</v>
      </c>
      <c r="E1912" s="540" t="s">
        <v>5952</v>
      </c>
      <c r="F1912" s="556">
        <v>45810000</v>
      </c>
      <c r="G1912" s="541">
        <v>2023</v>
      </c>
      <c r="H1912" s="542">
        <f>VLOOKUP(G1912,[3]잔가율!$D$3:$E$33,2,FALSE)</f>
        <v>0.84199999999999997</v>
      </c>
      <c r="I1912" s="552">
        <f t="shared" si="29"/>
        <v>38572020</v>
      </c>
    </row>
    <row r="1913" spans="1:9">
      <c r="A1913" s="539">
        <v>1912</v>
      </c>
      <c r="B1913" s="540" t="s">
        <v>8534</v>
      </c>
      <c r="C1913" s="540" t="s">
        <v>166</v>
      </c>
      <c r="D1913" s="540" t="s">
        <v>5929</v>
      </c>
      <c r="E1913" s="540" t="s">
        <v>5960</v>
      </c>
      <c r="F1913" s="556">
        <v>55800000</v>
      </c>
      <c r="G1913" s="541">
        <v>2023</v>
      </c>
      <c r="H1913" s="542">
        <f>VLOOKUP(G1913,[3]잔가율!$D$3:$E$33,2,FALSE)</f>
        <v>0.84199999999999997</v>
      </c>
      <c r="I1913" s="552">
        <f t="shared" si="29"/>
        <v>46983600</v>
      </c>
    </row>
    <row r="1914" spans="1:9">
      <c r="A1914" s="539">
        <v>1913</v>
      </c>
      <c r="B1914" s="540" t="s">
        <v>8534</v>
      </c>
      <c r="C1914" s="540" t="s">
        <v>166</v>
      </c>
      <c r="D1914" s="540" t="s">
        <v>5930</v>
      </c>
      <c r="E1914" s="540" t="s">
        <v>5959</v>
      </c>
      <c r="F1914" s="556">
        <v>39100000</v>
      </c>
      <c r="G1914" s="541">
        <v>2023</v>
      </c>
      <c r="H1914" s="542">
        <f>VLOOKUP(G1914,[3]잔가율!$D$3:$E$33,2,FALSE)</f>
        <v>0.84199999999999997</v>
      </c>
      <c r="I1914" s="552">
        <f t="shared" si="29"/>
        <v>32922200</v>
      </c>
    </row>
    <row r="1915" spans="1:9">
      <c r="A1915" s="539">
        <v>1914</v>
      </c>
      <c r="B1915" s="540" t="s">
        <v>8534</v>
      </c>
      <c r="C1915" s="540" t="s">
        <v>166</v>
      </c>
      <c r="D1915" s="540" t="s">
        <v>5930</v>
      </c>
      <c r="E1915" s="540" t="s">
        <v>5960</v>
      </c>
      <c r="F1915" s="556">
        <v>44900000</v>
      </c>
      <c r="G1915" s="541">
        <v>2023</v>
      </c>
      <c r="H1915" s="542">
        <f>VLOOKUP(G1915,[3]잔가율!$D$3:$E$33,2,FALSE)</f>
        <v>0.84199999999999997</v>
      </c>
      <c r="I1915" s="552">
        <f t="shared" si="29"/>
        <v>37805800</v>
      </c>
    </row>
    <row r="1916" spans="1:9">
      <c r="A1916" s="539">
        <v>1915</v>
      </c>
      <c r="B1916" s="543" t="s">
        <v>8534</v>
      </c>
      <c r="C1916" s="543" t="s">
        <v>5945</v>
      </c>
      <c r="D1916" s="543" t="s">
        <v>5961</v>
      </c>
      <c r="E1916" s="543" t="s">
        <v>5962</v>
      </c>
      <c r="F1916" s="557">
        <v>43320000</v>
      </c>
      <c r="G1916" s="541">
        <v>2023</v>
      </c>
      <c r="H1916" s="542">
        <f>VLOOKUP(G1916,[3]잔가율!$D$3:$E$33,2,FALSE)</f>
        <v>0.84199999999999997</v>
      </c>
      <c r="I1916" s="552">
        <f t="shared" si="29"/>
        <v>36475440</v>
      </c>
    </row>
    <row r="1917" spans="1:9">
      <c r="A1917" s="539">
        <v>1916</v>
      </c>
      <c r="B1917" s="540" t="s">
        <v>8534</v>
      </c>
      <c r="C1917" s="540" t="s">
        <v>5963</v>
      </c>
      <c r="D1917" s="540" t="s">
        <v>5971</v>
      </c>
      <c r="E1917" s="540" t="s">
        <v>5972</v>
      </c>
      <c r="F1917" s="556">
        <v>745450000</v>
      </c>
      <c r="G1917" s="541">
        <v>2023</v>
      </c>
      <c r="H1917" s="542">
        <f>VLOOKUP(G1917,[3]잔가율!$D$3:$E$33,2,FALSE)</f>
        <v>0.84199999999999997</v>
      </c>
      <c r="I1917" s="552">
        <f t="shared" si="29"/>
        <v>627668900</v>
      </c>
    </row>
    <row r="1918" spans="1:9">
      <c r="A1918" s="539">
        <v>1917</v>
      </c>
      <c r="B1918" s="540" t="s">
        <v>8534</v>
      </c>
      <c r="C1918" s="540" t="s">
        <v>5963</v>
      </c>
      <c r="D1918" s="540" t="s">
        <v>5971</v>
      </c>
      <c r="E1918" s="540" t="s">
        <v>5973</v>
      </c>
      <c r="F1918" s="556">
        <v>470000000</v>
      </c>
      <c r="G1918" s="541">
        <v>2023</v>
      </c>
      <c r="H1918" s="542">
        <f>VLOOKUP(G1918,[3]잔가율!$D$3:$E$33,2,FALSE)</f>
        <v>0.84199999999999997</v>
      </c>
      <c r="I1918" s="552">
        <f t="shared" si="29"/>
        <v>395740000</v>
      </c>
    </row>
    <row r="1919" spans="1:9">
      <c r="A1919" s="539">
        <v>1918</v>
      </c>
      <c r="B1919" s="540" t="s">
        <v>8534</v>
      </c>
      <c r="C1919" s="540" t="s">
        <v>5963</v>
      </c>
      <c r="D1919" s="540" t="s">
        <v>5971</v>
      </c>
      <c r="E1919" s="540" t="s">
        <v>5974</v>
      </c>
      <c r="F1919" s="556">
        <v>590900000</v>
      </c>
      <c r="G1919" s="541">
        <v>2023</v>
      </c>
      <c r="H1919" s="542">
        <f>VLOOKUP(G1919,[3]잔가율!$D$3:$E$33,2,FALSE)</f>
        <v>0.84199999999999997</v>
      </c>
      <c r="I1919" s="552">
        <f t="shared" si="29"/>
        <v>497537800</v>
      </c>
    </row>
    <row r="1920" spans="1:9">
      <c r="A1920" s="539">
        <v>1919</v>
      </c>
      <c r="B1920" s="540" t="s">
        <v>8534</v>
      </c>
      <c r="C1920" s="540" t="s">
        <v>5963</v>
      </c>
      <c r="D1920" s="540" t="s">
        <v>5971</v>
      </c>
      <c r="E1920" s="540" t="s">
        <v>5975</v>
      </c>
      <c r="F1920" s="556">
        <v>688180000</v>
      </c>
      <c r="G1920" s="541">
        <v>2023</v>
      </c>
      <c r="H1920" s="542">
        <f>VLOOKUP(G1920,[3]잔가율!$D$3:$E$33,2,FALSE)</f>
        <v>0.84199999999999997</v>
      </c>
      <c r="I1920" s="552">
        <f t="shared" si="29"/>
        <v>579447560</v>
      </c>
    </row>
    <row r="1921" spans="1:9">
      <c r="A1921" s="539">
        <v>1920</v>
      </c>
      <c r="B1921" s="540" t="s">
        <v>8534</v>
      </c>
      <c r="C1921" s="540" t="s">
        <v>5963</v>
      </c>
      <c r="D1921" s="540" t="s">
        <v>5971</v>
      </c>
      <c r="E1921" s="540" t="s">
        <v>5976</v>
      </c>
      <c r="F1921" s="556">
        <v>522000000</v>
      </c>
      <c r="G1921" s="541">
        <v>2023</v>
      </c>
      <c r="H1921" s="542">
        <f>VLOOKUP(G1921,[3]잔가율!$D$3:$E$33,2,FALSE)</f>
        <v>0.84199999999999997</v>
      </c>
      <c r="I1921" s="552">
        <f t="shared" si="29"/>
        <v>439524000</v>
      </c>
    </row>
    <row r="1922" spans="1:9">
      <c r="A1922" s="539">
        <v>1921</v>
      </c>
      <c r="B1922" s="540" t="s">
        <v>8534</v>
      </c>
      <c r="C1922" s="540" t="s">
        <v>5963</v>
      </c>
      <c r="D1922" s="540" t="s">
        <v>5971</v>
      </c>
      <c r="E1922" s="540" t="s">
        <v>5977</v>
      </c>
      <c r="F1922" s="556">
        <v>504540000</v>
      </c>
      <c r="G1922" s="541">
        <v>2023</v>
      </c>
      <c r="H1922" s="542">
        <f>VLOOKUP(G1922,[3]잔가율!$D$3:$E$33,2,FALSE)</f>
        <v>0.84199999999999997</v>
      </c>
      <c r="I1922" s="552">
        <f t="shared" ref="I1922:I1985" si="30">ROUNDDOWN(F1922*H1922,0)</f>
        <v>424822680</v>
      </c>
    </row>
    <row r="1923" spans="1:9">
      <c r="A1923" s="539">
        <v>1922</v>
      </c>
      <c r="B1923" s="540" t="s">
        <v>8534</v>
      </c>
      <c r="C1923" s="540" t="s">
        <v>5963</v>
      </c>
      <c r="D1923" s="540" t="s">
        <v>5964</v>
      </c>
      <c r="E1923" s="540" t="s">
        <v>5978</v>
      </c>
      <c r="F1923" s="556">
        <v>504540000</v>
      </c>
      <c r="G1923" s="541">
        <v>2023</v>
      </c>
      <c r="H1923" s="542">
        <f>VLOOKUP(G1923,[3]잔가율!$D$3:$E$33,2,FALSE)</f>
        <v>0.84199999999999997</v>
      </c>
      <c r="I1923" s="552">
        <f t="shared" si="30"/>
        <v>424822680</v>
      </c>
    </row>
    <row r="1924" spans="1:9">
      <c r="A1924" s="539">
        <v>1923</v>
      </c>
      <c r="B1924" s="540" t="s">
        <v>8534</v>
      </c>
      <c r="C1924" s="540" t="s">
        <v>5963</v>
      </c>
      <c r="D1924" s="540" t="s">
        <v>5964</v>
      </c>
      <c r="E1924" s="540" t="s">
        <v>5979</v>
      </c>
      <c r="F1924" s="556">
        <v>504540000</v>
      </c>
      <c r="G1924" s="541">
        <v>2023</v>
      </c>
      <c r="H1924" s="542">
        <f>VLOOKUP(G1924,[3]잔가율!$D$3:$E$33,2,FALSE)</f>
        <v>0.84199999999999997</v>
      </c>
      <c r="I1924" s="552">
        <f t="shared" si="30"/>
        <v>424822680</v>
      </c>
    </row>
    <row r="1925" spans="1:9">
      <c r="A1925" s="539">
        <v>1924</v>
      </c>
      <c r="B1925" s="540" t="s">
        <v>8534</v>
      </c>
      <c r="C1925" s="540" t="s">
        <v>5963</v>
      </c>
      <c r="D1925" s="540" t="s">
        <v>5980</v>
      </c>
      <c r="E1925" s="540" t="s">
        <v>5978</v>
      </c>
      <c r="F1925" s="556">
        <v>560000000</v>
      </c>
      <c r="G1925" s="541">
        <v>2023</v>
      </c>
      <c r="H1925" s="542">
        <f>VLOOKUP(G1925,[3]잔가율!$D$3:$E$33,2,FALSE)</f>
        <v>0.84199999999999997</v>
      </c>
      <c r="I1925" s="552">
        <f t="shared" si="30"/>
        <v>471520000</v>
      </c>
    </row>
    <row r="1926" spans="1:9">
      <c r="A1926" s="539">
        <v>1925</v>
      </c>
      <c r="B1926" s="540" t="s">
        <v>8534</v>
      </c>
      <c r="C1926" s="540" t="s">
        <v>5965</v>
      </c>
      <c r="D1926" s="540" t="s">
        <v>5966</v>
      </c>
      <c r="E1926" s="540">
        <v>834</v>
      </c>
      <c r="F1926" s="556">
        <v>524800000</v>
      </c>
      <c r="G1926" s="541">
        <v>2023</v>
      </c>
      <c r="H1926" s="542">
        <f>VLOOKUP(G1926,[3]잔가율!$D$3:$E$33,2,FALSE)</f>
        <v>0.84199999999999997</v>
      </c>
      <c r="I1926" s="552">
        <f t="shared" si="30"/>
        <v>441881600</v>
      </c>
    </row>
    <row r="1927" spans="1:9">
      <c r="A1927" s="539">
        <v>1926</v>
      </c>
      <c r="B1927" s="540" t="s">
        <v>8534</v>
      </c>
      <c r="C1927" s="540" t="s">
        <v>5965</v>
      </c>
      <c r="D1927" s="540" t="s">
        <v>5967</v>
      </c>
      <c r="E1927" s="540">
        <v>834</v>
      </c>
      <c r="F1927" s="556">
        <v>576470000</v>
      </c>
      <c r="G1927" s="541">
        <v>2023</v>
      </c>
      <c r="H1927" s="542">
        <f>VLOOKUP(G1927,[3]잔가율!$D$3:$E$33,2,FALSE)</f>
        <v>0.84199999999999997</v>
      </c>
      <c r="I1927" s="552">
        <f t="shared" si="30"/>
        <v>485387740</v>
      </c>
    </row>
    <row r="1928" spans="1:9">
      <c r="A1928" s="539">
        <v>1927</v>
      </c>
      <c r="B1928" s="543" t="s">
        <v>8534</v>
      </c>
      <c r="C1928" s="543" t="s">
        <v>5981</v>
      </c>
      <c r="D1928" s="543" t="s">
        <v>5982</v>
      </c>
      <c r="E1928" s="543" t="s">
        <v>5983</v>
      </c>
      <c r="F1928" s="557">
        <v>614770000</v>
      </c>
      <c r="G1928" s="541">
        <v>2023</v>
      </c>
      <c r="H1928" s="542">
        <f>VLOOKUP(G1928,[3]잔가율!$D$3:$E$33,2,FALSE)</f>
        <v>0.84199999999999997</v>
      </c>
      <c r="I1928" s="552">
        <f t="shared" si="30"/>
        <v>517636340</v>
      </c>
    </row>
    <row r="1929" spans="1:9">
      <c r="A1929" s="539">
        <v>1928</v>
      </c>
      <c r="B1929" s="543" t="s">
        <v>8534</v>
      </c>
      <c r="C1929" s="543" t="s">
        <v>5981</v>
      </c>
      <c r="D1929" s="543" t="s">
        <v>5982</v>
      </c>
      <c r="E1929" s="543" t="s">
        <v>5984</v>
      </c>
      <c r="F1929" s="557">
        <v>705490000</v>
      </c>
      <c r="G1929" s="541">
        <v>2023</v>
      </c>
      <c r="H1929" s="542">
        <f>VLOOKUP(G1929,[3]잔가율!$D$3:$E$33,2,FALSE)</f>
        <v>0.84199999999999997</v>
      </c>
      <c r="I1929" s="552">
        <f t="shared" si="30"/>
        <v>594022580</v>
      </c>
    </row>
    <row r="1930" spans="1:9">
      <c r="A1930" s="539">
        <v>1929</v>
      </c>
      <c r="B1930" s="540" t="s">
        <v>8534</v>
      </c>
      <c r="C1930" s="540" t="s">
        <v>5965</v>
      </c>
      <c r="D1930" s="540" t="s">
        <v>5968</v>
      </c>
      <c r="E1930" s="540">
        <v>834</v>
      </c>
      <c r="F1930" s="556">
        <v>428490000</v>
      </c>
      <c r="G1930" s="541">
        <v>2023</v>
      </c>
      <c r="H1930" s="542">
        <f>VLOOKUP(G1930,[3]잔가율!$D$3:$E$33,2,FALSE)</f>
        <v>0.84199999999999997</v>
      </c>
      <c r="I1930" s="552">
        <f t="shared" si="30"/>
        <v>360788580</v>
      </c>
    </row>
    <row r="1931" spans="1:9">
      <c r="A1931" s="539">
        <v>1930</v>
      </c>
      <c r="B1931" s="540" t="s">
        <v>8534</v>
      </c>
      <c r="C1931" s="540" t="s">
        <v>5965</v>
      </c>
      <c r="D1931" s="540" t="s">
        <v>5969</v>
      </c>
      <c r="E1931" s="540">
        <v>834</v>
      </c>
      <c r="F1931" s="556">
        <v>770640000</v>
      </c>
      <c r="G1931" s="541">
        <v>2023</v>
      </c>
      <c r="H1931" s="542">
        <f>VLOOKUP(G1931,[3]잔가율!$D$3:$E$33,2,FALSE)</f>
        <v>0.84199999999999997</v>
      </c>
      <c r="I1931" s="552">
        <f t="shared" si="30"/>
        <v>648878880</v>
      </c>
    </row>
    <row r="1932" spans="1:9">
      <c r="A1932" s="539">
        <v>1931</v>
      </c>
      <c r="B1932" s="543" t="s">
        <v>8534</v>
      </c>
      <c r="C1932" s="543" t="s">
        <v>5981</v>
      </c>
      <c r="D1932" s="543" t="s">
        <v>5985</v>
      </c>
      <c r="E1932" s="543" t="s">
        <v>5986</v>
      </c>
      <c r="F1932" s="557">
        <v>375800000</v>
      </c>
      <c r="G1932" s="541">
        <v>2023</v>
      </c>
      <c r="H1932" s="542">
        <f>VLOOKUP(G1932,[3]잔가율!$D$3:$E$33,2,FALSE)</f>
        <v>0.84199999999999997</v>
      </c>
      <c r="I1932" s="552">
        <f t="shared" si="30"/>
        <v>316423600</v>
      </c>
    </row>
    <row r="1933" spans="1:9">
      <c r="A1933" s="539">
        <v>1932</v>
      </c>
      <c r="B1933" s="540" t="s">
        <v>8534</v>
      </c>
      <c r="C1933" s="540" t="s">
        <v>5963</v>
      </c>
      <c r="D1933" s="540" t="s">
        <v>5987</v>
      </c>
      <c r="E1933" s="540" t="s">
        <v>5988</v>
      </c>
      <c r="F1933" s="556">
        <v>272720000</v>
      </c>
      <c r="G1933" s="541">
        <v>2023</v>
      </c>
      <c r="H1933" s="542">
        <f>VLOOKUP(G1933,[3]잔가율!$D$3:$E$33,2,FALSE)</f>
        <v>0.84199999999999997</v>
      </c>
      <c r="I1933" s="552">
        <f t="shared" si="30"/>
        <v>229630240</v>
      </c>
    </row>
    <row r="1934" spans="1:9">
      <c r="A1934" s="539">
        <v>1933</v>
      </c>
      <c r="B1934" s="540" t="s">
        <v>8534</v>
      </c>
      <c r="C1934" s="540" t="s">
        <v>5963</v>
      </c>
      <c r="D1934" s="540" t="s">
        <v>5989</v>
      </c>
      <c r="E1934" s="540" t="s">
        <v>5988</v>
      </c>
      <c r="F1934" s="556">
        <v>309900000</v>
      </c>
      <c r="G1934" s="541">
        <v>2023</v>
      </c>
      <c r="H1934" s="542">
        <f>VLOOKUP(G1934,[3]잔가율!$D$3:$E$33,2,FALSE)</f>
        <v>0.84199999999999997</v>
      </c>
      <c r="I1934" s="552">
        <f t="shared" si="30"/>
        <v>260935800</v>
      </c>
    </row>
    <row r="1935" spans="1:9">
      <c r="A1935" s="539">
        <v>1934</v>
      </c>
      <c r="B1935" s="540" t="s">
        <v>8534</v>
      </c>
      <c r="C1935" s="540" t="s">
        <v>5963</v>
      </c>
      <c r="D1935" s="540" t="s">
        <v>5990</v>
      </c>
      <c r="E1935" s="540" t="s">
        <v>5988</v>
      </c>
      <c r="F1935" s="556">
        <v>327450000</v>
      </c>
      <c r="G1935" s="541">
        <v>2023</v>
      </c>
      <c r="H1935" s="542">
        <f>VLOOKUP(G1935,[3]잔가율!$D$3:$E$33,2,FALSE)</f>
        <v>0.84199999999999997</v>
      </c>
      <c r="I1935" s="552">
        <f t="shared" si="30"/>
        <v>275712900</v>
      </c>
    </row>
    <row r="1936" spans="1:9">
      <c r="A1936" s="539">
        <v>1935</v>
      </c>
      <c r="B1936" s="540" t="s">
        <v>8534</v>
      </c>
      <c r="C1936" s="540" t="s">
        <v>5963</v>
      </c>
      <c r="D1936" s="540" t="s">
        <v>5991</v>
      </c>
      <c r="E1936" s="540" t="s">
        <v>5992</v>
      </c>
      <c r="F1936" s="556">
        <v>309090000</v>
      </c>
      <c r="G1936" s="541">
        <v>2023</v>
      </c>
      <c r="H1936" s="542">
        <f>VLOOKUP(G1936,[3]잔가율!$D$3:$E$33,2,FALSE)</f>
        <v>0.84199999999999997</v>
      </c>
      <c r="I1936" s="552">
        <f t="shared" si="30"/>
        <v>260253780</v>
      </c>
    </row>
    <row r="1937" spans="1:9">
      <c r="A1937" s="539">
        <v>1936</v>
      </c>
      <c r="B1937" s="540" t="s">
        <v>8534</v>
      </c>
      <c r="C1937" s="540" t="s">
        <v>5963</v>
      </c>
      <c r="D1937" s="540" t="s">
        <v>5993</v>
      </c>
      <c r="E1937" s="540" t="s">
        <v>5988</v>
      </c>
      <c r="F1937" s="556">
        <v>306270000</v>
      </c>
      <c r="G1937" s="541">
        <v>2023</v>
      </c>
      <c r="H1937" s="542">
        <f>VLOOKUP(G1937,[3]잔가율!$D$3:$E$33,2,FALSE)</f>
        <v>0.84199999999999997</v>
      </c>
      <c r="I1937" s="552">
        <f t="shared" si="30"/>
        <v>257879340</v>
      </c>
    </row>
    <row r="1938" spans="1:9">
      <c r="A1938" s="539">
        <v>1937</v>
      </c>
      <c r="B1938" s="540" t="s">
        <v>8534</v>
      </c>
      <c r="C1938" s="540" t="s">
        <v>5963</v>
      </c>
      <c r="D1938" s="540" t="s">
        <v>5994</v>
      </c>
      <c r="E1938" s="540" t="s">
        <v>5988</v>
      </c>
      <c r="F1938" s="556">
        <v>359090000</v>
      </c>
      <c r="G1938" s="541">
        <v>2023</v>
      </c>
      <c r="H1938" s="542">
        <f>VLOOKUP(G1938,[3]잔가율!$D$3:$E$33,2,FALSE)</f>
        <v>0.84199999999999997</v>
      </c>
      <c r="I1938" s="552">
        <f t="shared" si="30"/>
        <v>302353780</v>
      </c>
    </row>
    <row r="1939" spans="1:9">
      <c r="A1939" s="539">
        <v>1938</v>
      </c>
      <c r="B1939" s="540" t="s">
        <v>8534</v>
      </c>
      <c r="C1939" s="540" t="s">
        <v>5963</v>
      </c>
      <c r="D1939" s="540" t="s">
        <v>163</v>
      </c>
      <c r="E1939" s="540" t="s">
        <v>5995</v>
      </c>
      <c r="F1939" s="556">
        <v>340000000</v>
      </c>
      <c r="G1939" s="541">
        <v>2023</v>
      </c>
      <c r="H1939" s="542">
        <f>VLOOKUP(G1939,[3]잔가율!$D$3:$E$33,2,FALSE)</f>
        <v>0.84199999999999997</v>
      </c>
      <c r="I1939" s="552">
        <f t="shared" si="30"/>
        <v>286280000</v>
      </c>
    </row>
    <row r="1940" spans="1:9">
      <c r="A1940" s="539">
        <v>1939</v>
      </c>
      <c r="B1940" s="543" t="s">
        <v>8534</v>
      </c>
      <c r="C1940" s="543" t="s">
        <v>5981</v>
      </c>
      <c r="D1940" s="543" t="s">
        <v>5996</v>
      </c>
      <c r="E1940" s="543" t="s">
        <v>5997</v>
      </c>
      <c r="F1940" s="557">
        <v>258360000</v>
      </c>
      <c r="G1940" s="541">
        <v>2023</v>
      </c>
      <c r="H1940" s="542">
        <f>VLOOKUP(G1940,[3]잔가율!$D$3:$E$33,2,FALSE)</f>
        <v>0.84199999999999997</v>
      </c>
      <c r="I1940" s="552">
        <f t="shared" si="30"/>
        <v>217539120</v>
      </c>
    </row>
    <row r="1941" spans="1:9">
      <c r="A1941" s="539">
        <v>1940</v>
      </c>
      <c r="B1941" s="540" t="s">
        <v>8534</v>
      </c>
      <c r="C1941" s="540" t="s">
        <v>5963</v>
      </c>
      <c r="D1941" s="540" t="s">
        <v>163</v>
      </c>
      <c r="E1941" s="540" t="s">
        <v>5998</v>
      </c>
      <c r="F1941" s="556">
        <v>344540000</v>
      </c>
      <c r="G1941" s="541">
        <v>2023</v>
      </c>
      <c r="H1941" s="542">
        <f>VLOOKUP(G1941,[3]잔가율!$D$3:$E$33,2,FALSE)</f>
        <v>0.84199999999999997</v>
      </c>
      <c r="I1941" s="552">
        <f t="shared" si="30"/>
        <v>290102680</v>
      </c>
    </row>
    <row r="1942" spans="1:9">
      <c r="A1942" s="539">
        <v>1941</v>
      </c>
      <c r="B1942" s="540" t="s">
        <v>8534</v>
      </c>
      <c r="C1942" s="540" t="s">
        <v>5963</v>
      </c>
      <c r="D1942" s="540" t="s">
        <v>163</v>
      </c>
      <c r="E1942" s="540" t="s">
        <v>5999</v>
      </c>
      <c r="F1942" s="556">
        <v>350000000</v>
      </c>
      <c r="G1942" s="541">
        <v>2023</v>
      </c>
      <c r="H1942" s="542">
        <f>VLOOKUP(G1942,[3]잔가율!$D$3:$E$33,2,FALSE)</f>
        <v>0.84199999999999997</v>
      </c>
      <c r="I1942" s="552">
        <f t="shared" si="30"/>
        <v>294700000</v>
      </c>
    </row>
    <row r="1943" spans="1:9">
      <c r="A1943" s="539">
        <v>1942</v>
      </c>
      <c r="B1943" s="540" t="s">
        <v>8534</v>
      </c>
      <c r="C1943" s="540" t="s">
        <v>5965</v>
      </c>
      <c r="D1943" s="540" t="s">
        <v>5970</v>
      </c>
      <c r="E1943" s="540">
        <v>724</v>
      </c>
      <c r="F1943" s="556">
        <v>313890000</v>
      </c>
      <c r="G1943" s="541">
        <v>2023</v>
      </c>
      <c r="H1943" s="542">
        <f>VLOOKUP(G1943,[3]잔가율!$D$3:$E$33,2,FALSE)</f>
        <v>0.84199999999999997</v>
      </c>
      <c r="I1943" s="552">
        <f t="shared" si="30"/>
        <v>264295380</v>
      </c>
    </row>
    <row r="1944" spans="1:9">
      <c r="A1944" s="539">
        <v>1943</v>
      </c>
      <c r="B1944" s="543" t="s">
        <v>8534</v>
      </c>
      <c r="C1944" s="543" t="s">
        <v>5981</v>
      </c>
      <c r="D1944" s="543" t="s">
        <v>6000</v>
      </c>
      <c r="E1944" s="543" t="s">
        <v>6001</v>
      </c>
      <c r="F1944" s="557">
        <v>343000000</v>
      </c>
      <c r="G1944" s="541">
        <v>2023</v>
      </c>
      <c r="H1944" s="542">
        <f>VLOOKUP(G1944,[3]잔가율!$D$3:$E$33,2,FALSE)</f>
        <v>0.84199999999999997</v>
      </c>
      <c r="I1944" s="552">
        <f t="shared" si="30"/>
        <v>288806000</v>
      </c>
    </row>
    <row r="1945" spans="1:9">
      <c r="A1945" s="539">
        <v>1944</v>
      </c>
      <c r="B1945" s="540" t="s">
        <v>8534</v>
      </c>
      <c r="C1945" s="540" t="s">
        <v>5963</v>
      </c>
      <c r="D1945" s="540" t="s">
        <v>6002</v>
      </c>
      <c r="E1945" s="540" t="s">
        <v>6003</v>
      </c>
      <c r="F1945" s="556">
        <v>271810000</v>
      </c>
      <c r="G1945" s="541">
        <v>2023</v>
      </c>
      <c r="H1945" s="542">
        <f>VLOOKUP(G1945,[3]잔가율!$D$3:$E$33,2,FALSE)</f>
        <v>0.84199999999999997</v>
      </c>
      <c r="I1945" s="552">
        <f t="shared" si="30"/>
        <v>228864020</v>
      </c>
    </row>
    <row r="1946" spans="1:9">
      <c r="A1946" s="539">
        <v>1945</v>
      </c>
      <c r="B1946" s="540" t="s">
        <v>8534</v>
      </c>
      <c r="C1946" s="540" t="s">
        <v>5963</v>
      </c>
      <c r="D1946" s="540" t="s">
        <v>6004</v>
      </c>
      <c r="E1946" s="540" t="s">
        <v>6003</v>
      </c>
      <c r="F1946" s="556">
        <v>290900000</v>
      </c>
      <c r="G1946" s="541">
        <v>2023</v>
      </c>
      <c r="H1946" s="542">
        <f>VLOOKUP(G1946,[3]잔가율!$D$3:$E$33,2,FALSE)</f>
        <v>0.84199999999999997</v>
      </c>
      <c r="I1946" s="552">
        <f t="shared" si="30"/>
        <v>244937800</v>
      </c>
    </row>
    <row r="1947" spans="1:9">
      <c r="A1947" s="539">
        <v>1946</v>
      </c>
      <c r="B1947" s="540" t="s">
        <v>8534</v>
      </c>
      <c r="C1947" s="540" t="s">
        <v>5963</v>
      </c>
      <c r="D1947" s="540" t="s">
        <v>6005</v>
      </c>
      <c r="E1947" s="540" t="s">
        <v>6003</v>
      </c>
      <c r="F1947" s="556">
        <v>310900000</v>
      </c>
      <c r="G1947" s="541">
        <v>2023</v>
      </c>
      <c r="H1947" s="542">
        <f>VLOOKUP(G1947,[3]잔가율!$D$3:$E$33,2,FALSE)</f>
        <v>0.84199999999999997</v>
      </c>
      <c r="I1947" s="552">
        <f t="shared" si="30"/>
        <v>261777800</v>
      </c>
    </row>
    <row r="1948" spans="1:9">
      <c r="A1948" s="539">
        <v>1947</v>
      </c>
      <c r="B1948" s="540" t="s">
        <v>8534</v>
      </c>
      <c r="C1948" s="540" t="s">
        <v>5963</v>
      </c>
      <c r="D1948" s="540" t="s">
        <v>6006</v>
      </c>
      <c r="E1948" s="540" t="s">
        <v>6003</v>
      </c>
      <c r="F1948" s="556">
        <v>353630000</v>
      </c>
      <c r="G1948" s="541">
        <v>2023</v>
      </c>
      <c r="H1948" s="542">
        <f>VLOOKUP(G1948,[3]잔가율!$D$3:$E$33,2,FALSE)</f>
        <v>0.84199999999999997</v>
      </c>
      <c r="I1948" s="552">
        <f t="shared" si="30"/>
        <v>297756460</v>
      </c>
    </row>
    <row r="1949" spans="1:9">
      <c r="A1949" s="539">
        <v>1948</v>
      </c>
      <c r="B1949" s="540" t="s">
        <v>8534</v>
      </c>
      <c r="C1949" s="540" t="s">
        <v>5963</v>
      </c>
      <c r="D1949" s="540" t="s">
        <v>6007</v>
      </c>
      <c r="E1949" s="540" t="s">
        <v>6003</v>
      </c>
      <c r="F1949" s="556">
        <v>315000000</v>
      </c>
      <c r="G1949" s="541">
        <v>2023</v>
      </c>
      <c r="H1949" s="542">
        <f>VLOOKUP(G1949,[3]잔가율!$D$3:$E$33,2,FALSE)</f>
        <v>0.84199999999999997</v>
      </c>
      <c r="I1949" s="552">
        <f t="shared" si="30"/>
        <v>265230000</v>
      </c>
    </row>
    <row r="1950" spans="1:9">
      <c r="A1950" s="539">
        <v>1949</v>
      </c>
      <c r="B1950" s="540" t="s">
        <v>8534</v>
      </c>
      <c r="C1950" s="540" t="s">
        <v>5963</v>
      </c>
      <c r="D1950" s="540" t="s">
        <v>6008</v>
      </c>
      <c r="E1950" s="540" t="s">
        <v>6003</v>
      </c>
      <c r="F1950" s="556">
        <v>369000000</v>
      </c>
      <c r="G1950" s="541">
        <v>2023</v>
      </c>
      <c r="H1950" s="542">
        <f>VLOOKUP(G1950,[3]잔가율!$D$3:$E$33,2,FALSE)</f>
        <v>0.84199999999999997</v>
      </c>
      <c r="I1950" s="552">
        <f t="shared" si="30"/>
        <v>310698000</v>
      </c>
    </row>
    <row r="1951" spans="1:9">
      <c r="A1951" s="539">
        <v>1950</v>
      </c>
      <c r="B1951" s="543" t="s">
        <v>8534</v>
      </c>
      <c r="C1951" s="543" t="s">
        <v>5981</v>
      </c>
      <c r="D1951" s="543" t="s">
        <v>6009</v>
      </c>
      <c r="E1951" s="543" t="s">
        <v>6010</v>
      </c>
      <c r="F1951" s="557">
        <v>346810000</v>
      </c>
      <c r="G1951" s="541">
        <v>2023</v>
      </c>
      <c r="H1951" s="542">
        <f>VLOOKUP(G1951,[3]잔가율!$D$3:$E$33,2,FALSE)</f>
        <v>0.84199999999999997</v>
      </c>
      <c r="I1951" s="552">
        <f t="shared" si="30"/>
        <v>292014020</v>
      </c>
    </row>
    <row r="1952" spans="1:9">
      <c r="A1952" s="539">
        <v>1951</v>
      </c>
      <c r="B1952" s="540" t="s">
        <v>8534</v>
      </c>
      <c r="C1952" s="540" t="s">
        <v>5963</v>
      </c>
      <c r="D1952" s="540" t="s">
        <v>6011</v>
      </c>
      <c r="E1952" s="540" t="s">
        <v>6012</v>
      </c>
      <c r="F1952" s="556">
        <v>446460000</v>
      </c>
      <c r="G1952" s="541">
        <v>2023</v>
      </c>
      <c r="H1952" s="542">
        <f>VLOOKUP(G1952,[3]잔가율!$D$3:$E$33,2,FALSE)</f>
        <v>0.84199999999999997</v>
      </c>
      <c r="I1952" s="552">
        <f t="shared" si="30"/>
        <v>375919320</v>
      </c>
    </row>
    <row r="1953" spans="1:9">
      <c r="A1953" s="539">
        <v>1952</v>
      </c>
      <c r="B1953" s="540" t="s">
        <v>8534</v>
      </c>
      <c r="C1953" s="540" t="s">
        <v>5963</v>
      </c>
      <c r="D1953" s="540" t="s">
        <v>6013</v>
      </c>
      <c r="E1953" s="540" t="s">
        <v>6014</v>
      </c>
      <c r="F1953" s="556">
        <v>446270000</v>
      </c>
      <c r="G1953" s="541">
        <v>2023</v>
      </c>
      <c r="H1953" s="542">
        <f>VLOOKUP(G1953,[3]잔가율!$D$3:$E$33,2,FALSE)</f>
        <v>0.84199999999999997</v>
      </c>
      <c r="I1953" s="552">
        <f t="shared" si="30"/>
        <v>375759340</v>
      </c>
    </row>
    <row r="1954" spans="1:9">
      <c r="A1954" s="539">
        <v>1953</v>
      </c>
      <c r="B1954" s="540" t="s">
        <v>8534</v>
      </c>
      <c r="C1954" s="540" t="s">
        <v>5963</v>
      </c>
      <c r="D1954" s="540" t="s">
        <v>6013</v>
      </c>
      <c r="E1954" s="540" t="s">
        <v>6015</v>
      </c>
      <c r="F1954" s="556">
        <v>446270000</v>
      </c>
      <c r="G1954" s="541">
        <v>2023</v>
      </c>
      <c r="H1954" s="542">
        <f>VLOOKUP(G1954,[3]잔가율!$D$3:$E$33,2,FALSE)</f>
        <v>0.84199999999999997</v>
      </c>
      <c r="I1954" s="552">
        <f t="shared" si="30"/>
        <v>375759340</v>
      </c>
    </row>
    <row r="1955" spans="1:9">
      <c r="A1955" s="539">
        <v>1954</v>
      </c>
      <c r="B1955" s="543" t="s">
        <v>8534</v>
      </c>
      <c r="C1955" s="543" t="s">
        <v>5981</v>
      </c>
      <c r="D1955" s="543" t="s">
        <v>6016</v>
      </c>
      <c r="E1955" s="543" t="s">
        <v>6017</v>
      </c>
      <c r="F1955" s="557">
        <v>353590000</v>
      </c>
      <c r="G1955" s="541">
        <v>2023</v>
      </c>
      <c r="H1955" s="542">
        <f>VLOOKUP(G1955,[3]잔가율!$D$3:$E$33,2,FALSE)</f>
        <v>0.84199999999999997</v>
      </c>
      <c r="I1955" s="552">
        <f t="shared" si="30"/>
        <v>297722780</v>
      </c>
    </row>
    <row r="1956" spans="1:9">
      <c r="A1956" s="539">
        <v>1955</v>
      </c>
      <c r="B1956" s="543" t="s">
        <v>8534</v>
      </c>
      <c r="C1956" s="543" t="s">
        <v>5981</v>
      </c>
      <c r="D1956" s="543" t="s">
        <v>6016</v>
      </c>
      <c r="E1956" s="543" t="s">
        <v>6018</v>
      </c>
      <c r="F1956" s="557">
        <v>359770000</v>
      </c>
      <c r="G1956" s="541">
        <v>2023</v>
      </c>
      <c r="H1956" s="542">
        <f>VLOOKUP(G1956,[3]잔가율!$D$3:$E$33,2,FALSE)</f>
        <v>0.84199999999999997</v>
      </c>
      <c r="I1956" s="552">
        <f t="shared" si="30"/>
        <v>302926340</v>
      </c>
    </row>
    <row r="1957" spans="1:9">
      <c r="A1957" s="539">
        <v>1956</v>
      </c>
      <c r="B1957" s="540" t="s">
        <v>8534</v>
      </c>
      <c r="C1957" s="540" t="s">
        <v>5963</v>
      </c>
      <c r="D1957" s="540" t="s">
        <v>6016</v>
      </c>
      <c r="E1957" s="540" t="s">
        <v>6019</v>
      </c>
      <c r="F1957" s="556">
        <v>253110000</v>
      </c>
      <c r="G1957" s="541">
        <v>2023</v>
      </c>
      <c r="H1957" s="542">
        <f>VLOOKUP(G1957,[3]잔가율!$D$3:$E$33,2,FALSE)</f>
        <v>0.84199999999999997</v>
      </c>
      <c r="I1957" s="552">
        <f t="shared" si="30"/>
        <v>213118620</v>
      </c>
    </row>
    <row r="1958" spans="1:9">
      <c r="A1958" s="539">
        <v>1957</v>
      </c>
      <c r="B1958" s="540" t="s">
        <v>8534</v>
      </c>
      <c r="C1958" s="540" t="s">
        <v>159</v>
      </c>
      <c r="D1958" s="540" t="s">
        <v>6032</v>
      </c>
      <c r="E1958" s="540" t="s">
        <v>6033</v>
      </c>
      <c r="F1958" s="556">
        <v>134000000</v>
      </c>
      <c r="G1958" s="541">
        <v>2023</v>
      </c>
      <c r="H1958" s="542">
        <f>VLOOKUP(G1958,[3]잔가율!$D$3:$E$33,2,FALSE)</f>
        <v>0.84199999999999997</v>
      </c>
      <c r="I1958" s="552">
        <f t="shared" si="30"/>
        <v>112828000</v>
      </c>
    </row>
    <row r="1959" spans="1:9">
      <c r="A1959" s="539">
        <v>1958</v>
      </c>
      <c r="B1959" s="540" t="s">
        <v>8534</v>
      </c>
      <c r="C1959" s="540" t="s">
        <v>159</v>
      </c>
      <c r="D1959" s="540" t="s">
        <v>2113</v>
      </c>
      <c r="E1959" s="540" t="s">
        <v>6034</v>
      </c>
      <c r="F1959" s="556">
        <v>47270000</v>
      </c>
      <c r="G1959" s="541">
        <v>2023</v>
      </c>
      <c r="H1959" s="542">
        <f>VLOOKUP(G1959,[3]잔가율!$D$3:$E$33,2,FALSE)</f>
        <v>0.84199999999999997</v>
      </c>
      <c r="I1959" s="552">
        <f t="shared" si="30"/>
        <v>39801340</v>
      </c>
    </row>
    <row r="1960" spans="1:9">
      <c r="A1960" s="539">
        <v>1959</v>
      </c>
      <c r="B1960" s="540" t="s">
        <v>8534</v>
      </c>
      <c r="C1960" s="540" t="s">
        <v>159</v>
      </c>
      <c r="D1960" s="540" t="s">
        <v>2113</v>
      </c>
      <c r="E1960" s="540" t="s">
        <v>6035</v>
      </c>
      <c r="F1960" s="556">
        <v>47270000</v>
      </c>
      <c r="G1960" s="541">
        <v>2023</v>
      </c>
      <c r="H1960" s="542">
        <f>VLOOKUP(G1960,[3]잔가율!$D$3:$E$33,2,FALSE)</f>
        <v>0.84199999999999997</v>
      </c>
      <c r="I1960" s="552">
        <f t="shared" si="30"/>
        <v>39801340</v>
      </c>
    </row>
    <row r="1961" spans="1:9">
      <c r="A1961" s="539">
        <v>1960</v>
      </c>
      <c r="B1961" s="540" t="s">
        <v>8534</v>
      </c>
      <c r="C1961" s="540" t="s">
        <v>159</v>
      </c>
      <c r="D1961" s="540" t="s">
        <v>6036</v>
      </c>
      <c r="E1961" s="540" t="s">
        <v>6037</v>
      </c>
      <c r="F1961" s="556">
        <v>63000000</v>
      </c>
      <c r="G1961" s="541">
        <v>2023</v>
      </c>
      <c r="H1961" s="542">
        <f>VLOOKUP(G1961,[3]잔가율!$D$3:$E$33,2,FALSE)</f>
        <v>0.84199999999999997</v>
      </c>
      <c r="I1961" s="552">
        <f t="shared" si="30"/>
        <v>53046000</v>
      </c>
    </row>
    <row r="1962" spans="1:9">
      <c r="A1962" s="539">
        <v>1961</v>
      </c>
      <c r="B1962" s="540" t="s">
        <v>8534</v>
      </c>
      <c r="C1962" s="540" t="s">
        <v>159</v>
      </c>
      <c r="D1962" s="540" t="s">
        <v>6038</v>
      </c>
      <c r="E1962" s="540" t="s">
        <v>6039</v>
      </c>
      <c r="F1962" s="556">
        <v>68720000</v>
      </c>
      <c r="G1962" s="541">
        <v>2023</v>
      </c>
      <c r="H1962" s="542">
        <f>VLOOKUP(G1962,[3]잔가율!$D$3:$E$33,2,FALSE)</f>
        <v>0.84199999999999997</v>
      </c>
      <c r="I1962" s="552">
        <f t="shared" si="30"/>
        <v>57862240</v>
      </c>
    </row>
    <row r="1963" spans="1:9">
      <c r="A1963" s="539">
        <v>1962</v>
      </c>
      <c r="B1963" s="540" t="s">
        <v>8534</v>
      </c>
      <c r="C1963" s="540" t="s">
        <v>159</v>
      </c>
      <c r="D1963" s="540" t="s">
        <v>6027</v>
      </c>
      <c r="E1963" s="540" t="s">
        <v>6021</v>
      </c>
      <c r="F1963" s="556">
        <v>65270000</v>
      </c>
      <c r="G1963" s="541">
        <v>2023</v>
      </c>
      <c r="H1963" s="542">
        <f>VLOOKUP(G1963,[3]잔가율!$D$3:$E$33,2,FALSE)</f>
        <v>0.84199999999999997</v>
      </c>
      <c r="I1963" s="552">
        <f t="shared" si="30"/>
        <v>54957340</v>
      </c>
    </row>
    <row r="1964" spans="1:9">
      <c r="A1964" s="539">
        <v>1963</v>
      </c>
      <c r="B1964" s="540" t="s">
        <v>8534</v>
      </c>
      <c r="C1964" s="540" t="s">
        <v>159</v>
      </c>
      <c r="D1964" s="540" t="s">
        <v>6040</v>
      </c>
      <c r="E1964" s="540" t="s">
        <v>6021</v>
      </c>
      <c r="F1964" s="556">
        <v>61090000</v>
      </c>
      <c r="G1964" s="541">
        <v>2023</v>
      </c>
      <c r="H1964" s="542">
        <f>VLOOKUP(G1964,[3]잔가율!$D$3:$E$33,2,FALSE)</f>
        <v>0.84199999999999997</v>
      </c>
      <c r="I1964" s="552">
        <f t="shared" si="30"/>
        <v>51437780</v>
      </c>
    </row>
    <row r="1965" spans="1:9">
      <c r="A1965" s="539">
        <v>1964</v>
      </c>
      <c r="B1965" s="414" t="s">
        <v>16663</v>
      </c>
      <c r="C1965" s="540" t="s">
        <v>159</v>
      </c>
      <c r="D1965" s="540" t="s">
        <v>6020</v>
      </c>
      <c r="E1965" s="540" t="s">
        <v>6021</v>
      </c>
      <c r="F1965" s="558">
        <v>63620000</v>
      </c>
      <c r="G1965" s="541">
        <v>2023</v>
      </c>
      <c r="H1965" s="542">
        <f>VLOOKUP(G1965,[3]잔가율!$B$3:$C$33,2,FALSE)</f>
        <v>0.82599999999999996</v>
      </c>
      <c r="I1965" s="552">
        <f t="shared" si="30"/>
        <v>52550120</v>
      </c>
    </row>
    <row r="1966" spans="1:9">
      <c r="A1966" s="539">
        <v>1965</v>
      </c>
      <c r="B1966" s="540" t="s">
        <v>8534</v>
      </c>
      <c r="C1966" s="540" t="s">
        <v>159</v>
      </c>
      <c r="D1966" s="540" t="s">
        <v>6041</v>
      </c>
      <c r="E1966" s="540" t="s">
        <v>6021</v>
      </c>
      <c r="F1966" s="556">
        <v>68000000</v>
      </c>
      <c r="G1966" s="541">
        <v>2023</v>
      </c>
      <c r="H1966" s="542">
        <f>VLOOKUP(G1966,[3]잔가율!$D$3:$E$33,2,FALSE)</f>
        <v>0.84199999999999997</v>
      </c>
      <c r="I1966" s="552">
        <f t="shared" si="30"/>
        <v>57256000</v>
      </c>
    </row>
    <row r="1967" spans="1:9">
      <c r="A1967" s="539">
        <v>1966</v>
      </c>
      <c r="B1967" s="540" t="s">
        <v>8534</v>
      </c>
      <c r="C1967" s="540" t="s">
        <v>159</v>
      </c>
      <c r="D1967" s="540" t="s">
        <v>6041</v>
      </c>
      <c r="E1967" s="540" t="s">
        <v>6039</v>
      </c>
      <c r="F1967" s="556">
        <v>69800000</v>
      </c>
      <c r="G1967" s="541">
        <v>2023</v>
      </c>
      <c r="H1967" s="542">
        <f>VLOOKUP(G1967,[3]잔가율!$D$3:$E$33,2,FALSE)</f>
        <v>0.84199999999999997</v>
      </c>
      <c r="I1967" s="552">
        <f t="shared" si="30"/>
        <v>58771600</v>
      </c>
    </row>
    <row r="1968" spans="1:9">
      <c r="A1968" s="539">
        <v>1967</v>
      </c>
      <c r="B1968" s="540" t="s">
        <v>8534</v>
      </c>
      <c r="C1968" s="540" t="s">
        <v>159</v>
      </c>
      <c r="D1968" s="540" t="s">
        <v>6042</v>
      </c>
      <c r="E1968" s="540" t="s">
        <v>6021</v>
      </c>
      <c r="F1968" s="556">
        <v>80630000</v>
      </c>
      <c r="G1968" s="541">
        <v>2023</v>
      </c>
      <c r="H1968" s="542">
        <f>VLOOKUP(G1968,[3]잔가율!$D$3:$E$33,2,FALSE)</f>
        <v>0.84199999999999997</v>
      </c>
      <c r="I1968" s="552">
        <f t="shared" si="30"/>
        <v>67890460</v>
      </c>
    </row>
    <row r="1969" spans="1:9">
      <c r="A1969" s="539">
        <v>1968</v>
      </c>
      <c r="B1969" s="540" t="s">
        <v>8534</v>
      </c>
      <c r="C1969" s="540" t="s">
        <v>159</v>
      </c>
      <c r="D1969" s="540" t="s">
        <v>6043</v>
      </c>
      <c r="E1969" s="540" t="s">
        <v>5040</v>
      </c>
      <c r="F1969" s="556">
        <v>72000000</v>
      </c>
      <c r="G1969" s="541">
        <v>2023</v>
      </c>
      <c r="H1969" s="542">
        <f>VLOOKUP(G1969,[3]잔가율!$D$3:$E$33,2,FALSE)</f>
        <v>0.84199999999999997</v>
      </c>
      <c r="I1969" s="552">
        <f t="shared" si="30"/>
        <v>60624000</v>
      </c>
    </row>
    <row r="1970" spans="1:9">
      <c r="A1970" s="539">
        <v>1969</v>
      </c>
      <c r="B1970" s="540" t="s">
        <v>8534</v>
      </c>
      <c r="C1970" s="540" t="s">
        <v>159</v>
      </c>
      <c r="D1970" s="540" t="s">
        <v>6028</v>
      </c>
      <c r="E1970" s="540" t="s">
        <v>6044</v>
      </c>
      <c r="F1970" s="556">
        <v>68950000</v>
      </c>
      <c r="G1970" s="541">
        <v>2023</v>
      </c>
      <c r="H1970" s="542">
        <f>VLOOKUP(G1970,[3]잔가율!$D$3:$E$33,2,FALSE)</f>
        <v>0.84199999999999997</v>
      </c>
      <c r="I1970" s="552">
        <f t="shared" si="30"/>
        <v>58055900</v>
      </c>
    </row>
    <row r="1971" spans="1:9">
      <c r="A1971" s="539">
        <v>1970</v>
      </c>
      <c r="B1971" s="540" t="s">
        <v>8534</v>
      </c>
      <c r="C1971" s="540" t="s">
        <v>159</v>
      </c>
      <c r="D1971" s="540" t="s">
        <v>6029</v>
      </c>
      <c r="E1971" s="540" t="s">
        <v>6044</v>
      </c>
      <c r="F1971" s="556">
        <v>91260000</v>
      </c>
      <c r="G1971" s="541">
        <v>2023</v>
      </c>
      <c r="H1971" s="542">
        <f>VLOOKUP(G1971,[3]잔가율!$D$3:$E$33,2,FALSE)</f>
        <v>0.84199999999999997</v>
      </c>
      <c r="I1971" s="552">
        <f t="shared" si="30"/>
        <v>76840920</v>
      </c>
    </row>
    <row r="1972" spans="1:9">
      <c r="A1972" s="539">
        <v>1971</v>
      </c>
      <c r="B1972" s="540" t="s">
        <v>8534</v>
      </c>
      <c r="C1972" s="540" t="s">
        <v>159</v>
      </c>
      <c r="D1972" s="540" t="s">
        <v>6045</v>
      </c>
      <c r="E1972" s="540" t="s">
        <v>2479</v>
      </c>
      <c r="F1972" s="556">
        <v>59000000</v>
      </c>
      <c r="G1972" s="541">
        <v>2023</v>
      </c>
      <c r="H1972" s="542">
        <f>VLOOKUP(G1972,[3]잔가율!$D$3:$E$33,2,FALSE)</f>
        <v>0.84199999999999997</v>
      </c>
      <c r="I1972" s="552">
        <f t="shared" si="30"/>
        <v>49678000</v>
      </c>
    </row>
    <row r="1973" spans="1:9">
      <c r="A1973" s="539">
        <v>1972</v>
      </c>
      <c r="B1973" s="540" t="s">
        <v>8534</v>
      </c>
      <c r="C1973" s="540" t="s">
        <v>159</v>
      </c>
      <c r="D1973" s="540" t="s">
        <v>6046</v>
      </c>
      <c r="E1973" s="540" t="s">
        <v>1229</v>
      </c>
      <c r="F1973" s="556">
        <v>52900000</v>
      </c>
      <c r="G1973" s="541">
        <v>2023</v>
      </c>
      <c r="H1973" s="542">
        <f>VLOOKUP(G1973,[3]잔가율!$D$3:$E$33,2,FALSE)</f>
        <v>0.84199999999999997</v>
      </c>
      <c r="I1973" s="552">
        <f t="shared" si="30"/>
        <v>44541800</v>
      </c>
    </row>
    <row r="1974" spans="1:9">
      <c r="A1974" s="539">
        <v>1973</v>
      </c>
      <c r="B1974" s="540" t="s">
        <v>8534</v>
      </c>
      <c r="C1974" s="540" t="s">
        <v>159</v>
      </c>
      <c r="D1974" s="540" t="s">
        <v>6047</v>
      </c>
      <c r="E1974" s="540" t="s">
        <v>1229</v>
      </c>
      <c r="F1974" s="556">
        <v>54200000</v>
      </c>
      <c r="G1974" s="541">
        <v>2023</v>
      </c>
      <c r="H1974" s="542">
        <f>VLOOKUP(G1974,[3]잔가율!$D$3:$E$33,2,FALSE)</f>
        <v>0.84199999999999997</v>
      </c>
      <c r="I1974" s="552">
        <f t="shared" si="30"/>
        <v>45636400</v>
      </c>
    </row>
    <row r="1975" spans="1:9">
      <c r="A1975" s="539">
        <v>1974</v>
      </c>
      <c r="B1975" s="414" t="s">
        <v>16663</v>
      </c>
      <c r="C1975" s="540" t="s">
        <v>159</v>
      </c>
      <c r="D1975" s="540" t="s">
        <v>6022</v>
      </c>
      <c r="E1975" s="540" t="s">
        <v>1229</v>
      </c>
      <c r="F1975" s="558">
        <v>51050000</v>
      </c>
      <c r="G1975" s="541">
        <v>2023</v>
      </c>
      <c r="H1975" s="542">
        <f>VLOOKUP(G1975,[3]잔가율!$B$3:$C$33,2,FALSE)</f>
        <v>0.82599999999999996</v>
      </c>
      <c r="I1975" s="552">
        <f t="shared" si="30"/>
        <v>42167300</v>
      </c>
    </row>
    <row r="1976" spans="1:9">
      <c r="A1976" s="539">
        <v>1975</v>
      </c>
      <c r="B1976" s="414" t="s">
        <v>16663</v>
      </c>
      <c r="C1976" s="540" t="s">
        <v>159</v>
      </c>
      <c r="D1976" s="540" t="s">
        <v>6023</v>
      </c>
      <c r="E1976" s="540" t="s">
        <v>1229</v>
      </c>
      <c r="F1976" s="558">
        <v>57910000</v>
      </c>
      <c r="G1976" s="541">
        <v>2023</v>
      </c>
      <c r="H1976" s="542">
        <f>VLOOKUP(G1976,[3]잔가율!$B$3:$C$33,2,FALSE)</f>
        <v>0.82599999999999996</v>
      </c>
      <c r="I1976" s="552">
        <f t="shared" si="30"/>
        <v>47833660</v>
      </c>
    </row>
    <row r="1977" spans="1:9">
      <c r="A1977" s="539">
        <v>1976</v>
      </c>
      <c r="B1977" s="540" t="s">
        <v>8534</v>
      </c>
      <c r="C1977" s="540" t="s">
        <v>159</v>
      </c>
      <c r="D1977" s="540" t="s">
        <v>6048</v>
      </c>
      <c r="E1977" s="540" t="s">
        <v>1229</v>
      </c>
      <c r="F1977" s="556">
        <v>59170000</v>
      </c>
      <c r="G1977" s="541">
        <v>2023</v>
      </c>
      <c r="H1977" s="542">
        <f>VLOOKUP(G1977,[3]잔가율!$D$3:$E$33,2,FALSE)</f>
        <v>0.84199999999999997</v>
      </c>
      <c r="I1977" s="552">
        <f t="shared" si="30"/>
        <v>49821140</v>
      </c>
    </row>
    <row r="1978" spans="1:9">
      <c r="A1978" s="539">
        <v>1977</v>
      </c>
      <c r="B1978" s="540" t="s">
        <v>8534</v>
      </c>
      <c r="C1978" s="540" t="s">
        <v>159</v>
      </c>
      <c r="D1978" s="540" t="s">
        <v>6049</v>
      </c>
      <c r="E1978" s="540" t="s">
        <v>1229</v>
      </c>
      <c r="F1978" s="556">
        <v>43000000</v>
      </c>
      <c r="G1978" s="541">
        <v>2023</v>
      </c>
      <c r="H1978" s="542">
        <f>VLOOKUP(G1978,[3]잔가율!$D$3:$E$33,2,FALSE)</f>
        <v>0.84199999999999997</v>
      </c>
      <c r="I1978" s="552">
        <f t="shared" si="30"/>
        <v>36206000</v>
      </c>
    </row>
    <row r="1979" spans="1:9">
      <c r="A1979" s="539">
        <v>1978</v>
      </c>
      <c r="B1979" s="540" t="s">
        <v>8534</v>
      </c>
      <c r="C1979" s="540" t="s">
        <v>159</v>
      </c>
      <c r="D1979" s="540" t="s">
        <v>6050</v>
      </c>
      <c r="E1979" s="540" t="s">
        <v>1229</v>
      </c>
      <c r="F1979" s="556">
        <v>54300000</v>
      </c>
      <c r="G1979" s="541">
        <v>2023</v>
      </c>
      <c r="H1979" s="542">
        <f>VLOOKUP(G1979,[3]잔가율!$D$3:$E$33,2,FALSE)</f>
        <v>0.84199999999999997</v>
      </c>
      <c r="I1979" s="552">
        <f t="shared" si="30"/>
        <v>45720600</v>
      </c>
    </row>
    <row r="1980" spans="1:9">
      <c r="A1980" s="539">
        <v>1979</v>
      </c>
      <c r="B1980" s="540" t="s">
        <v>8534</v>
      </c>
      <c r="C1980" s="540" t="s">
        <v>159</v>
      </c>
      <c r="D1980" s="540" t="s">
        <v>6051</v>
      </c>
      <c r="E1980" s="540" t="s">
        <v>5040</v>
      </c>
      <c r="F1980" s="556">
        <v>96800000</v>
      </c>
      <c r="G1980" s="541">
        <v>2023</v>
      </c>
      <c r="H1980" s="542">
        <f>VLOOKUP(G1980,[3]잔가율!$D$3:$E$33,2,FALSE)</f>
        <v>0.84199999999999997</v>
      </c>
      <c r="I1980" s="552">
        <f t="shared" si="30"/>
        <v>81505600</v>
      </c>
    </row>
    <row r="1981" spans="1:9">
      <c r="A1981" s="539">
        <v>1980</v>
      </c>
      <c r="B1981" s="540" t="s">
        <v>8534</v>
      </c>
      <c r="C1981" s="540" t="s">
        <v>159</v>
      </c>
      <c r="D1981" s="540" t="s">
        <v>6052</v>
      </c>
      <c r="E1981" s="540" t="s">
        <v>6053</v>
      </c>
      <c r="F1981" s="556">
        <v>32640000</v>
      </c>
      <c r="G1981" s="541">
        <v>2023</v>
      </c>
      <c r="H1981" s="542">
        <f>VLOOKUP(G1981,[3]잔가율!$D$3:$E$33,2,FALSE)</f>
        <v>0.84199999999999997</v>
      </c>
      <c r="I1981" s="552">
        <f t="shared" si="30"/>
        <v>27482880</v>
      </c>
    </row>
    <row r="1982" spans="1:9">
      <c r="A1982" s="539">
        <v>1981</v>
      </c>
      <c r="B1982" s="540" t="s">
        <v>8534</v>
      </c>
      <c r="C1982" s="540" t="s">
        <v>159</v>
      </c>
      <c r="D1982" s="540" t="s">
        <v>6054</v>
      </c>
      <c r="E1982" s="540" t="s">
        <v>6055</v>
      </c>
      <c r="F1982" s="556">
        <v>35360000</v>
      </c>
      <c r="G1982" s="541">
        <v>2023</v>
      </c>
      <c r="H1982" s="542">
        <f>VLOOKUP(G1982,[3]잔가율!$D$3:$E$33,2,FALSE)</f>
        <v>0.84199999999999997</v>
      </c>
      <c r="I1982" s="552">
        <f t="shared" si="30"/>
        <v>29773120</v>
      </c>
    </row>
    <row r="1983" spans="1:9">
      <c r="A1983" s="539">
        <v>1982</v>
      </c>
      <c r="B1983" s="540" t="s">
        <v>8534</v>
      </c>
      <c r="C1983" s="540" t="s">
        <v>159</v>
      </c>
      <c r="D1983" s="540" t="s">
        <v>6054</v>
      </c>
      <c r="E1983" s="540" t="s">
        <v>6056</v>
      </c>
      <c r="F1983" s="556">
        <v>34450000</v>
      </c>
      <c r="G1983" s="541">
        <v>2023</v>
      </c>
      <c r="H1983" s="542">
        <f>VLOOKUP(G1983,[3]잔가율!$D$3:$E$33,2,FALSE)</f>
        <v>0.84199999999999997</v>
      </c>
      <c r="I1983" s="552">
        <f t="shared" si="30"/>
        <v>29006900</v>
      </c>
    </row>
    <row r="1984" spans="1:9">
      <c r="A1984" s="539">
        <v>1983</v>
      </c>
      <c r="B1984" s="540" t="s">
        <v>8534</v>
      </c>
      <c r="C1984" s="540" t="s">
        <v>159</v>
      </c>
      <c r="D1984" s="540" t="s">
        <v>6057</v>
      </c>
      <c r="E1984" s="540" t="s">
        <v>6058</v>
      </c>
      <c r="F1984" s="556">
        <v>48900000</v>
      </c>
      <c r="G1984" s="541">
        <v>2023</v>
      </c>
      <c r="H1984" s="542">
        <f>VLOOKUP(G1984,[3]잔가율!$D$3:$E$33,2,FALSE)</f>
        <v>0.84199999999999997</v>
      </c>
      <c r="I1984" s="552">
        <f t="shared" si="30"/>
        <v>41173800</v>
      </c>
    </row>
    <row r="1985" spans="1:9">
      <c r="A1985" s="539">
        <v>1984</v>
      </c>
      <c r="B1985" s="540" t="s">
        <v>8534</v>
      </c>
      <c r="C1985" s="540" t="s">
        <v>159</v>
      </c>
      <c r="D1985" s="540" t="s">
        <v>6059</v>
      </c>
      <c r="E1985" s="540" t="s">
        <v>6060</v>
      </c>
      <c r="F1985" s="556">
        <v>46270000</v>
      </c>
      <c r="G1985" s="541">
        <v>2023</v>
      </c>
      <c r="H1985" s="542">
        <f>VLOOKUP(G1985,[3]잔가율!$D$3:$E$33,2,FALSE)</f>
        <v>0.84199999999999997</v>
      </c>
      <c r="I1985" s="552">
        <f t="shared" si="30"/>
        <v>38959340</v>
      </c>
    </row>
    <row r="1986" spans="1:9">
      <c r="A1986" s="539">
        <v>1985</v>
      </c>
      <c r="B1986" s="540" t="s">
        <v>8534</v>
      </c>
      <c r="C1986" s="540" t="s">
        <v>159</v>
      </c>
      <c r="D1986" s="540" t="s">
        <v>6059</v>
      </c>
      <c r="E1986" s="540" t="s">
        <v>6061</v>
      </c>
      <c r="F1986" s="556">
        <v>46270000</v>
      </c>
      <c r="G1986" s="541">
        <v>2023</v>
      </c>
      <c r="H1986" s="542">
        <f>VLOOKUP(G1986,[3]잔가율!$D$3:$E$33,2,FALSE)</f>
        <v>0.84199999999999997</v>
      </c>
      <c r="I1986" s="552">
        <f t="shared" ref="I1986:I2049" si="31">ROUNDDOWN(F1986*H1986,0)</f>
        <v>38959340</v>
      </c>
    </row>
    <row r="1987" spans="1:9">
      <c r="A1987" s="539">
        <v>1986</v>
      </c>
      <c r="B1987" s="540" t="s">
        <v>8534</v>
      </c>
      <c r="C1987" s="540" t="s">
        <v>159</v>
      </c>
      <c r="D1987" s="540" t="s">
        <v>6062</v>
      </c>
      <c r="E1987" s="540" t="s">
        <v>3630</v>
      </c>
      <c r="F1987" s="556">
        <v>57810000</v>
      </c>
      <c r="G1987" s="541">
        <v>2023</v>
      </c>
      <c r="H1987" s="542">
        <f>VLOOKUP(G1987,[3]잔가율!$D$3:$E$33,2,FALSE)</f>
        <v>0.84199999999999997</v>
      </c>
      <c r="I1987" s="552">
        <f t="shared" si="31"/>
        <v>48676020</v>
      </c>
    </row>
    <row r="1988" spans="1:9">
      <c r="A1988" s="539">
        <v>1987</v>
      </c>
      <c r="B1988" s="540" t="s">
        <v>8534</v>
      </c>
      <c r="C1988" s="540" t="s">
        <v>159</v>
      </c>
      <c r="D1988" s="540" t="s">
        <v>6063</v>
      </c>
      <c r="E1988" s="540" t="s">
        <v>3630</v>
      </c>
      <c r="F1988" s="556">
        <v>44180000</v>
      </c>
      <c r="G1988" s="541">
        <v>2023</v>
      </c>
      <c r="H1988" s="542">
        <f>VLOOKUP(G1988,[3]잔가율!$D$3:$E$33,2,FALSE)</f>
        <v>0.84199999999999997</v>
      </c>
      <c r="I1988" s="552">
        <f t="shared" si="31"/>
        <v>37199560</v>
      </c>
    </row>
    <row r="1989" spans="1:9">
      <c r="A1989" s="539">
        <v>1988</v>
      </c>
      <c r="B1989" s="540" t="s">
        <v>8534</v>
      </c>
      <c r="C1989" s="540" t="s">
        <v>159</v>
      </c>
      <c r="D1989" s="540" t="s">
        <v>6030</v>
      </c>
      <c r="E1989" s="540" t="s">
        <v>3630</v>
      </c>
      <c r="F1989" s="556">
        <v>44180000</v>
      </c>
      <c r="G1989" s="541">
        <v>2023</v>
      </c>
      <c r="H1989" s="542">
        <f>VLOOKUP(G1989,[3]잔가율!$D$3:$E$33,2,FALSE)</f>
        <v>0.84199999999999997</v>
      </c>
      <c r="I1989" s="552">
        <f t="shared" si="31"/>
        <v>37199560</v>
      </c>
    </row>
    <row r="1990" spans="1:9">
      <c r="A1990" s="539">
        <v>1989</v>
      </c>
      <c r="B1990" s="540" t="s">
        <v>8534</v>
      </c>
      <c r="C1990" s="540" t="s">
        <v>159</v>
      </c>
      <c r="D1990" s="540" t="s">
        <v>6064</v>
      </c>
      <c r="E1990" s="540" t="s">
        <v>6064</v>
      </c>
      <c r="F1990" s="556">
        <v>54540000</v>
      </c>
      <c r="G1990" s="541">
        <v>2023</v>
      </c>
      <c r="H1990" s="542">
        <f>VLOOKUP(G1990,[3]잔가율!$D$3:$E$33,2,FALSE)</f>
        <v>0.84199999999999997</v>
      </c>
      <c r="I1990" s="552">
        <f t="shared" si="31"/>
        <v>45922680</v>
      </c>
    </row>
    <row r="1991" spans="1:9">
      <c r="A1991" s="539">
        <v>1990</v>
      </c>
      <c r="B1991" s="543" t="s">
        <v>8534</v>
      </c>
      <c r="C1991" s="543" t="s">
        <v>6065</v>
      </c>
      <c r="D1991" s="543" t="s">
        <v>6066</v>
      </c>
      <c r="E1991" s="543" t="s">
        <v>6067</v>
      </c>
      <c r="F1991" s="557">
        <v>201350000</v>
      </c>
      <c r="G1991" s="541">
        <v>2023</v>
      </c>
      <c r="H1991" s="542">
        <f>VLOOKUP(G1991,[3]잔가율!$D$3:$E$33,2,FALSE)</f>
        <v>0.84199999999999997</v>
      </c>
      <c r="I1991" s="552">
        <f t="shared" si="31"/>
        <v>169536700</v>
      </c>
    </row>
    <row r="1992" spans="1:9">
      <c r="A1992" s="539">
        <v>1991</v>
      </c>
      <c r="B1992" s="540" t="s">
        <v>8534</v>
      </c>
      <c r="C1992" s="540" t="s">
        <v>159</v>
      </c>
      <c r="D1992" s="540" t="s">
        <v>6068</v>
      </c>
      <c r="E1992" s="540" t="s">
        <v>6069</v>
      </c>
      <c r="F1992" s="556">
        <v>219000000</v>
      </c>
      <c r="G1992" s="541">
        <v>2023</v>
      </c>
      <c r="H1992" s="542">
        <f>VLOOKUP(G1992,[3]잔가율!$D$3:$E$33,2,FALSE)</f>
        <v>0.84199999999999997</v>
      </c>
      <c r="I1992" s="552">
        <f t="shared" si="31"/>
        <v>184398000</v>
      </c>
    </row>
    <row r="1993" spans="1:9">
      <c r="A1993" s="539">
        <v>1992</v>
      </c>
      <c r="B1993" s="540" t="s">
        <v>8534</v>
      </c>
      <c r="C1993" s="540" t="s">
        <v>159</v>
      </c>
      <c r="D1993" s="540" t="s">
        <v>6068</v>
      </c>
      <c r="E1993" s="540" t="s">
        <v>6070</v>
      </c>
      <c r="F1993" s="556">
        <v>165290000</v>
      </c>
      <c r="G1993" s="541">
        <v>2023</v>
      </c>
      <c r="H1993" s="542">
        <f>VLOOKUP(G1993,[3]잔가율!$D$3:$E$33,2,FALSE)</f>
        <v>0.84199999999999997</v>
      </c>
      <c r="I1993" s="552">
        <f t="shared" si="31"/>
        <v>139174180</v>
      </c>
    </row>
    <row r="1994" spans="1:9">
      <c r="A1994" s="539">
        <v>1993</v>
      </c>
      <c r="B1994" s="543" t="s">
        <v>8534</v>
      </c>
      <c r="C1994" s="543" t="s">
        <v>6065</v>
      </c>
      <c r="D1994" s="543" t="s">
        <v>6066</v>
      </c>
      <c r="E1994" s="543" t="s">
        <v>6071</v>
      </c>
      <c r="F1994" s="557">
        <v>60210000</v>
      </c>
      <c r="G1994" s="541">
        <v>2023</v>
      </c>
      <c r="H1994" s="542">
        <f>VLOOKUP(G1994,[3]잔가율!$D$3:$E$33,2,FALSE)</f>
        <v>0.84199999999999997</v>
      </c>
      <c r="I1994" s="552">
        <f t="shared" si="31"/>
        <v>50696820</v>
      </c>
    </row>
    <row r="1995" spans="1:9">
      <c r="A1995" s="539">
        <v>1994</v>
      </c>
      <c r="B1995" s="540" t="s">
        <v>8534</v>
      </c>
      <c r="C1995" s="540" t="s">
        <v>159</v>
      </c>
      <c r="D1995" s="540" t="s">
        <v>6068</v>
      </c>
      <c r="E1995" s="540" t="s">
        <v>6072</v>
      </c>
      <c r="F1995" s="556">
        <v>72540000</v>
      </c>
      <c r="G1995" s="541">
        <v>2023</v>
      </c>
      <c r="H1995" s="542">
        <f>VLOOKUP(G1995,[3]잔가율!$D$3:$E$33,2,FALSE)</f>
        <v>0.84199999999999997</v>
      </c>
      <c r="I1995" s="552">
        <f t="shared" si="31"/>
        <v>61078680</v>
      </c>
    </row>
    <row r="1996" spans="1:9">
      <c r="A1996" s="539">
        <v>1995</v>
      </c>
      <c r="B1996" s="540" t="s">
        <v>8534</v>
      </c>
      <c r="C1996" s="540" t="s">
        <v>159</v>
      </c>
      <c r="D1996" s="540" t="s">
        <v>6068</v>
      </c>
      <c r="E1996" s="540" t="s">
        <v>6073</v>
      </c>
      <c r="F1996" s="556">
        <v>72540000</v>
      </c>
      <c r="G1996" s="541">
        <v>2023</v>
      </c>
      <c r="H1996" s="542">
        <f>VLOOKUP(G1996,[3]잔가율!$D$3:$E$33,2,FALSE)</f>
        <v>0.84199999999999997</v>
      </c>
      <c r="I1996" s="552">
        <f t="shared" si="31"/>
        <v>61078680</v>
      </c>
    </row>
    <row r="1997" spans="1:9">
      <c r="A1997" s="539">
        <v>1996</v>
      </c>
      <c r="B1997" s="540" t="s">
        <v>8534</v>
      </c>
      <c r="C1997" s="540" t="s">
        <v>159</v>
      </c>
      <c r="D1997" s="540" t="s">
        <v>6074</v>
      </c>
      <c r="E1997" s="540" t="s">
        <v>6033</v>
      </c>
      <c r="F1997" s="556">
        <v>147090000</v>
      </c>
      <c r="G1997" s="541">
        <v>2023</v>
      </c>
      <c r="H1997" s="542">
        <f>VLOOKUP(G1997,[3]잔가율!$D$3:$E$33,2,FALSE)</f>
        <v>0.84199999999999997</v>
      </c>
      <c r="I1997" s="552">
        <f t="shared" si="31"/>
        <v>123849780</v>
      </c>
    </row>
    <row r="1998" spans="1:9">
      <c r="A1998" s="539">
        <v>1997</v>
      </c>
      <c r="B1998" s="540" t="s">
        <v>8534</v>
      </c>
      <c r="C1998" s="540" t="s">
        <v>159</v>
      </c>
      <c r="D1998" s="540" t="s">
        <v>6075</v>
      </c>
      <c r="E1998" s="540" t="s">
        <v>6076</v>
      </c>
      <c r="F1998" s="556">
        <v>75000000</v>
      </c>
      <c r="G1998" s="541">
        <v>2023</v>
      </c>
      <c r="H1998" s="542">
        <f>VLOOKUP(G1998,[3]잔가율!$D$3:$E$33,2,FALSE)</f>
        <v>0.84199999999999997</v>
      </c>
      <c r="I1998" s="552">
        <f t="shared" si="31"/>
        <v>63150000</v>
      </c>
    </row>
    <row r="1999" spans="1:9">
      <c r="A1999" s="539">
        <v>1998</v>
      </c>
      <c r="B1999" s="540" t="s">
        <v>8534</v>
      </c>
      <c r="C1999" s="540" t="s">
        <v>159</v>
      </c>
      <c r="D1999" s="540" t="s">
        <v>6077</v>
      </c>
      <c r="E1999" s="540" t="s">
        <v>6033</v>
      </c>
      <c r="F1999" s="556">
        <v>152000000</v>
      </c>
      <c r="G1999" s="541">
        <v>2023</v>
      </c>
      <c r="H1999" s="542">
        <f>VLOOKUP(G1999,[3]잔가율!$D$3:$E$33,2,FALSE)</f>
        <v>0.84199999999999997</v>
      </c>
      <c r="I1999" s="552">
        <f t="shared" si="31"/>
        <v>127984000</v>
      </c>
    </row>
    <row r="2000" spans="1:9">
      <c r="A2000" s="539">
        <v>1999</v>
      </c>
      <c r="B2000" s="540" t="s">
        <v>8534</v>
      </c>
      <c r="C2000" s="540" t="s">
        <v>159</v>
      </c>
      <c r="D2000" s="540" t="s">
        <v>6077</v>
      </c>
      <c r="E2000" s="540" t="s">
        <v>6078</v>
      </c>
      <c r="F2000" s="556">
        <v>170720000</v>
      </c>
      <c r="G2000" s="541">
        <v>2023</v>
      </c>
      <c r="H2000" s="542">
        <f>VLOOKUP(G2000,[3]잔가율!$D$3:$E$33,2,FALSE)</f>
        <v>0.84199999999999997</v>
      </c>
      <c r="I2000" s="552">
        <f t="shared" si="31"/>
        <v>143746240</v>
      </c>
    </row>
    <row r="2001" spans="1:9">
      <c r="A2001" s="539">
        <v>2000</v>
      </c>
      <c r="B2001" s="540" t="s">
        <v>8534</v>
      </c>
      <c r="C2001" s="540" t="s">
        <v>159</v>
      </c>
      <c r="D2001" s="540" t="s">
        <v>6077</v>
      </c>
      <c r="E2001" s="540" t="s">
        <v>6072</v>
      </c>
      <c r="F2001" s="556">
        <v>118400000</v>
      </c>
      <c r="G2001" s="541">
        <v>2023</v>
      </c>
      <c r="H2001" s="542">
        <f>VLOOKUP(G2001,[3]잔가율!$D$3:$E$33,2,FALSE)</f>
        <v>0.84199999999999997</v>
      </c>
      <c r="I2001" s="552">
        <f t="shared" si="31"/>
        <v>99692800</v>
      </c>
    </row>
    <row r="2002" spans="1:9">
      <c r="A2002" s="539">
        <v>2001</v>
      </c>
      <c r="B2002" s="540" t="s">
        <v>8534</v>
      </c>
      <c r="C2002" s="540" t="s">
        <v>159</v>
      </c>
      <c r="D2002" s="540" t="s">
        <v>6079</v>
      </c>
      <c r="E2002" s="540" t="s">
        <v>6080</v>
      </c>
      <c r="F2002" s="556">
        <v>83110000</v>
      </c>
      <c r="G2002" s="541">
        <v>2023</v>
      </c>
      <c r="H2002" s="542">
        <f>VLOOKUP(G2002,[3]잔가율!$D$3:$E$33,2,FALSE)</f>
        <v>0.84199999999999997</v>
      </c>
      <c r="I2002" s="552">
        <f t="shared" si="31"/>
        <v>69978620</v>
      </c>
    </row>
    <row r="2003" spans="1:9">
      <c r="A2003" s="539">
        <v>2002</v>
      </c>
      <c r="B2003" s="540" t="s">
        <v>8534</v>
      </c>
      <c r="C2003" s="540" t="s">
        <v>159</v>
      </c>
      <c r="D2003" s="540" t="s">
        <v>6081</v>
      </c>
      <c r="E2003" s="540" t="s">
        <v>6033</v>
      </c>
      <c r="F2003" s="556">
        <v>171450000</v>
      </c>
      <c r="G2003" s="541">
        <v>2023</v>
      </c>
      <c r="H2003" s="542">
        <f>VLOOKUP(G2003,[3]잔가율!$D$3:$E$33,2,FALSE)</f>
        <v>0.84199999999999997</v>
      </c>
      <c r="I2003" s="552">
        <f t="shared" si="31"/>
        <v>144360900</v>
      </c>
    </row>
    <row r="2004" spans="1:9">
      <c r="A2004" s="539">
        <v>2003</v>
      </c>
      <c r="B2004" s="540" t="s">
        <v>8534</v>
      </c>
      <c r="C2004" s="540" t="s">
        <v>159</v>
      </c>
      <c r="D2004" s="540" t="s">
        <v>6081</v>
      </c>
      <c r="E2004" s="540" t="s">
        <v>6078</v>
      </c>
      <c r="F2004" s="556">
        <v>204370000</v>
      </c>
      <c r="G2004" s="541">
        <v>2023</v>
      </c>
      <c r="H2004" s="542">
        <f>VLOOKUP(G2004,[3]잔가율!$D$3:$E$33,2,FALSE)</f>
        <v>0.84199999999999997</v>
      </c>
      <c r="I2004" s="552">
        <f t="shared" si="31"/>
        <v>172079540</v>
      </c>
    </row>
    <row r="2005" spans="1:9">
      <c r="A2005" s="539">
        <v>2004</v>
      </c>
      <c r="B2005" s="540" t="s">
        <v>8534</v>
      </c>
      <c r="C2005" s="540" t="s">
        <v>159</v>
      </c>
      <c r="D2005" s="540" t="s">
        <v>6081</v>
      </c>
      <c r="E2005" s="540" t="s">
        <v>6072</v>
      </c>
      <c r="F2005" s="556">
        <v>155180000</v>
      </c>
      <c r="G2005" s="541">
        <v>2023</v>
      </c>
      <c r="H2005" s="542">
        <f>VLOOKUP(G2005,[3]잔가율!$D$3:$E$33,2,FALSE)</f>
        <v>0.84199999999999997</v>
      </c>
      <c r="I2005" s="552">
        <f t="shared" si="31"/>
        <v>130661560</v>
      </c>
    </row>
    <row r="2006" spans="1:9">
      <c r="A2006" s="539">
        <v>2005</v>
      </c>
      <c r="B2006" s="540" t="s">
        <v>8534</v>
      </c>
      <c r="C2006" s="540" t="s">
        <v>159</v>
      </c>
      <c r="D2006" s="540" t="s">
        <v>6082</v>
      </c>
      <c r="E2006" s="540" t="s">
        <v>6033</v>
      </c>
      <c r="F2006" s="556">
        <v>216000000</v>
      </c>
      <c r="G2006" s="541">
        <v>2023</v>
      </c>
      <c r="H2006" s="542">
        <f>VLOOKUP(G2006,[3]잔가율!$D$3:$E$33,2,FALSE)</f>
        <v>0.84199999999999997</v>
      </c>
      <c r="I2006" s="552">
        <f t="shared" si="31"/>
        <v>181872000</v>
      </c>
    </row>
    <row r="2007" spans="1:9">
      <c r="A2007" s="539">
        <v>2006</v>
      </c>
      <c r="B2007" s="540" t="s">
        <v>8534</v>
      </c>
      <c r="C2007" s="540" t="s">
        <v>159</v>
      </c>
      <c r="D2007" s="540" t="s">
        <v>6083</v>
      </c>
      <c r="E2007" s="540" t="s">
        <v>6033</v>
      </c>
      <c r="F2007" s="556">
        <v>264630000</v>
      </c>
      <c r="G2007" s="541">
        <v>2023</v>
      </c>
      <c r="H2007" s="542">
        <f>VLOOKUP(G2007,[3]잔가율!$D$3:$E$33,2,FALSE)</f>
        <v>0.84199999999999997</v>
      </c>
      <c r="I2007" s="552">
        <f t="shared" si="31"/>
        <v>222818460</v>
      </c>
    </row>
    <row r="2008" spans="1:9">
      <c r="A2008" s="539">
        <v>2007</v>
      </c>
      <c r="B2008" s="540" t="s">
        <v>8534</v>
      </c>
      <c r="C2008" s="540" t="s">
        <v>159</v>
      </c>
      <c r="D2008" s="540" t="s">
        <v>6084</v>
      </c>
      <c r="E2008" s="540" t="s">
        <v>6078</v>
      </c>
      <c r="F2008" s="556">
        <v>171450000</v>
      </c>
      <c r="G2008" s="541">
        <v>2023</v>
      </c>
      <c r="H2008" s="542">
        <f>VLOOKUP(G2008,[3]잔가율!$D$3:$E$33,2,FALSE)</f>
        <v>0.84199999999999997</v>
      </c>
      <c r="I2008" s="552">
        <f t="shared" si="31"/>
        <v>144360900</v>
      </c>
    </row>
    <row r="2009" spans="1:9">
      <c r="A2009" s="539">
        <v>2008</v>
      </c>
      <c r="B2009" s="540" t="s">
        <v>8534</v>
      </c>
      <c r="C2009" s="540" t="s">
        <v>159</v>
      </c>
      <c r="D2009" s="540" t="s">
        <v>6085</v>
      </c>
      <c r="E2009" s="540" t="s">
        <v>6033</v>
      </c>
      <c r="F2009" s="556">
        <v>171450000</v>
      </c>
      <c r="G2009" s="541">
        <v>2023</v>
      </c>
      <c r="H2009" s="542">
        <f>VLOOKUP(G2009,[3]잔가율!$D$3:$E$33,2,FALSE)</f>
        <v>0.84199999999999997</v>
      </c>
      <c r="I2009" s="552">
        <f t="shared" si="31"/>
        <v>144360900</v>
      </c>
    </row>
    <row r="2010" spans="1:9">
      <c r="A2010" s="539">
        <v>2009</v>
      </c>
      <c r="B2010" s="540" t="s">
        <v>8534</v>
      </c>
      <c r="C2010" s="540" t="s">
        <v>159</v>
      </c>
      <c r="D2010" s="540" t="s">
        <v>6086</v>
      </c>
      <c r="E2010" s="540" t="s">
        <v>6033</v>
      </c>
      <c r="F2010" s="556">
        <v>202000000</v>
      </c>
      <c r="G2010" s="541">
        <v>2023</v>
      </c>
      <c r="H2010" s="542">
        <f>VLOOKUP(G2010,[3]잔가율!$D$3:$E$33,2,FALSE)</f>
        <v>0.84199999999999997</v>
      </c>
      <c r="I2010" s="552">
        <f t="shared" si="31"/>
        <v>170084000</v>
      </c>
    </row>
    <row r="2011" spans="1:9">
      <c r="A2011" s="539">
        <v>2010</v>
      </c>
      <c r="B2011" s="540" t="s">
        <v>8534</v>
      </c>
      <c r="C2011" s="540" t="s">
        <v>159</v>
      </c>
      <c r="D2011" s="540" t="s">
        <v>6087</v>
      </c>
      <c r="E2011" s="540" t="s">
        <v>6088</v>
      </c>
      <c r="F2011" s="556">
        <v>66100000</v>
      </c>
      <c r="G2011" s="541">
        <v>2023</v>
      </c>
      <c r="H2011" s="542">
        <f>VLOOKUP(G2011,[3]잔가율!$D$3:$E$33,2,FALSE)</f>
        <v>0.84199999999999997</v>
      </c>
      <c r="I2011" s="552">
        <f t="shared" si="31"/>
        <v>55656200</v>
      </c>
    </row>
    <row r="2012" spans="1:9">
      <c r="A2012" s="539">
        <v>2011</v>
      </c>
      <c r="B2012" s="540" t="s">
        <v>8534</v>
      </c>
      <c r="C2012" s="540" t="s">
        <v>159</v>
      </c>
      <c r="D2012" s="540" t="s">
        <v>6089</v>
      </c>
      <c r="E2012" s="540" t="s">
        <v>6090</v>
      </c>
      <c r="F2012" s="556">
        <v>56360000</v>
      </c>
      <c r="G2012" s="541">
        <v>2023</v>
      </c>
      <c r="H2012" s="542">
        <f>VLOOKUP(G2012,[3]잔가율!$D$3:$E$33,2,FALSE)</f>
        <v>0.84199999999999997</v>
      </c>
      <c r="I2012" s="552">
        <f t="shared" si="31"/>
        <v>47455120</v>
      </c>
    </row>
    <row r="2013" spans="1:9">
      <c r="A2013" s="539">
        <v>2012</v>
      </c>
      <c r="B2013" s="540" t="s">
        <v>8534</v>
      </c>
      <c r="C2013" s="540" t="s">
        <v>159</v>
      </c>
      <c r="D2013" s="540" t="s">
        <v>6089</v>
      </c>
      <c r="E2013" s="540" t="s">
        <v>6091</v>
      </c>
      <c r="F2013" s="556">
        <v>69350000</v>
      </c>
      <c r="G2013" s="541">
        <v>2023</v>
      </c>
      <c r="H2013" s="542">
        <f>VLOOKUP(G2013,[3]잔가율!$D$3:$E$33,2,FALSE)</f>
        <v>0.84199999999999997</v>
      </c>
      <c r="I2013" s="552">
        <f t="shared" si="31"/>
        <v>58392700</v>
      </c>
    </row>
    <row r="2014" spans="1:9">
      <c r="A2014" s="539">
        <v>2013</v>
      </c>
      <c r="B2014" s="540" t="s">
        <v>8534</v>
      </c>
      <c r="C2014" s="540" t="s">
        <v>159</v>
      </c>
      <c r="D2014" s="540" t="s">
        <v>6092</v>
      </c>
      <c r="E2014" s="540" t="s">
        <v>6093</v>
      </c>
      <c r="F2014" s="556">
        <v>69000000</v>
      </c>
      <c r="G2014" s="541">
        <v>2023</v>
      </c>
      <c r="H2014" s="542">
        <f>VLOOKUP(G2014,[3]잔가율!$D$3:$E$33,2,FALSE)</f>
        <v>0.84199999999999997</v>
      </c>
      <c r="I2014" s="552">
        <f t="shared" si="31"/>
        <v>58098000</v>
      </c>
    </row>
    <row r="2015" spans="1:9">
      <c r="A2015" s="539">
        <v>2014</v>
      </c>
      <c r="B2015" s="540" t="s">
        <v>8534</v>
      </c>
      <c r="C2015" s="540" t="s">
        <v>159</v>
      </c>
      <c r="D2015" s="540" t="s">
        <v>6094</v>
      </c>
      <c r="E2015" s="540" t="s">
        <v>6093</v>
      </c>
      <c r="F2015" s="556">
        <v>54300000</v>
      </c>
      <c r="G2015" s="541">
        <v>2023</v>
      </c>
      <c r="H2015" s="542">
        <f>VLOOKUP(G2015,[3]잔가율!$D$3:$E$33,2,FALSE)</f>
        <v>0.84199999999999997</v>
      </c>
      <c r="I2015" s="552">
        <f t="shared" si="31"/>
        <v>45720600</v>
      </c>
    </row>
    <row r="2016" spans="1:9">
      <c r="A2016" s="539">
        <v>2015</v>
      </c>
      <c r="B2016" s="540" t="s">
        <v>8534</v>
      </c>
      <c r="C2016" s="540" t="s">
        <v>159</v>
      </c>
      <c r="D2016" s="540" t="s">
        <v>6095</v>
      </c>
      <c r="E2016" s="540" t="s">
        <v>6090</v>
      </c>
      <c r="F2016" s="556">
        <v>63400000</v>
      </c>
      <c r="G2016" s="541">
        <v>2023</v>
      </c>
      <c r="H2016" s="542">
        <f>VLOOKUP(G2016,[3]잔가율!$D$3:$E$33,2,FALSE)</f>
        <v>0.84199999999999997</v>
      </c>
      <c r="I2016" s="552">
        <f t="shared" si="31"/>
        <v>53382800</v>
      </c>
    </row>
    <row r="2017" spans="1:9">
      <c r="A2017" s="539">
        <v>2016</v>
      </c>
      <c r="B2017" s="414" t="s">
        <v>16663</v>
      </c>
      <c r="C2017" s="540" t="s">
        <v>159</v>
      </c>
      <c r="D2017" s="540" t="s">
        <v>6024</v>
      </c>
      <c r="E2017" s="540" t="s">
        <v>6025</v>
      </c>
      <c r="F2017" s="558">
        <v>57480000</v>
      </c>
      <c r="G2017" s="541">
        <v>2023</v>
      </c>
      <c r="H2017" s="542">
        <f>VLOOKUP(G2017,[3]잔가율!$B$3:$C$33,2,FALSE)</f>
        <v>0.82599999999999996</v>
      </c>
      <c r="I2017" s="552">
        <f t="shared" si="31"/>
        <v>47478480</v>
      </c>
    </row>
    <row r="2018" spans="1:9">
      <c r="A2018" s="539">
        <v>2017</v>
      </c>
      <c r="B2018" s="414" t="s">
        <v>16663</v>
      </c>
      <c r="C2018" s="540" t="s">
        <v>159</v>
      </c>
      <c r="D2018" s="540" t="s">
        <v>6026</v>
      </c>
      <c r="E2018" s="540" t="s">
        <v>6025</v>
      </c>
      <c r="F2018" s="558">
        <v>67290000</v>
      </c>
      <c r="G2018" s="541">
        <v>2023</v>
      </c>
      <c r="H2018" s="542">
        <f>VLOOKUP(G2018,[3]잔가율!$B$3:$C$33,2,FALSE)</f>
        <v>0.82599999999999996</v>
      </c>
      <c r="I2018" s="552">
        <f t="shared" si="31"/>
        <v>55581540</v>
      </c>
    </row>
    <row r="2019" spans="1:9">
      <c r="A2019" s="539">
        <v>2018</v>
      </c>
      <c r="B2019" s="540" t="s">
        <v>8534</v>
      </c>
      <c r="C2019" s="540" t="s">
        <v>159</v>
      </c>
      <c r="D2019" s="540" t="s">
        <v>6031</v>
      </c>
      <c r="E2019" s="540" t="s">
        <v>6025</v>
      </c>
      <c r="F2019" s="556">
        <v>62180000</v>
      </c>
      <c r="G2019" s="541">
        <v>2023</v>
      </c>
      <c r="H2019" s="542">
        <f>VLOOKUP(G2019,[3]잔가율!$D$3:$E$33,2,FALSE)</f>
        <v>0.84199999999999997</v>
      </c>
      <c r="I2019" s="552">
        <f t="shared" si="31"/>
        <v>52355560</v>
      </c>
    </row>
    <row r="2020" spans="1:9">
      <c r="A2020" s="539">
        <v>2019</v>
      </c>
      <c r="B2020" s="540" t="s">
        <v>8534</v>
      </c>
      <c r="C2020" s="540" t="s">
        <v>159</v>
      </c>
      <c r="D2020" s="540" t="s">
        <v>6096</v>
      </c>
      <c r="E2020" s="540" t="s">
        <v>6093</v>
      </c>
      <c r="F2020" s="556">
        <v>54560000</v>
      </c>
      <c r="G2020" s="541">
        <v>2023</v>
      </c>
      <c r="H2020" s="542">
        <f>VLOOKUP(G2020,[3]잔가율!$D$3:$E$33,2,FALSE)</f>
        <v>0.84199999999999997</v>
      </c>
      <c r="I2020" s="552">
        <f t="shared" si="31"/>
        <v>45939520</v>
      </c>
    </row>
    <row r="2021" spans="1:9">
      <c r="A2021" s="539">
        <v>2020</v>
      </c>
      <c r="B2021" s="540" t="s">
        <v>8534</v>
      </c>
      <c r="C2021" s="540" t="s">
        <v>159</v>
      </c>
      <c r="D2021" s="540" t="s">
        <v>6097</v>
      </c>
      <c r="E2021" s="540" t="s">
        <v>6090</v>
      </c>
      <c r="F2021" s="556">
        <v>50600000</v>
      </c>
      <c r="G2021" s="541">
        <v>2023</v>
      </c>
      <c r="H2021" s="542">
        <f>VLOOKUP(G2021,[3]잔가율!$D$3:$E$33,2,FALSE)</f>
        <v>0.84199999999999997</v>
      </c>
      <c r="I2021" s="552">
        <f t="shared" si="31"/>
        <v>42605200</v>
      </c>
    </row>
    <row r="2022" spans="1:9">
      <c r="A2022" s="539">
        <v>2021</v>
      </c>
      <c r="B2022" s="543" t="s">
        <v>8534</v>
      </c>
      <c r="C2022" s="543" t="s">
        <v>6065</v>
      </c>
      <c r="D2022" s="543" t="s">
        <v>6098</v>
      </c>
      <c r="E2022" s="543" t="s">
        <v>6099</v>
      </c>
      <c r="F2022" s="557">
        <v>44220000</v>
      </c>
      <c r="G2022" s="541">
        <v>2023</v>
      </c>
      <c r="H2022" s="542">
        <f>VLOOKUP(G2022,[3]잔가율!$D$3:$E$33,2,FALSE)</f>
        <v>0.84199999999999997</v>
      </c>
      <c r="I2022" s="552">
        <f t="shared" si="31"/>
        <v>37233240</v>
      </c>
    </row>
    <row r="2023" spans="1:9">
      <c r="A2023" s="539">
        <v>2022</v>
      </c>
      <c r="B2023" s="543" t="s">
        <v>8534</v>
      </c>
      <c r="C2023" s="543" t="s">
        <v>6065</v>
      </c>
      <c r="D2023" s="543" t="s">
        <v>6098</v>
      </c>
      <c r="E2023" s="543" t="s">
        <v>6100</v>
      </c>
      <c r="F2023" s="557">
        <v>88520000</v>
      </c>
      <c r="G2023" s="541">
        <v>2023</v>
      </c>
      <c r="H2023" s="542">
        <f>VLOOKUP(G2023,[3]잔가율!$D$3:$E$33,2,FALSE)</f>
        <v>0.84199999999999997</v>
      </c>
      <c r="I2023" s="552">
        <f t="shared" si="31"/>
        <v>74533840</v>
      </c>
    </row>
    <row r="2024" spans="1:9">
      <c r="A2024" s="539">
        <v>2023</v>
      </c>
      <c r="B2024" s="543" t="s">
        <v>8534</v>
      </c>
      <c r="C2024" s="543" t="s">
        <v>6065</v>
      </c>
      <c r="D2024" s="543" t="s">
        <v>6101</v>
      </c>
      <c r="E2024" s="543" t="s">
        <v>6102</v>
      </c>
      <c r="F2024" s="557">
        <v>100230000</v>
      </c>
      <c r="G2024" s="541">
        <v>2023</v>
      </c>
      <c r="H2024" s="542">
        <f>VLOOKUP(G2024,[3]잔가율!$D$3:$E$33,2,FALSE)</f>
        <v>0.84199999999999997</v>
      </c>
      <c r="I2024" s="552">
        <f t="shared" si="31"/>
        <v>84393660</v>
      </c>
    </row>
    <row r="2025" spans="1:9">
      <c r="A2025" s="539">
        <v>2024</v>
      </c>
      <c r="B2025" s="540" t="s">
        <v>8534</v>
      </c>
      <c r="C2025" s="540" t="s">
        <v>159</v>
      </c>
      <c r="D2025" s="540" t="s">
        <v>6101</v>
      </c>
      <c r="E2025" s="540" t="s">
        <v>6072</v>
      </c>
      <c r="F2025" s="556">
        <v>143630000</v>
      </c>
      <c r="G2025" s="541">
        <v>2023</v>
      </c>
      <c r="H2025" s="542">
        <f>VLOOKUP(G2025,[3]잔가율!$D$3:$E$33,2,FALSE)</f>
        <v>0.84199999999999997</v>
      </c>
      <c r="I2025" s="552">
        <f t="shared" si="31"/>
        <v>120936460</v>
      </c>
    </row>
    <row r="2026" spans="1:9">
      <c r="A2026" s="539">
        <v>2025</v>
      </c>
      <c r="B2026" s="540" t="s">
        <v>8534</v>
      </c>
      <c r="C2026" s="540" t="s">
        <v>159</v>
      </c>
      <c r="D2026" s="540" t="s">
        <v>6103</v>
      </c>
      <c r="E2026" s="540" t="s">
        <v>6033</v>
      </c>
      <c r="F2026" s="556">
        <v>176000000</v>
      </c>
      <c r="G2026" s="541">
        <v>2023</v>
      </c>
      <c r="H2026" s="542">
        <f>VLOOKUP(G2026,[3]잔가율!$D$3:$E$33,2,FALSE)</f>
        <v>0.84199999999999997</v>
      </c>
      <c r="I2026" s="552">
        <f t="shared" si="31"/>
        <v>148192000</v>
      </c>
    </row>
    <row r="2027" spans="1:9">
      <c r="A2027" s="539">
        <v>2026</v>
      </c>
      <c r="B2027" s="540" t="s">
        <v>8534</v>
      </c>
      <c r="C2027" s="540" t="s">
        <v>159</v>
      </c>
      <c r="D2027" s="540" t="s">
        <v>6103</v>
      </c>
      <c r="E2027" s="540" t="s">
        <v>6078</v>
      </c>
      <c r="F2027" s="556">
        <v>198000000</v>
      </c>
      <c r="G2027" s="541">
        <v>2023</v>
      </c>
      <c r="H2027" s="542">
        <f>VLOOKUP(G2027,[3]잔가율!$D$3:$E$33,2,FALSE)</f>
        <v>0.84199999999999997</v>
      </c>
      <c r="I2027" s="552">
        <f t="shared" si="31"/>
        <v>166716000</v>
      </c>
    </row>
    <row r="2028" spans="1:9">
      <c r="A2028" s="539">
        <v>2027</v>
      </c>
      <c r="B2028" s="540" t="s">
        <v>8534</v>
      </c>
      <c r="C2028" s="540" t="s">
        <v>159</v>
      </c>
      <c r="D2028" s="540" t="s">
        <v>6104</v>
      </c>
      <c r="E2028" s="540" t="s">
        <v>6105</v>
      </c>
      <c r="F2028" s="556">
        <v>115000000</v>
      </c>
      <c r="G2028" s="541">
        <v>2023</v>
      </c>
      <c r="H2028" s="542">
        <f>VLOOKUP(G2028,[3]잔가율!$D$3:$E$33,2,FALSE)</f>
        <v>0.84199999999999997</v>
      </c>
      <c r="I2028" s="552">
        <f t="shared" si="31"/>
        <v>96830000</v>
      </c>
    </row>
    <row r="2029" spans="1:9">
      <c r="A2029" s="539">
        <v>2028</v>
      </c>
      <c r="B2029" s="543" t="s">
        <v>8534</v>
      </c>
      <c r="C2029" s="543" t="s">
        <v>6065</v>
      </c>
      <c r="D2029" s="543" t="s">
        <v>6104</v>
      </c>
      <c r="E2029" s="543" t="s">
        <v>6106</v>
      </c>
      <c r="F2029" s="557">
        <v>48330000</v>
      </c>
      <c r="G2029" s="541">
        <v>2023</v>
      </c>
      <c r="H2029" s="542">
        <f>VLOOKUP(G2029,[3]잔가율!$D$3:$E$33,2,FALSE)</f>
        <v>0.84199999999999997</v>
      </c>
      <c r="I2029" s="552">
        <f t="shared" si="31"/>
        <v>40693860</v>
      </c>
    </row>
    <row r="2030" spans="1:9">
      <c r="A2030" s="539">
        <v>2029</v>
      </c>
      <c r="B2030" s="543" t="s">
        <v>8534</v>
      </c>
      <c r="C2030" s="543" t="s">
        <v>6065</v>
      </c>
      <c r="D2030" s="543" t="s">
        <v>6104</v>
      </c>
      <c r="E2030" s="543" t="s">
        <v>6107</v>
      </c>
      <c r="F2030" s="557">
        <v>26320000</v>
      </c>
      <c r="G2030" s="541">
        <v>2023</v>
      </c>
      <c r="H2030" s="542">
        <f>VLOOKUP(G2030,[3]잔가율!$D$3:$E$33,2,FALSE)</f>
        <v>0.84199999999999997</v>
      </c>
      <c r="I2030" s="552">
        <f t="shared" si="31"/>
        <v>22161440</v>
      </c>
    </row>
    <row r="2031" spans="1:9">
      <c r="A2031" s="539">
        <v>2030</v>
      </c>
      <c r="B2031" s="540" t="s">
        <v>8534</v>
      </c>
      <c r="C2031" s="540" t="s">
        <v>159</v>
      </c>
      <c r="D2031" s="540" t="s">
        <v>6108</v>
      </c>
      <c r="E2031" s="540" t="s">
        <v>155</v>
      </c>
      <c r="F2031" s="556">
        <v>95450000</v>
      </c>
      <c r="G2031" s="541">
        <v>2023</v>
      </c>
      <c r="H2031" s="542">
        <f>VLOOKUP(G2031,[3]잔가율!$D$3:$E$33,2,FALSE)</f>
        <v>0.84199999999999997</v>
      </c>
      <c r="I2031" s="552">
        <f t="shared" si="31"/>
        <v>80368900</v>
      </c>
    </row>
    <row r="2032" spans="1:9">
      <c r="A2032" s="539">
        <v>2031</v>
      </c>
      <c r="B2032" s="540" t="s">
        <v>8534</v>
      </c>
      <c r="C2032" s="540" t="s">
        <v>159</v>
      </c>
      <c r="D2032" s="540" t="s">
        <v>6108</v>
      </c>
      <c r="E2032" s="540" t="s">
        <v>6109</v>
      </c>
      <c r="F2032" s="556">
        <v>85020000</v>
      </c>
      <c r="G2032" s="541">
        <v>2023</v>
      </c>
      <c r="H2032" s="542">
        <f>VLOOKUP(G2032,[3]잔가율!$D$3:$E$33,2,FALSE)</f>
        <v>0.84199999999999997</v>
      </c>
      <c r="I2032" s="552">
        <f t="shared" si="31"/>
        <v>71586840</v>
      </c>
    </row>
    <row r="2033" spans="1:9">
      <c r="A2033" s="539">
        <v>2032</v>
      </c>
      <c r="B2033" s="540" t="s">
        <v>8534</v>
      </c>
      <c r="C2033" s="540" t="s">
        <v>159</v>
      </c>
      <c r="D2033" s="540" t="s">
        <v>6108</v>
      </c>
      <c r="E2033" s="540" t="s">
        <v>6105</v>
      </c>
      <c r="F2033" s="556">
        <v>108000000</v>
      </c>
      <c r="G2033" s="541">
        <v>2023</v>
      </c>
      <c r="H2033" s="542">
        <f>VLOOKUP(G2033,[3]잔가율!$D$3:$E$33,2,FALSE)</f>
        <v>0.84199999999999997</v>
      </c>
      <c r="I2033" s="552">
        <f t="shared" si="31"/>
        <v>90936000</v>
      </c>
    </row>
    <row r="2034" spans="1:9">
      <c r="A2034" s="539">
        <v>2033</v>
      </c>
      <c r="B2034" s="540" t="s">
        <v>8534</v>
      </c>
      <c r="C2034" s="540" t="s">
        <v>159</v>
      </c>
      <c r="D2034" s="540" t="s">
        <v>6110</v>
      </c>
      <c r="E2034" s="540" t="s">
        <v>6105</v>
      </c>
      <c r="F2034" s="556">
        <v>142450000</v>
      </c>
      <c r="G2034" s="541">
        <v>2023</v>
      </c>
      <c r="H2034" s="542">
        <f>VLOOKUP(G2034,[3]잔가율!$D$3:$E$33,2,FALSE)</f>
        <v>0.84199999999999997</v>
      </c>
      <c r="I2034" s="552">
        <f t="shared" si="31"/>
        <v>119942900</v>
      </c>
    </row>
    <row r="2035" spans="1:9">
      <c r="A2035" s="539">
        <v>2034</v>
      </c>
      <c r="B2035" s="540" t="s">
        <v>8534</v>
      </c>
      <c r="C2035" s="540" t="s">
        <v>159</v>
      </c>
      <c r="D2035" s="540" t="s">
        <v>6111</v>
      </c>
      <c r="E2035" s="540" t="s">
        <v>155</v>
      </c>
      <c r="F2035" s="556">
        <v>118090000</v>
      </c>
      <c r="G2035" s="541">
        <v>2023</v>
      </c>
      <c r="H2035" s="542">
        <f>VLOOKUP(G2035,[3]잔가율!$D$3:$E$33,2,FALSE)</f>
        <v>0.84199999999999997</v>
      </c>
      <c r="I2035" s="552">
        <f t="shared" si="31"/>
        <v>99431780</v>
      </c>
    </row>
    <row r="2036" spans="1:9">
      <c r="A2036" s="539">
        <v>2035</v>
      </c>
      <c r="B2036" s="540" t="s">
        <v>8534</v>
      </c>
      <c r="C2036" s="540" t="s">
        <v>159</v>
      </c>
      <c r="D2036" s="540" t="s">
        <v>6112</v>
      </c>
      <c r="E2036" s="540" t="s">
        <v>155</v>
      </c>
      <c r="F2036" s="556">
        <v>131090000</v>
      </c>
      <c r="G2036" s="541">
        <v>2023</v>
      </c>
      <c r="H2036" s="542">
        <f>VLOOKUP(G2036,[3]잔가율!$D$3:$E$33,2,FALSE)</f>
        <v>0.84199999999999997</v>
      </c>
      <c r="I2036" s="552">
        <f t="shared" si="31"/>
        <v>110377780</v>
      </c>
    </row>
    <row r="2037" spans="1:9">
      <c r="A2037" s="539">
        <v>2036</v>
      </c>
      <c r="B2037" s="540" t="s">
        <v>8534</v>
      </c>
      <c r="C2037" s="540" t="s">
        <v>159</v>
      </c>
      <c r="D2037" s="540" t="s">
        <v>6113</v>
      </c>
      <c r="E2037" s="540" t="s">
        <v>6105</v>
      </c>
      <c r="F2037" s="556">
        <v>173000000</v>
      </c>
      <c r="G2037" s="541">
        <v>2023</v>
      </c>
      <c r="H2037" s="542">
        <f>VLOOKUP(G2037,[3]잔가율!$D$3:$E$33,2,FALSE)</f>
        <v>0.84199999999999997</v>
      </c>
      <c r="I2037" s="552">
        <f t="shared" si="31"/>
        <v>145666000</v>
      </c>
    </row>
    <row r="2038" spans="1:9">
      <c r="A2038" s="539">
        <v>2037</v>
      </c>
      <c r="B2038" s="540" t="s">
        <v>8534</v>
      </c>
      <c r="C2038" s="540" t="s">
        <v>159</v>
      </c>
      <c r="D2038" s="540" t="s">
        <v>6114</v>
      </c>
      <c r="E2038" s="540" t="s">
        <v>6105</v>
      </c>
      <c r="F2038" s="556">
        <v>109000000</v>
      </c>
      <c r="G2038" s="541">
        <v>2023</v>
      </c>
      <c r="H2038" s="542">
        <f>VLOOKUP(G2038,[3]잔가율!$D$3:$E$33,2,FALSE)</f>
        <v>0.84199999999999997</v>
      </c>
      <c r="I2038" s="552">
        <f t="shared" si="31"/>
        <v>91778000</v>
      </c>
    </row>
    <row r="2039" spans="1:9">
      <c r="A2039" s="539">
        <v>2038</v>
      </c>
      <c r="B2039" s="540" t="s">
        <v>8534</v>
      </c>
      <c r="C2039" s="540" t="s">
        <v>159</v>
      </c>
      <c r="D2039" s="540" t="s">
        <v>6115</v>
      </c>
      <c r="E2039" s="540" t="s">
        <v>6105</v>
      </c>
      <c r="F2039" s="556">
        <v>128000000</v>
      </c>
      <c r="G2039" s="541">
        <v>2023</v>
      </c>
      <c r="H2039" s="542">
        <f>VLOOKUP(G2039,[3]잔가율!$D$3:$E$33,2,FALSE)</f>
        <v>0.84199999999999997</v>
      </c>
      <c r="I2039" s="552">
        <f t="shared" si="31"/>
        <v>107776000</v>
      </c>
    </row>
    <row r="2040" spans="1:9">
      <c r="A2040" s="539">
        <v>2039</v>
      </c>
      <c r="B2040" s="540" t="s">
        <v>8534</v>
      </c>
      <c r="C2040" s="540" t="s">
        <v>159</v>
      </c>
      <c r="D2040" s="540" t="s">
        <v>6116</v>
      </c>
      <c r="E2040" s="540" t="s">
        <v>6105</v>
      </c>
      <c r="F2040" s="556">
        <v>115000000</v>
      </c>
      <c r="G2040" s="541">
        <v>2023</v>
      </c>
      <c r="H2040" s="542">
        <f>VLOOKUP(G2040,[3]잔가율!$D$3:$E$33,2,FALSE)</f>
        <v>0.84199999999999997</v>
      </c>
      <c r="I2040" s="552">
        <f t="shared" si="31"/>
        <v>96830000</v>
      </c>
    </row>
    <row r="2041" spans="1:9">
      <c r="A2041" s="539">
        <v>2040</v>
      </c>
      <c r="B2041" s="540" t="s">
        <v>8534</v>
      </c>
      <c r="C2041" s="540" t="s">
        <v>159</v>
      </c>
      <c r="D2041" s="540" t="s">
        <v>6117</v>
      </c>
      <c r="E2041" s="540" t="s">
        <v>155</v>
      </c>
      <c r="F2041" s="556">
        <v>83540000</v>
      </c>
      <c r="G2041" s="541">
        <v>2023</v>
      </c>
      <c r="H2041" s="542">
        <f>VLOOKUP(G2041,[3]잔가율!$D$3:$E$33,2,FALSE)</f>
        <v>0.84199999999999997</v>
      </c>
      <c r="I2041" s="552">
        <f t="shared" si="31"/>
        <v>70340680</v>
      </c>
    </row>
    <row r="2042" spans="1:9">
      <c r="A2042" s="539">
        <v>2041</v>
      </c>
      <c r="B2042" s="540" t="s">
        <v>8534</v>
      </c>
      <c r="C2042" s="540" t="s">
        <v>159</v>
      </c>
      <c r="D2042" s="540" t="s">
        <v>6118</v>
      </c>
      <c r="E2042" s="540" t="s">
        <v>155</v>
      </c>
      <c r="F2042" s="556">
        <v>98090000</v>
      </c>
      <c r="G2042" s="541">
        <v>2023</v>
      </c>
      <c r="H2042" s="542">
        <f>VLOOKUP(G2042,[3]잔가율!$D$3:$E$33,2,FALSE)</f>
        <v>0.84199999999999997</v>
      </c>
      <c r="I2042" s="552">
        <f t="shared" si="31"/>
        <v>82591780</v>
      </c>
    </row>
    <row r="2043" spans="1:9">
      <c r="A2043" s="539">
        <v>2042</v>
      </c>
      <c r="B2043" s="540" t="s">
        <v>8534</v>
      </c>
      <c r="C2043" s="540" t="s">
        <v>159</v>
      </c>
      <c r="D2043" s="540" t="s">
        <v>6119</v>
      </c>
      <c r="E2043" s="540" t="s">
        <v>6072</v>
      </c>
      <c r="F2043" s="556">
        <v>135360000</v>
      </c>
      <c r="G2043" s="541">
        <v>2023</v>
      </c>
      <c r="H2043" s="542">
        <f>VLOOKUP(G2043,[3]잔가율!$D$3:$E$33,2,FALSE)</f>
        <v>0.84199999999999997</v>
      </c>
      <c r="I2043" s="552">
        <f t="shared" si="31"/>
        <v>113973120</v>
      </c>
    </row>
    <row r="2044" spans="1:9">
      <c r="A2044" s="539">
        <v>2043</v>
      </c>
      <c r="B2044" s="543" t="s">
        <v>8534</v>
      </c>
      <c r="C2044" s="543" t="s">
        <v>6065</v>
      </c>
      <c r="D2044" s="543" t="s">
        <v>6120</v>
      </c>
      <c r="E2044" s="543" t="s">
        <v>6121</v>
      </c>
      <c r="F2044" s="557">
        <v>36770000</v>
      </c>
      <c r="G2044" s="541">
        <v>2023</v>
      </c>
      <c r="H2044" s="542">
        <f>VLOOKUP(G2044,[3]잔가율!$D$3:$E$33,2,FALSE)</f>
        <v>0.84199999999999997</v>
      </c>
      <c r="I2044" s="552">
        <f t="shared" si="31"/>
        <v>30960340</v>
      </c>
    </row>
    <row r="2045" spans="1:9">
      <c r="A2045" s="539">
        <v>2044</v>
      </c>
      <c r="B2045" s="540" t="s">
        <v>8534</v>
      </c>
      <c r="C2045" s="540" t="s">
        <v>159</v>
      </c>
      <c r="D2045" s="540" t="s">
        <v>6122</v>
      </c>
      <c r="E2045" s="540" t="s">
        <v>6123</v>
      </c>
      <c r="F2045" s="556">
        <v>105000000</v>
      </c>
      <c r="G2045" s="541">
        <v>2023</v>
      </c>
      <c r="H2045" s="542">
        <f>VLOOKUP(G2045,[3]잔가율!$D$3:$E$33,2,FALSE)</f>
        <v>0.84199999999999997</v>
      </c>
      <c r="I2045" s="552">
        <f t="shared" si="31"/>
        <v>88410000</v>
      </c>
    </row>
    <row r="2046" spans="1:9">
      <c r="A2046" s="539">
        <v>2045</v>
      </c>
      <c r="B2046" s="540" t="s">
        <v>8534</v>
      </c>
      <c r="C2046" s="540" t="s">
        <v>159</v>
      </c>
      <c r="D2046" s="540" t="s">
        <v>6124</v>
      </c>
      <c r="E2046" s="540" t="s">
        <v>6123</v>
      </c>
      <c r="F2046" s="556">
        <v>115000000</v>
      </c>
      <c r="G2046" s="541">
        <v>2023</v>
      </c>
      <c r="H2046" s="542">
        <f>VLOOKUP(G2046,[3]잔가율!$D$3:$E$33,2,FALSE)</f>
        <v>0.84199999999999997</v>
      </c>
      <c r="I2046" s="552">
        <f t="shared" si="31"/>
        <v>96830000</v>
      </c>
    </row>
    <row r="2047" spans="1:9">
      <c r="A2047" s="539">
        <v>2046</v>
      </c>
      <c r="B2047" s="540" t="s">
        <v>8534</v>
      </c>
      <c r="C2047" s="540" t="s">
        <v>159</v>
      </c>
      <c r="D2047" s="540" t="s">
        <v>6125</v>
      </c>
      <c r="E2047" s="540" t="s">
        <v>6123</v>
      </c>
      <c r="F2047" s="556">
        <v>68180000</v>
      </c>
      <c r="G2047" s="541">
        <v>2023</v>
      </c>
      <c r="H2047" s="542">
        <f>VLOOKUP(G2047,[3]잔가율!$D$3:$E$33,2,FALSE)</f>
        <v>0.84199999999999997</v>
      </c>
      <c r="I2047" s="552">
        <f t="shared" si="31"/>
        <v>57407560</v>
      </c>
    </row>
    <row r="2048" spans="1:9">
      <c r="A2048" s="539">
        <v>2047</v>
      </c>
      <c r="B2048" s="540" t="s">
        <v>8534</v>
      </c>
      <c r="C2048" s="540" t="s">
        <v>159</v>
      </c>
      <c r="D2048" s="540" t="s">
        <v>6126</v>
      </c>
      <c r="E2048" s="540" t="s">
        <v>6123</v>
      </c>
      <c r="F2048" s="556">
        <v>111000000</v>
      </c>
      <c r="G2048" s="541">
        <v>2023</v>
      </c>
      <c r="H2048" s="542">
        <f>VLOOKUP(G2048,[3]잔가율!$D$3:$E$33,2,FALSE)</f>
        <v>0.84199999999999997</v>
      </c>
      <c r="I2048" s="552">
        <f t="shared" si="31"/>
        <v>93462000</v>
      </c>
    </row>
    <row r="2049" spans="1:9">
      <c r="A2049" s="539">
        <v>2048</v>
      </c>
      <c r="B2049" s="540" t="s">
        <v>8534</v>
      </c>
      <c r="C2049" s="540" t="s">
        <v>159</v>
      </c>
      <c r="D2049" s="540" t="s">
        <v>6127</v>
      </c>
      <c r="E2049" s="540" t="s">
        <v>6123</v>
      </c>
      <c r="F2049" s="556">
        <v>122090000</v>
      </c>
      <c r="G2049" s="541">
        <v>2023</v>
      </c>
      <c r="H2049" s="542">
        <f>VLOOKUP(G2049,[3]잔가율!$D$3:$E$33,2,FALSE)</f>
        <v>0.84199999999999997</v>
      </c>
      <c r="I2049" s="552">
        <f t="shared" si="31"/>
        <v>102799780</v>
      </c>
    </row>
    <row r="2050" spans="1:9">
      <c r="A2050" s="539">
        <v>2049</v>
      </c>
      <c r="B2050" s="540" t="s">
        <v>8534</v>
      </c>
      <c r="C2050" s="540" t="s">
        <v>152</v>
      </c>
      <c r="D2050" s="540" t="s">
        <v>6130</v>
      </c>
      <c r="E2050" s="540" t="s">
        <v>6133</v>
      </c>
      <c r="F2050" s="556">
        <v>45470000</v>
      </c>
      <c r="G2050" s="541">
        <v>2023</v>
      </c>
      <c r="H2050" s="542">
        <f>VLOOKUP(G2050,[3]잔가율!$D$3:$E$33,2,FALSE)</f>
        <v>0.84199999999999997</v>
      </c>
      <c r="I2050" s="552">
        <f t="shared" ref="I2050:I2113" si="32">ROUNDDOWN(F2050*H2050,0)</f>
        <v>38285740</v>
      </c>
    </row>
    <row r="2051" spans="1:9">
      <c r="A2051" s="539">
        <v>2050</v>
      </c>
      <c r="B2051" s="540" t="s">
        <v>8534</v>
      </c>
      <c r="C2051" s="540" t="s">
        <v>152</v>
      </c>
      <c r="D2051" s="540" t="s">
        <v>6134</v>
      </c>
      <c r="E2051" s="540" t="s">
        <v>6135</v>
      </c>
      <c r="F2051" s="556">
        <v>34500000</v>
      </c>
      <c r="G2051" s="541">
        <v>2023</v>
      </c>
      <c r="H2051" s="542">
        <f>VLOOKUP(G2051,[3]잔가율!$D$3:$E$33,2,FALSE)</f>
        <v>0.84199999999999997</v>
      </c>
      <c r="I2051" s="552">
        <f t="shared" si="32"/>
        <v>29049000</v>
      </c>
    </row>
    <row r="2052" spans="1:9">
      <c r="A2052" s="539">
        <v>2051</v>
      </c>
      <c r="B2052" s="540" t="s">
        <v>8534</v>
      </c>
      <c r="C2052" s="540" t="s">
        <v>152</v>
      </c>
      <c r="D2052" s="540" t="s">
        <v>6136</v>
      </c>
      <c r="E2052" s="540" t="s">
        <v>5701</v>
      </c>
      <c r="F2052" s="556">
        <v>50270000</v>
      </c>
      <c r="G2052" s="541">
        <v>2023</v>
      </c>
      <c r="H2052" s="542">
        <f>VLOOKUP(G2052,[3]잔가율!$D$3:$E$33,2,FALSE)</f>
        <v>0.84199999999999997</v>
      </c>
      <c r="I2052" s="552">
        <f t="shared" si="32"/>
        <v>42327340</v>
      </c>
    </row>
    <row r="2053" spans="1:9">
      <c r="A2053" s="539">
        <v>2052</v>
      </c>
      <c r="B2053" s="540" t="s">
        <v>8534</v>
      </c>
      <c r="C2053" s="540" t="s">
        <v>152</v>
      </c>
      <c r="D2053" s="540" t="s">
        <v>6136</v>
      </c>
      <c r="E2053" s="540" t="s">
        <v>6137</v>
      </c>
      <c r="F2053" s="556">
        <v>51630000</v>
      </c>
      <c r="G2053" s="541">
        <v>2023</v>
      </c>
      <c r="H2053" s="542">
        <f>VLOOKUP(G2053,[3]잔가율!$D$3:$E$33,2,FALSE)</f>
        <v>0.84199999999999997</v>
      </c>
      <c r="I2053" s="552">
        <f t="shared" si="32"/>
        <v>43472460</v>
      </c>
    </row>
    <row r="2054" spans="1:9">
      <c r="A2054" s="539">
        <v>2053</v>
      </c>
      <c r="B2054" s="540" t="s">
        <v>8534</v>
      </c>
      <c r="C2054" s="540" t="s">
        <v>152</v>
      </c>
      <c r="D2054" s="540" t="s">
        <v>6138</v>
      </c>
      <c r="E2054" s="540" t="s">
        <v>6139</v>
      </c>
      <c r="F2054" s="556">
        <v>49800000</v>
      </c>
      <c r="G2054" s="541">
        <v>2023</v>
      </c>
      <c r="H2054" s="542">
        <f>VLOOKUP(G2054,[3]잔가율!$D$3:$E$33,2,FALSE)</f>
        <v>0.84199999999999997</v>
      </c>
      <c r="I2054" s="552">
        <f t="shared" si="32"/>
        <v>41931600</v>
      </c>
    </row>
    <row r="2055" spans="1:9">
      <c r="A2055" s="539">
        <v>2054</v>
      </c>
      <c r="B2055" s="540" t="s">
        <v>8534</v>
      </c>
      <c r="C2055" s="540" t="s">
        <v>152</v>
      </c>
      <c r="D2055" s="540" t="s">
        <v>6138</v>
      </c>
      <c r="E2055" s="540" t="s">
        <v>6140</v>
      </c>
      <c r="F2055" s="556">
        <v>56900000</v>
      </c>
      <c r="G2055" s="541">
        <v>2023</v>
      </c>
      <c r="H2055" s="542">
        <f>VLOOKUP(G2055,[3]잔가율!$D$3:$E$33,2,FALSE)</f>
        <v>0.84199999999999997</v>
      </c>
      <c r="I2055" s="552">
        <f t="shared" si="32"/>
        <v>47909800</v>
      </c>
    </row>
    <row r="2056" spans="1:9">
      <c r="A2056" s="539">
        <v>2055</v>
      </c>
      <c r="B2056" s="540" t="s">
        <v>8534</v>
      </c>
      <c r="C2056" s="540" t="s">
        <v>152</v>
      </c>
      <c r="D2056" s="540" t="s">
        <v>6141</v>
      </c>
      <c r="E2056" s="540" t="s">
        <v>6142</v>
      </c>
      <c r="F2056" s="556">
        <v>53450000</v>
      </c>
      <c r="G2056" s="541">
        <v>2023</v>
      </c>
      <c r="H2056" s="542">
        <f>VLOOKUP(G2056,[3]잔가율!$D$3:$E$33,2,FALSE)</f>
        <v>0.84199999999999997</v>
      </c>
      <c r="I2056" s="552">
        <f t="shared" si="32"/>
        <v>45004900</v>
      </c>
    </row>
    <row r="2057" spans="1:9">
      <c r="A2057" s="539">
        <v>2056</v>
      </c>
      <c r="B2057" s="540" t="s">
        <v>8534</v>
      </c>
      <c r="C2057" s="540" t="s">
        <v>152</v>
      </c>
      <c r="D2057" s="540" t="s">
        <v>6141</v>
      </c>
      <c r="E2057" s="540" t="s">
        <v>6143</v>
      </c>
      <c r="F2057" s="556">
        <v>53450000</v>
      </c>
      <c r="G2057" s="541">
        <v>2023</v>
      </c>
      <c r="H2057" s="542">
        <f>VLOOKUP(G2057,[3]잔가율!$D$3:$E$33,2,FALSE)</f>
        <v>0.84199999999999997</v>
      </c>
      <c r="I2057" s="552">
        <f t="shared" si="32"/>
        <v>45004900</v>
      </c>
    </row>
    <row r="2058" spans="1:9">
      <c r="A2058" s="539">
        <v>2057</v>
      </c>
      <c r="B2058" s="540" t="s">
        <v>8534</v>
      </c>
      <c r="C2058" s="540" t="s">
        <v>152</v>
      </c>
      <c r="D2058" s="540" t="s">
        <v>6144</v>
      </c>
      <c r="E2058" s="540" t="s">
        <v>6145</v>
      </c>
      <c r="F2058" s="556">
        <v>50270000</v>
      </c>
      <c r="G2058" s="541">
        <v>2023</v>
      </c>
      <c r="H2058" s="542">
        <f>VLOOKUP(G2058,[3]잔가율!$D$3:$E$33,2,FALSE)</f>
        <v>0.84199999999999997</v>
      </c>
      <c r="I2058" s="552">
        <f t="shared" si="32"/>
        <v>42327340</v>
      </c>
    </row>
    <row r="2059" spans="1:9">
      <c r="A2059" s="539">
        <v>2058</v>
      </c>
      <c r="B2059" s="543" t="s">
        <v>8534</v>
      </c>
      <c r="C2059" s="543" t="s">
        <v>6146</v>
      </c>
      <c r="D2059" s="543" t="s">
        <v>6147</v>
      </c>
      <c r="E2059" s="543" t="s">
        <v>6148</v>
      </c>
      <c r="F2059" s="557">
        <v>15140000</v>
      </c>
      <c r="G2059" s="541">
        <v>2023</v>
      </c>
      <c r="H2059" s="542">
        <f>VLOOKUP(G2059,[3]잔가율!$D$3:$E$33,2,FALSE)</f>
        <v>0.84199999999999997</v>
      </c>
      <c r="I2059" s="552">
        <f t="shared" si="32"/>
        <v>12747880</v>
      </c>
    </row>
    <row r="2060" spans="1:9">
      <c r="A2060" s="539">
        <v>2059</v>
      </c>
      <c r="B2060" s="540" t="s">
        <v>8534</v>
      </c>
      <c r="C2060" s="540" t="s">
        <v>152</v>
      </c>
      <c r="D2060" s="540" t="s">
        <v>6144</v>
      </c>
      <c r="E2060" s="540" t="s">
        <v>6149</v>
      </c>
      <c r="F2060" s="556">
        <v>54450000</v>
      </c>
      <c r="G2060" s="541">
        <v>2023</v>
      </c>
      <c r="H2060" s="542">
        <f>VLOOKUP(G2060,[3]잔가율!$D$3:$E$33,2,FALSE)</f>
        <v>0.84199999999999997</v>
      </c>
      <c r="I2060" s="552">
        <f t="shared" si="32"/>
        <v>45846900</v>
      </c>
    </row>
    <row r="2061" spans="1:9">
      <c r="A2061" s="539">
        <v>2060</v>
      </c>
      <c r="B2061" s="540" t="s">
        <v>8534</v>
      </c>
      <c r="C2061" s="540" t="s">
        <v>152</v>
      </c>
      <c r="D2061" s="540" t="s">
        <v>6144</v>
      </c>
      <c r="E2061" s="540" t="s">
        <v>6150</v>
      </c>
      <c r="F2061" s="556">
        <v>50270000</v>
      </c>
      <c r="G2061" s="541">
        <v>2023</v>
      </c>
      <c r="H2061" s="542">
        <f>VLOOKUP(G2061,[3]잔가율!$D$3:$E$33,2,FALSE)</f>
        <v>0.84199999999999997</v>
      </c>
      <c r="I2061" s="552">
        <f t="shared" si="32"/>
        <v>42327340</v>
      </c>
    </row>
    <row r="2062" spans="1:9">
      <c r="A2062" s="539">
        <v>2061</v>
      </c>
      <c r="B2062" s="540" t="s">
        <v>8534</v>
      </c>
      <c r="C2062" s="540" t="s">
        <v>152</v>
      </c>
      <c r="D2062" s="540" t="s">
        <v>6144</v>
      </c>
      <c r="E2062" s="540" t="s">
        <v>6151</v>
      </c>
      <c r="F2062" s="556">
        <v>50270000</v>
      </c>
      <c r="G2062" s="541">
        <v>2023</v>
      </c>
      <c r="H2062" s="542">
        <f>VLOOKUP(G2062,[3]잔가율!$D$3:$E$33,2,FALSE)</f>
        <v>0.84199999999999997</v>
      </c>
      <c r="I2062" s="552">
        <f t="shared" si="32"/>
        <v>42327340</v>
      </c>
    </row>
    <row r="2063" spans="1:9">
      <c r="A2063" s="539">
        <v>2062</v>
      </c>
      <c r="B2063" s="540" t="s">
        <v>8534</v>
      </c>
      <c r="C2063" s="540" t="s">
        <v>152</v>
      </c>
      <c r="D2063" s="540" t="s">
        <v>6152</v>
      </c>
      <c r="E2063" s="540" t="s">
        <v>6153</v>
      </c>
      <c r="F2063" s="556">
        <v>53000000</v>
      </c>
      <c r="G2063" s="541">
        <v>2023</v>
      </c>
      <c r="H2063" s="542">
        <f>VLOOKUP(G2063,[3]잔가율!$D$3:$E$33,2,FALSE)</f>
        <v>0.84199999999999997</v>
      </c>
      <c r="I2063" s="552">
        <f t="shared" si="32"/>
        <v>44626000</v>
      </c>
    </row>
    <row r="2064" spans="1:9">
      <c r="A2064" s="539">
        <v>2063</v>
      </c>
      <c r="B2064" s="540" t="s">
        <v>8534</v>
      </c>
      <c r="C2064" s="540" t="s">
        <v>152</v>
      </c>
      <c r="D2064" s="540" t="s">
        <v>6154</v>
      </c>
      <c r="E2064" s="540" t="s">
        <v>6155</v>
      </c>
      <c r="F2064" s="556">
        <v>49900000</v>
      </c>
      <c r="G2064" s="541">
        <v>2023</v>
      </c>
      <c r="H2064" s="542">
        <f>VLOOKUP(G2064,[3]잔가율!$D$3:$E$33,2,FALSE)</f>
        <v>0.84199999999999997</v>
      </c>
      <c r="I2064" s="552">
        <f t="shared" si="32"/>
        <v>42015800</v>
      </c>
    </row>
    <row r="2065" spans="1:9">
      <c r="A2065" s="539">
        <v>2064</v>
      </c>
      <c r="B2065" s="540" t="s">
        <v>8534</v>
      </c>
      <c r="C2065" s="540" t="s">
        <v>152</v>
      </c>
      <c r="D2065" s="540" t="s">
        <v>6156</v>
      </c>
      <c r="E2065" s="540" t="s">
        <v>6153</v>
      </c>
      <c r="F2065" s="556">
        <v>48360000</v>
      </c>
      <c r="G2065" s="541">
        <v>2023</v>
      </c>
      <c r="H2065" s="542">
        <f>VLOOKUP(G2065,[3]잔가율!$D$3:$E$33,2,FALSE)</f>
        <v>0.84199999999999997</v>
      </c>
      <c r="I2065" s="552">
        <f t="shared" si="32"/>
        <v>40719120</v>
      </c>
    </row>
    <row r="2066" spans="1:9">
      <c r="A2066" s="539">
        <v>2065</v>
      </c>
      <c r="B2066" s="540" t="s">
        <v>8534</v>
      </c>
      <c r="C2066" s="540" t="s">
        <v>152</v>
      </c>
      <c r="D2066" s="540" t="s">
        <v>6156</v>
      </c>
      <c r="E2066" s="540" t="s">
        <v>6157</v>
      </c>
      <c r="F2066" s="556">
        <v>62720000</v>
      </c>
      <c r="G2066" s="541">
        <v>2023</v>
      </c>
      <c r="H2066" s="542">
        <f>VLOOKUP(G2066,[3]잔가율!$D$3:$E$33,2,FALSE)</f>
        <v>0.84199999999999997</v>
      </c>
      <c r="I2066" s="552">
        <f t="shared" si="32"/>
        <v>52810240</v>
      </c>
    </row>
    <row r="2067" spans="1:9">
      <c r="A2067" s="539">
        <v>2066</v>
      </c>
      <c r="B2067" s="540" t="s">
        <v>8534</v>
      </c>
      <c r="C2067" s="540" t="s">
        <v>152</v>
      </c>
      <c r="D2067" s="540" t="s">
        <v>6156</v>
      </c>
      <c r="E2067" s="540" t="s">
        <v>6158</v>
      </c>
      <c r="F2067" s="556">
        <v>62360000</v>
      </c>
      <c r="G2067" s="541">
        <v>2023</v>
      </c>
      <c r="H2067" s="542">
        <f>VLOOKUP(G2067,[3]잔가율!$D$3:$E$33,2,FALSE)</f>
        <v>0.84199999999999997</v>
      </c>
      <c r="I2067" s="552">
        <f t="shared" si="32"/>
        <v>52507120</v>
      </c>
    </row>
    <row r="2068" spans="1:9">
      <c r="A2068" s="539">
        <v>2067</v>
      </c>
      <c r="B2068" s="540" t="s">
        <v>8534</v>
      </c>
      <c r="C2068" s="540" t="s">
        <v>152</v>
      </c>
      <c r="D2068" s="540" t="s">
        <v>6156</v>
      </c>
      <c r="E2068" s="540" t="s">
        <v>6156</v>
      </c>
      <c r="F2068" s="556">
        <v>62360000</v>
      </c>
      <c r="G2068" s="541">
        <v>2023</v>
      </c>
      <c r="H2068" s="542">
        <f>VLOOKUP(G2068,[3]잔가율!$D$3:$E$33,2,FALSE)</f>
        <v>0.84199999999999997</v>
      </c>
      <c r="I2068" s="552">
        <f t="shared" si="32"/>
        <v>52507120</v>
      </c>
    </row>
    <row r="2069" spans="1:9">
      <c r="A2069" s="539">
        <v>2068</v>
      </c>
      <c r="B2069" s="543" t="s">
        <v>8534</v>
      </c>
      <c r="C2069" s="543" t="s">
        <v>6146</v>
      </c>
      <c r="D2069" s="543" t="s">
        <v>6159</v>
      </c>
      <c r="E2069" s="543" t="s">
        <v>6160</v>
      </c>
      <c r="F2069" s="557">
        <v>27780000</v>
      </c>
      <c r="G2069" s="541">
        <v>2023</v>
      </c>
      <c r="H2069" s="542">
        <f>VLOOKUP(G2069,[3]잔가율!$D$3:$E$33,2,FALSE)</f>
        <v>0.84199999999999997</v>
      </c>
      <c r="I2069" s="552">
        <f t="shared" si="32"/>
        <v>23390760</v>
      </c>
    </row>
    <row r="2070" spans="1:9">
      <c r="A2070" s="539">
        <v>2069</v>
      </c>
      <c r="B2070" s="540" t="s">
        <v>8534</v>
      </c>
      <c r="C2070" s="540" t="s">
        <v>152</v>
      </c>
      <c r="D2070" s="540" t="s">
        <v>6161</v>
      </c>
      <c r="E2070" s="540" t="s">
        <v>6162</v>
      </c>
      <c r="F2070" s="556">
        <v>68240000</v>
      </c>
      <c r="G2070" s="541">
        <v>2023</v>
      </c>
      <c r="H2070" s="542">
        <f>VLOOKUP(G2070,[3]잔가율!$D$3:$E$33,2,FALSE)</f>
        <v>0.84199999999999997</v>
      </c>
      <c r="I2070" s="552">
        <f t="shared" si="32"/>
        <v>57458080</v>
      </c>
    </row>
    <row r="2071" spans="1:9">
      <c r="A2071" s="539">
        <v>2070</v>
      </c>
      <c r="B2071" s="540" t="s">
        <v>8534</v>
      </c>
      <c r="C2071" s="540" t="s">
        <v>152</v>
      </c>
      <c r="D2071" s="540" t="s">
        <v>6161</v>
      </c>
      <c r="E2071" s="540" t="s">
        <v>6163</v>
      </c>
      <c r="F2071" s="556">
        <v>71360000</v>
      </c>
      <c r="G2071" s="541">
        <v>2023</v>
      </c>
      <c r="H2071" s="542">
        <f>VLOOKUP(G2071,[3]잔가율!$D$3:$E$33,2,FALSE)</f>
        <v>0.84199999999999997</v>
      </c>
      <c r="I2071" s="552">
        <f t="shared" si="32"/>
        <v>60085120</v>
      </c>
    </row>
    <row r="2072" spans="1:9">
      <c r="A2072" s="539">
        <v>2071</v>
      </c>
      <c r="B2072" s="540" t="s">
        <v>8534</v>
      </c>
      <c r="C2072" s="540" t="s">
        <v>152</v>
      </c>
      <c r="D2072" s="540" t="s">
        <v>6161</v>
      </c>
      <c r="E2072" s="540" t="s">
        <v>6164</v>
      </c>
      <c r="F2072" s="556">
        <v>68900000</v>
      </c>
      <c r="G2072" s="541">
        <v>2023</v>
      </c>
      <c r="H2072" s="542">
        <f>VLOOKUP(G2072,[3]잔가율!$D$3:$E$33,2,FALSE)</f>
        <v>0.84199999999999997</v>
      </c>
      <c r="I2072" s="552">
        <f t="shared" si="32"/>
        <v>58013800</v>
      </c>
    </row>
    <row r="2073" spans="1:9">
      <c r="A2073" s="539">
        <v>2072</v>
      </c>
      <c r="B2073" s="540" t="s">
        <v>8534</v>
      </c>
      <c r="C2073" s="540" t="s">
        <v>152</v>
      </c>
      <c r="D2073" s="540" t="s">
        <v>6165</v>
      </c>
      <c r="E2073" s="540" t="s">
        <v>6162</v>
      </c>
      <c r="F2073" s="556">
        <v>68540000</v>
      </c>
      <c r="G2073" s="541">
        <v>2023</v>
      </c>
      <c r="H2073" s="542">
        <f>VLOOKUP(G2073,[3]잔가율!$D$3:$E$33,2,FALSE)</f>
        <v>0.84199999999999997</v>
      </c>
      <c r="I2073" s="552">
        <f t="shared" si="32"/>
        <v>57710680</v>
      </c>
    </row>
    <row r="2074" spans="1:9">
      <c r="A2074" s="539">
        <v>2073</v>
      </c>
      <c r="B2074" s="540" t="s">
        <v>8534</v>
      </c>
      <c r="C2074" s="540" t="s">
        <v>152</v>
      </c>
      <c r="D2074" s="540" t="s">
        <v>6166</v>
      </c>
      <c r="E2074" s="540" t="s">
        <v>6162</v>
      </c>
      <c r="F2074" s="556">
        <v>59540000</v>
      </c>
      <c r="G2074" s="541">
        <v>2023</v>
      </c>
      <c r="H2074" s="542">
        <f>VLOOKUP(G2074,[3]잔가율!$D$3:$E$33,2,FALSE)</f>
        <v>0.84199999999999997</v>
      </c>
      <c r="I2074" s="552">
        <f t="shared" si="32"/>
        <v>50132680</v>
      </c>
    </row>
    <row r="2075" spans="1:9">
      <c r="A2075" s="539">
        <v>2074</v>
      </c>
      <c r="B2075" s="540" t="s">
        <v>8534</v>
      </c>
      <c r="C2075" s="540" t="s">
        <v>152</v>
      </c>
      <c r="D2075" s="540" t="s">
        <v>6167</v>
      </c>
      <c r="E2075" s="540" t="s">
        <v>6168</v>
      </c>
      <c r="F2075" s="556">
        <v>73900000</v>
      </c>
      <c r="G2075" s="541">
        <v>2023</v>
      </c>
      <c r="H2075" s="542">
        <f>VLOOKUP(G2075,[3]잔가율!$D$3:$E$33,2,FALSE)</f>
        <v>0.84199999999999997</v>
      </c>
      <c r="I2075" s="552">
        <f t="shared" si="32"/>
        <v>62223800</v>
      </c>
    </row>
    <row r="2076" spans="1:9">
      <c r="A2076" s="539">
        <v>2075</v>
      </c>
      <c r="B2076" s="540" t="s">
        <v>8534</v>
      </c>
      <c r="C2076" s="540" t="s">
        <v>152</v>
      </c>
      <c r="D2076" s="540" t="s">
        <v>6128</v>
      </c>
      <c r="E2076" s="540" t="s">
        <v>6169</v>
      </c>
      <c r="F2076" s="556">
        <v>81360000</v>
      </c>
      <c r="G2076" s="541">
        <v>2023</v>
      </c>
      <c r="H2076" s="542">
        <f>VLOOKUP(G2076,[3]잔가율!$D$3:$E$33,2,FALSE)</f>
        <v>0.84199999999999997</v>
      </c>
      <c r="I2076" s="552">
        <f t="shared" si="32"/>
        <v>68505120</v>
      </c>
    </row>
    <row r="2077" spans="1:9">
      <c r="A2077" s="539">
        <v>2076</v>
      </c>
      <c r="B2077" s="414" t="s">
        <v>16663</v>
      </c>
      <c r="C2077" s="540" t="s">
        <v>152</v>
      </c>
      <c r="D2077" s="540" t="s">
        <v>6128</v>
      </c>
      <c r="E2077" s="540" t="s">
        <v>6129</v>
      </c>
      <c r="F2077" s="558">
        <v>73720000</v>
      </c>
      <c r="G2077" s="541">
        <v>2023</v>
      </c>
      <c r="H2077" s="542">
        <f>VLOOKUP(G2077,[3]잔가율!$B$3:$C$33,2,FALSE)</f>
        <v>0.82599999999999996</v>
      </c>
      <c r="I2077" s="552">
        <f t="shared" si="32"/>
        <v>60892720</v>
      </c>
    </row>
    <row r="2078" spans="1:9">
      <c r="A2078" s="539">
        <v>2077</v>
      </c>
      <c r="B2078" s="540" t="s">
        <v>8534</v>
      </c>
      <c r="C2078" s="540" t="s">
        <v>152</v>
      </c>
      <c r="D2078" s="540" t="s">
        <v>6170</v>
      </c>
      <c r="E2078" s="540" t="s">
        <v>6129</v>
      </c>
      <c r="F2078" s="556">
        <v>69270000</v>
      </c>
      <c r="G2078" s="541">
        <v>2023</v>
      </c>
      <c r="H2078" s="542">
        <f>VLOOKUP(G2078,[3]잔가율!$D$3:$E$33,2,FALSE)</f>
        <v>0.84199999999999997</v>
      </c>
      <c r="I2078" s="552">
        <f t="shared" si="32"/>
        <v>58325340</v>
      </c>
    </row>
    <row r="2079" spans="1:9">
      <c r="A2079" s="539">
        <v>2078</v>
      </c>
      <c r="B2079" s="540" t="s">
        <v>8534</v>
      </c>
      <c r="C2079" s="540" t="s">
        <v>152</v>
      </c>
      <c r="D2079" s="540" t="s">
        <v>6171</v>
      </c>
      <c r="E2079" s="540" t="s">
        <v>6172</v>
      </c>
      <c r="F2079" s="556">
        <v>81360000</v>
      </c>
      <c r="G2079" s="541">
        <v>2023</v>
      </c>
      <c r="H2079" s="542">
        <f>VLOOKUP(G2079,[3]잔가율!$D$3:$E$33,2,FALSE)</f>
        <v>0.84199999999999997</v>
      </c>
      <c r="I2079" s="552">
        <f t="shared" si="32"/>
        <v>68505120</v>
      </c>
    </row>
    <row r="2080" spans="1:9">
      <c r="A2080" s="539">
        <v>2079</v>
      </c>
      <c r="B2080" s="540" t="s">
        <v>8534</v>
      </c>
      <c r="C2080" s="540" t="s">
        <v>152</v>
      </c>
      <c r="D2080" s="540" t="s">
        <v>6173</v>
      </c>
      <c r="E2080" s="540" t="s">
        <v>6174</v>
      </c>
      <c r="F2080" s="556">
        <v>79090000</v>
      </c>
      <c r="G2080" s="541">
        <v>2023</v>
      </c>
      <c r="H2080" s="542">
        <f>VLOOKUP(G2080,[3]잔가율!$D$3:$E$33,2,FALSE)</f>
        <v>0.84199999999999997</v>
      </c>
      <c r="I2080" s="552">
        <f t="shared" si="32"/>
        <v>66593780</v>
      </c>
    </row>
    <row r="2081" spans="1:9">
      <c r="A2081" s="539">
        <v>2080</v>
      </c>
      <c r="B2081" s="540" t="s">
        <v>8534</v>
      </c>
      <c r="C2081" s="540" t="s">
        <v>152</v>
      </c>
      <c r="D2081" s="540" t="s">
        <v>6175</v>
      </c>
      <c r="E2081" s="540" t="s">
        <v>6176</v>
      </c>
      <c r="F2081" s="556">
        <v>103450000</v>
      </c>
      <c r="G2081" s="541">
        <v>2023</v>
      </c>
      <c r="H2081" s="542">
        <f>VLOOKUP(G2081,[3]잔가율!$D$3:$E$33,2,FALSE)</f>
        <v>0.84199999999999997</v>
      </c>
      <c r="I2081" s="552">
        <f t="shared" si="32"/>
        <v>87104900</v>
      </c>
    </row>
    <row r="2082" spans="1:9">
      <c r="A2082" s="539">
        <v>2081</v>
      </c>
      <c r="B2082" s="540" t="s">
        <v>8534</v>
      </c>
      <c r="C2082" s="540" t="s">
        <v>152</v>
      </c>
      <c r="D2082" s="540" t="s">
        <v>6177</v>
      </c>
      <c r="E2082" s="540" t="s">
        <v>6178</v>
      </c>
      <c r="F2082" s="556">
        <v>59000000</v>
      </c>
      <c r="G2082" s="541">
        <v>2023</v>
      </c>
      <c r="H2082" s="542">
        <f>VLOOKUP(G2082,[3]잔가율!$D$3:$E$33,2,FALSE)</f>
        <v>0.84199999999999997</v>
      </c>
      <c r="I2082" s="552">
        <f t="shared" si="32"/>
        <v>49678000</v>
      </c>
    </row>
    <row r="2083" spans="1:9">
      <c r="A2083" s="539">
        <v>2082</v>
      </c>
      <c r="B2083" s="540" t="s">
        <v>8534</v>
      </c>
      <c r="C2083" s="540" t="s">
        <v>152</v>
      </c>
      <c r="D2083" s="540" t="s">
        <v>6179</v>
      </c>
      <c r="E2083" s="540" t="s">
        <v>6180</v>
      </c>
      <c r="F2083" s="556">
        <v>53630000</v>
      </c>
      <c r="G2083" s="541">
        <v>2023</v>
      </c>
      <c r="H2083" s="542">
        <f>VLOOKUP(G2083,[3]잔가율!$D$3:$E$33,2,FALSE)</f>
        <v>0.84199999999999997</v>
      </c>
      <c r="I2083" s="552">
        <f t="shared" si="32"/>
        <v>45156460</v>
      </c>
    </row>
    <row r="2084" spans="1:9">
      <c r="A2084" s="539">
        <v>2083</v>
      </c>
      <c r="B2084" s="540" t="s">
        <v>8534</v>
      </c>
      <c r="C2084" s="540" t="s">
        <v>152</v>
      </c>
      <c r="D2084" s="540" t="s">
        <v>6181</v>
      </c>
      <c r="E2084" s="540" t="s">
        <v>6182</v>
      </c>
      <c r="F2084" s="556">
        <v>34810000</v>
      </c>
      <c r="G2084" s="541">
        <v>2023</v>
      </c>
      <c r="H2084" s="542">
        <f>VLOOKUP(G2084,[3]잔가율!$D$3:$E$33,2,FALSE)</f>
        <v>0.84199999999999997</v>
      </c>
      <c r="I2084" s="552">
        <f t="shared" si="32"/>
        <v>29310020</v>
      </c>
    </row>
    <row r="2085" spans="1:9">
      <c r="A2085" s="539">
        <v>2084</v>
      </c>
      <c r="B2085" s="540" t="s">
        <v>8534</v>
      </c>
      <c r="C2085" s="540" t="s">
        <v>152</v>
      </c>
      <c r="D2085" s="540" t="s">
        <v>6183</v>
      </c>
      <c r="E2085" s="540" t="s">
        <v>6184</v>
      </c>
      <c r="F2085" s="556">
        <v>43180000</v>
      </c>
      <c r="G2085" s="541">
        <v>2023</v>
      </c>
      <c r="H2085" s="542">
        <f>VLOOKUP(G2085,[3]잔가율!$D$3:$E$33,2,FALSE)</f>
        <v>0.84199999999999997</v>
      </c>
      <c r="I2085" s="552">
        <f t="shared" si="32"/>
        <v>36357560</v>
      </c>
    </row>
    <row r="2086" spans="1:9">
      <c r="A2086" s="539">
        <v>2085</v>
      </c>
      <c r="B2086" s="540" t="s">
        <v>8534</v>
      </c>
      <c r="C2086" s="540" t="s">
        <v>152</v>
      </c>
      <c r="D2086" s="540" t="s">
        <v>6185</v>
      </c>
      <c r="E2086" s="540" t="s">
        <v>6186</v>
      </c>
      <c r="F2086" s="556">
        <v>38630000</v>
      </c>
      <c r="G2086" s="541">
        <v>2023</v>
      </c>
      <c r="H2086" s="542">
        <f>VLOOKUP(G2086,[3]잔가율!$D$3:$E$33,2,FALSE)</f>
        <v>0.84199999999999997</v>
      </c>
      <c r="I2086" s="552">
        <f t="shared" si="32"/>
        <v>32526460</v>
      </c>
    </row>
    <row r="2087" spans="1:9">
      <c r="A2087" s="539">
        <v>2086</v>
      </c>
      <c r="B2087" s="540" t="s">
        <v>8534</v>
      </c>
      <c r="C2087" s="540" t="s">
        <v>152</v>
      </c>
      <c r="D2087" s="540" t="s">
        <v>6185</v>
      </c>
      <c r="E2087" s="540" t="s">
        <v>6187</v>
      </c>
      <c r="F2087" s="556">
        <v>41810000</v>
      </c>
      <c r="G2087" s="541">
        <v>2023</v>
      </c>
      <c r="H2087" s="542">
        <f>VLOOKUP(G2087,[3]잔가율!$D$3:$E$33,2,FALSE)</f>
        <v>0.84199999999999997</v>
      </c>
      <c r="I2087" s="552">
        <f t="shared" si="32"/>
        <v>35204020</v>
      </c>
    </row>
    <row r="2088" spans="1:9">
      <c r="A2088" s="539">
        <v>2087</v>
      </c>
      <c r="B2088" s="540" t="s">
        <v>8534</v>
      </c>
      <c r="C2088" s="540" t="s">
        <v>152</v>
      </c>
      <c r="D2088" s="540" t="s">
        <v>6188</v>
      </c>
      <c r="E2088" s="540" t="s">
        <v>6186</v>
      </c>
      <c r="F2088" s="556">
        <v>59270000</v>
      </c>
      <c r="G2088" s="541">
        <v>2023</v>
      </c>
      <c r="H2088" s="542">
        <f>VLOOKUP(G2088,[3]잔가율!$D$3:$E$33,2,FALSE)</f>
        <v>0.84199999999999997</v>
      </c>
      <c r="I2088" s="552">
        <f t="shared" si="32"/>
        <v>49905340</v>
      </c>
    </row>
    <row r="2089" spans="1:9">
      <c r="A2089" s="539">
        <v>2088</v>
      </c>
      <c r="B2089" s="540" t="s">
        <v>8534</v>
      </c>
      <c r="C2089" s="540" t="s">
        <v>152</v>
      </c>
      <c r="D2089" s="540" t="s">
        <v>6189</v>
      </c>
      <c r="E2089" s="540" t="s">
        <v>6184</v>
      </c>
      <c r="F2089" s="556">
        <v>45630000</v>
      </c>
      <c r="G2089" s="541">
        <v>2023</v>
      </c>
      <c r="H2089" s="542">
        <f>VLOOKUP(G2089,[3]잔가율!$D$3:$E$33,2,FALSE)</f>
        <v>0.84199999999999997</v>
      </c>
      <c r="I2089" s="552">
        <f t="shared" si="32"/>
        <v>38420460</v>
      </c>
    </row>
    <row r="2090" spans="1:9">
      <c r="A2090" s="539">
        <v>2089</v>
      </c>
      <c r="B2090" s="540" t="s">
        <v>8534</v>
      </c>
      <c r="C2090" s="540" t="s">
        <v>152</v>
      </c>
      <c r="D2090" s="540" t="s">
        <v>6190</v>
      </c>
      <c r="E2090" s="540" t="s">
        <v>6191</v>
      </c>
      <c r="F2090" s="556">
        <v>58000000</v>
      </c>
      <c r="G2090" s="541">
        <v>2023</v>
      </c>
      <c r="H2090" s="542">
        <f>VLOOKUP(G2090,[3]잔가율!$D$3:$E$33,2,FALSE)</f>
        <v>0.84199999999999997</v>
      </c>
      <c r="I2090" s="552">
        <f t="shared" si="32"/>
        <v>48836000</v>
      </c>
    </row>
    <row r="2091" spans="1:9">
      <c r="A2091" s="539">
        <v>2090</v>
      </c>
      <c r="B2091" s="540" t="s">
        <v>8534</v>
      </c>
      <c r="C2091" s="540" t="s">
        <v>152</v>
      </c>
      <c r="D2091" s="540" t="s">
        <v>6190</v>
      </c>
      <c r="E2091" s="540" t="s">
        <v>6190</v>
      </c>
      <c r="F2091" s="556">
        <v>48630000</v>
      </c>
      <c r="G2091" s="541">
        <v>2023</v>
      </c>
      <c r="H2091" s="542">
        <f>VLOOKUP(G2091,[3]잔가율!$D$3:$E$33,2,FALSE)</f>
        <v>0.84199999999999997</v>
      </c>
      <c r="I2091" s="552">
        <f t="shared" si="32"/>
        <v>40946460</v>
      </c>
    </row>
    <row r="2092" spans="1:9">
      <c r="A2092" s="539">
        <v>2091</v>
      </c>
      <c r="B2092" s="540" t="s">
        <v>8534</v>
      </c>
      <c r="C2092" s="540" t="s">
        <v>152</v>
      </c>
      <c r="D2092" s="540" t="s">
        <v>6192</v>
      </c>
      <c r="E2092" s="540" t="s">
        <v>6193</v>
      </c>
      <c r="F2092" s="556">
        <v>79450000</v>
      </c>
      <c r="G2092" s="541">
        <v>2023</v>
      </c>
      <c r="H2092" s="542">
        <f>VLOOKUP(G2092,[3]잔가율!$D$3:$E$33,2,FALSE)</f>
        <v>0.84199999999999997</v>
      </c>
      <c r="I2092" s="552">
        <f t="shared" si="32"/>
        <v>66896900</v>
      </c>
    </row>
    <row r="2093" spans="1:9">
      <c r="A2093" s="539">
        <v>2092</v>
      </c>
      <c r="B2093" s="540" t="s">
        <v>8534</v>
      </c>
      <c r="C2093" s="540" t="s">
        <v>152</v>
      </c>
      <c r="D2093" s="540" t="s">
        <v>6194</v>
      </c>
      <c r="E2093" s="540" t="s">
        <v>6195</v>
      </c>
      <c r="F2093" s="556">
        <v>112490000</v>
      </c>
      <c r="G2093" s="541">
        <v>2023</v>
      </c>
      <c r="H2093" s="542">
        <f>VLOOKUP(G2093,[3]잔가율!$D$3:$E$33,2,FALSE)</f>
        <v>0.84199999999999997</v>
      </c>
      <c r="I2093" s="552">
        <f t="shared" si="32"/>
        <v>94716580</v>
      </c>
    </row>
    <row r="2094" spans="1:9">
      <c r="A2094" s="539">
        <v>2093</v>
      </c>
      <c r="B2094" s="540" t="s">
        <v>8534</v>
      </c>
      <c r="C2094" s="540" t="s">
        <v>152</v>
      </c>
      <c r="D2094" s="540" t="s">
        <v>6196</v>
      </c>
      <c r="E2094" s="540" t="s">
        <v>6197</v>
      </c>
      <c r="F2094" s="556">
        <v>119100000</v>
      </c>
      <c r="G2094" s="541">
        <v>2023</v>
      </c>
      <c r="H2094" s="542">
        <f>VLOOKUP(G2094,[3]잔가율!$D$3:$E$33,2,FALSE)</f>
        <v>0.84199999999999997</v>
      </c>
      <c r="I2094" s="552">
        <f t="shared" si="32"/>
        <v>100282200</v>
      </c>
    </row>
    <row r="2095" spans="1:9">
      <c r="A2095" s="539">
        <v>2094</v>
      </c>
      <c r="B2095" s="540" t="s">
        <v>8534</v>
      </c>
      <c r="C2095" s="540" t="s">
        <v>152</v>
      </c>
      <c r="D2095" s="540" t="s">
        <v>6198</v>
      </c>
      <c r="E2095" s="540" t="s">
        <v>6199</v>
      </c>
      <c r="F2095" s="556">
        <v>96000000</v>
      </c>
      <c r="G2095" s="541">
        <v>2023</v>
      </c>
      <c r="H2095" s="542">
        <f>VLOOKUP(G2095,[3]잔가율!$D$3:$E$33,2,FALSE)</f>
        <v>0.84199999999999997</v>
      </c>
      <c r="I2095" s="552">
        <f t="shared" si="32"/>
        <v>80832000</v>
      </c>
    </row>
    <row r="2096" spans="1:9">
      <c r="A2096" s="539">
        <v>2095</v>
      </c>
      <c r="B2096" s="543" t="s">
        <v>8534</v>
      </c>
      <c r="C2096" s="543" t="s">
        <v>6146</v>
      </c>
      <c r="D2096" s="543" t="s">
        <v>6200</v>
      </c>
      <c r="E2096" s="543" t="s">
        <v>6201</v>
      </c>
      <c r="F2096" s="557">
        <v>3630000</v>
      </c>
      <c r="G2096" s="541">
        <v>2023</v>
      </c>
      <c r="H2096" s="542">
        <f>VLOOKUP(G2096,[3]잔가율!$D$3:$E$33,2,FALSE)</f>
        <v>0.84199999999999997</v>
      </c>
      <c r="I2096" s="552">
        <f t="shared" si="32"/>
        <v>3056460</v>
      </c>
    </row>
    <row r="2097" spans="1:9">
      <c r="A2097" s="539">
        <v>2096</v>
      </c>
      <c r="B2097" s="543" t="s">
        <v>8534</v>
      </c>
      <c r="C2097" s="543" t="s">
        <v>6146</v>
      </c>
      <c r="D2097" s="543" t="s">
        <v>6200</v>
      </c>
      <c r="E2097" s="543" t="s">
        <v>6202</v>
      </c>
      <c r="F2097" s="557">
        <v>5440000</v>
      </c>
      <c r="G2097" s="541">
        <v>2023</v>
      </c>
      <c r="H2097" s="542">
        <f>VLOOKUP(G2097,[3]잔가율!$D$3:$E$33,2,FALSE)</f>
        <v>0.84199999999999997</v>
      </c>
      <c r="I2097" s="552">
        <f t="shared" si="32"/>
        <v>4580480</v>
      </c>
    </row>
    <row r="2098" spans="1:9">
      <c r="A2098" s="539">
        <v>2097</v>
      </c>
      <c r="B2098" s="540" t="s">
        <v>8534</v>
      </c>
      <c r="C2098" s="540" t="s">
        <v>152</v>
      </c>
      <c r="D2098" s="540" t="s">
        <v>6203</v>
      </c>
      <c r="E2098" s="540" t="s">
        <v>6204</v>
      </c>
      <c r="F2098" s="556">
        <v>104270000</v>
      </c>
      <c r="G2098" s="541">
        <v>2023</v>
      </c>
      <c r="H2098" s="542">
        <f>VLOOKUP(G2098,[3]잔가율!$D$3:$E$33,2,FALSE)</f>
        <v>0.84199999999999997</v>
      </c>
      <c r="I2098" s="552">
        <f t="shared" si="32"/>
        <v>87795340</v>
      </c>
    </row>
    <row r="2099" spans="1:9">
      <c r="A2099" s="539">
        <v>2098</v>
      </c>
      <c r="B2099" s="540" t="s">
        <v>8534</v>
      </c>
      <c r="C2099" s="540" t="s">
        <v>152</v>
      </c>
      <c r="D2099" s="540" t="s">
        <v>6203</v>
      </c>
      <c r="E2099" s="540" t="s">
        <v>6205</v>
      </c>
      <c r="F2099" s="556">
        <v>97200000</v>
      </c>
      <c r="G2099" s="541">
        <v>2023</v>
      </c>
      <c r="H2099" s="542">
        <f>VLOOKUP(G2099,[3]잔가율!$D$3:$E$33,2,FALSE)</f>
        <v>0.84199999999999997</v>
      </c>
      <c r="I2099" s="552">
        <f t="shared" si="32"/>
        <v>81842400</v>
      </c>
    </row>
    <row r="2100" spans="1:9">
      <c r="A2100" s="539">
        <v>2099</v>
      </c>
      <c r="B2100" s="540" t="s">
        <v>8534</v>
      </c>
      <c r="C2100" s="540" t="s">
        <v>152</v>
      </c>
      <c r="D2100" s="540" t="s">
        <v>6203</v>
      </c>
      <c r="E2100" s="540" t="s">
        <v>6206</v>
      </c>
      <c r="F2100" s="556">
        <v>102000000</v>
      </c>
      <c r="G2100" s="541">
        <v>2023</v>
      </c>
      <c r="H2100" s="542">
        <f>VLOOKUP(G2100,[3]잔가율!$D$3:$E$33,2,FALSE)</f>
        <v>0.84199999999999997</v>
      </c>
      <c r="I2100" s="552">
        <f t="shared" si="32"/>
        <v>85884000</v>
      </c>
    </row>
    <row r="2101" spans="1:9">
      <c r="A2101" s="539">
        <v>2100</v>
      </c>
      <c r="B2101" s="540" t="s">
        <v>8534</v>
      </c>
      <c r="C2101" s="540" t="s">
        <v>152</v>
      </c>
      <c r="D2101" s="540" t="s">
        <v>6207</v>
      </c>
      <c r="E2101" s="540" t="s">
        <v>5677</v>
      </c>
      <c r="F2101" s="556">
        <v>101090000</v>
      </c>
      <c r="G2101" s="541">
        <v>2023</v>
      </c>
      <c r="H2101" s="542">
        <f>VLOOKUP(G2101,[3]잔가율!$D$3:$E$33,2,FALSE)</f>
        <v>0.84199999999999997</v>
      </c>
      <c r="I2101" s="552">
        <f t="shared" si="32"/>
        <v>85117780</v>
      </c>
    </row>
    <row r="2102" spans="1:9">
      <c r="A2102" s="539">
        <v>2101</v>
      </c>
      <c r="B2102" s="540" t="s">
        <v>8534</v>
      </c>
      <c r="C2102" s="540" t="s">
        <v>152</v>
      </c>
      <c r="D2102" s="540" t="s">
        <v>6207</v>
      </c>
      <c r="E2102" s="540" t="s">
        <v>6208</v>
      </c>
      <c r="F2102" s="556">
        <v>102630000</v>
      </c>
      <c r="G2102" s="541">
        <v>2023</v>
      </c>
      <c r="H2102" s="542">
        <f>VLOOKUP(G2102,[3]잔가율!$D$3:$E$33,2,FALSE)</f>
        <v>0.84199999999999997</v>
      </c>
      <c r="I2102" s="552">
        <f t="shared" si="32"/>
        <v>86414460</v>
      </c>
    </row>
    <row r="2103" spans="1:9">
      <c r="A2103" s="539">
        <v>2102</v>
      </c>
      <c r="B2103" s="540" t="s">
        <v>8534</v>
      </c>
      <c r="C2103" s="540" t="s">
        <v>152</v>
      </c>
      <c r="D2103" s="540" t="s">
        <v>6207</v>
      </c>
      <c r="E2103" s="540" t="s">
        <v>6209</v>
      </c>
      <c r="F2103" s="556">
        <v>96090000</v>
      </c>
      <c r="G2103" s="541">
        <v>2023</v>
      </c>
      <c r="H2103" s="542">
        <f>VLOOKUP(G2103,[3]잔가율!$D$3:$E$33,2,FALSE)</f>
        <v>0.84199999999999997</v>
      </c>
      <c r="I2103" s="552">
        <f t="shared" si="32"/>
        <v>80907780</v>
      </c>
    </row>
    <row r="2104" spans="1:9">
      <c r="A2104" s="539">
        <v>2103</v>
      </c>
      <c r="B2104" s="540" t="s">
        <v>8534</v>
      </c>
      <c r="C2104" s="540" t="s">
        <v>152</v>
      </c>
      <c r="D2104" s="540" t="s">
        <v>6207</v>
      </c>
      <c r="E2104" s="540" t="s">
        <v>6210</v>
      </c>
      <c r="F2104" s="556">
        <v>125630000</v>
      </c>
      <c r="G2104" s="541">
        <v>2023</v>
      </c>
      <c r="H2104" s="542">
        <f>VLOOKUP(G2104,[3]잔가율!$D$3:$E$33,2,FALSE)</f>
        <v>0.84199999999999997</v>
      </c>
      <c r="I2104" s="552">
        <f t="shared" si="32"/>
        <v>105780460</v>
      </c>
    </row>
    <row r="2105" spans="1:9">
      <c r="A2105" s="539">
        <v>2104</v>
      </c>
      <c r="B2105" s="540" t="s">
        <v>8534</v>
      </c>
      <c r="C2105" s="540" t="s">
        <v>152</v>
      </c>
      <c r="D2105" s="540" t="s">
        <v>6207</v>
      </c>
      <c r="E2105" s="540" t="s">
        <v>6211</v>
      </c>
      <c r="F2105" s="556">
        <v>105000000</v>
      </c>
      <c r="G2105" s="541">
        <v>2023</v>
      </c>
      <c r="H2105" s="542">
        <f>VLOOKUP(G2105,[3]잔가율!$D$3:$E$33,2,FALSE)</f>
        <v>0.84199999999999997</v>
      </c>
      <c r="I2105" s="552">
        <f t="shared" si="32"/>
        <v>88410000</v>
      </c>
    </row>
    <row r="2106" spans="1:9">
      <c r="A2106" s="539">
        <v>2105</v>
      </c>
      <c r="B2106" s="540" t="s">
        <v>8534</v>
      </c>
      <c r="C2106" s="540" t="s">
        <v>152</v>
      </c>
      <c r="D2106" s="540" t="s">
        <v>6207</v>
      </c>
      <c r="E2106" s="540" t="s">
        <v>6212</v>
      </c>
      <c r="F2106" s="556">
        <v>118180000</v>
      </c>
      <c r="G2106" s="541">
        <v>2023</v>
      </c>
      <c r="H2106" s="542">
        <f>VLOOKUP(G2106,[3]잔가율!$D$3:$E$33,2,FALSE)</f>
        <v>0.84199999999999997</v>
      </c>
      <c r="I2106" s="552">
        <f t="shared" si="32"/>
        <v>99507560</v>
      </c>
    </row>
    <row r="2107" spans="1:9">
      <c r="A2107" s="539">
        <v>2106</v>
      </c>
      <c r="B2107" s="540" t="s">
        <v>8534</v>
      </c>
      <c r="C2107" s="540" t="s">
        <v>152</v>
      </c>
      <c r="D2107" s="540" t="s">
        <v>6213</v>
      </c>
      <c r="E2107" s="540" t="s">
        <v>6211</v>
      </c>
      <c r="F2107" s="556">
        <v>105000000</v>
      </c>
      <c r="G2107" s="541">
        <v>2023</v>
      </c>
      <c r="H2107" s="542">
        <f>VLOOKUP(G2107,[3]잔가율!$D$3:$E$33,2,FALSE)</f>
        <v>0.84199999999999997</v>
      </c>
      <c r="I2107" s="552">
        <f t="shared" si="32"/>
        <v>88410000</v>
      </c>
    </row>
    <row r="2108" spans="1:9">
      <c r="A2108" s="539">
        <v>2107</v>
      </c>
      <c r="B2108" s="540" t="s">
        <v>8534</v>
      </c>
      <c r="C2108" s="540" t="s">
        <v>152</v>
      </c>
      <c r="D2108" s="540" t="s">
        <v>6214</v>
      </c>
      <c r="E2108" s="540" t="s">
        <v>6211</v>
      </c>
      <c r="F2108" s="556">
        <v>103180000</v>
      </c>
      <c r="G2108" s="541">
        <v>2023</v>
      </c>
      <c r="H2108" s="542">
        <f>VLOOKUP(G2108,[3]잔가율!$D$3:$E$33,2,FALSE)</f>
        <v>0.84199999999999997</v>
      </c>
      <c r="I2108" s="552">
        <f t="shared" si="32"/>
        <v>86877560</v>
      </c>
    </row>
    <row r="2109" spans="1:9">
      <c r="A2109" s="539">
        <v>2108</v>
      </c>
      <c r="B2109" s="540" t="s">
        <v>8534</v>
      </c>
      <c r="C2109" s="540" t="s">
        <v>152</v>
      </c>
      <c r="D2109" s="540" t="s">
        <v>6215</v>
      </c>
      <c r="E2109" s="540" t="s">
        <v>6216</v>
      </c>
      <c r="F2109" s="556">
        <v>111360000</v>
      </c>
      <c r="G2109" s="541">
        <v>2023</v>
      </c>
      <c r="H2109" s="542">
        <f>VLOOKUP(G2109,[3]잔가율!$D$3:$E$33,2,FALSE)</f>
        <v>0.84199999999999997</v>
      </c>
      <c r="I2109" s="552">
        <f t="shared" si="32"/>
        <v>93765120</v>
      </c>
    </row>
    <row r="2110" spans="1:9">
      <c r="A2110" s="539">
        <v>2109</v>
      </c>
      <c r="B2110" s="540" t="s">
        <v>8534</v>
      </c>
      <c r="C2110" s="540" t="s">
        <v>152</v>
      </c>
      <c r="D2110" s="540" t="s">
        <v>6215</v>
      </c>
      <c r="E2110" s="540" t="s">
        <v>6207</v>
      </c>
      <c r="F2110" s="556">
        <v>122090000</v>
      </c>
      <c r="G2110" s="541">
        <v>2023</v>
      </c>
      <c r="H2110" s="542">
        <f>VLOOKUP(G2110,[3]잔가율!$D$3:$E$33,2,FALSE)</f>
        <v>0.84199999999999997</v>
      </c>
      <c r="I2110" s="552">
        <f t="shared" si="32"/>
        <v>102799780</v>
      </c>
    </row>
    <row r="2111" spans="1:9">
      <c r="A2111" s="539">
        <v>2110</v>
      </c>
      <c r="B2111" s="540" t="s">
        <v>8534</v>
      </c>
      <c r="C2111" s="540" t="s">
        <v>152</v>
      </c>
      <c r="D2111" s="540" t="s">
        <v>6215</v>
      </c>
      <c r="E2111" s="540" t="s">
        <v>6217</v>
      </c>
      <c r="F2111" s="556">
        <v>115450000</v>
      </c>
      <c r="G2111" s="541">
        <v>2023</v>
      </c>
      <c r="H2111" s="542">
        <f>VLOOKUP(G2111,[3]잔가율!$D$3:$E$33,2,FALSE)</f>
        <v>0.84199999999999997</v>
      </c>
      <c r="I2111" s="552">
        <f t="shared" si="32"/>
        <v>97208900</v>
      </c>
    </row>
    <row r="2112" spans="1:9">
      <c r="A2112" s="539">
        <v>2111</v>
      </c>
      <c r="B2112" s="540" t="s">
        <v>8534</v>
      </c>
      <c r="C2112" s="540" t="s">
        <v>152</v>
      </c>
      <c r="D2112" s="540" t="s">
        <v>6215</v>
      </c>
      <c r="E2112" s="540" t="s">
        <v>6218</v>
      </c>
      <c r="F2112" s="556">
        <v>113710000</v>
      </c>
      <c r="G2112" s="541">
        <v>2023</v>
      </c>
      <c r="H2112" s="542">
        <f>VLOOKUP(G2112,[3]잔가율!$D$3:$E$33,2,FALSE)</f>
        <v>0.84199999999999997</v>
      </c>
      <c r="I2112" s="552">
        <f t="shared" si="32"/>
        <v>95743820</v>
      </c>
    </row>
    <row r="2113" spans="1:9">
      <c r="A2113" s="539">
        <v>2112</v>
      </c>
      <c r="B2113" s="540" t="s">
        <v>8534</v>
      </c>
      <c r="C2113" s="540" t="s">
        <v>152</v>
      </c>
      <c r="D2113" s="540" t="s">
        <v>6215</v>
      </c>
      <c r="E2113" s="540" t="s">
        <v>6209</v>
      </c>
      <c r="F2113" s="556">
        <v>102630000</v>
      </c>
      <c r="G2113" s="541">
        <v>2023</v>
      </c>
      <c r="H2113" s="542">
        <f>VLOOKUP(G2113,[3]잔가율!$D$3:$E$33,2,FALSE)</f>
        <v>0.84199999999999997</v>
      </c>
      <c r="I2113" s="552">
        <f t="shared" si="32"/>
        <v>86414460</v>
      </c>
    </row>
    <row r="2114" spans="1:9">
      <c r="A2114" s="539">
        <v>2113</v>
      </c>
      <c r="B2114" s="540" t="s">
        <v>8534</v>
      </c>
      <c r="C2114" s="540" t="s">
        <v>152</v>
      </c>
      <c r="D2114" s="540" t="s">
        <v>6215</v>
      </c>
      <c r="E2114" s="540" t="s">
        <v>6210</v>
      </c>
      <c r="F2114" s="556">
        <v>122900000</v>
      </c>
      <c r="G2114" s="541">
        <v>2023</v>
      </c>
      <c r="H2114" s="542">
        <f>VLOOKUP(G2114,[3]잔가율!$D$3:$E$33,2,FALSE)</f>
        <v>0.84199999999999997</v>
      </c>
      <c r="I2114" s="552">
        <f t="shared" ref="I2114:I2177" si="33">ROUNDDOWN(F2114*H2114,0)</f>
        <v>103481800</v>
      </c>
    </row>
    <row r="2115" spans="1:9">
      <c r="A2115" s="539">
        <v>2114</v>
      </c>
      <c r="B2115" s="540" t="s">
        <v>8534</v>
      </c>
      <c r="C2115" s="540" t="s">
        <v>152</v>
      </c>
      <c r="D2115" s="540" t="s">
        <v>6215</v>
      </c>
      <c r="E2115" s="540" t="s">
        <v>6219</v>
      </c>
      <c r="F2115" s="556">
        <v>130000000</v>
      </c>
      <c r="G2115" s="541">
        <v>2023</v>
      </c>
      <c r="H2115" s="542">
        <f>VLOOKUP(G2115,[3]잔가율!$D$3:$E$33,2,FALSE)</f>
        <v>0.84199999999999997</v>
      </c>
      <c r="I2115" s="552">
        <f t="shared" si="33"/>
        <v>109460000</v>
      </c>
    </row>
    <row r="2116" spans="1:9">
      <c r="A2116" s="539">
        <v>2115</v>
      </c>
      <c r="B2116" s="543" t="s">
        <v>8534</v>
      </c>
      <c r="C2116" s="543" t="s">
        <v>6146</v>
      </c>
      <c r="D2116" s="543" t="s">
        <v>6220</v>
      </c>
      <c r="E2116" s="543" t="s">
        <v>6221</v>
      </c>
      <c r="F2116" s="557">
        <v>19600000</v>
      </c>
      <c r="G2116" s="541">
        <v>2023</v>
      </c>
      <c r="H2116" s="542">
        <f>VLOOKUP(G2116,[3]잔가율!$D$3:$E$33,2,FALSE)</f>
        <v>0.84199999999999997</v>
      </c>
      <c r="I2116" s="552">
        <f t="shared" si="33"/>
        <v>16503200</v>
      </c>
    </row>
    <row r="2117" spans="1:9">
      <c r="A2117" s="539">
        <v>2116</v>
      </c>
      <c r="B2117" s="540" t="s">
        <v>8534</v>
      </c>
      <c r="C2117" s="540" t="s">
        <v>152</v>
      </c>
      <c r="D2117" s="540" t="s">
        <v>6222</v>
      </c>
      <c r="E2117" s="540" t="s">
        <v>6223</v>
      </c>
      <c r="F2117" s="556">
        <v>105000000</v>
      </c>
      <c r="G2117" s="541">
        <v>2023</v>
      </c>
      <c r="H2117" s="542">
        <f>VLOOKUP(G2117,[3]잔가율!$D$3:$E$33,2,FALSE)</f>
        <v>0.84199999999999997</v>
      </c>
      <c r="I2117" s="552">
        <f t="shared" si="33"/>
        <v>88410000</v>
      </c>
    </row>
    <row r="2118" spans="1:9">
      <c r="A2118" s="539">
        <v>2117</v>
      </c>
      <c r="B2118" s="540" t="s">
        <v>8534</v>
      </c>
      <c r="C2118" s="540" t="s">
        <v>152</v>
      </c>
      <c r="D2118" s="540" t="s">
        <v>6224</v>
      </c>
      <c r="E2118" s="540" t="s">
        <v>6225</v>
      </c>
      <c r="F2118" s="556">
        <v>112000000</v>
      </c>
      <c r="G2118" s="541">
        <v>2023</v>
      </c>
      <c r="H2118" s="542">
        <f>VLOOKUP(G2118,[3]잔가율!$D$3:$E$33,2,FALSE)</f>
        <v>0.84199999999999997</v>
      </c>
      <c r="I2118" s="552">
        <f t="shared" si="33"/>
        <v>94304000</v>
      </c>
    </row>
    <row r="2119" spans="1:9">
      <c r="A2119" s="539">
        <v>2118</v>
      </c>
      <c r="B2119" s="540" t="s">
        <v>8534</v>
      </c>
      <c r="C2119" s="540" t="s">
        <v>152</v>
      </c>
      <c r="D2119" s="540" t="s">
        <v>6226</v>
      </c>
      <c r="E2119" s="540" t="s">
        <v>6227</v>
      </c>
      <c r="F2119" s="556">
        <v>121000000</v>
      </c>
      <c r="G2119" s="541">
        <v>2023</v>
      </c>
      <c r="H2119" s="542">
        <f>VLOOKUP(G2119,[3]잔가율!$D$3:$E$33,2,FALSE)</f>
        <v>0.84199999999999997</v>
      </c>
      <c r="I2119" s="552">
        <f t="shared" si="33"/>
        <v>101882000</v>
      </c>
    </row>
    <row r="2120" spans="1:9">
      <c r="A2120" s="539">
        <v>2119</v>
      </c>
      <c r="B2120" s="540" t="s">
        <v>8534</v>
      </c>
      <c r="C2120" s="540" t="s">
        <v>152</v>
      </c>
      <c r="D2120" s="540" t="s">
        <v>6228</v>
      </c>
      <c r="E2120" s="540" t="s">
        <v>6229</v>
      </c>
      <c r="F2120" s="556">
        <v>126000000</v>
      </c>
      <c r="G2120" s="541">
        <v>2023</v>
      </c>
      <c r="H2120" s="542">
        <f>VLOOKUP(G2120,[3]잔가율!$D$3:$E$33,2,FALSE)</f>
        <v>0.84199999999999997</v>
      </c>
      <c r="I2120" s="552">
        <f t="shared" si="33"/>
        <v>106092000</v>
      </c>
    </row>
    <row r="2121" spans="1:9">
      <c r="A2121" s="539">
        <v>2120</v>
      </c>
      <c r="B2121" s="540" t="s">
        <v>8534</v>
      </c>
      <c r="C2121" s="540" t="s">
        <v>152</v>
      </c>
      <c r="D2121" s="540" t="s">
        <v>6230</v>
      </c>
      <c r="E2121" s="540" t="s">
        <v>6231</v>
      </c>
      <c r="F2121" s="556">
        <v>139090000</v>
      </c>
      <c r="G2121" s="541">
        <v>2023</v>
      </c>
      <c r="H2121" s="542">
        <f>VLOOKUP(G2121,[3]잔가율!$D$3:$E$33,2,FALSE)</f>
        <v>0.84199999999999997</v>
      </c>
      <c r="I2121" s="552">
        <f t="shared" si="33"/>
        <v>117113780</v>
      </c>
    </row>
    <row r="2122" spans="1:9">
      <c r="A2122" s="539">
        <v>2121</v>
      </c>
      <c r="B2122" s="540" t="s">
        <v>8534</v>
      </c>
      <c r="C2122" s="540" t="s">
        <v>152</v>
      </c>
      <c r="D2122" s="540" t="s">
        <v>6232</v>
      </c>
      <c r="E2122" s="540" t="s">
        <v>6233</v>
      </c>
      <c r="F2122" s="556">
        <v>145270000</v>
      </c>
      <c r="G2122" s="541">
        <v>2023</v>
      </c>
      <c r="H2122" s="542">
        <f>VLOOKUP(G2122,[3]잔가율!$D$3:$E$33,2,FALSE)</f>
        <v>0.84199999999999997</v>
      </c>
      <c r="I2122" s="552">
        <f t="shared" si="33"/>
        <v>122317340</v>
      </c>
    </row>
    <row r="2123" spans="1:9">
      <c r="A2123" s="539">
        <v>2122</v>
      </c>
      <c r="B2123" s="543" t="s">
        <v>8534</v>
      </c>
      <c r="C2123" s="543" t="s">
        <v>6146</v>
      </c>
      <c r="D2123" s="543" t="s">
        <v>6234</v>
      </c>
      <c r="E2123" s="543" t="s">
        <v>6235</v>
      </c>
      <c r="F2123" s="557">
        <v>147000000</v>
      </c>
      <c r="G2123" s="541">
        <v>2023</v>
      </c>
      <c r="H2123" s="542">
        <f>VLOOKUP(G2123,[3]잔가율!$D$3:$E$33,2,FALSE)</f>
        <v>0.84199999999999997</v>
      </c>
      <c r="I2123" s="552">
        <f t="shared" si="33"/>
        <v>123774000</v>
      </c>
    </row>
    <row r="2124" spans="1:9">
      <c r="A2124" s="539">
        <v>2123</v>
      </c>
      <c r="B2124" s="543" t="s">
        <v>8534</v>
      </c>
      <c r="C2124" s="543" t="s">
        <v>6146</v>
      </c>
      <c r="D2124" s="543" t="s">
        <v>6234</v>
      </c>
      <c r="E2124" s="543" t="s">
        <v>6236</v>
      </c>
      <c r="F2124" s="557">
        <v>30730000</v>
      </c>
      <c r="G2124" s="541">
        <v>2023</v>
      </c>
      <c r="H2124" s="542">
        <f>VLOOKUP(G2124,[3]잔가율!$D$3:$E$33,2,FALSE)</f>
        <v>0.84199999999999997</v>
      </c>
      <c r="I2124" s="552">
        <f t="shared" si="33"/>
        <v>25874660</v>
      </c>
    </row>
    <row r="2125" spans="1:9">
      <c r="A2125" s="539">
        <v>2124</v>
      </c>
      <c r="B2125" s="540" t="s">
        <v>8534</v>
      </c>
      <c r="C2125" s="540" t="s">
        <v>152</v>
      </c>
      <c r="D2125" s="540" t="s">
        <v>6237</v>
      </c>
      <c r="E2125" s="540" t="s">
        <v>6238</v>
      </c>
      <c r="F2125" s="556">
        <v>145450000</v>
      </c>
      <c r="G2125" s="541">
        <v>2023</v>
      </c>
      <c r="H2125" s="542">
        <f>VLOOKUP(G2125,[3]잔가율!$D$3:$E$33,2,FALSE)</f>
        <v>0.84199999999999997</v>
      </c>
      <c r="I2125" s="552">
        <f t="shared" si="33"/>
        <v>122468900</v>
      </c>
    </row>
    <row r="2126" spans="1:9">
      <c r="A2126" s="539">
        <v>2125</v>
      </c>
      <c r="B2126" s="540" t="s">
        <v>8534</v>
      </c>
      <c r="C2126" s="540" t="s">
        <v>152</v>
      </c>
      <c r="D2126" s="540" t="s">
        <v>6239</v>
      </c>
      <c r="E2126" s="540" t="s">
        <v>6240</v>
      </c>
      <c r="F2126" s="556">
        <v>49810000</v>
      </c>
      <c r="G2126" s="541">
        <v>2023</v>
      </c>
      <c r="H2126" s="542">
        <f>VLOOKUP(G2126,[3]잔가율!$D$3:$E$33,2,FALSE)</f>
        <v>0.84199999999999997</v>
      </c>
      <c r="I2126" s="552">
        <f t="shared" si="33"/>
        <v>41940020</v>
      </c>
    </row>
    <row r="2127" spans="1:9">
      <c r="A2127" s="539">
        <v>2126</v>
      </c>
      <c r="B2127" s="540" t="s">
        <v>8534</v>
      </c>
      <c r="C2127" s="540" t="s">
        <v>152</v>
      </c>
      <c r="D2127" s="540" t="s">
        <v>6241</v>
      </c>
      <c r="E2127" s="540" t="s">
        <v>6240</v>
      </c>
      <c r="F2127" s="556">
        <v>49720000</v>
      </c>
      <c r="G2127" s="541">
        <v>2023</v>
      </c>
      <c r="H2127" s="542">
        <f>VLOOKUP(G2127,[3]잔가율!$D$3:$E$33,2,FALSE)</f>
        <v>0.84199999999999997</v>
      </c>
      <c r="I2127" s="552">
        <f t="shared" si="33"/>
        <v>41864240</v>
      </c>
    </row>
    <row r="2128" spans="1:9">
      <c r="A2128" s="539">
        <v>2127</v>
      </c>
      <c r="B2128" s="540" t="s">
        <v>8534</v>
      </c>
      <c r="C2128" s="540" t="s">
        <v>152</v>
      </c>
      <c r="D2128" s="540" t="s">
        <v>6242</v>
      </c>
      <c r="E2128" s="540" t="s">
        <v>6243</v>
      </c>
      <c r="F2128" s="556">
        <v>51000000</v>
      </c>
      <c r="G2128" s="541">
        <v>2023</v>
      </c>
      <c r="H2128" s="542">
        <f>VLOOKUP(G2128,[3]잔가율!$D$3:$E$33,2,FALSE)</f>
        <v>0.84199999999999997</v>
      </c>
      <c r="I2128" s="552">
        <f t="shared" si="33"/>
        <v>42942000</v>
      </c>
    </row>
    <row r="2129" spans="1:9">
      <c r="A2129" s="539">
        <v>2128</v>
      </c>
      <c r="B2129" s="540" t="s">
        <v>8534</v>
      </c>
      <c r="C2129" s="540" t="s">
        <v>152</v>
      </c>
      <c r="D2129" s="540" t="s">
        <v>6244</v>
      </c>
      <c r="E2129" s="540" t="s">
        <v>6245</v>
      </c>
      <c r="F2129" s="556">
        <v>62720000</v>
      </c>
      <c r="G2129" s="541">
        <v>2023</v>
      </c>
      <c r="H2129" s="542">
        <f>VLOOKUP(G2129,[3]잔가율!$D$3:$E$33,2,FALSE)</f>
        <v>0.84199999999999997</v>
      </c>
      <c r="I2129" s="552">
        <f t="shared" si="33"/>
        <v>52810240</v>
      </c>
    </row>
    <row r="2130" spans="1:9">
      <c r="A2130" s="539">
        <v>2129</v>
      </c>
      <c r="B2130" s="540" t="s">
        <v>8534</v>
      </c>
      <c r="C2130" s="540" t="s">
        <v>152</v>
      </c>
      <c r="D2130" s="540" t="s">
        <v>6131</v>
      </c>
      <c r="E2130" s="540" t="s">
        <v>6245</v>
      </c>
      <c r="F2130" s="556">
        <v>58740000</v>
      </c>
      <c r="G2130" s="541">
        <v>2023</v>
      </c>
      <c r="H2130" s="542">
        <f>VLOOKUP(G2130,[3]잔가율!$D$3:$E$33,2,FALSE)</f>
        <v>0.84199999999999997</v>
      </c>
      <c r="I2130" s="552">
        <f t="shared" si="33"/>
        <v>49459080</v>
      </c>
    </row>
    <row r="2131" spans="1:9">
      <c r="A2131" s="539">
        <v>2130</v>
      </c>
      <c r="B2131" s="540" t="s">
        <v>8534</v>
      </c>
      <c r="C2131" s="540" t="s">
        <v>152</v>
      </c>
      <c r="D2131" s="540" t="s">
        <v>6246</v>
      </c>
      <c r="E2131" s="540" t="s">
        <v>6247</v>
      </c>
      <c r="F2131" s="556">
        <v>72720000</v>
      </c>
      <c r="G2131" s="541">
        <v>2023</v>
      </c>
      <c r="H2131" s="542">
        <f>VLOOKUP(G2131,[3]잔가율!$D$3:$E$33,2,FALSE)</f>
        <v>0.84199999999999997</v>
      </c>
      <c r="I2131" s="552">
        <f t="shared" si="33"/>
        <v>61230240</v>
      </c>
    </row>
    <row r="2132" spans="1:9">
      <c r="A2132" s="539">
        <v>2131</v>
      </c>
      <c r="B2132" s="540" t="s">
        <v>8534</v>
      </c>
      <c r="C2132" s="540" t="s">
        <v>152</v>
      </c>
      <c r="D2132" s="540" t="s">
        <v>6248</v>
      </c>
      <c r="E2132" s="540" t="s">
        <v>6249</v>
      </c>
      <c r="F2132" s="556">
        <v>105900000</v>
      </c>
      <c r="G2132" s="541">
        <v>2023</v>
      </c>
      <c r="H2132" s="542">
        <f>VLOOKUP(G2132,[3]잔가율!$D$3:$E$33,2,FALSE)</f>
        <v>0.84199999999999997</v>
      </c>
      <c r="I2132" s="552">
        <f t="shared" si="33"/>
        <v>89167800</v>
      </c>
    </row>
    <row r="2133" spans="1:9">
      <c r="A2133" s="539">
        <v>2132</v>
      </c>
      <c r="B2133" s="540" t="s">
        <v>8534</v>
      </c>
      <c r="C2133" s="540" t="s">
        <v>152</v>
      </c>
      <c r="D2133" s="540" t="s">
        <v>6250</v>
      </c>
      <c r="E2133" s="540" t="s">
        <v>6251</v>
      </c>
      <c r="F2133" s="556">
        <v>59810000</v>
      </c>
      <c r="G2133" s="541">
        <v>2023</v>
      </c>
      <c r="H2133" s="542">
        <f>VLOOKUP(G2133,[3]잔가율!$D$3:$E$33,2,FALSE)</f>
        <v>0.84199999999999997</v>
      </c>
      <c r="I2133" s="552">
        <f t="shared" si="33"/>
        <v>50360020</v>
      </c>
    </row>
    <row r="2134" spans="1:9">
      <c r="A2134" s="539">
        <v>2133</v>
      </c>
      <c r="B2134" s="540" t="s">
        <v>8534</v>
      </c>
      <c r="C2134" s="540" t="s">
        <v>152</v>
      </c>
      <c r="D2134" s="540" t="s">
        <v>6250</v>
      </c>
      <c r="E2134" s="540" t="s">
        <v>6252</v>
      </c>
      <c r="F2134" s="556">
        <v>59810000</v>
      </c>
      <c r="G2134" s="541">
        <v>2023</v>
      </c>
      <c r="H2134" s="542">
        <f>VLOOKUP(G2134,[3]잔가율!$D$3:$E$33,2,FALSE)</f>
        <v>0.84199999999999997</v>
      </c>
      <c r="I2134" s="552">
        <f t="shared" si="33"/>
        <v>50360020</v>
      </c>
    </row>
    <row r="2135" spans="1:9">
      <c r="A2135" s="539">
        <v>2134</v>
      </c>
      <c r="B2135" s="540" t="s">
        <v>8534</v>
      </c>
      <c r="C2135" s="540" t="s">
        <v>152</v>
      </c>
      <c r="D2135" s="540" t="s">
        <v>6253</v>
      </c>
      <c r="E2135" s="540" t="s">
        <v>6254</v>
      </c>
      <c r="F2135" s="556">
        <v>61810000</v>
      </c>
      <c r="G2135" s="541">
        <v>2023</v>
      </c>
      <c r="H2135" s="542">
        <f>VLOOKUP(G2135,[3]잔가율!$D$3:$E$33,2,FALSE)</f>
        <v>0.84199999999999997</v>
      </c>
      <c r="I2135" s="552">
        <f t="shared" si="33"/>
        <v>52044020</v>
      </c>
    </row>
    <row r="2136" spans="1:9">
      <c r="A2136" s="539">
        <v>2135</v>
      </c>
      <c r="B2136" s="540" t="s">
        <v>8534</v>
      </c>
      <c r="C2136" s="540" t="s">
        <v>152</v>
      </c>
      <c r="D2136" s="540" t="s">
        <v>6253</v>
      </c>
      <c r="E2136" s="540" t="s">
        <v>6253</v>
      </c>
      <c r="F2136" s="556">
        <v>61810000</v>
      </c>
      <c r="G2136" s="541">
        <v>2023</v>
      </c>
      <c r="H2136" s="542">
        <f>VLOOKUP(G2136,[3]잔가율!$D$3:$E$33,2,FALSE)</f>
        <v>0.84199999999999997</v>
      </c>
      <c r="I2136" s="552">
        <f t="shared" si="33"/>
        <v>52044020</v>
      </c>
    </row>
    <row r="2137" spans="1:9">
      <c r="A2137" s="539">
        <v>2136</v>
      </c>
      <c r="B2137" s="540" t="s">
        <v>8534</v>
      </c>
      <c r="C2137" s="540" t="s">
        <v>152</v>
      </c>
      <c r="D2137" s="540" t="s">
        <v>6255</v>
      </c>
      <c r="E2137" s="540" t="s">
        <v>6256</v>
      </c>
      <c r="F2137" s="556">
        <v>34620000</v>
      </c>
      <c r="G2137" s="541">
        <v>2023</v>
      </c>
      <c r="H2137" s="542">
        <f>VLOOKUP(G2137,[3]잔가율!$D$3:$E$33,2,FALSE)</f>
        <v>0.84199999999999997</v>
      </c>
      <c r="I2137" s="552">
        <f t="shared" si="33"/>
        <v>29150040</v>
      </c>
    </row>
    <row r="2138" spans="1:9">
      <c r="A2138" s="539">
        <v>2137</v>
      </c>
      <c r="B2138" s="540" t="s">
        <v>8534</v>
      </c>
      <c r="C2138" s="540" t="s">
        <v>152</v>
      </c>
      <c r="D2138" s="540" t="s">
        <v>6255</v>
      </c>
      <c r="E2138" s="540" t="s">
        <v>6257</v>
      </c>
      <c r="F2138" s="556">
        <v>55090000</v>
      </c>
      <c r="G2138" s="541">
        <v>2023</v>
      </c>
      <c r="H2138" s="542">
        <f>VLOOKUP(G2138,[3]잔가율!$D$3:$E$33,2,FALSE)</f>
        <v>0.84199999999999997</v>
      </c>
      <c r="I2138" s="552">
        <f t="shared" si="33"/>
        <v>46385780</v>
      </c>
    </row>
    <row r="2139" spans="1:9">
      <c r="A2139" s="539">
        <v>2138</v>
      </c>
      <c r="B2139" s="540" t="s">
        <v>8534</v>
      </c>
      <c r="C2139" s="540" t="s">
        <v>152</v>
      </c>
      <c r="D2139" s="540" t="s">
        <v>6255</v>
      </c>
      <c r="E2139" s="540" t="s">
        <v>6258</v>
      </c>
      <c r="F2139" s="556">
        <v>73360000</v>
      </c>
      <c r="G2139" s="541">
        <v>2023</v>
      </c>
      <c r="H2139" s="542">
        <f>VLOOKUP(G2139,[3]잔가율!$D$3:$E$33,2,FALSE)</f>
        <v>0.84199999999999997</v>
      </c>
      <c r="I2139" s="552">
        <f t="shared" si="33"/>
        <v>61769120</v>
      </c>
    </row>
    <row r="2140" spans="1:9">
      <c r="A2140" s="539">
        <v>2139</v>
      </c>
      <c r="B2140" s="540" t="s">
        <v>8534</v>
      </c>
      <c r="C2140" s="540" t="s">
        <v>152</v>
      </c>
      <c r="D2140" s="540" t="s">
        <v>6255</v>
      </c>
      <c r="E2140" s="540" t="s">
        <v>6259</v>
      </c>
      <c r="F2140" s="556">
        <v>62720000</v>
      </c>
      <c r="G2140" s="541">
        <v>2023</v>
      </c>
      <c r="H2140" s="542">
        <f>VLOOKUP(G2140,[3]잔가율!$D$3:$E$33,2,FALSE)</f>
        <v>0.84199999999999997</v>
      </c>
      <c r="I2140" s="552">
        <f t="shared" si="33"/>
        <v>52810240</v>
      </c>
    </row>
    <row r="2141" spans="1:9">
      <c r="A2141" s="539">
        <v>2140</v>
      </c>
      <c r="B2141" s="540" t="s">
        <v>8534</v>
      </c>
      <c r="C2141" s="540" t="s">
        <v>152</v>
      </c>
      <c r="D2141" s="540" t="s">
        <v>6255</v>
      </c>
      <c r="E2141" s="540" t="s">
        <v>6260</v>
      </c>
      <c r="F2141" s="556">
        <v>62720000</v>
      </c>
      <c r="G2141" s="541">
        <v>2023</v>
      </c>
      <c r="H2141" s="542">
        <f>VLOOKUP(G2141,[3]잔가율!$D$3:$E$33,2,FALSE)</f>
        <v>0.84199999999999997</v>
      </c>
      <c r="I2141" s="552">
        <f t="shared" si="33"/>
        <v>52810240</v>
      </c>
    </row>
    <row r="2142" spans="1:9">
      <c r="A2142" s="539">
        <v>2141</v>
      </c>
      <c r="B2142" s="543" t="s">
        <v>8534</v>
      </c>
      <c r="C2142" s="543" t="s">
        <v>6146</v>
      </c>
      <c r="D2142" s="543" t="s">
        <v>6261</v>
      </c>
      <c r="E2142" s="543" t="s">
        <v>6262</v>
      </c>
      <c r="F2142" s="557">
        <v>26990000</v>
      </c>
      <c r="G2142" s="541">
        <v>2023</v>
      </c>
      <c r="H2142" s="542">
        <f>VLOOKUP(G2142,[3]잔가율!$D$3:$E$33,2,FALSE)</f>
        <v>0.84199999999999997</v>
      </c>
      <c r="I2142" s="552">
        <f t="shared" si="33"/>
        <v>22725580</v>
      </c>
    </row>
    <row r="2143" spans="1:9">
      <c r="A2143" s="539">
        <v>2142</v>
      </c>
      <c r="B2143" s="540" t="s">
        <v>8534</v>
      </c>
      <c r="C2143" s="540" t="s">
        <v>152</v>
      </c>
      <c r="D2143" s="540" t="s">
        <v>6263</v>
      </c>
      <c r="E2143" s="540" t="s">
        <v>6264</v>
      </c>
      <c r="F2143" s="556">
        <v>72720000</v>
      </c>
      <c r="G2143" s="541">
        <v>2023</v>
      </c>
      <c r="H2143" s="542">
        <f>VLOOKUP(G2143,[3]잔가율!$D$3:$E$33,2,FALSE)</f>
        <v>0.84199999999999997</v>
      </c>
      <c r="I2143" s="552">
        <f t="shared" si="33"/>
        <v>61230240</v>
      </c>
    </row>
    <row r="2144" spans="1:9">
      <c r="A2144" s="539">
        <v>2143</v>
      </c>
      <c r="B2144" s="540" t="s">
        <v>8534</v>
      </c>
      <c r="C2144" s="540" t="s">
        <v>152</v>
      </c>
      <c r="D2144" s="540" t="s">
        <v>6265</v>
      </c>
      <c r="E2144" s="540" t="s">
        <v>6266</v>
      </c>
      <c r="F2144" s="556">
        <v>72720000</v>
      </c>
      <c r="G2144" s="541">
        <v>2023</v>
      </c>
      <c r="H2144" s="542">
        <f>VLOOKUP(G2144,[3]잔가율!$D$3:$E$33,2,FALSE)</f>
        <v>0.84199999999999997</v>
      </c>
      <c r="I2144" s="552">
        <f t="shared" si="33"/>
        <v>61230240</v>
      </c>
    </row>
    <row r="2145" spans="1:9">
      <c r="A2145" s="539">
        <v>2144</v>
      </c>
      <c r="B2145" s="540" t="s">
        <v>8534</v>
      </c>
      <c r="C2145" s="540" t="s">
        <v>152</v>
      </c>
      <c r="D2145" s="540" t="s">
        <v>6267</v>
      </c>
      <c r="E2145" s="540" t="s">
        <v>6268</v>
      </c>
      <c r="F2145" s="556">
        <v>28160000</v>
      </c>
      <c r="G2145" s="541">
        <v>2023</v>
      </c>
      <c r="H2145" s="542">
        <f>VLOOKUP(G2145,[3]잔가율!$D$3:$E$33,2,FALSE)</f>
        <v>0.84199999999999997</v>
      </c>
      <c r="I2145" s="552">
        <f t="shared" si="33"/>
        <v>23710720</v>
      </c>
    </row>
    <row r="2146" spans="1:9">
      <c r="A2146" s="539">
        <v>2145</v>
      </c>
      <c r="B2146" s="540" t="s">
        <v>8534</v>
      </c>
      <c r="C2146" s="540" t="s">
        <v>152</v>
      </c>
      <c r="D2146" s="540" t="s">
        <v>6267</v>
      </c>
      <c r="E2146" s="540" t="s">
        <v>6269</v>
      </c>
      <c r="F2146" s="556">
        <v>72810000</v>
      </c>
      <c r="G2146" s="541">
        <v>2023</v>
      </c>
      <c r="H2146" s="542">
        <f>VLOOKUP(G2146,[3]잔가율!$D$3:$E$33,2,FALSE)</f>
        <v>0.84199999999999997</v>
      </c>
      <c r="I2146" s="552">
        <f t="shared" si="33"/>
        <v>61306020</v>
      </c>
    </row>
    <row r="2147" spans="1:9">
      <c r="A2147" s="539">
        <v>2146</v>
      </c>
      <c r="B2147" s="540" t="s">
        <v>8534</v>
      </c>
      <c r="C2147" s="540" t="s">
        <v>152</v>
      </c>
      <c r="D2147" s="540" t="s">
        <v>6267</v>
      </c>
      <c r="E2147" s="540" t="s">
        <v>6270</v>
      </c>
      <c r="F2147" s="556">
        <v>76700000</v>
      </c>
      <c r="G2147" s="541">
        <v>2023</v>
      </c>
      <c r="H2147" s="542">
        <f>VLOOKUP(G2147,[3]잔가율!$D$3:$E$33,2,FALSE)</f>
        <v>0.84199999999999997</v>
      </c>
      <c r="I2147" s="552">
        <f t="shared" si="33"/>
        <v>64581400</v>
      </c>
    </row>
    <row r="2148" spans="1:9">
      <c r="A2148" s="539">
        <v>2147</v>
      </c>
      <c r="B2148" s="540" t="s">
        <v>8534</v>
      </c>
      <c r="C2148" s="540" t="s">
        <v>152</v>
      </c>
      <c r="D2148" s="540" t="s">
        <v>6132</v>
      </c>
      <c r="E2148" s="540" t="s">
        <v>6271</v>
      </c>
      <c r="F2148" s="556">
        <v>64040000</v>
      </c>
      <c r="G2148" s="541">
        <v>2023</v>
      </c>
      <c r="H2148" s="542">
        <f>VLOOKUP(G2148,[3]잔가율!$D$3:$E$33,2,FALSE)</f>
        <v>0.84199999999999997</v>
      </c>
      <c r="I2148" s="552">
        <f t="shared" si="33"/>
        <v>53921680</v>
      </c>
    </row>
    <row r="2149" spans="1:9">
      <c r="A2149" s="539">
        <v>2148</v>
      </c>
      <c r="B2149" s="540" t="s">
        <v>8534</v>
      </c>
      <c r="C2149" s="540" t="s">
        <v>152</v>
      </c>
      <c r="D2149" s="540" t="s">
        <v>6272</v>
      </c>
      <c r="E2149" s="540" t="s">
        <v>6273</v>
      </c>
      <c r="F2149" s="556">
        <v>101000000</v>
      </c>
      <c r="G2149" s="541">
        <v>2023</v>
      </c>
      <c r="H2149" s="542">
        <f>VLOOKUP(G2149,[3]잔가율!$D$3:$E$33,2,FALSE)</f>
        <v>0.84199999999999997</v>
      </c>
      <c r="I2149" s="552">
        <f t="shared" si="33"/>
        <v>85042000</v>
      </c>
    </row>
    <row r="2150" spans="1:9">
      <c r="A2150" s="539">
        <v>2149</v>
      </c>
      <c r="B2150" s="540" t="s">
        <v>8534</v>
      </c>
      <c r="C2150" s="540" t="s">
        <v>152</v>
      </c>
      <c r="D2150" s="540" t="s">
        <v>6272</v>
      </c>
      <c r="E2150" s="540" t="s">
        <v>6272</v>
      </c>
      <c r="F2150" s="556">
        <v>101000000</v>
      </c>
      <c r="G2150" s="541">
        <v>2023</v>
      </c>
      <c r="H2150" s="542">
        <f>VLOOKUP(G2150,[3]잔가율!$D$3:$E$33,2,FALSE)</f>
        <v>0.84199999999999997</v>
      </c>
      <c r="I2150" s="552">
        <f t="shared" si="33"/>
        <v>85042000</v>
      </c>
    </row>
    <row r="2151" spans="1:9">
      <c r="A2151" s="539">
        <v>2150</v>
      </c>
      <c r="B2151" s="540" t="s">
        <v>8534</v>
      </c>
      <c r="C2151" s="540" t="s">
        <v>152</v>
      </c>
      <c r="D2151" s="540" t="s">
        <v>6272</v>
      </c>
      <c r="E2151" s="540" t="s">
        <v>6274</v>
      </c>
      <c r="F2151" s="556">
        <v>101000000</v>
      </c>
      <c r="G2151" s="541">
        <v>2023</v>
      </c>
      <c r="H2151" s="542">
        <f>VLOOKUP(G2151,[3]잔가율!$D$3:$E$33,2,FALSE)</f>
        <v>0.84199999999999997</v>
      </c>
      <c r="I2151" s="552">
        <f t="shared" si="33"/>
        <v>85042000</v>
      </c>
    </row>
    <row r="2152" spans="1:9">
      <c r="A2152" s="539">
        <v>2151</v>
      </c>
      <c r="B2152" s="540" t="s">
        <v>8534</v>
      </c>
      <c r="C2152" s="540" t="s">
        <v>152</v>
      </c>
      <c r="D2152" s="540" t="s">
        <v>6275</v>
      </c>
      <c r="E2152" s="540" t="s">
        <v>6276</v>
      </c>
      <c r="F2152" s="556">
        <v>41000000</v>
      </c>
      <c r="G2152" s="541">
        <v>2023</v>
      </c>
      <c r="H2152" s="542">
        <f>VLOOKUP(G2152,[3]잔가율!$D$3:$E$33,2,FALSE)</f>
        <v>0.84199999999999997</v>
      </c>
      <c r="I2152" s="552">
        <f t="shared" si="33"/>
        <v>34522000</v>
      </c>
    </row>
    <row r="2153" spans="1:9">
      <c r="A2153" s="539">
        <v>2152</v>
      </c>
      <c r="B2153" s="540" t="s">
        <v>8534</v>
      </c>
      <c r="C2153" s="540" t="s">
        <v>152</v>
      </c>
      <c r="D2153" s="540" t="s">
        <v>6277</v>
      </c>
      <c r="E2153" s="540" t="s">
        <v>6278</v>
      </c>
      <c r="F2153" s="556">
        <v>49100000</v>
      </c>
      <c r="G2153" s="541">
        <v>2023</v>
      </c>
      <c r="H2153" s="542">
        <f>VLOOKUP(G2153,[3]잔가율!$D$3:$E$33,2,FALSE)</f>
        <v>0.84199999999999997</v>
      </c>
      <c r="I2153" s="552">
        <f t="shared" si="33"/>
        <v>41342200</v>
      </c>
    </row>
    <row r="2154" spans="1:9">
      <c r="A2154" s="539">
        <v>2153</v>
      </c>
      <c r="B2154" s="540" t="s">
        <v>8534</v>
      </c>
      <c r="C2154" s="540" t="s">
        <v>6283</v>
      </c>
      <c r="D2154" s="540" t="s">
        <v>6284</v>
      </c>
      <c r="E2154" s="540" t="s">
        <v>6285</v>
      </c>
      <c r="F2154" s="556">
        <v>109030000</v>
      </c>
      <c r="G2154" s="541">
        <v>2023</v>
      </c>
      <c r="H2154" s="542">
        <f>VLOOKUP(G2154,[3]잔가율!$D$3:$E$33,2,FALSE)</f>
        <v>0.84199999999999997</v>
      </c>
      <c r="I2154" s="552">
        <f t="shared" si="33"/>
        <v>91803260</v>
      </c>
    </row>
    <row r="2155" spans="1:9">
      <c r="A2155" s="539">
        <v>2154</v>
      </c>
      <c r="B2155" s="540" t="s">
        <v>8534</v>
      </c>
      <c r="C2155" s="540" t="s">
        <v>6279</v>
      </c>
      <c r="D2155" s="540" t="s">
        <v>6286</v>
      </c>
      <c r="E2155" s="540" t="s">
        <v>6287</v>
      </c>
      <c r="F2155" s="556">
        <v>53450000</v>
      </c>
      <c r="G2155" s="541">
        <v>2023</v>
      </c>
      <c r="H2155" s="542">
        <f>VLOOKUP(G2155,[3]잔가율!$D$3:$E$33,2,FALSE)</f>
        <v>0.84199999999999997</v>
      </c>
      <c r="I2155" s="552">
        <f t="shared" si="33"/>
        <v>45004900</v>
      </c>
    </row>
    <row r="2156" spans="1:9">
      <c r="A2156" s="539">
        <v>2155</v>
      </c>
      <c r="B2156" s="540" t="s">
        <v>8534</v>
      </c>
      <c r="C2156" s="540" t="s">
        <v>6279</v>
      </c>
      <c r="D2156" s="540" t="s">
        <v>6286</v>
      </c>
      <c r="E2156" s="540" t="s">
        <v>6288</v>
      </c>
      <c r="F2156" s="556">
        <v>60900000</v>
      </c>
      <c r="G2156" s="541">
        <v>2023</v>
      </c>
      <c r="H2156" s="542">
        <f>VLOOKUP(G2156,[3]잔가율!$D$3:$E$33,2,FALSE)</f>
        <v>0.84199999999999997</v>
      </c>
      <c r="I2156" s="552">
        <f t="shared" si="33"/>
        <v>51277800</v>
      </c>
    </row>
    <row r="2157" spans="1:9">
      <c r="A2157" s="539">
        <v>2156</v>
      </c>
      <c r="B2157" s="540" t="s">
        <v>8534</v>
      </c>
      <c r="C2157" s="540" t="s">
        <v>6279</v>
      </c>
      <c r="D2157" s="540" t="s">
        <v>6289</v>
      </c>
      <c r="E2157" s="540" t="s">
        <v>6290</v>
      </c>
      <c r="F2157" s="556">
        <v>65450000</v>
      </c>
      <c r="G2157" s="541">
        <v>2023</v>
      </c>
      <c r="H2157" s="542">
        <f>VLOOKUP(G2157,[3]잔가율!$D$3:$E$33,2,FALSE)</f>
        <v>0.84199999999999997</v>
      </c>
      <c r="I2157" s="552">
        <f t="shared" si="33"/>
        <v>55108900</v>
      </c>
    </row>
    <row r="2158" spans="1:9">
      <c r="A2158" s="539">
        <v>2157</v>
      </c>
      <c r="B2158" s="540" t="s">
        <v>8534</v>
      </c>
      <c r="C2158" s="540" t="s">
        <v>6279</v>
      </c>
      <c r="D2158" s="540" t="s">
        <v>6280</v>
      </c>
      <c r="E2158" s="540" t="s">
        <v>6291</v>
      </c>
      <c r="F2158" s="556">
        <v>75900000</v>
      </c>
      <c r="G2158" s="541">
        <v>2023</v>
      </c>
      <c r="H2158" s="542">
        <f>VLOOKUP(G2158,[3]잔가율!$D$3:$E$33,2,FALSE)</f>
        <v>0.84199999999999997</v>
      </c>
      <c r="I2158" s="552">
        <f t="shared" si="33"/>
        <v>63907800</v>
      </c>
    </row>
    <row r="2159" spans="1:9">
      <c r="A2159" s="539">
        <v>2158</v>
      </c>
      <c r="B2159" s="540" t="s">
        <v>8534</v>
      </c>
      <c r="C2159" s="540" t="s">
        <v>6279</v>
      </c>
      <c r="D2159" s="540" t="s">
        <v>6280</v>
      </c>
      <c r="E2159" s="540" t="s">
        <v>6292</v>
      </c>
      <c r="F2159" s="556">
        <v>72400000</v>
      </c>
      <c r="G2159" s="541">
        <v>2023</v>
      </c>
      <c r="H2159" s="542">
        <f>VLOOKUP(G2159,[3]잔가율!$D$3:$E$33,2,FALSE)</f>
        <v>0.84199999999999997</v>
      </c>
      <c r="I2159" s="552">
        <f t="shared" si="33"/>
        <v>60960800</v>
      </c>
    </row>
    <row r="2160" spans="1:9">
      <c r="A2160" s="539">
        <v>2159</v>
      </c>
      <c r="B2160" s="540" t="s">
        <v>8534</v>
      </c>
      <c r="C2160" s="540" t="s">
        <v>6279</v>
      </c>
      <c r="D2160" s="540" t="s">
        <v>6280</v>
      </c>
      <c r="E2160" s="540" t="s">
        <v>6293</v>
      </c>
      <c r="F2160" s="556">
        <v>67000000</v>
      </c>
      <c r="G2160" s="541">
        <v>2023</v>
      </c>
      <c r="H2160" s="542">
        <f>VLOOKUP(G2160,[3]잔가율!$D$3:$E$33,2,FALSE)</f>
        <v>0.84199999999999997</v>
      </c>
      <c r="I2160" s="552">
        <f t="shared" si="33"/>
        <v>56414000</v>
      </c>
    </row>
    <row r="2161" spans="1:9">
      <c r="A2161" s="539">
        <v>2160</v>
      </c>
      <c r="B2161" s="540" t="s">
        <v>8534</v>
      </c>
      <c r="C2161" s="540" t="s">
        <v>6283</v>
      </c>
      <c r="D2161" s="540" t="s">
        <v>6294</v>
      </c>
      <c r="E2161" s="540" t="s">
        <v>6295</v>
      </c>
      <c r="F2161" s="556">
        <v>69350000</v>
      </c>
      <c r="G2161" s="541">
        <v>2023</v>
      </c>
      <c r="H2161" s="542">
        <f>VLOOKUP(G2161,[3]잔가율!$D$3:$E$33,2,FALSE)</f>
        <v>0.84199999999999997</v>
      </c>
      <c r="I2161" s="552">
        <f t="shared" si="33"/>
        <v>58392700</v>
      </c>
    </row>
    <row r="2162" spans="1:9">
      <c r="A2162" s="539">
        <v>2161</v>
      </c>
      <c r="B2162" s="540" t="s">
        <v>8534</v>
      </c>
      <c r="C2162" s="540" t="s">
        <v>6279</v>
      </c>
      <c r="D2162" s="540" t="s">
        <v>6296</v>
      </c>
      <c r="E2162" s="540" t="s">
        <v>6297</v>
      </c>
      <c r="F2162" s="556">
        <v>75810000</v>
      </c>
      <c r="G2162" s="541">
        <v>2023</v>
      </c>
      <c r="H2162" s="542">
        <f>VLOOKUP(G2162,[3]잔가율!$D$3:$E$33,2,FALSE)</f>
        <v>0.84199999999999997</v>
      </c>
      <c r="I2162" s="552">
        <f t="shared" si="33"/>
        <v>63832020</v>
      </c>
    </row>
    <row r="2163" spans="1:9">
      <c r="A2163" s="539">
        <v>2162</v>
      </c>
      <c r="B2163" s="540" t="s">
        <v>8534</v>
      </c>
      <c r="C2163" s="540" t="s">
        <v>6279</v>
      </c>
      <c r="D2163" s="540" t="s">
        <v>6296</v>
      </c>
      <c r="E2163" s="540" t="s">
        <v>6298</v>
      </c>
      <c r="F2163" s="556">
        <v>75810000</v>
      </c>
      <c r="G2163" s="541">
        <v>2023</v>
      </c>
      <c r="H2163" s="542">
        <f>VLOOKUP(G2163,[3]잔가율!$D$3:$E$33,2,FALSE)</f>
        <v>0.84199999999999997</v>
      </c>
      <c r="I2163" s="552">
        <f t="shared" si="33"/>
        <v>63832020</v>
      </c>
    </row>
    <row r="2164" spans="1:9">
      <c r="A2164" s="539">
        <v>2163</v>
      </c>
      <c r="B2164" s="540" t="s">
        <v>8534</v>
      </c>
      <c r="C2164" s="540" t="s">
        <v>6279</v>
      </c>
      <c r="D2164" s="540" t="s">
        <v>6296</v>
      </c>
      <c r="E2164" s="540" t="s">
        <v>6299</v>
      </c>
      <c r="F2164" s="556">
        <v>80900000</v>
      </c>
      <c r="G2164" s="541">
        <v>2023</v>
      </c>
      <c r="H2164" s="542">
        <f>VLOOKUP(G2164,[3]잔가율!$D$3:$E$33,2,FALSE)</f>
        <v>0.84199999999999997</v>
      </c>
      <c r="I2164" s="552">
        <f t="shared" si="33"/>
        <v>68117800</v>
      </c>
    </row>
    <row r="2165" spans="1:9">
      <c r="A2165" s="539">
        <v>2164</v>
      </c>
      <c r="B2165" s="543" t="s">
        <v>8534</v>
      </c>
      <c r="C2165" s="543" t="s">
        <v>6283</v>
      </c>
      <c r="D2165" s="543" t="s">
        <v>6300</v>
      </c>
      <c r="E2165" s="543" t="s">
        <v>6301</v>
      </c>
      <c r="F2165" s="557">
        <v>61680000</v>
      </c>
      <c r="G2165" s="541">
        <v>2023</v>
      </c>
      <c r="H2165" s="542">
        <f>VLOOKUP(G2165,[3]잔가율!$D$3:$E$33,2,FALSE)</f>
        <v>0.84199999999999997</v>
      </c>
      <c r="I2165" s="552">
        <f t="shared" si="33"/>
        <v>51934560</v>
      </c>
    </row>
    <row r="2166" spans="1:9">
      <c r="A2166" s="539">
        <v>2165</v>
      </c>
      <c r="B2166" s="540" t="s">
        <v>8534</v>
      </c>
      <c r="C2166" s="540" t="s">
        <v>6279</v>
      </c>
      <c r="D2166" s="540" t="s">
        <v>6302</v>
      </c>
      <c r="E2166" s="540" t="s">
        <v>6303</v>
      </c>
      <c r="F2166" s="556">
        <v>63450000</v>
      </c>
      <c r="G2166" s="541">
        <v>2023</v>
      </c>
      <c r="H2166" s="542">
        <f>VLOOKUP(G2166,[3]잔가율!$D$3:$E$33,2,FALSE)</f>
        <v>0.84199999999999997</v>
      </c>
      <c r="I2166" s="552">
        <f t="shared" si="33"/>
        <v>53424900</v>
      </c>
    </row>
    <row r="2167" spans="1:9">
      <c r="A2167" s="539">
        <v>2166</v>
      </c>
      <c r="B2167" s="540" t="s">
        <v>8534</v>
      </c>
      <c r="C2167" s="540" t="s">
        <v>6279</v>
      </c>
      <c r="D2167" s="540" t="s">
        <v>6281</v>
      </c>
      <c r="E2167" s="540" t="s">
        <v>6304</v>
      </c>
      <c r="F2167" s="556">
        <v>113540000</v>
      </c>
      <c r="G2167" s="541">
        <v>2023</v>
      </c>
      <c r="H2167" s="542">
        <f>VLOOKUP(G2167,[3]잔가율!$D$3:$E$33,2,FALSE)</f>
        <v>0.84199999999999997</v>
      </c>
      <c r="I2167" s="552">
        <f t="shared" si="33"/>
        <v>95600680</v>
      </c>
    </row>
    <row r="2168" spans="1:9">
      <c r="A2168" s="539">
        <v>2167</v>
      </c>
      <c r="B2168" s="540" t="s">
        <v>8534</v>
      </c>
      <c r="C2168" s="540" t="s">
        <v>6279</v>
      </c>
      <c r="D2168" s="540" t="s">
        <v>6305</v>
      </c>
      <c r="E2168" s="540" t="s">
        <v>6306</v>
      </c>
      <c r="F2168" s="556">
        <v>150900000</v>
      </c>
      <c r="G2168" s="541">
        <v>2023</v>
      </c>
      <c r="H2168" s="542">
        <f>VLOOKUP(G2168,[3]잔가율!$D$3:$E$33,2,FALSE)</f>
        <v>0.84199999999999997</v>
      </c>
      <c r="I2168" s="552">
        <f t="shared" si="33"/>
        <v>127057800</v>
      </c>
    </row>
    <row r="2169" spans="1:9">
      <c r="A2169" s="539">
        <v>2168</v>
      </c>
      <c r="B2169" s="540" t="s">
        <v>8534</v>
      </c>
      <c r="C2169" s="540" t="s">
        <v>6279</v>
      </c>
      <c r="D2169" s="540" t="s">
        <v>6282</v>
      </c>
      <c r="E2169" s="540" t="s">
        <v>6307</v>
      </c>
      <c r="F2169" s="556">
        <v>133540000</v>
      </c>
      <c r="G2169" s="541">
        <v>2023</v>
      </c>
      <c r="H2169" s="542">
        <f>VLOOKUP(G2169,[3]잔가율!$D$3:$E$33,2,FALSE)</f>
        <v>0.84199999999999997</v>
      </c>
      <c r="I2169" s="552">
        <f t="shared" si="33"/>
        <v>112440680</v>
      </c>
    </row>
    <row r="2170" spans="1:9">
      <c r="A2170" s="539">
        <v>2169</v>
      </c>
      <c r="B2170" s="540" t="s">
        <v>8534</v>
      </c>
      <c r="C2170" s="540" t="s">
        <v>6283</v>
      </c>
      <c r="D2170" s="543" t="s">
        <v>6308</v>
      </c>
      <c r="E2170" s="540" t="s">
        <v>6309</v>
      </c>
      <c r="F2170" s="556">
        <v>136360000</v>
      </c>
      <c r="G2170" s="541">
        <v>2023</v>
      </c>
      <c r="H2170" s="542">
        <f>VLOOKUP(G2170,[3]잔가율!$D$3:$E$33,2,FALSE)</f>
        <v>0.84199999999999997</v>
      </c>
      <c r="I2170" s="552">
        <f t="shared" si="33"/>
        <v>114815120</v>
      </c>
    </row>
    <row r="2171" spans="1:9">
      <c r="A2171" s="539">
        <v>2170</v>
      </c>
      <c r="B2171" s="543" t="s">
        <v>8534</v>
      </c>
      <c r="C2171" s="540" t="s">
        <v>6283</v>
      </c>
      <c r="D2171" s="543" t="s">
        <v>6308</v>
      </c>
      <c r="E2171" s="543" t="s">
        <v>6310</v>
      </c>
      <c r="F2171" s="557">
        <v>98000000</v>
      </c>
      <c r="G2171" s="541">
        <v>2023</v>
      </c>
      <c r="H2171" s="542">
        <f>VLOOKUP(G2171,[3]잔가율!$D$3:$E$33,2,FALSE)</f>
        <v>0.84199999999999997</v>
      </c>
      <c r="I2171" s="552">
        <f t="shared" si="33"/>
        <v>82516000</v>
      </c>
    </row>
    <row r="2172" spans="1:9">
      <c r="A2172" s="539">
        <v>2171</v>
      </c>
      <c r="B2172" s="543" t="s">
        <v>8534</v>
      </c>
      <c r="C2172" s="543" t="s">
        <v>6283</v>
      </c>
      <c r="D2172" s="543" t="s">
        <v>6308</v>
      </c>
      <c r="E2172" s="543" t="s">
        <v>6311</v>
      </c>
      <c r="F2172" s="557">
        <v>65480000</v>
      </c>
      <c r="G2172" s="541">
        <v>2023</v>
      </c>
      <c r="H2172" s="542">
        <f>VLOOKUP(G2172,[3]잔가율!$D$3:$E$33,2,FALSE)</f>
        <v>0.84199999999999997</v>
      </c>
      <c r="I2172" s="552">
        <f t="shared" si="33"/>
        <v>55134160</v>
      </c>
    </row>
    <row r="2173" spans="1:9">
      <c r="A2173" s="539">
        <v>2172</v>
      </c>
      <c r="B2173" s="540" t="s">
        <v>8534</v>
      </c>
      <c r="C2173" s="540" t="s">
        <v>6279</v>
      </c>
      <c r="D2173" s="540" t="s">
        <v>6312</v>
      </c>
      <c r="E2173" s="540" t="s">
        <v>6313</v>
      </c>
      <c r="F2173" s="556">
        <v>90900000</v>
      </c>
      <c r="G2173" s="541">
        <v>2023</v>
      </c>
      <c r="H2173" s="542">
        <f>VLOOKUP(G2173,[3]잔가율!$D$3:$E$33,2,FALSE)</f>
        <v>0.84199999999999997</v>
      </c>
      <c r="I2173" s="552">
        <f t="shared" si="33"/>
        <v>76537800</v>
      </c>
    </row>
    <row r="2174" spans="1:9">
      <c r="A2174" s="539">
        <v>2173</v>
      </c>
      <c r="B2174" s="540" t="s">
        <v>8534</v>
      </c>
      <c r="C2174" s="540" t="s">
        <v>6279</v>
      </c>
      <c r="D2174" s="540" t="s">
        <v>6314</v>
      </c>
      <c r="E2174" s="540" t="s">
        <v>6315</v>
      </c>
      <c r="F2174" s="556">
        <v>120380000</v>
      </c>
      <c r="G2174" s="541">
        <v>2023</v>
      </c>
      <c r="H2174" s="542">
        <f>VLOOKUP(G2174,[3]잔가율!$D$3:$E$33,2,FALSE)</f>
        <v>0.84199999999999997</v>
      </c>
      <c r="I2174" s="552">
        <f t="shared" si="33"/>
        <v>101359960</v>
      </c>
    </row>
    <row r="2175" spans="1:9">
      <c r="A2175" s="539">
        <v>2174</v>
      </c>
      <c r="B2175" s="540" t="s">
        <v>8534</v>
      </c>
      <c r="C2175" s="540" t="s">
        <v>6279</v>
      </c>
      <c r="D2175" s="540" t="s">
        <v>6316</v>
      </c>
      <c r="E2175" s="540" t="s">
        <v>6317</v>
      </c>
      <c r="F2175" s="556">
        <v>85450000</v>
      </c>
      <c r="G2175" s="541">
        <v>2023</v>
      </c>
      <c r="H2175" s="542">
        <f>VLOOKUP(G2175,[3]잔가율!$D$3:$E$33,2,FALSE)</f>
        <v>0.84199999999999997</v>
      </c>
      <c r="I2175" s="552">
        <f t="shared" si="33"/>
        <v>71948900</v>
      </c>
    </row>
    <row r="2176" spans="1:9">
      <c r="A2176" s="539">
        <v>2175</v>
      </c>
      <c r="B2176" s="540" t="s">
        <v>8534</v>
      </c>
      <c r="C2176" s="540" t="s">
        <v>6279</v>
      </c>
      <c r="D2176" s="540" t="s">
        <v>6316</v>
      </c>
      <c r="E2176" s="540" t="s">
        <v>6318</v>
      </c>
      <c r="F2176" s="556">
        <v>90900000</v>
      </c>
      <c r="G2176" s="541">
        <v>2023</v>
      </c>
      <c r="H2176" s="542">
        <f>VLOOKUP(G2176,[3]잔가율!$D$3:$E$33,2,FALSE)</f>
        <v>0.84199999999999997</v>
      </c>
      <c r="I2176" s="552">
        <f t="shared" si="33"/>
        <v>76537800</v>
      </c>
    </row>
    <row r="2177" spans="1:9">
      <c r="A2177" s="539">
        <v>2176</v>
      </c>
      <c r="B2177" s="543" t="s">
        <v>8534</v>
      </c>
      <c r="C2177" s="543" t="s">
        <v>6326</v>
      </c>
      <c r="D2177" s="540" t="s">
        <v>6319</v>
      </c>
      <c r="E2177" s="543" t="s">
        <v>6327</v>
      </c>
      <c r="F2177" s="557">
        <v>29240000</v>
      </c>
      <c r="G2177" s="541">
        <v>2023</v>
      </c>
      <c r="H2177" s="542">
        <f>VLOOKUP(G2177,[3]잔가율!$D$3:$E$33,2,FALSE)</f>
        <v>0.84199999999999997</v>
      </c>
      <c r="I2177" s="552">
        <f t="shared" si="33"/>
        <v>24620080</v>
      </c>
    </row>
    <row r="2178" spans="1:9">
      <c r="A2178" s="539">
        <v>2177</v>
      </c>
      <c r="B2178" s="543" t="s">
        <v>8534</v>
      </c>
      <c r="C2178" s="543" t="s">
        <v>6326</v>
      </c>
      <c r="D2178" s="540" t="s">
        <v>6319</v>
      </c>
      <c r="E2178" s="543" t="s">
        <v>6328</v>
      </c>
      <c r="F2178" s="557">
        <v>19040000</v>
      </c>
      <c r="G2178" s="541">
        <v>2023</v>
      </c>
      <c r="H2178" s="542">
        <f>VLOOKUP(G2178,[3]잔가율!$D$3:$E$33,2,FALSE)</f>
        <v>0.84199999999999997</v>
      </c>
      <c r="I2178" s="552">
        <f t="shared" ref="I2178:I2241" si="34">ROUNDDOWN(F2178*H2178,0)</f>
        <v>16031680</v>
      </c>
    </row>
    <row r="2179" spans="1:9">
      <c r="A2179" s="539">
        <v>2178</v>
      </c>
      <c r="B2179" s="543" t="s">
        <v>8534</v>
      </c>
      <c r="C2179" s="543" t="s">
        <v>6326</v>
      </c>
      <c r="D2179" s="540" t="s">
        <v>6319</v>
      </c>
      <c r="E2179" s="543" t="s">
        <v>6329</v>
      </c>
      <c r="F2179" s="557">
        <v>26880000</v>
      </c>
      <c r="G2179" s="541">
        <v>2023</v>
      </c>
      <c r="H2179" s="542">
        <f>VLOOKUP(G2179,[3]잔가율!$D$3:$E$33,2,FALSE)</f>
        <v>0.84199999999999997</v>
      </c>
      <c r="I2179" s="552">
        <f t="shared" si="34"/>
        <v>22632960</v>
      </c>
    </row>
    <row r="2180" spans="1:9">
      <c r="A2180" s="539">
        <v>2179</v>
      </c>
      <c r="B2180" s="540" t="s">
        <v>8534</v>
      </c>
      <c r="C2180" s="540" t="s">
        <v>147</v>
      </c>
      <c r="D2180" s="540" t="s">
        <v>6319</v>
      </c>
      <c r="E2180" s="540" t="s">
        <v>6330</v>
      </c>
      <c r="F2180" s="556">
        <v>99900000</v>
      </c>
      <c r="G2180" s="541">
        <v>2023</v>
      </c>
      <c r="H2180" s="542">
        <f>VLOOKUP(G2180,[3]잔가율!$D$3:$E$33,2,FALSE)</f>
        <v>0.84199999999999997</v>
      </c>
      <c r="I2180" s="552">
        <f t="shared" si="34"/>
        <v>84115800</v>
      </c>
    </row>
    <row r="2181" spans="1:9">
      <c r="A2181" s="539">
        <v>2180</v>
      </c>
      <c r="B2181" s="540" t="s">
        <v>8534</v>
      </c>
      <c r="C2181" s="540" t="s">
        <v>147</v>
      </c>
      <c r="D2181" s="540" t="s">
        <v>6319</v>
      </c>
      <c r="E2181" s="540" t="s">
        <v>6331</v>
      </c>
      <c r="F2181" s="556">
        <v>99900000</v>
      </c>
      <c r="G2181" s="541">
        <v>2023</v>
      </c>
      <c r="H2181" s="542">
        <f>VLOOKUP(G2181,[3]잔가율!$D$3:$E$33,2,FALSE)</f>
        <v>0.84199999999999997</v>
      </c>
      <c r="I2181" s="552">
        <f t="shared" si="34"/>
        <v>84115800</v>
      </c>
    </row>
    <row r="2182" spans="1:9">
      <c r="A2182" s="539">
        <v>2181</v>
      </c>
      <c r="B2182" s="540" t="s">
        <v>8534</v>
      </c>
      <c r="C2182" s="540" t="s">
        <v>147</v>
      </c>
      <c r="D2182" s="540" t="s">
        <v>6319</v>
      </c>
      <c r="E2182" s="540" t="s">
        <v>6332</v>
      </c>
      <c r="F2182" s="556">
        <v>94810000</v>
      </c>
      <c r="G2182" s="541">
        <v>2023</v>
      </c>
      <c r="H2182" s="542">
        <f>VLOOKUP(G2182,[3]잔가율!$D$3:$E$33,2,FALSE)</f>
        <v>0.84199999999999997</v>
      </c>
      <c r="I2182" s="552">
        <f t="shared" si="34"/>
        <v>79830020</v>
      </c>
    </row>
    <row r="2183" spans="1:9">
      <c r="A2183" s="539">
        <v>2182</v>
      </c>
      <c r="B2183" s="540" t="s">
        <v>8534</v>
      </c>
      <c r="C2183" s="540" t="s">
        <v>147</v>
      </c>
      <c r="D2183" s="540" t="s">
        <v>6320</v>
      </c>
      <c r="E2183" s="540" t="s">
        <v>6333</v>
      </c>
      <c r="F2183" s="556">
        <v>93400000</v>
      </c>
      <c r="G2183" s="541">
        <v>2023</v>
      </c>
      <c r="H2183" s="542">
        <f>VLOOKUP(G2183,[3]잔가율!$D$3:$E$33,2,FALSE)</f>
        <v>0.84199999999999997</v>
      </c>
      <c r="I2183" s="552">
        <f t="shared" si="34"/>
        <v>78642800</v>
      </c>
    </row>
    <row r="2184" spans="1:9">
      <c r="A2184" s="539">
        <v>2183</v>
      </c>
      <c r="B2184" s="540" t="s">
        <v>8534</v>
      </c>
      <c r="C2184" s="540" t="s">
        <v>147</v>
      </c>
      <c r="D2184" s="540" t="s">
        <v>6320</v>
      </c>
      <c r="E2184" s="540" t="s">
        <v>6334</v>
      </c>
      <c r="F2184" s="556">
        <v>92740000</v>
      </c>
      <c r="G2184" s="541">
        <v>2023</v>
      </c>
      <c r="H2184" s="542">
        <f>VLOOKUP(G2184,[3]잔가율!$D$3:$E$33,2,FALSE)</f>
        <v>0.84199999999999997</v>
      </c>
      <c r="I2184" s="552">
        <f t="shared" si="34"/>
        <v>78087080</v>
      </c>
    </row>
    <row r="2185" spans="1:9">
      <c r="A2185" s="539">
        <v>2184</v>
      </c>
      <c r="B2185" s="543" t="s">
        <v>8534</v>
      </c>
      <c r="C2185" s="543" t="s">
        <v>6326</v>
      </c>
      <c r="D2185" s="543" t="s">
        <v>6335</v>
      </c>
      <c r="E2185" s="543" t="s">
        <v>6336</v>
      </c>
      <c r="F2185" s="557">
        <v>29990000</v>
      </c>
      <c r="G2185" s="541">
        <v>2023</v>
      </c>
      <c r="H2185" s="542">
        <f>VLOOKUP(G2185,[3]잔가율!$D$3:$E$33,2,FALSE)</f>
        <v>0.84199999999999997</v>
      </c>
      <c r="I2185" s="552">
        <f t="shared" si="34"/>
        <v>25251580</v>
      </c>
    </row>
    <row r="2186" spans="1:9">
      <c r="A2186" s="539">
        <v>2185</v>
      </c>
      <c r="B2186" s="540" t="s">
        <v>8534</v>
      </c>
      <c r="C2186" s="540" t="s">
        <v>147</v>
      </c>
      <c r="D2186" s="540" t="s">
        <v>6321</v>
      </c>
      <c r="E2186" s="540" t="s">
        <v>6330</v>
      </c>
      <c r="F2186" s="556">
        <v>111000000</v>
      </c>
      <c r="G2186" s="541">
        <v>2023</v>
      </c>
      <c r="H2186" s="542">
        <f>VLOOKUP(G2186,[3]잔가율!$D$3:$E$33,2,FALSE)</f>
        <v>0.84199999999999997</v>
      </c>
      <c r="I2186" s="552">
        <f t="shared" si="34"/>
        <v>93462000</v>
      </c>
    </row>
    <row r="2187" spans="1:9">
      <c r="A2187" s="539">
        <v>2186</v>
      </c>
      <c r="B2187" s="540" t="s">
        <v>8534</v>
      </c>
      <c r="C2187" s="540" t="s">
        <v>147</v>
      </c>
      <c r="D2187" s="540" t="s">
        <v>6321</v>
      </c>
      <c r="E2187" s="540" t="s">
        <v>6337</v>
      </c>
      <c r="F2187" s="556">
        <v>104000000</v>
      </c>
      <c r="G2187" s="541">
        <v>2023</v>
      </c>
      <c r="H2187" s="542">
        <f>VLOOKUP(G2187,[3]잔가율!$D$3:$E$33,2,FALSE)</f>
        <v>0.84199999999999997</v>
      </c>
      <c r="I2187" s="552">
        <f t="shared" si="34"/>
        <v>87568000</v>
      </c>
    </row>
    <row r="2188" spans="1:9">
      <c r="A2188" s="539">
        <v>2187</v>
      </c>
      <c r="B2188" s="543" t="s">
        <v>8534</v>
      </c>
      <c r="C2188" s="543" t="s">
        <v>6326</v>
      </c>
      <c r="D2188" s="543" t="s">
        <v>6338</v>
      </c>
      <c r="E2188" s="543" t="s">
        <v>6339</v>
      </c>
      <c r="F2188" s="557">
        <v>106950000</v>
      </c>
      <c r="G2188" s="541">
        <v>2023</v>
      </c>
      <c r="H2188" s="542">
        <f>VLOOKUP(G2188,[3]잔가율!$D$3:$E$33,2,FALSE)</f>
        <v>0.84199999999999997</v>
      </c>
      <c r="I2188" s="552">
        <f t="shared" si="34"/>
        <v>90051900</v>
      </c>
    </row>
    <row r="2189" spans="1:9">
      <c r="A2189" s="539">
        <v>2188</v>
      </c>
      <c r="B2189" s="540" t="s">
        <v>8534</v>
      </c>
      <c r="C2189" s="540" t="s">
        <v>147</v>
      </c>
      <c r="D2189" s="540" t="s">
        <v>6338</v>
      </c>
      <c r="E2189" s="540" t="s">
        <v>6340</v>
      </c>
      <c r="F2189" s="556">
        <v>204540000</v>
      </c>
      <c r="G2189" s="541">
        <v>2023</v>
      </c>
      <c r="H2189" s="542">
        <f>VLOOKUP(G2189,[3]잔가율!$D$3:$E$33,2,FALSE)</f>
        <v>0.84199999999999997</v>
      </c>
      <c r="I2189" s="552">
        <f t="shared" si="34"/>
        <v>172222680</v>
      </c>
    </row>
    <row r="2190" spans="1:9">
      <c r="A2190" s="539">
        <v>2189</v>
      </c>
      <c r="B2190" s="540" t="s">
        <v>8534</v>
      </c>
      <c r="C2190" s="540" t="s">
        <v>147</v>
      </c>
      <c r="D2190" s="540" t="s">
        <v>6338</v>
      </c>
      <c r="E2190" s="540" t="s">
        <v>6341</v>
      </c>
      <c r="F2190" s="556">
        <v>188540000</v>
      </c>
      <c r="G2190" s="541">
        <v>2023</v>
      </c>
      <c r="H2190" s="542">
        <f>VLOOKUP(G2190,[3]잔가율!$D$3:$E$33,2,FALSE)</f>
        <v>0.84199999999999997</v>
      </c>
      <c r="I2190" s="552">
        <f t="shared" si="34"/>
        <v>158750680</v>
      </c>
    </row>
    <row r="2191" spans="1:9">
      <c r="A2191" s="539">
        <v>2190</v>
      </c>
      <c r="B2191" s="540" t="s">
        <v>8534</v>
      </c>
      <c r="C2191" s="540" t="s">
        <v>147</v>
      </c>
      <c r="D2191" s="540" t="s">
        <v>6338</v>
      </c>
      <c r="E2191" s="540" t="s">
        <v>6342</v>
      </c>
      <c r="F2191" s="556">
        <v>190900000</v>
      </c>
      <c r="G2191" s="541">
        <v>2023</v>
      </c>
      <c r="H2191" s="542">
        <f>VLOOKUP(G2191,[3]잔가율!$D$3:$E$33,2,FALSE)</f>
        <v>0.84199999999999997</v>
      </c>
      <c r="I2191" s="552">
        <f t="shared" si="34"/>
        <v>160737800</v>
      </c>
    </row>
    <row r="2192" spans="1:9">
      <c r="A2192" s="539">
        <v>2191</v>
      </c>
      <c r="B2192" s="540" t="s">
        <v>8534</v>
      </c>
      <c r="C2192" s="540" t="s">
        <v>147</v>
      </c>
      <c r="D2192" s="540" t="s">
        <v>6322</v>
      </c>
      <c r="E2192" s="540" t="s">
        <v>6343</v>
      </c>
      <c r="F2192" s="556">
        <v>212670000</v>
      </c>
      <c r="G2192" s="541">
        <v>2023</v>
      </c>
      <c r="H2192" s="542">
        <f>VLOOKUP(G2192,[3]잔가율!$D$3:$E$33,2,FALSE)</f>
        <v>0.84199999999999997</v>
      </c>
      <c r="I2192" s="552">
        <f t="shared" si="34"/>
        <v>179068140</v>
      </c>
    </row>
    <row r="2193" spans="1:9">
      <c r="A2193" s="539">
        <v>2192</v>
      </c>
      <c r="B2193" s="540" t="s">
        <v>8534</v>
      </c>
      <c r="C2193" s="540" t="s">
        <v>147</v>
      </c>
      <c r="D2193" s="540" t="s">
        <v>6344</v>
      </c>
      <c r="E2193" s="540" t="s">
        <v>6345</v>
      </c>
      <c r="F2193" s="556">
        <v>210490000</v>
      </c>
      <c r="G2193" s="541">
        <v>2023</v>
      </c>
      <c r="H2193" s="542">
        <f>VLOOKUP(G2193,[3]잔가율!$D$3:$E$33,2,FALSE)</f>
        <v>0.84199999999999997</v>
      </c>
      <c r="I2193" s="552">
        <f t="shared" si="34"/>
        <v>177232580</v>
      </c>
    </row>
    <row r="2194" spans="1:9">
      <c r="A2194" s="539">
        <v>2193</v>
      </c>
      <c r="B2194" s="540" t="s">
        <v>8534</v>
      </c>
      <c r="C2194" s="540" t="s">
        <v>147</v>
      </c>
      <c r="D2194" s="540" t="s">
        <v>6344</v>
      </c>
      <c r="E2194" s="540" t="s">
        <v>6346</v>
      </c>
      <c r="F2194" s="556">
        <v>197900000</v>
      </c>
      <c r="G2194" s="541">
        <v>2023</v>
      </c>
      <c r="H2194" s="542">
        <f>VLOOKUP(G2194,[3]잔가율!$D$3:$E$33,2,FALSE)</f>
        <v>0.84199999999999997</v>
      </c>
      <c r="I2194" s="552">
        <f t="shared" si="34"/>
        <v>166631800</v>
      </c>
    </row>
    <row r="2195" spans="1:9">
      <c r="A2195" s="539">
        <v>2194</v>
      </c>
      <c r="B2195" s="540" t="s">
        <v>8534</v>
      </c>
      <c r="C2195" s="540" t="s">
        <v>147</v>
      </c>
      <c r="D2195" s="540" t="s">
        <v>6347</v>
      </c>
      <c r="E2195" s="540" t="s">
        <v>6348</v>
      </c>
      <c r="F2195" s="556">
        <v>207270000</v>
      </c>
      <c r="G2195" s="541">
        <v>2023</v>
      </c>
      <c r="H2195" s="542">
        <f>VLOOKUP(G2195,[3]잔가율!$D$3:$E$33,2,FALSE)</f>
        <v>0.84199999999999997</v>
      </c>
      <c r="I2195" s="552">
        <f t="shared" si="34"/>
        <v>174521340</v>
      </c>
    </row>
    <row r="2196" spans="1:9">
      <c r="A2196" s="539">
        <v>2195</v>
      </c>
      <c r="B2196" s="543" t="s">
        <v>8534</v>
      </c>
      <c r="C2196" s="543" t="s">
        <v>6326</v>
      </c>
      <c r="D2196" s="543" t="s">
        <v>6347</v>
      </c>
      <c r="E2196" s="543" t="s">
        <v>6349</v>
      </c>
      <c r="F2196" s="557">
        <v>88200000</v>
      </c>
      <c r="G2196" s="541">
        <v>2023</v>
      </c>
      <c r="H2196" s="542">
        <f>VLOOKUP(G2196,[3]잔가율!$D$3:$E$33,2,FALSE)</f>
        <v>0.84199999999999997</v>
      </c>
      <c r="I2196" s="552">
        <f t="shared" si="34"/>
        <v>74264400</v>
      </c>
    </row>
    <row r="2197" spans="1:9">
      <c r="A2197" s="539">
        <v>2196</v>
      </c>
      <c r="B2197" s="540" t="s">
        <v>8534</v>
      </c>
      <c r="C2197" s="540" t="s">
        <v>147</v>
      </c>
      <c r="D2197" s="540" t="s">
        <v>6350</v>
      </c>
      <c r="E2197" s="540" t="s">
        <v>6351</v>
      </c>
      <c r="F2197" s="556">
        <v>232000000</v>
      </c>
      <c r="G2197" s="541">
        <v>2023</v>
      </c>
      <c r="H2197" s="542">
        <f>VLOOKUP(G2197,[3]잔가율!$D$3:$E$33,2,FALSE)</f>
        <v>0.84199999999999997</v>
      </c>
      <c r="I2197" s="552">
        <f t="shared" si="34"/>
        <v>195344000</v>
      </c>
    </row>
    <row r="2198" spans="1:9">
      <c r="A2198" s="539">
        <v>2197</v>
      </c>
      <c r="B2198" s="540" t="s">
        <v>8534</v>
      </c>
      <c r="C2198" s="540" t="s">
        <v>147</v>
      </c>
      <c r="D2198" s="540" t="s">
        <v>6352</v>
      </c>
      <c r="E2198" s="540" t="s">
        <v>6353</v>
      </c>
      <c r="F2198" s="556">
        <v>219810000</v>
      </c>
      <c r="G2198" s="541">
        <v>2023</v>
      </c>
      <c r="H2198" s="542">
        <f>VLOOKUP(G2198,[3]잔가율!$D$3:$E$33,2,FALSE)</f>
        <v>0.84199999999999997</v>
      </c>
      <c r="I2198" s="552">
        <f t="shared" si="34"/>
        <v>185080020</v>
      </c>
    </row>
    <row r="2199" spans="1:9">
      <c r="A2199" s="539">
        <v>2198</v>
      </c>
      <c r="B2199" s="540" t="s">
        <v>8534</v>
      </c>
      <c r="C2199" s="540" t="s">
        <v>147</v>
      </c>
      <c r="D2199" s="540" t="s">
        <v>148</v>
      </c>
      <c r="E2199" s="540" t="s">
        <v>6354</v>
      </c>
      <c r="F2199" s="556">
        <v>123000000</v>
      </c>
      <c r="G2199" s="541">
        <v>2023</v>
      </c>
      <c r="H2199" s="542">
        <f>VLOOKUP(G2199,[3]잔가율!$D$3:$E$33,2,FALSE)</f>
        <v>0.84199999999999997</v>
      </c>
      <c r="I2199" s="552">
        <f t="shared" si="34"/>
        <v>103566000</v>
      </c>
    </row>
    <row r="2200" spans="1:9">
      <c r="A2200" s="539">
        <v>2199</v>
      </c>
      <c r="B2200" s="543" t="s">
        <v>8534</v>
      </c>
      <c r="C2200" s="543" t="s">
        <v>6326</v>
      </c>
      <c r="D2200" s="543" t="s">
        <v>6355</v>
      </c>
      <c r="E2200" s="543" t="s">
        <v>6356</v>
      </c>
      <c r="F2200" s="557">
        <v>13720000</v>
      </c>
      <c r="G2200" s="541">
        <v>2023</v>
      </c>
      <c r="H2200" s="542">
        <f>VLOOKUP(G2200,[3]잔가율!$D$3:$E$33,2,FALSE)</f>
        <v>0.84199999999999997</v>
      </c>
      <c r="I2200" s="552">
        <f t="shared" si="34"/>
        <v>11552240</v>
      </c>
    </row>
    <row r="2201" spans="1:9">
      <c r="A2201" s="539">
        <v>2200</v>
      </c>
      <c r="B2201" s="540" t="s">
        <v>8534</v>
      </c>
      <c r="C2201" s="540" t="s">
        <v>147</v>
      </c>
      <c r="D2201" s="540" t="s">
        <v>6323</v>
      </c>
      <c r="E2201" s="540" t="s">
        <v>6357</v>
      </c>
      <c r="F2201" s="556">
        <v>118000000</v>
      </c>
      <c r="G2201" s="541">
        <v>2023</v>
      </c>
      <c r="H2201" s="542">
        <f>VLOOKUP(G2201,[3]잔가율!$D$3:$E$33,2,FALSE)</f>
        <v>0.84199999999999997</v>
      </c>
      <c r="I2201" s="552">
        <f t="shared" si="34"/>
        <v>99356000</v>
      </c>
    </row>
    <row r="2202" spans="1:9">
      <c r="A2202" s="539">
        <v>2201</v>
      </c>
      <c r="B2202" s="540" t="s">
        <v>8534</v>
      </c>
      <c r="C2202" s="540" t="s">
        <v>147</v>
      </c>
      <c r="D2202" s="540" t="s">
        <v>6323</v>
      </c>
      <c r="E2202" s="540" t="s">
        <v>6358</v>
      </c>
      <c r="F2202" s="556">
        <v>105240000</v>
      </c>
      <c r="G2202" s="541">
        <v>2023</v>
      </c>
      <c r="H2202" s="542">
        <f>VLOOKUP(G2202,[3]잔가율!$D$3:$E$33,2,FALSE)</f>
        <v>0.84199999999999997</v>
      </c>
      <c r="I2202" s="552">
        <f t="shared" si="34"/>
        <v>88612080</v>
      </c>
    </row>
    <row r="2203" spans="1:9">
      <c r="A2203" s="539">
        <v>2202</v>
      </c>
      <c r="B2203" s="540" t="s">
        <v>8534</v>
      </c>
      <c r="C2203" s="540" t="s">
        <v>147</v>
      </c>
      <c r="D2203" s="540" t="s">
        <v>6359</v>
      </c>
      <c r="E2203" s="540" t="s">
        <v>6360</v>
      </c>
      <c r="F2203" s="556">
        <v>167700000</v>
      </c>
      <c r="G2203" s="541">
        <v>2023</v>
      </c>
      <c r="H2203" s="542">
        <f>VLOOKUP(G2203,[3]잔가율!$D$3:$E$33,2,FALSE)</f>
        <v>0.84199999999999997</v>
      </c>
      <c r="I2203" s="552">
        <f t="shared" si="34"/>
        <v>141203400</v>
      </c>
    </row>
    <row r="2204" spans="1:9">
      <c r="A2204" s="539">
        <v>2203</v>
      </c>
      <c r="B2204" s="543" t="s">
        <v>8534</v>
      </c>
      <c r="C2204" s="543" t="s">
        <v>6326</v>
      </c>
      <c r="D2204" s="543" t="s">
        <v>6361</v>
      </c>
      <c r="E2204" s="543" t="s">
        <v>6362</v>
      </c>
      <c r="F2204" s="557">
        <v>48070000</v>
      </c>
      <c r="G2204" s="541">
        <v>2023</v>
      </c>
      <c r="H2204" s="542">
        <f>VLOOKUP(G2204,[3]잔가율!$D$3:$E$33,2,FALSE)</f>
        <v>0.84199999999999997</v>
      </c>
      <c r="I2204" s="552">
        <f t="shared" si="34"/>
        <v>40474940</v>
      </c>
    </row>
    <row r="2205" spans="1:9">
      <c r="A2205" s="539">
        <v>2204</v>
      </c>
      <c r="B2205" s="540" t="s">
        <v>8534</v>
      </c>
      <c r="C2205" s="540" t="s">
        <v>147</v>
      </c>
      <c r="D2205" s="540" t="s">
        <v>6363</v>
      </c>
      <c r="E2205" s="540" t="s">
        <v>6364</v>
      </c>
      <c r="F2205" s="556">
        <v>153000000</v>
      </c>
      <c r="G2205" s="541">
        <v>2023</v>
      </c>
      <c r="H2205" s="542">
        <f>VLOOKUP(G2205,[3]잔가율!$D$3:$E$33,2,FALSE)</f>
        <v>0.84199999999999997</v>
      </c>
      <c r="I2205" s="552">
        <f t="shared" si="34"/>
        <v>128826000</v>
      </c>
    </row>
    <row r="2206" spans="1:9">
      <c r="A2206" s="539">
        <v>2205</v>
      </c>
      <c r="B2206" s="543" t="s">
        <v>8534</v>
      </c>
      <c r="C2206" s="543" t="s">
        <v>6326</v>
      </c>
      <c r="D2206" s="543" t="s">
        <v>6361</v>
      </c>
      <c r="E2206" s="543" t="s">
        <v>6365</v>
      </c>
      <c r="F2206" s="557">
        <v>53900000</v>
      </c>
      <c r="G2206" s="541">
        <v>2023</v>
      </c>
      <c r="H2206" s="542">
        <f>VLOOKUP(G2206,[3]잔가율!$D$3:$E$33,2,FALSE)</f>
        <v>0.84199999999999997</v>
      </c>
      <c r="I2206" s="552">
        <f t="shared" si="34"/>
        <v>45383800</v>
      </c>
    </row>
    <row r="2207" spans="1:9">
      <c r="A2207" s="539">
        <v>2206</v>
      </c>
      <c r="B2207" s="540" t="s">
        <v>8534</v>
      </c>
      <c r="C2207" s="540" t="s">
        <v>147</v>
      </c>
      <c r="D2207" s="540" t="s">
        <v>6324</v>
      </c>
      <c r="E2207" s="540" t="s">
        <v>6366</v>
      </c>
      <c r="F2207" s="556">
        <v>191450000</v>
      </c>
      <c r="G2207" s="541">
        <v>2023</v>
      </c>
      <c r="H2207" s="542">
        <f>VLOOKUP(G2207,[3]잔가율!$D$3:$E$33,2,FALSE)</f>
        <v>0.84199999999999997</v>
      </c>
      <c r="I2207" s="552">
        <f t="shared" si="34"/>
        <v>161200900</v>
      </c>
    </row>
    <row r="2208" spans="1:9">
      <c r="A2208" s="539">
        <v>2207</v>
      </c>
      <c r="B2208" s="543" t="s">
        <v>8534</v>
      </c>
      <c r="C2208" s="543" t="s">
        <v>6326</v>
      </c>
      <c r="D2208" s="543" t="s">
        <v>6367</v>
      </c>
      <c r="E2208" s="543" t="s">
        <v>6368</v>
      </c>
      <c r="F2208" s="557">
        <v>41580000</v>
      </c>
      <c r="G2208" s="541">
        <v>2023</v>
      </c>
      <c r="H2208" s="542">
        <f>VLOOKUP(G2208,[3]잔가율!$D$3:$E$33,2,FALSE)</f>
        <v>0.84199999999999997</v>
      </c>
      <c r="I2208" s="552">
        <f t="shared" si="34"/>
        <v>35010360</v>
      </c>
    </row>
    <row r="2209" spans="1:9">
      <c r="A2209" s="539">
        <v>2208</v>
      </c>
      <c r="B2209" s="540" t="s">
        <v>8534</v>
      </c>
      <c r="C2209" s="540" t="s">
        <v>147</v>
      </c>
      <c r="D2209" s="540" t="s">
        <v>6367</v>
      </c>
      <c r="E2209" s="540" t="s">
        <v>6369</v>
      </c>
      <c r="F2209" s="556">
        <v>145450000</v>
      </c>
      <c r="G2209" s="541">
        <v>2023</v>
      </c>
      <c r="H2209" s="542">
        <f>VLOOKUP(G2209,[3]잔가율!$D$3:$E$33,2,FALSE)</f>
        <v>0.84199999999999997</v>
      </c>
      <c r="I2209" s="552">
        <f t="shared" si="34"/>
        <v>122468900</v>
      </c>
    </row>
    <row r="2210" spans="1:9">
      <c r="A2210" s="539">
        <v>2209</v>
      </c>
      <c r="B2210" s="540" t="s">
        <v>8534</v>
      </c>
      <c r="C2210" s="540" t="s">
        <v>147</v>
      </c>
      <c r="D2210" s="540" t="s">
        <v>6367</v>
      </c>
      <c r="E2210" s="540" t="s">
        <v>6370</v>
      </c>
      <c r="F2210" s="556">
        <v>118180000</v>
      </c>
      <c r="G2210" s="541">
        <v>2023</v>
      </c>
      <c r="H2210" s="542">
        <f>VLOOKUP(G2210,[3]잔가율!$D$3:$E$33,2,FALSE)</f>
        <v>0.84199999999999997</v>
      </c>
      <c r="I2210" s="552">
        <f t="shared" si="34"/>
        <v>99507560</v>
      </c>
    </row>
    <row r="2211" spans="1:9">
      <c r="A2211" s="539">
        <v>2210</v>
      </c>
      <c r="B2211" s="540" t="s">
        <v>8534</v>
      </c>
      <c r="C2211" s="540" t="s">
        <v>147</v>
      </c>
      <c r="D2211" s="540" t="s">
        <v>6367</v>
      </c>
      <c r="E2211" s="540" t="s">
        <v>6371</v>
      </c>
      <c r="F2211" s="556">
        <v>181360000</v>
      </c>
      <c r="G2211" s="541">
        <v>2023</v>
      </c>
      <c r="H2211" s="542">
        <f>VLOOKUP(G2211,[3]잔가율!$D$3:$E$33,2,FALSE)</f>
        <v>0.84199999999999997</v>
      </c>
      <c r="I2211" s="552">
        <f t="shared" si="34"/>
        <v>152705120</v>
      </c>
    </row>
    <row r="2212" spans="1:9">
      <c r="A2212" s="539">
        <v>2211</v>
      </c>
      <c r="B2212" s="540" t="s">
        <v>8534</v>
      </c>
      <c r="C2212" s="540" t="s">
        <v>147</v>
      </c>
      <c r="D2212" s="540" t="s">
        <v>6367</v>
      </c>
      <c r="E2212" s="540" t="s">
        <v>6372</v>
      </c>
      <c r="F2212" s="556">
        <v>195450000</v>
      </c>
      <c r="G2212" s="541">
        <v>2023</v>
      </c>
      <c r="H2212" s="542">
        <f>VLOOKUP(G2212,[3]잔가율!$D$3:$E$33,2,FALSE)</f>
        <v>0.84199999999999997</v>
      </c>
      <c r="I2212" s="552">
        <f t="shared" si="34"/>
        <v>164568900</v>
      </c>
    </row>
    <row r="2213" spans="1:9">
      <c r="A2213" s="539">
        <v>2212</v>
      </c>
      <c r="B2213" s="540" t="s">
        <v>8534</v>
      </c>
      <c r="C2213" s="540" t="s">
        <v>147</v>
      </c>
      <c r="D2213" s="540" t="s">
        <v>6367</v>
      </c>
      <c r="E2213" s="540" t="s">
        <v>6373</v>
      </c>
      <c r="F2213" s="556">
        <v>190900000</v>
      </c>
      <c r="G2213" s="541">
        <v>2023</v>
      </c>
      <c r="H2213" s="542">
        <f>VLOOKUP(G2213,[3]잔가율!$D$3:$E$33,2,FALSE)</f>
        <v>0.84199999999999997</v>
      </c>
      <c r="I2213" s="552">
        <f t="shared" si="34"/>
        <v>160737800</v>
      </c>
    </row>
    <row r="2214" spans="1:9">
      <c r="A2214" s="539">
        <v>2213</v>
      </c>
      <c r="B2214" s="540" t="s">
        <v>8534</v>
      </c>
      <c r="C2214" s="540" t="s">
        <v>147</v>
      </c>
      <c r="D2214" s="540" t="s">
        <v>6367</v>
      </c>
      <c r="E2214" s="540" t="s">
        <v>6374</v>
      </c>
      <c r="F2214" s="556">
        <v>181810000</v>
      </c>
      <c r="G2214" s="541">
        <v>2023</v>
      </c>
      <c r="H2214" s="542">
        <f>VLOOKUP(G2214,[3]잔가율!$D$3:$E$33,2,FALSE)</f>
        <v>0.84199999999999997</v>
      </c>
      <c r="I2214" s="552">
        <f t="shared" si="34"/>
        <v>153084020</v>
      </c>
    </row>
    <row r="2215" spans="1:9">
      <c r="A2215" s="539">
        <v>2214</v>
      </c>
      <c r="B2215" s="540" t="s">
        <v>8534</v>
      </c>
      <c r="C2215" s="540" t="s">
        <v>147</v>
      </c>
      <c r="D2215" s="540" t="s">
        <v>6367</v>
      </c>
      <c r="E2215" s="540" t="s">
        <v>6375</v>
      </c>
      <c r="F2215" s="556">
        <v>154090000</v>
      </c>
      <c r="G2215" s="541">
        <v>2023</v>
      </c>
      <c r="H2215" s="542">
        <f>VLOOKUP(G2215,[3]잔가율!$D$3:$E$33,2,FALSE)</f>
        <v>0.84199999999999997</v>
      </c>
      <c r="I2215" s="552">
        <f t="shared" si="34"/>
        <v>129743780</v>
      </c>
    </row>
    <row r="2216" spans="1:9">
      <c r="A2216" s="539">
        <v>2215</v>
      </c>
      <c r="B2216" s="540" t="s">
        <v>8534</v>
      </c>
      <c r="C2216" s="540" t="s">
        <v>147</v>
      </c>
      <c r="D2216" s="540" t="s">
        <v>6376</v>
      </c>
      <c r="E2216" s="540" t="s">
        <v>6377</v>
      </c>
      <c r="F2216" s="556">
        <v>121000000</v>
      </c>
      <c r="G2216" s="541">
        <v>2023</v>
      </c>
      <c r="H2216" s="542">
        <f>VLOOKUP(G2216,[3]잔가율!$D$3:$E$33,2,FALSE)</f>
        <v>0.84199999999999997</v>
      </c>
      <c r="I2216" s="552">
        <f t="shared" si="34"/>
        <v>101882000</v>
      </c>
    </row>
    <row r="2217" spans="1:9">
      <c r="A2217" s="539">
        <v>2216</v>
      </c>
      <c r="B2217" s="540" t="s">
        <v>8534</v>
      </c>
      <c r="C2217" s="540" t="s">
        <v>147</v>
      </c>
      <c r="D2217" s="540" t="s">
        <v>6376</v>
      </c>
      <c r="E2217" s="540" t="s">
        <v>6378</v>
      </c>
      <c r="F2217" s="556">
        <v>122000000</v>
      </c>
      <c r="G2217" s="541">
        <v>2023</v>
      </c>
      <c r="H2217" s="542">
        <f>VLOOKUP(G2217,[3]잔가율!$D$3:$E$33,2,FALSE)</f>
        <v>0.84199999999999997</v>
      </c>
      <c r="I2217" s="552">
        <f t="shared" si="34"/>
        <v>102724000</v>
      </c>
    </row>
    <row r="2218" spans="1:9">
      <c r="A2218" s="539">
        <v>2217</v>
      </c>
      <c r="B2218" s="540" t="s">
        <v>8534</v>
      </c>
      <c r="C2218" s="540" t="s">
        <v>147</v>
      </c>
      <c r="D2218" s="540" t="s">
        <v>6325</v>
      </c>
      <c r="E2218" s="540" t="s">
        <v>6379</v>
      </c>
      <c r="F2218" s="556">
        <v>125000000</v>
      </c>
      <c r="G2218" s="541">
        <v>2023</v>
      </c>
      <c r="H2218" s="542">
        <f>VLOOKUP(G2218,[3]잔가율!$D$3:$E$33,2,FALSE)</f>
        <v>0.84199999999999997</v>
      </c>
      <c r="I2218" s="552">
        <f t="shared" si="34"/>
        <v>105250000</v>
      </c>
    </row>
    <row r="2219" spans="1:9">
      <c r="A2219" s="539">
        <v>2218</v>
      </c>
      <c r="B2219" s="540" t="s">
        <v>8534</v>
      </c>
      <c r="C2219" s="540" t="s">
        <v>147</v>
      </c>
      <c r="D2219" s="540" t="s">
        <v>6325</v>
      </c>
      <c r="E2219" s="540" t="s">
        <v>6380</v>
      </c>
      <c r="F2219" s="556">
        <v>119140000</v>
      </c>
      <c r="G2219" s="541">
        <v>2023</v>
      </c>
      <c r="H2219" s="542">
        <f>VLOOKUP(G2219,[3]잔가율!$D$3:$E$33,2,FALSE)</f>
        <v>0.84199999999999997</v>
      </c>
      <c r="I2219" s="552">
        <f t="shared" si="34"/>
        <v>100315880</v>
      </c>
    </row>
    <row r="2220" spans="1:9">
      <c r="A2220" s="539">
        <v>2219</v>
      </c>
      <c r="B2220" s="540" t="s">
        <v>8534</v>
      </c>
      <c r="C2220" s="540" t="s">
        <v>147</v>
      </c>
      <c r="D2220" s="540" t="s">
        <v>6381</v>
      </c>
      <c r="E2220" s="540" t="s">
        <v>6382</v>
      </c>
      <c r="F2220" s="556">
        <v>191000000</v>
      </c>
      <c r="G2220" s="541">
        <v>2023</v>
      </c>
      <c r="H2220" s="542">
        <f>VLOOKUP(G2220,[3]잔가율!$D$3:$E$33,2,FALSE)</f>
        <v>0.84199999999999997</v>
      </c>
      <c r="I2220" s="552">
        <f t="shared" si="34"/>
        <v>160822000</v>
      </c>
    </row>
    <row r="2221" spans="1:9">
      <c r="A2221" s="539">
        <v>2220</v>
      </c>
      <c r="B2221" s="540" t="s">
        <v>8534</v>
      </c>
      <c r="C2221" s="540" t="s">
        <v>147</v>
      </c>
      <c r="D2221" s="540" t="s">
        <v>6383</v>
      </c>
      <c r="E2221" s="540" t="s">
        <v>6384</v>
      </c>
      <c r="F2221" s="556">
        <v>186360000</v>
      </c>
      <c r="G2221" s="541">
        <v>2023</v>
      </c>
      <c r="H2221" s="542">
        <f>VLOOKUP(G2221,[3]잔가율!$D$3:$E$33,2,FALSE)</f>
        <v>0.84199999999999997</v>
      </c>
      <c r="I2221" s="552">
        <f t="shared" si="34"/>
        <v>156915120</v>
      </c>
    </row>
    <row r="2222" spans="1:9">
      <c r="A2222" s="539">
        <v>2221</v>
      </c>
      <c r="B2222" s="540" t="s">
        <v>8534</v>
      </c>
      <c r="C2222" s="540" t="s">
        <v>147</v>
      </c>
      <c r="D2222" s="540" t="s">
        <v>6385</v>
      </c>
      <c r="E2222" s="540" t="s">
        <v>6386</v>
      </c>
      <c r="F2222" s="556">
        <v>202810000</v>
      </c>
      <c r="G2222" s="541">
        <v>2023</v>
      </c>
      <c r="H2222" s="542">
        <f>VLOOKUP(G2222,[3]잔가율!$D$3:$E$33,2,FALSE)</f>
        <v>0.84199999999999997</v>
      </c>
      <c r="I2222" s="552">
        <f t="shared" si="34"/>
        <v>170766020</v>
      </c>
    </row>
    <row r="2223" spans="1:9">
      <c r="A2223" s="539">
        <v>2222</v>
      </c>
      <c r="B2223" s="540" t="s">
        <v>8534</v>
      </c>
      <c r="C2223" s="540" t="s">
        <v>147</v>
      </c>
      <c r="D2223" s="540" t="s">
        <v>6387</v>
      </c>
      <c r="E2223" s="540" t="s">
        <v>6375</v>
      </c>
      <c r="F2223" s="556">
        <v>154090000</v>
      </c>
      <c r="G2223" s="541">
        <v>2023</v>
      </c>
      <c r="H2223" s="542">
        <f>VLOOKUP(G2223,[3]잔가율!$D$3:$E$33,2,FALSE)</f>
        <v>0.84199999999999997</v>
      </c>
      <c r="I2223" s="552">
        <f t="shared" si="34"/>
        <v>129743780</v>
      </c>
    </row>
    <row r="2224" spans="1:9">
      <c r="A2224" s="539">
        <v>2223</v>
      </c>
      <c r="B2224" s="540" t="s">
        <v>8534</v>
      </c>
      <c r="C2224" s="540" t="s">
        <v>147</v>
      </c>
      <c r="D2224" s="540" t="s">
        <v>6388</v>
      </c>
      <c r="E2224" s="540" t="s">
        <v>6375</v>
      </c>
      <c r="F2224" s="556">
        <v>149900000</v>
      </c>
      <c r="G2224" s="541">
        <v>2023</v>
      </c>
      <c r="H2224" s="542">
        <f>VLOOKUP(G2224,[3]잔가율!$D$3:$E$33,2,FALSE)</f>
        <v>0.84199999999999997</v>
      </c>
      <c r="I2224" s="552">
        <f t="shared" si="34"/>
        <v>126215800</v>
      </c>
    </row>
    <row r="2225" spans="1:9">
      <c r="A2225" s="539">
        <v>2224</v>
      </c>
      <c r="B2225" s="540" t="s">
        <v>8534</v>
      </c>
      <c r="C2225" s="540" t="s">
        <v>147</v>
      </c>
      <c r="D2225" s="540" t="s">
        <v>6388</v>
      </c>
      <c r="E2225" s="540" t="s">
        <v>6389</v>
      </c>
      <c r="F2225" s="556">
        <v>144590000</v>
      </c>
      <c r="G2225" s="541">
        <v>2023</v>
      </c>
      <c r="H2225" s="542">
        <f>VLOOKUP(G2225,[3]잔가율!$D$3:$E$33,2,FALSE)</f>
        <v>0.84199999999999997</v>
      </c>
      <c r="I2225" s="552">
        <f t="shared" si="34"/>
        <v>121744780</v>
      </c>
    </row>
    <row r="2226" spans="1:9">
      <c r="A2226" s="539">
        <v>2225</v>
      </c>
      <c r="B2226" s="540" t="s">
        <v>8534</v>
      </c>
      <c r="C2226" s="540" t="s">
        <v>6390</v>
      </c>
      <c r="D2226" s="540" t="s">
        <v>6391</v>
      </c>
      <c r="E2226" s="540" t="s">
        <v>6392</v>
      </c>
      <c r="F2226" s="556">
        <v>14540000</v>
      </c>
      <c r="G2226" s="541">
        <v>2023</v>
      </c>
      <c r="H2226" s="542">
        <f>VLOOKUP(G2226,[3]잔가율!$D$3:$E$33,2,FALSE)</f>
        <v>0.84199999999999997</v>
      </c>
      <c r="I2226" s="552">
        <f t="shared" si="34"/>
        <v>12242680</v>
      </c>
    </row>
    <row r="2227" spans="1:9">
      <c r="A2227" s="539">
        <v>2226</v>
      </c>
      <c r="B2227" s="543" t="s">
        <v>8534</v>
      </c>
      <c r="C2227" s="543" t="s">
        <v>6390</v>
      </c>
      <c r="D2227" s="543" t="s">
        <v>6393</v>
      </c>
      <c r="E2227" s="543" t="s">
        <v>6394</v>
      </c>
      <c r="F2227" s="557">
        <v>34660000</v>
      </c>
      <c r="G2227" s="541">
        <v>2023</v>
      </c>
      <c r="H2227" s="542">
        <f>VLOOKUP(G2227,[3]잔가율!$D$3:$E$33,2,FALSE)</f>
        <v>0.84199999999999997</v>
      </c>
      <c r="I2227" s="552">
        <f t="shared" si="34"/>
        <v>29183720</v>
      </c>
    </row>
    <row r="2228" spans="1:9">
      <c r="A2228" s="539">
        <v>2227</v>
      </c>
      <c r="B2228" s="540" t="s">
        <v>8534</v>
      </c>
      <c r="C2228" s="540" t="s">
        <v>6390</v>
      </c>
      <c r="D2228" s="540" t="s">
        <v>6395</v>
      </c>
      <c r="E2228" s="540" t="s">
        <v>6396</v>
      </c>
      <c r="F2228" s="556">
        <v>25670000</v>
      </c>
      <c r="G2228" s="541">
        <v>2023</v>
      </c>
      <c r="H2228" s="542">
        <f>VLOOKUP(G2228,[3]잔가율!$D$3:$E$33,2,FALSE)</f>
        <v>0.84199999999999997</v>
      </c>
      <c r="I2228" s="552">
        <f t="shared" si="34"/>
        <v>21614140</v>
      </c>
    </row>
    <row r="2229" spans="1:9">
      <c r="A2229" s="539">
        <v>2228</v>
      </c>
      <c r="B2229" s="540" t="s">
        <v>8534</v>
      </c>
      <c r="C2229" s="540" t="s">
        <v>6390</v>
      </c>
      <c r="D2229" s="540" t="s">
        <v>6395</v>
      </c>
      <c r="E2229" s="540" t="s">
        <v>6397</v>
      </c>
      <c r="F2229" s="556">
        <v>40000000</v>
      </c>
      <c r="G2229" s="541">
        <v>2023</v>
      </c>
      <c r="H2229" s="542">
        <f>VLOOKUP(G2229,[3]잔가율!$D$3:$E$33,2,FALSE)</f>
        <v>0.84199999999999997</v>
      </c>
      <c r="I2229" s="552">
        <f t="shared" si="34"/>
        <v>33680000</v>
      </c>
    </row>
    <row r="2230" spans="1:9">
      <c r="A2230" s="539">
        <v>2229</v>
      </c>
      <c r="B2230" s="543" t="s">
        <v>8534</v>
      </c>
      <c r="C2230" s="543" t="s">
        <v>6390</v>
      </c>
      <c r="D2230" s="543" t="s">
        <v>6398</v>
      </c>
      <c r="E2230" s="543" t="s">
        <v>6399</v>
      </c>
      <c r="F2230" s="557">
        <v>61470000</v>
      </c>
      <c r="G2230" s="541">
        <v>2023</v>
      </c>
      <c r="H2230" s="542">
        <f>VLOOKUP(G2230,[3]잔가율!$D$3:$E$33,2,FALSE)</f>
        <v>0.84199999999999997</v>
      </c>
      <c r="I2230" s="552">
        <f t="shared" si="34"/>
        <v>51757740</v>
      </c>
    </row>
    <row r="2231" spans="1:9">
      <c r="A2231" s="539">
        <v>2230</v>
      </c>
      <c r="B2231" s="540" t="s">
        <v>8534</v>
      </c>
      <c r="C2231" s="540" t="s">
        <v>6390</v>
      </c>
      <c r="D2231" s="540" t="s">
        <v>6395</v>
      </c>
      <c r="E2231" s="540" t="s">
        <v>6400</v>
      </c>
      <c r="F2231" s="556">
        <v>39900000</v>
      </c>
      <c r="G2231" s="541">
        <v>2023</v>
      </c>
      <c r="H2231" s="542">
        <f>VLOOKUP(G2231,[3]잔가율!$D$3:$E$33,2,FALSE)</f>
        <v>0.84199999999999997</v>
      </c>
      <c r="I2231" s="552">
        <f t="shared" si="34"/>
        <v>33595800</v>
      </c>
    </row>
    <row r="2232" spans="1:9">
      <c r="A2232" s="539">
        <v>2231</v>
      </c>
      <c r="B2232" s="540" t="s">
        <v>8534</v>
      </c>
      <c r="C2232" s="540" t="s">
        <v>6390</v>
      </c>
      <c r="D2232" s="540" t="s">
        <v>6395</v>
      </c>
      <c r="E2232" s="540" t="s">
        <v>6401</v>
      </c>
      <c r="F2232" s="556">
        <v>39900000</v>
      </c>
      <c r="G2232" s="541">
        <v>2023</v>
      </c>
      <c r="H2232" s="542">
        <f>VLOOKUP(G2232,[3]잔가율!$D$3:$E$33,2,FALSE)</f>
        <v>0.84199999999999997</v>
      </c>
      <c r="I2232" s="552">
        <f t="shared" si="34"/>
        <v>33595800</v>
      </c>
    </row>
    <row r="2233" spans="1:9">
      <c r="A2233" s="539">
        <v>2232</v>
      </c>
      <c r="B2233" s="543" t="s">
        <v>8534</v>
      </c>
      <c r="C2233" s="543" t="s">
        <v>6390</v>
      </c>
      <c r="D2233" s="543" t="s">
        <v>6398</v>
      </c>
      <c r="E2233" s="543" t="s">
        <v>6402</v>
      </c>
      <c r="F2233" s="557">
        <v>39200000</v>
      </c>
      <c r="G2233" s="541">
        <v>2023</v>
      </c>
      <c r="H2233" s="542">
        <f>VLOOKUP(G2233,[3]잔가율!$D$3:$E$33,2,FALSE)</f>
        <v>0.84199999999999997</v>
      </c>
      <c r="I2233" s="552">
        <f t="shared" si="34"/>
        <v>33006400</v>
      </c>
    </row>
    <row r="2234" spans="1:9">
      <c r="A2234" s="539">
        <v>2233</v>
      </c>
      <c r="B2234" s="540" t="s">
        <v>8534</v>
      </c>
      <c r="C2234" s="540" t="s">
        <v>6390</v>
      </c>
      <c r="D2234" s="540" t="s">
        <v>6395</v>
      </c>
      <c r="E2234" s="540" t="s">
        <v>6403</v>
      </c>
      <c r="F2234" s="556">
        <v>49900000</v>
      </c>
      <c r="G2234" s="541">
        <v>2023</v>
      </c>
      <c r="H2234" s="542">
        <f>VLOOKUP(G2234,[3]잔가율!$D$3:$E$33,2,FALSE)</f>
        <v>0.84199999999999997</v>
      </c>
      <c r="I2234" s="552">
        <f t="shared" si="34"/>
        <v>42015800</v>
      </c>
    </row>
    <row r="2235" spans="1:9">
      <c r="A2235" s="539">
        <v>2234</v>
      </c>
      <c r="B2235" s="540" t="s">
        <v>8534</v>
      </c>
      <c r="C2235" s="540" t="s">
        <v>6390</v>
      </c>
      <c r="D2235" s="540" t="s">
        <v>6404</v>
      </c>
      <c r="E2235" s="540" t="s">
        <v>6405</v>
      </c>
      <c r="F2235" s="556">
        <v>26360000</v>
      </c>
      <c r="G2235" s="541">
        <v>2023</v>
      </c>
      <c r="H2235" s="542">
        <f>VLOOKUP(G2235,[3]잔가율!$D$3:$E$33,2,FALSE)</f>
        <v>0.84199999999999997</v>
      </c>
      <c r="I2235" s="552">
        <f t="shared" si="34"/>
        <v>22195120</v>
      </c>
    </row>
    <row r="2236" spans="1:9">
      <c r="A2236" s="539">
        <v>2235</v>
      </c>
      <c r="B2236" s="543" t="s">
        <v>8534</v>
      </c>
      <c r="C2236" s="543" t="s">
        <v>6390</v>
      </c>
      <c r="D2236" s="543" t="s">
        <v>6406</v>
      </c>
      <c r="E2236" s="543" t="s">
        <v>6407</v>
      </c>
      <c r="F2236" s="557">
        <v>45440000</v>
      </c>
      <c r="G2236" s="541">
        <v>2023</v>
      </c>
      <c r="H2236" s="542">
        <f>VLOOKUP(G2236,[3]잔가율!$D$3:$E$33,2,FALSE)</f>
        <v>0.84199999999999997</v>
      </c>
      <c r="I2236" s="552">
        <f t="shared" si="34"/>
        <v>38260480</v>
      </c>
    </row>
    <row r="2237" spans="1:9">
      <c r="A2237" s="539">
        <v>2236</v>
      </c>
      <c r="B2237" s="540" t="s">
        <v>8534</v>
      </c>
      <c r="C2237" s="540" t="s">
        <v>6390</v>
      </c>
      <c r="D2237" s="540" t="s">
        <v>6408</v>
      </c>
      <c r="E2237" s="540" t="s">
        <v>6409</v>
      </c>
      <c r="F2237" s="556">
        <v>19000000</v>
      </c>
      <c r="G2237" s="541">
        <v>2023</v>
      </c>
      <c r="H2237" s="542">
        <f>VLOOKUP(G2237,[3]잔가율!$D$3:$E$33,2,FALSE)</f>
        <v>0.84199999999999997</v>
      </c>
      <c r="I2237" s="552">
        <f t="shared" si="34"/>
        <v>15998000</v>
      </c>
    </row>
    <row r="2238" spans="1:9">
      <c r="A2238" s="539">
        <v>2237</v>
      </c>
      <c r="B2238" s="540" t="s">
        <v>8534</v>
      </c>
      <c r="C2238" s="540" t="s">
        <v>6390</v>
      </c>
      <c r="D2238" s="540" t="s">
        <v>6410</v>
      </c>
      <c r="E2238" s="540" t="s">
        <v>6411</v>
      </c>
      <c r="F2238" s="556">
        <v>26130000</v>
      </c>
      <c r="G2238" s="541">
        <v>2023</v>
      </c>
      <c r="H2238" s="542">
        <f>VLOOKUP(G2238,[3]잔가율!$D$3:$E$33,2,FALSE)</f>
        <v>0.84199999999999997</v>
      </c>
      <c r="I2238" s="552">
        <f t="shared" si="34"/>
        <v>22001460</v>
      </c>
    </row>
    <row r="2239" spans="1:9">
      <c r="A2239" s="539">
        <v>2238</v>
      </c>
      <c r="B2239" s="540" t="s">
        <v>8534</v>
      </c>
      <c r="C2239" s="540" t="s">
        <v>6390</v>
      </c>
      <c r="D2239" s="540" t="s">
        <v>6410</v>
      </c>
      <c r="E2239" s="540" t="s">
        <v>6412</v>
      </c>
      <c r="F2239" s="556">
        <v>26130000</v>
      </c>
      <c r="G2239" s="541">
        <v>2023</v>
      </c>
      <c r="H2239" s="542">
        <f>VLOOKUP(G2239,[3]잔가율!$D$3:$E$33,2,FALSE)</f>
        <v>0.84199999999999997</v>
      </c>
      <c r="I2239" s="552">
        <f t="shared" si="34"/>
        <v>22001460</v>
      </c>
    </row>
    <row r="2240" spans="1:9">
      <c r="A2240" s="539">
        <v>2239</v>
      </c>
      <c r="B2240" s="540" t="s">
        <v>8534</v>
      </c>
      <c r="C2240" s="540" t="s">
        <v>6415</v>
      </c>
      <c r="D2240" s="540" t="s">
        <v>6416</v>
      </c>
      <c r="E2240" s="540" t="s">
        <v>6417</v>
      </c>
      <c r="F2240" s="556">
        <v>248990000</v>
      </c>
      <c r="G2240" s="541">
        <v>2023</v>
      </c>
      <c r="H2240" s="542">
        <f>VLOOKUP(G2240,[3]잔가율!$D$3:$E$33,2,FALSE)</f>
        <v>0.84199999999999997</v>
      </c>
      <c r="I2240" s="552">
        <f t="shared" si="34"/>
        <v>209649580</v>
      </c>
    </row>
    <row r="2241" spans="1:9">
      <c r="A2241" s="539">
        <v>2240</v>
      </c>
      <c r="B2241" s="540" t="s">
        <v>8534</v>
      </c>
      <c r="C2241" s="540" t="s">
        <v>6415</v>
      </c>
      <c r="D2241" s="540" t="s">
        <v>6418</v>
      </c>
      <c r="E2241" s="540" t="s">
        <v>6417</v>
      </c>
      <c r="F2241" s="556">
        <v>218180000</v>
      </c>
      <c r="G2241" s="541">
        <v>2023</v>
      </c>
      <c r="H2241" s="542">
        <f>VLOOKUP(G2241,[3]잔가율!$D$3:$E$33,2,FALSE)</f>
        <v>0.84199999999999997</v>
      </c>
      <c r="I2241" s="552">
        <f t="shared" si="34"/>
        <v>183707560</v>
      </c>
    </row>
    <row r="2242" spans="1:9">
      <c r="A2242" s="539">
        <v>2241</v>
      </c>
      <c r="B2242" s="540" t="s">
        <v>8534</v>
      </c>
      <c r="C2242" s="540" t="s">
        <v>6415</v>
      </c>
      <c r="D2242" s="540" t="s">
        <v>1272</v>
      </c>
      <c r="E2242" s="540" t="s">
        <v>6417</v>
      </c>
      <c r="F2242" s="556">
        <v>266380000</v>
      </c>
      <c r="G2242" s="541">
        <v>2023</v>
      </c>
      <c r="H2242" s="542">
        <f>VLOOKUP(G2242,[3]잔가율!$D$3:$E$33,2,FALSE)</f>
        <v>0.84199999999999997</v>
      </c>
      <c r="I2242" s="552">
        <f t="shared" ref="I2242:I2305" si="35">ROUNDDOWN(F2242*H2242,0)</f>
        <v>224291960</v>
      </c>
    </row>
    <row r="2243" spans="1:9">
      <c r="A2243" s="539">
        <v>2242</v>
      </c>
      <c r="B2243" s="540" t="s">
        <v>8534</v>
      </c>
      <c r="C2243" s="540" t="s">
        <v>6415</v>
      </c>
      <c r="D2243" s="540" t="s">
        <v>1354</v>
      </c>
      <c r="E2243" s="540" t="s">
        <v>6417</v>
      </c>
      <c r="F2243" s="556">
        <v>315510000</v>
      </c>
      <c r="G2243" s="541">
        <v>2023</v>
      </c>
      <c r="H2243" s="542">
        <f>VLOOKUP(G2243,[3]잔가율!$D$3:$E$33,2,FALSE)</f>
        <v>0.84199999999999997</v>
      </c>
      <c r="I2243" s="552">
        <f t="shared" si="35"/>
        <v>265659420</v>
      </c>
    </row>
    <row r="2244" spans="1:9">
      <c r="A2244" s="539">
        <v>2243</v>
      </c>
      <c r="B2244" s="540" t="s">
        <v>8534</v>
      </c>
      <c r="C2244" s="540" t="s">
        <v>6415</v>
      </c>
      <c r="D2244" s="540" t="s">
        <v>1355</v>
      </c>
      <c r="E2244" s="540" t="s">
        <v>6417</v>
      </c>
      <c r="F2244" s="556">
        <v>337050000</v>
      </c>
      <c r="G2244" s="541">
        <v>2023</v>
      </c>
      <c r="H2244" s="542">
        <f>VLOOKUP(G2244,[3]잔가율!$D$3:$E$33,2,FALSE)</f>
        <v>0.84199999999999997</v>
      </c>
      <c r="I2244" s="552">
        <f t="shared" si="35"/>
        <v>283796100</v>
      </c>
    </row>
    <row r="2245" spans="1:9">
      <c r="A2245" s="539">
        <v>2244</v>
      </c>
      <c r="B2245" s="540" t="s">
        <v>8534</v>
      </c>
      <c r="C2245" s="540" t="s">
        <v>6415</v>
      </c>
      <c r="D2245" s="540" t="s">
        <v>6419</v>
      </c>
      <c r="E2245" s="540" t="s">
        <v>6420</v>
      </c>
      <c r="F2245" s="556">
        <v>368180000</v>
      </c>
      <c r="G2245" s="541">
        <v>2023</v>
      </c>
      <c r="H2245" s="542">
        <f>VLOOKUP(G2245,[3]잔가율!$D$3:$E$33,2,FALSE)</f>
        <v>0.84199999999999997</v>
      </c>
      <c r="I2245" s="552">
        <f t="shared" si="35"/>
        <v>310007560</v>
      </c>
    </row>
    <row r="2246" spans="1:9">
      <c r="A2246" s="539">
        <v>2245</v>
      </c>
      <c r="B2246" s="540" t="s">
        <v>8534</v>
      </c>
      <c r="C2246" s="540" t="s">
        <v>6415</v>
      </c>
      <c r="D2246" s="540" t="s">
        <v>6421</v>
      </c>
      <c r="E2246" s="540" t="s">
        <v>6422</v>
      </c>
      <c r="F2246" s="556">
        <v>321580000</v>
      </c>
      <c r="G2246" s="541">
        <v>2023</v>
      </c>
      <c r="H2246" s="542">
        <f>VLOOKUP(G2246,[3]잔가율!$D$3:$E$33,2,FALSE)</f>
        <v>0.84199999999999997</v>
      </c>
      <c r="I2246" s="552">
        <f t="shared" si="35"/>
        <v>270770360</v>
      </c>
    </row>
    <row r="2247" spans="1:9">
      <c r="A2247" s="539">
        <v>2246</v>
      </c>
      <c r="B2247" s="540" t="s">
        <v>8534</v>
      </c>
      <c r="C2247" s="540" t="s">
        <v>6415</v>
      </c>
      <c r="D2247" s="540" t="s">
        <v>6423</v>
      </c>
      <c r="E2247" s="540" t="s">
        <v>6420</v>
      </c>
      <c r="F2247" s="556">
        <v>336360000</v>
      </c>
      <c r="G2247" s="541">
        <v>2023</v>
      </c>
      <c r="H2247" s="542">
        <f>VLOOKUP(G2247,[3]잔가율!$D$3:$E$33,2,FALSE)</f>
        <v>0.84199999999999997</v>
      </c>
      <c r="I2247" s="552">
        <f t="shared" si="35"/>
        <v>283215120</v>
      </c>
    </row>
    <row r="2248" spans="1:9">
      <c r="A2248" s="539">
        <v>2247</v>
      </c>
      <c r="B2248" s="540" t="s">
        <v>8534</v>
      </c>
      <c r="C2248" s="540" t="s">
        <v>6415</v>
      </c>
      <c r="D2248" s="540" t="s">
        <v>6423</v>
      </c>
      <c r="E2248" s="540" t="s">
        <v>6422</v>
      </c>
      <c r="F2248" s="556">
        <v>362720000</v>
      </c>
      <c r="G2248" s="541">
        <v>2023</v>
      </c>
      <c r="H2248" s="542">
        <f>VLOOKUP(G2248,[3]잔가율!$D$3:$E$33,2,FALSE)</f>
        <v>0.84199999999999997</v>
      </c>
      <c r="I2248" s="552">
        <f t="shared" si="35"/>
        <v>305410240</v>
      </c>
    </row>
    <row r="2249" spans="1:9">
      <c r="A2249" s="539">
        <v>2248</v>
      </c>
      <c r="B2249" s="540" t="s">
        <v>8534</v>
      </c>
      <c r="C2249" s="540" t="s">
        <v>6415</v>
      </c>
      <c r="D2249" s="540" t="s">
        <v>6424</v>
      </c>
      <c r="E2249" s="540" t="s">
        <v>6425</v>
      </c>
      <c r="F2249" s="556">
        <v>435130000</v>
      </c>
      <c r="G2249" s="541">
        <v>2023</v>
      </c>
      <c r="H2249" s="542">
        <f>VLOOKUP(G2249,[3]잔가율!$D$3:$E$33,2,FALSE)</f>
        <v>0.84199999999999997</v>
      </c>
      <c r="I2249" s="552">
        <f t="shared" si="35"/>
        <v>366379460</v>
      </c>
    </row>
    <row r="2250" spans="1:9">
      <c r="A2250" s="539">
        <v>2249</v>
      </c>
      <c r="B2250" s="540" t="s">
        <v>8534</v>
      </c>
      <c r="C2250" s="540" t="s">
        <v>6415</v>
      </c>
      <c r="D2250" s="540" t="s">
        <v>6426</v>
      </c>
      <c r="E2250" s="540" t="s">
        <v>6425</v>
      </c>
      <c r="F2250" s="556">
        <v>473000000</v>
      </c>
      <c r="G2250" s="541">
        <v>2023</v>
      </c>
      <c r="H2250" s="542">
        <f>VLOOKUP(G2250,[3]잔가율!$D$3:$E$33,2,FALSE)</f>
        <v>0.84199999999999997</v>
      </c>
      <c r="I2250" s="552">
        <f t="shared" si="35"/>
        <v>398266000</v>
      </c>
    </row>
    <row r="2251" spans="1:9">
      <c r="A2251" s="539">
        <v>2250</v>
      </c>
      <c r="B2251" s="540" t="s">
        <v>8534</v>
      </c>
      <c r="C2251" s="540" t="s">
        <v>6415</v>
      </c>
      <c r="D2251" s="540" t="s">
        <v>6427</v>
      </c>
      <c r="E2251" s="540" t="s">
        <v>6417</v>
      </c>
      <c r="F2251" s="556">
        <v>335450000</v>
      </c>
      <c r="G2251" s="541">
        <v>2023</v>
      </c>
      <c r="H2251" s="542">
        <f>VLOOKUP(G2251,[3]잔가율!$D$3:$E$33,2,FALSE)</f>
        <v>0.84199999999999997</v>
      </c>
      <c r="I2251" s="552">
        <f t="shared" si="35"/>
        <v>282448900</v>
      </c>
    </row>
    <row r="2252" spans="1:9">
      <c r="A2252" s="539">
        <v>2251</v>
      </c>
      <c r="B2252" s="540" t="s">
        <v>8534</v>
      </c>
      <c r="C2252" s="540" t="s">
        <v>6415</v>
      </c>
      <c r="D2252" s="540" t="s">
        <v>6428</v>
      </c>
      <c r="E2252" s="540" t="s">
        <v>6417</v>
      </c>
      <c r="F2252" s="556">
        <v>389990000</v>
      </c>
      <c r="G2252" s="541">
        <v>2023</v>
      </c>
      <c r="H2252" s="542">
        <f>VLOOKUP(G2252,[3]잔가율!$D$3:$E$33,2,FALSE)</f>
        <v>0.84199999999999997</v>
      </c>
      <c r="I2252" s="552">
        <f t="shared" si="35"/>
        <v>328371580</v>
      </c>
    </row>
    <row r="2253" spans="1:9">
      <c r="A2253" s="539">
        <v>2252</v>
      </c>
      <c r="B2253" s="540" t="s">
        <v>8534</v>
      </c>
      <c r="C2253" s="540" t="s">
        <v>6413</v>
      </c>
      <c r="D2253" s="540" t="s">
        <v>6414</v>
      </c>
      <c r="E2253" s="540" t="s">
        <v>6417</v>
      </c>
      <c r="F2253" s="556">
        <v>269970000</v>
      </c>
      <c r="G2253" s="541">
        <v>2023</v>
      </c>
      <c r="H2253" s="542">
        <f>VLOOKUP(G2253,[3]잔가율!$D$3:$E$33,2,FALSE)</f>
        <v>0.84199999999999997</v>
      </c>
      <c r="I2253" s="552">
        <f t="shared" si="35"/>
        <v>227314740</v>
      </c>
    </row>
    <row r="2254" spans="1:9">
      <c r="A2254" s="539">
        <v>2253</v>
      </c>
      <c r="B2254" s="540" t="s">
        <v>8534</v>
      </c>
      <c r="C2254" s="540" t="s">
        <v>6413</v>
      </c>
      <c r="D2254" s="540" t="s">
        <v>6429</v>
      </c>
      <c r="E2254" s="540" t="s">
        <v>6417</v>
      </c>
      <c r="F2254" s="556">
        <v>1450000000</v>
      </c>
      <c r="G2254" s="541">
        <v>2023</v>
      </c>
      <c r="H2254" s="542">
        <f>VLOOKUP(G2254,[3]잔가율!$D$3:$E$33,2,FALSE)</f>
        <v>0.84199999999999997</v>
      </c>
      <c r="I2254" s="552">
        <f t="shared" si="35"/>
        <v>1220900000</v>
      </c>
    </row>
    <row r="2255" spans="1:9">
      <c r="A2255" s="539">
        <v>2254</v>
      </c>
      <c r="B2255" s="543" t="s">
        <v>8534</v>
      </c>
      <c r="C2255" s="543" t="s">
        <v>6430</v>
      </c>
      <c r="D2255" s="543" t="s">
        <v>6534</v>
      </c>
      <c r="E2255" s="543" t="s">
        <v>6535</v>
      </c>
      <c r="F2255" s="557">
        <v>50280000</v>
      </c>
      <c r="G2255" s="541">
        <v>2023</v>
      </c>
      <c r="H2255" s="542">
        <f>VLOOKUP(G2255,[3]잔가율!$D$3:$E$33,2,FALSE)</f>
        <v>0.84199999999999997</v>
      </c>
      <c r="I2255" s="552">
        <f t="shared" si="35"/>
        <v>42335760</v>
      </c>
    </row>
    <row r="2256" spans="1:9">
      <c r="A2256" s="539">
        <v>2255</v>
      </c>
      <c r="B2256" s="544" t="s">
        <v>8534</v>
      </c>
      <c r="C2256" s="544" t="s">
        <v>6430</v>
      </c>
      <c r="D2256" s="544" t="s">
        <v>6536</v>
      </c>
      <c r="E2256" s="544" t="s">
        <v>6537</v>
      </c>
      <c r="F2256" s="559">
        <v>47910000</v>
      </c>
      <c r="G2256" s="541">
        <v>2023</v>
      </c>
      <c r="H2256" s="542">
        <f>VLOOKUP(G2256,[3]잔가율!$D$3:$E$33,2,FALSE)</f>
        <v>0.84199999999999997</v>
      </c>
      <c r="I2256" s="552">
        <f t="shared" si="35"/>
        <v>40340220</v>
      </c>
    </row>
    <row r="2257" spans="1:9">
      <c r="A2257" s="539">
        <v>2256</v>
      </c>
      <c r="B2257" s="544" t="s">
        <v>8534</v>
      </c>
      <c r="C2257" s="544" t="s">
        <v>6430</v>
      </c>
      <c r="D2257" s="544" t="s">
        <v>6538</v>
      </c>
      <c r="E2257" s="544" t="s">
        <v>6539</v>
      </c>
      <c r="F2257" s="559">
        <v>54430000</v>
      </c>
      <c r="G2257" s="541">
        <v>2023</v>
      </c>
      <c r="H2257" s="542">
        <f>VLOOKUP(G2257,[3]잔가율!$D$3:$E$33,2,FALSE)</f>
        <v>0.84199999999999997</v>
      </c>
      <c r="I2257" s="552">
        <f t="shared" si="35"/>
        <v>45830060</v>
      </c>
    </row>
    <row r="2258" spans="1:9">
      <c r="A2258" s="539">
        <v>2257</v>
      </c>
      <c r="B2258" s="543" t="s">
        <v>8534</v>
      </c>
      <c r="C2258" s="543" t="s">
        <v>6430</v>
      </c>
      <c r="D2258" s="543" t="s">
        <v>6540</v>
      </c>
      <c r="E2258" s="543" t="s">
        <v>6541</v>
      </c>
      <c r="F2258" s="557">
        <v>62740000</v>
      </c>
      <c r="G2258" s="541">
        <v>2023</v>
      </c>
      <c r="H2258" s="542">
        <f>VLOOKUP(G2258,[3]잔가율!$D$3:$E$33,2,FALSE)</f>
        <v>0.84199999999999997</v>
      </c>
      <c r="I2258" s="552">
        <f t="shared" si="35"/>
        <v>52827080</v>
      </c>
    </row>
    <row r="2259" spans="1:9">
      <c r="A2259" s="539">
        <v>2258</v>
      </c>
      <c r="B2259" s="544" t="s">
        <v>8534</v>
      </c>
      <c r="C2259" s="544" t="s">
        <v>6430</v>
      </c>
      <c r="D2259" s="544" t="s">
        <v>6542</v>
      </c>
      <c r="E2259" s="544" t="s">
        <v>6543</v>
      </c>
      <c r="F2259" s="559">
        <v>107090000</v>
      </c>
      <c r="G2259" s="541">
        <v>2023</v>
      </c>
      <c r="H2259" s="542">
        <f>VLOOKUP(G2259,[3]잔가율!$D$3:$E$33,2,FALSE)</f>
        <v>0.84199999999999997</v>
      </c>
      <c r="I2259" s="552">
        <f t="shared" si="35"/>
        <v>90169780</v>
      </c>
    </row>
    <row r="2260" spans="1:9">
      <c r="A2260" s="539">
        <v>2259</v>
      </c>
      <c r="B2260" s="544" t="s">
        <v>8534</v>
      </c>
      <c r="C2260" s="544" t="s">
        <v>6430</v>
      </c>
      <c r="D2260" s="544" t="s">
        <v>6544</v>
      </c>
      <c r="E2260" s="544" t="s">
        <v>6545</v>
      </c>
      <c r="F2260" s="559">
        <v>123980000</v>
      </c>
      <c r="G2260" s="541">
        <v>2023</v>
      </c>
      <c r="H2260" s="542">
        <f>VLOOKUP(G2260,[3]잔가율!$D$3:$E$33,2,FALSE)</f>
        <v>0.84199999999999997</v>
      </c>
      <c r="I2260" s="552">
        <f t="shared" si="35"/>
        <v>104391160</v>
      </c>
    </row>
    <row r="2261" spans="1:9">
      <c r="A2261" s="539">
        <v>2260</v>
      </c>
      <c r="B2261" s="540" t="s">
        <v>8534</v>
      </c>
      <c r="C2261" s="540" t="s">
        <v>6430</v>
      </c>
      <c r="D2261" s="540" t="s">
        <v>6546</v>
      </c>
      <c r="E2261" s="540" t="s">
        <v>6547</v>
      </c>
      <c r="F2261" s="556">
        <v>55450000</v>
      </c>
      <c r="G2261" s="541">
        <v>2023</v>
      </c>
      <c r="H2261" s="542">
        <f>VLOOKUP(G2261,[3]잔가율!$D$3:$E$33,2,FALSE)</f>
        <v>0.84199999999999997</v>
      </c>
      <c r="I2261" s="552">
        <f t="shared" si="35"/>
        <v>46688900</v>
      </c>
    </row>
    <row r="2262" spans="1:9">
      <c r="A2262" s="539">
        <v>2261</v>
      </c>
      <c r="B2262" s="540" t="s">
        <v>8534</v>
      </c>
      <c r="C2262" s="540" t="s">
        <v>6430</v>
      </c>
      <c r="D2262" s="540" t="s">
        <v>6548</v>
      </c>
      <c r="E2262" s="540" t="s">
        <v>6549</v>
      </c>
      <c r="F2262" s="556">
        <v>31900000</v>
      </c>
      <c r="G2262" s="541">
        <v>2023</v>
      </c>
      <c r="H2262" s="542">
        <f>VLOOKUP(G2262,[3]잔가율!$D$3:$E$33,2,FALSE)</f>
        <v>0.84199999999999997</v>
      </c>
      <c r="I2262" s="552">
        <f t="shared" si="35"/>
        <v>26859800</v>
      </c>
    </row>
    <row r="2263" spans="1:9">
      <c r="A2263" s="539">
        <v>2262</v>
      </c>
      <c r="B2263" s="540" t="s">
        <v>8534</v>
      </c>
      <c r="C2263" s="540" t="s">
        <v>6430</v>
      </c>
      <c r="D2263" s="540" t="s">
        <v>6550</v>
      </c>
      <c r="E2263" s="540" t="s">
        <v>6551</v>
      </c>
      <c r="F2263" s="556">
        <v>30200000</v>
      </c>
      <c r="G2263" s="541">
        <v>2023</v>
      </c>
      <c r="H2263" s="542">
        <f>VLOOKUP(G2263,[3]잔가율!$D$3:$E$33,2,FALSE)</f>
        <v>0.84199999999999997</v>
      </c>
      <c r="I2263" s="552">
        <f t="shared" si="35"/>
        <v>25428400</v>
      </c>
    </row>
    <row r="2264" spans="1:9">
      <c r="A2264" s="539">
        <v>2263</v>
      </c>
      <c r="B2264" s="540" t="s">
        <v>8534</v>
      </c>
      <c r="C2264" s="540" t="s">
        <v>6430</v>
      </c>
      <c r="D2264" s="540" t="s">
        <v>6552</v>
      </c>
      <c r="E2264" s="540" t="s">
        <v>6553</v>
      </c>
      <c r="F2264" s="556">
        <v>31600000</v>
      </c>
      <c r="G2264" s="541">
        <v>2023</v>
      </c>
      <c r="H2264" s="542">
        <f>VLOOKUP(G2264,[3]잔가율!$D$3:$E$33,2,FALSE)</f>
        <v>0.84199999999999997</v>
      </c>
      <c r="I2264" s="552">
        <f t="shared" si="35"/>
        <v>26607200</v>
      </c>
    </row>
    <row r="2265" spans="1:9">
      <c r="A2265" s="539">
        <v>2264</v>
      </c>
      <c r="B2265" s="543" t="s">
        <v>8534</v>
      </c>
      <c r="C2265" s="543" t="s">
        <v>6430</v>
      </c>
      <c r="D2265" s="543" t="s">
        <v>6554</v>
      </c>
      <c r="E2265" s="543" t="s">
        <v>6555</v>
      </c>
      <c r="F2265" s="557">
        <v>35520000</v>
      </c>
      <c r="G2265" s="541">
        <v>2023</v>
      </c>
      <c r="H2265" s="542">
        <f>VLOOKUP(G2265,[3]잔가율!$D$3:$E$33,2,FALSE)</f>
        <v>0.84199999999999997</v>
      </c>
      <c r="I2265" s="552">
        <f t="shared" si="35"/>
        <v>29907840</v>
      </c>
    </row>
    <row r="2266" spans="1:9">
      <c r="A2266" s="539">
        <v>2265</v>
      </c>
      <c r="B2266" s="540" t="s">
        <v>8534</v>
      </c>
      <c r="C2266" s="540" t="s">
        <v>6430</v>
      </c>
      <c r="D2266" s="540" t="s">
        <v>6556</v>
      </c>
      <c r="E2266" s="540">
        <v>177044</v>
      </c>
      <c r="F2266" s="556">
        <v>35830000</v>
      </c>
      <c r="G2266" s="541">
        <v>2023</v>
      </c>
      <c r="H2266" s="542">
        <f>VLOOKUP(G2266,[3]잔가율!$D$3:$E$33,2,FALSE)</f>
        <v>0.84199999999999997</v>
      </c>
      <c r="I2266" s="552">
        <f t="shared" si="35"/>
        <v>30168860</v>
      </c>
    </row>
    <row r="2267" spans="1:9">
      <c r="A2267" s="539">
        <v>2266</v>
      </c>
      <c r="B2267" s="540" t="s">
        <v>8534</v>
      </c>
      <c r="C2267" s="540" t="s">
        <v>6430</v>
      </c>
      <c r="D2267" s="540" t="s">
        <v>6557</v>
      </c>
      <c r="E2267" s="540">
        <v>177144</v>
      </c>
      <c r="F2267" s="556">
        <v>34990000</v>
      </c>
      <c r="G2267" s="541">
        <v>2023</v>
      </c>
      <c r="H2267" s="542">
        <f>VLOOKUP(G2267,[3]잔가율!$D$3:$E$33,2,FALSE)</f>
        <v>0.84199999999999997</v>
      </c>
      <c r="I2267" s="552">
        <f t="shared" si="35"/>
        <v>29461580</v>
      </c>
    </row>
    <row r="2268" spans="1:9">
      <c r="A2268" s="539">
        <v>2267</v>
      </c>
      <c r="B2268" s="540" t="s">
        <v>8534</v>
      </c>
      <c r="C2268" s="540" t="s">
        <v>6430</v>
      </c>
      <c r="D2268" s="540" t="s">
        <v>6558</v>
      </c>
      <c r="E2268" s="540">
        <v>177147</v>
      </c>
      <c r="F2268" s="556">
        <v>41260000</v>
      </c>
      <c r="G2268" s="541">
        <v>2023</v>
      </c>
      <c r="H2268" s="542">
        <f>VLOOKUP(G2268,[3]잔가율!$D$3:$E$33,2,FALSE)</f>
        <v>0.84199999999999997</v>
      </c>
      <c r="I2268" s="552">
        <f t="shared" si="35"/>
        <v>34740920</v>
      </c>
    </row>
    <row r="2269" spans="1:9">
      <c r="A2269" s="539">
        <v>2268</v>
      </c>
      <c r="B2269" s="540" t="s">
        <v>8534</v>
      </c>
      <c r="C2269" s="540" t="s">
        <v>6430</v>
      </c>
      <c r="D2269" s="540" t="s">
        <v>6559</v>
      </c>
      <c r="E2269" s="540" t="s">
        <v>6560</v>
      </c>
      <c r="F2269" s="556">
        <v>54450000</v>
      </c>
      <c r="G2269" s="541">
        <v>2023</v>
      </c>
      <c r="H2269" s="542">
        <f>VLOOKUP(G2269,[3]잔가율!$D$3:$E$33,2,FALSE)</f>
        <v>0.84199999999999997</v>
      </c>
      <c r="I2269" s="552">
        <f t="shared" si="35"/>
        <v>45846900</v>
      </c>
    </row>
    <row r="2270" spans="1:9">
      <c r="A2270" s="539">
        <v>2269</v>
      </c>
      <c r="B2270" s="540" t="s">
        <v>8534</v>
      </c>
      <c r="C2270" s="540" t="s">
        <v>6430</v>
      </c>
      <c r="D2270" s="540" t="s">
        <v>6561</v>
      </c>
      <c r="E2270" s="540" t="s">
        <v>6560</v>
      </c>
      <c r="F2270" s="556">
        <v>62720000</v>
      </c>
      <c r="G2270" s="541">
        <v>2023</v>
      </c>
      <c r="H2270" s="542">
        <f>VLOOKUP(G2270,[3]잔가율!$D$3:$E$33,2,FALSE)</f>
        <v>0.84199999999999997</v>
      </c>
      <c r="I2270" s="552">
        <f t="shared" si="35"/>
        <v>52810240</v>
      </c>
    </row>
    <row r="2271" spans="1:9">
      <c r="A2271" s="539">
        <v>2270</v>
      </c>
      <c r="B2271" s="543" t="s">
        <v>8534</v>
      </c>
      <c r="C2271" s="543" t="s">
        <v>6430</v>
      </c>
      <c r="D2271" s="543" t="s">
        <v>6562</v>
      </c>
      <c r="E2271" s="543" t="s">
        <v>6563</v>
      </c>
      <c r="F2271" s="557">
        <v>49610000</v>
      </c>
      <c r="G2271" s="541">
        <v>2023</v>
      </c>
      <c r="H2271" s="542">
        <f>VLOOKUP(G2271,[3]잔가율!$D$3:$E$33,2,FALSE)</f>
        <v>0.84199999999999997</v>
      </c>
      <c r="I2271" s="552">
        <f t="shared" si="35"/>
        <v>41771620</v>
      </c>
    </row>
    <row r="2272" spans="1:9">
      <c r="A2272" s="539">
        <v>2271</v>
      </c>
      <c r="B2272" s="543" t="s">
        <v>8534</v>
      </c>
      <c r="C2272" s="543" t="s">
        <v>6430</v>
      </c>
      <c r="D2272" s="543" t="s">
        <v>6564</v>
      </c>
      <c r="E2272" s="543" t="s">
        <v>6565</v>
      </c>
      <c r="F2272" s="557">
        <v>56470000</v>
      </c>
      <c r="G2272" s="541">
        <v>2023</v>
      </c>
      <c r="H2272" s="542">
        <f>VLOOKUP(G2272,[3]잔가율!$D$3:$E$33,2,FALSE)</f>
        <v>0.84199999999999997</v>
      </c>
      <c r="I2272" s="552">
        <f t="shared" si="35"/>
        <v>47547740</v>
      </c>
    </row>
    <row r="2273" spans="1:9">
      <c r="A2273" s="539">
        <v>2272</v>
      </c>
      <c r="B2273" s="544" t="s">
        <v>8534</v>
      </c>
      <c r="C2273" s="544" t="s">
        <v>6430</v>
      </c>
      <c r="D2273" s="544" t="s">
        <v>6566</v>
      </c>
      <c r="E2273" s="544">
        <v>205064</v>
      </c>
      <c r="F2273" s="559">
        <v>70320000</v>
      </c>
      <c r="G2273" s="541">
        <v>2023</v>
      </c>
      <c r="H2273" s="542">
        <f>VLOOKUP(G2273,[3]잔가율!$D$3:$E$33,2,FALSE)</f>
        <v>0.84199999999999997</v>
      </c>
      <c r="I2273" s="552">
        <f t="shared" si="35"/>
        <v>59209440</v>
      </c>
    </row>
    <row r="2274" spans="1:9">
      <c r="A2274" s="539">
        <v>2273</v>
      </c>
      <c r="B2274" s="543" t="s">
        <v>8534</v>
      </c>
      <c r="C2274" s="543" t="s">
        <v>6430</v>
      </c>
      <c r="D2274" s="543" t="s">
        <v>6567</v>
      </c>
      <c r="E2274" s="543">
        <v>205364</v>
      </c>
      <c r="F2274" s="557">
        <v>71880000</v>
      </c>
      <c r="G2274" s="541">
        <v>2023</v>
      </c>
      <c r="H2274" s="542">
        <f>VLOOKUP(G2274,[3]잔가율!$D$3:$E$33,2,FALSE)</f>
        <v>0.84199999999999997</v>
      </c>
      <c r="I2274" s="552">
        <f t="shared" si="35"/>
        <v>60522960</v>
      </c>
    </row>
    <row r="2275" spans="1:9">
      <c r="A2275" s="539">
        <v>2274</v>
      </c>
      <c r="B2275" s="544" t="s">
        <v>8534</v>
      </c>
      <c r="C2275" s="544" t="s">
        <v>6430</v>
      </c>
      <c r="D2275" s="544" t="s">
        <v>6568</v>
      </c>
      <c r="E2275" s="544">
        <v>205386</v>
      </c>
      <c r="F2275" s="559">
        <v>97410000</v>
      </c>
      <c r="G2275" s="541">
        <v>2023</v>
      </c>
      <c r="H2275" s="542">
        <f>VLOOKUP(G2275,[3]잔가율!$D$3:$E$33,2,FALSE)</f>
        <v>0.84199999999999997</v>
      </c>
      <c r="I2275" s="552">
        <f t="shared" si="35"/>
        <v>82019220</v>
      </c>
    </row>
    <row r="2276" spans="1:9">
      <c r="A2276" s="539">
        <v>2275</v>
      </c>
      <c r="B2276" s="544" t="s">
        <v>8534</v>
      </c>
      <c r="C2276" s="544" t="s">
        <v>6430</v>
      </c>
      <c r="D2276" s="544" t="s">
        <v>6569</v>
      </c>
      <c r="E2276" s="544">
        <v>205387</v>
      </c>
      <c r="F2276" s="559">
        <v>114060000</v>
      </c>
      <c r="G2276" s="541">
        <v>2023</v>
      </c>
      <c r="H2276" s="542">
        <f>VLOOKUP(G2276,[3]잔가율!$D$3:$E$33,2,FALSE)</f>
        <v>0.84199999999999997</v>
      </c>
      <c r="I2276" s="552">
        <f t="shared" si="35"/>
        <v>96038520</v>
      </c>
    </row>
    <row r="2277" spans="1:9">
      <c r="A2277" s="539">
        <v>2276</v>
      </c>
      <c r="B2277" s="544" t="s">
        <v>8534</v>
      </c>
      <c r="C2277" s="544" t="s">
        <v>6430</v>
      </c>
      <c r="D2277" s="544" t="s">
        <v>6570</v>
      </c>
      <c r="E2277" s="544">
        <v>117352</v>
      </c>
      <c r="F2277" s="559">
        <v>59040000</v>
      </c>
      <c r="G2277" s="541">
        <v>2023</v>
      </c>
      <c r="H2277" s="542">
        <f>VLOOKUP(G2277,[3]잔가율!$D$3:$E$33,2,FALSE)</f>
        <v>0.84199999999999997</v>
      </c>
      <c r="I2277" s="552">
        <f t="shared" si="35"/>
        <v>49711680</v>
      </c>
    </row>
    <row r="2278" spans="1:9">
      <c r="A2278" s="539">
        <v>2277</v>
      </c>
      <c r="B2278" s="543" t="s">
        <v>8534</v>
      </c>
      <c r="C2278" s="543" t="s">
        <v>6430</v>
      </c>
      <c r="D2278" s="543" t="s">
        <v>6571</v>
      </c>
      <c r="E2278" s="543" t="s">
        <v>6572</v>
      </c>
      <c r="F2278" s="557">
        <v>66780000</v>
      </c>
      <c r="G2278" s="541">
        <v>2023</v>
      </c>
      <c r="H2278" s="542">
        <f>VLOOKUP(G2278,[3]잔가율!$D$3:$E$33,2,FALSE)</f>
        <v>0.84199999999999997</v>
      </c>
      <c r="I2278" s="552">
        <f t="shared" si="35"/>
        <v>56228760</v>
      </c>
    </row>
    <row r="2279" spans="1:9">
      <c r="A2279" s="539">
        <v>2278</v>
      </c>
      <c r="B2279" s="414" t="s">
        <v>16663</v>
      </c>
      <c r="C2279" s="544" t="s">
        <v>6430</v>
      </c>
      <c r="D2279" s="544" t="s">
        <v>6431</v>
      </c>
      <c r="E2279" s="544" t="s">
        <v>6432</v>
      </c>
      <c r="F2279" s="560">
        <v>110330000</v>
      </c>
      <c r="G2279" s="541">
        <v>2023</v>
      </c>
      <c r="H2279" s="542">
        <f>VLOOKUP(G2279,[3]잔가율!$B$3:$C$33,2,FALSE)</f>
        <v>0.82599999999999996</v>
      </c>
      <c r="I2279" s="552">
        <f t="shared" si="35"/>
        <v>91132580</v>
      </c>
    </row>
    <row r="2280" spans="1:9">
      <c r="A2280" s="539">
        <v>2279</v>
      </c>
      <c r="B2280" s="544" t="s">
        <v>8534</v>
      </c>
      <c r="C2280" s="544" t="s">
        <v>6430</v>
      </c>
      <c r="D2280" s="544" t="s">
        <v>6573</v>
      </c>
      <c r="E2280" s="544">
        <v>213088</v>
      </c>
      <c r="F2280" s="559">
        <v>127970000</v>
      </c>
      <c r="G2280" s="541">
        <v>2023</v>
      </c>
      <c r="H2280" s="542">
        <f>VLOOKUP(G2280,[3]잔가율!$D$3:$E$33,2,FALSE)</f>
        <v>0.84199999999999997</v>
      </c>
      <c r="I2280" s="552">
        <f t="shared" si="35"/>
        <v>107750740</v>
      </c>
    </row>
    <row r="2281" spans="1:9">
      <c r="A2281" s="539">
        <v>2280</v>
      </c>
      <c r="B2281" s="544" t="s">
        <v>8534</v>
      </c>
      <c r="C2281" s="544" t="s">
        <v>6430</v>
      </c>
      <c r="D2281" s="544" t="s">
        <v>6574</v>
      </c>
      <c r="E2281" s="544">
        <v>156952</v>
      </c>
      <c r="F2281" s="559">
        <v>59240000</v>
      </c>
      <c r="G2281" s="541">
        <v>2023</v>
      </c>
      <c r="H2281" s="542">
        <f>VLOOKUP(G2281,[3]잔가율!$D$3:$E$33,2,FALSE)</f>
        <v>0.84199999999999997</v>
      </c>
      <c r="I2281" s="552">
        <f t="shared" si="35"/>
        <v>49880080</v>
      </c>
    </row>
    <row r="2282" spans="1:9">
      <c r="A2282" s="539">
        <v>2281</v>
      </c>
      <c r="B2282" s="544" t="s">
        <v>8534</v>
      </c>
      <c r="C2282" s="544" t="s">
        <v>6430</v>
      </c>
      <c r="D2282" s="544" t="s">
        <v>6575</v>
      </c>
      <c r="E2282" s="544" t="s">
        <v>6576</v>
      </c>
      <c r="F2282" s="559">
        <v>64620000</v>
      </c>
      <c r="G2282" s="541">
        <v>2023</v>
      </c>
      <c r="H2282" s="542">
        <f>VLOOKUP(G2282,[3]잔가율!$D$3:$E$33,2,FALSE)</f>
        <v>0.84199999999999997</v>
      </c>
      <c r="I2282" s="552">
        <f t="shared" si="35"/>
        <v>54410040</v>
      </c>
    </row>
    <row r="2283" spans="1:9">
      <c r="A2283" s="539">
        <v>2282</v>
      </c>
      <c r="B2283" s="543" t="s">
        <v>8534</v>
      </c>
      <c r="C2283" s="543" t="s">
        <v>6430</v>
      </c>
      <c r="D2283" s="543" t="s">
        <v>6577</v>
      </c>
      <c r="E2283" s="543" t="s">
        <v>6578</v>
      </c>
      <c r="F2283" s="557">
        <v>59030000</v>
      </c>
      <c r="G2283" s="541">
        <v>2023</v>
      </c>
      <c r="H2283" s="542">
        <f>VLOOKUP(G2283,[3]잔가율!$D$3:$E$33,2,FALSE)</f>
        <v>0.84199999999999997</v>
      </c>
      <c r="I2283" s="552">
        <f t="shared" si="35"/>
        <v>49703260</v>
      </c>
    </row>
    <row r="2284" spans="1:9">
      <c r="A2284" s="539">
        <v>2283</v>
      </c>
      <c r="B2284" s="540" t="s">
        <v>8534</v>
      </c>
      <c r="C2284" s="540" t="s">
        <v>6430</v>
      </c>
      <c r="D2284" s="540" t="s">
        <v>6579</v>
      </c>
      <c r="E2284" s="540">
        <v>253988</v>
      </c>
      <c r="F2284" s="556">
        <v>94910000</v>
      </c>
      <c r="G2284" s="541">
        <v>2023</v>
      </c>
      <c r="H2284" s="542">
        <f>VLOOKUP(G2284,[3]잔가율!$D$3:$E$33,2,FALSE)</f>
        <v>0.84199999999999997</v>
      </c>
      <c r="I2284" s="552">
        <f t="shared" si="35"/>
        <v>79914220</v>
      </c>
    </row>
    <row r="2285" spans="1:9">
      <c r="A2285" s="539">
        <v>2284</v>
      </c>
      <c r="B2285" s="540" t="s">
        <v>8534</v>
      </c>
      <c r="C2285" s="540" t="s">
        <v>6430</v>
      </c>
      <c r="D2285" s="540" t="s">
        <v>6580</v>
      </c>
      <c r="E2285" s="540">
        <v>253389</v>
      </c>
      <c r="F2285" s="556">
        <v>101770000</v>
      </c>
      <c r="G2285" s="541">
        <v>2023</v>
      </c>
      <c r="H2285" s="542">
        <f>VLOOKUP(G2285,[3]잔가율!$D$3:$E$33,2,FALSE)</f>
        <v>0.84199999999999997</v>
      </c>
      <c r="I2285" s="552">
        <f t="shared" si="35"/>
        <v>85690340</v>
      </c>
    </row>
    <row r="2286" spans="1:9">
      <c r="A2286" s="539">
        <v>2285</v>
      </c>
      <c r="B2286" s="544" t="s">
        <v>8534</v>
      </c>
      <c r="C2286" s="544" t="s">
        <v>6430</v>
      </c>
      <c r="D2286" s="544" t="s">
        <v>6581</v>
      </c>
      <c r="E2286" s="544">
        <v>253964</v>
      </c>
      <c r="F2286" s="559">
        <v>80260000</v>
      </c>
      <c r="G2286" s="541">
        <v>2023</v>
      </c>
      <c r="H2286" s="542">
        <f>VLOOKUP(G2286,[3]잔가율!$D$3:$E$33,2,FALSE)</f>
        <v>0.84199999999999997</v>
      </c>
      <c r="I2286" s="552">
        <f t="shared" si="35"/>
        <v>67578920</v>
      </c>
    </row>
    <row r="2287" spans="1:9">
      <c r="A2287" s="539">
        <v>2286</v>
      </c>
      <c r="B2287" s="414" t="s">
        <v>16663</v>
      </c>
      <c r="C2287" s="544" t="s">
        <v>6430</v>
      </c>
      <c r="D2287" s="544" t="s">
        <v>6433</v>
      </c>
      <c r="E2287" s="544" t="s">
        <v>6434</v>
      </c>
      <c r="F2287" s="560">
        <v>128260000</v>
      </c>
      <c r="G2287" s="541">
        <v>2023</v>
      </c>
      <c r="H2287" s="542">
        <f>VLOOKUP(G2287,[3]잔가율!$B$3:$C$33,2,FALSE)</f>
        <v>0.82599999999999996</v>
      </c>
      <c r="I2287" s="552">
        <f t="shared" si="35"/>
        <v>105942760</v>
      </c>
    </row>
    <row r="2288" spans="1:9">
      <c r="A2288" s="539">
        <v>2287</v>
      </c>
      <c r="B2288" s="414" t="s">
        <v>16663</v>
      </c>
      <c r="C2288" s="544" t="s">
        <v>6430</v>
      </c>
      <c r="D2288" s="544" t="s">
        <v>6435</v>
      </c>
      <c r="E2288" s="544" t="s">
        <v>6436</v>
      </c>
      <c r="F2288" s="560">
        <v>160000000</v>
      </c>
      <c r="G2288" s="541">
        <v>2023</v>
      </c>
      <c r="H2288" s="542">
        <f>VLOOKUP(G2288,[3]잔가율!$B$3:$C$33,2,FALSE)</f>
        <v>0.82599999999999996</v>
      </c>
      <c r="I2288" s="552">
        <f t="shared" si="35"/>
        <v>132160000</v>
      </c>
    </row>
    <row r="2289" spans="1:9">
      <c r="A2289" s="539">
        <v>2288</v>
      </c>
      <c r="B2289" s="544" t="s">
        <v>8534</v>
      </c>
      <c r="C2289" s="544" t="s">
        <v>6430</v>
      </c>
      <c r="D2289" s="544" t="s">
        <v>6582</v>
      </c>
      <c r="E2289" s="544">
        <v>292375</v>
      </c>
      <c r="F2289" s="559">
        <v>140700000</v>
      </c>
      <c r="G2289" s="541">
        <v>2023</v>
      </c>
      <c r="H2289" s="542">
        <f>VLOOKUP(G2289,[3]잔가율!$D$3:$E$33,2,FALSE)</f>
        <v>0.84199999999999997</v>
      </c>
      <c r="I2289" s="552">
        <f t="shared" si="35"/>
        <v>118469400</v>
      </c>
    </row>
    <row r="2290" spans="1:9">
      <c r="A2290" s="539">
        <v>2289</v>
      </c>
      <c r="B2290" s="543" t="s">
        <v>8534</v>
      </c>
      <c r="C2290" s="543" t="s">
        <v>6583</v>
      </c>
      <c r="D2290" s="543" t="s">
        <v>6584</v>
      </c>
      <c r="E2290" s="543">
        <v>166875</v>
      </c>
      <c r="F2290" s="557">
        <v>78740000</v>
      </c>
      <c r="G2290" s="541">
        <v>2023</v>
      </c>
      <c r="H2290" s="542">
        <f>VLOOKUP(G2290,[3]잔가율!$D$3:$E$33,2,FALSE)</f>
        <v>0.84199999999999997</v>
      </c>
      <c r="I2290" s="552">
        <f t="shared" si="35"/>
        <v>66299080</v>
      </c>
    </row>
    <row r="2291" spans="1:9">
      <c r="A2291" s="539">
        <v>2290</v>
      </c>
      <c r="B2291" s="543" t="s">
        <v>8534</v>
      </c>
      <c r="C2291" s="543" t="s">
        <v>6430</v>
      </c>
      <c r="D2291" s="543" t="s">
        <v>141</v>
      </c>
      <c r="E2291" s="543" t="s">
        <v>6585</v>
      </c>
      <c r="F2291" s="557">
        <v>151320000</v>
      </c>
      <c r="G2291" s="541">
        <v>2023</v>
      </c>
      <c r="H2291" s="542">
        <f>VLOOKUP(G2291,[3]잔가율!$D$3:$E$33,2,FALSE)</f>
        <v>0.84199999999999997</v>
      </c>
      <c r="I2291" s="552">
        <f t="shared" si="35"/>
        <v>127411440</v>
      </c>
    </row>
    <row r="2292" spans="1:9">
      <c r="A2292" s="539">
        <v>2291</v>
      </c>
      <c r="B2292" s="543" t="s">
        <v>8534</v>
      </c>
      <c r="C2292" s="543" t="s">
        <v>6583</v>
      </c>
      <c r="D2292" s="543" t="s">
        <v>6586</v>
      </c>
      <c r="E2292" s="543">
        <v>190477</v>
      </c>
      <c r="F2292" s="557">
        <v>170370000</v>
      </c>
      <c r="G2292" s="541">
        <v>2023</v>
      </c>
      <c r="H2292" s="542">
        <f>VLOOKUP(G2292,[3]잔가율!$D$3:$E$33,2,FALSE)</f>
        <v>0.84199999999999997</v>
      </c>
      <c r="I2292" s="552">
        <f t="shared" si="35"/>
        <v>143451540</v>
      </c>
    </row>
    <row r="2293" spans="1:9">
      <c r="A2293" s="539">
        <v>2292</v>
      </c>
      <c r="B2293" s="543" t="s">
        <v>8534</v>
      </c>
      <c r="C2293" s="543" t="s">
        <v>6430</v>
      </c>
      <c r="D2293" s="543" t="s">
        <v>6586</v>
      </c>
      <c r="E2293" s="543" t="s">
        <v>6587</v>
      </c>
      <c r="F2293" s="557">
        <v>219020000</v>
      </c>
      <c r="G2293" s="541">
        <v>2023</v>
      </c>
      <c r="H2293" s="542">
        <f>VLOOKUP(G2293,[3]잔가율!$D$3:$E$33,2,FALSE)</f>
        <v>0.84199999999999997</v>
      </c>
      <c r="I2293" s="552">
        <f t="shared" si="35"/>
        <v>184414840</v>
      </c>
    </row>
    <row r="2294" spans="1:9">
      <c r="A2294" s="539">
        <v>2293</v>
      </c>
      <c r="B2294" s="540" t="s">
        <v>8534</v>
      </c>
      <c r="C2294" s="540" t="s">
        <v>6430</v>
      </c>
      <c r="D2294" s="540" t="s">
        <v>6588</v>
      </c>
      <c r="E2294" s="540">
        <v>290659</v>
      </c>
      <c r="F2294" s="556">
        <v>123690000</v>
      </c>
      <c r="G2294" s="541">
        <v>2023</v>
      </c>
      <c r="H2294" s="542">
        <f>VLOOKUP(G2294,[3]잔가율!$D$3:$E$33,2,FALSE)</f>
        <v>0.84199999999999997</v>
      </c>
      <c r="I2294" s="552">
        <f t="shared" si="35"/>
        <v>104146980</v>
      </c>
    </row>
    <row r="2295" spans="1:9">
      <c r="A2295" s="539">
        <v>2294</v>
      </c>
      <c r="B2295" s="540" t="s">
        <v>8534</v>
      </c>
      <c r="C2295" s="540" t="s">
        <v>6430</v>
      </c>
      <c r="D2295" s="540" t="s">
        <v>6589</v>
      </c>
      <c r="E2295" s="540">
        <v>290689</v>
      </c>
      <c r="F2295" s="556">
        <v>190890000</v>
      </c>
      <c r="G2295" s="541">
        <v>2023</v>
      </c>
      <c r="H2295" s="542">
        <f>VLOOKUP(G2295,[3]잔가율!$D$3:$E$33,2,FALSE)</f>
        <v>0.84199999999999997</v>
      </c>
      <c r="I2295" s="552">
        <f t="shared" si="35"/>
        <v>160729380</v>
      </c>
    </row>
    <row r="2296" spans="1:9">
      <c r="A2296" s="539">
        <v>2295</v>
      </c>
      <c r="B2296" s="543" t="s">
        <v>8534</v>
      </c>
      <c r="C2296" s="543" t="s">
        <v>6583</v>
      </c>
      <c r="D2296" s="543" t="s">
        <v>6590</v>
      </c>
      <c r="E2296" s="543">
        <v>290689</v>
      </c>
      <c r="F2296" s="557">
        <v>249450000</v>
      </c>
      <c r="G2296" s="541">
        <v>2023</v>
      </c>
      <c r="H2296" s="542">
        <f>VLOOKUP(G2296,[3]잔가율!$D$3:$E$33,2,FALSE)</f>
        <v>0.84199999999999997</v>
      </c>
      <c r="I2296" s="552">
        <f t="shared" si="35"/>
        <v>210036900</v>
      </c>
    </row>
    <row r="2297" spans="1:9">
      <c r="A2297" s="539">
        <v>2296</v>
      </c>
      <c r="B2297" s="543" t="s">
        <v>8534</v>
      </c>
      <c r="C2297" s="543" t="s">
        <v>6430</v>
      </c>
      <c r="D2297" s="543" t="s">
        <v>6591</v>
      </c>
      <c r="E2297" s="543" t="s">
        <v>6592</v>
      </c>
      <c r="F2297" s="557">
        <v>187390000</v>
      </c>
      <c r="G2297" s="541">
        <v>2023</v>
      </c>
      <c r="H2297" s="542">
        <f>VLOOKUP(G2297,[3]잔가율!$D$3:$E$33,2,FALSE)</f>
        <v>0.84199999999999997</v>
      </c>
      <c r="I2297" s="552">
        <f t="shared" si="35"/>
        <v>157782380</v>
      </c>
    </row>
    <row r="2298" spans="1:9">
      <c r="A2298" s="539">
        <v>2297</v>
      </c>
      <c r="B2298" s="543" t="s">
        <v>8534</v>
      </c>
      <c r="C2298" s="543" t="s">
        <v>6583</v>
      </c>
      <c r="D2298" s="543" t="s">
        <v>6593</v>
      </c>
      <c r="E2298" s="543">
        <v>190479</v>
      </c>
      <c r="F2298" s="557">
        <v>342160000</v>
      </c>
      <c r="G2298" s="541">
        <v>2023</v>
      </c>
      <c r="H2298" s="542">
        <f>VLOOKUP(G2298,[3]잔가율!$D$3:$E$33,2,FALSE)</f>
        <v>0.84199999999999997</v>
      </c>
      <c r="I2298" s="552">
        <f t="shared" si="35"/>
        <v>288098720</v>
      </c>
    </row>
    <row r="2299" spans="1:9">
      <c r="A2299" s="539">
        <v>2298</v>
      </c>
      <c r="B2299" s="540" t="s">
        <v>8534</v>
      </c>
      <c r="C2299" s="540" t="s">
        <v>6430</v>
      </c>
      <c r="D2299" s="540" t="s">
        <v>6594</v>
      </c>
      <c r="E2299" s="540">
        <v>217488</v>
      </c>
      <c r="F2299" s="556">
        <v>215200000</v>
      </c>
      <c r="G2299" s="541">
        <v>2023</v>
      </c>
      <c r="H2299" s="542">
        <f>VLOOKUP(G2299,[3]잔가율!$D$3:$E$33,2,FALSE)</f>
        <v>0.84199999999999997</v>
      </c>
      <c r="I2299" s="552">
        <f t="shared" si="35"/>
        <v>181198400</v>
      </c>
    </row>
    <row r="2300" spans="1:9">
      <c r="A2300" s="539">
        <v>2299</v>
      </c>
      <c r="B2300" s="540" t="s">
        <v>8534</v>
      </c>
      <c r="C2300" s="540" t="s">
        <v>6430</v>
      </c>
      <c r="D2300" s="540" t="s">
        <v>6595</v>
      </c>
      <c r="E2300" s="540">
        <v>217388</v>
      </c>
      <c r="F2300" s="556">
        <v>187990000</v>
      </c>
      <c r="G2300" s="541">
        <v>2023</v>
      </c>
      <c r="H2300" s="542">
        <f>VLOOKUP(G2300,[3]잔가율!$D$3:$E$33,2,FALSE)</f>
        <v>0.84199999999999997</v>
      </c>
      <c r="I2300" s="552">
        <f t="shared" si="35"/>
        <v>158287580</v>
      </c>
    </row>
    <row r="2301" spans="1:9">
      <c r="A2301" s="539">
        <v>2300</v>
      </c>
      <c r="B2301" s="543" t="s">
        <v>8534</v>
      </c>
      <c r="C2301" s="543" t="s">
        <v>6430</v>
      </c>
      <c r="D2301" s="543" t="s">
        <v>6596</v>
      </c>
      <c r="E2301" s="543">
        <v>217379</v>
      </c>
      <c r="F2301" s="557">
        <v>244030000</v>
      </c>
      <c r="G2301" s="541">
        <v>2023</v>
      </c>
      <c r="H2301" s="542">
        <f>VLOOKUP(G2301,[3]잔가율!$D$3:$E$33,2,FALSE)</f>
        <v>0.84199999999999997</v>
      </c>
      <c r="I2301" s="552">
        <f t="shared" si="35"/>
        <v>205473260</v>
      </c>
    </row>
    <row r="2302" spans="1:9">
      <c r="A2302" s="539">
        <v>2301</v>
      </c>
      <c r="B2302" s="540" t="s">
        <v>8534</v>
      </c>
      <c r="C2302" s="540" t="s">
        <v>6430</v>
      </c>
      <c r="D2302" s="540" t="s">
        <v>6597</v>
      </c>
      <c r="E2302" s="540" t="s">
        <v>6598</v>
      </c>
      <c r="F2302" s="556">
        <v>33540000</v>
      </c>
      <c r="G2302" s="541">
        <v>2023</v>
      </c>
      <c r="H2302" s="542">
        <f>VLOOKUP(G2302,[3]잔가율!$D$3:$E$33,2,FALSE)</f>
        <v>0.84199999999999997</v>
      </c>
      <c r="I2302" s="552">
        <f t="shared" si="35"/>
        <v>28240680</v>
      </c>
    </row>
    <row r="2303" spans="1:9">
      <c r="A2303" s="539">
        <v>2302</v>
      </c>
      <c r="B2303" s="540" t="s">
        <v>8534</v>
      </c>
      <c r="C2303" s="540" t="s">
        <v>6430</v>
      </c>
      <c r="D2303" s="540" t="s">
        <v>6599</v>
      </c>
      <c r="E2303" s="540" t="s">
        <v>6600</v>
      </c>
      <c r="F2303" s="556">
        <v>36000000</v>
      </c>
      <c r="G2303" s="541">
        <v>2023</v>
      </c>
      <c r="H2303" s="542">
        <f>VLOOKUP(G2303,[3]잔가율!$D$3:$E$33,2,FALSE)</f>
        <v>0.84199999999999997</v>
      </c>
      <c r="I2303" s="552">
        <f t="shared" si="35"/>
        <v>30312000</v>
      </c>
    </row>
    <row r="2304" spans="1:9">
      <c r="A2304" s="539">
        <v>2303</v>
      </c>
      <c r="B2304" s="540" t="s">
        <v>8534</v>
      </c>
      <c r="C2304" s="540" t="s">
        <v>6430</v>
      </c>
      <c r="D2304" s="540" t="s">
        <v>6599</v>
      </c>
      <c r="E2304" s="540" t="s">
        <v>6601</v>
      </c>
      <c r="F2304" s="556">
        <v>36000000</v>
      </c>
      <c r="G2304" s="541">
        <v>2023</v>
      </c>
      <c r="H2304" s="542">
        <f>VLOOKUP(G2304,[3]잔가율!$D$3:$E$33,2,FALSE)</f>
        <v>0.84199999999999997</v>
      </c>
      <c r="I2304" s="552">
        <f t="shared" si="35"/>
        <v>30312000</v>
      </c>
    </row>
    <row r="2305" spans="1:9">
      <c r="A2305" s="539">
        <v>2304</v>
      </c>
      <c r="B2305" s="540" t="s">
        <v>8534</v>
      </c>
      <c r="C2305" s="540" t="s">
        <v>6430</v>
      </c>
      <c r="D2305" s="540" t="s">
        <v>6599</v>
      </c>
      <c r="E2305" s="540" t="s">
        <v>6602</v>
      </c>
      <c r="F2305" s="556">
        <v>36000000</v>
      </c>
      <c r="G2305" s="541">
        <v>2023</v>
      </c>
      <c r="H2305" s="542">
        <f>VLOOKUP(G2305,[3]잔가율!$D$3:$E$33,2,FALSE)</f>
        <v>0.84199999999999997</v>
      </c>
      <c r="I2305" s="552">
        <f t="shared" si="35"/>
        <v>30312000</v>
      </c>
    </row>
    <row r="2306" spans="1:9">
      <c r="A2306" s="539">
        <v>2305</v>
      </c>
      <c r="B2306" s="540" t="s">
        <v>8534</v>
      </c>
      <c r="C2306" s="540" t="s">
        <v>6430</v>
      </c>
      <c r="D2306" s="540" t="s">
        <v>6603</v>
      </c>
      <c r="E2306" s="540" t="s">
        <v>6602</v>
      </c>
      <c r="F2306" s="556">
        <v>36200000</v>
      </c>
      <c r="G2306" s="541">
        <v>2023</v>
      </c>
      <c r="H2306" s="542">
        <f>VLOOKUP(G2306,[3]잔가율!$D$3:$E$33,2,FALSE)</f>
        <v>0.84199999999999997</v>
      </c>
      <c r="I2306" s="552">
        <f t="shared" ref="I2306:I2369" si="36">ROUNDDOWN(F2306*H2306,0)</f>
        <v>30480400</v>
      </c>
    </row>
    <row r="2307" spans="1:9">
      <c r="A2307" s="539">
        <v>2306</v>
      </c>
      <c r="B2307" s="543" t="s">
        <v>8534</v>
      </c>
      <c r="C2307" s="543" t="s">
        <v>6430</v>
      </c>
      <c r="D2307" s="543" t="s">
        <v>6604</v>
      </c>
      <c r="E2307" s="543">
        <v>246245</v>
      </c>
      <c r="F2307" s="557">
        <v>33280000</v>
      </c>
      <c r="G2307" s="541">
        <v>2023</v>
      </c>
      <c r="H2307" s="542">
        <f>VLOOKUP(G2307,[3]잔가율!$D$3:$E$33,2,FALSE)</f>
        <v>0.84199999999999997</v>
      </c>
      <c r="I2307" s="552">
        <f t="shared" si="36"/>
        <v>28021760</v>
      </c>
    </row>
    <row r="2308" spans="1:9">
      <c r="A2308" s="539">
        <v>2307</v>
      </c>
      <c r="B2308" s="544" t="s">
        <v>8534</v>
      </c>
      <c r="C2308" s="544" t="s">
        <v>6430</v>
      </c>
      <c r="D2308" s="544" t="s">
        <v>6605</v>
      </c>
      <c r="E2308" s="544">
        <v>209461</v>
      </c>
      <c r="F2308" s="559">
        <v>73810000</v>
      </c>
      <c r="G2308" s="541">
        <v>2023</v>
      </c>
      <c r="H2308" s="542">
        <f>VLOOKUP(G2308,[3]잔가율!$D$3:$E$33,2,FALSE)</f>
        <v>0.84199999999999997</v>
      </c>
      <c r="I2308" s="552">
        <f t="shared" si="36"/>
        <v>62148020</v>
      </c>
    </row>
    <row r="2309" spans="1:9">
      <c r="A2309" s="539">
        <v>2308</v>
      </c>
      <c r="B2309" s="540" t="s">
        <v>8534</v>
      </c>
      <c r="C2309" s="540" t="s">
        <v>6430</v>
      </c>
      <c r="D2309" s="540" t="s">
        <v>6606</v>
      </c>
      <c r="E2309" s="540" t="s">
        <v>6607</v>
      </c>
      <c r="F2309" s="556">
        <v>44270000</v>
      </c>
      <c r="G2309" s="541">
        <v>2023</v>
      </c>
      <c r="H2309" s="542">
        <f>VLOOKUP(G2309,[3]잔가율!$D$3:$E$33,2,FALSE)</f>
        <v>0.84199999999999997</v>
      </c>
      <c r="I2309" s="552">
        <f t="shared" si="36"/>
        <v>37275340</v>
      </c>
    </row>
    <row r="2310" spans="1:9">
      <c r="A2310" s="539">
        <v>2309</v>
      </c>
      <c r="B2310" s="540" t="s">
        <v>8534</v>
      </c>
      <c r="C2310" s="540" t="s">
        <v>6430</v>
      </c>
      <c r="D2310" s="540" t="s">
        <v>6608</v>
      </c>
      <c r="E2310" s="540" t="s">
        <v>6607</v>
      </c>
      <c r="F2310" s="556">
        <v>41870000</v>
      </c>
      <c r="G2310" s="541">
        <v>2023</v>
      </c>
      <c r="H2310" s="542">
        <f>VLOOKUP(G2310,[3]잔가율!$D$3:$E$33,2,FALSE)</f>
        <v>0.84199999999999997</v>
      </c>
      <c r="I2310" s="552">
        <f t="shared" si="36"/>
        <v>35254540</v>
      </c>
    </row>
    <row r="2311" spans="1:9">
      <c r="A2311" s="539">
        <v>2310</v>
      </c>
      <c r="B2311" s="540" t="s">
        <v>8534</v>
      </c>
      <c r="C2311" s="540" t="s">
        <v>6430</v>
      </c>
      <c r="D2311" s="540" t="s">
        <v>6609</v>
      </c>
      <c r="E2311" s="540">
        <v>205080</v>
      </c>
      <c r="F2311" s="556">
        <v>45450000</v>
      </c>
      <c r="G2311" s="541">
        <v>2023</v>
      </c>
      <c r="H2311" s="542">
        <f>VLOOKUP(G2311,[3]잔가율!$D$3:$E$33,2,FALSE)</f>
        <v>0.84199999999999997</v>
      </c>
      <c r="I2311" s="552">
        <f t="shared" si="36"/>
        <v>38268900</v>
      </c>
    </row>
    <row r="2312" spans="1:9">
      <c r="A2312" s="539">
        <v>2311</v>
      </c>
      <c r="B2312" s="540" t="s">
        <v>8534</v>
      </c>
      <c r="C2312" s="540" t="s">
        <v>6430</v>
      </c>
      <c r="D2312" s="540" t="s">
        <v>1414</v>
      </c>
      <c r="E2312" s="540" t="s">
        <v>6610</v>
      </c>
      <c r="F2312" s="556">
        <v>46500000</v>
      </c>
      <c r="G2312" s="541">
        <v>2023</v>
      </c>
      <c r="H2312" s="542">
        <f>VLOOKUP(G2312,[3]잔가율!$D$3:$E$33,2,FALSE)</f>
        <v>0.84199999999999997</v>
      </c>
      <c r="I2312" s="552">
        <f t="shared" si="36"/>
        <v>39153000</v>
      </c>
    </row>
    <row r="2313" spans="1:9">
      <c r="A2313" s="539">
        <v>2312</v>
      </c>
      <c r="B2313" s="540" t="s">
        <v>8534</v>
      </c>
      <c r="C2313" s="540" t="s">
        <v>6430</v>
      </c>
      <c r="D2313" s="540" t="s">
        <v>1414</v>
      </c>
      <c r="E2313" s="540" t="s">
        <v>6611</v>
      </c>
      <c r="F2313" s="556">
        <v>46700000</v>
      </c>
      <c r="G2313" s="541">
        <v>2023</v>
      </c>
      <c r="H2313" s="542">
        <f>VLOOKUP(G2313,[3]잔가율!$D$3:$E$33,2,FALSE)</f>
        <v>0.84199999999999997</v>
      </c>
      <c r="I2313" s="552">
        <f t="shared" si="36"/>
        <v>39321400</v>
      </c>
    </row>
    <row r="2314" spans="1:9">
      <c r="A2314" s="539">
        <v>2313</v>
      </c>
      <c r="B2314" s="540" t="s">
        <v>8534</v>
      </c>
      <c r="C2314" s="540" t="s">
        <v>6430</v>
      </c>
      <c r="D2314" s="540" t="s">
        <v>6612</v>
      </c>
      <c r="E2314" s="540" t="s">
        <v>6613</v>
      </c>
      <c r="F2314" s="556">
        <v>49100000</v>
      </c>
      <c r="G2314" s="541">
        <v>2023</v>
      </c>
      <c r="H2314" s="542">
        <f>VLOOKUP(G2314,[3]잔가율!$D$3:$E$33,2,FALSE)</f>
        <v>0.84199999999999997</v>
      </c>
      <c r="I2314" s="552">
        <f t="shared" si="36"/>
        <v>41342200</v>
      </c>
    </row>
    <row r="2315" spans="1:9">
      <c r="A2315" s="539">
        <v>2314</v>
      </c>
      <c r="B2315" s="414" t="s">
        <v>16663</v>
      </c>
      <c r="C2315" s="544" t="s">
        <v>6430</v>
      </c>
      <c r="D2315" s="544" t="s">
        <v>6437</v>
      </c>
      <c r="E2315" s="544" t="s">
        <v>6438</v>
      </c>
      <c r="F2315" s="560">
        <v>52660000</v>
      </c>
      <c r="G2315" s="541">
        <v>2023</v>
      </c>
      <c r="H2315" s="542">
        <f>VLOOKUP(G2315,[3]잔가율!$B$3:$C$33,2,FALSE)</f>
        <v>0.82599999999999996</v>
      </c>
      <c r="I2315" s="552">
        <f t="shared" si="36"/>
        <v>43497160</v>
      </c>
    </row>
    <row r="2316" spans="1:9">
      <c r="A2316" s="539">
        <v>2315</v>
      </c>
      <c r="B2316" s="540" t="s">
        <v>8534</v>
      </c>
      <c r="C2316" s="540" t="s">
        <v>6430</v>
      </c>
      <c r="D2316" s="540" t="s">
        <v>6614</v>
      </c>
      <c r="E2316" s="540" t="s">
        <v>6611</v>
      </c>
      <c r="F2316" s="556">
        <v>49270000</v>
      </c>
      <c r="G2316" s="541">
        <v>2023</v>
      </c>
      <c r="H2316" s="542">
        <f>VLOOKUP(G2316,[3]잔가율!$D$3:$E$33,2,FALSE)</f>
        <v>0.84199999999999997</v>
      </c>
      <c r="I2316" s="552">
        <f t="shared" si="36"/>
        <v>41485340</v>
      </c>
    </row>
    <row r="2317" spans="1:9">
      <c r="A2317" s="539">
        <v>2316</v>
      </c>
      <c r="B2317" s="540" t="s">
        <v>8534</v>
      </c>
      <c r="C2317" s="540" t="s">
        <v>6430</v>
      </c>
      <c r="D2317" s="540" t="s">
        <v>6615</v>
      </c>
      <c r="E2317" s="540">
        <v>205480</v>
      </c>
      <c r="F2317" s="556">
        <v>51600000</v>
      </c>
      <c r="G2317" s="541">
        <v>2023</v>
      </c>
      <c r="H2317" s="542">
        <f>VLOOKUP(G2317,[3]잔가율!$D$3:$E$33,2,FALSE)</f>
        <v>0.84199999999999997</v>
      </c>
      <c r="I2317" s="552">
        <f t="shared" si="36"/>
        <v>43447200</v>
      </c>
    </row>
    <row r="2318" spans="1:9">
      <c r="A2318" s="539">
        <v>2317</v>
      </c>
      <c r="B2318" s="540" t="s">
        <v>8534</v>
      </c>
      <c r="C2318" s="540" t="s">
        <v>6430</v>
      </c>
      <c r="D2318" s="540" t="s">
        <v>139</v>
      </c>
      <c r="E2318" s="540" t="s">
        <v>6616</v>
      </c>
      <c r="F2318" s="556">
        <v>50580000</v>
      </c>
      <c r="G2318" s="541">
        <v>2023</v>
      </c>
      <c r="H2318" s="542">
        <f>VLOOKUP(G2318,[3]잔가율!$D$3:$E$33,2,FALSE)</f>
        <v>0.84199999999999997</v>
      </c>
      <c r="I2318" s="552">
        <f t="shared" si="36"/>
        <v>42588360</v>
      </c>
    </row>
    <row r="2319" spans="1:9">
      <c r="A2319" s="539">
        <v>2318</v>
      </c>
      <c r="B2319" s="540" t="s">
        <v>8534</v>
      </c>
      <c r="C2319" s="540" t="s">
        <v>6583</v>
      </c>
      <c r="D2319" s="540" t="s">
        <v>6617</v>
      </c>
      <c r="E2319" s="540" t="s">
        <v>6618</v>
      </c>
      <c r="F2319" s="556">
        <v>48180000</v>
      </c>
      <c r="G2319" s="541">
        <v>2023</v>
      </c>
      <c r="H2319" s="542">
        <f>VLOOKUP(G2319,[3]잔가율!$D$3:$E$33,2,FALSE)</f>
        <v>0.84199999999999997</v>
      </c>
      <c r="I2319" s="552">
        <f t="shared" si="36"/>
        <v>40567560</v>
      </c>
    </row>
    <row r="2320" spans="1:9">
      <c r="A2320" s="539">
        <v>2319</v>
      </c>
      <c r="B2320" s="540" t="s">
        <v>8534</v>
      </c>
      <c r="C2320" s="540" t="s">
        <v>6430</v>
      </c>
      <c r="D2320" s="540" t="s">
        <v>6619</v>
      </c>
      <c r="E2320" s="540" t="s">
        <v>6620</v>
      </c>
      <c r="F2320" s="556">
        <v>42720000</v>
      </c>
      <c r="G2320" s="541">
        <v>2023</v>
      </c>
      <c r="H2320" s="542">
        <f>VLOOKUP(G2320,[3]잔가율!$D$3:$E$33,2,FALSE)</f>
        <v>0.84199999999999997</v>
      </c>
      <c r="I2320" s="552">
        <f t="shared" si="36"/>
        <v>35970240</v>
      </c>
    </row>
    <row r="2321" spans="1:9">
      <c r="A2321" s="539">
        <v>2320</v>
      </c>
      <c r="B2321" s="540" t="s">
        <v>8534</v>
      </c>
      <c r="C2321" s="540" t="s">
        <v>6430</v>
      </c>
      <c r="D2321" s="540" t="s">
        <v>138</v>
      </c>
      <c r="E2321" s="540" t="s">
        <v>6621</v>
      </c>
      <c r="F2321" s="556">
        <v>51500000</v>
      </c>
      <c r="G2321" s="541">
        <v>2023</v>
      </c>
      <c r="H2321" s="542">
        <f>VLOOKUP(G2321,[3]잔가율!$D$3:$E$33,2,FALSE)</f>
        <v>0.84199999999999997</v>
      </c>
      <c r="I2321" s="552">
        <f t="shared" si="36"/>
        <v>43363000</v>
      </c>
    </row>
    <row r="2322" spans="1:9">
      <c r="A2322" s="539">
        <v>2321</v>
      </c>
      <c r="B2322" s="543" t="s">
        <v>8534</v>
      </c>
      <c r="C2322" s="543" t="s">
        <v>6430</v>
      </c>
      <c r="D2322" s="543" t="s">
        <v>6622</v>
      </c>
      <c r="E2322" s="543" t="s">
        <v>6623</v>
      </c>
      <c r="F2322" s="557">
        <v>52000000</v>
      </c>
      <c r="G2322" s="541">
        <v>2023</v>
      </c>
      <c r="H2322" s="542">
        <f>VLOOKUP(G2322,[3]잔가율!$D$3:$E$33,2,FALSE)</f>
        <v>0.84199999999999997</v>
      </c>
      <c r="I2322" s="552">
        <f t="shared" si="36"/>
        <v>43784000</v>
      </c>
    </row>
    <row r="2323" spans="1:9">
      <c r="A2323" s="539">
        <v>2322</v>
      </c>
      <c r="B2323" s="540" t="s">
        <v>8534</v>
      </c>
      <c r="C2323" s="540" t="s">
        <v>6430</v>
      </c>
      <c r="D2323" s="540" t="s">
        <v>6624</v>
      </c>
      <c r="E2323" s="540" t="s">
        <v>6625</v>
      </c>
      <c r="F2323" s="556">
        <v>40500000</v>
      </c>
      <c r="G2323" s="541">
        <v>2023</v>
      </c>
      <c r="H2323" s="542">
        <f>VLOOKUP(G2323,[3]잔가율!$D$3:$E$33,2,FALSE)</f>
        <v>0.84199999999999997</v>
      </c>
      <c r="I2323" s="552">
        <f t="shared" si="36"/>
        <v>34101000</v>
      </c>
    </row>
    <row r="2324" spans="1:9">
      <c r="A2324" s="539">
        <v>2323</v>
      </c>
      <c r="B2324" s="540" t="s">
        <v>8534</v>
      </c>
      <c r="C2324" s="540" t="s">
        <v>6430</v>
      </c>
      <c r="D2324" s="540" t="s">
        <v>6626</v>
      </c>
      <c r="E2324" s="540" t="s">
        <v>6440</v>
      </c>
      <c r="F2324" s="556">
        <v>52180000</v>
      </c>
      <c r="G2324" s="541">
        <v>2023</v>
      </c>
      <c r="H2324" s="542">
        <f>VLOOKUP(G2324,[3]잔가율!$D$3:$E$33,2,FALSE)</f>
        <v>0.84199999999999997</v>
      </c>
      <c r="I2324" s="552">
        <f t="shared" si="36"/>
        <v>43935560</v>
      </c>
    </row>
    <row r="2325" spans="1:9">
      <c r="A2325" s="539">
        <v>2324</v>
      </c>
      <c r="B2325" s="540" t="s">
        <v>8534</v>
      </c>
      <c r="C2325" s="540" t="s">
        <v>6430</v>
      </c>
      <c r="D2325" s="540" t="s">
        <v>6626</v>
      </c>
      <c r="E2325" s="540" t="s">
        <v>6620</v>
      </c>
      <c r="F2325" s="556">
        <v>47960000</v>
      </c>
      <c r="G2325" s="541">
        <v>2023</v>
      </c>
      <c r="H2325" s="542">
        <f>VLOOKUP(G2325,[3]잔가율!$D$3:$E$33,2,FALSE)</f>
        <v>0.84199999999999997</v>
      </c>
      <c r="I2325" s="552">
        <f t="shared" si="36"/>
        <v>40382320</v>
      </c>
    </row>
    <row r="2326" spans="1:9">
      <c r="A2326" s="539">
        <v>2325</v>
      </c>
      <c r="B2326" s="414" t="s">
        <v>16663</v>
      </c>
      <c r="C2326" s="540" t="s">
        <v>6430</v>
      </c>
      <c r="D2326" s="540" t="s">
        <v>6439</v>
      </c>
      <c r="E2326" s="540" t="s">
        <v>6440</v>
      </c>
      <c r="F2326" s="558">
        <v>41650000</v>
      </c>
      <c r="G2326" s="541">
        <v>2023</v>
      </c>
      <c r="H2326" s="542">
        <f>VLOOKUP(G2326,[3]잔가율!$B$3:$C$33,2,FALSE)</f>
        <v>0.82599999999999996</v>
      </c>
      <c r="I2326" s="552">
        <f t="shared" si="36"/>
        <v>34402900</v>
      </c>
    </row>
    <row r="2327" spans="1:9">
      <c r="A2327" s="539">
        <v>2326</v>
      </c>
      <c r="B2327" s="540" t="s">
        <v>8534</v>
      </c>
      <c r="C2327" s="540" t="s">
        <v>6430</v>
      </c>
      <c r="D2327" s="540" t="s">
        <v>6627</v>
      </c>
      <c r="E2327" s="540" t="s">
        <v>6628</v>
      </c>
      <c r="F2327" s="556">
        <v>45270000</v>
      </c>
      <c r="G2327" s="541">
        <v>2023</v>
      </c>
      <c r="H2327" s="542">
        <f>VLOOKUP(G2327,[3]잔가율!$D$3:$E$33,2,FALSE)</f>
        <v>0.84199999999999997</v>
      </c>
      <c r="I2327" s="552">
        <f t="shared" si="36"/>
        <v>38117340</v>
      </c>
    </row>
    <row r="2328" spans="1:9">
      <c r="A2328" s="539">
        <v>2327</v>
      </c>
      <c r="B2328" s="540" t="s">
        <v>8534</v>
      </c>
      <c r="C2328" s="540" t="s">
        <v>6430</v>
      </c>
      <c r="D2328" s="540" t="s">
        <v>6629</v>
      </c>
      <c r="E2328" s="540" t="s">
        <v>6630</v>
      </c>
      <c r="F2328" s="556">
        <v>49000000</v>
      </c>
      <c r="G2328" s="541">
        <v>2023</v>
      </c>
      <c r="H2328" s="542">
        <f>VLOOKUP(G2328,[3]잔가율!$D$3:$E$33,2,FALSE)</f>
        <v>0.84199999999999997</v>
      </c>
      <c r="I2328" s="552">
        <f t="shared" si="36"/>
        <v>41258000</v>
      </c>
    </row>
    <row r="2329" spans="1:9">
      <c r="A2329" s="539">
        <v>2328</v>
      </c>
      <c r="B2329" s="540" t="s">
        <v>8534</v>
      </c>
      <c r="C2329" s="540" t="s">
        <v>6430</v>
      </c>
      <c r="D2329" s="540" t="s">
        <v>6631</v>
      </c>
      <c r="E2329" s="540" t="s">
        <v>6632</v>
      </c>
      <c r="F2329" s="556">
        <v>38710000</v>
      </c>
      <c r="G2329" s="541">
        <v>2023</v>
      </c>
      <c r="H2329" s="542">
        <f>VLOOKUP(G2329,[3]잔가율!$D$3:$E$33,2,FALSE)</f>
        <v>0.84199999999999997</v>
      </c>
      <c r="I2329" s="552">
        <f t="shared" si="36"/>
        <v>32593820</v>
      </c>
    </row>
    <row r="2330" spans="1:9">
      <c r="A2330" s="539">
        <v>2329</v>
      </c>
      <c r="B2330" s="540" t="s">
        <v>8534</v>
      </c>
      <c r="C2330" s="540" t="s">
        <v>6430</v>
      </c>
      <c r="D2330" s="540" t="s">
        <v>6631</v>
      </c>
      <c r="E2330" s="540" t="s">
        <v>6633</v>
      </c>
      <c r="F2330" s="556">
        <v>44550000</v>
      </c>
      <c r="G2330" s="541">
        <v>2023</v>
      </c>
      <c r="H2330" s="542">
        <f>VLOOKUP(G2330,[3]잔가율!$D$3:$E$33,2,FALSE)</f>
        <v>0.84199999999999997</v>
      </c>
      <c r="I2330" s="552">
        <f t="shared" si="36"/>
        <v>37511100</v>
      </c>
    </row>
    <row r="2331" spans="1:9">
      <c r="A2331" s="539">
        <v>2330</v>
      </c>
      <c r="B2331" s="540" t="s">
        <v>8534</v>
      </c>
      <c r="C2331" s="540" t="s">
        <v>6430</v>
      </c>
      <c r="D2331" s="540" t="s">
        <v>6634</v>
      </c>
      <c r="E2331" s="540" t="s">
        <v>6635</v>
      </c>
      <c r="F2331" s="556">
        <v>49630000</v>
      </c>
      <c r="G2331" s="541">
        <v>2023</v>
      </c>
      <c r="H2331" s="542">
        <f>VLOOKUP(G2331,[3]잔가율!$D$3:$E$33,2,FALSE)</f>
        <v>0.84199999999999997</v>
      </c>
      <c r="I2331" s="552">
        <f t="shared" si="36"/>
        <v>41788460</v>
      </c>
    </row>
    <row r="2332" spans="1:9">
      <c r="A2332" s="539">
        <v>2331</v>
      </c>
      <c r="B2332" s="540" t="s">
        <v>8534</v>
      </c>
      <c r="C2332" s="540" t="s">
        <v>6430</v>
      </c>
      <c r="D2332" s="540" t="s">
        <v>6636</v>
      </c>
      <c r="E2332" s="540" t="s">
        <v>6637</v>
      </c>
      <c r="F2332" s="556">
        <v>44090000</v>
      </c>
      <c r="G2332" s="541">
        <v>2023</v>
      </c>
      <c r="H2332" s="542">
        <f>VLOOKUP(G2332,[3]잔가율!$D$3:$E$33,2,FALSE)</f>
        <v>0.84199999999999997</v>
      </c>
      <c r="I2332" s="552">
        <f t="shared" si="36"/>
        <v>37123780</v>
      </c>
    </row>
    <row r="2333" spans="1:9">
      <c r="A2333" s="539">
        <v>2332</v>
      </c>
      <c r="B2333" s="540" t="s">
        <v>8534</v>
      </c>
      <c r="C2333" s="540" t="s">
        <v>6430</v>
      </c>
      <c r="D2333" s="540" t="s">
        <v>6638</v>
      </c>
      <c r="E2333" s="540" t="s">
        <v>6630</v>
      </c>
      <c r="F2333" s="556">
        <v>47300000</v>
      </c>
      <c r="G2333" s="541">
        <v>2023</v>
      </c>
      <c r="H2333" s="542">
        <f>VLOOKUP(G2333,[3]잔가율!$D$3:$E$33,2,FALSE)</f>
        <v>0.84199999999999997</v>
      </c>
      <c r="I2333" s="552">
        <f t="shared" si="36"/>
        <v>39826600</v>
      </c>
    </row>
    <row r="2334" spans="1:9">
      <c r="A2334" s="539">
        <v>2333</v>
      </c>
      <c r="B2334" s="540" t="s">
        <v>8534</v>
      </c>
      <c r="C2334" s="540" t="s">
        <v>6430</v>
      </c>
      <c r="D2334" s="540" t="s">
        <v>6638</v>
      </c>
      <c r="E2334" s="540" t="s">
        <v>6639</v>
      </c>
      <c r="F2334" s="556">
        <v>48800000</v>
      </c>
      <c r="G2334" s="541">
        <v>2023</v>
      </c>
      <c r="H2334" s="542">
        <f>VLOOKUP(G2334,[3]잔가율!$D$3:$E$33,2,FALSE)</f>
        <v>0.84199999999999997</v>
      </c>
      <c r="I2334" s="552">
        <f t="shared" si="36"/>
        <v>41089600</v>
      </c>
    </row>
    <row r="2335" spans="1:9">
      <c r="A2335" s="539">
        <v>2334</v>
      </c>
      <c r="B2335" s="543" t="s">
        <v>8534</v>
      </c>
      <c r="C2335" s="543" t="s">
        <v>6430</v>
      </c>
      <c r="D2335" s="543" t="s">
        <v>6640</v>
      </c>
      <c r="E2335" s="543">
        <v>205015</v>
      </c>
      <c r="F2335" s="557">
        <v>49510000</v>
      </c>
      <c r="G2335" s="541">
        <v>2023</v>
      </c>
      <c r="H2335" s="542">
        <f>VLOOKUP(G2335,[3]잔가율!$D$3:$E$33,2,FALSE)</f>
        <v>0.84199999999999997</v>
      </c>
      <c r="I2335" s="552">
        <f t="shared" si="36"/>
        <v>41687420</v>
      </c>
    </row>
    <row r="2336" spans="1:9">
      <c r="A2336" s="539">
        <v>2335</v>
      </c>
      <c r="B2336" s="540" t="s">
        <v>8534</v>
      </c>
      <c r="C2336" s="540" t="s">
        <v>6430</v>
      </c>
      <c r="D2336" s="540" t="s">
        <v>6640</v>
      </c>
      <c r="E2336" s="540" t="s">
        <v>6641</v>
      </c>
      <c r="F2336" s="556">
        <v>52450000</v>
      </c>
      <c r="G2336" s="541">
        <v>2023</v>
      </c>
      <c r="H2336" s="542">
        <f>VLOOKUP(G2336,[3]잔가율!$D$3:$E$33,2,FALSE)</f>
        <v>0.84199999999999997</v>
      </c>
      <c r="I2336" s="552">
        <f t="shared" si="36"/>
        <v>44162900</v>
      </c>
    </row>
    <row r="2337" spans="1:9">
      <c r="A2337" s="539">
        <v>2336</v>
      </c>
      <c r="B2337" s="540" t="s">
        <v>8534</v>
      </c>
      <c r="C2337" s="540" t="s">
        <v>6430</v>
      </c>
      <c r="D2337" s="540" t="s">
        <v>6642</v>
      </c>
      <c r="E2337" s="540" t="s">
        <v>6643</v>
      </c>
      <c r="F2337" s="556">
        <v>53520000</v>
      </c>
      <c r="G2337" s="541">
        <v>2023</v>
      </c>
      <c r="H2337" s="542">
        <f>VLOOKUP(G2337,[3]잔가율!$D$3:$E$33,2,FALSE)</f>
        <v>0.84199999999999997</v>
      </c>
      <c r="I2337" s="552">
        <f t="shared" si="36"/>
        <v>45063840</v>
      </c>
    </row>
    <row r="2338" spans="1:9">
      <c r="A2338" s="539">
        <v>2337</v>
      </c>
      <c r="B2338" s="540" t="s">
        <v>8534</v>
      </c>
      <c r="C2338" s="540" t="s">
        <v>6430</v>
      </c>
      <c r="D2338" s="540" t="s">
        <v>6644</v>
      </c>
      <c r="E2338" s="540" t="s">
        <v>6645</v>
      </c>
      <c r="F2338" s="556">
        <v>54900000</v>
      </c>
      <c r="G2338" s="541">
        <v>2023</v>
      </c>
      <c r="H2338" s="542">
        <f>VLOOKUP(G2338,[3]잔가율!$D$3:$E$33,2,FALSE)</f>
        <v>0.84199999999999997</v>
      </c>
      <c r="I2338" s="552">
        <f t="shared" si="36"/>
        <v>46225800</v>
      </c>
    </row>
    <row r="2339" spans="1:9">
      <c r="A2339" s="539">
        <v>2338</v>
      </c>
      <c r="B2339" s="540" t="s">
        <v>8534</v>
      </c>
      <c r="C2339" s="540" t="s">
        <v>6430</v>
      </c>
      <c r="D2339" s="540" t="s">
        <v>6646</v>
      </c>
      <c r="E2339" s="540" t="s">
        <v>6630</v>
      </c>
      <c r="F2339" s="556">
        <v>50900000</v>
      </c>
      <c r="G2339" s="541">
        <v>2023</v>
      </c>
      <c r="H2339" s="542">
        <f>VLOOKUP(G2339,[3]잔가율!$D$3:$E$33,2,FALSE)</f>
        <v>0.84199999999999997</v>
      </c>
      <c r="I2339" s="552">
        <f t="shared" si="36"/>
        <v>42857800</v>
      </c>
    </row>
    <row r="2340" spans="1:9">
      <c r="A2340" s="539">
        <v>2339</v>
      </c>
      <c r="B2340" s="540" t="s">
        <v>8534</v>
      </c>
      <c r="C2340" s="540" t="s">
        <v>6430</v>
      </c>
      <c r="D2340" s="540" t="s">
        <v>6647</v>
      </c>
      <c r="E2340" s="540" t="s">
        <v>6648</v>
      </c>
      <c r="F2340" s="556">
        <v>47530000</v>
      </c>
      <c r="G2340" s="541">
        <v>2023</v>
      </c>
      <c r="H2340" s="542">
        <f>VLOOKUP(G2340,[3]잔가율!$D$3:$E$33,2,FALSE)</f>
        <v>0.84199999999999997</v>
      </c>
      <c r="I2340" s="552">
        <f t="shared" si="36"/>
        <v>40020260</v>
      </c>
    </row>
    <row r="2341" spans="1:9">
      <c r="A2341" s="539">
        <v>2340</v>
      </c>
      <c r="B2341" s="540" t="s">
        <v>8534</v>
      </c>
      <c r="C2341" s="540" t="s">
        <v>6430</v>
      </c>
      <c r="D2341" s="540" t="s">
        <v>6649</v>
      </c>
      <c r="E2341" s="540" t="s">
        <v>6630</v>
      </c>
      <c r="F2341" s="556">
        <v>52270000</v>
      </c>
      <c r="G2341" s="541">
        <v>2023</v>
      </c>
      <c r="H2341" s="542">
        <f>VLOOKUP(G2341,[3]잔가율!$D$3:$E$33,2,FALSE)</f>
        <v>0.84199999999999997</v>
      </c>
      <c r="I2341" s="552">
        <f t="shared" si="36"/>
        <v>44011340</v>
      </c>
    </row>
    <row r="2342" spans="1:9">
      <c r="A2342" s="539">
        <v>2341</v>
      </c>
      <c r="B2342" s="540" t="s">
        <v>8534</v>
      </c>
      <c r="C2342" s="540" t="s">
        <v>6430</v>
      </c>
      <c r="D2342" s="540" t="s">
        <v>6650</v>
      </c>
      <c r="E2342" s="540" t="s">
        <v>6651</v>
      </c>
      <c r="F2342" s="556">
        <v>52630000</v>
      </c>
      <c r="G2342" s="541">
        <v>2023</v>
      </c>
      <c r="H2342" s="542">
        <f>VLOOKUP(G2342,[3]잔가율!$D$3:$E$33,2,FALSE)</f>
        <v>0.84199999999999997</v>
      </c>
      <c r="I2342" s="552">
        <f t="shared" si="36"/>
        <v>44314460</v>
      </c>
    </row>
    <row r="2343" spans="1:9">
      <c r="A2343" s="539">
        <v>2342</v>
      </c>
      <c r="B2343" s="540" t="s">
        <v>8534</v>
      </c>
      <c r="C2343" s="540" t="s">
        <v>6430</v>
      </c>
      <c r="D2343" s="540" t="s">
        <v>6650</v>
      </c>
      <c r="E2343" s="540" t="s">
        <v>6652</v>
      </c>
      <c r="F2343" s="556">
        <v>52630000</v>
      </c>
      <c r="G2343" s="541">
        <v>2023</v>
      </c>
      <c r="H2343" s="542">
        <f>VLOOKUP(G2343,[3]잔가율!$D$3:$E$33,2,FALSE)</f>
        <v>0.84199999999999997</v>
      </c>
      <c r="I2343" s="552">
        <f t="shared" si="36"/>
        <v>44314460</v>
      </c>
    </row>
    <row r="2344" spans="1:9">
      <c r="A2344" s="539">
        <v>2343</v>
      </c>
      <c r="B2344" s="540" t="s">
        <v>8534</v>
      </c>
      <c r="C2344" s="540" t="s">
        <v>6430</v>
      </c>
      <c r="D2344" s="540" t="s">
        <v>6650</v>
      </c>
      <c r="E2344" s="540" t="s">
        <v>6653</v>
      </c>
      <c r="F2344" s="556">
        <v>51720000</v>
      </c>
      <c r="G2344" s="541">
        <v>2023</v>
      </c>
      <c r="H2344" s="542">
        <f>VLOOKUP(G2344,[3]잔가율!$D$3:$E$33,2,FALSE)</f>
        <v>0.84199999999999997</v>
      </c>
      <c r="I2344" s="552">
        <f t="shared" si="36"/>
        <v>43548240</v>
      </c>
    </row>
    <row r="2345" spans="1:9">
      <c r="A2345" s="539">
        <v>2344</v>
      </c>
      <c r="B2345" s="540" t="s">
        <v>8534</v>
      </c>
      <c r="C2345" s="540" t="s">
        <v>6430</v>
      </c>
      <c r="D2345" s="540" t="s">
        <v>6650</v>
      </c>
      <c r="E2345" s="540" t="s">
        <v>6654</v>
      </c>
      <c r="F2345" s="556">
        <v>51950000</v>
      </c>
      <c r="G2345" s="541">
        <v>2023</v>
      </c>
      <c r="H2345" s="542">
        <f>VLOOKUP(G2345,[3]잔가율!$D$3:$E$33,2,FALSE)</f>
        <v>0.84199999999999997</v>
      </c>
      <c r="I2345" s="552">
        <f t="shared" si="36"/>
        <v>43741900</v>
      </c>
    </row>
    <row r="2346" spans="1:9">
      <c r="A2346" s="539">
        <v>2345</v>
      </c>
      <c r="B2346" s="540" t="s">
        <v>8534</v>
      </c>
      <c r="C2346" s="540" t="s">
        <v>6430</v>
      </c>
      <c r="D2346" s="540" t="s">
        <v>6655</v>
      </c>
      <c r="E2346" s="540" t="s">
        <v>6656</v>
      </c>
      <c r="F2346" s="556">
        <v>59720000</v>
      </c>
      <c r="G2346" s="541">
        <v>2023</v>
      </c>
      <c r="H2346" s="542">
        <f>VLOOKUP(G2346,[3]잔가율!$D$3:$E$33,2,FALSE)</f>
        <v>0.84199999999999997</v>
      </c>
      <c r="I2346" s="552">
        <f t="shared" si="36"/>
        <v>50284240</v>
      </c>
    </row>
    <row r="2347" spans="1:9">
      <c r="A2347" s="539">
        <v>2346</v>
      </c>
      <c r="B2347" s="540" t="s">
        <v>8534</v>
      </c>
      <c r="C2347" s="540" t="s">
        <v>6430</v>
      </c>
      <c r="D2347" s="540" t="s">
        <v>6657</v>
      </c>
      <c r="E2347" s="540" t="s">
        <v>6658</v>
      </c>
      <c r="F2347" s="556">
        <v>58540000</v>
      </c>
      <c r="G2347" s="541">
        <v>2023</v>
      </c>
      <c r="H2347" s="542">
        <f>VLOOKUP(G2347,[3]잔가율!$D$3:$E$33,2,FALSE)</f>
        <v>0.84199999999999997</v>
      </c>
      <c r="I2347" s="552">
        <f t="shared" si="36"/>
        <v>49290680</v>
      </c>
    </row>
    <row r="2348" spans="1:9">
      <c r="A2348" s="539">
        <v>2347</v>
      </c>
      <c r="B2348" s="540" t="s">
        <v>8534</v>
      </c>
      <c r="C2348" s="540" t="s">
        <v>6430</v>
      </c>
      <c r="D2348" s="540" t="s">
        <v>6657</v>
      </c>
      <c r="E2348" s="540" t="s">
        <v>6659</v>
      </c>
      <c r="F2348" s="556">
        <v>58540000</v>
      </c>
      <c r="G2348" s="541">
        <v>2023</v>
      </c>
      <c r="H2348" s="542">
        <f>VLOOKUP(G2348,[3]잔가율!$D$3:$E$33,2,FALSE)</f>
        <v>0.84199999999999997</v>
      </c>
      <c r="I2348" s="552">
        <f t="shared" si="36"/>
        <v>49290680</v>
      </c>
    </row>
    <row r="2349" spans="1:9">
      <c r="A2349" s="539">
        <v>2348</v>
      </c>
      <c r="B2349" s="540" t="s">
        <v>8534</v>
      </c>
      <c r="C2349" s="540" t="s">
        <v>6430</v>
      </c>
      <c r="D2349" s="540" t="s">
        <v>6660</v>
      </c>
      <c r="E2349" s="540" t="s">
        <v>6654</v>
      </c>
      <c r="F2349" s="556">
        <v>50450000</v>
      </c>
      <c r="G2349" s="541">
        <v>2023</v>
      </c>
      <c r="H2349" s="542">
        <f>VLOOKUP(G2349,[3]잔가율!$D$3:$E$33,2,FALSE)</f>
        <v>0.84199999999999997</v>
      </c>
      <c r="I2349" s="552">
        <f t="shared" si="36"/>
        <v>42478900</v>
      </c>
    </row>
    <row r="2350" spans="1:9">
      <c r="A2350" s="539">
        <v>2349</v>
      </c>
      <c r="B2350" s="540" t="s">
        <v>8534</v>
      </c>
      <c r="C2350" s="540" t="s">
        <v>6430</v>
      </c>
      <c r="D2350" s="540" t="s">
        <v>6661</v>
      </c>
      <c r="E2350" s="540" t="s">
        <v>6662</v>
      </c>
      <c r="F2350" s="556">
        <v>56810000</v>
      </c>
      <c r="G2350" s="541">
        <v>2023</v>
      </c>
      <c r="H2350" s="542">
        <f>VLOOKUP(G2350,[3]잔가율!$D$3:$E$33,2,FALSE)</f>
        <v>0.84199999999999997</v>
      </c>
      <c r="I2350" s="552">
        <f t="shared" si="36"/>
        <v>47834020</v>
      </c>
    </row>
    <row r="2351" spans="1:9">
      <c r="A2351" s="539">
        <v>2350</v>
      </c>
      <c r="B2351" s="540" t="s">
        <v>8534</v>
      </c>
      <c r="C2351" s="540" t="s">
        <v>6430</v>
      </c>
      <c r="D2351" s="540" t="s">
        <v>6663</v>
      </c>
      <c r="E2351" s="540" t="s">
        <v>6662</v>
      </c>
      <c r="F2351" s="556">
        <v>56090000</v>
      </c>
      <c r="G2351" s="541">
        <v>2023</v>
      </c>
      <c r="H2351" s="542">
        <f>VLOOKUP(G2351,[3]잔가율!$D$3:$E$33,2,FALSE)</f>
        <v>0.84199999999999997</v>
      </c>
      <c r="I2351" s="552">
        <f t="shared" si="36"/>
        <v>47227780</v>
      </c>
    </row>
    <row r="2352" spans="1:9">
      <c r="A2352" s="539">
        <v>2351</v>
      </c>
      <c r="B2352" s="540" t="s">
        <v>8534</v>
      </c>
      <c r="C2352" s="540" t="s">
        <v>6430</v>
      </c>
      <c r="D2352" s="540" t="s">
        <v>6664</v>
      </c>
      <c r="E2352" s="540" t="s">
        <v>6665</v>
      </c>
      <c r="F2352" s="556">
        <v>38980000</v>
      </c>
      <c r="G2352" s="541">
        <v>2023</v>
      </c>
      <c r="H2352" s="542">
        <f>VLOOKUP(G2352,[3]잔가율!$D$3:$E$33,2,FALSE)</f>
        <v>0.84199999999999997</v>
      </c>
      <c r="I2352" s="552">
        <f t="shared" si="36"/>
        <v>32821160</v>
      </c>
    </row>
    <row r="2353" spans="1:9">
      <c r="A2353" s="539">
        <v>2352</v>
      </c>
      <c r="B2353" s="543" t="s">
        <v>8534</v>
      </c>
      <c r="C2353" s="543" t="s">
        <v>6583</v>
      </c>
      <c r="D2353" s="543" t="s">
        <v>6666</v>
      </c>
      <c r="E2353" s="543">
        <v>205048</v>
      </c>
      <c r="F2353" s="557">
        <v>20500000</v>
      </c>
      <c r="G2353" s="541">
        <v>2023</v>
      </c>
      <c r="H2353" s="542">
        <f>VLOOKUP(G2353,[3]잔가율!$D$3:$E$33,2,FALSE)</f>
        <v>0.84199999999999997</v>
      </c>
      <c r="I2353" s="552">
        <f t="shared" si="36"/>
        <v>17261000</v>
      </c>
    </row>
    <row r="2354" spans="1:9">
      <c r="A2354" s="539">
        <v>2353</v>
      </c>
      <c r="B2354" s="540" t="s">
        <v>8534</v>
      </c>
      <c r="C2354" s="540" t="s">
        <v>6430</v>
      </c>
      <c r="D2354" s="540" t="s">
        <v>6667</v>
      </c>
      <c r="E2354" s="540" t="s">
        <v>6668</v>
      </c>
      <c r="F2354" s="556">
        <v>55480000</v>
      </c>
      <c r="G2354" s="541">
        <v>2023</v>
      </c>
      <c r="H2354" s="542">
        <f>VLOOKUP(G2354,[3]잔가율!$D$3:$E$33,2,FALSE)</f>
        <v>0.84199999999999997</v>
      </c>
      <c r="I2354" s="552">
        <f t="shared" si="36"/>
        <v>46714160</v>
      </c>
    </row>
    <row r="2355" spans="1:9">
      <c r="A2355" s="539">
        <v>2354</v>
      </c>
      <c r="B2355" s="543" t="s">
        <v>8534</v>
      </c>
      <c r="C2355" s="543" t="s">
        <v>6583</v>
      </c>
      <c r="D2355" s="543" t="s">
        <v>6667</v>
      </c>
      <c r="E2355" s="543" t="s">
        <v>6669</v>
      </c>
      <c r="F2355" s="557">
        <v>20120000</v>
      </c>
      <c r="G2355" s="541">
        <v>2023</v>
      </c>
      <c r="H2355" s="542">
        <f>VLOOKUP(G2355,[3]잔가율!$D$3:$E$33,2,FALSE)</f>
        <v>0.84199999999999997</v>
      </c>
      <c r="I2355" s="552">
        <f t="shared" si="36"/>
        <v>16941040</v>
      </c>
    </row>
    <row r="2356" spans="1:9">
      <c r="A2356" s="539">
        <v>2355</v>
      </c>
      <c r="B2356" s="414" t="s">
        <v>16663</v>
      </c>
      <c r="C2356" s="544" t="s">
        <v>6430</v>
      </c>
      <c r="D2356" s="544" t="s">
        <v>6441</v>
      </c>
      <c r="E2356" s="544" t="s">
        <v>6442</v>
      </c>
      <c r="F2356" s="560">
        <v>60420000</v>
      </c>
      <c r="G2356" s="541">
        <v>2023</v>
      </c>
      <c r="H2356" s="542">
        <f>VLOOKUP(G2356,[3]잔가율!$B$3:$C$33,2,FALSE)</f>
        <v>0.82599999999999996</v>
      </c>
      <c r="I2356" s="552">
        <f t="shared" si="36"/>
        <v>49906920</v>
      </c>
    </row>
    <row r="2357" spans="1:9">
      <c r="A2357" s="539">
        <v>2356</v>
      </c>
      <c r="B2357" s="540" t="s">
        <v>8534</v>
      </c>
      <c r="C2357" s="540" t="s">
        <v>6430</v>
      </c>
      <c r="D2357" s="540" t="s">
        <v>6670</v>
      </c>
      <c r="E2357" s="540" t="s">
        <v>6671</v>
      </c>
      <c r="F2357" s="556">
        <v>50260000</v>
      </c>
      <c r="G2357" s="541">
        <v>2023</v>
      </c>
      <c r="H2357" s="542">
        <f>VLOOKUP(G2357,[3]잔가율!$D$3:$E$33,2,FALSE)</f>
        <v>0.84199999999999997</v>
      </c>
      <c r="I2357" s="552">
        <f t="shared" si="36"/>
        <v>42318920</v>
      </c>
    </row>
    <row r="2358" spans="1:9">
      <c r="A2358" s="539">
        <v>2357</v>
      </c>
      <c r="B2358" s="540" t="s">
        <v>8534</v>
      </c>
      <c r="C2358" s="540" t="s">
        <v>6430</v>
      </c>
      <c r="D2358" s="540" t="s">
        <v>6670</v>
      </c>
      <c r="E2358" s="540" t="s">
        <v>6672</v>
      </c>
      <c r="F2358" s="556">
        <v>57270000</v>
      </c>
      <c r="G2358" s="541">
        <v>2023</v>
      </c>
      <c r="H2358" s="542">
        <f>VLOOKUP(G2358,[3]잔가율!$D$3:$E$33,2,FALSE)</f>
        <v>0.84199999999999997</v>
      </c>
      <c r="I2358" s="552">
        <f t="shared" si="36"/>
        <v>48221340</v>
      </c>
    </row>
    <row r="2359" spans="1:9">
      <c r="A2359" s="539">
        <v>2358</v>
      </c>
      <c r="B2359" s="540" t="s">
        <v>8534</v>
      </c>
      <c r="C2359" s="540" t="s">
        <v>6430</v>
      </c>
      <c r="D2359" s="540" t="s">
        <v>6670</v>
      </c>
      <c r="E2359" s="540" t="s">
        <v>6673</v>
      </c>
      <c r="F2359" s="556">
        <v>58000000</v>
      </c>
      <c r="G2359" s="541">
        <v>2023</v>
      </c>
      <c r="H2359" s="542">
        <f>VLOOKUP(G2359,[3]잔가율!$D$3:$E$33,2,FALSE)</f>
        <v>0.84199999999999997</v>
      </c>
      <c r="I2359" s="552">
        <f t="shared" si="36"/>
        <v>48836000</v>
      </c>
    </row>
    <row r="2360" spans="1:9">
      <c r="A2360" s="539">
        <v>2359</v>
      </c>
      <c r="B2360" s="414" t="s">
        <v>16663</v>
      </c>
      <c r="C2360" s="544" t="s">
        <v>6430</v>
      </c>
      <c r="D2360" s="544" t="s">
        <v>6443</v>
      </c>
      <c r="E2360" s="544" t="s">
        <v>6444</v>
      </c>
      <c r="F2360" s="560">
        <v>56910000</v>
      </c>
      <c r="G2360" s="541">
        <v>2023</v>
      </c>
      <c r="H2360" s="542">
        <f>VLOOKUP(G2360,[3]잔가율!$B$3:$C$33,2,FALSE)</f>
        <v>0.82599999999999996</v>
      </c>
      <c r="I2360" s="552">
        <f t="shared" si="36"/>
        <v>47007660</v>
      </c>
    </row>
    <row r="2361" spans="1:9">
      <c r="A2361" s="539">
        <v>2360</v>
      </c>
      <c r="B2361" s="540" t="s">
        <v>8534</v>
      </c>
      <c r="C2361" s="540" t="s">
        <v>6430</v>
      </c>
      <c r="D2361" s="540" t="s">
        <v>6674</v>
      </c>
      <c r="E2361" s="540" t="s">
        <v>6675</v>
      </c>
      <c r="F2361" s="556">
        <v>84450000</v>
      </c>
      <c r="G2361" s="541">
        <v>2023</v>
      </c>
      <c r="H2361" s="542">
        <f>VLOOKUP(G2361,[3]잔가율!$D$3:$E$33,2,FALSE)</f>
        <v>0.84199999999999997</v>
      </c>
      <c r="I2361" s="552">
        <f t="shared" si="36"/>
        <v>71106900</v>
      </c>
    </row>
    <row r="2362" spans="1:9">
      <c r="A2362" s="539">
        <v>2361</v>
      </c>
      <c r="B2362" s="540" t="s">
        <v>8534</v>
      </c>
      <c r="C2362" s="540" t="s">
        <v>6430</v>
      </c>
      <c r="D2362" s="540" t="s">
        <v>6676</v>
      </c>
      <c r="E2362" s="540" t="s">
        <v>6677</v>
      </c>
      <c r="F2362" s="556">
        <v>66540000</v>
      </c>
      <c r="G2362" s="541">
        <v>2023</v>
      </c>
      <c r="H2362" s="542">
        <f>VLOOKUP(G2362,[3]잔가율!$D$3:$E$33,2,FALSE)</f>
        <v>0.84199999999999997</v>
      </c>
      <c r="I2362" s="552">
        <f t="shared" si="36"/>
        <v>56026680</v>
      </c>
    </row>
    <row r="2363" spans="1:9">
      <c r="A2363" s="539">
        <v>2362</v>
      </c>
      <c r="B2363" s="540" t="s">
        <v>8534</v>
      </c>
      <c r="C2363" s="540" t="s">
        <v>6430</v>
      </c>
      <c r="D2363" s="540" t="s">
        <v>6678</v>
      </c>
      <c r="E2363" s="540" t="s">
        <v>6679</v>
      </c>
      <c r="F2363" s="556">
        <v>63630000</v>
      </c>
      <c r="G2363" s="541">
        <v>2023</v>
      </c>
      <c r="H2363" s="542">
        <f>VLOOKUP(G2363,[3]잔가율!$D$3:$E$33,2,FALSE)</f>
        <v>0.84199999999999997</v>
      </c>
      <c r="I2363" s="552">
        <f t="shared" si="36"/>
        <v>53576460</v>
      </c>
    </row>
    <row r="2364" spans="1:9">
      <c r="A2364" s="539">
        <v>2363</v>
      </c>
      <c r="B2364" s="414" t="s">
        <v>16663</v>
      </c>
      <c r="C2364" s="540" t="s">
        <v>6430</v>
      </c>
      <c r="D2364" s="540" t="s">
        <v>6445</v>
      </c>
      <c r="E2364" s="540">
        <v>205047</v>
      </c>
      <c r="F2364" s="558">
        <v>48950000</v>
      </c>
      <c r="G2364" s="541">
        <v>2023</v>
      </c>
      <c r="H2364" s="542">
        <f>VLOOKUP(G2364,[3]잔가율!$B$3:$C$33,2,FALSE)</f>
        <v>0.82599999999999996</v>
      </c>
      <c r="I2364" s="552">
        <f t="shared" si="36"/>
        <v>40432700</v>
      </c>
    </row>
    <row r="2365" spans="1:9">
      <c r="A2365" s="539">
        <v>2364</v>
      </c>
      <c r="B2365" s="540" t="s">
        <v>8534</v>
      </c>
      <c r="C2365" s="540" t="s">
        <v>6430</v>
      </c>
      <c r="D2365" s="540" t="s">
        <v>6680</v>
      </c>
      <c r="E2365" s="540" t="s">
        <v>6681</v>
      </c>
      <c r="F2365" s="556">
        <v>70130000</v>
      </c>
      <c r="G2365" s="541">
        <v>2023</v>
      </c>
      <c r="H2365" s="542">
        <f>VLOOKUP(G2365,[3]잔가율!$D$3:$E$33,2,FALSE)</f>
        <v>0.84199999999999997</v>
      </c>
      <c r="I2365" s="552">
        <f t="shared" si="36"/>
        <v>59049460</v>
      </c>
    </row>
    <row r="2366" spans="1:9">
      <c r="A2366" s="539">
        <v>2365</v>
      </c>
      <c r="B2366" s="540" t="s">
        <v>8534</v>
      </c>
      <c r="C2366" s="540" t="s">
        <v>6430</v>
      </c>
      <c r="D2366" s="540" t="s">
        <v>6682</v>
      </c>
      <c r="E2366" s="540" t="s">
        <v>6683</v>
      </c>
      <c r="F2366" s="556">
        <v>71800000</v>
      </c>
      <c r="G2366" s="541">
        <v>2023</v>
      </c>
      <c r="H2366" s="542">
        <f>VLOOKUP(G2366,[3]잔가율!$D$3:$E$33,2,FALSE)</f>
        <v>0.84199999999999997</v>
      </c>
      <c r="I2366" s="552">
        <f t="shared" si="36"/>
        <v>60455600</v>
      </c>
    </row>
    <row r="2367" spans="1:9">
      <c r="A2367" s="539">
        <v>2366</v>
      </c>
      <c r="B2367" s="540" t="s">
        <v>8534</v>
      </c>
      <c r="C2367" s="540" t="s">
        <v>6430</v>
      </c>
      <c r="D2367" s="540" t="s">
        <v>6684</v>
      </c>
      <c r="E2367" s="540" t="s">
        <v>6685</v>
      </c>
      <c r="F2367" s="556">
        <v>73700000</v>
      </c>
      <c r="G2367" s="541">
        <v>2023</v>
      </c>
      <c r="H2367" s="542">
        <f>VLOOKUP(G2367,[3]잔가율!$D$3:$E$33,2,FALSE)</f>
        <v>0.84199999999999997</v>
      </c>
      <c r="I2367" s="552">
        <f t="shared" si="36"/>
        <v>62055400</v>
      </c>
    </row>
    <row r="2368" spans="1:9">
      <c r="A2368" s="539">
        <v>2367</v>
      </c>
      <c r="B2368" s="543" t="s">
        <v>8534</v>
      </c>
      <c r="C2368" s="543" t="s">
        <v>6583</v>
      </c>
      <c r="D2368" s="543" t="s">
        <v>6686</v>
      </c>
      <c r="E2368" s="543">
        <v>205464</v>
      </c>
      <c r="F2368" s="557">
        <v>72850000</v>
      </c>
      <c r="G2368" s="541">
        <v>2023</v>
      </c>
      <c r="H2368" s="542">
        <f>VLOOKUP(G2368,[3]잔가율!$D$3:$E$33,2,FALSE)</f>
        <v>0.84199999999999997</v>
      </c>
      <c r="I2368" s="552">
        <f t="shared" si="36"/>
        <v>61339700</v>
      </c>
    </row>
    <row r="2369" spans="1:9">
      <c r="A2369" s="539">
        <v>2368</v>
      </c>
      <c r="B2369" s="540" t="s">
        <v>8534</v>
      </c>
      <c r="C2369" s="540" t="s">
        <v>6430</v>
      </c>
      <c r="D2369" s="540" t="s">
        <v>6687</v>
      </c>
      <c r="E2369" s="540" t="s">
        <v>6681</v>
      </c>
      <c r="F2369" s="556">
        <v>79090000</v>
      </c>
      <c r="G2369" s="541">
        <v>2023</v>
      </c>
      <c r="H2369" s="542">
        <f>VLOOKUP(G2369,[3]잔가율!$D$3:$E$33,2,FALSE)</f>
        <v>0.84199999999999997</v>
      </c>
      <c r="I2369" s="552">
        <f t="shared" si="36"/>
        <v>66593780</v>
      </c>
    </row>
    <row r="2370" spans="1:9">
      <c r="A2370" s="539">
        <v>2369</v>
      </c>
      <c r="B2370" s="540" t="s">
        <v>8534</v>
      </c>
      <c r="C2370" s="540" t="s">
        <v>6430</v>
      </c>
      <c r="D2370" s="540" t="s">
        <v>6688</v>
      </c>
      <c r="E2370" s="540" t="s">
        <v>6689</v>
      </c>
      <c r="F2370" s="556">
        <v>85090000</v>
      </c>
      <c r="G2370" s="541">
        <v>2023</v>
      </c>
      <c r="H2370" s="542">
        <f>VLOOKUP(G2370,[3]잔가율!$D$3:$E$33,2,FALSE)</f>
        <v>0.84199999999999997</v>
      </c>
      <c r="I2370" s="552">
        <f t="shared" ref="I2370:I2433" si="37">ROUNDDOWN(F2370*H2370,0)</f>
        <v>71645780</v>
      </c>
    </row>
    <row r="2371" spans="1:9">
      <c r="A2371" s="539">
        <v>2370</v>
      </c>
      <c r="B2371" s="540" t="s">
        <v>8534</v>
      </c>
      <c r="C2371" s="540" t="s">
        <v>6430</v>
      </c>
      <c r="D2371" s="540" t="s">
        <v>6688</v>
      </c>
      <c r="E2371" s="540" t="s">
        <v>6690</v>
      </c>
      <c r="F2371" s="556">
        <v>104000000</v>
      </c>
      <c r="G2371" s="541">
        <v>2023</v>
      </c>
      <c r="H2371" s="542">
        <f>VLOOKUP(G2371,[3]잔가율!$D$3:$E$33,2,FALSE)</f>
        <v>0.84199999999999997</v>
      </c>
      <c r="I2371" s="552">
        <f t="shared" si="37"/>
        <v>87568000</v>
      </c>
    </row>
    <row r="2372" spans="1:9">
      <c r="A2372" s="539">
        <v>2371</v>
      </c>
      <c r="B2372" s="540" t="s">
        <v>8534</v>
      </c>
      <c r="C2372" s="540" t="s">
        <v>6430</v>
      </c>
      <c r="D2372" s="540" t="s">
        <v>6691</v>
      </c>
      <c r="E2372" s="540" t="s">
        <v>6692</v>
      </c>
      <c r="F2372" s="556">
        <v>113630000</v>
      </c>
      <c r="G2372" s="541">
        <v>2023</v>
      </c>
      <c r="H2372" s="542">
        <f>VLOOKUP(G2372,[3]잔가율!$D$3:$E$33,2,FALSE)</f>
        <v>0.84199999999999997</v>
      </c>
      <c r="I2372" s="552">
        <f t="shared" si="37"/>
        <v>95676460</v>
      </c>
    </row>
    <row r="2373" spans="1:9">
      <c r="A2373" s="539">
        <v>2372</v>
      </c>
      <c r="B2373" s="540" t="s">
        <v>8534</v>
      </c>
      <c r="C2373" s="540" t="s">
        <v>6430</v>
      </c>
      <c r="D2373" s="540" t="s">
        <v>6446</v>
      </c>
      <c r="E2373" s="540" t="s">
        <v>6693</v>
      </c>
      <c r="F2373" s="556">
        <v>94530000</v>
      </c>
      <c r="G2373" s="541">
        <v>2023</v>
      </c>
      <c r="H2373" s="542">
        <f>VLOOKUP(G2373,[3]잔가율!$D$3:$E$33,2,FALSE)</f>
        <v>0.84199999999999997</v>
      </c>
      <c r="I2373" s="552">
        <f t="shared" si="37"/>
        <v>79594260</v>
      </c>
    </row>
    <row r="2374" spans="1:9">
      <c r="A2374" s="539">
        <v>2373</v>
      </c>
      <c r="B2374" s="414" t="s">
        <v>16663</v>
      </c>
      <c r="C2374" s="540" t="s">
        <v>6430</v>
      </c>
      <c r="D2374" s="540" t="s">
        <v>6446</v>
      </c>
      <c r="E2374" s="540" t="s">
        <v>6447</v>
      </c>
      <c r="F2374" s="558">
        <v>80680000</v>
      </c>
      <c r="G2374" s="541">
        <v>2023</v>
      </c>
      <c r="H2374" s="542">
        <f>VLOOKUP(G2374,[3]잔가율!$B$3:$C$33,2,FALSE)</f>
        <v>0.82599999999999996</v>
      </c>
      <c r="I2374" s="552">
        <f t="shared" si="37"/>
        <v>66641680</v>
      </c>
    </row>
    <row r="2375" spans="1:9">
      <c r="A2375" s="539">
        <v>2374</v>
      </c>
      <c r="B2375" s="540" t="s">
        <v>8534</v>
      </c>
      <c r="C2375" s="540" t="s">
        <v>6430</v>
      </c>
      <c r="D2375" s="540" t="s">
        <v>6694</v>
      </c>
      <c r="E2375" s="540" t="s">
        <v>6695</v>
      </c>
      <c r="F2375" s="556">
        <v>115360000</v>
      </c>
      <c r="G2375" s="541">
        <v>2023</v>
      </c>
      <c r="H2375" s="542">
        <f>VLOOKUP(G2375,[3]잔가율!$D$3:$E$33,2,FALSE)</f>
        <v>0.84199999999999997</v>
      </c>
      <c r="I2375" s="552">
        <f t="shared" si="37"/>
        <v>97133120</v>
      </c>
    </row>
    <row r="2376" spans="1:9">
      <c r="A2376" s="539">
        <v>2375</v>
      </c>
      <c r="B2376" s="540" t="s">
        <v>8534</v>
      </c>
      <c r="C2376" s="540" t="s">
        <v>6430</v>
      </c>
      <c r="D2376" s="540" t="s">
        <v>6696</v>
      </c>
      <c r="E2376" s="540" t="s">
        <v>6697</v>
      </c>
      <c r="F2376" s="556">
        <v>115310000</v>
      </c>
      <c r="G2376" s="541">
        <v>2023</v>
      </c>
      <c r="H2376" s="542">
        <f>VLOOKUP(G2376,[3]잔가율!$D$3:$E$33,2,FALSE)</f>
        <v>0.84199999999999997</v>
      </c>
      <c r="I2376" s="552">
        <f t="shared" si="37"/>
        <v>97091020</v>
      </c>
    </row>
    <row r="2377" spans="1:9">
      <c r="A2377" s="539">
        <v>2376</v>
      </c>
      <c r="B2377" s="540" t="s">
        <v>8534</v>
      </c>
      <c r="C2377" s="540" t="s">
        <v>6430</v>
      </c>
      <c r="D2377" s="540" t="s">
        <v>6698</v>
      </c>
      <c r="E2377" s="540" t="s">
        <v>6695</v>
      </c>
      <c r="F2377" s="556">
        <v>123180000</v>
      </c>
      <c r="G2377" s="541">
        <v>2023</v>
      </c>
      <c r="H2377" s="542">
        <f>VLOOKUP(G2377,[3]잔가율!$D$3:$E$33,2,FALSE)</f>
        <v>0.84199999999999997</v>
      </c>
      <c r="I2377" s="552">
        <f t="shared" si="37"/>
        <v>103717560</v>
      </c>
    </row>
    <row r="2378" spans="1:9">
      <c r="A2378" s="539">
        <v>2377</v>
      </c>
      <c r="B2378" s="543" t="s">
        <v>8534</v>
      </c>
      <c r="C2378" s="543" t="s">
        <v>6583</v>
      </c>
      <c r="D2378" s="543" t="s">
        <v>6699</v>
      </c>
      <c r="E2378" s="543">
        <v>156985</v>
      </c>
      <c r="F2378" s="557">
        <v>30320000</v>
      </c>
      <c r="G2378" s="541">
        <v>2023</v>
      </c>
      <c r="H2378" s="542">
        <f>VLOOKUP(G2378,[3]잔가율!$D$3:$E$33,2,FALSE)</f>
        <v>0.84199999999999997</v>
      </c>
      <c r="I2378" s="552">
        <f t="shared" si="37"/>
        <v>25529440</v>
      </c>
    </row>
    <row r="2379" spans="1:9">
      <c r="A2379" s="539">
        <v>2378</v>
      </c>
      <c r="B2379" s="540" t="s">
        <v>8534</v>
      </c>
      <c r="C2379" s="540" t="s">
        <v>6430</v>
      </c>
      <c r="D2379" s="540" t="s">
        <v>6700</v>
      </c>
      <c r="E2379" s="540" t="s">
        <v>6701</v>
      </c>
      <c r="F2379" s="556">
        <v>115000000</v>
      </c>
      <c r="G2379" s="541">
        <v>2023</v>
      </c>
      <c r="H2379" s="542">
        <f>VLOOKUP(G2379,[3]잔가율!$D$3:$E$33,2,FALSE)</f>
        <v>0.84199999999999997</v>
      </c>
      <c r="I2379" s="552">
        <f t="shared" si="37"/>
        <v>96830000</v>
      </c>
    </row>
    <row r="2380" spans="1:9">
      <c r="A2380" s="539">
        <v>2379</v>
      </c>
      <c r="B2380" s="540" t="s">
        <v>8534</v>
      </c>
      <c r="C2380" s="540" t="s">
        <v>6430</v>
      </c>
      <c r="D2380" s="540" t="s">
        <v>6702</v>
      </c>
      <c r="E2380" s="540" t="s">
        <v>6703</v>
      </c>
      <c r="F2380" s="556">
        <v>150000000</v>
      </c>
      <c r="G2380" s="541">
        <v>2023</v>
      </c>
      <c r="H2380" s="542">
        <f>VLOOKUP(G2380,[3]잔가율!$D$3:$E$33,2,FALSE)</f>
        <v>0.84199999999999997</v>
      </c>
      <c r="I2380" s="552">
        <f t="shared" si="37"/>
        <v>126300000</v>
      </c>
    </row>
    <row r="2381" spans="1:9">
      <c r="A2381" s="539">
        <v>2380</v>
      </c>
      <c r="B2381" s="540" t="s">
        <v>8534</v>
      </c>
      <c r="C2381" s="540" t="s">
        <v>6430</v>
      </c>
      <c r="D2381" s="540" t="s">
        <v>6448</v>
      </c>
      <c r="E2381" s="540" t="s">
        <v>6704</v>
      </c>
      <c r="F2381" s="556">
        <v>236810000</v>
      </c>
      <c r="G2381" s="541">
        <v>2023</v>
      </c>
      <c r="H2381" s="542">
        <f>VLOOKUP(G2381,[3]잔가율!$D$3:$E$33,2,FALSE)</f>
        <v>0.84199999999999997</v>
      </c>
      <c r="I2381" s="552">
        <f t="shared" si="37"/>
        <v>199394020</v>
      </c>
    </row>
    <row r="2382" spans="1:9">
      <c r="A2382" s="539">
        <v>2381</v>
      </c>
      <c r="B2382" s="414" t="s">
        <v>16663</v>
      </c>
      <c r="C2382" s="540" t="s">
        <v>6430</v>
      </c>
      <c r="D2382" s="540" t="s">
        <v>6448</v>
      </c>
      <c r="E2382" s="540" t="s">
        <v>6449</v>
      </c>
      <c r="F2382" s="558">
        <v>242630000</v>
      </c>
      <c r="G2382" s="541">
        <v>2023</v>
      </c>
      <c r="H2382" s="542">
        <f>VLOOKUP(G2382,[3]잔가율!$B$3:$C$33,2,FALSE)</f>
        <v>0.82599999999999996</v>
      </c>
      <c r="I2382" s="552">
        <f t="shared" si="37"/>
        <v>200412380</v>
      </c>
    </row>
    <row r="2383" spans="1:9">
      <c r="A2383" s="539">
        <v>2382</v>
      </c>
      <c r="B2383" s="540" t="s">
        <v>8534</v>
      </c>
      <c r="C2383" s="540" t="s">
        <v>6430</v>
      </c>
      <c r="D2383" s="540" t="s">
        <v>6705</v>
      </c>
      <c r="E2383" s="540" t="s">
        <v>6706</v>
      </c>
      <c r="F2383" s="556">
        <v>186800000</v>
      </c>
      <c r="G2383" s="541">
        <v>2023</v>
      </c>
      <c r="H2383" s="542">
        <f>VLOOKUP(G2383,[3]잔가율!$D$3:$E$33,2,FALSE)</f>
        <v>0.84199999999999997</v>
      </c>
      <c r="I2383" s="552">
        <f t="shared" si="37"/>
        <v>157285600</v>
      </c>
    </row>
    <row r="2384" spans="1:9">
      <c r="A2384" s="539">
        <v>2383</v>
      </c>
      <c r="B2384" s="540" t="s">
        <v>8534</v>
      </c>
      <c r="C2384" s="540" t="s">
        <v>6430</v>
      </c>
      <c r="D2384" s="540" t="s">
        <v>6705</v>
      </c>
      <c r="E2384" s="540" t="s">
        <v>6707</v>
      </c>
      <c r="F2384" s="556">
        <v>190000000</v>
      </c>
      <c r="G2384" s="541">
        <v>2023</v>
      </c>
      <c r="H2384" s="542">
        <f>VLOOKUP(G2384,[3]잔가율!$D$3:$E$33,2,FALSE)</f>
        <v>0.84199999999999997</v>
      </c>
      <c r="I2384" s="552">
        <f t="shared" si="37"/>
        <v>159980000</v>
      </c>
    </row>
    <row r="2385" spans="1:9">
      <c r="A2385" s="539">
        <v>2384</v>
      </c>
      <c r="B2385" s="540" t="s">
        <v>8534</v>
      </c>
      <c r="C2385" s="540" t="s">
        <v>6430</v>
      </c>
      <c r="D2385" s="540" t="s">
        <v>6708</v>
      </c>
      <c r="E2385" s="540" t="s">
        <v>6709</v>
      </c>
      <c r="F2385" s="556">
        <v>263630000</v>
      </c>
      <c r="G2385" s="541">
        <v>2023</v>
      </c>
      <c r="H2385" s="542">
        <f>VLOOKUP(G2385,[3]잔가율!$D$3:$E$33,2,FALSE)</f>
        <v>0.84199999999999997</v>
      </c>
      <c r="I2385" s="552">
        <f t="shared" si="37"/>
        <v>221976460</v>
      </c>
    </row>
    <row r="2386" spans="1:9">
      <c r="A2386" s="539">
        <v>2385</v>
      </c>
      <c r="B2386" s="540" t="s">
        <v>8534</v>
      </c>
      <c r="C2386" s="540" t="s">
        <v>6430</v>
      </c>
      <c r="D2386" s="540" t="s">
        <v>6710</v>
      </c>
      <c r="E2386" s="540" t="s">
        <v>6711</v>
      </c>
      <c r="F2386" s="556">
        <v>42100000</v>
      </c>
      <c r="G2386" s="541">
        <v>2023</v>
      </c>
      <c r="H2386" s="542">
        <f>VLOOKUP(G2386,[3]잔가율!$D$3:$E$33,2,FALSE)</f>
        <v>0.84199999999999997</v>
      </c>
      <c r="I2386" s="552">
        <f t="shared" si="37"/>
        <v>35448200</v>
      </c>
    </row>
    <row r="2387" spans="1:9">
      <c r="A2387" s="539">
        <v>2386</v>
      </c>
      <c r="B2387" s="540" t="s">
        <v>8534</v>
      </c>
      <c r="C2387" s="540" t="s">
        <v>6430</v>
      </c>
      <c r="D2387" s="540" t="s">
        <v>6710</v>
      </c>
      <c r="E2387" s="540" t="s">
        <v>6455</v>
      </c>
      <c r="F2387" s="556">
        <v>43180000</v>
      </c>
      <c r="G2387" s="541">
        <v>2023</v>
      </c>
      <c r="H2387" s="542">
        <f>VLOOKUP(G2387,[3]잔가율!$D$3:$E$33,2,FALSE)</f>
        <v>0.84199999999999997</v>
      </c>
      <c r="I2387" s="552">
        <f t="shared" si="37"/>
        <v>36357560</v>
      </c>
    </row>
    <row r="2388" spans="1:9">
      <c r="A2388" s="539">
        <v>2387</v>
      </c>
      <c r="B2388" s="540" t="s">
        <v>8534</v>
      </c>
      <c r="C2388" s="540" t="s">
        <v>6430</v>
      </c>
      <c r="D2388" s="540" t="s">
        <v>6712</v>
      </c>
      <c r="E2388" s="540" t="s">
        <v>6451</v>
      </c>
      <c r="F2388" s="556">
        <v>45900000</v>
      </c>
      <c r="G2388" s="541">
        <v>2023</v>
      </c>
      <c r="H2388" s="542">
        <f>VLOOKUP(G2388,[3]잔가율!$D$3:$E$33,2,FALSE)</f>
        <v>0.84199999999999997</v>
      </c>
      <c r="I2388" s="552">
        <f t="shared" si="37"/>
        <v>38647800</v>
      </c>
    </row>
    <row r="2389" spans="1:9">
      <c r="A2389" s="539">
        <v>2388</v>
      </c>
      <c r="B2389" s="540" t="s">
        <v>8534</v>
      </c>
      <c r="C2389" s="540" t="s">
        <v>6430</v>
      </c>
      <c r="D2389" s="540" t="s">
        <v>6713</v>
      </c>
      <c r="E2389" s="540" t="s">
        <v>6455</v>
      </c>
      <c r="F2389" s="556">
        <v>40000000</v>
      </c>
      <c r="G2389" s="541">
        <v>2023</v>
      </c>
      <c r="H2389" s="542">
        <f>VLOOKUP(G2389,[3]잔가율!$D$3:$E$33,2,FALSE)</f>
        <v>0.84199999999999997</v>
      </c>
      <c r="I2389" s="552">
        <f t="shared" si="37"/>
        <v>33680000</v>
      </c>
    </row>
    <row r="2390" spans="1:9">
      <c r="A2390" s="539">
        <v>2389</v>
      </c>
      <c r="B2390" s="414" t="s">
        <v>16663</v>
      </c>
      <c r="C2390" s="540" t="s">
        <v>6430</v>
      </c>
      <c r="D2390" s="540" t="s">
        <v>6450</v>
      </c>
      <c r="E2390" s="540" t="s">
        <v>6451</v>
      </c>
      <c r="F2390" s="558">
        <v>35500000</v>
      </c>
      <c r="G2390" s="541">
        <v>2023</v>
      </c>
      <c r="H2390" s="542">
        <f>VLOOKUP(G2390,[3]잔가율!$B$3:$C$33,2,FALSE)</f>
        <v>0.82599999999999996</v>
      </c>
      <c r="I2390" s="552">
        <f t="shared" si="37"/>
        <v>29323000</v>
      </c>
    </row>
    <row r="2391" spans="1:9">
      <c r="A2391" s="539">
        <v>2390</v>
      </c>
      <c r="B2391" s="414" t="s">
        <v>16663</v>
      </c>
      <c r="C2391" s="540" t="s">
        <v>6430</v>
      </c>
      <c r="D2391" s="540" t="s">
        <v>6452</v>
      </c>
      <c r="E2391" s="540" t="s">
        <v>6451</v>
      </c>
      <c r="F2391" s="558">
        <v>46000000</v>
      </c>
      <c r="G2391" s="541">
        <v>2023</v>
      </c>
      <c r="H2391" s="542">
        <f>VLOOKUP(G2391,[3]잔가율!$B$3:$C$33,2,FALSE)</f>
        <v>0.82599999999999996</v>
      </c>
      <c r="I2391" s="552">
        <f t="shared" si="37"/>
        <v>37996000</v>
      </c>
    </row>
    <row r="2392" spans="1:9">
      <c r="A2392" s="539">
        <v>2391</v>
      </c>
      <c r="B2392" s="414" t="s">
        <v>16663</v>
      </c>
      <c r="C2392" s="540" t="s">
        <v>6430</v>
      </c>
      <c r="D2392" s="540" t="s">
        <v>6453</v>
      </c>
      <c r="E2392" s="540" t="s">
        <v>6451</v>
      </c>
      <c r="F2392" s="558">
        <v>46720000</v>
      </c>
      <c r="G2392" s="541">
        <v>2023</v>
      </c>
      <c r="H2392" s="542">
        <f>VLOOKUP(G2392,[3]잔가율!$B$3:$C$33,2,FALSE)</f>
        <v>0.82599999999999996</v>
      </c>
      <c r="I2392" s="552">
        <f t="shared" si="37"/>
        <v>38590720</v>
      </c>
    </row>
    <row r="2393" spans="1:9">
      <c r="A2393" s="539">
        <v>2392</v>
      </c>
      <c r="B2393" s="414" t="s">
        <v>16663</v>
      </c>
      <c r="C2393" s="540" t="s">
        <v>6430</v>
      </c>
      <c r="D2393" s="540" t="s">
        <v>6454</v>
      </c>
      <c r="E2393" s="540" t="s">
        <v>6455</v>
      </c>
      <c r="F2393" s="558">
        <v>43270000</v>
      </c>
      <c r="G2393" s="541">
        <v>2023</v>
      </c>
      <c r="H2393" s="542">
        <f>VLOOKUP(G2393,[3]잔가율!$B$3:$C$33,2,FALSE)</f>
        <v>0.82599999999999996</v>
      </c>
      <c r="I2393" s="552">
        <f t="shared" si="37"/>
        <v>35741020</v>
      </c>
    </row>
    <row r="2394" spans="1:9">
      <c r="A2394" s="539">
        <v>2393</v>
      </c>
      <c r="B2394" s="540" t="s">
        <v>8534</v>
      </c>
      <c r="C2394" s="540" t="s">
        <v>6430</v>
      </c>
      <c r="D2394" s="540" t="s">
        <v>6714</v>
      </c>
      <c r="E2394" s="540" t="s">
        <v>6455</v>
      </c>
      <c r="F2394" s="556">
        <v>44000000</v>
      </c>
      <c r="G2394" s="541">
        <v>2023</v>
      </c>
      <c r="H2394" s="542">
        <f>VLOOKUP(G2394,[3]잔가율!$D$3:$E$33,2,FALSE)</f>
        <v>0.84199999999999997</v>
      </c>
      <c r="I2394" s="552">
        <f t="shared" si="37"/>
        <v>37048000</v>
      </c>
    </row>
    <row r="2395" spans="1:9">
      <c r="A2395" s="539">
        <v>2394</v>
      </c>
      <c r="B2395" s="540" t="s">
        <v>8534</v>
      </c>
      <c r="C2395" s="540" t="s">
        <v>6430</v>
      </c>
      <c r="D2395" s="540" t="s">
        <v>6715</v>
      </c>
      <c r="E2395" s="540" t="s">
        <v>6455</v>
      </c>
      <c r="F2395" s="556">
        <v>40720000</v>
      </c>
      <c r="G2395" s="541">
        <v>2023</v>
      </c>
      <c r="H2395" s="542">
        <f>VLOOKUP(G2395,[3]잔가율!$D$3:$E$33,2,FALSE)</f>
        <v>0.84199999999999997</v>
      </c>
      <c r="I2395" s="552">
        <f t="shared" si="37"/>
        <v>34286240</v>
      </c>
    </row>
    <row r="2396" spans="1:9">
      <c r="A2396" s="539">
        <v>2395</v>
      </c>
      <c r="B2396" s="540" t="s">
        <v>8534</v>
      </c>
      <c r="C2396" s="540" t="s">
        <v>6430</v>
      </c>
      <c r="D2396" s="540" t="s">
        <v>6716</v>
      </c>
      <c r="E2396" s="540" t="s">
        <v>6717</v>
      </c>
      <c r="F2396" s="556">
        <v>41720000</v>
      </c>
      <c r="G2396" s="541">
        <v>2023</v>
      </c>
      <c r="H2396" s="542">
        <f>VLOOKUP(G2396,[3]잔가율!$D$3:$E$33,2,FALSE)</f>
        <v>0.84199999999999997</v>
      </c>
      <c r="I2396" s="552">
        <f t="shared" si="37"/>
        <v>35128240</v>
      </c>
    </row>
    <row r="2397" spans="1:9">
      <c r="A2397" s="539">
        <v>2396</v>
      </c>
      <c r="B2397" s="414" t="s">
        <v>16663</v>
      </c>
      <c r="C2397" s="540" t="s">
        <v>6430</v>
      </c>
      <c r="D2397" s="540" t="s">
        <v>6456</v>
      </c>
      <c r="E2397" s="540" t="s">
        <v>6457</v>
      </c>
      <c r="F2397" s="558">
        <v>41970000</v>
      </c>
      <c r="G2397" s="541">
        <v>2023</v>
      </c>
      <c r="H2397" s="542">
        <f>VLOOKUP(G2397,[3]잔가율!$B$3:$C$33,2,FALSE)</f>
        <v>0.82599999999999996</v>
      </c>
      <c r="I2397" s="552">
        <f t="shared" si="37"/>
        <v>34667220</v>
      </c>
    </row>
    <row r="2398" spans="1:9">
      <c r="A2398" s="539">
        <v>2397</v>
      </c>
      <c r="B2398" s="540" t="s">
        <v>8534</v>
      </c>
      <c r="C2398" s="540" t="s">
        <v>6430</v>
      </c>
      <c r="D2398" s="540" t="s">
        <v>6718</v>
      </c>
      <c r="E2398" s="540">
        <v>118347</v>
      </c>
      <c r="F2398" s="556">
        <v>47710000</v>
      </c>
      <c r="G2398" s="541">
        <v>2023</v>
      </c>
      <c r="H2398" s="542">
        <f>VLOOKUP(G2398,[3]잔가율!$D$3:$E$33,2,FALSE)</f>
        <v>0.84199999999999997</v>
      </c>
      <c r="I2398" s="552">
        <f t="shared" si="37"/>
        <v>40171820</v>
      </c>
    </row>
    <row r="2399" spans="1:9">
      <c r="A2399" s="539">
        <v>2398</v>
      </c>
      <c r="B2399" s="540" t="s">
        <v>8534</v>
      </c>
      <c r="C2399" s="540" t="s">
        <v>6430</v>
      </c>
      <c r="D2399" s="540" t="s">
        <v>6719</v>
      </c>
      <c r="E2399" s="540" t="s">
        <v>6720</v>
      </c>
      <c r="F2399" s="556">
        <v>42660000</v>
      </c>
      <c r="G2399" s="541">
        <v>2023</v>
      </c>
      <c r="H2399" s="542">
        <f>VLOOKUP(G2399,[3]잔가율!$D$3:$E$33,2,FALSE)</f>
        <v>0.84199999999999997</v>
      </c>
      <c r="I2399" s="552">
        <f t="shared" si="37"/>
        <v>35919720</v>
      </c>
    </row>
    <row r="2400" spans="1:9">
      <c r="A2400" s="539">
        <v>2399</v>
      </c>
      <c r="B2400" s="540" t="s">
        <v>8534</v>
      </c>
      <c r="C2400" s="540" t="s">
        <v>6430</v>
      </c>
      <c r="D2400" s="540" t="s">
        <v>6721</v>
      </c>
      <c r="E2400" s="540" t="s">
        <v>6722</v>
      </c>
      <c r="F2400" s="556">
        <v>64720000</v>
      </c>
      <c r="G2400" s="541">
        <v>2023</v>
      </c>
      <c r="H2400" s="542">
        <f>VLOOKUP(G2400,[3]잔가율!$D$3:$E$33,2,FALSE)</f>
        <v>0.84199999999999997</v>
      </c>
      <c r="I2400" s="552">
        <f t="shared" si="37"/>
        <v>54494240</v>
      </c>
    </row>
    <row r="2401" spans="1:9">
      <c r="A2401" s="539">
        <v>2400</v>
      </c>
      <c r="B2401" s="540" t="s">
        <v>8534</v>
      </c>
      <c r="C2401" s="540" t="s">
        <v>6430</v>
      </c>
      <c r="D2401" s="540" t="s">
        <v>6723</v>
      </c>
      <c r="E2401" s="540" t="s">
        <v>6724</v>
      </c>
      <c r="F2401" s="556">
        <v>281460000</v>
      </c>
      <c r="G2401" s="541">
        <v>2023</v>
      </c>
      <c r="H2401" s="542">
        <f>VLOOKUP(G2401,[3]잔가율!$D$3:$E$33,2,FALSE)</f>
        <v>0.84199999999999997</v>
      </c>
      <c r="I2401" s="552">
        <f t="shared" si="37"/>
        <v>236989320</v>
      </c>
    </row>
    <row r="2402" spans="1:9">
      <c r="A2402" s="539">
        <v>2401</v>
      </c>
      <c r="B2402" s="540" t="s">
        <v>8534</v>
      </c>
      <c r="C2402" s="540" t="s">
        <v>6430</v>
      </c>
      <c r="D2402" s="540" t="s">
        <v>6725</v>
      </c>
      <c r="E2402" s="540" t="s">
        <v>6726</v>
      </c>
      <c r="F2402" s="556">
        <v>81810000</v>
      </c>
      <c r="G2402" s="541">
        <v>2023</v>
      </c>
      <c r="H2402" s="542">
        <f>VLOOKUP(G2402,[3]잔가율!$D$3:$E$33,2,FALSE)</f>
        <v>0.84199999999999997</v>
      </c>
      <c r="I2402" s="552">
        <f t="shared" si="37"/>
        <v>68884020</v>
      </c>
    </row>
    <row r="2403" spans="1:9">
      <c r="A2403" s="539">
        <v>2402</v>
      </c>
      <c r="B2403" s="540" t="s">
        <v>8534</v>
      </c>
      <c r="C2403" s="540" t="s">
        <v>6430</v>
      </c>
      <c r="D2403" s="540" t="s">
        <v>6727</v>
      </c>
      <c r="E2403" s="540" t="s">
        <v>6658</v>
      </c>
      <c r="F2403" s="556">
        <v>80360000</v>
      </c>
      <c r="G2403" s="541">
        <v>2023</v>
      </c>
      <c r="H2403" s="542">
        <f>VLOOKUP(G2403,[3]잔가율!$D$3:$E$33,2,FALSE)</f>
        <v>0.84199999999999997</v>
      </c>
      <c r="I2403" s="552">
        <f t="shared" si="37"/>
        <v>67663120</v>
      </c>
    </row>
    <row r="2404" spans="1:9">
      <c r="A2404" s="539">
        <v>2403</v>
      </c>
      <c r="B2404" s="540" t="s">
        <v>8534</v>
      </c>
      <c r="C2404" s="540" t="s">
        <v>6430</v>
      </c>
      <c r="D2404" s="540" t="s">
        <v>6727</v>
      </c>
      <c r="E2404" s="540" t="s">
        <v>6728</v>
      </c>
      <c r="F2404" s="556">
        <v>80330000</v>
      </c>
      <c r="G2404" s="541">
        <v>2023</v>
      </c>
      <c r="H2404" s="542">
        <f>VLOOKUP(G2404,[3]잔가율!$D$3:$E$33,2,FALSE)</f>
        <v>0.84199999999999997</v>
      </c>
      <c r="I2404" s="552">
        <f t="shared" si="37"/>
        <v>67637860</v>
      </c>
    </row>
    <row r="2405" spans="1:9">
      <c r="A2405" s="539">
        <v>2404</v>
      </c>
      <c r="B2405" s="540" t="s">
        <v>8534</v>
      </c>
      <c r="C2405" s="540" t="s">
        <v>6430</v>
      </c>
      <c r="D2405" s="540" t="s">
        <v>6729</v>
      </c>
      <c r="E2405" s="540" t="s">
        <v>6730</v>
      </c>
      <c r="F2405" s="556">
        <v>89020000</v>
      </c>
      <c r="G2405" s="541">
        <v>2023</v>
      </c>
      <c r="H2405" s="542">
        <f>VLOOKUP(G2405,[3]잔가율!$D$3:$E$33,2,FALSE)</f>
        <v>0.84199999999999997</v>
      </c>
      <c r="I2405" s="552">
        <f t="shared" si="37"/>
        <v>74954840</v>
      </c>
    </row>
    <row r="2406" spans="1:9">
      <c r="A2406" s="539">
        <v>2405</v>
      </c>
      <c r="B2406" s="540" t="s">
        <v>8534</v>
      </c>
      <c r="C2406" s="540" t="s">
        <v>6430</v>
      </c>
      <c r="D2406" s="540" t="s">
        <v>6729</v>
      </c>
      <c r="E2406" s="540" t="s">
        <v>6731</v>
      </c>
      <c r="F2406" s="556">
        <v>82090000</v>
      </c>
      <c r="G2406" s="541">
        <v>2023</v>
      </c>
      <c r="H2406" s="542">
        <f>VLOOKUP(G2406,[3]잔가율!$D$3:$E$33,2,FALSE)</f>
        <v>0.84199999999999997</v>
      </c>
      <c r="I2406" s="552">
        <f t="shared" si="37"/>
        <v>69119780</v>
      </c>
    </row>
    <row r="2407" spans="1:9">
      <c r="A2407" s="539">
        <v>2406</v>
      </c>
      <c r="B2407" s="540" t="s">
        <v>8534</v>
      </c>
      <c r="C2407" s="540" t="s">
        <v>6430</v>
      </c>
      <c r="D2407" s="540" t="s">
        <v>6729</v>
      </c>
      <c r="E2407" s="540" t="s">
        <v>6732</v>
      </c>
      <c r="F2407" s="556">
        <v>86450000</v>
      </c>
      <c r="G2407" s="541">
        <v>2023</v>
      </c>
      <c r="H2407" s="542">
        <f>VLOOKUP(G2407,[3]잔가율!$D$3:$E$33,2,FALSE)</f>
        <v>0.84199999999999997</v>
      </c>
      <c r="I2407" s="552">
        <f t="shared" si="37"/>
        <v>72790900</v>
      </c>
    </row>
    <row r="2408" spans="1:9">
      <c r="A2408" s="539">
        <v>2407</v>
      </c>
      <c r="B2408" s="540" t="s">
        <v>8534</v>
      </c>
      <c r="C2408" s="540" t="s">
        <v>6430</v>
      </c>
      <c r="D2408" s="540" t="s">
        <v>6733</v>
      </c>
      <c r="E2408" s="540" t="s">
        <v>6734</v>
      </c>
      <c r="F2408" s="556">
        <v>87900000</v>
      </c>
      <c r="G2408" s="541">
        <v>2023</v>
      </c>
      <c r="H2408" s="542">
        <f>VLOOKUP(G2408,[3]잔가율!$D$3:$E$33,2,FALSE)</f>
        <v>0.84199999999999997</v>
      </c>
      <c r="I2408" s="552">
        <f t="shared" si="37"/>
        <v>74011800</v>
      </c>
    </row>
    <row r="2409" spans="1:9">
      <c r="A2409" s="539">
        <v>2408</v>
      </c>
      <c r="B2409" s="540" t="s">
        <v>8534</v>
      </c>
      <c r="C2409" s="540" t="s">
        <v>6430</v>
      </c>
      <c r="D2409" s="540" t="s">
        <v>6735</v>
      </c>
      <c r="E2409" s="540" t="s">
        <v>6736</v>
      </c>
      <c r="F2409" s="556">
        <v>95450000</v>
      </c>
      <c r="G2409" s="541">
        <v>2023</v>
      </c>
      <c r="H2409" s="542">
        <f>VLOOKUP(G2409,[3]잔가율!$D$3:$E$33,2,FALSE)</f>
        <v>0.84199999999999997</v>
      </c>
      <c r="I2409" s="552">
        <f t="shared" si="37"/>
        <v>80368900</v>
      </c>
    </row>
    <row r="2410" spans="1:9">
      <c r="A2410" s="539">
        <v>2409</v>
      </c>
      <c r="B2410" s="540" t="s">
        <v>8534</v>
      </c>
      <c r="C2410" s="540" t="s">
        <v>6430</v>
      </c>
      <c r="D2410" s="540" t="s">
        <v>6737</v>
      </c>
      <c r="E2410" s="540" t="s">
        <v>6738</v>
      </c>
      <c r="F2410" s="556">
        <v>245000000</v>
      </c>
      <c r="G2410" s="541">
        <v>2023</v>
      </c>
      <c r="H2410" s="542">
        <f>VLOOKUP(G2410,[3]잔가율!$D$3:$E$33,2,FALSE)</f>
        <v>0.84199999999999997</v>
      </c>
      <c r="I2410" s="552">
        <f t="shared" si="37"/>
        <v>206290000</v>
      </c>
    </row>
    <row r="2411" spans="1:9">
      <c r="A2411" s="539">
        <v>2410</v>
      </c>
      <c r="B2411" s="540" t="s">
        <v>8534</v>
      </c>
      <c r="C2411" s="540" t="s">
        <v>6430</v>
      </c>
      <c r="D2411" s="540" t="s">
        <v>6739</v>
      </c>
      <c r="E2411" s="540" t="s">
        <v>6740</v>
      </c>
      <c r="F2411" s="556">
        <v>78600000</v>
      </c>
      <c r="G2411" s="541">
        <v>2023</v>
      </c>
      <c r="H2411" s="542">
        <f>VLOOKUP(G2411,[3]잔가율!$D$3:$E$33,2,FALSE)</f>
        <v>0.84199999999999997</v>
      </c>
      <c r="I2411" s="552">
        <f t="shared" si="37"/>
        <v>66181200</v>
      </c>
    </row>
    <row r="2412" spans="1:9">
      <c r="A2412" s="539">
        <v>2411</v>
      </c>
      <c r="B2412" s="540" t="s">
        <v>8534</v>
      </c>
      <c r="C2412" s="540" t="s">
        <v>6430</v>
      </c>
      <c r="D2412" s="540" t="s">
        <v>6739</v>
      </c>
      <c r="E2412" s="540" t="s">
        <v>6741</v>
      </c>
      <c r="F2412" s="556">
        <v>60600000</v>
      </c>
      <c r="G2412" s="541">
        <v>2023</v>
      </c>
      <c r="H2412" s="542">
        <f>VLOOKUP(G2412,[3]잔가율!$D$3:$E$33,2,FALSE)</f>
        <v>0.84199999999999997</v>
      </c>
      <c r="I2412" s="552">
        <f t="shared" si="37"/>
        <v>51025200</v>
      </c>
    </row>
    <row r="2413" spans="1:9">
      <c r="A2413" s="539">
        <v>2412</v>
      </c>
      <c r="B2413" s="414" t="s">
        <v>16663</v>
      </c>
      <c r="C2413" s="540" t="s">
        <v>6430</v>
      </c>
      <c r="D2413" s="540" t="s">
        <v>6458</v>
      </c>
      <c r="E2413" s="540" t="s">
        <v>6459</v>
      </c>
      <c r="F2413" s="558">
        <v>75670000</v>
      </c>
      <c r="G2413" s="541">
        <v>2023</v>
      </c>
      <c r="H2413" s="542">
        <f>VLOOKUP(G2413,[3]잔가율!$B$3:$C$33,2,FALSE)</f>
        <v>0.82599999999999996</v>
      </c>
      <c r="I2413" s="552">
        <f t="shared" si="37"/>
        <v>62503420</v>
      </c>
    </row>
    <row r="2414" spans="1:9">
      <c r="A2414" s="539">
        <v>2413</v>
      </c>
      <c r="B2414" s="414" t="s">
        <v>16663</v>
      </c>
      <c r="C2414" s="540" t="s">
        <v>6430</v>
      </c>
      <c r="D2414" s="540" t="s">
        <v>6458</v>
      </c>
      <c r="E2414" s="540" t="s">
        <v>6460</v>
      </c>
      <c r="F2414" s="558">
        <v>67180000</v>
      </c>
      <c r="G2414" s="541">
        <v>2023</v>
      </c>
      <c r="H2414" s="542">
        <f>VLOOKUP(G2414,[3]잔가율!$B$3:$C$33,2,FALSE)</f>
        <v>0.82599999999999996</v>
      </c>
      <c r="I2414" s="552">
        <f t="shared" si="37"/>
        <v>55490680</v>
      </c>
    </row>
    <row r="2415" spans="1:9">
      <c r="A2415" s="539">
        <v>2414</v>
      </c>
      <c r="B2415" s="540" t="s">
        <v>8534</v>
      </c>
      <c r="C2415" s="540" t="s">
        <v>6430</v>
      </c>
      <c r="D2415" s="540" t="s">
        <v>6742</v>
      </c>
      <c r="E2415" s="540" t="s">
        <v>6740</v>
      </c>
      <c r="F2415" s="556">
        <v>77470000</v>
      </c>
      <c r="G2415" s="541">
        <v>2023</v>
      </c>
      <c r="H2415" s="542">
        <f>VLOOKUP(G2415,[3]잔가율!$D$3:$E$33,2,FALSE)</f>
        <v>0.84199999999999997</v>
      </c>
      <c r="I2415" s="552">
        <f t="shared" si="37"/>
        <v>65229740</v>
      </c>
    </row>
    <row r="2416" spans="1:9">
      <c r="A2416" s="539">
        <v>2415</v>
      </c>
      <c r="B2416" s="540" t="s">
        <v>8534</v>
      </c>
      <c r="C2416" s="540" t="s">
        <v>6430</v>
      </c>
      <c r="D2416" s="540" t="s">
        <v>6743</v>
      </c>
      <c r="E2416" s="540">
        <v>257318</v>
      </c>
      <c r="F2416" s="556">
        <v>75770000</v>
      </c>
      <c r="G2416" s="541">
        <v>2023</v>
      </c>
      <c r="H2416" s="542">
        <f>VLOOKUP(G2416,[3]잔가율!$D$3:$E$33,2,FALSE)</f>
        <v>0.84199999999999997</v>
      </c>
      <c r="I2416" s="552">
        <f t="shared" si="37"/>
        <v>63798340</v>
      </c>
    </row>
    <row r="2417" spans="1:9">
      <c r="A2417" s="539">
        <v>2416</v>
      </c>
      <c r="B2417" s="540" t="s">
        <v>8534</v>
      </c>
      <c r="C2417" s="540" t="s">
        <v>6430</v>
      </c>
      <c r="D2417" s="540" t="s">
        <v>6744</v>
      </c>
      <c r="E2417" s="540" t="s">
        <v>6745</v>
      </c>
      <c r="F2417" s="556">
        <v>95100000</v>
      </c>
      <c r="G2417" s="541">
        <v>2023</v>
      </c>
      <c r="H2417" s="542">
        <f>VLOOKUP(G2417,[3]잔가율!$D$3:$E$33,2,FALSE)</f>
        <v>0.84199999999999997</v>
      </c>
      <c r="I2417" s="552">
        <f t="shared" si="37"/>
        <v>80074200</v>
      </c>
    </row>
    <row r="2418" spans="1:9">
      <c r="A2418" s="539">
        <v>2417</v>
      </c>
      <c r="B2418" s="540" t="s">
        <v>8534</v>
      </c>
      <c r="C2418" s="540" t="s">
        <v>6430</v>
      </c>
      <c r="D2418" s="540" t="s">
        <v>6744</v>
      </c>
      <c r="E2418" s="540" t="s">
        <v>6746</v>
      </c>
      <c r="F2418" s="556">
        <v>102880000</v>
      </c>
      <c r="G2418" s="541">
        <v>2023</v>
      </c>
      <c r="H2418" s="542">
        <f>VLOOKUP(G2418,[3]잔가율!$D$3:$E$33,2,FALSE)</f>
        <v>0.84199999999999997</v>
      </c>
      <c r="I2418" s="552">
        <f t="shared" si="37"/>
        <v>86624960</v>
      </c>
    </row>
    <row r="2419" spans="1:9">
      <c r="A2419" s="539">
        <v>2418</v>
      </c>
      <c r="B2419" s="540" t="s">
        <v>8534</v>
      </c>
      <c r="C2419" s="540" t="s">
        <v>6430</v>
      </c>
      <c r="D2419" s="540" t="s">
        <v>6747</v>
      </c>
      <c r="E2419" s="540" t="s">
        <v>6748</v>
      </c>
      <c r="F2419" s="556">
        <v>122350000</v>
      </c>
      <c r="G2419" s="541">
        <v>2023</v>
      </c>
      <c r="H2419" s="542">
        <f>VLOOKUP(G2419,[3]잔가율!$D$3:$E$33,2,FALSE)</f>
        <v>0.84199999999999997</v>
      </c>
      <c r="I2419" s="552">
        <f t="shared" si="37"/>
        <v>103018700</v>
      </c>
    </row>
    <row r="2420" spans="1:9">
      <c r="A2420" s="539">
        <v>2419</v>
      </c>
      <c r="B2420" s="540" t="s">
        <v>8534</v>
      </c>
      <c r="C2420" s="540" t="s">
        <v>6430</v>
      </c>
      <c r="D2420" s="540" t="s">
        <v>6749</v>
      </c>
      <c r="E2420" s="540" t="s">
        <v>6750</v>
      </c>
      <c r="F2420" s="556">
        <v>89360000</v>
      </c>
      <c r="G2420" s="541">
        <v>2023</v>
      </c>
      <c r="H2420" s="542">
        <f>VLOOKUP(G2420,[3]잔가율!$D$3:$E$33,2,FALSE)</f>
        <v>0.84199999999999997</v>
      </c>
      <c r="I2420" s="552">
        <f t="shared" si="37"/>
        <v>75241120</v>
      </c>
    </row>
    <row r="2421" spans="1:9">
      <c r="A2421" s="539">
        <v>2420</v>
      </c>
      <c r="B2421" s="540" t="s">
        <v>8534</v>
      </c>
      <c r="C2421" s="540" t="s">
        <v>6430</v>
      </c>
      <c r="D2421" s="540" t="s">
        <v>6751</v>
      </c>
      <c r="E2421" s="540" t="s">
        <v>6752</v>
      </c>
      <c r="F2421" s="556">
        <v>90810000</v>
      </c>
      <c r="G2421" s="541">
        <v>2023</v>
      </c>
      <c r="H2421" s="542">
        <f>VLOOKUP(G2421,[3]잔가율!$D$3:$E$33,2,FALSE)</f>
        <v>0.84199999999999997</v>
      </c>
      <c r="I2421" s="552">
        <f t="shared" si="37"/>
        <v>76462020</v>
      </c>
    </row>
    <row r="2422" spans="1:9">
      <c r="A2422" s="539">
        <v>2421</v>
      </c>
      <c r="B2422" s="543" t="s">
        <v>8534</v>
      </c>
      <c r="C2422" s="543" t="s">
        <v>6583</v>
      </c>
      <c r="D2422" s="543" t="s">
        <v>6753</v>
      </c>
      <c r="E2422" s="543">
        <v>218367</v>
      </c>
      <c r="F2422" s="557">
        <v>38710000</v>
      </c>
      <c r="G2422" s="541">
        <v>2023</v>
      </c>
      <c r="H2422" s="542">
        <f>VLOOKUP(G2422,[3]잔가율!$D$3:$E$33,2,FALSE)</f>
        <v>0.84199999999999997</v>
      </c>
      <c r="I2422" s="552">
        <f t="shared" si="37"/>
        <v>32593820</v>
      </c>
    </row>
    <row r="2423" spans="1:9">
      <c r="A2423" s="539">
        <v>2422</v>
      </c>
      <c r="B2423" s="540" t="s">
        <v>8534</v>
      </c>
      <c r="C2423" s="540" t="s">
        <v>6430</v>
      </c>
      <c r="D2423" s="540" t="s">
        <v>6754</v>
      </c>
      <c r="E2423" s="540" t="s">
        <v>6755</v>
      </c>
      <c r="F2423" s="556">
        <v>97700000</v>
      </c>
      <c r="G2423" s="541">
        <v>2023</v>
      </c>
      <c r="H2423" s="542">
        <f>VLOOKUP(G2423,[3]잔가율!$D$3:$E$33,2,FALSE)</f>
        <v>0.84199999999999997</v>
      </c>
      <c r="I2423" s="552">
        <f t="shared" si="37"/>
        <v>82263400</v>
      </c>
    </row>
    <row r="2424" spans="1:9">
      <c r="A2424" s="539">
        <v>2423</v>
      </c>
      <c r="B2424" s="414" t="s">
        <v>16663</v>
      </c>
      <c r="C2424" s="540" t="s">
        <v>6430</v>
      </c>
      <c r="D2424" s="540" t="s">
        <v>6461</v>
      </c>
      <c r="E2424" s="540">
        <v>257359</v>
      </c>
      <c r="F2424" s="558">
        <v>96240000</v>
      </c>
      <c r="G2424" s="541">
        <v>2023</v>
      </c>
      <c r="H2424" s="542">
        <f>VLOOKUP(G2424,[3]잔가율!$B$3:$C$33,2,FALSE)</f>
        <v>0.82599999999999996</v>
      </c>
      <c r="I2424" s="552">
        <f t="shared" si="37"/>
        <v>79494240</v>
      </c>
    </row>
    <row r="2425" spans="1:9">
      <c r="A2425" s="539">
        <v>2424</v>
      </c>
      <c r="B2425" s="414" t="s">
        <v>16663</v>
      </c>
      <c r="C2425" s="540" t="s">
        <v>6430</v>
      </c>
      <c r="D2425" s="540" t="s">
        <v>6462</v>
      </c>
      <c r="E2425" s="540" t="s">
        <v>6463</v>
      </c>
      <c r="F2425" s="558">
        <v>113000000</v>
      </c>
      <c r="G2425" s="541">
        <v>2023</v>
      </c>
      <c r="H2425" s="542">
        <f>VLOOKUP(G2425,[3]잔가율!$B$3:$C$33,2,FALSE)</f>
        <v>0.82599999999999996</v>
      </c>
      <c r="I2425" s="552">
        <f t="shared" si="37"/>
        <v>93338000</v>
      </c>
    </row>
    <row r="2426" spans="1:9">
      <c r="A2426" s="539">
        <v>2425</v>
      </c>
      <c r="B2426" s="414" t="s">
        <v>16663</v>
      </c>
      <c r="C2426" s="540" t="s">
        <v>6430</v>
      </c>
      <c r="D2426" s="540" t="s">
        <v>6464</v>
      </c>
      <c r="E2426" s="540" t="s">
        <v>6465</v>
      </c>
      <c r="F2426" s="558">
        <v>159630000</v>
      </c>
      <c r="G2426" s="541">
        <v>2023</v>
      </c>
      <c r="H2426" s="542">
        <f>VLOOKUP(G2426,[3]잔가율!$B$3:$C$33,2,FALSE)</f>
        <v>0.82599999999999996</v>
      </c>
      <c r="I2426" s="552">
        <f t="shared" si="37"/>
        <v>131854380</v>
      </c>
    </row>
    <row r="2427" spans="1:9">
      <c r="A2427" s="539">
        <v>2426</v>
      </c>
      <c r="B2427" s="414" t="s">
        <v>16663</v>
      </c>
      <c r="C2427" s="540" t="s">
        <v>6430</v>
      </c>
      <c r="D2427" s="540" t="s">
        <v>6466</v>
      </c>
      <c r="E2427" s="540" t="s">
        <v>6467</v>
      </c>
      <c r="F2427" s="558">
        <v>41500000</v>
      </c>
      <c r="G2427" s="541">
        <v>2023</v>
      </c>
      <c r="H2427" s="542">
        <f>VLOOKUP(G2427,[3]잔가율!$B$3:$C$33,2,FALSE)</f>
        <v>0.82599999999999996</v>
      </c>
      <c r="I2427" s="552">
        <f t="shared" si="37"/>
        <v>34279000</v>
      </c>
    </row>
    <row r="2428" spans="1:9">
      <c r="A2428" s="539">
        <v>2427</v>
      </c>
      <c r="B2428" s="414" t="s">
        <v>16663</v>
      </c>
      <c r="C2428" s="540" t="s">
        <v>6430</v>
      </c>
      <c r="D2428" s="540" t="s">
        <v>6468</v>
      </c>
      <c r="E2428" s="540" t="s">
        <v>6469</v>
      </c>
      <c r="F2428" s="558">
        <v>74710000</v>
      </c>
      <c r="G2428" s="541">
        <v>2023</v>
      </c>
      <c r="H2428" s="542">
        <f>VLOOKUP(G2428,[3]잔가율!$B$3:$C$33,2,FALSE)</f>
        <v>0.82599999999999996</v>
      </c>
      <c r="I2428" s="552">
        <f t="shared" si="37"/>
        <v>61710460</v>
      </c>
    </row>
    <row r="2429" spans="1:9">
      <c r="A2429" s="539">
        <v>2428</v>
      </c>
      <c r="B2429" s="414" t="s">
        <v>16663</v>
      </c>
      <c r="C2429" s="540" t="s">
        <v>6430</v>
      </c>
      <c r="D2429" s="540" t="s">
        <v>6470</v>
      </c>
      <c r="E2429" s="540" t="s">
        <v>6463</v>
      </c>
      <c r="F2429" s="558">
        <v>118180000</v>
      </c>
      <c r="G2429" s="541">
        <v>2023</v>
      </c>
      <c r="H2429" s="542">
        <f>VLOOKUP(G2429,[3]잔가율!$B$3:$C$33,2,FALSE)</f>
        <v>0.82599999999999996</v>
      </c>
      <c r="I2429" s="552">
        <f t="shared" si="37"/>
        <v>97616680</v>
      </c>
    </row>
    <row r="2430" spans="1:9">
      <c r="A2430" s="539">
        <v>2429</v>
      </c>
      <c r="B2430" s="540" t="s">
        <v>8534</v>
      </c>
      <c r="C2430" s="540" t="s">
        <v>6430</v>
      </c>
      <c r="D2430" s="540" t="s">
        <v>6471</v>
      </c>
      <c r="E2430" s="540" t="s">
        <v>6756</v>
      </c>
      <c r="F2430" s="556">
        <v>145360000</v>
      </c>
      <c r="G2430" s="541">
        <v>2023</v>
      </c>
      <c r="H2430" s="542">
        <f>VLOOKUP(G2430,[3]잔가율!$D$3:$E$33,2,FALSE)</f>
        <v>0.84199999999999997</v>
      </c>
      <c r="I2430" s="552">
        <f t="shared" si="37"/>
        <v>122393120</v>
      </c>
    </row>
    <row r="2431" spans="1:9">
      <c r="A2431" s="539">
        <v>2430</v>
      </c>
      <c r="B2431" s="414" t="s">
        <v>16663</v>
      </c>
      <c r="C2431" s="540" t="s">
        <v>6430</v>
      </c>
      <c r="D2431" s="540" t="s">
        <v>6471</v>
      </c>
      <c r="E2431" s="540" t="s">
        <v>6472</v>
      </c>
      <c r="F2431" s="558">
        <v>135920000</v>
      </c>
      <c r="G2431" s="541">
        <v>2023</v>
      </c>
      <c r="H2431" s="542">
        <f>VLOOKUP(G2431,[3]잔가율!$B$3:$C$33,2,FALSE)</f>
        <v>0.82599999999999996</v>
      </c>
      <c r="I2431" s="552">
        <f t="shared" si="37"/>
        <v>112269920</v>
      </c>
    </row>
    <row r="2432" spans="1:9">
      <c r="A2432" s="539">
        <v>2431</v>
      </c>
      <c r="B2432" s="414" t="s">
        <v>16663</v>
      </c>
      <c r="C2432" s="540" t="s">
        <v>6430</v>
      </c>
      <c r="D2432" s="540" t="s">
        <v>6473</v>
      </c>
      <c r="E2432" s="540" t="s">
        <v>6474</v>
      </c>
      <c r="F2432" s="558">
        <v>142200000</v>
      </c>
      <c r="G2432" s="541">
        <v>2023</v>
      </c>
      <c r="H2432" s="542">
        <f>VLOOKUP(G2432,[3]잔가율!$B$3:$C$33,2,FALSE)</f>
        <v>0.82599999999999996</v>
      </c>
      <c r="I2432" s="552">
        <f t="shared" si="37"/>
        <v>117457200</v>
      </c>
    </row>
    <row r="2433" spans="1:9">
      <c r="A2433" s="539">
        <v>2432</v>
      </c>
      <c r="B2433" s="540" t="s">
        <v>8534</v>
      </c>
      <c r="C2433" s="540" t="s">
        <v>6430</v>
      </c>
      <c r="D2433" s="540" t="s">
        <v>6757</v>
      </c>
      <c r="E2433" s="540" t="s">
        <v>6758</v>
      </c>
      <c r="F2433" s="556">
        <v>154450000</v>
      </c>
      <c r="G2433" s="541">
        <v>2023</v>
      </c>
      <c r="H2433" s="542">
        <f>VLOOKUP(G2433,[3]잔가율!$D$3:$E$33,2,FALSE)</f>
        <v>0.84199999999999997</v>
      </c>
      <c r="I2433" s="552">
        <f t="shared" si="37"/>
        <v>130046900</v>
      </c>
    </row>
    <row r="2434" spans="1:9">
      <c r="A2434" s="539">
        <v>2433</v>
      </c>
      <c r="B2434" s="540" t="s">
        <v>8534</v>
      </c>
      <c r="C2434" s="540" t="s">
        <v>6430</v>
      </c>
      <c r="D2434" s="540" t="s">
        <v>6475</v>
      </c>
      <c r="E2434" s="540" t="s">
        <v>6759</v>
      </c>
      <c r="F2434" s="556">
        <v>53500000</v>
      </c>
      <c r="G2434" s="541">
        <v>2023</v>
      </c>
      <c r="H2434" s="542">
        <f>VLOOKUP(G2434,[3]잔가율!$D$3:$E$33,2,FALSE)</f>
        <v>0.84199999999999997</v>
      </c>
      <c r="I2434" s="552">
        <f t="shared" ref="I2434:I2497" si="38">ROUNDDOWN(F2434*H2434,0)</f>
        <v>45047000</v>
      </c>
    </row>
    <row r="2435" spans="1:9">
      <c r="A2435" s="539">
        <v>2434</v>
      </c>
      <c r="B2435" s="414" t="s">
        <v>16663</v>
      </c>
      <c r="C2435" s="540" t="s">
        <v>6430</v>
      </c>
      <c r="D2435" s="540" t="s">
        <v>6475</v>
      </c>
      <c r="E2435" s="540" t="s">
        <v>6476</v>
      </c>
      <c r="F2435" s="558">
        <v>53180000</v>
      </c>
      <c r="G2435" s="541">
        <v>2023</v>
      </c>
      <c r="H2435" s="542">
        <f>VLOOKUP(G2435,[3]잔가율!$B$3:$C$33,2,FALSE)</f>
        <v>0.82599999999999996</v>
      </c>
      <c r="I2435" s="552">
        <f t="shared" si="38"/>
        <v>43926680</v>
      </c>
    </row>
    <row r="2436" spans="1:9">
      <c r="A2436" s="539">
        <v>2435</v>
      </c>
      <c r="B2436" s="414" t="s">
        <v>16663</v>
      </c>
      <c r="C2436" s="540" t="s">
        <v>6430</v>
      </c>
      <c r="D2436" s="540" t="s">
        <v>6475</v>
      </c>
      <c r="E2436" s="540" t="s">
        <v>6477</v>
      </c>
      <c r="F2436" s="558">
        <v>52000000</v>
      </c>
      <c r="G2436" s="541">
        <v>2023</v>
      </c>
      <c r="H2436" s="542">
        <f>VLOOKUP(G2436,[3]잔가율!$B$3:$C$33,2,FALSE)</f>
        <v>0.82599999999999996</v>
      </c>
      <c r="I2436" s="552">
        <f t="shared" si="38"/>
        <v>42952000</v>
      </c>
    </row>
    <row r="2437" spans="1:9">
      <c r="A2437" s="539">
        <v>2436</v>
      </c>
      <c r="B2437" s="540" t="s">
        <v>8534</v>
      </c>
      <c r="C2437" s="540" t="s">
        <v>6430</v>
      </c>
      <c r="D2437" s="540" t="s">
        <v>6760</v>
      </c>
      <c r="E2437" s="540" t="s">
        <v>6761</v>
      </c>
      <c r="F2437" s="556">
        <v>59300000</v>
      </c>
      <c r="G2437" s="541">
        <v>2023</v>
      </c>
      <c r="H2437" s="542">
        <f>VLOOKUP(G2437,[3]잔가율!$D$3:$E$33,2,FALSE)</f>
        <v>0.84199999999999997</v>
      </c>
      <c r="I2437" s="552">
        <f t="shared" si="38"/>
        <v>49930600</v>
      </c>
    </row>
    <row r="2438" spans="1:9">
      <c r="A2438" s="539">
        <v>2437</v>
      </c>
      <c r="B2438" s="414" t="s">
        <v>16663</v>
      </c>
      <c r="C2438" s="540" t="s">
        <v>6430</v>
      </c>
      <c r="D2438" s="540" t="s">
        <v>6478</v>
      </c>
      <c r="E2438" s="540" t="s">
        <v>6479</v>
      </c>
      <c r="F2438" s="558">
        <v>59900000</v>
      </c>
      <c r="G2438" s="541">
        <v>2023</v>
      </c>
      <c r="H2438" s="542">
        <f>VLOOKUP(G2438,[3]잔가율!$B$3:$C$33,2,FALSE)</f>
        <v>0.82599999999999996</v>
      </c>
      <c r="I2438" s="552">
        <f t="shared" si="38"/>
        <v>49477400</v>
      </c>
    </row>
    <row r="2439" spans="1:9">
      <c r="A2439" s="539">
        <v>2438</v>
      </c>
      <c r="B2439" s="540" t="s">
        <v>8534</v>
      </c>
      <c r="C2439" s="540" t="s">
        <v>6430</v>
      </c>
      <c r="D2439" s="540" t="s">
        <v>6762</v>
      </c>
      <c r="E2439" s="540" t="s">
        <v>6763</v>
      </c>
      <c r="F2439" s="556">
        <v>59000000</v>
      </c>
      <c r="G2439" s="541">
        <v>2023</v>
      </c>
      <c r="H2439" s="542">
        <f>VLOOKUP(G2439,[3]잔가율!$D$3:$E$33,2,FALSE)</f>
        <v>0.84199999999999997</v>
      </c>
      <c r="I2439" s="552">
        <f t="shared" si="38"/>
        <v>49678000</v>
      </c>
    </row>
    <row r="2440" spans="1:9">
      <c r="A2440" s="539">
        <v>2439</v>
      </c>
      <c r="B2440" s="540" t="s">
        <v>8534</v>
      </c>
      <c r="C2440" s="540" t="s">
        <v>6430</v>
      </c>
      <c r="D2440" s="540" t="s">
        <v>6764</v>
      </c>
      <c r="E2440" s="540" t="s">
        <v>6765</v>
      </c>
      <c r="F2440" s="556">
        <v>57450000</v>
      </c>
      <c r="G2440" s="541">
        <v>2023</v>
      </c>
      <c r="H2440" s="542">
        <f>VLOOKUP(G2440,[3]잔가율!$D$3:$E$33,2,FALSE)</f>
        <v>0.84199999999999997</v>
      </c>
      <c r="I2440" s="552">
        <f t="shared" si="38"/>
        <v>48372900</v>
      </c>
    </row>
    <row r="2441" spans="1:9">
      <c r="A2441" s="539">
        <v>2440</v>
      </c>
      <c r="B2441" s="540" t="s">
        <v>8534</v>
      </c>
      <c r="C2441" s="540" t="s">
        <v>6430</v>
      </c>
      <c r="D2441" s="540" t="s">
        <v>6766</v>
      </c>
      <c r="E2441" s="540" t="s">
        <v>6767</v>
      </c>
      <c r="F2441" s="556">
        <v>61360000</v>
      </c>
      <c r="G2441" s="541">
        <v>2023</v>
      </c>
      <c r="H2441" s="542">
        <f>VLOOKUP(G2441,[3]잔가율!$D$3:$E$33,2,FALSE)</f>
        <v>0.84199999999999997</v>
      </c>
      <c r="I2441" s="552">
        <f t="shared" si="38"/>
        <v>51665120</v>
      </c>
    </row>
    <row r="2442" spans="1:9">
      <c r="A2442" s="539">
        <v>2441</v>
      </c>
      <c r="B2442" s="540" t="s">
        <v>8534</v>
      </c>
      <c r="C2442" s="540" t="s">
        <v>6430</v>
      </c>
      <c r="D2442" s="540" t="s">
        <v>6766</v>
      </c>
      <c r="E2442" s="540" t="s">
        <v>6768</v>
      </c>
      <c r="F2442" s="556">
        <v>61360000</v>
      </c>
      <c r="G2442" s="541">
        <v>2023</v>
      </c>
      <c r="H2442" s="542">
        <f>VLOOKUP(G2442,[3]잔가율!$D$3:$E$33,2,FALSE)</f>
        <v>0.84199999999999997</v>
      </c>
      <c r="I2442" s="552">
        <f t="shared" si="38"/>
        <v>51665120</v>
      </c>
    </row>
    <row r="2443" spans="1:9">
      <c r="A2443" s="539">
        <v>2442</v>
      </c>
      <c r="B2443" s="540" t="s">
        <v>8534</v>
      </c>
      <c r="C2443" s="540" t="s">
        <v>6430</v>
      </c>
      <c r="D2443" s="540" t="s">
        <v>6769</v>
      </c>
      <c r="E2443" s="540" t="s">
        <v>6770</v>
      </c>
      <c r="F2443" s="556">
        <v>57600000</v>
      </c>
      <c r="G2443" s="541">
        <v>2023</v>
      </c>
      <c r="H2443" s="542">
        <f>VLOOKUP(G2443,[3]잔가율!$D$3:$E$33,2,FALSE)</f>
        <v>0.84199999999999997</v>
      </c>
      <c r="I2443" s="552">
        <f t="shared" si="38"/>
        <v>48499200</v>
      </c>
    </row>
    <row r="2444" spans="1:9">
      <c r="A2444" s="539">
        <v>2443</v>
      </c>
      <c r="B2444" s="414" t="s">
        <v>16663</v>
      </c>
      <c r="C2444" s="540" t="s">
        <v>6430</v>
      </c>
      <c r="D2444" s="540" t="s">
        <v>6480</v>
      </c>
      <c r="E2444" s="540" t="s">
        <v>6481</v>
      </c>
      <c r="F2444" s="558">
        <v>57630000</v>
      </c>
      <c r="G2444" s="541">
        <v>2023</v>
      </c>
      <c r="H2444" s="542">
        <f>VLOOKUP(G2444,[3]잔가율!$B$3:$C$33,2,FALSE)</f>
        <v>0.82599999999999996</v>
      </c>
      <c r="I2444" s="552">
        <f t="shared" si="38"/>
        <v>47602380</v>
      </c>
    </row>
    <row r="2445" spans="1:9">
      <c r="A2445" s="539">
        <v>2444</v>
      </c>
      <c r="B2445" s="540" t="s">
        <v>8534</v>
      </c>
      <c r="C2445" s="540" t="s">
        <v>6430</v>
      </c>
      <c r="D2445" s="540" t="s">
        <v>6482</v>
      </c>
      <c r="E2445" s="540" t="s">
        <v>6771</v>
      </c>
      <c r="F2445" s="556">
        <v>59000000</v>
      </c>
      <c r="G2445" s="541">
        <v>2023</v>
      </c>
      <c r="H2445" s="542">
        <f>VLOOKUP(G2445,[3]잔가율!$D$3:$E$33,2,FALSE)</f>
        <v>0.84199999999999997</v>
      </c>
      <c r="I2445" s="552">
        <f t="shared" si="38"/>
        <v>49678000</v>
      </c>
    </row>
    <row r="2446" spans="1:9">
      <c r="A2446" s="539">
        <v>2445</v>
      </c>
      <c r="B2446" s="414" t="s">
        <v>16663</v>
      </c>
      <c r="C2446" s="540" t="s">
        <v>6430</v>
      </c>
      <c r="D2446" s="540" t="s">
        <v>6482</v>
      </c>
      <c r="E2446" s="540" t="s">
        <v>6483</v>
      </c>
      <c r="F2446" s="558">
        <v>61540000</v>
      </c>
      <c r="G2446" s="541">
        <v>2023</v>
      </c>
      <c r="H2446" s="542">
        <f>VLOOKUP(G2446,[3]잔가율!$B$3:$C$33,2,FALSE)</f>
        <v>0.82599999999999996</v>
      </c>
      <c r="I2446" s="552">
        <f t="shared" si="38"/>
        <v>50832040</v>
      </c>
    </row>
    <row r="2447" spans="1:9">
      <c r="A2447" s="539">
        <v>2446</v>
      </c>
      <c r="B2447" s="414" t="s">
        <v>16663</v>
      </c>
      <c r="C2447" s="540" t="s">
        <v>6430</v>
      </c>
      <c r="D2447" s="540" t="s">
        <v>6482</v>
      </c>
      <c r="E2447" s="540" t="s">
        <v>6484</v>
      </c>
      <c r="F2447" s="558">
        <v>56270000</v>
      </c>
      <c r="G2447" s="541">
        <v>2023</v>
      </c>
      <c r="H2447" s="542">
        <f>VLOOKUP(G2447,[3]잔가율!$B$3:$C$33,2,FALSE)</f>
        <v>0.82599999999999996</v>
      </c>
      <c r="I2447" s="552">
        <f t="shared" si="38"/>
        <v>46479020</v>
      </c>
    </row>
    <row r="2448" spans="1:9">
      <c r="A2448" s="539">
        <v>2447</v>
      </c>
      <c r="B2448" s="414" t="s">
        <v>16663</v>
      </c>
      <c r="C2448" s="540" t="s">
        <v>6430</v>
      </c>
      <c r="D2448" s="540" t="s">
        <v>6485</v>
      </c>
      <c r="E2448" s="540" t="s">
        <v>6486</v>
      </c>
      <c r="F2448" s="558">
        <v>56630000</v>
      </c>
      <c r="G2448" s="541">
        <v>2023</v>
      </c>
      <c r="H2448" s="542">
        <f>VLOOKUP(G2448,[3]잔가율!$B$3:$C$33,2,FALSE)</f>
        <v>0.82599999999999996</v>
      </c>
      <c r="I2448" s="552">
        <f t="shared" si="38"/>
        <v>46776380</v>
      </c>
    </row>
    <row r="2449" spans="1:9">
      <c r="A2449" s="539">
        <v>2448</v>
      </c>
      <c r="B2449" s="540" t="s">
        <v>8534</v>
      </c>
      <c r="C2449" s="540" t="s">
        <v>6430</v>
      </c>
      <c r="D2449" s="540" t="s">
        <v>6772</v>
      </c>
      <c r="E2449" s="540" t="s">
        <v>6773</v>
      </c>
      <c r="F2449" s="556">
        <v>55160000</v>
      </c>
      <c r="G2449" s="541">
        <v>2023</v>
      </c>
      <c r="H2449" s="542">
        <f>VLOOKUP(G2449,[3]잔가율!$D$3:$E$33,2,FALSE)</f>
        <v>0.84199999999999997</v>
      </c>
      <c r="I2449" s="552">
        <f t="shared" si="38"/>
        <v>46444720</v>
      </c>
    </row>
    <row r="2450" spans="1:9">
      <c r="A2450" s="539">
        <v>2449</v>
      </c>
      <c r="B2450" s="414" t="s">
        <v>16663</v>
      </c>
      <c r="C2450" s="540" t="s">
        <v>6430</v>
      </c>
      <c r="D2450" s="540" t="s">
        <v>6487</v>
      </c>
      <c r="E2450" s="540" t="s">
        <v>6488</v>
      </c>
      <c r="F2450" s="558">
        <v>60960000</v>
      </c>
      <c r="G2450" s="541">
        <v>2023</v>
      </c>
      <c r="H2450" s="542">
        <f>VLOOKUP(G2450,[3]잔가율!$B$3:$C$33,2,FALSE)</f>
        <v>0.82599999999999996</v>
      </c>
      <c r="I2450" s="552">
        <f t="shared" si="38"/>
        <v>50352960</v>
      </c>
    </row>
    <row r="2451" spans="1:9">
      <c r="A2451" s="539">
        <v>2450</v>
      </c>
      <c r="B2451" s="540" t="s">
        <v>8534</v>
      </c>
      <c r="C2451" s="540" t="s">
        <v>6430</v>
      </c>
      <c r="D2451" s="540" t="s">
        <v>6774</v>
      </c>
      <c r="E2451" s="540" t="s">
        <v>6773</v>
      </c>
      <c r="F2451" s="556">
        <v>60450000</v>
      </c>
      <c r="G2451" s="541">
        <v>2023</v>
      </c>
      <c r="H2451" s="542">
        <f>VLOOKUP(G2451,[3]잔가율!$D$3:$E$33,2,FALSE)</f>
        <v>0.84199999999999997</v>
      </c>
      <c r="I2451" s="552">
        <f t="shared" si="38"/>
        <v>50898900</v>
      </c>
    </row>
    <row r="2452" spans="1:9">
      <c r="A2452" s="539">
        <v>2451</v>
      </c>
      <c r="B2452" s="540" t="s">
        <v>8534</v>
      </c>
      <c r="C2452" s="540" t="s">
        <v>6430</v>
      </c>
      <c r="D2452" s="540" t="s">
        <v>6775</v>
      </c>
      <c r="E2452" s="540" t="s">
        <v>6773</v>
      </c>
      <c r="F2452" s="556">
        <v>62720000</v>
      </c>
      <c r="G2452" s="541">
        <v>2023</v>
      </c>
      <c r="H2452" s="542">
        <f>VLOOKUP(G2452,[3]잔가율!$D$3:$E$33,2,FALSE)</f>
        <v>0.84199999999999997</v>
      </c>
      <c r="I2452" s="552">
        <f t="shared" si="38"/>
        <v>52810240</v>
      </c>
    </row>
    <row r="2453" spans="1:9">
      <c r="A2453" s="539">
        <v>2452</v>
      </c>
      <c r="B2453" s="543" t="s">
        <v>8534</v>
      </c>
      <c r="C2453" s="543" t="s">
        <v>6430</v>
      </c>
      <c r="D2453" s="543" t="s">
        <v>6776</v>
      </c>
      <c r="E2453" s="543">
        <v>238414</v>
      </c>
      <c r="F2453" s="557">
        <v>62730000</v>
      </c>
      <c r="G2453" s="541">
        <v>2023</v>
      </c>
      <c r="H2453" s="542">
        <f>VLOOKUP(G2453,[3]잔가율!$D$3:$E$33,2,FALSE)</f>
        <v>0.84199999999999997</v>
      </c>
      <c r="I2453" s="552">
        <f t="shared" si="38"/>
        <v>52818660</v>
      </c>
    </row>
    <row r="2454" spans="1:9">
      <c r="A2454" s="539">
        <v>2453</v>
      </c>
      <c r="B2454" s="540" t="s">
        <v>8534</v>
      </c>
      <c r="C2454" s="540" t="s">
        <v>6430</v>
      </c>
      <c r="D2454" s="540" t="s">
        <v>6777</v>
      </c>
      <c r="E2454" s="540" t="s">
        <v>6778</v>
      </c>
      <c r="F2454" s="556">
        <v>65360000</v>
      </c>
      <c r="G2454" s="541">
        <v>2023</v>
      </c>
      <c r="H2454" s="542">
        <f>VLOOKUP(G2454,[3]잔가율!$D$3:$E$33,2,FALSE)</f>
        <v>0.84199999999999997</v>
      </c>
      <c r="I2454" s="552">
        <f t="shared" si="38"/>
        <v>55033120</v>
      </c>
    </row>
    <row r="2455" spans="1:9">
      <c r="A2455" s="539">
        <v>2454</v>
      </c>
      <c r="B2455" s="540" t="s">
        <v>8534</v>
      </c>
      <c r="C2455" s="540" t="s">
        <v>6430</v>
      </c>
      <c r="D2455" s="540" t="s">
        <v>6779</v>
      </c>
      <c r="E2455" s="540" t="s">
        <v>6773</v>
      </c>
      <c r="F2455" s="556">
        <v>62270000</v>
      </c>
      <c r="G2455" s="541">
        <v>2023</v>
      </c>
      <c r="H2455" s="542">
        <f>VLOOKUP(G2455,[3]잔가율!$D$3:$E$33,2,FALSE)</f>
        <v>0.84199999999999997</v>
      </c>
      <c r="I2455" s="552">
        <f t="shared" si="38"/>
        <v>52431340</v>
      </c>
    </row>
    <row r="2456" spans="1:9">
      <c r="A2456" s="539">
        <v>2455</v>
      </c>
      <c r="B2456" s="540" t="s">
        <v>8534</v>
      </c>
      <c r="C2456" s="540" t="s">
        <v>6430</v>
      </c>
      <c r="D2456" s="540" t="s">
        <v>6780</v>
      </c>
      <c r="E2456" s="540" t="s">
        <v>6781</v>
      </c>
      <c r="F2456" s="556">
        <v>50000000</v>
      </c>
      <c r="G2456" s="541">
        <v>2023</v>
      </c>
      <c r="H2456" s="542">
        <f>VLOOKUP(G2456,[3]잔가율!$D$3:$E$33,2,FALSE)</f>
        <v>0.84199999999999997</v>
      </c>
      <c r="I2456" s="552">
        <f t="shared" si="38"/>
        <v>42100000</v>
      </c>
    </row>
    <row r="2457" spans="1:9">
      <c r="A2457" s="539">
        <v>2456</v>
      </c>
      <c r="B2457" s="540" t="s">
        <v>8534</v>
      </c>
      <c r="C2457" s="540" t="s">
        <v>6430</v>
      </c>
      <c r="D2457" s="540" t="s">
        <v>6782</v>
      </c>
      <c r="E2457" s="540" t="s">
        <v>6783</v>
      </c>
      <c r="F2457" s="556">
        <v>73090000</v>
      </c>
      <c r="G2457" s="541">
        <v>2023</v>
      </c>
      <c r="H2457" s="542">
        <f>VLOOKUP(G2457,[3]잔가율!$D$3:$E$33,2,FALSE)</f>
        <v>0.84199999999999997</v>
      </c>
      <c r="I2457" s="552">
        <f t="shared" si="38"/>
        <v>61541780</v>
      </c>
    </row>
    <row r="2458" spans="1:9">
      <c r="A2458" s="539">
        <v>2457</v>
      </c>
      <c r="B2458" s="543" t="s">
        <v>8534</v>
      </c>
      <c r="C2458" s="543" t="s">
        <v>6583</v>
      </c>
      <c r="D2458" s="543" t="s">
        <v>6784</v>
      </c>
      <c r="E2458" s="543">
        <v>213045</v>
      </c>
      <c r="F2458" s="557">
        <v>44550000</v>
      </c>
      <c r="G2458" s="541">
        <v>2023</v>
      </c>
      <c r="H2458" s="542">
        <f>VLOOKUP(G2458,[3]잔가율!$D$3:$E$33,2,FALSE)</f>
        <v>0.84199999999999997</v>
      </c>
      <c r="I2458" s="552">
        <f t="shared" si="38"/>
        <v>37511100</v>
      </c>
    </row>
    <row r="2459" spans="1:9">
      <c r="A2459" s="539">
        <v>2458</v>
      </c>
      <c r="B2459" s="540" t="s">
        <v>8534</v>
      </c>
      <c r="C2459" s="540" t="s">
        <v>6430</v>
      </c>
      <c r="D2459" s="540" t="s">
        <v>6784</v>
      </c>
      <c r="E2459" s="540" t="s">
        <v>6785</v>
      </c>
      <c r="F2459" s="556">
        <v>60900000</v>
      </c>
      <c r="G2459" s="541">
        <v>2023</v>
      </c>
      <c r="H2459" s="542">
        <f>VLOOKUP(G2459,[3]잔가율!$D$3:$E$33,2,FALSE)</f>
        <v>0.84199999999999997</v>
      </c>
      <c r="I2459" s="552">
        <f t="shared" si="38"/>
        <v>51277800</v>
      </c>
    </row>
    <row r="2460" spans="1:9">
      <c r="A2460" s="539">
        <v>2459</v>
      </c>
      <c r="B2460" s="540" t="s">
        <v>8534</v>
      </c>
      <c r="C2460" s="540" t="s">
        <v>6430</v>
      </c>
      <c r="D2460" s="540" t="s">
        <v>6786</v>
      </c>
      <c r="E2460" s="540" t="s">
        <v>6787</v>
      </c>
      <c r="F2460" s="556">
        <v>61000000</v>
      </c>
      <c r="G2460" s="541">
        <v>2023</v>
      </c>
      <c r="H2460" s="542">
        <f>VLOOKUP(G2460,[3]잔가율!$D$3:$E$33,2,FALSE)</f>
        <v>0.84199999999999997</v>
      </c>
      <c r="I2460" s="552">
        <f t="shared" si="38"/>
        <v>51362000</v>
      </c>
    </row>
    <row r="2461" spans="1:9">
      <c r="A2461" s="539">
        <v>2460</v>
      </c>
      <c r="B2461" s="540" t="s">
        <v>8534</v>
      </c>
      <c r="C2461" s="540" t="s">
        <v>6430</v>
      </c>
      <c r="D2461" s="540" t="s">
        <v>6788</v>
      </c>
      <c r="E2461" s="540" t="s">
        <v>6789</v>
      </c>
      <c r="F2461" s="556">
        <v>64000000</v>
      </c>
      <c r="G2461" s="541">
        <v>2023</v>
      </c>
      <c r="H2461" s="542">
        <f>VLOOKUP(G2461,[3]잔가율!$D$3:$E$33,2,FALSE)</f>
        <v>0.84199999999999997</v>
      </c>
      <c r="I2461" s="552">
        <f t="shared" si="38"/>
        <v>53888000</v>
      </c>
    </row>
    <row r="2462" spans="1:9">
      <c r="A2462" s="539">
        <v>2461</v>
      </c>
      <c r="B2462" s="540" t="s">
        <v>8534</v>
      </c>
      <c r="C2462" s="540" t="s">
        <v>6430</v>
      </c>
      <c r="D2462" s="540" t="s">
        <v>6790</v>
      </c>
      <c r="E2462" s="540" t="s">
        <v>6791</v>
      </c>
      <c r="F2462" s="556">
        <v>69000000</v>
      </c>
      <c r="G2462" s="541">
        <v>2023</v>
      </c>
      <c r="H2462" s="542">
        <f>VLOOKUP(G2462,[3]잔가율!$D$3:$E$33,2,FALSE)</f>
        <v>0.84199999999999997</v>
      </c>
      <c r="I2462" s="552">
        <f t="shared" si="38"/>
        <v>58098000</v>
      </c>
    </row>
    <row r="2463" spans="1:9">
      <c r="A2463" s="539">
        <v>2462</v>
      </c>
      <c r="B2463" s="540" t="s">
        <v>8534</v>
      </c>
      <c r="C2463" s="540" t="s">
        <v>6430</v>
      </c>
      <c r="D2463" s="540" t="s">
        <v>6790</v>
      </c>
      <c r="E2463" s="540" t="s">
        <v>6792</v>
      </c>
      <c r="F2463" s="556">
        <v>69000000</v>
      </c>
      <c r="G2463" s="541">
        <v>2023</v>
      </c>
      <c r="H2463" s="542">
        <f>VLOOKUP(G2463,[3]잔가율!$D$3:$E$33,2,FALSE)</f>
        <v>0.84199999999999997</v>
      </c>
      <c r="I2463" s="552">
        <f t="shared" si="38"/>
        <v>58098000</v>
      </c>
    </row>
    <row r="2464" spans="1:9">
      <c r="A2464" s="539">
        <v>2463</v>
      </c>
      <c r="B2464" s="540" t="s">
        <v>8534</v>
      </c>
      <c r="C2464" s="540" t="s">
        <v>6430</v>
      </c>
      <c r="D2464" s="540" t="s">
        <v>6793</v>
      </c>
      <c r="E2464" s="540" t="s">
        <v>6794</v>
      </c>
      <c r="F2464" s="556">
        <v>77270000</v>
      </c>
      <c r="G2464" s="541">
        <v>2023</v>
      </c>
      <c r="H2464" s="542">
        <f>VLOOKUP(G2464,[3]잔가율!$D$3:$E$33,2,FALSE)</f>
        <v>0.84199999999999997</v>
      </c>
      <c r="I2464" s="552">
        <f t="shared" si="38"/>
        <v>65061340</v>
      </c>
    </row>
    <row r="2465" spans="1:9">
      <c r="A2465" s="539">
        <v>2464</v>
      </c>
      <c r="B2465" s="540" t="s">
        <v>8534</v>
      </c>
      <c r="C2465" s="540" t="s">
        <v>6430</v>
      </c>
      <c r="D2465" s="540" t="s">
        <v>1379</v>
      </c>
      <c r="E2465" s="540" t="s">
        <v>6795</v>
      </c>
      <c r="F2465" s="556">
        <v>63360000</v>
      </c>
      <c r="G2465" s="541">
        <v>2023</v>
      </c>
      <c r="H2465" s="542">
        <f>VLOOKUP(G2465,[3]잔가율!$D$3:$E$33,2,FALSE)</f>
        <v>0.84199999999999997</v>
      </c>
      <c r="I2465" s="552">
        <f t="shared" si="38"/>
        <v>53349120</v>
      </c>
    </row>
    <row r="2466" spans="1:9">
      <c r="A2466" s="539">
        <v>2465</v>
      </c>
      <c r="B2466" s="540" t="s">
        <v>8534</v>
      </c>
      <c r="C2466" s="540" t="s">
        <v>6430</v>
      </c>
      <c r="D2466" s="540" t="s">
        <v>1379</v>
      </c>
      <c r="E2466" s="540" t="s">
        <v>6796</v>
      </c>
      <c r="F2466" s="556">
        <v>63360000</v>
      </c>
      <c r="G2466" s="541">
        <v>2023</v>
      </c>
      <c r="H2466" s="542">
        <f>VLOOKUP(G2466,[3]잔가율!$D$3:$E$33,2,FALSE)</f>
        <v>0.84199999999999997</v>
      </c>
      <c r="I2466" s="552">
        <f t="shared" si="38"/>
        <v>53349120</v>
      </c>
    </row>
    <row r="2467" spans="1:9">
      <c r="A2467" s="539">
        <v>2466</v>
      </c>
      <c r="B2467" s="540" t="s">
        <v>8534</v>
      </c>
      <c r="C2467" s="540" t="s">
        <v>6430</v>
      </c>
      <c r="D2467" s="540" t="s">
        <v>1379</v>
      </c>
      <c r="E2467" s="540" t="s">
        <v>6797</v>
      </c>
      <c r="F2467" s="556">
        <v>63720000</v>
      </c>
      <c r="G2467" s="541">
        <v>2023</v>
      </c>
      <c r="H2467" s="542">
        <f>VLOOKUP(G2467,[3]잔가율!$D$3:$E$33,2,FALSE)</f>
        <v>0.84199999999999997</v>
      </c>
      <c r="I2467" s="552">
        <f t="shared" si="38"/>
        <v>53652240</v>
      </c>
    </row>
    <row r="2468" spans="1:9">
      <c r="A2468" s="539">
        <v>2467</v>
      </c>
      <c r="B2468" s="540" t="s">
        <v>8534</v>
      </c>
      <c r="C2468" s="540" t="s">
        <v>6430</v>
      </c>
      <c r="D2468" s="540" t="s">
        <v>1379</v>
      </c>
      <c r="E2468" s="540" t="s">
        <v>6494</v>
      </c>
      <c r="F2468" s="556">
        <v>62180000</v>
      </c>
      <c r="G2468" s="541">
        <v>2023</v>
      </c>
      <c r="H2468" s="542">
        <f>VLOOKUP(G2468,[3]잔가율!$D$3:$E$33,2,FALSE)</f>
        <v>0.84199999999999997</v>
      </c>
      <c r="I2468" s="552">
        <f t="shared" si="38"/>
        <v>52355560</v>
      </c>
    </row>
    <row r="2469" spans="1:9">
      <c r="A2469" s="539">
        <v>2468</v>
      </c>
      <c r="B2469" s="540" t="s">
        <v>8534</v>
      </c>
      <c r="C2469" s="540" t="s">
        <v>6430</v>
      </c>
      <c r="D2469" s="540" t="s">
        <v>6798</v>
      </c>
      <c r="E2469" s="540" t="s">
        <v>6799</v>
      </c>
      <c r="F2469" s="556">
        <v>67180000</v>
      </c>
      <c r="G2469" s="541">
        <v>2023</v>
      </c>
      <c r="H2469" s="542">
        <f>VLOOKUP(G2469,[3]잔가율!$D$3:$E$33,2,FALSE)</f>
        <v>0.84199999999999997</v>
      </c>
      <c r="I2469" s="552">
        <f t="shared" si="38"/>
        <v>56565560</v>
      </c>
    </row>
    <row r="2470" spans="1:9">
      <c r="A2470" s="539">
        <v>2469</v>
      </c>
      <c r="B2470" s="540" t="s">
        <v>8534</v>
      </c>
      <c r="C2470" s="540" t="s">
        <v>6430</v>
      </c>
      <c r="D2470" s="540" t="s">
        <v>6798</v>
      </c>
      <c r="E2470" s="540" t="s">
        <v>6490</v>
      </c>
      <c r="F2470" s="556">
        <v>64770000</v>
      </c>
      <c r="G2470" s="541">
        <v>2023</v>
      </c>
      <c r="H2470" s="542">
        <f>VLOOKUP(G2470,[3]잔가율!$D$3:$E$33,2,FALSE)</f>
        <v>0.84199999999999997</v>
      </c>
      <c r="I2470" s="552">
        <f t="shared" si="38"/>
        <v>54536340</v>
      </c>
    </row>
    <row r="2471" spans="1:9">
      <c r="A2471" s="539">
        <v>2470</v>
      </c>
      <c r="B2471" s="540" t="s">
        <v>8534</v>
      </c>
      <c r="C2471" s="540" t="s">
        <v>6430</v>
      </c>
      <c r="D2471" s="540" t="s">
        <v>6800</v>
      </c>
      <c r="E2471" s="540" t="s">
        <v>6490</v>
      </c>
      <c r="F2471" s="556">
        <v>70000000</v>
      </c>
      <c r="G2471" s="541">
        <v>2023</v>
      </c>
      <c r="H2471" s="542">
        <f>VLOOKUP(G2471,[3]잔가율!$D$3:$E$33,2,FALSE)</f>
        <v>0.84199999999999997</v>
      </c>
      <c r="I2471" s="552">
        <f t="shared" si="38"/>
        <v>58940000</v>
      </c>
    </row>
    <row r="2472" spans="1:9">
      <c r="A2472" s="539">
        <v>2471</v>
      </c>
      <c r="B2472" s="540" t="s">
        <v>8534</v>
      </c>
      <c r="C2472" s="540" t="s">
        <v>6430</v>
      </c>
      <c r="D2472" s="540" t="s">
        <v>6801</v>
      </c>
      <c r="E2472" s="540" t="s">
        <v>6490</v>
      </c>
      <c r="F2472" s="556">
        <v>72000000</v>
      </c>
      <c r="G2472" s="541">
        <v>2023</v>
      </c>
      <c r="H2472" s="542">
        <f>VLOOKUP(G2472,[3]잔가율!$D$3:$E$33,2,FALSE)</f>
        <v>0.84199999999999997</v>
      </c>
      <c r="I2472" s="552">
        <f t="shared" si="38"/>
        <v>60624000</v>
      </c>
    </row>
    <row r="2473" spans="1:9">
      <c r="A2473" s="539">
        <v>2472</v>
      </c>
      <c r="B2473" s="540" t="s">
        <v>8534</v>
      </c>
      <c r="C2473" s="540" t="s">
        <v>6430</v>
      </c>
      <c r="D2473" s="540" t="s">
        <v>6802</v>
      </c>
      <c r="E2473" s="540" t="s">
        <v>6490</v>
      </c>
      <c r="F2473" s="556">
        <v>71810000</v>
      </c>
      <c r="G2473" s="541">
        <v>2023</v>
      </c>
      <c r="H2473" s="542">
        <f>VLOOKUP(G2473,[3]잔가율!$D$3:$E$33,2,FALSE)</f>
        <v>0.84199999999999997</v>
      </c>
      <c r="I2473" s="552">
        <f t="shared" si="38"/>
        <v>60464020</v>
      </c>
    </row>
    <row r="2474" spans="1:9">
      <c r="A2474" s="539">
        <v>2473</v>
      </c>
      <c r="B2474" s="414" t="s">
        <v>16663</v>
      </c>
      <c r="C2474" s="540" t="s">
        <v>6430</v>
      </c>
      <c r="D2474" s="540" t="s">
        <v>6489</v>
      </c>
      <c r="E2474" s="540" t="s">
        <v>6490</v>
      </c>
      <c r="F2474" s="558">
        <v>73810000</v>
      </c>
      <c r="G2474" s="541">
        <v>2023</v>
      </c>
      <c r="H2474" s="542">
        <f>VLOOKUP(G2474,[3]잔가율!$B$3:$C$33,2,FALSE)</f>
        <v>0.82599999999999996</v>
      </c>
      <c r="I2474" s="552">
        <f t="shared" si="38"/>
        <v>60967060</v>
      </c>
    </row>
    <row r="2475" spans="1:9">
      <c r="A2475" s="539">
        <v>2474</v>
      </c>
      <c r="B2475" s="540" t="s">
        <v>8534</v>
      </c>
      <c r="C2475" s="540" t="s">
        <v>6430</v>
      </c>
      <c r="D2475" s="540" t="s">
        <v>6803</v>
      </c>
      <c r="E2475" s="540" t="s">
        <v>6494</v>
      </c>
      <c r="F2475" s="556">
        <v>66810000</v>
      </c>
      <c r="G2475" s="541">
        <v>2023</v>
      </c>
      <c r="H2475" s="542">
        <f>VLOOKUP(G2475,[3]잔가율!$D$3:$E$33,2,FALSE)</f>
        <v>0.84199999999999997</v>
      </c>
      <c r="I2475" s="552">
        <f t="shared" si="38"/>
        <v>56254020</v>
      </c>
    </row>
    <row r="2476" spans="1:9">
      <c r="A2476" s="539">
        <v>2475</v>
      </c>
      <c r="B2476" s="540" t="s">
        <v>8534</v>
      </c>
      <c r="C2476" s="540" t="s">
        <v>6430</v>
      </c>
      <c r="D2476" s="540" t="s">
        <v>6804</v>
      </c>
      <c r="E2476" s="540" t="s">
        <v>6494</v>
      </c>
      <c r="F2476" s="556">
        <v>67270000</v>
      </c>
      <c r="G2476" s="541">
        <v>2023</v>
      </c>
      <c r="H2476" s="542">
        <f>VLOOKUP(G2476,[3]잔가율!$D$3:$E$33,2,FALSE)</f>
        <v>0.84199999999999997</v>
      </c>
      <c r="I2476" s="552">
        <f t="shared" si="38"/>
        <v>56641340</v>
      </c>
    </row>
    <row r="2477" spans="1:9">
      <c r="A2477" s="539">
        <v>2476</v>
      </c>
      <c r="B2477" s="540" t="s">
        <v>8534</v>
      </c>
      <c r="C2477" s="540" t="s">
        <v>6430</v>
      </c>
      <c r="D2477" s="540" t="s">
        <v>6491</v>
      </c>
      <c r="E2477" s="540" t="s">
        <v>6805</v>
      </c>
      <c r="F2477" s="556">
        <v>64450000</v>
      </c>
      <c r="G2477" s="541">
        <v>2023</v>
      </c>
      <c r="H2477" s="542">
        <f>VLOOKUP(G2477,[3]잔가율!$D$3:$E$33,2,FALSE)</f>
        <v>0.84199999999999997</v>
      </c>
      <c r="I2477" s="552">
        <f t="shared" si="38"/>
        <v>54266900</v>
      </c>
    </row>
    <row r="2478" spans="1:9">
      <c r="A2478" s="539">
        <v>2477</v>
      </c>
      <c r="B2478" s="414" t="s">
        <v>16663</v>
      </c>
      <c r="C2478" s="540" t="s">
        <v>6430</v>
      </c>
      <c r="D2478" s="540" t="s">
        <v>6492</v>
      </c>
      <c r="E2478" s="540">
        <v>213054</v>
      </c>
      <c r="F2478" s="558">
        <v>72470000</v>
      </c>
      <c r="G2478" s="541">
        <v>2023</v>
      </c>
      <c r="H2478" s="542">
        <f>VLOOKUP(G2478,[3]잔가율!$B$3:$C$33,2,FALSE)</f>
        <v>0.82599999999999996</v>
      </c>
      <c r="I2478" s="552">
        <f t="shared" si="38"/>
        <v>59860220</v>
      </c>
    </row>
    <row r="2479" spans="1:9">
      <c r="A2479" s="539">
        <v>2478</v>
      </c>
      <c r="B2479" s="540" t="s">
        <v>8534</v>
      </c>
      <c r="C2479" s="540" t="s">
        <v>6430</v>
      </c>
      <c r="D2479" s="540" t="s">
        <v>6806</v>
      </c>
      <c r="E2479" s="540" t="s">
        <v>6807</v>
      </c>
      <c r="F2479" s="556">
        <v>61630000</v>
      </c>
      <c r="G2479" s="541">
        <v>2023</v>
      </c>
      <c r="H2479" s="542">
        <f>VLOOKUP(G2479,[3]잔가율!$D$3:$E$33,2,FALSE)</f>
        <v>0.84199999999999997</v>
      </c>
      <c r="I2479" s="552">
        <f t="shared" si="38"/>
        <v>51892460</v>
      </c>
    </row>
    <row r="2480" spans="1:9">
      <c r="A2480" s="539">
        <v>2479</v>
      </c>
      <c r="B2480" s="414" t="s">
        <v>16663</v>
      </c>
      <c r="C2480" s="540" t="s">
        <v>6430</v>
      </c>
      <c r="D2480" s="540" t="s">
        <v>6493</v>
      </c>
      <c r="E2480" s="540" t="s">
        <v>6494</v>
      </c>
      <c r="F2480" s="558">
        <v>68630000</v>
      </c>
      <c r="G2480" s="541">
        <v>2023</v>
      </c>
      <c r="H2480" s="542">
        <f>VLOOKUP(G2480,[3]잔가율!$B$3:$C$33,2,FALSE)</f>
        <v>0.82599999999999996</v>
      </c>
      <c r="I2480" s="552">
        <f t="shared" si="38"/>
        <v>56688380</v>
      </c>
    </row>
    <row r="2481" spans="1:9">
      <c r="A2481" s="539">
        <v>2480</v>
      </c>
      <c r="B2481" s="540" t="s">
        <v>8534</v>
      </c>
      <c r="C2481" s="540" t="s">
        <v>6430</v>
      </c>
      <c r="D2481" s="540" t="s">
        <v>6808</v>
      </c>
      <c r="E2481" s="540" t="s">
        <v>6809</v>
      </c>
      <c r="F2481" s="556">
        <v>85450000</v>
      </c>
      <c r="G2481" s="541">
        <v>2023</v>
      </c>
      <c r="H2481" s="542">
        <f>VLOOKUP(G2481,[3]잔가율!$D$3:$E$33,2,FALSE)</f>
        <v>0.84199999999999997</v>
      </c>
      <c r="I2481" s="552">
        <f t="shared" si="38"/>
        <v>71948900</v>
      </c>
    </row>
    <row r="2482" spans="1:9">
      <c r="A2482" s="539">
        <v>2481</v>
      </c>
      <c r="B2482" s="540" t="s">
        <v>8534</v>
      </c>
      <c r="C2482" s="540" t="s">
        <v>6430</v>
      </c>
      <c r="D2482" s="540" t="s">
        <v>6808</v>
      </c>
      <c r="E2482" s="540" t="s">
        <v>6810</v>
      </c>
      <c r="F2482" s="556">
        <v>85450000</v>
      </c>
      <c r="G2482" s="541">
        <v>2023</v>
      </c>
      <c r="H2482" s="542">
        <f>VLOOKUP(G2482,[3]잔가율!$D$3:$E$33,2,FALSE)</f>
        <v>0.84199999999999997</v>
      </c>
      <c r="I2482" s="552">
        <f t="shared" si="38"/>
        <v>71948900</v>
      </c>
    </row>
    <row r="2483" spans="1:9">
      <c r="A2483" s="539">
        <v>2482</v>
      </c>
      <c r="B2483" s="540" t="s">
        <v>8534</v>
      </c>
      <c r="C2483" s="540" t="s">
        <v>6430</v>
      </c>
      <c r="D2483" s="540" t="s">
        <v>6808</v>
      </c>
      <c r="E2483" s="540" t="s">
        <v>6811</v>
      </c>
      <c r="F2483" s="556">
        <v>85530000</v>
      </c>
      <c r="G2483" s="541">
        <v>2023</v>
      </c>
      <c r="H2483" s="542">
        <f>VLOOKUP(G2483,[3]잔가율!$D$3:$E$33,2,FALSE)</f>
        <v>0.84199999999999997</v>
      </c>
      <c r="I2483" s="552">
        <f t="shared" si="38"/>
        <v>72016260</v>
      </c>
    </row>
    <row r="2484" spans="1:9">
      <c r="A2484" s="539">
        <v>2483</v>
      </c>
      <c r="B2484" s="540" t="s">
        <v>8534</v>
      </c>
      <c r="C2484" s="540" t="s">
        <v>6430</v>
      </c>
      <c r="D2484" s="540" t="s">
        <v>6808</v>
      </c>
      <c r="E2484" s="540" t="s">
        <v>6812</v>
      </c>
      <c r="F2484" s="556">
        <v>87090000</v>
      </c>
      <c r="G2484" s="541">
        <v>2023</v>
      </c>
      <c r="H2484" s="542">
        <f>VLOOKUP(G2484,[3]잔가율!$D$3:$E$33,2,FALSE)</f>
        <v>0.84199999999999997</v>
      </c>
      <c r="I2484" s="552">
        <f t="shared" si="38"/>
        <v>73329780</v>
      </c>
    </row>
    <row r="2485" spans="1:9">
      <c r="A2485" s="539">
        <v>2484</v>
      </c>
      <c r="B2485" s="540" t="s">
        <v>8534</v>
      </c>
      <c r="C2485" s="540" t="s">
        <v>6430</v>
      </c>
      <c r="D2485" s="540" t="s">
        <v>6813</v>
      </c>
      <c r="E2485" s="540" t="s">
        <v>6814</v>
      </c>
      <c r="F2485" s="556">
        <v>91630000</v>
      </c>
      <c r="G2485" s="541">
        <v>2023</v>
      </c>
      <c r="H2485" s="542">
        <f>VLOOKUP(G2485,[3]잔가율!$D$3:$E$33,2,FALSE)</f>
        <v>0.84199999999999997</v>
      </c>
      <c r="I2485" s="552">
        <f t="shared" si="38"/>
        <v>77152460</v>
      </c>
    </row>
    <row r="2486" spans="1:9">
      <c r="A2486" s="539">
        <v>2485</v>
      </c>
      <c r="B2486" s="540" t="s">
        <v>8534</v>
      </c>
      <c r="C2486" s="540" t="s">
        <v>6430</v>
      </c>
      <c r="D2486" s="540" t="s">
        <v>6815</v>
      </c>
      <c r="E2486" s="540" t="s">
        <v>6816</v>
      </c>
      <c r="F2486" s="556">
        <v>92630000</v>
      </c>
      <c r="G2486" s="541">
        <v>2023</v>
      </c>
      <c r="H2486" s="542">
        <f>VLOOKUP(G2486,[3]잔가율!$D$3:$E$33,2,FALSE)</f>
        <v>0.84199999999999997</v>
      </c>
      <c r="I2486" s="552">
        <f t="shared" si="38"/>
        <v>77994460</v>
      </c>
    </row>
    <row r="2487" spans="1:9">
      <c r="A2487" s="539">
        <v>2486</v>
      </c>
      <c r="B2487" s="540" t="s">
        <v>8534</v>
      </c>
      <c r="C2487" s="540" t="s">
        <v>6430</v>
      </c>
      <c r="D2487" s="540" t="s">
        <v>6815</v>
      </c>
      <c r="E2487" s="540" t="s">
        <v>6817</v>
      </c>
      <c r="F2487" s="556">
        <v>96230000</v>
      </c>
      <c r="G2487" s="541">
        <v>2023</v>
      </c>
      <c r="H2487" s="542">
        <f>VLOOKUP(G2487,[3]잔가율!$D$3:$E$33,2,FALSE)</f>
        <v>0.84199999999999997</v>
      </c>
      <c r="I2487" s="552">
        <f t="shared" si="38"/>
        <v>81025660</v>
      </c>
    </row>
    <row r="2488" spans="1:9">
      <c r="A2488" s="539">
        <v>2487</v>
      </c>
      <c r="B2488" s="540" t="s">
        <v>8534</v>
      </c>
      <c r="C2488" s="540" t="s">
        <v>6430</v>
      </c>
      <c r="D2488" s="540" t="s">
        <v>6815</v>
      </c>
      <c r="E2488" s="540" t="s">
        <v>6818</v>
      </c>
      <c r="F2488" s="556">
        <v>86750000</v>
      </c>
      <c r="G2488" s="541">
        <v>2023</v>
      </c>
      <c r="H2488" s="542">
        <f>VLOOKUP(G2488,[3]잔가율!$D$3:$E$33,2,FALSE)</f>
        <v>0.84199999999999997</v>
      </c>
      <c r="I2488" s="552">
        <f t="shared" si="38"/>
        <v>73043500</v>
      </c>
    </row>
    <row r="2489" spans="1:9">
      <c r="A2489" s="539">
        <v>2488</v>
      </c>
      <c r="B2489" s="540" t="s">
        <v>8534</v>
      </c>
      <c r="C2489" s="540" t="s">
        <v>6430</v>
      </c>
      <c r="D2489" s="540" t="s">
        <v>6815</v>
      </c>
      <c r="E2489" s="540" t="s">
        <v>6819</v>
      </c>
      <c r="F2489" s="556">
        <v>83180000</v>
      </c>
      <c r="G2489" s="541">
        <v>2023</v>
      </c>
      <c r="H2489" s="542">
        <f>VLOOKUP(G2489,[3]잔가율!$D$3:$E$33,2,FALSE)</f>
        <v>0.84199999999999997</v>
      </c>
      <c r="I2489" s="552">
        <f t="shared" si="38"/>
        <v>70037560</v>
      </c>
    </row>
    <row r="2490" spans="1:9">
      <c r="A2490" s="539">
        <v>2489</v>
      </c>
      <c r="B2490" s="540" t="s">
        <v>8534</v>
      </c>
      <c r="C2490" s="540" t="s">
        <v>6430</v>
      </c>
      <c r="D2490" s="540" t="s">
        <v>6820</v>
      </c>
      <c r="E2490" s="540" t="s">
        <v>6817</v>
      </c>
      <c r="F2490" s="556">
        <v>96270000</v>
      </c>
      <c r="G2490" s="541">
        <v>2023</v>
      </c>
      <c r="H2490" s="542">
        <f>VLOOKUP(G2490,[3]잔가율!$D$3:$E$33,2,FALSE)</f>
        <v>0.84199999999999997</v>
      </c>
      <c r="I2490" s="552">
        <f t="shared" si="38"/>
        <v>81059340</v>
      </c>
    </row>
    <row r="2491" spans="1:9">
      <c r="A2491" s="539">
        <v>2490</v>
      </c>
      <c r="B2491" s="540" t="s">
        <v>8534</v>
      </c>
      <c r="C2491" s="540" t="s">
        <v>6430</v>
      </c>
      <c r="D2491" s="540" t="s">
        <v>6820</v>
      </c>
      <c r="E2491" s="540" t="s">
        <v>6821</v>
      </c>
      <c r="F2491" s="556">
        <v>90810000</v>
      </c>
      <c r="G2491" s="541">
        <v>2023</v>
      </c>
      <c r="H2491" s="542">
        <f>VLOOKUP(G2491,[3]잔가율!$D$3:$E$33,2,FALSE)</f>
        <v>0.84199999999999997</v>
      </c>
      <c r="I2491" s="552">
        <f t="shared" si="38"/>
        <v>76462020</v>
      </c>
    </row>
    <row r="2492" spans="1:9">
      <c r="A2492" s="539">
        <v>2491</v>
      </c>
      <c r="B2492" s="540" t="s">
        <v>8534</v>
      </c>
      <c r="C2492" s="540" t="s">
        <v>6430</v>
      </c>
      <c r="D2492" s="540" t="s">
        <v>6820</v>
      </c>
      <c r="E2492" s="540" t="s">
        <v>6822</v>
      </c>
      <c r="F2492" s="556">
        <v>82090000</v>
      </c>
      <c r="G2492" s="541">
        <v>2023</v>
      </c>
      <c r="H2492" s="542">
        <f>VLOOKUP(G2492,[3]잔가율!$D$3:$E$33,2,FALSE)</f>
        <v>0.84199999999999997</v>
      </c>
      <c r="I2492" s="552">
        <f t="shared" si="38"/>
        <v>69119780</v>
      </c>
    </row>
    <row r="2493" spans="1:9">
      <c r="A2493" s="539">
        <v>2492</v>
      </c>
      <c r="B2493" s="540" t="s">
        <v>8534</v>
      </c>
      <c r="C2493" s="540" t="s">
        <v>6430</v>
      </c>
      <c r="D2493" s="540" t="s">
        <v>6823</v>
      </c>
      <c r="E2493" s="540" t="s">
        <v>6824</v>
      </c>
      <c r="F2493" s="556">
        <v>77100000</v>
      </c>
      <c r="G2493" s="541">
        <v>2023</v>
      </c>
      <c r="H2493" s="542">
        <f>VLOOKUP(G2493,[3]잔가율!$D$3:$E$33,2,FALSE)</f>
        <v>0.84199999999999997</v>
      </c>
      <c r="I2493" s="552">
        <f t="shared" si="38"/>
        <v>64918200</v>
      </c>
    </row>
    <row r="2494" spans="1:9">
      <c r="A2494" s="539">
        <v>2493</v>
      </c>
      <c r="B2494" s="540" t="s">
        <v>8534</v>
      </c>
      <c r="C2494" s="540" t="s">
        <v>6430</v>
      </c>
      <c r="D2494" s="540" t="s">
        <v>6825</v>
      </c>
      <c r="E2494" s="540" t="s">
        <v>6826</v>
      </c>
      <c r="F2494" s="556">
        <v>79910000</v>
      </c>
      <c r="G2494" s="541">
        <v>2023</v>
      </c>
      <c r="H2494" s="542">
        <f>VLOOKUP(G2494,[3]잔가율!$D$3:$E$33,2,FALSE)</f>
        <v>0.84199999999999997</v>
      </c>
      <c r="I2494" s="552">
        <f t="shared" si="38"/>
        <v>67284220</v>
      </c>
    </row>
    <row r="2495" spans="1:9">
      <c r="A2495" s="539">
        <v>2494</v>
      </c>
      <c r="B2495" s="540" t="s">
        <v>8534</v>
      </c>
      <c r="C2495" s="540" t="s">
        <v>6430</v>
      </c>
      <c r="D2495" s="540" t="s">
        <v>6825</v>
      </c>
      <c r="E2495" s="540" t="s">
        <v>6827</v>
      </c>
      <c r="F2495" s="556">
        <v>76720000</v>
      </c>
      <c r="G2495" s="541">
        <v>2023</v>
      </c>
      <c r="H2495" s="542">
        <f>VLOOKUP(G2495,[3]잔가율!$D$3:$E$33,2,FALSE)</f>
        <v>0.84199999999999997</v>
      </c>
      <c r="I2495" s="552">
        <f t="shared" si="38"/>
        <v>64598240</v>
      </c>
    </row>
    <row r="2496" spans="1:9">
      <c r="A2496" s="539">
        <v>2495</v>
      </c>
      <c r="B2496" s="540" t="s">
        <v>8534</v>
      </c>
      <c r="C2496" s="540" t="s">
        <v>6430</v>
      </c>
      <c r="D2496" s="540" t="s">
        <v>6828</v>
      </c>
      <c r="E2496" s="540" t="s">
        <v>6829</v>
      </c>
      <c r="F2496" s="556">
        <v>72630000</v>
      </c>
      <c r="G2496" s="541">
        <v>2023</v>
      </c>
      <c r="H2496" s="542">
        <f>VLOOKUP(G2496,[3]잔가율!$D$3:$E$33,2,FALSE)</f>
        <v>0.84199999999999997</v>
      </c>
      <c r="I2496" s="552">
        <f t="shared" si="38"/>
        <v>61154460</v>
      </c>
    </row>
    <row r="2497" spans="1:9">
      <c r="A2497" s="539">
        <v>2496</v>
      </c>
      <c r="B2497" s="540" t="s">
        <v>8534</v>
      </c>
      <c r="C2497" s="540" t="s">
        <v>6430</v>
      </c>
      <c r="D2497" s="540" t="s">
        <v>6828</v>
      </c>
      <c r="E2497" s="540" t="s">
        <v>6830</v>
      </c>
      <c r="F2497" s="556">
        <v>71630000</v>
      </c>
      <c r="G2497" s="541">
        <v>2023</v>
      </c>
      <c r="H2497" s="542">
        <f>VLOOKUP(G2497,[3]잔가율!$D$3:$E$33,2,FALSE)</f>
        <v>0.84199999999999997</v>
      </c>
      <c r="I2497" s="552">
        <f t="shared" si="38"/>
        <v>60312460</v>
      </c>
    </row>
    <row r="2498" spans="1:9">
      <c r="A2498" s="539">
        <v>2497</v>
      </c>
      <c r="B2498" s="540" t="s">
        <v>8534</v>
      </c>
      <c r="C2498" s="540" t="s">
        <v>6430</v>
      </c>
      <c r="D2498" s="540" t="s">
        <v>6831</v>
      </c>
      <c r="E2498" s="540" t="s">
        <v>6832</v>
      </c>
      <c r="F2498" s="556">
        <v>76000000</v>
      </c>
      <c r="G2498" s="541">
        <v>2023</v>
      </c>
      <c r="H2498" s="542">
        <f>VLOOKUP(G2498,[3]잔가율!$D$3:$E$33,2,FALSE)</f>
        <v>0.84199999999999997</v>
      </c>
      <c r="I2498" s="552">
        <f t="shared" ref="I2498:I2561" si="39">ROUNDDOWN(F2498*H2498,0)</f>
        <v>63992000</v>
      </c>
    </row>
    <row r="2499" spans="1:9">
      <c r="A2499" s="539">
        <v>2498</v>
      </c>
      <c r="B2499" s="543" t="s">
        <v>8534</v>
      </c>
      <c r="C2499" s="543" t="s">
        <v>6583</v>
      </c>
      <c r="D2499" s="543" t="s">
        <v>6833</v>
      </c>
      <c r="E2499" s="543" t="s">
        <v>6834</v>
      </c>
      <c r="F2499" s="557">
        <v>37510000</v>
      </c>
      <c r="G2499" s="541">
        <v>2023</v>
      </c>
      <c r="H2499" s="542">
        <f>VLOOKUP(G2499,[3]잔가율!$D$3:$E$33,2,FALSE)</f>
        <v>0.84199999999999997</v>
      </c>
      <c r="I2499" s="552">
        <f t="shared" si="39"/>
        <v>31583420</v>
      </c>
    </row>
    <row r="2500" spans="1:9">
      <c r="A2500" s="539">
        <v>2499</v>
      </c>
      <c r="B2500" s="540" t="s">
        <v>8534</v>
      </c>
      <c r="C2500" s="540" t="s">
        <v>6430</v>
      </c>
      <c r="D2500" s="540" t="s">
        <v>6835</v>
      </c>
      <c r="E2500" s="540" t="s">
        <v>6836</v>
      </c>
      <c r="F2500" s="556">
        <v>85900000</v>
      </c>
      <c r="G2500" s="541">
        <v>2023</v>
      </c>
      <c r="H2500" s="542">
        <f>VLOOKUP(G2500,[3]잔가율!$D$3:$E$33,2,FALSE)</f>
        <v>0.84199999999999997</v>
      </c>
      <c r="I2500" s="552">
        <f t="shared" si="39"/>
        <v>72327800</v>
      </c>
    </row>
    <row r="2501" spans="1:9">
      <c r="A2501" s="539">
        <v>2500</v>
      </c>
      <c r="B2501" s="540" t="s">
        <v>8534</v>
      </c>
      <c r="C2501" s="540" t="s">
        <v>6430</v>
      </c>
      <c r="D2501" s="540" t="s">
        <v>6835</v>
      </c>
      <c r="E2501" s="540" t="s">
        <v>6837</v>
      </c>
      <c r="F2501" s="556">
        <v>89700000</v>
      </c>
      <c r="G2501" s="541">
        <v>2023</v>
      </c>
      <c r="H2501" s="542">
        <f>VLOOKUP(G2501,[3]잔가율!$D$3:$E$33,2,FALSE)</f>
        <v>0.84199999999999997</v>
      </c>
      <c r="I2501" s="552">
        <f t="shared" si="39"/>
        <v>75527400</v>
      </c>
    </row>
    <row r="2502" spans="1:9">
      <c r="A2502" s="539">
        <v>2501</v>
      </c>
      <c r="B2502" s="543" t="s">
        <v>8534</v>
      </c>
      <c r="C2502" s="543" t="s">
        <v>6430</v>
      </c>
      <c r="D2502" s="543" t="s">
        <v>6838</v>
      </c>
      <c r="E2502" s="543">
        <v>238366</v>
      </c>
      <c r="F2502" s="557">
        <v>81120000</v>
      </c>
      <c r="G2502" s="541">
        <v>2023</v>
      </c>
      <c r="H2502" s="542">
        <f>VLOOKUP(G2502,[3]잔가율!$D$3:$E$33,2,FALSE)</f>
        <v>0.84199999999999997</v>
      </c>
      <c r="I2502" s="552">
        <f t="shared" si="39"/>
        <v>68303040</v>
      </c>
    </row>
    <row r="2503" spans="1:9">
      <c r="A2503" s="539">
        <v>2502</v>
      </c>
      <c r="B2503" s="543" t="s">
        <v>8534</v>
      </c>
      <c r="C2503" s="543" t="s">
        <v>6430</v>
      </c>
      <c r="D2503" s="543" t="s">
        <v>6839</v>
      </c>
      <c r="E2503" s="543">
        <v>238465</v>
      </c>
      <c r="F2503" s="557">
        <v>82550000</v>
      </c>
      <c r="G2503" s="541">
        <v>2023</v>
      </c>
      <c r="H2503" s="542">
        <f>VLOOKUP(G2503,[3]잔가율!$D$3:$E$33,2,FALSE)</f>
        <v>0.84199999999999997</v>
      </c>
      <c r="I2503" s="552">
        <f t="shared" si="39"/>
        <v>69507100</v>
      </c>
    </row>
    <row r="2504" spans="1:9">
      <c r="A2504" s="539">
        <v>2503</v>
      </c>
      <c r="B2504" s="540" t="s">
        <v>8534</v>
      </c>
      <c r="C2504" s="540" t="s">
        <v>6430</v>
      </c>
      <c r="D2504" s="540" t="s">
        <v>6839</v>
      </c>
      <c r="E2504" s="540" t="s">
        <v>6840</v>
      </c>
      <c r="F2504" s="556">
        <v>77540000</v>
      </c>
      <c r="G2504" s="541">
        <v>2023</v>
      </c>
      <c r="H2504" s="542">
        <f>VLOOKUP(G2504,[3]잔가율!$D$3:$E$33,2,FALSE)</f>
        <v>0.84199999999999997</v>
      </c>
      <c r="I2504" s="552">
        <f t="shared" si="39"/>
        <v>65288680</v>
      </c>
    </row>
    <row r="2505" spans="1:9">
      <c r="A2505" s="539">
        <v>2504</v>
      </c>
      <c r="B2505" s="540" t="s">
        <v>8534</v>
      </c>
      <c r="C2505" s="540" t="s">
        <v>6430</v>
      </c>
      <c r="D2505" s="540" t="s">
        <v>6841</v>
      </c>
      <c r="E2505" s="540" t="s">
        <v>6842</v>
      </c>
      <c r="F2505" s="556">
        <v>71800000</v>
      </c>
      <c r="G2505" s="541">
        <v>2023</v>
      </c>
      <c r="H2505" s="542">
        <f>VLOOKUP(G2505,[3]잔가율!$D$3:$E$33,2,FALSE)</f>
        <v>0.84199999999999997</v>
      </c>
      <c r="I2505" s="552">
        <f t="shared" si="39"/>
        <v>60455600</v>
      </c>
    </row>
    <row r="2506" spans="1:9">
      <c r="A2506" s="539">
        <v>2505</v>
      </c>
      <c r="B2506" s="540" t="s">
        <v>8534</v>
      </c>
      <c r="C2506" s="540" t="s">
        <v>6430</v>
      </c>
      <c r="D2506" s="540" t="s">
        <v>6843</v>
      </c>
      <c r="E2506" s="540" t="s">
        <v>6844</v>
      </c>
      <c r="F2506" s="556">
        <v>74650000</v>
      </c>
      <c r="G2506" s="541">
        <v>2023</v>
      </c>
      <c r="H2506" s="542">
        <f>VLOOKUP(G2506,[3]잔가율!$D$3:$E$33,2,FALSE)</f>
        <v>0.84199999999999997</v>
      </c>
      <c r="I2506" s="552">
        <f t="shared" si="39"/>
        <v>62855300</v>
      </c>
    </row>
    <row r="2507" spans="1:9">
      <c r="A2507" s="539">
        <v>2506</v>
      </c>
      <c r="B2507" s="540" t="s">
        <v>8534</v>
      </c>
      <c r="C2507" s="540" t="s">
        <v>6430</v>
      </c>
      <c r="D2507" s="540" t="s">
        <v>6843</v>
      </c>
      <c r="E2507" s="540" t="s">
        <v>6845</v>
      </c>
      <c r="F2507" s="556">
        <v>76650000</v>
      </c>
      <c r="G2507" s="541">
        <v>2023</v>
      </c>
      <c r="H2507" s="542">
        <f>VLOOKUP(G2507,[3]잔가율!$D$3:$E$33,2,FALSE)</f>
        <v>0.84199999999999997</v>
      </c>
      <c r="I2507" s="552">
        <f t="shared" si="39"/>
        <v>64539300</v>
      </c>
    </row>
    <row r="2508" spans="1:9">
      <c r="A2508" s="539">
        <v>2507</v>
      </c>
      <c r="B2508" s="540" t="s">
        <v>8534</v>
      </c>
      <c r="C2508" s="540" t="s">
        <v>6430</v>
      </c>
      <c r="D2508" s="540" t="s">
        <v>1316</v>
      </c>
      <c r="E2508" s="540" t="s">
        <v>6846</v>
      </c>
      <c r="F2508" s="556">
        <v>103000000</v>
      </c>
      <c r="G2508" s="541">
        <v>2023</v>
      </c>
      <c r="H2508" s="542">
        <f>VLOOKUP(G2508,[3]잔가율!$D$3:$E$33,2,FALSE)</f>
        <v>0.84199999999999997</v>
      </c>
      <c r="I2508" s="552">
        <f t="shared" si="39"/>
        <v>86726000</v>
      </c>
    </row>
    <row r="2509" spans="1:9">
      <c r="A2509" s="539">
        <v>2508</v>
      </c>
      <c r="B2509" s="543" t="s">
        <v>8534</v>
      </c>
      <c r="C2509" s="543" t="s">
        <v>6430</v>
      </c>
      <c r="D2509" s="543" t="s">
        <v>6847</v>
      </c>
      <c r="E2509" s="543">
        <v>213068</v>
      </c>
      <c r="F2509" s="557">
        <v>87810000</v>
      </c>
      <c r="G2509" s="541">
        <v>2023</v>
      </c>
      <c r="H2509" s="542">
        <f>VLOOKUP(G2509,[3]잔가율!$D$3:$E$33,2,FALSE)</f>
        <v>0.84199999999999997</v>
      </c>
      <c r="I2509" s="552">
        <f t="shared" si="39"/>
        <v>73936020</v>
      </c>
    </row>
    <row r="2510" spans="1:9">
      <c r="A2510" s="539">
        <v>2509</v>
      </c>
      <c r="B2510" s="414" t="s">
        <v>16663</v>
      </c>
      <c r="C2510" s="544" t="s">
        <v>6430</v>
      </c>
      <c r="D2510" s="544" t="s">
        <v>6495</v>
      </c>
      <c r="E2510" s="544" t="s">
        <v>6496</v>
      </c>
      <c r="F2510" s="560">
        <v>92520000</v>
      </c>
      <c r="G2510" s="541">
        <v>2023</v>
      </c>
      <c r="H2510" s="542">
        <f>VLOOKUP(G2510,[3]잔가율!$B$3:$C$33,2,FALSE)</f>
        <v>0.82599999999999996</v>
      </c>
      <c r="I2510" s="552">
        <f t="shared" si="39"/>
        <v>76421520</v>
      </c>
    </row>
    <row r="2511" spans="1:9">
      <c r="A2511" s="539">
        <v>2510</v>
      </c>
      <c r="B2511" s="414" t="s">
        <v>16663</v>
      </c>
      <c r="C2511" s="544" t="s">
        <v>6430</v>
      </c>
      <c r="D2511" s="544" t="s">
        <v>6497</v>
      </c>
      <c r="E2511" s="544" t="s">
        <v>6498</v>
      </c>
      <c r="F2511" s="560">
        <v>93620000</v>
      </c>
      <c r="G2511" s="541">
        <v>2023</v>
      </c>
      <c r="H2511" s="542">
        <f>VLOOKUP(G2511,[3]잔가율!$B$3:$C$33,2,FALSE)</f>
        <v>0.82599999999999996</v>
      </c>
      <c r="I2511" s="552">
        <f t="shared" si="39"/>
        <v>77330120</v>
      </c>
    </row>
    <row r="2512" spans="1:9">
      <c r="A2512" s="539">
        <v>2511</v>
      </c>
      <c r="B2512" s="540" t="s">
        <v>8534</v>
      </c>
      <c r="C2512" s="540" t="s">
        <v>6430</v>
      </c>
      <c r="D2512" s="540" t="s">
        <v>6848</v>
      </c>
      <c r="E2512" s="540" t="s">
        <v>6849</v>
      </c>
      <c r="F2512" s="556">
        <v>92360000</v>
      </c>
      <c r="G2512" s="541">
        <v>2023</v>
      </c>
      <c r="H2512" s="542">
        <f>VLOOKUP(G2512,[3]잔가율!$D$3:$E$33,2,FALSE)</f>
        <v>0.84199999999999997</v>
      </c>
      <c r="I2512" s="552">
        <f t="shared" si="39"/>
        <v>77767120</v>
      </c>
    </row>
    <row r="2513" spans="1:9">
      <c r="A2513" s="539">
        <v>2512</v>
      </c>
      <c r="B2513" s="543" t="s">
        <v>8534</v>
      </c>
      <c r="C2513" s="543" t="s">
        <v>6430</v>
      </c>
      <c r="D2513" s="543" t="s">
        <v>6850</v>
      </c>
      <c r="E2513" s="543">
        <v>238368</v>
      </c>
      <c r="F2513" s="557">
        <v>81960000</v>
      </c>
      <c r="G2513" s="541">
        <v>2023</v>
      </c>
      <c r="H2513" s="542">
        <f>VLOOKUP(G2513,[3]잔가율!$D$3:$E$33,2,FALSE)</f>
        <v>0.84199999999999997</v>
      </c>
      <c r="I2513" s="552">
        <f t="shared" si="39"/>
        <v>69010320</v>
      </c>
    </row>
    <row r="2514" spans="1:9">
      <c r="A2514" s="539">
        <v>2513</v>
      </c>
      <c r="B2514" s="414" t="s">
        <v>16663</v>
      </c>
      <c r="C2514" s="544" t="s">
        <v>6430</v>
      </c>
      <c r="D2514" s="544" t="s">
        <v>6499</v>
      </c>
      <c r="E2514" s="544" t="s">
        <v>6500</v>
      </c>
      <c r="F2514" s="560">
        <v>85340000</v>
      </c>
      <c r="G2514" s="541">
        <v>2023</v>
      </c>
      <c r="H2514" s="542">
        <f>VLOOKUP(G2514,[3]잔가율!$B$3:$C$33,2,FALSE)</f>
        <v>0.82599999999999996</v>
      </c>
      <c r="I2514" s="552">
        <f t="shared" si="39"/>
        <v>70490840</v>
      </c>
    </row>
    <row r="2515" spans="1:9">
      <c r="A2515" s="539">
        <v>2514</v>
      </c>
      <c r="B2515" s="543" t="s">
        <v>8534</v>
      </c>
      <c r="C2515" s="543" t="s">
        <v>6430</v>
      </c>
      <c r="D2515" s="543" t="s">
        <v>1417</v>
      </c>
      <c r="E2515" s="543">
        <v>238467</v>
      </c>
      <c r="F2515" s="557">
        <v>85760000</v>
      </c>
      <c r="G2515" s="541">
        <v>2023</v>
      </c>
      <c r="H2515" s="542">
        <f>VLOOKUP(G2515,[3]잔가율!$D$3:$E$33,2,FALSE)</f>
        <v>0.84199999999999997</v>
      </c>
      <c r="I2515" s="552">
        <f t="shared" si="39"/>
        <v>72209920</v>
      </c>
    </row>
    <row r="2516" spans="1:9">
      <c r="A2516" s="539">
        <v>2515</v>
      </c>
      <c r="B2516" s="540" t="s">
        <v>8534</v>
      </c>
      <c r="C2516" s="540" t="s">
        <v>6430</v>
      </c>
      <c r="D2516" s="540" t="s">
        <v>6851</v>
      </c>
      <c r="E2516" s="540" t="s">
        <v>6852</v>
      </c>
      <c r="F2516" s="556">
        <v>150810000</v>
      </c>
      <c r="G2516" s="541">
        <v>2023</v>
      </c>
      <c r="H2516" s="542">
        <f>VLOOKUP(G2516,[3]잔가율!$D$3:$E$33,2,FALSE)</f>
        <v>0.84199999999999997</v>
      </c>
      <c r="I2516" s="552">
        <f t="shared" si="39"/>
        <v>126982020</v>
      </c>
    </row>
    <row r="2517" spans="1:9">
      <c r="A2517" s="539">
        <v>2516</v>
      </c>
      <c r="B2517" s="543" t="s">
        <v>8534</v>
      </c>
      <c r="C2517" s="543" t="s">
        <v>6583</v>
      </c>
      <c r="D2517" s="543" t="s">
        <v>6853</v>
      </c>
      <c r="E2517" s="543">
        <v>207373</v>
      </c>
      <c r="F2517" s="557">
        <v>48220000</v>
      </c>
      <c r="G2517" s="541">
        <v>2023</v>
      </c>
      <c r="H2517" s="542">
        <f>VLOOKUP(G2517,[3]잔가율!$D$3:$E$33,2,FALSE)</f>
        <v>0.84199999999999997</v>
      </c>
      <c r="I2517" s="552">
        <f t="shared" si="39"/>
        <v>40601240</v>
      </c>
    </row>
    <row r="2518" spans="1:9">
      <c r="A2518" s="539">
        <v>2517</v>
      </c>
      <c r="B2518" s="540" t="s">
        <v>8534</v>
      </c>
      <c r="C2518" s="540" t="s">
        <v>6430</v>
      </c>
      <c r="D2518" s="540" t="s">
        <v>6854</v>
      </c>
      <c r="E2518" s="540" t="s">
        <v>6855</v>
      </c>
      <c r="F2518" s="556">
        <v>120000000</v>
      </c>
      <c r="G2518" s="541">
        <v>2023</v>
      </c>
      <c r="H2518" s="542">
        <f>VLOOKUP(G2518,[3]잔가율!$D$3:$E$33,2,FALSE)</f>
        <v>0.84199999999999997</v>
      </c>
      <c r="I2518" s="552">
        <f t="shared" si="39"/>
        <v>101040000</v>
      </c>
    </row>
    <row r="2519" spans="1:9">
      <c r="A2519" s="539">
        <v>2518</v>
      </c>
      <c r="B2519" s="540" t="s">
        <v>8534</v>
      </c>
      <c r="C2519" s="540" t="s">
        <v>6430</v>
      </c>
      <c r="D2519" s="540" t="s">
        <v>6856</v>
      </c>
      <c r="E2519" s="540" t="s">
        <v>6857</v>
      </c>
      <c r="F2519" s="556">
        <v>127000000</v>
      </c>
      <c r="G2519" s="541">
        <v>2023</v>
      </c>
      <c r="H2519" s="542">
        <f>VLOOKUP(G2519,[3]잔가율!$D$3:$E$33,2,FALSE)</f>
        <v>0.84199999999999997</v>
      </c>
      <c r="I2519" s="552">
        <f t="shared" si="39"/>
        <v>106934000</v>
      </c>
    </row>
    <row r="2520" spans="1:9">
      <c r="A2520" s="539">
        <v>2519</v>
      </c>
      <c r="B2520" s="540" t="s">
        <v>8534</v>
      </c>
      <c r="C2520" s="540" t="s">
        <v>6430</v>
      </c>
      <c r="D2520" s="540" t="s">
        <v>6856</v>
      </c>
      <c r="E2520" s="540" t="s">
        <v>6858</v>
      </c>
      <c r="F2520" s="556">
        <v>122000000</v>
      </c>
      <c r="G2520" s="541">
        <v>2023</v>
      </c>
      <c r="H2520" s="542">
        <f>VLOOKUP(G2520,[3]잔가율!$D$3:$E$33,2,FALSE)</f>
        <v>0.84199999999999997</v>
      </c>
      <c r="I2520" s="552">
        <f t="shared" si="39"/>
        <v>102724000</v>
      </c>
    </row>
    <row r="2521" spans="1:9">
      <c r="A2521" s="539">
        <v>2520</v>
      </c>
      <c r="B2521" s="540" t="s">
        <v>8534</v>
      </c>
      <c r="C2521" s="540" t="s">
        <v>6430</v>
      </c>
      <c r="D2521" s="540" t="s">
        <v>6856</v>
      </c>
      <c r="E2521" s="540" t="s">
        <v>6859</v>
      </c>
      <c r="F2521" s="556">
        <v>125000000</v>
      </c>
      <c r="G2521" s="541">
        <v>2023</v>
      </c>
      <c r="H2521" s="542">
        <f>VLOOKUP(G2521,[3]잔가율!$D$3:$E$33,2,FALSE)</f>
        <v>0.84199999999999997</v>
      </c>
      <c r="I2521" s="552">
        <f t="shared" si="39"/>
        <v>105250000</v>
      </c>
    </row>
    <row r="2522" spans="1:9">
      <c r="A2522" s="539">
        <v>2521</v>
      </c>
      <c r="B2522" s="540" t="s">
        <v>8534</v>
      </c>
      <c r="C2522" s="540" t="s">
        <v>6430</v>
      </c>
      <c r="D2522" s="540" t="s">
        <v>1317</v>
      </c>
      <c r="E2522" s="540" t="s">
        <v>6860</v>
      </c>
      <c r="F2522" s="556">
        <v>122000000</v>
      </c>
      <c r="G2522" s="541">
        <v>2023</v>
      </c>
      <c r="H2522" s="542">
        <f>VLOOKUP(G2522,[3]잔가율!$D$3:$E$33,2,FALSE)</f>
        <v>0.84199999999999997</v>
      </c>
      <c r="I2522" s="552">
        <f t="shared" si="39"/>
        <v>102724000</v>
      </c>
    </row>
    <row r="2523" spans="1:9">
      <c r="A2523" s="539">
        <v>2522</v>
      </c>
      <c r="B2523" s="540" t="s">
        <v>8534</v>
      </c>
      <c r="C2523" s="540" t="s">
        <v>6430</v>
      </c>
      <c r="D2523" s="540" t="s">
        <v>6861</v>
      </c>
      <c r="E2523" s="540" t="s">
        <v>6862</v>
      </c>
      <c r="F2523" s="556">
        <v>127000000</v>
      </c>
      <c r="G2523" s="541">
        <v>2023</v>
      </c>
      <c r="H2523" s="542">
        <f>VLOOKUP(G2523,[3]잔가율!$D$3:$E$33,2,FALSE)</f>
        <v>0.84199999999999997</v>
      </c>
      <c r="I2523" s="552">
        <f t="shared" si="39"/>
        <v>106934000</v>
      </c>
    </row>
    <row r="2524" spans="1:9">
      <c r="A2524" s="539">
        <v>2523</v>
      </c>
      <c r="B2524" s="543" t="s">
        <v>8534</v>
      </c>
      <c r="C2524" s="543" t="s">
        <v>6583</v>
      </c>
      <c r="D2524" s="543" t="s">
        <v>6863</v>
      </c>
      <c r="E2524" s="543">
        <v>213089</v>
      </c>
      <c r="F2524" s="557">
        <v>200450000</v>
      </c>
      <c r="G2524" s="541">
        <v>2023</v>
      </c>
      <c r="H2524" s="542">
        <f>VLOOKUP(G2524,[3]잔가율!$D$3:$E$33,2,FALSE)</f>
        <v>0.84199999999999997</v>
      </c>
      <c r="I2524" s="552">
        <f t="shared" si="39"/>
        <v>168778900</v>
      </c>
    </row>
    <row r="2525" spans="1:9">
      <c r="A2525" s="539">
        <v>2524</v>
      </c>
      <c r="B2525" s="543" t="s">
        <v>8534</v>
      </c>
      <c r="C2525" s="543" t="s">
        <v>6583</v>
      </c>
      <c r="D2525" s="543" t="s">
        <v>6863</v>
      </c>
      <c r="E2525" s="543" t="s">
        <v>6864</v>
      </c>
      <c r="F2525" s="557">
        <v>141610000</v>
      </c>
      <c r="G2525" s="541">
        <v>2023</v>
      </c>
      <c r="H2525" s="542">
        <f>VLOOKUP(G2525,[3]잔가율!$D$3:$E$33,2,FALSE)</f>
        <v>0.84199999999999997</v>
      </c>
      <c r="I2525" s="552">
        <f t="shared" si="39"/>
        <v>119235620</v>
      </c>
    </row>
    <row r="2526" spans="1:9">
      <c r="A2526" s="539">
        <v>2525</v>
      </c>
      <c r="B2526" s="414" t="s">
        <v>16663</v>
      </c>
      <c r="C2526" s="544" t="s">
        <v>6430</v>
      </c>
      <c r="D2526" s="544" t="s">
        <v>6501</v>
      </c>
      <c r="E2526" s="544" t="s">
        <v>6502</v>
      </c>
      <c r="F2526" s="560">
        <v>56640000</v>
      </c>
      <c r="G2526" s="541">
        <v>2023</v>
      </c>
      <c r="H2526" s="542">
        <f>VLOOKUP(G2526,[3]잔가율!$B$3:$C$33,2,FALSE)</f>
        <v>0.82599999999999996</v>
      </c>
      <c r="I2526" s="552">
        <f t="shared" si="39"/>
        <v>46784640</v>
      </c>
    </row>
    <row r="2527" spans="1:9">
      <c r="A2527" s="539">
        <v>2526</v>
      </c>
      <c r="B2527" s="414" t="s">
        <v>16663</v>
      </c>
      <c r="C2527" s="540" t="s">
        <v>6430</v>
      </c>
      <c r="D2527" s="540" t="s">
        <v>6503</v>
      </c>
      <c r="E2527" s="540">
        <v>293890</v>
      </c>
      <c r="F2527" s="558">
        <v>71770000</v>
      </c>
      <c r="G2527" s="541">
        <v>2023</v>
      </c>
      <c r="H2527" s="542">
        <f>VLOOKUP(G2527,[3]잔가율!$B$3:$C$33,2,FALSE)</f>
        <v>0.82599999999999996</v>
      </c>
      <c r="I2527" s="552">
        <f t="shared" si="39"/>
        <v>59282020</v>
      </c>
    </row>
    <row r="2528" spans="1:9">
      <c r="A2528" s="539">
        <v>2527</v>
      </c>
      <c r="B2528" s="540" t="s">
        <v>8534</v>
      </c>
      <c r="C2528" s="540" t="s">
        <v>6430</v>
      </c>
      <c r="D2528" s="540" t="s">
        <v>6865</v>
      </c>
      <c r="E2528" s="540" t="s">
        <v>6866</v>
      </c>
      <c r="F2528" s="556">
        <v>42630000</v>
      </c>
      <c r="G2528" s="541">
        <v>2023</v>
      </c>
      <c r="H2528" s="542">
        <f>VLOOKUP(G2528,[3]잔가율!$D$3:$E$33,2,FALSE)</f>
        <v>0.84199999999999997</v>
      </c>
      <c r="I2528" s="552">
        <f t="shared" si="39"/>
        <v>35894460</v>
      </c>
    </row>
    <row r="2529" spans="1:9">
      <c r="A2529" s="539">
        <v>2528</v>
      </c>
      <c r="B2529" s="540" t="s">
        <v>8534</v>
      </c>
      <c r="C2529" s="540" t="s">
        <v>6430</v>
      </c>
      <c r="D2529" s="540" t="s">
        <v>6867</v>
      </c>
      <c r="E2529" s="540" t="s">
        <v>6868</v>
      </c>
      <c r="F2529" s="556">
        <v>51150000</v>
      </c>
      <c r="G2529" s="541">
        <v>2023</v>
      </c>
      <c r="H2529" s="542">
        <f>VLOOKUP(G2529,[3]잔가율!$D$3:$E$33,2,FALSE)</f>
        <v>0.84199999999999997</v>
      </c>
      <c r="I2529" s="552">
        <f t="shared" si="39"/>
        <v>43068300</v>
      </c>
    </row>
    <row r="2530" spans="1:9">
      <c r="A2530" s="539">
        <v>2529</v>
      </c>
      <c r="B2530" s="543" t="s">
        <v>8534</v>
      </c>
      <c r="C2530" s="543" t="s">
        <v>6583</v>
      </c>
      <c r="D2530" s="543" t="s">
        <v>6869</v>
      </c>
      <c r="E2530" s="543">
        <v>463231</v>
      </c>
      <c r="F2530" s="557">
        <v>4900000</v>
      </c>
      <c r="G2530" s="541">
        <v>2023</v>
      </c>
      <c r="H2530" s="542">
        <f>VLOOKUP(G2530,[3]잔가율!$D$3:$E$33,2,FALSE)</f>
        <v>0.84199999999999997</v>
      </c>
      <c r="I2530" s="552">
        <f t="shared" si="39"/>
        <v>4125800</v>
      </c>
    </row>
    <row r="2531" spans="1:9">
      <c r="A2531" s="539">
        <v>2530</v>
      </c>
      <c r="B2531" s="540" t="s">
        <v>8534</v>
      </c>
      <c r="C2531" s="540" t="s">
        <v>6430</v>
      </c>
      <c r="D2531" s="540" t="s">
        <v>6870</v>
      </c>
      <c r="E2531" s="540" t="s">
        <v>6871</v>
      </c>
      <c r="F2531" s="556">
        <v>128000000</v>
      </c>
      <c r="G2531" s="541">
        <v>2023</v>
      </c>
      <c r="H2531" s="542">
        <f>VLOOKUP(G2531,[3]잔가율!$D$3:$E$33,2,FALSE)</f>
        <v>0.84199999999999997</v>
      </c>
      <c r="I2531" s="552">
        <f t="shared" si="39"/>
        <v>107776000</v>
      </c>
    </row>
    <row r="2532" spans="1:9">
      <c r="A2532" s="539">
        <v>2531</v>
      </c>
      <c r="B2532" s="540" t="s">
        <v>8534</v>
      </c>
      <c r="C2532" s="540" t="s">
        <v>6430</v>
      </c>
      <c r="D2532" s="540" t="s">
        <v>6872</v>
      </c>
      <c r="E2532" s="540" t="s">
        <v>6873</v>
      </c>
      <c r="F2532" s="556">
        <v>126810000</v>
      </c>
      <c r="G2532" s="541">
        <v>2023</v>
      </c>
      <c r="H2532" s="542">
        <f>VLOOKUP(G2532,[3]잔가율!$D$3:$E$33,2,FALSE)</f>
        <v>0.84199999999999997</v>
      </c>
      <c r="I2532" s="552">
        <f t="shared" si="39"/>
        <v>106774020</v>
      </c>
    </row>
    <row r="2533" spans="1:9">
      <c r="A2533" s="539">
        <v>2532</v>
      </c>
      <c r="B2533" s="543" t="s">
        <v>8534</v>
      </c>
      <c r="C2533" s="543" t="s">
        <v>6430</v>
      </c>
      <c r="D2533" s="543" t="s">
        <v>6874</v>
      </c>
      <c r="E2533" s="543" t="s">
        <v>6875</v>
      </c>
      <c r="F2533" s="557">
        <v>140660000</v>
      </c>
      <c r="G2533" s="541">
        <v>2023</v>
      </c>
      <c r="H2533" s="542">
        <f>VLOOKUP(G2533,[3]잔가율!$D$3:$E$33,2,FALSE)</f>
        <v>0.84199999999999997</v>
      </c>
      <c r="I2533" s="552">
        <f t="shared" si="39"/>
        <v>118435720</v>
      </c>
    </row>
    <row r="2534" spans="1:9">
      <c r="A2534" s="539">
        <v>2533</v>
      </c>
      <c r="B2534" s="543" t="s">
        <v>8534</v>
      </c>
      <c r="C2534" s="543" t="s">
        <v>6583</v>
      </c>
      <c r="D2534" s="543" t="s">
        <v>6876</v>
      </c>
      <c r="E2534" s="543">
        <v>463254</v>
      </c>
      <c r="F2534" s="557">
        <v>38220000</v>
      </c>
      <c r="G2534" s="541">
        <v>2023</v>
      </c>
      <c r="H2534" s="542">
        <f>VLOOKUP(G2534,[3]잔가율!$D$3:$E$33,2,FALSE)</f>
        <v>0.84199999999999997</v>
      </c>
      <c r="I2534" s="552">
        <f t="shared" si="39"/>
        <v>32181240</v>
      </c>
    </row>
    <row r="2535" spans="1:9">
      <c r="A2535" s="539">
        <v>2534</v>
      </c>
      <c r="B2535" s="543" t="s">
        <v>8534</v>
      </c>
      <c r="C2535" s="543" t="s">
        <v>6583</v>
      </c>
      <c r="D2535" s="543" t="s">
        <v>6877</v>
      </c>
      <c r="E2535" s="543">
        <v>463260</v>
      </c>
      <c r="F2535" s="557">
        <v>176620000</v>
      </c>
      <c r="G2535" s="541">
        <v>2023</v>
      </c>
      <c r="H2535" s="542">
        <f>VLOOKUP(G2535,[3]잔가율!$D$3:$E$33,2,FALSE)</f>
        <v>0.84199999999999997</v>
      </c>
      <c r="I2535" s="552">
        <f t="shared" si="39"/>
        <v>148714040</v>
      </c>
    </row>
    <row r="2536" spans="1:9">
      <c r="A2536" s="539">
        <v>2535</v>
      </c>
      <c r="B2536" s="540" t="s">
        <v>8534</v>
      </c>
      <c r="C2536" s="540" t="s">
        <v>6430</v>
      </c>
      <c r="D2536" s="540" t="s">
        <v>6877</v>
      </c>
      <c r="E2536" s="540" t="s">
        <v>6878</v>
      </c>
      <c r="F2536" s="556">
        <v>271480000</v>
      </c>
      <c r="G2536" s="541">
        <v>2023</v>
      </c>
      <c r="H2536" s="542">
        <f>VLOOKUP(G2536,[3]잔가율!$D$3:$E$33,2,FALSE)</f>
        <v>0.84199999999999997</v>
      </c>
      <c r="I2536" s="552">
        <f t="shared" si="39"/>
        <v>228586160</v>
      </c>
    </row>
    <row r="2537" spans="1:9">
      <c r="A2537" s="539">
        <v>2536</v>
      </c>
      <c r="B2537" s="540" t="s">
        <v>8534</v>
      </c>
      <c r="C2537" s="540" t="s">
        <v>6430</v>
      </c>
      <c r="D2537" s="540" t="s">
        <v>6879</v>
      </c>
      <c r="E2537" s="540" t="s">
        <v>6880</v>
      </c>
      <c r="F2537" s="556">
        <v>122720000</v>
      </c>
      <c r="G2537" s="541">
        <v>2023</v>
      </c>
      <c r="H2537" s="542">
        <f>VLOOKUP(G2537,[3]잔가율!$D$3:$E$33,2,FALSE)</f>
        <v>0.84199999999999997</v>
      </c>
      <c r="I2537" s="552">
        <f t="shared" si="39"/>
        <v>103330240</v>
      </c>
    </row>
    <row r="2538" spans="1:9">
      <c r="A2538" s="539">
        <v>2537</v>
      </c>
      <c r="B2538" s="540" t="s">
        <v>8534</v>
      </c>
      <c r="C2538" s="540" t="s">
        <v>6430</v>
      </c>
      <c r="D2538" s="540" t="s">
        <v>6881</v>
      </c>
      <c r="E2538" s="540" t="s">
        <v>6882</v>
      </c>
      <c r="F2538" s="556">
        <v>168180000</v>
      </c>
      <c r="G2538" s="541">
        <v>2023</v>
      </c>
      <c r="H2538" s="542">
        <f>VLOOKUP(G2538,[3]잔가율!$D$3:$E$33,2,FALSE)</f>
        <v>0.84199999999999997</v>
      </c>
      <c r="I2538" s="552">
        <f t="shared" si="39"/>
        <v>141607560</v>
      </c>
    </row>
    <row r="2539" spans="1:9">
      <c r="A2539" s="539">
        <v>2538</v>
      </c>
      <c r="B2539" s="540" t="s">
        <v>8534</v>
      </c>
      <c r="C2539" s="540" t="s">
        <v>6430</v>
      </c>
      <c r="D2539" s="540" t="s">
        <v>6881</v>
      </c>
      <c r="E2539" s="540" t="s">
        <v>6883</v>
      </c>
      <c r="F2539" s="556">
        <v>225000000</v>
      </c>
      <c r="G2539" s="541">
        <v>2023</v>
      </c>
      <c r="H2539" s="542">
        <f>VLOOKUP(G2539,[3]잔가율!$D$3:$E$33,2,FALSE)</f>
        <v>0.84199999999999997</v>
      </c>
      <c r="I2539" s="552">
        <f t="shared" si="39"/>
        <v>189450000</v>
      </c>
    </row>
    <row r="2540" spans="1:9">
      <c r="A2540" s="539">
        <v>2539</v>
      </c>
      <c r="B2540" s="540" t="s">
        <v>8534</v>
      </c>
      <c r="C2540" s="540" t="s">
        <v>6430</v>
      </c>
      <c r="D2540" s="540" t="s">
        <v>6884</v>
      </c>
      <c r="E2540" s="540" t="s">
        <v>6885</v>
      </c>
      <c r="F2540" s="556">
        <v>181630000</v>
      </c>
      <c r="G2540" s="541">
        <v>2023</v>
      </c>
      <c r="H2540" s="542">
        <f>VLOOKUP(G2540,[3]잔가율!$D$3:$E$33,2,FALSE)</f>
        <v>0.84199999999999997</v>
      </c>
      <c r="I2540" s="552">
        <f t="shared" si="39"/>
        <v>152932460</v>
      </c>
    </row>
    <row r="2541" spans="1:9">
      <c r="A2541" s="539">
        <v>2540</v>
      </c>
      <c r="B2541" s="540" t="s">
        <v>8534</v>
      </c>
      <c r="C2541" s="540" t="s">
        <v>6430</v>
      </c>
      <c r="D2541" s="540" t="s">
        <v>6886</v>
      </c>
      <c r="E2541" s="540" t="s">
        <v>6887</v>
      </c>
      <c r="F2541" s="556">
        <v>179000000</v>
      </c>
      <c r="G2541" s="541">
        <v>2023</v>
      </c>
      <c r="H2541" s="542">
        <f>VLOOKUP(G2541,[3]잔가율!$D$3:$E$33,2,FALSE)</f>
        <v>0.84199999999999997</v>
      </c>
      <c r="I2541" s="552">
        <f t="shared" si="39"/>
        <v>150718000</v>
      </c>
    </row>
    <row r="2542" spans="1:9">
      <c r="A2542" s="539">
        <v>2541</v>
      </c>
      <c r="B2542" s="540" t="s">
        <v>8534</v>
      </c>
      <c r="C2542" s="540" t="s">
        <v>6430</v>
      </c>
      <c r="D2542" s="540" t="s">
        <v>6888</v>
      </c>
      <c r="E2542" s="540" t="s">
        <v>6887</v>
      </c>
      <c r="F2542" s="556">
        <v>220900000</v>
      </c>
      <c r="G2542" s="541">
        <v>2023</v>
      </c>
      <c r="H2542" s="542">
        <f>VLOOKUP(G2542,[3]잔가율!$D$3:$E$33,2,FALSE)</f>
        <v>0.84199999999999997</v>
      </c>
      <c r="I2542" s="552">
        <f t="shared" si="39"/>
        <v>185997800</v>
      </c>
    </row>
    <row r="2543" spans="1:9">
      <c r="A2543" s="539">
        <v>2542</v>
      </c>
      <c r="B2543" s="540" t="s">
        <v>8534</v>
      </c>
      <c r="C2543" s="540" t="s">
        <v>6430</v>
      </c>
      <c r="D2543" s="540" t="s">
        <v>6889</v>
      </c>
      <c r="E2543" s="540" t="s">
        <v>6887</v>
      </c>
      <c r="F2543" s="556">
        <v>199540000</v>
      </c>
      <c r="G2543" s="541">
        <v>2023</v>
      </c>
      <c r="H2543" s="542">
        <f>VLOOKUP(G2543,[3]잔가율!$D$3:$E$33,2,FALSE)</f>
        <v>0.84199999999999997</v>
      </c>
      <c r="I2543" s="552">
        <f t="shared" si="39"/>
        <v>168012680</v>
      </c>
    </row>
    <row r="2544" spans="1:9">
      <c r="A2544" s="539">
        <v>2543</v>
      </c>
      <c r="B2544" s="543" t="s">
        <v>8534</v>
      </c>
      <c r="C2544" s="543" t="s">
        <v>6583</v>
      </c>
      <c r="D2544" s="543" t="s">
        <v>6890</v>
      </c>
      <c r="E2544" s="543" t="s">
        <v>6891</v>
      </c>
      <c r="F2544" s="557">
        <v>107840000</v>
      </c>
      <c r="G2544" s="541">
        <v>2023</v>
      </c>
      <c r="H2544" s="542">
        <f>VLOOKUP(G2544,[3]잔가율!$D$3:$E$33,2,FALSE)</f>
        <v>0.84199999999999997</v>
      </c>
      <c r="I2544" s="552">
        <f t="shared" si="39"/>
        <v>90801280</v>
      </c>
    </row>
    <row r="2545" spans="1:9">
      <c r="A2545" s="539">
        <v>2544</v>
      </c>
      <c r="B2545" s="543" t="s">
        <v>8534</v>
      </c>
      <c r="C2545" s="543" t="s">
        <v>6583</v>
      </c>
      <c r="D2545" s="543" t="s">
        <v>6890</v>
      </c>
      <c r="E2545" s="543" t="s">
        <v>6892</v>
      </c>
      <c r="F2545" s="557">
        <v>198460000</v>
      </c>
      <c r="G2545" s="541">
        <v>2023</v>
      </c>
      <c r="H2545" s="542">
        <f>VLOOKUP(G2545,[3]잔가율!$D$3:$E$33,2,FALSE)</f>
        <v>0.84199999999999997</v>
      </c>
      <c r="I2545" s="552">
        <f t="shared" si="39"/>
        <v>167103320</v>
      </c>
    </row>
    <row r="2546" spans="1:9">
      <c r="A2546" s="539">
        <v>2545</v>
      </c>
      <c r="B2546" s="540" t="s">
        <v>8534</v>
      </c>
      <c r="C2546" s="540" t="s">
        <v>6430</v>
      </c>
      <c r="D2546" s="540" t="s">
        <v>6893</v>
      </c>
      <c r="E2546" s="540" t="s">
        <v>6894</v>
      </c>
      <c r="F2546" s="556">
        <v>341360000</v>
      </c>
      <c r="G2546" s="541">
        <v>2023</v>
      </c>
      <c r="H2546" s="542">
        <f>VLOOKUP(G2546,[3]잔가율!$D$3:$E$33,2,FALSE)</f>
        <v>0.84199999999999997</v>
      </c>
      <c r="I2546" s="552">
        <f t="shared" si="39"/>
        <v>287425120</v>
      </c>
    </row>
    <row r="2547" spans="1:9">
      <c r="A2547" s="539">
        <v>2546</v>
      </c>
      <c r="B2547" s="540" t="s">
        <v>8534</v>
      </c>
      <c r="C2547" s="540" t="s">
        <v>6430</v>
      </c>
      <c r="D2547" s="540" t="s">
        <v>6895</v>
      </c>
      <c r="E2547" s="540" t="s">
        <v>6894</v>
      </c>
      <c r="F2547" s="556">
        <v>291050000</v>
      </c>
      <c r="G2547" s="541">
        <v>2023</v>
      </c>
      <c r="H2547" s="542">
        <f>VLOOKUP(G2547,[3]잔가율!$D$3:$E$33,2,FALSE)</f>
        <v>0.84199999999999997</v>
      </c>
      <c r="I2547" s="552">
        <f t="shared" si="39"/>
        <v>245064100</v>
      </c>
    </row>
    <row r="2548" spans="1:9">
      <c r="A2548" s="539">
        <v>2547</v>
      </c>
      <c r="B2548" s="540" t="s">
        <v>8534</v>
      </c>
      <c r="C2548" s="540" t="s">
        <v>6430</v>
      </c>
      <c r="D2548" s="540" t="s">
        <v>6896</v>
      </c>
      <c r="E2548" s="540" t="s">
        <v>6897</v>
      </c>
      <c r="F2548" s="556">
        <v>69090000</v>
      </c>
      <c r="G2548" s="541">
        <v>2023</v>
      </c>
      <c r="H2548" s="542">
        <f>VLOOKUP(G2548,[3]잔가율!$D$3:$E$33,2,FALSE)</f>
        <v>0.84199999999999997</v>
      </c>
      <c r="I2548" s="552">
        <f t="shared" si="39"/>
        <v>58173780</v>
      </c>
    </row>
    <row r="2549" spans="1:9">
      <c r="A2549" s="539">
        <v>2548</v>
      </c>
      <c r="B2549" s="540" t="s">
        <v>8534</v>
      </c>
      <c r="C2549" s="540" t="s">
        <v>6430</v>
      </c>
      <c r="D2549" s="540" t="s">
        <v>6898</v>
      </c>
      <c r="E2549" s="540" t="s">
        <v>6899</v>
      </c>
      <c r="F2549" s="556">
        <v>73930000</v>
      </c>
      <c r="G2549" s="541">
        <v>2023</v>
      </c>
      <c r="H2549" s="542">
        <f>VLOOKUP(G2549,[3]잔가율!$D$3:$E$33,2,FALSE)</f>
        <v>0.84199999999999997</v>
      </c>
      <c r="I2549" s="552">
        <f t="shared" si="39"/>
        <v>62249060</v>
      </c>
    </row>
    <row r="2550" spans="1:9">
      <c r="A2550" s="539">
        <v>2549</v>
      </c>
      <c r="B2550" s="543" t="s">
        <v>8534</v>
      </c>
      <c r="C2550" s="543" t="s">
        <v>6583</v>
      </c>
      <c r="D2550" s="543" t="s">
        <v>6900</v>
      </c>
      <c r="E2550" s="543">
        <v>166864</v>
      </c>
      <c r="F2550" s="557">
        <v>43380000</v>
      </c>
      <c r="G2550" s="541">
        <v>2023</v>
      </c>
      <c r="H2550" s="542">
        <f>VLOOKUP(G2550,[3]잔가율!$D$3:$E$33,2,FALSE)</f>
        <v>0.84199999999999997</v>
      </c>
      <c r="I2550" s="552">
        <f t="shared" si="39"/>
        <v>36525960</v>
      </c>
    </row>
    <row r="2551" spans="1:9">
      <c r="A2551" s="539">
        <v>2550</v>
      </c>
      <c r="B2551" s="540" t="s">
        <v>8534</v>
      </c>
      <c r="C2551" s="540" t="s">
        <v>6430</v>
      </c>
      <c r="D2551" s="540" t="s">
        <v>6901</v>
      </c>
      <c r="E2551" s="540" t="s">
        <v>6902</v>
      </c>
      <c r="F2551" s="556">
        <v>120900000</v>
      </c>
      <c r="G2551" s="541">
        <v>2023</v>
      </c>
      <c r="H2551" s="542">
        <f>VLOOKUP(G2551,[3]잔가율!$D$3:$E$33,2,FALSE)</f>
        <v>0.84199999999999997</v>
      </c>
      <c r="I2551" s="552">
        <f t="shared" si="39"/>
        <v>101797800</v>
      </c>
    </row>
    <row r="2552" spans="1:9">
      <c r="A2552" s="539">
        <v>2551</v>
      </c>
      <c r="B2552" s="540" t="s">
        <v>8534</v>
      </c>
      <c r="C2552" s="540" t="s">
        <v>6430</v>
      </c>
      <c r="D2552" s="540" t="s">
        <v>6901</v>
      </c>
      <c r="E2552" s="540" t="s">
        <v>6903</v>
      </c>
      <c r="F2552" s="556">
        <v>40620000</v>
      </c>
      <c r="G2552" s="541">
        <v>2023</v>
      </c>
      <c r="H2552" s="542">
        <f>VLOOKUP(G2552,[3]잔가율!$D$3:$E$33,2,FALSE)</f>
        <v>0.84199999999999997</v>
      </c>
      <c r="I2552" s="552">
        <f t="shared" si="39"/>
        <v>34202040</v>
      </c>
    </row>
    <row r="2553" spans="1:9">
      <c r="A2553" s="539">
        <v>2552</v>
      </c>
      <c r="B2553" s="543" t="s">
        <v>8534</v>
      </c>
      <c r="C2553" s="543" t="s">
        <v>6583</v>
      </c>
      <c r="D2553" s="543" t="s">
        <v>6900</v>
      </c>
      <c r="E2553" s="543" t="s">
        <v>6904</v>
      </c>
      <c r="F2553" s="557">
        <v>14580000</v>
      </c>
      <c r="G2553" s="541">
        <v>2023</v>
      </c>
      <c r="H2553" s="542">
        <f>VLOOKUP(G2553,[3]잔가율!$D$3:$E$33,2,FALSE)</f>
        <v>0.84199999999999997</v>
      </c>
      <c r="I2553" s="552">
        <f t="shared" si="39"/>
        <v>12276360</v>
      </c>
    </row>
    <row r="2554" spans="1:9">
      <c r="A2554" s="539">
        <v>2553</v>
      </c>
      <c r="B2554" s="543" t="s">
        <v>8534</v>
      </c>
      <c r="C2554" s="543" t="s">
        <v>6583</v>
      </c>
      <c r="D2554" s="543" t="s">
        <v>6905</v>
      </c>
      <c r="E2554" s="543" t="s">
        <v>6906</v>
      </c>
      <c r="F2554" s="557">
        <v>10830000</v>
      </c>
      <c r="G2554" s="541">
        <v>2023</v>
      </c>
      <c r="H2554" s="542">
        <f>VLOOKUP(G2554,[3]잔가율!$D$3:$E$33,2,FALSE)</f>
        <v>0.84199999999999997</v>
      </c>
      <c r="I2554" s="552">
        <f t="shared" si="39"/>
        <v>9118860</v>
      </c>
    </row>
    <row r="2555" spans="1:9">
      <c r="A2555" s="539">
        <v>2554</v>
      </c>
      <c r="B2555" s="540" t="s">
        <v>8534</v>
      </c>
      <c r="C2555" s="540" t="s">
        <v>6430</v>
      </c>
      <c r="D2555" s="540" t="s">
        <v>6907</v>
      </c>
      <c r="E2555" s="540" t="s">
        <v>6908</v>
      </c>
      <c r="F2555" s="556">
        <v>189140000</v>
      </c>
      <c r="G2555" s="541">
        <v>2023</v>
      </c>
      <c r="H2555" s="542">
        <f>VLOOKUP(G2555,[3]잔가율!$D$3:$E$33,2,FALSE)</f>
        <v>0.84199999999999997</v>
      </c>
      <c r="I2555" s="552">
        <f t="shared" si="39"/>
        <v>159255880</v>
      </c>
    </row>
    <row r="2556" spans="1:9">
      <c r="A2556" s="539">
        <v>2555</v>
      </c>
      <c r="B2556" s="540" t="s">
        <v>8534</v>
      </c>
      <c r="C2556" s="540" t="s">
        <v>6430</v>
      </c>
      <c r="D2556" s="540" t="s">
        <v>6909</v>
      </c>
      <c r="E2556" s="540" t="s">
        <v>6910</v>
      </c>
      <c r="F2556" s="556">
        <v>44540000</v>
      </c>
      <c r="G2556" s="541">
        <v>2023</v>
      </c>
      <c r="H2556" s="542">
        <f>VLOOKUP(G2556,[3]잔가율!$D$3:$E$33,2,FALSE)</f>
        <v>0.84199999999999997</v>
      </c>
      <c r="I2556" s="552">
        <f t="shared" si="39"/>
        <v>37502680</v>
      </c>
    </row>
    <row r="2557" spans="1:9">
      <c r="A2557" s="539">
        <v>2556</v>
      </c>
      <c r="B2557" s="540" t="s">
        <v>8534</v>
      </c>
      <c r="C2557" s="540" t="s">
        <v>6430</v>
      </c>
      <c r="D2557" s="540" t="s">
        <v>6911</v>
      </c>
      <c r="E2557" s="540" t="s">
        <v>6912</v>
      </c>
      <c r="F2557" s="556">
        <v>46810000</v>
      </c>
      <c r="G2557" s="541">
        <v>2023</v>
      </c>
      <c r="H2557" s="542">
        <f>VLOOKUP(G2557,[3]잔가율!$D$3:$E$33,2,FALSE)</f>
        <v>0.84199999999999997</v>
      </c>
      <c r="I2557" s="552">
        <f t="shared" si="39"/>
        <v>39414020</v>
      </c>
    </row>
    <row r="2558" spans="1:9">
      <c r="A2558" s="539">
        <v>2557</v>
      </c>
      <c r="B2558" s="540" t="s">
        <v>8534</v>
      </c>
      <c r="C2558" s="540" t="s">
        <v>6430</v>
      </c>
      <c r="D2558" s="540" t="s">
        <v>6913</v>
      </c>
      <c r="E2558" s="540" t="s">
        <v>6910</v>
      </c>
      <c r="F2558" s="556">
        <v>45540000</v>
      </c>
      <c r="G2558" s="541">
        <v>2023</v>
      </c>
      <c r="H2558" s="542">
        <f>VLOOKUP(G2558,[3]잔가율!$D$3:$E$33,2,FALSE)</f>
        <v>0.84199999999999997</v>
      </c>
      <c r="I2558" s="552">
        <f t="shared" si="39"/>
        <v>38344680</v>
      </c>
    </row>
    <row r="2559" spans="1:9">
      <c r="A2559" s="539">
        <v>2558</v>
      </c>
      <c r="B2559" s="540" t="s">
        <v>8534</v>
      </c>
      <c r="C2559" s="540" t="s">
        <v>6430</v>
      </c>
      <c r="D2559" s="540" t="s">
        <v>6914</v>
      </c>
      <c r="E2559" s="540" t="s">
        <v>6912</v>
      </c>
      <c r="F2559" s="556">
        <v>48180000</v>
      </c>
      <c r="G2559" s="541">
        <v>2023</v>
      </c>
      <c r="H2559" s="542">
        <f>VLOOKUP(G2559,[3]잔가율!$D$3:$E$33,2,FALSE)</f>
        <v>0.84199999999999997</v>
      </c>
      <c r="I2559" s="552">
        <f t="shared" si="39"/>
        <v>40567560</v>
      </c>
    </row>
    <row r="2560" spans="1:9">
      <c r="A2560" s="539">
        <v>2559</v>
      </c>
      <c r="B2560" s="540" t="s">
        <v>8534</v>
      </c>
      <c r="C2560" s="540" t="s">
        <v>6430</v>
      </c>
      <c r="D2560" s="540" t="s">
        <v>6915</v>
      </c>
      <c r="E2560" s="540" t="s">
        <v>6916</v>
      </c>
      <c r="F2560" s="556">
        <v>41450000</v>
      </c>
      <c r="G2560" s="541">
        <v>2023</v>
      </c>
      <c r="H2560" s="542">
        <f>VLOOKUP(G2560,[3]잔가율!$D$3:$E$33,2,FALSE)</f>
        <v>0.84199999999999997</v>
      </c>
      <c r="I2560" s="552">
        <f t="shared" si="39"/>
        <v>34900900</v>
      </c>
    </row>
    <row r="2561" spans="1:9">
      <c r="A2561" s="539">
        <v>2560</v>
      </c>
      <c r="B2561" s="543" t="s">
        <v>8534</v>
      </c>
      <c r="C2561" s="543" t="s">
        <v>6430</v>
      </c>
      <c r="D2561" s="543" t="s">
        <v>6917</v>
      </c>
      <c r="E2561" s="543" t="s">
        <v>6918</v>
      </c>
      <c r="F2561" s="557">
        <v>44450000</v>
      </c>
      <c r="G2561" s="541">
        <v>2023</v>
      </c>
      <c r="H2561" s="542">
        <f>VLOOKUP(G2561,[3]잔가율!$D$3:$E$33,2,FALSE)</f>
        <v>0.84199999999999997</v>
      </c>
      <c r="I2561" s="552">
        <f t="shared" si="39"/>
        <v>37426900</v>
      </c>
    </row>
    <row r="2562" spans="1:9">
      <c r="A2562" s="539">
        <v>2561</v>
      </c>
      <c r="B2562" s="540" t="s">
        <v>8534</v>
      </c>
      <c r="C2562" s="540" t="s">
        <v>6430</v>
      </c>
      <c r="D2562" s="540" t="s">
        <v>6919</v>
      </c>
      <c r="E2562" s="540" t="s">
        <v>6920</v>
      </c>
      <c r="F2562" s="556">
        <v>48270000</v>
      </c>
      <c r="G2562" s="541">
        <v>2023</v>
      </c>
      <c r="H2562" s="542">
        <f>VLOOKUP(G2562,[3]잔가율!$D$3:$E$33,2,FALSE)</f>
        <v>0.84199999999999997</v>
      </c>
      <c r="I2562" s="552">
        <f t="shared" ref="I2562:I2625" si="40">ROUNDDOWN(F2562*H2562,0)</f>
        <v>40643340</v>
      </c>
    </row>
    <row r="2563" spans="1:9">
      <c r="A2563" s="539">
        <v>2562</v>
      </c>
      <c r="B2563" s="540" t="s">
        <v>8534</v>
      </c>
      <c r="C2563" s="540" t="s">
        <v>6430</v>
      </c>
      <c r="D2563" s="540" t="s">
        <v>6921</v>
      </c>
      <c r="E2563" s="540" t="s">
        <v>6922</v>
      </c>
      <c r="F2563" s="556">
        <v>60800000</v>
      </c>
      <c r="G2563" s="541">
        <v>2023</v>
      </c>
      <c r="H2563" s="542">
        <f>VLOOKUP(G2563,[3]잔가율!$D$3:$E$33,2,FALSE)</f>
        <v>0.84199999999999997</v>
      </c>
      <c r="I2563" s="552">
        <f t="shared" si="40"/>
        <v>51193600</v>
      </c>
    </row>
    <row r="2564" spans="1:9">
      <c r="A2564" s="539">
        <v>2563</v>
      </c>
      <c r="B2564" s="543" t="s">
        <v>8534</v>
      </c>
      <c r="C2564" s="543" t="s">
        <v>6430</v>
      </c>
      <c r="D2564" s="543" t="s">
        <v>6923</v>
      </c>
      <c r="E2564" s="543" t="s">
        <v>6924</v>
      </c>
      <c r="F2564" s="557">
        <v>45440000</v>
      </c>
      <c r="G2564" s="541">
        <v>2023</v>
      </c>
      <c r="H2564" s="542">
        <f>VLOOKUP(G2564,[3]잔가율!$D$3:$E$33,2,FALSE)</f>
        <v>0.84199999999999997</v>
      </c>
      <c r="I2564" s="552">
        <f t="shared" si="40"/>
        <v>38260480</v>
      </c>
    </row>
    <row r="2565" spans="1:9">
      <c r="A2565" s="539">
        <v>2564</v>
      </c>
      <c r="B2565" s="540" t="s">
        <v>8534</v>
      </c>
      <c r="C2565" s="540" t="s">
        <v>6430</v>
      </c>
      <c r="D2565" s="540" t="s">
        <v>6925</v>
      </c>
      <c r="E2565" s="540" t="s">
        <v>6926</v>
      </c>
      <c r="F2565" s="556">
        <v>58600000</v>
      </c>
      <c r="G2565" s="541">
        <v>2023</v>
      </c>
      <c r="H2565" s="542">
        <f>VLOOKUP(G2565,[3]잔가율!$D$3:$E$33,2,FALSE)</f>
        <v>0.84199999999999997</v>
      </c>
      <c r="I2565" s="552">
        <f t="shared" si="40"/>
        <v>49341200</v>
      </c>
    </row>
    <row r="2566" spans="1:9">
      <c r="A2566" s="539">
        <v>2565</v>
      </c>
      <c r="B2566" s="543" t="s">
        <v>8534</v>
      </c>
      <c r="C2566" s="543" t="s">
        <v>6430</v>
      </c>
      <c r="D2566" s="543" t="s">
        <v>6927</v>
      </c>
      <c r="E2566" s="543" t="s">
        <v>6928</v>
      </c>
      <c r="F2566" s="557">
        <v>58490000</v>
      </c>
      <c r="G2566" s="541">
        <v>2023</v>
      </c>
      <c r="H2566" s="542">
        <f>VLOOKUP(G2566,[3]잔가율!$D$3:$E$33,2,FALSE)</f>
        <v>0.84199999999999997</v>
      </c>
      <c r="I2566" s="552">
        <f t="shared" si="40"/>
        <v>49248580</v>
      </c>
    </row>
    <row r="2567" spans="1:9">
      <c r="A2567" s="539">
        <v>2566</v>
      </c>
      <c r="B2567" s="540" t="s">
        <v>8534</v>
      </c>
      <c r="C2567" s="540" t="s">
        <v>6430</v>
      </c>
      <c r="D2567" s="540" t="s">
        <v>6929</v>
      </c>
      <c r="E2567" s="540" t="s">
        <v>6930</v>
      </c>
      <c r="F2567" s="556">
        <v>66500000</v>
      </c>
      <c r="G2567" s="541">
        <v>2023</v>
      </c>
      <c r="H2567" s="542">
        <f>VLOOKUP(G2567,[3]잔가율!$D$3:$E$33,2,FALSE)</f>
        <v>0.84199999999999997</v>
      </c>
      <c r="I2567" s="552">
        <f t="shared" si="40"/>
        <v>55993000</v>
      </c>
    </row>
    <row r="2568" spans="1:9">
      <c r="A2568" s="539">
        <v>2567</v>
      </c>
      <c r="B2568" s="540" t="s">
        <v>8534</v>
      </c>
      <c r="C2568" s="540" t="s">
        <v>6430</v>
      </c>
      <c r="D2568" s="540" t="s">
        <v>6931</v>
      </c>
      <c r="E2568" s="540" t="s">
        <v>6926</v>
      </c>
      <c r="F2568" s="556">
        <v>61270000</v>
      </c>
      <c r="G2568" s="541">
        <v>2023</v>
      </c>
      <c r="H2568" s="542">
        <f>VLOOKUP(G2568,[3]잔가율!$D$3:$E$33,2,FALSE)</f>
        <v>0.84199999999999997</v>
      </c>
      <c r="I2568" s="552">
        <f t="shared" si="40"/>
        <v>51589340</v>
      </c>
    </row>
    <row r="2569" spans="1:9">
      <c r="A2569" s="539">
        <v>2568</v>
      </c>
      <c r="B2569" s="540" t="s">
        <v>8534</v>
      </c>
      <c r="C2569" s="540" t="s">
        <v>6430</v>
      </c>
      <c r="D2569" s="540" t="s">
        <v>6932</v>
      </c>
      <c r="E2569" s="540" t="s">
        <v>6933</v>
      </c>
      <c r="F2569" s="556">
        <v>72200000</v>
      </c>
      <c r="G2569" s="541">
        <v>2023</v>
      </c>
      <c r="H2569" s="542">
        <f>VLOOKUP(G2569,[3]잔가율!$D$3:$E$33,2,FALSE)</f>
        <v>0.84199999999999997</v>
      </c>
      <c r="I2569" s="552">
        <f t="shared" si="40"/>
        <v>60792400</v>
      </c>
    </row>
    <row r="2570" spans="1:9">
      <c r="A2570" s="539">
        <v>2569</v>
      </c>
      <c r="B2570" s="540" t="s">
        <v>8534</v>
      </c>
      <c r="C2570" s="540" t="s">
        <v>6430</v>
      </c>
      <c r="D2570" s="540" t="s">
        <v>6934</v>
      </c>
      <c r="E2570" s="540" t="s">
        <v>6935</v>
      </c>
      <c r="F2570" s="556">
        <v>72700000</v>
      </c>
      <c r="G2570" s="541">
        <v>2023</v>
      </c>
      <c r="H2570" s="542">
        <f>VLOOKUP(G2570,[3]잔가율!$D$3:$E$33,2,FALSE)</f>
        <v>0.84199999999999997</v>
      </c>
      <c r="I2570" s="552">
        <f t="shared" si="40"/>
        <v>61213400</v>
      </c>
    </row>
    <row r="2571" spans="1:9">
      <c r="A2571" s="539">
        <v>2570</v>
      </c>
      <c r="B2571" s="543" t="s">
        <v>8534</v>
      </c>
      <c r="C2571" s="543" t="s">
        <v>6583</v>
      </c>
      <c r="D2571" s="543" t="s">
        <v>6936</v>
      </c>
      <c r="E2571" s="543" t="s">
        <v>6937</v>
      </c>
      <c r="F2571" s="557">
        <v>35130000</v>
      </c>
      <c r="G2571" s="541">
        <v>2023</v>
      </c>
      <c r="H2571" s="542">
        <f>VLOOKUP(G2571,[3]잔가율!$D$3:$E$33,2,FALSE)</f>
        <v>0.84199999999999997</v>
      </c>
      <c r="I2571" s="552">
        <f t="shared" si="40"/>
        <v>29579460</v>
      </c>
    </row>
    <row r="2572" spans="1:9">
      <c r="A2572" s="539">
        <v>2571</v>
      </c>
      <c r="B2572" s="540" t="s">
        <v>8534</v>
      </c>
      <c r="C2572" s="540" t="s">
        <v>6430</v>
      </c>
      <c r="D2572" s="540" t="s">
        <v>6938</v>
      </c>
      <c r="E2572" s="540">
        <v>253984</v>
      </c>
      <c r="F2572" s="556">
        <v>62090000</v>
      </c>
      <c r="G2572" s="541">
        <v>2023</v>
      </c>
      <c r="H2572" s="542">
        <f>VLOOKUP(G2572,[3]잔가율!$D$3:$E$33,2,FALSE)</f>
        <v>0.84199999999999997</v>
      </c>
      <c r="I2572" s="552">
        <f t="shared" si="40"/>
        <v>52279780</v>
      </c>
    </row>
    <row r="2573" spans="1:9">
      <c r="A2573" s="539">
        <v>2572</v>
      </c>
      <c r="B2573" s="540" t="s">
        <v>8534</v>
      </c>
      <c r="C2573" s="540" t="s">
        <v>6430</v>
      </c>
      <c r="D2573" s="540" t="s">
        <v>6939</v>
      </c>
      <c r="E2573" s="540" t="s">
        <v>6940</v>
      </c>
      <c r="F2573" s="556">
        <v>62090000</v>
      </c>
      <c r="G2573" s="541">
        <v>2023</v>
      </c>
      <c r="H2573" s="542">
        <f>VLOOKUP(G2573,[3]잔가율!$D$3:$E$33,2,FALSE)</f>
        <v>0.84199999999999997</v>
      </c>
      <c r="I2573" s="552">
        <f t="shared" si="40"/>
        <v>52279780</v>
      </c>
    </row>
    <row r="2574" spans="1:9">
      <c r="A2574" s="539">
        <v>2573</v>
      </c>
      <c r="B2574" s="540" t="s">
        <v>8534</v>
      </c>
      <c r="C2574" s="540" t="s">
        <v>6430</v>
      </c>
      <c r="D2574" s="540" t="s">
        <v>6941</v>
      </c>
      <c r="E2574" s="540">
        <v>253384</v>
      </c>
      <c r="F2574" s="556">
        <v>65900000</v>
      </c>
      <c r="G2574" s="541">
        <v>2023</v>
      </c>
      <c r="H2574" s="542">
        <f>VLOOKUP(G2574,[3]잔가율!$D$3:$E$33,2,FALSE)</f>
        <v>0.84199999999999997</v>
      </c>
      <c r="I2574" s="552">
        <f t="shared" si="40"/>
        <v>55487800</v>
      </c>
    </row>
    <row r="2575" spans="1:9">
      <c r="A2575" s="539">
        <v>2574</v>
      </c>
      <c r="B2575" s="540" t="s">
        <v>8534</v>
      </c>
      <c r="C2575" s="540" t="s">
        <v>6430</v>
      </c>
      <c r="D2575" s="540" t="s">
        <v>6942</v>
      </c>
      <c r="E2575" s="540" t="s">
        <v>6943</v>
      </c>
      <c r="F2575" s="556">
        <v>74900000</v>
      </c>
      <c r="G2575" s="541">
        <v>2023</v>
      </c>
      <c r="H2575" s="542">
        <f>VLOOKUP(G2575,[3]잔가율!$D$3:$E$33,2,FALSE)</f>
        <v>0.84199999999999997</v>
      </c>
      <c r="I2575" s="552">
        <f t="shared" si="40"/>
        <v>63065800</v>
      </c>
    </row>
    <row r="2576" spans="1:9">
      <c r="A2576" s="539">
        <v>2575</v>
      </c>
      <c r="B2576" s="414" t="s">
        <v>16663</v>
      </c>
      <c r="C2576" s="544" t="s">
        <v>6430</v>
      </c>
      <c r="D2576" s="544" t="s">
        <v>6504</v>
      </c>
      <c r="E2576" s="544" t="s">
        <v>6505</v>
      </c>
      <c r="F2576" s="560">
        <v>66030000</v>
      </c>
      <c r="G2576" s="541">
        <v>2023</v>
      </c>
      <c r="H2576" s="542">
        <f>VLOOKUP(G2576,[3]잔가율!$B$3:$C$33,2,FALSE)</f>
        <v>0.82599999999999996</v>
      </c>
      <c r="I2576" s="552">
        <f t="shared" si="40"/>
        <v>54540780</v>
      </c>
    </row>
    <row r="2577" spans="1:9">
      <c r="A2577" s="539">
        <v>2576</v>
      </c>
      <c r="B2577" s="414" t="s">
        <v>16663</v>
      </c>
      <c r="C2577" s="544" t="s">
        <v>6430</v>
      </c>
      <c r="D2577" s="544" t="s">
        <v>6506</v>
      </c>
      <c r="E2577" s="544" t="s">
        <v>6507</v>
      </c>
      <c r="F2577" s="560">
        <v>70130000</v>
      </c>
      <c r="G2577" s="541">
        <v>2023</v>
      </c>
      <c r="H2577" s="542">
        <f>VLOOKUP(G2577,[3]잔가율!$B$3:$C$33,2,FALSE)</f>
        <v>0.82599999999999996</v>
      </c>
      <c r="I2577" s="552">
        <f t="shared" si="40"/>
        <v>57927380</v>
      </c>
    </row>
    <row r="2578" spans="1:9">
      <c r="A2578" s="539">
        <v>2577</v>
      </c>
      <c r="B2578" s="540" t="s">
        <v>8534</v>
      </c>
      <c r="C2578" s="540" t="s">
        <v>6430</v>
      </c>
      <c r="D2578" s="540" t="s">
        <v>6508</v>
      </c>
      <c r="E2578" s="540" t="s">
        <v>6944</v>
      </c>
      <c r="F2578" s="556">
        <v>60810000</v>
      </c>
      <c r="G2578" s="541">
        <v>2023</v>
      </c>
      <c r="H2578" s="542">
        <f>VLOOKUP(G2578,[3]잔가율!$D$3:$E$33,2,FALSE)</f>
        <v>0.84199999999999997</v>
      </c>
      <c r="I2578" s="552">
        <f t="shared" si="40"/>
        <v>51202020</v>
      </c>
    </row>
    <row r="2579" spans="1:9">
      <c r="A2579" s="539">
        <v>2578</v>
      </c>
      <c r="B2579" s="540" t="s">
        <v>8534</v>
      </c>
      <c r="C2579" s="540" t="s">
        <v>6430</v>
      </c>
      <c r="D2579" s="540" t="s">
        <v>6945</v>
      </c>
      <c r="E2579" s="540" t="s">
        <v>6946</v>
      </c>
      <c r="F2579" s="556">
        <v>86450000</v>
      </c>
      <c r="G2579" s="541">
        <v>2023</v>
      </c>
      <c r="H2579" s="542">
        <f>VLOOKUP(G2579,[3]잔가율!$D$3:$E$33,2,FALSE)</f>
        <v>0.84199999999999997</v>
      </c>
      <c r="I2579" s="552">
        <f t="shared" si="40"/>
        <v>72790900</v>
      </c>
    </row>
    <row r="2580" spans="1:9">
      <c r="A2580" s="539">
        <v>2579</v>
      </c>
      <c r="B2580" s="540" t="s">
        <v>8534</v>
      </c>
      <c r="C2580" s="540" t="s">
        <v>6430</v>
      </c>
      <c r="D2580" s="540" t="s">
        <v>6947</v>
      </c>
      <c r="E2580" s="540" t="s">
        <v>6948</v>
      </c>
      <c r="F2580" s="556">
        <v>88000000</v>
      </c>
      <c r="G2580" s="541">
        <v>2023</v>
      </c>
      <c r="H2580" s="542">
        <f>VLOOKUP(G2580,[3]잔가율!$D$3:$E$33,2,FALSE)</f>
        <v>0.84199999999999997</v>
      </c>
      <c r="I2580" s="552">
        <f t="shared" si="40"/>
        <v>74096000</v>
      </c>
    </row>
    <row r="2581" spans="1:9">
      <c r="A2581" s="539">
        <v>2580</v>
      </c>
      <c r="B2581" s="544" t="s">
        <v>8534</v>
      </c>
      <c r="C2581" s="544" t="s">
        <v>6430</v>
      </c>
      <c r="D2581" s="544" t="s">
        <v>6949</v>
      </c>
      <c r="E2581" s="544" t="s">
        <v>6950</v>
      </c>
      <c r="F2581" s="559">
        <v>83430000</v>
      </c>
      <c r="G2581" s="541">
        <v>2023</v>
      </c>
      <c r="H2581" s="542">
        <f>VLOOKUP(G2581,[3]잔가율!$D$3:$E$33,2,FALSE)</f>
        <v>0.84199999999999997</v>
      </c>
      <c r="I2581" s="552">
        <f t="shared" si="40"/>
        <v>70248060</v>
      </c>
    </row>
    <row r="2582" spans="1:9">
      <c r="A2582" s="539">
        <v>2581</v>
      </c>
      <c r="B2582" s="414" t="s">
        <v>16663</v>
      </c>
      <c r="C2582" s="544" t="s">
        <v>6430</v>
      </c>
      <c r="D2582" s="544" t="s">
        <v>6509</v>
      </c>
      <c r="E2582" s="544" t="s">
        <v>6510</v>
      </c>
      <c r="F2582" s="560">
        <v>104860000</v>
      </c>
      <c r="G2582" s="541">
        <v>2023</v>
      </c>
      <c r="H2582" s="542">
        <f>VLOOKUP(G2582,[3]잔가율!$B$3:$C$33,2,FALSE)</f>
        <v>0.82599999999999996</v>
      </c>
      <c r="I2582" s="552">
        <f t="shared" si="40"/>
        <v>86614360</v>
      </c>
    </row>
    <row r="2583" spans="1:9">
      <c r="A2583" s="539">
        <v>2582</v>
      </c>
      <c r="B2583" s="540" t="s">
        <v>8534</v>
      </c>
      <c r="C2583" s="540" t="s">
        <v>6430</v>
      </c>
      <c r="D2583" s="540" t="s">
        <v>6951</v>
      </c>
      <c r="E2583" s="540" t="s">
        <v>6952</v>
      </c>
      <c r="F2583" s="556">
        <v>75600000</v>
      </c>
      <c r="G2583" s="541">
        <v>2023</v>
      </c>
      <c r="H2583" s="542">
        <f>VLOOKUP(G2583,[3]잔가율!$D$3:$E$33,2,FALSE)</f>
        <v>0.84199999999999997</v>
      </c>
      <c r="I2583" s="552">
        <f t="shared" si="40"/>
        <v>63655200</v>
      </c>
    </row>
    <row r="2584" spans="1:9">
      <c r="A2584" s="539">
        <v>2583</v>
      </c>
      <c r="B2584" s="414" t="s">
        <v>16663</v>
      </c>
      <c r="C2584" s="544" t="s">
        <v>6430</v>
      </c>
      <c r="D2584" s="544" t="s">
        <v>6511</v>
      </c>
      <c r="E2584" s="544" t="s">
        <v>6512</v>
      </c>
      <c r="F2584" s="560">
        <v>89990000</v>
      </c>
      <c r="G2584" s="541">
        <v>2023</v>
      </c>
      <c r="H2584" s="542">
        <f>VLOOKUP(G2584,[3]잔가율!$B$3:$C$33,2,FALSE)</f>
        <v>0.82599999999999996</v>
      </c>
      <c r="I2584" s="552">
        <f t="shared" si="40"/>
        <v>74331740</v>
      </c>
    </row>
    <row r="2585" spans="1:9">
      <c r="A2585" s="539">
        <v>2584</v>
      </c>
      <c r="B2585" s="540" t="s">
        <v>8534</v>
      </c>
      <c r="C2585" s="540" t="s">
        <v>6583</v>
      </c>
      <c r="D2585" s="540" t="s">
        <v>6953</v>
      </c>
      <c r="E2585" s="540">
        <v>166057</v>
      </c>
      <c r="F2585" s="556">
        <v>172000000</v>
      </c>
      <c r="G2585" s="541">
        <v>2023</v>
      </c>
      <c r="H2585" s="542">
        <f>VLOOKUP(G2585,[3]잔가율!$D$3:$E$33,2,FALSE)</f>
        <v>0.84199999999999997</v>
      </c>
      <c r="I2585" s="552">
        <f t="shared" si="40"/>
        <v>144824000</v>
      </c>
    </row>
    <row r="2586" spans="1:9">
      <c r="A2586" s="539">
        <v>2585</v>
      </c>
      <c r="B2586" s="543" t="s">
        <v>8534</v>
      </c>
      <c r="C2586" s="543" t="s">
        <v>6583</v>
      </c>
      <c r="D2586" s="543" t="s">
        <v>6954</v>
      </c>
      <c r="E2586" s="543" t="s">
        <v>6955</v>
      </c>
      <c r="F2586" s="557">
        <v>44550000</v>
      </c>
      <c r="G2586" s="541">
        <v>2023</v>
      </c>
      <c r="H2586" s="542">
        <f>VLOOKUP(G2586,[3]잔가율!$D$3:$E$33,2,FALSE)</f>
        <v>0.84199999999999997</v>
      </c>
      <c r="I2586" s="552">
        <f t="shared" si="40"/>
        <v>37511100</v>
      </c>
    </row>
    <row r="2587" spans="1:9">
      <c r="A2587" s="539">
        <v>2586</v>
      </c>
      <c r="B2587" s="540" t="s">
        <v>8534</v>
      </c>
      <c r="C2587" s="540" t="s">
        <v>6430</v>
      </c>
      <c r="D2587" s="540" t="s">
        <v>6956</v>
      </c>
      <c r="E2587" s="540" t="s">
        <v>6957</v>
      </c>
      <c r="F2587" s="556">
        <v>86000000</v>
      </c>
      <c r="G2587" s="541">
        <v>2023</v>
      </c>
      <c r="H2587" s="542">
        <f>VLOOKUP(G2587,[3]잔가율!$D$3:$E$33,2,FALSE)</f>
        <v>0.84199999999999997</v>
      </c>
      <c r="I2587" s="552">
        <f t="shared" si="40"/>
        <v>72412000</v>
      </c>
    </row>
    <row r="2588" spans="1:9">
      <c r="A2588" s="539">
        <v>2587</v>
      </c>
      <c r="B2588" s="540" t="s">
        <v>8534</v>
      </c>
      <c r="C2588" s="540" t="s">
        <v>6430</v>
      </c>
      <c r="D2588" s="540" t="s">
        <v>6958</v>
      </c>
      <c r="E2588" s="540" t="s">
        <v>6959</v>
      </c>
      <c r="F2588" s="556">
        <v>96300000</v>
      </c>
      <c r="G2588" s="541">
        <v>2023</v>
      </c>
      <c r="H2588" s="542">
        <f>VLOOKUP(G2588,[3]잔가율!$D$3:$E$33,2,FALSE)</f>
        <v>0.84199999999999997</v>
      </c>
      <c r="I2588" s="552">
        <f t="shared" si="40"/>
        <v>81084600</v>
      </c>
    </row>
    <row r="2589" spans="1:9">
      <c r="A2589" s="539">
        <v>2588</v>
      </c>
      <c r="B2589" s="414" t="s">
        <v>16663</v>
      </c>
      <c r="C2589" s="544" t="s">
        <v>6430</v>
      </c>
      <c r="D2589" s="544" t="s">
        <v>6513</v>
      </c>
      <c r="E2589" s="544" t="s">
        <v>6514</v>
      </c>
      <c r="F2589" s="560">
        <v>101770000</v>
      </c>
      <c r="G2589" s="541">
        <v>2023</v>
      </c>
      <c r="H2589" s="542">
        <f>VLOOKUP(G2589,[3]잔가율!$B$3:$C$33,2,FALSE)</f>
        <v>0.82599999999999996</v>
      </c>
      <c r="I2589" s="552">
        <f t="shared" si="40"/>
        <v>84062020</v>
      </c>
    </row>
    <row r="2590" spans="1:9">
      <c r="A2590" s="539">
        <v>2589</v>
      </c>
      <c r="B2590" s="414" t="s">
        <v>16663</v>
      </c>
      <c r="C2590" s="544" t="s">
        <v>6430</v>
      </c>
      <c r="D2590" s="544" t="s">
        <v>6515</v>
      </c>
      <c r="E2590" s="544" t="s">
        <v>6516</v>
      </c>
      <c r="F2590" s="560">
        <v>104180000</v>
      </c>
      <c r="G2590" s="541">
        <v>2023</v>
      </c>
      <c r="H2590" s="542">
        <f>VLOOKUP(G2590,[3]잔가율!$B$3:$C$33,2,FALSE)</f>
        <v>0.82599999999999996</v>
      </c>
      <c r="I2590" s="552">
        <f t="shared" si="40"/>
        <v>86052680</v>
      </c>
    </row>
    <row r="2591" spans="1:9">
      <c r="A2591" s="539">
        <v>2590</v>
      </c>
      <c r="B2591" s="540" t="s">
        <v>8534</v>
      </c>
      <c r="C2591" s="540" t="s">
        <v>6430</v>
      </c>
      <c r="D2591" s="540" t="s">
        <v>6960</v>
      </c>
      <c r="E2591" s="540" t="s">
        <v>6961</v>
      </c>
      <c r="F2591" s="556">
        <v>138180000</v>
      </c>
      <c r="G2591" s="541">
        <v>2023</v>
      </c>
      <c r="H2591" s="542">
        <f>VLOOKUP(G2591,[3]잔가율!$D$3:$E$33,2,FALSE)</f>
        <v>0.84199999999999997</v>
      </c>
      <c r="I2591" s="552">
        <f t="shared" si="40"/>
        <v>116347560</v>
      </c>
    </row>
    <row r="2592" spans="1:9">
      <c r="A2592" s="539">
        <v>2591</v>
      </c>
      <c r="B2592" s="540" t="s">
        <v>8534</v>
      </c>
      <c r="C2592" s="540" t="s">
        <v>6430</v>
      </c>
      <c r="D2592" s="540" t="s">
        <v>6962</v>
      </c>
      <c r="E2592" s="540" t="s">
        <v>6963</v>
      </c>
      <c r="F2592" s="556">
        <v>154540000</v>
      </c>
      <c r="G2592" s="541">
        <v>2023</v>
      </c>
      <c r="H2592" s="542">
        <f>VLOOKUP(G2592,[3]잔가율!$D$3:$E$33,2,FALSE)</f>
        <v>0.84199999999999997</v>
      </c>
      <c r="I2592" s="552">
        <f t="shared" si="40"/>
        <v>130122680</v>
      </c>
    </row>
    <row r="2593" spans="1:9">
      <c r="A2593" s="539">
        <v>2592</v>
      </c>
      <c r="B2593" s="540" t="s">
        <v>8534</v>
      </c>
      <c r="C2593" s="540" t="s">
        <v>6430</v>
      </c>
      <c r="D2593" s="540" t="s">
        <v>6964</v>
      </c>
      <c r="E2593" s="540" t="s">
        <v>6965</v>
      </c>
      <c r="F2593" s="556">
        <v>49700000</v>
      </c>
      <c r="G2593" s="541">
        <v>2023</v>
      </c>
      <c r="H2593" s="542">
        <f>VLOOKUP(G2593,[3]잔가율!$D$3:$E$33,2,FALSE)</f>
        <v>0.84199999999999997</v>
      </c>
      <c r="I2593" s="552">
        <f t="shared" si="40"/>
        <v>41847400</v>
      </c>
    </row>
    <row r="2594" spans="1:9">
      <c r="A2594" s="539">
        <v>2593</v>
      </c>
      <c r="B2594" s="543" t="s">
        <v>8534</v>
      </c>
      <c r="C2594" s="543" t="s">
        <v>6583</v>
      </c>
      <c r="D2594" s="543" t="s">
        <v>6966</v>
      </c>
      <c r="E2594" s="543" t="s">
        <v>6967</v>
      </c>
      <c r="F2594" s="557">
        <v>34710000</v>
      </c>
      <c r="G2594" s="541">
        <v>2023</v>
      </c>
      <c r="H2594" s="542">
        <f>VLOOKUP(G2594,[3]잔가율!$D$3:$E$33,2,FALSE)</f>
        <v>0.84199999999999997</v>
      </c>
      <c r="I2594" s="552">
        <f t="shared" si="40"/>
        <v>29225820</v>
      </c>
    </row>
    <row r="2595" spans="1:9">
      <c r="A2595" s="539">
        <v>2594</v>
      </c>
      <c r="B2595" s="543" t="s">
        <v>8534</v>
      </c>
      <c r="C2595" s="543" t="s">
        <v>6583</v>
      </c>
      <c r="D2595" s="543" t="s">
        <v>6966</v>
      </c>
      <c r="E2595" s="543" t="s">
        <v>6968</v>
      </c>
      <c r="F2595" s="557">
        <v>12720000</v>
      </c>
      <c r="G2595" s="541">
        <v>2023</v>
      </c>
      <c r="H2595" s="542">
        <f>VLOOKUP(G2595,[3]잔가율!$D$3:$E$33,2,FALSE)</f>
        <v>0.84199999999999997</v>
      </c>
      <c r="I2595" s="552">
        <f t="shared" si="40"/>
        <v>10710240</v>
      </c>
    </row>
    <row r="2596" spans="1:9">
      <c r="A2596" s="539">
        <v>2595</v>
      </c>
      <c r="B2596" s="540" t="s">
        <v>8534</v>
      </c>
      <c r="C2596" s="540" t="s">
        <v>6430</v>
      </c>
      <c r="D2596" s="540" t="s">
        <v>6969</v>
      </c>
      <c r="E2596" s="540" t="s">
        <v>6970</v>
      </c>
      <c r="F2596" s="556">
        <v>60000000</v>
      </c>
      <c r="G2596" s="541">
        <v>2023</v>
      </c>
      <c r="H2596" s="542">
        <f>VLOOKUP(G2596,[3]잔가율!$D$3:$E$33,2,FALSE)</f>
        <v>0.84199999999999997</v>
      </c>
      <c r="I2596" s="552">
        <f t="shared" si="40"/>
        <v>50520000</v>
      </c>
    </row>
    <row r="2597" spans="1:9">
      <c r="A2597" s="539">
        <v>2596</v>
      </c>
      <c r="B2597" s="540" t="s">
        <v>8534</v>
      </c>
      <c r="C2597" s="540" t="s">
        <v>6430</v>
      </c>
      <c r="D2597" s="540" t="s">
        <v>6971</v>
      </c>
      <c r="E2597" s="540" t="s">
        <v>6972</v>
      </c>
      <c r="F2597" s="556">
        <v>113000000</v>
      </c>
      <c r="G2597" s="541">
        <v>2023</v>
      </c>
      <c r="H2597" s="542">
        <f>VLOOKUP(G2597,[3]잔가율!$D$3:$E$33,2,FALSE)</f>
        <v>0.84199999999999997</v>
      </c>
      <c r="I2597" s="552">
        <f t="shared" si="40"/>
        <v>95146000</v>
      </c>
    </row>
    <row r="2598" spans="1:9">
      <c r="A2598" s="539">
        <v>2597</v>
      </c>
      <c r="B2598" s="543" t="s">
        <v>8534</v>
      </c>
      <c r="C2598" s="543" t="s">
        <v>6430</v>
      </c>
      <c r="D2598" s="543" t="s">
        <v>6973</v>
      </c>
      <c r="E2598" s="543" t="s">
        <v>6974</v>
      </c>
      <c r="F2598" s="557">
        <v>120240000</v>
      </c>
      <c r="G2598" s="541">
        <v>2023</v>
      </c>
      <c r="H2598" s="542">
        <f>VLOOKUP(G2598,[3]잔가율!$D$3:$E$33,2,FALSE)</f>
        <v>0.84199999999999997</v>
      </c>
      <c r="I2598" s="552">
        <f t="shared" si="40"/>
        <v>101242080</v>
      </c>
    </row>
    <row r="2599" spans="1:9">
      <c r="A2599" s="539">
        <v>2598</v>
      </c>
      <c r="B2599" s="540" t="s">
        <v>8534</v>
      </c>
      <c r="C2599" s="540" t="s">
        <v>6430</v>
      </c>
      <c r="D2599" s="540" t="s">
        <v>6975</v>
      </c>
      <c r="E2599" s="540" t="s">
        <v>6976</v>
      </c>
      <c r="F2599" s="556">
        <v>119420000</v>
      </c>
      <c r="G2599" s="541">
        <v>2023</v>
      </c>
      <c r="H2599" s="542">
        <f>VLOOKUP(G2599,[3]잔가율!$D$3:$E$33,2,FALSE)</f>
        <v>0.84199999999999997</v>
      </c>
      <c r="I2599" s="552">
        <f t="shared" si="40"/>
        <v>100551640</v>
      </c>
    </row>
    <row r="2600" spans="1:9">
      <c r="A2600" s="539">
        <v>2599</v>
      </c>
      <c r="B2600" s="414" t="s">
        <v>16663</v>
      </c>
      <c r="C2600" s="544" t="s">
        <v>6430</v>
      </c>
      <c r="D2600" s="544" t="s">
        <v>6517</v>
      </c>
      <c r="E2600" s="544" t="s">
        <v>6518</v>
      </c>
      <c r="F2600" s="560">
        <v>148610000</v>
      </c>
      <c r="G2600" s="541">
        <v>2023</v>
      </c>
      <c r="H2600" s="542">
        <f>VLOOKUP(G2600,[3]잔가율!$B$3:$C$33,2,FALSE)</f>
        <v>0.82599999999999996</v>
      </c>
      <c r="I2600" s="552">
        <f t="shared" si="40"/>
        <v>122751860</v>
      </c>
    </row>
    <row r="2601" spans="1:9">
      <c r="A2601" s="539">
        <v>2600</v>
      </c>
      <c r="B2601" s="414" t="s">
        <v>16663</v>
      </c>
      <c r="C2601" s="544" t="s">
        <v>6430</v>
      </c>
      <c r="D2601" s="544" t="s">
        <v>6519</v>
      </c>
      <c r="E2601" s="544" t="s">
        <v>6520</v>
      </c>
      <c r="F2601" s="560">
        <v>232040000</v>
      </c>
      <c r="G2601" s="541">
        <v>2023</v>
      </c>
      <c r="H2601" s="542">
        <f>VLOOKUP(G2601,[3]잔가율!$B$3:$C$33,2,FALSE)</f>
        <v>0.82599999999999996</v>
      </c>
      <c r="I2601" s="552">
        <f t="shared" si="40"/>
        <v>191665040</v>
      </c>
    </row>
    <row r="2602" spans="1:9">
      <c r="A2602" s="539">
        <v>2601</v>
      </c>
      <c r="B2602" s="540" t="s">
        <v>8534</v>
      </c>
      <c r="C2602" s="540" t="s">
        <v>6430</v>
      </c>
      <c r="D2602" s="540" t="s">
        <v>6977</v>
      </c>
      <c r="E2602" s="540" t="s">
        <v>6978</v>
      </c>
      <c r="F2602" s="556">
        <v>143000000</v>
      </c>
      <c r="G2602" s="541">
        <v>2023</v>
      </c>
      <c r="H2602" s="542">
        <f>VLOOKUP(G2602,[3]잔가율!$D$3:$E$33,2,FALSE)</f>
        <v>0.84199999999999997</v>
      </c>
      <c r="I2602" s="552">
        <f t="shared" si="40"/>
        <v>120406000</v>
      </c>
    </row>
    <row r="2603" spans="1:9">
      <c r="A2603" s="539">
        <v>2602</v>
      </c>
      <c r="B2603" s="540" t="s">
        <v>8534</v>
      </c>
      <c r="C2603" s="540" t="s">
        <v>6430</v>
      </c>
      <c r="D2603" s="540" t="s">
        <v>6979</v>
      </c>
      <c r="E2603" s="540" t="s">
        <v>6980</v>
      </c>
      <c r="F2603" s="556">
        <v>151180000</v>
      </c>
      <c r="G2603" s="541">
        <v>2023</v>
      </c>
      <c r="H2603" s="542">
        <f>VLOOKUP(G2603,[3]잔가율!$D$3:$E$33,2,FALSE)</f>
        <v>0.84199999999999997</v>
      </c>
      <c r="I2603" s="552">
        <f t="shared" si="40"/>
        <v>127293560</v>
      </c>
    </row>
    <row r="2604" spans="1:9">
      <c r="A2604" s="539">
        <v>2603</v>
      </c>
      <c r="B2604" s="540" t="s">
        <v>8534</v>
      </c>
      <c r="C2604" s="540" t="s">
        <v>6430</v>
      </c>
      <c r="D2604" s="540" t="s">
        <v>6981</v>
      </c>
      <c r="E2604" s="540" t="s">
        <v>6980</v>
      </c>
      <c r="F2604" s="556">
        <v>178450000</v>
      </c>
      <c r="G2604" s="541">
        <v>2023</v>
      </c>
      <c r="H2604" s="542">
        <f>VLOOKUP(G2604,[3]잔가율!$D$3:$E$33,2,FALSE)</f>
        <v>0.84199999999999997</v>
      </c>
      <c r="I2604" s="552">
        <f t="shared" si="40"/>
        <v>150254900</v>
      </c>
    </row>
    <row r="2605" spans="1:9">
      <c r="A2605" s="539">
        <v>2604</v>
      </c>
      <c r="B2605" s="540" t="s">
        <v>8534</v>
      </c>
      <c r="C2605" s="540" t="s">
        <v>6430</v>
      </c>
      <c r="D2605" s="540" t="s">
        <v>6982</v>
      </c>
      <c r="E2605" s="540" t="s">
        <v>6978</v>
      </c>
      <c r="F2605" s="556">
        <v>199090000</v>
      </c>
      <c r="G2605" s="541">
        <v>2023</v>
      </c>
      <c r="H2605" s="542">
        <f>VLOOKUP(G2605,[3]잔가율!$D$3:$E$33,2,FALSE)</f>
        <v>0.84199999999999997</v>
      </c>
      <c r="I2605" s="552">
        <f t="shared" si="40"/>
        <v>167633780</v>
      </c>
    </row>
    <row r="2606" spans="1:9">
      <c r="A2606" s="539">
        <v>2605</v>
      </c>
      <c r="B2606" s="543" t="s">
        <v>8534</v>
      </c>
      <c r="C2606" s="543" t="s">
        <v>6583</v>
      </c>
      <c r="D2606" s="543" t="s">
        <v>6983</v>
      </c>
      <c r="E2606" s="543" t="s">
        <v>6984</v>
      </c>
      <c r="F2606" s="557">
        <v>154040000</v>
      </c>
      <c r="G2606" s="541">
        <v>2023</v>
      </c>
      <c r="H2606" s="542">
        <f>VLOOKUP(G2606,[3]잔가율!$D$3:$E$33,2,FALSE)</f>
        <v>0.84199999999999997</v>
      </c>
      <c r="I2606" s="552">
        <f t="shared" si="40"/>
        <v>129701680</v>
      </c>
    </row>
    <row r="2607" spans="1:9">
      <c r="A2607" s="539">
        <v>2606</v>
      </c>
      <c r="B2607" s="540" t="s">
        <v>8534</v>
      </c>
      <c r="C2607" s="540" t="s">
        <v>6430</v>
      </c>
      <c r="D2607" s="540" t="s">
        <v>6985</v>
      </c>
      <c r="E2607" s="540" t="s">
        <v>6986</v>
      </c>
      <c r="F2607" s="556">
        <v>572720000</v>
      </c>
      <c r="G2607" s="541">
        <v>2023</v>
      </c>
      <c r="H2607" s="542">
        <f>VLOOKUP(G2607,[3]잔가율!$D$3:$E$33,2,FALSE)</f>
        <v>0.84199999999999997</v>
      </c>
      <c r="I2607" s="552">
        <f t="shared" si="40"/>
        <v>482230240</v>
      </c>
    </row>
    <row r="2608" spans="1:9">
      <c r="A2608" s="539">
        <v>2607</v>
      </c>
      <c r="B2608" s="540" t="s">
        <v>8534</v>
      </c>
      <c r="C2608" s="540" t="s">
        <v>6430</v>
      </c>
      <c r="D2608" s="540" t="s">
        <v>6987</v>
      </c>
      <c r="E2608" s="540" t="s">
        <v>6988</v>
      </c>
      <c r="F2608" s="556">
        <v>772720000</v>
      </c>
      <c r="G2608" s="541">
        <v>2023</v>
      </c>
      <c r="H2608" s="542">
        <f>VLOOKUP(G2608,[3]잔가율!$D$3:$E$33,2,FALSE)</f>
        <v>0.84199999999999997</v>
      </c>
      <c r="I2608" s="552">
        <f t="shared" si="40"/>
        <v>650630240</v>
      </c>
    </row>
    <row r="2609" spans="1:9">
      <c r="A2609" s="539">
        <v>2608</v>
      </c>
      <c r="B2609" s="540" t="s">
        <v>8534</v>
      </c>
      <c r="C2609" s="540" t="s">
        <v>6430</v>
      </c>
      <c r="D2609" s="540" t="s">
        <v>6989</v>
      </c>
      <c r="E2609" s="540" t="s">
        <v>6990</v>
      </c>
      <c r="F2609" s="556">
        <v>709090000</v>
      </c>
      <c r="G2609" s="541">
        <v>2023</v>
      </c>
      <c r="H2609" s="542">
        <f>VLOOKUP(G2609,[3]잔가율!$D$3:$E$33,2,FALSE)</f>
        <v>0.84199999999999997</v>
      </c>
      <c r="I2609" s="552">
        <f t="shared" si="40"/>
        <v>597053780</v>
      </c>
    </row>
    <row r="2610" spans="1:9">
      <c r="A2610" s="539">
        <v>2609</v>
      </c>
      <c r="B2610" s="540" t="s">
        <v>8534</v>
      </c>
      <c r="C2610" s="540" t="s">
        <v>6430</v>
      </c>
      <c r="D2610" s="540" t="s">
        <v>6991</v>
      </c>
      <c r="E2610" s="540" t="s">
        <v>6992</v>
      </c>
      <c r="F2610" s="556">
        <v>727270000</v>
      </c>
      <c r="G2610" s="541">
        <v>2023</v>
      </c>
      <c r="H2610" s="542">
        <f>VLOOKUP(G2610,[3]잔가율!$D$3:$E$33,2,FALSE)</f>
        <v>0.84199999999999997</v>
      </c>
      <c r="I2610" s="552">
        <f t="shared" si="40"/>
        <v>612361340</v>
      </c>
    </row>
    <row r="2611" spans="1:9">
      <c r="A2611" s="539">
        <v>2610</v>
      </c>
      <c r="B2611" s="540" t="s">
        <v>8534</v>
      </c>
      <c r="C2611" s="540" t="s">
        <v>6430</v>
      </c>
      <c r="D2611" s="540" t="s">
        <v>6993</v>
      </c>
      <c r="E2611" s="540" t="s">
        <v>6994</v>
      </c>
      <c r="F2611" s="556">
        <v>211810000</v>
      </c>
      <c r="G2611" s="541">
        <v>2023</v>
      </c>
      <c r="H2611" s="542">
        <f>VLOOKUP(G2611,[3]잔가율!$D$3:$E$33,2,FALSE)</f>
        <v>0.84199999999999997</v>
      </c>
      <c r="I2611" s="552">
        <f t="shared" si="40"/>
        <v>178344020</v>
      </c>
    </row>
    <row r="2612" spans="1:9">
      <c r="A2612" s="539">
        <v>2611</v>
      </c>
      <c r="B2612" s="540" t="s">
        <v>8534</v>
      </c>
      <c r="C2612" s="540" t="s">
        <v>6430</v>
      </c>
      <c r="D2612" s="540" t="s">
        <v>6995</v>
      </c>
      <c r="E2612" s="540" t="s">
        <v>6996</v>
      </c>
      <c r="F2612" s="556">
        <v>208000000</v>
      </c>
      <c r="G2612" s="541">
        <v>2023</v>
      </c>
      <c r="H2612" s="542">
        <f>VLOOKUP(G2612,[3]잔가율!$D$3:$E$33,2,FALSE)</f>
        <v>0.84199999999999997</v>
      </c>
      <c r="I2612" s="552">
        <f t="shared" si="40"/>
        <v>175136000</v>
      </c>
    </row>
    <row r="2613" spans="1:9">
      <c r="A2613" s="539">
        <v>2612</v>
      </c>
      <c r="B2613" s="543" t="s">
        <v>8534</v>
      </c>
      <c r="C2613" s="543" t="s">
        <v>6583</v>
      </c>
      <c r="D2613" s="543" t="s">
        <v>6997</v>
      </c>
      <c r="E2613" s="543">
        <v>222983</v>
      </c>
      <c r="F2613" s="557">
        <v>166470000</v>
      </c>
      <c r="G2613" s="541">
        <v>2023</v>
      </c>
      <c r="H2613" s="542">
        <f>VLOOKUP(G2613,[3]잔가율!$D$3:$E$33,2,FALSE)</f>
        <v>0.84199999999999997</v>
      </c>
      <c r="I2613" s="552">
        <f t="shared" si="40"/>
        <v>140167740</v>
      </c>
    </row>
    <row r="2614" spans="1:9">
      <c r="A2614" s="539">
        <v>2613</v>
      </c>
      <c r="B2614" s="540" t="s">
        <v>8534</v>
      </c>
      <c r="C2614" s="540" t="s">
        <v>6430</v>
      </c>
      <c r="D2614" s="540" t="s">
        <v>6998</v>
      </c>
      <c r="E2614" s="540" t="s">
        <v>6999</v>
      </c>
      <c r="F2614" s="556">
        <v>199290000</v>
      </c>
      <c r="G2614" s="541">
        <v>2023</v>
      </c>
      <c r="H2614" s="542">
        <f>VLOOKUP(G2614,[3]잔가율!$D$3:$E$33,2,FALSE)</f>
        <v>0.84199999999999997</v>
      </c>
      <c r="I2614" s="552">
        <f t="shared" si="40"/>
        <v>167802180</v>
      </c>
    </row>
    <row r="2615" spans="1:9">
      <c r="A2615" s="539">
        <v>2614</v>
      </c>
      <c r="B2615" s="540" t="s">
        <v>8534</v>
      </c>
      <c r="C2615" s="540" t="s">
        <v>6430</v>
      </c>
      <c r="D2615" s="540" t="s">
        <v>7000</v>
      </c>
      <c r="E2615" s="540" t="s">
        <v>7001</v>
      </c>
      <c r="F2615" s="556">
        <v>267270000</v>
      </c>
      <c r="G2615" s="541">
        <v>2023</v>
      </c>
      <c r="H2615" s="542">
        <f>VLOOKUP(G2615,[3]잔가율!$D$3:$E$33,2,FALSE)</f>
        <v>0.84199999999999997</v>
      </c>
      <c r="I2615" s="552">
        <f t="shared" si="40"/>
        <v>225041340</v>
      </c>
    </row>
    <row r="2616" spans="1:9">
      <c r="A2616" s="539">
        <v>2615</v>
      </c>
      <c r="B2616" s="540" t="s">
        <v>8534</v>
      </c>
      <c r="C2616" s="540" t="s">
        <v>6430</v>
      </c>
      <c r="D2616" s="540" t="s">
        <v>7002</v>
      </c>
      <c r="E2616" s="540" t="s">
        <v>7003</v>
      </c>
      <c r="F2616" s="556">
        <v>283210000</v>
      </c>
      <c r="G2616" s="541">
        <v>2023</v>
      </c>
      <c r="H2616" s="542">
        <f>VLOOKUP(G2616,[3]잔가율!$D$3:$E$33,2,FALSE)</f>
        <v>0.84199999999999997</v>
      </c>
      <c r="I2616" s="552">
        <f t="shared" si="40"/>
        <v>238462820</v>
      </c>
    </row>
    <row r="2617" spans="1:9">
      <c r="A2617" s="539">
        <v>2616</v>
      </c>
      <c r="B2617" s="540" t="s">
        <v>8534</v>
      </c>
      <c r="C2617" s="540" t="s">
        <v>6430</v>
      </c>
      <c r="D2617" s="540" t="s">
        <v>7004</v>
      </c>
      <c r="E2617" s="540" t="s">
        <v>7005</v>
      </c>
      <c r="F2617" s="556">
        <v>127270000</v>
      </c>
      <c r="G2617" s="541">
        <v>2023</v>
      </c>
      <c r="H2617" s="542">
        <f>VLOOKUP(G2617,[3]잔가율!$D$3:$E$33,2,FALSE)</f>
        <v>0.84199999999999997</v>
      </c>
      <c r="I2617" s="552">
        <f t="shared" si="40"/>
        <v>107161340</v>
      </c>
    </row>
    <row r="2618" spans="1:9">
      <c r="A2618" s="539">
        <v>2617</v>
      </c>
      <c r="B2618" s="540" t="s">
        <v>8534</v>
      </c>
      <c r="C2618" s="540" t="s">
        <v>6430</v>
      </c>
      <c r="D2618" s="540" t="s">
        <v>7006</v>
      </c>
      <c r="E2618" s="540" t="s">
        <v>6952</v>
      </c>
      <c r="F2618" s="556">
        <v>71090000</v>
      </c>
      <c r="G2618" s="541">
        <v>2023</v>
      </c>
      <c r="H2618" s="542">
        <f>VLOOKUP(G2618,[3]잔가율!$D$3:$E$33,2,FALSE)</f>
        <v>0.84199999999999997</v>
      </c>
      <c r="I2618" s="552">
        <f t="shared" si="40"/>
        <v>59857780</v>
      </c>
    </row>
    <row r="2619" spans="1:9">
      <c r="A2619" s="539">
        <v>2618</v>
      </c>
      <c r="B2619" s="540" t="s">
        <v>8534</v>
      </c>
      <c r="C2619" s="540" t="s">
        <v>6430</v>
      </c>
      <c r="D2619" s="540" t="s">
        <v>7007</v>
      </c>
      <c r="E2619" s="540" t="s">
        <v>7008</v>
      </c>
      <c r="F2619" s="556">
        <v>64720000</v>
      </c>
      <c r="G2619" s="541">
        <v>2023</v>
      </c>
      <c r="H2619" s="542">
        <f>VLOOKUP(G2619,[3]잔가율!$D$3:$E$33,2,FALSE)</f>
        <v>0.84199999999999997</v>
      </c>
      <c r="I2619" s="552">
        <f t="shared" si="40"/>
        <v>54494240</v>
      </c>
    </row>
    <row r="2620" spans="1:9">
      <c r="A2620" s="539">
        <v>2619</v>
      </c>
      <c r="B2620" s="540" t="s">
        <v>8534</v>
      </c>
      <c r="C2620" s="540" t="s">
        <v>6430</v>
      </c>
      <c r="D2620" s="540" t="s">
        <v>7009</v>
      </c>
      <c r="E2620" s="540" t="s">
        <v>7010</v>
      </c>
      <c r="F2620" s="556">
        <v>74900000</v>
      </c>
      <c r="G2620" s="541">
        <v>2023</v>
      </c>
      <c r="H2620" s="542">
        <f>VLOOKUP(G2620,[3]잔가율!$D$3:$E$33,2,FALSE)</f>
        <v>0.84199999999999997</v>
      </c>
      <c r="I2620" s="552">
        <f t="shared" si="40"/>
        <v>63065800</v>
      </c>
    </row>
    <row r="2621" spans="1:9">
      <c r="A2621" s="539">
        <v>2620</v>
      </c>
      <c r="B2621" s="540" t="s">
        <v>8534</v>
      </c>
      <c r="C2621" s="540" t="s">
        <v>6430</v>
      </c>
      <c r="D2621" s="540" t="s">
        <v>7011</v>
      </c>
      <c r="E2621" s="540" t="s">
        <v>7010</v>
      </c>
      <c r="F2621" s="556">
        <v>83180000</v>
      </c>
      <c r="G2621" s="541">
        <v>2023</v>
      </c>
      <c r="H2621" s="542">
        <f>VLOOKUP(G2621,[3]잔가율!$D$3:$E$33,2,FALSE)</f>
        <v>0.84199999999999997</v>
      </c>
      <c r="I2621" s="552">
        <f t="shared" si="40"/>
        <v>70037560</v>
      </c>
    </row>
    <row r="2622" spans="1:9">
      <c r="A2622" s="539">
        <v>2621</v>
      </c>
      <c r="B2622" s="540" t="s">
        <v>8534</v>
      </c>
      <c r="C2622" s="540" t="s">
        <v>6430</v>
      </c>
      <c r="D2622" s="540" t="s">
        <v>7011</v>
      </c>
      <c r="E2622" s="540" t="s">
        <v>7012</v>
      </c>
      <c r="F2622" s="556">
        <v>83180000</v>
      </c>
      <c r="G2622" s="541">
        <v>2023</v>
      </c>
      <c r="H2622" s="542">
        <f>VLOOKUP(G2622,[3]잔가율!$D$3:$E$33,2,FALSE)</f>
        <v>0.84199999999999997</v>
      </c>
      <c r="I2622" s="552">
        <f t="shared" si="40"/>
        <v>70037560</v>
      </c>
    </row>
    <row r="2623" spans="1:9">
      <c r="A2623" s="539">
        <v>2622</v>
      </c>
      <c r="B2623" s="540" t="s">
        <v>8534</v>
      </c>
      <c r="C2623" s="540" t="s">
        <v>6430</v>
      </c>
      <c r="D2623" s="540" t="s">
        <v>7013</v>
      </c>
      <c r="E2623" s="540" t="s">
        <v>7014</v>
      </c>
      <c r="F2623" s="556">
        <v>85270000</v>
      </c>
      <c r="G2623" s="541">
        <v>2023</v>
      </c>
      <c r="H2623" s="542">
        <f>VLOOKUP(G2623,[3]잔가율!$D$3:$E$33,2,FALSE)</f>
        <v>0.84199999999999997</v>
      </c>
      <c r="I2623" s="552">
        <f t="shared" si="40"/>
        <v>71797340</v>
      </c>
    </row>
    <row r="2624" spans="1:9">
      <c r="A2624" s="539">
        <v>2623</v>
      </c>
      <c r="B2624" s="540" t="s">
        <v>8534</v>
      </c>
      <c r="C2624" s="540" t="s">
        <v>6430</v>
      </c>
      <c r="D2624" s="540" t="s">
        <v>7013</v>
      </c>
      <c r="E2624" s="540" t="s">
        <v>7015</v>
      </c>
      <c r="F2624" s="556">
        <v>85270000</v>
      </c>
      <c r="G2624" s="541">
        <v>2023</v>
      </c>
      <c r="H2624" s="542">
        <f>VLOOKUP(G2624,[3]잔가율!$D$3:$E$33,2,FALSE)</f>
        <v>0.84199999999999997</v>
      </c>
      <c r="I2624" s="552">
        <f t="shared" si="40"/>
        <v>71797340</v>
      </c>
    </row>
    <row r="2625" spans="1:9">
      <c r="A2625" s="539">
        <v>2624</v>
      </c>
      <c r="B2625" s="540" t="s">
        <v>8534</v>
      </c>
      <c r="C2625" s="540" t="s">
        <v>6430</v>
      </c>
      <c r="D2625" s="540" t="s">
        <v>7013</v>
      </c>
      <c r="E2625" s="540" t="s">
        <v>7016</v>
      </c>
      <c r="F2625" s="556">
        <v>85270000</v>
      </c>
      <c r="G2625" s="541">
        <v>2023</v>
      </c>
      <c r="H2625" s="542">
        <f>VLOOKUP(G2625,[3]잔가율!$D$3:$E$33,2,FALSE)</f>
        <v>0.84199999999999997</v>
      </c>
      <c r="I2625" s="552">
        <f t="shared" si="40"/>
        <v>71797340</v>
      </c>
    </row>
    <row r="2626" spans="1:9">
      <c r="A2626" s="539">
        <v>2625</v>
      </c>
      <c r="B2626" s="540" t="s">
        <v>8534</v>
      </c>
      <c r="C2626" s="540" t="s">
        <v>6430</v>
      </c>
      <c r="D2626" s="540" t="s">
        <v>7017</v>
      </c>
      <c r="E2626" s="540" t="s">
        <v>6957</v>
      </c>
      <c r="F2626" s="556">
        <v>84000000</v>
      </c>
      <c r="G2626" s="541">
        <v>2023</v>
      </c>
      <c r="H2626" s="542">
        <f>VLOOKUP(G2626,[3]잔가율!$D$3:$E$33,2,FALSE)</f>
        <v>0.84199999999999997</v>
      </c>
      <c r="I2626" s="552">
        <f t="shared" ref="I2626:I2689" si="41">ROUNDDOWN(F2626*H2626,0)</f>
        <v>70728000</v>
      </c>
    </row>
    <row r="2627" spans="1:9">
      <c r="A2627" s="539">
        <v>2626</v>
      </c>
      <c r="B2627" s="540" t="s">
        <v>8534</v>
      </c>
      <c r="C2627" s="540" t="s">
        <v>6430</v>
      </c>
      <c r="D2627" s="540" t="s">
        <v>7018</v>
      </c>
      <c r="E2627" s="540" t="s">
        <v>7019</v>
      </c>
      <c r="F2627" s="556">
        <v>71180000</v>
      </c>
      <c r="G2627" s="541">
        <v>2023</v>
      </c>
      <c r="H2627" s="542">
        <f>VLOOKUP(G2627,[3]잔가율!$D$3:$E$33,2,FALSE)</f>
        <v>0.84199999999999997</v>
      </c>
      <c r="I2627" s="552">
        <f t="shared" si="41"/>
        <v>59933560</v>
      </c>
    </row>
    <row r="2628" spans="1:9">
      <c r="A2628" s="539">
        <v>2627</v>
      </c>
      <c r="B2628" s="540" t="s">
        <v>8534</v>
      </c>
      <c r="C2628" s="540" t="s">
        <v>6430</v>
      </c>
      <c r="D2628" s="540" t="s">
        <v>7020</v>
      </c>
      <c r="E2628" s="540" t="s">
        <v>7021</v>
      </c>
      <c r="F2628" s="556">
        <v>98270000</v>
      </c>
      <c r="G2628" s="541">
        <v>2023</v>
      </c>
      <c r="H2628" s="542">
        <f>VLOOKUP(G2628,[3]잔가율!$D$3:$E$33,2,FALSE)</f>
        <v>0.84199999999999997</v>
      </c>
      <c r="I2628" s="552">
        <f t="shared" si="41"/>
        <v>82743340</v>
      </c>
    </row>
    <row r="2629" spans="1:9">
      <c r="A2629" s="539">
        <v>2628</v>
      </c>
      <c r="B2629" s="540" t="s">
        <v>8534</v>
      </c>
      <c r="C2629" s="540" t="s">
        <v>6430</v>
      </c>
      <c r="D2629" s="540" t="s">
        <v>7020</v>
      </c>
      <c r="E2629" s="540" t="s">
        <v>7022</v>
      </c>
      <c r="F2629" s="556">
        <v>100000000</v>
      </c>
      <c r="G2629" s="541">
        <v>2023</v>
      </c>
      <c r="H2629" s="542">
        <f>VLOOKUP(G2629,[3]잔가율!$D$3:$E$33,2,FALSE)</f>
        <v>0.84199999999999997</v>
      </c>
      <c r="I2629" s="552">
        <f t="shared" si="41"/>
        <v>84200000</v>
      </c>
    </row>
    <row r="2630" spans="1:9">
      <c r="A2630" s="539">
        <v>2629</v>
      </c>
      <c r="B2630" s="540" t="s">
        <v>8534</v>
      </c>
      <c r="C2630" s="540" t="s">
        <v>6430</v>
      </c>
      <c r="D2630" s="540" t="s">
        <v>7023</v>
      </c>
      <c r="E2630" s="540" t="s">
        <v>7024</v>
      </c>
      <c r="F2630" s="556">
        <v>130630000</v>
      </c>
      <c r="G2630" s="541">
        <v>2023</v>
      </c>
      <c r="H2630" s="542">
        <f>VLOOKUP(G2630,[3]잔가율!$D$3:$E$33,2,FALSE)</f>
        <v>0.84199999999999997</v>
      </c>
      <c r="I2630" s="552">
        <f t="shared" si="41"/>
        <v>109990460</v>
      </c>
    </row>
    <row r="2631" spans="1:9">
      <c r="A2631" s="539">
        <v>2630</v>
      </c>
      <c r="B2631" s="540" t="s">
        <v>8534</v>
      </c>
      <c r="C2631" s="540" t="s">
        <v>6430</v>
      </c>
      <c r="D2631" s="540" t="s">
        <v>7025</v>
      </c>
      <c r="E2631" s="540" t="s">
        <v>7026</v>
      </c>
      <c r="F2631" s="556">
        <v>127180000</v>
      </c>
      <c r="G2631" s="541">
        <v>2023</v>
      </c>
      <c r="H2631" s="542">
        <f>VLOOKUP(G2631,[3]잔가율!$D$3:$E$33,2,FALSE)</f>
        <v>0.84199999999999997</v>
      </c>
      <c r="I2631" s="552">
        <f t="shared" si="41"/>
        <v>107085560</v>
      </c>
    </row>
    <row r="2632" spans="1:9">
      <c r="A2632" s="539">
        <v>2631</v>
      </c>
      <c r="B2632" s="540" t="s">
        <v>8534</v>
      </c>
      <c r="C2632" s="540" t="s">
        <v>6430</v>
      </c>
      <c r="D2632" s="540" t="s">
        <v>7025</v>
      </c>
      <c r="E2632" s="540" t="s">
        <v>6961</v>
      </c>
      <c r="F2632" s="556">
        <v>134000000</v>
      </c>
      <c r="G2632" s="541">
        <v>2023</v>
      </c>
      <c r="H2632" s="542">
        <f>VLOOKUP(G2632,[3]잔가율!$D$3:$E$33,2,FALSE)</f>
        <v>0.84199999999999997</v>
      </c>
      <c r="I2632" s="552">
        <f t="shared" si="41"/>
        <v>112828000</v>
      </c>
    </row>
    <row r="2633" spans="1:9">
      <c r="A2633" s="539">
        <v>2632</v>
      </c>
      <c r="B2633" s="540" t="s">
        <v>8534</v>
      </c>
      <c r="C2633" s="540" t="s">
        <v>6430</v>
      </c>
      <c r="D2633" s="540" t="s">
        <v>7027</v>
      </c>
      <c r="E2633" s="540" t="s">
        <v>7028</v>
      </c>
      <c r="F2633" s="556">
        <v>56360000</v>
      </c>
      <c r="G2633" s="541">
        <v>2023</v>
      </c>
      <c r="H2633" s="542">
        <f>VLOOKUP(G2633,[3]잔가율!$D$3:$E$33,2,FALSE)</f>
        <v>0.84199999999999997</v>
      </c>
      <c r="I2633" s="552">
        <f t="shared" si="41"/>
        <v>47455120</v>
      </c>
    </row>
    <row r="2634" spans="1:9">
      <c r="A2634" s="539">
        <v>2633</v>
      </c>
      <c r="B2634" s="540" t="s">
        <v>8534</v>
      </c>
      <c r="C2634" s="540" t="s">
        <v>6430</v>
      </c>
      <c r="D2634" s="540" t="s">
        <v>7029</v>
      </c>
      <c r="E2634" s="540" t="s">
        <v>7028</v>
      </c>
      <c r="F2634" s="556">
        <v>70000000</v>
      </c>
      <c r="G2634" s="541">
        <v>2023</v>
      </c>
      <c r="H2634" s="542">
        <f>VLOOKUP(G2634,[3]잔가율!$D$3:$E$33,2,FALSE)</f>
        <v>0.84199999999999997</v>
      </c>
      <c r="I2634" s="552">
        <f t="shared" si="41"/>
        <v>58940000</v>
      </c>
    </row>
    <row r="2635" spans="1:9">
      <c r="A2635" s="539">
        <v>2634</v>
      </c>
      <c r="B2635" s="540" t="s">
        <v>8534</v>
      </c>
      <c r="C2635" s="540" t="s">
        <v>6430</v>
      </c>
      <c r="D2635" s="540" t="s">
        <v>7030</v>
      </c>
      <c r="E2635" s="540" t="s">
        <v>7031</v>
      </c>
      <c r="F2635" s="556">
        <v>102720000</v>
      </c>
      <c r="G2635" s="541">
        <v>2023</v>
      </c>
      <c r="H2635" s="542">
        <f>VLOOKUP(G2635,[3]잔가율!$D$3:$E$33,2,FALSE)</f>
        <v>0.84199999999999997</v>
      </c>
      <c r="I2635" s="552">
        <f t="shared" si="41"/>
        <v>86490240</v>
      </c>
    </row>
    <row r="2636" spans="1:9">
      <c r="A2636" s="539">
        <v>2635</v>
      </c>
      <c r="B2636" s="540" t="s">
        <v>8534</v>
      </c>
      <c r="C2636" s="540" t="s">
        <v>6430</v>
      </c>
      <c r="D2636" s="540" t="s">
        <v>7032</v>
      </c>
      <c r="E2636" s="540" t="s">
        <v>7033</v>
      </c>
      <c r="F2636" s="556">
        <v>117000000</v>
      </c>
      <c r="G2636" s="541">
        <v>2023</v>
      </c>
      <c r="H2636" s="542">
        <f>VLOOKUP(G2636,[3]잔가율!$D$3:$E$33,2,FALSE)</f>
        <v>0.84199999999999997</v>
      </c>
      <c r="I2636" s="552">
        <f t="shared" si="41"/>
        <v>98514000</v>
      </c>
    </row>
    <row r="2637" spans="1:9">
      <c r="A2637" s="539">
        <v>2636</v>
      </c>
      <c r="B2637" s="540" t="s">
        <v>8534</v>
      </c>
      <c r="C2637" s="540" t="s">
        <v>6430</v>
      </c>
      <c r="D2637" s="540" t="s">
        <v>7032</v>
      </c>
      <c r="E2637" s="540" t="s">
        <v>7034</v>
      </c>
      <c r="F2637" s="556">
        <v>117000000</v>
      </c>
      <c r="G2637" s="541">
        <v>2023</v>
      </c>
      <c r="H2637" s="542">
        <f>VLOOKUP(G2637,[3]잔가율!$D$3:$E$33,2,FALSE)</f>
        <v>0.84199999999999997</v>
      </c>
      <c r="I2637" s="552">
        <f t="shared" si="41"/>
        <v>98514000</v>
      </c>
    </row>
    <row r="2638" spans="1:9">
      <c r="A2638" s="539">
        <v>2637</v>
      </c>
      <c r="B2638" s="540" t="s">
        <v>8534</v>
      </c>
      <c r="C2638" s="540" t="s">
        <v>6430</v>
      </c>
      <c r="D2638" s="540" t="s">
        <v>7035</v>
      </c>
      <c r="E2638" s="540" t="s">
        <v>7036</v>
      </c>
      <c r="F2638" s="556">
        <v>114450000</v>
      </c>
      <c r="G2638" s="541">
        <v>2023</v>
      </c>
      <c r="H2638" s="542">
        <f>VLOOKUP(G2638,[3]잔가율!$D$3:$E$33,2,FALSE)</f>
        <v>0.84199999999999997</v>
      </c>
      <c r="I2638" s="552">
        <f t="shared" si="41"/>
        <v>96366900</v>
      </c>
    </row>
    <row r="2639" spans="1:9">
      <c r="A2639" s="539">
        <v>2638</v>
      </c>
      <c r="B2639" s="540" t="s">
        <v>8534</v>
      </c>
      <c r="C2639" s="540" t="s">
        <v>6430</v>
      </c>
      <c r="D2639" s="540" t="s">
        <v>7037</v>
      </c>
      <c r="E2639" s="540" t="s">
        <v>7038</v>
      </c>
      <c r="F2639" s="556">
        <v>120000000</v>
      </c>
      <c r="G2639" s="541">
        <v>2023</v>
      </c>
      <c r="H2639" s="542">
        <f>VLOOKUP(G2639,[3]잔가율!$D$3:$E$33,2,FALSE)</f>
        <v>0.84199999999999997</v>
      </c>
      <c r="I2639" s="552">
        <f t="shared" si="41"/>
        <v>101040000</v>
      </c>
    </row>
    <row r="2640" spans="1:9">
      <c r="A2640" s="539">
        <v>2639</v>
      </c>
      <c r="B2640" s="540" t="s">
        <v>8534</v>
      </c>
      <c r="C2640" s="540" t="s">
        <v>6430</v>
      </c>
      <c r="D2640" s="540" t="s">
        <v>7039</v>
      </c>
      <c r="E2640" s="540" t="s">
        <v>7040</v>
      </c>
      <c r="F2640" s="556">
        <v>127180000</v>
      </c>
      <c r="G2640" s="541">
        <v>2023</v>
      </c>
      <c r="H2640" s="542">
        <f>VLOOKUP(G2640,[3]잔가율!$D$3:$E$33,2,FALSE)</f>
        <v>0.84199999999999997</v>
      </c>
      <c r="I2640" s="552">
        <f t="shared" si="41"/>
        <v>107085560</v>
      </c>
    </row>
    <row r="2641" spans="1:9">
      <c r="A2641" s="539">
        <v>2640</v>
      </c>
      <c r="B2641" s="540" t="s">
        <v>8534</v>
      </c>
      <c r="C2641" s="540" t="s">
        <v>6430</v>
      </c>
      <c r="D2641" s="540" t="s">
        <v>7039</v>
      </c>
      <c r="E2641" s="540" t="s">
        <v>7041</v>
      </c>
      <c r="F2641" s="556">
        <v>129270000</v>
      </c>
      <c r="G2641" s="541">
        <v>2023</v>
      </c>
      <c r="H2641" s="542">
        <f>VLOOKUP(G2641,[3]잔가율!$D$3:$E$33,2,FALSE)</f>
        <v>0.84199999999999997</v>
      </c>
      <c r="I2641" s="552">
        <f t="shared" si="41"/>
        <v>108845340</v>
      </c>
    </row>
    <row r="2642" spans="1:9">
      <c r="A2642" s="539">
        <v>2641</v>
      </c>
      <c r="B2642" s="540" t="s">
        <v>8534</v>
      </c>
      <c r="C2642" s="540" t="s">
        <v>6430</v>
      </c>
      <c r="D2642" s="540" t="s">
        <v>7042</v>
      </c>
      <c r="E2642" s="540" t="s">
        <v>7043</v>
      </c>
      <c r="F2642" s="556">
        <v>135000000</v>
      </c>
      <c r="G2642" s="541">
        <v>2023</v>
      </c>
      <c r="H2642" s="542">
        <f>VLOOKUP(G2642,[3]잔가율!$D$3:$E$33,2,FALSE)</f>
        <v>0.84199999999999997</v>
      </c>
      <c r="I2642" s="552">
        <f t="shared" si="41"/>
        <v>113670000</v>
      </c>
    </row>
    <row r="2643" spans="1:9">
      <c r="A2643" s="539">
        <v>2642</v>
      </c>
      <c r="B2643" s="540" t="s">
        <v>8534</v>
      </c>
      <c r="C2643" s="540" t="s">
        <v>6430</v>
      </c>
      <c r="D2643" s="540" t="s">
        <v>7044</v>
      </c>
      <c r="E2643" s="540" t="s">
        <v>7045</v>
      </c>
      <c r="F2643" s="556">
        <v>110360000</v>
      </c>
      <c r="G2643" s="541">
        <v>2023</v>
      </c>
      <c r="H2643" s="542">
        <f>VLOOKUP(G2643,[3]잔가율!$D$3:$E$33,2,FALSE)</f>
        <v>0.84199999999999997</v>
      </c>
      <c r="I2643" s="552">
        <f t="shared" si="41"/>
        <v>92923120</v>
      </c>
    </row>
    <row r="2644" spans="1:9">
      <c r="A2644" s="539">
        <v>2643</v>
      </c>
      <c r="B2644" s="540" t="s">
        <v>8534</v>
      </c>
      <c r="C2644" s="540" t="s">
        <v>6430</v>
      </c>
      <c r="D2644" s="540" t="s">
        <v>7044</v>
      </c>
      <c r="E2644" s="540" t="s">
        <v>7046</v>
      </c>
      <c r="F2644" s="556">
        <v>116000000</v>
      </c>
      <c r="G2644" s="541">
        <v>2023</v>
      </c>
      <c r="H2644" s="542">
        <f>VLOOKUP(G2644,[3]잔가율!$D$3:$E$33,2,FALSE)</f>
        <v>0.84199999999999997</v>
      </c>
      <c r="I2644" s="552">
        <f t="shared" si="41"/>
        <v>97672000</v>
      </c>
    </row>
    <row r="2645" spans="1:9">
      <c r="A2645" s="539">
        <v>2644</v>
      </c>
      <c r="B2645" s="540" t="s">
        <v>8534</v>
      </c>
      <c r="C2645" s="540" t="s">
        <v>6430</v>
      </c>
      <c r="D2645" s="540" t="s">
        <v>7047</v>
      </c>
      <c r="E2645" s="540" t="s">
        <v>7048</v>
      </c>
      <c r="F2645" s="556">
        <v>120000000</v>
      </c>
      <c r="G2645" s="541">
        <v>2023</v>
      </c>
      <c r="H2645" s="542">
        <f>VLOOKUP(G2645,[3]잔가율!$D$3:$E$33,2,FALSE)</f>
        <v>0.84199999999999997</v>
      </c>
      <c r="I2645" s="552">
        <f t="shared" si="41"/>
        <v>101040000</v>
      </c>
    </row>
    <row r="2646" spans="1:9">
      <c r="A2646" s="539">
        <v>2645</v>
      </c>
      <c r="B2646" s="540" t="s">
        <v>8534</v>
      </c>
      <c r="C2646" s="540" t="s">
        <v>6430</v>
      </c>
      <c r="D2646" s="540" t="s">
        <v>7049</v>
      </c>
      <c r="E2646" s="540" t="s">
        <v>7050</v>
      </c>
      <c r="F2646" s="556">
        <v>133000000</v>
      </c>
      <c r="G2646" s="541">
        <v>2023</v>
      </c>
      <c r="H2646" s="542">
        <f>VLOOKUP(G2646,[3]잔가율!$D$3:$E$33,2,FALSE)</f>
        <v>0.84199999999999997</v>
      </c>
      <c r="I2646" s="552">
        <f t="shared" si="41"/>
        <v>111986000</v>
      </c>
    </row>
    <row r="2647" spans="1:9">
      <c r="A2647" s="539">
        <v>2646</v>
      </c>
      <c r="B2647" s="540" t="s">
        <v>8534</v>
      </c>
      <c r="C2647" s="540" t="s">
        <v>6430</v>
      </c>
      <c r="D2647" s="540" t="s">
        <v>7051</v>
      </c>
      <c r="E2647" s="540" t="s">
        <v>7052</v>
      </c>
      <c r="F2647" s="556">
        <v>129000000</v>
      </c>
      <c r="G2647" s="541">
        <v>2023</v>
      </c>
      <c r="H2647" s="542">
        <f>VLOOKUP(G2647,[3]잔가율!$D$3:$E$33,2,FALSE)</f>
        <v>0.84199999999999997</v>
      </c>
      <c r="I2647" s="552">
        <f t="shared" si="41"/>
        <v>108618000</v>
      </c>
    </row>
    <row r="2648" spans="1:9">
      <c r="A2648" s="539">
        <v>2647</v>
      </c>
      <c r="B2648" s="540" t="s">
        <v>8534</v>
      </c>
      <c r="C2648" s="540" t="s">
        <v>6430</v>
      </c>
      <c r="D2648" s="540" t="s">
        <v>7053</v>
      </c>
      <c r="E2648" s="540" t="s">
        <v>7036</v>
      </c>
      <c r="F2648" s="556">
        <v>114450000</v>
      </c>
      <c r="G2648" s="541">
        <v>2023</v>
      </c>
      <c r="H2648" s="542">
        <f>VLOOKUP(G2648,[3]잔가율!$D$3:$E$33,2,FALSE)</f>
        <v>0.84199999999999997</v>
      </c>
      <c r="I2648" s="552">
        <f t="shared" si="41"/>
        <v>96366900</v>
      </c>
    </row>
    <row r="2649" spans="1:9">
      <c r="A2649" s="539">
        <v>2648</v>
      </c>
      <c r="B2649" s="540" t="s">
        <v>8534</v>
      </c>
      <c r="C2649" s="540" t="s">
        <v>6430</v>
      </c>
      <c r="D2649" s="540" t="s">
        <v>7054</v>
      </c>
      <c r="E2649" s="540" t="s">
        <v>7055</v>
      </c>
      <c r="F2649" s="556">
        <v>127900000</v>
      </c>
      <c r="G2649" s="541">
        <v>2023</v>
      </c>
      <c r="H2649" s="542">
        <f>VLOOKUP(G2649,[3]잔가율!$D$3:$E$33,2,FALSE)</f>
        <v>0.84199999999999997</v>
      </c>
      <c r="I2649" s="552">
        <f t="shared" si="41"/>
        <v>107691800</v>
      </c>
    </row>
    <row r="2650" spans="1:9">
      <c r="A2650" s="539">
        <v>2649</v>
      </c>
      <c r="B2650" s="540" t="s">
        <v>8534</v>
      </c>
      <c r="C2650" s="540" t="s">
        <v>6430</v>
      </c>
      <c r="D2650" s="540" t="s">
        <v>7056</v>
      </c>
      <c r="E2650" s="540" t="s">
        <v>7057</v>
      </c>
      <c r="F2650" s="556">
        <v>120360000</v>
      </c>
      <c r="G2650" s="541">
        <v>2023</v>
      </c>
      <c r="H2650" s="542">
        <f>VLOOKUP(G2650,[3]잔가율!$D$3:$E$33,2,FALSE)</f>
        <v>0.84199999999999997</v>
      </c>
      <c r="I2650" s="552">
        <f t="shared" si="41"/>
        <v>101343120</v>
      </c>
    </row>
    <row r="2651" spans="1:9">
      <c r="A2651" s="539">
        <v>2650</v>
      </c>
      <c r="B2651" s="540" t="s">
        <v>8534</v>
      </c>
      <c r="C2651" s="540" t="s">
        <v>6430</v>
      </c>
      <c r="D2651" s="540" t="s">
        <v>7056</v>
      </c>
      <c r="E2651" s="540" t="s">
        <v>7046</v>
      </c>
      <c r="F2651" s="556">
        <v>122000000</v>
      </c>
      <c r="G2651" s="541">
        <v>2023</v>
      </c>
      <c r="H2651" s="542">
        <f>VLOOKUP(G2651,[3]잔가율!$D$3:$E$33,2,FALSE)</f>
        <v>0.84199999999999997</v>
      </c>
      <c r="I2651" s="552">
        <f t="shared" si="41"/>
        <v>102724000</v>
      </c>
    </row>
    <row r="2652" spans="1:9">
      <c r="A2652" s="539">
        <v>2651</v>
      </c>
      <c r="B2652" s="540" t="s">
        <v>8534</v>
      </c>
      <c r="C2652" s="540" t="s">
        <v>6430</v>
      </c>
      <c r="D2652" s="540" t="s">
        <v>7058</v>
      </c>
      <c r="E2652" s="540" t="s">
        <v>7059</v>
      </c>
      <c r="F2652" s="556">
        <v>120000000</v>
      </c>
      <c r="G2652" s="541">
        <v>2023</v>
      </c>
      <c r="H2652" s="542">
        <f>VLOOKUP(G2652,[3]잔가율!$D$3:$E$33,2,FALSE)</f>
        <v>0.84199999999999997</v>
      </c>
      <c r="I2652" s="552">
        <f t="shared" si="41"/>
        <v>101040000</v>
      </c>
    </row>
    <row r="2653" spans="1:9">
      <c r="A2653" s="539">
        <v>2652</v>
      </c>
      <c r="B2653" s="540" t="s">
        <v>8534</v>
      </c>
      <c r="C2653" s="540" t="s">
        <v>6430</v>
      </c>
      <c r="D2653" s="540" t="s">
        <v>7058</v>
      </c>
      <c r="E2653" s="540" t="s">
        <v>7048</v>
      </c>
      <c r="F2653" s="556">
        <v>120000000</v>
      </c>
      <c r="G2653" s="541">
        <v>2023</v>
      </c>
      <c r="H2653" s="542">
        <f>VLOOKUP(G2653,[3]잔가율!$D$3:$E$33,2,FALSE)</f>
        <v>0.84199999999999997</v>
      </c>
      <c r="I2653" s="552">
        <f t="shared" si="41"/>
        <v>101040000</v>
      </c>
    </row>
    <row r="2654" spans="1:9">
      <c r="A2654" s="539">
        <v>2653</v>
      </c>
      <c r="B2654" s="540" t="s">
        <v>8534</v>
      </c>
      <c r="C2654" s="540" t="s">
        <v>6430</v>
      </c>
      <c r="D2654" s="540" t="s">
        <v>7060</v>
      </c>
      <c r="E2654" s="540" t="s">
        <v>7050</v>
      </c>
      <c r="F2654" s="556">
        <v>133360000</v>
      </c>
      <c r="G2654" s="541">
        <v>2023</v>
      </c>
      <c r="H2654" s="542">
        <f>VLOOKUP(G2654,[3]잔가율!$D$3:$E$33,2,FALSE)</f>
        <v>0.84199999999999997</v>
      </c>
      <c r="I2654" s="552">
        <f t="shared" si="41"/>
        <v>112289120</v>
      </c>
    </row>
    <row r="2655" spans="1:9">
      <c r="A2655" s="539">
        <v>2654</v>
      </c>
      <c r="B2655" s="540" t="s">
        <v>8534</v>
      </c>
      <c r="C2655" s="540" t="s">
        <v>6430</v>
      </c>
      <c r="D2655" s="540" t="s">
        <v>7061</v>
      </c>
      <c r="E2655" s="540" t="s">
        <v>7052</v>
      </c>
      <c r="F2655" s="556">
        <v>131540000</v>
      </c>
      <c r="G2655" s="541">
        <v>2023</v>
      </c>
      <c r="H2655" s="542">
        <f>VLOOKUP(G2655,[3]잔가율!$D$3:$E$33,2,FALSE)</f>
        <v>0.84199999999999997</v>
      </c>
      <c r="I2655" s="552">
        <f t="shared" si="41"/>
        <v>110756680</v>
      </c>
    </row>
    <row r="2656" spans="1:9">
      <c r="A2656" s="539">
        <v>2655</v>
      </c>
      <c r="B2656" s="540" t="s">
        <v>8534</v>
      </c>
      <c r="C2656" s="540" t="s">
        <v>6430</v>
      </c>
      <c r="D2656" s="540" t="s">
        <v>7062</v>
      </c>
      <c r="E2656" s="540" t="s">
        <v>7041</v>
      </c>
      <c r="F2656" s="556">
        <v>128140000</v>
      </c>
      <c r="G2656" s="541">
        <v>2023</v>
      </c>
      <c r="H2656" s="542">
        <f>VLOOKUP(G2656,[3]잔가율!$D$3:$E$33,2,FALSE)</f>
        <v>0.84199999999999997</v>
      </c>
      <c r="I2656" s="552">
        <f t="shared" si="41"/>
        <v>107893880</v>
      </c>
    </row>
    <row r="2657" spans="1:9">
      <c r="A2657" s="539">
        <v>2656</v>
      </c>
      <c r="B2657" s="540" t="s">
        <v>8534</v>
      </c>
      <c r="C2657" s="540" t="s">
        <v>6430</v>
      </c>
      <c r="D2657" s="540" t="s">
        <v>7062</v>
      </c>
      <c r="E2657" s="540" t="s">
        <v>7055</v>
      </c>
      <c r="F2657" s="556">
        <v>113000000</v>
      </c>
      <c r="G2657" s="541">
        <v>2023</v>
      </c>
      <c r="H2657" s="542">
        <f>VLOOKUP(G2657,[3]잔가율!$D$3:$E$33,2,FALSE)</f>
        <v>0.84199999999999997</v>
      </c>
      <c r="I2657" s="552">
        <f t="shared" si="41"/>
        <v>95146000</v>
      </c>
    </row>
    <row r="2658" spans="1:9">
      <c r="A2658" s="539">
        <v>2657</v>
      </c>
      <c r="B2658" s="540" t="s">
        <v>8534</v>
      </c>
      <c r="C2658" s="540" t="s">
        <v>6430</v>
      </c>
      <c r="D2658" s="540" t="s">
        <v>7062</v>
      </c>
      <c r="E2658" s="540" t="s">
        <v>7063</v>
      </c>
      <c r="F2658" s="556">
        <v>121000000</v>
      </c>
      <c r="G2658" s="541">
        <v>2023</v>
      </c>
      <c r="H2658" s="542">
        <f>VLOOKUP(G2658,[3]잔가율!$D$3:$E$33,2,FALSE)</f>
        <v>0.84199999999999997</v>
      </c>
      <c r="I2658" s="552">
        <f t="shared" si="41"/>
        <v>101882000</v>
      </c>
    </row>
    <row r="2659" spans="1:9">
      <c r="A2659" s="539">
        <v>2658</v>
      </c>
      <c r="B2659" s="540" t="s">
        <v>8534</v>
      </c>
      <c r="C2659" s="540" t="s">
        <v>6430</v>
      </c>
      <c r="D2659" s="540" t="s">
        <v>7064</v>
      </c>
      <c r="E2659" s="540" t="s">
        <v>7065</v>
      </c>
      <c r="F2659" s="556">
        <v>114570000</v>
      </c>
      <c r="G2659" s="541">
        <v>2023</v>
      </c>
      <c r="H2659" s="542">
        <f>VLOOKUP(G2659,[3]잔가율!$D$3:$E$33,2,FALSE)</f>
        <v>0.84199999999999997</v>
      </c>
      <c r="I2659" s="552">
        <f t="shared" si="41"/>
        <v>96467940</v>
      </c>
    </row>
    <row r="2660" spans="1:9">
      <c r="A2660" s="539">
        <v>2659</v>
      </c>
      <c r="B2660" s="540" t="s">
        <v>8534</v>
      </c>
      <c r="C2660" s="540" t="s">
        <v>6430</v>
      </c>
      <c r="D2660" s="540" t="s">
        <v>7066</v>
      </c>
      <c r="E2660" s="540" t="s">
        <v>7067</v>
      </c>
      <c r="F2660" s="556">
        <v>130000000</v>
      </c>
      <c r="G2660" s="541">
        <v>2023</v>
      </c>
      <c r="H2660" s="542">
        <f>VLOOKUP(G2660,[3]잔가율!$D$3:$E$33,2,FALSE)</f>
        <v>0.84199999999999997</v>
      </c>
      <c r="I2660" s="552">
        <f t="shared" si="41"/>
        <v>109460000</v>
      </c>
    </row>
    <row r="2661" spans="1:9">
      <c r="A2661" s="539">
        <v>2660</v>
      </c>
      <c r="B2661" s="540" t="s">
        <v>8534</v>
      </c>
      <c r="C2661" s="540" t="s">
        <v>6430</v>
      </c>
      <c r="D2661" s="540" t="s">
        <v>7068</v>
      </c>
      <c r="E2661" s="540" t="s">
        <v>7069</v>
      </c>
      <c r="F2661" s="556">
        <v>145360000</v>
      </c>
      <c r="G2661" s="541">
        <v>2023</v>
      </c>
      <c r="H2661" s="542">
        <f>VLOOKUP(G2661,[3]잔가율!$D$3:$E$33,2,FALSE)</f>
        <v>0.84199999999999997</v>
      </c>
      <c r="I2661" s="552">
        <f t="shared" si="41"/>
        <v>122393120</v>
      </c>
    </row>
    <row r="2662" spans="1:9">
      <c r="A2662" s="539">
        <v>2661</v>
      </c>
      <c r="B2662" s="543" t="s">
        <v>8534</v>
      </c>
      <c r="C2662" s="543" t="s">
        <v>6430</v>
      </c>
      <c r="D2662" s="543" t="s">
        <v>7070</v>
      </c>
      <c r="E2662" s="543" t="s">
        <v>7071</v>
      </c>
      <c r="F2662" s="557">
        <v>138040000</v>
      </c>
      <c r="G2662" s="541">
        <v>2023</v>
      </c>
      <c r="H2662" s="542">
        <f>VLOOKUP(G2662,[3]잔가율!$D$3:$E$33,2,FALSE)</f>
        <v>0.84199999999999997</v>
      </c>
      <c r="I2662" s="552">
        <f t="shared" si="41"/>
        <v>116229680</v>
      </c>
    </row>
    <row r="2663" spans="1:9">
      <c r="A2663" s="539">
        <v>2662</v>
      </c>
      <c r="B2663" s="540" t="s">
        <v>8534</v>
      </c>
      <c r="C2663" s="540" t="s">
        <v>6430</v>
      </c>
      <c r="D2663" s="540" t="s">
        <v>7072</v>
      </c>
      <c r="E2663" s="540" t="s">
        <v>7073</v>
      </c>
      <c r="F2663" s="556">
        <v>145360000</v>
      </c>
      <c r="G2663" s="541">
        <v>2023</v>
      </c>
      <c r="H2663" s="542">
        <f>VLOOKUP(G2663,[3]잔가율!$D$3:$E$33,2,FALSE)</f>
        <v>0.84199999999999997</v>
      </c>
      <c r="I2663" s="552">
        <f t="shared" si="41"/>
        <v>122393120</v>
      </c>
    </row>
    <row r="2664" spans="1:9">
      <c r="A2664" s="539">
        <v>2663</v>
      </c>
      <c r="B2664" s="540" t="s">
        <v>8534</v>
      </c>
      <c r="C2664" s="540" t="s">
        <v>6430</v>
      </c>
      <c r="D2664" s="540" t="s">
        <v>7074</v>
      </c>
      <c r="E2664" s="540" t="s">
        <v>7075</v>
      </c>
      <c r="F2664" s="556">
        <v>142000000</v>
      </c>
      <c r="G2664" s="541">
        <v>2023</v>
      </c>
      <c r="H2664" s="542">
        <f>VLOOKUP(G2664,[3]잔가율!$D$3:$E$33,2,FALSE)</f>
        <v>0.84199999999999997</v>
      </c>
      <c r="I2664" s="552">
        <f t="shared" si="41"/>
        <v>119564000</v>
      </c>
    </row>
    <row r="2665" spans="1:9">
      <c r="A2665" s="539">
        <v>2664</v>
      </c>
      <c r="B2665" s="540" t="s">
        <v>8534</v>
      </c>
      <c r="C2665" s="540" t="s">
        <v>6430</v>
      </c>
      <c r="D2665" s="540" t="s">
        <v>7076</v>
      </c>
      <c r="E2665" s="540" t="s">
        <v>7077</v>
      </c>
      <c r="F2665" s="556">
        <v>100000000</v>
      </c>
      <c r="G2665" s="541">
        <v>2023</v>
      </c>
      <c r="H2665" s="542">
        <f>VLOOKUP(G2665,[3]잔가율!$D$3:$E$33,2,FALSE)</f>
        <v>0.84199999999999997</v>
      </c>
      <c r="I2665" s="552">
        <f t="shared" si="41"/>
        <v>84200000</v>
      </c>
    </row>
    <row r="2666" spans="1:9">
      <c r="A2666" s="539">
        <v>2665</v>
      </c>
      <c r="B2666" s="540" t="s">
        <v>8534</v>
      </c>
      <c r="C2666" s="540" t="s">
        <v>6430</v>
      </c>
      <c r="D2666" s="540" t="s">
        <v>7078</v>
      </c>
      <c r="E2666" s="540" t="s">
        <v>7079</v>
      </c>
      <c r="F2666" s="556">
        <v>152620000</v>
      </c>
      <c r="G2666" s="541">
        <v>2023</v>
      </c>
      <c r="H2666" s="542">
        <f>VLOOKUP(G2666,[3]잔가율!$D$3:$E$33,2,FALSE)</f>
        <v>0.84199999999999997</v>
      </c>
      <c r="I2666" s="552">
        <f t="shared" si="41"/>
        <v>128506040</v>
      </c>
    </row>
    <row r="2667" spans="1:9">
      <c r="A2667" s="539">
        <v>2666</v>
      </c>
      <c r="B2667" s="540" t="s">
        <v>8534</v>
      </c>
      <c r="C2667" s="540" t="s">
        <v>6430</v>
      </c>
      <c r="D2667" s="540" t="s">
        <v>7078</v>
      </c>
      <c r="E2667" s="540" t="s">
        <v>7080</v>
      </c>
      <c r="F2667" s="556">
        <v>104540000</v>
      </c>
      <c r="G2667" s="541">
        <v>2023</v>
      </c>
      <c r="H2667" s="542">
        <f>VLOOKUP(G2667,[3]잔가율!$D$3:$E$33,2,FALSE)</f>
        <v>0.84199999999999997</v>
      </c>
      <c r="I2667" s="552">
        <f t="shared" si="41"/>
        <v>88022680</v>
      </c>
    </row>
    <row r="2668" spans="1:9">
      <c r="A2668" s="539">
        <v>2667</v>
      </c>
      <c r="B2668" s="540" t="s">
        <v>8534</v>
      </c>
      <c r="C2668" s="540" t="s">
        <v>6430</v>
      </c>
      <c r="D2668" s="540" t="s">
        <v>7081</v>
      </c>
      <c r="E2668" s="540" t="s">
        <v>7082</v>
      </c>
      <c r="F2668" s="556">
        <v>140000000</v>
      </c>
      <c r="G2668" s="541">
        <v>2023</v>
      </c>
      <c r="H2668" s="542">
        <f>VLOOKUP(G2668,[3]잔가율!$D$3:$E$33,2,FALSE)</f>
        <v>0.84199999999999997</v>
      </c>
      <c r="I2668" s="552">
        <f t="shared" si="41"/>
        <v>117880000</v>
      </c>
    </row>
    <row r="2669" spans="1:9">
      <c r="A2669" s="539">
        <v>2668</v>
      </c>
      <c r="B2669" s="414" t="s">
        <v>16663</v>
      </c>
      <c r="C2669" s="544" t="s">
        <v>6430</v>
      </c>
      <c r="D2669" s="544" t="s">
        <v>6521</v>
      </c>
      <c r="E2669" s="544" t="s">
        <v>6522</v>
      </c>
      <c r="F2669" s="560">
        <v>104930000</v>
      </c>
      <c r="G2669" s="541">
        <v>2023</v>
      </c>
      <c r="H2669" s="542">
        <f>VLOOKUP(G2669,[3]잔가율!$B$3:$C$33,2,FALSE)</f>
        <v>0.82599999999999996</v>
      </c>
      <c r="I2669" s="552">
        <f t="shared" si="41"/>
        <v>86672180</v>
      </c>
    </row>
    <row r="2670" spans="1:9">
      <c r="A2670" s="539">
        <v>2669</v>
      </c>
      <c r="B2670" s="540" t="s">
        <v>8534</v>
      </c>
      <c r="C2670" s="540" t="s">
        <v>6430</v>
      </c>
      <c r="D2670" s="540" t="s">
        <v>7083</v>
      </c>
      <c r="E2670" s="540" t="s">
        <v>7084</v>
      </c>
      <c r="F2670" s="556">
        <v>149450000</v>
      </c>
      <c r="G2670" s="541">
        <v>2023</v>
      </c>
      <c r="H2670" s="542">
        <f>VLOOKUP(G2670,[3]잔가율!$D$3:$E$33,2,FALSE)</f>
        <v>0.84199999999999997</v>
      </c>
      <c r="I2670" s="552">
        <f t="shared" si="41"/>
        <v>125836900</v>
      </c>
    </row>
    <row r="2671" spans="1:9">
      <c r="A2671" s="539">
        <v>2670</v>
      </c>
      <c r="B2671" s="543" t="s">
        <v>8534</v>
      </c>
      <c r="C2671" s="543" t="s">
        <v>6583</v>
      </c>
      <c r="D2671" s="543" t="s">
        <v>7085</v>
      </c>
      <c r="E2671" s="543">
        <v>222059</v>
      </c>
      <c r="F2671" s="557">
        <v>124280000</v>
      </c>
      <c r="G2671" s="541">
        <v>2023</v>
      </c>
      <c r="H2671" s="542">
        <f>VLOOKUP(G2671,[3]잔가율!$D$3:$E$33,2,FALSE)</f>
        <v>0.84199999999999997</v>
      </c>
      <c r="I2671" s="552">
        <f t="shared" si="41"/>
        <v>104643760</v>
      </c>
    </row>
    <row r="2672" spans="1:9">
      <c r="A2672" s="539">
        <v>2671</v>
      </c>
      <c r="B2672" s="414" t="s">
        <v>16663</v>
      </c>
      <c r="C2672" s="544" t="s">
        <v>6430</v>
      </c>
      <c r="D2672" s="544" t="s">
        <v>6523</v>
      </c>
      <c r="E2672" s="544" t="s">
        <v>6524</v>
      </c>
      <c r="F2672" s="560">
        <v>157700000</v>
      </c>
      <c r="G2672" s="541">
        <v>2023</v>
      </c>
      <c r="H2672" s="542">
        <f>VLOOKUP(G2672,[3]잔가율!$B$3:$C$33,2,FALSE)</f>
        <v>0.82599999999999996</v>
      </c>
      <c r="I2672" s="552">
        <f t="shared" si="41"/>
        <v>130260200</v>
      </c>
    </row>
    <row r="2673" spans="1:9">
      <c r="A2673" s="539">
        <v>2672</v>
      </c>
      <c r="B2673" s="540" t="s">
        <v>8534</v>
      </c>
      <c r="C2673" s="540" t="s">
        <v>6430</v>
      </c>
      <c r="D2673" s="540" t="s">
        <v>7086</v>
      </c>
      <c r="E2673" s="540">
        <v>217364</v>
      </c>
      <c r="F2673" s="556">
        <v>133360000</v>
      </c>
      <c r="G2673" s="541">
        <v>2023</v>
      </c>
      <c r="H2673" s="542">
        <f>VLOOKUP(G2673,[3]잔가율!$D$3:$E$33,2,FALSE)</f>
        <v>0.84199999999999997</v>
      </c>
      <c r="I2673" s="552">
        <f t="shared" si="41"/>
        <v>112289120</v>
      </c>
    </row>
    <row r="2674" spans="1:9">
      <c r="A2674" s="539">
        <v>2673</v>
      </c>
      <c r="B2674" s="540" t="s">
        <v>8534</v>
      </c>
      <c r="C2674" s="540" t="s">
        <v>6430</v>
      </c>
      <c r="D2674" s="540" t="s">
        <v>7087</v>
      </c>
      <c r="E2674" s="540" t="s">
        <v>7088</v>
      </c>
      <c r="F2674" s="556">
        <v>150720000</v>
      </c>
      <c r="G2674" s="541">
        <v>2023</v>
      </c>
      <c r="H2674" s="542">
        <f>VLOOKUP(G2674,[3]잔가율!$D$3:$E$33,2,FALSE)</f>
        <v>0.84199999999999997</v>
      </c>
      <c r="I2674" s="552">
        <f t="shared" si="41"/>
        <v>126906240</v>
      </c>
    </row>
    <row r="2675" spans="1:9">
      <c r="A2675" s="539">
        <v>2674</v>
      </c>
      <c r="B2675" s="540" t="s">
        <v>8534</v>
      </c>
      <c r="C2675" s="540" t="s">
        <v>6430</v>
      </c>
      <c r="D2675" s="540" t="s">
        <v>7089</v>
      </c>
      <c r="E2675" s="540" t="s">
        <v>7090</v>
      </c>
      <c r="F2675" s="556">
        <v>139000000</v>
      </c>
      <c r="G2675" s="541">
        <v>2023</v>
      </c>
      <c r="H2675" s="542">
        <f>VLOOKUP(G2675,[3]잔가율!$D$3:$E$33,2,FALSE)</f>
        <v>0.84199999999999997</v>
      </c>
      <c r="I2675" s="552">
        <f t="shared" si="41"/>
        <v>117038000</v>
      </c>
    </row>
    <row r="2676" spans="1:9">
      <c r="A2676" s="539">
        <v>2675</v>
      </c>
      <c r="B2676" s="414" t="s">
        <v>16663</v>
      </c>
      <c r="C2676" s="544" t="s">
        <v>6430</v>
      </c>
      <c r="D2676" s="544" t="s">
        <v>6525</v>
      </c>
      <c r="E2676" s="544" t="s">
        <v>6526</v>
      </c>
      <c r="F2676" s="560">
        <v>113480000</v>
      </c>
      <c r="G2676" s="541">
        <v>2023</v>
      </c>
      <c r="H2676" s="542">
        <f>VLOOKUP(G2676,[3]잔가율!$B$3:$C$33,2,FALSE)</f>
        <v>0.82599999999999996</v>
      </c>
      <c r="I2676" s="552">
        <f t="shared" si="41"/>
        <v>93734480</v>
      </c>
    </row>
    <row r="2677" spans="1:9">
      <c r="A2677" s="539">
        <v>2676</v>
      </c>
      <c r="B2677" s="540" t="s">
        <v>8534</v>
      </c>
      <c r="C2677" s="540" t="s">
        <v>6430</v>
      </c>
      <c r="D2677" s="540" t="s">
        <v>7091</v>
      </c>
      <c r="E2677" s="540" t="s">
        <v>7092</v>
      </c>
      <c r="F2677" s="556">
        <v>167270000</v>
      </c>
      <c r="G2677" s="541">
        <v>2023</v>
      </c>
      <c r="H2677" s="542">
        <f>VLOOKUP(G2677,[3]잔가율!$D$3:$E$33,2,FALSE)</f>
        <v>0.84199999999999997</v>
      </c>
      <c r="I2677" s="552">
        <f t="shared" si="41"/>
        <v>140841340</v>
      </c>
    </row>
    <row r="2678" spans="1:9">
      <c r="A2678" s="539">
        <v>2677</v>
      </c>
      <c r="B2678" s="540" t="s">
        <v>8534</v>
      </c>
      <c r="C2678" s="540" t="s">
        <v>6430</v>
      </c>
      <c r="D2678" s="540" t="s">
        <v>7091</v>
      </c>
      <c r="E2678" s="540" t="s">
        <v>7093</v>
      </c>
      <c r="F2678" s="556">
        <v>167270000</v>
      </c>
      <c r="G2678" s="541">
        <v>2023</v>
      </c>
      <c r="H2678" s="542">
        <f>VLOOKUP(G2678,[3]잔가율!$D$3:$E$33,2,FALSE)</f>
        <v>0.84199999999999997</v>
      </c>
      <c r="I2678" s="552">
        <f t="shared" si="41"/>
        <v>140841340</v>
      </c>
    </row>
    <row r="2679" spans="1:9">
      <c r="A2679" s="539">
        <v>2678</v>
      </c>
      <c r="B2679" s="540" t="s">
        <v>8534</v>
      </c>
      <c r="C2679" s="540" t="s">
        <v>6430</v>
      </c>
      <c r="D2679" s="540" t="s">
        <v>7091</v>
      </c>
      <c r="E2679" s="540" t="s">
        <v>7094</v>
      </c>
      <c r="F2679" s="556">
        <v>167270000</v>
      </c>
      <c r="G2679" s="541">
        <v>2023</v>
      </c>
      <c r="H2679" s="542">
        <f>VLOOKUP(G2679,[3]잔가율!$D$3:$E$33,2,FALSE)</f>
        <v>0.84199999999999997</v>
      </c>
      <c r="I2679" s="552">
        <f t="shared" si="41"/>
        <v>140841340</v>
      </c>
    </row>
    <row r="2680" spans="1:9">
      <c r="A2680" s="539">
        <v>2679</v>
      </c>
      <c r="B2680" s="540" t="s">
        <v>8534</v>
      </c>
      <c r="C2680" s="540" t="s">
        <v>6430</v>
      </c>
      <c r="D2680" s="540" t="s">
        <v>7091</v>
      </c>
      <c r="E2680" s="540" t="s">
        <v>7095</v>
      </c>
      <c r="F2680" s="556">
        <v>167270000</v>
      </c>
      <c r="G2680" s="541">
        <v>2023</v>
      </c>
      <c r="H2680" s="542">
        <f>VLOOKUP(G2680,[3]잔가율!$D$3:$E$33,2,FALSE)</f>
        <v>0.84199999999999997</v>
      </c>
      <c r="I2680" s="552">
        <f t="shared" si="41"/>
        <v>140841340</v>
      </c>
    </row>
    <row r="2681" spans="1:9">
      <c r="A2681" s="539">
        <v>2680</v>
      </c>
      <c r="B2681" s="540" t="s">
        <v>8534</v>
      </c>
      <c r="C2681" s="540" t="s">
        <v>6430</v>
      </c>
      <c r="D2681" s="540" t="s">
        <v>7091</v>
      </c>
      <c r="E2681" s="540" t="s">
        <v>7096</v>
      </c>
      <c r="F2681" s="556">
        <v>167270000</v>
      </c>
      <c r="G2681" s="541">
        <v>2023</v>
      </c>
      <c r="H2681" s="542">
        <f>VLOOKUP(G2681,[3]잔가율!$D$3:$E$33,2,FALSE)</f>
        <v>0.84199999999999997</v>
      </c>
      <c r="I2681" s="552">
        <f t="shared" si="41"/>
        <v>140841340</v>
      </c>
    </row>
    <row r="2682" spans="1:9">
      <c r="A2682" s="539">
        <v>2681</v>
      </c>
      <c r="B2682" s="540" t="s">
        <v>8534</v>
      </c>
      <c r="C2682" s="540" t="s">
        <v>6430</v>
      </c>
      <c r="D2682" s="540" t="s">
        <v>7097</v>
      </c>
      <c r="E2682" s="540" t="s">
        <v>7098</v>
      </c>
      <c r="F2682" s="556">
        <v>170900000</v>
      </c>
      <c r="G2682" s="541">
        <v>2023</v>
      </c>
      <c r="H2682" s="542">
        <f>VLOOKUP(G2682,[3]잔가율!$D$3:$E$33,2,FALSE)</f>
        <v>0.84199999999999997</v>
      </c>
      <c r="I2682" s="552">
        <f t="shared" si="41"/>
        <v>143897800</v>
      </c>
    </row>
    <row r="2683" spans="1:9">
      <c r="A2683" s="539">
        <v>2682</v>
      </c>
      <c r="B2683" s="540" t="s">
        <v>8534</v>
      </c>
      <c r="C2683" s="540" t="s">
        <v>6430</v>
      </c>
      <c r="D2683" s="540" t="s">
        <v>7097</v>
      </c>
      <c r="E2683" s="540" t="s">
        <v>7099</v>
      </c>
      <c r="F2683" s="556">
        <v>170900000</v>
      </c>
      <c r="G2683" s="541">
        <v>2023</v>
      </c>
      <c r="H2683" s="542">
        <f>VLOOKUP(G2683,[3]잔가율!$D$3:$E$33,2,FALSE)</f>
        <v>0.84199999999999997</v>
      </c>
      <c r="I2683" s="552">
        <f t="shared" si="41"/>
        <v>143897800</v>
      </c>
    </row>
    <row r="2684" spans="1:9">
      <c r="A2684" s="539">
        <v>2683</v>
      </c>
      <c r="B2684" s="414" t="s">
        <v>16663</v>
      </c>
      <c r="C2684" s="544" t="s">
        <v>6430</v>
      </c>
      <c r="D2684" s="544" t="s">
        <v>6527</v>
      </c>
      <c r="E2684" s="544" t="s">
        <v>6528</v>
      </c>
      <c r="F2684" s="560">
        <v>171050000</v>
      </c>
      <c r="G2684" s="541">
        <v>2023</v>
      </c>
      <c r="H2684" s="542">
        <f>VLOOKUP(G2684,[3]잔가율!$B$3:$C$33,2,FALSE)</f>
        <v>0.82599999999999996</v>
      </c>
      <c r="I2684" s="552">
        <f t="shared" si="41"/>
        <v>141287300</v>
      </c>
    </row>
    <row r="2685" spans="1:9">
      <c r="A2685" s="539">
        <v>2684</v>
      </c>
      <c r="B2685" s="540" t="s">
        <v>8534</v>
      </c>
      <c r="C2685" s="540" t="s">
        <v>6430</v>
      </c>
      <c r="D2685" s="540" t="s">
        <v>7100</v>
      </c>
      <c r="E2685" s="540" t="s">
        <v>7101</v>
      </c>
      <c r="F2685" s="556">
        <v>175000000</v>
      </c>
      <c r="G2685" s="541">
        <v>2023</v>
      </c>
      <c r="H2685" s="542">
        <f>VLOOKUP(G2685,[3]잔가율!$D$3:$E$33,2,FALSE)</f>
        <v>0.84199999999999997</v>
      </c>
      <c r="I2685" s="552">
        <f t="shared" si="41"/>
        <v>147350000</v>
      </c>
    </row>
    <row r="2686" spans="1:9">
      <c r="A2686" s="539">
        <v>2685</v>
      </c>
      <c r="B2686" s="540" t="s">
        <v>8534</v>
      </c>
      <c r="C2686" s="540" t="s">
        <v>6430</v>
      </c>
      <c r="D2686" s="540" t="s">
        <v>7100</v>
      </c>
      <c r="E2686" s="540" t="s">
        <v>7099</v>
      </c>
      <c r="F2686" s="556">
        <v>175000000</v>
      </c>
      <c r="G2686" s="541">
        <v>2023</v>
      </c>
      <c r="H2686" s="542">
        <f>VLOOKUP(G2686,[3]잔가율!$D$3:$E$33,2,FALSE)</f>
        <v>0.84199999999999997</v>
      </c>
      <c r="I2686" s="552">
        <f t="shared" si="41"/>
        <v>147350000</v>
      </c>
    </row>
    <row r="2687" spans="1:9">
      <c r="A2687" s="539">
        <v>2686</v>
      </c>
      <c r="B2687" s="540" t="s">
        <v>8534</v>
      </c>
      <c r="C2687" s="540" t="s">
        <v>6430</v>
      </c>
      <c r="D2687" s="540" t="s">
        <v>7102</v>
      </c>
      <c r="E2687" s="540" t="s">
        <v>7103</v>
      </c>
      <c r="F2687" s="556">
        <v>172540000</v>
      </c>
      <c r="G2687" s="541">
        <v>2023</v>
      </c>
      <c r="H2687" s="542">
        <f>VLOOKUP(G2687,[3]잔가율!$D$3:$E$33,2,FALSE)</f>
        <v>0.84199999999999997</v>
      </c>
      <c r="I2687" s="552">
        <f t="shared" si="41"/>
        <v>145278680</v>
      </c>
    </row>
    <row r="2688" spans="1:9">
      <c r="A2688" s="539">
        <v>2687</v>
      </c>
      <c r="B2688" s="540" t="s">
        <v>8534</v>
      </c>
      <c r="C2688" s="540" t="s">
        <v>6430</v>
      </c>
      <c r="D2688" s="540" t="s">
        <v>7104</v>
      </c>
      <c r="E2688" s="540" t="s">
        <v>7095</v>
      </c>
      <c r="F2688" s="556">
        <v>144770000</v>
      </c>
      <c r="G2688" s="541">
        <v>2023</v>
      </c>
      <c r="H2688" s="542">
        <f>VLOOKUP(G2688,[3]잔가율!$D$3:$E$33,2,FALSE)</f>
        <v>0.84199999999999997</v>
      </c>
      <c r="I2688" s="552">
        <f t="shared" si="41"/>
        <v>121896340</v>
      </c>
    </row>
    <row r="2689" spans="1:9">
      <c r="A2689" s="539">
        <v>2688</v>
      </c>
      <c r="B2689" s="540" t="s">
        <v>8534</v>
      </c>
      <c r="C2689" s="540" t="s">
        <v>6430</v>
      </c>
      <c r="D2689" s="540" t="s">
        <v>7105</v>
      </c>
      <c r="E2689" s="540" t="s">
        <v>7106</v>
      </c>
      <c r="F2689" s="556">
        <v>150000000</v>
      </c>
      <c r="G2689" s="541">
        <v>2023</v>
      </c>
      <c r="H2689" s="542">
        <f>VLOOKUP(G2689,[3]잔가율!$D$3:$E$33,2,FALSE)</f>
        <v>0.84199999999999997</v>
      </c>
      <c r="I2689" s="552">
        <f t="shared" si="41"/>
        <v>126300000</v>
      </c>
    </row>
    <row r="2690" spans="1:9">
      <c r="A2690" s="539">
        <v>2689</v>
      </c>
      <c r="B2690" s="540" t="s">
        <v>8534</v>
      </c>
      <c r="C2690" s="540" t="s">
        <v>6430</v>
      </c>
      <c r="D2690" s="540" t="s">
        <v>7107</v>
      </c>
      <c r="E2690" s="540" t="s">
        <v>7106</v>
      </c>
      <c r="F2690" s="556">
        <v>120500000</v>
      </c>
      <c r="G2690" s="541">
        <v>2023</v>
      </c>
      <c r="H2690" s="542">
        <f>VLOOKUP(G2690,[3]잔가율!$D$3:$E$33,2,FALSE)</f>
        <v>0.84199999999999997</v>
      </c>
      <c r="I2690" s="552">
        <f t="shared" ref="I2690:I2753" si="42">ROUNDDOWN(F2690*H2690,0)</f>
        <v>101461000</v>
      </c>
    </row>
    <row r="2691" spans="1:9">
      <c r="A2691" s="539">
        <v>2690</v>
      </c>
      <c r="B2691" s="540" t="s">
        <v>8534</v>
      </c>
      <c r="C2691" s="540" t="s">
        <v>6430</v>
      </c>
      <c r="D2691" s="540" t="s">
        <v>7108</v>
      </c>
      <c r="E2691" s="540" t="s">
        <v>7096</v>
      </c>
      <c r="F2691" s="556">
        <v>175000000</v>
      </c>
      <c r="G2691" s="541">
        <v>2023</v>
      </c>
      <c r="H2691" s="542">
        <f>VLOOKUP(G2691,[3]잔가율!$D$3:$E$33,2,FALSE)</f>
        <v>0.84199999999999997</v>
      </c>
      <c r="I2691" s="552">
        <f t="shared" si="42"/>
        <v>147350000</v>
      </c>
    </row>
    <row r="2692" spans="1:9">
      <c r="A2692" s="539">
        <v>2691</v>
      </c>
      <c r="B2692" s="540" t="s">
        <v>8534</v>
      </c>
      <c r="C2692" s="540" t="s">
        <v>6430</v>
      </c>
      <c r="D2692" s="540" t="s">
        <v>7109</v>
      </c>
      <c r="E2692" s="540" t="s">
        <v>7094</v>
      </c>
      <c r="F2692" s="556">
        <v>177450000</v>
      </c>
      <c r="G2692" s="541">
        <v>2023</v>
      </c>
      <c r="H2692" s="542">
        <f>VLOOKUP(G2692,[3]잔가율!$D$3:$E$33,2,FALSE)</f>
        <v>0.84199999999999997</v>
      </c>
      <c r="I2692" s="552">
        <f t="shared" si="42"/>
        <v>149412900</v>
      </c>
    </row>
    <row r="2693" spans="1:9">
      <c r="A2693" s="539">
        <v>2692</v>
      </c>
      <c r="B2693" s="540" t="s">
        <v>8534</v>
      </c>
      <c r="C2693" s="540" t="s">
        <v>6430</v>
      </c>
      <c r="D2693" s="540" t="s">
        <v>7110</v>
      </c>
      <c r="E2693" s="540" t="s">
        <v>7094</v>
      </c>
      <c r="F2693" s="556">
        <v>167270000</v>
      </c>
      <c r="G2693" s="541">
        <v>2023</v>
      </c>
      <c r="H2693" s="542">
        <f>VLOOKUP(G2693,[3]잔가율!$D$3:$E$33,2,FALSE)</f>
        <v>0.84199999999999997</v>
      </c>
      <c r="I2693" s="552">
        <f t="shared" si="42"/>
        <v>140841340</v>
      </c>
    </row>
    <row r="2694" spans="1:9">
      <c r="A2694" s="539">
        <v>2693</v>
      </c>
      <c r="B2694" s="540" t="s">
        <v>8534</v>
      </c>
      <c r="C2694" s="540" t="s">
        <v>6430</v>
      </c>
      <c r="D2694" s="540" t="s">
        <v>7110</v>
      </c>
      <c r="E2694" s="540" t="s">
        <v>7096</v>
      </c>
      <c r="F2694" s="556">
        <v>167270000</v>
      </c>
      <c r="G2694" s="541">
        <v>2023</v>
      </c>
      <c r="H2694" s="542">
        <f>VLOOKUP(G2694,[3]잔가율!$D$3:$E$33,2,FALSE)</f>
        <v>0.84199999999999997</v>
      </c>
      <c r="I2694" s="552">
        <f t="shared" si="42"/>
        <v>140841340</v>
      </c>
    </row>
    <row r="2695" spans="1:9">
      <c r="A2695" s="539">
        <v>2694</v>
      </c>
      <c r="B2695" s="543" t="s">
        <v>8534</v>
      </c>
      <c r="C2695" s="543" t="s">
        <v>6583</v>
      </c>
      <c r="D2695" s="543" t="s">
        <v>7110</v>
      </c>
      <c r="E2695" s="543" t="s">
        <v>7111</v>
      </c>
      <c r="F2695" s="557">
        <v>68250000</v>
      </c>
      <c r="G2695" s="541">
        <v>2023</v>
      </c>
      <c r="H2695" s="542">
        <f>VLOOKUP(G2695,[3]잔가율!$D$3:$E$33,2,FALSE)</f>
        <v>0.84199999999999997</v>
      </c>
      <c r="I2695" s="552">
        <f t="shared" si="42"/>
        <v>57466500</v>
      </c>
    </row>
    <row r="2696" spans="1:9">
      <c r="A2696" s="539">
        <v>2695</v>
      </c>
      <c r="B2696" s="540" t="s">
        <v>8534</v>
      </c>
      <c r="C2696" s="540" t="s">
        <v>6430</v>
      </c>
      <c r="D2696" s="540" t="s">
        <v>7112</v>
      </c>
      <c r="E2696" s="540" t="s">
        <v>7101</v>
      </c>
      <c r="F2696" s="556">
        <v>170900000</v>
      </c>
      <c r="G2696" s="541">
        <v>2023</v>
      </c>
      <c r="H2696" s="542">
        <f>VLOOKUP(G2696,[3]잔가율!$D$3:$E$33,2,FALSE)</f>
        <v>0.84199999999999997</v>
      </c>
      <c r="I2696" s="552">
        <f t="shared" si="42"/>
        <v>143897800</v>
      </c>
    </row>
    <row r="2697" spans="1:9">
      <c r="A2697" s="539">
        <v>2696</v>
      </c>
      <c r="B2697" s="540" t="s">
        <v>8534</v>
      </c>
      <c r="C2697" s="540" t="s">
        <v>6430</v>
      </c>
      <c r="D2697" s="540" t="s">
        <v>7112</v>
      </c>
      <c r="E2697" s="540" t="s">
        <v>7099</v>
      </c>
      <c r="F2697" s="556">
        <v>170900000</v>
      </c>
      <c r="G2697" s="541">
        <v>2023</v>
      </c>
      <c r="H2697" s="542">
        <f>VLOOKUP(G2697,[3]잔가율!$D$3:$E$33,2,FALSE)</f>
        <v>0.84199999999999997</v>
      </c>
      <c r="I2697" s="552">
        <f t="shared" si="42"/>
        <v>143897800</v>
      </c>
    </row>
    <row r="2698" spans="1:9">
      <c r="A2698" s="539">
        <v>2697</v>
      </c>
      <c r="B2698" s="540" t="s">
        <v>8534</v>
      </c>
      <c r="C2698" s="540" t="s">
        <v>6430</v>
      </c>
      <c r="D2698" s="540" t="s">
        <v>7113</v>
      </c>
      <c r="E2698" s="540" t="s">
        <v>7094</v>
      </c>
      <c r="F2698" s="556">
        <v>181500000</v>
      </c>
      <c r="G2698" s="541">
        <v>2023</v>
      </c>
      <c r="H2698" s="542">
        <f>VLOOKUP(G2698,[3]잔가율!$D$3:$E$33,2,FALSE)</f>
        <v>0.84199999999999997</v>
      </c>
      <c r="I2698" s="552">
        <f t="shared" si="42"/>
        <v>152823000</v>
      </c>
    </row>
    <row r="2699" spans="1:9">
      <c r="A2699" s="539">
        <v>2698</v>
      </c>
      <c r="B2699" s="540" t="s">
        <v>8534</v>
      </c>
      <c r="C2699" s="540" t="s">
        <v>6430</v>
      </c>
      <c r="D2699" s="540" t="s">
        <v>7114</v>
      </c>
      <c r="E2699" s="540" t="s">
        <v>7094</v>
      </c>
      <c r="F2699" s="556">
        <v>142720000</v>
      </c>
      <c r="G2699" s="541">
        <v>2023</v>
      </c>
      <c r="H2699" s="542">
        <f>VLOOKUP(G2699,[3]잔가율!$D$3:$E$33,2,FALSE)</f>
        <v>0.84199999999999997</v>
      </c>
      <c r="I2699" s="552">
        <f t="shared" si="42"/>
        <v>120170240</v>
      </c>
    </row>
    <row r="2700" spans="1:9">
      <c r="A2700" s="539">
        <v>2699</v>
      </c>
      <c r="B2700" s="543" t="s">
        <v>8534</v>
      </c>
      <c r="C2700" s="543" t="s">
        <v>6583</v>
      </c>
      <c r="D2700" s="543" t="s">
        <v>7115</v>
      </c>
      <c r="E2700" s="543">
        <v>217483</v>
      </c>
      <c r="F2700" s="557">
        <v>115820000</v>
      </c>
      <c r="G2700" s="541">
        <v>2023</v>
      </c>
      <c r="H2700" s="542">
        <f>VLOOKUP(G2700,[3]잔가율!$D$3:$E$33,2,FALSE)</f>
        <v>0.84199999999999997</v>
      </c>
      <c r="I2700" s="552">
        <f t="shared" si="42"/>
        <v>97520440</v>
      </c>
    </row>
    <row r="2701" spans="1:9">
      <c r="A2701" s="539">
        <v>2700</v>
      </c>
      <c r="B2701" s="543" t="s">
        <v>8534</v>
      </c>
      <c r="C2701" s="543" t="s">
        <v>6583</v>
      </c>
      <c r="D2701" s="543" t="s">
        <v>7116</v>
      </c>
      <c r="E2701" s="543">
        <v>222183</v>
      </c>
      <c r="F2701" s="557">
        <v>165030000</v>
      </c>
      <c r="G2701" s="541">
        <v>2023</v>
      </c>
      <c r="H2701" s="542">
        <f>VLOOKUP(G2701,[3]잔가율!$D$3:$E$33,2,FALSE)</f>
        <v>0.84199999999999997</v>
      </c>
      <c r="I2701" s="552">
        <f t="shared" si="42"/>
        <v>138955260</v>
      </c>
    </row>
    <row r="2702" spans="1:9">
      <c r="A2702" s="539">
        <v>2701</v>
      </c>
      <c r="B2702" s="543" t="s">
        <v>8534</v>
      </c>
      <c r="C2702" s="543" t="s">
        <v>6583</v>
      </c>
      <c r="D2702" s="543" t="s">
        <v>7115</v>
      </c>
      <c r="E2702" s="543" t="s">
        <v>7117</v>
      </c>
      <c r="F2702" s="557">
        <v>80420000</v>
      </c>
      <c r="G2702" s="541">
        <v>2023</v>
      </c>
      <c r="H2702" s="542">
        <f>VLOOKUP(G2702,[3]잔가율!$D$3:$E$33,2,FALSE)</f>
        <v>0.84199999999999997</v>
      </c>
      <c r="I2702" s="552">
        <f t="shared" si="42"/>
        <v>67713640</v>
      </c>
    </row>
    <row r="2703" spans="1:9">
      <c r="A2703" s="539">
        <v>2702</v>
      </c>
      <c r="B2703" s="540" t="s">
        <v>8534</v>
      </c>
      <c r="C2703" s="540" t="s">
        <v>6430</v>
      </c>
      <c r="D2703" s="540" t="s">
        <v>7118</v>
      </c>
      <c r="E2703" s="540">
        <v>222186</v>
      </c>
      <c r="F2703" s="556">
        <v>180100000</v>
      </c>
      <c r="G2703" s="541">
        <v>2023</v>
      </c>
      <c r="H2703" s="542">
        <f>VLOOKUP(G2703,[3]잔가율!$D$3:$E$33,2,FALSE)</f>
        <v>0.84199999999999997</v>
      </c>
      <c r="I2703" s="552">
        <f t="shared" si="42"/>
        <v>151644200</v>
      </c>
    </row>
    <row r="2704" spans="1:9">
      <c r="A2704" s="539">
        <v>2703</v>
      </c>
      <c r="B2704" s="543" t="s">
        <v>8534</v>
      </c>
      <c r="C2704" s="543" t="s">
        <v>6583</v>
      </c>
      <c r="D2704" s="543" t="s">
        <v>7119</v>
      </c>
      <c r="E2704" s="543">
        <v>222986</v>
      </c>
      <c r="F2704" s="557">
        <v>233860000</v>
      </c>
      <c r="G2704" s="541">
        <v>2023</v>
      </c>
      <c r="H2704" s="542">
        <f>VLOOKUP(G2704,[3]잔가율!$D$3:$E$33,2,FALSE)</f>
        <v>0.84199999999999997</v>
      </c>
      <c r="I2704" s="552">
        <f t="shared" si="42"/>
        <v>196910120</v>
      </c>
    </row>
    <row r="2705" spans="1:9">
      <c r="A2705" s="539">
        <v>2704</v>
      </c>
      <c r="B2705" s="540" t="s">
        <v>8534</v>
      </c>
      <c r="C2705" s="540" t="s">
        <v>6430</v>
      </c>
      <c r="D2705" s="540" t="s">
        <v>7120</v>
      </c>
      <c r="E2705" s="540" t="s">
        <v>7121</v>
      </c>
      <c r="F2705" s="556">
        <v>167440000</v>
      </c>
      <c r="G2705" s="541">
        <v>2023</v>
      </c>
      <c r="H2705" s="542">
        <f>VLOOKUP(G2705,[3]잔가율!$D$3:$E$33,2,FALSE)</f>
        <v>0.84199999999999997</v>
      </c>
      <c r="I2705" s="552">
        <f t="shared" si="42"/>
        <v>140984480</v>
      </c>
    </row>
    <row r="2706" spans="1:9">
      <c r="A2706" s="539">
        <v>2705</v>
      </c>
      <c r="B2706" s="543" t="s">
        <v>8534</v>
      </c>
      <c r="C2706" s="543" t="s">
        <v>6583</v>
      </c>
      <c r="D2706" s="543" t="s">
        <v>7122</v>
      </c>
      <c r="E2706" s="543">
        <v>222186</v>
      </c>
      <c r="F2706" s="557">
        <v>115820000</v>
      </c>
      <c r="G2706" s="541">
        <v>2023</v>
      </c>
      <c r="H2706" s="542">
        <f>VLOOKUP(G2706,[3]잔가율!$D$3:$E$33,2,FALSE)</f>
        <v>0.84199999999999997</v>
      </c>
      <c r="I2706" s="552">
        <f t="shared" si="42"/>
        <v>97520440</v>
      </c>
    </row>
    <row r="2707" spans="1:9">
      <c r="A2707" s="539">
        <v>2706</v>
      </c>
      <c r="B2707" s="540" t="s">
        <v>8534</v>
      </c>
      <c r="C2707" s="540" t="s">
        <v>6430</v>
      </c>
      <c r="D2707" s="540" t="s">
        <v>7122</v>
      </c>
      <c r="E2707" s="540" t="s">
        <v>7123</v>
      </c>
      <c r="F2707" s="556">
        <v>167110000</v>
      </c>
      <c r="G2707" s="541">
        <v>2023</v>
      </c>
      <c r="H2707" s="542">
        <f>VLOOKUP(G2707,[3]잔가율!$D$3:$E$33,2,FALSE)</f>
        <v>0.84199999999999997</v>
      </c>
      <c r="I2707" s="552">
        <f t="shared" si="42"/>
        <v>140706620</v>
      </c>
    </row>
    <row r="2708" spans="1:9">
      <c r="A2708" s="539">
        <v>2707</v>
      </c>
      <c r="B2708" s="414" t="s">
        <v>16663</v>
      </c>
      <c r="C2708" s="540" t="s">
        <v>6430</v>
      </c>
      <c r="D2708" s="540" t="s">
        <v>6529</v>
      </c>
      <c r="E2708" s="540">
        <v>222173</v>
      </c>
      <c r="F2708" s="558">
        <v>167100000</v>
      </c>
      <c r="G2708" s="541">
        <v>2023</v>
      </c>
      <c r="H2708" s="542">
        <f>VLOOKUP(G2708,[3]잔가율!$B$3:$C$33,2,FALSE)</f>
        <v>0.82599999999999996</v>
      </c>
      <c r="I2708" s="552">
        <f t="shared" si="42"/>
        <v>138024600</v>
      </c>
    </row>
    <row r="2709" spans="1:9">
      <c r="A2709" s="539">
        <v>2708</v>
      </c>
      <c r="B2709" s="414" t="s">
        <v>16663</v>
      </c>
      <c r="C2709" s="544" t="s">
        <v>6430</v>
      </c>
      <c r="D2709" s="544" t="s">
        <v>6530</v>
      </c>
      <c r="E2709" s="544" t="s">
        <v>6531</v>
      </c>
      <c r="F2709" s="560">
        <v>199640000</v>
      </c>
      <c r="G2709" s="541">
        <v>2023</v>
      </c>
      <c r="H2709" s="542">
        <f>VLOOKUP(G2709,[3]잔가율!$B$3:$C$33,2,FALSE)</f>
        <v>0.82599999999999996</v>
      </c>
      <c r="I2709" s="552">
        <f t="shared" si="42"/>
        <v>164902640</v>
      </c>
    </row>
    <row r="2710" spans="1:9">
      <c r="A2710" s="539">
        <v>2709</v>
      </c>
      <c r="B2710" s="414" t="s">
        <v>16663</v>
      </c>
      <c r="C2710" s="544" t="s">
        <v>6430</v>
      </c>
      <c r="D2710" s="544" t="s">
        <v>6530</v>
      </c>
      <c r="E2710" s="544" t="s">
        <v>6532</v>
      </c>
      <c r="F2710" s="560">
        <v>234000000</v>
      </c>
      <c r="G2710" s="541">
        <v>2023</v>
      </c>
      <c r="H2710" s="542">
        <f>VLOOKUP(G2710,[3]잔가율!$B$3:$C$33,2,FALSE)</f>
        <v>0.82599999999999996</v>
      </c>
      <c r="I2710" s="552">
        <f t="shared" si="42"/>
        <v>193284000</v>
      </c>
    </row>
    <row r="2711" spans="1:9">
      <c r="A2711" s="539">
        <v>2710</v>
      </c>
      <c r="B2711" s="540" t="s">
        <v>8534</v>
      </c>
      <c r="C2711" s="540" t="s">
        <v>6430</v>
      </c>
      <c r="D2711" s="540" t="s">
        <v>7124</v>
      </c>
      <c r="E2711" s="540" t="s">
        <v>7125</v>
      </c>
      <c r="F2711" s="556">
        <v>241810000</v>
      </c>
      <c r="G2711" s="541">
        <v>2023</v>
      </c>
      <c r="H2711" s="542">
        <f>VLOOKUP(G2711,[3]잔가율!$D$3:$E$33,2,FALSE)</f>
        <v>0.84199999999999997</v>
      </c>
      <c r="I2711" s="552">
        <f t="shared" si="42"/>
        <v>203604020</v>
      </c>
    </row>
    <row r="2712" spans="1:9">
      <c r="A2712" s="539">
        <v>2711</v>
      </c>
      <c r="B2712" s="540" t="s">
        <v>8534</v>
      </c>
      <c r="C2712" s="540" t="s">
        <v>6430</v>
      </c>
      <c r="D2712" s="540" t="s">
        <v>7124</v>
      </c>
      <c r="E2712" s="540" t="s">
        <v>7126</v>
      </c>
      <c r="F2712" s="556">
        <v>241810000</v>
      </c>
      <c r="G2712" s="541">
        <v>2023</v>
      </c>
      <c r="H2712" s="542">
        <f>VLOOKUP(G2712,[3]잔가율!$D$3:$E$33,2,FALSE)</f>
        <v>0.84199999999999997</v>
      </c>
      <c r="I2712" s="552">
        <f t="shared" si="42"/>
        <v>203604020</v>
      </c>
    </row>
    <row r="2713" spans="1:9">
      <c r="A2713" s="539">
        <v>2712</v>
      </c>
      <c r="B2713" s="540" t="s">
        <v>8534</v>
      </c>
      <c r="C2713" s="540" t="s">
        <v>6430</v>
      </c>
      <c r="D2713" s="540" t="s">
        <v>7124</v>
      </c>
      <c r="E2713" s="540" t="s">
        <v>7001</v>
      </c>
      <c r="F2713" s="556">
        <v>241810000</v>
      </c>
      <c r="G2713" s="541">
        <v>2023</v>
      </c>
      <c r="H2713" s="542">
        <f>VLOOKUP(G2713,[3]잔가율!$D$3:$E$33,2,FALSE)</f>
        <v>0.84199999999999997</v>
      </c>
      <c r="I2713" s="552">
        <f t="shared" si="42"/>
        <v>203604020</v>
      </c>
    </row>
    <row r="2714" spans="1:9">
      <c r="A2714" s="539">
        <v>2713</v>
      </c>
      <c r="B2714" s="540" t="s">
        <v>8534</v>
      </c>
      <c r="C2714" s="540" t="s">
        <v>6430</v>
      </c>
      <c r="D2714" s="540" t="s">
        <v>7127</v>
      </c>
      <c r="E2714" s="540" t="s">
        <v>7128</v>
      </c>
      <c r="F2714" s="556">
        <v>242490000</v>
      </c>
      <c r="G2714" s="541">
        <v>2023</v>
      </c>
      <c r="H2714" s="542">
        <f>VLOOKUP(G2714,[3]잔가율!$D$3:$E$33,2,FALSE)</f>
        <v>0.84199999999999997</v>
      </c>
      <c r="I2714" s="552">
        <f t="shared" si="42"/>
        <v>204176580</v>
      </c>
    </row>
    <row r="2715" spans="1:9">
      <c r="A2715" s="539">
        <v>2714</v>
      </c>
      <c r="B2715" s="540" t="s">
        <v>8534</v>
      </c>
      <c r="C2715" s="540" t="s">
        <v>6430</v>
      </c>
      <c r="D2715" s="540" t="s">
        <v>7127</v>
      </c>
      <c r="E2715" s="540" t="s">
        <v>7129</v>
      </c>
      <c r="F2715" s="556">
        <v>246000000</v>
      </c>
      <c r="G2715" s="541">
        <v>2023</v>
      </c>
      <c r="H2715" s="542">
        <f>VLOOKUP(G2715,[3]잔가율!$D$3:$E$33,2,FALSE)</f>
        <v>0.84199999999999997</v>
      </c>
      <c r="I2715" s="552">
        <f t="shared" si="42"/>
        <v>207132000</v>
      </c>
    </row>
    <row r="2716" spans="1:9">
      <c r="A2716" s="539">
        <v>2715</v>
      </c>
      <c r="B2716" s="540" t="s">
        <v>8534</v>
      </c>
      <c r="C2716" s="540" t="s">
        <v>6430</v>
      </c>
      <c r="D2716" s="540" t="s">
        <v>7127</v>
      </c>
      <c r="E2716" s="540" t="s">
        <v>7126</v>
      </c>
      <c r="F2716" s="556">
        <v>244160000</v>
      </c>
      <c r="G2716" s="541">
        <v>2023</v>
      </c>
      <c r="H2716" s="542">
        <f>VLOOKUP(G2716,[3]잔가율!$D$3:$E$33,2,FALSE)</f>
        <v>0.84199999999999997</v>
      </c>
      <c r="I2716" s="552">
        <f t="shared" si="42"/>
        <v>205582720</v>
      </c>
    </row>
    <row r="2717" spans="1:9">
      <c r="A2717" s="539">
        <v>2716</v>
      </c>
      <c r="B2717" s="540" t="s">
        <v>8534</v>
      </c>
      <c r="C2717" s="540" t="s">
        <v>6430</v>
      </c>
      <c r="D2717" s="540" t="s">
        <v>7127</v>
      </c>
      <c r="E2717" s="540" t="s">
        <v>7130</v>
      </c>
      <c r="F2717" s="556">
        <v>242000000</v>
      </c>
      <c r="G2717" s="541">
        <v>2023</v>
      </c>
      <c r="H2717" s="542">
        <f>VLOOKUP(G2717,[3]잔가율!$D$3:$E$33,2,FALSE)</f>
        <v>0.84199999999999997</v>
      </c>
      <c r="I2717" s="552">
        <f t="shared" si="42"/>
        <v>203764000</v>
      </c>
    </row>
    <row r="2718" spans="1:9">
      <c r="A2718" s="539">
        <v>2717</v>
      </c>
      <c r="B2718" s="540" t="s">
        <v>8534</v>
      </c>
      <c r="C2718" s="540" t="s">
        <v>6430</v>
      </c>
      <c r="D2718" s="540" t="s">
        <v>7131</v>
      </c>
      <c r="E2718" s="540" t="s">
        <v>7126</v>
      </c>
      <c r="F2718" s="556">
        <v>372720000</v>
      </c>
      <c r="G2718" s="541">
        <v>2023</v>
      </c>
      <c r="H2718" s="542">
        <f>VLOOKUP(G2718,[3]잔가율!$D$3:$E$33,2,FALSE)</f>
        <v>0.84199999999999997</v>
      </c>
      <c r="I2718" s="552">
        <f t="shared" si="42"/>
        <v>313830240</v>
      </c>
    </row>
    <row r="2719" spans="1:9">
      <c r="A2719" s="539">
        <v>2718</v>
      </c>
      <c r="B2719" s="540" t="s">
        <v>8534</v>
      </c>
      <c r="C2719" s="540" t="s">
        <v>6430</v>
      </c>
      <c r="D2719" s="540" t="s">
        <v>7132</v>
      </c>
      <c r="E2719" s="540" t="s">
        <v>7128</v>
      </c>
      <c r="F2719" s="556">
        <v>363630000</v>
      </c>
      <c r="G2719" s="541">
        <v>2023</v>
      </c>
      <c r="H2719" s="542">
        <f>VLOOKUP(G2719,[3]잔가율!$D$3:$E$33,2,FALSE)</f>
        <v>0.84199999999999997</v>
      </c>
      <c r="I2719" s="552">
        <f t="shared" si="42"/>
        <v>306176460</v>
      </c>
    </row>
    <row r="2720" spans="1:9">
      <c r="A2720" s="539">
        <v>2719</v>
      </c>
      <c r="B2720" s="543" t="s">
        <v>8534</v>
      </c>
      <c r="C2720" s="543" t="s">
        <v>6583</v>
      </c>
      <c r="D2720" s="543" t="s">
        <v>7133</v>
      </c>
      <c r="E2720" s="543">
        <v>217388</v>
      </c>
      <c r="F2720" s="557">
        <v>236090000</v>
      </c>
      <c r="G2720" s="541">
        <v>2023</v>
      </c>
      <c r="H2720" s="542">
        <f>VLOOKUP(G2720,[3]잔가율!$D$3:$E$33,2,FALSE)</f>
        <v>0.84199999999999997</v>
      </c>
      <c r="I2720" s="552">
        <f t="shared" si="42"/>
        <v>198787780</v>
      </c>
    </row>
    <row r="2721" spans="1:9">
      <c r="A2721" s="539">
        <v>2720</v>
      </c>
      <c r="B2721" s="540" t="s">
        <v>8534</v>
      </c>
      <c r="C2721" s="540" t="s">
        <v>6430</v>
      </c>
      <c r="D2721" s="540" t="s">
        <v>7134</v>
      </c>
      <c r="E2721" s="540" t="s">
        <v>7135</v>
      </c>
      <c r="F2721" s="556">
        <v>213630000</v>
      </c>
      <c r="G2721" s="541">
        <v>2023</v>
      </c>
      <c r="H2721" s="542">
        <f>VLOOKUP(G2721,[3]잔가율!$D$3:$E$33,2,FALSE)</f>
        <v>0.84199999999999997</v>
      </c>
      <c r="I2721" s="552">
        <f t="shared" si="42"/>
        <v>179876460</v>
      </c>
    </row>
    <row r="2722" spans="1:9">
      <c r="A2722" s="539">
        <v>2721</v>
      </c>
      <c r="B2722" s="540" t="s">
        <v>8534</v>
      </c>
      <c r="C2722" s="540" t="s">
        <v>6430</v>
      </c>
      <c r="D2722" s="540" t="s">
        <v>7134</v>
      </c>
      <c r="E2722" s="540" t="s">
        <v>7136</v>
      </c>
      <c r="F2722" s="556">
        <v>213630000</v>
      </c>
      <c r="G2722" s="541">
        <v>2023</v>
      </c>
      <c r="H2722" s="542">
        <f>VLOOKUP(G2722,[3]잔가율!$D$3:$E$33,2,FALSE)</f>
        <v>0.84199999999999997</v>
      </c>
      <c r="I2722" s="552">
        <f t="shared" si="42"/>
        <v>179876460</v>
      </c>
    </row>
    <row r="2723" spans="1:9">
      <c r="A2723" s="539">
        <v>2722</v>
      </c>
      <c r="B2723" s="544" t="s">
        <v>8534</v>
      </c>
      <c r="C2723" s="544" t="s">
        <v>6430</v>
      </c>
      <c r="D2723" s="544" t="s">
        <v>7137</v>
      </c>
      <c r="E2723" s="544">
        <v>217378</v>
      </c>
      <c r="F2723" s="559">
        <v>181060000</v>
      </c>
      <c r="G2723" s="541">
        <v>2023</v>
      </c>
      <c r="H2723" s="542">
        <f>VLOOKUP(G2723,[3]잔가율!$D$3:$E$33,2,FALSE)</f>
        <v>0.84199999999999997</v>
      </c>
      <c r="I2723" s="552">
        <f t="shared" si="42"/>
        <v>152452520</v>
      </c>
    </row>
    <row r="2724" spans="1:9">
      <c r="A2724" s="539">
        <v>2723</v>
      </c>
      <c r="B2724" s="544" t="s">
        <v>8534</v>
      </c>
      <c r="C2724" s="544" t="s">
        <v>6430</v>
      </c>
      <c r="D2724" s="544" t="s">
        <v>7138</v>
      </c>
      <c r="E2724" s="544">
        <v>222178</v>
      </c>
      <c r="F2724" s="559">
        <v>188430000</v>
      </c>
      <c r="G2724" s="541">
        <v>2023</v>
      </c>
      <c r="H2724" s="542">
        <f>VLOOKUP(G2724,[3]잔가율!$D$3:$E$33,2,FALSE)</f>
        <v>0.84199999999999997</v>
      </c>
      <c r="I2724" s="552">
        <f t="shared" si="42"/>
        <v>158658060</v>
      </c>
    </row>
    <row r="2725" spans="1:9">
      <c r="A2725" s="539">
        <v>2724</v>
      </c>
      <c r="B2725" s="540" t="s">
        <v>8534</v>
      </c>
      <c r="C2725" s="540" t="s">
        <v>6430</v>
      </c>
      <c r="D2725" s="540" t="s">
        <v>7138</v>
      </c>
      <c r="E2725" s="540" t="s">
        <v>7139</v>
      </c>
      <c r="F2725" s="556">
        <v>199000000</v>
      </c>
      <c r="G2725" s="541">
        <v>2023</v>
      </c>
      <c r="H2725" s="542">
        <f>VLOOKUP(G2725,[3]잔가율!$D$3:$E$33,2,FALSE)</f>
        <v>0.84199999999999997</v>
      </c>
      <c r="I2725" s="552">
        <f t="shared" si="42"/>
        <v>167558000</v>
      </c>
    </row>
    <row r="2726" spans="1:9">
      <c r="A2726" s="539">
        <v>2725</v>
      </c>
      <c r="B2726" s="540" t="s">
        <v>8534</v>
      </c>
      <c r="C2726" s="540" t="s">
        <v>6430</v>
      </c>
      <c r="D2726" s="540" t="s">
        <v>7140</v>
      </c>
      <c r="E2726" s="540" t="s">
        <v>7135</v>
      </c>
      <c r="F2726" s="556">
        <v>154540000</v>
      </c>
      <c r="G2726" s="541">
        <v>2023</v>
      </c>
      <c r="H2726" s="542">
        <f>VLOOKUP(G2726,[3]잔가율!$D$3:$E$33,2,FALSE)</f>
        <v>0.84199999999999997</v>
      </c>
      <c r="I2726" s="552">
        <f t="shared" si="42"/>
        <v>130122680</v>
      </c>
    </row>
    <row r="2727" spans="1:9">
      <c r="A2727" s="539">
        <v>2726</v>
      </c>
      <c r="B2727" s="540" t="s">
        <v>8534</v>
      </c>
      <c r="C2727" s="540" t="s">
        <v>6430</v>
      </c>
      <c r="D2727" s="540" t="s">
        <v>7141</v>
      </c>
      <c r="E2727" s="540" t="s">
        <v>7142</v>
      </c>
      <c r="F2727" s="556">
        <v>185450000</v>
      </c>
      <c r="G2727" s="541">
        <v>2023</v>
      </c>
      <c r="H2727" s="542">
        <f>VLOOKUP(G2727,[3]잔가율!$D$3:$E$33,2,FALSE)</f>
        <v>0.84199999999999997</v>
      </c>
      <c r="I2727" s="552">
        <f t="shared" si="42"/>
        <v>156148900</v>
      </c>
    </row>
    <row r="2728" spans="1:9">
      <c r="A2728" s="539">
        <v>2727</v>
      </c>
      <c r="B2728" s="540" t="s">
        <v>8534</v>
      </c>
      <c r="C2728" s="540" t="s">
        <v>6430</v>
      </c>
      <c r="D2728" s="540" t="s">
        <v>7143</v>
      </c>
      <c r="E2728" s="540" t="s">
        <v>7144</v>
      </c>
      <c r="F2728" s="556">
        <v>216190000</v>
      </c>
      <c r="G2728" s="541">
        <v>2023</v>
      </c>
      <c r="H2728" s="542">
        <f>VLOOKUP(G2728,[3]잔가율!$D$3:$E$33,2,FALSE)</f>
        <v>0.84199999999999997</v>
      </c>
      <c r="I2728" s="552">
        <f t="shared" si="42"/>
        <v>182031980</v>
      </c>
    </row>
    <row r="2729" spans="1:9">
      <c r="A2729" s="539">
        <v>2728</v>
      </c>
      <c r="B2729" s="540" t="s">
        <v>8534</v>
      </c>
      <c r="C2729" s="540" t="s">
        <v>6430</v>
      </c>
      <c r="D2729" s="540" t="s">
        <v>7143</v>
      </c>
      <c r="E2729" s="540" t="s">
        <v>7136</v>
      </c>
      <c r="F2729" s="556">
        <v>214540000</v>
      </c>
      <c r="G2729" s="541">
        <v>2023</v>
      </c>
      <c r="H2729" s="542">
        <f>VLOOKUP(G2729,[3]잔가율!$D$3:$E$33,2,FALSE)</f>
        <v>0.84199999999999997</v>
      </c>
      <c r="I2729" s="552">
        <f t="shared" si="42"/>
        <v>180642680</v>
      </c>
    </row>
    <row r="2730" spans="1:9">
      <c r="A2730" s="539">
        <v>2729</v>
      </c>
      <c r="B2730" s="540" t="s">
        <v>8534</v>
      </c>
      <c r="C2730" s="540" t="s">
        <v>6430</v>
      </c>
      <c r="D2730" s="540" t="s">
        <v>7145</v>
      </c>
      <c r="E2730" s="540" t="s">
        <v>7146</v>
      </c>
      <c r="F2730" s="556">
        <v>189000000</v>
      </c>
      <c r="G2730" s="541">
        <v>2023</v>
      </c>
      <c r="H2730" s="542">
        <f>VLOOKUP(G2730,[3]잔가율!$D$3:$E$33,2,FALSE)</f>
        <v>0.84199999999999997</v>
      </c>
      <c r="I2730" s="552">
        <f t="shared" si="42"/>
        <v>159138000</v>
      </c>
    </row>
    <row r="2731" spans="1:9">
      <c r="A2731" s="539">
        <v>2730</v>
      </c>
      <c r="B2731" s="540" t="s">
        <v>8534</v>
      </c>
      <c r="C2731" s="540" t="s">
        <v>6430</v>
      </c>
      <c r="D2731" s="540" t="s">
        <v>7147</v>
      </c>
      <c r="E2731" s="540" t="s">
        <v>7148</v>
      </c>
      <c r="F2731" s="556">
        <v>321810000</v>
      </c>
      <c r="G2731" s="541">
        <v>2023</v>
      </c>
      <c r="H2731" s="542">
        <f>VLOOKUP(G2731,[3]잔가율!$D$3:$E$33,2,FALSE)</f>
        <v>0.84199999999999997</v>
      </c>
      <c r="I2731" s="552">
        <f t="shared" si="42"/>
        <v>270964020</v>
      </c>
    </row>
    <row r="2732" spans="1:9">
      <c r="A2732" s="539">
        <v>2731</v>
      </c>
      <c r="B2732" s="540" t="s">
        <v>8534</v>
      </c>
      <c r="C2732" s="540" t="s">
        <v>6430</v>
      </c>
      <c r="D2732" s="540" t="s">
        <v>7147</v>
      </c>
      <c r="E2732" s="540" t="s">
        <v>7149</v>
      </c>
      <c r="F2732" s="556">
        <v>232140000</v>
      </c>
      <c r="G2732" s="541">
        <v>2023</v>
      </c>
      <c r="H2732" s="542">
        <f>VLOOKUP(G2732,[3]잔가율!$D$3:$E$33,2,FALSE)</f>
        <v>0.84199999999999997</v>
      </c>
      <c r="I2732" s="552">
        <f t="shared" si="42"/>
        <v>195461880</v>
      </c>
    </row>
    <row r="2733" spans="1:9">
      <c r="A2733" s="539">
        <v>2732</v>
      </c>
      <c r="B2733" s="540" t="s">
        <v>8534</v>
      </c>
      <c r="C2733" s="540" t="s">
        <v>6430</v>
      </c>
      <c r="D2733" s="540" t="s">
        <v>7150</v>
      </c>
      <c r="E2733" s="540" t="s">
        <v>7151</v>
      </c>
      <c r="F2733" s="556">
        <v>297000000</v>
      </c>
      <c r="G2733" s="541">
        <v>2023</v>
      </c>
      <c r="H2733" s="542">
        <f>VLOOKUP(G2733,[3]잔가율!$D$3:$E$33,2,FALSE)</f>
        <v>0.84199999999999997</v>
      </c>
      <c r="I2733" s="552">
        <f t="shared" si="42"/>
        <v>250074000</v>
      </c>
    </row>
    <row r="2734" spans="1:9">
      <c r="A2734" s="539">
        <v>2733</v>
      </c>
      <c r="B2734" s="540" t="s">
        <v>8534</v>
      </c>
      <c r="C2734" s="540" t="s">
        <v>6430</v>
      </c>
      <c r="D2734" s="540" t="s">
        <v>7152</v>
      </c>
      <c r="E2734" s="540" t="s">
        <v>7148</v>
      </c>
      <c r="F2734" s="556">
        <v>236360000</v>
      </c>
      <c r="G2734" s="541">
        <v>2023</v>
      </c>
      <c r="H2734" s="542">
        <f>VLOOKUP(G2734,[3]잔가율!$D$3:$E$33,2,FALSE)</f>
        <v>0.84199999999999997</v>
      </c>
      <c r="I2734" s="552">
        <f t="shared" si="42"/>
        <v>199015120</v>
      </c>
    </row>
    <row r="2735" spans="1:9">
      <c r="A2735" s="539">
        <v>2734</v>
      </c>
      <c r="B2735" s="540" t="s">
        <v>8534</v>
      </c>
      <c r="C2735" s="540" t="s">
        <v>6430</v>
      </c>
      <c r="D2735" s="540" t="s">
        <v>7153</v>
      </c>
      <c r="E2735" s="540" t="s">
        <v>7149</v>
      </c>
      <c r="F2735" s="556">
        <v>296000000</v>
      </c>
      <c r="G2735" s="541">
        <v>2023</v>
      </c>
      <c r="H2735" s="542">
        <f>VLOOKUP(G2735,[3]잔가율!$D$3:$E$33,2,FALSE)</f>
        <v>0.84199999999999997</v>
      </c>
      <c r="I2735" s="552">
        <f t="shared" si="42"/>
        <v>249232000</v>
      </c>
    </row>
    <row r="2736" spans="1:9">
      <c r="A2736" s="539">
        <v>2735</v>
      </c>
      <c r="B2736" s="543" t="s">
        <v>8534</v>
      </c>
      <c r="C2736" s="543" t="s">
        <v>6583</v>
      </c>
      <c r="D2736" s="543" t="s">
        <v>7154</v>
      </c>
      <c r="E2736" s="543">
        <v>217491</v>
      </c>
      <c r="F2736" s="557">
        <v>356360000</v>
      </c>
      <c r="G2736" s="541">
        <v>2023</v>
      </c>
      <c r="H2736" s="542">
        <f>VLOOKUP(G2736,[3]잔가율!$D$3:$E$33,2,FALSE)</f>
        <v>0.84199999999999997</v>
      </c>
      <c r="I2736" s="552">
        <f t="shared" si="42"/>
        <v>300055120</v>
      </c>
    </row>
    <row r="2737" spans="1:9">
      <c r="A2737" s="539">
        <v>2736</v>
      </c>
      <c r="B2737" s="543" t="s">
        <v>8534</v>
      </c>
      <c r="C2737" s="543" t="s">
        <v>6583</v>
      </c>
      <c r="D2737" s="543" t="s">
        <v>7155</v>
      </c>
      <c r="E2737" s="543" t="s">
        <v>7156</v>
      </c>
      <c r="F2737" s="557">
        <v>78290000</v>
      </c>
      <c r="G2737" s="541">
        <v>2023</v>
      </c>
      <c r="H2737" s="542">
        <f>VLOOKUP(G2737,[3]잔가율!$D$3:$E$33,2,FALSE)</f>
        <v>0.84199999999999997</v>
      </c>
      <c r="I2737" s="552">
        <f t="shared" si="42"/>
        <v>65920180</v>
      </c>
    </row>
    <row r="2738" spans="1:9">
      <c r="A2738" s="539">
        <v>2737</v>
      </c>
      <c r="B2738" s="540" t="s">
        <v>8534</v>
      </c>
      <c r="C2738" s="540" t="s">
        <v>6430</v>
      </c>
      <c r="D2738" s="540" t="s">
        <v>7157</v>
      </c>
      <c r="E2738" s="540" t="s">
        <v>7158</v>
      </c>
      <c r="F2738" s="556">
        <v>181000000</v>
      </c>
      <c r="G2738" s="541">
        <v>2023</v>
      </c>
      <c r="H2738" s="542">
        <f>VLOOKUP(G2738,[3]잔가율!$D$3:$E$33,2,FALSE)</f>
        <v>0.84199999999999997</v>
      </c>
      <c r="I2738" s="552">
        <f t="shared" si="42"/>
        <v>152402000</v>
      </c>
    </row>
    <row r="2739" spans="1:9">
      <c r="A2739" s="539">
        <v>2738</v>
      </c>
      <c r="B2739" s="540" t="s">
        <v>8534</v>
      </c>
      <c r="C2739" s="540" t="s">
        <v>6430</v>
      </c>
      <c r="D2739" s="540" t="s">
        <v>7157</v>
      </c>
      <c r="E2739" s="540" t="s">
        <v>7159</v>
      </c>
      <c r="F2739" s="556">
        <v>181000000</v>
      </c>
      <c r="G2739" s="541">
        <v>2023</v>
      </c>
      <c r="H2739" s="542">
        <f>VLOOKUP(G2739,[3]잔가율!$D$3:$E$33,2,FALSE)</f>
        <v>0.84199999999999997</v>
      </c>
      <c r="I2739" s="552">
        <f t="shared" si="42"/>
        <v>152402000</v>
      </c>
    </row>
    <row r="2740" spans="1:9">
      <c r="A2740" s="539">
        <v>2739</v>
      </c>
      <c r="B2740" s="540" t="s">
        <v>8534</v>
      </c>
      <c r="C2740" s="540" t="s">
        <v>6430</v>
      </c>
      <c r="D2740" s="540" t="s">
        <v>7160</v>
      </c>
      <c r="E2740" s="540" t="s">
        <v>7161</v>
      </c>
      <c r="F2740" s="556">
        <v>145810000</v>
      </c>
      <c r="G2740" s="541">
        <v>2023</v>
      </c>
      <c r="H2740" s="542">
        <f>VLOOKUP(G2740,[3]잔가율!$D$3:$E$33,2,FALSE)</f>
        <v>0.84199999999999997</v>
      </c>
      <c r="I2740" s="552">
        <f t="shared" si="42"/>
        <v>122772020</v>
      </c>
    </row>
    <row r="2741" spans="1:9">
      <c r="A2741" s="539">
        <v>2740</v>
      </c>
      <c r="B2741" s="540" t="s">
        <v>8534</v>
      </c>
      <c r="C2741" s="540" t="s">
        <v>6430</v>
      </c>
      <c r="D2741" s="540" t="s">
        <v>119</v>
      </c>
      <c r="E2741" s="540" t="s">
        <v>7162</v>
      </c>
      <c r="F2741" s="556">
        <v>114000000</v>
      </c>
      <c r="G2741" s="541">
        <v>2023</v>
      </c>
      <c r="H2741" s="542">
        <f>VLOOKUP(G2741,[3]잔가율!$D$3:$E$33,2,FALSE)</f>
        <v>0.84199999999999997</v>
      </c>
      <c r="I2741" s="552">
        <f t="shared" si="42"/>
        <v>95988000</v>
      </c>
    </row>
    <row r="2742" spans="1:9">
      <c r="A2742" s="539">
        <v>2741</v>
      </c>
      <c r="B2742" s="540" t="s">
        <v>8534</v>
      </c>
      <c r="C2742" s="540" t="s">
        <v>6430</v>
      </c>
      <c r="D2742" s="540" t="s">
        <v>119</v>
      </c>
      <c r="E2742" s="540" t="s">
        <v>7163</v>
      </c>
      <c r="F2742" s="556">
        <v>109940000</v>
      </c>
      <c r="G2742" s="541">
        <v>2023</v>
      </c>
      <c r="H2742" s="542">
        <f>VLOOKUP(G2742,[3]잔가율!$D$3:$E$33,2,FALSE)</f>
        <v>0.84199999999999997</v>
      </c>
      <c r="I2742" s="552">
        <f t="shared" si="42"/>
        <v>92569480</v>
      </c>
    </row>
    <row r="2743" spans="1:9">
      <c r="A2743" s="539">
        <v>2742</v>
      </c>
      <c r="B2743" s="540" t="s">
        <v>8534</v>
      </c>
      <c r="C2743" s="540" t="s">
        <v>6430</v>
      </c>
      <c r="D2743" s="540" t="s">
        <v>7164</v>
      </c>
      <c r="E2743" s="540" t="s">
        <v>7165</v>
      </c>
      <c r="F2743" s="556">
        <v>142100000</v>
      </c>
      <c r="G2743" s="541">
        <v>2023</v>
      </c>
      <c r="H2743" s="542">
        <f>VLOOKUP(G2743,[3]잔가율!$D$3:$E$33,2,FALSE)</f>
        <v>0.84199999999999997</v>
      </c>
      <c r="I2743" s="552">
        <f t="shared" si="42"/>
        <v>119648200</v>
      </c>
    </row>
    <row r="2744" spans="1:9">
      <c r="A2744" s="539">
        <v>2743</v>
      </c>
      <c r="B2744" s="540" t="s">
        <v>8534</v>
      </c>
      <c r="C2744" s="540" t="s">
        <v>6430</v>
      </c>
      <c r="D2744" s="540" t="s">
        <v>7164</v>
      </c>
      <c r="E2744" s="540" t="s">
        <v>7166</v>
      </c>
      <c r="F2744" s="556">
        <v>169220000</v>
      </c>
      <c r="G2744" s="541">
        <v>2023</v>
      </c>
      <c r="H2744" s="542">
        <f>VLOOKUP(G2744,[3]잔가율!$D$3:$E$33,2,FALSE)</f>
        <v>0.84199999999999997</v>
      </c>
      <c r="I2744" s="552">
        <f t="shared" si="42"/>
        <v>142483240</v>
      </c>
    </row>
    <row r="2745" spans="1:9">
      <c r="A2745" s="539">
        <v>2744</v>
      </c>
      <c r="B2745" s="540" t="s">
        <v>8534</v>
      </c>
      <c r="C2745" s="540" t="s">
        <v>6430</v>
      </c>
      <c r="D2745" s="540" t="s">
        <v>7164</v>
      </c>
      <c r="E2745" s="540" t="s">
        <v>7167</v>
      </c>
      <c r="F2745" s="556">
        <v>176720000</v>
      </c>
      <c r="G2745" s="541">
        <v>2023</v>
      </c>
      <c r="H2745" s="542">
        <f>VLOOKUP(G2745,[3]잔가율!$D$3:$E$33,2,FALSE)</f>
        <v>0.84199999999999997</v>
      </c>
      <c r="I2745" s="552">
        <f t="shared" si="42"/>
        <v>148798240</v>
      </c>
    </row>
    <row r="2746" spans="1:9">
      <c r="A2746" s="539">
        <v>2745</v>
      </c>
      <c r="B2746" s="540" t="s">
        <v>8534</v>
      </c>
      <c r="C2746" s="540" t="s">
        <v>6430</v>
      </c>
      <c r="D2746" s="540" t="s">
        <v>7164</v>
      </c>
      <c r="E2746" s="540" t="s">
        <v>7168</v>
      </c>
      <c r="F2746" s="556">
        <v>169220000</v>
      </c>
      <c r="G2746" s="541">
        <v>2023</v>
      </c>
      <c r="H2746" s="542">
        <f>VLOOKUP(G2746,[3]잔가율!$D$3:$E$33,2,FALSE)</f>
        <v>0.84199999999999997</v>
      </c>
      <c r="I2746" s="552">
        <f t="shared" si="42"/>
        <v>142483240</v>
      </c>
    </row>
    <row r="2747" spans="1:9">
      <c r="A2747" s="539">
        <v>2746</v>
      </c>
      <c r="B2747" s="540" t="s">
        <v>8534</v>
      </c>
      <c r="C2747" s="540" t="s">
        <v>6430</v>
      </c>
      <c r="D2747" s="540" t="s">
        <v>7164</v>
      </c>
      <c r="E2747" s="540" t="s">
        <v>7169</v>
      </c>
      <c r="F2747" s="556">
        <v>176720000</v>
      </c>
      <c r="G2747" s="541">
        <v>2023</v>
      </c>
      <c r="H2747" s="542">
        <f>VLOOKUP(G2747,[3]잔가율!$D$3:$E$33,2,FALSE)</f>
        <v>0.84199999999999997</v>
      </c>
      <c r="I2747" s="552">
        <f t="shared" si="42"/>
        <v>148798240</v>
      </c>
    </row>
    <row r="2748" spans="1:9">
      <c r="A2748" s="539">
        <v>2747</v>
      </c>
      <c r="B2748" s="540" t="s">
        <v>8534</v>
      </c>
      <c r="C2748" s="540" t="s">
        <v>6430</v>
      </c>
      <c r="D2748" s="540" t="s">
        <v>7164</v>
      </c>
      <c r="E2748" s="540" t="s">
        <v>7170</v>
      </c>
      <c r="F2748" s="556">
        <v>154540000</v>
      </c>
      <c r="G2748" s="541">
        <v>2023</v>
      </c>
      <c r="H2748" s="542">
        <f>VLOOKUP(G2748,[3]잔가율!$D$3:$E$33,2,FALSE)</f>
        <v>0.84199999999999997</v>
      </c>
      <c r="I2748" s="552">
        <f t="shared" si="42"/>
        <v>130122680</v>
      </c>
    </row>
    <row r="2749" spans="1:9">
      <c r="A2749" s="539">
        <v>2748</v>
      </c>
      <c r="B2749" s="540" t="s">
        <v>8534</v>
      </c>
      <c r="C2749" s="540" t="s">
        <v>6430</v>
      </c>
      <c r="D2749" s="540" t="s">
        <v>7164</v>
      </c>
      <c r="E2749" s="540" t="s">
        <v>7171</v>
      </c>
      <c r="F2749" s="556">
        <v>180270000</v>
      </c>
      <c r="G2749" s="541">
        <v>2023</v>
      </c>
      <c r="H2749" s="542">
        <f>VLOOKUP(G2749,[3]잔가율!$D$3:$E$33,2,FALSE)</f>
        <v>0.84199999999999997</v>
      </c>
      <c r="I2749" s="552">
        <f t="shared" si="42"/>
        <v>151787340</v>
      </c>
    </row>
    <row r="2750" spans="1:9">
      <c r="A2750" s="539">
        <v>2749</v>
      </c>
      <c r="B2750" s="540" t="s">
        <v>8534</v>
      </c>
      <c r="C2750" s="540" t="s">
        <v>6430</v>
      </c>
      <c r="D2750" s="540" t="s">
        <v>7164</v>
      </c>
      <c r="E2750" s="540" t="s">
        <v>7172</v>
      </c>
      <c r="F2750" s="556">
        <v>180720000</v>
      </c>
      <c r="G2750" s="541">
        <v>2023</v>
      </c>
      <c r="H2750" s="542">
        <f>VLOOKUP(G2750,[3]잔가율!$D$3:$E$33,2,FALSE)</f>
        <v>0.84199999999999997</v>
      </c>
      <c r="I2750" s="552">
        <f t="shared" si="42"/>
        <v>152166240</v>
      </c>
    </row>
    <row r="2751" spans="1:9">
      <c r="A2751" s="539">
        <v>2750</v>
      </c>
      <c r="B2751" s="540" t="s">
        <v>8534</v>
      </c>
      <c r="C2751" s="540" t="s">
        <v>6430</v>
      </c>
      <c r="D2751" s="540" t="s">
        <v>7173</v>
      </c>
      <c r="E2751" s="540" t="s">
        <v>7174</v>
      </c>
      <c r="F2751" s="556">
        <v>180000000</v>
      </c>
      <c r="G2751" s="541">
        <v>2023</v>
      </c>
      <c r="H2751" s="542">
        <f>VLOOKUP(G2751,[3]잔가율!$D$3:$E$33,2,FALSE)</f>
        <v>0.84199999999999997</v>
      </c>
      <c r="I2751" s="552">
        <f t="shared" si="42"/>
        <v>151560000</v>
      </c>
    </row>
    <row r="2752" spans="1:9">
      <c r="A2752" s="539">
        <v>2751</v>
      </c>
      <c r="B2752" s="540" t="s">
        <v>8534</v>
      </c>
      <c r="C2752" s="540" t="s">
        <v>6430</v>
      </c>
      <c r="D2752" s="540" t="s">
        <v>7175</v>
      </c>
      <c r="E2752" s="540" t="s">
        <v>7176</v>
      </c>
      <c r="F2752" s="556">
        <v>237450000</v>
      </c>
      <c r="G2752" s="541">
        <v>2023</v>
      </c>
      <c r="H2752" s="542">
        <f>VLOOKUP(G2752,[3]잔가율!$D$3:$E$33,2,FALSE)</f>
        <v>0.84199999999999997</v>
      </c>
      <c r="I2752" s="552">
        <f t="shared" si="42"/>
        <v>199932900</v>
      </c>
    </row>
    <row r="2753" spans="1:9">
      <c r="A2753" s="539">
        <v>2752</v>
      </c>
      <c r="B2753" s="540" t="s">
        <v>8534</v>
      </c>
      <c r="C2753" s="540" t="s">
        <v>6430</v>
      </c>
      <c r="D2753" s="540" t="s">
        <v>7177</v>
      </c>
      <c r="E2753" s="540" t="s">
        <v>7178</v>
      </c>
      <c r="F2753" s="556">
        <v>177180000</v>
      </c>
      <c r="G2753" s="541">
        <v>2023</v>
      </c>
      <c r="H2753" s="542">
        <f>VLOOKUP(G2753,[3]잔가율!$D$3:$E$33,2,FALSE)</f>
        <v>0.84199999999999997</v>
      </c>
      <c r="I2753" s="552">
        <f t="shared" si="42"/>
        <v>149185560</v>
      </c>
    </row>
    <row r="2754" spans="1:9">
      <c r="A2754" s="539">
        <v>2753</v>
      </c>
      <c r="B2754" s="540" t="s">
        <v>8534</v>
      </c>
      <c r="C2754" s="540" t="s">
        <v>6430</v>
      </c>
      <c r="D2754" s="540" t="s">
        <v>7177</v>
      </c>
      <c r="E2754" s="540" t="s">
        <v>7179</v>
      </c>
      <c r="F2754" s="556">
        <v>182720000</v>
      </c>
      <c r="G2754" s="541">
        <v>2023</v>
      </c>
      <c r="H2754" s="542">
        <f>VLOOKUP(G2754,[3]잔가율!$D$3:$E$33,2,FALSE)</f>
        <v>0.84199999999999997</v>
      </c>
      <c r="I2754" s="552">
        <f t="shared" ref="I2754:I2817" si="43">ROUNDDOWN(F2754*H2754,0)</f>
        <v>153850240</v>
      </c>
    </row>
    <row r="2755" spans="1:9">
      <c r="A2755" s="539">
        <v>2754</v>
      </c>
      <c r="B2755" s="540" t="s">
        <v>8534</v>
      </c>
      <c r="C2755" s="540" t="s">
        <v>6430</v>
      </c>
      <c r="D2755" s="540" t="s">
        <v>7180</v>
      </c>
      <c r="E2755" s="540" t="s">
        <v>7181</v>
      </c>
      <c r="F2755" s="556">
        <v>350000000</v>
      </c>
      <c r="G2755" s="541">
        <v>2023</v>
      </c>
      <c r="H2755" s="542">
        <f>VLOOKUP(G2755,[3]잔가율!$D$3:$E$33,2,FALSE)</f>
        <v>0.84199999999999997</v>
      </c>
      <c r="I2755" s="552">
        <f t="shared" si="43"/>
        <v>294700000</v>
      </c>
    </row>
    <row r="2756" spans="1:9">
      <c r="A2756" s="539">
        <v>2755</v>
      </c>
      <c r="B2756" s="540" t="s">
        <v>8534</v>
      </c>
      <c r="C2756" s="540" t="s">
        <v>6430</v>
      </c>
      <c r="D2756" s="540" t="s">
        <v>7182</v>
      </c>
      <c r="E2756" s="540" t="s">
        <v>7183</v>
      </c>
      <c r="F2756" s="556">
        <v>55450000</v>
      </c>
      <c r="G2756" s="541">
        <v>2023</v>
      </c>
      <c r="H2756" s="542">
        <f>VLOOKUP(G2756,[3]잔가율!$D$3:$E$33,2,FALSE)</f>
        <v>0.84199999999999997</v>
      </c>
      <c r="I2756" s="552">
        <f t="shared" si="43"/>
        <v>46688900</v>
      </c>
    </row>
    <row r="2757" spans="1:9">
      <c r="A2757" s="539">
        <v>2756</v>
      </c>
      <c r="B2757" s="540" t="s">
        <v>8534</v>
      </c>
      <c r="C2757" s="540" t="s">
        <v>6430</v>
      </c>
      <c r="D2757" s="540" t="s">
        <v>7184</v>
      </c>
      <c r="E2757" s="540" t="s">
        <v>7185</v>
      </c>
      <c r="F2757" s="556">
        <v>75250000</v>
      </c>
      <c r="G2757" s="541">
        <v>2023</v>
      </c>
      <c r="H2757" s="542">
        <f>VLOOKUP(G2757,[3]잔가율!$D$3:$E$33,2,FALSE)</f>
        <v>0.84199999999999997</v>
      </c>
      <c r="I2757" s="552">
        <f t="shared" si="43"/>
        <v>63360500</v>
      </c>
    </row>
    <row r="2758" spans="1:9">
      <c r="A2758" s="539">
        <v>2757</v>
      </c>
      <c r="B2758" s="540" t="s">
        <v>8534</v>
      </c>
      <c r="C2758" s="540" t="s">
        <v>6430</v>
      </c>
      <c r="D2758" s="540" t="s">
        <v>7186</v>
      </c>
      <c r="E2758" s="540" t="s">
        <v>7187</v>
      </c>
      <c r="F2758" s="556">
        <v>64450000</v>
      </c>
      <c r="G2758" s="541">
        <v>2023</v>
      </c>
      <c r="H2758" s="542">
        <f>VLOOKUP(G2758,[3]잔가율!$D$3:$E$33,2,FALSE)</f>
        <v>0.84199999999999997</v>
      </c>
      <c r="I2758" s="552">
        <f t="shared" si="43"/>
        <v>54266900</v>
      </c>
    </row>
    <row r="2759" spans="1:9">
      <c r="A2759" s="539">
        <v>2758</v>
      </c>
      <c r="B2759" s="540" t="s">
        <v>8534</v>
      </c>
      <c r="C2759" s="540" t="s">
        <v>6430</v>
      </c>
      <c r="D2759" s="540" t="s">
        <v>7186</v>
      </c>
      <c r="E2759" s="540" t="s">
        <v>7183</v>
      </c>
      <c r="F2759" s="556">
        <v>63270000</v>
      </c>
      <c r="G2759" s="541">
        <v>2023</v>
      </c>
      <c r="H2759" s="542">
        <f>VLOOKUP(G2759,[3]잔가율!$D$3:$E$33,2,FALSE)</f>
        <v>0.84199999999999997</v>
      </c>
      <c r="I2759" s="552">
        <f t="shared" si="43"/>
        <v>53273340</v>
      </c>
    </row>
    <row r="2760" spans="1:9">
      <c r="A2760" s="539">
        <v>2759</v>
      </c>
      <c r="B2760" s="540" t="s">
        <v>8534</v>
      </c>
      <c r="C2760" s="540" t="s">
        <v>6430</v>
      </c>
      <c r="D2760" s="540" t="s">
        <v>7186</v>
      </c>
      <c r="E2760" s="540" t="s">
        <v>7188</v>
      </c>
      <c r="F2760" s="556">
        <v>60450000</v>
      </c>
      <c r="G2760" s="541">
        <v>2023</v>
      </c>
      <c r="H2760" s="542">
        <f>VLOOKUP(G2760,[3]잔가율!$D$3:$E$33,2,FALSE)</f>
        <v>0.84199999999999997</v>
      </c>
      <c r="I2760" s="552">
        <f t="shared" si="43"/>
        <v>50898900</v>
      </c>
    </row>
    <row r="2761" spans="1:9">
      <c r="A2761" s="539">
        <v>2760</v>
      </c>
      <c r="B2761" s="540" t="s">
        <v>8534</v>
      </c>
      <c r="C2761" s="540" t="s">
        <v>6430</v>
      </c>
      <c r="D2761" s="540" t="s">
        <v>7189</v>
      </c>
      <c r="E2761" s="540" t="s">
        <v>7190</v>
      </c>
      <c r="F2761" s="556">
        <v>64450000</v>
      </c>
      <c r="G2761" s="541">
        <v>2023</v>
      </c>
      <c r="H2761" s="542">
        <f>VLOOKUP(G2761,[3]잔가율!$D$3:$E$33,2,FALSE)</f>
        <v>0.84199999999999997</v>
      </c>
      <c r="I2761" s="552">
        <f t="shared" si="43"/>
        <v>54266900</v>
      </c>
    </row>
    <row r="2762" spans="1:9">
      <c r="A2762" s="539">
        <v>2761</v>
      </c>
      <c r="B2762" s="540" t="s">
        <v>8534</v>
      </c>
      <c r="C2762" s="540" t="s">
        <v>6430</v>
      </c>
      <c r="D2762" s="540" t="s">
        <v>7191</v>
      </c>
      <c r="E2762" s="540" t="s">
        <v>7192</v>
      </c>
      <c r="F2762" s="556">
        <v>57090000</v>
      </c>
      <c r="G2762" s="541">
        <v>2023</v>
      </c>
      <c r="H2762" s="542">
        <f>VLOOKUP(G2762,[3]잔가율!$D$3:$E$33,2,FALSE)</f>
        <v>0.84199999999999997</v>
      </c>
      <c r="I2762" s="552">
        <f t="shared" si="43"/>
        <v>48069780</v>
      </c>
    </row>
    <row r="2763" spans="1:9">
      <c r="A2763" s="539">
        <v>2762</v>
      </c>
      <c r="B2763" s="540" t="s">
        <v>8534</v>
      </c>
      <c r="C2763" s="540" t="s">
        <v>6430</v>
      </c>
      <c r="D2763" s="540" t="s">
        <v>7193</v>
      </c>
      <c r="E2763" s="540" t="s">
        <v>7194</v>
      </c>
      <c r="F2763" s="556">
        <v>53050000</v>
      </c>
      <c r="G2763" s="541">
        <v>2023</v>
      </c>
      <c r="H2763" s="542">
        <f>VLOOKUP(G2763,[3]잔가율!$D$3:$E$33,2,FALSE)</f>
        <v>0.84199999999999997</v>
      </c>
      <c r="I2763" s="552">
        <f t="shared" si="43"/>
        <v>44668100</v>
      </c>
    </row>
    <row r="2764" spans="1:9">
      <c r="A2764" s="539">
        <v>2763</v>
      </c>
      <c r="B2764" s="540" t="s">
        <v>8534</v>
      </c>
      <c r="C2764" s="540" t="s">
        <v>6430</v>
      </c>
      <c r="D2764" s="540" t="s">
        <v>7195</v>
      </c>
      <c r="E2764" s="540" t="s">
        <v>7196</v>
      </c>
      <c r="F2764" s="556">
        <v>54550000</v>
      </c>
      <c r="G2764" s="541">
        <v>2023</v>
      </c>
      <c r="H2764" s="542">
        <f>VLOOKUP(G2764,[3]잔가율!$D$3:$E$33,2,FALSE)</f>
        <v>0.84199999999999997</v>
      </c>
      <c r="I2764" s="552">
        <f t="shared" si="43"/>
        <v>45931100</v>
      </c>
    </row>
    <row r="2765" spans="1:9">
      <c r="A2765" s="539">
        <v>2764</v>
      </c>
      <c r="B2765" s="540" t="s">
        <v>8534</v>
      </c>
      <c r="C2765" s="540" t="s">
        <v>6430</v>
      </c>
      <c r="D2765" s="540" t="s">
        <v>7197</v>
      </c>
      <c r="E2765" s="540" t="s">
        <v>7196</v>
      </c>
      <c r="F2765" s="556">
        <v>58340000</v>
      </c>
      <c r="G2765" s="541">
        <v>2023</v>
      </c>
      <c r="H2765" s="542">
        <f>VLOOKUP(G2765,[3]잔가율!$D$3:$E$33,2,FALSE)</f>
        <v>0.84199999999999997</v>
      </c>
      <c r="I2765" s="552">
        <f t="shared" si="43"/>
        <v>49122280</v>
      </c>
    </row>
    <row r="2766" spans="1:9">
      <c r="A2766" s="539">
        <v>2765</v>
      </c>
      <c r="B2766" s="540" t="s">
        <v>8534</v>
      </c>
      <c r="C2766" s="540" t="s">
        <v>6430</v>
      </c>
      <c r="D2766" s="540" t="s">
        <v>7198</v>
      </c>
      <c r="E2766" s="540" t="s">
        <v>7199</v>
      </c>
      <c r="F2766" s="556">
        <v>66360000</v>
      </c>
      <c r="G2766" s="541">
        <v>2023</v>
      </c>
      <c r="H2766" s="542">
        <f>VLOOKUP(G2766,[3]잔가율!$D$3:$E$33,2,FALSE)</f>
        <v>0.84199999999999997</v>
      </c>
      <c r="I2766" s="552">
        <f t="shared" si="43"/>
        <v>55875120</v>
      </c>
    </row>
    <row r="2767" spans="1:9">
      <c r="A2767" s="539">
        <v>2766</v>
      </c>
      <c r="B2767" s="540" t="s">
        <v>8534</v>
      </c>
      <c r="C2767" s="540" t="s">
        <v>6430</v>
      </c>
      <c r="D2767" s="540" t="s">
        <v>7200</v>
      </c>
      <c r="E2767" s="540" t="s">
        <v>7201</v>
      </c>
      <c r="F2767" s="556">
        <v>54010000</v>
      </c>
      <c r="G2767" s="541">
        <v>2023</v>
      </c>
      <c r="H2767" s="542">
        <f>VLOOKUP(G2767,[3]잔가율!$D$3:$E$33,2,FALSE)</f>
        <v>0.84199999999999997</v>
      </c>
      <c r="I2767" s="552">
        <f t="shared" si="43"/>
        <v>45476420</v>
      </c>
    </row>
    <row r="2768" spans="1:9">
      <c r="A2768" s="539">
        <v>2767</v>
      </c>
      <c r="B2768" s="540" t="s">
        <v>8534</v>
      </c>
      <c r="C2768" s="540" t="s">
        <v>6430</v>
      </c>
      <c r="D2768" s="540" t="s">
        <v>7202</v>
      </c>
      <c r="E2768" s="540" t="s">
        <v>7203</v>
      </c>
      <c r="F2768" s="556">
        <v>53050000</v>
      </c>
      <c r="G2768" s="541">
        <v>2023</v>
      </c>
      <c r="H2768" s="542">
        <f>VLOOKUP(G2768,[3]잔가율!$D$3:$E$33,2,FALSE)</f>
        <v>0.84199999999999997</v>
      </c>
      <c r="I2768" s="552">
        <f t="shared" si="43"/>
        <v>44668100</v>
      </c>
    </row>
    <row r="2769" spans="1:9">
      <c r="A2769" s="539">
        <v>2768</v>
      </c>
      <c r="B2769" s="540" t="s">
        <v>8534</v>
      </c>
      <c r="C2769" s="540" t="s">
        <v>6430</v>
      </c>
      <c r="D2769" s="540" t="s">
        <v>7204</v>
      </c>
      <c r="E2769" s="540" t="s">
        <v>7205</v>
      </c>
      <c r="F2769" s="556">
        <v>79910000</v>
      </c>
      <c r="G2769" s="541">
        <v>2023</v>
      </c>
      <c r="H2769" s="542">
        <f>VLOOKUP(G2769,[3]잔가율!$D$3:$E$33,2,FALSE)</f>
        <v>0.84199999999999997</v>
      </c>
      <c r="I2769" s="552">
        <f t="shared" si="43"/>
        <v>67284220</v>
      </c>
    </row>
    <row r="2770" spans="1:9">
      <c r="A2770" s="539">
        <v>2769</v>
      </c>
      <c r="B2770" s="540" t="s">
        <v>8534</v>
      </c>
      <c r="C2770" s="540" t="s">
        <v>6430</v>
      </c>
      <c r="D2770" s="540" t="s">
        <v>7204</v>
      </c>
      <c r="E2770" s="540" t="s">
        <v>7206</v>
      </c>
      <c r="F2770" s="556">
        <v>78800000</v>
      </c>
      <c r="G2770" s="541">
        <v>2023</v>
      </c>
      <c r="H2770" s="542">
        <f>VLOOKUP(G2770,[3]잔가율!$D$3:$E$33,2,FALSE)</f>
        <v>0.84199999999999997</v>
      </c>
      <c r="I2770" s="552">
        <f t="shared" si="43"/>
        <v>66349600</v>
      </c>
    </row>
    <row r="2771" spans="1:9">
      <c r="A2771" s="539">
        <v>2770</v>
      </c>
      <c r="B2771" s="540" t="s">
        <v>8534</v>
      </c>
      <c r="C2771" s="540" t="s">
        <v>6430</v>
      </c>
      <c r="D2771" s="540" t="s">
        <v>7204</v>
      </c>
      <c r="E2771" s="540" t="s">
        <v>7207</v>
      </c>
      <c r="F2771" s="556">
        <v>75360000</v>
      </c>
      <c r="G2771" s="541">
        <v>2023</v>
      </c>
      <c r="H2771" s="542">
        <f>VLOOKUP(G2771,[3]잔가율!$D$3:$E$33,2,FALSE)</f>
        <v>0.84199999999999997</v>
      </c>
      <c r="I2771" s="552">
        <f t="shared" si="43"/>
        <v>63453120</v>
      </c>
    </row>
    <row r="2772" spans="1:9">
      <c r="A2772" s="539">
        <v>2771</v>
      </c>
      <c r="B2772" s="543" t="s">
        <v>8534</v>
      </c>
      <c r="C2772" s="543" t="s">
        <v>6583</v>
      </c>
      <c r="D2772" s="543" t="s">
        <v>7208</v>
      </c>
      <c r="E2772" s="543" t="s">
        <v>7209</v>
      </c>
      <c r="F2772" s="557">
        <v>17110000</v>
      </c>
      <c r="G2772" s="541">
        <v>2023</v>
      </c>
      <c r="H2772" s="542">
        <f>VLOOKUP(G2772,[3]잔가율!$D$3:$E$33,2,FALSE)</f>
        <v>0.84199999999999997</v>
      </c>
      <c r="I2772" s="552">
        <f t="shared" si="43"/>
        <v>14406620</v>
      </c>
    </row>
    <row r="2773" spans="1:9">
      <c r="A2773" s="539">
        <v>2772</v>
      </c>
      <c r="B2773" s="540" t="s">
        <v>8534</v>
      </c>
      <c r="C2773" s="540" t="s">
        <v>6430</v>
      </c>
      <c r="D2773" s="540" t="s">
        <v>7210</v>
      </c>
      <c r="E2773" s="540" t="s">
        <v>7211</v>
      </c>
      <c r="F2773" s="556">
        <v>100000000</v>
      </c>
      <c r="G2773" s="541">
        <v>2023</v>
      </c>
      <c r="H2773" s="542">
        <f>VLOOKUP(G2773,[3]잔가율!$D$3:$E$33,2,FALSE)</f>
        <v>0.84199999999999997</v>
      </c>
      <c r="I2773" s="552">
        <f t="shared" si="43"/>
        <v>84200000</v>
      </c>
    </row>
    <row r="2774" spans="1:9">
      <c r="A2774" s="539">
        <v>2773</v>
      </c>
      <c r="B2774" s="540" t="s">
        <v>8534</v>
      </c>
      <c r="C2774" s="540" t="s">
        <v>6430</v>
      </c>
      <c r="D2774" s="540" t="s">
        <v>7210</v>
      </c>
      <c r="E2774" s="540" t="s">
        <v>7212</v>
      </c>
      <c r="F2774" s="556">
        <v>91900000</v>
      </c>
      <c r="G2774" s="541">
        <v>2023</v>
      </c>
      <c r="H2774" s="542">
        <f>VLOOKUP(G2774,[3]잔가율!$D$3:$E$33,2,FALSE)</f>
        <v>0.84199999999999997</v>
      </c>
      <c r="I2774" s="552">
        <f t="shared" si="43"/>
        <v>77379800</v>
      </c>
    </row>
    <row r="2775" spans="1:9">
      <c r="A2775" s="539">
        <v>2774</v>
      </c>
      <c r="B2775" s="540" t="s">
        <v>8534</v>
      </c>
      <c r="C2775" s="540" t="s">
        <v>6430</v>
      </c>
      <c r="D2775" s="540" t="s">
        <v>7213</v>
      </c>
      <c r="E2775" s="540" t="s">
        <v>7214</v>
      </c>
      <c r="F2775" s="556">
        <v>527270000</v>
      </c>
      <c r="G2775" s="541">
        <v>2023</v>
      </c>
      <c r="H2775" s="542">
        <f>VLOOKUP(G2775,[3]잔가율!$D$3:$E$33,2,FALSE)</f>
        <v>0.84199999999999997</v>
      </c>
      <c r="I2775" s="552">
        <f t="shared" si="43"/>
        <v>443961340</v>
      </c>
    </row>
    <row r="2776" spans="1:9">
      <c r="A2776" s="539">
        <v>2775</v>
      </c>
      <c r="B2776" s="540" t="s">
        <v>8534</v>
      </c>
      <c r="C2776" s="540" t="s">
        <v>6430</v>
      </c>
      <c r="D2776" s="540" t="s">
        <v>7215</v>
      </c>
      <c r="E2776" s="540" t="s">
        <v>7216</v>
      </c>
      <c r="F2776" s="556">
        <v>655000000</v>
      </c>
      <c r="G2776" s="541">
        <v>2023</v>
      </c>
      <c r="H2776" s="542">
        <f>VLOOKUP(G2776,[3]잔가율!$D$3:$E$33,2,FALSE)</f>
        <v>0.84199999999999997</v>
      </c>
      <c r="I2776" s="552">
        <f t="shared" si="43"/>
        <v>551510000</v>
      </c>
    </row>
    <row r="2777" spans="1:9">
      <c r="A2777" s="539">
        <v>2776</v>
      </c>
      <c r="B2777" s="540" t="s">
        <v>8534</v>
      </c>
      <c r="C2777" s="540" t="s">
        <v>6430</v>
      </c>
      <c r="D2777" s="540" t="s">
        <v>7217</v>
      </c>
      <c r="E2777" s="540" t="s">
        <v>7216</v>
      </c>
      <c r="F2777" s="556">
        <v>610000000</v>
      </c>
      <c r="G2777" s="541">
        <v>2023</v>
      </c>
      <c r="H2777" s="542">
        <f>VLOOKUP(G2777,[3]잔가율!$D$3:$E$33,2,FALSE)</f>
        <v>0.84199999999999997</v>
      </c>
      <c r="I2777" s="552">
        <f t="shared" si="43"/>
        <v>513620000</v>
      </c>
    </row>
    <row r="2778" spans="1:9">
      <c r="A2778" s="539">
        <v>2777</v>
      </c>
      <c r="B2778" s="540" t="s">
        <v>8534</v>
      </c>
      <c r="C2778" s="540" t="s">
        <v>6430</v>
      </c>
      <c r="D2778" s="540" t="s">
        <v>6533</v>
      </c>
      <c r="E2778" s="540" t="s">
        <v>7218</v>
      </c>
      <c r="F2778" s="556">
        <v>258720000</v>
      </c>
      <c r="G2778" s="541">
        <v>2023</v>
      </c>
      <c r="H2778" s="542">
        <f>VLOOKUP(G2778,[3]잔가율!$D$3:$E$33,2,FALSE)</f>
        <v>0.84199999999999997</v>
      </c>
      <c r="I2778" s="552">
        <f t="shared" si="43"/>
        <v>217842240</v>
      </c>
    </row>
    <row r="2779" spans="1:9">
      <c r="A2779" s="539">
        <v>2778</v>
      </c>
      <c r="B2779" s="540" t="s">
        <v>8534</v>
      </c>
      <c r="C2779" s="540" t="s">
        <v>6430</v>
      </c>
      <c r="D2779" s="540" t="s">
        <v>7219</v>
      </c>
      <c r="E2779" s="540" t="s">
        <v>7220</v>
      </c>
      <c r="F2779" s="556">
        <v>246360000</v>
      </c>
      <c r="G2779" s="541">
        <v>2023</v>
      </c>
      <c r="H2779" s="542">
        <f>VLOOKUP(G2779,[3]잔가율!$D$3:$E$33,2,FALSE)</f>
        <v>0.84199999999999997</v>
      </c>
      <c r="I2779" s="552">
        <f t="shared" si="43"/>
        <v>207435120</v>
      </c>
    </row>
    <row r="2780" spans="1:9">
      <c r="A2780" s="539">
        <v>2779</v>
      </c>
      <c r="B2780" s="540" t="s">
        <v>8534</v>
      </c>
      <c r="C2780" s="540" t="s">
        <v>6430</v>
      </c>
      <c r="D2780" s="540" t="s">
        <v>7221</v>
      </c>
      <c r="E2780" s="540" t="s">
        <v>7222</v>
      </c>
      <c r="F2780" s="556">
        <v>150000000</v>
      </c>
      <c r="G2780" s="541">
        <v>2023</v>
      </c>
      <c r="H2780" s="542">
        <f>VLOOKUP(G2780,[3]잔가율!$D$3:$E$33,2,FALSE)</f>
        <v>0.84199999999999997</v>
      </c>
      <c r="I2780" s="552">
        <f t="shared" si="43"/>
        <v>126300000</v>
      </c>
    </row>
    <row r="2781" spans="1:9">
      <c r="A2781" s="539">
        <v>2780</v>
      </c>
      <c r="B2781" s="540" t="s">
        <v>8534</v>
      </c>
      <c r="C2781" s="540" t="s">
        <v>6430</v>
      </c>
      <c r="D2781" s="540" t="s">
        <v>7223</v>
      </c>
      <c r="E2781" s="540" t="s">
        <v>7224</v>
      </c>
      <c r="F2781" s="556">
        <v>134000000</v>
      </c>
      <c r="G2781" s="541">
        <v>2023</v>
      </c>
      <c r="H2781" s="542">
        <f>VLOOKUP(G2781,[3]잔가율!$D$3:$E$33,2,FALSE)</f>
        <v>0.84199999999999997</v>
      </c>
      <c r="I2781" s="552">
        <f t="shared" si="43"/>
        <v>112828000</v>
      </c>
    </row>
    <row r="2782" spans="1:9">
      <c r="A2782" s="539">
        <v>2781</v>
      </c>
      <c r="B2782" s="543" t="s">
        <v>8534</v>
      </c>
      <c r="C2782" s="543" t="s">
        <v>6583</v>
      </c>
      <c r="D2782" s="543" t="s">
        <v>7225</v>
      </c>
      <c r="E2782" s="543" t="s">
        <v>7226</v>
      </c>
      <c r="F2782" s="557">
        <v>148480000</v>
      </c>
      <c r="G2782" s="541">
        <v>2023</v>
      </c>
      <c r="H2782" s="542">
        <f>VLOOKUP(G2782,[3]잔가율!$D$3:$E$33,2,FALSE)</f>
        <v>0.84199999999999997</v>
      </c>
      <c r="I2782" s="552">
        <f t="shared" si="43"/>
        <v>125020160</v>
      </c>
    </row>
    <row r="2783" spans="1:9">
      <c r="A2783" s="539">
        <v>2782</v>
      </c>
      <c r="B2783" s="540" t="s">
        <v>8534</v>
      </c>
      <c r="C2783" s="540" t="s">
        <v>7227</v>
      </c>
      <c r="D2783" s="540" t="s">
        <v>7228</v>
      </c>
      <c r="E2783" s="540" t="s">
        <v>7234</v>
      </c>
      <c r="F2783" s="556">
        <v>28380000</v>
      </c>
      <c r="G2783" s="541">
        <v>2023</v>
      </c>
      <c r="H2783" s="542">
        <f>VLOOKUP(G2783,[3]잔가율!$D$3:$E$33,2,FALSE)</f>
        <v>0.84199999999999997</v>
      </c>
      <c r="I2783" s="552">
        <f t="shared" si="43"/>
        <v>23895960</v>
      </c>
    </row>
    <row r="2784" spans="1:9">
      <c r="A2784" s="539">
        <v>2783</v>
      </c>
      <c r="B2784" s="540" t="s">
        <v>8534</v>
      </c>
      <c r="C2784" s="540" t="s">
        <v>7227</v>
      </c>
      <c r="D2784" s="540" t="s">
        <v>7228</v>
      </c>
      <c r="E2784" s="540" t="s">
        <v>143</v>
      </c>
      <c r="F2784" s="556">
        <v>34450000</v>
      </c>
      <c r="G2784" s="541">
        <v>2023</v>
      </c>
      <c r="H2784" s="542">
        <f>VLOOKUP(G2784,[3]잔가율!$D$3:$E$33,2,FALSE)</f>
        <v>0.84199999999999997</v>
      </c>
      <c r="I2784" s="552">
        <f t="shared" si="43"/>
        <v>29006900</v>
      </c>
    </row>
    <row r="2785" spans="1:9">
      <c r="A2785" s="539">
        <v>2784</v>
      </c>
      <c r="B2785" s="544" t="s">
        <v>8534</v>
      </c>
      <c r="C2785" s="544" t="s">
        <v>7227</v>
      </c>
      <c r="D2785" s="544" t="s">
        <v>7235</v>
      </c>
      <c r="E2785" s="544" t="s">
        <v>7236</v>
      </c>
      <c r="F2785" s="559">
        <v>2440000</v>
      </c>
      <c r="G2785" s="541">
        <v>2023</v>
      </c>
      <c r="H2785" s="542">
        <f>VLOOKUP(G2785,[3]잔가율!$D$3:$E$33,2,FALSE)</f>
        <v>0.84199999999999997</v>
      </c>
      <c r="I2785" s="552">
        <f t="shared" si="43"/>
        <v>2054480</v>
      </c>
    </row>
    <row r="2786" spans="1:9">
      <c r="A2786" s="539">
        <v>2785</v>
      </c>
      <c r="B2786" s="540" t="s">
        <v>8534</v>
      </c>
      <c r="C2786" s="540" t="s">
        <v>7227</v>
      </c>
      <c r="D2786" s="540" t="s">
        <v>7229</v>
      </c>
      <c r="E2786" s="540" t="s">
        <v>7237</v>
      </c>
      <c r="F2786" s="556">
        <v>21700000</v>
      </c>
      <c r="G2786" s="541">
        <v>2023</v>
      </c>
      <c r="H2786" s="542">
        <f>VLOOKUP(G2786,[3]잔가율!$D$3:$E$33,2,FALSE)</f>
        <v>0.84199999999999997</v>
      </c>
      <c r="I2786" s="552">
        <f t="shared" si="43"/>
        <v>18271400</v>
      </c>
    </row>
    <row r="2787" spans="1:9">
      <c r="A2787" s="539">
        <v>2786</v>
      </c>
      <c r="B2787" s="540" t="s">
        <v>8534</v>
      </c>
      <c r="C2787" s="540" t="s">
        <v>7227</v>
      </c>
      <c r="D2787" s="540" t="s">
        <v>7229</v>
      </c>
      <c r="E2787" s="540" t="s">
        <v>7238</v>
      </c>
      <c r="F2787" s="556">
        <v>25000000</v>
      </c>
      <c r="G2787" s="541">
        <v>2023</v>
      </c>
      <c r="H2787" s="542">
        <f>VLOOKUP(G2787,[3]잔가율!$D$3:$E$33,2,FALSE)</f>
        <v>0.84199999999999997</v>
      </c>
      <c r="I2787" s="552">
        <f t="shared" si="43"/>
        <v>21050000</v>
      </c>
    </row>
    <row r="2788" spans="1:9">
      <c r="A2788" s="539">
        <v>2787</v>
      </c>
      <c r="B2788" s="540" t="s">
        <v>8534</v>
      </c>
      <c r="C2788" s="540" t="s">
        <v>7227</v>
      </c>
      <c r="D2788" s="540" t="s">
        <v>7230</v>
      </c>
      <c r="E2788" s="540" t="s">
        <v>7239</v>
      </c>
      <c r="F2788" s="556">
        <v>42510000</v>
      </c>
      <c r="G2788" s="541">
        <v>2023</v>
      </c>
      <c r="H2788" s="542">
        <f>VLOOKUP(G2788,[3]잔가율!$D$3:$E$33,2,FALSE)</f>
        <v>0.84199999999999997</v>
      </c>
      <c r="I2788" s="552">
        <f t="shared" si="43"/>
        <v>35793420</v>
      </c>
    </row>
    <row r="2789" spans="1:9">
      <c r="A2789" s="539">
        <v>2788</v>
      </c>
      <c r="B2789" s="540" t="s">
        <v>8534</v>
      </c>
      <c r="C2789" s="540" t="s">
        <v>7227</v>
      </c>
      <c r="D2789" s="540" t="s">
        <v>7230</v>
      </c>
      <c r="E2789" s="540" t="s">
        <v>7240</v>
      </c>
      <c r="F2789" s="556">
        <v>46700000</v>
      </c>
      <c r="G2789" s="541">
        <v>2023</v>
      </c>
      <c r="H2789" s="542">
        <f>VLOOKUP(G2789,[3]잔가율!$D$3:$E$33,2,FALSE)</f>
        <v>0.84199999999999997</v>
      </c>
      <c r="I2789" s="552">
        <f t="shared" si="43"/>
        <v>39321400</v>
      </c>
    </row>
    <row r="2790" spans="1:9">
      <c r="A2790" s="539">
        <v>2789</v>
      </c>
      <c r="B2790" s="540" t="s">
        <v>8534</v>
      </c>
      <c r="C2790" s="540" t="s">
        <v>7227</v>
      </c>
      <c r="D2790" s="540" t="s">
        <v>7241</v>
      </c>
      <c r="E2790" s="540" t="s">
        <v>7242</v>
      </c>
      <c r="F2790" s="556">
        <v>37790000</v>
      </c>
      <c r="G2790" s="541">
        <v>2023</v>
      </c>
      <c r="H2790" s="542">
        <f>VLOOKUP(G2790,[3]잔가율!$D$3:$E$33,2,FALSE)</f>
        <v>0.84199999999999997</v>
      </c>
      <c r="I2790" s="552">
        <f t="shared" si="43"/>
        <v>31819180</v>
      </c>
    </row>
    <row r="2791" spans="1:9">
      <c r="A2791" s="539">
        <v>2790</v>
      </c>
      <c r="B2791" s="540" t="s">
        <v>8534</v>
      </c>
      <c r="C2791" s="540" t="s">
        <v>7227</v>
      </c>
      <c r="D2791" s="540" t="s">
        <v>7243</v>
      </c>
      <c r="E2791" s="540" t="s">
        <v>7244</v>
      </c>
      <c r="F2791" s="556">
        <v>54090000</v>
      </c>
      <c r="G2791" s="541">
        <v>2023</v>
      </c>
      <c r="H2791" s="542">
        <f>VLOOKUP(G2791,[3]잔가율!$D$3:$E$33,2,FALSE)</f>
        <v>0.84199999999999997</v>
      </c>
      <c r="I2791" s="552">
        <f t="shared" si="43"/>
        <v>45543780</v>
      </c>
    </row>
    <row r="2792" spans="1:9">
      <c r="A2792" s="539">
        <v>2791</v>
      </c>
      <c r="B2792" s="540" t="s">
        <v>8534</v>
      </c>
      <c r="C2792" s="540" t="s">
        <v>7227</v>
      </c>
      <c r="D2792" s="540" t="s">
        <v>7245</v>
      </c>
      <c r="E2792" s="540" t="s">
        <v>7240</v>
      </c>
      <c r="F2792" s="556">
        <v>53630000</v>
      </c>
      <c r="G2792" s="541">
        <v>2023</v>
      </c>
      <c r="H2792" s="542">
        <f>VLOOKUP(G2792,[3]잔가율!$D$3:$E$33,2,FALSE)</f>
        <v>0.84199999999999997</v>
      </c>
      <c r="I2792" s="552">
        <f t="shared" si="43"/>
        <v>45156460</v>
      </c>
    </row>
    <row r="2793" spans="1:9">
      <c r="A2793" s="539">
        <v>2792</v>
      </c>
      <c r="B2793" s="540" t="s">
        <v>8534</v>
      </c>
      <c r="C2793" s="540" t="s">
        <v>7227</v>
      </c>
      <c r="D2793" s="540" t="s">
        <v>7246</v>
      </c>
      <c r="E2793" s="540" t="s">
        <v>3326</v>
      </c>
      <c r="F2793" s="556">
        <v>14590000</v>
      </c>
      <c r="G2793" s="541">
        <v>2023</v>
      </c>
      <c r="H2793" s="542">
        <f>VLOOKUP(G2793,[3]잔가율!$D$3:$E$33,2,FALSE)</f>
        <v>0.84199999999999997</v>
      </c>
      <c r="I2793" s="552">
        <f t="shared" si="43"/>
        <v>12284780</v>
      </c>
    </row>
    <row r="2794" spans="1:9">
      <c r="A2794" s="539">
        <v>2793</v>
      </c>
      <c r="B2794" s="540" t="s">
        <v>8534</v>
      </c>
      <c r="C2794" s="540" t="s">
        <v>7227</v>
      </c>
      <c r="D2794" s="540" t="s">
        <v>7231</v>
      </c>
      <c r="E2794" s="540" t="s">
        <v>7247</v>
      </c>
      <c r="F2794" s="556">
        <v>33540000</v>
      </c>
      <c r="G2794" s="541">
        <v>2023</v>
      </c>
      <c r="H2794" s="542">
        <f>VLOOKUP(G2794,[3]잔가율!$D$3:$E$33,2,FALSE)</f>
        <v>0.84199999999999997</v>
      </c>
      <c r="I2794" s="552">
        <f t="shared" si="43"/>
        <v>28240680</v>
      </c>
    </row>
    <row r="2795" spans="1:9">
      <c r="A2795" s="539">
        <v>2794</v>
      </c>
      <c r="B2795" s="540" t="s">
        <v>8534</v>
      </c>
      <c r="C2795" s="540" t="s">
        <v>7227</v>
      </c>
      <c r="D2795" s="540" t="s">
        <v>7232</v>
      </c>
      <c r="E2795" s="540" t="s">
        <v>7248</v>
      </c>
      <c r="F2795" s="556">
        <v>37180000</v>
      </c>
      <c r="G2795" s="541">
        <v>2023</v>
      </c>
      <c r="H2795" s="542">
        <f>VLOOKUP(G2795,[3]잔가율!$D$3:$E$33,2,FALSE)</f>
        <v>0.84199999999999997</v>
      </c>
      <c r="I2795" s="552">
        <f t="shared" si="43"/>
        <v>31305560</v>
      </c>
    </row>
    <row r="2796" spans="1:9">
      <c r="A2796" s="539">
        <v>2795</v>
      </c>
      <c r="B2796" s="540" t="s">
        <v>8534</v>
      </c>
      <c r="C2796" s="540" t="s">
        <v>7227</v>
      </c>
      <c r="D2796" s="540" t="s">
        <v>7233</v>
      </c>
      <c r="E2796" s="540" t="s">
        <v>7249</v>
      </c>
      <c r="F2796" s="556">
        <v>56740000</v>
      </c>
      <c r="G2796" s="541">
        <v>2023</v>
      </c>
      <c r="H2796" s="542">
        <f>VLOOKUP(G2796,[3]잔가율!$D$3:$E$33,2,FALSE)</f>
        <v>0.84199999999999997</v>
      </c>
      <c r="I2796" s="552">
        <f t="shared" si="43"/>
        <v>47775080</v>
      </c>
    </row>
    <row r="2797" spans="1:9">
      <c r="A2797" s="539">
        <v>2796</v>
      </c>
      <c r="B2797" s="540" t="s">
        <v>8534</v>
      </c>
      <c r="C2797" s="540" t="s">
        <v>7227</v>
      </c>
      <c r="D2797" s="540" t="s">
        <v>7250</v>
      </c>
      <c r="E2797" s="540" t="s">
        <v>7251</v>
      </c>
      <c r="F2797" s="556">
        <v>22090000</v>
      </c>
      <c r="G2797" s="541">
        <v>2023</v>
      </c>
      <c r="H2797" s="542">
        <f>VLOOKUP(G2797,[3]잔가율!$D$3:$E$33,2,FALSE)</f>
        <v>0.84199999999999997</v>
      </c>
      <c r="I2797" s="552">
        <f t="shared" si="43"/>
        <v>18599780</v>
      </c>
    </row>
    <row r="2798" spans="1:9">
      <c r="A2798" s="539">
        <v>2797</v>
      </c>
      <c r="B2798" s="540" t="s">
        <v>8534</v>
      </c>
      <c r="C2798" s="540" t="s">
        <v>7252</v>
      </c>
      <c r="D2798" s="540" t="s">
        <v>7253</v>
      </c>
      <c r="E2798" s="540" t="s">
        <v>3249</v>
      </c>
      <c r="F2798" s="556">
        <v>96630000</v>
      </c>
      <c r="G2798" s="541">
        <v>2023</v>
      </c>
      <c r="H2798" s="542">
        <f>VLOOKUP(G2798,[3]잔가율!$D$3:$E$33,2,FALSE)</f>
        <v>0.84199999999999997</v>
      </c>
      <c r="I2798" s="552">
        <f t="shared" si="43"/>
        <v>81362460</v>
      </c>
    </row>
    <row r="2799" spans="1:9">
      <c r="A2799" s="539">
        <v>2798</v>
      </c>
      <c r="B2799" s="540" t="s">
        <v>8534</v>
      </c>
      <c r="C2799" s="540" t="s">
        <v>7252</v>
      </c>
      <c r="D2799" s="540" t="s">
        <v>7254</v>
      </c>
      <c r="E2799" s="540" t="s">
        <v>7255</v>
      </c>
      <c r="F2799" s="556">
        <v>91180000</v>
      </c>
      <c r="G2799" s="541">
        <v>2023</v>
      </c>
      <c r="H2799" s="542">
        <f>VLOOKUP(G2799,[3]잔가율!$D$3:$E$33,2,FALSE)</f>
        <v>0.84199999999999997</v>
      </c>
      <c r="I2799" s="552">
        <f t="shared" si="43"/>
        <v>76773560</v>
      </c>
    </row>
    <row r="2800" spans="1:9">
      <c r="A2800" s="539">
        <v>2799</v>
      </c>
      <c r="B2800" s="540" t="s">
        <v>8534</v>
      </c>
      <c r="C2800" s="540" t="s">
        <v>7252</v>
      </c>
      <c r="D2800" s="540" t="s">
        <v>7254</v>
      </c>
      <c r="E2800" s="540" t="s">
        <v>7256</v>
      </c>
      <c r="F2800" s="556">
        <v>107630000</v>
      </c>
      <c r="G2800" s="541">
        <v>2023</v>
      </c>
      <c r="H2800" s="542">
        <f>VLOOKUP(G2800,[3]잔가율!$D$3:$E$33,2,FALSE)</f>
        <v>0.84199999999999997</v>
      </c>
      <c r="I2800" s="552">
        <f t="shared" si="43"/>
        <v>90624460</v>
      </c>
    </row>
    <row r="2801" spans="1:9">
      <c r="A2801" s="539">
        <v>2800</v>
      </c>
      <c r="B2801" s="540" t="s">
        <v>8534</v>
      </c>
      <c r="C2801" s="540" t="s">
        <v>114</v>
      </c>
      <c r="D2801" s="540" t="s">
        <v>7267</v>
      </c>
      <c r="E2801" s="540" t="s">
        <v>7268</v>
      </c>
      <c r="F2801" s="556">
        <v>45450000</v>
      </c>
      <c r="G2801" s="541">
        <v>2023</v>
      </c>
      <c r="H2801" s="542">
        <f>VLOOKUP(G2801,[3]잔가율!$D$3:$E$33,2,FALSE)</f>
        <v>0.84199999999999997</v>
      </c>
      <c r="I2801" s="552">
        <f t="shared" si="43"/>
        <v>38268900</v>
      </c>
    </row>
    <row r="2802" spans="1:9">
      <c r="A2802" s="539">
        <v>2801</v>
      </c>
      <c r="B2802" s="540" t="s">
        <v>8534</v>
      </c>
      <c r="C2802" s="540" t="s">
        <v>114</v>
      </c>
      <c r="D2802" s="540" t="s">
        <v>7267</v>
      </c>
      <c r="E2802" s="540" t="s">
        <v>7269</v>
      </c>
      <c r="F2802" s="556">
        <v>50000000</v>
      </c>
      <c r="G2802" s="541">
        <v>2023</v>
      </c>
      <c r="H2802" s="542">
        <f>VLOOKUP(G2802,[3]잔가율!$D$3:$E$33,2,FALSE)</f>
        <v>0.84199999999999997</v>
      </c>
      <c r="I2802" s="552">
        <f t="shared" si="43"/>
        <v>42100000</v>
      </c>
    </row>
    <row r="2803" spans="1:9">
      <c r="A2803" s="539">
        <v>2802</v>
      </c>
      <c r="B2803" s="540" t="s">
        <v>8534</v>
      </c>
      <c r="C2803" s="540" t="s">
        <v>114</v>
      </c>
      <c r="D2803" s="540" t="s">
        <v>7267</v>
      </c>
      <c r="E2803" s="540" t="s">
        <v>7270</v>
      </c>
      <c r="F2803" s="556">
        <v>45450000</v>
      </c>
      <c r="G2803" s="541">
        <v>2023</v>
      </c>
      <c r="H2803" s="542">
        <f>VLOOKUP(G2803,[3]잔가율!$D$3:$E$33,2,FALSE)</f>
        <v>0.84199999999999997</v>
      </c>
      <c r="I2803" s="552">
        <f t="shared" si="43"/>
        <v>38268900</v>
      </c>
    </row>
    <row r="2804" spans="1:9">
      <c r="A2804" s="539">
        <v>2803</v>
      </c>
      <c r="B2804" s="540" t="s">
        <v>8534</v>
      </c>
      <c r="C2804" s="540" t="s">
        <v>114</v>
      </c>
      <c r="D2804" s="540" t="s">
        <v>7267</v>
      </c>
      <c r="E2804" s="540" t="s">
        <v>7271</v>
      </c>
      <c r="F2804" s="556">
        <v>36570000</v>
      </c>
      <c r="G2804" s="541">
        <v>2023</v>
      </c>
      <c r="H2804" s="542">
        <f>VLOOKUP(G2804,[3]잔가율!$D$3:$E$33,2,FALSE)</f>
        <v>0.84199999999999997</v>
      </c>
      <c r="I2804" s="552">
        <f t="shared" si="43"/>
        <v>30791940</v>
      </c>
    </row>
    <row r="2805" spans="1:9">
      <c r="A2805" s="539">
        <v>2804</v>
      </c>
      <c r="B2805" s="540" t="s">
        <v>8534</v>
      </c>
      <c r="C2805" s="540" t="s">
        <v>114</v>
      </c>
      <c r="D2805" s="540" t="s">
        <v>7267</v>
      </c>
      <c r="E2805" s="540" t="s">
        <v>7272</v>
      </c>
      <c r="F2805" s="556">
        <v>32510000</v>
      </c>
      <c r="G2805" s="541">
        <v>2023</v>
      </c>
      <c r="H2805" s="542">
        <f>VLOOKUP(G2805,[3]잔가율!$D$3:$E$33,2,FALSE)</f>
        <v>0.84199999999999997</v>
      </c>
      <c r="I2805" s="552">
        <f t="shared" si="43"/>
        <v>27373420</v>
      </c>
    </row>
    <row r="2806" spans="1:9">
      <c r="A2806" s="539">
        <v>2805</v>
      </c>
      <c r="B2806" s="540" t="s">
        <v>8534</v>
      </c>
      <c r="C2806" s="540" t="s">
        <v>114</v>
      </c>
      <c r="D2806" s="540" t="s">
        <v>7267</v>
      </c>
      <c r="E2806" s="540" t="s">
        <v>7273</v>
      </c>
      <c r="F2806" s="556">
        <v>32000000</v>
      </c>
      <c r="G2806" s="541">
        <v>2023</v>
      </c>
      <c r="H2806" s="542">
        <f>VLOOKUP(G2806,[3]잔가율!$D$3:$E$33,2,FALSE)</f>
        <v>0.84199999999999997</v>
      </c>
      <c r="I2806" s="552">
        <f t="shared" si="43"/>
        <v>26944000</v>
      </c>
    </row>
    <row r="2807" spans="1:9">
      <c r="A2807" s="539">
        <v>2806</v>
      </c>
      <c r="B2807" s="543" t="s">
        <v>8534</v>
      </c>
      <c r="C2807" s="543" t="s">
        <v>7274</v>
      </c>
      <c r="D2807" s="543" t="s">
        <v>7275</v>
      </c>
      <c r="E2807" s="543" t="s">
        <v>7276</v>
      </c>
      <c r="F2807" s="557">
        <v>20380000</v>
      </c>
      <c r="G2807" s="541">
        <v>2023</v>
      </c>
      <c r="H2807" s="542">
        <f>VLOOKUP(G2807,[3]잔가율!$D$3:$E$33,2,FALSE)</f>
        <v>0.84199999999999997</v>
      </c>
      <c r="I2807" s="552">
        <f t="shared" si="43"/>
        <v>17159960</v>
      </c>
    </row>
    <row r="2808" spans="1:9">
      <c r="A2808" s="539">
        <v>2807</v>
      </c>
      <c r="B2808" s="540" t="s">
        <v>8534</v>
      </c>
      <c r="C2808" s="540" t="s">
        <v>114</v>
      </c>
      <c r="D2808" s="540" t="s">
        <v>7257</v>
      </c>
      <c r="E2808" s="540" t="s">
        <v>7273</v>
      </c>
      <c r="F2808" s="556">
        <v>45000000</v>
      </c>
      <c r="G2808" s="541">
        <v>2023</v>
      </c>
      <c r="H2808" s="542">
        <f>VLOOKUP(G2808,[3]잔가율!$D$3:$E$33,2,FALSE)</f>
        <v>0.84199999999999997</v>
      </c>
      <c r="I2808" s="552">
        <f t="shared" si="43"/>
        <v>37890000</v>
      </c>
    </row>
    <row r="2809" spans="1:9">
      <c r="A2809" s="539">
        <v>2808</v>
      </c>
      <c r="B2809" s="540" t="s">
        <v>8534</v>
      </c>
      <c r="C2809" s="540" t="s">
        <v>114</v>
      </c>
      <c r="D2809" s="540" t="s">
        <v>7277</v>
      </c>
      <c r="E2809" s="540" t="s">
        <v>7278</v>
      </c>
      <c r="F2809" s="556">
        <v>30100000</v>
      </c>
      <c r="G2809" s="541">
        <v>2023</v>
      </c>
      <c r="H2809" s="542">
        <f>VLOOKUP(G2809,[3]잔가율!$D$3:$E$33,2,FALSE)</f>
        <v>0.84199999999999997</v>
      </c>
      <c r="I2809" s="552">
        <f t="shared" si="43"/>
        <v>25344200</v>
      </c>
    </row>
    <row r="2810" spans="1:9">
      <c r="A2810" s="539">
        <v>2809</v>
      </c>
      <c r="B2810" s="540" t="s">
        <v>8534</v>
      </c>
      <c r="C2810" s="540" t="s">
        <v>114</v>
      </c>
      <c r="D2810" s="540" t="s">
        <v>7258</v>
      </c>
      <c r="E2810" s="540" t="s">
        <v>7279</v>
      </c>
      <c r="F2810" s="556">
        <v>28000000</v>
      </c>
      <c r="G2810" s="541">
        <v>2023</v>
      </c>
      <c r="H2810" s="542">
        <f>VLOOKUP(G2810,[3]잔가율!$D$3:$E$33,2,FALSE)</f>
        <v>0.84199999999999997</v>
      </c>
      <c r="I2810" s="552">
        <f t="shared" si="43"/>
        <v>23576000</v>
      </c>
    </row>
    <row r="2811" spans="1:9">
      <c r="A2811" s="539">
        <v>2810</v>
      </c>
      <c r="B2811" s="540" t="s">
        <v>8534</v>
      </c>
      <c r="C2811" s="540" t="s">
        <v>114</v>
      </c>
      <c r="D2811" s="540" t="s">
        <v>7258</v>
      </c>
      <c r="E2811" s="540" t="s">
        <v>7280</v>
      </c>
      <c r="F2811" s="556">
        <v>26000000</v>
      </c>
      <c r="G2811" s="541">
        <v>2023</v>
      </c>
      <c r="H2811" s="542">
        <f>VLOOKUP(G2811,[3]잔가율!$D$3:$E$33,2,FALSE)</f>
        <v>0.84199999999999997</v>
      </c>
      <c r="I2811" s="552">
        <f t="shared" si="43"/>
        <v>21892000</v>
      </c>
    </row>
    <row r="2812" spans="1:9">
      <c r="A2812" s="539">
        <v>2811</v>
      </c>
      <c r="B2812" s="540" t="s">
        <v>8534</v>
      </c>
      <c r="C2812" s="540" t="s">
        <v>114</v>
      </c>
      <c r="D2812" s="540" t="s">
        <v>7258</v>
      </c>
      <c r="E2812" s="540" t="s">
        <v>7278</v>
      </c>
      <c r="F2812" s="556">
        <v>32270000</v>
      </c>
      <c r="G2812" s="541">
        <v>2023</v>
      </c>
      <c r="H2812" s="542">
        <f>VLOOKUP(G2812,[3]잔가율!$D$3:$E$33,2,FALSE)</f>
        <v>0.84199999999999997</v>
      </c>
      <c r="I2812" s="552">
        <f t="shared" si="43"/>
        <v>27171340</v>
      </c>
    </row>
    <row r="2813" spans="1:9">
      <c r="A2813" s="539">
        <v>2812</v>
      </c>
      <c r="B2813" s="540" t="s">
        <v>8534</v>
      </c>
      <c r="C2813" s="540" t="s">
        <v>114</v>
      </c>
      <c r="D2813" s="540" t="s">
        <v>7259</v>
      </c>
      <c r="E2813" s="540" t="s">
        <v>7280</v>
      </c>
      <c r="F2813" s="556">
        <v>31600000</v>
      </c>
      <c r="G2813" s="541">
        <v>2023</v>
      </c>
      <c r="H2813" s="542">
        <f>VLOOKUP(G2813,[3]잔가율!$D$3:$E$33,2,FALSE)</f>
        <v>0.84199999999999997</v>
      </c>
      <c r="I2813" s="552">
        <f t="shared" si="43"/>
        <v>26607200</v>
      </c>
    </row>
    <row r="2814" spans="1:9">
      <c r="A2814" s="539">
        <v>2813</v>
      </c>
      <c r="B2814" s="540" t="s">
        <v>8534</v>
      </c>
      <c r="C2814" s="540" t="s">
        <v>114</v>
      </c>
      <c r="D2814" s="540" t="s">
        <v>7259</v>
      </c>
      <c r="E2814" s="540" t="s">
        <v>7281</v>
      </c>
      <c r="F2814" s="556">
        <v>33540000</v>
      </c>
      <c r="G2814" s="541">
        <v>2023</v>
      </c>
      <c r="H2814" s="542">
        <f>VLOOKUP(G2814,[3]잔가율!$D$3:$E$33,2,FALSE)</f>
        <v>0.84199999999999997</v>
      </c>
      <c r="I2814" s="552">
        <f t="shared" si="43"/>
        <v>28240680</v>
      </c>
    </row>
    <row r="2815" spans="1:9">
      <c r="A2815" s="539">
        <v>2814</v>
      </c>
      <c r="B2815" s="540" t="s">
        <v>8534</v>
      </c>
      <c r="C2815" s="540" t="s">
        <v>114</v>
      </c>
      <c r="D2815" s="540" t="s">
        <v>7282</v>
      </c>
      <c r="E2815" s="540" t="s">
        <v>7283</v>
      </c>
      <c r="F2815" s="556">
        <v>36360000</v>
      </c>
      <c r="G2815" s="541">
        <v>2023</v>
      </c>
      <c r="H2815" s="542">
        <f>VLOOKUP(G2815,[3]잔가율!$D$3:$E$33,2,FALSE)</f>
        <v>0.84199999999999997</v>
      </c>
      <c r="I2815" s="552">
        <f t="shared" si="43"/>
        <v>30615120</v>
      </c>
    </row>
    <row r="2816" spans="1:9">
      <c r="A2816" s="539">
        <v>2815</v>
      </c>
      <c r="B2816" s="540" t="s">
        <v>8534</v>
      </c>
      <c r="C2816" s="540" t="s">
        <v>114</v>
      </c>
      <c r="D2816" s="540" t="s">
        <v>7260</v>
      </c>
      <c r="E2816" s="540" t="s">
        <v>7284</v>
      </c>
      <c r="F2816" s="556">
        <v>24930000</v>
      </c>
      <c r="G2816" s="541">
        <v>2023</v>
      </c>
      <c r="H2816" s="542">
        <f>VLOOKUP(G2816,[3]잔가율!$D$3:$E$33,2,FALSE)</f>
        <v>0.84199999999999997</v>
      </c>
      <c r="I2816" s="552">
        <f t="shared" si="43"/>
        <v>20991060</v>
      </c>
    </row>
    <row r="2817" spans="1:9">
      <c r="A2817" s="539">
        <v>2816</v>
      </c>
      <c r="B2817" s="540" t="s">
        <v>8534</v>
      </c>
      <c r="C2817" s="540" t="s">
        <v>114</v>
      </c>
      <c r="D2817" s="540" t="s">
        <v>7260</v>
      </c>
      <c r="E2817" s="540" t="s">
        <v>7285</v>
      </c>
      <c r="F2817" s="556">
        <v>25980000</v>
      </c>
      <c r="G2817" s="541">
        <v>2023</v>
      </c>
      <c r="H2817" s="542">
        <f>VLOOKUP(G2817,[3]잔가율!$D$3:$E$33,2,FALSE)</f>
        <v>0.84199999999999997</v>
      </c>
      <c r="I2817" s="552">
        <f t="shared" si="43"/>
        <v>21875160</v>
      </c>
    </row>
    <row r="2818" spans="1:9">
      <c r="A2818" s="539">
        <v>2817</v>
      </c>
      <c r="B2818" s="540" t="s">
        <v>8534</v>
      </c>
      <c r="C2818" s="540" t="s">
        <v>114</v>
      </c>
      <c r="D2818" s="540" t="s">
        <v>7260</v>
      </c>
      <c r="E2818" s="540" t="s">
        <v>7286</v>
      </c>
      <c r="F2818" s="556">
        <v>24950000</v>
      </c>
      <c r="G2818" s="541">
        <v>2023</v>
      </c>
      <c r="H2818" s="542">
        <f>VLOOKUP(G2818,[3]잔가율!$D$3:$E$33,2,FALSE)</f>
        <v>0.84199999999999997</v>
      </c>
      <c r="I2818" s="552">
        <f t="shared" ref="I2818:I2881" si="44">ROUNDDOWN(F2818*H2818,0)</f>
        <v>21007900</v>
      </c>
    </row>
    <row r="2819" spans="1:9">
      <c r="A2819" s="539">
        <v>2818</v>
      </c>
      <c r="B2819" s="540" t="s">
        <v>8534</v>
      </c>
      <c r="C2819" s="540" t="s">
        <v>114</v>
      </c>
      <c r="D2819" s="540" t="s">
        <v>7260</v>
      </c>
      <c r="E2819" s="540" t="s">
        <v>7287</v>
      </c>
      <c r="F2819" s="556">
        <v>25090000</v>
      </c>
      <c r="G2819" s="541">
        <v>2023</v>
      </c>
      <c r="H2819" s="542">
        <f>VLOOKUP(G2819,[3]잔가율!$D$3:$E$33,2,FALSE)</f>
        <v>0.84199999999999997</v>
      </c>
      <c r="I2819" s="552">
        <f t="shared" si="44"/>
        <v>21125780</v>
      </c>
    </row>
    <row r="2820" spans="1:9">
      <c r="A2820" s="539">
        <v>2819</v>
      </c>
      <c r="B2820" s="540" t="s">
        <v>8534</v>
      </c>
      <c r="C2820" s="540" t="s">
        <v>114</v>
      </c>
      <c r="D2820" s="540" t="s">
        <v>7260</v>
      </c>
      <c r="E2820" s="540" t="s">
        <v>7288</v>
      </c>
      <c r="F2820" s="556">
        <v>24950000</v>
      </c>
      <c r="G2820" s="541">
        <v>2023</v>
      </c>
      <c r="H2820" s="542">
        <f>VLOOKUP(G2820,[3]잔가율!$D$3:$E$33,2,FALSE)</f>
        <v>0.84199999999999997</v>
      </c>
      <c r="I2820" s="552">
        <f t="shared" si="44"/>
        <v>21007900</v>
      </c>
    </row>
    <row r="2821" spans="1:9">
      <c r="A2821" s="539">
        <v>2820</v>
      </c>
      <c r="B2821" s="540" t="s">
        <v>8534</v>
      </c>
      <c r="C2821" s="540" t="s">
        <v>114</v>
      </c>
      <c r="D2821" s="540" t="s">
        <v>7260</v>
      </c>
      <c r="E2821" s="540" t="s">
        <v>7289</v>
      </c>
      <c r="F2821" s="556">
        <v>25090000</v>
      </c>
      <c r="G2821" s="541">
        <v>2023</v>
      </c>
      <c r="H2821" s="542">
        <f>VLOOKUP(G2821,[3]잔가율!$D$3:$E$33,2,FALSE)</f>
        <v>0.84199999999999997</v>
      </c>
      <c r="I2821" s="552">
        <f t="shared" si="44"/>
        <v>21125780</v>
      </c>
    </row>
    <row r="2822" spans="1:9">
      <c r="A2822" s="539">
        <v>2821</v>
      </c>
      <c r="B2822" s="540" t="s">
        <v>8534</v>
      </c>
      <c r="C2822" s="540" t="s">
        <v>114</v>
      </c>
      <c r="D2822" s="540" t="s">
        <v>7260</v>
      </c>
      <c r="E2822" s="540" t="s">
        <v>7290</v>
      </c>
      <c r="F2822" s="556">
        <v>23270000</v>
      </c>
      <c r="G2822" s="541">
        <v>2023</v>
      </c>
      <c r="H2822" s="542">
        <f>VLOOKUP(G2822,[3]잔가율!$D$3:$E$33,2,FALSE)</f>
        <v>0.84199999999999997</v>
      </c>
      <c r="I2822" s="552">
        <f t="shared" si="44"/>
        <v>19593340</v>
      </c>
    </row>
    <row r="2823" spans="1:9">
      <c r="A2823" s="539">
        <v>2822</v>
      </c>
      <c r="B2823" s="540" t="s">
        <v>8534</v>
      </c>
      <c r="C2823" s="540" t="s">
        <v>114</v>
      </c>
      <c r="D2823" s="540" t="s">
        <v>7291</v>
      </c>
      <c r="E2823" s="540" t="s">
        <v>7292</v>
      </c>
      <c r="F2823" s="556">
        <v>25840000</v>
      </c>
      <c r="G2823" s="541">
        <v>2023</v>
      </c>
      <c r="H2823" s="542">
        <f>VLOOKUP(G2823,[3]잔가율!$D$3:$E$33,2,FALSE)</f>
        <v>0.84199999999999997</v>
      </c>
      <c r="I2823" s="552">
        <f t="shared" si="44"/>
        <v>21757280</v>
      </c>
    </row>
    <row r="2824" spans="1:9">
      <c r="A2824" s="539">
        <v>2823</v>
      </c>
      <c r="B2824" s="540" t="s">
        <v>8534</v>
      </c>
      <c r="C2824" s="540" t="s">
        <v>114</v>
      </c>
      <c r="D2824" s="540" t="s">
        <v>7293</v>
      </c>
      <c r="E2824" s="540" t="s">
        <v>7294</v>
      </c>
      <c r="F2824" s="556">
        <v>2600000</v>
      </c>
      <c r="G2824" s="541">
        <v>2023</v>
      </c>
      <c r="H2824" s="542">
        <f>VLOOKUP(G2824,[3]잔가율!$D$3:$E$33,2,FALSE)</f>
        <v>0.84199999999999997</v>
      </c>
      <c r="I2824" s="552">
        <f t="shared" si="44"/>
        <v>2189200</v>
      </c>
    </row>
    <row r="2825" spans="1:9">
      <c r="A2825" s="539">
        <v>2824</v>
      </c>
      <c r="B2825" s="543" t="s">
        <v>8534</v>
      </c>
      <c r="C2825" s="543" t="s">
        <v>7274</v>
      </c>
      <c r="D2825" s="543" t="s">
        <v>7295</v>
      </c>
      <c r="E2825" s="543" t="s">
        <v>7296</v>
      </c>
      <c r="F2825" s="557">
        <v>260270000</v>
      </c>
      <c r="G2825" s="541">
        <v>2023</v>
      </c>
      <c r="H2825" s="542">
        <f>VLOOKUP(G2825,[3]잔가율!$D$3:$E$33,2,FALSE)</f>
        <v>0.84199999999999997</v>
      </c>
      <c r="I2825" s="552">
        <f t="shared" si="44"/>
        <v>219147340</v>
      </c>
    </row>
    <row r="2826" spans="1:9">
      <c r="A2826" s="539">
        <v>2825</v>
      </c>
      <c r="B2826" s="540" t="s">
        <v>8534</v>
      </c>
      <c r="C2826" s="540" t="s">
        <v>114</v>
      </c>
      <c r="D2826" s="540" t="s">
        <v>7261</v>
      </c>
      <c r="E2826" s="540" t="s">
        <v>7297</v>
      </c>
      <c r="F2826" s="556">
        <v>150270000</v>
      </c>
      <c r="G2826" s="541">
        <v>2023</v>
      </c>
      <c r="H2826" s="542">
        <f>VLOOKUP(G2826,[3]잔가율!$D$3:$E$33,2,FALSE)</f>
        <v>0.84199999999999997</v>
      </c>
      <c r="I2826" s="552">
        <f t="shared" si="44"/>
        <v>126527340</v>
      </c>
    </row>
    <row r="2827" spans="1:9">
      <c r="A2827" s="539">
        <v>2826</v>
      </c>
      <c r="B2827" s="540" t="s">
        <v>8534</v>
      </c>
      <c r="C2827" s="540" t="s">
        <v>114</v>
      </c>
      <c r="D2827" s="540" t="s">
        <v>7298</v>
      </c>
      <c r="E2827" s="540" t="s">
        <v>7299</v>
      </c>
      <c r="F2827" s="556">
        <v>50360000</v>
      </c>
      <c r="G2827" s="541">
        <v>2023</v>
      </c>
      <c r="H2827" s="542">
        <f>VLOOKUP(G2827,[3]잔가율!$D$3:$E$33,2,FALSE)</f>
        <v>0.84199999999999997</v>
      </c>
      <c r="I2827" s="552">
        <f t="shared" si="44"/>
        <v>42403120</v>
      </c>
    </row>
    <row r="2828" spans="1:9">
      <c r="A2828" s="539">
        <v>2827</v>
      </c>
      <c r="B2828" s="540" t="s">
        <v>8534</v>
      </c>
      <c r="C2828" s="540" t="s">
        <v>114</v>
      </c>
      <c r="D2828" s="540" t="s">
        <v>7300</v>
      </c>
      <c r="E2828" s="540" t="s">
        <v>7299</v>
      </c>
      <c r="F2828" s="556">
        <v>43180000</v>
      </c>
      <c r="G2828" s="541">
        <v>2023</v>
      </c>
      <c r="H2828" s="542">
        <f>VLOOKUP(G2828,[3]잔가율!$D$3:$E$33,2,FALSE)</f>
        <v>0.84199999999999997</v>
      </c>
      <c r="I2828" s="552">
        <f t="shared" si="44"/>
        <v>36357560</v>
      </c>
    </row>
    <row r="2829" spans="1:9">
      <c r="A2829" s="539">
        <v>2828</v>
      </c>
      <c r="B2829" s="540" t="s">
        <v>8534</v>
      </c>
      <c r="C2829" s="540" t="s">
        <v>114</v>
      </c>
      <c r="D2829" s="540" t="s">
        <v>7301</v>
      </c>
      <c r="E2829" s="540" t="s">
        <v>7302</v>
      </c>
      <c r="F2829" s="556">
        <v>46360000</v>
      </c>
      <c r="G2829" s="541">
        <v>2023</v>
      </c>
      <c r="H2829" s="542">
        <f>VLOOKUP(G2829,[3]잔가율!$D$3:$E$33,2,FALSE)</f>
        <v>0.84199999999999997</v>
      </c>
      <c r="I2829" s="552">
        <f t="shared" si="44"/>
        <v>39035120</v>
      </c>
    </row>
    <row r="2830" spans="1:9">
      <c r="A2830" s="539">
        <v>2829</v>
      </c>
      <c r="B2830" s="540" t="s">
        <v>8534</v>
      </c>
      <c r="C2830" s="540" t="s">
        <v>114</v>
      </c>
      <c r="D2830" s="540" t="s">
        <v>7301</v>
      </c>
      <c r="E2830" s="540" t="s">
        <v>7303</v>
      </c>
      <c r="F2830" s="556">
        <v>62900000</v>
      </c>
      <c r="G2830" s="541">
        <v>2023</v>
      </c>
      <c r="H2830" s="542">
        <f>VLOOKUP(G2830,[3]잔가율!$D$3:$E$33,2,FALSE)</f>
        <v>0.84199999999999997</v>
      </c>
      <c r="I2830" s="552">
        <f t="shared" si="44"/>
        <v>52961800</v>
      </c>
    </row>
    <row r="2831" spans="1:9">
      <c r="A2831" s="539">
        <v>2830</v>
      </c>
      <c r="B2831" s="540" t="s">
        <v>8534</v>
      </c>
      <c r="C2831" s="540" t="s">
        <v>114</v>
      </c>
      <c r="D2831" s="540" t="s">
        <v>7301</v>
      </c>
      <c r="E2831" s="540" t="s">
        <v>7304</v>
      </c>
      <c r="F2831" s="556">
        <v>69450000</v>
      </c>
      <c r="G2831" s="541">
        <v>2023</v>
      </c>
      <c r="H2831" s="542">
        <f>VLOOKUP(G2831,[3]잔가율!$D$3:$E$33,2,FALSE)</f>
        <v>0.84199999999999997</v>
      </c>
      <c r="I2831" s="552">
        <f t="shared" si="44"/>
        <v>58476900</v>
      </c>
    </row>
    <row r="2832" spans="1:9">
      <c r="A2832" s="539">
        <v>2831</v>
      </c>
      <c r="B2832" s="540" t="s">
        <v>8534</v>
      </c>
      <c r="C2832" s="540" t="s">
        <v>114</v>
      </c>
      <c r="D2832" s="540" t="s">
        <v>7305</v>
      </c>
      <c r="E2832" s="540" t="s">
        <v>7304</v>
      </c>
      <c r="F2832" s="556">
        <v>68900000</v>
      </c>
      <c r="G2832" s="541">
        <v>2023</v>
      </c>
      <c r="H2832" s="542">
        <f>VLOOKUP(G2832,[3]잔가율!$D$3:$E$33,2,FALSE)</f>
        <v>0.84199999999999997</v>
      </c>
      <c r="I2832" s="552">
        <f t="shared" si="44"/>
        <v>58013800</v>
      </c>
    </row>
    <row r="2833" spans="1:9">
      <c r="A2833" s="539">
        <v>2832</v>
      </c>
      <c r="B2833" s="540" t="s">
        <v>8534</v>
      </c>
      <c r="C2833" s="540" t="s">
        <v>114</v>
      </c>
      <c r="D2833" s="540" t="s">
        <v>7306</v>
      </c>
      <c r="E2833" s="540" t="s">
        <v>7303</v>
      </c>
      <c r="F2833" s="556">
        <v>75900000</v>
      </c>
      <c r="G2833" s="541">
        <v>2023</v>
      </c>
      <c r="H2833" s="542">
        <f>VLOOKUP(G2833,[3]잔가율!$D$3:$E$33,2,FALSE)</f>
        <v>0.84199999999999997</v>
      </c>
      <c r="I2833" s="552">
        <f t="shared" si="44"/>
        <v>63907800</v>
      </c>
    </row>
    <row r="2834" spans="1:9">
      <c r="A2834" s="539">
        <v>2833</v>
      </c>
      <c r="B2834" s="540" t="s">
        <v>8534</v>
      </c>
      <c r="C2834" s="540" t="s">
        <v>114</v>
      </c>
      <c r="D2834" s="540" t="s">
        <v>7307</v>
      </c>
      <c r="E2834" s="540" t="s">
        <v>7304</v>
      </c>
      <c r="F2834" s="556">
        <v>81450000</v>
      </c>
      <c r="G2834" s="541">
        <v>2023</v>
      </c>
      <c r="H2834" s="542">
        <f>VLOOKUP(G2834,[3]잔가율!$D$3:$E$33,2,FALSE)</f>
        <v>0.84199999999999997</v>
      </c>
      <c r="I2834" s="552">
        <f t="shared" si="44"/>
        <v>68580900</v>
      </c>
    </row>
    <row r="2835" spans="1:9">
      <c r="A2835" s="539">
        <v>2834</v>
      </c>
      <c r="B2835" s="540" t="s">
        <v>8534</v>
      </c>
      <c r="C2835" s="540" t="s">
        <v>114</v>
      </c>
      <c r="D2835" s="540" t="s">
        <v>7308</v>
      </c>
      <c r="E2835" s="540" t="s">
        <v>7309</v>
      </c>
      <c r="F2835" s="556">
        <v>33090000</v>
      </c>
      <c r="G2835" s="541">
        <v>2023</v>
      </c>
      <c r="H2835" s="542">
        <f>VLOOKUP(G2835,[3]잔가율!$D$3:$E$33,2,FALSE)</f>
        <v>0.84199999999999997</v>
      </c>
      <c r="I2835" s="552">
        <f t="shared" si="44"/>
        <v>27861780</v>
      </c>
    </row>
    <row r="2836" spans="1:9">
      <c r="A2836" s="539">
        <v>2835</v>
      </c>
      <c r="B2836" s="540" t="s">
        <v>8534</v>
      </c>
      <c r="C2836" s="540" t="s">
        <v>114</v>
      </c>
      <c r="D2836" s="540" t="s">
        <v>7310</v>
      </c>
      <c r="E2836" s="540" t="s">
        <v>7309</v>
      </c>
      <c r="F2836" s="556">
        <v>39450000</v>
      </c>
      <c r="G2836" s="541">
        <v>2023</v>
      </c>
      <c r="H2836" s="542">
        <f>VLOOKUP(G2836,[3]잔가율!$D$3:$E$33,2,FALSE)</f>
        <v>0.84199999999999997</v>
      </c>
      <c r="I2836" s="552">
        <f t="shared" si="44"/>
        <v>33216900</v>
      </c>
    </row>
    <row r="2837" spans="1:9">
      <c r="A2837" s="539">
        <v>2836</v>
      </c>
      <c r="B2837" s="540" t="s">
        <v>8534</v>
      </c>
      <c r="C2837" s="540" t="s">
        <v>114</v>
      </c>
      <c r="D2837" s="540" t="s">
        <v>7311</v>
      </c>
      <c r="E2837" s="540" t="s">
        <v>7312</v>
      </c>
      <c r="F2837" s="556">
        <v>44540000</v>
      </c>
      <c r="G2837" s="541">
        <v>2023</v>
      </c>
      <c r="H2837" s="542">
        <f>VLOOKUP(G2837,[3]잔가율!$D$3:$E$33,2,FALSE)</f>
        <v>0.84199999999999997</v>
      </c>
      <c r="I2837" s="552">
        <f t="shared" si="44"/>
        <v>37502680</v>
      </c>
    </row>
    <row r="2838" spans="1:9">
      <c r="A2838" s="539">
        <v>2837</v>
      </c>
      <c r="B2838" s="540" t="s">
        <v>8534</v>
      </c>
      <c r="C2838" s="540" t="s">
        <v>114</v>
      </c>
      <c r="D2838" s="540" t="s">
        <v>7311</v>
      </c>
      <c r="E2838" s="540" t="s">
        <v>7309</v>
      </c>
      <c r="F2838" s="556">
        <v>42270000</v>
      </c>
      <c r="G2838" s="541">
        <v>2023</v>
      </c>
      <c r="H2838" s="542">
        <f>VLOOKUP(G2838,[3]잔가율!$D$3:$E$33,2,FALSE)</f>
        <v>0.84199999999999997</v>
      </c>
      <c r="I2838" s="552">
        <f t="shared" si="44"/>
        <v>35591340</v>
      </c>
    </row>
    <row r="2839" spans="1:9">
      <c r="A2839" s="539">
        <v>2838</v>
      </c>
      <c r="B2839" s="540" t="s">
        <v>8534</v>
      </c>
      <c r="C2839" s="540" t="s">
        <v>114</v>
      </c>
      <c r="D2839" s="540" t="s">
        <v>7313</v>
      </c>
      <c r="E2839" s="540" t="s">
        <v>7314</v>
      </c>
      <c r="F2839" s="556">
        <v>50720000</v>
      </c>
      <c r="G2839" s="541">
        <v>2023</v>
      </c>
      <c r="H2839" s="542">
        <f>VLOOKUP(G2839,[3]잔가율!$D$3:$E$33,2,FALSE)</f>
        <v>0.84199999999999997</v>
      </c>
      <c r="I2839" s="552">
        <f t="shared" si="44"/>
        <v>42706240</v>
      </c>
    </row>
    <row r="2840" spans="1:9">
      <c r="A2840" s="539">
        <v>2839</v>
      </c>
      <c r="B2840" s="540" t="s">
        <v>8534</v>
      </c>
      <c r="C2840" s="540" t="s">
        <v>114</v>
      </c>
      <c r="D2840" s="540" t="s">
        <v>7315</v>
      </c>
      <c r="E2840" s="540" t="s">
        <v>7316</v>
      </c>
      <c r="F2840" s="556">
        <v>42270000</v>
      </c>
      <c r="G2840" s="541">
        <v>2023</v>
      </c>
      <c r="H2840" s="542">
        <f>VLOOKUP(G2840,[3]잔가율!$D$3:$E$33,2,FALSE)</f>
        <v>0.84199999999999997</v>
      </c>
      <c r="I2840" s="552">
        <f t="shared" si="44"/>
        <v>35591340</v>
      </c>
    </row>
    <row r="2841" spans="1:9">
      <c r="A2841" s="539">
        <v>2840</v>
      </c>
      <c r="B2841" s="540" t="s">
        <v>8534</v>
      </c>
      <c r="C2841" s="540" t="s">
        <v>114</v>
      </c>
      <c r="D2841" s="540" t="s">
        <v>7317</v>
      </c>
      <c r="E2841" s="540" t="s">
        <v>7318</v>
      </c>
      <c r="F2841" s="556">
        <v>64450000</v>
      </c>
      <c r="G2841" s="541">
        <v>2023</v>
      </c>
      <c r="H2841" s="542">
        <f>VLOOKUP(G2841,[3]잔가율!$D$3:$E$33,2,FALSE)</f>
        <v>0.84199999999999997</v>
      </c>
      <c r="I2841" s="552">
        <f t="shared" si="44"/>
        <v>54266900</v>
      </c>
    </row>
    <row r="2842" spans="1:9">
      <c r="A2842" s="539">
        <v>2841</v>
      </c>
      <c r="B2842" s="540" t="s">
        <v>8534</v>
      </c>
      <c r="C2842" s="540" t="s">
        <v>114</v>
      </c>
      <c r="D2842" s="540" t="s">
        <v>7319</v>
      </c>
      <c r="E2842" s="540" t="s">
        <v>7320</v>
      </c>
      <c r="F2842" s="556">
        <v>56450000</v>
      </c>
      <c r="G2842" s="541">
        <v>2023</v>
      </c>
      <c r="H2842" s="542">
        <f>VLOOKUP(G2842,[3]잔가율!$D$3:$E$33,2,FALSE)</f>
        <v>0.84199999999999997</v>
      </c>
      <c r="I2842" s="552">
        <f t="shared" si="44"/>
        <v>47530900</v>
      </c>
    </row>
    <row r="2843" spans="1:9">
      <c r="A2843" s="539">
        <v>2842</v>
      </c>
      <c r="B2843" s="540" t="s">
        <v>8534</v>
      </c>
      <c r="C2843" s="540" t="s">
        <v>114</v>
      </c>
      <c r="D2843" s="540" t="s">
        <v>7321</v>
      </c>
      <c r="E2843" s="540" t="s">
        <v>7309</v>
      </c>
      <c r="F2843" s="556">
        <v>47270000</v>
      </c>
      <c r="G2843" s="541">
        <v>2023</v>
      </c>
      <c r="H2843" s="542">
        <f>VLOOKUP(G2843,[3]잔가율!$D$3:$E$33,2,FALSE)</f>
        <v>0.84199999999999997</v>
      </c>
      <c r="I2843" s="552">
        <f t="shared" si="44"/>
        <v>39801340</v>
      </c>
    </row>
    <row r="2844" spans="1:9">
      <c r="A2844" s="539">
        <v>2843</v>
      </c>
      <c r="B2844" s="540" t="s">
        <v>8534</v>
      </c>
      <c r="C2844" s="540" t="s">
        <v>114</v>
      </c>
      <c r="D2844" s="540" t="s">
        <v>7322</v>
      </c>
      <c r="E2844" s="540" t="s">
        <v>7309</v>
      </c>
      <c r="F2844" s="556">
        <v>61090000</v>
      </c>
      <c r="G2844" s="541">
        <v>2023</v>
      </c>
      <c r="H2844" s="542">
        <f>VLOOKUP(G2844,[3]잔가율!$D$3:$E$33,2,FALSE)</f>
        <v>0.84199999999999997</v>
      </c>
      <c r="I2844" s="552">
        <f t="shared" si="44"/>
        <v>51437780</v>
      </c>
    </row>
    <row r="2845" spans="1:9">
      <c r="A2845" s="539">
        <v>2844</v>
      </c>
      <c r="B2845" s="540" t="s">
        <v>8534</v>
      </c>
      <c r="C2845" s="540" t="s">
        <v>114</v>
      </c>
      <c r="D2845" s="540" t="s">
        <v>7323</v>
      </c>
      <c r="E2845" s="540" t="s">
        <v>7281</v>
      </c>
      <c r="F2845" s="556">
        <v>53390000</v>
      </c>
      <c r="G2845" s="541">
        <v>2023</v>
      </c>
      <c r="H2845" s="542">
        <f>VLOOKUP(G2845,[3]잔가율!$D$3:$E$33,2,FALSE)</f>
        <v>0.84199999999999997</v>
      </c>
      <c r="I2845" s="552">
        <f t="shared" si="44"/>
        <v>44954380</v>
      </c>
    </row>
    <row r="2846" spans="1:9">
      <c r="A2846" s="539">
        <v>2845</v>
      </c>
      <c r="B2846" s="540" t="s">
        <v>8534</v>
      </c>
      <c r="C2846" s="540" t="s">
        <v>114</v>
      </c>
      <c r="D2846" s="540" t="s">
        <v>7324</v>
      </c>
      <c r="E2846" s="540" t="s">
        <v>7325</v>
      </c>
      <c r="F2846" s="556">
        <v>56540000</v>
      </c>
      <c r="G2846" s="541">
        <v>2023</v>
      </c>
      <c r="H2846" s="542">
        <f>VLOOKUP(G2846,[3]잔가율!$D$3:$E$33,2,FALSE)</f>
        <v>0.84199999999999997</v>
      </c>
      <c r="I2846" s="552">
        <f t="shared" si="44"/>
        <v>47606680</v>
      </c>
    </row>
    <row r="2847" spans="1:9">
      <c r="A2847" s="539">
        <v>2846</v>
      </c>
      <c r="B2847" s="540" t="s">
        <v>8534</v>
      </c>
      <c r="C2847" s="540" t="s">
        <v>114</v>
      </c>
      <c r="D2847" s="540" t="s">
        <v>7326</v>
      </c>
      <c r="E2847" s="540" t="s">
        <v>7327</v>
      </c>
      <c r="F2847" s="556">
        <v>53000000</v>
      </c>
      <c r="G2847" s="541">
        <v>2023</v>
      </c>
      <c r="H2847" s="542">
        <f>VLOOKUP(G2847,[3]잔가율!$D$3:$E$33,2,FALSE)</f>
        <v>0.84199999999999997</v>
      </c>
      <c r="I2847" s="552">
        <f t="shared" si="44"/>
        <v>44626000</v>
      </c>
    </row>
    <row r="2848" spans="1:9">
      <c r="A2848" s="539">
        <v>2847</v>
      </c>
      <c r="B2848" s="540" t="s">
        <v>8534</v>
      </c>
      <c r="C2848" s="540" t="s">
        <v>114</v>
      </c>
      <c r="D2848" s="540" t="s">
        <v>7328</v>
      </c>
      <c r="E2848" s="540" t="s">
        <v>7327</v>
      </c>
      <c r="F2848" s="556">
        <v>50250000</v>
      </c>
      <c r="G2848" s="541">
        <v>2023</v>
      </c>
      <c r="H2848" s="542">
        <f>VLOOKUP(G2848,[3]잔가율!$D$3:$E$33,2,FALSE)</f>
        <v>0.84199999999999997</v>
      </c>
      <c r="I2848" s="552">
        <f t="shared" si="44"/>
        <v>42310500</v>
      </c>
    </row>
    <row r="2849" spans="1:9">
      <c r="A2849" s="539">
        <v>2848</v>
      </c>
      <c r="B2849" s="540" t="s">
        <v>8534</v>
      </c>
      <c r="C2849" s="540" t="s">
        <v>114</v>
      </c>
      <c r="D2849" s="540" t="s">
        <v>7329</v>
      </c>
      <c r="E2849" s="540" t="s">
        <v>7325</v>
      </c>
      <c r="F2849" s="556">
        <v>73900000</v>
      </c>
      <c r="G2849" s="541">
        <v>2023</v>
      </c>
      <c r="H2849" s="542">
        <f>VLOOKUP(G2849,[3]잔가율!$D$3:$E$33,2,FALSE)</f>
        <v>0.84199999999999997</v>
      </c>
      <c r="I2849" s="552">
        <f t="shared" si="44"/>
        <v>62223800</v>
      </c>
    </row>
    <row r="2850" spans="1:9">
      <c r="A2850" s="539">
        <v>2849</v>
      </c>
      <c r="B2850" s="540" t="s">
        <v>8534</v>
      </c>
      <c r="C2850" s="540" t="s">
        <v>114</v>
      </c>
      <c r="D2850" s="540" t="s">
        <v>7330</v>
      </c>
      <c r="E2850" s="540" t="s">
        <v>7327</v>
      </c>
      <c r="F2850" s="556">
        <v>75360000</v>
      </c>
      <c r="G2850" s="541">
        <v>2023</v>
      </c>
      <c r="H2850" s="542">
        <f>VLOOKUP(G2850,[3]잔가율!$D$3:$E$33,2,FALSE)</f>
        <v>0.84199999999999997</v>
      </c>
      <c r="I2850" s="552">
        <f t="shared" si="44"/>
        <v>63453120</v>
      </c>
    </row>
    <row r="2851" spans="1:9">
      <c r="A2851" s="539">
        <v>2850</v>
      </c>
      <c r="B2851" s="540" t="s">
        <v>8534</v>
      </c>
      <c r="C2851" s="540" t="s">
        <v>114</v>
      </c>
      <c r="D2851" s="540" t="s">
        <v>7331</v>
      </c>
      <c r="E2851" s="540" t="s">
        <v>7332</v>
      </c>
      <c r="F2851" s="556">
        <v>34900000</v>
      </c>
      <c r="G2851" s="541">
        <v>2023</v>
      </c>
      <c r="H2851" s="542">
        <f>VLOOKUP(G2851,[3]잔가율!$D$3:$E$33,2,FALSE)</f>
        <v>0.84199999999999997</v>
      </c>
      <c r="I2851" s="552">
        <f t="shared" si="44"/>
        <v>29385800</v>
      </c>
    </row>
    <row r="2852" spans="1:9">
      <c r="A2852" s="539">
        <v>2851</v>
      </c>
      <c r="B2852" s="540" t="s">
        <v>8534</v>
      </c>
      <c r="C2852" s="540" t="s">
        <v>114</v>
      </c>
      <c r="D2852" s="540" t="s">
        <v>7333</v>
      </c>
      <c r="E2852" s="540" t="s">
        <v>7334</v>
      </c>
      <c r="F2852" s="556">
        <v>93630000</v>
      </c>
      <c r="G2852" s="541">
        <v>2023</v>
      </c>
      <c r="H2852" s="542">
        <f>VLOOKUP(G2852,[3]잔가율!$D$3:$E$33,2,FALSE)</f>
        <v>0.84199999999999997</v>
      </c>
      <c r="I2852" s="552">
        <f t="shared" si="44"/>
        <v>78836460</v>
      </c>
    </row>
    <row r="2853" spans="1:9">
      <c r="A2853" s="539">
        <v>2852</v>
      </c>
      <c r="B2853" s="540" t="s">
        <v>8534</v>
      </c>
      <c r="C2853" s="540" t="s">
        <v>114</v>
      </c>
      <c r="D2853" s="540" t="s">
        <v>7335</v>
      </c>
      <c r="E2853" s="540" t="s">
        <v>7336</v>
      </c>
      <c r="F2853" s="556">
        <v>39540000</v>
      </c>
      <c r="G2853" s="541">
        <v>2023</v>
      </c>
      <c r="H2853" s="542">
        <f>VLOOKUP(G2853,[3]잔가율!$D$3:$E$33,2,FALSE)</f>
        <v>0.84199999999999997</v>
      </c>
      <c r="I2853" s="552">
        <f t="shared" si="44"/>
        <v>33292680</v>
      </c>
    </row>
    <row r="2854" spans="1:9">
      <c r="A2854" s="539">
        <v>2853</v>
      </c>
      <c r="B2854" s="540" t="s">
        <v>8534</v>
      </c>
      <c r="C2854" s="540" t="s">
        <v>114</v>
      </c>
      <c r="D2854" s="540" t="s">
        <v>7337</v>
      </c>
      <c r="E2854" s="540" t="s">
        <v>7338</v>
      </c>
      <c r="F2854" s="556">
        <v>39540000</v>
      </c>
      <c r="G2854" s="541">
        <v>2023</v>
      </c>
      <c r="H2854" s="542">
        <f>VLOOKUP(G2854,[3]잔가율!$D$3:$E$33,2,FALSE)</f>
        <v>0.84199999999999997</v>
      </c>
      <c r="I2854" s="552">
        <f t="shared" si="44"/>
        <v>33292680</v>
      </c>
    </row>
    <row r="2855" spans="1:9">
      <c r="A2855" s="539">
        <v>2854</v>
      </c>
      <c r="B2855" s="540" t="s">
        <v>8534</v>
      </c>
      <c r="C2855" s="540" t="s">
        <v>114</v>
      </c>
      <c r="D2855" s="540" t="s">
        <v>7339</v>
      </c>
      <c r="E2855" s="540" t="s">
        <v>7338</v>
      </c>
      <c r="F2855" s="556">
        <v>44400000</v>
      </c>
      <c r="G2855" s="541">
        <v>2023</v>
      </c>
      <c r="H2855" s="542">
        <f>VLOOKUP(G2855,[3]잔가율!$D$3:$E$33,2,FALSE)</f>
        <v>0.84199999999999997</v>
      </c>
      <c r="I2855" s="552">
        <f t="shared" si="44"/>
        <v>37384800</v>
      </c>
    </row>
    <row r="2856" spans="1:9">
      <c r="A2856" s="539">
        <v>2855</v>
      </c>
      <c r="B2856" s="540" t="s">
        <v>8534</v>
      </c>
      <c r="C2856" s="540" t="s">
        <v>114</v>
      </c>
      <c r="D2856" s="540" t="s">
        <v>7340</v>
      </c>
      <c r="E2856" s="540" t="s">
        <v>7338</v>
      </c>
      <c r="F2856" s="556">
        <v>53300000</v>
      </c>
      <c r="G2856" s="541">
        <v>2023</v>
      </c>
      <c r="H2856" s="542">
        <f>VLOOKUP(G2856,[3]잔가율!$D$3:$E$33,2,FALSE)</f>
        <v>0.84199999999999997</v>
      </c>
      <c r="I2856" s="552">
        <f t="shared" si="44"/>
        <v>44878600</v>
      </c>
    </row>
    <row r="2857" spans="1:9">
      <c r="A2857" s="539">
        <v>2856</v>
      </c>
      <c r="B2857" s="540" t="s">
        <v>8534</v>
      </c>
      <c r="C2857" s="540" t="s">
        <v>114</v>
      </c>
      <c r="D2857" s="540" t="s">
        <v>7341</v>
      </c>
      <c r="E2857" s="540" t="s">
        <v>7327</v>
      </c>
      <c r="F2857" s="556">
        <v>52000000</v>
      </c>
      <c r="G2857" s="541">
        <v>2023</v>
      </c>
      <c r="H2857" s="542">
        <f>VLOOKUP(G2857,[3]잔가율!$D$3:$E$33,2,FALSE)</f>
        <v>0.84199999999999997</v>
      </c>
      <c r="I2857" s="552">
        <f t="shared" si="44"/>
        <v>43784000</v>
      </c>
    </row>
    <row r="2858" spans="1:9">
      <c r="A2858" s="539">
        <v>2857</v>
      </c>
      <c r="B2858" s="540" t="s">
        <v>8534</v>
      </c>
      <c r="C2858" s="540" t="s">
        <v>114</v>
      </c>
      <c r="D2858" s="540" t="s">
        <v>7342</v>
      </c>
      <c r="E2858" s="540" t="s">
        <v>7327</v>
      </c>
      <c r="F2858" s="556">
        <v>44100000</v>
      </c>
      <c r="G2858" s="541">
        <v>2023</v>
      </c>
      <c r="H2858" s="542">
        <f>VLOOKUP(G2858,[3]잔가율!$D$3:$E$33,2,FALSE)</f>
        <v>0.84199999999999997</v>
      </c>
      <c r="I2858" s="552">
        <f t="shared" si="44"/>
        <v>37132200</v>
      </c>
    </row>
    <row r="2859" spans="1:9">
      <c r="A2859" s="539">
        <v>2858</v>
      </c>
      <c r="B2859" s="540" t="s">
        <v>8534</v>
      </c>
      <c r="C2859" s="540" t="s">
        <v>114</v>
      </c>
      <c r="D2859" s="540" t="s">
        <v>7343</v>
      </c>
      <c r="E2859" s="540" t="s">
        <v>7327</v>
      </c>
      <c r="F2859" s="556">
        <v>54540000</v>
      </c>
      <c r="G2859" s="541">
        <v>2023</v>
      </c>
      <c r="H2859" s="542">
        <f>VLOOKUP(G2859,[3]잔가율!$D$3:$E$33,2,FALSE)</f>
        <v>0.84199999999999997</v>
      </c>
      <c r="I2859" s="552">
        <f t="shared" si="44"/>
        <v>45922680</v>
      </c>
    </row>
    <row r="2860" spans="1:9">
      <c r="A2860" s="539">
        <v>2859</v>
      </c>
      <c r="B2860" s="540" t="s">
        <v>8534</v>
      </c>
      <c r="C2860" s="540" t="s">
        <v>114</v>
      </c>
      <c r="D2860" s="540" t="s">
        <v>7344</v>
      </c>
      <c r="E2860" s="540" t="s">
        <v>7332</v>
      </c>
      <c r="F2860" s="556">
        <v>29700000</v>
      </c>
      <c r="G2860" s="541">
        <v>2023</v>
      </c>
      <c r="H2860" s="542">
        <f>VLOOKUP(G2860,[3]잔가율!$D$3:$E$33,2,FALSE)</f>
        <v>0.84199999999999997</v>
      </c>
      <c r="I2860" s="552">
        <f t="shared" si="44"/>
        <v>25007400</v>
      </c>
    </row>
    <row r="2861" spans="1:9">
      <c r="A2861" s="539">
        <v>2860</v>
      </c>
      <c r="B2861" s="540" t="s">
        <v>8534</v>
      </c>
      <c r="C2861" s="540" t="s">
        <v>114</v>
      </c>
      <c r="D2861" s="540" t="s">
        <v>7345</v>
      </c>
      <c r="E2861" s="540" t="s">
        <v>7299</v>
      </c>
      <c r="F2861" s="556">
        <v>41300000</v>
      </c>
      <c r="G2861" s="541">
        <v>2023</v>
      </c>
      <c r="H2861" s="542">
        <f>VLOOKUP(G2861,[3]잔가율!$D$3:$E$33,2,FALSE)</f>
        <v>0.84199999999999997</v>
      </c>
      <c r="I2861" s="552">
        <f t="shared" si="44"/>
        <v>34774600</v>
      </c>
    </row>
    <row r="2862" spans="1:9">
      <c r="A2862" s="539">
        <v>2861</v>
      </c>
      <c r="B2862" s="540" t="s">
        <v>8534</v>
      </c>
      <c r="C2862" s="540" t="s">
        <v>114</v>
      </c>
      <c r="D2862" s="540" t="s">
        <v>7346</v>
      </c>
      <c r="E2862" s="540" t="s">
        <v>7347</v>
      </c>
      <c r="F2862" s="556">
        <v>43500000</v>
      </c>
      <c r="G2862" s="541">
        <v>2023</v>
      </c>
      <c r="H2862" s="542">
        <f>VLOOKUP(G2862,[3]잔가율!$D$3:$E$33,2,FALSE)</f>
        <v>0.84199999999999997</v>
      </c>
      <c r="I2862" s="552">
        <f t="shared" si="44"/>
        <v>36627000</v>
      </c>
    </row>
    <row r="2863" spans="1:9">
      <c r="A2863" s="539">
        <v>2862</v>
      </c>
      <c r="B2863" s="540" t="s">
        <v>8534</v>
      </c>
      <c r="C2863" s="540" t="s">
        <v>114</v>
      </c>
      <c r="D2863" s="540" t="s">
        <v>7348</v>
      </c>
      <c r="E2863" s="540" t="s">
        <v>7347</v>
      </c>
      <c r="F2863" s="556">
        <v>48400000</v>
      </c>
      <c r="G2863" s="541">
        <v>2023</v>
      </c>
      <c r="H2863" s="542">
        <f>VLOOKUP(G2863,[3]잔가율!$D$3:$E$33,2,FALSE)</f>
        <v>0.84199999999999997</v>
      </c>
      <c r="I2863" s="552">
        <f t="shared" si="44"/>
        <v>40752800</v>
      </c>
    </row>
    <row r="2864" spans="1:9">
      <c r="A2864" s="539">
        <v>2863</v>
      </c>
      <c r="B2864" s="540" t="s">
        <v>8534</v>
      </c>
      <c r="C2864" s="540" t="s">
        <v>114</v>
      </c>
      <c r="D2864" s="540" t="s">
        <v>7349</v>
      </c>
      <c r="E2864" s="540" t="s">
        <v>7299</v>
      </c>
      <c r="F2864" s="556">
        <v>43720000</v>
      </c>
      <c r="G2864" s="541">
        <v>2023</v>
      </c>
      <c r="H2864" s="542">
        <f>VLOOKUP(G2864,[3]잔가율!$D$3:$E$33,2,FALSE)</f>
        <v>0.84199999999999997</v>
      </c>
      <c r="I2864" s="552">
        <f t="shared" si="44"/>
        <v>36812240</v>
      </c>
    </row>
    <row r="2865" spans="1:9">
      <c r="A2865" s="539">
        <v>2864</v>
      </c>
      <c r="B2865" s="540" t="s">
        <v>8534</v>
      </c>
      <c r="C2865" s="540" t="s">
        <v>114</v>
      </c>
      <c r="D2865" s="540" t="s">
        <v>7350</v>
      </c>
      <c r="E2865" s="540" t="s">
        <v>7299</v>
      </c>
      <c r="F2865" s="556">
        <v>41700000</v>
      </c>
      <c r="G2865" s="541">
        <v>2023</v>
      </c>
      <c r="H2865" s="542">
        <f>VLOOKUP(G2865,[3]잔가율!$D$3:$E$33,2,FALSE)</f>
        <v>0.84199999999999997</v>
      </c>
      <c r="I2865" s="552">
        <f t="shared" si="44"/>
        <v>35111400</v>
      </c>
    </row>
    <row r="2866" spans="1:9">
      <c r="A2866" s="539">
        <v>2865</v>
      </c>
      <c r="B2866" s="540" t="s">
        <v>8534</v>
      </c>
      <c r="C2866" s="540" t="s">
        <v>114</v>
      </c>
      <c r="D2866" s="540" t="s">
        <v>7351</v>
      </c>
      <c r="E2866" s="540" t="s">
        <v>7352</v>
      </c>
      <c r="F2866" s="556">
        <v>111360000</v>
      </c>
      <c r="G2866" s="541">
        <v>2023</v>
      </c>
      <c r="H2866" s="542">
        <f>VLOOKUP(G2866,[3]잔가율!$D$3:$E$33,2,FALSE)</f>
        <v>0.84199999999999997</v>
      </c>
      <c r="I2866" s="552">
        <f t="shared" si="44"/>
        <v>93765120</v>
      </c>
    </row>
    <row r="2867" spans="1:9">
      <c r="A2867" s="539">
        <v>2866</v>
      </c>
      <c r="B2867" s="540" t="s">
        <v>8534</v>
      </c>
      <c r="C2867" s="540" t="s">
        <v>114</v>
      </c>
      <c r="D2867" s="540" t="s">
        <v>7353</v>
      </c>
      <c r="E2867" s="540" t="s">
        <v>7281</v>
      </c>
      <c r="F2867" s="556">
        <v>49000000</v>
      </c>
      <c r="G2867" s="541">
        <v>2023</v>
      </c>
      <c r="H2867" s="542">
        <f>VLOOKUP(G2867,[3]잔가율!$D$3:$E$33,2,FALSE)</f>
        <v>0.84199999999999997</v>
      </c>
      <c r="I2867" s="552">
        <f t="shared" si="44"/>
        <v>41258000</v>
      </c>
    </row>
    <row r="2868" spans="1:9">
      <c r="A2868" s="539">
        <v>2867</v>
      </c>
      <c r="B2868" s="540" t="s">
        <v>8534</v>
      </c>
      <c r="C2868" s="540" t="s">
        <v>114</v>
      </c>
      <c r="D2868" s="540" t="s">
        <v>7354</v>
      </c>
      <c r="E2868" s="540" t="s">
        <v>7281</v>
      </c>
      <c r="F2868" s="556">
        <v>49900000</v>
      </c>
      <c r="G2868" s="541">
        <v>2023</v>
      </c>
      <c r="H2868" s="542">
        <f>VLOOKUP(G2868,[3]잔가율!$D$3:$E$33,2,FALSE)</f>
        <v>0.84199999999999997</v>
      </c>
      <c r="I2868" s="552">
        <f t="shared" si="44"/>
        <v>42015800</v>
      </c>
    </row>
    <row r="2869" spans="1:9">
      <c r="A2869" s="539">
        <v>2868</v>
      </c>
      <c r="B2869" s="540" t="s">
        <v>8534</v>
      </c>
      <c r="C2869" s="540" t="s">
        <v>114</v>
      </c>
      <c r="D2869" s="540" t="s">
        <v>7355</v>
      </c>
      <c r="E2869" s="540" t="s">
        <v>7281</v>
      </c>
      <c r="F2869" s="556">
        <v>48300000</v>
      </c>
      <c r="G2869" s="541">
        <v>2023</v>
      </c>
      <c r="H2869" s="542">
        <f>VLOOKUP(G2869,[3]잔가율!$D$3:$E$33,2,FALSE)</f>
        <v>0.84199999999999997</v>
      </c>
      <c r="I2869" s="552">
        <f t="shared" si="44"/>
        <v>40668600</v>
      </c>
    </row>
    <row r="2870" spans="1:9">
      <c r="A2870" s="539">
        <v>2869</v>
      </c>
      <c r="B2870" s="540" t="s">
        <v>8534</v>
      </c>
      <c r="C2870" s="540" t="s">
        <v>114</v>
      </c>
      <c r="D2870" s="540" t="s">
        <v>7356</v>
      </c>
      <c r="E2870" s="540" t="s">
        <v>7281</v>
      </c>
      <c r="F2870" s="556">
        <v>56200000</v>
      </c>
      <c r="G2870" s="541">
        <v>2023</v>
      </c>
      <c r="H2870" s="542">
        <f>VLOOKUP(G2870,[3]잔가율!$D$3:$E$33,2,FALSE)</f>
        <v>0.84199999999999997</v>
      </c>
      <c r="I2870" s="552">
        <f t="shared" si="44"/>
        <v>47320400</v>
      </c>
    </row>
    <row r="2871" spans="1:9">
      <c r="A2871" s="539">
        <v>2870</v>
      </c>
      <c r="B2871" s="540" t="s">
        <v>8534</v>
      </c>
      <c r="C2871" s="540" t="s">
        <v>114</v>
      </c>
      <c r="D2871" s="540" t="s">
        <v>7357</v>
      </c>
      <c r="E2871" s="540" t="s">
        <v>7304</v>
      </c>
      <c r="F2871" s="556">
        <v>60000000</v>
      </c>
      <c r="G2871" s="541">
        <v>2023</v>
      </c>
      <c r="H2871" s="542">
        <f>VLOOKUP(G2871,[3]잔가율!$D$3:$E$33,2,FALSE)</f>
        <v>0.84199999999999997</v>
      </c>
      <c r="I2871" s="552">
        <f t="shared" si="44"/>
        <v>50520000</v>
      </c>
    </row>
    <row r="2872" spans="1:9">
      <c r="A2872" s="539">
        <v>2871</v>
      </c>
      <c r="B2872" s="540" t="s">
        <v>8534</v>
      </c>
      <c r="C2872" s="540" t="s">
        <v>114</v>
      </c>
      <c r="D2872" s="540" t="s">
        <v>7358</v>
      </c>
      <c r="E2872" s="540" t="s">
        <v>7304</v>
      </c>
      <c r="F2872" s="556">
        <v>60720000</v>
      </c>
      <c r="G2872" s="541">
        <v>2023</v>
      </c>
      <c r="H2872" s="542">
        <f>VLOOKUP(G2872,[3]잔가율!$D$3:$E$33,2,FALSE)</f>
        <v>0.84199999999999997</v>
      </c>
      <c r="I2872" s="552">
        <f t="shared" si="44"/>
        <v>51126240</v>
      </c>
    </row>
    <row r="2873" spans="1:9">
      <c r="A2873" s="539">
        <v>2872</v>
      </c>
      <c r="B2873" s="540" t="s">
        <v>8534</v>
      </c>
      <c r="C2873" s="540" t="s">
        <v>114</v>
      </c>
      <c r="D2873" s="540" t="s">
        <v>7359</v>
      </c>
      <c r="E2873" s="540" t="s">
        <v>7352</v>
      </c>
      <c r="F2873" s="556">
        <v>95700000</v>
      </c>
      <c r="G2873" s="541">
        <v>2023</v>
      </c>
      <c r="H2873" s="542">
        <f>VLOOKUP(G2873,[3]잔가율!$D$3:$E$33,2,FALSE)</f>
        <v>0.84199999999999997</v>
      </c>
      <c r="I2873" s="552">
        <f t="shared" si="44"/>
        <v>80579400</v>
      </c>
    </row>
    <row r="2874" spans="1:9">
      <c r="A2874" s="539">
        <v>2873</v>
      </c>
      <c r="B2874" s="540" t="s">
        <v>8534</v>
      </c>
      <c r="C2874" s="540" t="s">
        <v>114</v>
      </c>
      <c r="D2874" s="540" t="s">
        <v>7262</v>
      </c>
      <c r="E2874" s="540" t="s">
        <v>7360</v>
      </c>
      <c r="F2874" s="556">
        <v>24000000</v>
      </c>
      <c r="G2874" s="541">
        <v>2023</v>
      </c>
      <c r="H2874" s="542">
        <f>VLOOKUP(G2874,[3]잔가율!$D$3:$E$33,2,FALSE)</f>
        <v>0.84199999999999997</v>
      </c>
      <c r="I2874" s="552">
        <f t="shared" si="44"/>
        <v>20208000</v>
      </c>
    </row>
    <row r="2875" spans="1:9">
      <c r="A2875" s="539">
        <v>2874</v>
      </c>
      <c r="B2875" s="540" t="s">
        <v>8534</v>
      </c>
      <c r="C2875" s="540" t="s">
        <v>114</v>
      </c>
      <c r="D2875" s="540" t="s">
        <v>7262</v>
      </c>
      <c r="E2875" s="540" t="s">
        <v>7361</v>
      </c>
      <c r="F2875" s="556">
        <v>24000000</v>
      </c>
      <c r="G2875" s="541">
        <v>2023</v>
      </c>
      <c r="H2875" s="542">
        <f>VLOOKUP(G2875,[3]잔가율!$D$3:$E$33,2,FALSE)</f>
        <v>0.84199999999999997</v>
      </c>
      <c r="I2875" s="552">
        <f t="shared" si="44"/>
        <v>20208000</v>
      </c>
    </row>
    <row r="2876" spans="1:9">
      <c r="A2876" s="539">
        <v>2875</v>
      </c>
      <c r="B2876" s="540" t="s">
        <v>8534</v>
      </c>
      <c r="C2876" s="540" t="s">
        <v>114</v>
      </c>
      <c r="D2876" s="540" t="s">
        <v>7362</v>
      </c>
      <c r="E2876" s="540" t="s">
        <v>7363</v>
      </c>
      <c r="F2876" s="556">
        <v>47540000</v>
      </c>
      <c r="G2876" s="541">
        <v>2023</v>
      </c>
      <c r="H2876" s="542">
        <f>VLOOKUP(G2876,[3]잔가율!$D$3:$E$33,2,FALSE)</f>
        <v>0.84199999999999997</v>
      </c>
      <c r="I2876" s="552">
        <f t="shared" si="44"/>
        <v>40028680</v>
      </c>
    </row>
    <row r="2877" spans="1:9">
      <c r="A2877" s="539">
        <v>2876</v>
      </c>
      <c r="B2877" s="540" t="s">
        <v>8534</v>
      </c>
      <c r="C2877" s="540" t="s">
        <v>114</v>
      </c>
      <c r="D2877" s="540" t="s">
        <v>7362</v>
      </c>
      <c r="E2877" s="540" t="s">
        <v>7364</v>
      </c>
      <c r="F2877" s="556">
        <v>43900000</v>
      </c>
      <c r="G2877" s="541">
        <v>2023</v>
      </c>
      <c r="H2877" s="542">
        <f>VLOOKUP(G2877,[3]잔가율!$D$3:$E$33,2,FALSE)</f>
        <v>0.84199999999999997</v>
      </c>
      <c r="I2877" s="552">
        <f t="shared" si="44"/>
        <v>36963800</v>
      </c>
    </row>
    <row r="2878" spans="1:9">
      <c r="A2878" s="539">
        <v>2877</v>
      </c>
      <c r="B2878" s="540" t="s">
        <v>8534</v>
      </c>
      <c r="C2878" s="540" t="s">
        <v>114</v>
      </c>
      <c r="D2878" s="540" t="s">
        <v>7365</v>
      </c>
      <c r="E2878" s="540" t="s">
        <v>7366</v>
      </c>
      <c r="F2878" s="556">
        <v>21240000</v>
      </c>
      <c r="G2878" s="541">
        <v>2023</v>
      </c>
      <c r="H2878" s="542">
        <f>VLOOKUP(G2878,[3]잔가율!$D$3:$E$33,2,FALSE)</f>
        <v>0.84199999999999997</v>
      </c>
      <c r="I2878" s="552">
        <f t="shared" si="44"/>
        <v>17884080</v>
      </c>
    </row>
    <row r="2879" spans="1:9">
      <c r="A2879" s="539">
        <v>2878</v>
      </c>
      <c r="B2879" s="540" t="s">
        <v>8534</v>
      </c>
      <c r="C2879" s="540" t="s">
        <v>114</v>
      </c>
      <c r="D2879" s="540" t="s">
        <v>7365</v>
      </c>
      <c r="E2879" s="540" t="s">
        <v>7367</v>
      </c>
      <c r="F2879" s="556">
        <v>24730000</v>
      </c>
      <c r="G2879" s="541">
        <v>2023</v>
      </c>
      <c r="H2879" s="542">
        <f>VLOOKUP(G2879,[3]잔가율!$D$3:$E$33,2,FALSE)</f>
        <v>0.84199999999999997</v>
      </c>
      <c r="I2879" s="552">
        <f t="shared" si="44"/>
        <v>20822660</v>
      </c>
    </row>
    <row r="2880" spans="1:9">
      <c r="A2880" s="539">
        <v>2879</v>
      </c>
      <c r="B2880" s="540" t="s">
        <v>8534</v>
      </c>
      <c r="C2880" s="540" t="s">
        <v>114</v>
      </c>
      <c r="D2880" s="540" t="s">
        <v>7365</v>
      </c>
      <c r="E2880" s="540" t="s">
        <v>7368</v>
      </c>
      <c r="F2880" s="556">
        <v>7000000</v>
      </c>
      <c r="G2880" s="541">
        <v>2023</v>
      </c>
      <c r="H2880" s="542">
        <f>VLOOKUP(G2880,[3]잔가율!$D$3:$E$33,2,FALSE)</f>
        <v>0.84199999999999997</v>
      </c>
      <c r="I2880" s="552">
        <f t="shared" si="44"/>
        <v>5894000</v>
      </c>
    </row>
    <row r="2881" spans="1:9">
      <c r="A2881" s="539">
        <v>2880</v>
      </c>
      <c r="B2881" s="540" t="s">
        <v>8534</v>
      </c>
      <c r="C2881" s="540" t="s">
        <v>114</v>
      </c>
      <c r="D2881" s="540" t="s">
        <v>7369</v>
      </c>
      <c r="E2881" s="540" t="s">
        <v>7370</v>
      </c>
      <c r="F2881" s="556">
        <v>45450000</v>
      </c>
      <c r="G2881" s="541">
        <v>2023</v>
      </c>
      <c r="H2881" s="542">
        <f>VLOOKUP(G2881,[3]잔가율!$D$3:$E$33,2,FALSE)</f>
        <v>0.84199999999999997</v>
      </c>
      <c r="I2881" s="552">
        <f t="shared" si="44"/>
        <v>38268900</v>
      </c>
    </row>
    <row r="2882" spans="1:9">
      <c r="A2882" s="539">
        <v>2881</v>
      </c>
      <c r="B2882" s="540" t="s">
        <v>8534</v>
      </c>
      <c r="C2882" s="540" t="s">
        <v>114</v>
      </c>
      <c r="D2882" s="540" t="s">
        <v>7369</v>
      </c>
      <c r="E2882" s="540" t="s">
        <v>7371</v>
      </c>
      <c r="F2882" s="556">
        <v>37000000</v>
      </c>
      <c r="G2882" s="541">
        <v>2023</v>
      </c>
      <c r="H2882" s="542">
        <f>VLOOKUP(G2882,[3]잔가율!$D$3:$E$33,2,FALSE)</f>
        <v>0.84199999999999997</v>
      </c>
      <c r="I2882" s="552">
        <f t="shared" ref="I2882:I2945" si="45">ROUNDDOWN(F2882*H2882,0)</f>
        <v>31154000</v>
      </c>
    </row>
    <row r="2883" spans="1:9">
      <c r="A2883" s="539">
        <v>2882</v>
      </c>
      <c r="B2883" s="540" t="s">
        <v>8534</v>
      </c>
      <c r="C2883" s="540" t="s">
        <v>114</v>
      </c>
      <c r="D2883" s="540" t="s">
        <v>7369</v>
      </c>
      <c r="E2883" s="540" t="s">
        <v>7372</v>
      </c>
      <c r="F2883" s="556">
        <v>41360000</v>
      </c>
      <c r="G2883" s="541">
        <v>2023</v>
      </c>
      <c r="H2883" s="542">
        <f>VLOOKUP(G2883,[3]잔가율!$D$3:$E$33,2,FALSE)</f>
        <v>0.84199999999999997</v>
      </c>
      <c r="I2883" s="552">
        <f t="shared" si="45"/>
        <v>34825120</v>
      </c>
    </row>
    <row r="2884" spans="1:9">
      <c r="A2884" s="539">
        <v>2883</v>
      </c>
      <c r="B2884" s="540" t="s">
        <v>8534</v>
      </c>
      <c r="C2884" s="540" t="s">
        <v>114</v>
      </c>
      <c r="D2884" s="540" t="s">
        <v>7263</v>
      </c>
      <c r="E2884" s="540" t="s">
        <v>7373</v>
      </c>
      <c r="F2884" s="556">
        <v>44180000</v>
      </c>
      <c r="G2884" s="541">
        <v>2023</v>
      </c>
      <c r="H2884" s="542">
        <f>VLOOKUP(G2884,[3]잔가율!$D$3:$E$33,2,FALSE)</f>
        <v>0.84199999999999997</v>
      </c>
      <c r="I2884" s="552">
        <f t="shared" si="45"/>
        <v>37199560</v>
      </c>
    </row>
    <row r="2885" spans="1:9">
      <c r="A2885" s="539">
        <v>2884</v>
      </c>
      <c r="B2885" s="540" t="s">
        <v>8534</v>
      </c>
      <c r="C2885" s="540" t="s">
        <v>114</v>
      </c>
      <c r="D2885" s="540" t="s">
        <v>7263</v>
      </c>
      <c r="E2885" s="540" t="s">
        <v>7374</v>
      </c>
      <c r="F2885" s="556">
        <v>49000000</v>
      </c>
      <c r="G2885" s="541">
        <v>2023</v>
      </c>
      <c r="H2885" s="542">
        <f>VLOOKUP(G2885,[3]잔가율!$D$3:$E$33,2,FALSE)</f>
        <v>0.84199999999999997</v>
      </c>
      <c r="I2885" s="552">
        <f t="shared" si="45"/>
        <v>41258000</v>
      </c>
    </row>
    <row r="2886" spans="1:9">
      <c r="A2886" s="539">
        <v>2885</v>
      </c>
      <c r="B2886" s="540" t="s">
        <v>8534</v>
      </c>
      <c r="C2886" s="540" t="s">
        <v>114</v>
      </c>
      <c r="D2886" s="540" t="s">
        <v>7375</v>
      </c>
      <c r="E2886" s="540" t="s">
        <v>7374</v>
      </c>
      <c r="F2886" s="556">
        <v>44500000</v>
      </c>
      <c r="G2886" s="541">
        <v>2023</v>
      </c>
      <c r="H2886" s="542">
        <f>VLOOKUP(G2886,[3]잔가율!$D$3:$E$33,2,FALSE)</f>
        <v>0.84199999999999997</v>
      </c>
      <c r="I2886" s="552">
        <f t="shared" si="45"/>
        <v>37469000</v>
      </c>
    </row>
    <row r="2887" spans="1:9">
      <c r="A2887" s="539">
        <v>2886</v>
      </c>
      <c r="B2887" s="540" t="s">
        <v>8534</v>
      </c>
      <c r="C2887" s="540" t="s">
        <v>114</v>
      </c>
      <c r="D2887" s="540" t="s">
        <v>7264</v>
      </c>
      <c r="E2887" s="540" t="s">
        <v>7376</v>
      </c>
      <c r="F2887" s="556">
        <v>44000000</v>
      </c>
      <c r="G2887" s="541">
        <v>2023</v>
      </c>
      <c r="H2887" s="542">
        <f>VLOOKUP(G2887,[3]잔가율!$D$3:$E$33,2,FALSE)</f>
        <v>0.84199999999999997</v>
      </c>
      <c r="I2887" s="552">
        <f t="shared" si="45"/>
        <v>37048000</v>
      </c>
    </row>
    <row r="2888" spans="1:9">
      <c r="A2888" s="539">
        <v>2887</v>
      </c>
      <c r="B2888" s="540" t="s">
        <v>8534</v>
      </c>
      <c r="C2888" s="540" t="s">
        <v>114</v>
      </c>
      <c r="D2888" s="540" t="s">
        <v>7377</v>
      </c>
      <c r="E2888" s="540" t="s">
        <v>7378</v>
      </c>
      <c r="F2888" s="556">
        <v>65700000</v>
      </c>
      <c r="G2888" s="541">
        <v>2023</v>
      </c>
      <c r="H2888" s="542">
        <f>VLOOKUP(G2888,[3]잔가율!$D$3:$E$33,2,FALSE)</f>
        <v>0.84199999999999997</v>
      </c>
      <c r="I2888" s="552">
        <f t="shared" si="45"/>
        <v>55319400</v>
      </c>
    </row>
    <row r="2889" spans="1:9">
      <c r="A2889" s="539">
        <v>2888</v>
      </c>
      <c r="B2889" s="540" t="s">
        <v>8534</v>
      </c>
      <c r="C2889" s="540" t="s">
        <v>114</v>
      </c>
      <c r="D2889" s="540" t="s">
        <v>7265</v>
      </c>
      <c r="E2889" s="540" t="s">
        <v>7379</v>
      </c>
      <c r="F2889" s="556">
        <v>30800000</v>
      </c>
      <c r="G2889" s="541">
        <v>2023</v>
      </c>
      <c r="H2889" s="542">
        <f>VLOOKUP(G2889,[3]잔가율!$D$3:$E$33,2,FALSE)</f>
        <v>0.84199999999999997</v>
      </c>
      <c r="I2889" s="552">
        <f t="shared" si="45"/>
        <v>25933600</v>
      </c>
    </row>
    <row r="2890" spans="1:9">
      <c r="A2890" s="539">
        <v>2889</v>
      </c>
      <c r="B2890" s="540" t="s">
        <v>8534</v>
      </c>
      <c r="C2890" s="540" t="s">
        <v>114</v>
      </c>
      <c r="D2890" s="540" t="s">
        <v>7380</v>
      </c>
      <c r="E2890" s="540" t="s">
        <v>7381</v>
      </c>
      <c r="F2890" s="556">
        <v>31810000</v>
      </c>
      <c r="G2890" s="541">
        <v>2023</v>
      </c>
      <c r="H2890" s="542">
        <f>VLOOKUP(G2890,[3]잔가율!$D$3:$E$33,2,FALSE)</f>
        <v>0.84199999999999997</v>
      </c>
      <c r="I2890" s="552">
        <f t="shared" si="45"/>
        <v>26784020</v>
      </c>
    </row>
    <row r="2891" spans="1:9">
      <c r="A2891" s="539">
        <v>2890</v>
      </c>
      <c r="B2891" s="540" t="s">
        <v>8534</v>
      </c>
      <c r="C2891" s="540" t="s">
        <v>114</v>
      </c>
      <c r="D2891" s="540" t="s">
        <v>7266</v>
      </c>
      <c r="E2891" s="540" t="s">
        <v>7382</v>
      </c>
      <c r="F2891" s="556">
        <v>28360000</v>
      </c>
      <c r="G2891" s="541">
        <v>2023</v>
      </c>
      <c r="H2891" s="542">
        <f>VLOOKUP(G2891,[3]잔가율!$D$3:$E$33,2,FALSE)</f>
        <v>0.84199999999999997</v>
      </c>
      <c r="I2891" s="552">
        <f t="shared" si="45"/>
        <v>23879120</v>
      </c>
    </row>
    <row r="2892" spans="1:9">
      <c r="A2892" s="539">
        <v>2891</v>
      </c>
      <c r="B2892" s="540" t="s">
        <v>8534</v>
      </c>
      <c r="C2892" s="540" t="s">
        <v>114</v>
      </c>
      <c r="D2892" s="540" t="s">
        <v>7383</v>
      </c>
      <c r="E2892" s="540" t="s">
        <v>7384</v>
      </c>
      <c r="F2892" s="556">
        <v>28700000</v>
      </c>
      <c r="G2892" s="541">
        <v>2023</v>
      </c>
      <c r="H2892" s="542">
        <f>VLOOKUP(G2892,[3]잔가율!$D$3:$E$33,2,FALSE)</f>
        <v>0.84199999999999997</v>
      </c>
      <c r="I2892" s="552">
        <f t="shared" si="45"/>
        <v>24165400</v>
      </c>
    </row>
    <row r="2893" spans="1:9">
      <c r="A2893" s="539">
        <v>2892</v>
      </c>
      <c r="B2893" s="540" t="s">
        <v>8534</v>
      </c>
      <c r="C2893" s="540" t="s">
        <v>114</v>
      </c>
      <c r="D2893" s="540" t="s">
        <v>7385</v>
      </c>
      <c r="E2893" s="540" t="s">
        <v>7384</v>
      </c>
      <c r="F2893" s="556">
        <v>25800000</v>
      </c>
      <c r="G2893" s="541">
        <v>2023</v>
      </c>
      <c r="H2893" s="542">
        <f>VLOOKUP(G2893,[3]잔가율!$D$3:$E$33,2,FALSE)</f>
        <v>0.84199999999999997</v>
      </c>
      <c r="I2893" s="552">
        <f t="shared" si="45"/>
        <v>21723600</v>
      </c>
    </row>
    <row r="2894" spans="1:9">
      <c r="A2894" s="539">
        <v>2893</v>
      </c>
      <c r="B2894" s="543" t="s">
        <v>8534</v>
      </c>
      <c r="C2894" s="543" t="s">
        <v>7274</v>
      </c>
      <c r="D2894" s="543" t="s">
        <v>7386</v>
      </c>
      <c r="E2894" s="543" t="s">
        <v>7387</v>
      </c>
      <c r="F2894" s="557">
        <v>104680000</v>
      </c>
      <c r="G2894" s="541">
        <v>2023</v>
      </c>
      <c r="H2894" s="542">
        <f>VLOOKUP(G2894,[3]잔가율!$D$3:$E$33,2,FALSE)</f>
        <v>0.84199999999999997</v>
      </c>
      <c r="I2894" s="552">
        <f t="shared" si="45"/>
        <v>88140560</v>
      </c>
    </row>
    <row r="2895" spans="1:9">
      <c r="A2895" s="539">
        <v>2894</v>
      </c>
      <c r="B2895" s="543" t="s">
        <v>8534</v>
      </c>
      <c r="C2895" s="543" t="s">
        <v>7274</v>
      </c>
      <c r="D2895" s="543" t="s">
        <v>7388</v>
      </c>
      <c r="E2895" s="543" t="s">
        <v>7389</v>
      </c>
      <c r="F2895" s="557">
        <v>10150000</v>
      </c>
      <c r="G2895" s="541">
        <v>2023</v>
      </c>
      <c r="H2895" s="542">
        <f>VLOOKUP(G2895,[3]잔가율!$D$3:$E$33,2,FALSE)</f>
        <v>0.84199999999999997</v>
      </c>
      <c r="I2895" s="552">
        <f t="shared" si="45"/>
        <v>8546300</v>
      </c>
    </row>
    <row r="2896" spans="1:9">
      <c r="A2896" s="539">
        <v>2895</v>
      </c>
      <c r="B2896" s="540" t="s">
        <v>8534</v>
      </c>
      <c r="C2896" s="540" t="s">
        <v>113</v>
      </c>
      <c r="D2896" s="540" t="s">
        <v>7407</v>
      </c>
      <c r="E2896" s="540" t="s">
        <v>7408</v>
      </c>
      <c r="F2896" s="556">
        <v>26740000</v>
      </c>
      <c r="G2896" s="541">
        <v>2023</v>
      </c>
      <c r="H2896" s="542">
        <f>VLOOKUP(G2896,[3]잔가율!$D$3:$E$33,2,FALSE)</f>
        <v>0.84199999999999997</v>
      </c>
      <c r="I2896" s="552">
        <f t="shared" si="45"/>
        <v>22515080</v>
      </c>
    </row>
    <row r="2897" spans="1:9">
      <c r="A2897" s="539">
        <v>2896</v>
      </c>
      <c r="B2897" s="540" t="s">
        <v>8534</v>
      </c>
      <c r="C2897" s="540" t="s">
        <v>113</v>
      </c>
      <c r="D2897" s="540" t="s">
        <v>7409</v>
      </c>
      <c r="E2897" s="540" t="s">
        <v>7410</v>
      </c>
      <c r="F2897" s="556">
        <v>24400000</v>
      </c>
      <c r="G2897" s="541">
        <v>2023</v>
      </c>
      <c r="H2897" s="542">
        <f>VLOOKUP(G2897,[3]잔가율!$D$3:$E$33,2,FALSE)</f>
        <v>0.84199999999999997</v>
      </c>
      <c r="I2897" s="552">
        <f t="shared" si="45"/>
        <v>20544800</v>
      </c>
    </row>
    <row r="2898" spans="1:9">
      <c r="A2898" s="539">
        <v>2897</v>
      </c>
      <c r="B2898" s="540" t="s">
        <v>8534</v>
      </c>
      <c r="C2898" s="540" t="s">
        <v>113</v>
      </c>
      <c r="D2898" s="540" t="s">
        <v>7411</v>
      </c>
      <c r="E2898" s="540" t="s">
        <v>7412</v>
      </c>
      <c r="F2898" s="556">
        <v>24400000</v>
      </c>
      <c r="G2898" s="541">
        <v>2023</v>
      </c>
      <c r="H2898" s="542">
        <f>VLOOKUP(G2898,[3]잔가율!$D$3:$E$33,2,FALSE)</f>
        <v>0.84199999999999997</v>
      </c>
      <c r="I2898" s="552">
        <f t="shared" si="45"/>
        <v>20544800</v>
      </c>
    </row>
    <row r="2899" spans="1:9">
      <c r="A2899" s="539">
        <v>2898</v>
      </c>
      <c r="B2899" s="540" t="s">
        <v>8534</v>
      </c>
      <c r="C2899" s="540" t="s">
        <v>113</v>
      </c>
      <c r="D2899" s="540" t="s">
        <v>7413</v>
      </c>
      <c r="E2899" s="540" t="s">
        <v>7414</v>
      </c>
      <c r="F2899" s="556">
        <v>30900000</v>
      </c>
      <c r="G2899" s="541">
        <v>2023</v>
      </c>
      <c r="H2899" s="542">
        <f>VLOOKUP(G2899,[3]잔가율!$D$3:$E$33,2,FALSE)</f>
        <v>0.84199999999999997</v>
      </c>
      <c r="I2899" s="552">
        <f t="shared" si="45"/>
        <v>26017800</v>
      </c>
    </row>
    <row r="2900" spans="1:9">
      <c r="A2900" s="539">
        <v>2899</v>
      </c>
      <c r="B2900" s="540" t="s">
        <v>8534</v>
      </c>
      <c r="C2900" s="540" t="s">
        <v>113</v>
      </c>
      <c r="D2900" s="540" t="s">
        <v>7415</v>
      </c>
      <c r="E2900" s="540" t="s">
        <v>7416</v>
      </c>
      <c r="F2900" s="556">
        <v>30000000</v>
      </c>
      <c r="G2900" s="541">
        <v>2023</v>
      </c>
      <c r="H2900" s="542">
        <f>VLOOKUP(G2900,[3]잔가율!$D$3:$E$33,2,FALSE)</f>
        <v>0.84199999999999997</v>
      </c>
      <c r="I2900" s="552">
        <f t="shared" si="45"/>
        <v>25260000</v>
      </c>
    </row>
    <row r="2901" spans="1:9">
      <c r="A2901" s="539">
        <v>2900</v>
      </c>
      <c r="B2901" s="540" t="s">
        <v>8534</v>
      </c>
      <c r="C2901" s="540" t="s">
        <v>113</v>
      </c>
      <c r="D2901" s="540" t="s">
        <v>7417</v>
      </c>
      <c r="E2901" s="540" t="s">
        <v>7418</v>
      </c>
      <c r="F2901" s="556">
        <v>30220000</v>
      </c>
      <c r="G2901" s="541">
        <v>2023</v>
      </c>
      <c r="H2901" s="542">
        <f>VLOOKUP(G2901,[3]잔가율!$D$3:$E$33,2,FALSE)</f>
        <v>0.84199999999999997</v>
      </c>
      <c r="I2901" s="552">
        <f t="shared" si="45"/>
        <v>25445240</v>
      </c>
    </row>
    <row r="2902" spans="1:9">
      <c r="A2902" s="539">
        <v>2901</v>
      </c>
      <c r="B2902" s="540" t="s">
        <v>8534</v>
      </c>
      <c r="C2902" s="540" t="s">
        <v>113</v>
      </c>
      <c r="D2902" s="540" t="s">
        <v>7419</v>
      </c>
      <c r="E2902" s="540" t="s">
        <v>7420</v>
      </c>
      <c r="F2902" s="556">
        <v>26810000</v>
      </c>
      <c r="G2902" s="541">
        <v>2023</v>
      </c>
      <c r="H2902" s="542">
        <f>VLOOKUP(G2902,[3]잔가율!$D$3:$E$33,2,FALSE)</f>
        <v>0.84199999999999997</v>
      </c>
      <c r="I2902" s="552">
        <f t="shared" si="45"/>
        <v>22574020</v>
      </c>
    </row>
    <row r="2903" spans="1:9">
      <c r="A2903" s="539">
        <v>2902</v>
      </c>
      <c r="B2903" s="540" t="s">
        <v>8534</v>
      </c>
      <c r="C2903" s="540" t="s">
        <v>113</v>
      </c>
      <c r="D2903" s="540" t="s">
        <v>7421</v>
      </c>
      <c r="E2903" s="540" t="s">
        <v>7422</v>
      </c>
      <c r="F2903" s="556">
        <v>31000000</v>
      </c>
      <c r="G2903" s="541">
        <v>2023</v>
      </c>
      <c r="H2903" s="542">
        <f>VLOOKUP(G2903,[3]잔가율!$D$3:$E$33,2,FALSE)</f>
        <v>0.84199999999999997</v>
      </c>
      <c r="I2903" s="552">
        <f t="shared" si="45"/>
        <v>26102000</v>
      </c>
    </row>
    <row r="2904" spans="1:9">
      <c r="A2904" s="539">
        <v>2903</v>
      </c>
      <c r="B2904" s="540" t="s">
        <v>8534</v>
      </c>
      <c r="C2904" s="540" t="s">
        <v>113</v>
      </c>
      <c r="D2904" s="540" t="s">
        <v>7423</v>
      </c>
      <c r="E2904" s="540" t="s">
        <v>7424</v>
      </c>
      <c r="F2904" s="556">
        <v>22070000</v>
      </c>
      <c r="G2904" s="541">
        <v>2023</v>
      </c>
      <c r="H2904" s="542">
        <f>VLOOKUP(G2904,[3]잔가율!$D$3:$E$33,2,FALSE)</f>
        <v>0.84199999999999997</v>
      </c>
      <c r="I2904" s="552">
        <f t="shared" si="45"/>
        <v>18582940</v>
      </c>
    </row>
    <row r="2905" spans="1:9">
      <c r="A2905" s="539">
        <v>2904</v>
      </c>
      <c r="B2905" s="540" t="s">
        <v>8534</v>
      </c>
      <c r="C2905" s="540" t="s">
        <v>113</v>
      </c>
      <c r="D2905" s="540" t="s">
        <v>7425</v>
      </c>
      <c r="E2905" s="540" t="s">
        <v>7426</v>
      </c>
      <c r="F2905" s="556">
        <v>23900000</v>
      </c>
      <c r="G2905" s="541">
        <v>2023</v>
      </c>
      <c r="H2905" s="542">
        <f>VLOOKUP(G2905,[3]잔가율!$D$3:$E$33,2,FALSE)</f>
        <v>0.84199999999999997</v>
      </c>
      <c r="I2905" s="552">
        <f t="shared" si="45"/>
        <v>20123800</v>
      </c>
    </row>
    <row r="2906" spans="1:9">
      <c r="A2906" s="539">
        <v>2905</v>
      </c>
      <c r="B2906" s="540" t="s">
        <v>8534</v>
      </c>
      <c r="C2906" s="540" t="s">
        <v>113</v>
      </c>
      <c r="D2906" s="540" t="s">
        <v>7427</v>
      </c>
      <c r="E2906" s="540" t="s">
        <v>7428</v>
      </c>
      <c r="F2906" s="556">
        <v>21720000</v>
      </c>
      <c r="G2906" s="541">
        <v>2023</v>
      </c>
      <c r="H2906" s="542">
        <f>VLOOKUP(G2906,[3]잔가율!$D$3:$E$33,2,FALSE)</f>
        <v>0.84199999999999997</v>
      </c>
      <c r="I2906" s="552">
        <f t="shared" si="45"/>
        <v>18288240</v>
      </c>
    </row>
    <row r="2907" spans="1:9">
      <c r="A2907" s="539">
        <v>2906</v>
      </c>
      <c r="B2907" s="540" t="s">
        <v>8534</v>
      </c>
      <c r="C2907" s="540" t="s">
        <v>113</v>
      </c>
      <c r="D2907" s="540" t="s">
        <v>7429</v>
      </c>
      <c r="E2907" s="540" t="s">
        <v>7430</v>
      </c>
      <c r="F2907" s="556">
        <v>22300000</v>
      </c>
      <c r="G2907" s="541">
        <v>2023</v>
      </c>
      <c r="H2907" s="542">
        <f>VLOOKUP(G2907,[3]잔가율!$D$3:$E$33,2,FALSE)</f>
        <v>0.84199999999999997</v>
      </c>
      <c r="I2907" s="552">
        <f t="shared" si="45"/>
        <v>18776600</v>
      </c>
    </row>
    <row r="2908" spans="1:9">
      <c r="A2908" s="539">
        <v>2907</v>
      </c>
      <c r="B2908" s="540" t="s">
        <v>8534</v>
      </c>
      <c r="C2908" s="540" t="s">
        <v>113</v>
      </c>
      <c r="D2908" s="540" t="s">
        <v>7431</v>
      </c>
      <c r="E2908" s="540" t="s">
        <v>7426</v>
      </c>
      <c r="F2908" s="556">
        <v>27180000</v>
      </c>
      <c r="G2908" s="541">
        <v>2023</v>
      </c>
      <c r="H2908" s="542">
        <f>VLOOKUP(G2908,[3]잔가율!$D$3:$E$33,2,FALSE)</f>
        <v>0.84199999999999997</v>
      </c>
      <c r="I2908" s="552">
        <f t="shared" si="45"/>
        <v>22885560</v>
      </c>
    </row>
    <row r="2909" spans="1:9">
      <c r="A2909" s="539">
        <v>2908</v>
      </c>
      <c r="B2909" s="540" t="s">
        <v>8534</v>
      </c>
      <c r="C2909" s="540" t="s">
        <v>113</v>
      </c>
      <c r="D2909" s="540" t="s">
        <v>7432</v>
      </c>
      <c r="E2909" s="540" t="s">
        <v>7433</v>
      </c>
      <c r="F2909" s="556">
        <v>25530000</v>
      </c>
      <c r="G2909" s="541">
        <v>2023</v>
      </c>
      <c r="H2909" s="542">
        <f>VLOOKUP(G2909,[3]잔가율!$D$3:$E$33,2,FALSE)</f>
        <v>0.84199999999999997</v>
      </c>
      <c r="I2909" s="552">
        <f t="shared" si="45"/>
        <v>21496260</v>
      </c>
    </row>
    <row r="2910" spans="1:9">
      <c r="A2910" s="539">
        <v>2909</v>
      </c>
      <c r="B2910" s="540" t="s">
        <v>8534</v>
      </c>
      <c r="C2910" s="540" t="s">
        <v>113</v>
      </c>
      <c r="D2910" s="540" t="s">
        <v>7432</v>
      </c>
      <c r="E2910" s="540" t="s">
        <v>7428</v>
      </c>
      <c r="F2910" s="556">
        <v>26180000</v>
      </c>
      <c r="G2910" s="541">
        <v>2023</v>
      </c>
      <c r="H2910" s="542">
        <f>VLOOKUP(G2910,[3]잔가율!$D$3:$E$33,2,FALSE)</f>
        <v>0.84199999999999997</v>
      </c>
      <c r="I2910" s="552">
        <f t="shared" si="45"/>
        <v>22043560</v>
      </c>
    </row>
    <row r="2911" spans="1:9">
      <c r="A2911" s="539">
        <v>2910</v>
      </c>
      <c r="B2911" s="540" t="s">
        <v>8534</v>
      </c>
      <c r="C2911" s="540" t="s">
        <v>113</v>
      </c>
      <c r="D2911" s="540" t="s">
        <v>7434</v>
      </c>
      <c r="E2911" s="540" t="s">
        <v>7428</v>
      </c>
      <c r="F2911" s="556">
        <v>25820000</v>
      </c>
      <c r="G2911" s="541">
        <v>2023</v>
      </c>
      <c r="H2911" s="542">
        <f>VLOOKUP(G2911,[3]잔가율!$D$3:$E$33,2,FALSE)</f>
        <v>0.84199999999999997</v>
      </c>
      <c r="I2911" s="552">
        <f t="shared" si="45"/>
        <v>21740440</v>
      </c>
    </row>
    <row r="2912" spans="1:9">
      <c r="A2912" s="539">
        <v>2911</v>
      </c>
      <c r="B2912" s="540" t="s">
        <v>8534</v>
      </c>
      <c r="C2912" s="540" t="s">
        <v>113</v>
      </c>
      <c r="D2912" s="540" t="s">
        <v>7435</v>
      </c>
      <c r="E2912" s="540" t="s">
        <v>7436</v>
      </c>
      <c r="F2912" s="556">
        <v>37000000</v>
      </c>
      <c r="G2912" s="541">
        <v>2023</v>
      </c>
      <c r="H2912" s="542">
        <f>VLOOKUP(G2912,[3]잔가율!$D$3:$E$33,2,FALSE)</f>
        <v>0.84199999999999997</v>
      </c>
      <c r="I2912" s="552">
        <f t="shared" si="45"/>
        <v>31154000</v>
      </c>
    </row>
    <row r="2913" spans="1:9">
      <c r="A2913" s="539">
        <v>2912</v>
      </c>
      <c r="B2913" s="540" t="s">
        <v>8534</v>
      </c>
      <c r="C2913" s="540" t="s">
        <v>113</v>
      </c>
      <c r="D2913" s="540" t="s">
        <v>7437</v>
      </c>
      <c r="E2913" s="540" t="s">
        <v>7438</v>
      </c>
      <c r="F2913" s="556">
        <v>32550000</v>
      </c>
      <c r="G2913" s="541">
        <v>2023</v>
      </c>
      <c r="H2913" s="542">
        <f>VLOOKUP(G2913,[3]잔가율!$D$3:$E$33,2,FALSE)</f>
        <v>0.84199999999999997</v>
      </c>
      <c r="I2913" s="552">
        <f t="shared" si="45"/>
        <v>27407100</v>
      </c>
    </row>
    <row r="2914" spans="1:9">
      <c r="A2914" s="539">
        <v>2913</v>
      </c>
      <c r="B2914" s="540" t="s">
        <v>8534</v>
      </c>
      <c r="C2914" s="540" t="s">
        <v>113</v>
      </c>
      <c r="D2914" s="540" t="s">
        <v>7437</v>
      </c>
      <c r="E2914" s="540" t="s">
        <v>7439</v>
      </c>
      <c r="F2914" s="556">
        <v>35360000</v>
      </c>
      <c r="G2914" s="541">
        <v>2023</v>
      </c>
      <c r="H2914" s="542">
        <f>VLOOKUP(G2914,[3]잔가율!$D$3:$E$33,2,FALSE)</f>
        <v>0.84199999999999997</v>
      </c>
      <c r="I2914" s="552">
        <f t="shared" si="45"/>
        <v>29773120</v>
      </c>
    </row>
    <row r="2915" spans="1:9">
      <c r="A2915" s="539">
        <v>2914</v>
      </c>
      <c r="B2915" s="540" t="s">
        <v>8534</v>
      </c>
      <c r="C2915" s="540" t="s">
        <v>113</v>
      </c>
      <c r="D2915" s="540" t="s">
        <v>7440</v>
      </c>
      <c r="E2915" s="540" t="s">
        <v>7441</v>
      </c>
      <c r="F2915" s="556">
        <v>36000000</v>
      </c>
      <c r="G2915" s="541">
        <v>2023</v>
      </c>
      <c r="H2915" s="542">
        <f>VLOOKUP(G2915,[3]잔가율!$D$3:$E$33,2,FALSE)</f>
        <v>0.84199999999999997</v>
      </c>
      <c r="I2915" s="552">
        <f t="shared" si="45"/>
        <v>30312000</v>
      </c>
    </row>
    <row r="2916" spans="1:9">
      <c r="A2916" s="539">
        <v>2915</v>
      </c>
      <c r="B2916" s="540" t="s">
        <v>8534</v>
      </c>
      <c r="C2916" s="540" t="s">
        <v>113</v>
      </c>
      <c r="D2916" s="540" t="s">
        <v>7442</v>
      </c>
      <c r="E2916" s="540" t="s">
        <v>7441</v>
      </c>
      <c r="F2916" s="556">
        <v>32600000</v>
      </c>
      <c r="G2916" s="541">
        <v>2023</v>
      </c>
      <c r="H2916" s="542">
        <f>VLOOKUP(G2916,[3]잔가율!$D$3:$E$33,2,FALSE)</f>
        <v>0.84199999999999997</v>
      </c>
      <c r="I2916" s="552">
        <f t="shared" si="45"/>
        <v>27449200</v>
      </c>
    </row>
    <row r="2917" spans="1:9">
      <c r="A2917" s="539">
        <v>2916</v>
      </c>
      <c r="B2917" s="540" t="s">
        <v>8534</v>
      </c>
      <c r="C2917" s="540" t="s">
        <v>113</v>
      </c>
      <c r="D2917" s="540" t="s">
        <v>7396</v>
      </c>
      <c r="E2917" s="540" t="s">
        <v>7441</v>
      </c>
      <c r="F2917" s="556">
        <v>35500000</v>
      </c>
      <c r="G2917" s="541">
        <v>2023</v>
      </c>
      <c r="H2917" s="542">
        <f>VLOOKUP(G2917,[3]잔가율!$D$3:$E$33,2,FALSE)</f>
        <v>0.84199999999999997</v>
      </c>
      <c r="I2917" s="552">
        <f t="shared" si="45"/>
        <v>29891000</v>
      </c>
    </row>
    <row r="2918" spans="1:9">
      <c r="A2918" s="539">
        <v>2917</v>
      </c>
      <c r="B2918" s="540" t="s">
        <v>8534</v>
      </c>
      <c r="C2918" s="540" t="s">
        <v>113</v>
      </c>
      <c r="D2918" s="540" t="s">
        <v>7443</v>
      </c>
      <c r="E2918" s="540" t="s">
        <v>7444</v>
      </c>
      <c r="F2918" s="556">
        <v>45360000</v>
      </c>
      <c r="G2918" s="541">
        <v>2023</v>
      </c>
      <c r="H2918" s="542">
        <f>VLOOKUP(G2918,[3]잔가율!$D$3:$E$33,2,FALSE)</f>
        <v>0.84199999999999997</v>
      </c>
      <c r="I2918" s="552">
        <f t="shared" si="45"/>
        <v>38193120</v>
      </c>
    </row>
    <row r="2919" spans="1:9">
      <c r="A2919" s="539">
        <v>2918</v>
      </c>
      <c r="B2919" s="540" t="s">
        <v>8534</v>
      </c>
      <c r="C2919" s="540" t="s">
        <v>113</v>
      </c>
      <c r="D2919" s="540" t="s">
        <v>7443</v>
      </c>
      <c r="E2919" s="540" t="s">
        <v>7445</v>
      </c>
      <c r="F2919" s="556">
        <v>41500000</v>
      </c>
      <c r="G2919" s="541">
        <v>2023</v>
      </c>
      <c r="H2919" s="542">
        <f>VLOOKUP(G2919,[3]잔가율!$D$3:$E$33,2,FALSE)</f>
        <v>0.84199999999999997</v>
      </c>
      <c r="I2919" s="552">
        <f t="shared" si="45"/>
        <v>34943000</v>
      </c>
    </row>
    <row r="2920" spans="1:9">
      <c r="A2920" s="539">
        <v>2919</v>
      </c>
      <c r="B2920" s="540" t="s">
        <v>8534</v>
      </c>
      <c r="C2920" s="540" t="s">
        <v>113</v>
      </c>
      <c r="D2920" s="540" t="s">
        <v>7397</v>
      </c>
      <c r="E2920" s="540" t="s">
        <v>7446</v>
      </c>
      <c r="F2920" s="556">
        <v>46360000</v>
      </c>
      <c r="G2920" s="541">
        <v>2023</v>
      </c>
      <c r="H2920" s="542">
        <f>VLOOKUP(G2920,[3]잔가율!$D$3:$E$33,2,FALSE)</f>
        <v>0.84199999999999997</v>
      </c>
      <c r="I2920" s="552">
        <f t="shared" si="45"/>
        <v>39035120</v>
      </c>
    </row>
    <row r="2921" spans="1:9">
      <c r="A2921" s="539">
        <v>2920</v>
      </c>
      <c r="B2921" s="540" t="s">
        <v>8534</v>
      </c>
      <c r="C2921" s="540" t="s">
        <v>113</v>
      </c>
      <c r="D2921" s="540" t="s">
        <v>7447</v>
      </c>
      <c r="E2921" s="540" t="s">
        <v>7448</v>
      </c>
      <c r="F2921" s="556">
        <v>27200000</v>
      </c>
      <c r="G2921" s="541">
        <v>2023</v>
      </c>
      <c r="H2921" s="542">
        <f>VLOOKUP(G2921,[3]잔가율!$D$3:$E$33,2,FALSE)</f>
        <v>0.84199999999999997</v>
      </c>
      <c r="I2921" s="552">
        <f t="shared" si="45"/>
        <v>22902400</v>
      </c>
    </row>
    <row r="2922" spans="1:9">
      <c r="A2922" s="539">
        <v>2921</v>
      </c>
      <c r="B2922" s="540" t="s">
        <v>8534</v>
      </c>
      <c r="C2922" s="540" t="s">
        <v>113</v>
      </c>
      <c r="D2922" s="540" t="s">
        <v>7449</v>
      </c>
      <c r="E2922" s="540" t="s">
        <v>7391</v>
      </c>
      <c r="F2922" s="556">
        <v>29000000</v>
      </c>
      <c r="G2922" s="541">
        <v>2023</v>
      </c>
      <c r="H2922" s="542">
        <f>VLOOKUP(G2922,[3]잔가율!$D$3:$E$33,2,FALSE)</f>
        <v>0.84199999999999997</v>
      </c>
      <c r="I2922" s="552">
        <f t="shared" si="45"/>
        <v>24418000</v>
      </c>
    </row>
    <row r="2923" spans="1:9">
      <c r="A2923" s="539">
        <v>2922</v>
      </c>
      <c r="B2923" s="414" t="s">
        <v>16663</v>
      </c>
      <c r="C2923" s="540" t="s">
        <v>113</v>
      </c>
      <c r="D2923" s="540" t="s">
        <v>7390</v>
      </c>
      <c r="E2923" s="540" t="s">
        <v>7391</v>
      </c>
      <c r="F2923" s="558">
        <v>28200000</v>
      </c>
      <c r="G2923" s="541">
        <v>2023</v>
      </c>
      <c r="H2923" s="542">
        <f>VLOOKUP(G2923,[3]잔가율!$B$3:$C$33,2,FALSE)</f>
        <v>0.82599999999999996</v>
      </c>
      <c r="I2923" s="552">
        <f t="shared" si="45"/>
        <v>23293200</v>
      </c>
    </row>
    <row r="2924" spans="1:9">
      <c r="A2924" s="539">
        <v>2923</v>
      </c>
      <c r="B2924" s="540" t="s">
        <v>8534</v>
      </c>
      <c r="C2924" s="540" t="s">
        <v>113</v>
      </c>
      <c r="D2924" s="540" t="s">
        <v>7450</v>
      </c>
      <c r="E2924" s="540" t="s">
        <v>7451</v>
      </c>
      <c r="F2924" s="556">
        <v>27540000</v>
      </c>
      <c r="G2924" s="541">
        <v>2023</v>
      </c>
      <c r="H2924" s="542">
        <f>VLOOKUP(G2924,[3]잔가율!$D$3:$E$33,2,FALSE)</f>
        <v>0.84199999999999997</v>
      </c>
      <c r="I2924" s="552">
        <f t="shared" si="45"/>
        <v>23188680</v>
      </c>
    </row>
    <row r="2925" spans="1:9">
      <c r="A2925" s="539">
        <v>2924</v>
      </c>
      <c r="B2925" s="540" t="s">
        <v>8534</v>
      </c>
      <c r="C2925" s="540" t="s">
        <v>113</v>
      </c>
      <c r="D2925" s="540" t="s">
        <v>7452</v>
      </c>
      <c r="E2925" s="540" t="s">
        <v>7451</v>
      </c>
      <c r="F2925" s="556">
        <v>29000000</v>
      </c>
      <c r="G2925" s="541">
        <v>2023</v>
      </c>
      <c r="H2925" s="542">
        <f>VLOOKUP(G2925,[3]잔가율!$D$3:$E$33,2,FALSE)</f>
        <v>0.84199999999999997</v>
      </c>
      <c r="I2925" s="552">
        <f t="shared" si="45"/>
        <v>24418000</v>
      </c>
    </row>
    <row r="2926" spans="1:9">
      <c r="A2926" s="539">
        <v>2925</v>
      </c>
      <c r="B2926" s="540" t="s">
        <v>8534</v>
      </c>
      <c r="C2926" s="540" t="s">
        <v>113</v>
      </c>
      <c r="D2926" s="540" t="s">
        <v>7453</v>
      </c>
      <c r="E2926" s="540" t="s">
        <v>7451</v>
      </c>
      <c r="F2926" s="556">
        <v>26720000</v>
      </c>
      <c r="G2926" s="541">
        <v>2023</v>
      </c>
      <c r="H2926" s="542">
        <f>VLOOKUP(G2926,[3]잔가율!$D$3:$E$33,2,FALSE)</f>
        <v>0.84199999999999997</v>
      </c>
      <c r="I2926" s="552">
        <f t="shared" si="45"/>
        <v>22498240</v>
      </c>
    </row>
    <row r="2927" spans="1:9">
      <c r="A2927" s="539">
        <v>2926</v>
      </c>
      <c r="B2927" s="540" t="s">
        <v>8534</v>
      </c>
      <c r="C2927" s="540" t="s">
        <v>113</v>
      </c>
      <c r="D2927" s="540" t="s">
        <v>7454</v>
      </c>
      <c r="E2927" s="540" t="s">
        <v>7455</v>
      </c>
      <c r="F2927" s="556">
        <v>30360000</v>
      </c>
      <c r="G2927" s="541">
        <v>2023</v>
      </c>
      <c r="H2927" s="542">
        <f>VLOOKUP(G2927,[3]잔가율!$D$3:$E$33,2,FALSE)</f>
        <v>0.84199999999999997</v>
      </c>
      <c r="I2927" s="552">
        <f t="shared" si="45"/>
        <v>25563120</v>
      </c>
    </row>
    <row r="2928" spans="1:9">
      <c r="A2928" s="539">
        <v>2927</v>
      </c>
      <c r="B2928" s="540" t="s">
        <v>8534</v>
      </c>
      <c r="C2928" s="540" t="s">
        <v>113</v>
      </c>
      <c r="D2928" s="540" t="s">
        <v>7456</v>
      </c>
      <c r="E2928" s="540" t="s">
        <v>3496</v>
      </c>
      <c r="F2928" s="556">
        <v>41330000</v>
      </c>
      <c r="G2928" s="541">
        <v>2023</v>
      </c>
      <c r="H2928" s="542">
        <f>VLOOKUP(G2928,[3]잔가율!$D$3:$E$33,2,FALSE)</f>
        <v>0.84199999999999997</v>
      </c>
      <c r="I2928" s="552">
        <f t="shared" si="45"/>
        <v>34799860</v>
      </c>
    </row>
    <row r="2929" spans="1:9">
      <c r="A2929" s="539">
        <v>2928</v>
      </c>
      <c r="B2929" s="540" t="s">
        <v>8534</v>
      </c>
      <c r="C2929" s="540" t="s">
        <v>113</v>
      </c>
      <c r="D2929" s="540" t="s">
        <v>7457</v>
      </c>
      <c r="E2929" s="540" t="s">
        <v>3496</v>
      </c>
      <c r="F2929" s="556">
        <v>41620000</v>
      </c>
      <c r="G2929" s="541">
        <v>2023</v>
      </c>
      <c r="H2929" s="542">
        <f>VLOOKUP(G2929,[3]잔가율!$D$3:$E$33,2,FALSE)</f>
        <v>0.84199999999999997</v>
      </c>
      <c r="I2929" s="552">
        <f t="shared" si="45"/>
        <v>35044040</v>
      </c>
    </row>
    <row r="2930" spans="1:9">
      <c r="A2930" s="539">
        <v>2929</v>
      </c>
      <c r="B2930" s="540" t="s">
        <v>8534</v>
      </c>
      <c r="C2930" s="540" t="s">
        <v>113</v>
      </c>
      <c r="D2930" s="540" t="s">
        <v>7458</v>
      </c>
      <c r="E2930" s="540" t="s">
        <v>7455</v>
      </c>
      <c r="F2930" s="556">
        <v>31960000</v>
      </c>
      <c r="G2930" s="541">
        <v>2023</v>
      </c>
      <c r="H2930" s="542">
        <f>VLOOKUP(G2930,[3]잔가율!$D$3:$E$33,2,FALSE)</f>
        <v>0.84199999999999997</v>
      </c>
      <c r="I2930" s="552">
        <f t="shared" si="45"/>
        <v>26910320</v>
      </c>
    </row>
    <row r="2931" spans="1:9">
      <c r="A2931" s="539">
        <v>2930</v>
      </c>
      <c r="B2931" s="540" t="s">
        <v>8534</v>
      </c>
      <c r="C2931" s="540" t="s">
        <v>113</v>
      </c>
      <c r="D2931" s="540" t="s">
        <v>7458</v>
      </c>
      <c r="E2931" s="540" t="s">
        <v>7459</v>
      </c>
      <c r="F2931" s="556">
        <v>28600000</v>
      </c>
      <c r="G2931" s="541">
        <v>2023</v>
      </c>
      <c r="H2931" s="542">
        <f>VLOOKUP(G2931,[3]잔가율!$D$3:$E$33,2,FALSE)</f>
        <v>0.84199999999999997</v>
      </c>
      <c r="I2931" s="552">
        <f t="shared" si="45"/>
        <v>24081200</v>
      </c>
    </row>
    <row r="2932" spans="1:9">
      <c r="A2932" s="539">
        <v>2931</v>
      </c>
      <c r="B2932" s="540" t="s">
        <v>8534</v>
      </c>
      <c r="C2932" s="540" t="s">
        <v>113</v>
      </c>
      <c r="D2932" s="540" t="s">
        <v>7460</v>
      </c>
      <c r="E2932" s="540" t="s">
        <v>7461</v>
      </c>
      <c r="F2932" s="556">
        <v>28010000</v>
      </c>
      <c r="G2932" s="541">
        <v>2023</v>
      </c>
      <c r="H2932" s="542">
        <f>VLOOKUP(G2932,[3]잔가율!$D$3:$E$33,2,FALSE)</f>
        <v>0.84199999999999997</v>
      </c>
      <c r="I2932" s="552">
        <f t="shared" si="45"/>
        <v>23584420</v>
      </c>
    </row>
    <row r="2933" spans="1:9">
      <c r="A2933" s="539">
        <v>2932</v>
      </c>
      <c r="B2933" s="540" t="s">
        <v>8534</v>
      </c>
      <c r="C2933" s="540" t="s">
        <v>113</v>
      </c>
      <c r="D2933" s="540" t="s">
        <v>7462</v>
      </c>
      <c r="E2933" s="540" t="s">
        <v>3533</v>
      </c>
      <c r="F2933" s="556">
        <v>27950000</v>
      </c>
      <c r="G2933" s="541">
        <v>2023</v>
      </c>
      <c r="H2933" s="542">
        <f>VLOOKUP(G2933,[3]잔가율!$D$3:$E$33,2,FALSE)</f>
        <v>0.84199999999999997</v>
      </c>
      <c r="I2933" s="552">
        <f t="shared" si="45"/>
        <v>23533900</v>
      </c>
    </row>
    <row r="2934" spans="1:9">
      <c r="A2934" s="539">
        <v>2933</v>
      </c>
      <c r="B2934" s="540" t="s">
        <v>8534</v>
      </c>
      <c r="C2934" s="540" t="s">
        <v>113</v>
      </c>
      <c r="D2934" s="540" t="s">
        <v>7463</v>
      </c>
      <c r="E2934" s="540" t="s">
        <v>7464</v>
      </c>
      <c r="F2934" s="556">
        <v>30080000</v>
      </c>
      <c r="G2934" s="541">
        <v>2023</v>
      </c>
      <c r="H2934" s="542">
        <f>VLOOKUP(G2934,[3]잔가율!$D$3:$E$33,2,FALSE)</f>
        <v>0.84199999999999997</v>
      </c>
      <c r="I2934" s="552">
        <f t="shared" si="45"/>
        <v>25327360</v>
      </c>
    </row>
    <row r="2935" spans="1:9">
      <c r="A2935" s="539">
        <v>2934</v>
      </c>
      <c r="B2935" s="540" t="s">
        <v>8534</v>
      </c>
      <c r="C2935" s="540" t="s">
        <v>113</v>
      </c>
      <c r="D2935" s="540" t="s">
        <v>7398</v>
      </c>
      <c r="E2935" s="540" t="s">
        <v>7465</v>
      </c>
      <c r="F2935" s="556">
        <v>25000000</v>
      </c>
      <c r="G2935" s="541">
        <v>2023</v>
      </c>
      <c r="H2935" s="542">
        <f>VLOOKUP(G2935,[3]잔가율!$D$3:$E$33,2,FALSE)</f>
        <v>0.84199999999999997</v>
      </c>
      <c r="I2935" s="552">
        <f t="shared" si="45"/>
        <v>21050000</v>
      </c>
    </row>
    <row r="2936" spans="1:9">
      <c r="A2936" s="539">
        <v>2935</v>
      </c>
      <c r="B2936" s="540" t="s">
        <v>8534</v>
      </c>
      <c r="C2936" s="540" t="s">
        <v>113</v>
      </c>
      <c r="D2936" s="540" t="s">
        <v>7398</v>
      </c>
      <c r="E2936" s="540" t="s">
        <v>7466</v>
      </c>
      <c r="F2936" s="556">
        <v>28630000</v>
      </c>
      <c r="G2936" s="541">
        <v>2023</v>
      </c>
      <c r="H2936" s="542">
        <f>VLOOKUP(G2936,[3]잔가율!$D$3:$E$33,2,FALSE)</f>
        <v>0.84199999999999997</v>
      </c>
      <c r="I2936" s="552">
        <f t="shared" si="45"/>
        <v>24106460</v>
      </c>
    </row>
    <row r="2937" spans="1:9">
      <c r="A2937" s="539">
        <v>2936</v>
      </c>
      <c r="B2937" s="540" t="s">
        <v>8534</v>
      </c>
      <c r="C2937" s="540" t="s">
        <v>113</v>
      </c>
      <c r="D2937" s="540" t="s">
        <v>7467</v>
      </c>
      <c r="E2937" s="540" t="s">
        <v>7468</v>
      </c>
      <c r="F2937" s="556">
        <v>29090000</v>
      </c>
      <c r="G2937" s="541">
        <v>2023</v>
      </c>
      <c r="H2937" s="542">
        <f>VLOOKUP(G2937,[3]잔가율!$D$3:$E$33,2,FALSE)</f>
        <v>0.84199999999999997</v>
      </c>
      <c r="I2937" s="552">
        <f t="shared" si="45"/>
        <v>24493780</v>
      </c>
    </row>
    <row r="2938" spans="1:9">
      <c r="A2938" s="539">
        <v>2937</v>
      </c>
      <c r="B2938" s="540" t="s">
        <v>8534</v>
      </c>
      <c r="C2938" s="540" t="s">
        <v>113</v>
      </c>
      <c r="D2938" s="540" t="s">
        <v>7399</v>
      </c>
      <c r="E2938" s="540" t="s">
        <v>7469</v>
      </c>
      <c r="F2938" s="556">
        <v>40540000</v>
      </c>
      <c r="G2938" s="541">
        <v>2023</v>
      </c>
      <c r="H2938" s="542">
        <f>VLOOKUP(G2938,[3]잔가율!$D$3:$E$33,2,FALSE)</f>
        <v>0.84199999999999997</v>
      </c>
      <c r="I2938" s="552">
        <f t="shared" si="45"/>
        <v>34134680</v>
      </c>
    </row>
    <row r="2939" spans="1:9">
      <c r="A2939" s="539">
        <v>2938</v>
      </c>
      <c r="B2939" s="540" t="s">
        <v>8534</v>
      </c>
      <c r="C2939" s="540" t="s">
        <v>113</v>
      </c>
      <c r="D2939" s="540" t="s">
        <v>7470</v>
      </c>
      <c r="E2939" s="540" t="s">
        <v>7469</v>
      </c>
      <c r="F2939" s="556">
        <v>37000000</v>
      </c>
      <c r="G2939" s="541">
        <v>2023</v>
      </c>
      <c r="H2939" s="542">
        <f>VLOOKUP(G2939,[3]잔가율!$D$3:$E$33,2,FALSE)</f>
        <v>0.84199999999999997</v>
      </c>
      <c r="I2939" s="552">
        <f t="shared" si="45"/>
        <v>31154000</v>
      </c>
    </row>
    <row r="2940" spans="1:9">
      <c r="A2940" s="539">
        <v>2939</v>
      </c>
      <c r="B2940" s="540" t="s">
        <v>8534</v>
      </c>
      <c r="C2940" s="540" t="s">
        <v>113</v>
      </c>
      <c r="D2940" s="540" t="s">
        <v>7471</v>
      </c>
      <c r="E2940" s="540" t="s">
        <v>7469</v>
      </c>
      <c r="F2940" s="556">
        <v>50540000</v>
      </c>
      <c r="G2940" s="541">
        <v>2023</v>
      </c>
      <c r="H2940" s="542">
        <f>VLOOKUP(G2940,[3]잔가율!$D$3:$E$33,2,FALSE)</f>
        <v>0.84199999999999997</v>
      </c>
      <c r="I2940" s="552">
        <f t="shared" si="45"/>
        <v>42554680</v>
      </c>
    </row>
    <row r="2941" spans="1:9">
      <c r="A2941" s="539">
        <v>2940</v>
      </c>
      <c r="B2941" s="540" t="s">
        <v>8534</v>
      </c>
      <c r="C2941" s="540" t="s">
        <v>113</v>
      </c>
      <c r="D2941" s="540" t="s">
        <v>7472</v>
      </c>
      <c r="E2941" s="540" t="s">
        <v>7469</v>
      </c>
      <c r="F2941" s="556">
        <v>51000000</v>
      </c>
      <c r="G2941" s="541">
        <v>2023</v>
      </c>
      <c r="H2941" s="542">
        <f>VLOOKUP(G2941,[3]잔가율!$D$3:$E$33,2,FALSE)</f>
        <v>0.84199999999999997</v>
      </c>
      <c r="I2941" s="552">
        <f t="shared" si="45"/>
        <v>42942000</v>
      </c>
    </row>
    <row r="2942" spans="1:9">
      <c r="A2942" s="539">
        <v>2941</v>
      </c>
      <c r="B2942" s="540" t="s">
        <v>8534</v>
      </c>
      <c r="C2942" s="540" t="s">
        <v>113</v>
      </c>
      <c r="D2942" s="540" t="s">
        <v>7473</v>
      </c>
      <c r="E2942" s="540" t="s">
        <v>7474</v>
      </c>
      <c r="F2942" s="556">
        <v>57990000</v>
      </c>
      <c r="G2942" s="541">
        <v>2023</v>
      </c>
      <c r="H2942" s="542">
        <f>VLOOKUP(G2942,[3]잔가율!$D$3:$E$33,2,FALSE)</f>
        <v>0.84199999999999997</v>
      </c>
      <c r="I2942" s="552">
        <f t="shared" si="45"/>
        <v>48827580</v>
      </c>
    </row>
    <row r="2943" spans="1:9">
      <c r="A2943" s="539">
        <v>2942</v>
      </c>
      <c r="B2943" s="540" t="s">
        <v>8534</v>
      </c>
      <c r="C2943" s="540" t="s">
        <v>113</v>
      </c>
      <c r="D2943" s="540" t="s">
        <v>7475</v>
      </c>
      <c r="E2943" s="540" t="s">
        <v>7474</v>
      </c>
      <c r="F2943" s="556">
        <v>47270000</v>
      </c>
      <c r="G2943" s="541">
        <v>2023</v>
      </c>
      <c r="H2943" s="542">
        <f>VLOOKUP(G2943,[3]잔가율!$D$3:$E$33,2,FALSE)</f>
        <v>0.84199999999999997</v>
      </c>
      <c r="I2943" s="552">
        <f t="shared" si="45"/>
        <v>39801340</v>
      </c>
    </row>
    <row r="2944" spans="1:9">
      <c r="A2944" s="539">
        <v>2943</v>
      </c>
      <c r="B2944" s="540" t="s">
        <v>8534</v>
      </c>
      <c r="C2944" s="540" t="s">
        <v>113</v>
      </c>
      <c r="D2944" s="540" t="s">
        <v>7476</v>
      </c>
      <c r="E2944" s="540" t="s">
        <v>7469</v>
      </c>
      <c r="F2944" s="556">
        <v>39900000</v>
      </c>
      <c r="G2944" s="541">
        <v>2023</v>
      </c>
      <c r="H2944" s="542">
        <f>VLOOKUP(G2944,[3]잔가율!$D$3:$E$33,2,FALSE)</f>
        <v>0.84199999999999997</v>
      </c>
      <c r="I2944" s="552">
        <f t="shared" si="45"/>
        <v>33595800</v>
      </c>
    </row>
    <row r="2945" spans="1:9">
      <c r="A2945" s="539">
        <v>2944</v>
      </c>
      <c r="B2945" s="540" t="s">
        <v>8534</v>
      </c>
      <c r="C2945" s="540" t="s">
        <v>113</v>
      </c>
      <c r="D2945" s="540" t="s">
        <v>7477</v>
      </c>
      <c r="E2945" s="540" t="s">
        <v>7469</v>
      </c>
      <c r="F2945" s="556">
        <v>42810000</v>
      </c>
      <c r="G2945" s="541">
        <v>2023</v>
      </c>
      <c r="H2945" s="542">
        <f>VLOOKUP(G2945,[3]잔가율!$D$3:$E$33,2,FALSE)</f>
        <v>0.84199999999999997</v>
      </c>
      <c r="I2945" s="552">
        <f t="shared" si="45"/>
        <v>36046020</v>
      </c>
    </row>
    <row r="2946" spans="1:9">
      <c r="A2946" s="539">
        <v>2945</v>
      </c>
      <c r="B2946" s="540" t="s">
        <v>8534</v>
      </c>
      <c r="C2946" s="540" t="s">
        <v>113</v>
      </c>
      <c r="D2946" s="540" t="s">
        <v>7400</v>
      </c>
      <c r="E2946" s="540" t="s">
        <v>7469</v>
      </c>
      <c r="F2946" s="556">
        <v>37390000</v>
      </c>
      <c r="G2946" s="541">
        <v>2023</v>
      </c>
      <c r="H2946" s="542">
        <f>VLOOKUP(G2946,[3]잔가율!$D$3:$E$33,2,FALSE)</f>
        <v>0.84199999999999997</v>
      </c>
      <c r="I2946" s="552">
        <f t="shared" ref="I2946:I3009" si="46">ROUNDDOWN(F2946*H2946,0)</f>
        <v>31482380</v>
      </c>
    </row>
    <row r="2947" spans="1:9">
      <c r="A2947" s="539">
        <v>2946</v>
      </c>
      <c r="B2947" s="540" t="s">
        <v>8534</v>
      </c>
      <c r="C2947" s="540" t="s">
        <v>113</v>
      </c>
      <c r="D2947" s="540" t="s">
        <v>7478</v>
      </c>
      <c r="E2947" s="540" t="s">
        <v>7479</v>
      </c>
      <c r="F2947" s="556">
        <v>42810000</v>
      </c>
      <c r="G2947" s="541">
        <v>2023</v>
      </c>
      <c r="H2947" s="542">
        <f>VLOOKUP(G2947,[3]잔가율!$D$3:$E$33,2,FALSE)</f>
        <v>0.84199999999999997</v>
      </c>
      <c r="I2947" s="552">
        <f t="shared" si="46"/>
        <v>36046020</v>
      </c>
    </row>
    <row r="2948" spans="1:9">
      <c r="A2948" s="539">
        <v>2947</v>
      </c>
      <c r="B2948" s="540" t="s">
        <v>8534</v>
      </c>
      <c r="C2948" s="540" t="s">
        <v>113</v>
      </c>
      <c r="D2948" s="540" t="s">
        <v>7480</v>
      </c>
      <c r="E2948" s="540" t="s">
        <v>7479</v>
      </c>
      <c r="F2948" s="556">
        <v>39450000</v>
      </c>
      <c r="G2948" s="541">
        <v>2023</v>
      </c>
      <c r="H2948" s="542">
        <f>VLOOKUP(G2948,[3]잔가율!$D$3:$E$33,2,FALSE)</f>
        <v>0.84199999999999997</v>
      </c>
      <c r="I2948" s="552">
        <f t="shared" si="46"/>
        <v>33216900</v>
      </c>
    </row>
    <row r="2949" spans="1:9">
      <c r="A2949" s="539">
        <v>2948</v>
      </c>
      <c r="B2949" s="540" t="s">
        <v>8534</v>
      </c>
      <c r="C2949" s="540" t="s">
        <v>113</v>
      </c>
      <c r="D2949" s="540" t="s">
        <v>7481</v>
      </c>
      <c r="E2949" s="540" t="s">
        <v>7436</v>
      </c>
      <c r="F2949" s="556">
        <v>39200000</v>
      </c>
      <c r="G2949" s="541">
        <v>2023</v>
      </c>
      <c r="H2949" s="542">
        <f>VLOOKUP(G2949,[3]잔가율!$D$3:$E$33,2,FALSE)</f>
        <v>0.84199999999999997</v>
      </c>
      <c r="I2949" s="552">
        <f t="shared" si="46"/>
        <v>33006400</v>
      </c>
    </row>
    <row r="2950" spans="1:9">
      <c r="A2950" s="539">
        <v>2949</v>
      </c>
      <c r="B2950" s="540" t="s">
        <v>8534</v>
      </c>
      <c r="C2950" s="540" t="s">
        <v>113</v>
      </c>
      <c r="D2950" s="540" t="s">
        <v>7482</v>
      </c>
      <c r="E2950" s="540" t="s">
        <v>7439</v>
      </c>
      <c r="F2950" s="556">
        <v>39000000</v>
      </c>
      <c r="G2950" s="541">
        <v>2023</v>
      </c>
      <c r="H2950" s="542">
        <f>VLOOKUP(G2950,[3]잔가율!$D$3:$E$33,2,FALSE)</f>
        <v>0.84199999999999997</v>
      </c>
      <c r="I2950" s="552">
        <f t="shared" si="46"/>
        <v>32838000</v>
      </c>
    </row>
    <row r="2951" spans="1:9">
      <c r="A2951" s="539">
        <v>2950</v>
      </c>
      <c r="B2951" s="540" t="s">
        <v>8534</v>
      </c>
      <c r="C2951" s="540" t="s">
        <v>113</v>
      </c>
      <c r="D2951" s="540" t="s">
        <v>7483</v>
      </c>
      <c r="E2951" s="540" t="s">
        <v>7444</v>
      </c>
      <c r="F2951" s="556">
        <v>49000000</v>
      </c>
      <c r="G2951" s="541">
        <v>2023</v>
      </c>
      <c r="H2951" s="542">
        <f>VLOOKUP(G2951,[3]잔가율!$D$3:$E$33,2,FALSE)</f>
        <v>0.84199999999999997</v>
      </c>
      <c r="I2951" s="552">
        <f t="shared" si="46"/>
        <v>41258000</v>
      </c>
    </row>
    <row r="2952" spans="1:9">
      <c r="A2952" s="539">
        <v>2951</v>
      </c>
      <c r="B2952" s="540" t="s">
        <v>8534</v>
      </c>
      <c r="C2952" s="540" t="s">
        <v>113</v>
      </c>
      <c r="D2952" s="540" t="s">
        <v>7483</v>
      </c>
      <c r="E2952" s="540" t="s">
        <v>7445</v>
      </c>
      <c r="F2952" s="556">
        <v>39400000</v>
      </c>
      <c r="G2952" s="541">
        <v>2023</v>
      </c>
      <c r="H2952" s="542">
        <f>VLOOKUP(G2952,[3]잔가율!$D$3:$E$33,2,FALSE)</f>
        <v>0.84199999999999997</v>
      </c>
      <c r="I2952" s="552">
        <f t="shared" si="46"/>
        <v>33174800</v>
      </c>
    </row>
    <row r="2953" spans="1:9">
      <c r="A2953" s="539">
        <v>2952</v>
      </c>
      <c r="B2953" s="540" t="s">
        <v>8534</v>
      </c>
      <c r="C2953" s="540" t="s">
        <v>113</v>
      </c>
      <c r="D2953" s="540" t="s">
        <v>7401</v>
      </c>
      <c r="E2953" s="540" t="s">
        <v>7484</v>
      </c>
      <c r="F2953" s="556">
        <v>38270000</v>
      </c>
      <c r="G2953" s="541">
        <v>2023</v>
      </c>
      <c r="H2953" s="542">
        <f>VLOOKUP(G2953,[3]잔가율!$D$3:$E$33,2,FALSE)</f>
        <v>0.84199999999999997</v>
      </c>
      <c r="I2953" s="552">
        <f t="shared" si="46"/>
        <v>32223340</v>
      </c>
    </row>
    <row r="2954" spans="1:9">
      <c r="A2954" s="539">
        <v>2953</v>
      </c>
      <c r="B2954" s="540" t="s">
        <v>8534</v>
      </c>
      <c r="C2954" s="540" t="s">
        <v>113</v>
      </c>
      <c r="D2954" s="540" t="s">
        <v>7485</v>
      </c>
      <c r="E2954" s="540" t="s">
        <v>7486</v>
      </c>
      <c r="F2954" s="556">
        <v>31980000</v>
      </c>
      <c r="G2954" s="541">
        <v>2023</v>
      </c>
      <c r="H2954" s="542">
        <f>VLOOKUP(G2954,[3]잔가율!$D$3:$E$33,2,FALSE)</f>
        <v>0.84199999999999997</v>
      </c>
      <c r="I2954" s="552">
        <f t="shared" si="46"/>
        <v>26927160</v>
      </c>
    </row>
    <row r="2955" spans="1:9">
      <c r="A2955" s="539">
        <v>2954</v>
      </c>
      <c r="B2955" s="540" t="s">
        <v>8534</v>
      </c>
      <c r="C2955" s="540" t="s">
        <v>113</v>
      </c>
      <c r="D2955" s="540" t="s">
        <v>7487</v>
      </c>
      <c r="E2955" s="540" t="s">
        <v>7486</v>
      </c>
      <c r="F2955" s="556">
        <v>35410000</v>
      </c>
      <c r="G2955" s="541">
        <v>2023</v>
      </c>
      <c r="H2955" s="542">
        <f>VLOOKUP(G2955,[3]잔가율!$D$3:$E$33,2,FALSE)</f>
        <v>0.84199999999999997</v>
      </c>
      <c r="I2955" s="552">
        <f t="shared" si="46"/>
        <v>29815220</v>
      </c>
    </row>
    <row r="2956" spans="1:9">
      <c r="A2956" s="539">
        <v>2955</v>
      </c>
      <c r="B2956" s="540" t="s">
        <v>8534</v>
      </c>
      <c r="C2956" s="540" t="s">
        <v>113</v>
      </c>
      <c r="D2956" s="540" t="s">
        <v>7488</v>
      </c>
      <c r="E2956" s="540" t="s">
        <v>3472</v>
      </c>
      <c r="F2956" s="556">
        <v>34280000</v>
      </c>
      <c r="G2956" s="541">
        <v>2023</v>
      </c>
      <c r="H2956" s="542">
        <f>VLOOKUP(G2956,[3]잔가율!$D$3:$E$33,2,FALSE)</f>
        <v>0.84199999999999997</v>
      </c>
      <c r="I2956" s="552">
        <f t="shared" si="46"/>
        <v>28863760</v>
      </c>
    </row>
    <row r="2957" spans="1:9">
      <c r="A2957" s="539">
        <v>2956</v>
      </c>
      <c r="B2957" s="540" t="s">
        <v>8534</v>
      </c>
      <c r="C2957" s="540" t="s">
        <v>113</v>
      </c>
      <c r="D2957" s="540" t="s">
        <v>7489</v>
      </c>
      <c r="E2957" s="540" t="s">
        <v>7490</v>
      </c>
      <c r="F2957" s="556">
        <v>34960000</v>
      </c>
      <c r="G2957" s="541">
        <v>2023</v>
      </c>
      <c r="H2957" s="542">
        <f>VLOOKUP(G2957,[3]잔가율!$D$3:$E$33,2,FALSE)</f>
        <v>0.84199999999999997</v>
      </c>
      <c r="I2957" s="552">
        <f t="shared" si="46"/>
        <v>29436320</v>
      </c>
    </row>
    <row r="2958" spans="1:9">
      <c r="A2958" s="539">
        <v>2957</v>
      </c>
      <c r="B2958" s="540" t="s">
        <v>8534</v>
      </c>
      <c r="C2958" s="540" t="s">
        <v>113</v>
      </c>
      <c r="D2958" s="540" t="s">
        <v>7489</v>
      </c>
      <c r="E2958" s="540" t="s">
        <v>7491</v>
      </c>
      <c r="F2958" s="556">
        <v>34100000</v>
      </c>
      <c r="G2958" s="541">
        <v>2023</v>
      </c>
      <c r="H2958" s="542">
        <f>VLOOKUP(G2958,[3]잔가율!$D$3:$E$33,2,FALSE)</f>
        <v>0.84199999999999997</v>
      </c>
      <c r="I2958" s="552">
        <f t="shared" si="46"/>
        <v>28712200</v>
      </c>
    </row>
    <row r="2959" spans="1:9">
      <c r="A2959" s="539">
        <v>2958</v>
      </c>
      <c r="B2959" s="540" t="s">
        <v>8534</v>
      </c>
      <c r="C2959" s="540" t="s">
        <v>113</v>
      </c>
      <c r="D2959" s="540" t="s">
        <v>7402</v>
      </c>
      <c r="E2959" s="540" t="s">
        <v>3472</v>
      </c>
      <c r="F2959" s="556">
        <v>38360000</v>
      </c>
      <c r="G2959" s="541">
        <v>2023</v>
      </c>
      <c r="H2959" s="542">
        <f>VLOOKUP(G2959,[3]잔가율!$D$3:$E$33,2,FALSE)</f>
        <v>0.84199999999999997</v>
      </c>
      <c r="I2959" s="552">
        <f t="shared" si="46"/>
        <v>32299120</v>
      </c>
    </row>
    <row r="2960" spans="1:9">
      <c r="A2960" s="539">
        <v>2959</v>
      </c>
      <c r="B2960" s="540" t="s">
        <v>8534</v>
      </c>
      <c r="C2960" s="540" t="s">
        <v>113</v>
      </c>
      <c r="D2960" s="540" t="s">
        <v>7403</v>
      </c>
      <c r="E2960" s="540" t="s">
        <v>3472</v>
      </c>
      <c r="F2960" s="556">
        <v>49000000</v>
      </c>
      <c r="G2960" s="541">
        <v>2023</v>
      </c>
      <c r="H2960" s="542">
        <f>VLOOKUP(G2960,[3]잔가율!$D$3:$E$33,2,FALSE)</f>
        <v>0.84199999999999997</v>
      </c>
      <c r="I2960" s="552">
        <f t="shared" si="46"/>
        <v>41258000</v>
      </c>
    </row>
    <row r="2961" spans="1:9">
      <c r="A2961" s="539">
        <v>2960</v>
      </c>
      <c r="B2961" s="540" t="s">
        <v>8534</v>
      </c>
      <c r="C2961" s="540" t="s">
        <v>113</v>
      </c>
      <c r="D2961" s="540" t="s">
        <v>7492</v>
      </c>
      <c r="E2961" s="540" t="s">
        <v>7493</v>
      </c>
      <c r="F2961" s="556">
        <v>32640000</v>
      </c>
      <c r="G2961" s="541">
        <v>2023</v>
      </c>
      <c r="H2961" s="542">
        <f>VLOOKUP(G2961,[3]잔가율!$D$3:$E$33,2,FALSE)</f>
        <v>0.84199999999999997</v>
      </c>
      <c r="I2961" s="552">
        <f t="shared" si="46"/>
        <v>27482880</v>
      </c>
    </row>
    <row r="2962" spans="1:9">
      <c r="A2962" s="539">
        <v>2961</v>
      </c>
      <c r="B2962" s="540" t="s">
        <v>8534</v>
      </c>
      <c r="C2962" s="540" t="s">
        <v>113</v>
      </c>
      <c r="D2962" s="540" t="s">
        <v>7494</v>
      </c>
      <c r="E2962" s="540" t="s">
        <v>7490</v>
      </c>
      <c r="F2962" s="556">
        <v>33640000</v>
      </c>
      <c r="G2962" s="541">
        <v>2023</v>
      </c>
      <c r="H2962" s="542">
        <f>VLOOKUP(G2962,[3]잔가율!$D$3:$E$33,2,FALSE)</f>
        <v>0.84199999999999997</v>
      </c>
      <c r="I2962" s="552">
        <f t="shared" si="46"/>
        <v>28324880</v>
      </c>
    </row>
    <row r="2963" spans="1:9">
      <c r="A2963" s="539">
        <v>2962</v>
      </c>
      <c r="B2963" s="540" t="s">
        <v>8534</v>
      </c>
      <c r="C2963" s="540" t="s">
        <v>113</v>
      </c>
      <c r="D2963" s="540" t="s">
        <v>7494</v>
      </c>
      <c r="E2963" s="540" t="s">
        <v>7491</v>
      </c>
      <c r="F2963" s="556">
        <v>49300000</v>
      </c>
      <c r="G2963" s="541">
        <v>2023</v>
      </c>
      <c r="H2963" s="542">
        <f>VLOOKUP(G2963,[3]잔가율!$D$3:$E$33,2,FALSE)</f>
        <v>0.84199999999999997</v>
      </c>
      <c r="I2963" s="552">
        <f t="shared" si="46"/>
        <v>41510600</v>
      </c>
    </row>
    <row r="2964" spans="1:9">
      <c r="A2964" s="539">
        <v>2963</v>
      </c>
      <c r="B2964" s="540" t="s">
        <v>8534</v>
      </c>
      <c r="C2964" s="540" t="s">
        <v>113</v>
      </c>
      <c r="D2964" s="540" t="s">
        <v>7495</v>
      </c>
      <c r="E2964" s="540" t="s">
        <v>7496</v>
      </c>
      <c r="F2964" s="556">
        <v>43560000</v>
      </c>
      <c r="G2964" s="541">
        <v>2023</v>
      </c>
      <c r="H2964" s="542">
        <f>VLOOKUP(G2964,[3]잔가율!$D$3:$E$33,2,FALSE)</f>
        <v>0.84199999999999997</v>
      </c>
      <c r="I2964" s="552">
        <f t="shared" si="46"/>
        <v>36677520</v>
      </c>
    </row>
    <row r="2965" spans="1:9">
      <c r="A2965" s="539">
        <v>2964</v>
      </c>
      <c r="B2965" s="540" t="s">
        <v>8534</v>
      </c>
      <c r="C2965" s="540" t="s">
        <v>113</v>
      </c>
      <c r="D2965" s="540" t="s">
        <v>7497</v>
      </c>
      <c r="E2965" s="540" t="s">
        <v>7498</v>
      </c>
      <c r="F2965" s="556">
        <v>35450000</v>
      </c>
      <c r="G2965" s="541">
        <v>2023</v>
      </c>
      <c r="H2965" s="542">
        <f>VLOOKUP(G2965,[3]잔가율!$D$3:$E$33,2,FALSE)</f>
        <v>0.84199999999999997</v>
      </c>
      <c r="I2965" s="552">
        <f t="shared" si="46"/>
        <v>29848900</v>
      </c>
    </row>
    <row r="2966" spans="1:9">
      <c r="A2966" s="539">
        <v>2965</v>
      </c>
      <c r="B2966" s="540" t="s">
        <v>8534</v>
      </c>
      <c r="C2966" s="540" t="s">
        <v>113</v>
      </c>
      <c r="D2966" s="540" t="s">
        <v>7499</v>
      </c>
      <c r="E2966" s="540" t="s">
        <v>3365</v>
      </c>
      <c r="F2966" s="556">
        <v>35910000</v>
      </c>
      <c r="G2966" s="541">
        <v>2023</v>
      </c>
      <c r="H2966" s="542">
        <f>VLOOKUP(G2966,[3]잔가율!$D$3:$E$33,2,FALSE)</f>
        <v>0.84199999999999997</v>
      </c>
      <c r="I2966" s="552">
        <f t="shared" si="46"/>
        <v>30236220</v>
      </c>
    </row>
    <row r="2967" spans="1:9">
      <c r="A2967" s="539">
        <v>2966</v>
      </c>
      <c r="B2967" s="540" t="s">
        <v>8534</v>
      </c>
      <c r="C2967" s="540" t="s">
        <v>113</v>
      </c>
      <c r="D2967" s="540" t="s">
        <v>7500</v>
      </c>
      <c r="E2967" s="540" t="s">
        <v>7501</v>
      </c>
      <c r="F2967" s="556">
        <v>38780000</v>
      </c>
      <c r="G2967" s="541">
        <v>2023</v>
      </c>
      <c r="H2967" s="542">
        <f>VLOOKUP(G2967,[3]잔가율!$D$3:$E$33,2,FALSE)</f>
        <v>0.84199999999999997</v>
      </c>
      <c r="I2967" s="552">
        <f t="shared" si="46"/>
        <v>32652760</v>
      </c>
    </row>
    <row r="2968" spans="1:9">
      <c r="A2968" s="539">
        <v>2967</v>
      </c>
      <c r="B2968" s="540" t="s">
        <v>8534</v>
      </c>
      <c r="C2968" s="540" t="s">
        <v>113</v>
      </c>
      <c r="D2968" s="540" t="s">
        <v>7500</v>
      </c>
      <c r="E2968" s="540" t="s">
        <v>7502</v>
      </c>
      <c r="F2968" s="556">
        <v>46460000</v>
      </c>
      <c r="G2968" s="541">
        <v>2023</v>
      </c>
      <c r="H2968" s="542">
        <f>VLOOKUP(G2968,[3]잔가율!$D$3:$E$33,2,FALSE)</f>
        <v>0.84199999999999997</v>
      </c>
      <c r="I2968" s="552">
        <f t="shared" si="46"/>
        <v>39119320</v>
      </c>
    </row>
    <row r="2969" spans="1:9">
      <c r="A2969" s="539">
        <v>2968</v>
      </c>
      <c r="B2969" s="540" t="s">
        <v>8534</v>
      </c>
      <c r="C2969" s="540" t="s">
        <v>113</v>
      </c>
      <c r="D2969" s="540" t="s">
        <v>7404</v>
      </c>
      <c r="E2969" s="540" t="s">
        <v>3365</v>
      </c>
      <c r="F2969" s="556">
        <v>37520000</v>
      </c>
      <c r="G2969" s="541">
        <v>2023</v>
      </c>
      <c r="H2969" s="542">
        <f>VLOOKUP(G2969,[3]잔가율!$D$3:$E$33,2,FALSE)</f>
        <v>0.84199999999999997</v>
      </c>
      <c r="I2969" s="552">
        <f t="shared" si="46"/>
        <v>31591840</v>
      </c>
    </row>
    <row r="2970" spans="1:9">
      <c r="A2970" s="539">
        <v>2969</v>
      </c>
      <c r="B2970" s="540" t="s">
        <v>8534</v>
      </c>
      <c r="C2970" s="540" t="s">
        <v>113</v>
      </c>
      <c r="D2970" s="540" t="s">
        <v>7405</v>
      </c>
      <c r="E2970" s="540" t="s">
        <v>7503</v>
      </c>
      <c r="F2970" s="556">
        <v>54000000</v>
      </c>
      <c r="G2970" s="541">
        <v>2023</v>
      </c>
      <c r="H2970" s="542">
        <f>VLOOKUP(G2970,[3]잔가율!$D$3:$E$33,2,FALSE)</f>
        <v>0.84199999999999997</v>
      </c>
      <c r="I2970" s="552">
        <f t="shared" si="46"/>
        <v>45468000</v>
      </c>
    </row>
    <row r="2971" spans="1:9">
      <c r="A2971" s="539">
        <v>2970</v>
      </c>
      <c r="B2971" s="540" t="s">
        <v>8534</v>
      </c>
      <c r="C2971" s="540" t="s">
        <v>113</v>
      </c>
      <c r="D2971" s="540" t="s">
        <v>7504</v>
      </c>
      <c r="E2971" s="540" t="s">
        <v>7505</v>
      </c>
      <c r="F2971" s="556">
        <v>62000000</v>
      </c>
      <c r="G2971" s="541">
        <v>2023</v>
      </c>
      <c r="H2971" s="542">
        <f>VLOOKUP(G2971,[3]잔가율!$D$3:$E$33,2,FALSE)</f>
        <v>0.84199999999999997</v>
      </c>
      <c r="I2971" s="552">
        <f t="shared" si="46"/>
        <v>52204000</v>
      </c>
    </row>
    <row r="2972" spans="1:9">
      <c r="A2972" s="539">
        <v>2971</v>
      </c>
      <c r="B2972" s="540" t="s">
        <v>8534</v>
      </c>
      <c r="C2972" s="540" t="s">
        <v>113</v>
      </c>
      <c r="D2972" s="540" t="s">
        <v>7506</v>
      </c>
      <c r="E2972" s="540" t="s">
        <v>7503</v>
      </c>
      <c r="F2972" s="556">
        <v>55450000</v>
      </c>
      <c r="G2972" s="541">
        <v>2023</v>
      </c>
      <c r="H2972" s="542">
        <f>VLOOKUP(G2972,[3]잔가율!$D$3:$E$33,2,FALSE)</f>
        <v>0.84199999999999997</v>
      </c>
      <c r="I2972" s="552">
        <f t="shared" si="46"/>
        <v>46688900</v>
      </c>
    </row>
    <row r="2973" spans="1:9">
      <c r="A2973" s="539">
        <v>2972</v>
      </c>
      <c r="B2973" s="540" t="s">
        <v>8534</v>
      </c>
      <c r="C2973" s="540" t="s">
        <v>113</v>
      </c>
      <c r="D2973" s="540" t="s">
        <v>7507</v>
      </c>
      <c r="E2973" s="540" t="s">
        <v>7503</v>
      </c>
      <c r="F2973" s="556">
        <v>55450000</v>
      </c>
      <c r="G2973" s="541">
        <v>2023</v>
      </c>
      <c r="H2973" s="542">
        <f>VLOOKUP(G2973,[3]잔가율!$D$3:$E$33,2,FALSE)</f>
        <v>0.84199999999999997</v>
      </c>
      <c r="I2973" s="552">
        <f t="shared" si="46"/>
        <v>46688900</v>
      </c>
    </row>
    <row r="2974" spans="1:9">
      <c r="A2974" s="539">
        <v>2973</v>
      </c>
      <c r="B2974" s="540" t="s">
        <v>8534</v>
      </c>
      <c r="C2974" s="540" t="s">
        <v>113</v>
      </c>
      <c r="D2974" s="540" t="s">
        <v>7508</v>
      </c>
      <c r="E2974" s="540" t="s">
        <v>7509</v>
      </c>
      <c r="F2974" s="556">
        <v>50020000</v>
      </c>
      <c r="G2974" s="541">
        <v>2023</v>
      </c>
      <c r="H2974" s="542">
        <f>VLOOKUP(G2974,[3]잔가율!$D$3:$E$33,2,FALSE)</f>
        <v>0.84199999999999997</v>
      </c>
      <c r="I2974" s="552">
        <f t="shared" si="46"/>
        <v>42116840</v>
      </c>
    </row>
    <row r="2975" spans="1:9">
      <c r="A2975" s="539">
        <v>2974</v>
      </c>
      <c r="B2975" s="540" t="s">
        <v>8534</v>
      </c>
      <c r="C2975" s="540" t="s">
        <v>113</v>
      </c>
      <c r="D2975" s="540" t="s">
        <v>7510</v>
      </c>
      <c r="E2975" s="540" t="s">
        <v>7511</v>
      </c>
      <c r="F2975" s="556">
        <v>35750000</v>
      </c>
      <c r="G2975" s="541">
        <v>2023</v>
      </c>
      <c r="H2975" s="542">
        <f>VLOOKUP(G2975,[3]잔가율!$D$3:$E$33,2,FALSE)</f>
        <v>0.84199999999999997</v>
      </c>
      <c r="I2975" s="552">
        <f t="shared" si="46"/>
        <v>30101500</v>
      </c>
    </row>
    <row r="2976" spans="1:9">
      <c r="A2976" s="539">
        <v>2975</v>
      </c>
      <c r="B2976" s="540" t="s">
        <v>8534</v>
      </c>
      <c r="C2976" s="540" t="s">
        <v>113</v>
      </c>
      <c r="D2976" s="540" t="s">
        <v>7512</v>
      </c>
      <c r="E2976" s="540" t="s">
        <v>7446</v>
      </c>
      <c r="F2976" s="556">
        <v>41870000</v>
      </c>
      <c r="G2976" s="541">
        <v>2023</v>
      </c>
      <c r="H2976" s="542">
        <f>VLOOKUP(G2976,[3]잔가율!$D$3:$E$33,2,FALSE)</f>
        <v>0.84199999999999997</v>
      </c>
      <c r="I2976" s="552">
        <f t="shared" si="46"/>
        <v>35254540</v>
      </c>
    </row>
    <row r="2977" spans="1:9">
      <c r="A2977" s="539">
        <v>2976</v>
      </c>
      <c r="B2977" s="540" t="s">
        <v>8534</v>
      </c>
      <c r="C2977" s="540" t="s">
        <v>113</v>
      </c>
      <c r="D2977" s="540" t="s">
        <v>7513</v>
      </c>
      <c r="E2977" s="540" t="s">
        <v>7514</v>
      </c>
      <c r="F2977" s="556">
        <v>30450000</v>
      </c>
      <c r="G2977" s="541">
        <v>2023</v>
      </c>
      <c r="H2977" s="542">
        <f>VLOOKUP(G2977,[3]잔가율!$D$3:$E$33,2,FALSE)</f>
        <v>0.84199999999999997</v>
      </c>
      <c r="I2977" s="552">
        <f t="shared" si="46"/>
        <v>25638900</v>
      </c>
    </row>
    <row r="2978" spans="1:9">
      <c r="A2978" s="539">
        <v>2977</v>
      </c>
      <c r="B2978" s="540" t="s">
        <v>8534</v>
      </c>
      <c r="C2978" s="540" t="s">
        <v>113</v>
      </c>
      <c r="D2978" s="540" t="s">
        <v>7515</v>
      </c>
      <c r="E2978" s="540" t="s">
        <v>7516</v>
      </c>
      <c r="F2978" s="556">
        <v>29090000</v>
      </c>
      <c r="G2978" s="541">
        <v>2023</v>
      </c>
      <c r="H2978" s="542">
        <f>VLOOKUP(G2978,[3]잔가율!$D$3:$E$33,2,FALSE)</f>
        <v>0.84199999999999997</v>
      </c>
      <c r="I2978" s="552">
        <f t="shared" si="46"/>
        <v>24493780</v>
      </c>
    </row>
    <row r="2979" spans="1:9">
      <c r="A2979" s="539">
        <v>2978</v>
      </c>
      <c r="B2979" s="540" t="s">
        <v>8534</v>
      </c>
      <c r="C2979" s="540" t="s">
        <v>113</v>
      </c>
      <c r="D2979" s="540" t="s">
        <v>7517</v>
      </c>
      <c r="E2979" s="540" t="s">
        <v>7518</v>
      </c>
      <c r="F2979" s="556">
        <v>30450000</v>
      </c>
      <c r="G2979" s="541">
        <v>2023</v>
      </c>
      <c r="H2979" s="542">
        <f>VLOOKUP(G2979,[3]잔가율!$D$3:$E$33,2,FALSE)</f>
        <v>0.84199999999999997</v>
      </c>
      <c r="I2979" s="552">
        <f t="shared" si="46"/>
        <v>25638900</v>
      </c>
    </row>
    <row r="2980" spans="1:9">
      <c r="A2980" s="539">
        <v>2979</v>
      </c>
      <c r="B2980" s="540" t="s">
        <v>8534</v>
      </c>
      <c r="C2980" s="540" t="s">
        <v>113</v>
      </c>
      <c r="D2980" s="540" t="s">
        <v>7519</v>
      </c>
      <c r="E2980" s="540" t="s">
        <v>7516</v>
      </c>
      <c r="F2980" s="556">
        <v>32350000</v>
      </c>
      <c r="G2980" s="541">
        <v>2023</v>
      </c>
      <c r="H2980" s="542">
        <f>VLOOKUP(G2980,[3]잔가율!$D$3:$E$33,2,FALSE)</f>
        <v>0.84199999999999997</v>
      </c>
      <c r="I2980" s="552">
        <f t="shared" si="46"/>
        <v>27238700</v>
      </c>
    </row>
    <row r="2981" spans="1:9">
      <c r="A2981" s="539">
        <v>2980</v>
      </c>
      <c r="B2981" s="540" t="s">
        <v>8534</v>
      </c>
      <c r="C2981" s="540" t="s">
        <v>113</v>
      </c>
      <c r="D2981" s="540" t="s">
        <v>7520</v>
      </c>
      <c r="E2981" s="540" t="s">
        <v>7521</v>
      </c>
      <c r="F2981" s="556">
        <v>33480000</v>
      </c>
      <c r="G2981" s="541">
        <v>2023</v>
      </c>
      <c r="H2981" s="542">
        <f>VLOOKUP(G2981,[3]잔가율!$D$3:$E$33,2,FALSE)</f>
        <v>0.84199999999999997</v>
      </c>
      <c r="I2981" s="552">
        <f t="shared" si="46"/>
        <v>28190160</v>
      </c>
    </row>
    <row r="2982" spans="1:9">
      <c r="A2982" s="539">
        <v>2981</v>
      </c>
      <c r="B2982" s="540" t="s">
        <v>8534</v>
      </c>
      <c r="C2982" s="540" t="s">
        <v>113</v>
      </c>
      <c r="D2982" s="540" t="s">
        <v>7522</v>
      </c>
      <c r="E2982" s="540" t="s">
        <v>7469</v>
      </c>
      <c r="F2982" s="556">
        <v>35430000</v>
      </c>
      <c r="G2982" s="541">
        <v>2023</v>
      </c>
      <c r="H2982" s="542">
        <f>VLOOKUP(G2982,[3]잔가율!$D$3:$E$33,2,FALSE)</f>
        <v>0.84199999999999997</v>
      </c>
      <c r="I2982" s="552">
        <f t="shared" si="46"/>
        <v>29832060</v>
      </c>
    </row>
    <row r="2983" spans="1:9">
      <c r="A2983" s="539">
        <v>2982</v>
      </c>
      <c r="B2983" s="540" t="s">
        <v>8534</v>
      </c>
      <c r="C2983" s="540" t="s">
        <v>113</v>
      </c>
      <c r="D2983" s="540" t="s">
        <v>7523</v>
      </c>
      <c r="E2983" s="540" t="s">
        <v>7479</v>
      </c>
      <c r="F2983" s="556">
        <v>36360000</v>
      </c>
      <c r="G2983" s="541">
        <v>2023</v>
      </c>
      <c r="H2983" s="542">
        <f>VLOOKUP(G2983,[3]잔가율!$D$3:$E$33,2,FALSE)</f>
        <v>0.84199999999999997</v>
      </c>
      <c r="I2983" s="552">
        <f t="shared" si="46"/>
        <v>30615120</v>
      </c>
    </row>
    <row r="2984" spans="1:9">
      <c r="A2984" s="539">
        <v>2983</v>
      </c>
      <c r="B2984" s="540" t="s">
        <v>8534</v>
      </c>
      <c r="C2984" s="540" t="s">
        <v>113</v>
      </c>
      <c r="D2984" s="540" t="s">
        <v>7524</v>
      </c>
      <c r="E2984" s="540" t="s">
        <v>7525</v>
      </c>
      <c r="F2984" s="556">
        <v>26810000</v>
      </c>
      <c r="G2984" s="541">
        <v>2023</v>
      </c>
      <c r="H2984" s="542">
        <f>VLOOKUP(G2984,[3]잔가율!$D$3:$E$33,2,FALSE)</f>
        <v>0.84199999999999997</v>
      </c>
      <c r="I2984" s="552">
        <f t="shared" si="46"/>
        <v>22574020</v>
      </c>
    </row>
    <row r="2985" spans="1:9">
      <c r="A2985" s="539">
        <v>2984</v>
      </c>
      <c r="B2985" s="540" t="s">
        <v>8534</v>
      </c>
      <c r="C2985" s="540" t="s">
        <v>113</v>
      </c>
      <c r="D2985" s="540" t="s">
        <v>7526</v>
      </c>
      <c r="E2985" s="540" t="s">
        <v>7422</v>
      </c>
      <c r="F2985" s="556">
        <v>27180000</v>
      </c>
      <c r="G2985" s="541">
        <v>2023</v>
      </c>
      <c r="H2985" s="542">
        <f>VLOOKUP(G2985,[3]잔가율!$D$3:$E$33,2,FALSE)</f>
        <v>0.84199999999999997</v>
      </c>
      <c r="I2985" s="552">
        <f t="shared" si="46"/>
        <v>22885560</v>
      </c>
    </row>
    <row r="2986" spans="1:9">
      <c r="A2986" s="539">
        <v>2985</v>
      </c>
      <c r="B2986" s="540" t="s">
        <v>8534</v>
      </c>
      <c r="C2986" s="540" t="s">
        <v>113</v>
      </c>
      <c r="D2986" s="540" t="s">
        <v>7527</v>
      </c>
      <c r="E2986" s="540" t="s">
        <v>7528</v>
      </c>
      <c r="F2986" s="556">
        <v>31060000</v>
      </c>
      <c r="G2986" s="541">
        <v>2023</v>
      </c>
      <c r="H2986" s="542">
        <f>VLOOKUP(G2986,[3]잔가율!$D$3:$E$33,2,FALSE)</f>
        <v>0.84199999999999997</v>
      </c>
      <c r="I2986" s="552">
        <f t="shared" si="46"/>
        <v>26152520</v>
      </c>
    </row>
    <row r="2987" spans="1:9">
      <c r="A2987" s="539">
        <v>2986</v>
      </c>
      <c r="B2987" s="540" t="s">
        <v>8534</v>
      </c>
      <c r="C2987" s="540" t="s">
        <v>113</v>
      </c>
      <c r="D2987" s="540" t="s">
        <v>7529</v>
      </c>
      <c r="E2987" s="540" t="s">
        <v>7530</v>
      </c>
      <c r="F2987" s="556">
        <v>28630000</v>
      </c>
      <c r="G2987" s="541">
        <v>2023</v>
      </c>
      <c r="H2987" s="542">
        <f>VLOOKUP(G2987,[3]잔가율!$D$3:$E$33,2,FALSE)</f>
        <v>0.84199999999999997</v>
      </c>
      <c r="I2987" s="552">
        <f t="shared" si="46"/>
        <v>24106460</v>
      </c>
    </row>
    <row r="2988" spans="1:9">
      <c r="A2988" s="539">
        <v>2987</v>
      </c>
      <c r="B2988" s="540" t="s">
        <v>8534</v>
      </c>
      <c r="C2988" s="540" t="s">
        <v>113</v>
      </c>
      <c r="D2988" s="540" t="s">
        <v>7531</v>
      </c>
      <c r="E2988" s="540" t="s">
        <v>3496</v>
      </c>
      <c r="F2988" s="556">
        <v>49640000</v>
      </c>
      <c r="G2988" s="541">
        <v>2023</v>
      </c>
      <c r="H2988" s="542">
        <f>VLOOKUP(G2988,[3]잔가율!$D$3:$E$33,2,FALSE)</f>
        <v>0.84199999999999997</v>
      </c>
      <c r="I2988" s="552">
        <f t="shared" si="46"/>
        <v>41796880</v>
      </c>
    </row>
    <row r="2989" spans="1:9">
      <c r="A2989" s="539">
        <v>2988</v>
      </c>
      <c r="B2989" s="540" t="s">
        <v>8534</v>
      </c>
      <c r="C2989" s="540" t="s">
        <v>113</v>
      </c>
      <c r="D2989" s="540" t="s">
        <v>7532</v>
      </c>
      <c r="E2989" s="540" t="s">
        <v>7451</v>
      </c>
      <c r="F2989" s="556">
        <v>32010000</v>
      </c>
      <c r="G2989" s="541">
        <v>2023</v>
      </c>
      <c r="H2989" s="542">
        <f>VLOOKUP(G2989,[3]잔가율!$D$3:$E$33,2,FALSE)</f>
        <v>0.84199999999999997</v>
      </c>
      <c r="I2989" s="552">
        <f t="shared" si="46"/>
        <v>26952420</v>
      </c>
    </row>
    <row r="2990" spans="1:9">
      <c r="A2990" s="539">
        <v>2989</v>
      </c>
      <c r="B2990" s="540" t="s">
        <v>8534</v>
      </c>
      <c r="C2990" s="540" t="s">
        <v>113</v>
      </c>
      <c r="D2990" s="540" t="s">
        <v>7533</v>
      </c>
      <c r="E2990" s="540" t="s">
        <v>3533</v>
      </c>
      <c r="F2990" s="556">
        <v>32960000</v>
      </c>
      <c r="G2990" s="541">
        <v>2023</v>
      </c>
      <c r="H2990" s="542">
        <f>VLOOKUP(G2990,[3]잔가율!$D$3:$E$33,2,FALSE)</f>
        <v>0.84199999999999997</v>
      </c>
      <c r="I2990" s="552">
        <f t="shared" si="46"/>
        <v>27752320</v>
      </c>
    </row>
    <row r="2991" spans="1:9">
      <c r="A2991" s="539">
        <v>2990</v>
      </c>
      <c r="B2991" s="540" t="s">
        <v>8534</v>
      </c>
      <c r="C2991" s="540" t="s">
        <v>113</v>
      </c>
      <c r="D2991" s="540" t="s">
        <v>7534</v>
      </c>
      <c r="E2991" s="540" t="s">
        <v>7469</v>
      </c>
      <c r="F2991" s="556">
        <v>40540000</v>
      </c>
      <c r="G2991" s="541">
        <v>2023</v>
      </c>
      <c r="H2991" s="542">
        <f>VLOOKUP(G2991,[3]잔가율!$D$3:$E$33,2,FALSE)</f>
        <v>0.84199999999999997</v>
      </c>
      <c r="I2991" s="552">
        <f t="shared" si="46"/>
        <v>34134680</v>
      </c>
    </row>
    <row r="2992" spans="1:9">
      <c r="A2992" s="539">
        <v>2991</v>
      </c>
      <c r="B2992" s="540" t="s">
        <v>8534</v>
      </c>
      <c r="C2992" s="540" t="s">
        <v>113</v>
      </c>
      <c r="D2992" s="540" t="s">
        <v>7535</v>
      </c>
      <c r="E2992" s="540" t="s">
        <v>7479</v>
      </c>
      <c r="F2992" s="556">
        <v>40090000</v>
      </c>
      <c r="G2992" s="541">
        <v>2023</v>
      </c>
      <c r="H2992" s="542">
        <f>VLOOKUP(G2992,[3]잔가율!$D$3:$E$33,2,FALSE)</f>
        <v>0.84199999999999997</v>
      </c>
      <c r="I2992" s="552">
        <f t="shared" si="46"/>
        <v>33755780</v>
      </c>
    </row>
    <row r="2993" spans="1:9">
      <c r="A2993" s="539">
        <v>2992</v>
      </c>
      <c r="B2993" s="543" t="s">
        <v>8534</v>
      </c>
      <c r="C2993" s="543" t="s">
        <v>7536</v>
      </c>
      <c r="D2993" s="543" t="s">
        <v>7537</v>
      </c>
      <c r="E2993" s="543" t="s">
        <v>7538</v>
      </c>
      <c r="F2993" s="557">
        <v>30530000</v>
      </c>
      <c r="G2993" s="541">
        <v>2023</v>
      </c>
      <c r="H2993" s="542">
        <f>VLOOKUP(G2993,[3]잔가율!$D$3:$E$33,2,FALSE)</f>
        <v>0.84199999999999997</v>
      </c>
      <c r="I2993" s="552">
        <f t="shared" si="46"/>
        <v>25706260</v>
      </c>
    </row>
    <row r="2994" spans="1:9">
      <c r="A2994" s="539">
        <v>2993</v>
      </c>
      <c r="B2994" s="543" t="s">
        <v>8534</v>
      </c>
      <c r="C2994" s="543" t="s">
        <v>7536</v>
      </c>
      <c r="D2994" s="543" t="s">
        <v>7537</v>
      </c>
      <c r="E2994" s="543" t="s">
        <v>7539</v>
      </c>
      <c r="F2994" s="557">
        <v>30680000</v>
      </c>
      <c r="G2994" s="541">
        <v>2023</v>
      </c>
      <c r="H2994" s="542">
        <f>VLOOKUP(G2994,[3]잔가율!$D$3:$E$33,2,FALSE)</f>
        <v>0.84199999999999997</v>
      </c>
      <c r="I2994" s="552">
        <f t="shared" si="46"/>
        <v>25832560</v>
      </c>
    </row>
    <row r="2995" spans="1:9">
      <c r="A2995" s="539">
        <v>2994</v>
      </c>
      <c r="B2995" s="543" t="s">
        <v>8534</v>
      </c>
      <c r="C2995" s="543" t="s">
        <v>7536</v>
      </c>
      <c r="D2995" s="543" t="s">
        <v>7540</v>
      </c>
      <c r="E2995" s="543" t="s">
        <v>7541</v>
      </c>
      <c r="F2995" s="557">
        <v>29950000</v>
      </c>
      <c r="G2995" s="541">
        <v>2023</v>
      </c>
      <c r="H2995" s="542">
        <f>VLOOKUP(G2995,[3]잔가율!$D$3:$E$33,2,FALSE)</f>
        <v>0.84199999999999997</v>
      </c>
      <c r="I2995" s="552">
        <f t="shared" si="46"/>
        <v>25217900</v>
      </c>
    </row>
    <row r="2996" spans="1:9">
      <c r="A2996" s="539">
        <v>2995</v>
      </c>
      <c r="B2996" s="543" t="s">
        <v>8534</v>
      </c>
      <c r="C2996" s="543" t="s">
        <v>7536</v>
      </c>
      <c r="D2996" s="543" t="s">
        <v>7542</v>
      </c>
      <c r="E2996" s="543" t="s">
        <v>7543</v>
      </c>
      <c r="F2996" s="557">
        <v>31570000</v>
      </c>
      <c r="G2996" s="541">
        <v>2023</v>
      </c>
      <c r="H2996" s="542">
        <f>VLOOKUP(G2996,[3]잔가율!$D$3:$E$33,2,FALSE)</f>
        <v>0.84199999999999997</v>
      </c>
      <c r="I2996" s="552">
        <f t="shared" si="46"/>
        <v>26581940</v>
      </c>
    </row>
    <row r="2997" spans="1:9">
      <c r="A2997" s="539">
        <v>2996</v>
      </c>
      <c r="B2997" s="544" t="s">
        <v>8534</v>
      </c>
      <c r="C2997" s="544" t="s">
        <v>113</v>
      </c>
      <c r="D2997" s="544" t="s">
        <v>7544</v>
      </c>
      <c r="E2997" s="544" t="s">
        <v>7545</v>
      </c>
      <c r="F2997" s="559">
        <v>34440000</v>
      </c>
      <c r="G2997" s="541">
        <v>2023</v>
      </c>
      <c r="H2997" s="542">
        <f>VLOOKUP(G2997,[3]잔가율!$D$3:$E$33,2,FALSE)</f>
        <v>0.84199999999999997</v>
      </c>
      <c r="I2997" s="552">
        <f t="shared" si="46"/>
        <v>28998480</v>
      </c>
    </row>
    <row r="2998" spans="1:9">
      <c r="A2998" s="539">
        <v>2997</v>
      </c>
      <c r="B2998" s="414" t="s">
        <v>16663</v>
      </c>
      <c r="C2998" s="544" t="s">
        <v>113</v>
      </c>
      <c r="D2998" s="544" t="s">
        <v>7392</v>
      </c>
      <c r="E2998" s="544" t="s">
        <v>7393</v>
      </c>
      <c r="F2998" s="560">
        <v>42880000</v>
      </c>
      <c r="G2998" s="541">
        <v>2023</v>
      </c>
      <c r="H2998" s="542">
        <f>VLOOKUP(G2998,[3]잔가율!$B$3:$C$33,2,FALSE)</f>
        <v>0.82599999999999996</v>
      </c>
      <c r="I2998" s="552">
        <f t="shared" si="46"/>
        <v>35418880</v>
      </c>
    </row>
    <row r="2999" spans="1:9">
      <c r="A2999" s="539">
        <v>2998</v>
      </c>
      <c r="B2999" s="414" t="s">
        <v>16663</v>
      </c>
      <c r="C2999" s="544" t="s">
        <v>113</v>
      </c>
      <c r="D2999" s="544" t="s">
        <v>7394</v>
      </c>
      <c r="E2999" s="544" t="s">
        <v>7395</v>
      </c>
      <c r="F2999" s="560">
        <v>40240000</v>
      </c>
      <c r="G2999" s="541">
        <v>2023</v>
      </c>
      <c r="H2999" s="542">
        <f>VLOOKUP(G2999,[3]잔가율!$B$3:$C$33,2,FALSE)</f>
        <v>0.82599999999999996</v>
      </c>
      <c r="I2999" s="552">
        <f t="shared" si="46"/>
        <v>33238240</v>
      </c>
    </row>
    <row r="3000" spans="1:9">
      <c r="A3000" s="539">
        <v>2999</v>
      </c>
      <c r="B3000" s="540" t="s">
        <v>8534</v>
      </c>
      <c r="C3000" s="540" t="s">
        <v>113</v>
      </c>
      <c r="D3000" s="540" t="s">
        <v>7406</v>
      </c>
      <c r="E3000" s="540" t="s">
        <v>7546</v>
      </c>
      <c r="F3000" s="556">
        <v>42020000</v>
      </c>
      <c r="G3000" s="541">
        <v>2023</v>
      </c>
      <c r="H3000" s="542">
        <f>VLOOKUP(G3000,[3]잔가율!$D$3:$E$33,2,FALSE)</f>
        <v>0.84199999999999997</v>
      </c>
      <c r="I3000" s="552">
        <f t="shared" si="46"/>
        <v>35380840</v>
      </c>
    </row>
    <row r="3001" spans="1:9">
      <c r="A3001" s="539">
        <v>3000</v>
      </c>
      <c r="B3001" s="414" t="s">
        <v>16663</v>
      </c>
      <c r="C3001" s="544" t="s">
        <v>100</v>
      </c>
      <c r="D3001" s="544" t="s">
        <v>7547</v>
      </c>
      <c r="E3001" s="544" t="s">
        <v>7548</v>
      </c>
      <c r="F3001" s="560">
        <v>166080000</v>
      </c>
      <c r="G3001" s="541">
        <v>2023</v>
      </c>
      <c r="H3001" s="542">
        <f>VLOOKUP(G3001,[3]잔가율!$B$3:$C$33,2,FALSE)</f>
        <v>0.82599999999999996</v>
      </c>
      <c r="I3001" s="552">
        <f t="shared" si="46"/>
        <v>137182080</v>
      </c>
    </row>
    <row r="3002" spans="1:9">
      <c r="A3002" s="539">
        <v>3001</v>
      </c>
      <c r="B3002" s="414" t="s">
        <v>16663</v>
      </c>
      <c r="C3002" s="544" t="s">
        <v>100</v>
      </c>
      <c r="D3002" s="544" t="s">
        <v>7547</v>
      </c>
      <c r="E3002" s="544" t="s">
        <v>7549</v>
      </c>
      <c r="F3002" s="560">
        <v>164760000</v>
      </c>
      <c r="G3002" s="541">
        <v>2023</v>
      </c>
      <c r="H3002" s="542">
        <f>VLOOKUP(G3002,[3]잔가율!$B$3:$C$33,2,FALSE)</f>
        <v>0.82599999999999996</v>
      </c>
      <c r="I3002" s="552">
        <f t="shared" si="46"/>
        <v>136091760</v>
      </c>
    </row>
    <row r="3003" spans="1:9">
      <c r="A3003" s="539">
        <v>3002</v>
      </c>
      <c r="B3003" s="414" t="s">
        <v>16663</v>
      </c>
      <c r="C3003" s="544" t="s">
        <v>100</v>
      </c>
      <c r="D3003" s="544" t="s">
        <v>7547</v>
      </c>
      <c r="E3003" s="544" t="s">
        <v>7550</v>
      </c>
      <c r="F3003" s="560">
        <v>169410000</v>
      </c>
      <c r="G3003" s="541">
        <v>2023</v>
      </c>
      <c r="H3003" s="542">
        <f>VLOOKUP(G3003,[3]잔가율!$B$3:$C$33,2,FALSE)</f>
        <v>0.82599999999999996</v>
      </c>
      <c r="I3003" s="552">
        <f t="shared" si="46"/>
        <v>139932660</v>
      </c>
    </row>
    <row r="3004" spans="1:9">
      <c r="A3004" s="539">
        <v>3003</v>
      </c>
      <c r="B3004" s="414" t="s">
        <v>16663</v>
      </c>
      <c r="C3004" s="544" t="s">
        <v>100</v>
      </c>
      <c r="D3004" s="544" t="s">
        <v>7547</v>
      </c>
      <c r="E3004" s="544" t="s">
        <v>7551</v>
      </c>
      <c r="F3004" s="560">
        <v>165460000</v>
      </c>
      <c r="G3004" s="541">
        <v>2023</v>
      </c>
      <c r="H3004" s="542">
        <f>VLOOKUP(G3004,[3]잔가율!$B$3:$C$33,2,FALSE)</f>
        <v>0.82599999999999996</v>
      </c>
      <c r="I3004" s="552">
        <f t="shared" si="46"/>
        <v>136669960</v>
      </c>
    </row>
    <row r="3005" spans="1:9">
      <c r="A3005" s="539">
        <v>3004</v>
      </c>
      <c r="B3005" s="414" t="s">
        <v>16663</v>
      </c>
      <c r="C3005" s="544" t="s">
        <v>100</v>
      </c>
      <c r="D3005" s="544" t="s">
        <v>7547</v>
      </c>
      <c r="E3005" s="544" t="s">
        <v>7552</v>
      </c>
      <c r="F3005" s="560">
        <v>170070000</v>
      </c>
      <c r="G3005" s="541">
        <v>2023</v>
      </c>
      <c r="H3005" s="542">
        <f>VLOOKUP(G3005,[3]잔가율!$B$3:$C$33,2,FALSE)</f>
        <v>0.82599999999999996</v>
      </c>
      <c r="I3005" s="552">
        <f t="shared" si="46"/>
        <v>140477820</v>
      </c>
    </row>
    <row r="3006" spans="1:9">
      <c r="A3006" s="539">
        <v>3005</v>
      </c>
      <c r="B3006" s="414" t="s">
        <v>16663</v>
      </c>
      <c r="C3006" s="544" t="s">
        <v>100</v>
      </c>
      <c r="D3006" s="544" t="s">
        <v>7547</v>
      </c>
      <c r="E3006" s="544" t="s">
        <v>7553</v>
      </c>
      <c r="F3006" s="560">
        <v>151000000</v>
      </c>
      <c r="G3006" s="541">
        <v>2023</v>
      </c>
      <c r="H3006" s="542">
        <f>VLOOKUP(G3006,[3]잔가율!$B$3:$C$33,2,FALSE)</f>
        <v>0.82599999999999996</v>
      </c>
      <c r="I3006" s="552">
        <f t="shared" si="46"/>
        <v>124726000</v>
      </c>
    </row>
    <row r="3007" spans="1:9">
      <c r="A3007" s="539">
        <v>3006</v>
      </c>
      <c r="B3007" s="414" t="s">
        <v>16663</v>
      </c>
      <c r="C3007" s="544" t="s">
        <v>100</v>
      </c>
      <c r="D3007" s="544" t="s">
        <v>7547</v>
      </c>
      <c r="E3007" s="544" t="s">
        <v>7554</v>
      </c>
      <c r="F3007" s="560">
        <v>162890000</v>
      </c>
      <c r="G3007" s="541">
        <v>2023</v>
      </c>
      <c r="H3007" s="542">
        <f>VLOOKUP(G3007,[3]잔가율!$B$3:$C$33,2,FALSE)</f>
        <v>0.82599999999999996</v>
      </c>
      <c r="I3007" s="552">
        <f t="shared" si="46"/>
        <v>134547140</v>
      </c>
    </row>
    <row r="3008" spans="1:9">
      <c r="A3008" s="539">
        <v>3007</v>
      </c>
      <c r="B3008" s="414" t="s">
        <v>16663</v>
      </c>
      <c r="C3008" s="544" t="s">
        <v>100</v>
      </c>
      <c r="D3008" s="544" t="s">
        <v>7547</v>
      </c>
      <c r="E3008" s="544" t="s">
        <v>7555</v>
      </c>
      <c r="F3008" s="560">
        <v>154870000</v>
      </c>
      <c r="G3008" s="541">
        <v>2023</v>
      </c>
      <c r="H3008" s="542">
        <f>VLOOKUP(G3008,[3]잔가율!$B$3:$C$33,2,FALSE)</f>
        <v>0.82599999999999996</v>
      </c>
      <c r="I3008" s="552">
        <f t="shared" si="46"/>
        <v>127922620</v>
      </c>
    </row>
    <row r="3009" spans="1:9">
      <c r="A3009" s="539">
        <v>3008</v>
      </c>
      <c r="B3009" s="414" t="s">
        <v>16663</v>
      </c>
      <c r="C3009" s="544" t="s">
        <v>100</v>
      </c>
      <c r="D3009" s="544" t="s">
        <v>7547</v>
      </c>
      <c r="E3009" s="544" t="s">
        <v>7556</v>
      </c>
      <c r="F3009" s="560">
        <v>164360000</v>
      </c>
      <c r="G3009" s="541">
        <v>2023</v>
      </c>
      <c r="H3009" s="542">
        <f>VLOOKUP(G3009,[3]잔가율!$B$3:$C$33,2,FALSE)</f>
        <v>0.82599999999999996</v>
      </c>
      <c r="I3009" s="552">
        <f t="shared" si="46"/>
        <v>135761360</v>
      </c>
    </row>
    <row r="3010" spans="1:9">
      <c r="A3010" s="539">
        <v>3009</v>
      </c>
      <c r="B3010" s="540" t="s">
        <v>8534</v>
      </c>
      <c r="C3010" s="540" t="s">
        <v>100</v>
      </c>
      <c r="D3010" s="540" t="s">
        <v>7590</v>
      </c>
      <c r="E3010" s="540" t="s">
        <v>7591</v>
      </c>
      <c r="F3010" s="556">
        <v>91500000</v>
      </c>
      <c r="G3010" s="541">
        <v>2023</v>
      </c>
      <c r="H3010" s="542">
        <f>VLOOKUP(G3010,[3]잔가율!$D$3:$E$33,2,FALSE)</f>
        <v>0.84199999999999997</v>
      </c>
      <c r="I3010" s="552">
        <f t="shared" ref="I3010:I3073" si="47">ROUNDDOWN(F3010*H3010,0)</f>
        <v>77043000</v>
      </c>
    </row>
    <row r="3011" spans="1:9">
      <c r="A3011" s="539">
        <v>3010</v>
      </c>
      <c r="B3011" s="540" t="s">
        <v>8534</v>
      </c>
      <c r="C3011" s="540" t="s">
        <v>100</v>
      </c>
      <c r="D3011" s="540" t="s">
        <v>7592</v>
      </c>
      <c r="E3011" s="540" t="s">
        <v>7591</v>
      </c>
      <c r="F3011" s="556">
        <v>105460000</v>
      </c>
      <c r="G3011" s="541">
        <v>2023</v>
      </c>
      <c r="H3011" s="542">
        <f>VLOOKUP(G3011,[3]잔가율!$D$3:$E$33,2,FALSE)</f>
        <v>0.84199999999999997</v>
      </c>
      <c r="I3011" s="552">
        <f t="shared" si="47"/>
        <v>88797320</v>
      </c>
    </row>
    <row r="3012" spans="1:9">
      <c r="A3012" s="539">
        <v>3011</v>
      </c>
      <c r="B3012" s="540" t="s">
        <v>8534</v>
      </c>
      <c r="C3012" s="540" t="s">
        <v>100</v>
      </c>
      <c r="D3012" s="540" t="s">
        <v>7593</v>
      </c>
      <c r="E3012" s="540" t="s">
        <v>7591</v>
      </c>
      <c r="F3012" s="556">
        <v>100360000</v>
      </c>
      <c r="G3012" s="541">
        <v>2023</v>
      </c>
      <c r="H3012" s="542">
        <f>VLOOKUP(G3012,[3]잔가율!$D$3:$E$33,2,FALSE)</f>
        <v>0.84199999999999997</v>
      </c>
      <c r="I3012" s="552">
        <f t="shared" si="47"/>
        <v>84503120</v>
      </c>
    </row>
    <row r="3013" spans="1:9">
      <c r="A3013" s="539">
        <v>3012</v>
      </c>
      <c r="B3013" s="540" t="s">
        <v>8534</v>
      </c>
      <c r="C3013" s="540" t="s">
        <v>100</v>
      </c>
      <c r="D3013" s="540" t="s">
        <v>1364</v>
      </c>
      <c r="E3013" s="540" t="s">
        <v>7591</v>
      </c>
      <c r="F3013" s="556">
        <v>82570000</v>
      </c>
      <c r="G3013" s="541">
        <v>2023</v>
      </c>
      <c r="H3013" s="542">
        <f>VLOOKUP(G3013,[3]잔가율!$D$3:$E$33,2,FALSE)</f>
        <v>0.84199999999999997</v>
      </c>
      <c r="I3013" s="552">
        <f t="shared" si="47"/>
        <v>69523940</v>
      </c>
    </row>
    <row r="3014" spans="1:9">
      <c r="A3014" s="539">
        <v>3013</v>
      </c>
      <c r="B3014" s="540" t="s">
        <v>8534</v>
      </c>
      <c r="C3014" s="540" t="s">
        <v>100</v>
      </c>
      <c r="D3014" s="540" t="s">
        <v>1365</v>
      </c>
      <c r="E3014" s="540" t="s">
        <v>7591</v>
      </c>
      <c r="F3014" s="556">
        <v>98800000</v>
      </c>
      <c r="G3014" s="541">
        <v>2023</v>
      </c>
      <c r="H3014" s="542">
        <f>VLOOKUP(G3014,[3]잔가율!$D$3:$E$33,2,FALSE)</f>
        <v>0.84199999999999997</v>
      </c>
      <c r="I3014" s="552">
        <f t="shared" si="47"/>
        <v>83189600</v>
      </c>
    </row>
    <row r="3015" spans="1:9">
      <c r="A3015" s="539">
        <v>3014</v>
      </c>
      <c r="B3015" s="540" t="s">
        <v>8534</v>
      </c>
      <c r="C3015" s="540" t="s">
        <v>100</v>
      </c>
      <c r="D3015" s="540" t="s">
        <v>7594</v>
      </c>
      <c r="E3015" s="540" t="s">
        <v>7591</v>
      </c>
      <c r="F3015" s="556">
        <v>96200000</v>
      </c>
      <c r="G3015" s="541">
        <v>2023</v>
      </c>
      <c r="H3015" s="542">
        <f>VLOOKUP(G3015,[3]잔가율!$D$3:$E$33,2,FALSE)</f>
        <v>0.84199999999999997</v>
      </c>
      <c r="I3015" s="552">
        <f t="shared" si="47"/>
        <v>81000400</v>
      </c>
    </row>
    <row r="3016" spans="1:9">
      <c r="A3016" s="539">
        <v>3015</v>
      </c>
      <c r="B3016" s="540" t="s">
        <v>8534</v>
      </c>
      <c r="C3016" s="540" t="s">
        <v>100</v>
      </c>
      <c r="D3016" s="540" t="s">
        <v>7565</v>
      </c>
      <c r="E3016" s="540" t="s">
        <v>7562</v>
      </c>
      <c r="F3016" s="556">
        <v>128720000</v>
      </c>
      <c r="G3016" s="541">
        <v>2023</v>
      </c>
      <c r="H3016" s="542">
        <f>VLOOKUP(G3016,[3]잔가율!$D$3:$E$33,2,FALSE)</f>
        <v>0.84199999999999997</v>
      </c>
      <c r="I3016" s="552">
        <f t="shared" si="47"/>
        <v>108382240</v>
      </c>
    </row>
    <row r="3017" spans="1:9">
      <c r="A3017" s="539">
        <v>3016</v>
      </c>
      <c r="B3017" s="540" t="s">
        <v>8534</v>
      </c>
      <c r="C3017" s="540" t="s">
        <v>100</v>
      </c>
      <c r="D3017" s="540" t="s">
        <v>7565</v>
      </c>
      <c r="E3017" s="540" t="s">
        <v>7595</v>
      </c>
      <c r="F3017" s="556">
        <v>125050000</v>
      </c>
      <c r="G3017" s="541">
        <v>2023</v>
      </c>
      <c r="H3017" s="542">
        <f>VLOOKUP(G3017,[3]잔가율!$D$3:$E$33,2,FALSE)</f>
        <v>0.84199999999999997</v>
      </c>
      <c r="I3017" s="552">
        <f t="shared" si="47"/>
        <v>105292100</v>
      </c>
    </row>
    <row r="3018" spans="1:9">
      <c r="A3018" s="539">
        <v>3017</v>
      </c>
      <c r="B3018" s="540" t="s">
        <v>8534</v>
      </c>
      <c r="C3018" s="540" t="s">
        <v>100</v>
      </c>
      <c r="D3018" s="540" t="s">
        <v>7565</v>
      </c>
      <c r="E3018" s="540" t="s">
        <v>7558</v>
      </c>
      <c r="F3018" s="556">
        <v>124090000</v>
      </c>
      <c r="G3018" s="541">
        <v>2023</v>
      </c>
      <c r="H3018" s="542">
        <f>VLOOKUP(G3018,[3]잔가율!$D$3:$E$33,2,FALSE)</f>
        <v>0.84199999999999997</v>
      </c>
      <c r="I3018" s="552">
        <f t="shared" si="47"/>
        <v>104483780</v>
      </c>
    </row>
    <row r="3019" spans="1:9">
      <c r="A3019" s="539">
        <v>3018</v>
      </c>
      <c r="B3019" s="543" t="s">
        <v>8534</v>
      </c>
      <c r="C3019" s="543" t="s">
        <v>7596</v>
      </c>
      <c r="D3019" s="543" t="s">
        <v>7597</v>
      </c>
      <c r="E3019" s="543" t="s">
        <v>7598</v>
      </c>
      <c r="F3019" s="557">
        <v>46470000</v>
      </c>
      <c r="G3019" s="541">
        <v>2023</v>
      </c>
      <c r="H3019" s="542">
        <f>VLOOKUP(G3019,[3]잔가율!$D$3:$E$33,2,FALSE)</f>
        <v>0.84199999999999997</v>
      </c>
      <c r="I3019" s="552">
        <f t="shared" si="47"/>
        <v>39127740</v>
      </c>
    </row>
    <row r="3020" spans="1:9">
      <c r="A3020" s="539">
        <v>3019</v>
      </c>
      <c r="B3020" s="540" t="s">
        <v>8534</v>
      </c>
      <c r="C3020" s="540" t="s">
        <v>100</v>
      </c>
      <c r="D3020" s="540" t="s">
        <v>7565</v>
      </c>
      <c r="E3020" s="540" t="s">
        <v>7599</v>
      </c>
      <c r="F3020" s="556">
        <v>125000000</v>
      </c>
      <c r="G3020" s="541">
        <v>2023</v>
      </c>
      <c r="H3020" s="542">
        <f>VLOOKUP(G3020,[3]잔가율!$D$3:$E$33,2,FALSE)</f>
        <v>0.84199999999999997</v>
      </c>
      <c r="I3020" s="552">
        <f t="shared" si="47"/>
        <v>105250000</v>
      </c>
    </row>
    <row r="3021" spans="1:9">
      <c r="A3021" s="539">
        <v>3020</v>
      </c>
      <c r="B3021" s="540" t="s">
        <v>8534</v>
      </c>
      <c r="C3021" s="540" t="s">
        <v>100</v>
      </c>
      <c r="D3021" s="540" t="s">
        <v>7600</v>
      </c>
      <c r="E3021" s="540" t="s">
        <v>7562</v>
      </c>
      <c r="F3021" s="556">
        <v>148540000</v>
      </c>
      <c r="G3021" s="541">
        <v>2023</v>
      </c>
      <c r="H3021" s="542">
        <f>VLOOKUP(G3021,[3]잔가율!$D$3:$E$33,2,FALSE)</f>
        <v>0.84199999999999997</v>
      </c>
      <c r="I3021" s="552">
        <f t="shared" si="47"/>
        <v>125070680</v>
      </c>
    </row>
    <row r="3022" spans="1:9">
      <c r="A3022" s="539">
        <v>3021</v>
      </c>
      <c r="B3022" s="540" t="s">
        <v>8534</v>
      </c>
      <c r="C3022" s="540" t="s">
        <v>100</v>
      </c>
      <c r="D3022" s="540" t="s">
        <v>7600</v>
      </c>
      <c r="E3022" s="540" t="s">
        <v>7558</v>
      </c>
      <c r="F3022" s="556">
        <v>122360000</v>
      </c>
      <c r="G3022" s="541">
        <v>2023</v>
      </c>
      <c r="H3022" s="542">
        <f>VLOOKUP(G3022,[3]잔가율!$D$3:$E$33,2,FALSE)</f>
        <v>0.84199999999999997</v>
      </c>
      <c r="I3022" s="552">
        <f t="shared" si="47"/>
        <v>103027120</v>
      </c>
    </row>
    <row r="3023" spans="1:9">
      <c r="A3023" s="539">
        <v>3022</v>
      </c>
      <c r="B3023" s="540" t="s">
        <v>8534</v>
      </c>
      <c r="C3023" s="540" t="s">
        <v>100</v>
      </c>
      <c r="D3023" s="540" t="s">
        <v>7601</v>
      </c>
      <c r="E3023" s="540" t="s">
        <v>7562</v>
      </c>
      <c r="F3023" s="556">
        <v>148230000</v>
      </c>
      <c r="G3023" s="541">
        <v>2023</v>
      </c>
      <c r="H3023" s="542">
        <f>VLOOKUP(G3023,[3]잔가율!$D$3:$E$33,2,FALSE)</f>
        <v>0.84199999999999997</v>
      </c>
      <c r="I3023" s="552">
        <f t="shared" si="47"/>
        <v>124809660</v>
      </c>
    </row>
    <row r="3024" spans="1:9">
      <c r="A3024" s="539">
        <v>3023</v>
      </c>
      <c r="B3024" s="540" t="s">
        <v>8534</v>
      </c>
      <c r="C3024" s="540" t="s">
        <v>100</v>
      </c>
      <c r="D3024" s="540" t="s">
        <v>7601</v>
      </c>
      <c r="E3024" s="540" t="s">
        <v>7558</v>
      </c>
      <c r="F3024" s="556">
        <v>136720000</v>
      </c>
      <c r="G3024" s="541">
        <v>2023</v>
      </c>
      <c r="H3024" s="542">
        <f>VLOOKUP(G3024,[3]잔가율!$D$3:$E$33,2,FALSE)</f>
        <v>0.84199999999999997</v>
      </c>
      <c r="I3024" s="552">
        <f t="shared" si="47"/>
        <v>115118240</v>
      </c>
    </row>
    <row r="3025" spans="1:9">
      <c r="A3025" s="539">
        <v>3024</v>
      </c>
      <c r="B3025" s="540" t="s">
        <v>8534</v>
      </c>
      <c r="C3025" s="540" t="s">
        <v>100</v>
      </c>
      <c r="D3025" s="540" t="s">
        <v>7602</v>
      </c>
      <c r="E3025" s="540" t="s">
        <v>7562</v>
      </c>
      <c r="F3025" s="556">
        <v>183310000</v>
      </c>
      <c r="G3025" s="541">
        <v>2023</v>
      </c>
      <c r="H3025" s="542">
        <f>VLOOKUP(G3025,[3]잔가율!$D$3:$E$33,2,FALSE)</f>
        <v>0.84199999999999997</v>
      </c>
      <c r="I3025" s="552">
        <f t="shared" si="47"/>
        <v>154347020</v>
      </c>
    </row>
    <row r="3026" spans="1:9">
      <c r="A3026" s="539">
        <v>3025</v>
      </c>
      <c r="B3026" s="540" t="s">
        <v>8534</v>
      </c>
      <c r="C3026" s="540" t="s">
        <v>100</v>
      </c>
      <c r="D3026" s="540" t="s">
        <v>7603</v>
      </c>
      <c r="E3026" s="540">
        <v>992</v>
      </c>
      <c r="F3026" s="556">
        <v>168450000</v>
      </c>
      <c r="G3026" s="541">
        <v>2023</v>
      </c>
      <c r="H3026" s="542">
        <f>VLOOKUP(G3026,[3]잔가율!$D$3:$E$33,2,FALSE)</f>
        <v>0.84199999999999997</v>
      </c>
      <c r="I3026" s="552">
        <f t="shared" si="47"/>
        <v>141834900</v>
      </c>
    </row>
    <row r="3027" spans="1:9">
      <c r="A3027" s="539">
        <v>3026</v>
      </c>
      <c r="B3027" s="540" t="s">
        <v>8534</v>
      </c>
      <c r="C3027" s="540" t="s">
        <v>100</v>
      </c>
      <c r="D3027" s="540" t="s">
        <v>7603</v>
      </c>
      <c r="E3027" s="540" t="s">
        <v>7562</v>
      </c>
      <c r="F3027" s="556">
        <v>194600000</v>
      </c>
      <c r="G3027" s="541">
        <v>2023</v>
      </c>
      <c r="H3027" s="542">
        <f>VLOOKUP(G3027,[3]잔가율!$D$3:$E$33,2,FALSE)</f>
        <v>0.84199999999999997</v>
      </c>
      <c r="I3027" s="552">
        <f t="shared" si="47"/>
        <v>163853200</v>
      </c>
    </row>
    <row r="3028" spans="1:9">
      <c r="A3028" s="539">
        <v>3027</v>
      </c>
      <c r="B3028" s="540" t="s">
        <v>8534</v>
      </c>
      <c r="C3028" s="540" t="s">
        <v>100</v>
      </c>
      <c r="D3028" s="540" t="s">
        <v>7604</v>
      </c>
      <c r="E3028" s="540" t="s">
        <v>7562</v>
      </c>
      <c r="F3028" s="556">
        <v>168350000</v>
      </c>
      <c r="G3028" s="541">
        <v>2023</v>
      </c>
      <c r="H3028" s="542">
        <f>VLOOKUP(G3028,[3]잔가율!$D$3:$E$33,2,FALSE)</f>
        <v>0.84199999999999997</v>
      </c>
      <c r="I3028" s="552">
        <f t="shared" si="47"/>
        <v>141750700</v>
      </c>
    </row>
    <row r="3029" spans="1:9">
      <c r="A3029" s="539">
        <v>3028</v>
      </c>
      <c r="B3029" s="540" t="s">
        <v>8534</v>
      </c>
      <c r="C3029" s="540" t="s">
        <v>100</v>
      </c>
      <c r="D3029" s="540" t="s">
        <v>7604</v>
      </c>
      <c r="E3029" s="540" t="s">
        <v>7558</v>
      </c>
      <c r="F3029" s="556">
        <v>134540000</v>
      </c>
      <c r="G3029" s="541">
        <v>2023</v>
      </c>
      <c r="H3029" s="542">
        <f>VLOOKUP(G3029,[3]잔가율!$D$3:$E$33,2,FALSE)</f>
        <v>0.84199999999999997</v>
      </c>
      <c r="I3029" s="552">
        <f t="shared" si="47"/>
        <v>113282680</v>
      </c>
    </row>
    <row r="3030" spans="1:9">
      <c r="A3030" s="539">
        <v>3029</v>
      </c>
      <c r="B3030" s="540" t="s">
        <v>8534</v>
      </c>
      <c r="C3030" s="540" t="s">
        <v>100</v>
      </c>
      <c r="D3030" s="540" t="s">
        <v>7605</v>
      </c>
      <c r="E3030" s="540" t="s">
        <v>7562</v>
      </c>
      <c r="F3030" s="556">
        <v>185690000</v>
      </c>
      <c r="G3030" s="541">
        <v>2023</v>
      </c>
      <c r="H3030" s="542">
        <f>VLOOKUP(G3030,[3]잔가율!$D$3:$E$33,2,FALSE)</f>
        <v>0.84199999999999997</v>
      </c>
      <c r="I3030" s="552">
        <f t="shared" si="47"/>
        <v>156350980</v>
      </c>
    </row>
    <row r="3031" spans="1:9">
      <c r="A3031" s="539">
        <v>3030</v>
      </c>
      <c r="B3031" s="540" t="s">
        <v>8534</v>
      </c>
      <c r="C3031" s="540" t="s">
        <v>100</v>
      </c>
      <c r="D3031" s="540" t="s">
        <v>7605</v>
      </c>
      <c r="E3031" s="540" t="s">
        <v>7558</v>
      </c>
      <c r="F3031" s="556">
        <v>148000000</v>
      </c>
      <c r="G3031" s="541">
        <v>2023</v>
      </c>
      <c r="H3031" s="542">
        <f>VLOOKUP(G3031,[3]잔가율!$D$3:$E$33,2,FALSE)</f>
        <v>0.84199999999999997</v>
      </c>
      <c r="I3031" s="552">
        <f t="shared" si="47"/>
        <v>124616000</v>
      </c>
    </row>
    <row r="3032" spans="1:9">
      <c r="A3032" s="539">
        <v>3031</v>
      </c>
      <c r="B3032" s="540" t="s">
        <v>8534</v>
      </c>
      <c r="C3032" s="540" t="s">
        <v>100</v>
      </c>
      <c r="D3032" s="540" t="s">
        <v>7566</v>
      </c>
      <c r="E3032" s="540">
        <v>992</v>
      </c>
      <c r="F3032" s="556">
        <v>159450000</v>
      </c>
      <c r="G3032" s="541">
        <v>2023</v>
      </c>
      <c r="H3032" s="542">
        <f>VLOOKUP(G3032,[3]잔가율!$D$3:$E$33,2,FALSE)</f>
        <v>0.84199999999999997</v>
      </c>
      <c r="I3032" s="552">
        <f t="shared" si="47"/>
        <v>134256900</v>
      </c>
    </row>
    <row r="3033" spans="1:9">
      <c r="A3033" s="539">
        <v>3032</v>
      </c>
      <c r="B3033" s="540" t="s">
        <v>8534</v>
      </c>
      <c r="C3033" s="540" t="s">
        <v>100</v>
      </c>
      <c r="D3033" s="540" t="s">
        <v>7557</v>
      </c>
      <c r="E3033" s="540" t="s">
        <v>7562</v>
      </c>
      <c r="F3033" s="556">
        <v>142000000</v>
      </c>
      <c r="G3033" s="541">
        <v>2023</v>
      </c>
      <c r="H3033" s="542">
        <f>VLOOKUP(G3033,[3]잔가율!$D$3:$E$33,2,FALSE)</f>
        <v>0.84199999999999997</v>
      </c>
      <c r="I3033" s="552">
        <f t="shared" si="47"/>
        <v>119564000</v>
      </c>
    </row>
    <row r="3034" spans="1:9">
      <c r="A3034" s="539">
        <v>3033</v>
      </c>
      <c r="B3034" s="414" t="s">
        <v>16663</v>
      </c>
      <c r="C3034" s="540" t="s">
        <v>100</v>
      </c>
      <c r="D3034" s="540" t="s">
        <v>7557</v>
      </c>
      <c r="E3034" s="540" t="s">
        <v>7558</v>
      </c>
      <c r="F3034" s="558">
        <v>127270000</v>
      </c>
      <c r="G3034" s="541">
        <v>2023</v>
      </c>
      <c r="H3034" s="542">
        <f>VLOOKUP(G3034,[3]잔가율!$B$3:$C$33,2,FALSE)</f>
        <v>0.82599999999999996</v>
      </c>
      <c r="I3034" s="552">
        <f t="shared" si="47"/>
        <v>105125020</v>
      </c>
    </row>
    <row r="3035" spans="1:9">
      <c r="A3035" s="539">
        <v>3034</v>
      </c>
      <c r="B3035" s="540" t="s">
        <v>8534</v>
      </c>
      <c r="C3035" s="540" t="s">
        <v>100</v>
      </c>
      <c r="D3035" s="540" t="s">
        <v>7567</v>
      </c>
      <c r="E3035" s="540" t="s">
        <v>7562</v>
      </c>
      <c r="F3035" s="556">
        <v>160470000</v>
      </c>
      <c r="G3035" s="541">
        <v>2023</v>
      </c>
      <c r="H3035" s="542">
        <f>VLOOKUP(G3035,[3]잔가율!$D$3:$E$33,2,FALSE)</f>
        <v>0.84199999999999997</v>
      </c>
      <c r="I3035" s="552">
        <f t="shared" si="47"/>
        <v>135115740</v>
      </c>
    </row>
    <row r="3036" spans="1:9">
      <c r="A3036" s="539">
        <v>3035</v>
      </c>
      <c r="B3036" s="540" t="s">
        <v>8534</v>
      </c>
      <c r="C3036" s="540" t="s">
        <v>100</v>
      </c>
      <c r="D3036" s="540" t="s">
        <v>7568</v>
      </c>
      <c r="E3036" s="540" t="s">
        <v>7562</v>
      </c>
      <c r="F3036" s="556">
        <v>177340000</v>
      </c>
      <c r="G3036" s="541">
        <v>2023</v>
      </c>
      <c r="H3036" s="542">
        <f>VLOOKUP(G3036,[3]잔가율!$D$3:$E$33,2,FALSE)</f>
        <v>0.84199999999999997</v>
      </c>
      <c r="I3036" s="552">
        <f t="shared" si="47"/>
        <v>149320280</v>
      </c>
    </row>
    <row r="3037" spans="1:9">
      <c r="A3037" s="539">
        <v>3036</v>
      </c>
      <c r="B3037" s="540" t="s">
        <v>8534</v>
      </c>
      <c r="C3037" s="540" t="s">
        <v>100</v>
      </c>
      <c r="D3037" s="540" t="s">
        <v>7569</v>
      </c>
      <c r="E3037" s="540">
        <v>992</v>
      </c>
      <c r="F3037" s="556">
        <v>151730000</v>
      </c>
      <c r="G3037" s="541">
        <v>2023</v>
      </c>
      <c r="H3037" s="542">
        <f>VLOOKUP(G3037,[3]잔가율!$D$3:$E$33,2,FALSE)</f>
        <v>0.84199999999999997</v>
      </c>
      <c r="I3037" s="552">
        <f t="shared" si="47"/>
        <v>127756660</v>
      </c>
    </row>
    <row r="3038" spans="1:9">
      <c r="A3038" s="539">
        <v>3037</v>
      </c>
      <c r="B3038" s="540" t="s">
        <v>8534</v>
      </c>
      <c r="C3038" s="540" t="s">
        <v>100</v>
      </c>
      <c r="D3038" s="540" t="s">
        <v>7606</v>
      </c>
      <c r="E3038" s="540" t="s">
        <v>7562</v>
      </c>
      <c r="F3038" s="556">
        <v>145000000</v>
      </c>
      <c r="G3038" s="541">
        <v>2023</v>
      </c>
      <c r="H3038" s="542">
        <f>VLOOKUP(G3038,[3]잔가율!$D$3:$E$33,2,FALSE)</f>
        <v>0.84199999999999997</v>
      </c>
      <c r="I3038" s="552">
        <f t="shared" si="47"/>
        <v>122090000</v>
      </c>
    </row>
    <row r="3039" spans="1:9">
      <c r="A3039" s="539">
        <v>3038</v>
      </c>
      <c r="B3039" s="540" t="s">
        <v>8534</v>
      </c>
      <c r="C3039" s="540" t="s">
        <v>100</v>
      </c>
      <c r="D3039" s="540" t="s">
        <v>7606</v>
      </c>
      <c r="E3039" s="540" t="s">
        <v>7558</v>
      </c>
      <c r="F3039" s="556">
        <v>145000000</v>
      </c>
      <c r="G3039" s="541">
        <v>2023</v>
      </c>
      <c r="H3039" s="542">
        <f>VLOOKUP(G3039,[3]잔가율!$D$3:$E$33,2,FALSE)</f>
        <v>0.84199999999999997</v>
      </c>
      <c r="I3039" s="552">
        <f t="shared" si="47"/>
        <v>122090000</v>
      </c>
    </row>
    <row r="3040" spans="1:9">
      <c r="A3040" s="539">
        <v>3039</v>
      </c>
      <c r="B3040" s="540" t="s">
        <v>8534</v>
      </c>
      <c r="C3040" s="540" t="s">
        <v>100</v>
      </c>
      <c r="D3040" s="540" t="s">
        <v>7607</v>
      </c>
      <c r="E3040" s="540">
        <v>992</v>
      </c>
      <c r="F3040" s="556">
        <v>170730000</v>
      </c>
      <c r="G3040" s="541">
        <v>2023</v>
      </c>
      <c r="H3040" s="542">
        <f>VLOOKUP(G3040,[3]잔가율!$D$3:$E$33,2,FALSE)</f>
        <v>0.84199999999999997</v>
      </c>
      <c r="I3040" s="552">
        <f t="shared" si="47"/>
        <v>143754660</v>
      </c>
    </row>
    <row r="3041" spans="1:9">
      <c r="A3041" s="539">
        <v>3040</v>
      </c>
      <c r="B3041" s="540" t="s">
        <v>8534</v>
      </c>
      <c r="C3041" s="540" t="s">
        <v>100</v>
      </c>
      <c r="D3041" s="540" t="s">
        <v>7570</v>
      </c>
      <c r="E3041" s="540" t="s">
        <v>7562</v>
      </c>
      <c r="F3041" s="556">
        <v>171230000</v>
      </c>
      <c r="G3041" s="541">
        <v>2023</v>
      </c>
      <c r="H3041" s="542">
        <f>VLOOKUP(G3041,[3]잔가율!$D$3:$E$33,2,FALSE)</f>
        <v>0.84199999999999997</v>
      </c>
      <c r="I3041" s="552">
        <f t="shared" si="47"/>
        <v>144175660</v>
      </c>
    </row>
    <row r="3042" spans="1:9">
      <c r="A3042" s="539">
        <v>3041</v>
      </c>
      <c r="B3042" s="540" t="s">
        <v>8534</v>
      </c>
      <c r="C3042" s="540" t="s">
        <v>100</v>
      </c>
      <c r="D3042" s="540" t="s">
        <v>7570</v>
      </c>
      <c r="E3042" s="540" t="s">
        <v>7558</v>
      </c>
      <c r="F3042" s="556">
        <v>145450000</v>
      </c>
      <c r="G3042" s="541">
        <v>2023</v>
      </c>
      <c r="H3042" s="542">
        <f>VLOOKUP(G3042,[3]잔가율!$D$3:$E$33,2,FALSE)</f>
        <v>0.84199999999999997</v>
      </c>
      <c r="I3042" s="552">
        <f t="shared" si="47"/>
        <v>122468900</v>
      </c>
    </row>
    <row r="3043" spans="1:9">
      <c r="A3043" s="539">
        <v>3042</v>
      </c>
      <c r="B3043" s="414" t="s">
        <v>16663</v>
      </c>
      <c r="C3043" s="540" t="s">
        <v>100</v>
      </c>
      <c r="D3043" s="540" t="s">
        <v>7559</v>
      </c>
      <c r="E3043" s="540" t="s">
        <v>7560</v>
      </c>
      <c r="F3043" s="558">
        <v>177270000</v>
      </c>
      <c r="G3043" s="541">
        <v>2023</v>
      </c>
      <c r="H3043" s="542">
        <f>VLOOKUP(G3043,[3]잔가율!$B$3:$C$33,2,FALSE)</f>
        <v>0.82599999999999996</v>
      </c>
      <c r="I3043" s="552">
        <f t="shared" si="47"/>
        <v>146425020</v>
      </c>
    </row>
    <row r="3044" spans="1:9">
      <c r="A3044" s="539">
        <v>3043</v>
      </c>
      <c r="B3044" s="540" t="s">
        <v>8534</v>
      </c>
      <c r="C3044" s="540" t="s">
        <v>100</v>
      </c>
      <c r="D3044" s="540" t="s">
        <v>7608</v>
      </c>
      <c r="E3044" s="540" t="s">
        <v>7560</v>
      </c>
      <c r="F3044" s="556">
        <v>206180000</v>
      </c>
      <c r="G3044" s="541">
        <v>2023</v>
      </c>
      <c r="H3044" s="542">
        <f>VLOOKUP(G3044,[3]잔가율!$D$3:$E$33,2,FALSE)</f>
        <v>0.84199999999999997</v>
      </c>
      <c r="I3044" s="552">
        <f t="shared" si="47"/>
        <v>173603560</v>
      </c>
    </row>
    <row r="3045" spans="1:9">
      <c r="A3045" s="539">
        <v>3044</v>
      </c>
      <c r="B3045" s="540" t="s">
        <v>8534</v>
      </c>
      <c r="C3045" s="540" t="s">
        <v>100</v>
      </c>
      <c r="D3045" s="540" t="s">
        <v>7609</v>
      </c>
      <c r="E3045" s="540" t="s">
        <v>7560</v>
      </c>
      <c r="F3045" s="556">
        <v>195450000</v>
      </c>
      <c r="G3045" s="541">
        <v>2023</v>
      </c>
      <c r="H3045" s="542">
        <f>VLOOKUP(G3045,[3]잔가율!$D$3:$E$33,2,FALSE)</f>
        <v>0.84199999999999997</v>
      </c>
      <c r="I3045" s="552">
        <f t="shared" si="47"/>
        <v>164568900</v>
      </c>
    </row>
    <row r="3046" spans="1:9">
      <c r="A3046" s="539">
        <v>3045</v>
      </c>
      <c r="B3046" s="540" t="s">
        <v>8534</v>
      </c>
      <c r="C3046" s="540" t="s">
        <v>100</v>
      </c>
      <c r="D3046" s="540" t="s">
        <v>7610</v>
      </c>
      <c r="E3046" s="540" t="s">
        <v>7558</v>
      </c>
      <c r="F3046" s="556">
        <v>227270000</v>
      </c>
      <c r="G3046" s="541">
        <v>2023</v>
      </c>
      <c r="H3046" s="542">
        <f>VLOOKUP(G3046,[3]잔가율!$D$3:$E$33,2,FALSE)</f>
        <v>0.84199999999999997</v>
      </c>
      <c r="I3046" s="552">
        <f t="shared" si="47"/>
        <v>191361340</v>
      </c>
    </row>
    <row r="3047" spans="1:9">
      <c r="A3047" s="539">
        <v>3046</v>
      </c>
      <c r="B3047" s="540" t="s">
        <v>8534</v>
      </c>
      <c r="C3047" s="540" t="s">
        <v>100</v>
      </c>
      <c r="D3047" s="540" t="s">
        <v>7611</v>
      </c>
      <c r="E3047" s="540" t="s">
        <v>7562</v>
      </c>
      <c r="F3047" s="556">
        <v>214490000</v>
      </c>
      <c r="G3047" s="541">
        <v>2023</v>
      </c>
      <c r="H3047" s="542">
        <f>VLOOKUP(G3047,[3]잔가율!$D$3:$E$33,2,FALSE)</f>
        <v>0.84199999999999997</v>
      </c>
      <c r="I3047" s="552">
        <f t="shared" si="47"/>
        <v>180600580</v>
      </c>
    </row>
    <row r="3048" spans="1:9">
      <c r="A3048" s="539">
        <v>3047</v>
      </c>
      <c r="B3048" s="540" t="s">
        <v>8534</v>
      </c>
      <c r="C3048" s="540" t="s">
        <v>100</v>
      </c>
      <c r="D3048" s="540" t="s">
        <v>7611</v>
      </c>
      <c r="E3048" s="540" t="s">
        <v>7558</v>
      </c>
      <c r="F3048" s="556">
        <v>187490000</v>
      </c>
      <c r="G3048" s="541">
        <v>2023</v>
      </c>
      <c r="H3048" s="542">
        <f>VLOOKUP(G3048,[3]잔가율!$D$3:$E$33,2,FALSE)</f>
        <v>0.84199999999999997</v>
      </c>
      <c r="I3048" s="552">
        <f t="shared" si="47"/>
        <v>157866580</v>
      </c>
    </row>
    <row r="3049" spans="1:9">
      <c r="A3049" s="539">
        <v>3048</v>
      </c>
      <c r="B3049" s="540" t="s">
        <v>8534</v>
      </c>
      <c r="C3049" s="540" t="s">
        <v>100</v>
      </c>
      <c r="D3049" s="540" t="s">
        <v>7612</v>
      </c>
      <c r="E3049" s="540" t="s">
        <v>7562</v>
      </c>
      <c r="F3049" s="556">
        <v>221000000</v>
      </c>
      <c r="G3049" s="541">
        <v>2023</v>
      </c>
      <c r="H3049" s="542">
        <f>VLOOKUP(G3049,[3]잔가율!$D$3:$E$33,2,FALSE)</f>
        <v>0.84199999999999997</v>
      </c>
      <c r="I3049" s="552">
        <f t="shared" si="47"/>
        <v>186082000</v>
      </c>
    </row>
    <row r="3050" spans="1:9">
      <c r="A3050" s="539">
        <v>3049</v>
      </c>
      <c r="B3050" s="540" t="s">
        <v>8534</v>
      </c>
      <c r="C3050" s="540" t="s">
        <v>100</v>
      </c>
      <c r="D3050" s="540" t="s">
        <v>7612</v>
      </c>
      <c r="E3050" s="540" t="s">
        <v>7558</v>
      </c>
      <c r="F3050" s="556">
        <v>177270000</v>
      </c>
      <c r="G3050" s="541">
        <v>2023</v>
      </c>
      <c r="H3050" s="542">
        <f>VLOOKUP(G3050,[3]잔가율!$D$3:$E$33,2,FALSE)</f>
        <v>0.84199999999999997</v>
      </c>
      <c r="I3050" s="552">
        <f t="shared" si="47"/>
        <v>149261340</v>
      </c>
    </row>
    <row r="3051" spans="1:9">
      <c r="A3051" s="539">
        <v>3050</v>
      </c>
      <c r="B3051" s="414" t="s">
        <v>16663</v>
      </c>
      <c r="C3051" s="540" t="s">
        <v>100</v>
      </c>
      <c r="D3051" s="540" t="s">
        <v>7561</v>
      </c>
      <c r="E3051" s="540" t="s">
        <v>7562</v>
      </c>
      <c r="F3051" s="558">
        <v>160460000</v>
      </c>
      <c r="G3051" s="541">
        <v>2023</v>
      </c>
      <c r="H3051" s="542">
        <f>VLOOKUP(G3051,[3]잔가율!$B$3:$C$33,2,FALSE)</f>
        <v>0.82599999999999996</v>
      </c>
      <c r="I3051" s="552">
        <f t="shared" si="47"/>
        <v>132539960</v>
      </c>
    </row>
    <row r="3052" spans="1:9">
      <c r="A3052" s="539">
        <v>3051</v>
      </c>
      <c r="B3052" s="414" t="s">
        <v>16663</v>
      </c>
      <c r="C3052" s="540" t="s">
        <v>100</v>
      </c>
      <c r="D3052" s="540" t="s">
        <v>7561</v>
      </c>
      <c r="E3052" s="540" t="s">
        <v>7558</v>
      </c>
      <c r="F3052" s="558">
        <v>132000000</v>
      </c>
      <c r="G3052" s="541">
        <v>2023</v>
      </c>
      <c r="H3052" s="542">
        <f>VLOOKUP(G3052,[3]잔가율!$B$3:$C$33,2,FALSE)</f>
        <v>0.82599999999999996</v>
      </c>
      <c r="I3052" s="552">
        <f t="shared" si="47"/>
        <v>109032000</v>
      </c>
    </row>
    <row r="3053" spans="1:9">
      <c r="A3053" s="539">
        <v>3052</v>
      </c>
      <c r="B3053" s="414" t="s">
        <v>16663</v>
      </c>
      <c r="C3053" s="540" t="s">
        <v>100</v>
      </c>
      <c r="D3053" s="540" t="s">
        <v>7563</v>
      </c>
      <c r="E3053" s="540" t="s">
        <v>7562</v>
      </c>
      <c r="F3053" s="558">
        <v>191000000</v>
      </c>
      <c r="G3053" s="541">
        <v>2023</v>
      </c>
      <c r="H3053" s="542">
        <f>VLOOKUP(G3053,[3]잔가율!$B$3:$C$33,2,FALSE)</f>
        <v>0.82599999999999996</v>
      </c>
      <c r="I3053" s="552">
        <f t="shared" si="47"/>
        <v>157766000</v>
      </c>
    </row>
    <row r="3054" spans="1:9">
      <c r="A3054" s="539">
        <v>3053</v>
      </c>
      <c r="B3054" s="540" t="s">
        <v>8534</v>
      </c>
      <c r="C3054" s="540" t="s">
        <v>100</v>
      </c>
      <c r="D3054" s="540" t="s">
        <v>7571</v>
      </c>
      <c r="E3054" s="540" t="s">
        <v>7562</v>
      </c>
      <c r="F3054" s="556">
        <v>178000000</v>
      </c>
      <c r="G3054" s="541">
        <v>2023</v>
      </c>
      <c r="H3054" s="542">
        <f>VLOOKUP(G3054,[3]잔가율!$D$3:$E$33,2,FALSE)</f>
        <v>0.84199999999999997</v>
      </c>
      <c r="I3054" s="552">
        <f t="shared" si="47"/>
        <v>149876000</v>
      </c>
    </row>
    <row r="3055" spans="1:9">
      <c r="A3055" s="539">
        <v>3054</v>
      </c>
      <c r="B3055" s="540" t="s">
        <v>8534</v>
      </c>
      <c r="C3055" s="540" t="s">
        <v>100</v>
      </c>
      <c r="D3055" s="540" t="s">
        <v>7571</v>
      </c>
      <c r="E3055" s="540" t="s">
        <v>7558</v>
      </c>
      <c r="F3055" s="556">
        <v>153000000</v>
      </c>
      <c r="G3055" s="541">
        <v>2023</v>
      </c>
      <c r="H3055" s="542">
        <f>VLOOKUP(G3055,[3]잔가율!$D$3:$E$33,2,FALSE)</f>
        <v>0.84199999999999997</v>
      </c>
      <c r="I3055" s="552">
        <f t="shared" si="47"/>
        <v>128826000</v>
      </c>
    </row>
    <row r="3056" spans="1:9">
      <c r="A3056" s="539">
        <v>3055</v>
      </c>
      <c r="B3056" s="540" t="s">
        <v>8534</v>
      </c>
      <c r="C3056" s="540" t="s">
        <v>100</v>
      </c>
      <c r="D3056" s="540" t="s">
        <v>7572</v>
      </c>
      <c r="E3056" s="540" t="s">
        <v>7562</v>
      </c>
      <c r="F3056" s="556">
        <v>220000000</v>
      </c>
      <c r="G3056" s="541">
        <v>2023</v>
      </c>
      <c r="H3056" s="542">
        <f>VLOOKUP(G3056,[3]잔가율!$D$3:$E$33,2,FALSE)</f>
        <v>0.84199999999999997</v>
      </c>
      <c r="I3056" s="552">
        <f t="shared" si="47"/>
        <v>185240000</v>
      </c>
    </row>
    <row r="3057" spans="1:9">
      <c r="A3057" s="539">
        <v>3056</v>
      </c>
      <c r="B3057" s="540" t="s">
        <v>8534</v>
      </c>
      <c r="C3057" s="540" t="s">
        <v>100</v>
      </c>
      <c r="D3057" s="540" t="s">
        <v>7572</v>
      </c>
      <c r="E3057" s="540" t="s">
        <v>7613</v>
      </c>
      <c r="F3057" s="556">
        <v>185680000</v>
      </c>
      <c r="G3057" s="541">
        <v>2023</v>
      </c>
      <c r="H3057" s="542">
        <f>VLOOKUP(G3057,[3]잔가율!$D$3:$E$33,2,FALSE)</f>
        <v>0.84199999999999997</v>
      </c>
      <c r="I3057" s="552">
        <f t="shared" si="47"/>
        <v>156342560</v>
      </c>
    </row>
    <row r="3058" spans="1:9">
      <c r="A3058" s="539">
        <v>3057</v>
      </c>
      <c r="B3058" s="540" t="s">
        <v>8534</v>
      </c>
      <c r="C3058" s="540" t="s">
        <v>100</v>
      </c>
      <c r="D3058" s="540" t="s">
        <v>7572</v>
      </c>
      <c r="E3058" s="540" t="s">
        <v>7558</v>
      </c>
      <c r="F3058" s="556">
        <v>190000000</v>
      </c>
      <c r="G3058" s="541">
        <v>2023</v>
      </c>
      <c r="H3058" s="542">
        <f>VLOOKUP(G3058,[3]잔가율!$D$3:$E$33,2,FALSE)</f>
        <v>0.84199999999999997</v>
      </c>
      <c r="I3058" s="552">
        <f t="shared" si="47"/>
        <v>159980000</v>
      </c>
    </row>
    <row r="3059" spans="1:9">
      <c r="A3059" s="539">
        <v>3058</v>
      </c>
      <c r="B3059" s="540" t="s">
        <v>8534</v>
      </c>
      <c r="C3059" s="540" t="s">
        <v>100</v>
      </c>
      <c r="D3059" s="540" t="s">
        <v>7572</v>
      </c>
      <c r="E3059" s="540" t="s">
        <v>7614</v>
      </c>
      <c r="F3059" s="556">
        <v>185680000</v>
      </c>
      <c r="G3059" s="541">
        <v>2023</v>
      </c>
      <c r="H3059" s="542">
        <f>VLOOKUP(G3059,[3]잔가율!$D$3:$E$33,2,FALSE)</f>
        <v>0.84199999999999997</v>
      </c>
      <c r="I3059" s="552">
        <f t="shared" si="47"/>
        <v>156342560</v>
      </c>
    </row>
    <row r="3060" spans="1:9">
      <c r="A3060" s="539">
        <v>3059</v>
      </c>
      <c r="B3060" s="540" t="s">
        <v>8534</v>
      </c>
      <c r="C3060" s="540" t="s">
        <v>100</v>
      </c>
      <c r="D3060" s="540" t="s">
        <v>7573</v>
      </c>
      <c r="E3060" s="540" t="s">
        <v>7562</v>
      </c>
      <c r="F3060" s="556">
        <v>228700000</v>
      </c>
      <c r="G3060" s="541">
        <v>2023</v>
      </c>
      <c r="H3060" s="542">
        <f>VLOOKUP(G3060,[3]잔가율!$D$3:$E$33,2,FALSE)</f>
        <v>0.84199999999999997</v>
      </c>
      <c r="I3060" s="552">
        <f t="shared" si="47"/>
        <v>192565400</v>
      </c>
    </row>
    <row r="3061" spans="1:9">
      <c r="A3061" s="539">
        <v>3060</v>
      </c>
      <c r="B3061" s="540" t="s">
        <v>8534</v>
      </c>
      <c r="C3061" s="540" t="s">
        <v>100</v>
      </c>
      <c r="D3061" s="540" t="s">
        <v>7573</v>
      </c>
      <c r="E3061" s="540" t="s">
        <v>7558</v>
      </c>
      <c r="F3061" s="556">
        <v>206720000</v>
      </c>
      <c r="G3061" s="541">
        <v>2023</v>
      </c>
      <c r="H3061" s="542">
        <f>VLOOKUP(G3061,[3]잔가율!$D$3:$E$33,2,FALSE)</f>
        <v>0.84199999999999997</v>
      </c>
      <c r="I3061" s="552">
        <f t="shared" si="47"/>
        <v>174058240</v>
      </c>
    </row>
    <row r="3062" spans="1:9">
      <c r="A3062" s="539">
        <v>3061</v>
      </c>
      <c r="B3062" s="540" t="s">
        <v>8534</v>
      </c>
      <c r="C3062" s="540" t="s">
        <v>100</v>
      </c>
      <c r="D3062" s="540" t="s">
        <v>7574</v>
      </c>
      <c r="E3062" s="540" t="s">
        <v>7562</v>
      </c>
      <c r="F3062" s="556">
        <v>243350000</v>
      </c>
      <c r="G3062" s="541">
        <v>2023</v>
      </c>
      <c r="H3062" s="542">
        <f>VLOOKUP(G3062,[3]잔가율!$D$3:$E$33,2,FALSE)</f>
        <v>0.84199999999999997</v>
      </c>
      <c r="I3062" s="552">
        <f t="shared" si="47"/>
        <v>204900700</v>
      </c>
    </row>
    <row r="3063" spans="1:9">
      <c r="A3063" s="539">
        <v>3062</v>
      </c>
      <c r="B3063" s="540" t="s">
        <v>8534</v>
      </c>
      <c r="C3063" s="540" t="s">
        <v>100</v>
      </c>
      <c r="D3063" s="540" t="s">
        <v>7574</v>
      </c>
      <c r="E3063" s="540" t="s">
        <v>7558</v>
      </c>
      <c r="F3063" s="556">
        <v>230900000</v>
      </c>
      <c r="G3063" s="541">
        <v>2023</v>
      </c>
      <c r="H3063" s="542">
        <f>VLOOKUP(G3063,[3]잔가율!$D$3:$E$33,2,FALSE)</f>
        <v>0.84199999999999997</v>
      </c>
      <c r="I3063" s="552">
        <f t="shared" si="47"/>
        <v>194417800</v>
      </c>
    </row>
    <row r="3064" spans="1:9">
      <c r="A3064" s="539">
        <v>3063</v>
      </c>
      <c r="B3064" s="540" t="s">
        <v>8534</v>
      </c>
      <c r="C3064" s="540" t="s">
        <v>100</v>
      </c>
      <c r="D3064" s="540" t="s">
        <v>7575</v>
      </c>
      <c r="E3064" s="540" t="s">
        <v>7562</v>
      </c>
      <c r="F3064" s="556">
        <v>252450000</v>
      </c>
      <c r="G3064" s="541">
        <v>2023</v>
      </c>
      <c r="H3064" s="542">
        <f>VLOOKUP(G3064,[3]잔가율!$D$3:$E$33,2,FALSE)</f>
        <v>0.84199999999999997</v>
      </c>
      <c r="I3064" s="552">
        <f t="shared" si="47"/>
        <v>212562900</v>
      </c>
    </row>
    <row r="3065" spans="1:9">
      <c r="A3065" s="539">
        <v>3064</v>
      </c>
      <c r="B3065" s="540" t="s">
        <v>8534</v>
      </c>
      <c r="C3065" s="540" t="s">
        <v>100</v>
      </c>
      <c r="D3065" s="540" t="s">
        <v>7615</v>
      </c>
      <c r="E3065" s="540" t="s">
        <v>7558</v>
      </c>
      <c r="F3065" s="556">
        <v>242720000</v>
      </c>
      <c r="G3065" s="541">
        <v>2023</v>
      </c>
      <c r="H3065" s="542">
        <f>VLOOKUP(G3065,[3]잔가율!$D$3:$E$33,2,FALSE)</f>
        <v>0.84199999999999997</v>
      </c>
      <c r="I3065" s="552">
        <f t="shared" si="47"/>
        <v>204370240</v>
      </c>
    </row>
    <row r="3066" spans="1:9">
      <c r="A3066" s="539">
        <v>3065</v>
      </c>
      <c r="B3066" s="540" t="s">
        <v>8534</v>
      </c>
      <c r="C3066" s="540" t="s">
        <v>100</v>
      </c>
      <c r="D3066" s="540" t="s">
        <v>7616</v>
      </c>
      <c r="E3066" s="540" t="s">
        <v>7617</v>
      </c>
      <c r="F3066" s="556">
        <v>988600000</v>
      </c>
      <c r="G3066" s="541">
        <v>2023</v>
      </c>
      <c r="H3066" s="542">
        <f>VLOOKUP(G3066,[3]잔가율!$D$3:$E$33,2,FALSE)</f>
        <v>0.84199999999999997</v>
      </c>
      <c r="I3066" s="552">
        <f t="shared" si="47"/>
        <v>832401200</v>
      </c>
    </row>
    <row r="3067" spans="1:9">
      <c r="A3067" s="539">
        <v>3066</v>
      </c>
      <c r="B3067" s="540" t="s">
        <v>8534</v>
      </c>
      <c r="C3067" s="540" t="s">
        <v>100</v>
      </c>
      <c r="D3067" s="540" t="s">
        <v>7618</v>
      </c>
      <c r="E3067" s="540" t="s">
        <v>7558</v>
      </c>
      <c r="F3067" s="556">
        <v>177270000</v>
      </c>
      <c r="G3067" s="541">
        <v>2023</v>
      </c>
      <c r="H3067" s="542">
        <f>VLOOKUP(G3067,[3]잔가율!$D$3:$E$33,2,FALSE)</f>
        <v>0.84199999999999997</v>
      </c>
      <c r="I3067" s="552">
        <f t="shared" si="47"/>
        <v>149261340</v>
      </c>
    </row>
    <row r="3068" spans="1:9">
      <c r="A3068" s="539">
        <v>3067</v>
      </c>
      <c r="B3068" s="540" t="s">
        <v>8534</v>
      </c>
      <c r="C3068" s="540" t="s">
        <v>100</v>
      </c>
      <c r="D3068" s="540" t="s">
        <v>7576</v>
      </c>
      <c r="E3068" s="540" t="s">
        <v>7619</v>
      </c>
      <c r="F3068" s="556">
        <v>181810000</v>
      </c>
      <c r="G3068" s="541">
        <v>2023</v>
      </c>
      <c r="H3068" s="542">
        <f>VLOOKUP(G3068,[3]잔가율!$D$3:$E$33,2,FALSE)</f>
        <v>0.84199999999999997</v>
      </c>
      <c r="I3068" s="552">
        <f t="shared" si="47"/>
        <v>153084020</v>
      </c>
    </row>
    <row r="3069" spans="1:9">
      <c r="A3069" s="539">
        <v>3068</v>
      </c>
      <c r="B3069" s="540" t="s">
        <v>8534</v>
      </c>
      <c r="C3069" s="540" t="s">
        <v>100</v>
      </c>
      <c r="D3069" s="540" t="s">
        <v>7620</v>
      </c>
      <c r="E3069" s="540" t="s">
        <v>7621</v>
      </c>
      <c r="F3069" s="556">
        <v>78400000</v>
      </c>
      <c r="G3069" s="541">
        <v>2023</v>
      </c>
      <c r="H3069" s="542">
        <f>VLOOKUP(G3069,[3]잔가율!$D$3:$E$33,2,FALSE)</f>
        <v>0.84199999999999997</v>
      </c>
      <c r="I3069" s="552">
        <f t="shared" si="47"/>
        <v>66012800</v>
      </c>
    </row>
    <row r="3070" spans="1:9">
      <c r="A3070" s="539">
        <v>3069</v>
      </c>
      <c r="B3070" s="540" t="s">
        <v>8534</v>
      </c>
      <c r="C3070" s="540" t="s">
        <v>100</v>
      </c>
      <c r="D3070" s="540" t="s">
        <v>7620</v>
      </c>
      <c r="E3070" s="540" t="s">
        <v>7622</v>
      </c>
      <c r="F3070" s="556">
        <v>82420000</v>
      </c>
      <c r="G3070" s="541">
        <v>2023</v>
      </c>
      <c r="H3070" s="542">
        <f>VLOOKUP(G3070,[3]잔가율!$D$3:$E$33,2,FALSE)</f>
        <v>0.84199999999999997</v>
      </c>
      <c r="I3070" s="552">
        <f t="shared" si="47"/>
        <v>69397640</v>
      </c>
    </row>
    <row r="3071" spans="1:9">
      <c r="A3071" s="539">
        <v>3070</v>
      </c>
      <c r="B3071" s="540" t="s">
        <v>8534</v>
      </c>
      <c r="C3071" s="540" t="s">
        <v>100</v>
      </c>
      <c r="D3071" s="540" t="s">
        <v>7620</v>
      </c>
      <c r="E3071" s="540" t="s">
        <v>7623</v>
      </c>
      <c r="F3071" s="556">
        <v>79920000</v>
      </c>
      <c r="G3071" s="541">
        <v>2023</v>
      </c>
      <c r="H3071" s="542">
        <f>VLOOKUP(G3071,[3]잔가율!$D$3:$E$33,2,FALSE)</f>
        <v>0.84199999999999997</v>
      </c>
      <c r="I3071" s="552">
        <f t="shared" si="47"/>
        <v>67292640</v>
      </c>
    </row>
    <row r="3072" spans="1:9">
      <c r="A3072" s="539">
        <v>3071</v>
      </c>
      <c r="B3072" s="543" t="s">
        <v>8534</v>
      </c>
      <c r="C3072" s="543" t="s">
        <v>7596</v>
      </c>
      <c r="D3072" s="543" t="s">
        <v>7624</v>
      </c>
      <c r="E3072" s="543" t="s">
        <v>7625</v>
      </c>
      <c r="F3072" s="557">
        <v>27470000</v>
      </c>
      <c r="G3072" s="541">
        <v>2023</v>
      </c>
      <c r="H3072" s="542">
        <f>VLOOKUP(G3072,[3]잔가율!$D$3:$E$33,2,FALSE)</f>
        <v>0.84199999999999997</v>
      </c>
      <c r="I3072" s="552">
        <f t="shared" si="47"/>
        <v>23129740</v>
      </c>
    </row>
    <row r="3073" spans="1:9">
      <c r="A3073" s="539">
        <v>3072</v>
      </c>
      <c r="B3073" s="543" t="s">
        <v>8534</v>
      </c>
      <c r="C3073" s="543" t="s">
        <v>7596</v>
      </c>
      <c r="D3073" s="543" t="s">
        <v>7624</v>
      </c>
      <c r="E3073" s="543" t="s">
        <v>7626</v>
      </c>
      <c r="F3073" s="557">
        <v>142550000</v>
      </c>
      <c r="G3073" s="541">
        <v>2023</v>
      </c>
      <c r="H3073" s="542">
        <f>VLOOKUP(G3073,[3]잔가율!$D$3:$E$33,2,FALSE)</f>
        <v>0.84199999999999997</v>
      </c>
      <c r="I3073" s="552">
        <f t="shared" si="47"/>
        <v>120027100</v>
      </c>
    </row>
    <row r="3074" spans="1:9">
      <c r="A3074" s="539">
        <v>3073</v>
      </c>
      <c r="B3074" s="540" t="s">
        <v>8534</v>
      </c>
      <c r="C3074" s="540" t="s">
        <v>100</v>
      </c>
      <c r="D3074" s="540" t="s">
        <v>7624</v>
      </c>
      <c r="E3074" s="540" t="s">
        <v>7627</v>
      </c>
      <c r="F3074" s="556">
        <v>82420000</v>
      </c>
      <c r="G3074" s="541">
        <v>2023</v>
      </c>
      <c r="H3074" s="542">
        <f>VLOOKUP(G3074,[3]잔가율!$D$3:$E$33,2,FALSE)</f>
        <v>0.84199999999999997</v>
      </c>
      <c r="I3074" s="552">
        <f t="shared" ref="I3074:I3137" si="48">ROUNDDOWN(F3074*H3074,0)</f>
        <v>69397640</v>
      </c>
    </row>
    <row r="3075" spans="1:9">
      <c r="A3075" s="539">
        <v>3074</v>
      </c>
      <c r="B3075" s="540" t="s">
        <v>8534</v>
      </c>
      <c r="C3075" s="540" t="s">
        <v>100</v>
      </c>
      <c r="D3075" s="540" t="s">
        <v>7628</v>
      </c>
      <c r="E3075" s="540" t="s">
        <v>7621</v>
      </c>
      <c r="F3075" s="556">
        <v>97720000</v>
      </c>
      <c r="G3075" s="541">
        <v>2023</v>
      </c>
      <c r="H3075" s="542">
        <f>VLOOKUP(G3075,[3]잔가율!$D$3:$E$33,2,FALSE)</f>
        <v>0.84199999999999997</v>
      </c>
      <c r="I3075" s="552">
        <f t="shared" si="48"/>
        <v>82280240</v>
      </c>
    </row>
    <row r="3076" spans="1:9">
      <c r="A3076" s="539">
        <v>3075</v>
      </c>
      <c r="B3076" s="540" t="s">
        <v>8534</v>
      </c>
      <c r="C3076" s="540" t="s">
        <v>100</v>
      </c>
      <c r="D3076" s="540" t="s">
        <v>7629</v>
      </c>
      <c r="E3076" s="540" t="s">
        <v>7621</v>
      </c>
      <c r="F3076" s="556">
        <v>100360000</v>
      </c>
      <c r="G3076" s="541">
        <v>2023</v>
      </c>
      <c r="H3076" s="542">
        <f>VLOOKUP(G3076,[3]잔가율!$D$3:$E$33,2,FALSE)</f>
        <v>0.84199999999999997</v>
      </c>
      <c r="I3076" s="552">
        <f t="shared" si="48"/>
        <v>84503120</v>
      </c>
    </row>
    <row r="3077" spans="1:9">
      <c r="A3077" s="539">
        <v>3076</v>
      </c>
      <c r="B3077" s="540" t="s">
        <v>8534</v>
      </c>
      <c r="C3077" s="540" t="s">
        <v>100</v>
      </c>
      <c r="D3077" s="540" t="s">
        <v>7629</v>
      </c>
      <c r="E3077" s="540" t="s">
        <v>7623</v>
      </c>
      <c r="F3077" s="556">
        <v>99720000</v>
      </c>
      <c r="G3077" s="541">
        <v>2023</v>
      </c>
      <c r="H3077" s="542">
        <f>VLOOKUP(G3077,[3]잔가율!$D$3:$E$33,2,FALSE)</f>
        <v>0.84199999999999997</v>
      </c>
      <c r="I3077" s="552">
        <f t="shared" si="48"/>
        <v>83964240</v>
      </c>
    </row>
    <row r="3078" spans="1:9">
      <c r="A3078" s="539">
        <v>3077</v>
      </c>
      <c r="B3078" s="543" t="s">
        <v>8534</v>
      </c>
      <c r="C3078" s="543" t="s">
        <v>7596</v>
      </c>
      <c r="D3078" s="543" t="s">
        <v>7630</v>
      </c>
      <c r="E3078" s="543" t="s">
        <v>7631</v>
      </c>
      <c r="F3078" s="557">
        <v>22570000</v>
      </c>
      <c r="G3078" s="541">
        <v>2023</v>
      </c>
      <c r="H3078" s="542">
        <f>VLOOKUP(G3078,[3]잔가율!$D$3:$E$33,2,FALSE)</f>
        <v>0.84199999999999997</v>
      </c>
      <c r="I3078" s="552">
        <f t="shared" si="48"/>
        <v>19003940</v>
      </c>
    </row>
    <row r="3079" spans="1:9">
      <c r="A3079" s="539">
        <v>3078</v>
      </c>
      <c r="B3079" s="540" t="s">
        <v>8534</v>
      </c>
      <c r="C3079" s="540" t="s">
        <v>100</v>
      </c>
      <c r="D3079" s="540" t="s">
        <v>7632</v>
      </c>
      <c r="E3079" s="540" t="s">
        <v>7623</v>
      </c>
      <c r="F3079" s="556">
        <v>103270000</v>
      </c>
      <c r="G3079" s="541">
        <v>2023</v>
      </c>
      <c r="H3079" s="542">
        <f>VLOOKUP(G3079,[3]잔가율!$D$3:$E$33,2,FALSE)</f>
        <v>0.84199999999999997</v>
      </c>
      <c r="I3079" s="552">
        <f t="shared" si="48"/>
        <v>86953340</v>
      </c>
    </row>
    <row r="3080" spans="1:9">
      <c r="A3080" s="539">
        <v>3079</v>
      </c>
      <c r="B3080" s="540" t="s">
        <v>8534</v>
      </c>
      <c r="C3080" s="540" t="s">
        <v>100</v>
      </c>
      <c r="D3080" s="540" t="s">
        <v>7633</v>
      </c>
      <c r="E3080" s="540" t="s">
        <v>7558</v>
      </c>
      <c r="F3080" s="556">
        <v>149810000</v>
      </c>
      <c r="G3080" s="541">
        <v>2023</v>
      </c>
      <c r="H3080" s="542">
        <f>VLOOKUP(G3080,[3]잔가율!$D$3:$E$33,2,FALSE)</f>
        <v>0.84199999999999997</v>
      </c>
      <c r="I3080" s="552">
        <f t="shared" si="48"/>
        <v>126140020</v>
      </c>
    </row>
    <row r="3081" spans="1:9">
      <c r="A3081" s="539">
        <v>3080</v>
      </c>
      <c r="B3081" s="540" t="s">
        <v>8534</v>
      </c>
      <c r="C3081" s="540" t="s">
        <v>100</v>
      </c>
      <c r="D3081" s="540" t="s">
        <v>7634</v>
      </c>
      <c r="E3081" s="540" t="s">
        <v>7635</v>
      </c>
      <c r="F3081" s="556">
        <v>800000000</v>
      </c>
      <c r="G3081" s="541">
        <v>2023</v>
      </c>
      <c r="H3081" s="542">
        <f>VLOOKUP(G3081,[3]잔가율!$D$3:$E$33,2,FALSE)</f>
        <v>0.84199999999999997</v>
      </c>
      <c r="I3081" s="552">
        <f t="shared" si="48"/>
        <v>673600000</v>
      </c>
    </row>
    <row r="3082" spans="1:9">
      <c r="A3082" s="539">
        <v>3081</v>
      </c>
      <c r="B3082" s="540" t="s">
        <v>8534</v>
      </c>
      <c r="C3082" s="540" t="s">
        <v>100</v>
      </c>
      <c r="D3082" s="540" t="s">
        <v>7636</v>
      </c>
      <c r="E3082" s="540" t="s">
        <v>7558</v>
      </c>
      <c r="F3082" s="556">
        <v>132540000</v>
      </c>
      <c r="G3082" s="541">
        <v>2023</v>
      </c>
      <c r="H3082" s="542">
        <f>VLOOKUP(G3082,[3]잔가율!$D$3:$E$33,2,FALSE)</f>
        <v>0.84199999999999997</v>
      </c>
      <c r="I3082" s="552">
        <f t="shared" si="48"/>
        <v>111598680</v>
      </c>
    </row>
    <row r="3083" spans="1:9">
      <c r="A3083" s="539">
        <v>3082</v>
      </c>
      <c r="B3083" s="540" t="s">
        <v>8534</v>
      </c>
      <c r="C3083" s="540" t="s">
        <v>100</v>
      </c>
      <c r="D3083" s="540" t="s">
        <v>106</v>
      </c>
      <c r="E3083" s="540" t="s">
        <v>7637</v>
      </c>
      <c r="F3083" s="556">
        <v>97600000</v>
      </c>
      <c r="G3083" s="541">
        <v>2023</v>
      </c>
      <c r="H3083" s="542">
        <f>VLOOKUP(G3083,[3]잔가율!$D$3:$E$33,2,FALSE)</f>
        <v>0.84199999999999997</v>
      </c>
      <c r="I3083" s="552">
        <f t="shared" si="48"/>
        <v>82179200</v>
      </c>
    </row>
    <row r="3084" spans="1:9">
      <c r="A3084" s="539">
        <v>3083</v>
      </c>
      <c r="B3084" s="540" t="s">
        <v>8534</v>
      </c>
      <c r="C3084" s="540" t="s">
        <v>100</v>
      </c>
      <c r="D3084" s="540" t="s">
        <v>106</v>
      </c>
      <c r="E3084" s="540" t="s">
        <v>7638</v>
      </c>
      <c r="F3084" s="556">
        <v>100000000</v>
      </c>
      <c r="G3084" s="541">
        <v>2023</v>
      </c>
      <c r="H3084" s="542">
        <f>VLOOKUP(G3084,[3]잔가율!$D$3:$E$33,2,FALSE)</f>
        <v>0.84199999999999997</v>
      </c>
      <c r="I3084" s="552">
        <f t="shared" si="48"/>
        <v>84200000</v>
      </c>
    </row>
    <row r="3085" spans="1:9">
      <c r="A3085" s="539">
        <v>3084</v>
      </c>
      <c r="B3085" s="540" t="s">
        <v>8534</v>
      </c>
      <c r="C3085" s="540" t="s">
        <v>100</v>
      </c>
      <c r="D3085" s="540" t="s">
        <v>106</v>
      </c>
      <c r="E3085" s="540" t="s">
        <v>7639</v>
      </c>
      <c r="F3085" s="556">
        <v>94500000</v>
      </c>
      <c r="G3085" s="541">
        <v>2023</v>
      </c>
      <c r="H3085" s="542">
        <f>VLOOKUP(G3085,[3]잔가율!$D$3:$E$33,2,FALSE)</f>
        <v>0.84199999999999997</v>
      </c>
      <c r="I3085" s="552">
        <f t="shared" si="48"/>
        <v>79569000</v>
      </c>
    </row>
    <row r="3086" spans="1:9">
      <c r="A3086" s="539">
        <v>3085</v>
      </c>
      <c r="B3086" s="540" t="s">
        <v>8534</v>
      </c>
      <c r="C3086" s="540" t="s">
        <v>100</v>
      </c>
      <c r="D3086" s="540" t="s">
        <v>106</v>
      </c>
      <c r="E3086" s="540" t="s">
        <v>7640</v>
      </c>
      <c r="F3086" s="556">
        <v>117000000</v>
      </c>
      <c r="G3086" s="541">
        <v>2023</v>
      </c>
      <c r="H3086" s="542">
        <f>VLOOKUP(G3086,[3]잔가율!$D$3:$E$33,2,FALSE)</f>
        <v>0.84199999999999997</v>
      </c>
      <c r="I3086" s="552">
        <f t="shared" si="48"/>
        <v>98514000</v>
      </c>
    </row>
    <row r="3087" spans="1:9">
      <c r="A3087" s="539">
        <v>3086</v>
      </c>
      <c r="B3087" s="540" t="s">
        <v>8534</v>
      </c>
      <c r="C3087" s="540" t="s">
        <v>100</v>
      </c>
      <c r="D3087" s="540" t="s">
        <v>106</v>
      </c>
      <c r="E3087" s="540" t="s">
        <v>7641</v>
      </c>
      <c r="F3087" s="556">
        <v>95000000</v>
      </c>
      <c r="G3087" s="541">
        <v>2023</v>
      </c>
      <c r="H3087" s="542">
        <f>VLOOKUP(G3087,[3]잔가율!$D$3:$E$33,2,FALSE)</f>
        <v>0.84199999999999997</v>
      </c>
      <c r="I3087" s="552">
        <f t="shared" si="48"/>
        <v>79990000</v>
      </c>
    </row>
    <row r="3088" spans="1:9">
      <c r="A3088" s="539">
        <v>3087</v>
      </c>
      <c r="B3088" s="543" t="s">
        <v>8534</v>
      </c>
      <c r="C3088" s="543" t="s">
        <v>7596</v>
      </c>
      <c r="D3088" s="543" t="s">
        <v>106</v>
      </c>
      <c r="E3088" s="543" t="s">
        <v>7642</v>
      </c>
      <c r="F3088" s="557">
        <v>70790000</v>
      </c>
      <c r="G3088" s="541">
        <v>2023</v>
      </c>
      <c r="H3088" s="542">
        <f>VLOOKUP(G3088,[3]잔가율!$D$3:$E$33,2,FALSE)</f>
        <v>0.84199999999999997</v>
      </c>
      <c r="I3088" s="552">
        <f t="shared" si="48"/>
        <v>59605180</v>
      </c>
    </row>
    <row r="3089" spans="1:9">
      <c r="A3089" s="539">
        <v>3088</v>
      </c>
      <c r="B3089" s="540" t="s">
        <v>8534</v>
      </c>
      <c r="C3089" s="540" t="s">
        <v>100</v>
      </c>
      <c r="D3089" s="540" t="s">
        <v>106</v>
      </c>
      <c r="E3089" s="540" t="s">
        <v>7643</v>
      </c>
      <c r="F3089" s="556">
        <v>87130000</v>
      </c>
      <c r="G3089" s="541">
        <v>2023</v>
      </c>
      <c r="H3089" s="542">
        <f>VLOOKUP(G3089,[3]잔가율!$D$3:$E$33,2,FALSE)</f>
        <v>0.84199999999999997</v>
      </c>
      <c r="I3089" s="552">
        <f t="shared" si="48"/>
        <v>73363460</v>
      </c>
    </row>
    <row r="3090" spans="1:9">
      <c r="A3090" s="539">
        <v>3089</v>
      </c>
      <c r="B3090" s="540" t="s">
        <v>8534</v>
      </c>
      <c r="C3090" s="540" t="s">
        <v>100</v>
      </c>
      <c r="D3090" s="540" t="s">
        <v>106</v>
      </c>
      <c r="E3090" s="540" t="s">
        <v>7644</v>
      </c>
      <c r="F3090" s="556">
        <v>127270000</v>
      </c>
      <c r="G3090" s="541">
        <v>2023</v>
      </c>
      <c r="H3090" s="542">
        <f>VLOOKUP(G3090,[3]잔가율!$D$3:$E$33,2,FALSE)</f>
        <v>0.84199999999999997</v>
      </c>
      <c r="I3090" s="552">
        <f t="shared" si="48"/>
        <v>107161340</v>
      </c>
    </row>
    <row r="3091" spans="1:9">
      <c r="A3091" s="539">
        <v>3090</v>
      </c>
      <c r="B3091" s="540" t="s">
        <v>8534</v>
      </c>
      <c r="C3091" s="540" t="s">
        <v>100</v>
      </c>
      <c r="D3091" s="540" t="s">
        <v>7577</v>
      </c>
      <c r="E3091" s="540" t="s">
        <v>7637</v>
      </c>
      <c r="F3091" s="556">
        <v>94620000</v>
      </c>
      <c r="G3091" s="541">
        <v>2023</v>
      </c>
      <c r="H3091" s="542">
        <f>VLOOKUP(G3091,[3]잔가율!$D$3:$E$33,2,FALSE)</f>
        <v>0.84199999999999997</v>
      </c>
      <c r="I3091" s="552">
        <f t="shared" si="48"/>
        <v>79670040</v>
      </c>
    </row>
    <row r="3092" spans="1:9">
      <c r="A3092" s="539">
        <v>3091</v>
      </c>
      <c r="B3092" s="540" t="s">
        <v>8534</v>
      </c>
      <c r="C3092" s="540" t="s">
        <v>100</v>
      </c>
      <c r="D3092" s="540" t="s">
        <v>7645</v>
      </c>
      <c r="E3092" s="540" t="s">
        <v>7637</v>
      </c>
      <c r="F3092" s="556">
        <v>94270000</v>
      </c>
      <c r="G3092" s="541">
        <v>2023</v>
      </c>
      <c r="H3092" s="542">
        <f>VLOOKUP(G3092,[3]잔가율!$D$3:$E$33,2,FALSE)</f>
        <v>0.84199999999999997</v>
      </c>
      <c r="I3092" s="552">
        <f t="shared" si="48"/>
        <v>79375340</v>
      </c>
    </row>
    <row r="3093" spans="1:9">
      <c r="A3093" s="539">
        <v>3092</v>
      </c>
      <c r="B3093" s="540" t="s">
        <v>8534</v>
      </c>
      <c r="C3093" s="540" t="s">
        <v>100</v>
      </c>
      <c r="D3093" s="540" t="s">
        <v>1265</v>
      </c>
      <c r="E3093" s="540" t="s">
        <v>7637</v>
      </c>
      <c r="F3093" s="556">
        <v>124810000</v>
      </c>
      <c r="G3093" s="541">
        <v>2023</v>
      </c>
      <c r="H3093" s="542">
        <f>VLOOKUP(G3093,[3]잔가율!$D$3:$E$33,2,FALSE)</f>
        <v>0.84199999999999997</v>
      </c>
      <c r="I3093" s="552">
        <f t="shared" si="48"/>
        <v>105090020</v>
      </c>
    </row>
    <row r="3094" spans="1:9">
      <c r="A3094" s="539">
        <v>3093</v>
      </c>
      <c r="B3094" s="540" t="s">
        <v>8534</v>
      </c>
      <c r="C3094" s="540" t="s">
        <v>100</v>
      </c>
      <c r="D3094" s="540" t="s">
        <v>1265</v>
      </c>
      <c r="E3094" s="540" t="s">
        <v>7646</v>
      </c>
      <c r="F3094" s="556">
        <v>131810000</v>
      </c>
      <c r="G3094" s="541">
        <v>2023</v>
      </c>
      <c r="H3094" s="542">
        <f>VLOOKUP(G3094,[3]잔가율!$D$3:$E$33,2,FALSE)</f>
        <v>0.84199999999999997</v>
      </c>
      <c r="I3094" s="552">
        <f t="shared" si="48"/>
        <v>110984020</v>
      </c>
    </row>
    <row r="3095" spans="1:9">
      <c r="A3095" s="539">
        <v>3094</v>
      </c>
      <c r="B3095" s="540" t="s">
        <v>8534</v>
      </c>
      <c r="C3095" s="540" t="s">
        <v>100</v>
      </c>
      <c r="D3095" s="540" t="s">
        <v>7647</v>
      </c>
      <c r="E3095" s="540" t="s">
        <v>7637</v>
      </c>
      <c r="F3095" s="556">
        <v>96360000</v>
      </c>
      <c r="G3095" s="541">
        <v>2023</v>
      </c>
      <c r="H3095" s="542">
        <f>VLOOKUP(G3095,[3]잔가율!$D$3:$E$33,2,FALSE)</f>
        <v>0.84199999999999997</v>
      </c>
      <c r="I3095" s="552">
        <f t="shared" si="48"/>
        <v>81135120</v>
      </c>
    </row>
    <row r="3096" spans="1:9">
      <c r="A3096" s="539">
        <v>3095</v>
      </c>
      <c r="B3096" s="540" t="s">
        <v>8534</v>
      </c>
      <c r="C3096" s="540" t="s">
        <v>100</v>
      </c>
      <c r="D3096" s="540" t="s">
        <v>7578</v>
      </c>
      <c r="E3096" s="540" t="s">
        <v>7648</v>
      </c>
      <c r="F3096" s="556">
        <v>131000000</v>
      </c>
      <c r="G3096" s="541">
        <v>2023</v>
      </c>
      <c r="H3096" s="542">
        <f>VLOOKUP(G3096,[3]잔가율!$D$3:$E$33,2,FALSE)</f>
        <v>0.84199999999999997</v>
      </c>
      <c r="I3096" s="552">
        <f t="shared" si="48"/>
        <v>110302000</v>
      </c>
    </row>
    <row r="3097" spans="1:9">
      <c r="A3097" s="539">
        <v>3096</v>
      </c>
      <c r="B3097" s="540" t="s">
        <v>8534</v>
      </c>
      <c r="C3097" s="540" t="s">
        <v>100</v>
      </c>
      <c r="D3097" s="540" t="s">
        <v>7578</v>
      </c>
      <c r="E3097" s="540" t="s">
        <v>7637</v>
      </c>
      <c r="F3097" s="556">
        <v>128810000</v>
      </c>
      <c r="G3097" s="541">
        <v>2023</v>
      </c>
      <c r="H3097" s="542">
        <f>VLOOKUP(G3097,[3]잔가율!$D$3:$E$33,2,FALSE)</f>
        <v>0.84199999999999997</v>
      </c>
      <c r="I3097" s="552">
        <f t="shared" si="48"/>
        <v>108458020</v>
      </c>
    </row>
    <row r="3098" spans="1:9">
      <c r="A3098" s="539">
        <v>3097</v>
      </c>
      <c r="B3098" s="540" t="s">
        <v>8534</v>
      </c>
      <c r="C3098" s="540" t="s">
        <v>100</v>
      </c>
      <c r="D3098" s="540" t="s">
        <v>7578</v>
      </c>
      <c r="E3098" s="540" t="s">
        <v>7649</v>
      </c>
      <c r="F3098" s="556">
        <v>131000000</v>
      </c>
      <c r="G3098" s="541">
        <v>2023</v>
      </c>
      <c r="H3098" s="542">
        <f>VLOOKUP(G3098,[3]잔가율!$D$3:$E$33,2,FALSE)</f>
        <v>0.84199999999999997</v>
      </c>
      <c r="I3098" s="552">
        <f t="shared" si="48"/>
        <v>110302000</v>
      </c>
    </row>
    <row r="3099" spans="1:9">
      <c r="A3099" s="539">
        <v>3098</v>
      </c>
      <c r="B3099" s="540" t="s">
        <v>8534</v>
      </c>
      <c r="C3099" s="540" t="s">
        <v>100</v>
      </c>
      <c r="D3099" s="540" t="s">
        <v>7578</v>
      </c>
      <c r="E3099" s="540" t="s">
        <v>7650</v>
      </c>
      <c r="F3099" s="556">
        <v>109540000</v>
      </c>
      <c r="G3099" s="541">
        <v>2023</v>
      </c>
      <c r="H3099" s="542">
        <f>VLOOKUP(G3099,[3]잔가율!$D$3:$E$33,2,FALSE)</f>
        <v>0.84199999999999997</v>
      </c>
      <c r="I3099" s="552">
        <f t="shared" si="48"/>
        <v>92232680</v>
      </c>
    </row>
    <row r="3100" spans="1:9">
      <c r="A3100" s="539">
        <v>3099</v>
      </c>
      <c r="B3100" s="543" t="s">
        <v>8534</v>
      </c>
      <c r="C3100" s="543" t="s">
        <v>7596</v>
      </c>
      <c r="D3100" s="543" t="s">
        <v>7578</v>
      </c>
      <c r="E3100" s="543" t="s">
        <v>7651</v>
      </c>
      <c r="F3100" s="557">
        <v>99890000</v>
      </c>
      <c r="G3100" s="541">
        <v>2023</v>
      </c>
      <c r="H3100" s="542">
        <f>VLOOKUP(G3100,[3]잔가율!$D$3:$E$33,2,FALSE)</f>
        <v>0.84199999999999997</v>
      </c>
      <c r="I3100" s="552">
        <f t="shared" si="48"/>
        <v>84107380</v>
      </c>
    </row>
    <row r="3101" spans="1:9">
      <c r="A3101" s="539">
        <v>3100</v>
      </c>
      <c r="B3101" s="540" t="s">
        <v>8534</v>
      </c>
      <c r="C3101" s="540" t="s">
        <v>100</v>
      </c>
      <c r="D3101" s="540" t="s">
        <v>7579</v>
      </c>
      <c r="E3101" s="540" t="s">
        <v>7637</v>
      </c>
      <c r="F3101" s="556">
        <v>115000000</v>
      </c>
      <c r="G3101" s="541">
        <v>2023</v>
      </c>
      <c r="H3101" s="542">
        <f>VLOOKUP(G3101,[3]잔가율!$D$3:$E$33,2,FALSE)</f>
        <v>0.84199999999999997</v>
      </c>
      <c r="I3101" s="552">
        <f t="shared" si="48"/>
        <v>96830000</v>
      </c>
    </row>
    <row r="3102" spans="1:9">
      <c r="A3102" s="539">
        <v>3101</v>
      </c>
      <c r="B3102" s="540" t="s">
        <v>8534</v>
      </c>
      <c r="C3102" s="540" t="s">
        <v>100</v>
      </c>
      <c r="D3102" s="540" t="s">
        <v>7652</v>
      </c>
      <c r="E3102" s="540" t="s">
        <v>7637</v>
      </c>
      <c r="F3102" s="556">
        <v>109000000</v>
      </c>
      <c r="G3102" s="541">
        <v>2023</v>
      </c>
      <c r="H3102" s="542">
        <f>VLOOKUP(G3102,[3]잔가율!$D$3:$E$33,2,FALSE)</f>
        <v>0.84199999999999997</v>
      </c>
      <c r="I3102" s="552">
        <f t="shared" si="48"/>
        <v>91778000</v>
      </c>
    </row>
    <row r="3103" spans="1:9">
      <c r="A3103" s="539">
        <v>3102</v>
      </c>
      <c r="B3103" s="540" t="s">
        <v>8534</v>
      </c>
      <c r="C3103" s="540" t="s">
        <v>100</v>
      </c>
      <c r="D3103" s="540" t="s">
        <v>7580</v>
      </c>
      <c r="E3103" s="540" t="s">
        <v>7637</v>
      </c>
      <c r="F3103" s="556">
        <v>155000000</v>
      </c>
      <c r="G3103" s="541">
        <v>2023</v>
      </c>
      <c r="H3103" s="542">
        <f>VLOOKUP(G3103,[3]잔가율!$D$3:$E$33,2,FALSE)</f>
        <v>0.84199999999999997</v>
      </c>
      <c r="I3103" s="552">
        <f t="shared" si="48"/>
        <v>130510000</v>
      </c>
    </row>
    <row r="3104" spans="1:9">
      <c r="A3104" s="539">
        <v>3103</v>
      </c>
      <c r="B3104" s="540" t="s">
        <v>8534</v>
      </c>
      <c r="C3104" s="540" t="s">
        <v>100</v>
      </c>
      <c r="D3104" s="540" t="s">
        <v>7580</v>
      </c>
      <c r="E3104" s="540" t="s">
        <v>7653</v>
      </c>
      <c r="F3104" s="556">
        <v>135300000</v>
      </c>
      <c r="G3104" s="541">
        <v>2023</v>
      </c>
      <c r="H3104" s="542">
        <f>VLOOKUP(G3104,[3]잔가율!$D$3:$E$33,2,FALSE)</f>
        <v>0.84199999999999997</v>
      </c>
      <c r="I3104" s="552">
        <f t="shared" si="48"/>
        <v>113922600</v>
      </c>
    </row>
    <row r="3105" spans="1:9">
      <c r="A3105" s="539">
        <v>3104</v>
      </c>
      <c r="B3105" s="540" t="s">
        <v>8534</v>
      </c>
      <c r="C3105" s="540" t="s">
        <v>100</v>
      </c>
      <c r="D3105" s="540" t="s">
        <v>7580</v>
      </c>
      <c r="E3105" s="540" t="s">
        <v>7654</v>
      </c>
      <c r="F3105" s="556">
        <v>169000000</v>
      </c>
      <c r="G3105" s="541">
        <v>2023</v>
      </c>
      <c r="H3105" s="542">
        <f>VLOOKUP(G3105,[3]잔가율!$D$3:$E$33,2,FALSE)</f>
        <v>0.84199999999999997</v>
      </c>
      <c r="I3105" s="552">
        <f t="shared" si="48"/>
        <v>142298000</v>
      </c>
    </row>
    <row r="3106" spans="1:9">
      <c r="A3106" s="539">
        <v>3105</v>
      </c>
      <c r="B3106" s="540" t="s">
        <v>8534</v>
      </c>
      <c r="C3106" s="540" t="s">
        <v>100</v>
      </c>
      <c r="D3106" s="540" t="s">
        <v>7580</v>
      </c>
      <c r="E3106" s="540" t="s">
        <v>7655</v>
      </c>
      <c r="F3106" s="556">
        <v>143630000</v>
      </c>
      <c r="G3106" s="541">
        <v>2023</v>
      </c>
      <c r="H3106" s="542">
        <f>VLOOKUP(G3106,[3]잔가율!$D$3:$E$33,2,FALSE)</f>
        <v>0.84199999999999997</v>
      </c>
      <c r="I3106" s="552">
        <f t="shared" si="48"/>
        <v>120936460</v>
      </c>
    </row>
    <row r="3107" spans="1:9">
      <c r="A3107" s="539">
        <v>3106</v>
      </c>
      <c r="B3107" s="540" t="s">
        <v>8534</v>
      </c>
      <c r="C3107" s="540" t="s">
        <v>100</v>
      </c>
      <c r="D3107" s="540" t="s">
        <v>7580</v>
      </c>
      <c r="E3107" s="540" t="s">
        <v>7656</v>
      </c>
      <c r="F3107" s="556">
        <v>100000000</v>
      </c>
      <c r="G3107" s="541">
        <v>2023</v>
      </c>
      <c r="H3107" s="542">
        <f>VLOOKUP(G3107,[3]잔가율!$D$3:$E$33,2,FALSE)</f>
        <v>0.84199999999999997</v>
      </c>
      <c r="I3107" s="552">
        <f t="shared" si="48"/>
        <v>84200000</v>
      </c>
    </row>
    <row r="3108" spans="1:9">
      <c r="A3108" s="539">
        <v>3107</v>
      </c>
      <c r="B3108" s="540" t="s">
        <v>8534</v>
      </c>
      <c r="C3108" s="540" t="s">
        <v>100</v>
      </c>
      <c r="D3108" s="540" t="s">
        <v>7580</v>
      </c>
      <c r="E3108" s="540" t="s">
        <v>7657</v>
      </c>
      <c r="F3108" s="556">
        <v>156360000</v>
      </c>
      <c r="G3108" s="541">
        <v>2023</v>
      </c>
      <c r="H3108" s="542">
        <f>VLOOKUP(G3108,[3]잔가율!$D$3:$E$33,2,FALSE)</f>
        <v>0.84199999999999997</v>
      </c>
      <c r="I3108" s="552">
        <f t="shared" si="48"/>
        <v>131655120</v>
      </c>
    </row>
    <row r="3109" spans="1:9">
      <c r="A3109" s="539">
        <v>3108</v>
      </c>
      <c r="B3109" s="540" t="s">
        <v>8534</v>
      </c>
      <c r="C3109" s="540" t="s">
        <v>100</v>
      </c>
      <c r="D3109" s="540" t="s">
        <v>7658</v>
      </c>
      <c r="E3109" s="540" t="s">
        <v>7637</v>
      </c>
      <c r="F3109" s="556">
        <v>168000000</v>
      </c>
      <c r="G3109" s="541">
        <v>2023</v>
      </c>
      <c r="H3109" s="542">
        <f>VLOOKUP(G3109,[3]잔가율!$D$3:$E$33,2,FALSE)</f>
        <v>0.84199999999999997</v>
      </c>
      <c r="I3109" s="552">
        <f t="shared" si="48"/>
        <v>141456000</v>
      </c>
    </row>
    <row r="3110" spans="1:9">
      <c r="A3110" s="539">
        <v>3109</v>
      </c>
      <c r="B3110" s="540" t="s">
        <v>8534</v>
      </c>
      <c r="C3110" s="540" t="s">
        <v>100</v>
      </c>
      <c r="D3110" s="540" t="s">
        <v>7658</v>
      </c>
      <c r="E3110" s="540" t="s">
        <v>7654</v>
      </c>
      <c r="F3110" s="556">
        <v>180900000</v>
      </c>
      <c r="G3110" s="541">
        <v>2023</v>
      </c>
      <c r="H3110" s="542">
        <f>VLOOKUP(G3110,[3]잔가율!$D$3:$E$33,2,FALSE)</f>
        <v>0.84199999999999997</v>
      </c>
      <c r="I3110" s="552">
        <f t="shared" si="48"/>
        <v>152317800</v>
      </c>
    </row>
    <row r="3111" spans="1:9">
      <c r="A3111" s="539">
        <v>3110</v>
      </c>
      <c r="B3111" s="540" t="s">
        <v>8534</v>
      </c>
      <c r="C3111" s="540" t="s">
        <v>100</v>
      </c>
      <c r="D3111" s="540" t="s">
        <v>7658</v>
      </c>
      <c r="E3111" s="540" t="s">
        <v>7659</v>
      </c>
      <c r="F3111" s="556">
        <v>180090000</v>
      </c>
      <c r="G3111" s="541">
        <v>2023</v>
      </c>
      <c r="H3111" s="542">
        <f>VLOOKUP(G3111,[3]잔가율!$D$3:$E$33,2,FALSE)</f>
        <v>0.84199999999999997</v>
      </c>
      <c r="I3111" s="552">
        <f t="shared" si="48"/>
        <v>151635780</v>
      </c>
    </row>
    <row r="3112" spans="1:9">
      <c r="A3112" s="539">
        <v>3111</v>
      </c>
      <c r="B3112" s="540" t="s">
        <v>8534</v>
      </c>
      <c r="C3112" s="540" t="s">
        <v>100</v>
      </c>
      <c r="D3112" s="540" t="s">
        <v>105</v>
      </c>
      <c r="E3112" s="540" t="s">
        <v>7621</v>
      </c>
      <c r="F3112" s="556">
        <v>82570000</v>
      </c>
      <c r="G3112" s="541">
        <v>2023</v>
      </c>
      <c r="H3112" s="542">
        <f>VLOOKUP(G3112,[3]잔가율!$D$3:$E$33,2,FALSE)</f>
        <v>0.84199999999999997</v>
      </c>
      <c r="I3112" s="552">
        <f t="shared" si="48"/>
        <v>69523940</v>
      </c>
    </row>
    <row r="3113" spans="1:9">
      <c r="A3113" s="539">
        <v>3112</v>
      </c>
      <c r="B3113" s="540" t="s">
        <v>8534</v>
      </c>
      <c r="C3113" s="540" t="s">
        <v>100</v>
      </c>
      <c r="D3113" s="540" t="s">
        <v>105</v>
      </c>
      <c r="E3113" s="540" t="s">
        <v>7623</v>
      </c>
      <c r="F3113" s="556">
        <v>76450000</v>
      </c>
      <c r="G3113" s="541">
        <v>2023</v>
      </c>
      <c r="H3113" s="542">
        <f>VLOOKUP(G3113,[3]잔가율!$D$3:$E$33,2,FALSE)</f>
        <v>0.84199999999999997</v>
      </c>
      <c r="I3113" s="552">
        <f t="shared" si="48"/>
        <v>64370900</v>
      </c>
    </row>
    <row r="3114" spans="1:9">
      <c r="A3114" s="539">
        <v>3113</v>
      </c>
      <c r="B3114" s="543" t="s">
        <v>8534</v>
      </c>
      <c r="C3114" s="543" t="s">
        <v>7596</v>
      </c>
      <c r="D3114" s="543" t="s">
        <v>105</v>
      </c>
      <c r="E3114" s="543" t="s">
        <v>7660</v>
      </c>
      <c r="F3114" s="557">
        <v>28610000</v>
      </c>
      <c r="G3114" s="541">
        <v>2023</v>
      </c>
      <c r="H3114" s="542">
        <f>VLOOKUP(G3114,[3]잔가율!$D$3:$E$33,2,FALSE)</f>
        <v>0.84199999999999997</v>
      </c>
      <c r="I3114" s="552">
        <f t="shared" si="48"/>
        <v>24089620</v>
      </c>
    </row>
    <row r="3115" spans="1:9">
      <c r="A3115" s="539">
        <v>3114</v>
      </c>
      <c r="B3115" s="543" t="s">
        <v>8534</v>
      </c>
      <c r="C3115" s="543" t="s">
        <v>7596</v>
      </c>
      <c r="D3115" s="543" t="s">
        <v>105</v>
      </c>
      <c r="E3115" s="543" t="s">
        <v>7661</v>
      </c>
      <c r="F3115" s="557">
        <v>46810000</v>
      </c>
      <c r="G3115" s="541">
        <v>2023</v>
      </c>
      <c r="H3115" s="542">
        <f>VLOOKUP(G3115,[3]잔가율!$D$3:$E$33,2,FALSE)</f>
        <v>0.84199999999999997</v>
      </c>
      <c r="I3115" s="552">
        <f t="shared" si="48"/>
        <v>39414020</v>
      </c>
    </row>
    <row r="3116" spans="1:9">
      <c r="A3116" s="539">
        <v>3115</v>
      </c>
      <c r="B3116" s="540" t="s">
        <v>8534</v>
      </c>
      <c r="C3116" s="540" t="s">
        <v>100</v>
      </c>
      <c r="D3116" s="540" t="s">
        <v>7581</v>
      </c>
      <c r="E3116" s="540" t="s">
        <v>7621</v>
      </c>
      <c r="F3116" s="556">
        <v>97540000</v>
      </c>
      <c r="G3116" s="541">
        <v>2023</v>
      </c>
      <c r="H3116" s="542">
        <f>VLOOKUP(G3116,[3]잔가율!$D$3:$E$33,2,FALSE)</f>
        <v>0.84199999999999997</v>
      </c>
      <c r="I3116" s="552">
        <f t="shared" si="48"/>
        <v>82128680</v>
      </c>
    </row>
    <row r="3117" spans="1:9">
      <c r="A3117" s="539">
        <v>3116</v>
      </c>
      <c r="B3117" s="540" t="s">
        <v>8534</v>
      </c>
      <c r="C3117" s="540" t="s">
        <v>100</v>
      </c>
      <c r="D3117" s="540" t="s">
        <v>7582</v>
      </c>
      <c r="E3117" s="540" t="s">
        <v>7621</v>
      </c>
      <c r="F3117" s="556">
        <v>96200000</v>
      </c>
      <c r="G3117" s="541">
        <v>2023</v>
      </c>
      <c r="H3117" s="542">
        <f>VLOOKUP(G3117,[3]잔가율!$D$3:$E$33,2,FALSE)</f>
        <v>0.84199999999999997</v>
      </c>
      <c r="I3117" s="552">
        <f t="shared" si="48"/>
        <v>81000400</v>
      </c>
    </row>
    <row r="3118" spans="1:9">
      <c r="A3118" s="539">
        <v>3117</v>
      </c>
      <c r="B3118" s="540" t="s">
        <v>8534</v>
      </c>
      <c r="C3118" s="540" t="s">
        <v>100</v>
      </c>
      <c r="D3118" s="540" t="s">
        <v>7582</v>
      </c>
      <c r="E3118" s="540" t="s">
        <v>7623</v>
      </c>
      <c r="F3118" s="556">
        <v>92810000</v>
      </c>
      <c r="G3118" s="541">
        <v>2023</v>
      </c>
      <c r="H3118" s="542">
        <f>VLOOKUP(G3118,[3]잔가율!$D$3:$E$33,2,FALSE)</f>
        <v>0.84199999999999997</v>
      </c>
      <c r="I3118" s="552">
        <f t="shared" si="48"/>
        <v>78146020</v>
      </c>
    </row>
    <row r="3119" spans="1:9">
      <c r="A3119" s="539">
        <v>3118</v>
      </c>
      <c r="B3119" s="540" t="s">
        <v>8534</v>
      </c>
      <c r="C3119" s="540" t="s">
        <v>100</v>
      </c>
      <c r="D3119" s="540" t="s">
        <v>103</v>
      </c>
      <c r="E3119" s="540" t="s">
        <v>7564</v>
      </c>
      <c r="F3119" s="556">
        <v>68720000</v>
      </c>
      <c r="G3119" s="541">
        <v>2023</v>
      </c>
      <c r="H3119" s="542">
        <f>VLOOKUP(G3119,[3]잔가율!$D$3:$E$33,2,FALSE)</f>
        <v>0.84199999999999997</v>
      </c>
      <c r="I3119" s="552">
        <f t="shared" si="48"/>
        <v>57862240</v>
      </c>
    </row>
    <row r="3120" spans="1:9">
      <c r="A3120" s="539">
        <v>3119</v>
      </c>
      <c r="B3120" s="543" t="s">
        <v>8534</v>
      </c>
      <c r="C3120" s="543" t="s">
        <v>7596</v>
      </c>
      <c r="D3120" s="543" t="s">
        <v>7662</v>
      </c>
      <c r="E3120" s="543" t="s">
        <v>7663</v>
      </c>
      <c r="F3120" s="557">
        <v>28900000</v>
      </c>
      <c r="G3120" s="541">
        <v>2023</v>
      </c>
      <c r="H3120" s="542">
        <f>VLOOKUP(G3120,[3]잔가율!$D$3:$E$33,2,FALSE)</f>
        <v>0.84199999999999997</v>
      </c>
      <c r="I3120" s="552">
        <f t="shared" si="48"/>
        <v>24333800</v>
      </c>
    </row>
    <row r="3121" spans="1:9">
      <c r="A3121" s="539">
        <v>3120</v>
      </c>
      <c r="B3121" s="540" t="s">
        <v>8534</v>
      </c>
      <c r="C3121" s="540" t="s">
        <v>100</v>
      </c>
      <c r="D3121" s="540" t="s">
        <v>103</v>
      </c>
      <c r="E3121" s="540" t="s">
        <v>7664</v>
      </c>
      <c r="F3121" s="556">
        <v>70000000</v>
      </c>
      <c r="G3121" s="541">
        <v>2023</v>
      </c>
      <c r="H3121" s="542">
        <f>VLOOKUP(G3121,[3]잔가율!$D$3:$E$33,2,FALSE)</f>
        <v>0.84199999999999997</v>
      </c>
      <c r="I3121" s="552">
        <f t="shared" si="48"/>
        <v>58940000</v>
      </c>
    </row>
    <row r="3122" spans="1:9">
      <c r="A3122" s="539">
        <v>3121</v>
      </c>
      <c r="B3122" s="414" t="s">
        <v>16663</v>
      </c>
      <c r="C3122" s="540" t="s">
        <v>100</v>
      </c>
      <c r="D3122" s="540" t="s">
        <v>104</v>
      </c>
      <c r="E3122" s="540" t="s">
        <v>7564</v>
      </c>
      <c r="F3122" s="558">
        <v>95100000</v>
      </c>
      <c r="G3122" s="541">
        <v>2023</v>
      </c>
      <c r="H3122" s="542">
        <f>VLOOKUP(G3122,[3]잔가율!$B$3:$C$33,2,FALSE)</f>
        <v>0.82599999999999996</v>
      </c>
      <c r="I3122" s="552">
        <f t="shared" si="48"/>
        <v>78552600</v>
      </c>
    </row>
    <row r="3123" spans="1:9">
      <c r="A3123" s="539">
        <v>3122</v>
      </c>
      <c r="B3123" s="540" t="s">
        <v>8534</v>
      </c>
      <c r="C3123" s="540" t="s">
        <v>100</v>
      </c>
      <c r="D3123" s="540" t="s">
        <v>7583</v>
      </c>
      <c r="E3123" s="540" t="s">
        <v>7564</v>
      </c>
      <c r="F3123" s="556">
        <v>78700000</v>
      </c>
      <c r="G3123" s="541">
        <v>2023</v>
      </c>
      <c r="H3123" s="542">
        <f>VLOOKUP(G3123,[3]잔가율!$D$3:$E$33,2,FALSE)</f>
        <v>0.84199999999999997</v>
      </c>
      <c r="I3123" s="552">
        <f t="shared" si="48"/>
        <v>66265400</v>
      </c>
    </row>
    <row r="3124" spans="1:9">
      <c r="A3124" s="539">
        <v>3123</v>
      </c>
      <c r="B3124" s="540" t="s">
        <v>8534</v>
      </c>
      <c r="C3124" s="540" t="s">
        <v>100</v>
      </c>
      <c r="D3124" s="540" t="s">
        <v>7584</v>
      </c>
      <c r="E3124" s="540" t="s">
        <v>7564</v>
      </c>
      <c r="F3124" s="556">
        <v>74900000</v>
      </c>
      <c r="G3124" s="541">
        <v>2023</v>
      </c>
      <c r="H3124" s="542">
        <f>VLOOKUP(G3124,[3]잔가율!$D$3:$E$33,2,FALSE)</f>
        <v>0.84199999999999997</v>
      </c>
      <c r="I3124" s="552">
        <f t="shared" si="48"/>
        <v>63065800</v>
      </c>
    </row>
    <row r="3125" spans="1:9">
      <c r="A3125" s="539">
        <v>3124</v>
      </c>
      <c r="B3125" s="540" t="s">
        <v>8534</v>
      </c>
      <c r="C3125" s="540" t="s">
        <v>100</v>
      </c>
      <c r="D3125" s="540" t="s">
        <v>102</v>
      </c>
      <c r="E3125" s="540" t="s">
        <v>7564</v>
      </c>
      <c r="F3125" s="556">
        <v>102000000</v>
      </c>
      <c r="G3125" s="541">
        <v>2023</v>
      </c>
      <c r="H3125" s="542">
        <f>VLOOKUP(G3125,[3]잔가율!$D$3:$E$33,2,FALSE)</f>
        <v>0.84199999999999997</v>
      </c>
      <c r="I3125" s="552">
        <f t="shared" si="48"/>
        <v>85884000</v>
      </c>
    </row>
    <row r="3126" spans="1:9">
      <c r="A3126" s="539">
        <v>3125</v>
      </c>
      <c r="B3126" s="540" t="s">
        <v>8534</v>
      </c>
      <c r="C3126" s="540" t="s">
        <v>100</v>
      </c>
      <c r="D3126" s="540" t="s">
        <v>99</v>
      </c>
      <c r="E3126" s="540" t="s">
        <v>7665</v>
      </c>
      <c r="F3126" s="556">
        <v>118180000</v>
      </c>
      <c r="G3126" s="541">
        <v>2023</v>
      </c>
      <c r="H3126" s="542">
        <f>VLOOKUP(G3126,[3]잔가율!$D$3:$E$33,2,FALSE)</f>
        <v>0.84199999999999997</v>
      </c>
      <c r="I3126" s="552">
        <f t="shared" si="48"/>
        <v>99507560</v>
      </c>
    </row>
    <row r="3127" spans="1:9">
      <c r="A3127" s="539">
        <v>3126</v>
      </c>
      <c r="B3127" s="540" t="s">
        <v>8534</v>
      </c>
      <c r="C3127" s="540" t="s">
        <v>100</v>
      </c>
      <c r="D3127" s="540" t="s">
        <v>99</v>
      </c>
      <c r="E3127" s="540" t="s">
        <v>7666</v>
      </c>
      <c r="F3127" s="556">
        <v>259090000</v>
      </c>
      <c r="G3127" s="541">
        <v>2023</v>
      </c>
      <c r="H3127" s="542">
        <f>VLOOKUP(G3127,[3]잔가율!$D$3:$E$33,2,FALSE)</f>
        <v>0.84199999999999997</v>
      </c>
      <c r="I3127" s="552">
        <f t="shared" si="48"/>
        <v>218153780</v>
      </c>
    </row>
    <row r="3128" spans="1:9">
      <c r="A3128" s="539">
        <v>3127</v>
      </c>
      <c r="B3128" s="540" t="s">
        <v>8534</v>
      </c>
      <c r="C3128" s="540" t="s">
        <v>100</v>
      </c>
      <c r="D3128" s="540" t="s">
        <v>7585</v>
      </c>
      <c r="E3128" s="540" t="s">
        <v>7665</v>
      </c>
      <c r="F3128" s="556">
        <v>125290000</v>
      </c>
      <c r="G3128" s="541">
        <v>2023</v>
      </c>
      <c r="H3128" s="542">
        <f>VLOOKUP(G3128,[3]잔가율!$D$3:$E$33,2,FALSE)</f>
        <v>0.84199999999999997</v>
      </c>
      <c r="I3128" s="552">
        <f t="shared" si="48"/>
        <v>105494180</v>
      </c>
    </row>
    <row r="3129" spans="1:9">
      <c r="A3129" s="539">
        <v>3128</v>
      </c>
      <c r="B3129" s="540" t="s">
        <v>8534</v>
      </c>
      <c r="C3129" s="540" t="s">
        <v>100</v>
      </c>
      <c r="D3129" s="540" t="s">
        <v>7585</v>
      </c>
      <c r="E3129" s="540" t="s">
        <v>7667</v>
      </c>
      <c r="F3129" s="556">
        <v>125540000</v>
      </c>
      <c r="G3129" s="541">
        <v>2023</v>
      </c>
      <c r="H3129" s="542">
        <f>VLOOKUP(G3129,[3]잔가율!$D$3:$E$33,2,FALSE)</f>
        <v>0.84199999999999997</v>
      </c>
      <c r="I3129" s="552">
        <f t="shared" si="48"/>
        <v>105704680</v>
      </c>
    </row>
    <row r="3130" spans="1:9">
      <c r="A3130" s="539">
        <v>3129</v>
      </c>
      <c r="B3130" s="540" t="s">
        <v>8534</v>
      </c>
      <c r="C3130" s="540" t="s">
        <v>100</v>
      </c>
      <c r="D3130" s="540" t="s">
        <v>7585</v>
      </c>
      <c r="E3130" s="540" t="s">
        <v>7668</v>
      </c>
      <c r="F3130" s="556">
        <v>119000000</v>
      </c>
      <c r="G3130" s="541">
        <v>2023</v>
      </c>
      <c r="H3130" s="542">
        <f>VLOOKUP(G3130,[3]잔가율!$D$3:$E$33,2,FALSE)</f>
        <v>0.84199999999999997</v>
      </c>
      <c r="I3130" s="552">
        <f t="shared" si="48"/>
        <v>100198000</v>
      </c>
    </row>
    <row r="3131" spans="1:9">
      <c r="A3131" s="539">
        <v>3130</v>
      </c>
      <c r="B3131" s="540" t="s">
        <v>8534</v>
      </c>
      <c r="C3131" s="540" t="s">
        <v>100</v>
      </c>
      <c r="D3131" s="540" t="s">
        <v>7669</v>
      </c>
      <c r="E3131" s="540" t="s">
        <v>7667</v>
      </c>
      <c r="F3131" s="556">
        <v>145900000</v>
      </c>
      <c r="G3131" s="541">
        <v>2023</v>
      </c>
      <c r="H3131" s="542">
        <f>VLOOKUP(G3131,[3]잔가율!$D$3:$E$33,2,FALSE)</f>
        <v>0.84199999999999997</v>
      </c>
      <c r="I3131" s="552">
        <f t="shared" si="48"/>
        <v>122847800</v>
      </c>
    </row>
    <row r="3132" spans="1:9">
      <c r="A3132" s="539">
        <v>3131</v>
      </c>
      <c r="B3132" s="540" t="s">
        <v>8534</v>
      </c>
      <c r="C3132" s="540" t="s">
        <v>100</v>
      </c>
      <c r="D3132" s="540" t="s">
        <v>7670</v>
      </c>
      <c r="E3132" s="540" t="s">
        <v>7665</v>
      </c>
      <c r="F3132" s="556">
        <v>167180000</v>
      </c>
      <c r="G3132" s="541">
        <v>2023</v>
      </c>
      <c r="H3132" s="542">
        <f>VLOOKUP(G3132,[3]잔가율!$D$3:$E$33,2,FALSE)</f>
        <v>0.84199999999999997</v>
      </c>
      <c r="I3132" s="552">
        <f t="shared" si="48"/>
        <v>140765560</v>
      </c>
    </row>
    <row r="3133" spans="1:9">
      <c r="A3133" s="539">
        <v>3132</v>
      </c>
      <c r="B3133" s="540" t="s">
        <v>8534</v>
      </c>
      <c r="C3133" s="540" t="s">
        <v>100</v>
      </c>
      <c r="D3133" s="540" t="s">
        <v>7670</v>
      </c>
      <c r="E3133" s="540" t="s">
        <v>7667</v>
      </c>
      <c r="F3133" s="556">
        <v>167180000</v>
      </c>
      <c r="G3133" s="541">
        <v>2023</v>
      </c>
      <c r="H3133" s="542">
        <f>VLOOKUP(G3133,[3]잔가율!$D$3:$E$33,2,FALSE)</f>
        <v>0.84199999999999997</v>
      </c>
      <c r="I3133" s="552">
        <f t="shared" si="48"/>
        <v>140765560</v>
      </c>
    </row>
    <row r="3134" spans="1:9">
      <c r="A3134" s="539">
        <v>3133</v>
      </c>
      <c r="B3134" s="543" t="s">
        <v>8534</v>
      </c>
      <c r="C3134" s="543" t="s">
        <v>7596</v>
      </c>
      <c r="D3134" s="543" t="s">
        <v>7670</v>
      </c>
      <c r="E3134" s="543" t="s">
        <v>7671</v>
      </c>
      <c r="F3134" s="557">
        <v>52970000</v>
      </c>
      <c r="G3134" s="541">
        <v>2023</v>
      </c>
      <c r="H3134" s="542">
        <f>VLOOKUP(G3134,[3]잔가율!$D$3:$E$33,2,FALSE)</f>
        <v>0.84199999999999997</v>
      </c>
      <c r="I3134" s="552">
        <f t="shared" si="48"/>
        <v>44600740</v>
      </c>
    </row>
    <row r="3135" spans="1:9">
      <c r="A3135" s="539">
        <v>3134</v>
      </c>
      <c r="B3135" s="543" t="s">
        <v>8534</v>
      </c>
      <c r="C3135" s="543" t="s">
        <v>7596</v>
      </c>
      <c r="D3135" s="543" t="s">
        <v>7670</v>
      </c>
      <c r="E3135" s="543" t="s">
        <v>7672</v>
      </c>
      <c r="F3135" s="557">
        <v>82830000</v>
      </c>
      <c r="G3135" s="541">
        <v>2023</v>
      </c>
      <c r="H3135" s="542">
        <f>VLOOKUP(G3135,[3]잔가율!$D$3:$E$33,2,FALSE)</f>
        <v>0.84199999999999997</v>
      </c>
      <c r="I3135" s="552">
        <f t="shared" si="48"/>
        <v>69742860</v>
      </c>
    </row>
    <row r="3136" spans="1:9">
      <c r="A3136" s="539">
        <v>3135</v>
      </c>
      <c r="B3136" s="540" t="s">
        <v>8534</v>
      </c>
      <c r="C3136" s="540" t="s">
        <v>100</v>
      </c>
      <c r="D3136" s="540" t="s">
        <v>7670</v>
      </c>
      <c r="E3136" s="540" t="s">
        <v>7673</v>
      </c>
      <c r="F3136" s="556">
        <v>162000000</v>
      </c>
      <c r="G3136" s="541">
        <v>2023</v>
      </c>
      <c r="H3136" s="542">
        <f>VLOOKUP(G3136,[3]잔가율!$D$3:$E$33,2,FALSE)</f>
        <v>0.84199999999999997</v>
      </c>
      <c r="I3136" s="552">
        <f t="shared" si="48"/>
        <v>136404000</v>
      </c>
    </row>
    <row r="3137" spans="1:9">
      <c r="A3137" s="539">
        <v>3136</v>
      </c>
      <c r="B3137" s="540" t="s">
        <v>8534</v>
      </c>
      <c r="C3137" s="540" t="s">
        <v>100</v>
      </c>
      <c r="D3137" s="540" t="s">
        <v>7670</v>
      </c>
      <c r="E3137" s="540" t="s">
        <v>7666</v>
      </c>
      <c r="F3137" s="556">
        <v>200000000</v>
      </c>
      <c r="G3137" s="541">
        <v>2023</v>
      </c>
      <c r="H3137" s="542">
        <f>VLOOKUP(G3137,[3]잔가율!$D$3:$E$33,2,FALSE)</f>
        <v>0.84199999999999997</v>
      </c>
      <c r="I3137" s="552">
        <f t="shared" si="48"/>
        <v>168400000</v>
      </c>
    </row>
    <row r="3138" spans="1:9">
      <c r="A3138" s="539">
        <v>3137</v>
      </c>
      <c r="B3138" s="540" t="s">
        <v>8534</v>
      </c>
      <c r="C3138" s="540" t="s">
        <v>100</v>
      </c>
      <c r="D3138" s="540" t="s">
        <v>7674</v>
      </c>
      <c r="E3138" s="540" t="s">
        <v>7673</v>
      </c>
      <c r="F3138" s="556">
        <v>158090000</v>
      </c>
      <c r="G3138" s="541">
        <v>2023</v>
      </c>
      <c r="H3138" s="542">
        <f>VLOOKUP(G3138,[3]잔가율!$D$3:$E$33,2,FALSE)</f>
        <v>0.84199999999999997</v>
      </c>
      <c r="I3138" s="552">
        <f t="shared" ref="I3138:I3201" si="49">ROUNDDOWN(F3138*H3138,0)</f>
        <v>133111780</v>
      </c>
    </row>
    <row r="3139" spans="1:9">
      <c r="A3139" s="539">
        <v>3138</v>
      </c>
      <c r="B3139" s="540" t="s">
        <v>8534</v>
      </c>
      <c r="C3139" s="540" t="s">
        <v>100</v>
      </c>
      <c r="D3139" s="540" t="s">
        <v>7675</v>
      </c>
      <c r="E3139" s="540" t="s">
        <v>7665</v>
      </c>
      <c r="F3139" s="556">
        <v>193330000</v>
      </c>
      <c r="G3139" s="541">
        <v>2023</v>
      </c>
      <c r="H3139" s="542">
        <f>VLOOKUP(G3139,[3]잔가율!$D$3:$E$33,2,FALSE)</f>
        <v>0.84199999999999997</v>
      </c>
      <c r="I3139" s="552">
        <f t="shared" si="49"/>
        <v>162783860</v>
      </c>
    </row>
    <row r="3140" spans="1:9">
      <c r="A3140" s="539">
        <v>3139</v>
      </c>
      <c r="B3140" s="540" t="s">
        <v>8534</v>
      </c>
      <c r="C3140" s="540" t="s">
        <v>100</v>
      </c>
      <c r="D3140" s="540" t="s">
        <v>7586</v>
      </c>
      <c r="E3140" s="540" t="s">
        <v>7665</v>
      </c>
      <c r="F3140" s="556">
        <v>122000000</v>
      </c>
      <c r="G3140" s="541">
        <v>2023</v>
      </c>
      <c r="H3140" s="542">
        <f>VLOOKUP(G3140,[3]잔가율!$D$3:$E$33,2,FALSE)</f>
        <v>0.84199999999999997</v>
      </c>
      <c r="I3140" s="552">
        <f t="shared" si="49"/>
        <v>102724000</v>
      </c>
    </row>
    <row r="3141" spans="1:9">
      <c r="A3141" s="539">
        <v>3140</v>
      </c>
      <c r="B3141" s="540" t="s">
        <v>8534</v>
      </c>
      <c r="C3141" s="540" t="s">
        <v>100</v>
      </c>
      <c r="D3141" s="540" t="s">
        <v>7587</v>
      </c>
      <c r="E3141" s="540" t="s">
        <v>7665</v>
      </c>
      <c r="F3141" s="556">
        <v>185620000</v>
      </c>
      <c r="G3141" s="541">
        <v>2023</v>
      </c>
      <c r="H3141" s="542">
        <f>VLOOKUP(G3141,[3]잔가율!$D$3:$E$33,2,FALSE)</f>
        <v>0.84199999999999997</v>
      </c>
      <c r="I3141" s="552">
        <f t="shared" si="49"/>
        <v>156292040</v>
      </c>
    </row>
    <row r="3142" spans="1:9">
      <c r="A3142" s="539">
        <v>3141</v>
      </c>
      <c r="B3142" s="540" t="s">
        <v>8534</v>
      </c>
      <c r="C3142" s="540" t="s">
        <v>100</v>
      </c>
      <c r="D3142" s="540" t="s">
        <v>7587</v>
      </c>
      <c r="E3142" s="540" t="s">
        <v>7667</v>
      </c>
      <c r="F3142" s="556">
        <v>190270000</v>
      </c>
      <c r="G3142" s="541">
        <v>2023</v>
      </c>
      <c r="H3142" s="542">
        <f>VLOOKUP(G3142,[3]잔가율!$D$3:$E$33,2,FALSE)</f>
        <v>0.84199999999999997</v>
      </c>
      <c r="I3142" s="552">
        <f t="shared" si="49"/>
        <v>160207340</v>
      </c>
    </row>
    <row r="3143" spans="1:9">
      <c r="A3143" s="539">
        <v>3142</v>
      </c>
      <c r="B3143" s="540" t="s">
        <v>8534</v>
      </c>
      <c r="C3143" s="540" t="s">
        <v>100</v>
      </c>
      <c r="D3143" s="540" t="s">
        <v>7588</v>
      </c>
      <c r="E3143" s="540" t="s">
        <v>7665</v>
      </c>
      <c r="F3143" s="556">
        <v>115640000</v>
      </c>
      <c r="G3143" s="541">
        <v>2023</v>
      </c>
      <c r="H3143" s="542">
        <f>VLOOKUP(G3143,[3]잔가율!$D$3:$E$33,2,FALSE)</f>
        <v>0.84199999999999997</v>
      </c>
      <c r="I3143" s="552">
        <f t="shared" si="49"/>
        <v>97368880</v>
      </c>
    </row>
    <row r="3144" spans="1:9">
      <c r="A3144" s="539">
        <v>3143</v>
      </c>
      <c r="B3144" s="540" t="s">
        <v>8534</v>
      </c>
      <c r="C3144" s="540" t="s">
        <v>100</v>
      </c>
      <c r="D3144" s="540" t="s">
        <v>7589</v>
      </c>
      <c r="E3144" s="540" t="s">
        <v>7665</v>
      </c>
      <c r="F3144" s="556">
        <v>208000000</v>
      </c>
      <c r="G3144" s="541">
        <v>2023</v>
      </c>
      <c r="H3144" s="542">
        <f>VLOOKUP(G3144,[3]잔가율!$D$3:$E$33,2,FALSE)</f>
        <v>0.84199999999999997</v>
      </c>
      <c r="I3144" s="552">
        <f t="shared" si="49"/>
        <v>175136000</v>
      </c>
    </row>
    <row r="3145" spans="1:9">
      <c r="A3145" s="539">
        <v>3144</v>
      </c>
      <c r="B3145" s="540" t="s">
        <v>8534</v>
      </c>
      <c r="C3145" s="540" t="s">
        <v>100</v>
      </c>
      <c r="D3145" s="540" t="s">
        <v>7589</v>
      </c>
      <c r="E3145" s="540" t="s">
        <v>7667</v>
      </c>
      <c r="F3145" s="556">
        <v>225810000</v>
      </c>
      <c r="G3145" s="541">
        <v>2023</v>
      </c>
      <c r="H3145" s="542">
        <f>VLOOKUP(G3145,[3]잔가율!$D$3:$E$33,2,FALSE)</f>
        <v>0.84199999999999997</v>
      </c>
      <c r="I3145" s="552">
        <f t="shared" si="49"/>
        <v>190132020</v>
      </c>
    </row>
    <row r="3146" spans="1:9">
      <c r="A3146" s="539">
        <v>3145</v>
      </c>
      <c r="B3146" s="540" t="s">
        <v>8534</v>
      </c>
      <c r="C3146" s="540" t="s">
        <v>100</v>
      </c>
      <c r="D3146" s="540" t="s">
        <v>7589</v>
      </c>
      <c r="E3146" s="540" t="s">
        <v>7676</v>
      </c>
      <c r="F3146" s="556">
        <v>204720000</v>
      </c>
      <c r="G3146" s="541">
        <v>2023</v>
      </c>
      <c r="H3146" s="542">
        <f>VLOOKUP(G3146,[3]잔가율!$D$3:$E$33,2,FALSE)</f>
        <v>0.84199999999999997</v>
      </c>
      <c r="I3146" s="552">
        <f t="shared" si="49"/>
        <v>172374240</v>
      </c>
    </row>
    <row r="3147" spans="1:9">
      <c r="A3147" s="539">
        <v>3146</v>
      </c>
      <c r="B3147" s="543" t="s">
        <v>8534</v>
      </c>
      <c r="C3147" s="543" t="s">
        <v>7596</v>
      </c>
      <c r="D3147" s="543" t="s">
        <v>7589</v>
      </c>
      <c r="E3147" s="543" t="s">
        <v>7677</v>
      </c>
      <c r="F3147" s="557">
        <v>81630000</v>
      </c>
      <c r="G3147" s="541">
        <v>2023</v>
      </c>
      <c r="H3147" s="542">
        <f>VLOOKUP(G3147,[3]잔가율!$D$3:$E$33,2,FALSE)</f>
        <v>0.84199999999999997</v>
      </c>
      <c r="I3147" s="552">
        <f t="shared" si="49"/>
        <v>68732460</v>
      </c>
    </row>
    <row r="3148" spans="1:9">
      <c r="A3148" s="539">
        <v>3147</v>
      </c>
      <c r="B3148" s="540" t="s">
        <v>8534</v>
      </c>
      <c r="C3148" s="540" t="s">
        <v>100</v>
      </c>
      <c r="D3148" s="540" t="s">
        <v>7589</v>
      </c>
      <c r="E3148" s="540" t="s">
        <v>7673</v>
      </c>
      <c r="F3148" s="556">
        <v>203630000</v>
      </c>
      <c r="G3148" s="541">
        <v>2023</v>
      </c>
      <c r="H3148" s="542">
        <f>VLOOKUP(G3148,[3]잔가율!$D$3:$E$33,2,FALSE)</f>
        <v>0.84199999999999997</v>
      </c>
      <c r="I3148" s="552">
        <f t="shared" si="49"/>
        <v>171456460</v>
      </c>
    </row>
    <row r="3149" spans="1:9">
      <c r="A3149" s="539">
        <v>3148</v>
      </c>
      <c r="B3149" s="540" t="s">
        <v>8534</v>
      </c>
      <c r="C3149" s="540" t="s">
        <v>100</v>
      </c>
      <c r="D3149" s="540" t="s">
        <v>7678</v>
      </c>
      <c r="E3149" s="540" t="s">
        <v>7665</v>
      </c>
      <c r="F3149" s="556">
        <v>255130000</v>
      </c>
      <c r="G3149" s="541">
        <v>2023</v>
      </c>
      <c r="H3149" s="542">
        <f>VLOOKUP(G3149,[3]잔가율!$D$3:$E$33,2,FALSE)</f>
        <v>0.84199999999999997</v>
      </c>
      <c r="I3149" s="552">
        <f t="shared" si="49"/>
        <v>214819460</v>
      </c>
    </row>
    <row r="3150" spans="1:9">
      <c r="A3150" s="539">
        <v>3149</v>
      </c>
      <c r="B3150" s="540" t="s">
        <v>8534</v>
      </c>
      <c r="C3150" s="540" t="s">
        <v>100</v>
      </c>
      <c r="D3150" s="540" t="s">
        <v>7679</v>
      </c>
      <c r="E3150" s="540" t="s">
        <v>7666</v>
      </c>
      <c r="F3150" s="556">
        <v>259090000</v>
      </c>
      <c r="G3150" s="541">
        <v>2023</v>
      </c>
      <c r="H3150" s="542">
        <f>VLOOKUP(G3150,[3]잔가율!$D$3:$E$33,2,FALSE)</f>
        <v>0.84199999999999997</v>
      </c>
      <c r="I3150" s="552">
        <f t="shared" si="49"/>
        <v>218153780</v>
      </c>
    </row>
    <row r="3151" spans="1:9">
      <c r="A3151" s="539">
        <v>3150</v>
      </c>
      <c r="B3151" s="540" t="s">
        <v>8534</v>
      </c>
      <c r="C3151" s="540" t="s">
        <v>100</v>
      </c>
      <c r="D3151" s="540" t="s">
        <v>7680</v>
      </c>
      <c r="E3151" s="540" t="s">
        <v>7665</v>
      </c>
      <c r="F3151" s="556">
        <v>236420000</v>
      </c>
      <c r="G3151" s="541">
        <v>2023</v>
      </c>
      <c r="H3151" s="542">
        <f>VLOOKUP(G3151,[3]잔가율!$D$3:$E$33,2,FALSE)</f>
        <v>0.84199999999999997</v>
      </c>
      <c r="I3151" s="552">
        <f t="shared" si="49"/>
        <v>199065640</v>
      </c>
    </row>
    <row r="3152" spans="1:9">
      <c r="A3152" s="539">
        <v>3151</v>
      </c>
      <c r="B3152" s="540" t="s">
        <v>8534</v>
      </c>
      <c r="C3152" s="540" t="s">
        <v>100</v>
      </c>
      <c r="D3152" s="540" t="s">
        <v>7681</v>
      </c>
      <c r="E3152" s="540" t="s">
        <v>7665</v>
      </c>
      <c r="F3152" s="556">
        <v>253460000</v>
      </c>
      <c r="G3152" s="541">
        <v>2023</v>
      </c>
      <c r="H3152" s="542">
        <f>VLOOKUP(G3152,[3]잔가율!$D$3:$E$33,2,FALSE)</f>
        <v>0.84199999999999997</v>
      </c>
      <c r="I3152" s="552">
        <f t="shared" si="49"/>
        <v>213413320</v>
      </c>
    </row>
    <row r="3153" spans="1:9">
      <c r="A3153" s="539">
        <v>3152</v>
      </c>
      <c r="B3153" s="540" t="s">
        <v>8534</v>
      </c>
      <c r="C3153" s="540" t="s">
        <v>3280</v>
      </c>
      <c r="D3153" s="540" t="s">
        <v>7682</v>
      </c>
      <c r="E3153" s="540" t="s">
        <v>7683</v>
      </c>
      <c r="F3153" s="556">
        <v>489950000</v>
      </c>
      <c r="G3153" s="541">
        <v>2023</v>
      </c>
      <c r="H3153" s="542">
        <f>VLOOKUP(G3153,[3]잔가율!$D$3:$E$33,2,FALSE)</f>
        <v>0.84199999999999997</v>
      </c>
      <c r="I3153" s="552">
        <f t="shared" si="49"/>
        <v>412537900</v>
      </c>
    </row>
    <row r="3154" spans="1:9">
      <c r="A3154" s="539">
        <v>3153</v>
      </c>
      <c r="B3154" s="543" t="s">
        <v>8534</v>
      </c>
      <c r="C3154" s="543" t="s">
        <v>7689</v>
      </c>
      <c r="D3154" s="543" t="s">
        <v>7690</v>
      </c>
      <c r="E3154" s="543" t="s">
        <v>7691</v>
      </c>
      <c r="F3154" s="557">
        <v>596910000</v>
      </c>
      <c r="G3154" s="541">
        <v>2023</v>
      </c>
      <c r="H3154" s="542">
        <f>VLOOKUP(G3154,[3]잔가율!$D$3:$E$33,2,FALSE)</f>
        <v>0.84199999999999997</v>
      </c>
      <c r="I3154" s="552">
        <f t="shared" si="49"/>
        <v>502598220</v>
      </c>
    </row>
    <row r="3155" spans="1:9">
      <c r="A3155" s="539">
        <v>3154</v>
      </c>
      <c r="B3155" s="543" t="s">
        <v>8534</v>
      </c>
      <c r="C3155" s="543" t="s">
        <v>7689</v>
      </c>
      <c r="D3155" s="543" t="s">
        <v>7690</v>
      </c>
      <c r="E3155" s="543" t="s">
        <v>7692</v>
      </c>
      <c r="F3155" s="557">
        <v>400910000</v>
      </c>
      <c r="G3155" s="541">
        <v>2023</v>
      </c>
      <c r="H3155" s="542">
        <f>VLOOKUP(G3155,[3]잔가율!$D$3:$E$33,2,FALSE)</f>
        <v>0.84199999999999997</v>
      </c>
      <c r="I3155" s="552">
        <f t="shared" si="49"/>
        <v>337566220</v>
      </c>
    </row>
    <row r="3156" spans="1:9">
      <c r="A3156" s="539">
        <v>3155</v>
      </c>
      <c r="B3156" s="543" t="s">
        <v>8534</v>
      </c>
      <c r="C3156" s="543" t="s">
        <v>7689</v>
      </c>
      <c r="D3156" s="543" t="s">
        <v>7690</v>
      </c>
      <c r="E3156" s="543" t="s">
        <v>7693</v>
      </c>
      <c r="F3156" s="557">
        <v>552360000</v>
      </c>
      <c r="G3156" s="541">
        <v>2023</v>
      </c>
      <c r="H3156" s="542">
        <f>VLOOKUP(G3156,[3]잔가율!$D$3:$E$33,2,FALSE)</f>
        <v>0.84199999999999997</v>
      </c>
      <c r="I3156" s="552">
        <f t="shared" si="49"/>
        <v>465087120</v>
      </c>
    </row>
    <row r="3157" spans="1:9">
      <c r="A3157" s="539">
        <v>3156</v>
      </c>
      <c r="B3157" s="540" t="s">
        <v>8534</v>
      </c>
      <c r="C3157" s="540" t="s">
        <v>7684</v>
      </c>
      <c r="D3157" s="540" t="s">
        <v>7690</v>
      </c>
      <c r="E3157" s="540" t="s">
        <v>7694</v>
      </c>
      <c r="F3157" s="556">
        <v>451810000</v>
      </c>
      <c r="G3157" s="541">
        <v>2023</v>
      </c>
      <c r="H3157" s="542">
        <f>VLOOKUP(G3157,[3]잔가율!$D$3:$E$33,2,FALSE)</f>
        <v>0.84199999999999997</v>
      </c>
      <c r="I3157" s="552">
        <f t="shared" si="49"/>
        <v>380424020</v>
      </c>
    </row>
    <row r="3158" spans="1:9">
      <c r="A3158" s="539">
        <v>3157</v>
      </c>
      <c r="B3158" s="543" t="s">
        <v>8534</v>
      </c>
      <c r="C3158" s="543" t="s">
        <v>7689</v>
      </c>
      <c r="D3158" s="543" t="s">
        <v>7690</v>
      </c>
      <c r="E3158" s="543" t="s">
        <v>7695</v>
      </c>
      <c r="F3158" s="557">
        <v>496530000</v>
      </c>
      <c r="G3158" s="541">
        <v>2023</v>
      </c>
      <c r="H3158" s="542">
        <f>VLOOKUP(G3158,[3]잔가율!$D$3:$E$33,2,FALSE)</f>
        <v>0.84199999999999997</v>
      </c>
      <c r="I3158" s="552">
        <f t="shared" si="49"/>
        <v>418078260</v>
      </c>
    </row>
    <row r="3159" spans="1:9">
      <c r="A3159" s="539">
        <v>3158</v>
      </c>
      <c r="B3159" s="540" t="s">
        <v>8534</v>
      </c>
      <c r="C3159" s="540" t="s">
        <v>7684</v>
      </c>
      <c r="D3159" s="540" t="s">
        <v>7696</v>
      </c>
      <c r="E3159" s="540" t="s">
        <v>7697</v>
      </c>
      <c r="F3159" s="556">
        <v>535900000</v>
      </c>
      <c r="G3159" s="541">
        <v>2023</v>
      </c>
      <c r="H3159" s="542">
        <f>VLOOKUP(G3159,[3]잔가율!$D$3:$E$33,2,FALSE)</f>
        <v>0.84199999999999997</v>
      </c>
      <c r="I3159" s="552">
        <f t="shared" si="49"/>
        <v>451227800</v>
      </c>
    </row>
    <row r="3160" spans="1:9">
      <c r="A3160" s="539">
        <v>3159</v>
      </c>
      <c r="B3160" s="540" t="s">
        <v>8534</v>
      </c>
      <c r="C3160" s="540" t="s">
        <v>7684</v>
      </c>
      <c r="D3160" s="540" t="s">
        <v>7696</v>
      </c>
      <c r="E3160" s="540" t="s">
        <v>7698</v>
      </c>
      <c r="F3160" s="556">
        <v>360270000</v>
      </c>
      <c r="G3160" s="541">
        <v>2023</v>
      </c>
      <c r="H3160" s="542">
        <f>VLOOKUP(G3160,[3]잔가율!$D$3:$E$33,2,FALSE)</f>
        <v>0.84199999999999997</v>
      </c>
      <c r="I3160" s="552">
        <f t="shared" si="49"/>
        <v>303347340</v>
      </c>
    </row>
    <row r="3161" spans="1:9">
      <c r="A3161" s="539">
        <v>3160</v>
      </c>
      <c r="B3161" s="540" t="s">
        <v>8534</v>
      </c>
      <c r="C3161" s="540" t="s">
        <v>7684</v>
      </c>
      <c r="D3161" s="540" t="s">
        <v>7696</v>
      </c>
      <c r="E3161" s="540" t="s">
        <v>7699</v>
      </c>
      <c r="F3161" s="556">
        <v>462000000</v>
      </c>
      <c r="G3161" s="541">
        <v>2023</v>
      </c>
      <c r="H3161" s="542">
        <f>VLOOKUP(G3161,[3]잔가율!$D$3:$E$33,2,FALSE)</f>
        <v>0.84199999999999997</v>
      </c>
      <c r="I3161" s="552">
        <f t="shared" si="49"/>
        <v>389004000</v>
      </c>
    </row>
    <row r="3162" spans="1:9">
      <c r="A3162" s="539">
        <v>3161</v>
      </c>
      <c r="B3162" s="543" t="s">
        <v>8534</v>
      </c>
      <c r="C3162" s="543" t="s">
        <v>7689</v>
      </c>
      <c r="D3162" s="543" t="s">
        <v>7696</v>
      </c>
      <c r="E3162" s="543" t="s">
        <v>7700</v>
      </c>
      <c r="F3162" s="557">
        <v>623640000</v>
      </c>
      <c r="G3162" s="541">
        <v>2023</v>
      </c>
      <c r="H3162" s="542">
        <f>VLOOKUP(G3162,[3]잔가율!$D$3:$E$33,2,FALSE)</f>
        <v>0.84199999999999997</v>
      </c>
      <c r="I3162" s="552">
        <f t="shared" si="49"/>
        <v>525104880</v>
      </c>
    </row>
    <row r="3163" spans="1:9">
      <c r="A3163" s="539">
        <v>3162</v>
      </c>
      <c r="B3163" s="540" t="s">
        <v>8534</v>
      </c>
      <c r="C3163" s="540" t="s">
        <v>7684</v>
      </c>
      <c r="D3163" s="540" t="s">
        <v>7701</v>
      </c>
      <c r="E3163" s="540" t="s">
        <v>7699</v>
      </c>
      <c r="F3163" s="556">
        <v>484000000</v>
      </c>
      <c r="G3163" s="541">
        <v>2023</v>
      </c>
      <c r="H3163" s="542">
        <f>VLOOKUP(G3163,[3]잔가율!$D$3:$E$33,2,FALSE)</f>
        <v>0.84199999999999997</v>
      </c>
      <c r="I3163" s="552">
        <f t="shared" si="49"/>
        <v>407528000</v>
      </c>
    </row>
    <row r="3164" spans="1:9">
      <c r="A3164" s="539">
        <v>3163</v>
      </c>
      <c r="B3164" s="540" t="s">
        <v>8534</v>
      </c>
      <c r="C3164" s="540" t="s">
        <v>7684</v>
      </c>
      <c r="D3164" s="540" t="s">
        <v>7685</v>
      </c>
      <c r="E3164" s="540" t="s">
        <v>7702</v>
      </c>
      <c r="F3164" s="556">
        <v>350000000</v>
      </c>
      <c r="G3164" s="541">
        <v>2023</v>
      </c>
      <c r="H3164" s="542">
        <f>VLOOKUP(G3164,[3]잔가율!$D$3:$E$33,2,FALSE)</f>
        <v>0.84199999999999997</v>
      </c>
      <c r="I3164" s="552">
        <f t="shared" si="49"/>
        <v>294700000</v>
      </c>
    </row>
    <row r="3165" spans="1:9">
      <c r="A3165" s="539">
        <v>3164</v>
      </c>
      <c r="B3165" s="540" t="s">
        <v>8534</v>
      </c>
      <c r="C3165" s="540" t="s">
        <v>7684</v>
      </c>
      <c r="D3165" s="540" t="s">
        <v>7685</v>
      </c>
      <c r="E3165" s="540" t="s">
        <v>7703</v>
      </c>
      <c r="F3165" s="556">
        <v>323400000</v>
      </c>
      <c r="G3165" s="541">
        <v>2023</v>
      </c>
      <c r="H3165" s="542">
        <f>VLOOKUP(G3165,[3]잔가율!$D$3:$E$33,2,FALSE)</f>
        <v>0.84199999999999997</v>
      </c>
      <c r="I3165" s="552">
        <f t="shared" si="49"/>
        <v>272302800</v>
      </c>
    </row>
    <row r="3166" spans="1:9">
      <c r="A3166" s="539">
        <v>3165</v>
      </c>
      <c r="B3166" s="540" t="s">
        <v>8534</v>
      </c>
      <c r="C3166" s="540" t="s">
        <v>7684</v>
      </c>
      <c r="D3166" s="540" t="s">
        <v>7685</v>
      </c>
      <c r="E3166" s="540" t="s">
        <v>7704</v>
      </c>
      <c r="F3166" s="556">
        <v>436360000</v>
      </c>
      <c r="G3166" s="541">
        <v>2023</v>
      </c>
      <c r="H3166" s="542">
        <f>VLOOKUP(G3166,[3]잔가율!$D$3:$E$33,2,FALSE)</f>
        <v>0.84199999999999997</v>
      </c>
      <c r="I3166" s="552">
        <f t="shared" si="49"/>
        <v>367415120</v>
      </c>
    </row>
    <row r="3167" spans="1:9">
      <c r="A3167" s="539">
        <v>3166</v>
      </c>
      <c r="B3167" s="543" t="s">
        <v>8534</v>
      </c>
      <c r="C3167" s="543" t="s">
        <v>7689</v>
      </c>
      <c r="D3167" s="543" t="s">
        <v>7705</v>
      </c>
      <c r="E3167" s="543" t="s">
        <v>7706</v>
      </c>
      <c r="F3167" s="557">
        <v>495710000</v>
      </c>
      <c r="G3167" s="541">
        <v>2023</v>
      </c>
      <c r="H3167" s="542">
        <f>VLOOKUP(G3167,[3]잔가율!$D$3:$E$33,2,FALSE)</f>
        <v>0.84199999999999997</v>
      </c>
      <c r="I3167" s="552">
        <f t="shared" si="49"/>
        <v>417387820</v>
      </c>
    </row>
    <row r="3168" spans="1:9">
      <c r="A3168" s="539">
        <v>3167</v>
      </c>
      <c r="B3168" s="540" t="s">
        <v>8534</v>
      </c>
      <c r="C3168" s="540" t="s">
        <v>7684</v>
      </c>
      <c r="D3168" s="540" t="s">
        <v>7707</v>
      </c>
      <c r="E3168" s="540" t="s">
        <v>7704</v>
      </c>
      <c r="F3168" s="556">
        <v>436360000</v>
      </c>
      <c r="G3168" s="541">
        <v>2023</v>
      </c>
      <c r="H3168" s="542">
        <f>VLOOKUP(G3168,[3]잔가율!$D$3:$E$33,2,FALSE)</f>
        <v>0.84199999999999997</v>
      </c>
      <c r="I3168" s="552">
        <f t="shared" si="49"/>
        <v>367415120</v>
      </c>
    </row>
    <row r="3169" spans="1:9">
      <c r="A3169" s="539">
        <v>3168</v>
      </c>
      <c r="B3169" s="543" t="s">
        <v>8534</v>
      </c>
      <c r="C3169" s="543" t="s">
        <v>7689</v>
      </c>
      <c r="D3169" s="543" t="s">
        <v>7708</v>
      </c>
      <c r="E3169" s="543" t="s">
        <v>7709</v>
      </c>
      <c r="F3169" s="557">
        <v>538440000</v>
      </c>
      <c r="G3169" s="541">
        <v>2023</v>
      </c>
      <c r="H3169" s="542">
        <f>VLOOKUP(G3169,[3]잔가율!$D$3:$E$33,2,FALSE)</f>
        <v>0.84199999999999997</v>
      </c>
      <c r="I3169" s="552">
        <f t="shared" si="49"/>
        <v>453366480</v>
      </c>
    </row>
    <row r="3170" spans="1:9">
      <c r="A3170" s="539">
        <v>3169</v>
      </c>
      <c r="B3170" s="540" t="s">
        <v>8534</v>
      </c>
      <c r="C3170" s="540" t="s">
        <v>7684</v>
      </c>
      <c r="D3170" s="540" t="s">
        <v>7707</v>
      </c>
      <c r="E3170" s="540" t="s">
        <v>7710</v>
      </c>
      <c r="F3170" s="556">
        <v>488480000</v>
      </c>
      <c r="G3170" s="541">
        <v>2023</v>
      </c>
      <c r="H3170" s="542">
        <f>VLOOKUP(G3170,[3]잔가율!$D$3:$E$33,2,FALSE)</f>
        <v>0.84199999999999997</v>
      </c>
      <c r="I3170" s="552">
        <f t="shared" si="49"/>
        <v>411300160</v>
      </c>
    </row>
    <row r="3171" spans="1:9">
      <c r="A3171" s="539">
        <v>3170</v>
      </c>
      <c r="B3171" s="540" t="s">
        <v>8534</v>
      </c>
      <c r="C3171" s="540" t="s">
        <v>7684</v>
      </c>
      <c r="D3171" s="540" t="s">
        <v>7711</v>
      </c>
      <c r="E3171" s="540" t="s">
        <v>7712</v>
      </c>
      <c r="F3171" s="556">
        <v>372720000</v>
      </c>
      <c r="G3171" s="541">
        <v>2023</v>
      </c>
      <c r="H3171" s="542">
        <f>VLOOKUP(G3171,[3]잔가율!$D$3:$E$33,2,FALSE)</f>
        <v>0.84199999999999997</v>
      </c>
      <c r="I3171" s="552">
        <f t="shared" si="49"/>
        <v>313830240</v>
      </c>
    </row>
    <row r="3172" spans="1:9">
      <c r="A3172" s="539">
        <v>3171</v>
      </c>
      <c r="B3172" s="540" t="s">
        <v>8534</v>
      </c>
      <c r="C3172" s="540" t="s">
        <v>7684</v>
      </c>
      <c r="D3172" s="540" t="s">
        <v>7713</v>
      </c>
      <c r="E3172" s="540" t="s">
        <v>7714</v>
      </c>
      <c r="F3172" s="556">
        <v>411360000</v>
      </c>
      <c r="G3172" s="541">
        <v>2023</v>
      </c>
      <c r="H3172" s="542">
        <f>VLOOKUP(G3172,[3]잔가율!$D$3:$E$33,2,FALSE)</f>
        <v>0.84199999999999997</v>
      </c>
      <c r="I3172" s="552">
        <f t="shared" si="49"/>
        <v>346365120</v>
      </c>
    </row>
    <row r="3173" spans="1:9">
      <c r="A3173" s="539">
        <v>3172</v>
      </c>
      <c r="B3173" s="540" t="s">
        <v>8534</v>
      </c>
      <c r="C3173" s="540" t="s">
        <v>7684</v>
      </c>
      <c r="D3173" s="540" t="s">
        <v>7715</v>
      </c>
      <c r="E3173" s="540" t="s">
        <v>7714</v>
      </c>
      <c r="F3173" s="556">
        <v>420000000</v>
      </c>
      <c r="G3173" s="541">
        <v>2023</v>
      </c>
      <c r="H3173" s="542">
        <f>VLOOKUP(G3173,[3]잔가율!$D$3:$E$33,2,FALSE)</f>
        <v>0.84199999999999997</v>
      </c>
      <c r="I3173" s="552">
        <f t="shared" si="49"/>
        <v>353640000</v>
      </c>
    </row>
    <row r="3174" spans="1:9">
      <c r="A3174" s="539">
        <v>3173</v>
      </c>
      <c r="B3174" s="543" t="s">
        <v>8534</v>
      </c>
      <c r="C3174" s="543" t="s">
        <v>7689</v>
      </c>
      <c r="D3174" s="543" t="s">
        <v>7686</v>
      </c>
      <c r="E3174" s="543" t="s">
        <v>7716</v>
      </c>
      <c r="F3174" s="557">
        <v>588000000</v>
      </c>
      <c r="G3174" s="541">
        <v>2023</v>
      </c>
      <c r="H3174" s="542">
        <f>VLOOKUP(G3174,[3]잔가율!$D$3:$E$33,2,FALSE)</f>
        <v>0.84199999999999997</v>
      </c>
      <c r="I3174" s="552">
        <f t="shared" si="49"/>
        <v>495096000</v>
      </c>
    </row>
    <row r="3175" spans="1:9">
      <c r="A3175" s="539">
        <v>3174</v>
      </c>
      <c r="B3175" s="540" t="s">
        <v>8534</v>
      </c>
      <c r="C3175" s="540" t="s">
        <v>7684</v>
      </c>
      <c r="D3175" s="540" t="s">
        <v>7686</v>
      </c>
      <c r="E3175" s="540" t="s">
        <v>7717</v>
      </c>
      <c r="F3175" s="556">
        <v>557570000</v>
      </c>
      <c r="G3175" s="541">
        <v>2023</v>
      </c>
      <c r="H3175" s="542">
        <f>VLOOKUP(G3175,[3]잔가율!$D$3:$E$33,2,FALSE)</f>
        <v>0.84199999999999997</v>
      </c>
      <c r="I3175" s="552">
        <f t="shared" si="49"/>
        <v>469473940</v>
      </c>
    </row>
    <row r="3176" spans="1:9">
      <c r="A3176" s="539">
        <v>3175</v>
      </c>
      <c r="B3176" s="540" t="s">
        <v>8534</v>
      </c>
      <c r="C3176" s="540" t="s">
        <v>7684</v>
      </c>
      <c r="D3176" s="540" t="s">
        <v>7686</v>
      </c>
      <c r="E3176" s="540" t="s">
        <v>7718</v>
      </c>
      <c r="F3176" s="556">
        <v>522000000</v>
      </c>
      <c r="G3176" s="541">
        <v>2023</v>
      </c>
      <c r="H3176" s="542">
        <f>VLOOKUP(G3176,[3]잔가율!$D$3:$E$33,2,FALSE)</f>
        <v>0.84199999999999997</v>
      </c>
      <c r="I3176" s="552">
        <f t="shared" si="49"/>
        <v>439524000</v>
      </c>
    </row>
    <row r="3177" spans="1:9">
      <c r="A3177" s="539">
        <v>3176</v>
      </c>
      <c r="B3177" s="540" t="s">
        <v>8534</v>
      </c>
      <c r="C3177" s="540" t="s">
        <v>7684</v>
      </c>
      <c r="D3177" s="540" t="s">
        <v>7686</v>
      </c>
      <c r="E3177" s="540" t="s">
        <v>7686</v>
      </c>
      <c r="F3177" s="556">
        <v>590900000</v>
      </c>
      <c r="G3177" s="541">
        <v>2023</v>
      </c>
      <c r="H3177" s="542">
        <f>VLOOKUP(G3177,[3]잔가율!$D$3:$E$33,2,FALSE)</f>
        <v>0.84199999999999997</v>
      </c>
      <c r="I3177" s="552">
        <f t="shared" si="49"/>
        <v>497537800</v>
      </c>
    </row>
    <row r="3178" spans="1:9">
      <c r="A3178" s="539">
        <v>3177</v>
      </c>
      <c r="B3178" s="540" t="s">
        <v>8534</v>
      </c>
      <c r="C3178" s="540" t="s">
        <v>7684</v>
      </c>
      <c r="D3178" s="540" t="s">
        <v>7686</v>
      </c>
      <c r="E3178" s="540" t="s">
        <v>7719</v>
      </c>
      <c r="F3178" s="556">
        <v>590000000</v>
      </c>
      <c r="G3178" s="541">
        <v>2023</v>
      </c>
      <c r="H3178" s="542">
        <f>VLOOKUP(G3178,[3]잔가율!$D$3:$E$33,2,FALSE)</f>
        <v>0.84199999999999997</v>
      </c>
      <c r="I3178" s="552">
        <f t="shared" si="49"/>
        <v>496780000</v>
      </c>
    </row>
    <row r="3179" spans="1:9">
      <c r="A3179" s="539">
        <v>3178</v>
      </c>
      <c r="B3179" s="543" t="s">
        <v>8534</v>
      </c>
      <c r="C3179" s="543" t="s">
        <v>7689</v>
      </c>
      <c r="D3179" s="543" t="s">
        <v>7686</v>
      </c>
      <c r="E3179" s="543" t="s">
        <v>7720</v>
      </c>
      <c r="F3179" s="557">
        <v>445450000</v>
      </c>
      <c r="G3179" s="541">
        <v>2023</v>
      </c>
      <c r="H3179" s="542">
        <f>VLOOKUP(G3179,[3]잔가율!$D$3:$E$33,2,FALSE)</f>
        <v>0.84199999999999997</v>
      </c>
      <c r="I3179" s="552">
        <f t="shared" si="49"/>
        <v>375068900</v>
      </c>
    </row>
    <row r="3180" spans="1:9">
      <c r="A3180" s="539">
        <v>3179</v>
      </c>
      <c r="B3180" s="543" t="s">
        <v>8534</v>
      </c>
      <c r="C3180" s="543" t="s">
        <v>7689</v>
      </c>
      <c r="D3180" s="543" t="s">
        <v>7687</v>
      </c>
      <c r="E3180" s="543" t="s">
        <v>7721</v>
      </c>
      <c r="F3180" s="557">
        <v>598100000</v>
      </c>
      <c r="G3180" s="541">
        <v>2023</v>
      </c>
      <c r="H3180" s="542">
        <f>VLOOKUP(G3180,[3]잔가율!$D$3:$E$33,2,FALSE)</f>
        <v>0.84199999999999997</v>
      </c>
      <c r="I3180" s="552">
        <f t="shared" si="49"/>
        <v>503600200</v>
      </c>
    </row>
    <row r="3181" spans="1:9">
      <c r="A3181" s="539">
        <v>3180</v>
      </c>
      <c r="B3181" s="540" t="s">
        <v>8534</v>
      </c>
      <c r="C3181" s="540" t="s">
        <v>7684</v>
      </c>
      <c r="D3181" s="540" t="s">
        <v>7687</v>
      </c>
      <c r="E3181" s="540" t="s">
        <v>7687</v>
      </c>
      <c r="F3181" s="556">
        <v>663000000</v>
      </c>
      <c r="G3181" s="541">
        <v>2023</v>
      </c>
      <c r="H3181" s="542">
        <f>VLOOKUP(G3181,[3]잔가율!$D$3:$E$33,2,FALSE)</f>
        <v>0.84199999999999997</v>
      </c>
      <c r="I3181" s="552">
        <f t="shared" si="49"/>
        <v>558246000</v>
      </c>
    </row>
    <row r="3182" spans="1:9">
      <c r="A3182" s="539">
        <v>3181</v>
      </c>
      <c r="B3182" s="540" t="s">
        <v>8534</v>
      </c>
      <c r="C3182" s="540" t="s">
        <v>7684</v>
      </c>
      <c r="D3182" s="540" t="s">
        <v>7687</v>
      </c>
      <c r="E3182" s="540" t="s">
        <v>7722</v>
      </c>
      <c r="F3182" s="556">
        <v>700000000</v>
      </c>
      <c r="G3182" s="541">
        <v>2023</v>
      </c>
      <c r="H3182" s="542">
        <f>VLOOKUP(G3182,[3]잔가율!$D$3:$E$33,2,FALSE)</f>
        <v>0.84199999999999997</v>
      </c>
      <c r="I3182" s="552">
        <f t="shared" si="49"/>
        <v>589400000</v>
      </c>
    </row>
    <row r="3183" spans="1:9">
      <c r="A3183" s="539">
        <v>3182</v>
      </c>
      <c r="B3183" s="543" t="s">
        <v>8534</v>
      </c>
      <c r="C3183" s="543" t="s">
        <v>7689</v>
      </c>
      <c r="D3183" s="543" t="s">
        <v>7687</v>
      </c>
      <c r="E3183" s="543" t="s">
        <v>7723</v>
      </c>
      <c r="F3183" s="557">
        <v>721640000</v>
      </c>
      <c r="G3183" s="541">
        <v>2023</v>
      </c>
      <c r="H3183" s="542">
        <f>VLOOKUP(G3183,[3]잔가율!$D$3:$E$33,2,FALSE)</f>
        <v>0.84199999999999997</v>
      </c>
      <c r="I3183" s="552">
        <f t="shared" si="49"/>
        <v>607620880</v>
      </c>
    </row>
    <row r="3184" spans="1:9">
      <c r="A3184" s="539">
        <v>3183</v>
      </c>
      <c r="B3184" s="540" t="s">
        <v>8534</v>
      </c>
      <c r="C3184" s="540" t="s">
        <v>7684</v>
      </c>
      <c r="D3184" s="540" t="s">
        <v>7724</v>
      </c>
      <c r="E3184" s="540" t="s">
        <v>7725</v>
      </c>
      <c r="F3184" s="556">
        <v>270900000</v>
      </c>
      <c r="G3184" s="541">
        <v>2023</v>
      </c>
      <c r="H3184" s="542">
        <f>VLOOKUP(G3184,[3]잔가율!$D$3:$E$33,2,FALSE)</f>
        <v>0.84199999999999997</v>
      </c>
      <c r="I3184" s="552">
        <f t="shared" si="49"/>
        <v>228097800</v>
      </c>
    </row>
    <row r="3185" spans="1:9">
      <c r="A3185" s="539">
        <v>3184</v>
      </c>
      <c r="B3185" s="540" t="s">
        <v>8534</v>
      </c>
      <c r="C3185" s="540" t="s">
        <v>7684</v>
      </c>
      <c r="D3185" s="540" t="s">
        <v>7688</v>
      </c>
      <c r="E3185" s="540" t="s">
        <v>7726</v>
      </c>
      <c r="F3185" s="556">
        <v>304000000</v>
      </c>
      <c r="G3185" s="541">
        <v>2023</v>
      </c>
      <c r="H3185" s="542">
        <f>VLOOKUP(G3185,[3]잔가율!$D$3:$E$33,2,FALSE)</f>
        <v>0.84199999999999997</v>
      </c>
      <c r="I3185" s="552">
        <f t="shared" si="49"/>
        <v>255968000</v>
      </c>
    </row>
    <row r="3186" spans="1:9">
      <c r="A3186" s="539">
        <v>3185</v>
      </c>
      <c r="B3186" s="543" t="s">
        <v>8534</v>
      </c>
      <c r="C3186" s="543" t="s">
        <v>7689</v>
      </c>
      <c r="D3186" s="543" t="s">
        <v>7688</v>
      </c>
      <c r="E3186" s="543" t="s">
        <v>7727</v>
      </c>
      <c r="F3186" s="557">
        <v>223440000</v>
      </c>
      <c r="G3186" s="541">
        <v>2023</v>
      </c>
      <c r="H3186" s="542">
        <f>VLOOKUP(G3186,[3]잔가율!$D$3:$E$33,2,FALSE)</f>
        <v>0.84199999999999997</v>
      </c>
      <c r="I3186" s="552">
        <f t="shared" si="49"/>
        <v>188136480</v>
      </c>
    </row>
    <row r="3187" spans="1:9">
      <c r="A3187" s="539">
        <v>3186</v>
      </c>
      <c r="B3187" s="540" t="s">
        <v>8534</v>
      </c>
      <c r="C3187" s="540" t="s">
        <v>7684</v>
      </c>
      <c r="D3187" s="540" t="s">
        <v>7688</v>
      </c>
      <c r="E3187" s="540" t="s">
        <v>7728</v>
      </c>
      <c r="F3187" s="556">
        <v>363630000</v>
      </c>
      <c r="G3187" s="541">
        <v>2023</v>
      </c>
      <c r="H3187" s="542">
        <f>VLOOKUP(G3187,[3]잔가율!$D$3:$E$33,2,FALSE)</f>
        <v>0.84199999999999997</v>
      </c>
      <c r="I3187" s="552">
        <f t="shared" si="49"/>
        <v>306176460</v>
      </c>
    </row>
    <row r="3188" spans="1:9">
      <c r="A3188" s="539">
        <v>3187</v>
      </c>
      <c r="B3188" s="540" t="s">
        <v>8534</v>
      </c>
      <c r="C3188" s="540" t="s">
        <v>7684</v>
      </c>
      <c r="D3188" s="540" t="s">
        <v>7729</v>
      </c>
      <c r="E3188" s="540" t="s">
        <v>7730</v>
      </c>
      <c r="F3188" s="556">
        <v>396810000</v>
      </c>
      <c r="G3188" s="541">
        <v>2023</v>
      </c>
      <c r="H3188" s="542">
        <f>VLOOKUP(G3188,[3]잔가율!$D$3:$E$33,2,FALSE)</f>
        <v>0.84199999999999997</v>
      </c>
      <c r="I3188" s="552">
        <f t="shared" si="49"/>
        <v>334114020</v>
      </c>
    </row>
    <row r="3189" spans="1:9">
      <c r="A3189" s="539">
        <v>3188</v>
      </c>
      <c r="B3189" s="540" t="s">
        <v>8534</v>
      </c>
      <c r="C3189" s="540" t="s">
        <v>7684</v>
      </c>
      <c r="D3189" s="540" t="s">
        <v>7731</v>
      </c>
      <c r="E3189" s="540" t="s">
        <v>7730</v>
      </c>
      <c r="F3189" s="556">
        <v>413000000</v>
      </c>
      <c r="G3189" s="541">
        <v>2023</v>
      </c>
      <c r="H3189" s="542">
        <f>VLOOKUP(G3189,[3]잔가율!$D$3:$E$33,2,FALSE)</f>
        <v>0.84199999999999997</v>
      </c>
      <c r="I3189" s="552">
        <f t="shared" si="49"/>
        <v>347746000</v>
      </c>
    </row>
    <row r="3190" spans="1:9">
      <c r="A3190" s="539">
        <v>3189</v>
      </c>
      <c r="B3190" s="540" t="s">
        <v>8534</v>
      </c>
      <c r="C3190" s="540" t="s">
        <v>7732</v>
      </c>
      <c r="D3190" s="540" t="s">
        <v>7733</v>
      </c>
      <c r="E3190" s="540" t="s">
        <v>7734</v>
      </c>
      <c r="F3190" s="556">
        <v>37120000</v>
      </c>
      <c r="G3190" s="541">
        <v>2023</v>
      </c>
      <c r="H3190" s="542">
        <f>VLOOKUP(G3190,[3]잔가율!$D$3:$E$33,2,FALSE)</f>
        <v>0.84199999999999997</v>
      </c>
      <c r="I3190" s="552">
        <f t="shared" si="49"/>
        <v>31255040</v>
      </c>
    </row>
    <row r="3191" spans="1:9">
      <c r="A3191" s="539">
        <v>3190</v>
      </c>
      <c r="B3191" s="540" t="s">
        <v>8534</v>
      </c>
      <c r="C3191" s="540" t="s">
        <v>7735</v>
      </c>
      <c r="D3191" s="540" t="s">
        <v>7737</v>
      </c>
      <c r="E3191" s="540" t="s">
        <v>7738</v>
      </c>
      <c r="F3191" s="556">
        <v>34970000</v>
      </c>
      <c r="G3191" s="541">
        <v>2023</v>
      </c>
      <c r="H3191" s="542">
        <f>VLOOKUP(G3191,[3]잔가율!$D$3:$E$33,2,FALSE)</f>
        <v>0.84199999999999997</v>
      </c>
      <c r="I3191" s="552">
        <f t="shared" si="49"/>
        <v>29444740</v>
      </c>
    </row>
    <row r="3192" spans="1:9">
      <c r="A3192" s="539">
        <v>3191</v>
      </c>
      <c r="B3192" s="540" t="s">
        <v>8534</v>
      </c>
      <c r="C3192" s="540" t="s">
        <v>7735</v>
      </c>
      <c r="D3192" s="540" t="s">
        <v>7739</v>
      </c>
      <c r="E3192" s="540" t="s">
        <v>7739</v>
      </c>
      <c r="F3192" s="556">
        <v>27000000</v>
      </c>
      <c r="G3192" s="541">
        <v>2023</v>
      </c>
      <c r="H3192" s="542">
        <f>VLOOKUP(G3192,[3]잔가율!$D$3:$E$33,2,FALSE)</f>
        <v>0.84199999999999997</v>
      </c>
      <c r="I3192" s="552">
        <f t="shared" si="49"/>
        <v>22734000</v>
      </c>
    </row>
    <row r="3193" spans="1:9">
      <c r="A3193" s="539">
        <v>3192</v>
      </c>
      <c r="B3193" s="540" t="s">
        <v>8534</v>
      </c>
      <c r="C3193" s="540" t="s">
        <v>7735</v>
      </c>
      <c r="D3193" s="540" t="s">
        <v>7739</v>
      </c>
      <c r="E3193" s="540" t="s">
        <v>7740</v>
      </c>
      <c r="F3193" s="556">
        <v>27000000</v>
      </c>
      <c r="G3193" s="541">
        <v>2023</v>
      </c>
      <c r="H3193" s="542">
        <f>VLOOKUP(G3193,[3]잔가율!$D$3:$E$33,2,FALSE)</f>
        <v>0.84199999999999997</v>
      </c>
      <c r="I3193" s="552">
        <f t="shared" si="49"/>
        <v>22734000</v>
      </c>
    </row>
    <row r="3194" spans="1:9">
      <c r="A3194" s="539">
        <v>3193</v>
      </c>
      <c r="B3194" s="540" t="s">
        <v>8534</v>
      </c>
      <c r="C3194" s="540" t="s">
        <v>7735</v>
      </c>
      <c r="D3194" s="540" t="s">
        <v>7736</v>
      </c>
      <c r="E3194" s="540" t="s">
        <v>7741</v>
      </c>
      <c r="F3194" s="556">
        <v>35360000</v>
      </c>
      <c r="G3194" s="541">
        <v>2023</v>
      </c>
      <c r="H3194" s="542">
        <f>VLOOKUP(G3194,[3]잔가율!$D$3:$E$33,2,FALSE)</f>
        <v>0.84199999999999997</v>
      </c>
      <c r="I3194" s="552">
        <f t="shared" si="49"/>
        <v>29773120</v>
      </c>
    </row>
    <row r="3195" spans="1:9">
      <c r="A3195" s="539">
        <v>3194</v>
      </c>
      <c r="B3195" s="540" t="s">
        <v>8534</v>
      </c>
      <c r="C3195" s="540" t="s">
        <v>7735</v>
      </c>
      <c r="D3195" s="540" t="s">
        <v>7742</v>
      </c>
      <c r="E3195" s="540" t="s">
        <v>7742</v>
      </c>
      <c r="F3195" s="556">
        <v>41770000</v>
      </c>
      <c r="G3195" s="541">
        <v>2023</v>
      </c>
      <c r="H3195" s="542">
        <f>VLOOKUP(G3195,[3]잔가율!$D$3:$E$33,2,FALSE)</f>
        <v>0.84199999999999997</v>
      </c>
      <c r="I3195" s="552">
        <f t="shared" si="49"/>
        <v>35170340</v>
      </c>
    </row>
    <row r="3196" spans="1:9">
      <c r="A3196" s="539">
        <v>3195</v>
      </c>
      <c r="B3196" s="540" t="s">
        <v>8534</v>
      </c>
      <c r="C3196" s="540" t="s">
        <v>7735</v>
      </c>
      <c r="D3196" s="540" t="s">
        <v>7743</v>
      </c>
      <c r="E3196" s="540" t="s">
        <v>7743</v>
      </c>
      <c r="F3196" s="556">
        <v>48630000</v>
      </c>
      <c r="G3196" s="541">
        <v>2023</v>
      </c>
      <c r="H3196" s="542">
        <f>VLOOKUP(G3196,[3]잔가율!$D$3:$E$33,2,FALSE)</f>
        <v>0.84199999999999997</v>
      </c>
      <c r="I3196" s="552">
        <f t="shared" si="49"/>
        <v>40946460</v>
      </c>
    </row>
    <row r="3197" spans="1:9">
      <c r="A3197" s="539">
        <v>3196</v>
      </c>
      <c r="B3197" s="540" t="s">
        <v>8534</v>
      </c>
      <c r="C3197" s="540" t="s">
        <v>7735</v>
      </c>
      <c r="D3197" s="540" t="s">
        <v>4821</v>
      </c>
      <c r="E3197" s="540" t="s">
        <v>7744</v>
      </c>
      <c r="F3197" s="556">
        <v>36270000</v>
      </c>
      <c r="G3197" s="541">
        <v>2023</v>
      </c>
      <c r="H3197" s="542">
        <f>VLOOKUP(G3197,[3]잔가율!$D$3:$E$33,2,FALSE)</f>
        <v>0.84199999999999997</v>
      </c>
      <c r="I3197" s="552">
        <f t="shared" si="49"/>
        <v>30539340</v>
      </c>
    </row>
    <row r="3198" spans="1:9">
      <c r="A3198" s="539">
        <v>3197</v>
      </c>
      <c r="B3198" s="540" t="s">
        <v>8534</v>
      </c>
      <c r="C3198" s="540" t="s">
        <v>7735</v>
      </c>
      <c r="D3198" s="540" t="s">
        <v>7745</v>
      </c>
      <c r="E3198" s="540" t="s">
        <v>7745</v>
      </c>
      <c r="F3198" s="556">
        <v>61360000</v>
      </c>
      <c r="G3198" s="541">
        <v>2023</v>
      </c>
      <c r="H3198" s="542">
        <f>VLOOKUP(G3198,[3]잔가율!$D$3:$E$33,2,FALSE)</f>
        <v>0.84199999999999997</v>
      </c>
      <c r="I3198" s="552">
        <f t="shared" si="49"/>
        <v>51665120</v>
      </c>
    </row>
    <row r="3199" spans="1:9">
      <c r="A3199" s="539">
        <v>3198</v>
      </c>
      <c r="B3199" s="540" t="s">
        <v>8534</v>
      </c>
      <c r="C3199" s="540" t="s">
        <v>7735</v>
      </c>
      <c r="D3199" s="540" t="s">
        <v>7746</v>
      </c>
      <c r="E3199" s="540" t="s">
        <v>7746</v>
      </c>
      <c r="F3199" s="556">
        <v>50450000</v>
      </c>
      <c r="G3199" s="541">
        <v>2023</v>
      </c>
      <c r="H3199" s="542">
        <f>VLOOKUP(G3199,[3]잔가율!$D$3:$E$33,2,FALSE)</f>
        <v>0.84199999999999997</v>
      </c>
      <c r="I3199" s="552">
        <f t="shared" si="49"/>
        <v>42478900</v>
      </c>
    </row>
    <row r="3200" spans="1:9">
      <c r="A3200" s="539">
        <v>3199</v>
      </c>
      <c r="B3200" s="540" t="s">
        <v>8534</v>
      </c>
      <c r="C3200" s="540" t="s">
        <v>7735</v>
      </c>
      <c r="D3200" s="540" t="s">
        <v>7747</v>
      </c>
      <c r="E3200" s="540" t="s">
        <v>7747</v>
      </c>
      <c r="F3200" s="556">
        <v>52270000</v>
      </c>
      <c r="G3200" s="541">
        <v>2023</v>
      </c>
      <c r="H3200" s="542">
        <f>VLOOKUP(G3200,[3]잔가율!$D$3:$E$33,2,FALSE)</f>
        <v>0.84199999999999997</v>
      </c>
      <c r="I3200" s="552">
        <f t="shared" si="49"/>
        <v>44011340</v>
      </c>
    </row>
    <row r="3201" spans="1:9">
      <c r="A3201" s="539">
        <v>3200</v>
      </c>
      <c r="B3201" s="540" t="s">
        <v>8534</v>
      </c>
      <c r="C3201" s="540" t="s">
        <v>7735</v>
      </c>
      <c r="D3201" s="540" t="s">
        <v>7748</v>
      </c>
      <c r="E3201" s="540" t="s">
        <v>7748</v>
      </c>
      <c r="F3201" s="556">
        <v>60540000</v>
      </c>
      <c r="G3201" s="541">
        <v>2023</v>
      </c>
      <c r="H3201" s="542">
        <f>VLOOKUP(G3201,[3]잔가율!$D$3:$E$33,2,FALSE)</f>
        <v>0.84199999999999997</v>
      </c>
      <c r="I3201" s="552">
        <f t="shared" si="49"/>
        <v>50974680</v>
      </c>
    </row>
    <row r="3202" spans="1:9">
      <c r="A3202" s="539">
        <v>3201</v>
      </c>
      <c r="B3202" s="540" t="s">
        <v>8534</v>
      </c>
      <c r="C3202" s="540" t="s">
        <v>7749</v>
      </c>
      <c r="D3202" s="540" t="s">
        <v>7750</v>
      </c>
      <c r="E3202" s="540" t="s">
        <v>7751</v>
      </c>
      <c r="F3202" s="556">
        <v>142040000</v>
      </c>
      <c r="G3202" s="541">
        <v>2023</v>
      </c>
      <c r="H3202" s="542">
        <f>VLOOKUP(G3202,[3]잔가율!$D$3:$E$33,2,FALSE)</f>
        <v>0.84199999999999997</v>
      </c>
      <c r="I3202" s="552">
        <f t="shared" ref="I3202:I3265" si="50">ROUNDDOWN(F3202*H3202,0)</f>
        <v>119597680</v>
      </c>
    </row>
    <row r="3203" spans="1:9">
      <c r="A3203" s="539">
        <v>3202</v>
      </c>
      <c r="B3203" s="540" t="s">
        <v>8534</v>
      </c>
      <c r="C3203" s="540" t="s">
        <v>7749</v>
      </c>
      <c r="D3203" s="540" t="s">
        <v>7750</v>
      </c>
      <c r="E3203" s="540" t="s">
        <v>7752</v>
      </c>
      <c r="F3203" s="556">
        <v>146590000</v>
      </c>
      <c r="G3203" s="541">
        <v>2023</v>
      </c>
      <c r="H3203" s="542">
        <f>VLOOKUP(G3203,[3]잔가율!$D$3:$E$33,2,FALSE)</f>
        <v>0.84199999999999997</v>
      </c>
      <c r="I3203" s="552">
        <f t="shared" si="50"/>
        <v>123428780</v>
      </c>
    </row>
    <row r="3204" spans="1:9">
      <c r="A3204" s="539">
        <v>3203</v>
      </c>
      <c r="B3204" s="540" t="s">
        <v>8534</v>
      </c>
      <c r="C3204" s="540" t="s">
        <v>7749</v>
      </c>
      <c r="D3204" s="540" t="s">
        <v>7750</v>
      </c>
      <c r="E3204" s="540" t="s">
        <v>7753</v>
      </c>
      <c r="F3204" s="556">
        <v>155680000</v>
      </c>
      <c r="G3204" s="541">
        <v>2023</v>
      </c>
      <c r="H3204" s="542">
        <f>VLOOKUP(G3204,[3]잔가율!$D$3:$E$33,2,FALSE)</f>
        <v>0.84199999999999997</v>
      </c>
      <c r="I3204" s="552">
        <f t="shared" si="50"/>
        <v>131082560</v>
      </c>
    </row>
    <row r="3205" spans="1:9">
      <c r="A3205" s="539">
        <v>3204</v>
      </c>
      <c r="B3205" s="540" t="s">
        <v>8534</v>
      </c>
      <c r="C3205" s="540" t="s">
        <v>7749</v>
      </c>
      <c r="D3205" s="540" t="s">
        <v>7750</v>
      </c>
      <c r="E3205" s="540" t="s">
        <v>7754</v>
      </c>
      <c r="F3205" s="556">
        <v>198400000</v>
      </c>
      <c r="G3205" s="541">
        <v>2023</v>
      </c>
      <c r="H3205" s="542">
        <f>VLOOKUP(G3205,[3]잔가율!$D$3:$E$33,2,FALSE)</f>
        <v>0.84199999999999997</v>
      </c>
      <c r="I3205" s="552">
        <f t="shared" si="50"/>
        <v>167052800</v>
      </c>
    </row>
    <row r="3206" spans="1:9">
      <c r="A3206" s="539">
        <v>3205</v>
      </c>
      <c r="B3206" s="540" t="s">
        <v>8534</v>
      </c>
      <c r="C3206" s="540" t="s">
        <v>97</v>
      </c>
      <c r="D3206" s="540" t="s">
        <v>7755</v>
      </c>
      <c r="E3206" s="540" t="s">
        <v>7756</v>
      </c>
      <c r="F3206" s="556">
        <v>23640000</v>
      </c>
      <c r="G3206" s="541">
        <v>2023</v>
      </c>
      <c r="H3206" s="542">
        <f>VLOOKUP(G3206,[3]잔가율!$D$3:$E$33,2,FALSE)</f>
        <v>0.84199999999999997</v>
      </c>
      <c r="I3206" s="552">
        <f t="shared" si="50"/>
        <v>19904880</v>
      </c>
    </row>
    <row r="3207" spans="1:9">
      <c r="A3207" s="539">
        <v>3206</v>
      </c>
      <c r="B3207" s="540" t="s">
        <v>8534</v>
      </c>
      <c r="C3207" s="540" t="s">
        <v>97</v>
      </c>
      <c r="D3207" s="540" t="s">
        <v>7755</v>
      </c>
      <c r="E3207" s="540" t="s">
        <v>7757</v>
      </c>
      <c r="F3207" s="556">
        <v>23640000</v>
      </c>
      <c r="G3207" s="541">
        <v>2023</v>
      </c>
      <c r="H3207" s="542">
        <f>VLOOKUP(G3207,[3]잔가율!$D$3:$E$33,2,FALSE)</f>
        <v>0.84199999999999997</v>
      </c>
      <c r="I3207" s="552">
        <f t="shared" si="50"/>
        <v>19904880</v>
      </c>
    </row>
    <row r="3208" spans="1:9">
      <c r="A3208" s="539">
        <v>3207</v>
      </c>
      <c r="B3208" s="540" t="s">
        <v>8534</v>
      </c>
      <c r="C3208" s="540" t="s">
        <v>97</v>
      </c>
      <c r="D3208" s="540" t="s">
        <v>7755</v>
      </c>
      <c r="E3208" s="540" t="s">
        <v>7758</v>
      </c>
      <c r="F3208" s="556">
        <v>23640000</v>
      </c>
      <c r="G3208" s="541">
        <v>2023</v>
      </c>
      <c r="H3208" s="542">
        <f>VLOOKUP(G3208,[3]잔가율!$D$3:$E$33,2,FALSE)</f>
        <v>0.84199999999999997</v>
      </c>
      <c r="I3208" s="552">
        <f t="shared" si="50"/>
        <v>19904880</v>
      </c>
    </row>
    <row r="3209" spans="1:9">
      <c r="A3209" s="539">
        <v>3208</v>
      </c>
      <c r="B3209" s="540" t="s">
        <v>8534</v>
      </c>
      <c r="C3209" s="540" t="s">
        <v>97</v>
      </c>
      <c r="D3209" s="540" t="s">
        <v>7755</v>
      </c>
      <c r="E3209" s="540" t="s">
        <v>7759</v>
      </c>
      <c r="F3209" s="556">
        <v>23640000</v>
      </c>
      <c r="G3209" s="541">
        <v>2023</v>
      </c>
      <c r="H3209" s="542">
        <f>VLOOKUP(G3209,[3]잔가율!$D$3:$E$33,2,FALSE)</f>
        <v>0.84199999999999997</v>
      </c>
      <c r="I3209" s="552">
        <f t="shared" si="50"/>
        <v>19904880</v>
      </c>
    </row>
    <row r="3210" spans="1:9">
      <c r="A3210" s="539">
        <v>3209</v>
      </c>
      <c r="B3210" s="540" t="s">
        <v>8534</v>
      </c>
      <c r="C3210" s="540" t="s">
        <v>97</v>
      </c>
      <c r="D3210" s="540" t="s">
        <v>7755</v>
      </c>
      <c r="E3210" s="540" t="s">
        <v>7760</v>
      </c>
      <c r="F3210" s="556">
        <v>26700000</v>
      </c>
      <c r="G3210" s="541">
        <v>2023</v>
      </c>
      <c r="H3210" s="542">
        <f>VLOOKUP(G3210,[3]잔가율!$D$3:$E$33,2,FALSE)</f>
        <v>0.84199999999999997</v>
      </c>
      <c r="I3210" s="552">
        <f t="shared" si="50"/>
        <v>22481400</v>
      </c>
    </row>
    <row r="3211" spans="1:9">
      <c r="A3211" s="539">
        <v>3210</v>
      </c>
      <c r="B3211" s="540" t="s">
        <v>8534</v>
      </c>
      <c r="C3211" s="540" t="s">
        <v>97</v>
      </c>
      <c r="D3211" s="540" t="s">
        <v>7755</v>
      </c>
      <c r="E3211" s="540" t="s">
        <v>7761</v>
      </c>
      <c r="F3211" s="556">
        <v>25800000</v>
      </c>
      <c r="G3211" s="541">
        <v>2023</v>
      </c>
      <c r="H3211" s="542">
        <f>VLOOKUP(G3211,[3]잔가율!$D$3:$E$33,2,FALSE)</f>
        <v>0.84199999999999997</v>
      </c>
      <c r="I3211" s="552">
        <f t="shared" si="50"/>
        <v>21723600</v>
      </c>
    </row>
    <row r="3212" spans="1:9">
      <c r="A3212" s="539">
        <v>3211</v>
      </c>
      <c r="B3212" s="540" t="s">
        <v>8534</v>
      </c>
      <c r="C3212" s="540" t="s">
        <v>97</v>
      </c>
      <c r="D3212" s="540" t="s">
        <v>7755</v>
      </c>
      <c r="E3212" s="540" t="s">
        <v>7762</v>
      </c>
      <c r="F3212" s="556">
        <v>23640000</v>
      </c>
      <c r="G3212" s="541">
        <v>2023</v>
      </c>
      <c r="H3212" s="542">
        <f>VLOOKUP(G3212,[3]잔가율!$D$3:$E$33,2,FALSE)</f>
        <v>0.84199999999999997</v>
      </c>
      <c r="I3212" s="552">
        <f t="shared" si="50"/>
        <v>19904880</v>
      </c>
    </row>
    <row r="3213" spans="1:9">
      <c r="A3213" s="539">
        <v>3212</v>
      </c>
      <c r="B3213" s="540" t="s">
        <v>8534</v>
      </c>
      <c r="C3213" s="540" t="s">
        <v>97</v>
      </c>
      <c r="D3213" s="540" t="s">
        <v>7755</v>
      </c>
      <c r="E3213" s="540" t="s">
        <v>7763</v>
      </c>
      <c r="F3213" s="556">
        <v>23640000</v>
      </c>
      <c r="G3213" s="541">
        <v>2023</v>
      </c>
      <c r="H3213" s="542">
        <f>VLOOKUP(G3213,[3]잔가율!$D$3:$E$33,2,FALSE)</f>
        <v>0.84199999999999997</v>
      </c>
      <c r="I3213" s="552">
        <f t="shared" si="50"/>
        <v>19904880</v>
      </c>
    </row>
    <row r="3214" spans="1:9">
      <c r="A3214" s="539">
        <v>3213</v>
      </c>
      <c r="B3214" s="540" t="s">
        <v>8534</v>
      </c>
      <c r="C3214" s="540" t="s">
        <v>97</v>
      </c>
      <c r="D3214" s="540" t="s">
        <v>7755</v>
      </c>
      <c r="E3214" s="540" t="s">
        <v>7764</v>
      </c>
      <c r="F3214" s="556">
        <v>22700000</v>
      </c>
      <c r="G3214" s="541">
        <v>2023</v>
      </c>
      <c r="H3214" s="542">
        <f>VLOOKUP(G3214,[3]잔가율!$D$3:$E$33,2,FALSE)</f>
        <v>0.84199999999999997</v>
      </c>
      <c r="I3214" s="552">
        <f t="shared" si="50"/>
        <v>19113400</v>
      </c>
    </row>
    <row r="3215" spans="1:9">
      <c r="A3215" s="539">
        <v>3214</v>
      </c>
      <c r="B3215" s="540" t="s">
        <v>8534</v>
      </c>
      <c r="C3215" s="540" t="s">
        <v>97</v>
      </c>
      <c r="D3215" s="540" t="s">
        <v>7755</v>
      </c>
      <c r="E3215" s="540" t="s">
        <v>7765</v>
      </c>
      <c r="F3215" s="556">
        <v>23640000</v>
      </c>
      <c r="G3215" s="541">
        <v>2023</v>
      </c>
      <c r="H3215" s="542">
        <f>VLOOKUP(G3215,[3]잔가율!$D$3:$E$33,2,FALSE)</f>
        <v>0.84199999999999997</v>
      </c>
      <c r="I3215" s="552">
        <f t="shared" si="50"/>
        <v>19904880</v>
      </c>
    </row>
    <row r="3216" spans="1:9">
      <c r="A3216" s="539">
        <v>3215</v>
      </c>
      <c r="B3216" s="540" t="s">
        <v>8534</v>
      </c>
      <c r="C3216" s="540" t="s">
        <v>97</v>
      </c>
      <c r="D3216" s="540" t="s">
        <v>7755</v>
      </c>
      <c r="E3216" s="540" t="s">
        <v>7766</v>
      </c>
      <c r="F3216" s="556">
        <v>23640000</v>
      </c>
      <c r="G3216" s="541">
        <v>2023</v>
      </c>
      <c r="H3216" s="542">
        <f>VLOOKUP(G3216,[3]잔가율!$D$3:$E$33,2,FALSE)</f>
        <v>0.84199999999999997</v>
      </c>
      <c r="I3216" s="552">
        <f t="shared" si="50"/>
        <v>19904880</v>
      </c>
    </row>
    <row r="3217" spans="1:9">
      <c r="A3217" s="539">
        <v>3216</v>
      </c>
      <c r="B3217" s="543" t="s">
        <v>8534</v>
      </c>
      <c r="C3217" s="543" t="s">
        <v>97</v>
      </c>
      <c r="D3217" s="543" t="s">
        <v>7755</v>
      </c>
      <c r="E3217" s="543" t="s">
        <v>7767</v>
      </c>
      <c r="F3217" s="557">
        <v>0</v>
      </c>
      <c r="G3217" s="541">
        <v>2023</v>
      </c>
      <c r="H3217" s="542">
        <f>VLOOKUP(G3217,[3]잔가율!$D$3:$E$33,2,FALSE)</f>
        <v>0.84199999999999997</v>
      </c>
      <c r="I3217" s="552">
        <f t="shared" si="50"/>
        <v>0</v>
      </c>
    </row>
    <row r="3218" spans="1:9">
      <c r="A3218" s="539">
        <v>3217</v>
      </c>
      <c r="B3218" s="540" t="s">
        <v>8534</v>
      </c>
      <c r="C3218" s="540" t="s">
        <v>97</v>
      </c>
      <c r="D3218" s="540" t="s">
        <v>7768</v>
      </c>
      <c r="E3218" s="540" t="s">
        <v>7769</v>
      </c>
      <c r="F3218" s="556">
        <v>18630000</v>
      </c>
      <c r="G3218" s="541">
        <v>2023</v>
      </c>
      <c r="H3218" s="542">
        <f>VLOOKUP(G3218,[3]잔가율!$D$3:$E$33,2,FALSE)</f>
        <v>0.84199999999999997</v>
      </c>
      <c r="I3218" s="552">
        <f t="shared" si="50"/>
        <v>15686460</v>
      </c>
    </row>
    <row r="3219" spans="1:9">
      <c r="A3219" s="539">
        <v>3218</v>
      </c>
      <c r="B3219" s="540" t="s">
        <v>8534</v>
      </c>
      <c r="C3219" s="540" t="s">
        <v>97</v>
      </c>
      <c r="D3219" s="540" t="s">
        <v>7768</v>
      </c>
      <c r="E3219" s="540" t="s">
        <v>7770</v>
      </c>
      <c r="F3219" s="556">
        <v>27270000</v>
      </c>
      <c r="G3219" s="541">
        <v>2023</v>
      </c>
      <c r="H3219" s="542">
        <f>VLOOKUP(G3219,[3]잔가율!$D$3:$E$33,2,FALSE)</f>
        <v>0.84199999999999997</v>
      </c>
      <c r="I3219" s="552">
        <f t="shared" si="50"/>
        <v>22961340</v>
      </c>
    </row>
    <row r="3220" spans="1:9">
      <c r="A3220" s="539">
        <v>3219</v>
      </c>
      <c r="B3220" s="540" t="s">
        <v>8534</v>
      </c>
      <c r="C3220" s="540" t="s">
        <v>97</v>
      </c>
      <c r="D3220" s="540" t="s">
        <v>7768</v>
      </c>
      <c r="E3220" s="540" t="s">
        <v>7771</v>
      </c>
      <c r="F3220" s="556">
        <v>22270000</v>
      </c>
      <c r="G3220" s="541">
        <v>2023</v>
      </c>
      <c r="H3220" s="542">
        <f>VLOOKUP(G3220,[3]잔가율!$D$3:$E$33,2,FALSE)</f>
        <v>0.84199999999999997</v>
      </c>
      <c r="I3220" s="552">
        <f t="shared" si="50"/>
        <v>18751340</v>
      </c>
    </row>
    <row r="3221" spans="1:9">
      <c r="A3221" s="539">
        <v>3220</v>
      </c>
      <c r="B3221" s="540" t="s">
        <v>8534</v>
      </c>
      <c r="C3221" s="540" t="s">
        <v>97</v>
      </c>
      <c r="D3221" s="540" t="s">
        <v>7768</v>
      </c>
      <c r="E3221" s="540" t="s">
        <v>7772</v>
      </c>
      <c r="F3221" s="556">
        <v>29090000</v>
      </c>
      <c r="G3221" s="541">
        <v>2023</v>
      </c>
      <c r="H3221" s="542">
        <f>VLOOKUP(G3221,[3]잔가율!$D$3:$E$33,2,FALSE)</f>
        <v>0.84199999999999997</v>
      </c>
      <c r="I3221" s="552">
        <f t="shared" si="50"/>
        <v>24493780</v>
      </c>
    </row>
    <row r="3222" spans="1:9">
      <c r="A3222" s="539">
        <v>3221</v>
      </c>
      <c r="B3222" s="540" t="s">
        <v>8534</v>
      </c>
      <c r="C3222" s="540" t="s">
        <v>97</v>
      </c>
      <c r="D3222" s="540" t="s">
        <v>7773</v>
      </c>
      <c r="E3222" s="540" t="s">
        <v>7760</v>
      </c>
      <c r="F3222" s="556">
        <v>24200000</v>
      </c>
      <c r="G3222" s="541">
        <v>2023</v>
      </c>
      <c r="H3222" s="542">
        <f>VLOOKUP(G3222,[3]잔가율!$D$3:$E$33,2,FALSE)</f>
        <v>0.84199999999999997</v>
      </c>
      <c r="I3222" s="552">
        <f t="shared" si="50"/>
        <v>20376400</v>
      </c>
    </row>
    <row r="3223" spans="1:9">
      <c r="A3223" s="539">
        <v>3222</v>
      </c>
      <c r="B3223" s="540" t="s">
        <v>8534</v>
      </c>
      <c r="C3223" s="540" t="s">
        <v>97</v>
      </c>
      <c r="D3223" s="540" t="s">
        <v>7774</v>
      </c>
      <c r="E3223" s="540" t="s">
        <v>7775</v>
      </c>
      <c r="F3223" s="556">
        <v>22720000</v>
      </c>
      <c r="G3223" s="541">
        <v>2023</v>
      </c>
      <c r="H3223" s="542">
        <f>VLOOKUP(G3223,[3]잔가율!$D$3:$E$33,2,FALSE)</f>
        <v>0.84199999999999997</v>
      </c>
      <c r="I3223" s="552">
        <f t="shared" si="50"/>
        <v>19130240</v>
      </c>
    </row>
    <row r="3224" spans="1:9">
      <c r="A3224" s="539">
        <v>3223</v>
      </c>
      <c r="B3224" s="540" t="s">
        <v>8534</v>
      </c>
      <c r="C3224" s="540" t="s">
        <v>97</v>
      </c>
      <c r="D3224" s="540" t="s">
        <v>7774</v>
      </c>
      <c r="E3224" s="540" t="s">
        <v>7776</v>
      </c>
      <c r="F3224" s="556">
        <v>15000000</v>
      </c>
      <c r="G3224" s="541">
        <v>2023</v>
      </c>
      <c r="H3224" s="542">
        <f>VLOOKUP(G3224,[3]잔가율!$D$3:$E$33,2,FALSE)</f>
        <v>0.84199999999999997</v>
      </c>
      <c r="I3224" s="552">
        <f t="shared" si="50"/>
        <v>12630000</v>
      </c>
    </row>
    <row r="3225" spans="1:9">
      <c r="A3225" s="539">
        <v>3224</v>
      </c>
      <c r="B3225" s="540" t="s">
        <v>8534</v>
      </c>
      <c r="C3225" s="540" t="s">
        <v>97</v>
      </c>
      <c r="D3225" s="540" t="s">
        <v>7774</v>
      </c>
      <c r="E3225" s="540" t="s">
        <v>7777</v>
      </c>
      <c r="F3225" s="556">
        <v>10950000</v>
      </c>
      <c r="G3225" s="541">
        <v>2023</v>
      </c>
      <c r="H3225" s="542">
        <f>VLOOKUP(G3225,[3]잔가율!$D$3:$E$33,2,FALSE)</f>
        <v>0.84199999999999997</v>
      </c>
      <c r="I3225" s="552">
        <f t="shared" si="50"/>
        <v>9219900</v>
      </c>
    </row>
    <row r="3226" spans="1:9">
      <c r="A3226" s="539">
        <v>3225</v>
      </c>
      <c r="B3226" s="543" t="s">
        <v>8534</v>
      </c>
      <c r="C3226" s="543" t="s">
        <v>97</v>
      </c>
      <c r="D3226" s="543" t="s">
        <v>7778</v>
      </c>
      <c r="E3226" s="543" t="s">
        <v>7779</v>
      </c>
      <c r="F3226" s="557">
        <v>20460000</v>
      </c>
      <c r="G3226" s="541">
        <v>2023</v>
      </c>
      <c r="H3226" s="542">
        <f>VLOOKUP(G3226,[3]잔가율!$D$3:$E$33,2,FALSE)</f>
        <v>0.84199999999999997</v>
      </c>
      <c r="I3226" s="552">
        <f t="shared" si="50"/>
        <v>17227320</v>
      </c>
    </row>
    <row r="3227" spans="1:9">
      <c r="A3227" s="539">
        <v>3226</v>
      </c>
      <c r="B3227" s="543" t="s">
        <v>8534</v>
      </c>
      <c r="C3227" s="543" t="s">
        <v>7780</v>
      </c>
      <c r="D3227" s="543" t="s">
        <v>7781</v>
      </c>
      <c r="E3227" s="543">
        <v>453353</v>
      </c>
      <c r="F3227" s="557">
        <v>14220000</v>
      </c>
      <c r="G3227" s="541">
        <v>2023</v>
      </c>
      <c r="H3227" s="542">
        <f>VLOOKUP(G3227,[3]잔가율!$D$3:$E$33,2,FALSE)</f>
        <v>0.84199999999999997</v>
      </c>
      <c r="I3227" s="552">
        <f t="shared" si="50"/>
        <v>11973240</v>
      </c>
    </row>
    <row r="3228" spans="1:9">
      <c r="A3228" s="539">
        <v>3227</v>
      </c>
      <c r="B3228" s="540" t="s">
        <v>8534</v>
      </c>
      <c r="C3228" s="540" t="s">
        <v>97</v>
      </c>
      <c r="D3228" s="540" t="s">
        <v>7782</v>
      </c>
      <c r="E3228" s="540" t="s">
        <v>7783</v>
      </c>
      <c r="F3228" s="556">
        <v>22430000</v>
      </c>
      <c r="G3228" s="541">
        <v>2023</v>
      </c>
      <c r="H3228" s="542">
        <f>VLOOKUP(G3228,[3]잔가율!$D$3:$E$33,2,FALSE)</f>
        <v>0.84199999999999997</v>
      </c>
      <c r="I3228" s="552">
        <f t="shared" si="50"/>
        <v>18886060</v>
      </c>
    </row>
    <row r="3229" spans="1:9">
      <c r="A3229" s="539">
        <v>3228</v>
      </c>
      <c r="B3229" s="540" t="s">
        <v>8534</v>
      </c>
      <c r="C3229" s="540" t="s">
        <v>97</v>
      </c>
      <c r="D3229" s="540" t="s">
        <v>7782</v>
      </c>
      <c r="E3229" s="540" t="s">
        <v>7784</v>
      </c>
      <c r="F3229" s="556">
        <v>22430000</v>
      </c>
      <c r="G3229" s="541">
        <v>2023</v>
      </c>
      <c r="H3229" s="542">
        <f>VLOOKUP(G3229,[3]잔가율!$D$3:$E$33,2,FALSE)</f>
        <v>0.84199999999999997</v>
      </c>
      <c r="I3229" s="552">
        <f t="shared" si="50"/>
        <v>18886060</v>
      </c>
    </row>
    <row r="3230" spans="1:9">
      <c r="A3230" s="539">
        <v>3229</v>
      </c>
      <c r="B3230" s="540" t="s">
        <v>8534</v>
      </c>
      <c r="C3230" s="540" t="s">
        <v>97</v>
      </c>
      <c r="D3230" s="540" t="s">
        <v>7782</v>
      </c>
      <c r="E3230" s="540" t="s">
        <v>7785</v>
      </c>
      <c r="F3230" s="556">
        <v>22430000</v>
      </c>
      <c r="G3230" s="541">
        <v>2023</v>
      </c>
      <c r="H3230" s="542">
        <f>VLOOKUP(G3230,[3]잔가율!$D$3:$E$33,2,FALSE)</f>
        <v>0.84199999999999997</v>
      </c>
      <c r="I3230" s="552">
        <f t="shared" si="50"/>
        <v>18886060</v>
      </c>
    </row>
    <row r="3231" spans="1:9">
      <c r="A3231" s="539">
        <v>3230</v>
      </c>
      <c r="B3231" s="540" t="s">
        <v>8534</v>
      </c>
      <c r="C3231" s="540" t="s">
        <v>97</v>
      </c>
      <c r="D3231" s="540" t="s">
        <v>7782</v>
      </c>
      <c r="E3231" s="540" t="s">
        <v>7760</v>
      </c>
      <c r="F3231" s="556">
        <v>22430000</v>
      </c>
      <c r="G3231" s="541">
        <v>2023</v>
      </c>
      <c r="H3231" s="542">
        <f>VLOOKUP(G3231,[3]잔가율!$D$3:$E$33,2,FALSE)</f>
        <v>0.84199999999999997</v>
      </c>
      <c r="I3231" s="552">
        <f t="shared" si="50"/>
        <v>18886060</v>
      </c>
    </row>
    <row r="3232" spans="1:9">
      <c r="A3232" s="539">
        <v>3231</v>
      </c>
      <c r="B3232" s="540" t="s">
        <v>8534</v>
      </c>
      <c r="C3232" s="540" t="s">
        <v>97</v>
      </c>
      <c r="D3232" s="540" t="s">
        <v>7782</v>
      </c>
      <c r="E3232" s="540" t="s">
        <v>7763</v>
      </c>
      <c r="F3232" s="556">
        <v>22100000</v>
      </c>
      <c r="G3232" s="541">
        <v>2023</v>
      </c>
      <c r="H3232" s="542">
        <f>VLOOKUP(G3232,[3]잔가율!$D$3:$E$33,2,FALSE)</f>
        <v>0.84199999999999997</v>
      </c>
      <c r="I3232" s="552">
        <f t="shared" si="50"/>
        <v>18608200</v>
      </c>
    </row>
    <row r="3233" spans="1:9">
      <c r="A3233" s="539">
        <v>3232</v>
      </c>
      <c r="B3233" s="540" t="s">
        <v>8534</v>
      </c>
      <c r="C3233" s="540" t="s">
        <v>97</v>
      </c>
      <c r="D3233" s="540" t="s">
        <v>7786</v>
      </c>
      <c r="E3233" s="540" t="s">
        <v>7787</v>
      </c>
      <c r="F3233" s="556">
        <v>22270000</v>
      </c>
      <c r="G3233" s="541">
        <v>2023</v>
      </c>
      <c r="H3233" s="542">
        <f>VLOOKUP(G3233,[3]잔가율!$D$3:$E$33,2,FALSE)</f>
        <v>0.84199999999999997</v>
      </c>
      <c r="I3233" s="552">
        <f t="shared" si="50"/>
        <v>18751340</v>
      </c>
    </row>
    <row r="3234" spans="1:9">
      <c r="A3234" s="539">
        <v>3233</v>
      </c>
      <c r="B3234" s="540" t="s">
        <v>8534</v>
      </c>
      <c r="C3234" s="540" t="s">
        <v>1154</v>
      </c>
      <c r="D3234" s="540" t="s">
        <v>7788</v>
      </c>
      <c r="E3234" s="540" t="s">
        <v>7789</v>
      </c>
      <c r="F3234" s="556">
        <v>30200000</v>
      </c>
      <c r="G3234" s="541">
        <v>2023</v>
      </c>
      <c r="H3234" s="542">
        <f>VLOOKUP(G3234,[3]잔가율!$D$3:$E$33,2,FALSE)</f>
        <v>0.84199999999999997</v>
      </c>
      <c r="I3234" s="552">
        <f t="shared" si="50"/>
        <v>25428400</v>
      </c>
    </row>
    <row r="3235" spans="1:9">
      <c r="A3235" s="539">
        <v>3234</v>
      </c>
      <c r="B3235" s="540" t="s">
        <v>8534</v>
      </c>
      <c r="C3235" s="540" t="s">
        <v>1154</v>
      </c>
      <c r="D3235" s="540" t="s">
        <v>7790</v>
      </c>
      <c r="E3235" s="540" t="s">
        <v>7791</v>
      </c>
      <c r="F3235" s="556">
        <v>29700000</v>
      </c>
      <c r="G3235" s="541">
        <v>2023</v>
      </c>
      <c r="H3235" s="542">
        <f>VLOOKUP(G3235,[3]잔가율!$D$3:$E$33,2,FALSE)</f>
        <v>0.84199999999999997</v>
      </c>
      <c r="I3235" s="552">
        <f t="shared" si="50"/>
        <v>25007400</v>
      </c>
    </row>
    <row r="3236" spans="1:9">
      <c r="A3236" s="539">
        <v>3235</v>
      </c>
      <c r="B3236" s="540" t="s">
        <v>8534</v>
      </c>
      <c r="C3236" s="540" t="s">
        <v>1154</v>
      </c>
      <c r="D3236" s="540" t="s">
        <v>7792</v>
      </c>
      <c r="E3236" s="540" t="s">
        <v>7793</v>
      </c>
      <c r="F3236" s="556">
        <v>34000000</v>
      </c>
      <c r="G3236" s="541">
        <v>2023</v>
      </c>
      <c r="H3236" s="542">
        <f>VLOOKUP(G3236,[3]잔가율!$D$3:$E$33,2,FALSE)</f>
        <v>0.84199999999999997</v>
      </c>
      <c r="I3236" s="552">
        <f t="shared" si="50"/>
        <v>28628000</v>
      </c>
    </row>
    <row r="3237" spans="1:9">
      <c r="A3237" s="539">
        <v>3236</v>
      </c>
      <c r="B3237" s="540" t="s">
        <v>8534</v>
      </c>
      <c r="C3237" s="540" t="s">
        <v>7794</v>
      </c>
      <c r="D3237" s="540" t="s">
        <v>7795</v>
      </c>
      <c r="E3237" s="540" t="s">
        <v>7796</v>
      </c>
      <c r="F3237" s="556">
        <v>18000000</v>
      </c>
      <c r="G3237" s="541">
        <v>2023</v>
      </c>
      <c r="H3237" s="542">
        <f>VLOOKUP(G3237,[3]잔가율!$D$3:$E$33,2,FALSE)</f>
        <v>0.84199999999999997</v>
      </c>
      <c r="I3237" s="552">
        <f t="shared" si="50"/>
        <v>15156000</v>
      </c>
    </row>
    <row r="3238" spans="1:9">
      <c r="A3238" s="539">
        <v>3237</v>
      </c>
      <c r="B3238" s="540" t="s">
        <v>8534</v>
      </c>
      <c r="C3238" s="540" t="s">
        <v>7794</v>
      </c>
      <c r="D3238" s="540" t="s">
        <v>7795</v>
      </c>
      <c r="E3238" s="540" t="s">
        <v>7797</v>
      </c>
      <c r="F3238" s="556">
        <v>25000000</v>
      </c>
      <c r="G3238" s="541">
        <v>2023</v>
      </c>
      <c r="H3238" s="542">
        <f>VLOOKUP(G3238,[3]잔가율!$D$3:$E$33,2,FALSE)</f>
        <v>0.84199999999999997</v>
      </c>
      <c r="I3238" s="552">
        <f t="shared" si="50"/>
        <v>21050000</v>
      </c>
    </row>
    <row r="3239" spans="1:9">
      <c r="A3239" s="539">
        <v>3238</v>
      </c>
      <c r="B3239" s="540" t="s">
        <v>8534</v>
      </c>
      <c r="C3239" s="540" t="s">
        <v>7794</v>
      </c>
      <c r="D3239" s="540" t="s">
        <v>7795</v>
      </c>
      <c r="E3239" s="540" t="s">
        <v>7798</v>
      </c>
      <c r="F3239" s="556">
        <v>17400000</v>
      </c>
      <c r="G3239" s="541">
        <v>2023</v>
      </c>
      <c r="H3239" s="542">
        <f>VLOOKUP(G3239,[3]잔가율!$D$3:$E$33,2,FALSE)</f>
        <v>0.84199999999999997</v>
      </c>
      <c r="I3239" s="552">
        <f t="shared" si="50"/>
        <v>14650800</v>
      </c>
    </row>
    <row r="3240" spans="1:9">
      <c r="A3240" s="539">
        <v>3239</v>
      </c>
      <c r="B3240" s="540" t="s">
        <v>8534</v>
      </c>
      <c r="C3240" s="540" t="s">
        <v>7794</v>
      </c>
      <c r="D3240" s="540" t="s">
        <v>7795</v>
      </c>
      <c r="E3240" s="540" t="s">
        <v>7799</v>
      </c>
      <c r="F3240" s="556">
        <v>20000000</v>
      </c>
      <c r="G3240" s="541">
        <v>2023</v>
      </c>
      <c r="H3240" s="542">
        <f>VLOOKUP(G3240,[3]잔가율!$D$3:$E$33,2,FALSE)</f>
        <v>0.84199999999999997</v>
      </c>
      <c r="I3240" s="552">
        <f t="shared" si="50"/>
        <v>16840000</v>
      </c>
    </row>
    <row r="3241" spans="1:9">
      <c r="A3241" s="539">
        <v>3240</v>
      </c>
      <c r="B3241" s="540" t="s">
        <v>8534</v>
      </c>
      <c r="C3241" s="540" t="s">
        <v>7794</v>
      </c>
      <c r="D3241" s="540" t="s">
        <v>7800</v>
      </c>
      <c r="E3241" s="540" t="s">
        <v>7801</v>
      </c>
      <c r="F3241" s="556">
        <v>11250000</v>
      </c>
      <c r="G3241" s="541">
        <v>2023</v>
      </c>
      <c r="H3241" s="542">
        <f>VLOOKUP(G3241,[3]잔가율!$D$3:$E$33,2,FALSE)</f>
        <v>0.84199999999999997</v>
      </c>
      <c r="I3241" s="552">
        <f t="shared" si="50"/>
        <v>9472500</v>
      </c>
    </row>
    <row r="3242" spans="1:9">
      <c r="A3242" s="539">
        <v>3241</v>
      </c>
      <c r="B3242" s="540" t="s">
        <v>8534</v>
      </c>
      <c r="C3242" s="540" t="s">
        <v>7794</v>
      </c>
      <c r="D3242" s="540" t="s">
        <v>7802</v>
      </c>
      <c r="E3242" s="540" t="s">
        <v>7801</v>
      </c>
      <c r="F3242" s="556">
        <v>11200000</v>
      </c>
      <c r="G3242" s="541">
        <v>2023</v>
      </c>
      <c r="H3242" s="542">
        <f>VLOOKUP(G3242,[3]잔가율!$D$3:$E$33,2,FALSE)</f>
        <v>0.84199999999999997</v>
      </c>
      <c r="I3242" s="552">
        <f t="shared" si="50"/>
        <v>9430400</v>
      </c>
    </row>
    <row r="3243" spans="1:9">
      <c r="A3243" s="539">
        <v>3242</v>
      </c>
      <c r="B3243" s="540" t="s">
        <v>8534</v>
      </c>
      <c r="C3243" s="540" t="s">
        <v>7794</v>
      </c>
      <c r="D3243" s="540" t="s">
        <v>7803</v>
      </c>
      <c r="E3243" s="540" t="s">
        <v>7801</v>
      </c>
      <c r="F3243" s="556">
        <v>25000000</v>
      </c>
      <c r="G3243" s="541">
        <v>2023</v>
      </c>
      <c r="H3243" s="542">
        <f>VLOOKUP(G3243,[3]잔가율!$D$3:$E$33,2,FALSE)</f>
        <v>0.84199999999999997</v>
      </c>
      <c r="I3243" s="552">
        <f t="shared" si="50"/>
        <v>21050000</v>
      </c>
    </row>
    <row r="3244" spans="1:9">
      <c r="A3244" s="539">
        <v>3243</v>
      </c>
      <c r="B3244" s="543" t="s">
        <v>8534</v>
      </c>
      <c r="C3244" s="543" t="s">
        <v>7804</v>
      </c>
      <c r="D3244" s="543" t="s">
        <v>7805</v>
      </c>
      <c r="E3244" s="543" t="s">
        <v>7806</v>
      </c>
      <c r="F3244" s="557">
        <v>11120000</v>
      </c>
      <c r="G3244" s="541">
        <v>2023</v>
      </c>
      <c r="H3244" s="542">
        <f>VLOOKUP(G3244,[3]잔가율!$D$3:$E$33,2,FALSE)</f>
        <v>0.84199999999999997</v>
      </c>
      <c r="I3244" s="552">
        <f t="shared" si="50"/>
        <v>9363040</v>
      </c>
    </row>
    <row r="3245" spans="1:9">
      <c r="A3245" s="539">
        <v>3244</v>
      </c>
      <c r="B3245" s="540" t="s">
        <v>8534</v>
      </c>
      <c r="C3245" s="540" t="s">
        <v>7794</v>
      </c>
      <c r="D3245" s="540" t="s">
        <v>7805</v>
      </c>
      <c r="E3245" s="540" t="s">
        <v>7807</v>
      </c>
      <c r="F3245" s="556">
        <v>23100000</v>
      </c>
      <c r="G3245" s="541">
        <v>2023</v>
      </c>
      <c r="H3245" s="542">
        <f>VLOOKUP(G3245,[3]잔가율!$D$3:$E$33,2,FALSE)</f>
        <v>0.84199999999999997</v>
      </c>
      <c r="I3245" s="552">
        <f t="shared" si="50"/>
        <v>19450200</v>
      </c>
    </row>
    <row r="3246" spans="1:9">
      <c r="A3246" s="539">
        <v>3245</v>
      </c>
      <c r="B3246" s="540" t="s">
        <v>8534</v>
      </c>
      <c r="C3246" s="540" t="s">
        <v>7794</v>
      </c>
      <c r="D3246" s="540" t="s">
        <v>7805</v>
      </c>
      <c r="E3246" s="540" t="s">
        <v>7808</v>
      </c>
      <c r="F3246" s="556">
        <v>25000000</v>
      </c>
      <c r="G3246" s="541">
        <v>2023</v>
      </c>
      <c r="H3246" s="542">
        <f>VLOOKUP(G3246,[3]잔가율!$D$3:$E$33,2,FALSE)</f>
        <v>0.84199999999999997</v>
      </c>
      <c r="I3246" s="552">
        <f t="shared" si="50"/>
        <v>21050000</v>
      </c>
    </row>
    <row r="3247" spans="1:9">
      <c r="A3247" s="539">
        <v>3246</v>
      </c>
      <c r="B3247" s="540" t="s">
        <v>8534</v>
      </c>
      <c r="C3247" s="540" t="s">
        <v>7794</v>
      </c>
      <c r="D3247" s="540" t="s">
        <v>7805</v>
      </c>
      <c r="E3247" s="540" t="s">
        <v>7809</v>
      </c>
      <c r="F3247" s="556">
        <v>26000000</v>
      </c>
      <c r="G3247" s="541">
        <v>2023</v>
      </c>
      <c r="H3247" s="542">
        <f>VLOOKUP(G3247,[3]잔가율!$D$3:$E$33,2,FALSE)</f>
        <v>0.84199999999999997</v>
      </c>
      <c r="I3247" s="552">
        <f t="shared" si="50"/>
        <v>21892000</v>
      </c>
    </row>
    <row r="3248" spans="1:9">
      <c r="A3248" s="539">
        <v>3247</v>
      </c>
      <c r="B3248" s="543" t="s">
        <v>8534</v>
      </c>
      <c r="C3248" s="543" t="s">
        <v>7804</v>
      </c>
      <c r="D3248" s="543" t="s">
        <v>7805</v>
      </c>
      <c r="E3248" s="543" t="s">
        <v>7810</v>
      </c>
      <c r="F3248" s="557">
        <v>19360000</v>
      </c>
      <c r="G3248" s="541">
        <v>2023</v>
      </c>
      <c r="H3248" s="542">
        <f>VLOOKUP(G3248,[3]잔가율!$D$3:$E$33,2,FALSE)</f>
        <v>0.84199999999999997</v>
      </c>
      <c r="I3248" s="552">
        <f t="shared" si="50"/>
        <v>16301120</v>
      </c>
    </row>
    <row r="3249" spans="1:9">
      <c r="A3249" s="539">
        <v>3248</v>
      </c>
      <c r="B3249" s="540" t="s">
        <v>8534</v>
      </c>
      <c r="C3249" s="540" t="s">
        <v>7794</v>
      </c>
      <c r="D3249" s="540" t="s">
        <v>7805</v>
      </c>
      <c r="E3249" s="540" t="s">
        <v>7811</v>
      </c>
      <c r="F3249" s="556">
        <v>21000000</v>
      </c>
      <c r="G3249" s="541">
        <v>2023</v>
      </c>
      <c r="H3249" s="542">
        <f>VLOOKUP(G3249,[3]잔가율!$D$3:$E$33,2,FALSE)</f>
        <v>0.84199999999999997</v>
      </c>
      <c r="I3249" s="552">
        <f t="shared" si="50"/>
        <v>17682000</v>
      </c>
    </row>
    <row r="3250" spans="1:9">
      <c r="A3250" s="539">
        <v>3249</v>
      </c>
      <c r="B3250" s="540" t="s">
        <v>8534</v>
      </c>
      <c r="C3250" s="540" t="s">
        <v>7794</v>
      </c>
      <c r="D3250" s="540" t="s">
        <v>7805</v>
      </c>
      <c r="E3250" s="540" t="s">
        <v>7812</v>
      </c>
      <c r="F3250" s="556">
        <v>26000000</v>
      </c>
      <c r="G3250" s="541">
        <v>2023</v>
      </c>
      <c r="H3250" s="542">
        <f>VLOOKUP(G3250,[3]잔가율!$D$3:$E$33,2,FALSE)</f>
        <v>0.84199999999999997</v>
      </c>
      <c r="I3250" s="552">
        <f t="shared" si="50"/>
        <v>21892000</v>
      </c>
    </row>
    <row r="3251" spans="1:9">
      <c r="A3251" s="539">
        <v>3250</v>
      </c>
      <c r="B3251" s="540" t="s">
        <v>8534</v>
      </c>
      <c r="C3251" s="540" t="s">
        <v>7794</v>
      </c>
      <c r="D3251" s="540" t="s">
        <v>7805</v>
      </c>
      <c r="E3251" s="540" t="s">
        <v>7813</v>
      </c>
      <c r="F3251" s="556">
        <v>23000000</v>
      </c>
      <c r="G3251" s="541">
        <v>2023</v>
      </c>
      <c r="H3251" s="542">
        <f>VLOOKUP(G3251,[3]잔가율!$D$3:$E$33,2,FALSE)</f>
        <v>0.84199999999999997</v>
      </c>
      <c r="I3251" s="552">
        <f t="shared" si="50"/>
        <v>19366000</v>
      </c>
    </row>
    <row r="3252" spans="1:9">
      <c r="A3252" s="539">
        <v>3251</v>
      </c>
      <c r="B3252" s="540" t="s">
        <v>8534</v>
      </c>
      <c r="C3252" s="540" t="s">
        <v>7794</v>
      </c>
      <c r="D3252" s="540" t="s">
        <v>7805</v>
      </c>
      <c r="E3252" s="540" t="s">
        <v>7814</v>
      </c>
      <c r="F3252" s="556">
        <v>24000000</v>
      </c>
      <c r="G3252" s="541">
        <v>2023</v>
      </c>
      <c r="H3252" s="542">
        <f>VLOOKUP(G3252,[3]잔가율!$D$3:$E$33,2,FALSE)</f>
        <v>0.84199999999999997</v>
      </c>
      <c r="I3252" s="552">
        <f t="shared" si="50"/>
        <v>20208000</v>
      </c>
    </row>
    <row r="3253" spans="1:9">
      <c r="A3253" s="539">
        <v>3252</v>
      </c>
      <c r="B3253" s="543" t="s">
        <v>8534</v>
      </c>
      <c r="C3253" s="543" t="s">
        <v>7804</v>
      </c>
      <c r="D3253" s="543" t="s">
        <v>7815</v>
      </c>
      <c r="E3253" s="543" t="s">
        <v>7816</v>
      </c>
      <c r="F3253" s="557">
        <v>33220000</v>
      </c>
      <c r="G3253" s="541">
        <v>2023</v>
      </c>
      <c r="H3253" s="542">
        <f>VLOOKUP(G3253,[3]잔가율!$D$3:$E$33,2,FALSE)</f>
        <v>0.84199999999999997</v>
      </c>
      <c r="I3253" s="552">
        <f t="shared" si="50"/>
        <v>27971240</v>
      </c>
    </row>
    <row r="3254" spans="1:9">
      <c r="A3254" s="539">
        <v>3253</v>
      </c>
      <c r="B3254" s="543" t="s">
        <v>8534</v>
      </c>
      <c r="C3254" s="543" t="s">
        <v>7804</v>
      </c>
      <c r="D3254" s="543" t="s">
        <v>7815</v>
      </c>
      <c r="E3254" s="543" t="s">
        <v>7817</v>
      </c>
      <c r="F3254" s="557">
        <v>32960000</v>
      </c>
      <c r="G3254" s="541">
        <v>2023</v>
      </c>
      <c r="H3254" s="542">
        <f>VLOOKUP(G3254,[3]잔가율!$D$3:$E$33,2,FALSE)</f>
        <v>0.84199999999999997</v>
      </c>
      <c r="I3254" s="552">
        <f t="shared" si="50"/>
        <v>27752320</v>
      </c>
    </row>
    <row r="3255" spans="1:9">
      <c r="A3255" s="539">
        <v>3254</v>
      </c>
      <c r="B3255" s="540" t="s">
        <v>8534</v>
      </c>
      <c r="C3255" s="540" t="s">
        <v>7794</v>
      </c>
      <c r="D3255" s="540" t="s">
        <v>7815</v>
      </c>
      <c r="E3255" s="540" t="s">
        <v>7818</v>
      </c>
      <c r="F3255" s="556">
        <v>25000000</v>
      </c>
      <c r="G3255" s="541">
        <v>2023</v>
      </c>
      <c r="H3255" s="542">
        <f>VLOOKUP(G3255,[3]잔가율!$D$3:$E$33,2,FALSE)</f>
        <v>0.84199999999999997</v>
      </c>
      <c r="I3255" s="552">
        <f t="shared" si="50"/>
        <v>21050000</v>
      </c>
    </row>
    <row r="3256" spans="1:9">
      <c r="A3256" s="539">
        <v>3255</v>
      </c>
      <c r="B3256" s="540" t="s">
        <v>8534</v>
      </c>
      <c r="C3256" s="540" t="s">
        <v>7794</v>
      </c>
      <c r="D3256" s="540" t="s">
        <v>7819</v>
      </c>
      <c r="E3256" s="540" t="s">
        <v>7798</v>
      </c>
      <c r="F3256" s="556">
        <v>21280000</v>
      </c>
      <c r="G3256" s="541">
        <v>2023</v>
      </c>
      <c r="H3256" s="542">
        <f>VLOOKUP(G3256,[3]잔가율!$D$3:$E$33,2,FALSE)</f>
        <v>0.84199999999999997</v>
      </c>
      <c r="I3256" s="552">
        <f t="shared" si="50"/>
        <v>17917760</v>
      </c>
    </row>
    <row r="3257" spans="1:9">
      <c r="A3257" s="539">
        <v>3256</v>
      </c>
      <c r="B3257" s="540" t="s">
        <v>8534</v>
      </c>
      <c r="C3257" s="540" t="s">
        <v>7794</v>
      </c>
      <c r="D3257" s="540" t="s">
        <v>7820</v>
      </c>
      <c r="E3257" s="540" t="s">
        <v>7821</v>
      </c>
      <c r="F3257" s="556">
        <v>10500000</v>
      </c>
      <c r="G3257" s="541">
        <v>2023</v>
      </c>
      <c r="H3257" s="542">
        <f>VLOOKUP(G3257,[3]잔가율!$D$3:$E$33,2,FALSE)</f>
        <v>0.84199999999999997</v>
      </c>
      <c r="I3257" s="552">
        <f t="shared" si="50"/>
        <v>8841000</v>
      </c>
    </row>
    <row r="3258" spans="1:9">
      <c r="A3258" s="539">
        <v>3257</v>
      </c>
      <c r="B3258" s="414" t="s">
        <v>16663</v>
      </c>
      <c r="C3258" s="540" t="s">
        <v>7822</v>
      </c>
      <c r="D3258" s="540" t="s">
        <v>7823</v>
      </c>
      <c r="E3258" s="540">
        <v>3</v>
      </c>
      <c r="F3258" s="558">
        <v>57890000</v>
      </c>
      <c r="G3258" s="541">
        <v>2023</v>
      </c>
      <c r="H3258" s="542">
        <f>VLOOKUP(G3258,[3]잔가율!$B$3:$C$33,2,FALSE)</f>
        <v>0.82599999999999996</v>
      </c>
      <c r="I3258" s="552">
        <f t="shared" si="50"/>
        <v>47817140</v>
      </c>
    </row>
    <row r="3259" spans="1:9">
      <c r="A3259" s="539">
        <v>3258</v>
      </c>
      <c r="B3259" s="414" t="s">
        <v>16663</v>
      </c>
      <c r="C3259" s="540" t="s">
        <v>7822</v>
      </c>
      <c r="D3259" s="540" t="s">
        <v>7824</v>
      </c>
      <c r="E3259" s="540">
        <v>3</v>
      </c>
      <c r="F3259" s="558">
        <v>66980000</v>
      </c>
      <c r="G3259" s="541">
        <v>2023</v>
      </c>
      <c r="H3259" s="542">
        <f>VLOOKUP(G3259,[3]잔가율!$B$3:$C$33,2,FALSE)</f>
        <v>0.82599999999999996</v>
      </c>
      <c r="I3259" s="552">
        <f t="shared" si="50"/>
        <v>55325480</v>
      </c>
    </row>
    <row r="3260" spans="1:9">
      <c r="A3260" s="539">
        <v>3259</v>
      </c>
      <c r="B3260" s="414" t="s">
        <v>16663</v>
      </c>
      <c r="C3260" s="540" t="s">
        <v>7822</v>
      </c>
      <c r="D3260" s="540" t="s">
        <v>7825</v>
      </c>
      <c r="E3260" s="540">
        <v>3</v>
      </c>
      <c r="F3260" s="558">
        <v>48130000</v>
      </c>
      <c r="G3260" s="541">
        <v>2023</v>
      </c>
      <c r="H3260" s="542">
        <f>VLOOKUP(G3260,[3]잔가율!$B$3:$C$33,2,FALSE)</f>
        <v>0.82599999999999996</v>
      </c>
      <c r="I3260" s="552">
        <f t="shared" si="50"/>
        <v>39755380</v>
      </c>
    </row>
    <row r="3261" spans="1:9">
      <c r="A3261" s="539">
        <v>3260</v>
      </c>
      <c r="B3261" s="414" t="s">
        <v>16663</v>
      </c>
      <c r="C3261" s="540" t="s">
        <v>7826</v>
      </c>
      <c r="D3261" s="540" t="s">
        <v>7827</v>
      </c>
      <c r="E3261" s="540" t="s">
        <v>2150</v>
      </c>
      <c r="F3261" s="558">
        <v>103870000</v>
      </c>
      <c r="G3261" s="541">
        <v>2023</v>
      </c>
      <c r="H3261" s="542">
        <f>VLOOKUP(G3261,[3]잔가율!$B$3:$C$33,2,FALSE)</f>
        <v>0.82599999999999996</v>
      </c>
      <c r="I3261" s="552">
        <f t="shared" si="50"/>
        <v>85796620</v>
      </c>
    </row>
    <row r="3262" spans="1:9">
      <c r="A3262" s="539">
        <v>3261</v>
      </c>
      <c r="B3262" s="414" t="s">
        <v>16663</v>
      </c>
      <c r="C3262" s="540" t="s">
        <v>7826</v>
      </c>
      <c r="D3262" s="540" t="s">
        <v>7828</v>
      </c>
      <c r="E3262" s="540" t="s">
        <v>2150</v>
      </c>
      <c r="F3262" s="558">
        <v>88400000</v>
      </c>
      <c r="G3262" s="541">
        <v>2023</v>
      </c>
      <c r="H3262" s="542">
        <f>VLOOKUP(G3262,[3]잔가율!$B$3:$C$33,2,FALSE)</f>
        <v>0.82599999999999996</v>
      </c>
      <c r="I3262" s="552">
        <f t="shared" si="50"/>
        <v>73018400</v>
      </c>
    </row>
    <row r="3263" spans="1:9">
      <c r="A3263" s="539">
        <v>3262</v>
      </c>
      <c r="B3263" s="414" t="s">
        <v>16663</v>
      </c>
      <c r="C3263" s="540" t="s">
        <v>7826</v>
      </c>
      <c r="D3263" s="540" t="s">
        <v>7829</v>
      </c>
      <c r="E3263" s="540" t="s">
        <v>2150</v>
      </c>
      <c r="F3263" s="558">
        <v>105000000</v>
      </c>
      <c r="G3263" s="541">
        <v>2023</v>
      </c>
      <c r="H3263" s="542">
        <f>VLOOKUP(G3263,[3]잔가율!$B$3:$C$33,2,FALSE)</f>
        <v>0.82599999999999996</v>
      </c>
      <c r="I3263" s="552">
        <f t="shared" si="50"/>
        <v>86730000</v>
      </c>
    </row>
    <row r="3264" spans="1:9">
      <c r="A3264" s="539">
        <v>3263</v>
      </c>
      <c r="B3264" s="414" t="s">
        <v>16663</v>
      </c>
      <c r="C3264" s="540" t="s">
        <v>7822</v>
      </c>
      <c r="D3264" s="540" t="s">
        <v>7830</v>
      </c>
      <c r="E3264" s="540">
        <v>2</v>
      </c>
      <c r="F3264" s="558">
        <v>103260000</v>
      </c>
      <c r="G3264" s="541">
        <v>2023</v>
      </c>
      <c r="H3264" s="542">
        <f>VLOOKUP(G3264,[3]잔가율!$B$3:$C$33,2,FALSE)</f>
        <v>0.82599999999999996</v>
      </c>
      <c r="I3264" s="552">
        <f t="shared" si="50"/>
        <v>85292760</v>
      </c>
    </row>
    <row r="3265" spans="1:9">
      <c r="A3265" s="539">
        <v>3264</v>
      </c>
      <c r="B3265" s="414" t="s">
        <v>16663</v>
      </c>
      <c r="C3265" s="540" t="s">
        <v>7826</v>
      </c>
      <c r="D3265" s="540" t="s">
        <v>7831</v>
      </c>
      <c r="E3265" s="540" t="s">
        <v>2150</v>
      </c>
      <c r="F3265" s="558">
        <v>111130000</v>
      </c>
      <c r="G3265" s="541">
        <v>2023</v>
      </c>
      <c r="H3265" s="542">
        <f>VLOOKUP(G3265,[3]잔가율!$B$3:$C$33,2,FALSE)</f>
        <v>0.82599999999999996</v>
      </c>
      <c r="I3265" s="552">
        <f t="shared" si="50"/>
        <v>91793380</v>
      </c>
    </row>
    <row r="3266" spans="1:9">
      <c r="A3266" s="539">
        <v>3265</v>
      </c>
      <c r="B3266" s="414" t="s">
        <v>16663</v>
      </c>
      <c r="C3266" s="540" t="s">
        <v>7822</v>
      </c>
      <c r="D3266" s="540" t="s">
        <v>7832</v>
      </c>
      <c r="E3266" s="540">
        <v>2</v>
      </c>
      <c r="F3266" s="558">
        <v>125980000</v>
      </c>
      <c r="G3266" s="541">
        <v>2023</v>
      </c>
      <c r="H3266" s="542">
        <f>VLOOKUP(G3266,[3]잔가율!$B$3:$C$33,2,FALSE)</f>
        <v>0.82599999999999996</v>
      </c>
      <c r="I3266" s="552">
        <f t="shared" ref="I3266:I3329" si="51">ROUNDDOWN(F3266*H3266,0)</f>
        <v>104059480</v>
      </c>
    </row>
    <row r="3267" spans="1:9">
      <c r="A3267" s="539">
        <v>3266</v>
      </c>
      <c r="B3267" s="414" t="s">
        <v>16663</v>
      </c>
      <c r="C3267" s="540" t="s">
        <v>7822</v>
      </c>
      <c r="D3267" s="540" t="s">
        <v>7833</v>
      </c>
      <c r="E3267" s="540">
        <v>2</v>
      </c>
      <c r="F3267" s="558">
        <v>91070000</v>
      </c>
      <c r="G3267" s="541">
        <v>2023</v>
      </c>
      <c r="H3267" s="542">
        <f>VLOOKUP(G3267,[3]잔가율!$B$3:$C$33,2,FALSE)</f>
        <v>0.82599999999999996</v>
      </c>
      <c r="I3267" s="552">
        <f t="shared" si="51"/>
        <v>75223820</v>
      </c>
    </row>
    <row r="3268" spans="1:9">
      <c r="A3268" s="539">
        <v>3267</v>
      </c>
      <c r="B3268" s="414" t="s">
        <v>16663</v>
      </c>
      <c r="C3268" s="540" t="s">
        <v>7826</v>
      </c>
      <c r="D3268" s="540" t="s">
        <v>7834</v>
      </c>
      <c r="E3268" s="540" t="s">
        <v>2150</v>
      </c>
      <c r="F3268" s="558">
        <v>107530000</v>
      </c>
      <c r="G3268" s="541">
        <v>2023</v>
      </c>
      <c r="H3268" s="542">
        <f>VLOOKUP(G3268,[3]잔가율!$B$3:$C$33,2,FALSE)</f>
        <v>0.82599999999999996</v>
      </c>
      <c r="I3268" s="552">
        <f t="shared" si="51"/>
        <v>88819780</v>
      </c>
    </row>
    <row r="3269" spans="1:9">
      <c r="A3269" s="539">
        <v>3268</v>
      </c>
      <c r="B3269" s="414" t="s">
        <v>16663</v>
      </c>
      <c r="C3269" s="540" t="s">
        <v>7826</v>
      </c>
      <c r="D3269" s="540" t="s">
        <v>7835</v>
      </c>
      <c r="E3269" s="540" t="s">
        <v>2150</v>
      </c>
      <c r="F3269" s="558">
        <v>89150000</v>
      </c>
      <c r="G3269" s="541">
        <v>2023</v>
      </c>
      <c r="H3269" s="542">
        <f>VLOOKUP(G3269,[3]잔가율!$B$3:$C$33,2,FALSE)</f>
        <v>0.82599999999999996</v>
      </c>
      <c r="I3269" s="552">
        <f t="shared" si="51"/>
        <v>73637900</v>
      </c>
    </row>
    <row r="3270" spans="1:9">
      <c r="A3270" s="539">
        <v>3269</v>
      </c>
      <c r="B3270" s="414" t="s">
        <v>16663</v>
      </c>
      <c r="C3270" s="540" t="s">
        <v>7822</v>
      </c>
      <c r="D3270" s="540" t="s">
        <v>7836</v>
      </c>
      <c r="E3270" s="540">
        <v>2</v>
      </c>
      <c r="F3270" s="558">
        <v>110530000</v>
      </c>
      <c r="G3270" s="541">
        <v>2023</v>
      </c>
      <c r="H3270" s="542">
        <f>VLOOKUP(G3270,[3]잔가율!$B$3:$C$33,2,FALSE)</f>
        <v>0.82599999999999996</v>
      </c>
      <c r="I3270" s="552">
        <f t="shared" si="51"/>
        <v>91297780</v>
      </c>
    </row>
    <row r="3271" spans="1:9">
      <c r="A3271" s="539">
        <v>3270</v>
      </c>
      <c r="B3271" s="414" t="s">
        <v>16663</v>
      </c>
      <c r="C3271" s="540" t="s">
        <v>7826</v>
      </c>
      <c r="D3271" s="540" t="s">
        <v>7837</v>
      </c>
      <c r="E3271" s="540" t="s">
        <v>2150</v>
      </c>
      <c r="F3271" s="558">
        <v>125170000</v>
      </c>
      <c r="G3271" s="541">
        <v>2023</v>
      </c>
      <c r="H3271" s="542">
        <f>VLOOKUP(G3271,[3]잔가율!$B$3:$C$33,2,FALSE)</f>
        <v>0.82599999999999996</v>
      </c>
      <c r="I3271" s="552">
        <f t="shared" si="51"/>
        <v>103390420</v>
      </c>
    </row>
    <row r="3272" spans="1:9">
      <c r="A3272" s="539">
        <v>3271</v>
      </c>
      <c r="B3272" s="414" t="s">
        <v>16663</v>
      </c>
      <c r="C3272" s="540" t="s">
        <v>7822</v>
      </c>
      <c r="D3272" s="540" t="s">
        <v>7838</v>
      </c>
      <c r="E3272" s="540">
        <v>2</v>
      </c>
      <c r="F3272" s="558">
        <v>128710000</v>
      </c>
      <c r="G3272" s="541">
        <v>2023</v>
      </c>
      <c r="H3272" s="542">
        <f>VLOOKUP(G3272,[3]잔가율!$B$3:$C$33,2,FALSE)</f>
        <v>0.82599999999999996</v>
      </c>
      <c r="I3272" s="552">
        <f t="shared" si="51"/>
        <v>106314460</v>
      </c>
    </row>
    <row r="3273" spans="1:9">
      <c r="A3273" s="539">
        <v>3272</v>
      </c>
      <c r="B3273" s="414" t="s">
        <v>16663</v>
      </c>
      <c r="C3273" s="540" t="s">
        <v>7822</v>
      </c>
      <c r="D3273" s="540" t="s">
        <v>7839</v>
      </c>
      <c r="E3273" s="540">
        <v>2</v>
      </c>
      <c r="F3273" s="558">
        <v>98260000</v>
      </c>
      <c r="G3273" s="541">
        <v>2023</v>
      </c>
      <c r="H3273" s="542">
        <f>VLOOKUP(G3273,[3]잔가율!$B$3:$C$33,2,FALSE)</f>
        <v>0.82599999999999996</v>
      </c>
      <c r="I3273" s="552">
        <f t="shared" si="51"/>
        <v>81162760</v>
      </c>
    </row>
    <row r="3274" spans="1:9">
      <c r="A3274" s="539">
        <v>3273</v>
      </c>
      <c r="B3274" s="414" t="s">
        <v>16663</v>
      </c>
      <c r="C3274" s="544" t="s">
        <v>89</v>
      </c>
      <c r="D3274" s="544" t="s">
        <v>7840</v>
      </c>
      <c r="E3274" s="544" t="s">
        <v>7841</v>
      </c>
      <c r="F3274" s="560">
        <v>56240000</v>
      </c>
      <c r="G3274" s="541">
        <v>2023</v>
      </c>
      <c r="H3274" s="542">
        <f>VLOOKUP(G3274,[3]잔가율!$B$3:$C$33,2,FALSE)</f>
        <v>0.82599999999999996</v>
      </c>
      <c r="I3274" s="552">
        <f t="shared" si="51"/>
        <v>46454240</v>
      </c>
    </row>
    <row r="3275" spans="1:9">
      <c r="A3275" s="539">
        <v>3274</v>
      </c>
      <c r="B3275" s="544" t="s">
        <v>8534</v>
      </c>
      <c r="C3275" s="544" t="s">
        <v>7882</v>
      </c>
      <c r="D3275" s="544" t="s">
        <v>7883</v>
      </c>
      <c r="E3275" s="544" t="s">
        <v>7884</v>
      </c>
      <c r="F3275" s="559">
        <v>42630000</v>
      </c>
      <c r="G3275" s="541">
        <v>2023</v>
      </c>
      <c r="H3275" s="542">
        <f>VLOOKUP(G3275,[3]잔가율!$D$3:$E$33,2,FALSE)</f>
        <v>0.84199999999999997</v>
      </c>
      <c r="I3275" s="552">
        <f t="shared" si="51"/>
        <v>35894460</v>
      </c>
    </row>
    <row r="3276" spans="1:9">
      <c r="A3276" s="539">
        <v>3275</v>
      </c>
      <c r="B3276" s="540" t="s">
        <v>8534</v>
      </c>
      <c r="C3276" s="540" t="s">
        <v>89</v>
      </c>
      <c r="D3276" s="540" t="s">
        <v>7885</v>
      </c>
      <c r="E3276" s="540" t="s">
        <v>7886</v>
      </c>
      <c r="F3276" s="556">
        <v>42900000</v>
      </c>
      <c r="G3276" s="541">
        <v>2023</v>
      </c>
      <c r="H3276" s="542">
        <f>VLOOKUP(G3276,[3]잔가율!$D$3:$E$33,2,FALSE)</f>
        <v>0.84199999999999997</v>
      </c>
      <c r="I3276" s="552">
        <f t="shared" si="51"/>
        <v>36121800</v>
      </c>
    </row>
    <row r="3277" spans="1:9">
      <c r="A3277" s="539">
        <v>3276</v>
      </c>
      <c r="B3277" s="540" t="s">
        <v>8534</v>
      </c>
      <c r="C3277" s="540" t="s">
        <v>89</v>
      </c>
      <c r="D3277" s="540" t="s">
        <v>7885</v>
      </c>
      <c r="E3277" s="540" t="s">
        <v>7887</v>
      </c>
      <c r="F3277" s="556">
        <v>42450000</v>
      </c>
      <c r="G3277" s="541">
        <v>2023</v>
      </c>
      <c r="H3277" s="542">
        <f>VLOOKUP(G3277,[3]잔가율!$D$3:$E$33,2,FALSE)</f>
        <v>0.84199999999999997</v>
      </c>
      <c r="I3277" s="552">
        <f t="shared" si="51"/>
        <v>35742900</v>
      </c>
    </row>
    <row r="3278" spans="1:9">
      <c r="A3278" s="539">
        <v>3277</v>
      </c>
      <c r="B3278" s="540" t="s">
        <v>8534</v>
      </c>
      <c r="C3278" s="540" t="s">
        <v>89</v>
      </c>
      <c r="D3278" s="540" t="s">
        <v>7885</v>
      </c>
      <c r="E3278" s="540" t="s">
        <v>7888</v>
      </c>
      <c r="F3278" s="556">
        <v>44180000</v>
      </c>
      <c r="G3278" s="541">
        <v>2023</v>
      </c>
      <c r="H3278" s="542">
        <f>VLOOKUP(G3278,[3]잔가율!$D$3:$E$33,2,FALSE)</f>
        <v>0.84199999999999997</v>
      </c>
      <c r="I3278" s="552">
        <f t="shared" si="51"/>
        <v>37199560</v>
      </c>
    </row>
    <row r="3279" spans="1:9">
      <c r="A3279" s="539">
        <v>3278</v>
      </c>
      <c r="B3279" s="540" t="s">
        <v>8534</v>
      </c>
      <c r="C3279" s="540" t="s">
        <v>7842</v>
      </c>
      <c r="D3279" s="540" t="s">
        <v>7870</v>
      </c>
      <c r="E3279" s="540" t="s">
        <v>7889</v>
      </c>
      <c r="F3279" s="556">
        <v>36540000</v>
      </c>
      <c r="G3279" s="541">
        <v>2023</v>
      </c>
      <c r="H3279" s="542">
        <f>VLOOKUP(G3279,[3]잔가율!$D$3:$E$33,2,FALSE)</f>
        <v>0.84199999999999997</v>
      </c>
      <c r="I3279" s="552">
        <f t="shared" si="51"/>
        <v>30766680</v>
      </c>
    </row>
    <row r="3280" spans="1:9">
      <c r="A3280" s="539">
        <v>3279</v>
      </c>
      <c r="B3280" s="540" t="s">
        <v>8534</v>
      </c>
      <c r="C3280" s="540" t="s">
        <v>7842</v>
      </c>
      <c r="D3280" s="540" t="s">
        <v>7890</v>
      </c>
      <c r="E3280" s="540" t="s">
        <v>7891</v>
      </c>
      <c r="F3280" s="556">
        <v>44270000</v>
      </c>
      <c r="G3280" s="541">
        <v>2023</v>
      </c>
      <c r="H3280" s="542">
        <f>VLOOKUP(G3280,[3]잔가율!$D$3:$E$33,2,FALSE)</f>
        <v>0.84199999999999997</v>
      </c>
      <c r="I3280" s="552">
        <f t="shared" si="51"/>
        <v>37275340</v>
      </c>
    </row>
    <row r="3281" spans="1:9">
      <c r="A3281" s="539">
        <v>3280</v>
      </c>
      <c r="B3281" s="540" t="s">
        <v>8534</v>
      </c>
      <c r="C3281" s="540" t="s">
        <v>89</v>
      </c>
      <c r="D3281" s="540" t="s">
        <v>7892</v>
      </c>
      <c r="E3281" s="540" t="s">
        <v>7893</v>
      </c>
      <c r="F3281" s="556">
        <v>35360000</v>
      </c>
      <c r="G3281" s="541">
        <v>2023</v>
      </c>
      <c r="H3281" s="542">
        <f>VLOOKUP(G3281,[3]잔가율!$D$3:$E$33,2,FALSE)</f>
        <v>0.84199999999999997</v>
      </c>
      <c r="I3281" s="552">
        <f t="shared" si="51"/>
        <v>29773120</v>
      </c>
    </row>
    <row r="3282" spans="1:9">
      <c r="A3282" s="539">
        <v>3281</v>
      </c>
      <c r="B3282" s="540" t="s">
        <v>8534</v>
      </c>
      <c r="C3282" s="540" t="s">
        <v>89</v>
      </c>
      <c r="D3282" s="540" t="s">
        <v>7892</v>
      </c>
      <c r="E3282" s="540" t="s">
        <v>7894</v>
      </c>
      <c r="F3282" s="556">
        <v>38000000</v>
      </c>
      <c r="G3282" s="541">
        <v>2023</v>
      </c>
      <c r="H3282" s="542">
        <f>VLOOKUP(G3282,[3]잔가율!$D$3:$E$33,2,FALSE)</f>
        <v>0.84199999999999997</v>
      </c>
      <c r="I3282" s="552">
        <f t="shared" si="51"/>
        <v>31996000</v>
      </c>
    </row>
    <row r="3283" spans="1:9">
      <c r="A3283" s="539">
        <v>3282</v>
      </c>
      <c r="B3283" s="540" t="s">
        <v>8534</v>
      </c>
      <c r="C3283" s="540" t="s">
        <v>89</v>
      </c>
      <c r="D3283" s="540" t="s">
        <v>7892</v>
      </c>
      <c r="E3283" s="540" t="s">
        <v>7895</v>
      </c>
      <c r="F3283" s="556">
        <v>38000000</v>
      </c>
      <c r="G3283" s="541">
        <v>2023</v>
      </c>
      <c r="H3283" s="542">
        <f>VLOOKUP(G3283,[3]잔가율!$D$3:$E$33,2,FALSE)</f>
        <v>0.84199999999999997</v>
      </c>
      <c r="I3283" s="552">
        <f t="shared" si="51"/>
        <v>31996000</v>
      </c>
    </row>
    <row r="3284" spans="1:9">
      <c r="A3284" s="539">
        <v>3283</v>
      </c>
      <c r="B3284" s="540" t="s">
        <v>8534</v>
      </c>
      <c r="C3284" s="540" t="s">
        <v>89</v>
      </c>
      <c r="D3284" s="540" t="s">
        <v>7892</v>
      </c>
      <c r="E3284" s="540" t="s">
        <v>7896</v>
      </c>
      <c r="F3284" s="556">
        <v>39270000</v>
      </c>
      <c r="G3284" s="541">
        <v>2023</v>
      </c>
      <c r="H3284" s="542">
        <f>VLOOKUP(G3284,[3]잔가율!$D$3:$E$33,2,FALSE)</f>
        <v>0.84199999999999997</v>
      </c>
      <c r="I3284" s="552">
        <f t="shared" si="51"/>
        <v>33065340</v>
      </c>
    </row>
    <row r="3285" spans="1:9">
      <c r="A3285" s="539">
        <v>3284</v>
      </c>
      <c r="B3285" s="540" t="s">
        <v>8534</v>
      </c>
      <c r="C3285" s="540" t="s">
        <v>89</v>
      </c>
      <c r="D3285" s="540" t="s">
        <v>7892</v>
      </c>
      <c r="E3285" s="540" t="s">
        <v>7897</v>
      </c>
      <c r="F3285" s="556">
        <v>39270000</v>
      </c>
      <c r="G3285" s="541">
        <v>2023</v>
      </c>
      <c r="H3285" s="542">
        <f>VLOOKUP(G3285,[3]잔가율!$D$3:$E$33,2,FALSE)</f>
        <v>0.84199999999999997</v>
      </c>
      <c r="I3285" s="552">
        <f t="shared" si="51"/>
        <v>33065340</v>
      </c>
    </row>
    <row r="3286" spans="1:9">
      <c r="A3286" s="539">
        <v>3285</v>
      </c>
      <c r="B3286" s="540" t="s">
        <v>8534</v>
      </c>
      <c r="C3286" s="540" t="s">
        <v>89</v>
      </c>
      <c r="D3286" s="540" t="s">
        <v>7892</v>
      </c>
      <c r="E3286" s="540" t="s">
        <v>7898</v>
      </c>
      <c r="F3286" s="556">
        <v>38000000</v>
      </c>
      <c r="G3286" s="541">
        <v>2023</v>
      </c>
      <c r="H3286" s="542">
        <f>VLOOKUP(G3286,[3]잔가율!$D$3:$E$33,2,FALSE)</f>
        <v>0.84199999999999997</v>
      </c>
      <c r="I3286" s="552">
        <f t="shared" si="51"/>
        <v>31996000</v>
      </c>
    </row>
    <row r="3287" spans="1:9">
      <c r="A3287" s="539">
        <v>3286</v>
      </c>
      <c r="B3287" s="540" t="s">
        <v>8534</v>
      </c>
      <c r="C3287" s="540" t="s">
        <v>7842</v>
      </c>
      <c r="D3287" s="540" t="s">
        <v>7871</v>
      </c>
      <c r="E3287" s="540" t="s">
        <v>7899</v>
      </c>
      <c r="F3287" s="556">
        <v>38640000</v>
      </c>
      <c r="G3287" s="541">
        <v>2023</v>
      </c>
      <c r="H3287" s="542">
        <f>VLOOKUP(G3287,[3]잔가율!$D$3:$E$33,2,FALSE)</f>
        <v>0.84199999999999997</v>
      </c>
      <c r="I3287" s="552">
        <f t="shared" si="51"/>
        <v>32534880</v>
      </c>
    </row>
    <row r="3288" spans="1:9">
      <c r="A3288" s="539">
        <v>3287</v>
      </c>
      <c r="B3288" s="414" t="s">
        <v>16663</v>
      </c>
      <c r="C3288" s="540" t="s">
        <v>7842</v>
      </c>
      <c r="D3288" s="540" t="s">
        <v>7843</v>
      </c>
      <c r="E3288" s="540" t="s">
        <v>7844</v>
      </c>
      <c r="F3288" s="558">
        <v>37180000</v>
      </c>
      <c r="G3288" s="541">
        <v>2023</v>
      </c>
      <c r="H3288" s="542">
        <f>VLOOKUP(G3288,[3]잔가율!$B$3:$C$33,2,FALSE)</f>
        <v>0.82599999999999996</v>
      </c>
      <c r="I3288" s="552">
        <f t="shared" si="51"/>
        <v>30710680</v>
      </c>
    </row>
    <row r="3289" spans="1:9">
      <c r="A3289" s="539">
        <v>3288</v>
      </c>
      <c r="B3289" s="540" t="s">
        <v>8534</v>
      </c>
      <c r="C3289" s="540" t="s">
        <v>89</v>
      </c>
      <c r="D3289" s="540" t="s">
        <v>7900</v>
      </c>
      <c r="E3289" s="540" t="s">
        <v>7901</v>
      </c>
      <c r="F3289" s="556">
        <v>38000000</v>
      </c>
      <c r="G3289" s="541">
        <v>2023</v>
      </c>
      <c r="H3289" s="542">
        <f>VLOOKUP(G3289,[3]잔가율!$D$3:$E$33,2,FALSE)</f>
        <v>0.84199999999999997</v>
      </c>
      <c r="I3289" s="552">
        <f t="shared" si="51"/>
        <v>31996000</v>
      </c>
    </row>
    <row r="3290" spans="1:9">
      <c r="A3290" s="539">
        <v>3289</v>
      </c>
      <c r="B3290" s="540" t="s">
        <v>8534</v>
      </c>
      <c r="C3290" s="540" t="s">
        <v>89</v>
      </c>
      <c r="D3290" s="540" t="s">
        <v>7900</v>
      </c>
      <c r="E3290" s="540" t="s">
        <v>7902</v>
      </c>
      <c r="F3290" s="556">
        <v>38000000</v>
      </c>
      <c r="G3290" s="541">
        <v>2023</v>
      </c>
      <c r="H3290" s="542">
        <f>VLOOKUP(G3290,[3]잔가율!$D$3:$E$33,2,FALSE)</f>
        <v>0.84199999999999997</v>
      </c>
      <c r="I3290" s="552">
        <f t="shared" si="51"/>
        <v>31996000</v>
      </c>
    </row>
    <row r="3291" spans="1:9">
      <c r="A3291" s="539">
        <v>3290</v>
      </c>
      <c r="B3291" s="540" t="s">
        <v>8534</v>
      </c>
      <c r="C3291" s="540" t="s">
        <v>89</v>
      </c>
      <c r="D3291" s="540" t="s">
        <v>7903</v>
      </c>
      <c r="E3291" s="540" t="s">
        <v>7904</v>
      </c>
      <c r="F3291" s="556">
        <v>136360000</v>
      </c>
      <c r="G3291" s="541">
        <v>2023</v>
      </c>
      <c r="H3291" s="542">
        <f>VLOOKUP(G3291,[3]잔가율!$D$3:$E$33,2,FALSE)</f>
        <v>0.84199999999999997</v>
      </c>
      <c r="I3291" s="552">
        <f t="shared" si="51"/>
        <v>114815120</v>
      </c>
    </row>
    <row r="3292" spans="1:9">
      <c r="A3292" s="539">
        <v>3291</v>
      </c>
      <c r="B3292" s="540" t="s">
        <v>8534</v>
      </c>
      <c r="C3292" s="540" t="s">
        <v>89</v>
      </c>
      <c r="D3292" s="540" t="s">
        <v>7903</v>
      </c>
      <c r="E3292" s="540" t="s">
        <v>7905</v>
      </c>
      <c r="F3292" s="556">
        <v>148180000</v>
      </c>
      <c r="G3292" s="541">
        <v>2023</v>
      </c>
      <c r="H3292" s="542">
        <f>VLOOKUP(G3292,[3]잔가율!$D$3:$E$33,2,FALSE)</f>
        <v>0.84199999999999997</v>
      </c>
      <c r="I3292" s="552">
        <f t="shared" si="51"/>
        <v>124767560</v>
      </c>
    </row>
    <row r="3293" spans="1:9">
      <c r="A3293" s="539">
        <v>3292</v>
      </c>
      <c r="B3293" s="540" t="s">
        <v>8534</v>
      </c>
      <c r="C3293" s="540" t="s">
        <v>89</v>
      </c>
      <c r="D3293" s="540" t="s">
        <v>7906</v>
      </c>
      <c r="E3293" s="540" t="s">
        <v>7907</v>
      </c>
      <c r="F3293" s="556">
        <v>13000000</v>
      </c>
      <c r="G3293" s="541">
        <v>2023</v>
      </c>
      <c r="H3293" s="542">
        <f>VLOOKUP(G3293,[3]잔가율!$D$3:$E$33,2,FALSE)</f>
        <v>0.84199999999999997</v>
      </c>
      <c r="I3293" s="552">
        <f t="shared" si="51"/>
        <v>10946000</v>
      </c>
    </row>
    <row r="3294" spans="1:9">
      <c r="A3294" s="539">
        <v>3293</v>
      </c>
      <c r="B3294" s="540" t="s">
        <v>8534</v>
      </c>
      <c r="C3294" s="540" t="s">
        <v>89</v>
      </c>
      <c r="D3294" s="540" t="s">
        <v>7872</v>
      </c>
      <c r="E3294" s="540" t="s">
        <v>7908</v>
      </c>
      <c r="F3294" s="556">
        <v>53630000</v>
      </c>
      <c r="G3294" s="541">
        <v>2023</v>
      </c>
      <c r="H3294" s="542">
        <f>VLOOKUP(G3294,[3]잔가율!$D$3:$E$33,2,FALSE)</f>
        <v>0.84199999999999997</v>
      </c>
      <c r="I3294" s="552">
        <f t="shared" si="51"/>
        <v>45156460</v>
      </c>
    </row>
    <row r="3295" spans="1:9">
      <c r="A3295" s="539">
        <v>3294</v>
      </c>
      <c r="B3295" s="540" t="s">
        <v>8534</v>
      </c>
      <c r="C3295" s="540" t="s">
        <v>89</v>
      </c>
      <c r="D3295" s="540" t="s">
        <v>7872</v>
      </c>
      <c r="E3295" s="540" t="s">
        <v>7909</v>
      </c>
      <c r="F3295" s="556">
        <v>48180000</v>
      </c>
      <c r="G3295" s="541">
        <v>2023</v>
      </c>
      <c r="H3295" s="542">
        <f>VLOOKUP(G3295,[3]잔가율!$D$3:$E$33,2,FALSE)</f>
        <v>0.84199999999999997</v>
      </c>
      <c r="I3295" s="552">
        <f t="shared" si="51"/>
        <v>40567560</v>
      </c>
    </row>
    <row r="3296" spans="1:9">
      <c r="A3296" s="539">
        <v>3295</v>
      </c>
      <c r="B3296" s="540" t="s">
        <v>8534</v>
      </c>
      <c r="C3296" s="540" t="s">
        <v>89</v>
      </c>
      <c r="D3296" s="540" t="s">
        <v>7872</v>
      </c>
      <c r="E3296" s="540" t="s">
        <v>7910</v>
      </c>
      <c r="F3296" s="556">
        <v>43630000</v>
      </c>
      <c r="G3296" s="541">
        <v>2023</v>
      </c>
      <c r="H3296" s="542">
        <f>VLOOKUP(G3296,[3]잔가율!$D$3:$E$33,2,FALSE)</f>
        <v>0.84199999999999997</v>
      </c>
      <c r="I3296" s="552">
        <f t="shared" si="51"/>
        <v>36736460</v>
      </c>
    </row>
    <row r="3297" spans="1:9">
      <c r="A3297" s="539">
        <v>3296</v>
      </c>
      <c r="B3297" s="540" t="s">
        <v>8534</v>
      </c>
      <c r="C3297" s="540" t="s">
        <v>89</v>
      </c>
      <c r="D3297" s="540" t="s">
        <v>7872</v>
      </c>
      <c r="E3297" s="540" t="s">
        <v>7911</v>
      </c>
      <c r="F3297" s="556">
        <v>52650000</v>
      </c>
      <c r="G3297" s="541">
        <v>2023</v>
      </c>
      <c r="H3297" s="542">
        <f>VLOOKUP(G3297,[3]잔가율!$D$3:$E$33,2,FALSE)</f>
        <v>0.84199999999999997</v>
      </c>
      <c r="I3297" s="552">
        <f t="shared" si="51"/>
        <v>44331300</v>
      </c>
    </row>
    <row r="3298" spans="1:9">
      <c r="A3298" s="539">
        <v>3297</v>
      </c>
      <c r="B3298" s="540" t="s">
        <v>8534</v>
      </c>
      <c r="C3298" s="540" t="s">
        <v>89</v>
      </c>
      <c r="D3298" s="540" t="s">
        <v>7872</v>
      </c>
      <c r="E3298" s="540" t="s">
        <v>7912</v>
      </c>
      <c r="F3298" s="556">
        <v>41680000</v>
      </c>
      <c r="G3298" s="541">
        <v>2023</v>
      </c>
      <c r="H3298" s="542">
        <f>VLOOKUP(G3298,[3]잔가율!$D$3:$E$33,2,FALSE)</f>
        <v>0.84199999999999997</v>
      </c>
      <c r="I3298" s="552">
        <f t="shared" si="51"/>
        <v>35094560</v>
      </c>
    </row>
    <row r="3299" spans="1:9">
      <c r="A3299" s="539">
        <v>3298</v>
      </c>
      <c r="B3299" s="540" t="s">
        <v>8534</v>
      </c>
      <c r="C3299" s="540" t="s">
        <v>89</v>
      </c>
      <c r="D3299" s="540" t="s">
        <v>7872</v>
      </c>
      <c r="E3299" s="540" t="s">
        <v>5554</v>
      </c>
      <c r="F3299" s="556">
        <v>34100000</v>
      </c>
      <c r="G3299" s="541">
        <v>2023</v>
      </c>
      <c r="H3299" s="542">
        <f>VLOOKUP(G3299,[3]잔가율!$D$3:$E$33,2,FALSE)</f>
        <v>0.84199999999999997</v>
      </c>
      <c r="I3299" s="552">
        <f t="shared" si="51"/>
        <v>28712200</v>
      </c>
    </row>
    <row r="3300" spans="1:9">
      <c r="A3300" s="539">
        <v>3299</v>
      </c>
      <c r="B3300" s="540" t="s">
        <v>8534</v>
      </c>
      <c r="C3300" s="540" t="s">
        <v>89</v>
      </c>
      <c r="D3300" s="540" t="s">
        <v>7913</v>
      </c>
      <c r="E3300" s="540" t="s">
        <v>7914</v>
      </c>
      <c r="F3300" s="556">
        <v>42300000</v>
      </c>
      <c r="G3300" s="541">
        <v>2023</v>
      </c>
      <c r="H3300" s="542">
        <f>VLOOKUP(G3300,[3]잔가율!$D$3:$E$33,2,FALSE)</f>
        <v>0.84199999999999997</v>
      </c>
      <c r="I3300" s="552">
        <f t="shared" si="51"/>
        <v>35616600</v>
      </c>
    </row>
    <row r="3301" spans="1:9">
      <c r="A3301" s="539">
        <v>3300</v>
      </c>
      <c r="B3301" s="414" t="s">
        <v>16663</v>
      </c>
      <c r="C3301" s="544" t="s">
        <v>89</v>
      </c>
      <c r="D3301" s="544" t="s">
        <v>7845</v>
      </c>
      <c r="E3301" s="544" t="s">
        <v>7846</v>
      </c>
      <c r="F3301" s="560">
        <v>41080000</v>
      </c>
      <c r="G3301" s="541">
        <v>2023</v>
      </c>
      <c r="H3301" s="542">
        <f>VLOOKUP(G3301,[3]잔가율!$B$3:$C$33,2,FALSE)</f>
        <v>0.82599999999999996</v>
      </c>
      <c r="I3301" s="552">
        <f t="shared" si="51"/>
        <v>33932080</v>
      </c>
    </row>
    <row r="3302" spans="1:9">
      <c r="A3302" s="539">
        <v>3301</v>
      </c>
      <c r="B3302" s="540" t="s">
        <v>8534</v>
      </c>
      <c r="C3302" s="540" t="s">
        <v>89</v>
      </c>
      <c r="D3302" s="540" t="s">
        <v>7915</v>
      </c>
      <c r="E3302" s="540" t="s">
        <v>7916</v>
      </c>
      <c r="F3302" s="556">
        <v>29000000</v>
      </c>
      <c r="G3302" s="541">
        <v>2023</v>
      </c>
      <c r="H3302" s="542">
        <f>VLOOKUP(G3302,[3]잔가율!$D$3:$E$33,2,FALSE)</f>
        <v>0.84199999999999997</v>
      </c>
      <c r="I3302" s="552">
        <f t="shared" si="51"/>
        <v>24418000</v>
      </c>
    </row>
    <row r="3303" spans="1:9">
      <c r="A3303" s="539">
        <v>3302</v>
      </c>
      <c r="B3303" s="540" t="s">
        <v>8534</v>
      </c>
      <c r="C3303" s="540" t="s">
        <v>89</v>
      </c>
      <c r="D3303" s="540" t="s">
        <v>7915</v>
      </c>
      <c r="E3303" s="540" t="s">
        <v>7917</v>
      </c>
      <c r="F3303" s="556">
        <v>10000000</v>
      </c>
      <c r="G3303" s="541">
        <v>2023</v>
      </c>
      <c r="H3303" s="542">
        <f>VLOOKUP(G3303,[3]잔가율!$D$3:$E$33,2,FALSE)</f>
        <v>0.84199999999999997</v>
      </c>
      <c r="I3303" s="552">
        <f t="shared" si="51"/>
        <v>8420000</v>
      </c>
    </row>
    <row r="3304" spans="1:9">
      <c r="A3304" s="539">
        <v>3303</v>
      </c>
      <c r="B3304" s="540" t="s">
        <v>8534</v>
      </c>
      <c r="C3304" s="540" t="s">
        <v>89</v>
      </c>
      <c r="D3304" s="540" t="s">
        <v>7915</v>
      </c>
      <c r="E3304" s="540" t="s">
        <v>7918</v>
      </c>
      <c r="F3304" s="556">
        <v>29000000</v>
      </c>
      <c r="G3304" s="541">
        <v>2023</v>
      </c>
      <c r="H3304" s="542">
        <f>VLOOKUP(G3304,[3]잔가율!$D$3:$E$33,2,FALSE)</f>
        <v>0.84199999999999997</v>
      </c>
      <c r="I3304" s="552">
        <f t="shared" si="51"/>
        <v>24418000</v>
      </c>
    </row>
    <row r="3305" spans="1:9">
      <c r="A3305" s="539">
        <v>3304</v>
      </c>
      <c r="B3305" s="540" t="s">
        <v>8534</v>
      </c>
      <c r="C3305" s="540" t="s">
        <v>89</v>
      </c>
      <c r="D3305" s="540" t="s">
        <v>7915</v>
      </c>
      <c r="E3305" s="540" t="s">
        <v>7919</v>
      </c>
      <c r="F3305" s="556">
        <v>11000000</v>
      </c>
      <c r="G3305" s="541">
        <v>2023</v>
      </c>
      <c r="H3305" s="542">
        <f>VLOOKUP(G3305,[3]잔가율!$D$3:$E$33,2,FALSE)</f>
        <v>0.84199999999999997</v>
      </c>
      <c r="I3305" s="552">
        <f t="shared" si="51"/>
        <v>9262000</v>
      </c>
    </row>
    <row r="3306" spans="1:9">
      <c r="A3306" s="539">
        <v>3305</v>
      </c>
      <c r="B3306" s="540" t="s">
        <v>8534</v>
      </c>
      <c r="C3306" s="540" t="s">
        <v>89</v>
      </c>
      <c r="D3306" s="540" t="s">
        <v>7873</v>
      </c>
      <c r="E3306" s="540" t="s">
        <v>7920</v>
      </c>
      <c r="F3306" s="556">
        <v>31720000</v>
      </c>
      <c r="G3306" s="541">
        <v>2023</v>
      </c>
      <c r="H3306" s="542">
        <f>VLOOKUP(G3306,[3]잔가율!$D$3:$E$33,2,FALSE)</f>
        <v>0.84199999999999997</v>
      </c>
      <c r="I3306" s="552">
        <f t="shared" si="51"/>
        <v>26708240</v>
      </c>
    </row>
    <row r="3307" spans="1:9">
      <c r="A3307" s="539">
        <v>3306</v>
      </c>
      <c r="B3307" s="540" t="s">
        <v>8534</v>
      </c>
      <c r="C3307" s="540" t="s">
        <v>89</v>
      </c>
      <c r="D3307" s="540" t="s">
        <v>7873</v>
      </c>
      <c r="E3307" s="540" t="s">
        <v>7921</v>
      </c>
      <c r="F3307" s="556">
        <v>31810000</v>
      </c>
      <c r="G3307" s="541">
        <v>2023</v>
      </c>
      <c r="H3307" s="542">
        <f>VLOOKUP(G3307,[3]잔가율!$D$3:$E$33,2,FALSE)</f>
        <v>0.84199999999999997</v>
      </c>
      <c r="I3307" s="552">
        <f t="shared" si="51"/>
        <v>26784020</v>
      </c>
    </row>
    <row r="3308" spans="1:9">
      <c r="A3308" s="539">
        <v>3307</v>
      </c>
      <c r="B3308" s="540" t="s">
        <v>8534</v>
      </c>
      <c r="C3308" s="540" t="s">
        <v>89</v>
      </c>
      <c r="D3308" s="540" t="s">
        <v>7873</v>
      </c>
      <c r="E3308" s="540" t="s">
        <v>7922</v>
      </c>
      <c r="F3308" s="556">
        <v>30600000</v>
      </c>
      <c r="G3308" s="541">
        <v>2023</v>
      </c>
      <c r="H3308" s="542">
        <f>VLOOKUP(G3308,[3]잔가율!$D$3:$E$33,2,FALSE)</f>
        <v>0.84199999999999997</v>
      </c>
      <c r="I3308" s="552">
        <f t="shared" si="51"/>
        <v>25765200</v>
      </c>
    </row>
    <row r="3309" spans="1:9">
      <c r="A3309" s="539">
        <v>3308</v>
      </c>
      <c r="B3309" s="540" t="s">
        <v>8534</v>
      </c>
      <c r="C3309" s="540" t="s">
        <v>89</v>
      </c>
      <c r="D3309" s="540" t="s">
        <v>7873</v>
      </c>
      <c r="E3309" s="540" t="s">
        <v>7923</v>
      </c>
      <c r="F3309" s="556">
        <v>30600000</v>
      </c>
      <c r="G3309" s="541">
        <v>2023</v>
      </c>
      <c r="H3309" s="542">
        <f>VLOOKUP(G3309,[3]잔가율!$D$3:$E$33,2,FALSE)</f>
        <v>0.84199999999999997</v>
      </c>
      <c r="I3309" s="552">
        <f t="shared" si="51"/>
        <v>25765200</v>
      </c>
    </row>
    <row r="3310" spans="1:9">
      <c r="A3310" s="539">
        <v>3309</v>
      </c>
      <c r="B3310" s="540" t="s">
        <v>8534</v>
      </c>
      <c r="C3310" s="540" t="s">
        <v>89</v>
      </c>
      <c r="D3310" s="540" t="s">
        <v>7873</v>
      </c>
      <c r="E3310" s="540" t="s">
        <v>7924</v>
      </c>
      <c r="F3310" s="556">
        <v>32630000</v>
      </c>
      <c r="G3310" s="541">
        <v>2023</v>
      </c>
      <c r="H3310" s="542">
        <f>VLOOKUP(G3310,[3]잔가율!$D$3:$E$33,2,FALSE)</f>
        <v>0.84199999999999997</v>
      </c>
      <c r="I3310" s="552">
        <f t="shared" si="51"/>
        <v>27474460</v>
      </c>
    </row>
    <row r="3311" spans="1:9">
      <c r="A3311" s="539">
        <v>3310</v>
      </c>
      <c r="B3311" s="540" t="s">
        <v>8534</v>
      </c>
      <c r="C3311" s="540" t="s">
        <v>89</v>
      </c>
      <c r="D3311" s="540" t="s">
        <v>7873</v>
      </c>
      <c r="E3311" s="540" t="s">
        <v>7925</v>
      </c>
      <c r="F3311" s="556">
        <v>30630000</v>
      </c>
      <c r="G3311" s="541">
        <v>2023</v>
      </c>
      <c r="H3311" s="542">
        <f>VLOOKUP(G3311,[3]잔가율!$D$3:$E$33,2,FALSE)</f>
        <v>0.84199999999999997</v>
      </c>
      <c r="I3311" s="552">
        <f t="shared" si="51"/>
        <v>25790460</v>
      </c>
    </row>
    <row r="3312" spans="1:9">
      <c r="A3312" s="539">
        <v>3311</v>
      </c>
      <c r="B3312" s="540" t="s">
        <v>8534</v>
      </c>
      <c r="C3312" s="540" t="s">
        <v>89</v>
      </c>
      <c r="D3312" s="540" t="s">
        <v>7873</v>
      </c>
      <c r="E3312" s="540" t="s">
        <v>7926</v>
      </c>
      <c r="F3312" s="556">
        <v>30630000</v>
      </c>
      <c r="G3312" s="541">
        <v>2023</v>
      </c>
      <c r="H3312" s="542">
        <f>VLOOKUP(G3312,[3]잔가율!$D$3:$E$33,2,FALSE)</f>
        <v>0.84199999999999997</v>
      </c>
      <c r="I3312" s="552">
        <f t="shared" si="51"/>
        <v>25790460</v>
      </c>
    </row>
    <row r="3313" spans="1:9">
      <c r="A3313" s="539">
        <v>3312</v>
      </c>
      <c r="B3313" s="540" t="s">
        <v>8534</v>
      </c>
      <c r="C3313" s="540" t="s">
        <v>89</v>
      </c>
      <c r="D3313" s="540" t="s">
        <v>7873</v>
      </c>
      <c r="E3313" s="540" t="s">
        <v>7927</v>
      </c>
      <c r="F3313" s="556">
        <v>39320000</v>
      </c>
      <c r="G3313" s="541">
        <v>2023</v>
      </c>
      <c r="H3313" s="542">
        <f>VLOOKUP(G3313,[3]잔가율!$D$3:$E$33,2,FALSE)</f>
        <v>0.84199999999999997</v>
      </c>
      <c r="I3313" s="552">
        <f t="shared" si="51"/>
        <v>33107440</v>
      </c>
    </row>
    <row r="3314" spans="1:9">
      <c r="A3314" s="539">
        <v>3313</v>
      </c>
      <c r="B3314" s="540" t="s">
        <v>8534</v>
      </c>
      <c r="C3314" s="540" t="s">
        <v>89</v>
      </c>
      <c r="D3314" s="540" t="s">
        <v>7873</v>
      </c>
      <c r="E3314" s="540" t="s">
        <v>7928</v>
      </c>
      <c r="F3314" s="556">
        <v>42070000</v>
      </c>
      <c r="G3314" s="541">
        <v>2023</v>
      </c>
      <c r="H3314" s="542">
        <f>VLOOKUP(G3314,[3]잔가율!$D$3:$E$33,2,FALSE)</f>
        <v>0.84199999999999997</v>
      </c>
      <c r="I3314" s="552">
        <f t="shared" si="51"/>
        <v>35422940</v>
      </c>
    </row>
    <row r="3315" spans="1:9">
      <c r="A3315" s="539">
        <v>3314</v>
      </c>
      <c r="B3315" s="540" t="s">
        <v>8534</v>
      </c>
      <c r="C3315" s="540" t="s">
        <v>89</v>
      </c>
      <c r="D3315" s="540" t="s">
        <v>7873</v>
      </c>
      <c r="E3315" s="540" t="s">
        <v>7929</v>
      </c>
      <c r="F3315" s="556">
        <v>29970000</v>
      </c>
      <c r="G3315" s="541">
        <v>2023</v>
      </c>
      <c r="H3315" s="542">
        <f>VLOOKUP(G3315,[3]잔가율!$D$3:$E$33,2,FALSE)</f>
        <v>0.84199999999999997</v>
      </c>
      <c r="I3315" s="552">
        <f t="shared" si="51"/>
        <v>25234740</v>
      </c>
    </row>
    <row r="3316" spans="1:9">
      <c r="A3316" s="539">
        <v>3315</v>
      </c>
      <c r="B3316" s="540" t="s">
        <v>8534</v>
      </c>
      <c r="C3316" s="540" t="s">
        <v>89</v>
      </c>
      <c r="D3316" s="540" t="s">
        <v>7930</v>
      </c>
      <c r="E3316" s="540" t="s">
        <v>7931</v>
      </c>
      <c r="F3316" s="556">
        <v>32140000</v>
      </c>
      <c r="G3316" s="541">
        <v>2023</v>
      </c>
      <c r="H3316" s="542">
        <f>VLOOKUP(G3316,[3]잔가율!$D$3:$E$33,2,FALSE)</f>
        <v>0.84199999999999997</v>
      </c>
      <c r="I3316" s="552">
        <f t="shared" si="51"/>
        <v>27061880</v>
      </c>
    </row>
    <row r="3317" spans="1:9">
      <c r="A3317" s="539">
        <v>3316</v>
      </c>
      <c r="B3317" s="540" t="s">
        <v>8534</v>
      </c>
      <c r="C3317" s="540" t="s">
        <v>89</v>
      </c>
      <c r="D3317" s="540" t="s">
        <v>7874</v>
      </c>
      <c r="E3317" s="540" t="s">
        <v>7932</v>
      </c>
      <c r="F3317" s="556">
        <v>38630000</v>
      </c>
      <c r="G3317" s="541">
        <v>2023</v>
      </c>
      <c r="H3317" s="542">
        <f>VLOOKUP(G3317,[3]잔가율!$D$3:$E$33,2,FALSE)</f>
        <v>0.84199999999999997</v>
      </c>
      <c r="I3317" s="552">
        <f t="shared" si="51"/>
        <v>32526460</v>
      </c>
    </row>
    <row r="3318" spans="1:9">
      <c r="A3318" s="539">
        <v>3317</v>
      </c>
      <c r="B3318" s="540" t="s">
        <v>8534</v>
      </c>
      <c r="C3318" s="540" t="s">
        <v>89</v>
      </c>
      <c r="D3318" s="540" t="s">
        <v>7867</v>
      </c>
      <c r="E3318" s="540" t="s">
        <v>7933</v>
      </c>
      <c r="F3318" s="556">
        <v>41720000</v>
      </c>
      <c r="G3318" s="541">
        <v>2023</v>
      </c>
      <c r="H3318" s="542">
        <f>VLOOKUP(G3318,[3]잔가율!$D$3:$E$33,2,FALSE)</f>
        <v>0.84199999999999997</v>
      </c>
      <c r="I3318" s="552">
        <f t="shared" si="51"/>
        <v>35128240</v>
      </c>
    </row>
    <row r="3319" spans="1:9">
      <c r="A3319" s="539">
        <v>3318</v>
      </c>
      <c r="B3319" s="540" t="s">
        <v>8534</v>
      </c>
      <c r="C3319" s="540" t="s">
        <v>89</v>
      </c>
      <c r="D3319" s="540" t="s">
        <v>7867</v>
      </c>
      <c r="E3319" s="540" t="s">
        <v>7934</v>
      </c>
      <c r="F3319" s="556">
        <v>38450000</v>
      </c>
      <c r="G3319" s="541">
        <v>2023</v>
      </c>
      <c r="H3319" s="542">
        <f>VLOOKUP(G3319,[3]잔가율!$D$3:$E$33,2,FALSE)</f>
        <v>0.84199999999999997</v>
      </c>
      <c r="I3319" s="552">
        <f t="shared" si="51"/>
        <v>32374900</v>
      </c>
    </row>
    <row r="3320" spans="1:9">
      <c r="A3320" s="539">
        <v>3319</v>
      </c>
      <c r="B3320" s="540" t="s">
        <v>8534</v>
      </c>
      <c r="C3320" s="540" t="s">
        <v>89</v>
      </c>
      <c r="D3320" s="540" t="s">
        <v>7867</v>
      </c>
      <c r="E3320" s="540" t="s">
        <v>7935</v>
      </c>
      <c r="F3320" s="556">
        <v>38630000</v>
      </c>
      <c r="G3320" s="541">
        <v>2023</v>
      </c>
      <c r="H3320" s="542">
        <f>VLOOKUP(G3320,[3]잔가율!$D$3:$E$33,2,FALSE)</f>
        <v>0.84199999999999997</v>
      </c>
      <c r="I3320" s="552">
        <f t="shared" si="51"/>
        <v>32526460</v>
      </c>
    </row>
    <row r="3321" spans="1:9">
      <c r="A3321" s="539">
        <v>3320</v>
      </c>
      <c r="B3321" s="540" t="s">
        <v>8534</v>
      </c>
      <c r="C3321" s="540" t="s">
        <v>89</v>
      </c>
      <c r="D3321" s="540" t="s">
        <v>7867</v>
      </c>
      <c r="E3321" s="540" t="s">
        <v>7936</v>
      </c>
      <c r="F3321" s="556">
        <v>34540000</v>
      </c>
      <c r="G3321" s="541">
        <v>2023</v>
      </c>
      <c r="H3321" s="542">
        <f>VLOOKUP(G3321,[3]잔가율!$D$3:$E$33,2,FALSE)</f>
        <v>0.84199999999999997</v>
      </c>
      <c r="I3321" s="552">
        <f t="shared" si="51"/>
        <v>29082680</v>
      </c>
    </row>
    <row r="3322" spans="1:9">
      <c r="A3322" s="539">
        <v>3321</v>
      </c>
      <c r="B3322" s="540" t="s">
        <v>8534</v>
      </c>
      <c r="C3322" s="540" t="s">
        <v>89</v>
      </c>
      <c r="D3322" s="540" t="s">
        <v>7867</v>
      </c>
      <c r="E3322" s="540" t="s">
        <v>7937</v>
      </c>
      <c r="F3322" s="556">
        <v>41720000</v>
      </c>
      <c r="G3322" s="541">
        <v>2023</v>
      </c>
      <c r="H3322" s="542">
        <f>VLOOKUP(G3322,[3]잔가율!$D$3:$E$33,2,FALSE)</f>
        <v>0.84199999999999997</v>
      </c>
      <c r="I3322" s="552">
        <f t="shared" si="51"/>
        <v>35128240</v>
      </c>
    </row>
    <row r="3323" spans="1:9">
      <c r="A3323" s="539">
        <v>3322</v>
      </c>
      <c r="B3323" s="540" t="s">
        <v>8534</v>
      </c>
      <c r="C3323" s="540" t="s">
        <v>89</v>
      </c>
      <c r="D3323" s="540" t="s">
        <v>7867</v>
      </c>
      <c r="E3323" s="540" t="s">
        <v>5075</v>
      </c>
      <c r="F3323" s="556">
        <v>41720000</v>
      </c>
      <c r="G3323" s="541">
        <v>2023</v>
      </c>
      <c r="H3323" s="542">
        <f>VLOOKUP(G3323,[3]잔가율!$D$3:$E$33,2,FALSE)</f>
        <v>0.84199999999999997</v>
      </c>
      <c r="I3323" s="552">
        <f t="shared" si="51"/>
        <v>35128240</v>
      </c>
    </row>
    <row r="3324" spans="1:9">
      <c r="A3324" s="539">
        <v>3323</v>
      </c>
      <c r="B3324" s="540" t="s">
        <v>8534</v>
      </c>
      <c r="C3324" s="540" t="s">
        <v>89</v>
      </c>
      <c r="D3324" s="540" t="s">
        <v>7938</v>
      </c>
      <c r="E3324" s="540" t="s">
        <v>7934</v>
      </c>
      <c r="F3324" s="556">
        <v>26900000</v>
      </c>
      <c r="G3324" s="541">
        <v>2023</v>
      </c>
      <c r="H3324" s="542">
        <f>VLOOKUP(G3324,[3]잔가율!$D$3:$E$33,2,FALSE)</f>
        <v>0.84199999999999997</v>
      </c>
      <c r="I3324" s="552">
        <f t="shared" si="51"/>
        <v>22649800</v>
      </c>
    </row>
    <row r="3325" spans="1:9">
      <c r="A3325" s="539">
        <v>3324</v>
      </c>
      <c r="B3325" s="540" t="s">
        <v>8534</v>
      </c>
      <c r="C3325" s="540" t="s">
        <v>89</v>
      </c>
      <c r="D3325" s="540" t="s">
        <v>7938</v>
      </c>
      <c r="E3325" s="540" t="s">
        <v>7935</v>
      </c>
      <c r="F3325" s="556">
        <v>34000000</v>
      </c>
      <c r="G3325" s="541">
        <v>2023</v>
      </c>
      <c r="H3325" s="542">
        <f>VLOOKUP(G3325,[3]잔가율!$D$3:$E$33,2,FALSE)</f>
        <v>0.84199999999999997</v>
      </c>
      <c r="I3325" s="552">
        <f t="shared" si="51"/>
        <v>28628000</v>
      </c>
    </row>
    <row r="3326" spans="1:9">
      <c r="A3326" s="539">
        <v>3325</v>
      </c>
      <c r="B3326" s="540" t="s">
        <v>8534</v>
      </c>
      <c r="C3326" s="540" t="s">
        <v>89</v>
      </c>
      <c r="D3326" s="540" t="s">
        <v>7939</v>
      </c>
      <c r="E3326" s="540" t="s">
        <v>7931</v>
      </c>
      <c r="F3326" s="556">
        <v>32140000</v>
      </c>
      <c r="G3326" s="541">
        <v>2023</v>
      </c>
      <c r="H3326" s="542">
        <f>VLOOKUP(G3326,[3]잔가율!$D$3:$E$33,2,FALSE)</f>
        <v>0.84199999999999997</v>
      </c>
      <c r="I3326" s="552">
        <f t="shared" si="51"/>
        <v>27061880</v>
      </c>
    </row>
    <row r="3327" spans="1:9">
      <c r="A3327" s="539">
        <v>3326</v>
      </c>
      <c r="B3327" s="540" t="s">
        <v>8534</v>
      </c>
      <c r="C3327" s="540" t="s">
        <v>89</v>
      </c>
      <c r="D3327" s="540" t="s">
        <v>7875</v>
      </c>
      <c r="E3327" s="540" t="s">
        <v>7940</v>
      </c>
      <c r="F3327" s="556">
        <v>38810000</v>
      </c>
      <c r="G3327" s="541">
        <v>2023</v>
      </c>
      <c r="H3327" s="542">
        <f>VLOOKUP(G3327,[3]잔가율!$D$3:$E$33,2,FALSE)</f>
        <v>0.84199999999999997</v>
      </c>
      <c r="I3327" s="552">
        <f t="shared" si="51"/>
        <v>32678020</v>
      </c>
    </row>
    <row r="3328" spans="1:9">
      <c r="A3328" s="539">
        <v>3327</v>
      </c>
      <c r="B3328" s="540" t="s">
        <v>8534</v>
      </c>
      <c r="C3328" s="540" t="s">
        <v>89</v>
      </c>
      <c r="D3328" s="540" t="s">
        <v>7941</v>
      </c>
      <c r="E3328" s="540" t="s">
        <v>7927</v>
      </c>
      <c r="F3328" s="556">
        <v>39540000</v>
      </c>
      <c r="G3328" s="541">
        <v>2023</v>
      </c>
      <c r="H3328" s="542">
        <f>VLOOKUP(G3328,[3]잔가율!$D$3:$E$33,2,FALSE)</f>
        <v>0.84199999999999997</v>
      </c>
      <c r="I3328" s="552">
        <f t="shared" si="51"/>
        <v>33292680</v>
      </c>
    </row>
    <row r="3329" spans="1:9">
      <c r="A3329" s="539">
        <v>3328</v>
      </c>
      <c r="B3329" s="540" t="s">
        <v>8534</v>
      </c>
      <c r="C3329" s="540" t="s">
        <v>89</v>
      </c>
      <c r="D3329" s="540" t="s">
        <v>7941</v>
      </c>
      <c r="E3329" s="540" t="s">
        <v>6137</v>
      </c>
      <c r="F3329" s="556">
        <v>39540000</v>
      </c>
      <c r="G3329" s="541">
        <v>2023</v>
      </c>
      <c r="H3329" s="542">
        <f>VLOOKUP(G3329,[3]잔가율!$D$3:$E$33,2,FALSE)</f>
        <v>0.84199999999999997</v>
      </c>
      <c r="I3329" s="552">
        <f t="shared" si="51"/>
        <v>33292680</v>
      </c>
    </row>
    <row r="3330" spans="1:9">
      <c r="A3330" s="539">
        <v>3329</v>
      </c>
      <c r="B3330" s="540" t="s">
        <v>8534</v>
      </c>
      <c r="C3330" s="540" t="s">
        <v>89</v>
      </c>
      <c r="D3330" s="540" t="s">
        <v>7942</v>
      </c>
      <c r="E3330" s="540" t="s">
        <v>7943</v>
      </c>
      <c r="F3330" s="556">
        <v>34540000</v>
      </c>
      <c r="G3330" s="541">
        <v>2023</v>
      </c>
      <c r="H3330" s="542">
        <f>VLOOKUP(G3330,[3]잔가율!$D$3:$E$33,2,FALSE)</f>
        <v>0.84199999999999997</v>
      </c>
      <c r="I3330" s="552">
        <f t="shared" ref="I3330:I3393" si="52">ROUNDDOWN(F3330*H3330,0)</f>
        <v>29082680</v>
      </c>
    </row>
    <row r="3331" spans="1:9">
      <c r="A3331" s="539">
        <v>3330</v>
      </c>
      <c r="B3331" s="540" t="s">
        <v>8534</v>
      </c>
      <c r="C3331" s="540" t="s">
        <v>89</v>
      </c>
      <c r="D3331" s="540" t="s">
        <v>7944</v>
      </c>
      <c r="E3331" s="540" t="s">
        <v>7945</v>
      </c>
      <c r="F3331" s="556">
        <v>16650000</v>
      </c>
      <c r="G3331" s="541">
        <v>2023</v>
      </c>
      <c r="H3331" s="542">
        <f>VLOOKUP(G3331,[3]잔가율!$D$3:$E$33,2,FALSE)</f>
        <v>0.84199999999999997</v>
      </c>
      <c r="I3331" s="552">
        <f t="shared" si="52"/>
        <v>14019300</v>
      </c>
    </row>
    <row r="3332" spans="1:9">
      <c r="A3332" s="539">
        <v>3331</v>
      </c>
      <c r="B3332" s="540" t="s">
        <v>8534</v>
      </c>
      <c r="C3332" s="540" t="s">
        <v>89</v>
      </c>
      <c r="D3332" s="540" t="s">
        <v>7944</v>
      </c>
      <c r="E3332" s="540" t="s">
        <v>7946</v>
      </c>
      <c r="F3332" s="556">
        <v>18720000</v>
      </c>
      <c r="G3332" s="541">
        <v>2023</v>
      </c>
      <c r="H3332" s="542">
        <f>VLOOKUP(G3332,[3]잔가율!$D$3:$E$33,2,FALSE)</f>
        <v>0.84199999999999997</v>
      </c>
      <c r="I3332" s="552">
        <f t="shared" si="52"/>
        <v>15762240</v>
      </c>
    </row>
    <row r="3333" spans="1:9">
      <c r="A3333" s="539">
        <v>3332</v>
      </c>
      <c r="B3333" s="540" t="s">
        <v>8534</v>
      </c>
      <c r="C3333" s="540" t="s">
        <v>89</v>
      </c>
      <c r="D3333" s="540" t="s">
        <v>7944</v>
      </c>
      <c r="E3333" s="540" t="s">
        <v>7947</v>
      </c>
      <c r="F3333" s="556">
        <v>18900000</v>
      </c>
      <c r="G3333" s="541">
        <v>2023</v>
      </c>
      <c r="H3333" s="542">
        <f>VLOOKUP(G3333,[3]잔가율!$D$3:$E$33,2,FALSE)</f>
        <v>0.84199999999999997</v>
      </c>
      <c r="I3333" s="552">
        <f t="shared" si="52"/>
        <v>15913800</v>
      </c>
    </row>
    <row r="3334" spans="1:9">
      <c r="A3334" s="539">
        <v>3333</v>
      </c>
      <c r="B3334" s="540" t="s">
        <v>8534</v>
      </c>
      <c r="C3334" s="540" t="s">
        <v>89</v>
      </c>
      <c r="D3334" s="540" t="s">
        <v>7944</v>
      </c>
      <c r="E3334" s="540" t="s">
        <v>7948</v>
      </c>
      <c r="F3334" s="556">
        <v>16650000</v>
      </c>
      <c r="G3334" s="541">
        <v>2023</v>
      </c>
      <c r="H3334" s="542">
        <f>VLOOKUP(G3334,[3]잔가율!$D$3:$E$33,2,FALSE)</f>
        <v>0.84199999999999997</v>
      </c>
      <c r="I3334" s="552">
        <f t="shared" si="52"/>
        <v>14019300</v>
      </c>
    </row>
    <row r="3335" spans="1:9">
      <c r="A3335" s="539">
        <v>3334</v>
      </c>
      <c r="B3335" s="540" t="s">
        <v>8534</v>
      </c>
      <c r="C3335" s="540" t="s">
        <v>89</v>
      </c>
      <c r="D3335" s="540" t="s">
        <v>7944</v>
      </c>
      <c r="E3335" s="540" t="s">
        <v>7949</v>
      </c>
      <c r="F3335" s="556">
        <v>18720000</v>
      </c>
      <c r="G3335" s="541">
        <v>2023</v>
      </c>
      <c r="H3335" s="542">
        <f>VLOOKUP(G3335,[3]잔가율!$D$3:$E$33,2,FALSE)</f>
        <v>0.84199999999999997</v>
      </c>
      <c r="I3335" s="552">
        <f t="shared" si="52"/>
        <v>15762240</v>
      </c>
    </row>
    <row r="3336" spans="1:9">
      <c r="A3336" s="539">
        <v>3335</v>
      </c>
      <c r="B3336" s="540" t="s">
        <v>8534</v>
      </c>
      <c r="C3336" s="540" t="s">
        <v>89</v>
      </c>
      <c r="D3336" s="540" t="s">
        <v>7944</v>
      </c>
      <c r="E3336" s="540" t="s">
        <v>7950</v>
      </c>
      <c r="F3336" s="556">
        <v>17910000</v>
      </c>
      <c r="G3336" s="541">
        <v>2023</v>
      </c>
      <c r="H3336" s="542">
        <f>VLOOKUP(G3336,[3]잔가율!$D$3:$E$33,2,FALSE)</f>
        <v>0.84199999999999997</v>
      </c>
      <c r="I3336" s="552">
        <f t="shared" si="52"/>
        <v>15080220</v>
      </c>
    </row>
    <row r="3337" spans="1:9">
      <c r="A3337" s="539">
        <v>3336</v>
      </c>
      <c r="B3337" s="543" t="s">
        <v>8534</v>
      </c>
      <c r="C3337" s="543" t="s">
        <v>7882</v>
      </c>
      <c r="D3337" s="543" t="s">
        <v>7951</v>
      </c>
      <c r="E3337" s="543" t="s">
        <v>7952</v>
      </c>
      <c r="F3337" s="557">
        <v>14240000</v>
      </c>
      <c r="G3337" s="541">
        <v>2023</v>
      </c>
      <c r="H3337" s="542">
        <f>VLOOKUP(G3337,[3]잔가율!$D$3:$E$33,2,FALSE)</f>
        <v>0.84199999999999997</v>
      </c>
      <c r="I3337" s="552">
        <f t="shared" si="52"/>
        <v>11990080</v>
      </c>
    </row>
    <row r="3338" spans="1:9">
      <c r="A3338" s="539">
        <v>3337</v>
      </c>
      <c r="B3338" s="543" t="s">
        <v>8534</v>
      </c>
      <c r="C3338" s="543" t="s">
        <v>7882</v>
      </c>
      <c r="D3338" s="543" t="s">
        <v>7876</v>
      </c>
      <c r="E3338" s="543" t="s">
        <v>7953</v>
      </c>
      <c r="F3338" s="557">
        <v>5160000</v>
      </c>
      <c r="G3338" s="541">
        <v>2023</v>
      </c>
      <c r="H3338" s="542">
        <f>VLOOKUP(G3338,[3]잔가율!$D$3:$E$33,2,FALSE)</f>
        <v>0.84199999999999997</v>
      </c>
      <c r="I3338" s="552">
        <f t="shared" si="52"/>
        <v>4344720</v>
      </c>
    </row>
    <row r="3339" spans="1:9">
      <c r="A3339" s="539">
        <v>3338</v>
      </c>
      <c r="B3339" s="540" t="s">
        <v>8534</v>
      </c>
      <c r="C3339" s="540" t="s">
        <v>89</v>
      </c>
      <c r="D3339" s="540" t="s">
        <v>7876</v>
      </c>
      <c r="E3339" s="540" t="s">
        <v>7954</v>
      </c>
      <c r="F3339" s="556">
        <v>23540000</v>
      </c>
      <c r="G3339" s="541">
        <v>2023</v>
      </c>
      <c r="H3339" s="542">
        <f>VLOOKUP(G3339,[3]잔가율!$D$3:$E$33,2,FALSE)</f>
        <v>0.84199999999999997</v>
      </c>
      <c r="I3339" s="552">
        <f t="shared" si="52"/>
        <v>19820680</v>
      </c>
    </row>
    <row r="3340" spans="1:9">
      <c r="A3340" s="539">
        <v>3339</v>
      </c>
      <c r="B3340" s="540" t="s">
        <v>8534</v>
      </c>
      <c r="C3340" s="540" t="s">
        <v>89</v>
      </c>
      <c r="D3340" s="540" t="s">
        <v>7877</v>
      </c>
      <c r="E3340" s="540" t="s">
        <v>7955</v>
      </c>
      <c r="F3340" s="556">
        <v>35130000</v>
      </c>
      <c r="G3340" s="541">
        <v>2023</v>
      </c>
      <c r="H3340" s="542">
        <f>VLOOKUP(G3340,[3]잔가율!$D$3:$E$33,2,FALSE)</f>
        <v>0.84199999999999997</v>
      </c>
      <c r="I3340" s="552">
        <f t="shared" si="52"/>
        <v>29579460</v>
      </c>
    </row>
    <row r="3341" spans="1:9">
      <c r="A3341" s="539">
        <v>3340</v>
      </c>
      <c r="B3341" s="540" t="s">
        <v>8534</v>
      </c>
      <c r="C3341" s="540" t="s">
        <v>89</v>
      </c>
      <c r="D3341" s="540" t="s">
        <v>7956</v>
      </c>
      <c r="E3341" s="540" t="s">
        <v>7957</v>
      </c>
      <c r="F3341" s="556">
        <v>93000000</v>
      </c>
      <c r="G3341" s="541">
        <v>2023</v>
      </c>
      <c r="H3341" s="542">
        <f>VLOOKUP(G3341,[3]잔가율!$D$3:$E$33,2,FALSE)</f>
        <v>0.84199999999999997</v>
      </c>
      <c r="I3341" s="552">
        <f t="shared" si="52"/>
        <v>78306000</v>
      </c>
    </row>
    <row r="3342" spans="1:9">
      <c r="A3342" s="539">
        <v>3341</v>
      </c>
      <c r="B3342" s="540" t="s">
        <v>8534</v>
      </c>
      <c r="C3342" s="540" t="s">
        <v>89</v>
      </c>
      <c r="D3342" s="540" t="s">
        <v>7958</v>
      </c>
      <c r="E3342" s="540" t="s">
        <v>7959</v>
      </c>
      <c r="F3342" s="556">
        <v>35130000</v>
      </c>
      <c r="G3342" s="541">
        <v>2023</v>
      </c>
      <c r="H3342" s="542">
        <f>VLOOKUP(G3342,[3]잔가율!$D$3:$E$33,2,FALSE)</f>
        <v>0.84199999999999997</v>
      </c>
      <c r="I3342" s="552">
        <f t="shared" si="52"/>
        <v>29579460</v>
      </c>
    </row>
    <row r="3343" spans="1:9">
      <c r="A3343" s="539">
        <v>3342</v>
      </c>
      <c r="B3343" s="540" t="s">
        <v>8534</v>
      </c>
      <c r="C3343" s="540" t="s">
        <v>89</v>
      </c>
      <c r="D3343" s="540" t="s">
        <v>7958</v>
      </c>
      <c r="E3343" s="540" t="s">
        <v>7960</v>
      </c>
      <c r="F3343" s="556">
        <v>34520000</v>
      </c>
      <c r="G3343" s="541">
        <v>2023</v>
      </c>
      <c r="H3343" s="542">
        <f>VLOOKUP(G3343,[3]잔가율!$D$3:$E$33,2,FALSE)</f>
        <v>0.84199999999999997</v>
      </c>
      <c r="I3343" s="552">
        <f t="shared" si="52"/>
        <v>29065840</v>
      </c>
    </row>
    <row r="3344" spans="1:9">
      <c r="A3344" s="539">
        <v>3343</v>
      </c>
      <c r="B3344" s="540" t="s">
        <v>8534</v>
      </c>
      <c r="C3344" s="540" t="s">
        <v>89</v>
      </c>
      <c r="D3344" s="540" t="s">
        <v>7961</v>
      </c>
      <c r="E3344" s="540" t="s">
        <v>7962</v>
      </c>
      <c r="F3344" s="556">
        <v>35130000</v>
      </c>
      <c r="G3344" s="541">
        <v>2023</v>
      </c>
      <c r="H3344" s="542">
        <f>VLOOKUP(G3344,[3]잔가율!$D$3:$E$33,2,FALSE)</f>
        <v>0.84199999999999997</v>
      </c>
      <c r="I3344" s="552">
        <f t="shared" si="52"/>
        <v>29579460</v>
      </c>
    </row>
    <row r="3345" spans="1:9">
      <c r="A3345" s="539">
        <v>3344</v>
      </c>
      <c r="B3345" s="540" t="s">
        <v>8534</v>
      </c>
      <c r="C3345" s="540" t="s">
        <v>89</v>
      </c>
      <c r="D3345" s="540" t="s">
        <v>7878</v>
      </c>
      <c r="E3345" s="540" t="s">
        <v>7963</v>
      </c>
      <c r="F3345" s="556">
        <v>36000000</v>
      </c>
      <c r="G3345" s="541">
        <v>2023</v>
      </c>
      <c r="H3345" s="542">
        <f>VLOOKUP(G3345,[3]잔가율!$D$3:$E$33,2,FALSE)</f>
        <v>0.84199999999999997</v>
      </c>
      <c r="I3345" s="552">
        <f t="shared" si="52"/>
        <v>30312000</v>
      </c>
    </row>
    <row r="3346" spans="1:9">
      <c r="A3346" s="539">
        <v>3345</v>
      </c>
      <c r="B3346" s="540" t="s">
        <v>8534</v>
      </c>
      <c r="C3346" s="540" t="s">
        <v>89</v>
      </c>
      <c r="D3346" s="540" t="s">
        <v>7878</v>
      </c>
      <c r="E3346" s="540" t="s">
        <v>7964</v>
      </c>
      <c r="F3346" s="556">
        <v>36000000</v>
      </c>
      <c r="G3346" s="541">
        <v>2023</v>
      </c>
      <c r="H3346" s="542">
        <f>VLOOKUP(G3346,[3]잔가율!$D$3:$E$33,2,FALSE)</f>
        <v>0.84199999999999997</v>
      </c>
      <c r="I3346" s="552">
        <f t="shared" si="52"/>
        <v>30312000</v>
      </c>
    </row>
    <row r="3347" spans="1:9">
      <c r="A3347" s="539">
        <v>3346</v>
      </c>
      <c r="B3347" s="540" t="s">
        <v>8534</v>
      </c>
      <c r="C3347" s="540" t="s">
        <v>89</v>
      </c>
      <c r="D3347" s="540" t="s">
        <v>7878</v>
      </c>
      <c r="E3347" s="540" t="s">
        <v>7965</v>
      </c>
      <c r="F3347" s="556">
        <v>36360000</v>
      </c>
      <c r="G3347" s="541">
        <v>2023</v>
      </c>
      <c r="H3347" s="542">
        <f>VLOOKUP(G3347,[3]잔가율!$D$3:$E$33,2,FALSE)</f>
        <v>0.84199999999999997</v>
      </c>
      <c r="I3347" s="552">
        <f t="shared" si="52"/>
        <v>30615120</v>
      </c>
    </row>
    <row r="3348" spans="1:9">
      <c r="A3348" s="539">
        <v>3347</v>
      </c>
      <c r="B3348" s="540" t="s">
        <v>8534</v>
      </c>
      <c r="C3348" s="540" t="s">
        <v>89</v>
      </c>
      <c r="D3348" s="540" t="s">
        <v>7878</v>
      </c>
      <c r="E3348" s="540" t="s">
        <v>7966</v>
      </c>
      <c r="F3348" s="556">
        <v>36360000</v>
      </c>
      <c r="G3348" s="541">
        <v>2023</v>
      </c>
      <c r="H3348" s="542">
        <f>VLOOKUP(G3348,[3]잔가율!$D$3:$E$33,2,FALSE)</f>
        <v>0.84199999999999997</v>
      </c>
      <c r="I3348" s="552">
        <f t="shared" si="52"/>
        <v>30615120</v>
      </c>
    </row>
    <row r="3349" spans="1:9">
      <c r="A3349" s="539">
        <v>3348</v>
      </c>
      <c r="B3349" s="540" t="s">
        <v>8534</v>
      </c>
      <c r="C3349" s="540" t="s">
        <v>89</v>
      </c>
      <c r="D3349" s="540" t="s">
        <v>7878</v>
      </c>
      <c r="E3349" s="540" t="s">
        <v>7967</v>
      </c>
      <c r="F3349" s="556">
        <v>49900000</v>
      </c>
      <c r="G3349" s="541">
        <v>2023</v>
      </c>
      <c r="H3349" s="542">
        <f>VLOOKUP(G3349,[3]잔가율!$D$3:$E$33,2,FALSE)</f>
        <v>0.84199999999999997</v>
      </c>
      <c r="I3349" s="552">
        <f t="shared" si="52"/>
        <v>42015800</v>
      </c>
    </row>
    <row r="3350" spans="1:9">
      <c r="A3350" s="539">
        <v>3349</v>
      </c>
      <c r="B3350" s="544" t="s">
        <v>8534</v>
      </c>
      <c r="C3350" s="544" t="s">
        <v>7882</v>
      </c>
      <c r="D3350" s="544" t="s">
        <v>7968</v>
      </c>
      <c r="E3350" s="544" t="s">
        <v>7969</v>
      </c>
      <c r="F3350" s="559">
        <v>66660000</v>
      </c>
      <c r="G3350" s="541">
        <v>2023</v>
      </c>
      <c r="H3350" s="542">
        <f>VLOOKUP(G3350,[3]잔가율!$D$3:$E$33,2,FALSE)</f>
        <v>0.84199999999999997</v>
      </c>
      <c r="I3350" s="552">
        <f t="shared" si="52"/>
        <v>56127720</v>
      </c>
    </row>
    <row r="3351" spans="1:9">
      <c r="A3351" s="539">
        <v>3350</v>
      </c>
      <c r="B3351" s="414" t="s">
        <v>16663</v>
      </c>
      <c r="C3351" s="540" t="s">
        <v>7842</v>
      </c>
      <c r="D3351" s="540" t="s">
        <v>7847</v>
      </c>
      <c r="E3351" s="540" t="s">
        <v>7848</v>
      </c>
      <c r="F3351" s="558">
        <v>65650000</v>
      </c>
      <c r="G3351" s="541">
        <v>2023</v>
      </c>
      <c r="H3351" s="542">
        <f>VLOOKUP(G3351,[3]잔가율!$B$3:$C$33,2,FALSE)</f>
        <v>0.82599999999999996</v>
      </c>
      <c r="I3351" s="552">
        <f t="shared" si="52"/>
        <v>54226900</v>
      </c>
    </row>
    <row r="3352" spans="1:9">
      <c r="A3352" s="539">
        <v>3351</v>
      </c>
      <c r="B3352" s="540" t="s">
        <v>8534</v>
      </c>
      <c r="C3352" s="540" t="s">
        <v>89</v>
      </c>
      <c r="D3352" s="540" t="s">
        <v>7970</v>
      </c>
      <c r="E3352" s="540" t="s">
        <v>7971</v>
      </c>
      <c r="F3352" s="556">
        <v>52720000</v>
      </c>
      <c r="G3352" s="541">
        <v>2023</v>
      </c>
      <c r="H3352" s="542">
        <f>VLOOKUP(G3352,[3]잔가율!$D$3:$E$33,2,FALSE)</f>
        <v>0.84199999999999997</v>
      </c>
      <c r="I3352" s="552">
        <f t="shared" si="52"/>
        <v>44390240</v>
      </c>
    </row>
    <row r="3353" spans="1:9">
      <c r="A3353" s="539">
        <v>3352</v>
      </c>
      <c r="B3353" s="543" t="s">
        <v>8534</v>
      </c>
      <c r="C3353" s="543" t="s">
        <v>7882</v>
      </c>
      <c r="D3353" s="543" t="s">
        <v>7970</v>
      </c>
      <c r="E3353" s="543" t="s">
        <v>7972</v>
      </c>
      <c r="F3353" s="557">
        <v>10080000</v>
      </c>
      <c r="G3353" s="541">
        <v>2023</v>
      </c>
      <c r="H3353" s="542">
        <f>VLOOKUP(G3353,[3]잔가율!$D$3:$E$33,2,FALSE)</f>
        <v>0.84199999999999997</v>
      </c>
      <c r="I3353" s="552">
        <f t="shared" si="52"/>
        <v>8487360</v>
      </c>
    </row>
    <row r="3354" spans="1:9">
      <c r="A3354" s="539">
        <v>3353</v>
      </c>
      <c r="B3354" s="540" t="s">
        <v>8534</v>
      </c>
      <c r="C3354" s="540" t="s">
        <v>89</v>
      </c>
      <c r="D3354" s="540" t="s">
        <v>7970</v>
      </c>
      <c r="E3354" s="540" t="s">
        <v>7973</v>
      </c>
      <c r="F3354" s="556">
        <v>52720000</v>
      </c>
      <c r="G3354" s="541">
        <v>2023</v>
      </c>
      <c r="H3354" s="542">
        <f>VLOOKUP(G3354,[3]잔가율!$D$3:$E$33,2,FALSE)</f>
        <v>0.84199999999999997</v>
      </c>
      <c r="I3354" s="552">
        <f t="shared" si="52"/>
        <v>44390240</v>
      </c>
    </row>
    <row r="3355" spans="1:9">
      <c r="A3355" s="539">
        <v>3354</v>
      </c>
      <c r="B3355" s="540" t="s">
        <v>8534</v>
      </c>
      <c r="C3355" s="540" t="s">
        <v>89</v>
      </c>
      <c r="D3355" s="540" t="s">
        <v>7974</v>
      </c>
      <c r="E3355" s="540" t="s">
        <v>7975</v>
      </c>
      <c r="F3355" s="556">
        <v>67270000</v>
      </c>
      <c r="G3355" s="541">
        <v>2023</v>
      </c>
      <c r="H3355" s="542">
        <f>VLOOKUP(G3355,[3]잔가율!$D$3:$E$33,2,FALSE)</f>
        <v>0.84199999999999997</v>
      </c>
      <c r="I3355" s="552">
        <f t="shared" si="52"/>
        <v>56641340</v>
      </c>
    </row>
    <row r="3356" spans="1:9">
      <c r="A3356" s="539">
        <v>3355</v>
      </c>
      <c r="B3356" s="540" t="s">
        <v>8534</v>
      </c>
      <c r="C3356" s="540" t="s">
        <v>89</v>
      </c>
      <c r="D3356" s="540" t="s">
        <v>7976</v>
      </c>
      <c r="E3356" s="540" t="s">
        <v>7977</v>
      </c>
      <c r="F3356" s="556">
        <v>25700000</v>
      </c>
      <c r="G3356" s="541">
        <v>2023</v>
      </c>
      <c r="H3356" s="542">
        <f>VLOOKUP(G3356,[3]잔가율!$D$3:$E$33,2,FALSE)</f>
        <v>0.84199999999999997</v>
      </c>
      <c r="I3356" s="552">
        <f t="shared" si="52"/>
        <v>21639400</v>
      </c>
    </row>
    <row r="3357" spans="1:9">
      <c r="A3357" s="539">
        <v>3356</v>
      </c>
      <c r="B3357" s="414" t="s">
        <v>16663</v>
      </c>
      <c r="C3357" s="540" t="s">
        <v>89</v>
      </c>
      <c r="D3357" s="540" t="s">
        <v>7849</v>
      </c>
      <c r="E3357" s="540" t="s">
        <v>7850</v>
      </c>
      <c r="F3357" s="558">
        <v>25700000</v>
      </c>
      <c r="G3357" s="541">
        <v>2023</v>
      </c>
      <c r="H3357" s="542">
        <f>VLOOKUP(G3357,[3]잔가율!$B$3:$C$33,2,FALSE)</f>
        <v>0.82599999999999996</v>
      </c>
      <c r="I3357" s="552">
        <f t="shared" si="52"/>
        <v>21228200</v>
      </c>
    </row>
    <row r="3358" spans="1:9">
      <c r="A3358" s="539">
        <v>3357</v>
      </c>
      <c r="B3358" s="543" t="s">
        <v>8534</v>
      </c>
      <c r="C3358" s="543" t="s">
        <v>7882</v>
      </c>
      <c r="D3358" s="543" t="s">
        <v>7978</v>
      </c>
      <c r="E3358" s="543" t="s">
        <v>7979</v>
      </c>
      <c r="F3358" s="557">
        <v>134230000</v>
      </c>
      <c r="G3358" s="541">
        <v>2023</v>
      </c>
      <c r="H3358" s="542">
        <f>VLOOKUP(G3358,[3]잔가율!$D$3:$E$33,2,FALSE)</f>
        <v>0.84199999999999997</v>
      </c>
      <c r="I3358" s="552">
        <f t="shared" si="52"/>
        <v>113021660</v>
      </c>
    </row>
    <row r="3359" spans="1:9">
      <c r="A3359" s="539">
        <v>3358</v>
      </c>
      <c r="B3359" s="540" t="s">
        <v>8534</v>
      </c>
      <c r="C3359" s="540" t="s">
        <v>89</v>
      </c>
      <c r="D3359" s="540" t="s">
        <v>7978</v>
      </c>
      <c r="E3359" s="540" t="s">
        <v>7980</v>
      </c>
      <c r="F3359" s="556">
        <v>17210000</v>
      </c>
      <c r="G3359" s="541">
        <v>2023</v>
      </c>
      <c r="H3359" s="542">
        <f>VLOOKUP(G3359,[3]잔가율!$D$3:$E$33,2,FALSE)</f>
        <v>0.84199999999999997</v>
      </c>
      <c r="I3359" s="552">
        <f t="shared" si="52"/>
        <v>14490820</v>
      </c>
    </row>
    <row r="3360" spans="1:9">
      <c r="A3360" s="539">
        <v>3359</v>
      </c>
      <c r="B3360" s="540" t="s">
        <v>8534</v>
      </c>
      <c r="C3360" s="540" t="s">
        <v>89</v>
      </c>
      <c r="D3360" s="540" t="s">
        <v>7879</v>
      </c>
      <c r="E3360" s="540" t="s">
        <v>7981</v>
      </c>
      <c r="F3360" s="556">
        <v>45000000</v>
      </c>
      <c r="G3360" s="541">
        <v>2023</v>
      </c>
      <c r="H3360" s="542">
        <f>VLOOKUP(G3360,[3]잔가율!$D$3:$E$33,2,FALSE)</f>
        <v>0.84199999999999997</v>
      </c>
      <c r="I3360" s="552">
        <f t="shared" si="52"/>
        <v>37890000</v>
      </c>
    </row>
    <row r="3361" spans="1:9">
      <c r="A3361" s="539">
        <v>3360</v>
      </c>
      <c r="B3361" s="540" t="s">
        <v>8534</v>
      </c>
      <c r="C3361" s="540" t="s">
        <v>89</v>
      </c>
      <c r="D3361" s="540" t="s">
        <v>7982</v>
      </c>
      <c r="E3361" s="540" t="s">
        <v>7983</v>
      </c>
      <c r="F3361" s="556">
        <v>19060000</v>
      </c>
      <c r="G3361" s="541">
        <v>2023</v>
      </c>
      <c r="H3361" s="542">
        <f>VLOOKUP(G3361,[3]잔가율!$D$3:$E$33,2,FALSE)</f>
        <v>0.84199999999999997</v>
      </c>
      <c r="I3361" s="552">
        <f t="shared" si="52"/>
        <v>16048520</v>
      </c>
    </row>
    <row r="3362" spans="1:9">
      <c r="A3362" s="539">
        <v>3361</v>
      </c>
      <c r="B3362" s="540" t="s">
        <v>8534</v>
      </c>
      <c r="C3362" s="540" t="s">
        <v>89</v>
      </c>
      <c r="D3362" s="540" t="s">
        <v>7868</v>
      </c>
      <c r="E3362" s="540" t="s">
        <v>7984</v>
      </c>
      <c r="F3362" s="556">
        <v>28540000</v>
      </c>
      <c r="G3362" s="541">
        <v>2023</v>
      </c>
      <c r="H3362" s="542">
        <f>VLOOKUP(G3362,[3]잔가율!$D$3:$E$33,2,FALSE)</f>
        <v>0.84199999999999997</v>
      </c>
      <c r="I3362" s="552">
        <f t="shared" si="52"/>
        <v>24030680</v>
      </c>
    </row>
    <row r="3363" spans="1:9">
      <c r="A3363" s="539">
        <v>3362</v>
      </c>
      <c r="B3363" s="540" t="s">
        <v>8534</v>
      </c>
      <c r="C3363" s="540" t="s">
        <v>89</v>
      </c>
      <c r="D3363" s="540" t="s">
        <v>7868</v>
      </c>
      <c r="E3363" s="540" t="s">
        <v>7985</v>
      </c>
      <c r="F3363" s="556">
        <v>29720000</v>
      </c>
      <c r="G3363" s="541">
        <v>2023</v>
      </c>
      <c r="H3363" s="542">
        <f>VLOOKUP(G3363,[3]잔가율!$D$3:$E$33,2,FALSE)</f>
        <v>0.84199999999999997</v>
      </c>
      <c r="I3363" s="552">
        <f t="shared" si="52"/>
        <v>25024240</v>
      </c>
    </row>
    <row r="3364" spans="1:9">
      <c r="A3364" s="539">
        <v>3363</v>
      </c>
      <c r="B3364" s="540" t="s">
        <v>8534</v>
      </c>
      <c r="C3364" s="540" t="s">
        <v>89</v>
      </c>
      <c r="D3364" s="540" t="s">
        <v>7986</v>
      </c>
      <c r="E3364" s="540" t="s">
        <v>7987</v>
      </c>
      <c r="F3364" s="556">
        <v>29750000</v>
      </c>
      <c r="G3364" s="541">
        <v>2023</v>
      </c>
      <c r="H3364" s="542">
        <f>VLOOKUP(G3364,[3]잔가율!$D$3:$E$33,2,FALSE)</f>
        <v>0.84199999999999997</v>
      </c>
      <c r="I3364" s="552">
        <f t="shared" si="52"/>
        <v>25049500</v>
      </c>
    </row>
    <row r="3365" spans="1:9">
      <c r="A3365" s="539">
        <v>3364</v>
      </c>
      <c r="B3365" s="540" t="s">
        <v>8534</v>
      </c>
      <c r="C3365" s="540" t="s">
        <v>7842</v>
      </c>
      <c r="D3365" s="540" t="s">
        <v>7880</v>
      </c>
      <c r="E3365" s="540" t="s">
        <v>7988</v>
      </c>
      <c r="F3365" s="556">
        <v>29090000</v>
      </c>
      <c r="G3365" s="541">
        <v>2023</v>
      </c>
      <c r="H3365" s="542">
        <f>VLOOKUP(G3365,[3]잔가율!$D$3:$E$33,2,FALSE)</f>
        <v>0.84199999999999997</v>
      </c>
      <c r="I3365" s="552">
        <f t="shared" si="52"/>
        <v>24493780</v>
      </c>
    </row>
    <row r="3366" spans="1:9">
      <c r="A3366" s="539">
        <v>3365</v>
      </c>
      <c r="B3366" s="540" t="s">
        <v>8534</v>
      </c>
      <c r="C3366" s="540" t="s">
        <v>89</v>
      </c>
      <c r="D3366" s="540" t="s">
        <v>7989</v>
      </c>
      <c r="E3366" s="540" t="s">
        <v>7990</v>
      </c>
      <c r="F3366" s="556">
        <v>22630000</v>
      </c>
      <c r="G3366" s="541">
        <v>2023</v>
      </c>
      <c r="H3366" s="542">
        <f>VLOOKUP(G3366,[3]잔가율!$D$3:$E$33,2,FALSE)</f>
        <v>0.84199999999999997</v>
      </c>
      <c r="I3366" s="552">
        <f t="shared" si="52"/>
        <v>19054460</v>
      </c>
    </row>
    <row r="3367" spans="1:9">
      <c r="A3367" s="539">
        <v>3366</v>
      </c>
      <c r="B3367" s="414" t="s">
        <v>16663</v>
      </c>
      <c r="C3367" s="540" t="s">
        <v>89</v>
      </c>
      <c r="D3367" s="540" t="s">
        <v>7851</v>
      </c>
      <c r="E3367" s="540" t="s">
        <v>7852</v>
      </c>
      <c r="F3367" s="558">
        <v>28540000</v>
      </c>
      <c r="G3367" s="541">
        <v>2023</v>
      </c>
      <c r="H3367" s="542">
        <f>VLOOKUP(G3367,[3]잔가율!$B$3:$C$33,2,FALSE)</f>
        <v>0.82599999999999996</v>
      </c>
      <c r="I3367" s="552">
        <f t="shared" si="52"/>
        <v>23574040</v>
      </c>
    </row>
    <row r="3368" spans="1:9">
      <c r="A3368" s="539">
        <v>3367</v>
      </c>
      <c r="B3368" s="414" t="s">
        <v>16663</v>
      </c>
      <c r="C3368" s="540" t="s">
        <v>89</v>
      </c>
      <c r="D3368" s="540" t="s">
        <v>7851</v>
      </c>
      <c r="E3368" s="540" t="s">
        <v>7853</v>
      </c>
      <c r="F3368" s="558">
        <v>30830000</v>
      </c>
      <c r="G3368" s="541">
        <v>2023</v>
      </c>
      <c r="H3368" s="542">
        <f>VLOOKUP(G3368,[3]잔가율!$B$3:$C$33,2,FALSE)</f>
        <v>0.82599999999999996</v>
      </c>
      <c r="I3368" s="552">
        <f t="shared" si="52"/>
        <v>25465580</v>
      </c>
    </row>
    <row r="3369" spans="1:9">
      <c r="A3369" s="539">
        <v>3368</v>
      </c>
      <c r="B3369" s="414" t="s">
        <v>16663</v>
      </c>
      <c r="C3369" s="540" t="s">
        <v>89</v>
      </c>
      <c r="D3369" s="540" t="s">
        <v>7851</v>
      </c>
      <c r="E3369" s="540" t="s">
        <v>7854</v>
      </c>
      <c r="F3369" s="558">
        <v>37900000</v>
      </c>
      <c r="G3369" s="541">
        <v>2023</v>
      </c>
      <c r="H3369" s="542">
        <f>VLOOKUP(G3369,[3]잔가율!$B$3:$C$33,2,FALSE)</f>
        <v>0.82599999999999996</v>
      </c>
      <c r="I3369" s="552">
        <f t="shared" si="52"/>
        <v>31305400</v>
      </c>
    </row>
    <row r="3370" spans="1:9">
      <c r="A3370" s="539">
        <v>3369</v>
      </c>
      <c r="B3370" s="414" t="s">
        <v>16663</v>
      </c>
      <c r="C3370" s="540" t="s">
        <v>89</v>
      </c>
      <c r="D3370" s="540" t="s">
        <v>7851</v>
      </c>
      <c r="E3370" s="540" t="s">
        <v>7855</v>
      </c>
      <c r="F3370" s="558">
        <v>38500000</v>
      </c>
      <c r="G3370" s="541">
        <v>2023</v>
      </c>
      <c r="H3370" s="542">
        <f>VLOOKUP(G3370,[3]잔가율!$B$3:$C$33,2,FALSE)</f>
        <v>0.82599999999999996</v>
      </c>
      <c r="I3370" s="552">
        <f t="shared" si="52"/>
        <v>31801000</v>
      </c>
    </row>
    <row r="3371" spans="1:9">
      <c r="A3371" s="539">
        <v>3370</v>
      </c>
      <c r="B3371" s="540" t="s">
        <v>8534</v>
      </c>
      <c r="C3371" s="540" t="s">
        <v>89</v>
      </c>
      <c r="D3371" s="540" t="s">
        <v>7991</v>
      </c>
      <c r="E3371" s="540" t="s">
        <v>7992</v>
      </c>
      <c r="F3371" s="556">
        <v>60470000</v>
      </c>
      <c r="G3371" s="541">
        <v>2023</v>
      </c>
      <c r="H3371" s="542">
        <f>VLOOKUP(G3371,[3]잔가율!$D$3:$E$33,2,FALSE)</f>
        <v>0.84199999999999997</v>
      </c>
      <c r="I3371" s="552">
        <f t="shared" si="52"/>
        <v>50915740</v>
      </c>
    </row>
    <row r="3372" spans="1:9">
      <c r="A3372" s="539">
        <v>3371</v>
      </c>
      <c r="B3372" s="540" t="s">
        <v>8534</v>
      </c>
      <c r="C3372" s="540" t="s">
        <v>89</v>
      </c>
      <c r="D3372" s="540" t="s">
        <v>7993</v>
      </c>
      <c r="E3372" s="540" t="s">
        <v>7994</v>
      </c>
      <c r="F3372" s="556">
        <v>43900000</v>
      </c>
      <c r="G3372" s="541">
        <v>2023</v>
      </c>
      <c r="H3372" s="542">
        <f>VLOOKUP(G3372,[3]잔가율!$D$3:$E$33,2,FALSE)</f>
        <v>0.84199999999999997</v>
      </c>
      <c r="I3372" s="552">
        <f t="shared" si="52"/>
        <v>36963800</v>
      </c>
    </row>
    <row r="3373" spans="1:9">
      <c r="A3373" s="539">
        <v>3372</v>
      </c>
      <c r="B3373" s="540" t="s">
        <v>8534</v>
      </c>
      <c r="C3373" s="540" t="s">
        <v>89</v>
      </c>
      <c r="D3373" s="540" t="s">
        <v>7869</v>
      </c>
      <c r="E3373" s="540" t="s">
        <v>7995</v>
      </c>
      <c r="F3373" s="556">
        <v>35270000</v>
      </c>
      <c r="G3373" s="541">
        <v>2023</v>
      </c>
      <c r="H3373" s="542">
        <f>VLOOKUP(G3373,[3]잔가율!$D$3:$E$33,2,FALSE)</f>
        <v>0.84199999999999997</v>
      </c>
      <c r="I3373" s="552">
        <f t="shared" si="52"/>
        <v>29697340</v>
      </c>
    </row>
    <row r="3374" spans="1:9">
      <c r="A3374" s="539">
        <v>3373</v>
      </c>
      <c r="B3374" s="540" t="s">
        <v>8534</v>
      </c>
      <c r="C3374" s="540" t="s">
        <v>89</v>
      </c>
      <c r="D3374" s="540" t="s">
        <v>92</v>
      </c>
      <c r="E3374" s="540" t="s">
        <v>7996</v>
      </c>
      <c r="F3374" s="556">
        <v>29180000</v>
      </c>
      <c r="G3374" s="541">
        <v>2023</v>
      </c>
      <c r="H3374" s="542">
        <f>VLOOKUP(G3374,[3]잔가율!$D$3:$E$33,2,FALSE)</f>
        <v>0.84199999999999997</v>
      </c>
      <c r="I3374" s="552">
        <f t="shared" si="52"/>
        <v>24569560</v>
      </c>
    </row>
    <row r="3375" spans="1:9">
      <c r="A3375" s="539">
        <v>3374</v>
      </c>
      <c r="B3375" s="540" t="s">
        <v>8534</v>
      </c>
      <c r="C3375" s="540" t="s">
        <v>89</v>
      </c>
      <c r="D3375" s="540" t="s">
        <v>92</v>
      </c>
      <c r="E3375" s="540" t="s">
        <v>7997</v>
      </c>
      <c r="F3375" s="556">
        <v>32180000</v>
      </c>
      <c r="G3375" s="541">
        <v>2023</v>
      </c>
      <c r="H3375" s="542">
        <f>VLOOKUP(G3375,[3]잔가율!$D$3:$E$33,2,FALSE)</f>
        <v>0.84199999999999997</v>
      </c>
      <c r="I3375" s="552">
        <f t="shared" si="52"/>
        <v>27095560</v>
      </c>
    </row>
    <row r="3376" spans="1:9">
      <c r="A3376" s="539">
        <v>3375</v>
      </c>
      <c r="B3376" s="540" t="s">
        <v>8534</v>
      </c>
      <c r="C3376" s="540" t="s">
        <v>89</v>
      </c>
      <c r="D3376" s="540" t="s">
        <v>92</v>
      </c>
      <c r="E3376" s="540" t="s">
        <v>7998</v>
      </c>
      <c r="F3376" s="556">
        <v>36360000</v>
      </c>
      <c r="G3376" s="541">
        <v>2023</v>
      </c>
      <c r="H3376" s="542">
        <f>VLOOKUP(G3376,[3]잔가율!$D$3:$E$33,2,FALSE)</f>
        <v>0.84199999999999997</v>
      </c>
      <c r="I3376" s="552">
        <f t="shared" si="52"/>
        <v>30615120</v>
      </c>
    </row>
    <row r="3377" spans="1:9">
      <c r="A3377" s="539">
        <v>3376</v>
      </c>
      <c r="B3377" s="540" t="s">
        <v>8534</v>
      </c>
      <c r="C3377" s="540" t="s">
        <v>89</v>
      </c>
      <c r="D3377" s="540" t="s">
        <v>7999</v>
      </c>
      <c r="E3377" s="540" t="s">
        <v>8000</v>
      </c>
      <c r="F3377" s="556">
        <v>29180000</v>
      </c>
      <c r="G3377" s="541">
        <v>2023</v>
      </c>
      <c r="H3377" s="542">
        <f>VLOOKUP(G3377,[3]잔가율!$D$3:$E$33,2,FALSE)</f>
        <v>0.84199999999999997</v>
      </c>
      <c r="I3377" s="552">
        <f t="shared" si="52"/>
        <v>24569560</v>
      </c>
    </row>
    <row r="3378" spans="1:9">
      <c r="A3378" s="539">
        <v>3377</v>
      </c>
      <c r="B3378" s="540" t="s">
        <v>8534</v>
      </c>
      <c r="C3378" s="540" t="s">
        <v>89</v>
      </c>
      <c r="D3378" s="540" t="s">
        <v>7999</v>
      </c>
      <c r="E3378" s="540" t="s">
        <v>8001</v>
      </c>
      <c r="F3378" s="556">
        <v>31810000</v>
      </c>
      <c r="G3378" s="541">
        <v>2023</v>
      </c>
      <c r="H3378" s="542">
        <f>VLOOKUP(G3378,[3]잔가율!$D$3:$E$33,2,FALSE)</f>
        <v>0.84199999999999997</v>
      </c>
      <c r="I3378" s="552">
        <f t="shared" si="52"/>
        <v>26784020</v>
      </c>
    </row>
    <row r="3379" spans="1:9">
      <c r="A3379" s="539">
        <v>3378</v>
      </c>
      <c r="B3379" s="540" t="s">
        <v>8534</v>
      </c>
      <c r="C3379" s="540" t="s">
        <v>89</v>
      </c>
      <c r="D3379" s="540" t="s">
        <v>8002</v>
      </c>
      <c r="E3379" s="540" t="s">
        <v>8003</v>
      </c>
      <c r="F3379" s="556">
        <v>31720000</v>
      </c>
      <c r="G3379" s="541">
        <v>2023</v>
      </c>
      <c r="H3379" s="542">
        <f>VLOOKUP(G3379,[3]잔가율!$D$3:$E$33,2,FALSE)</f>
        <v>0.84199999999999997</v>
      </c>
      <c r="I3379" s="552">
        <f t="shared" si="52"/>
        <v>26708240</v>
      </c>
    </row>
    <row r="3380" spans="1:9">
      <c r="A3380" s="539">
        <v>3379</v>
      </c>
      <c r="B3380" s="540" t="s">
        <v>8534</v>
      </c>
      <c r="C3380" s="540" t="s">
        <v>89</v>
      </c>
      <c r="D3380" s="540" t="s">
        <v>8002</v>
      </c>
      <c r="E3380" s="540" t="s">
        <v>8004</v>
      </c>
      <c r="F3380" s="556">
        <v>34000000</v>
      </c>
      <c r="G3380" s="541">
        <v>2023</v>
      </c>
      <c r="H3380" s="542">
        <f>VLOOKUP(G3380,[3]잔가율!$D$3:$E$33,2,FALSE)</f>
        <v>0.84199999999999997</v>
      </c>
      <c r="I3380" s="552">
        <f t="shared" si="52"/>
        <v>28628000</v>
      </c>
    </row>
    <row r="3381" spans="1:9">
      <c r="A3381" s="539">
        <v>3380</v>
      </c>
      <c r="B3381" s="540" t="s">
        <v>8534</v>
      </c>
      <c r="C3381" s="540" t="s">
        <v>89</v>
      </c>
      <c r="D3381" s="540" t="s">
        <v>8005</v>
      </c>
      <c r="E3381" s="540" t="s">
        <v>8006</v>
      </c>
      <c r="F3381" s="556">
        <v>39000000</v>
      </c>
      <c r="G3381" s="541">
        <v>2023</v>
      </c>
      <c r="H3381" s="542">
        <f>VLOOKUP(G3381,[3]잔가율!$D$3:$E$33,2,FALSE)</f>
        <v>0.84199999999999997</v>
      </c>
      <c r="I3381" s="552">
        <f t="shared" si="52"/>
        <v>32838000</v>
      </c>
    </row>
    <row r="3382" spans="1:9">
      <c r="A3382" s="539">
        <v>3381</v>
      </c>
      <c r="B3382" s="540" t="s">
        <v>8534</v>
      </c>
      <c r="C3382" s="540" t="s">
        <v>89</v>
      </c>
      <c r="D3382" s="540" t="s">
        <v>8007</v>
      </c>
      <c r="E3382" s="540" t="s">
        <v>8008</v>
      </c>
      <c r="F3382" s="556">
        <v>35720000</v>
      </c>
      <c r="G3382" s="541">
        <v>2023</v>
      </c>
      <c r="H3382" s="542">
        <f>VLOOKUP(G3382,[3]잔가율!$D$3:$E$33,2,FALSE)</f>
        <v>0.84199999999999997</v>
      </c>
      <c r="I3382" s="552">
        <f t="shared" si="52"/>
        <v>30076240</v>
      </c>
    </row>
    <row r="3383" spans="1:9">
      <c r="A3383" s="539">
        <v>3382</v>
      </c>
      <c r="B3383" s="540" t="s">
        <v>8534</v>
      </c>
      <c r="C3383" s="540" t="s">
        <v>89</v>
      </c>
      <c r="D3383" s="540" t="s">
        <v>8009</v>
      </c>
      <c r="E3383" s="540" t="s">
        <v>8010</v>
      </c>
      <c r="F3383" s="556">
        <v>41630000</v>
      </c>
      <c r="G3383" s="541">
        <v>2023</v>
      </c>
      <c r="H3383" s="542">
        <f>VLOOKUP(G3383,[3]잔가율!$D$3:$E$33,2,FALSE)</f>
        <v>0.84199999999999997</v>
      </c>
      <c r="I3383" s="552">
        <f t="shared" si="52"/>
        <v>35052460</v>
      </c>
    </row>
    <row r="3384" spans="1:9">
      <c r="A3384" s="539">
        <v>3383</v>
      </c>
      <c r="B3384" s="543" t="s">
        <v>8534</v>
      </c>
      <c r="C3384" s="543" t="s">
        <v>7882</v>
      </c>
      <c r="D3384" s="543" t="s">
        <v>8011</v>
      </c>
      <c r="E3384" s="543" t="s">
        <v>8012</v>
      </c>
      <c r="F3384" s="557">
        <v>27440000</v>
      </c>
      <c r="G3384" s="541">
        <v>2023</v>
      </c>
      <c r="H3384" s="542">
        <f>VLOOKUP(G3384,[3]잔가율!$D$3:$E$33,2,FALSE)</f>
        <v>0.84199999999999997</v>
      </c>
      <c r="I3384" s="552">
        <f t="shared" si="52"/>
        <v>23104480</v>
      </c>
    </row>
    <row r="3385" spans="1:9">
      <c r="A3385" s="539">
        <v>3384</v>
      </c>
      <c r="B3385" s="414" t="s">
        <v>16663</v>
      </c>
      <c r="C3385" s="540" t="s">
        <v>89</v>
      </c>
      <c r="D3385" s="540" t="s">
        <v>7856</v>
      </c>
      <c r="E3385" s="540" t="s">
        <v>7857</v>
      </c>
      <c r="F3385" s="558">
        <v>47000000</v>
      </c>
      <c r="G3385" s="541">
        <v>2023</v>
      </c>
      <c r="H3385" s="542">
        <f>VLOOKUP(G3385,[3]잔가율!$B$3:$C$33,2,FALSE)</f>
        <v>0.82599999999999996</v>
      </c>
      <c r="I3385" s="552">
        <f t="shared" si="52"/>
        <v>38822000</v>
      </c>
    </row>
    <row r="3386" spans="1:9">
      <c r="A3386" s="539">
        <v>3385</v>
      </c>
      <c r="B3386" s="540" t="s">
        <v>8534</v>
      </c>
      <c r="C3386" s="540" t="s">
        <v>89</v>
      </c>
      <c r="D3386" s="540" t="s">
        <v>8013</v>
      </c>
      <c r="E3386" s="540" t="s">
        <v>8014</v>
      </c>
      <c r="F3386" s="556">
        <v>12200000</v>
      </c>
      <c r="G3386" s="541">
        <v>2023</v>
      </c>
      <c r="H3386" s="542">
        <f>VLOOKUP(G3386,[3]잔가율!$D$3:$E$33,2,FALSE)</f>
        <v>0.84199999999999997</v>
      </c>
      <c r="I3386" s="552">
        <f t="shared" si="52"/>
        <v>10272400</v>
      </c>
    </row>
    <row r="3387" spans="1:9">
      <c r="A3387" s="539">
        <v>3386</v>
      </c>
      <c r="B3387" s="540" t="s">
        <v>8534</v>
      </c>
      <c r="C3387" s="540" t="s">
        <v>89</v>
      </c>
      <c r="D3387" s="540" t="s">
        <v>8015</v>
      </c>
      <c r="E3387" s="540" t="s">
        <v>8016</v>
      </c>
      <c r="F3387" s="556">
        <v>23140000</v>
      </c>
      <c r="G3387" s="541">
        <v>2023</v>
      </c>
      <c r="H3387" s="542">
        <f>VLOOKUP(G3387,[3]잔가율!$D$3:$E$33,2,FALSE)</f>
        <v>0.84199999999999997</v>
      </c>
      <c r="I3387" s="552">
        <f t="shared" si="52"/>
        <v>19483880</v>
      </c>
    </row>
    <row r="3388" spans="1:9">
      <c r="A3388" s="539">
        <v>3387</v>
      </c>
      <c r="B3388" s="540" t="s">
        <v>8534</v>
      </c>
      <c r="C3388" s="540" t="s">
        <v>89</v>
      </c>
      <c r="D3388" s="540" t="s">
        <v>8017</v>
      </c>
      <c r="E3388" s="540" t="s">
        <v>8018</v>
      </c>
      <c r="F3388" s="556">
        <v>12200000</v>
      </c>
      <c r="G3388" s="541">
        <v>2023</v>
      </c>
      <c r="H3388" s="542">
        <f>VLOOKUP(G3388,[3]잔가율!$D$3:$E$33,2,FALSE)</f>
        <v>0.84199999999999997</v>
      </c>
      <c r="I3388" s="552">
        <f t="shared" si="52"/>
        <v>10272400</v>
      </c>
    </row>
    <row r="3389" spans="1:9">
      <c r="A3389" s="539">
        <v>3388</v>
      </c>
      <c r="B3389" s="540" t="s">
        <v>8534</v>
      </c>
      <c r="C3389" s="540" t="s">
        <v>89</v>
      </c>
      <c r="D3389" s="540" t="s">
        <v>8019</v>
      </c>
      <c r="E3389" s="540" t="s">
        <v>7916</v>
      </c>
      <c r="F3389" s="556">
        <v>26800000</v>
      </c>
      <c r="G3389" s="541">
        <v>2023</v>
      </c>
      <c r="H3389" s="542">
        <f>VLOOKUP(G3389,[3]잔가율!$D$3:$E$33,2,FALSE)</f>
        <v>0.84199999999999997</v>
      </c>
      <c r="I3389" s="552">
        <f t="shared" si="52"/>
        <v>22565600</v>
      </c>
    </row>
    <row r="3390" spans="1:9">
      <c r="A3390" s="539">
        <v>3389</v>
      </c>
      <c r="B3390" s="540" t="s">
        <v>8534</v>
      </c>
      <c r="C3390" s="540" t="s">
        <v>89</v>
      </c>
      <c r="D3390" s="540" t="s">
        <v>8019</v>
      </c>
      <c r="E3390" s="540" t="s">
        <v>8020</v>
      </c>
      <c r="F3390" s="556">
        <v>26800000</v>
      </c>
      <c r="G3390" s="541">
        <v>2023</v>
      </c>
      <c r="H3390" s="542">
        <f>VLOOKUP(G3390,[3]잔가율!$D$3:$E$33,2,FALSE)</f>
        <v>0.84199999999999997</v>
      </c>
      <c r="I3390" s="552">
        <f t="shared" si="52"/>
        <v>22565600</v>
      </c>
    </row>
    <row r="3391" spans="1:9">
      <c r="A3391" s="539">
        <v>3390</v>
      </c>
      <c r="B3391" s="540" t="s">
        <v>8534</v>
      </c>
      <c r="C3391" s="540" t="s">
        <v>89</v>
      </c>
      <c r="D3391" s="540" t="s">
        <v>8021</v>
      </c>
      <c r="E3391" s="540" t="s">
        <v>8022</v>
      </c>
      <c r="F3391" s="556">
        <v>38090000</v>
      </c>
      <c r="G3391" s="541">
        <v>2023</v>
      </c>
      <c r="H3391" s="542">
        <f>VLOOKUP(G3391,[3]잔가율!$D$3:$E$33,2,FALSE)</f>
        <v>0.84199999999999997</v>
      </c>
      <c r="I3391" s="552">
        <f t="shared" si="52"/>
        <v>32071780</v>
      </c>
    </row>
    <row r="3392" spans="1:9">
      <c r="A3392" s="539">
        <v>3391</v>
      </c>
      <c r="B3392" s="540" t="s">
        <v>8534</v>
      </c>
      <c r="C3392" s="540" t="s">
        <v>89</v>
      </c>
      <c r="D3392" s="540" t="s">
        <v>8021</v>
      </c>
      <c r="E3392" s="540" t="s">
        <v>8023</v>
      </c>
      <c r="F3392" s="556">
        <v>35450000</v>
      </c>
      <c r="G3392" s="541">
        <v>2023</v>
      </c>
      <c r="H3392" s="542">
        <f>VLOOKUP(G3392,[3]잔가율!$D$3:$E$33,2,FALSE)</f>
        <v>0.84199999999999997</v>
      </c>
      <c r="I3392" s="552">
        <f t="shared" si="52"/>
        <v>29848900</v>
      </c>
    </row>
    <row r="3393" spans="1:9">
      <c r="A3393" s="539">
        <v>3392</v>
      </c>
      <c r="B3393" s="540" t="s">
        <v>8534</v>
      </c>
      <c r="C3393" s="540" t="s">
        <v>89</v>
      </c>
      <c r="D3393" s="540" t="s">
        <v>8021</v>
      </c>
      <c r="E3393" s="540" t="s">
        <v>8024</v>
      </c>
      <c r="F3393" s="556">
        <v>68180000</v>
      </c>
      <c r="G3393" s="541">
        <v>2023</v>
      </c>
      <c r="H3393" s="542">
        <f>VLOOKUP(G3393,[3]잔가율!$D$3:$E$33,2,FALSE)</f>
        <v>0.84199999999999997</v>
      </c>
      <c r="I3393" s="552">
        <f t="shared" si="52"/>
        <v>57407560</v>
      </c>
    </row>
    <row r="3394" spans="1:9">
      <c r="A3394" s="539">
        <v>3393</v>
      </c>
      <c r="B3394" s="543" t="s">
        <v>8534</v>
      </c>
      <c r="C3394" s="543" t="s">
        <v>7882</v>
      </c>
      <c r="D3394" s="543" t="s">
        <v>8021</v>
      </c>
      <c r="E3394" s="543" t="s">
        <v>8025</v>
      </c>
      <c r="F3394" s="557">
        <v>58350000</v>
      </c>
      <c r="G3394" s="541">
        <v>2023</v>
      </c>
      <c r="H3394" s="542">
        <f>VLOOKUP(G3394,[3]잔가율!$D$3:$E$33,2,FALSE)</f>
        <v>0.84199999999999997</v>
      </c>
      <c r="I3394" s="552">
        <f t="shared" ref="I3394:I3457" si="53">ROUNDDOWN(F3394*H3394,0)</f>
        <v>49130700</v>
      </c>
    </row>
    <row r="3395" spans="1:9">
      <c r="A3395" s="539">
        <v>3394</v>
      </c>
      <c r="B3395" s="540" t="s">
        <v>8534</v>
      </c>
      <c r="C3395" s="540" t="s">
        <v>89</v>
      </c>
      <c r="D3395" s="540" t="s">
        <v>8021</v>
      </c>
      <c r="E3395" s="540" t="s">
        <v>8026</v>
      </c>
      <c r="F3395" s="556">
        <v>46810000</v>
      </c>
      <c r="G3395" s="541">
        <v>2023</v>
      </c>
      <c r="H3395" s="542">
        <f>VLOOKUP(G3395,[3]잔가율!$D$3:$E$33,2,FALSE)</f>
        <v>0.84199999999999997</v>
      </c>
      <c r="I3395" s="552">
        <f t="shared" si="53"/>
        <v>39414020</v>
      </c>
    </row>
    <row r="3396" spans="1:9">
      <c r="A3396" s="539">
        <v>3395</v>
      </c>
      <c r="B3396" s="543" t="s">
        <v>8534</v>
      </c>
      <c r="C3396" s="543" t="s">
        <v>7882</v>
      </c>
      <c r="D3396" s="543" t="s">
        <v>8021</v>
      </c>
      <c r="E3396" s="543" t="s">
        <v>8027</v>
      </c>
      <c r="F3396" s="557">
        <v>9720000</v>
      </c>
      <c r="G3396" s="541">
        <v>2023</v>
      </c>
      <c r="H3396" s="542">
        <f>VLOOKUP(G3396,[3]잔가율!$D$3:$E$33,2,FALSE)</f>
        <v>0.84199999999999997</v>
      </c>
      <c r="I3396" s="552">
        <f t="shared" si="53"/>
        <v>8184240</v>
      </c>
    </row>
    <row r="3397" spans="1:9">
      <c r="A3397" s="539">
        <v>3396</v>
      </c>
      <c r="B3397" s="540" t="s">
        <v>8534</v>
      </c>
      <c r="C3397" s="540" t="s">
        <v>89</v>
      </c>
      <c r="D3397" s="540" t="s">
        <v>8021</v>
      </c>
      <c r="E3397" s="540" t="s">
        <v>8028</v>
      </c>
      <c r="F3397" s="556">
        <v>48180000</v>
      </c>
      <c r="G3397" s="541">
        <v>2023</v>
      </c>
      <c r="H3397" s="542">
        <f>VLOOKUP(G3397,[3]잔가율!$D$3:$E$33,2,FALSE)</f>
        <v>0.84199999999999997</v>
      </c>
      <c r="I3397" s="552">
        <f t="shared" si="53"/>
        <v>40567560</v>
      </c>
    </row>
    <row r="3398" spans="1:9">
      <c r="A3398" s="539">
        <v>3397</v>
      </c>
      <c r="B3398" s="540" t="s">
        <v>8534</v>
      </c>
      <c r="C3398" s="540" t="s">
        <v>89</v>
      </c>
      <c r="D3398" s="540" t="s">
        <v>8021</v>
      </c>
      <c r="E3398" s="540" t="s">
        <v>1331</v>
      </c>
      <c r="F3398" s="556">
        <v>51810000</v>
      </c>
      <c r="G3398" s="541">
        <v>2023</v>
      </c>
      <c r="H3398" s="542">
        <f>VLOOKUP(G3398,[3]잔가율!$D$3:$E$33,2,FALSE)</f>
        <v>0.84199999999999997</v>
      </c>
      <c r="I3398" s="552">
        <f t="shared" si="53"/>
        <v>43624020</v>
      </c>
    </row>
    <row r="3399" spans="1:9">
      <c r="A3399" s="539">
        <v>3398</v>
      </c>
      <c r="B3399" s="543" t="s">
        <v>8534</v>
      </c>
      <c r="C3399" s="543" t="s">
        <v>7882</v>
      </c>
      <c r="D3399" s="543" t="s">
        <v>8021</v>
      </c>
      <c r="E3399" s="543" t="s">
        <v>8029</v>
      </c>
      <c r="F3399" s="557">
        <v>80190000</v>
      </c>
      <c r="G3399" s="541">
        <v>2023</v>
      </c>
      <c r="H3399" s="542">
        <f>VLOOKUP(G3399,[3]잔가율!$D$3:$E$33,2,FALSE)</f>
        <v>0.84199999999999997</v>
      </c>
      <c r="I3399" s="552">
        <f t="shared" si="53"/>
        <v>67519980</v>
      </c>
    </row>
    <row r="3400" spans="1:9">
      <c r="A3400" s="539">
        <v>3399</v>
      </c>
      <c r="B3400" s="543" t="s">
        <v>8534</v>
      </c>
      <c r="C3400" s="543" t="s">
        <v>7882</v>
      </c>
      <c r="D3400" s="543" t="s">
        <v>8021</v>
      </c>
      <c r="E3400" s="543" t="s">
        <v>8030</v>
      </c>
      <c r="F3400" s="557">
        <v>11330000</v>
      </c>
      <c r="G3400" s="541">
        <v>2023</v>
      </c>
      <c r="H3400" s="542">
        <f>VLOOKUP(G3400,[3]잔가율!$D$3:$E$33,2,FALSE)</f>
        <v>0.84199999999999997</v>
      </c>
      <c r="I3400" s="552">
        <f t="shared" si="53"/>
        <v>9539860</v>
      </c>
    </row>
    <row r="3401" spans="1:9">
      <c r="A3401" s="539">
        <v>3400</v>
      </c>
      <c r="B3401" s="540" t="s">
        <v>8534</v>
      </c>
      <c r="C3401" s="540" t="s">
        <v>89</v>
      </c>
      <c r="D3401" s="540" t="s">
        <v>8021</v>
      </c>
      <c r="E3401" s="540" t="s">
        <v>8031</v>
      </c>
      <c r="F3401" s="556">
        <v>54450000</v>
      </c>
      <c r="G3401" s="541">
        <v>2023</v>
      </c>
      <c r="H3401" s="542">
        <f>VLOOKUP(G3401,[3]잔가율!$D$3:$E$33,2,FALSE)</f>
        <v>0.84199999999999997</v>
      </c>
      <c r="I3401" s="552">
        <f t="shared" si="53"/>
        <v>45846900</v>
      </c>
    </row>
    <row r="3402" spans="1:9">
      <c r="A3402" s="539">
        <v>3401</v>
      </c>
      <c r="B3402" s="540" t="s">
        <v>8534</v>
      </c>
      <c r="C3402" s="540" t="s">
        <v>89</v>
      </c>
      <c r="D3402" s="540" t="s">
        <v>8032</v>
      </c>
      <c r="E3402" s="540" t="s">
        <v>8026</v>
      </c>
      <c r="F3402" s="556">
        <v>48100000</v>
      </c>
      <c r="G3402" s="541">
        <v>2023</v>
      </c>
      <c r="H3402" s="542">
        <f>VLOOKUP(G3402,[3]잔가율!$D$3:$E$33,2,FALSE)</f>
        <v>0.84199999999999997</v>
      </c>
      <c r="I3402" s="552">
        <f t="shared" si="53"/>
        <v>40500200</v>
      </c>
    </row>
    <row r="3403" spans="1:9">
      <c r="A3403" s="539">
        <v>3402</v>
      </c>
      <c r="B3403" s="540" t="s">
        <v>8534</v>
      </c>
      <c r="C3403" s="540" t="s">
        <v>89</v>
      </c>
      <c r="D3403" s="540" t="s">
        <v>8033</v>
      </c>
      <c r="E3403" s="540" t="s">
        <v>7860</v>
      </c>
      <c r="F3403" s="556">
        <v>50700000</v>
      </c>
      <c r="G3403" s="541">
        <v>2023</v>
      </c>
      <c r="H3403" s="542">
        <f>VLOOKUP(G3403,[3]잔가율!$D$3:$E$33,2,FALSE)</f>
        <v>0.84199999999999997</v>
      </c>
      <c r="I3403" s="552">
        <f t="shared" si="53"/>
        <v>42689400</v>
      </c>
    </row>
    <row r="3404" spans="1:9">
      <c r="A3404" s="539">
        <v>3403</v>
      </c>
      <c r="B3404" s="414" t="s">
        <v>16663</v>
      </c>
      <c r="C3404" s="540" t="s">
        <v>89</v>
      </c>
      <c r="D3404" s="540" t="s">
        <v>7858</v>
      </c>
      <c r="E3404" s="540" t="s">
        <v>7859</v>
      </c>
      <c r="F3404" s="558">
        <v>60900000</v>
      </c>
      <c r="G3404" s="541">
        <v>2023</v>
      </c>
      <c r="H3404" s="542">
        <f>VLOOKUP(G3404,[3]잔가율!$B$3:$C$33,2,FALSE)</f>
        <v>0.82599999999999996</v>
      </c>
      <c r="I3404" s="552">
        <f t="shared" si="53"/>
        <v>50303400</v>
      </c>
    </row>
    <row r="3405" spans="1:9">
      <c r="A3405" s="539">
        <v>3404</v>
      </c>
      <c r="B3405" s="414" t="s">
        <v>16663</v>
      </c>
      <c r="C3405" s="540" t="s">
        <v>89</v>
      </c>
      <c r="D3405" s="540" t="s">
        <v>7858</v>
      </c>
      <c r="E3405" s="540" t="s">
        <v>7860</v>
      </c>
      <c r="F3405" s="558">
        <v>52000000</v>
      </c>
      <c r="G3405" s="541">
        <v>2023</v>
      </c>
      <c r="H3405" s="542">
        <f>VLOOKUP(G3405,[3]잔가율!$B$3:$C$33,2,FALSE)</f>
        <v>0.82599999999999996</v>
      </c>
      <c r="I3405" s="552">
        <f t="shared" si="53"/>
        <v>42952000</v>
      </c>
    </row>
    <row r="3406" spans="1:9">
      <c r="A3406" s="539">
        <v>3405</v>
      </c>
      <c r="B3406" s="414" t="s">
        <v>16663</v>
      </c>
      <c r="C3406" s="544" t="s">
        <v>89</v>
      </c>
      <c r="D3406" s="544" t="s">
        <v>7861</v>
      </c>
      <c r="E3406" s="544" t="s">
        <v>7862</v>
      </c>
      <c r="F3406" s="560">
        <v>57950000</v>
      </c>
      <c r="G3406" s="541">
        <v>2023</v>
      </c>
      <c r="H3406" s="542">
        <f>VLOOKUP(G3406,[3]잔가율!$B$3:$C$33,2,FALSE)</f>
        <v>0.82599999999999996</v>
      </c>
      <c r="I3406" s="552">
        <f t="shared" si="53"/>
        <v>47866700</v>
      </c>
    </row>
    <row r="3407" spans="1:9">
      <c r="A3407" s="539">
        <v>3406</v>
      </c>
      <c r="B3407" s="540" t="s">
        <v>8534</v>
      </c>
      <c r="C3407" s="540" t="s">
        <v>89</v>
      </c>
      <c r="D3407" s="540" t="s">
        <v>7881</v>
      </c>
      <c r="E3407" s="540" t="s">
        <v>8034</v>
      </c>
      <c r="F3407" s="556">
        <v>59740000</v>
      </c>
      <c r="G3407" s="541">
        <v>2023</v>
      </c>
      <c r="H3407" s="542">
        <f>VLOOKUP(G3407,[3]잔가율!$D$3:$E$33,2,FALSE)</f>
        <v>0.84199999999999997</v>
      </c>
      <c r="I3407" s="552">
        <f t="shared" si="53"/>
        <v>50301080</v>
      </c>
    </row>
    <row r="3408" spans="1:9">
      <c r="A3408" s="539">
        <v>3407</v>
      </c>
      <c r="B3408" s="540" t="s">
        <v>8534</v>
      </c>
      <c r="C3408" s="540" t="s">
        <v>89</v>
      </c>
      <c r="D3408" s="540" t="s">
        <v>7863</v>
      </c>
      <c r="E3408" s="540" t="s">
        <v>8035</v>
      </c>
      <c r="F3408" s="556">
        <v>35360000</v>
      </c>
      <c r="G3408" s="541">
        <v>2023</v>
      </c>
      <c r="H3408" s="542">
        <f>VLOOKUP(G3408,[3]잔가율!$D$3:$E$33,2,FALSE)</f>
        <v>0.84199999999999997</v>
      </c>
      <c r="I3408" s="552">
        <f t="shared" si="53"/>
        <v>29773120</v>
      </c>
    </row>
    <row r="3409" spans="1:9">
      <c r="A3409" s="539">
        <v>3408</v>
      </c>
      <c r="B3409" s="414" t="s">
        <v>16663</v>
      </c>
      <c r="C3409" s="540" t="s">
        <v>89</v>
      </c>
      <c r="D3409" s="540" t="s">
        <v>7863</v>
      </c>
      <c r="E3409" s="540" t="s">
        <v>7864</v>
      </c>
      <c r="F3409" s="558">
        <v>42630000</v>
      </c>
      <c r="G3409" s="541">
        <v>2023</v>
      </c>
      <c r="H3409" s="542">
        <f>VLOOKUP(G3409,[3]잔가율!$B$3:$C$33,2,FALSE)</f>
        <v>0.82599999999999996</v>
      </c>
      <c r="I3409" s="552">
        <f t="shared" si="53"/>
        <v>35212380</v>
      </c>
    </row>
    <row r="3410" spans="1:9">
      <c r="A3410" s="539">
        <v>3409</v>
      </c>
      <c r="B3410" s="540" t="s">
        <v>8534</v>
      </c>
      <c r="C3410" s="540" t="s">
        <v>89</v>
      </c>
      <c r="D3410" s="540" t="s">
        <v>7865</v>
      </c>
      <c r="E3410" s="540" t="s">
        <v>8036</v>
      </c>
      <c r="F3410" s="556">
        <v>47180000</v>
      </c>
      <c r="G3410" s="541">
        <v>2023</v>
      </c>
      <c r="H3410" s="542">
        <f>VLOOKUP(G3410,[3]잔가율!$D$3:$E$33,2,FALSE)</f>
        <v>0.84199999999999997</v>
      </c>
      <c r="I3410" s="552">
        <f t="shared" si="53"/>
        <v>39725560</v>
      </c>
    </row>
    <row r="3411" spans="1:9">
      <c r="A3411" s="539">
        <v>3410</v>
      </c>
      <c r="B3411" s="540" t="s">
        <v>8534</v>
      </c>
      <c r="C3411" s="540" t="s">
        <v>89</v>
      </c>
      <c r="D3411" s="540" t="s">
        <v>7865</v>
      </c>
      <c r="E3411" s="540" t="s">
        <v>8037</v>
      </c>
      <c r="F3411" s="556">
        <v>43000000</v>
      </c>
      <c r="G3411" s="541">
        <v>2023</v>
      </c>
      <c r="H3411" s="542">
        <f>VLOOKUP(G3411,[3]잔가율!$D$3:$E$33,2,FALSE)</f>
        <v>0.84199999999999997</v>
      </c>
      <c r="I3411" s="552">
        <f t="shared" si="53"/>
        <v>36206000</v>
      </c>
    </row>
    <row r="3412" spans="1:9">
      <c r="A3412" s="539">
        <v>3411</v>
      </c>
      <c r="B3412" s="414" t="s">
        <v>16663</v>
      </c>
      <c r="C3412" s="540" t="s">
        <v>89</v>
      </c>
      <c r="D3412" s="540" t="s">
        <v>7865</v>
      </c>
      <c r="E3412" s="540" t="s">
        <v>7866</v>
      </c>
      <c r="F3412" s="558">
        <v>43000000</v>
      </c>
      <c r="G3412" s="541">
        <v>2023</v>
      </c>
      <c r="H3412" s="542">
        <f>VLOOKUP(G3412,[3]잔가율!$B$3:$C$33,2,FALSE)</f>
        <v>0.82599999999999996</v>
      </c>
      <c r="I3412" s="552">
        <f t="shared" si="53"/>
        <v>35518000</v>
      </c>
    </row>
    <row r="3413" spans="1:9">
      <c r="A3413" s="539">
        <v>3412</v>
      </c>
      <c r="B3413" s="540" t="s">
        <v>8534</v>
      </c>
      <c r="C3413" s="540" t="s">
        <v>89</v>
      </c>
      <c r="D3413" s="540" t="s">
        <v>8038</v>
      </c>
      <c r="E3413" s="540" t="s">
        <v>8039</v>
      </c>
      <c r="F3413" s="556">
        <v>5000000</v>
      </c>
      <c r="G3413" s="541">
        <v>2023</v>
      </c>
      <c r="H3413" s="542">
        <f>VLOOKUP(G3413,[3]잔가율!$D$3:$E$33,2,FALSE)</f>
        <v>0.84199999999999997</v>
      </c>
      <c r="I3413" s="552">
        <f t="shared" si="53"/>
        <v>4210000</v>
      </c>
    </row>
    <row r="3414" spans="1:9">
      <c r="A3414" s="539">
        <v>3413</v>
      </c>
      <c r="B3414" s="540" t="s">
        <v>8534</v>
      </c>
      <c r="C3414" s="540" t="s">
        <v>83</v>
      </c>
      <c r="D3414" s="540" t="s">
        <v>8087</v>
      </c>
      <c r="E3414" s="540" t="s">
        <v>7516</v>
      </c>
      <c r="F3414" s="556">
        <v>41000000</v>
      </c>
      <c r="G3414" s="541">
        <v>2023</v>
      </c>
      <c r="H3414" s="542">
        <f>VLOOKUP(G3414,[3]잔가율!$D$3:$E$33,2,FALSE)</f>
        <v>0.84199999999999997</v>
      </c>
      <c r="I3414" s="552">
        <f t="shared" si="53"/>
        <v>34522000</v>
      </c>
    </row>
    <row r="3415" spans="1:9">
      <c r="A3415" s="539">
        <v>3414</v>
      </c>
      <c r="B3415" s="543" t="s">
        <v>8534</v>
      </c>
      <c r="C3415" s="543" t="s">
        <v>8088</v>
      </c>
      <c r="D3415" s="543" t="s">
        <v>8089</v>
      </c>
      <c r="E3415" s="543" t="s">
        <v>8090</v>
      </c>
      <c r="F3415" s="557">
        <v>26460000</v>
      </c>
      <c r="G3415" s="541">
        <v>2023</v>
      </c>
      <c r="H3415" s="542">
        <f>VLOOKUP(G3415,[3]잔가율!$D$3:$E$33,2,FALSE)</f>
        <v>0.84199999999999997</v>
      </c>
      <c r="I3415" s="552">
        <f t="shared" si="53"/>
        <v>22279320</v>
      </c>
    </row>
    <row r="3416" spans="1:9">
      <c r="A3416" s="539">
        <v>3415</v>
      </c>
      <c r="B3416" s="543" t="s">
        <v>8534</v>
      </c>
      <c r="C3416" s="543" t="s">
        <v>8088</v>
      </c>
      <c r="D3416" s="543" t="s">
        <v>8091</v>
      </c>
      <c r="E3416" s="543" t="s">
        <v>8092</v>
      </c>
      <c r="F3416" s="557">
        <v>46960000</v>
      </c>
      <c r="G3416" s="541">
        <v>2023</v>
      </c>
      <c r="H3416" s="542">
        <f>VLOOKUP(G3416,[3]잔가율!$D$3:$E$33,2,FALSE)</f>
        <v>0.84199999999999997</v>
      </c>
      <c r="I3416" s="552">
        <f t="shared" si="53"/>
        <v>39540320</v>
      </c>
    </row>
    <row r="3417" spans="1:9">
      <c r="A3417" s="539">
        <v>3416</v>
      </c>
      <c r="B3417" s="543" t="s">
        <v>8534</v>
      </c>
      <c r="C3417" s="543" t="s">
        <v>8088</v>
      </c>
      <c r="D3417" s="543" t="s">
        <v>8091</v>
      </c>
      <c r="E3417" s="543" t="s">
        <v>8093</v>
      </c>
      <c r="F3417" s="557">
        <v>61630000</v>
      </c>
      <c r="G3417" s="541">
        <v>2023</v>
      </c>
      <c r="H3417" s="542">
        <f>VLOOKUP(G3417,[3]잔가율!$D$3:$E$33,2,FALSE)</f>
        <v>0.84199999999999997</v>
      </c>
      <c r="I3417" s="552">
        <f t="shared" si="53"/>
        <v>51892460</v>
      </c>
    </row>
    <row r="3418" spans="1:9">
      <c r="A3418" s="539">
        <v>3417</v>
      </c>
      <c r="B3418" s="540" t="s">
        <v>8534</v>
      </c>
      <c r="C3418" s="540" t="s">
        <v>83</v>
      </c>
      <c r="D3418" s="540" t="s">
        <v>8091</v>
      </c>
      <c r="E3418" s="540" t="s">
        <v>8094</v>
      </c>
      <c r="F3418" s="556">
        <v>54300000</v>
      </c>
      <c r="G3418" s="541">
        <v>2023</v>
      </c>
      <c r="H3418" s="542">
        <f>VLOOKUP(G3418,[3]잔가율!$D$3:$E$33,2,FALSE)</f>
        <v>0.84199999999999997</v>
      </c>
      <c r="I3418" s="552">
        <f t="shared" si="53"/>
        <v>45720600</v>
      </c>
    </row>
    <row r="3419" spans="1:9">
      <c r="A3419" s="539">
        <v>3418</v>
      </c>
      <c r="B3419" s="540" t="s">
        <v>8534</v>
      </c>
      <c r="C3419" s="540" t="s">
        <v>83</v>
      </c>
      <c r="D3419" s="540" t="s">
        <v>8095</v>
      </c>
      <c r="E3419" s="540" t="s">
        <v>8096</v>
      </c>
      <c r="F3419" s="556">
        <v>29560000</v>
      </c>
      <c r="G3419" s="541">
        <v>2023</v>
      </c>
      <c r="H3419" s="542">
        <f>VLOOKUP(G3419,[3]잔가율!$D$3:$E$33,2,FALSE)</f>
        <v>0.84199999999999997</v>
      </c>
      <c r="I3419" s="552">
        <f t="shared" si="53"/>
        <v>24889520</v>
      </c>
    </row>
    <row r="3420" spans="1:9">
      <c r="A3420" s="539">
        <v>3419</v>
      </c>
      <c r="B3420" s="540" t="s">
        <v>8534</v>
      </c>
      <c r="C3420" s="540" t="s">
        <v>83</v>
      </c>
      <c r="D3420" s="540" t="s">
        <v>8042</v>
      </c>
      <c r="E3420" s="540" t="s">
        <v>8097</v>
      </c>
      <c r="F3420" s="556">
        <v>47180000</v>
      </c>
      <c r="G3420" s="541">
        <v>2023</v>
      </c>
      <c r="H3420" s="542">
        <f>VLOOKUP(G3420,[3]잔가율!$D$3:$E$33,2,FALSE)</f>
        <v>0.84199999999999997</v>
      </c>
      <c r="I3420" s="552">
        <f t="shared" si="53"/>
        <v>39725560</v>
      </c>
    </row>
    <row r="3421" spans="1:9">
      <c r="A3421" s="539">
        <v>3420</v>
      </c>
      <c r="B3421" s="540" t="s">
        <v>8534</v>
      </c>
      <c r="C3421" s="540" t="s">
        <v>83</v>
      </c>
      <c r="D3421" s="540" t="s">
        <v>8043</v>
      </c>
      <c r="E3421" s="540" t="s">
        <v>8097</v>
      </c>
      <c r="F3421" s="556">
        <v>39680000</v>
      </c>
      <c r="G3421" s="541">
        <v>2023</v>
      </c>
      <c r="H3421" s="542">
        <f>VLOOKUP(G3421,[3]잔가율!$D$3:$E$33,2,FALSE)</f>
        <v>0.84199999999999997</v>
      </c>
      <c r="I3421" s="552">
        <f t="shared" si="53"/>
        <v>33410560</v>
      </c>
    </row>
    <row r="3422" spans="1:9">
      <c r="A3422" s="539">
        <v>3421</v>
      </c>
      <c r="B3422" s="540" t="s">
        <v>8534</v>
      </c>
      <c r="C3422" s="540" t="s">
        <v>83</v>
      </c>
      <c r="D3422" s="540" t="s">
        <v>8098</v>
      </c>
      <c r="E3422" s="540" t="s">
        <v>8097</v>
      </c>
      <c r="F3422" s="556">
        <v>40140000</v>
      </c>
      <c r="G3422" s="541">
        <v>2023</v>
      </c>
      <c r="H3422" s="542">
        <f>VLOOKUP(G3422,[3]잔가율!$D$3:$E$33,2,FALSE)</f>
        <v>0.84199999999999997</v>
      </c>
      <c r="I3422" s="552">
        <f t="shared" si="53"/>
        <v>33797880</v>
      </c>
    </row>
    <row r="3423" spans="1:9">
      <c r="A3423" s="539">
        <v>3422</v>
      </c>
      <c r="B3423" s="540" t="s">
        <v>8534</v>
      </c>
      <c r="C3423" s="540" t="s">
        <v>83</v>
      </c>
      <c r="D3423" s="540" t="s">
        <v>8044</v>
      </c>
      <c r="E3423" s="540" t="s">
        <v>8097</v>
      </c>
      <c r="F3423" s="556">
        <v>38300000</v>
      </c>
      <c r="G3423" s="541">
        <v>2023</v>
      </c>
      <c r="H3423" s="542">
        <f>VLOOKUP(G3423,[3]잔가율!$D$3:$E$33,2,FALSE)</f>
        <v>0.84199999999999997</v>
      </c>
      <c r="I3423" s="552">
        <f t="shared" si="53"/>
        <v>32248600</v>
      </c>
    </row>
    <row r="3424" spans="1:9">
      <c r="A3424" s="539">
        <v>3423</v>
      </c>
      <c r="B3424" s="540" t="s">
        <v>8534</v>
      </c>
      <c r="C3424" s="540" t="s">
        <v>83</v>
      </c>
      <c r="D3424" s="540" t="s">
        <v>8099</v>
      </c>
      <c r="E3424" s="540" t="s">
        <v>8097</v>
      </c>
      <c r="F3424" s="556">
        <v>39900000</v>
      </c>
      <c r="G3424" s="541">
        <v>2023</v>
      </c>
      <c r="H3424" s="542">
        <f>VLOOKUP(G3424,[3]잔가율!$D$3:$E$33,2,FALSE)</f>
        <v>0.84199999999999997</v>
      </c>
      <c r="I3424" s="552">
        <f t="shared" si="53"/>
        <v>33595800</v>
      </c>
    </row>
    <row r="3425" spans="1:9">
      <c r="A3425" s="539">
        <v>3424</v>
      </c>
      <c r="B3425" s="540" t="s">
        <v>8534</v>
      </c>
      <c r="C3425" s="540" t="s">
        <v>83</v>
      </c>
      <c r="D3425" s="540" t="s">
        <v>8045</v>
      </c>
      <c r="E3425" s="540" t="s">
        <v>8097</v>
      </c>
      <c r="F3425" s="556">
        <v>35400000</v>
      </c>
      <c r="G3425" s="541">
        <v>2023</v>
      </c>
      <c r="H3425" s="542">
        <f>VLOOKUP(G3425,[3]잔가율!$D$3:$E$33,2,FALSE)</f>
        <v>0.84199999999999997</v>
      </c>
      <c r="I3425" s="552">
        <f t="shared" si="53"/>
        <v>29806800</v>
      </c>
    </row>
    <row r="3426" spans="1:9">
      <c r="A3426" s="539">
        <v>3425</v>
      </c>
      <c r="B3426" s="540" t="s">
        <v>8534</v>
      </c>
      <c r="C3426" s="540" t="s">
        <v>83</v>
      </c>
      <c r="D3426" s="540" t="s">
        <v>8046</v>
      </c>
      <c r="E3426" s="540" t="s">
        <v>8100</v>
      </c>
      <c r="F3426" s="556">
        <v>50360000</v>
      </c>
      <c r="G3426" s="541">
        <v>2023</v>
      </c>
      <c r="H3426" s="542">
        <f>VLOOKUP(G3426,[3]잔가율!$D$3:$E$33,2,FALSE)</f>
        <v>0.84199999999999997</v>
      </c>
      <c r="I3426" s="552">
        <f t="shared" si="53"/>
        <v>42403120</v>
      </c>
    </row>
    <row r="3427" spans="1:9">
      <c r="A3427" s="539">
        <v>3426</v>
      </c>
      <c r="B3427" s="543" t="s">
        <v>8534</v>
      </c>
      <c r="C3427" s="543" t="s">
        <v>8088</v>
      </c>
      <c r="D3427" s="543" t="s">
        <v>8101</v>
      </c>
      <c r="E3427" s="543" t="s">
        <v>8102</v>
      </c>
      <c r="F3427" s="557">
        <v>13120000</v>
      </c>
      <c r="G3427" s="541">
        <v>2023</v>
      </c>
      <c r="H3427" s="542">
        <f>VLOOKUP(G3427,[3]잔가율!$D$3:$E$33,2,FALSE)</f>
        <v>0.84199999999999997</v>
      </c>
      <c r="I3427" s="552">
        <f t="shared" si="53"/>
        <v>11047040</v>
      </c>
    </row>
    <row r="3428" spans="1:9">
      <c r="A3428" s="539">
        <v>3427</v>
      </c>
      <c r="B3428" s="540" t="s">
        <v>8534</v>
      </c>
      <c r="C3428" s="540" t="s">
        <v>83</v>
      </c>
      <c r="D3428" s="540" t="s">
        <v>8047</v>
      </c>
      <c r="E3428" s="540" t="s">
        <v>8103</v>
      </c>
      <c r="F3428" s="556">
        <v>28260000</v>
      </c>
      <c r="G3428" s="541">
        <v>2023</v>
      </c>
      <c r="H3428" s="542">
        <f>VLOOKUP(G3428,[3]잔가율!$D$3:$E$33,2,FALSE)</f>
        <v>0.84199999999999997</v>
      </c>
      <c r="I3428" s="552">
        <f t="shared" si="53"/>
        <v>23794920</v>
      </c>
    </row>
    <row r="3429" spans="1:9">
      <c r="A3429" s="539">
        <v>3428</v>
      </c>
      <c r="B3429" s="540" t="s">
        <v>8534</v>
      </c>
      <c r="C3429" s="540" t="s">
        <v>83</v>
      </c>
      <c r="D3429" s="540" t="s">
        <v>8048</v>
      </c>
      <c r="E3429" s="540" t="s">
        <v>5701</v>
      </c>
      <c r="F3429" s="556">
        <v>29970000</v>
      </c>
      <c r="G3429" s="541">
        <v>2023</v>
      </c>
      <c r="H3429" s="542">
        <f>VLOOKUP(G3429,[3]잔가율!$D$3:$E$33,2,FALSE)</f>
        <v>0.84199999999999997</v>
      </c>
      <c r="I3429" s="552">
        <f t="shared" si="53"/>
        <v>25234740</v>
      </c>
    </row>
    <row r="3430" spans="1:9">
      <c r="A3430" s="539">
        <v>3429</v>
      </c>
      <c r="B3430" s="540" t="s">
        <v>8534</v>
      </c>
      <c r="C3430" s="540" t="s">
        <v>83</v>
      </c>
      <c r="D3430" s="540" t="s">
        <v>8104</v>
      </c>
      <c r="E3430" s="540" t="s">
        <v>8103</v>
      </c>
      <c r="F3430" s="556">
        <v>28200000</v>
      </c>
      <c r="G3430" s="541">
        <v>2023</v>
      </c>
      <c r="H3430" s="542">
        <f>VLOOKUP(G3430,[3]잔가율!$D$3:$E$33,2,FALSE)</f>
        <v>0.84199999999999997</v>
      </c>
      <c r="I3430" s="552">
        <f t="shared" si="53"/>
        <v>23744400</v>
      </c>
    </row>
    <row r="3431" spans="1:9">
      <c r="A3431" s="539">
        <v>3430</v>
      </c>
      <c r="B3431" s="540" t="s">
        <v>8534</v>
      </c>
      <c r="C3431" s="540" t="s">
        <v>83</v>
      </c>
      <c r="D3431" s="540" t="s">
        <v>8049</v>
      </c>
      <c r="E3431" s="540" t="s">
        <v>8105</v>
      </c>
      <c r="F3431" s="556">
        <v>33360000</v>
      </c>
      <c r="G3431" s="541">
        <v>2023</v>
      </c>
      <c r="H3431" s="542">
        <f>VLOOKUP(G3431,[3]잔가율!$D$3:$E$33,2,FALSE)</f>
        <v>0.84199999999999997</v>
      </c>
      <c r="I3431" s="552">
        <f t="shared" si="53"/>
        <v>28089120</v>
      </c>
    </row>
    <row r="3432" spans="1:9">
      <c r="A3432" s="539">
        <v>3431</v>
      </c>
      <c r="B3432" s="540" t="s">
        <v>8534</v>
      </c>
      <c r="C3432" s="540" t="s">
        <v>83</v>
      </c>
      <c r="D3432" s="540" t="s">
        <v>8050</v>
      </c>
      <c r="E3432" s="540" t="s">
        <v>5701</v>
      </c>
      <c r="F3432" s="556">
        <v>33090000</v>
      </c>
      <c r="G3432" s="541">
        <v>2023</v>
      </c>
      <c r="H3432" s="542">
        <f>VLOOKUP(G3432,[3]잔가율!$D$3:$E$33,2,FALSE)</f>
        <v>0.84199999999999997</v>
      </c>
      <c r="I3432" s="552">
        <f t="shared" si="53"/>
        <v>27861780</v>
      </c>
    </row>
    <row r="3433" spans="1:9">
      <c r="A3433" s="539">
        <v>3432</v>
      </c>
      <c r="B3433" s="540" t="s">
        <v>8534</v>
      </c>
      <c r="C3433" s="540" t="s">
        <v>83</v>
      </c>
      <c r="D3433" s="540" t="s">
        <v>8106</v>
      </c>
      <c r="E3433" s="540" t="s">
        <v>5701</v>
      </c>
      <c r="F3433" s="556">
        <v>36540000</v>
      </c>
      <c r="G3433" s="541">
        <v>2023</v>
      </c>
      <c r="H3433" s="542">
        <f>VLOOKUP(G3433,[3]잔가율!$D$3:$E$33,2,FALSE)</f>
        <v>0.84199999999999997</v>
      </c>
      <c r="I3433" s="552">
        <f t="shared" si="53"/>
        <v>30766680</v>
      </c>
    </row>
    <row r="3434" spans="1:9">
      <c r="A3434" s="539">
        <v>3433</v>
      </c>
      <c r="B3434" s="540" t="s">
        <v>8534</v>
      </c>
      <c r="C3434" s="540" t="s">
        <v>83</v>
      </c>
      <c r="D3434" s="540" t="s">
        <v>8051</v>
      </c>
      <c r="E3434" s="540" t="s">
        <v>5701</v>
      </c>
      <c r="F3434" s="556">
        <v>36810000</v>
      </c>
      <c r="G3434" s="541">
        <v>2023</v>
      </c>
      <c r="H3434" s="542">
        <f>VLOOKUP(G3434,[3]잔가율!$D$3:$E$33,2,FALSE)</f>
        <v>0.84199999999999997</v>
      </c>
      <c r="I3434" s="552">
        <f t="shared" si="53"/>
        <v>30994020</v>
      </c>
    </row>
    <row r="3435" spans="1:9">
      <c r="A3435" s="539">
        <v>3434</v>
      </c>
      <c r="B3435" s="540" t="s">
        <v>8534</v>
      </c>
      <c r="C3435" s="540" t="s">
        <v>83</v>
      </c>
      <c r="D3435" s="540" t="s">
        <v>8052</v>
      </c>
      <c r="E3435" s="540" t="s">
        <v>5701</v>
      </c>
      <c r="F3435" s="556">
        <v>30360000</v>
      </c>
      <c r="G3435" s="541">
        <v>2023</v>
      </c>
      <c r="H3435" s="542">
        <f>VLOOKUP(G3435,[3]잔가율!$D$3:$E$33,2,FALSE)</f>
        <v>0.84199999999999997</v>
      </c>
      <c r="I3435" s="552">
        <f t="shared" si="53"/>
        <v>25563120</v>
      </c>
    </row>
    <row r="3436" spans="1:9">
      <c r="A3436" s="539">
        <v>3435</v>
      </c>
      <c r="B3436" s="540" t="s">
        <v>8534</v>
      </c>
      <c r="C3436" s="540" t="s">
        <v>83</v>
      </c>
      <c r="D3436" s="540" t="s">
        <v>8107</v>
      </c>
      <c r="E3436" s="540" t="s">
        <v>8103</v>
      </c>
      <c r="F3436" s="556">
        <v>30360000</v>
      </c>
      <c r="G3436" s="541">
        <v>2023</v>
      </c>
      <c r="H3436" s="542">
        <f>VLOOKUP(G3436,[3]잔가율!$D$3:$E$33,2,FALSE)</f>
        <v>0.84199999999999997</v>
      </c>
      <c r="I3436" s="552">
        <f t="shared" si="53"/>
        <v>25563120</v>
      </c>
    </row>
    <row r="3437" spans="1:9">
      <c r="A3437" s="539">
        <v>3436</v>
      </c>
      <c r="B3437" s="540" t="s">
        <v>8534</v>
      </c>
      <c r="C3437" s="540" t="s">
        <v>83</v>
      </c>
      <c r="D3437" s="540" t="s">
        <v>8053</v>
      </c>
      <c r="E3437" s="540" t="s">
        <v>5701</v>
      </c>
      <c r="F3437" s="556">
        <v>35600000</v>
      </c>
      <c r="G3437" s="541">
        <v>2023</v>
      </c>
      <c r="H3437" s="542">
        <f>VLOOKUP(G3437,[3]잔가율!$D$3:$E$33,2,FALSE)</f>
        <v>0.84199999999999997</v>
      </c>
      <c r="I3437" s="552">
        <f t="shared" si="53"/>
        <v>29975200</v>
      </c>
    </row>
    <row r="3438" spans="1:9">
      <c r="A3438" s="539">
        <v>3437</v>
      </c>
      <c r="B3438" s="540" t="s">
        <v>8534</v>
      </c>
      <c r="C3438" s="540" t="s">
        <v>83</v>
      </c>
      <c r="D3438" s="540" t="s">
        <v>8108</v>
      </c>
      <c r="E3438" s="540" t="s">
        <v>8109</v>
      </c>
      <c r="F3438" s="556">
        <v>31810000</v>
      </c>
      <c r="G3438" s="541">
        <v>2023</v>
      </c>
      <c r="H3438" s="542">
        <f>VLOOKUP(G3438,[3]잔가율!$D$3:$E$33,2,FALSE)</f>
        <v>0.84199999999999997</v>
      </c>
      <c r="I3438" s="552">
        <f t="shared" si="53"/>
        <v>26784020</v>
      </c>
    </row>
    <row r="3439" spans="1:9">
      <c r="A3439" s="539">
        <v>3438</v>
      </c>
      <c r="B3439" s="540" t="s">
        <v>8534</v>
      </c>
      <c r="C3439" s="540" t="s">
        <v>83</v>
      </c>
      <c r="D3439" s="540" t="s">
        <v>8110</v>
      </c>
      <c r="E3439" s="540" t="s">
        <v>8103</v>
      </c>
      <c r="F3439" s="556">
        <v>36270000</v>
      </c>
      <c r="G3439" s="541">
        <v>2023</v>
      </c>
      <c r="H3439" s="542">
        <f>VLOOKUP(G3439,[3]잔가율!$D$3:$E$33,2,FALSE)</f>
        <v>0.84199999999999997</v>
      </c>
      <c r="I3439" s="552">
        <f t="shared" si="53"/>
        <v>30539340</v>
      </c>
    </row>
    <row r="3440" spans="1:9">
      <c r="A3440" s="539">
        <v>3439</v>
      </c>
      <c r="B3440" s="540" t="s">
        <v>8534</v>
      </c>
      <c r="C3440" s="540" t="s">
        <v>83</v>
      </c>
      <c r="D3440" s="540" t="s">
        <v>8054</v>
      </c>
      <c r="E3440" s="540" t="s">
        <v>1271</v>
      </c>
      <c r="F3440" s="556">
        <v>27390000</v>
      </c>
      <c r="G3440" s="541">
        <v>2023</v>
      </c>
      <c r="H3440" s="542">
        <f>VLOOKUP(G3440,[3]잔가율!$D$3:$E$33,2,FALSE)</f>
        <v>0.84199999999999997</v>
      </c>
      <c r="I3440" s="552">
        <f t="shared" si="53"/>
        <v>23062380</v>
      </c>
    </row>
    <row r="3441" spans="1:9">
      <c r="A3441" s="539">
        <v>3440</v>
      </c>
      <c r="B3441" s="540" t="s">
        <v>8534</v>
      </c>
      <c r="C3441" s="540" t="s">
        <v>83</v>
      </c>
      <c r="D3441" s="540" t="s">
        <v>8055</v>
      </c>
      <c r="E3441" s="540" t="s">
        <v>5701</v>
      </c>
      <c r="F3441" s="556">
        <v>38000000</v>
      </c>
      <c r="G3441" s="541">
        <v>2023</v>
      </c>
      <c r="H3441" s="542">
        <f>VLOOKUP(G3441,[3]잔가율!$D$3:$E$33,2,FALSE)</f>
        <v>0.84199999999999997</v>
      </c>
      <c r="I3441" s="552">
        <f t="shared" si="53"/>
        <v>31996000</v>
      </c>
    </row>
    <row r="3442" spans="1:9">
      <c r="A3442" s="539">
        <v>3441</v>
      </c>
      <c r="B3442" s="540" t="s">
        <v>8534</v>
      </c>
      <c r="C3442" s="540" t="s">
        <v>83</v>
      </c>
      <c r="D3442" s="540" t="s">
        <v>8055</v>
      </c>
      <c r="E3442" s="540" t="s">
        <v>8103</v>
      </c>
      <c r="F3442" s="556">
        <v>36210000</v>
      </c>
      <c r="G3442" s="541">
        <v>2023</v>
      </c>
      <c r="H3442" s="542">
        <f>VLOOKUP(G3442,[3]잔가율!$D$3:$E$33,2,FALSE)</f>
        <v>0.84199999999999997</v>
      </c>
      <c r="I3442" s="552">
        <f t="shared" si="53"/>
        <v>30488820</v>
      </c>
    </row>
    <row r="3443" spans="1:9">
      <c r="A3443" s="539">
        <v>3442</v>
      </c>
      <c r="B3443" s="540" t="s">
        <v>8534</v>
      </c>
      <c r="C3443" s="540" t="s">
        <v>83</v>
      </c>
      <c r="D3443" s="540" t="s">
        <v>8111</v>
      </c>
      <c r="E3443" s="540" t="s">
        <v>8103</v>
      </c>
      <c r="F3443" s="556">
        <v>37380000</v>
      </c>
      <c r="G3443" s="541">
        <v>2023</v>
      </c>
      <c r="H3443" s="542">
        <f>VLOOKUP(G3443,[3]잔가율!$D$3:$E$33,2,FALSE)</f>
        <v>0.84199999999999997</v>
      </c>
      <c r="I3443" s="552">
        <f t="shared" si="53"/>
        <v>31473960</v>
      </c>
    </row>
    <row r="3444" spans="1:9">
      <c r="A3444" s="539">
        <v>3443</v>
      </c>
      <c r="B3444" s="540" t="s">
        <v>8534</v>
      </c>
      <c r="C3444" s="540" t="s">
        <v>83</v>
      </c>
      <c r="D3444" s="540" t="s">
        <v>8112</v>
      </c>
      <c r="E3444" s="540" t="s">
        <v>8113</v>
      </c>
      <c r="F3444" s="556">
        <v>35820000</v>
      </c>
      <c r="G3444" s="541">
        <v>2023</v>
      </c>
      <c r="H3444" s="542">
        <f>VLOOKUP(G3444,[3]잔가율!$D$3:$E$33,2,FALSE)</f>
        <v>0.84199999999999997</v>
      </c>
      <c r="I3444" s="552">
        <f t="shared" si="53"/>
        <v>30160440</v>
      </c>
    </row>
    <row r="3445" spans="1:9">
      <c r="A3445" s="539">
        <v>3444</v>
      </c>
      <c r="B3445" s="540" t="s">
        <v>8534</v>
      </c>
      <c r="C3445" s="540" t="s">
        <v>83</v>
      </c>
      <c r="D3445" s="540" t="s">
        <v>8114</v>
      </c>
      <c r="E3445" s="540" t="s">
        <v>8103</v>
      </c>
      <c r="F3445" s="556">
        <v>35820000</v>
      </c>
      <c r="G3445" s="541">
        <v>2023</v>
      </c>
      <c r="H3445" s="542">
        <f>VLOOKUP(G3445,[3]잔가율!$D$3:$E$33,2,FALSE)</f>
        <v>0.84199999999999997</v>
      </c>
      <c r="I3445" s="552">
        <f t="shared" si="53"/>
        <v>30160440</v>
      </c>
    </row>
    <row r="3446" spans="1:9">
      <c r="A3446" s="539">
        <v>3445</v>
      </c>
      <c r="B3446" s="540" t="s">
        <v>8534</v>
      </c>
      <c r="C3446" s="540" t="s">
        <v>83</v>
      </c>
      <c r="D3446" s="540" t="s">
        <v>8056</v>
      </c>
      <c r="E3446" s="540" t="s">
        <v>8115</v>
      </c>
      <c r="F3446" s="556">
        <v>30000000</v>
      </c>
      <c r="G3446" s="541">
        <v>2023</v>
      </c>
      <c r="H3446" s="542">
        <f>VLOOKUP(G3446,[3]잔가율!$D$3:$E$33,2,FALSE)</f>
        <v>0.84199999999999997</v>
      </c>
      <c r="I3446" s="552">
        <f t="shared" si="53"/>
        <v>25260000</v>
      </c>
    </row>
    <row r="3447" spans="1:9">
      <c r="A3447" s="539">
        <v>3446</v>
      </c>
      <c r="B3447" s="540" t="s">
        <v>8534</v>
      </c>
      <c r="C3447" s="540" t="s">
        <v>83</v>
      </c>
      <c r="D3447" s="540" t="s">
        <v>8056</v>
      </c>
      <c r="E3447" s="540" t="s">
        <v>8103</v>
      </c>
      <c r="F3447" s="556">
        <v>39540000</v>
      </c>
      <c r="G3447" s="541">
        <v>2023</v>
      </c>
      <c r="H3447" s="542">
        <f>VLOOKUP(G3447,[3]잔가율!$D$3:$E$33,2,FALSE)</f>
        <v>0.84199999999999997</v>
      </c>
      <c r="I3447" s="552">
        <f t="shared" si="53"/>
        <v>33292680</v>
      </c>
    </row>
    <row r="3448" spans="1:9">
      <c r="A3448" s="539">
        <v>3447</v>
      </c>
      <c r="B3448" s="540" t="s">
        <v>8534</v>
      </c>
      <c r="C3448" s="540" t="s">
        <v>83</v>
      </c>
      <c r="D3448" s="540" t="s">
        <v>8056</v>
      </c>
      <c r="E3448" s="540" t="s">
        <v>8116</v>
      </c>
      <c r="F3448" s="556">
        <v>30000000</v>
      </c>
      <c r="G3448" s="541">
        <v>2023</v>
      </c>
      <c r="H3448" s="542">
        <f>VLOOKUP(G3448,[3]잔가율!$D$3:$E$33,2,FALSE)</f>
        <v>0.84199999999999997</v>
      </c>
      <c r="I3448" s="552">
        <f t="shared" si="53"/>
        <v>25260000</v>
      </c>
    </row>
    <row r="3449" spans="1:9">
      <c r="A3449" s="539">
        <v>3448</v>
      </c>
      <c r="B3449" s="540" t="s">
        <v>8534</v>
      </c>
      <c r="C3449" s="540" t="s">
        <v>83</v>
      </c>
      <c r="D3449" s="540" t="s">
        <v>8056</v>
      </c>
      <c r="E3449" s="540" t="s">
        <v>8117</v>
      </c>
      <c r="F3449" s="556">
        <v>36810000</v>
      </c>
      <c r="G3449" s="541">
        <v>2023</v>
      </c>
      <c r="H3449" s="542">
        <f>VLOOKUP(G3449,[3]잔가율!$D$3:$E$33,2,FALSE)</f>
        <v>0.84199999999999997</v>
      </c>
      <c r="I3449" s="552">
        <f t="shared" si="53"/>
        <v>30994020</v>
      </c>
    </row>
    <row r="3450" spans="1:9">
      <c r="A3450" s="539">
        <v>3449</v>
      </c>
      <c r="B3450" s="540" t="s">
        <v>8534</v>
      </c>
      <c r="C3450" s="540" t="s">
        <v>83</v>
      </c>
      <c r="D3450" s="540" t="s">
        <v>8118</v>
      </c>
      <c r="E3450" s="540" t="s">
        <v>8119</v>
      </c>
      <c r="F3450" s="556">
        <v>46560000</v>
      </c>
      <c r="G3450" s="541">
        <v>2023</v>
      </c>
      <c r="H3450" s="542">
        <f>VLOOKUP(G3450,[3]잔가율!$D$3:$E$33,2,FALSE)</f>
        <v>0.84199999999999997</v>
      </c>
      <c r="I3450" s="552">
        <f t="shared" si="53"/>
        <v>39203520</v>
      </c>
    </row>
    <row r="3451" spans="1:9">
      <c r="A3451" s="539">
        <v>3450</v>
      </c>
      <c r="B3451" s="540" t="s">
        <v>8534</v>
      </c>
      <c r="C3451" s="540" t="s">
        <v>83</v>
      </c>
      <c r="D3451" s="540" t="s">
        <v>8057</v>
      </c>
      <c r="E3451" s="540" t="s">
        <v>5701</v>
      </c>
      <c r="F3451" s="556">
        <v>45360000</v>
      </c>
      <c r="G3451" s="541">
        <v>2023</v>
      </c>
      <c r="H3451" s="542">
        <f>VLOOKUP(G3451,[3]잔가율!$D$3:$E$33,2,FALSE)</f>
        <v>0.84199999999999997</v>
      </c>
      <c r="I3451" s="552">
        <f t="shared" si="53"/>
        <v>38193120</v>
      </c>
    </row>
    <row r="3452" spans="1:9">
      <c r="A3452" s="539">
        <v>3451</v>
      </c>
      <c r="B3452" s="540" t="s">
        <v>8534</v>
      </c>
      <c r="C3452" s="540" t="s">
        <v>83</v>
      </c>
      <c r="D3452" s="540" t="s">
        <v>8057</v>
      </c>
      <c r="E3452" s="540" t="s">
        <v>8120</v>
      </c>
      <c r="F3452" s="556">
        <v>45360000</v>
      </c>
      <c r="G3452" s="541">
        <v>2023</v>
      </c>
      <c r="H3452" s="542">
        <f>VLOOKUP(G3452,[3]잔가율!$D$3:$E$33,2,FALSE)</f>
        <v>0.84199999999999997</v>
      </c>
      <c r="I3452" s="552">
        <f t="shared" si="53"/>
        <v>38193120</v>
      </c>
    </row>
    <row r="3453" spans="1:9">
      <c r="A3453" s="539">
        <v>3452</v>
      </c>
      <c r="B3453" s="543" t="s">
        <v>8534</v>
      </c>
      <c r="C3453" s="543" t="s">
        <v>8088</v>
      </c>
      <c r="D3453" s="543" t="s">
        <v>8121</v>
      </c>
      <c r="E3453" s="543" t="s">
        <v>8122</v>
      </c>
      <c r="F3453" s="557">
        <v>7190000</v>
      </c>
      <c r="G3453" s="541">
        <v>2023</v>
      </c>
      <c r="H3453" s="542">
        <f>VLOOKUP(G3453,[3]잔가율!$D$3:$E$33,2,FALSE)</f>
        <v>0.84199999999999997</v>
      </c>
      <c r="I3453" s="552">
        <f t="shared" si="53"/>
        <v>6053980</v>
      </c>
    </row>
    <row r="3454" spans="1:9">
      <c r="A3454" s="539">
        <v>3453</v>
      </c>
      <c r="B3454" s="540" t="s">
        <v>8534</v>
      </c>
      <c r="C3454" s="540" t="s">
        <v>83</v>
      </c>
      <c r="D3454" s="540" t="s">
        <v>8123</v>
      </c>
      <c r="E3454" s="540" t="s">
        <v>8124</v>
      </c>
      <c r="F3454" s="556">
        <v>25670000</v>
      </c>
      <c r="G3454" s="541">
        <v>2023</v>
      </c>
      <c r="H3454" s="542">
        <f>VLOOKUP(G3454,[3]잔가율!$D$3:$E$33,2,FALSE)</f>
        <v>0.84199999999999997</v>
      </c>
      <c r="I3454" s="552">
        <f t="shared" si="53"/>
        <v>21614140</v>
      </c>
    </row>
    <row r="3455" spans="1:9">
      <c r="A3455" s="539">
        <v>3454</v>
      </c>
      <c r="B3455" s="540" t="s">
        <v>8534</v>
      </c>
      <c r="C3455" s="540" t="s">
        <v>83</v>
      </c>
      <c r="D3455" s="540" t="s">
        <v>8125</v>
      </c>
      <c r="E3455" s="540" t="s">
        <v>8126</v>
      </c>
      <c r="F3455" s="556">
        <v>14000000</v>
      </c>
      <c r="G3455" s="541">
        <v>2023</v>
      </c>
      <c r="H3455" s="542">
        <f>VLOOKUP(G3455,[3]잔가율!$D$3:$E$33,2,FALSE)</f>
        <v>0.84199999999999997</v>
      </c>
      <c r="I3455" s="552">
        <f t="shared" si="53"/>
        <v>11788000</v>
      </c>
    </row>
    <row r="3456" spans="1:9">
      <c r="A3456" s="539">
        <v>3455</v>
      </c>
      <c r="B3456" s="540" t="s">
        <v>8534</v>
      </c>
      <c r="C3456" s="540" t="s">
        <v>83</v>
      </c>
      <c r="D3456" s="540" t="s">
        <v>2889</v>
      </c>
      <c r="E3456" s="540" t="s">
        <v>8127</v>
      </c>
      <c r="F3456" s="556">
        <v>23180000</v>
      </c>
      <c r="G3456" s="541">
        <v>2023</v>
      </c>
      <c r="H3456" s="542">
        <f>VLOOKUP(G3456,[3]잔가율!$D$3:$E$33,2,FALSE)</f>
        <v>0.84199999999999997</v>
      </c>
      <c r="I3456" s="552">
        <f t="shared" si="53"/>
        <v>19517560</v>
      </c>
    </row>
    <row r="3457" spans="1:9">
      <c r="A3457" s="539">
        <v>3456</v>
      </c>
      <c r="B3457" s="540" t="s">
        <v>8534</v>
      </c>
      <c r="C3457" s="540" t="s">
        <v>83</v>
      </c>
      <c r="D3457" s="540" t="s">
        <v>2889</v>
      </c>
      <c r="E3457" s="540" t="s">
        <v>8128</v>
      </c>
      <c r="F3457" s="556">
        <v>31720000</v>
      </c>
      <c r="G3457" s="541">
        <v>2023</v>
      </c>
      <c r="H3457" s="542">
        <f>VLOOKUP(G3457,[3]잔가율!$D$3:$E$33,2,FALSE)</f>
        <v>0.84199999999999997</v>
      </c>
      <c r="I3457" s="552">
        <f t="shared" si="53"/>
        <v>26708240</v>
      </c>
    </row>
    <row r="3458" spans="1:9">
      <c r="A3458" s="539">
        <v>3457</v>
      </c>
      <c r="B3458" s="540" t="s">
        <v>8534</v>
      </c>
      <c r="C3458" s="540" t="s">
        <v>83</v>
      </c>
      <c r="D3458" s="540" t="s">
        <v>2889</v>
      </c>
      <c r="E3458" s="540" t="s">
        <v>8129</v>
      </c>
      <c r="F3458" s="556">
        <v>23180000</v>
      </c>
      <c r="G3458" s="541">
        <v>2023</v>
      </c>
      <c r="H3458" s="542">
        <f>VLOOKUP(G3458,[3]잔가율!$D$3:$E$33,2,FALSE)</f>
        <v>0.84199999999999997</v>
      </c>
      <c r="I3458" s="552">
        <f t="shared" ref="I3458:I3521" si="54">ROUNDDOWN(F3458*H3458,0)</f>
        <v>19517560</v>
      </c>
    </row>
    <row r="3459" spans="1:9">
      <c r="A3459" s="539">
        <v>3458</v>
      </c>
      <c r="B3459" s="540" t="s">
        <v>8534</v>
      </c>
      <c r="C3459" s="540" t="s">
        <v>83</v>
      </c>
      <c r="D3459" s="540" t="s">
        <v>8058</v>
      </c>
      <c r="E3459" s="540" t="s">
        <v>8130</v>
      </c>
      <c r="F3459" s="556">
        <v>24600000</v>
      </c>
      <c r="G3459" s="541">
        <v>2023</v>
      </c>
      <c r="H3459" s="542">
        <f>VLOOKUP(G3459,[3]잔가율!$D$3:$E$33,2,FALSE)</f>
        <v>0.84199999999999997</v>
      </c>
      <c r="I3459" s="552">
        <f t="shared" si="54"/>
        <v>20713200</v>
      </c>
    </row>
    <row r="3460" spans="1:9">
      <c r="A3460" s="539">
        <v>3459</v>
      </c>
      <c r="B3460" s="540" t="s">
        <v>8534</v>
      </c>
      <c r="C3460" s="540" t="s">
        <v>83</v>
      </c>
      <c r="D3460" s="540" t="s">
        <v>8059</v>
      </c>
      <c r="E3460" s="540" t="s">
        <v>5701</v>
      </c>
      <c r="F3460" s="556">
        <v>29440000</v>
      </c>
      <c r="G3460" s="541">
        <v>2023</v>
      </c>
      <c r="H3460" s="542">
        <f>VLOOKUP(G3460,[3]잔가율!$D$3:$E$33,2,FALSE)</f>
        <v>0.84199999999999997</v>
      </c>
      <c r="I3460" s="552">
        <f t="shared" si="54"/>
        <v>24788480</v>
      </c>
    </row>
    <row r="3461" spans="1:9">
      <c r="A3461" s="539">
        <v>3460</v>
      </c>
      <c r="B3461" s="540" t="s">
        <v>8534</v>
      </c>
      <c r="C3461" s="540" t="s">
        <v>83</v>
      </c>
      <c r="D3461" s="540" t="s">
        <v>8059</v>
      </c>
      <c r="E3461" s="540" t="s">
        <v>8130</v>
      </c>
      <c r="F3461" s="556">
        <v>29450000</v>
      </c>
      <c r="G3461" s="541">
        <v>2023</v>
      </c>
      <c r="H3461" s="542">
        <f>VLOOKUP(G3461,[3]잔가율!$D$3:$E$33,2,FALSE)</f>
        <v>0.84199999999999997</v>
      </c>
      <c r="I3461" s="552">
        <f t="shared" si="54"/>
        <v>24796900</v>
      </c>
    </row>
    <row r="3462" spans="1:9">
      <c r="A3462" s="539">
        <v>3461</v>
      </c>
      <c r="B3462" s="540" t="s">
        <v>8534</v>
      </c>
      <c r="C3462" s="540" t="s">
        <v>83</v>
      </c>
      <c r="D3462" s="540" t="s">
        <v>8060</v>
      </c>
      <c r="E3462" s="540" t="s">
        <v>8131</v>
      </c>
      <c r="F3462" s="556">
        <v>25200000</v>
      </c>
      <c r="G3462" s="541">
        <v>2023</v>
      </c>
      <c r="H3462" s="542">
        <f>VLOOKUP(G3462,[3]잔가율!$D$3:$E$33,2,FALSE)</f>
        <v>0.84199999999999997</v>
      </c>
      <c r="I3462" s="552">
        <f t="shared" si="54"/>
        <v>21218400</v>
      </c>
    </row>
    <row r="3463" spans="1:9">
      <c r="A3463" s="539">
        <v>3462</v>
      </c>
      <c r="B3463" s="540" t="s">
        <v>8534</v>
      </c>
      <c r="C3463" s="540" t="s">
        <v>83</v>
      </c>
      <c r="D3463" s="540" t="s">
        <v>8061</v>
      </c>
      <c r="E3463" s="540" t="s">
        <v>8131</v>
      </c>
      <c r="F3463" s="556">
        <v>26300000</v>
      </c>
      <c r="G3463" s="541">
        <v>2023</v>
      </c>
      <c r="H3463" s="542">
        <f>VLOOKUP(G3463,[3]잔가율!$D$3:$E$33,2,FALSE)</f>
        <v>0.84199999999999997</v>
      </c>
      <c r="I3463" s="552">
        <f t="shared" si="54"/>
        <v>22144600</v>
      </c>
    </row>
    <row r="3464" spans="1:9">
      <c r="A3464" s="539">
        <v>3463</v>
      </c>
      <c r="B3464" s="540" t="s">
        <v>8534</v>
      </c>
      <c r="C3464" s="540" t="s">
        <v>83</v>
      </c>
      <c r="D3464" s="540" t="s">
        <v>8062</v>
      </c>
      <c r="E3464" s="540" t="s">
        <v>5701</v>
      </c>
      <c r="F3464" s="556">
        <v>40090000</v>
      </c>
      <c r="G3464" s="541">
        <v>2023</v>
      </c>
      <c r="H3464" s="542">
        <f>VLOOKUP(G3464,[3]잔가율!$D$3:$E$33,2,FALSE)</f>
        <v>0.84199999999999997</v>
      </c>
      <c r="I3464" s="552">
        <f t="shared" si="54"/>
        <v>33755780</v>
      </c>
    </row>
    <row r="3465" spans="1:9">
      <c r="A3465" s="539">
        <v>3464</v>
      </c>
      <c r="B3465" s="540" t="s">
        <v>8534</v>
      </c>
      <c r="C3465" s="540" t="s">
        <v>83</v>
      </c>
      <c r="D3465" s="540" t="s">
        <v>8063</v>
      </c>
      <c r="E3465" s="540" t="s">
        <v>5701</v>
      </c>
      <c r="F3465" s="556">
        <v>28630000</v>
      </c>
      <c r="G3465" s="541">
        <v>2023</v>
      </c>
      <c r="H3465" s="542">
        <f>VLOOKUP(G3465,[3]잔가율!$D$3:$E$33,2,FALSE)</f>
        <v>0.84199999999999997</v>
      </c>
      <c r="I3465" s="552">
        <f t="shared" si="54"/>
        <v>24106460</v>
      </c>
    </row>
    <row r="3466" spans="1:9">
      <c r="A3466" s="539">
        <v>3465</v>
      </c>
      <c r="B3466" s="540" t="s">
        <v>8534</v>
      </c>
      <c r="C3466" s="540" t="s">
        <v>83</v>
      </c>
      <c r="D3466" s="540" t="s">
        <v>8063</v>
      </c>
      <c r="E3466" s="540" t="s">
        <v>8132</v>
      </c>
      <c r="F3466" s="556">
        <v>26340000</v>
      </c>
      <c r="G3466" s="541">
        <v>2023</v>
      </c>
      <c r="H3466" s="542">
        <f>VLOOKUP(G3466,[3]잔가율!$D$3:$E$33,2,FALSE)</f>
        <v>0.84199999999999997</v>
      </c>
      <c r="I3466" s="552">
        <f t="shared" si="54"/>
        <v>22178280</v>
      </c>
    </row>
    <row r="3467" spans="1:9">
      <c r="A3467" s="539">
        <v>3466</v>
      </c>
      <c r="B3467" s="540" t="s">
        <v>8534</v>
      </c>
      <c r="C3467" s="540" t="s">
        <v>83</v>
      </c>
      <c r="D3467" s="540" t="s">
        <v>8133</v>
      </c>
      <c r="E3467" s="540" t="s">
        <v>8131</v>
      </c>
      <c r="F3467" s="556">
        <v>28530000</v>
      </c>
      <c r="G3467" s="541">
        <v>2023</v>
      </c>
      <c r="H3467" s="542">
        <f>VLOOKUP(G3467,[3]잔가율!$D$3:$E$33,2,FALSE)</f>
        <v>0.84199999999999997</v>
      </c>
      <c r="I3467" s="552">
        <f t="shared" si="54"/>
        <v>24022260</v>
      </c>
    </row>
    <row r="3468" spans="1:9">
      <c r="A3468" s="539">
        <v>3467</v>
      </c>
      <c r="B3468" s="540" t="s">
        <v>8534</v>
      </c>
      <c r="C3468" s="540" t="s">
        <v>83</v>
      </c>
      <c r="D3468" s="540" t="s">
        <v>8134</v>
      </c>
      <c r="E3468" s="540" t="s">
        <v>8135</v>
      </c>
      <c r="F3468" s="556">
        <v>41470000</v>
      </c>
      <c r="G3468" s="541">
        <v>2023</v>
      </c>
      <c r="H3468" s="542">
        <f>VLOOKUP(G3468,[3]잔가율!$D$3:$E$33,2,FALSE)</f>
        <v>0.84199999999999997</v>
      </c>
      <c r="I3468" s="552">
        <f t="shared" si="54"/>
        <v>34917740</v>
      </c>
    </row>
    <row r="3469" spans="1:9">
      <c r="A3469" s="539">
        <v>3468</v>
      </c>
      <c r="B3469" s="540" t="s">
        <v>8534</v>
      </c>
      <c r="C3469" s="540" t="s">
        <v>83</v>
      </c>
      <c r="D3469" s="540" t="s">
        <v>8134</v>
      </c>
      <c r="E3469" s="540" t="s">
        <v>8136</v>
      </c>
      <c r="F3469" s="556">
        <v>60900000</v>
      </c>
      <c r="G3469" s="541">
        <v>2023</v>
      </c>
      <c r="H3469" s="542">
        <f>VLOOKUP(G3469,[3]잔가율!$D$3:$E$33,2,FALSE)</f>
        <v>0.84199999999999997</v>
      </c>
      <c r="I3469" s="552">
        <f t="shared" si="54"/>
        <v>51277800</v>
      </c>
    </row>
    <row r="3470" spans="1:9">
      <c r="A3470" s="539">
        <v>3469</v>
      </c>
      <c r="B3470" s="540" t="s">
        <v>8534</v>
      </c>
      <c r="C3470" s="540" t="s">
        <v>83</v>
      </c>
      <c r="D3470" s="540" t="s">
        <v>8137</v>
      </c>
      <c r="E3470" s="540" t="s">
        <v>8138</v>
      </c>
      <c r="F3470" s="556">
        <v>29100000</v>
      </c>
      <c r="G3470" s="541">
        <v>2023</v>
      </c>
      <c r="H3470" s="542">
        <f>VLOOKUP(G3470,[3]잔가율!$D$3:$E$33,2,FALSE)</f>
        <v>0.84199999999999997</v>
      </c>
      <c r="I3470" s="552">
        <f t="shared" si="54"/>
        <v>24502200</v>
      </c>
    </row>
    <row r="3471" spans="1:9">
      <c r="A3471" s="539">
        <v>3470</v>
      </c>
      <c r="B3471" s="540" t="s">
        <v>8534</v>
      </c>
      <c r="C3471" s="540" t="s">
        <v>83</v>
      </c>
      <c r="D3471" s="540" t="s">
        <v>8064</v>
      </c>
      <c r="E3471" s="540" t="s">
        <v>8139</v>
      </c>
      <c r="F3471" s="556">
        <v>30150000</v>
      </c>
      <c r="G3471" s="541">
        <v>2023</v>
      </c>
      <c r="H3471" s="542">
        <f>VLOOKUP(G3471,[3]잔가율!$D$3:$E$33,2,FALSE)</f>
        <v>0.84199999999999997</v>
      </c>
      <c r="I3471" s="552">
        <f t="shared" si="54"/>
        <v>25386300</v>
      </c>
    </row>
    <row r="3472" spans="1:9">
      <c r="A3472" s="539">
        <v>3471</v>
      </c>
      <c r="B3472" s="540" t="s">
        <v>8534</v>
      </c>
      <c r="C3472" s="540" t="s">
        <v>83</v>
      </c>
      <c r="D3472" s="540" t="s">
        <v>8065</v>
      </c>
      <c r="E3472" s="540" t="s">
        <v>8140</v>
      </c>
      <c r="F3472" s="556">
        <v>35830000</v>
      </c>
      <c r="G3472" s="541">
        <v>2023</v>
      </c>
      <c r="H3472" s="542">
        <f>VLOOKUP(G3472,[3]잔가율!$D$3:$E$33,2,FALSE)</f>
        <v>0.84199999999999997</v>
      </c>
      <c r="I3472" s="552">
        <f t="shared" si="54"/>
        <v>30168860</v>
      </c>
    </row>
    <row r="3473" spans="1:9">
      <c r="A3473" s="539">
        <v>3472</v>
      </c>
      <c r="B3473" s="540" t="s">
        <v>8534</v>
      </c>
      <c r="C3473" s="540" t="s">
        <v>83</v>
      </c>
      <c r="D3473" s="540" t="s">
        <v>8065</v>
      </c>
      <c r="E3473" s="540" t="s">
        <v>5645</v>
      </c>
      <c r="F3473" s="556">
        <v>34810000</v>
      </c>
      <c r="G3473" s="541">
        <v>2023</v>
      </c>
      <c r="H3473" s="542">
        <f>VLOOKUP(G3473,[3]잔가율!$D$3:$E$33,2,FALSE)</f>
        <v>0.84199999999999997</v>
      </c>
      <c r="I3473" s="552">
        <f t="shared" si="54"/>
        <v>29310020</v>
      </c>
    </row>
    <row r="3474" spans="1:9">
      <c r="A3474" s="539">
        <v>3473</v>
      </c>
      <c r="B3474" s="540" t="s">
        <v>8534</v>
      </c>
      <c r="C3474" s="540" t="s">
        <v>83</v>
      </c>
      <c r="D3474" s="540" t="s">
        <v>85</v>
      </c>
      <c r="E3474" s="540" t="s">
        <v>8141</v>
      </c>
      <c r="F3474" s="556">
        <v>29550000</v>
      </c>
      <c r="G3474" s="541">
        <v>2023</v>
      </c>
      <c r="H3474" s="542">
        <f>VLOOKUP(G3474,[3]잔가율!$D$3:$E$33,2,FALSE)</f>
        <v>0.84199999999999997</v>
      </c>
      <c r="I3474" s="552">
        <f t="shared" si="54"/>
        <v>24881100</v>
      </c>
    </row>
    <row r="3475" spans="1:9">
      <c r="A3475" s="539">
        <v>3474</v>
      </c>
      <c r="B3475" s="540" t="s">
        <v>8534</v>
      </c>
      <c r="C3475" s="540" t="s">
        <v>83</v>
      </c>
      <c r="D3475" s="540" t="s">
        <v>85</v>
      </c>
      <c r="E3475" s="540" t="s">
        <v>8142</v>
      </c>
      <c r="F3475" s="556">
        <v>29550000</v>
      </c>
      <c r="G3475" s="541">
        <v>2023</v>
      </c>
      <c r="H3475" s="542">
        <f>VLOOKUP(G3475,[3]잔가율!$D$3:$E$33,2,FALSE)</f>
        <v>0.84199999999999997</v>
      </c>
      <c r="I3475" s="552">
        <f t="shared" si="54"/>
        <v>24881100</v>
      </c>
    </row>
    <row r="3476" spans="1:9">
      <c r="A3476" s="539">
        <v>3475</v>
      </c>
      <c r="B3476" s="543" t="s">
        <v>8534</v>
      </c>
      <c r="C3476" s="543" t="s">
        <v>8088</v>
      </c>
      <c r="D3476" s="543" t="s">
        <v>85</v>
      </c>
      <c r="E3476" s="543" t="s">
        <v>8143</v>
      </c>
      <c r="F3476" s="557">
        <v>10290000</v>
      </c>
      <c r="G3476" s="541">
        <v>2023</v>
      </c>
      <c r="H3476" s="542">
        <f>VLOOKUP(G3476,[3]잔가율!$D$3:$E$33,2,FALSE)</f>
        <v>0.84199999999999997</v>
      </c>
      <c r="I3476" s="552">
        <f t="shared" si="54"/>
        <v>8664180</v>
      </c>
    </row>
    <row r="3477" spans="1:9">
      <c r="A3477" s="539">
        <v>3476</v>
      </c>
      <c r="B3477" s="540" t="s">
        <v>8534</v>
      </c>
      <c r="C3477" s="540" t="s">
        <v>83</v>
      </c>
      <c r="D3477" s="540" t="s">
        <v>85</v>
      </c>
      <c r="E3477" s="540" t="s">
        <v>8144</v>
      </c>
      <c r="F3477" s="556">
        <v>29550000</v>
      </c>
      <c r="G3477" s="541">
        <v>2023</v>
      </c>
      <c r="H3477" s="542">
        <f>VLOOKUP(G3477,[3]잔가율!$D$3:$E$33,2,FALSE)</f>
        <v>0.84199999999999997</v>
      </c>
      <c r="I3477" s="552">
        <f t="shared" si="54"/>
        <v>24881100</v>
      </c>
    </row>
    <row r="3478" spans="1:9">
      <c r="A3478" s="539">
        <v>3477</v>
      </c>
      <c r="B3478" s="543" t="s">
        <v>8534</v>
      </c>
      <c r="C3478" s="543" t="s">
        <v>8088</v>
      </c>
      <c r="D3478" s="543" t="s">
        <v>85</v>
      </c>
      <c r="E3478" s="543" t="s">
        <v>8145</v>
      </c>
      <c r="F3478" s="557">
        <v>3630000</v>
      </c>
      <c r="G3478" s="541">
        <v>2023</v>
      </c>
      <c r="H3478" s="542">
        <f>VLOOKUP(G3478,[3]잔가율!$D$3:$E$33,2,FALSE)</f>
        <v>0.84199999999999997</v>
      </c>
      <c r="I3478" s="552">
        <f t="shared" si="54"/>
        <v>3056460</v>
      </c>
    </row>
    <row r="3479" spans="1:9">
      <c r="A3479" s="539">
        <v>3478</v>
      </c>
      <c r="B3479" s="543" t="s">
        <v>8534</v>
      </c>
      <c r="C3479" s="543" t="s">
        <v>8088</v>
      </c>
      <c r="D3479" s="543" t="s">
        <v>85</v>
      </c>
      <c r="E3479" s="543" t="s">
        <v>8146</v>
      </c>
      <c r="F3479" s="557">
        <v>9750000</v>
      </c>
      <c r="G3479" s="541">
        <v>2023</v>
      </c>
      <c r="H3479" s="542">
        <f>VLOOKUP(G3479,[3]잔가율!$D$3:$E$33,2,FALSE)</f>
        <v>0.84199999999999997</v>
      </c>
      <c r="I3479" s="552">
        <f t="shared" si="54"/>
        <v>8209500</v>
      </c>
    </row>
    <row r="3480" spans="1:9">
      <c r="A3480" s="539">
        <v>3479</v>
      </c>
      <c r="B3480" s="540" t="s">
        <v>8534</v>
      </c>
      <c r="C3480" s="540" t="s">
        <v>83</v>
      </c>
      <c r="D3480" s="540" t="s">
        <v>85</v>
      </c>
      <c r="E3480" s="540" t="s">
        <v>8128</v>
      </c>
      <c r="F3480" s="556">
        <v>29240000</v>
      </c>
      <c r="G3480" s="541">
        <v>2023</v>
      </c>
      <c r="H3480" s="542">
        <f>VLOOKUP(G3480,[3]잔가율!$D$3:$E$33,2,FALSE)</f>
        <v>0.84199999999999997</v>
      </c>
      <c r="I3480" s="552">
        <f t="shared" si="54"/>
        <v>24620080</v>
      </c>
    </row>
    <row r="3481" spans="1:9">
      <c r="A3481" s="539">
        <v>3480</v>
      </c>
      <c r="B3481" s="540" t="s">
        <v>8534</v>
      </c>
      <c r="C3481" s="540" t="s">
        <v>83</v>
      </c>
      <c r="D3481" s="540" t="s">
        <v>85</v>
      </c>
      <c r="E3481" s="540" t="s">
        <v>8147</v>
      </c>
      <c r="F3481" s="556">
        <v>30590000</v>
      </c>
      <c r="G3481" s="541">
        <v>2023</v>
      </c>
      <c r="H3481" s="542">
        <f>VLOOKUP(G3481,[3]잔가율!$D$3:$E$33,2,FALSE)</f>
        <v>0.84199999999999997</v>
      </c>
      <c r="I3481" s="552">
        <f t="shared" si="54"/>
        <v>25756780</v>
      </c>
    </row>
    <row r="3482" spans="1:9">
      <c r="A3482" s="539">
        <v>3481</v>
      </c>
      <c r="B3482" s="540" t="s">
        <v>8534</v>
      </c>
      <c r="C3482" s="540" t="s">
        <v>83</v>
      </c>
      <c r="D3482" s="540" t="s">
        <v>8066</v>
      </c>
      <c r="E3482" s="540" t="s">
        <v>3462</v>
      </c>
      <c r="F3482" s="556">
        <v>28100000</v>
      </c>
      <c r="G3482" s="541">
        <v>2023</v>
      </c>
      <c r="H3482" s="542">
        <f>VLOOKUP(G3482,[3]잔가율!$D$3:$E$33,2,FALSE)</f>
        <v>0.84199999999999997</v>
      </c>
      <c r="I3482" s="552">
        <f t="shared" si="54"/>
        <v>23660200</v>
      </c>
    </row>
    <row r="3483" spans="1:9">
      <c r="A3483" s="539">
        <v>3482</v>
      </c>
      <c r="B3483" s="540" t="s">
        <v>8534</v>
      </c>
      <c r="C3483" s="540" t="s">
        <v>83</v>
      </c>
      <c r="D3483" s="540" t="s">
        <v>8148</v>
      </c>
      <c r="E3483" s="540" t="s">
        <v>7446</v>
      </c>
      <c r="F3483" s="556">
        <v>33080000</v>
      </c>
      <c r="G3483" s="541">
        <v>2023</v>
      </c>
      <c r="H3483" s="542">
        <f>VLOOKUP(G3483,[3]잔가율!$D$3:$E$33,2,FALSE)</f>
        <v>0.84199999999999997</v>
      </c>
      <c r="I3483" s="552">
        <f t="shared" si="54"/>
        <v>27853360</v>
      </c>
    </row>
    <row r="3484" spans="1:9">
      <c r="A3484" s="539">
        <v>3483</v>
      </c>
      <c r="B3484" s="540" t="s">
        <v>8534</v>
      </c>
      <c r="C3484" s="540" t="s">
        <v>83</v>
      </c>
      <c r="D3484" s="540" t="s">
        <v>8067</v>
      </c>
      <c r="E3484" s="540" t="s">
        <v>7514</v>
      </c>
      <c r="F3484" s="556">
        <v>35460000</v>
      </c>
      <c r="G3484" s="541">
        <v>2023</v>
      </c>
      <c r="H3484" s="542">
        <f>VLOOKUP(G3484,[3]잔가율!$D$3:$E$33,2,FALSE)</f>
        <v>0.84199999999999997</v>
      </c>
      <c r="I3484" s="552">
        <f t="shared" si="54"/>
        <v>29857320</v>
      </c>
    </row>
    <row r="3485" spans="1:9">
      <c r="A3485" s="539">
        <v>3484</v>
      </c>
      <c r="B3485" s="540" t="s">
        <v>8534</v>
      </c>
      <c r="C3485" s="540" t="s">
        <v>83</v>
      </c>
      <c r="D3485" s="540" t="s">
        <v>8068</v>
      </c>
      <c r="E3485" s="540" t="s">
        <v>7514</v>
      </c>
      <c r="F3485" s="556">
        <v>39940000</v>
      </c>
      <c r="G3485" s="541">
        <v>2023</v>
      </c>
      <c r="H3485" s="542">
        <f>VLOOKUP(G3485,[3]잔가율!$D$3:$E$33,2,FALSE)</f>
        <v>0.84199999999999997</v>
      </c>
      <c r="I3485" s="552">
        <f t="shared" si="54"/>
        <v>33629480</v>
      </c>
    </row>
    <row r="3486" spans="1:9">
      <c r="A3486" s="539">
        <v>3485</v>
      </c>
      <c r="B3486" s="540" t="s">
        <v>8534</v>
      </c>
      <c r="C3486" s="540" t="s">
        <v>83</v>
      </c>
      <c r="D3486" s="540" t="s">
        <v>8068</v>
      </c>
      <c r="E3486" s="540" t="s">
        <v>3462</v>
      </c>
      <c r="F3486" s="556">
        <v>32400000</v>
      </c>
      <c r="G3486" s="541">
        <v>2023</v>
      </c>
      <c r="H3486" s="542">
        <f>VLOOKUP(G3486,[3]잔가율!$D$3:$E$33,2,FALSE)</f>
        <v>0.84199999999999997</v>
      </c>
      <c r="I3486" s="552">
        <f t="shared" si="54"/>
        <v>27280800</v>
      </c>
    </row>
    <row r="3487" spans="1:9">
      <c r="A3487" s="539">
        <v>3486</v>
      </c>
      <c r="B3487" s="540" t="s">
        <v>8534</v>
      </c>
      <c r="C3487" s="540" t="s">
        <v>83</v>
      </c>
      <c r="D3487" s="540" t="s">
        <v>8068</v>
      </c>
      <c r="E3487" s="540" t="s">
        <v>8149</v>
      </c>
      <c r="F3487" s="556">
        <v>32070000</v>
      </c>
      <c r="G3487" s="541">
        <v>2023</v>
      </c>
      <c r="H3487" s="542">
        <f>VLOOKUP(G3487,[3]잔가율!$D$3:$E$33,2,FALSE)</f>
        <v>0.84199999999999997</v>
      </c>
      <c r="I3487" s="552">
        <f t="shared" si="54"/>
        <v>27002940</v>
      </c>
    </row>
    <row r="3488" spans="1:9">
      <c r="A3488" s="539">
        <v>3487</v>
      </c>
      <c r="B3488" s="540" t="s">
        <v>8534</v>
      </c>
      <c r="C3488" s="540" t="s">
        <v>83</v>
      </c>
      <c r="D3488" s="540" t="s">
        <v>8069</v>
      </c>
      <c r="E3488" s="540" t="s">
        <v>7514</v>
      </c>
      <c r="F3488" s="556">
        <v>42430000</v>
      </c>
      <c r="G3488" s="541">
        <v>2023</v>
      </c>
      <c r="H3488" s="542">
        <f>VLOOKUP(G3488,[3]잔가율!$D$3:$E$33,2,FALSE)</f>
        <v>0.84199999999999997</v>
      </c>
      <c r="I3488" s="552">
        <f t="shared" si="54"/>
        <v>35726060</v>
      </c>
    </row>
    <row r="3489" spans="1:9">
      <c r="A3489" s="539">
        <v>3488</v>
      </c>
      <c r="B3489" s="540" t="s">
        <v>8534</v>
      </c>
      <c r="C3489" s="540" t="s">
        <v>83</v>
      </c>
      <c r="D3489" s="540" t="s">
        <v>8070</v>
      </c>
      <c r="E3489" s="540" t="s">
        <v>7514</v>
      </c>
      <c r="F3489" s="556">
        <v>39940000</v>
      </c>
      <c r="G3489" s="541">
        <v>2023</v>
      </c>
      <c r="H3489" s="542">
        <f>VLOOKUP(G3489,[3]잔가율!$D$3:$E$33,2,FALSE)</f>
        <v>0.84199999999999997</v>
      </c>
      <c r="I3489" s="552">
        <f t="shared" si="54"/>
        <v>33629480</v>
      </c>
    </row>
    <row r="3490" spans="1:9">
      <c r="A3490" s="539">
        <v>3489</v>
      </c>
      <c r="B3490" s="540" t="s">
        <v>8534</v>
      </c>
      <c r="C3490" s="540" t="s">
        <v>83</v>
      </c>
      <c r="D3490" s="540" t="s">
        <v>8070</v>
      </c>
      <c r="E3490" s="540" t="s">
        <v>3462</v>
      </c>
      <c r="F3490" s="556">
        <v>24500000</v>
      </c>
      <c r="G3490" s="541">
        <v>2023</v>
      </c>
      <c r="H3490" s="542">
        <f>VLOOKUP(G3490,[3]잔가율!$D$3:$E$33,2,FALSE)</f>
        <v>0.84199999999999997</v>
      </c>
      <c r="I3490" s="552">
        <f t="shared" si="54"/>
        <v>20629000</v>
      </c>
    </row>
    <row r="3491" spans="1:9">
      <c r="A3491" s="539">
        <v>3490</v>
      </c>
      <c r="B3491" s="540" t="s">
        <v>8534</v>
      </c>
      <c r="C3491" s="540" t="s">
        <v>83</v>
      </c>
      <c r="D3491" s="540" t="s">
        <v>8071</v>
      </c>
      <c r="E3491" s="540" t="s">
        <v>3462</v>
      </c>
      <c r="F3491" s="556">
        <v>31070000</v>
      </c>
      <c r="G3491" s="541">
        <v>2023</v>
      </c>
      <c r="H3491" s="542">
        <f>VLOOKUP(G3491,[3]잔가율!$D$3:$E$33,2,FALSE)</f>
        <v>0.84199999999999997</v>
      </c>
      <c r="I3491" s="552">
        <f t="shared" si="54"/>
        <v>26160940</v>
      </c>
    </row>
    <row r="3492" spans="1:9">
      <c r="A3492" s="539">
        <v>3491</v>
      </c>
      <c r="B3492" s="540" t="s">
        <v>8534</v>
      </c>
      <c r="C3492" s="540" t="s">
        <v>83</v>
      </c>
      <c r="D3492" s="540" t="s">
        <v>8150</v>
      </c>
      <c r="E3492" s="540" t="s">
        <v>7446</v>
      </c>
      <c r="F3492" s="556">
        <v>42070000</v>
      </c>
      <c r="G3492" s="541">
        <v>2023</v>
      </c>
      <c r="H3492" s="542">
        <f>VLOOKUP(G3492,[3]잔가율!$D$3:$E$33,2,FALSE)</f>
        <v>0.84199999999999997</v>
      </c>
      <c r="I3492" s="552">
        <f t="shared" si="54"/>
        <v>35422940</v>
      </c>
    </row>
    <row r="3493" spans="1:9">
      <c r="A3493" s="539">
        <v>3492</v>
      </c>
      <c r="B3493" s="540" t="s">
        <v>8534</v>
      </c>
      <c r="C3493" s="540" t="s">
        <v>83</v>
      </c>
      <c r="D3493" s="540" t="s">
        <v>8151</v>
      </c>
      <c r="E3493" s="540" t="s">
        <v>3462</v>
      </c>
      <c r="F3493" s="556">
        <v>30300000</v>
      </c>
      <c r="G3493" s="541">
        <v>2023</v>
      </c>
      <c r="H3493" s="542">
        <f>VLOOKUP(G3493,[3]잔가율!$D$3:$E$33,2,FALSE)</f>
        <v>0.84199999999999997</v>
      </c>
      <c r="I3493" s="552">
        <f t="shared" si="54"/>
        <v>25512600</v>
      </c>
    </row>
    <row r="3494" spans="1:9">
      <c r="A3494" s="539">
        <v>3493</v>
      </c>
      <c r="B3494" s="540" t="s">
        <v>8534</v>
      </c>
      <c r="C3494" s="540" t="s">
        <v>83</v>
      </c>
      <c r="D3494" s="540" t="s">
        <v>8152</v>
      </c>
      <c r="E3494" s="540" t="s">
        <v>7514</v>
      </c>
      <c r="F3494" s="556">
        <v>52820000</v>
      </c>
      <c r="G3494" s="541">
        <v>2023</v>
      </c>
      <c r="H3494" s="542">
        <f>VLOOKUP(G3494,[3]잔가율!$D$3:$E$33,2,FALSE)</f>
        <v>0.84199999999999997</v>
      </c>
      <c r="I3494" s="552">
        <f t="shared" si="54"/>
        <v>44474440</v>
      </c>
    </row>
    <row r="3495" spans="1:9">
      <c r="A3495" s="539">
        <v>3494</v>
      </c>
      <c r="B3495" s="540" t="s">
        <v>8534</v>
      </c>
      <c r="C3495" s="540" t="s">
        <v>83</v>
      </c>
      <c r="D3495" s="540" t="s">
        <v>8153</v>
      </c>
      <c r="E3495" s="540" t="s">
        <v>7514</v>
      </c>
      <c r="F3495" s="556">
        <v>42000000</v>
      </c>
      <c r="G3495" s="541">
        <v>2023</v>
      </c>
      <c r="H3495" s="542">
        <f>VLOOKUP(G3495,[3]잔가율!$D$3:$E$33,2,FALSE)</f>
        <v>0.84199999999999997</v>
      </c>
      <c r="I3495" s="552">
        <f t="shared" si="54"/>
        <v>35364000</v>
      </c>
    </row>
    <row r="3496" spans="1:9">
      <c r="A3496" s="539">
        <v>3495</v>
      </c>
      <c r="B3496" s="540" t="s">
        <v>8534</v>
      </c>
      <c r="C3496" s="540" t="s">
        <v>83</v>
      </c>
      <c r="D3496" s="540" t="s">
        <v>8154</v>
      </c>
      <c r="E3496" s="540" t="s">
        <v>7514</v>
      </c>
      <c r="F3496" s="556">
        <v>45000000</v>
      </c>
      <c r="G3496" s="541">
        <v>2023</v>
      </c>
      <c r="H3496" s="542">
        <f>VLOOKUP(G3496,[3]잔가율!$D$3:$E$33,2,FALSE)</f>
        <v>0.84199999999999997</v>
      </c>
      <c r="I3496" s="552">
        <f t="shared" si="54"/>
        <v>37890000</v>
      </c>
    </row>
    <row r="3497" spans="1:9">
      <c r="A3497" s="539">
        <v>3496</v>
      </c>
      <c r="B3497" s="540" t="s">
        <v>8534</v>
      </c>
      <c r="C3497" s="540" t="s">
        <v>83</v>
      </c>
      <c r="D3497" s="540" t="s">
        <v>8072</v>
      </c>
      <c r="E3497" s="540" t="s">
        <v>7514</v>
      </c>
      <c r="F3497" s="556">
        <v>40200000</v>
      </c>
      <c r="G3497" s="541">
        <v>2023</v>
      </c>
      <c r="H3497" s="542">
        <f>VLOOKUP(G3497,[3]잔가율!$D$3:$E$33,2,FALSE)</f>
        <v>0.84199999999999997</v>
      </c>
      <c r="I3497" s="552">
        <f t="shared" si="54"/>
        <v>33848400</v>
      </c>
    </row>
    <row r="3498" spans="1:9">
      <c r="A3498" s="539">
        <v>3497</v>
      </c>
      <c r="B3498" s="540" t="s">
        <v>8534</v>
      </c>
      <c r="C3498" s="540" t="s">
        <v>83</v>
      </c>
      <c r="D3498" s="540" t="s">
        <v>8073</v>
      </c>
      <c r="E3498" s="540" t="s">
        <v>7446</v>
      </c>
      <c r="F3498" s="556">
        <v>41260000</v>
      </c>
      <c r="G3498" s="541">
        <v>2023</v>
      </c>
      <c r="H3498" s="542">
        <f>VLOOKUP(G3498,[3]잔가율!$D$3:$E$33,2,FALSE)</f>
        <v>0.84199999999999997</v>
      </c>
      <c r="I3498" s="552">
        <f t="shared" si="54"/>
        <v>34740920</v>
      </c>
    </row>
    <row r="3499" spans="1:9">
      <c r="A3499" s="539">
        <v>3498</v>
      </c>
      <c r="B3499" s="540" t="s">
        <v>8534</v>
      </c>
      <c r="C3499" s="540" t="s">
        <v>83</v>
      </c>
      <c r="D3499" s="540" t="s">
        <v>8073</v>
      </c>
      <c r="E3499" s="540" t="s">
        <v>7514</v>
      </c>
      <c r="F3499" s="556">
        <v>41260000</v>
      </c>
      <c r="G3499" s="541">
        <v>2023</v>
      </c>
      <c r="H3499" s="542">
        <f>VLOOKUP(G3499,[3]잔가율!$D$3:$E$33,2,FALSE)</f>
        <v>0.84199999999999997</v>
      </c>
      <c r="I3499" s="552">
        <f t="shared" si="54"/>
        <v>34740920</v>
      </c>
    </row>
    <row r="3500" spans="1:9">
      <c r="A3500" s="539">
        <v>3499</v>
      </c>
      <c r="B3500" s="540" t="s">
        <v>8534</v>
      </c>
      <c r="C3500" s="540" t="s">
        <v>83</v>
      </c>
      <c r="D3500" s="540" t="s">
        <v>8074</v>
      </c>
      <c r="E3500" s="540" t="s">
        <v>8155</v>
      </c>
      <c r="F3500" s="556">
        <v>71500000</v>
      </c>
      <c r="G3500" s="541">
        <v>2023</v>
      </c>
      <c r="H3500" s="542">
        <f>VLOOKUP(G3500,[3]잔가율!$D$3:$E$33,2,FALSE)</f>
        <v>0.84199999999999997</v>
      </c>
      <c r="I3500" s="552">
        <f t="shared" si="54"/>
        <v>60203000</v>
      </c>
    </row>
    <row r="3501" spans="1:9">
      <c r="A3501" s="539">
        <v>3500</v>
      </c>
      <c r="B3501" s="540" t="s">
        <v>8534</v>
      </c>
      <c r="C3501" s="540" t="s">
        <v>83</v>
      </c>
      <c r="D3501" s="540" t="s">
        <v>8075</v>
      </c>
      <c r="E3501" s="540" t="s">
        <v>8155</v>
      </c>
      <c r="F3501" s="556">
        <v>78720000</v>
      </c>
      <c r="G3501" s="541">
        <v>2023</v>
      </c>
      <c r="H3501" s="542">
        <f>VLOOKUP(G3501,[3]잔가율!$D$3:$E$33,2,FALSE)</f>
        <v>0.84199999999999997</v>
      </c>
      <c r="I3501" s="552">
        <f t="shared" si="54"/>
        <v>66282240</v>
      </c>
    </row>
    <row r="3502" spans="1:9">
      <c r="A3502" s="539">
        <v>3501</v>
      </c>
      <c r="B3502" s="540" t="s">
        <v>8534</v>
      </c>
      <c r="C3502" s="540" t="s">
        <v>83</v>
      </c>
      <c r="D3502" s="540" t="s">
        <v>8076</v>
      </c>
      <c r="E3502" s="540" t="s">
        <v>8155</v>
      </c>
      <c r="F3502" s="556">
        <v>118540000</v>
      </c>
      <c r="G3502" s="541">
        <v>2023</v>
      </c>
      <c r="H3502" s="542">
        <f>VLOOKUP(G3502,[3]잔가율!$D$3:$E$33,2,FALSE)</f>
        <v>0.84199999999999997</v>
      </c>
      <c r="I3502" s="552">
        <f t="shared" si="54"/>
        <v>99810680</v>
      </c>
    </row>
    <row r="3503" spans="1:9">
      <c r="A3503" s="539">
        <v>3502</v>
      </c>
      <c r="B3503" s="540" t="s">
        <v>8534</v>
      </c>
      <c r="C3503" s="540" t="s">
        <v>83</v>
      </c>
      <c r="D3503" s="540" t="s">
        <v>8156</v>
      </c>
      <c r="E3503" s="540" t="s">
        <v>8155</v>
      </c>
      <c r="F3503" s="556">
        <v>125360000</v>
      </c>
      <c r="G3503" s="541">
        <v>2023</v>
      </c>
      <c r="H3503" s="542">
        <f>VLOOKUP(G3503,[3]잔가율!$D$3:$E$33,2,FALSE)</f>
        <v>0.84199999999999997</v>
      </c>
      <c r="I3503" s="552">
        <f t="shared" si="54"/>
        <v>105553120</v>
      </c>
    </row>
    <row r="3504" spans="1:9">
      <c r="A3504" s="539">
        <v>3503</v>
      </c>
      <c r="B3504" s="540" t="s">
        <v>8534</v>
      </c>
      <c r="C3504" s="540" t="s">
        <v>83</v>
      </c>
      <c r="D3504" s="540" t="s">
        <v>8077</v>
      </c>
      <c r="E3504" s="540" t="s">
        <v>8155</v>
      </c>
      <c r="F3504" s="556">
        <v>160720000</v>
      </c>
      <c r="G3504" s="541">
        <v>2023</v>
      </c>
      <c r="H3504" s="542">
        <f>VLOOKUP(G3504,[3]잔가율!$D$3:$E$33,2,FALSE)</f>
        <v>0.84199999999999997</v>
      </c>
      <c r="I3504" s="552">
        <f t="shared" si="54"/>
        <v>135326240</v>
      </c>
    </row>
    <row r="3505" spans="1:9">
      <c r="A3505" s="539">
        <v>3504</v>
      </c>
      <c r="B3505" s="540" t="s">
        <v>8534</v>
      </c>
      <c r="C3505" s="540" t="s">
        <v>83</v>
      </c>
      <c r="D3505" s="540" t="s">
        <v>8157</v>
      </c>
      <c r="E3505" s="540" t="s">
        <v>8158</v>
      </c>
      <c r="F3505" s="556">
        <v>27540000</v>
      </c>
      <c r="G3505" s="541">
        <v>2023</v>
      </c>
      <c r="H3505" s="542">
        <f>VLOOKUP(G3505,[3]잔가율!$D$3:$E$33,2,FALSE)</f>
        <v>0.84199999999999997</v>
      </c>
      <c r="I3505" s="552">
        <f t="shared" si="54"/>
        <v>23188680</v>
      </c>
    </row>
    <row r="3506" spans="1:9">
      <c r="A3506" s="539">
        <v>3505</v>
      </c>
      <c r="B3506" s="540" t="s">
        <v>8534</v>
      </c>
      <c r="C3506" s="540" t="s">
        <v>83</v>
      </c>
      <c r="D3506" s="540" t="s">
        <v>8159</v>
      </c>
      <c r="E3506" s="540" t="s">
        <v>8160</v>
      </c>
      <c r="F3506" s="556">
        <v>21160000</v>
      </c>
      <c r="G3506" s="541">
        <v>2023</v>
      </c>
      <c r="H3506" s="542">
        <f>VLOOKUP(G3506,[3]잔가율!$D$3:$E$33,2,FALSE)</f>
        <v>0.84199999999999997</v>
      </c>
      <c r="I3506" s="552">
        <f t="shared" si="54"/>
        <v>17816720</v>
      </c>
    </row>
    <row r="3507" spans="1:9">
      <c r="A3507" s="539">
        <v>3506</v>
      </c>
      <c r="B3507" s="540" t="s">
        <v>8534</v>
      </c>
      <c r="C3507" s="540" t="s">
        <v>83</v>
      </c>
      <c r="D3507" s="540" t="s">
        <v>8161</v>
      </c>
      <c r="E3507" s="540" t="s">
        <v>8160</v>
      </c>
      <c r="F3507" s="556">
        <v>21600000</v>
      </c>
      <c r="G3507" s="541">
        <v>2023</v>
      </c>
      <c r="H3507" s="542">
        <f>VLOOKUP(G3507,[3]잔가율!$D$3:$E$33,2,FALSE)</f>
        <v>0.84199999999999997</v>
      </c>
      <c r="I3507" s="552">
        <f t="shared" si="54"/>
        <v>18187200</v>
      </c>
    </row>
    <row r="3508" spans="1:9">
      <c r="A3508" s="539">
        <v>3507</v>
      </c>
      <c r="B3508" s="414" t="s">
        <v>16663</v>
      </c>
      <c r="C3508" s="544" t="s">
        <v>83</v>
      </c>
      <c r="D3508" s="544" t="s">
        <v>8040</v>
      </c>
      <c r="E3508" s="544" t="s">
        <v>8041</v>
      </c>
      <c r="F3508" s="560">
        <v>97960000</v>
      </c>
      <c r="G3508" s="541">
        <v>2023</v>
      </c>
      <c r="H3508" s="542">
        <f>VLOOKUP(G3508,[3]잔가율!$B$3:$C$33,2,FALSE)</f>
        <v>0.82599999999999996</v>
      </c>
      <c r="I3508" s="552">
        <f t="shared" si="54"/>
        <v>80914960</v>
      </c>
    </row>
    <row r="3509" spans="1:9">
      <c r="A3509" s="539">
        <v>3508</v>
      </c>
      <c r="B3509" s="540" t="s">
        <v>8534</v>
      </c>
      <c r="C3509" s="540" t="s">
        <v>83</v>
      </c>
      <c r="D3509" s="540" t="s">
        <v>8162</v>
      </c>
      <c r="E3509" s="540" t="s">
        <v>8163</v>
      </c>
      <c r="F3509" s="556">
        <v>22920000</v>
      </c>
      <c r="G3509" s="541">
        <v>2023</v>
      </c>
      <c r="H3509" s="542">
        <f>VLOOKUP(G3509,[3]잔가율!$D$3:$E$33,2,FALSE)</f>
        <v>0.84199999999999997</v>
      </c>
      <c r="I3509" s="552">
        <f t="shared" si="54"/>
        <v>19298640</v>
      </c>
    </row>
    <row r="3510" spans="1:9">
      <c r="A3510" s="539">
        <v>3509</v>
      </c>
      <c r="B3510" s="540" t="s">
        <v>8534</v>
      </c>
      <c r="C3510" s="540" t="s">
        <v>83</v>
      </c>
      <c r="D3510" s="540" t="s">
        <v>8164</v>
      </c>
      <c r="E3510" s="540" t="s">
        <v>8165</v>
      </c>
      <c r="F3510" s="556">
        <v>33360000</v>
      </c>
      <c r="G3510" s="541">
        <v>2023</v>
      </c>
      <c r="H3510" s="542">
        <f>VLOOKUP(G3510,[3]잔가율!$D$3:$E$33,2,FALSE)</f>
        <v>0.84199999999999997</v>
      </c>
      <c r="I3510" s="552">
        <f t="shared" si="54"/>
        <v>28089120</v>
      </c>
    </row>
    <row r="3511" spans="1:9">
      <c r="A3511" s="539">
        <v>3510</v>
      </c>
      <c r="B3511" s="540" t="s">
        <v>8534</v>
      </c>
      <c r="C3511" s="540" t="s">
        <v>83</v>
      </c>
      <c r="D3511" s="540" t="s">
        <v>8166</v>
      </c>
      <c r="E3511" s="540" t="s">
        <v>8165</v>
      </c>
      <c r="F3511" s="556">
        <v>33210000</v>
      </c>
      <c r="G3511" s="541">
        <v>2023</v>
      </c>
      <c r="H3511" s="542">
        <f>VLOOKUP(G3511,[3]잔가율!$D$3:$E$33,2,FALSE)</f>
        <v>0.84199999999999997</v>
      </c>
      <c r="I3511" s="552">
        <f t="shared" si="54"/>
        <v>27962820</v>
      </c>
    </row>
    <row r="3512" spans="1:9">
      <c r="A3512" s="539">
        <v>3511</v>
      </c>
      <c r="B3512" s="543" t="s">
        <v>8534</v>
      </c>
      <c r="C3512" s="543" t="s">
        <v>8088</v>
      </c>
      <c r="D3512" s="543" t="s">
        <v>8167</v>
      </c>
      <c r="E3512" s="543" t="s">
        <v>8168</v>
      </c>
      <c r="F3512" s="557">
        <v>38700000</v>
      </c>
      <c r="G3512" s="541">
        <v>2023</v>
      </c>
      <c r="H3512" s="542">
        <f>VLOOKUP(G3512,[3]잔가율!$D$3:$E$33,2,FALSE)</f>
        <v>0.84199999999999997</v>
      </c>
      <c r="I3512" s="552">
        <f t="shared" si="54"/>
        <v>32585400</v>
      </c>
    </row>
    <row r="3513" spans="1:9">
      <c r="A3513" s="539">
        <v>3512</v>
      </c>
      <c r="B3513" s="540" t="s">
        <v>8534</v>
      </c>
      <c r="C3513" s="540" t="s">
        <v>83</v>
      </c>
      <c r="D3513" s="540" t="s">
        <v>8169</v>
      </c>
      <c r="E3513" s="540" t="s">
        <v>8131</v>
      </c>
      <c r="F3513" s="556">
        <v>30720000</v>
      </c>
      <c r="G3513" s="541">
        <v>2023</v>
      </c>
      <c r="H3513" s="542">
        <f>VLOOKUP(G3513,[3]잔가율!$D$3:$E$33,2,FALSE)</f>
        <v>0.84199999999999997</v>
      </c>
      <c r="I3513" s="552">
        <f t="shared" si="54"/>
        <v>25866240</v>
      </c>
    </row>
    <row r="3514" spans="1:9">
      <c r="A3514" s="539">
        <v>3513</v>
      </c>
      <c r="B3514" s="543" t="s">
        <v>8534</v>
      </c>
      <c r="C3514" s="543" t="s">
        <v>8088</v>
      </c>
      <c r="D3514" s="543" t="s">
        <v>84</v>
      </c>
      <c r="E3514" s="543" t="s">
        <v>8170</v>
      </c>
      <c r="F3514" s="557">
        <v>14740000</v>
      </c>
      <c r="G3514" s="541">
        <v>2023</v>
      </c>
      <c r="H3514" s="542">
        <f>VLOOKUP(G3514,[3]잔가율!$D$3:$E$33,2,FALSE)</f>
        <v>0.84199999999999997</v>
      </c>
      <c r="I3514" s="552">
        <f t="shared" si="54"/>
        <v>12411080</v>
      </c>
    </row>
    <row r="3515" spans="1:9">
      <c r="A3515" s="539">
        <v>3514</v>
      </c>
      <c r="B3515" s="540" t="s">
        <v>8534</v>
      </c>
      <c r="C3515" s="540" t="s">
        <v>83</v>
      </c>
      <c r="D3515" s="540" t="s">
        <v>84</v>
      </c>
      <c r="E3515" s="540" t="s">
        <v>8171</v>
      </c>
      <c r="F3515" s="556">
        <v>32000000</v>
      </c>
      <c r="G3515" s="541">
        <v>2023</v>
      </c>
      <c r="H3515" s="542">
        <f>VLOOKUP(G3515,[3]잔가율!$D$3:$E$33,2,FALSE)</f>
        <v>0.84199999999999997</v>
      </c>
      <c r="I3515" s="552">
        <f t="shared" si="54"/>
        <v>26944000</v>
      </c>
    </row>
    <row r="3516" spans="1:9">
      <c r="A3516" s="539">
        <v>3515</v>
      </c>
      <c r="B3516" s="540" t="s">
        <v>8534</v>
      </c>
      <c r="C3516" s="540" t="s">
        <v>83</v>
      </c>
      <c r="D3516" s="540" t="s">
        <v>8079</v>
      </c>
      <c r="E3516" s="540" t="s">
        <v>8172</v>
      </c>
      <c r="F3516" s="556">
        <v>34000000</v>
      </c>
      <c r="G3516" s="541">
        <v>2023</v>
      </c>
      <c r="H3516" s="542">
        <f>VLOOKUP(G3516,[3]잔가율!$D$3:$E$33,2,FALSE)</f>
        <v>0.84199999999999997</v>
      </c>
      <c r="I3516" s="552">
        <f t="shared" si="54"/>
        <v>28628000</v>
      </c>
    </row>
    <row r="3517" spans="1:9">
      <c r="A3517" s="539">
        <v>3516</v>
      </c>
      <c r="B3517" s="540" t="s">
        <v>8534</v>
      </c>
      <c r="C3517" s="540" t="s">
        <v>83</v>
      </c>
      <c r="D3517" s="540" t="s">
        <v>8173</v>
      </c>
      <c r="E3517" s="540" t="s">
        <v>8172</v>
      </c>
      <c r="F3517" s="556">
        <v>39700000</v>
      </c>
      <c r="G3517" s="541">
        <v>2023</v>
      </c>
      <c r="H3517" s="542">
        <f>VLOOKUP(G3517,[3]잔가율!$D$3:$E$33,2,FALSE)</f>
        <v>0.84199999999999997</v>
      </c>
      <c r="I3517" s="552">
        <f t="shared" si="54"/>
        <v>33427400</v>
      </c>
    </row>
    <row r="3518" spans="1:9">
      <c r="A3518" s="539">
        <v>3517</v>
      </c>
      <c r="B3518" s="540" t="s">
        <v>8534</v>
      </c>
      <c r="C3518" s="540" t="s">
        <v>83</v>
      </c>
      <c r="D3518" s="540" t="s">
        <v>8080</v>
      </c>
      <c r="E3518" s="540" t="s">
        <v>8172</v>
      </c>
      <c r="F3518" s="556">
        <v>31900000</v>
      </c>
      <c r="G3518" s="541">
        <v>2023</v>
      </c>
      <c r="H3518" s="542">
        <f>VLOOKUP(G3518,[3]잔가율!$D$3:$E$33,2,FALSE)</f>
        <v>0.84199999999999997</v>
      </c>
      <c r="I3518" s="552">
        <f t="shared" si="54"/>
        <v>26859800</v>
      </c>
    </row>
    <row r="3519" spans="1:9">
      <c r="A3519" s="539">
        <v>3518</v>
      </c>
      <c r="B3519" s="540" t="s">
        <v>8534</v>
      </c>
      <c r="C3519" s="540" t="s">
        <v>83</v>
      </c>
      <c r="D3519" s="540" t="s">
        <v>8174</v>
      </c>
      <c r="E3519" s="540" t="s">
        <v>8172</v>
      </c>
      <c r="F3519" s="556">
        <v>31100000</v>
      </c>
      <c r="G3519" s="541">
        <v>2023</v>
      </c>
      <c r="H3519" s="542">
        <f>VLOOKUP(G3519,[3]잔가율!$D$3:$E$33,2,FALSE)</f>
        <v>0.84199999999999997</v>
      </c>
      <c r="I3519" s="552">
        <f t="shared" si="54"/>
        <v>26186200</v>
      </c>
    </row>
    <row r="3520" spans="1:9">
      <c r="A3520" s="539">
        <v>3519</v>
      </c>
      <c r="B3520" s="540" t="s">
        <v>8534</v>
      </c>
      <c r="C3520" s="540" t="s">
        <v>83</v>
      </c>
      <c r="D3520" s="540" t="s">
        <v>8175</v>
      </c>
      <c r="E3520" s="540" t="s">
        <v>8172</v>
      </c>
      <c r="F3520" s="556">
        <v>38250000</v>
      </c>
      <c r="G3520" s="541">
        <v>2023</v>
      </c>
      <c r="H3520" s="542">
        <f>VLOOKUP(G3520,[3]잔가율!$D$3:$E$33,2,FALSE)</f>
        <v>0.84199999999999997</v>
      </c>
      <c r="I3520" s="552">
        <f t="shared" si="54"/>
        <v>32206500</v>
      </c>
    </row>
    <row r="3521" spans="1:9">
      <c r="A3521" s="539">
        <v>3520</v>
      </c>
      <c r="B3521" s="540" t="s">
        <v>8534</v>
      </c>
      <c r="C3521" s="540" t="s">
        <v>83</v>
      </c>
      <c r="D3521" s="540" t="s">
        <v>8081</v>
      </c>
      <c r="E3521" s="540" t="s">
        <v>8172</v>
      </c>
      <c r="F3521" s="556">
        <v>39230000</v>
      </c>
      <c r="G3521" s="541">
        <v>2023</v>
      </c>
      <c r="H3521" s="542">
        <f>VLOOKUP(G3521,[3]잔가율!$D$3:$E$33,2,FALSE)</f>
        <v>0.84199999999999997</v>
      </c>
      <c r="I3521" s="552">
        <f t="shared" si="54"/>
        <v>33031660</v>
      </c>
    </row>
    <row r="3522" spans="1:9">
      <c r="A3522" s="539">
        <v>3521</v>
      </c>
      <c r="B3522" s="540" t="s">
        <v>8534</v>
      </c>
      <c r="C3522" s="540" t="s">
        <v>83</v>
      </c>
      <c r="D3522" s="540" t="s">
        <v>8176</v>
      </c>
      <c r="E3522" s="540" t="s">
        <v>8172</v>
      </c>
      <c r="F3522" s="556">
        <v>39200000</v>
      </c>
      <c r="G3522" s="541">
        <v>2023</v>
      </c>
      <c r="H3522" s="542">
        <f>VLOOKUP(G3522,[3]잔가율!$D$3:$E$33,2,FALSE)</f>
        <v>0.84199999999999997</v>
      </c>
      <c r="I3522" s="552">
        <f t="shared" ref="I3522:I3585" si="55">ROUNDDOWN(F3522*H3522,0)</f>
        <v>33006400</v>
      </c>
    </row>
    <row r="3523" spans="1:9">
      <c r="A3523" s="539">
        <v>3522</v>
      </c>
      <c r="B3523" s="540" t="s">
        <v>8534</v>
      </c>
      <c r="C3523" s="540" t="s">
        <v>83</v>
      </c>
      <c r="D3523" s="540" t="s">
        <v>8082</v>
      </c>
      <c r="E3523" s="540" t="s">
        <v>8177</v>
      </c>
      <c r="F3523" s="556">
        <v>64180000</v>
      </c>
      <c r="G3523" s="541">
        <v>2023</v>
      </c>
      <c r="H3523" s="542">
        <f>VLOOKUP(G3523,[3]잔가율!$D$3:$E$33,2,FALSE)</f>
        <v>0.84199999999999997</v>
      </c>
      <c r="I3523" s="552">
        <f t="shared" si="55"/>
        <v>54039560</v>
      </c>
    </row>
    <row r="3524" spans="1:9">
      <c r="A3524" s="539">
        <v>3523</v>
      </c>
      <c r="B3524" s="540" t="s">
        <v>8534</v>
      </c>
      <c r="C3524" s="540" t="s">
        <v>8078</v>
      </c>
      <c r="D3524" s="540" t="s">
        <v>8082</v>
      </c>
      <c r="E3524" s="540" t="s">
        <v>3350</v>
      </c>
      <c r="F3524" s="556">
        <v>78690000</v>
      </c>
      <c r="G3524" s="541">
        <v>2023</v>
      </c>
      <c r="H3524" s="542">
        <f>VLOOKUP(G3524,[3]잔가율!$D$3:$E$33,2,FALSE)</f>
        <v>0.84199999999999997</v>
      </c>
      <c r="I3524" s="552">
        <f t="shared" si="55"/>
        <v>66256980</v>
      </c>
    </row>
    <row r="3525" spans="1:9">
      <c r="A3525" s="539">
        <v>3524</v>
      </c>
      <c r="B3525" s="540" t="s">
        <v>8534</v>
      </c>
      <c r="C3525" s="540" t="s">
        <v>83</v>
      </c>
      <c r="D3525" s="540" t="s">
        <v>8083</v>
      </c>
      <c r="E3525" s="540" t="s">
        <v>8178</v>
      </c>
      <c r="F3525" s="556">
        <v>63840000</v>
      </c>
      <c r="G3525" s="541">
        <v>2023</v>
      </c>
      <c r="H3525" s="542">
        <f>VLOOKUP(G3525,[3]잔가율!$D$3:$E$33,2,FALSE)</f>
        <v>0.84199999999999997</v>
      </c>
      <c r="I3525" s="552">
        <f t="shared" si="55"/>
        <v>53753280</v>
      </c>
    </row>
    <row r="3526" spans="1:9">
      <c r="A3526" s="539">
        <v>3525</v>
      </c>
      <c r="B3526" s="540" t="s">
        <v>8534</v>
      </c>
      <c r="C3526" s="540" t="s">
        <v>83</v>
      </c>
      <c r="D3526" s="540" t="s">
        <v>8084</v>
      </c>
      <c r="E3526" s="540" t="s">
        <v>8177</v>
      </c>
      <c r="F3526" s="556">
        <v>67900000</v>
      </c>
      <c r="G3526" s="541">
        <v>2023</v>
      </c>
      <c r="H3526" s="542">
        <f>VLOOKUP(G3526,[3]잔가율!$D$3:$E$33,2,FALSE)</f>
        <v>0.84199999999999997</v>
      </c>
      <c r="I3526" s="552">
        <f t="shared" si="55"/>
        <v>57171800</v>
      </c>
    </row>
    <row r="3527" spans="1:9">
      <c r="A3527" s="539">
        <v>3526</v>
      </c>
      <c r="B3527" s="540" t="s">
        <v>8534</v>
      </c>
      <c r="C3527" s="540" t="s">
        <v>83</v>
      </c>
      <c r="D3527" s="540" t="s">
        <v>8085</v>
      </c>
      <c r="E3527" s="540" t="s">
        <v>8177</v>
      </c>
      <c r="F3527" s="556">
        <v>93000000</v>
      </c>
      <c r="G3527" s="541">
        <v>2023</v>
      </c>
      <c r="H3527" s="542">
        <f>VLOOKUP(G3527,[3]잔가율!$D$3:$E$33,2,FALSE)</f>
        <v>0.84199999999999997</v>
      </c>
      <c r="I3527" s="552">
        <f t="shared" si="55"/>
        <v>78306000</v>
      </c>
    </row>
    <row r="3528" spans="1:9">
      <c r="A3528" s="539">
        <v>3527</v>
      </c>
      <c r="B3528" s="540" t="s">
        <v>8534</v>
      </c>
      <c r="C3528" s="540" t="s">
        <v>83</v>
      </c>
      <c r="D3528" s="540" t="s">
        <v>8086</v>
      </c>
      <c r="E3528" s="540" t="s">
        <v>8178</v>
      </c>
      <c r="F3528" s="556">
        <v>83000000</v>
      </c>
      <c r="G3528" s="541">
        <v>2023</v>
      </c>
      <c r="H3528" s="542">
        <f>VLOOKUP(G3528,[3]잔가율!$D$3:$E$33,2,FALSE)</f>
        <v>0.84199999999999997</v>
      </c>
      <c r="I3528" s="552">
        <f t="shared" si="55"/>
        <v>69886000</v>
      </c>
    </row>
    <row r="3529" spans="1:9">
      <c r="A3529" s="539">
        <v>3528</v>
      </c>
      <c r="B3529" s="540" t="s">
        <v>8534</v>
      </c>
      <c r="C3529" s="540" t="s">
        <v>83</v>
      </c>
      <c r="D3529" s="540" t="s">
        <v>8179</v>
      </c>
      <c r="E3529" s="540" t="s">
        <v>8178</v>
      </c>
      <c r="F3529" s="556">
        <v>58860000</v>
      </c>
      <c r="G3529" s="541">
        <v>2023</v>
      </c>
      <c r="H3529" s="542">
        <f>VLOOKUP(G3529,[3]잔가율!$D$3:$E$33,2,FALSE)</f>
        <v>0.84199999999999997</v>
      </c>
      <c r="I3529" s="552">
        <f t="shared" si="55"/>
        <v>49560120</v>
      </c>
    </row>
    <row r="3530" spans="1:9">
      <c r="A3530" s="539">
        <v>3529</v>
      </c>
      <c r="B3530" s="540" t="s">
        <v>8534</v>
      </c>
      <c r="C3530" s="540" t="s">
        <v>83</v>
      </c>
      <c r="D3530" s="540" t="s">
        <v>8180</v>
      </c>
      <c r="E3530" s="540" t="s">
        <v>8124</v>
      </c>
      <c r="F3530" s="556">
        <v>22270000</v>
      </c>
      <c r="G3530" s="541">
        <v>2023</v>
      </c>
      <c r="H3530" s="542">
        <f>VLOOKUP(G3530,[3]잔가율!$D$3:$E$33,2,FALSE)</f>
        <v>0.84199999999999997</v>
      </c>
      <c r="I3530" s="552">
        <f t="shared" si="55"/>
        <v>18751340</v>
      </c>
    </row>
    <row r="3531" spans="1:9">
      <c r="A3531" s="539">
        <v>3530</v>
      </c>
      <c r="B3531" s="544" t="s">
        <v>8534</v>
      </c>
      <c r="C3531" s="544" t="s">
        <v>8225</v>
      </c>
      <c r="D3531" s="544" t="s">
        <v>8226</v>
      </c>
      <c r="E3531" s="544" t="s">
        <v>8227</v>
      </c>
      <c r="F3531" s="559">
        <v>31460000</v>
      </c>
      <c r="G3531" s="541">
        <v>2023</v>
      </c>
      <c r="H3531" s="542">
        <f>VLOOKUP(G3531,[3]잔가율!$D$3:$E$33,2,FALSE)</f>
        <v>0.84199999999999997</v>
      </c>
      <c r="I3531" s="552">
        <f t="shared" si="55"/>
        <v>26489320</v>
      </c>
    </row>
    <row r="3532" spans="1:9">
      <c r="A3532" s="539">
        <v>3531</v>
      </c>
      <c r="B3532" s="540" t="s">
        <v>8534</v>
      </c>
      <c r="C3532" s="540" t="s">
        <v>76</v>
      </c>
      <c r="D3532" s="540" t="s">
        <v>8228</v>
      </c>
      <c r="E3532" s="540" t="s">
        <v>8229</v>
      </c>
      <c r="F3532" s="556">
        <v>31340000</v>
      </c>
      <c r="G3532" s="541">
        <v>2023</v>
      </c>
      <c r="H3532" s="542">
        <f>VLOOKUP(G3532,[3]잔가율!$D$3:$E$33,2,FALSE)</f>
        <v>0.84199999999999997</v>
      </c>
      <c r="I3532" s="552">
        <f t="shared" si="55"/>
        <v>26388280</v>
      </c>
    </row>
    <row r="3533" spans="1:9">
      <c r="A3533" s="539">
        <v>3532</v>
      </c>
      <c r="B3533" s="540" t="s">
        <v>8534</v>
      </c>
      <c r="C3533" s="540" t="s">
        <v>76</v>
      </c>
      <c r="D3533" s="540" t="s">
        <v>8230</v>
      </c>
      <c r="E3533" s="540" t="s">
        <v>8231</v>
      </c>
      <c r="F3533" s="556">
        <v>30500000</v>
      </c>
      <c r="G3533" s="541">
        <v>2023</v>
      </c>
      <c r="H3533" s="542">
        <f>VLOOKUP(G3533,[3]잔가율!$D$3:$E$33,2,FALSE)</f>
        <v>0.84199999999999997</v>
      </c>
      <c r="I3533" s="552">
        <f t="shared" si="55"/>
        <v>25681000</v>
      </c>
    </row>
    <row r="3534" spans="1:9">
      <c r="A3534" s="539">
        <v>3533</v>
      </c>
      <c r="B3534" s="540" t="s">
        <v>8534</v>
      </c>
      <c r="C3534" s="540" t="s">
        <v>76</v>
      </c>
      <c r="D3534" s="540" t="s">
        <v>8232</v>
      </c>
      <c r="E3534" s="540" t="s">
        <v>8233</v>
      </c>
      <c r="F3534" s="556">
        <v>37400000</v>
      </c>
      <c r="G3534" s="541">
        <v>2023</v>
      </c>
      <c r="H3534" s="542">
        <f>VLOOKUP(G3534,[3]잔가율!$D$3:$E$33,2,FALSE)</f>
        <v>0.84199999999999997</v>
      </c>
      <c r="I3534" s="552">
        <f t="shared" si="55"/>
        <v>31490800</v>
      </c>
    </row>
    <row r="3535" spans="1:9">
      <c r="A3535" s="539">
        <v>3534</v>
      </c>
      <c r="B3535" s="414" t="s">
        <v>16663</v>
      </c>
      <c r="C3535" s="544" t="s">
        <v>76</v>
      </c>
      <c r="D3535" s="544" t="s">
        <v>8181</v>
      </c>
      <c r="E3535" s="544" t="s">
        <v>8182</v>
      </c>
      <c r="F3535" s="560">
        <v>47880000</v>
      </c>
      <c r="G3535" s="541">
        <v>2023</v>
      </c>
      <c r="H3535" s="542">
        <f>VLOOKUP(G3535,[3]잔가율!$B$3:$C$33,2,FALSE)</f>
        <v>0.82599999999999996</v>
      </c>
      <c r="I3535" s="552">
        <f t="shared" si="55"/>
        <v>39548880</v>
      </c>
    </row>
    <row r="3536" spans="1:9">
      <c r="A3536" s="539">
        <v>3535</v>
      </c>
      <c r="B3536" s="540" t="s">
        <v>8534</v>
      </c>
      <c r="C3536" s="540" t="s">
        <v>76</v>
      </c>
      <c r="D3536" s="540" t="s">
        <v>8234</v>
      </c>
      <c r="E3536" s="540" t="s">
        <v>8234</v>
      </c>
      <c r="F3536" s="556">
        <v>61700000</v>
      </c>
      <c r="G3536" s="541">
        <v>2023</v>
      </c>
      <c r="H3536" s="542">
        <f>VLOOKUP(G3536,[3]잔가율!$D$3:$E$33,2,FALSE)</f>
        <v>0.84199999999999997</v>
      </c>
      <c r="I3536" s="552">
        <f t="shared" si="55"/>
        <v>51951400</v>
      </c>
    </row>
    <row r="3537" spans="1:9">
      <c r="A3537" s="539">
        <v>3536</v>
      </c>
      <c r="B3537" s="540" t="s">
        <v>8534</v>
      </c>
      <c r="C3537" s="540" t="s">
        <v>76</v>
      </c>
      <c r="D3537" s="540" t="s">
        <v>8234</v>
      </c>
      <c r="E3537" s="540" t="s">
        <v>8235</v>
      </c>
      <c r="F3537" s="556">
        <v>63900000</v>
      </c>
      <c r="G3537" s="541">
        <v>2023</v>
      </c>
      <c r="H3537" s="542">
        <f>VLOOKUP(G3537,[3]잔가율!$D$3:$E$33,2,FALSE)</f>
        <v>0.84199999999999997</v>
      </c>
      <c r="I3537" s="552">
        <f t="shared" si="55"/>
        <v>53803800</v>
      </c>
    </row>
    <row r="3538" spans="1:9">
      <c r="A3538" s="539">
        <v>3537</v>
      </c>
      <c r="B3538" s="540" t="s">
        <v>8534</v>
      </c>
      <c r="C3538" s="540" t="s">
        <v>76</v>
      </c>
      <c r="D3538" s="540" t="s">
        <v>8234</v>
      </c>
      <c r="E3538" s="540" t="s">
        <v>8236</v>
      </c>
      <c r="F3538" s="556">
        <v>63400000</v>
      </c>
      <c r="G3538" s="541">
        <v>2023</v>
      </c>
      <c r="H3538" s="542">
        <f>VLOOKUP(G3538,[3]잔가율!$D$3:$E$33,2,FALSE)</f>
        <v>0.84199999999999997</v>
      </c>
      <c r="I3538" s="552">
        <f t="shared" si="55"/>
        <v>53382800</v>
      </c>
    </row>
    <row r="3539" spans="1:9">
      <c r="A3539" s="539">
        <v>3538</v>
      </c>
      <c r="B3539" s="414" t="s">
        <v>16663</v>
      </c>
      <c r="C3539" s="544" t="s">
        <v>76</v>
      </c>
      <c r="D3539" s="544" t="s">
        <v>8183</v>
      </c>
      <c r="E3539" s="544" t="s">
        <v>8184</v>
      </c>
      <c r="F3539" s="560">
        <v>49570000</v>
      </c>
      <c r="G3539" s="541">
        <v>2023</v>
      </c>
      <c r="H3539" s="542">
        <f>VLOOKUP(G3539,[3]잔가율!$B$3:$C$33,2,FALSE)</f>
        <v>0.82599999999999996</v>
      </c>
      <c r="I3539" s="552">
        <f t="shared" si="55"/>
        <v>40944820</v>
      </c>
    </row>
    <row r="3540" spans="1:9">
      <c r="A3540" s="539">
        <v>3539</v>
      </c>
      <c r="B3540" s="414" t="s">
        <v>16663</v>
      </c>
      <c r="C3540" s="544" t="s">
        <v>76</v>
      </c>
      <c r="D3540" s="544" t="s">
        <v>8185</v>
      </c>
      <c r="E3540" s="544" t="s">
        <v>8186</v>
      </c>
      <c r="F3540" s="560">
        <v>56750000</v>
      </c>
      <c r="G3540" s="541">
        <v>2023</v>
      </c>
      <c r="H3540" s="542">
        <f>VLOOKUP(G3540,[3]잔가율!$B$3:$C$33,2,FALSE)</f>
        <v>0.82599999999999996</v>
      </c>
      <c r="I3540" s="552">
        <f t="shared" si="55"/>
        <v>46875500</v>
      </c>
    </row>
    <row r="3541" spans="1:9">
      <c r="A3541" s="539">
        <v>3540</v>
      </c>
      <c r="B3541" s="540" t="s">
        <v>8534</v>
      </c>
      <c r="C3541" s="540" t="s">
        <v>76</v>
      </c>
      <c r="D3541" s="540" t="s">
        <v>8237</v>
      </c>
      <c r="E3541" s="540" t="s">
        <v>8238</v>
      </c>
      <c r="F3541" s="556">
        <v>31360000</v>
      </c>
      <c r="G3541" s="541">
        <v>2023</v>
      </c>
      <c r="H3541" s="542">
        <f>VLOOKUP(G3541,[3]잔가율!$D$3:$E$33,2,FALSE)</f>
        <v>0.84199999999999997</v>
      </c>
      <c r="I3541" s="552">
        <f t="shared" si="55"/>
        <v>26405120</v>
      </c>
    </row>
    <row r="3542" spans="1:9">
      <c r="A3542" s="539">
        <v>3541</v>
      </c>
      <c r="B3542" s="540" t="s">
        <v>8534</v>
      </c>
      <c r="C3542" s="540" t="s">
        <v>76</v>
      </c>
      <c r="D3542" s="540" t="s">
        <v>8239</v>
      </c>
      <c r="E3542" s="540" t="s">
        <v>8240</v>
      </c>
      <c r="F3542" s="556">
        <v>33500000</v>
      </c>
      <c r="G3542" s="541">
        <v>2023</v>
      </c>
      <c r="H3542" s="542">
        <f>VLOOKUP(G3542,[3]잔가율!$D$3:$E$33,2,FALSE)</f>
        <v>0.84199999999999997</v>
      </c>
      <c r="I3542" s="552">
        <f t="shared" si="55"/>
        <v>28207000</v>
      </c>
    </row>
    <row r="3543" spans="1:9">
      <c r="A3543" s="539">
        <v>3542</v>
      </c>
      <c r="B3543" s="540" t="s">
        <v>8534</v>
      </c>
      <c r="C3543" s="540" t="s">
        <v>76</v>
      </c>
      <c r="D3543" s="540" t="s">
        <v>8239</v>
      </c>
      <c r="E3543" s="540" t="s">
        <v>8241</v>
      </c>
      <c r="F3543" s="556">
        <v>30100000</v>
      </c>
      <c r="G3543" s="541">
        <v>2023</v>
      </c>
      <c r="H3543" s="542">
        <f>VLOOKUP(G3543,[3]잔가율!$D$3:$E$33,2,FALSE)</f>
        <v>0.84199999999999997</v>
      </c>
      <c r="I3543" s="552">
        <f t="shared" si="55"/>
        <v>25344200</v>
      </c>
    </row>
    <row r="3544" spans="1:9">
      <c r="A3544" s="539">
        <v>3543</v>
      </c>
      <c r="B3544" s="414" t="s">
        <v>16663</v>
      </c>
      <c r="C3544" s="540" t="s">
        <v>76</v>
      </c>
      <c r="D3544" s="540" t="s">
        <v>8187</v>
      </c>
      <c r="E3544" s="540" t="s">
        <v>8188</v>
      </c>
      <c r="F3544" s="558">
        <v>35000000</v>
      </c>
      <c r="G3544" s="541">
        <v>2023</v>
      </c>
      <c r="H3544" s="542">
        <f>VLOOKUP(G3544,[3]잔가율!$B$3:$C$33,2,FALSE)</f>
        <v>0.82599999999999996</v>
      </c>
      <c r="I3544" s="552">
        <f t="shared" si="55"/>
        <v>28910000</v>
      </c>
    </row>
    <row r="3545" spans="1:9">
      <c r="A3545" s="539">
        <v>3544</v>
      </c>
      <c r="B3545" s="540" t="s">
        <v>8534</v>
      </c>
      <c r="C3545" s="540" t="s">
        <v>76</v>
      </c>
      <c r="D3545" s="540" t="s">
        <v>8242</v>
      </c>
      <c r="E3545" s="540" t="s">
        <v>8243</v>
      </c>
      <c r="F3545" s="556">
        <v>38800000</v>
      </c>
      <c r="G3545" s="541">
        <v>2023</v>
      </c>
      <c r="H3545" s="542">
        <f>VLOOKUP(G3545,[3]잔가율!$D$3:$E$33,2,FALSE)</f>
        <v>0.84199999999999997</v>
      </c>
      <c r="I3545" s="552">
        <f t="shared" si="55"/>
        <v>32669600</v>
      </c>
    </row>
    <row r="3546" spans="1:9">
      <c r="A3546" s="539">
        <v>3545</v>
      </c>
      <c r="B3546" s="540" t="s">
        <v>8534</v>
      </c>
      <c r="C3546" s="540" t="s">
        <v>76</v>
      </c>
      <c r="D3546" s="540" t="s">
        <v>8242</v>
      </c>
      <c r="E3546" s="540" t="s">
        <v>8244</v>
      </c>
      <c r="F3546" s="556">
        <v>39100000</v>
      </c>
      <c r="G3546" s="541">
        <v>2023</v>
      </c>
      <c r="H3546" s="542">
        <f>VLOOKUP(G3546,[3]잔가율!$D$3:$E$33,2,FALSE)</f>
        <v>0.84199999999999997</v>
      </c>
      <c r="I3546" s="552">
        <f t="shared" si="55"/>
        <v>32922200</v>
      </c>
    </row>
    <row r="3547" spans="1:9">
      <c r="A3547" s="539">
        <v>3546</v>
      </c>
      <c r="B3547" s="540" t="s">
        <v>8534</v>
      </c>
      <c r="C3547" s="540" t="s">
        <v>76</v>
      </c>
      <c r="D3547" s="540" t="s">
        <v>8245</v>
      </c>
      <c r="E3547" s="540" t="s">
        <v>8246</v>
      </c>
      <c r="F3547" s="556">
        <v>40030000</v>
      </c>
      <c r="G3547" s="541">
        <v>2023</v>
      </c>
      <c r="H3547" s="542">
        <f>VLOOKUP(G3547,[3]잔가율!$D$3:$E$33,2,FALSE)</f>
        <v>0.84199999999999997</v>
      </c>
      <c r="I3547" s="552">
        <f t="shared" si="55"/>
        <v>33705260</v>
      </c>
    </row>
    <row r="3548" spans="1:9">
      <c r="A3548" s="539">
        <v>3547</v>
      </c>
      <c r="B3548" s="540" t="s">
        <v>8534</v>
      </c>
      <c r="C3548" s="540" t="s">
        <v>76</v>
      </c>
      <c r="D3548" s="540" t="s">
        <v>8247</v>
      </c>
      <c r="E3548" s="540" t="s">
        <v>8248</v>
      </c>
      <c r="F3548" s="556">
        <v>33400000</v>
      </c>
      <c r="G3548" s="541">
        <v>2023</v>
      </c>
      <c r="H3548" s="542">
        <f>VLOOKUP(G3548,[3]잔가율!$D$3:$E$33,2,FALSE)</f>
        <v>0.84199999999999997</v>
      </c>
      <c r="I3548" s="552">
        <f t="shared" si="55"/>
        <v>28122800</v>
      </c>
    </row>
    <row r="3549" spans="1:9">
      <c r="A3549" s="539">
        <v>3548</v>
      </c>
      <c r="B3549" s="540" t="s">
        <v>8534</v>
      </c>
      <c r="C3549" s="540" t="s">
        <v>76</v>
      </c>
      <c r="D3549" s="540" t="s">
        <v>8249</v>
      </c>
      <c r="E3549" s="540" t="s">
        <v>8250</v>
      </c>
      <c r="F3549" s="556">
        <v>50900000</v>
      </c>
      <c r="G3549" s="541">
        <v>2023</v>
      </c>
      <c r="H3549" s="542">
        <f>VLOOKUP(G3549,[3]잔가율!$D$3:$E$33,2,FALSE)</f>
        <v>0.84199999999999997</v>
      </c>
      <c r="I3549" s="552">
        <f t="shared" si="55"/>
        <v>42857800</v>
      </c>
    </row>
    <row r="3550" spans="1:9">
      <c r="A3550" s="539">
        <v>3549</v>
      </c>
      <c r="B3550" s="540" t="s">
        <v>8534</v>
      </c>
      <c r="C3550" s="540" t="s">
        <v>76</v>
      </c>
      <c r="D3550" s="540" t="s">
        <v>8251</v>
      </c>
      <c r="E3550" s="540" t="s">
        <v>8252</v>
      </c>
      <c r="F3550" s="556">
        <v>37850000</v>
      </c>
      <c r="G3550" s="541">
        <v>2023</v>
      </c>
      <c r="H3550" s="542">
        <f>VLOOKUP(G3550,[3]잔가율!$D$3:$E$33,2,FALSE)</f>
        <v>0.84199999999999997</v>
      </c>
      <c r="I3550" s="552">
        <f t="shared" si="55"/>
        <v>31869700</v>
      </c>
    </row>
    <row r="3551" spans="1:9">
      <c r="A3551" s="539">
        <v>3550</v>
      </c>
      <c r="B3551" s="540" t="s">
        <v>8534</v>
      </c>
      <c r="C3551" s="540" t="s">
        <v>76</v>
      </c>
      <c r="D3551" s="540" t="s">
        <v>8253</v>
      </c>
      <c r="E3551" s="540" t="s">
        <v>8254</v>
      </c>
      <c r="F3551" s="556">
        <v>44680000</v>
      </c>
      <c r="G3551" s="541">
        <v>2023</v>
      </c>
      <c r="H3551" s="542">
        <f>VLOOKUP(G3551,[3]잔가율!$D$3:$E$33,2,FALSE)</f>
        <v>0.84199999999999997</v>
      </c>
      <c r="I3551" s="552">
        <f t="shared" si="55"/>
        <v>37620560</v>
      </c>
    </row>
    <row r="3552" spans="1:9">
      <c r="A3552" s="539">
        <v>3551</v>
      </c>
      <c r="B3552" s="414" t="s">
        <v>16663</v>
      </c>
      <c r="C3552" s="544" t="s">
        <v>76</v>
      </c>
      <c r="D3552" s="544" t="s">
        <v>8189</v>
      </c>
      <c r="E3552" s="544" t="s">
        <v>8190</v>
      </c>
      <c r="F3552" s="560">
        <v>47840000</v>
      </c>
      <c r="G3552" s="541">
        <v>2023</v>
      </c>
      <c r="H3552" s="542">
        <f>VLOOKUP(G3552,[3]잔가율!$B$3:$C$33,2,FALSE)</f>
        <v>0.82599999999999996</v>
      </c>
      <c r="I3552" s="552">
        <f t="shared" si="55"/>
        <v>39515840</v>
      </c>
    </row>
    <row r="3553" spans="1:9">
      <c r="A3553" s="539">
        <v>3552</v>
      </c>
      <c r="B3553" s="540" t="s">
        <v>8534</v>
      </c>
      <c r="C3553" s="540" t="s">
        <v>76</v>
      </c>
      <c r="D3553" s="540" t="s">
        <v>8255</v>
      </c>
      <c r="E3553" s="540" t="s">
        <v>8256</v>
      </c>
      <c r="F3553" s="556">
        <v>41800000</v>
      </c>
      <c r="G3553" s="541">
        <v>2023</v>
      </c>
      <c r="H3553" s="542">
        <f>VLOOKUP(G3553,[3]잔가율!$D$3:$E$33,2,FALSE)</f>
        <v>0.84199999999999997</v>
      </c>
      <c r="I3553" s="552">
        <f t="shared" si="55"/>
        <v>35195600</v>
      </c>
    </row>
    <row r="3554" spans="1:9">
      <c r="A3554" s="539">
        <v>3553</v>
      </c>
      <c r="B3554" s="540" t="s">
        <v>8534</v>
      </c>
      <c r="C3554" s="540" t="s">
        <v>76</v>
      </c>
      <c r="D3554" s="540" t="s">
        <v>8257</v>
      </c>
      <c r="E3554" s="540" t="s">
        <v>8258</v>
      </c>
      <c r="F3554" s="556">
        <v>40900000</v>
      </c>
      <c r="G3554" s="541">
        <v>2023</v>
      </c>
      <c r="H3554" s="542">
        <f>VLOOKUP(G3554,[3]잔가율!$D$3:$E$33,2,FALSE)</f>
        <v>0.84199999999999997</v>
      </c>
      <c r="I3554" s="552">
        <f t="shared" si="55"/>
        <v>34437800</v>
      </c>
    </row>
    <row r="3555" spans="1:9">
      <c r="A3555" s="539">
        <v>3554</v>
      </c>
      <c r="B3555" s="540" t="s">
        <v>8534</v>
      </c>
      <c r="C3555" s="540" t="s">
        <v>76</v>
      </c>
      <c r="D3555" s="540" t="s">
        <v>8259</v>
      </c>
      <c r="E3555" s="540" t="s">
        <v>8260</v>
      </c>
      <c r="F3555" s="556">
        <v>34300000</v>
      </c>
      <c r="G3555" s="541">
        <v>2023</v>
      </c>
      <c r="H3555" s="542">
        <f>VLOOKUP(G3555,[3]잔가율!$D$3:$E$33,2,FALSE)</f>
        <v>0.84199999999999997</v>
      </c>
      <c r="I3555" s="552">
        <f t="shared" si="55"/>
        <v>28880600</v>
      </c>
    </row>
    <row r="3556" spans="1:9">
      <c r="A3556" s="539">
        <v>3555</v>
      </c>
      <c r="B3556" s="540" t="s">
        <v>8534</v>
      </c>
      <c r="C3556" s="540" t="s">
        <v>76</v>
      </c>
      <c r="D3556" s="540" t="s">
        <v>8261</v>
      </c>
      <c r="E3556" s="540" t="s">
        <v>8262</v>
      </c>
      <c r="F3556" s="556">
        <v>40320000</v>
      </c>
      <c r="G3556" s="541">
        <v>2023</v>
      </c>
      <c r="H3556" s="542">
        <f>VLOOKUP(G3556,[3]잔가율!$D$3:$E$33,2,FALSE)</f>
        <v>0.84199999999999997</v>
      </c>
      <c r="I3556" s="552">
        <f t="shared" si="55"/>
        <v>33949440</v>
      </c>
    </row>
    <row r="3557" spans="1:9">
      <c r="A3557" s="539">
        <v>3556</v>
      </c>
      <c r="B3557" s="540" t="s">
        <v>8534</v>
      </c>
      <c r="C3557" s="540" t="s">
        <v>76</v>
      </c>
      <c r="D3557" s="540" t="s">
        <v>8261</v>
      </c>
      <c r="E3557" s="540" t="s">
        <v>8263</v>
      </c>
      <c r="F3557" s="556">
        <v>39100000</v>
      </c>
      <c r="G3557" s="541">
        <v>2023</v>
      </c>
      <c r="H3557" s="542">
        <f>VLOOKUP(G3557,[3]잔가율!$D$3:$E$33,2,FALSE)</f>
        <v>0.84199999999999997</v>
      </c>
      <c r="I3557" s="552">
        <f t="shared" si="55"/>
        <v>32922200</v>
      </c>
    </row>
    <row r="3558" spans="1:9">
      <c r="A3558" s="539">
        <v>3557</v>
      </c>
      <c r="B3558" s="540" t="s">
        <v>8534</v>
      </c>
      <c r="C3558" s="540" t="s">
        <v>76</v>
      </c>
      <c r="D3558" s="540" t="s">
        <v>8264</v>
      </c>
      <c r="E3558" s="540" t="s">
        <v>8262</v>
      </c>
      <c r="F3558" s="556">
        <v>36000000</v>
      </c>
      <c r="G3558" s="541">
        <v>2023</v>
      </c>
      <c r="H3558" s="542">
        <f>VLOOKUP(G3558,[3]잔가율!$D$3:$E$33,2,FALSE)</f>
        <v>0.84199999999999997</v>
      </c>
      <c r="I3558" s="552">
        <f t="shared" si="55"/>
        <v>30312000</v>
      </c>
    </row>
    <row r="3559" spans="1:9">
      <c r="A3559" s="539">
        <v>3558</v>
      </c>
      <c r="B3559" s="540" t="s">
        <v>8534</v>
      </c>
      <c r="C3559" s="540" t="s">
        <v>76</v>
      </c>
      <c r="D3559" s="540" t="s">
        <v>8264</v>
      </c>
      <c r="E3559" s="540" t="s">
        <v>8265</v>
      </c>
      <c r="F3559" s="556">
        <v>38500000</v>
      </c>
      <c r="G3559" s="541">
        <v>2023</v>
      </c>
      <c r="H3559" s="542">
        <f>VLOOKUP(G3559,[3]잔가율!$D$3:$E$33,2,FALSE)</f>
        <v>0.84199999999999997</v>
      </c>
      <c r="I3559" s="552">
        <f t="shared" si="55"/>
        <v>32417000</v>
      </c>
    </row>
    <row r="3560" spans="1:9">
      <c r="A3560" s="539">
        <v>3559</v>
      </c>
      <c r="B3560" s="540" t="s">
        <v>8534</v>
      </c>
      <c r="C3560" s="540" t="s">
        <v>76</v>
      </c>
      <c r="D3560" s="540" t="s">
        <v>8264</v>
      </c>
      <c r="E3560" s="540" t="s">
        <v>8266</v>
      </c>
      <c r="F3560" s="556">
        <v>43300000</v>
      </c>
      <c r="G3560" s="541">
        <v>2023</v>
      </c>
      <c r="H3560" s="542">
        <f>VLOOKUP(G3560,[3]잔가율!$D$3:$E$33,2,FALSE)</f>
        <v>0.84199999999999997</v>
      </c>
      <c r="I3560" s="552">
        <f t="shared" si="55"/>
        <v>36458600</v>
      </c>
    </row>
    <row r="3561" spans="1:9">
      <c r="A3561" s="539">
        <v>3560</v>
      </c>
      <c r="B3561" s="540" t="s">
        <v>8534</v>
      </c>
      <c r="C3561" s="540" t="s">
        <v>76</v>
      </c>
      <c r="D3561" s="540" t="s">
        <v>8267</v>
      </c>
      <c r="E3561" s="540" t="s">
        <v>8268</v>
      </c>
      <c r="F3561" s="556">
        <v>41330000</v>
      </c>
      <c r="G3561" s="541">
        <v>2023</v>
      </c>
      <c r="H3561" s="542">
        <f>VLOOKUP(G3561,[3]잔가율!$D$3:$E$33,2,FALSE)</f>
        <v>0.84199999999999997</v>
      </c>
      <c r="I3561" s="552">
        <f t="shared" si="55"/>
        <v>34799860</v>
      </c>
    </row>
    <row r="3562" spans="1:9">
      <c r="A3562" s="539">
        <v>3561</v>
      </c>
      <c r="B3562" s="540" t="s">
        <v>8534</v>
      </c>
      <c r="C3562" s="540" t="s">
        <v>76</v>
      </c>
      <c r="D3562" s="540" t="s">
        <v>8267</v>
      </c>
      <c r="E3562" s="540" t="s">
        <v>8269</v>
      </c>
      <c r="F3562" s="556">
        <v>43920000</v>
      </c>
      <c r="G3562" s="541">
        <v>2023</v>
      </c>
      <c r="H3562" s="542">
        <f>VLOOKUP(G3562,[3]잔가율!$D$3:$E$33,2,FALSE)</f>
        <v>0.84199999999999997</v>
      </c>
      <c r="I3562" s="552">
        <f t="shared" si="55"/>
        <v>36980640</v>
      </c>
    </row>
    <row r="3563" spans="1:9">
      <c r="A3563" s="539">
        <v>3562</v>
      </c>
      <c r="B3563" s="540" t="s">
        <v>8534</v>
      </c>
      <c r="C3563" s="540" t="s">
        <v>76</v>
      </c>
      <c r="D3563" s="540" t="s">
        <v>8267</v>
      </c>
      <c r="E3563" s="540" t="s">
        <v>8270</v>
      </c>
      <c r="F3563" s="556">
        <v>46300000</v>
      </c>
      <c r="G3563" s="541">
        <v>2023</v>
      </c>
      <c r="H3563" s="542">
        <f>VLOOKUP(G3563,[3]잔가율!$D$3:$E$33,2,FALSE)</f>
        <v>0.84199999999999997</v>
      </c>
      <c r="I3563" s="552">
        <f t="shared" si="55"/>
        <v>38984600</v>
      </c>
    </row>
    <row r="3564" spans="1:9">
      <c r="A3564" s="539">
        <v>3563</v>
      </c>
      <c r="B3564" s="540" t="s">
        <v>8534</v>
      </c>
      <c r="C3564" s="540" t="s">
        <v>76</v>
      </c>
      <c r="D3564" s="540" t="s">
        <v>8267</v>
      </c>
      <c r="E3564" s="540" t="s">
        <v>4604</v>
      </c>
      <c r="F3564" s="556">
        <v>40310000</v>
      </c>
      <c r="G3564" s="541">
        <v>2023</v>
      </c>
      <c r="H3564" s="542">
        <f>VLOOKUP(G3564,[3]잔가율!$D$3:$E$33,2,FALSE)</f>
        <v>0.84199999999999997</v>
      </c>
      <c r="I3564" s="552">
        <f t="shared" si="55"/>
        <v>33941020</v>
      </c>
    </row>
    <row r="3565" spans="1:9">
      <c r="A3565" s="539">
        <v>3564</v>
      </c>
      <c r="B3565" s="540" t="s">
        <v>8534</v>
      </c>
      <c r="C3565" s="540" t="s">
        <v>76</v>
      </c>
      <c r="D3565" s="540" t="s">
        <v>8271</v>
      </c>
      <c r="E3565" s="540" t="s">
        <v>8272</v>
      </c>
      <c r="F3565" s="556">
        <v>62800000</v>
      </c>
      <c r="G3565" s="541">
        <v>2023</v>
      </c>
      <c r="H3565" s="542">
        <f>VLOOKUP(G3565,[3]잔가율!$D$3:$E$33,2,FALSE)</f>
        <v>0.84199999999999997</v>
      </c>
      <c r="I3565" s="552">
        <f t="shared" si="55"/>
        <v>52877600</v>
      </c>
    </row>
    <row r="3566" spans="1:9">
      <c r="A3566" s="539">
        <v>3565</v>
      </c>
      <c r="B3566" s="540" t="s">
        <v>8534</v>
      </c>
      <c r="C3566" s="540" t="s">
        <v>76</v>
      </c>
      <c r="D3566" s="540" t="s">
        <v>8191</v>
      </c>
      <c r="E3566" s="540" t="s">
        <v>8273</v>
      </c>
      <c r="F3566" s="556">
        <v>66990000</v>
      </c>
      <c r="G3566" s="541">
        <v>2023</v>
      </c>
      <c r="H3566" s="542">
        <f>VLOOKUP(G3566,[3]잔가율!$D$3:$E$33,2,FALSE)</f>
        <v>0.84199999999999997</v>
      </c>
      <c r="I3566" s="552">
        <f t="shared" si="55"/>
        <v>56405580</v>
      </c>
    </row>
    <row r="3567" spans="1:9">
      <c r="A3567" s="539">
        <v>3566</v>
      </c>
      <c r="B3567" s="414" t="s">
        <v>16663</v>
      </c>
      <c r="C3567" s="540" t="s">
        <v>76</v>
      </c>
      <c r="D3567" s="540" t="s">
        <v>8191</v>
      </c>
      <c r="E3567" s="540" t="s">
        <v>8192</v>
      </c>
      <c r="F3567" s="558">
        <v>68090000</v>
      </c>
      <c r="G3567" s="541">
        <v>2023</v>
      </c>
      <c r="H3567" s="542">
        <f>VLOOKUP(G3567,[3]잔가율!$B$3:$C$33,2,FALSE)</f>
        <v>0.82599999999999996</v>
      </c>
      <c r="I3567" s="552">
        <f t="shared" si="55"/>
        <v>56242340</v>
      </c>
    </row>
    <row r="3568" spans="1:9">
      <c r="A3568" s="539">
        <v>3567</v>
      </c>
      <c r="B3568" s="540" t="s">
        <v>8534</v>
      </c>
      <c r="C3568" s="540" t="s">
        <v>76</v>
      </c>
      <c r="D3568" s="540" t="s">
        <v>8274</v>
      </c>
      <c r="E3568" s="540" t="s">
        <v>8275</v>
      </c>
      <c r="F3568" s="556">
        <v>38130000</v>
      </c>
      <c r="G3568" s="541">
        <v>2023</v>
      </c>
      <c r="H3568" s="542">
        <f>VLOOKUP(G3568,[3]잔가율!$D$3:$E$33,2,FALSE)</f>
        <v>0.84199999999999997</v>
      </c>
      <c r="I3568" s="552">
        <f t="shared" si="55"/>
        <v>32105460</v>
      </c>
    </row>
    <row r="3569" spans="1:9">
      <c r="A3569" s="539">
        <v>3568</v>
      </c>
      <c r="B3569" s="540" t="s">
        <v>8534</v>
      </c>
      <c r="C3569" s="540" t="s">
        <v>76</v>
      </c>
      <c r="D3569" s="540" t="s">
        <v>8276</v>
      </c>
      <c r="E3569" s="540" t="s">
        <v>8277</v>
      </c>
      <c r="F3569" s="556">
        <v>35480000</v>
      </c>
      <c r="G3569" s="541">
        <v>2023</v>
      </c>
      <c r="H3569" s="542">
        <f>VLOOKUP(G3569,[3]잔가율!$D$3:$E$33,2,FALSE)</f>
        <v>0.84199999999999997</v>
      </c>
      <c r="I3569" s="552">
        <f t="shared" si="55"/>
        <v>29874160</v>
      </c>
    </row>
    <row r="3570" spans="1:9">
      <c r="A3570" s="539">
        <v>3569</v>
      </c>
      <c r="B3570" s="540" t="s">
        <v>8534</v>
      </c>
      <c r="C3570" s="540" t="s">
        <v>76</v>
      </c>
      <c r="D3570" s="540" t="s">
        <v>8276</v>
      </c>
      <c r="E3570" s="540" t="s">
        <v>8278</v>
      </c>
      <c r="F3570" s="556">
        <v>43470000</v>
      </c>
      <c r="G3570" s="541">
        <v>2023</v>
      </c>
      <c r="H3570" s="542">
        <f>VLOOKUP(G3570,[3]잔가율!$D$3:$E$33,2,FALSE)</f>
        <v>0.84199999999999997</v>
      </c>
      <c r="I3570" s="552">
        <f t="shared" si="55"/>
        <v>36601740</v>
      </c>
    </row>
    <row r="3571" spans="1:9">
      <c r="A3571" s="539">
        <v>3570</v>
      </c>
      <c r="B3571" s="540" t="s">
        <v>8534</v>
      </c>
      <c r="C3571" s="540" t="s">
        <v>76</v>
      </c>
      <c r="D3571" s="540" t="s">
        <v>8276</v>
      </c>
      <c r="E3571" s="540" t="s">
        <v>8279</v>
      </c>
      <c r="F3571" s="556">
        <v>47990000</v>
      </c>
      <c r="G3571" s="541">
        <v>2023</v>
      </c>
      <c r="H3571" s="542">
        <f>VLOOKUP(G3571,[3]잔가율!$D$3:$E$33,2,FALSE)</f>
        <v>0.84199999999999997</v>
      </c>
      <c r="I3571" s="552">
        <f t="shared" si="55"/>
        <v>40407580</v>
      </c>
    </row>
    <row r="3572" spans="1:9">
      <c r="A3572" s="539">
        <v>3571</v>
      </c>
      <c r="B3572" s="540" t="s">
        <v>8534</v>
      </c>
      <c r="C3572" s="540" t="s">
        <v>76</v>
      </c>
      <c r="D3572" s="540" t="s">
        <v>8280</v>
      </c>
      <c r="E3572" s="540" t="s">
        <v>8281</v>
      </c>
      <c r="F3572" s="556">
        <v>50900000</v>
      </c>
      <c r="G3572" s="541">
        <v>2023</v>
      </c>
      <c r="H3572" s="542">
        <f>VLOOKUP(G3572,[3]잔가율!$D$3:$E$33,2,FALSE)</f>
        <v>0.84199999999999997</v>
      </c>
      <c r="I3572" s="552">
        <f t="shared" si="55"/>
        <v>42857800</v>
      </c>
    </row>
    <row r="3573" spans="1:9">
      <c r="A3573" s="539">
        <v>3572</v>
      </c>
      <c r="B3573" s="540" t="s">
        <v>8534</v>
      </c>
      <c r="C3573" s="540" t="s">
        <v>8198</v>
      </c>
      <c r="D3573" s="540" t="s">
        <v>8282</v>
      </c>
      <c r="E3573" s="540" t="s">
        <v>8283</v>
      </c>
      <c r="F3573" s="556">
        <v>43260000</v>
      </c>
      <c r="G3573" s="541">
        <v>2023</v>
      </c>
      <c r="H3573" s="542">
        <f>VLOOKUP(G3573,[3]잔가율!$D$3:$E$33,2,FALSE)</f>
        <v>0.84199999999999997</v>
      </c>
      <c r="I3573" s="552">
        <f t="shared" si="55"/>
        <v>36424920</v>
      </c>
    </row>
    <row r="3574" spans="1:9">
      <c r="A3574" s="539">
        <v>3573</v>
      </c>
      <c r="B3574" s="540" t="s">
        <v>8534</v>
      </c>
      <c r="C3574" s="540" t="s">
        <v>76</v>
      </c>
      <c r="D3574" s="540" t="s">
        <v>8284</v>
      </c>
      <c r="E3574" s="540" t="s">
        <v>8284</v>
      </c>
      <c r="F3574" s="556">
        <v>8580000</v>
      </c>
      <c r="G3574" s="541">
        <v>2023</v>
      </c>
      <c r="H3574" s="542">
        <f>VLOOKUP(G3574,[3]잔가율!$D$3:$E$33,2,FALSE)</f>
        <v>0.84199999999999997</v>
      </c>
      <c r="I3574" s="552">
        <f t="shared" si="55"/>
        <v>7224360</v>
      </c>
    </row>
    <row r="3575" spans="1:9">
      <c r="A3575" s="539">
        <v>3574</v>
      </c>
      <c r="B3575" s="540" t="s">
        <v>8534</v>
      </c>
      <c r="C3575" s="540" t="s">
        <v>76</v>
      </c>
      <c r="D3575" s="540" t="s">
        <v>8285</v>
      </c>
      <c r="E3575" s="540" t="s">
        <v>8286</v>
      </c>
      <c r="F3575" s="556">
        <v>48550000</v>
      </c>
      <c r="G3575" s="541">
        <v>2023</v>
      </c>
      <c r="H3575" s="542">
        <f>VLOOKUP(G3575,[3]잔가율!$D$3:$E$33,2,FALSE)</f>
        <v>0.84199999999999997</v>
      </c>
      <c r="I3575" s="552">
        <f t="shared" si="55"/>
        <v>40879100</v>
      </c>
    </row>
    <row r="3576" spans="1:9">
      <c r="A3576" s="539">
        <v>3575</v>
      </c>
      <c r="B3576" s="540" t="s">
        <v>8534</v>
      </c>
      <c r="C3576" s="540" t="s">
        <v>76</v>
      </c>
      <c r="D3576" s="540" t="s">
        <v>8287</v>
      </c>
      <c r="E3576" s="540" t="s">
        <v>8288</v>
      </c>
      <c r="F3576" s="556">
        <v>47390000</v>
      </c>
      <c r="G3576" s="541">
        <v>2023</v>
      </c>
      <c r="H3576" s="542">
        <f>VLOOKUP(G3576,[3]잔가율!$D$3:$E$33,2,FALSE)</f>
        <v>0.84199999999999997</v>
      </c>
      <c r="I3576" s="552">
        <f t="shared" si="55"/>
        <v>39902380</v>
      </c>
    </row>
    <row r="3577" spans="1:9">
      <c r="A3577" s="539">
        <v>3576</v>
      </c>
      <c r="B3577" s="540" t="s">
        <v>8534</v>
      </c>
      <c r="C3577" s="540" t="s">
        <v>76</v>
      </c>
      <c r="D3577" s="540" t="s">
        <v>8289</v>
      </c>
      <c r="E3577" s="540" t="s">
        <v>8290</v>
      </c>
      <c r="F3577" s="556">
        <v>52920000</v>
      </c>
      <c r="G3577" s="541">
        <v>2023</v>
      </c>
      <c r="H3577" s="542">
        <f>VLOOKUP(G3577,[3]잔가율!$D$3:$E$33,2,FALSE)</f>
        <v>0.84199999999999997</v>
      </c>
      <c r="I3577" s="552">
        <f t="shared" si="55"/>
        <v>44558640</v>
      </c>
    </row>
    <row r="3578" spans="1:9">
      <c r="A3578" s="539">
        <v>3577</v>
      </c>
      <c r="B3578" s="540" t="s">
        <v>8534</v>
      </c>
      <c r="C3578" s="540" t="s">
        <v>76</v>
      </c>
      <c r="D3578" s="540" t="s">
        <v>8291</v>
      </c>
      <c r="E3578" s="540" t="s">
        <v>8292</v>
      </c>
      <c r="F3578" s="556">
        <v>44660000</v>
      </c>
      <c r="G3578" s="541">
        <v>2023</v>
      </c>
      <c r="H3578" s="542">
        <f>VLOOKUP(G3578,[3]잔가율!$D$3:$E$33,2,FALSE)</f>
        <v>0.84199999999999997</v>
      </c>
      <c r="I3578" s="552">
        <f t="shared" si="55"/>
        <v>37603720</v>
      </c>
    </row>
    <row r="3579" spans="1:9">
      <c r="A3579" s="539">
        <v>3578</v>
      </c>
      <c r="B3579" s="540" t="s">
        <v>8534</v>
      </c>
      <c r="C3579" s="540" t="s">
        <v>76</v>
      </c>
      <c r="D3579" s="540" t="s">
        <v>8291</v>
      </c>
      <c r="E3579" s="540" t="s">
        <v>8293</v>
      </c>
      <c r="F3579" s="556">
        <v>46830000</v>
      </c>
      <c r="G3579" s="541">
        <v>2023</v>
      </c>
      <c r="H3579" s="542">
        <f>VLOOKUP(G3579,[3]잔가율!$D$3:$E$33,2,FALSE)</f>
        <v>0.84199999999999997</v>
      </c>
      <c r="I3579" s="552">
        <f t="shared" si="55"/>
        <v>39430860</v>
      </c>
    </row>
    <row r="3580" spans="1:9">
      <c r="A3580" s="539">
        <v>3579</v>
      </c>
      <c r="B3580" s="540" t="s">
        <v>8534</v>
      </c>
      <c r="C3580" s="540" t="s">
        <v>76</v>
      </c>
      <c r="D3580" s="540" t="s">
        <v>8294</v>
      </c>
      <c r="E3580" s="540" t="s">
        <v>8295</v>
      </c>
      <c r="F3580" s="556">
        <v>54790000</v>
      </c>
      <c r="G3580" s="541">
        <v>2023</v>
      </c>
      <c r="H3580" s="542">
        <f>VLOOKUP(G3580,[3]잔가율!$D$3:$E$33,2,FALSE)</f>
        <v>0.84199999999999997</v>
      </c>
      <c r="I3580" s="552">
        <f t="shared" si="55"/>
        <v>46133180</v>
      </c>
    </row>
    <row r="3581" spans="1:9">
      <c r="A3581" s="539">
        <v>3580</v>
      </c>
      <c r="B3581" s="540" t="s">
        <v>8534</v>
      </c>
      <c r="C3581" s="540" t="s">
        <v>76</v>
      </c>
      <c r="D3581" s="540" t="s">
        <v>8296</v>
      </c>
      <c r="E3581" s="540" t="s">
        <v>8297</v>
      </c>
      <c r="F3581" s="556">
        <v>51370000</v>
      </c>
      <c r="G3581" s="541">
        <v>2023</v>
      </c>
      <c r="H3581" s="542">
        <f>VLOOKUP(G3581,[3]잔가율!$D$3:$E$33,2,FALSE)</f>
        <v>0.84199999999999997</v>
      </c>
      <c r="I3581" s="552">
        <f t="shared" si="55"/>
        <v>43253540</v>
      </c>
    </row>
    <row r="3582" spans="1:9">
      <c r="A3582" s="539">
        <v>3581</v>
      </c>
      <c r="B3582" s="540" t="s">
        <v>8534</v>
      </c>
      <c r="C3582" s="540" t="s">
        <v>76</v>
      </c>
      <c r="D3582" s="540" t="s">
        <v>8298</v>
      </c>
      <c r="E3582" s="540" t="s">
        <v>8299</v>
      </c>
      <c r="F3582" s="556">
        <v>76150000</v>
      </c>
      <c r="G3582" s="541">
        <v>2023</v>
      </c>
      <c r="H3582" s="542">
        <f>VLOOKUP(G3582,[3]잔가율!$D$3:$E$33,2,FALSE)</f>
        <v>0.84199999999999997</v>
      </c>
      <c r="I3582" s="552">
        <f t="shared" si="55"/>
        <v>64118300</v>
      </c>
    </row>
    <row r="3583" spans="1:9">
      <c r="A3583" s="539">
        <v>3582</v>
      </c>
      <c r="B3583" s="540" t="s">
        <v>8534</v>
      </c>
      <c r="C3583" s="540" t="s">
        <v>76</v>
      </c>
      <c r="D3583" s="540" t="s">
        <v>8300</v>
      </c>
      <c r="E3583" s="540" t="s">
        <v>8301</v>
      </c>
      <c r="F3583" s="556">
        <v>39500000</v>
      </c>
      <c r="G3583" s="541">
        <v>2023</v>
      </c>
      <c r="H3583" s="542">
        <f>VLOOKUP(G3583,[3]잔가율!$D$3:$E$33,2,FALSE)</f>
        <v>0.84199999999999997</v>
      </c>
      <c r="I3583" s="552">
        <f t="shared" si="55"/>
        <v>33259000</v>
      </c>
    </row>
    <row r="3584" spans="1:9">
      <c r="A3584" s="539">
        <v>3583</v>
      </c>
      <c r="B3584" s="540" t="s">
        <v>8534</v>
      </c>
      <c r="C3584" s="540" t="s">
        <v>76</v>
      </c>
      <c r="D3584" s="540" t="s">
        <v>8302</v>
      </c>
      <c r="E3584" s="540" t="s">
        <v>8303</v>
      </c>
      <c r="F3584" s="556">
        <v>39740000</v>
      </c>
      <c r="G3584" s="541">
        <v>2023</v>
      </c>
      <c r="H3584" s="542">
        <f>VLOOKUP(G3584,[3]잔가율!$D$3:$E$33,2,FALSE)</f>
        <v>0.84199999999999997</v>
      </c>
      <c r="I3584" s="552">
        <f t="shared" si="55"/>
        <v>33461080</v>
      </c>
    </row>
    <row r="3585" spans="1:9">
      <c r="A3585" s="539">
        <v>3584</v>
      </c>
      <c r="B3585" s="540" t="s">
        <v>8534</v>
      </c>
      <c r="C3585" s="540" t="s">
        <v>76</v>
      </c>
      <c r="D3585" s="540" t="s">
        <v>8304</v>
      </c>
      <c r="E3585" s="540" t="s">
        <v>8303</v>
      </c>
      <c r="F3585" s="556">
        <v>42670000</v>
      </c>
      <c r="G3585" s="541">
        <v>2023</v>
      </c>
      <c r="H3585" s="542">
        <f>VLOOKUP(G3585,[3]잔가율!$D$3:$E$33,2,FALSE)</f>
        <v>0.84199999999999997</v>
      </c>
      <c r="I3585" s="552">
        <f t="shared" si="55"/>
        <v>35928140</v>
      </c>
    </row>
    <row r="3586" spans="1:9">
      <c r="A3586" s="539">
        <v>3585</v>
      </c>
      <c r="B3586" s="540" t="s">
        <v>8534</v>
      </c>
      <c r="C3586" s="540" t="s">
        <v>76</v>
      </c>
      <c r="D3586" s="540" t="s">
        <v>8304</v>
      </c>
      <c r="E3586" s="540" t="s">
        <v>8305</v>
      </c>
      <c r="F3586" s="556">
        <v>44000000</v>
      </c>
      <c r="G3586" s="541">
        <v>2023</v>
      </c>
      <c r="H3586" s="542">
        <f>VLOOKUP(G3586,[3]잔가율!$D$3:$E$33,2,FALSE)</f>
        <v>0.84199999999999997</v>
      </c>
      <c r="I3586" s="552">
        <f t="shared" ref="I3586:I3649" si="56">ROUNDDOWN(F3586*H3586,0)</f>
        <v>37048000</v>
      </c>
    </row>
    <row r="3587" spans="1:9">
      <c r="A3587" s="539">
        <v>3586</v>
      </c>
      <c r="B3587" s="540" t="s">
        <v>8534</v>
      </c>
      <c r="C3587" s="540" t="s">
        <v>76</v>
      </c>
      <c r="D3587" s="540" t="s">
        <v>8306</v>
      </c>
      <c r="E3587" s="540" t="s">
        <v>8307</v>
      </c>
      <c r="F3587" s="556">
        <v>43730000</v>
      </c>
      <c r="G3587" s="541">
        <v>2023</v>
      </c>
      <c r="H3587" s="542">
        <f>VLOOKUP(G3587,[3]잔가율!$D$3:$E$33,2,FALSE)</f>
        <v>0.84199999999999997</v>
      </c>
      <c r="I3587" s="552">
        <f t="shared" si="56"/>
        <v>36820660</v>
      </c>
    </row>
    <row r="3588" spans="1:9">
      <c r="A3588" s="539">
        <v>3587</v>
      </c>
      <c r="B3588" s="540" t="s">
        <v>8534</v>
      </c>
      <c r="C3588" s="540" t="s">
        <v>76</v>
      </c>
      <c r="D3588" s="540" t="s">
        <v>8306</v>
      </c>
      <c r="E3588" s="540" t="s">
        <v>8308</v>
      </c>
      <c r="F3588" s="556">
        <v>45590000</v>
      </c>
      <c r="G3588" s="541">
        <v>2023</v>
      </c>
      <c r="H3588" s="542">
        <f>VLOOKUP(G3588,[3]잔가율!$D$3:$E$33,2,FALSE)</f>
        <v>0.84199999999999997</v>
      </c>
      <c r="I3588" s="552">
        <f t="shared" si="56"/>
        <v>38386780</v>
      </c>
    </row>
    <row r="3589" spans="1:9">
      <c r="A3589" s="539">
        <v>3588</v>
      </c>
      <c r="B3589" s="540" t="s">
        <v>8534</v>
      </c>
      <c r="C3589" s="540" t="s">
        <v>76</v>
      </c>
      <c r="D3589" s="540" t="s">
        <v>8306</v>
      </c>
      <c r="E3589" s="540" t="s">
        <v>8309</v>
      </c>
      <c r="F3589" s="556">
        <v>52830000</v>
      </c>
      <c r="G3589" s="541">
        <v>2023</v>
      </c>
      <c r="H3589" s="542">
        <f>VLOOKUP(G3589,[3]잔가율!$D$3:$E$33,2,FALSE)</f>
        <v>0.84199999999999997</v>
      </c>
      <c r="I3589" s="552">
        <f t="shared" si="56"/>
        <v>44482860</v>
      </c>
    </row>
    <row r="3590" spans="1:9">
      <c r="A3590" s="539">
        <v>3589</v>
      </c>
      <c r="B3590" s="540" t="s">
        <v>8534</v>
      </c>
      <c r="C3590" s="540" t="s">
        <v>76</v>
      </c>
      <c r="D3590" s="540" t="s">
        <v>8310</v>
      </c>
      <c r="E3590" s="540" t="s">
        <v>8311</v>
      </c>
      <c r="F3590" s="556">
        <v>44000000</v>
      </c>
      <c r="G3590" s="541">
        <v>2023</v>
      </c>
      <c r="H3590" s="542">
        <f>VLOOKUP(G3590,[3]잔가율!$D$3:$E$33,2,FALSE)</f>
        <v>0.84199999999999997</v>
      </c>
      <c r="I3590" s="552">
        <f t="shared" si="56"/>
        <v>37048000</v>
      </c>
    </row>
    <row r="3591" spans="1:9">
      <c r="A3591" s="539">
        <v>3590</v>
      </c>
      <c r="B3591" s="540" t="s">
        <v>8534</v>
      </c>
      <c r="C3591" s="540" t="s">
        <v>76</v>
      </c>
      <c r="D3591" s="540" t="s">
        <v>8312</v>
      </c>
      <c r="E3591" s="540" t="s">
        <v>8313</v>
      </c>
      <c r="F3591" s="556">
        <v>65300000</v>
      </c>
      <c r="G3591" s="541">
        <v>2023</v>
      </c>
      <c r="H3591" s="542">
        <f>VLOOKUP(G3591,[3]잔가율!$D$3:$E$33,2,FALSE)</f>
        <v>0.84199999999999997</v>
      </c>
      <c r="I3591" s="552">
        <f t="shared" si="56"/>
        <v>54982600</v>
      </c>
    </row>
    <row r="3592" spans="1:9">
      <c r="A3592" s="539">
        <v>3591</v>
      </c>
      <c r="B3592" s="414" t="s">
        <v>16663</v>
      </c>
      <c r="C3592" s="544" t="s">
        <v>76</v>
      </c>
      <c r="D3592" s="544" t="s">
        <v>8193</v>
      </c>
      <c r="E3592" s="544" t="s">
        <v>8194</v>
      </c>
      <c r="F3592" s="560">
        <v>59920000</v>
      </c>
      <c r="G3592" s="541">
        <v>2023</v>
      </c>
      <c r="H3592" s="542">
        <f>VLOOKUP(G3592,[3]잔가율!$B$3:$C$33,2,FALSE)</f>
        <v>0.82599999999999996</v>
      </c>
      <c r="I3592" s="552">
        <f t="shared" si="56"/>
        <v>49493920</v>
      </c>
    </row>
    <row r="3593" spans="1:9">
      <c r="A3593" s="539">
        <v>3592</v>
      </c>
      <c r="B3593" s="414" t="s">
        <v>16663</v>
      </c>
      <c r="C3593" s="544" t="s">
        <v>76</v>
      </c>
      <c r="D3593" s="544" t="s">
        <v>8195</v>
      </c>
      <c r="E3593" s="544" t="s">
        <v>8196</v>
      </c>
      <c r="F3593" s="560">
        <v>63820000</v>
      </c>
      <c r="G3593" s="541">
        <v>2023</v>
      </c>
      <c r="H3593" s="542">
        <f>VLOOKUP(G3593,[3]잔가율!$B$3:$C$33,2,FALSE)</f>
        <v>0.82599999999999996</v>
      </c>
      <c r="I3593" s="552">
        <f t="shared" si="56"/>
        <v>52715320</v>
      </c>
    </row>
    <row r="3594" spans="1:9">
      <c r="A3594" s="539">
        <v>3593</v>
      </c>
      <c r="B3594" s="540" t="s">
        <v>8534</v>
      </c>
      <c r="C3594" s="540" t="s">
        <v>76</v>
      </c>
      <c r="D3594" s="540" t="s">
        <v>8314</v>
      </c>
      <c r="E3594" s="540" t="s">
        <v>8315</v>
      </c>
      <c r="F3594" s="556">
        <v>60800000</v>
      </c>
      <c r="G3594" s="541">
        <v>2023</v>
      </c>
      <c r="H3594" s="542">
        <f>VLOOKUP(G3594,[3]잔가율!$D$3:$E$33,2,FALSE)</f>
        <v>0.84199999999999997</v>
      </c>
      <c r="I3594" s="552">
        <f t="shared" si="56"/>
        <v>51193600</v>
      </c>
    </row>
    <row r="3595" spans="1:9">
      <c r="A3595" s="539">
        <v>3594</v>
      </c>
      <c r="B3595" s="540" t="s">
        <v>8534</v>
      </c>
      <c r="C3595" s="540" t="s">
        <v>76</v>
      </c>
      <c r="D3595" s="540" t="s">
        <v>8316</v>
      </c>
      <c r="E3595" s="540" t="s">
        <v>8317</v>
      </c>
      <c r="F3595" s="556">
        <v>68000000</v>
      </c>
      <c r="G3595" s="541">
        <v>2023</v>
      </c>
      <c r="H3595" s="542">
        <f>VLOOKUP(G3595,[3]잔가율!$D$3:$E$33,2,FALSE)</f>
        <v>0.84199999999999997</v>
      </c>
      <c r="I3595" s="552">
        <f t="shared" si="56"/>
        <v>57256000</v>
      </c>
    </row>
    <row r="3596" spans="1:9">
      <c r="A3596" s="539">
        <v>3595</v>
      </c>
      <c r="B3596" s="540" t="s">
        <v>8534</v>
      </c>
      <c r="C3596" s="540" t="s">
        <v>76</v>
      </c>
      <c r="D3596" s="540" t="s">
        <v>8318</v>
      </c>
      <c r="E3596" s="540" t="s">
        <v>8319</v>
      </c>
      <c r="F3596" s="556">
        <v>64300000</v>
      </c>
      <c r="G3596" s="541">
        <v>2023</v>
      </c>
      <c r="H3596" s="542">
        <f>VLOOKUP(G3596,[3]잔가율!$D$3:$E$33,2,FALSE)</f>
        <v>0.84199999999999997</v>
      </c>
      <c r="I3596" s="552">
        <f t="shared" si="56"/>
        <v>54140600</v>
      </c>
    </row>
    <row r="3597" spans="1:9">
      <c r="A3597" s="539">
        <v>3596</v>
      </c>
      <c r="B3597" s="414" t="s">
        <v>16663</v>
      </c>
      <c r="C3597" s="540" t="s">
        <v>8198</v>
      </c>
      <c r="D3597" s="540" t="s">
        <v>8197</v>
      </c>
      <c r="E3597" s="540" t="s">
        <v>8199</v>
      </c>
      <c r="F3597" s="558">
        <v>83730000</v>
      </c>
      <c r="G3597" s="541">
        <v>2023</v>
      </c>
      <c r="H3597" s="542">
        <f>VLOOKUP(G3597,[3]잔가율!$B$3:$C$33,2,FALSE)</f>
        <v>0.82599999999999996</v>
      </c>
      <c r="I3597" s="552">
        <f t="shared" si="56"/>
        <v>69160980</v>
      </c>
    </row>
    <row r="3598" spans="1:9">
      <c r="A3598" s="539">
        <v>3597</v>
      </c>
      <c r="B3598" s="540" t="s">
        <v>8534</v>
      </c>
      <c r="C3598" s="540" t="s">
        <v>76</v>
      </c>
      <c r="D3598" s="540" t="s">
        <v>80</v>
      </c>
      <c r="E3598" s="540" t="s">
        <v>8320</v>
      </c>
      <c r="F3598" s="556">
        <v>34210000</v>
      </c>
      <c r="G3598" s="541">
        <v>2023</v>
      </c>
      <c r="H3598" s="542">
        <f>VLOOKUP(G3598,[3]잔가율!$D$3:$E$33,2,FALSE)</f>
        <v>0.84199999999999997</v>
      </c>
      <c r="I3598" s="552">
        <f t="shared" si="56"/>
        <v>28804820</v>
      </c>
    </row>
    <row r="3599" spans="1:9">
      <c r="A3599" s="539">
        <v>3598</v>
      </c>
      <c r="B3599" s="540" t="s">
        <v>8534</v>
      </c>
      <c r="C3599" s="540" t="s">
        <v>76</v>
      </c>
      <c r="D3599" s="540" t="s">
        <v>8321</v>
      </c>
      <c r="E3599" s="540" t="s">
        <v>8322</v>
      </c>
      <c r="F3599" s="556">
        <v>37000000</v>
      </c>
      <c r="G3599" s="541">
        <v>2023</v>
      </c>
      <c r="H3599" s="542">
        <f>VLOOKUP(G3599,[3]잔가율!$D$3:$E$33,2,FALSE)</f>
        <v>0.84199999999999997</v>
      </c>
      <c r="I3599" s="552">
        <f t="shared" si="56"/>
        <v>31154000</v>
      </c>
    </row>
    <row r="3600" spans="1:9">
      <c r="A3600" s="539">
        <v>3599</v>
      </c>
      <c r="B3600" s="540" t="s">
        <v>8534</v>
      </c>
      <c r="C3600" s="540" t="s">
        <v>76</v>
      </c>
      <c r="D3600" s="540" t="s">
        <v>8321</v>
      </c>
      <c r="E3600" s="540" t="s">
        <v>8323</v>
      </c>
      <c r="F3600" s="556">
        <v>41900000</v>
      </c>
      <c r="G3600" s="541">
        <v>2023</v>
      </c>
      <c r="H3600" s="542">
        <f>VLOOKUP(G3600,[3]잔가율!$D$3:$E$33,2,FALSE)</f>
        <v>0.84199999999999997</v>
      </c>
      <c r="I3600" s="552">
        <f t="shared" si="56"/>
        <v>35279800</v>
      </c>
    </row>
    <row r="3601" spans="1:9">
      <c r="A3601" s="539">
        <v>3600</v>
      </c>
      <c r="B3601" s="540" t="s">
        <v>8534</v>
      </c>
      <c r="C3601" s="540" t="s">
        <v>76</v>
      </c>
      <c r="D3601" s="540" t="s">
        <v>8324</v>
      </c>
      <c r="E3601" s="540" t="s">
        <v>8325</v>
      </c>
      <c r="F3601" s="556">
        <v>33900000</v>
      </c>
      <c r="G3601" s="541">
        <v>2023</v>
      </c>
      <c r="H3601" s="542">
        <f>VLOOKUP(G3601,[3]잔가율!$D$3:$E$33,2,FALSE)</f>
        <v>0.84199999999999997</v>
      </c>
      <c r="I3601" s="552">
        <f t="shared" si="56"/>
        <v>28543800</v>
      </c>
    </row>
    <row r="3602" spans="1:9">
      <c r="A3602" s="539">
        <v>3601</v>
      </c>
      <c r="B3602" s="540" t="s">
        <v>8534</v>
      </c>
      <c r="C3602" s="540" t="s">
        <v>76</v>
      </c>
      <c r="D3602" s="540" t="s">
        <v>8324</v>
      </c>
      <c r="E3602" s="540" t="s">
        <v>8322</v>
      </c>
      <c r="F3602" s="556">
        <v>38100000</v>
      </c>
      <c r="G3602" s="541">
        <v>2023</v>
      </c>
      <c r="H3602" s="542">
        <f>VLOOKUP(G3602,[3]잔가율!$D$3:$E$33,2,FALSE)</f>
        <v>0.84199999999999997</v>
      </c>
      <c r="I3602" s="552">
        <f t="shared" si="56"/>
        <v>32080200</v>
      </c>
    </row>
    <row r="3603" spans="1:9">
      <c r="A3603" s="539">
        <v>3602</v>
      </c>
      <c r="B3603" s="540" t="s">
        <v>8534</v>
      </c>
      <c r="C3603" s="540" t="s">
        <v>76</v>
      </c>
      <c r="D3603" s="540" t="s">
        <v>8326</v>
      </c>
      <c r="E3603" s="540" t="s">
        <v>8327</v>
      </c>
      <c r="F3603" s="556">
        <v>40000000</v>
      </c>
      <c r="G3603" s="541">
        <v>2023</v>
      </c>
      <c r="H3603" s="542">
        <f>VLOOKUP(G3603,[3]잔가율!$D$3:$E$33,2,FALSE)</f>
        <v>0.84199999999999997</v>
      </c>
      <c r="I3603" s="552">
        <f t="shared" si="56"/>
        <v>33680000</v>
      </c>
    </row>
    <row r="3604" spans="1:9">
      <c r="A3604" s="539">
        <v>3603</v>
      </c>
      <c r="B3604" s="540" t="s">
        <v>8534</v>
      </c>
      <c r="C3604" s="540" t="s">
        <v>76</v>
      </c>
      <c r="D3604" s="540" t="s">
        <v>8328</v>
      </c>
      <c r="E3604" s="540" t="s">
        <v>8329</v>
      </c>
      <c r="F3604" s="556">
        <v>33000000</v>
      </c>
      <c r="G3604" s="541">
        <v>2023</v>
      </c>
      <c r="H3604" s="542">
        <f>VLOOKUP(G3604,[3]잔가율!$D$3:$E$33,2,FALSE)</f>
        <v>0.84199999999999997</v>
      </c>
      <c r="I3604" s="552">
        <f t="shared" si="56"/>
        <v>27786000</v>
      </c>
    </row>
    <row r="3605" spans="1:9">
      <c r="A3605" s="539">
        <v>3604</v>
      </c>
      <c r="B3605" s="540" t="s">
        <v>8534</v>
      </c>
      <c r="C3605" s="540" t="s">
        <v>76</v>
      </c>
      <c r="D3605" s="540" t="s">
        <v>8330</v>
      </c>
      <c r="E3605" s="540" t="s">
        <v>8331</v>
      </c>
      <c r="F3605" s="556">
        <v>36900000</v>
      </c>
      <c r="G3605" s="541">
        <v>2023</v>
      </c>
      <c r="H3605" s="542">
        <f>VLOOKUP(G3605,[3]잔가율!$D$3:$E$33,2,FALSE)</f>
        <v>0.84199999999999997</v>
      </c>
      <c r="I3605" s="552">
        <f t="shared" si="56"/>
        <v>31069800</v>
      </c>
    </row>
    <row r="3606" spans="1:9">
      <c r="A3606" s="539">
        <v>3605</v>
      </c>
      <c r="B3606" s="540" t="s">
        <v>8534</v>
      </c>
      <c r="C3606" s="540" t="s">
        <v>76</v>
      </c>
      <c r="D3606" s="540" t="s">
        <v>8332</v>
      </c>
      <c r="E3606" s="540" t="s">
        <v>8333</v>
      </c>
      <c r="F3606" s="556">
        <v>41630000</v>
      </c>
      <c r="G3606" s="541">
        <v>2023</v>
      </c>
      <c r="H3606" s="542">
        <f>VLOOKUP(G3606,[3]잔가율!$D$3:$E$33,2,FALSE)</f>
        <v>0.84199999999999997</v>
      </c>
      <c r="I3606" s="552">
        <f t="shared" si="56"/>
        <v>35052460</v>
      </c>
    </row>
    <row r="3607" spans="1:9">
      <c r="A3607" s="539">
        <v>3606</v>
      </c>
      <c r="B3607" s="540" t="s">
        <v>8534</v>
      </c>
      <c r="C3607" s="540" t="s">
        <v>76</v>
      </c>
      <c r="D3607" s="540" t="s">
        <v>8332</v>
      </c>
      <c r="E3607" s="540" t="s">
        <v>8334</v>
      </c>
      <c r="F3607" s="556">
        <v>41070000</v>
      </c>
      <c r="G3607" s="541">
        <v>2023</v>
      </c>
      <c r="H3607" s="542">
        <f>VLOOKUP(G3607,[3]잔가율!$D$3:$E$33,2,FALSE)</f>
        <v>0.84199999999999997</v>
      </c>
      <c r="I3607" s="552">
        <f t="shared" si="56"/>
        <v>34580940</v>
      </c>
    </row>
    <row r="3608" spans="1:9">
      <c r="A3608" s="539">
        <v>3607</v>
      </c>
      <c r="B3608" s="540" t="s">
        <v>8534</v>
      </c>
      <c r="C3608" s="540" t="s">
        <v>76</v>
      </c>
      <c r="D3608" s="540" t="s">
        <v>8335</v>
      </c>
      <c r="E3608" s="540" t="s">
        <v>8336</v>
      </c>
      <c r="F3608" s="556">
        <v>36720000</v>
      </c>
      <c r="G3608" s="541">
        <v>2023</v>
      </c>
      <c r="H3608" s="542">
        <f>VLOOKUP(G3608,[3]잔가율!$D$3:$E$33,2,FALSE)</f>
        <v>0.84199999999999997</v>
      </c>
      <c r="I3608" s="552">
        <f t="shared" si="56"/>
        <v>30918240</v>
      </c>
    </row>
    <row r="3609" spans="1:9">
      <c r="A3609" s="539">
        <v>3608</v>
      </c>
      <c r="B3609" s="540" t="s">
        <v>8534</v>
      </c>
      <c r="C3609" s="540" t="s">
        <v>76</v>
      </c>
      <c r="D3609" s="540" t="s">
        <v>8337</v>
      </c>
      <c r="E3609" s="540" t="s">
        <v>8338</v>
      </c>
      <c r="F3609" s="556">
        <v>39310000</v>
      </c>
      <c r="G3609" s="541">
        <v>2023</v>
      </c>
      <c r="H3609" s="542">
        <f>VLOOKUP(G3609,[3]잔가율!$D$3:$E$33,2,FALSE)</f>
        <v>0.84199999999999997</v>
      </c>
      <c r="I3609" s="552">
        <f t="shared" si="56"/>
        <v>33099020</v>
      </c>
    </row>
    <row r="3610" spans="1:9">
      <c r="A3610" s="539">
        <v>3609</v>
      </c>
      <c r="B3610" s="540" t="s">
        <v>8534</v>
      </c>
      <c r="C3610" s="540" t="s">
        <v>76</v>
      </c>
      <c r="D3610" s="540" t="s">
        <v>8339</v>
      </c>
      <c r="E3610" s="540" t="s">
        <v>8340</v>
      </c>
      <c r="F3610" s="556">
        <v>33340000</v>
      </c>
      <c r="G3610" s="541">
        <v>2023</v>
      </c>
      <c r="H3610" s="542">
        <f>VLOOKUP(G3610,[3]잔가율!$D$3:$E$33,2,FALSE)</f>
        <v>0.84199999999999997</v>
      </c>
      <c r="I3610" s="552">
        <f t="shared" si="56"/>
        <v>28072280</v>
      </c>
    </row>
    <row r="3611" spans="1:9">
      <c r="A3611" s="539">
        <v>3610</v>
      </c>
      <c r="B3611" s="540" t="s">
        <v>8534</v>
      </c>
      <c r="C3611" s="540" t="s">
        <v>76</v>
      </c>
      <c r="D3611" s="540" t="s">
        <v>8341</v>
      </c>
      <c r="E3611" s="540" t="s">
        <v>8342</v>
      </c>
      <c r="F3611" s="556">
        <v>43000000</v>
      </c>
      <c r="G3611" s="541">
        <v>2023</v>
      </c>
      <c r="H3611" s="542">
        <f>VLOOKUP(G3611,[3]잔가율!$D$3:$E$33,2,FALSE)</f>
        <v>0.84199999999999997</v>
      </c>
      <c r="I3611" s="552">
        <f t="shared" si="56"/>
        <v>36206000</v>
      </c>
    </row>
    <row r="3612" spans="1:9">
      <c r="A3612" s="539">
        <v>3611</v>
      </c>
      <c r="B3612" s="540" t="s">
        <v>8534</v>
      </c>
      <c r="C3612" s="540" t="s">
        <v>76</v>
      </c>
      <c r="D3612" s="540" t="s">
        <v>8343</v>
      </c>
      <c r="E3612" s="540" t="s">
        <v>8344</v>
      </c>
      <c r="F3612" s="556">
        <v>45000000</v>
      </c>
      <c r="G3612" s="541">
        <v>2023</v>
      </c>
      <c r="H3612" s="542">
        <f>VLOOKUP(G3612,[3]잔가율!$D$3:$E$33,2,FALSE)</f>
        <v>0.84199999999999997</v>
      </c>
      <c r="I3612" s="552">
        <f t="shared" si="56"/>
        <v>37890000</v>
      </c>
    </row>
    <row r="3613" spans="1:9">
      <c r="A3613" s="539">
        <v>3612</v>
      </c>
      <c r="B3613" s="540" t="s">
        <v>8534</v>
      </c>
      <c r="C3613" s="540" t="s">
        <v>76</v>
      </c>
      <c r="D3613" s="540" t="s">
        <v>8345</v>
      </c>
      <c r="E3613" s="540" t="s">
        <v>8346</v>
      </c>
      <c r="F3613" s="556">
        <v>45000000</v>
      </c>
      <c r="G3613" s="541">
        <v>2023</v>
      </c>
      <c r="H3613" s="542">
        <f>VLOOKUP(G3613,[3]잔가율!$D$3:$E$33,2,FALSE)</f>
        <v>0.84199999999999997</v>
      </c>
      <c r="I3613" s="552">
        <f t="shared" si="56"/>
        <v>37890000</v>
      </c>
    </row>
    <row r="3614" spans="1:9">
      <c r="A3614" s="539">
        <v>3613</v>
      </c>
      <c r="B3614" s="540" t="s">
        <v>8534</v>
      </c>
      <c r="C3614" s="540" t="s">
        <v>76</v>
      </c>
      <c r="D3614" s="540" t="s">
        <v>8345</v>
      </c>
      <c r="E3614" s="540" t="s">
        <v>8347</v>
      </c>
      <c r="F3614" s="556">
        <v>45000000</v>
      </c>
      <c r="G3614" s="541">
        <v>2023</v>
      </c>
      <c r="H3614" s="542">
        <f>VLOOKUP(G3614,[3]잔가율!$D$3:$E$33,2,FALSE)</f>
        <v>0.84199999999999997</v>
      </c>
      <c r="I3614" s="552">
        <f t="shared" si="56"/>
        <v>37890000</v>
      </c>
    </row>
    <row r="3615" spans="1:9">
      <c r="A3615" s="539">
        <v>3614</v>
      </c>
      <c r="B3615" s="540" t="s">
        <v>8534</v>
      </c>
      <c r="C3615" s="540" t="s">
        <v>76</v>
      </c>
      <c r="D3615" s="540" t="s">
        <v>8345</v>
      </c>
      <c r="E3615" s="540" t="s">
        <v>8348</v>
      </c>
      <c r="F3615" s="556">
        <v>42100000</v>
      </c>
      <c r="G3615" s="541">
        <v>2023</v>
      </c>
      <c r="H3615" s="542">
        <f>VLOOKUP(G3615,[3]잔가율!$D$3:$E$33,2,FALSE)</f>
        <v>0.84199999999999997</v>
      </c>
      <c r="I3615" s="552">
        <f t="shared" si="56"/>
        <v>35448200</v>
      </c>
    </row>
    <row r="3616" spans="1:9">
      <c r="A3616" s="539">
        <v>3615</v>
      </c>
      <c r="B3616" s="540" t="s">
        <v>8534</v>
      </c>
      <c r="C3616" s="540" t="s">
        <v>76</v>
      </c>
      <c r="D3616" s="540" t="s">
        <v>8349</v>
      </c>
      <c r="E3616" s="540" t="s">
        <v>8350</v>
      </c>
      <c r="F3616" s="556">
        <v>37600000</v>
      </c>
      <c r="G3616" s="541">
        <v>2023</v>
      </c>
      <c r="H3616" s="542">
        <f>VLOOKUP(G3616,[3]잔가율!$D$3:$E$33,2,FALSE)</f>
        <v>0.84199999999999997</v>
      </c>
      <c r="I3616" s="552">
        <f t="shared" si="56"/>
        <v>31659200</v>
      </c>
    </row>
    <row r="3617" spans="1:9">
      <c r="A3617" s="539">
        <v>3616</v>
      </c>
      <c r="B3617" s="540" t="s">
        <v>8534</v>
      </c>
      <c r="C3617" s="540" t="s">
        <v>76</v>
      </c>
      <c r="D3617" s="540" t="s">
        <v>8351</v>
      </c>
      <c r="E3617" s="540" t="s">
        <v>8352</v>
      </c>
      <c r="F3617" s="556">
        <v>36200000</v>
      </c>
      <c r="G3617" s="541">
        <v>2023</v>
      </c>
      <c r="H3617" s="542">
        <f>VLOOKUP(G3617,[3]잔가율!$D$3:$E$33,2,FALSE)</f>
        <v>0.84199999999999997</v>
      </c>
      <c r="I3617" s="552">
        <f t="shared" si="56"/>
        <v>30480400</v>
      </c>
    </row>
    <row r="3618" spans="1:9">
      <c r="A3618" s="539">
        <v>3617</v>
      </c>
      <c r="B3618" s="540" t="s">
        <v>8534</v>
      </c>
      <c r="C3618" s="540" t="s">
        <v>76</v>
      </c>
      <c r="D3618" s="540" t="s">
        <v>8353</v>
      </c>
      <c r="E3618" s="540" t="s">
        <v>8262</v>
      </c>
      <c r="F3618" s="556">
        <v>41720000</v>
      </c>
      <c r="G3618" s="541">
        <v>2023</v>
      </c>
      <c r="H3618" s="542">
        <f>VLOOKUP(G3618,[3]잔가율!$D$3:$E$33,2,FALSE)</f>
        <v>0.84199999999999997</v>
      </c>
      <c r="I3618" s="552">
        <f t="shared" si="56"/>
        <v>35128240</v>
      </c>
    </row>
    <row r="3619" spans="1:9">
      <c r="A3619" s="539">
        <v>3618</v>
      </c>
      <c r="B3619" s="540" t="s">
        <v>8534</v>
      </c>
      <c r="C3619" s="540" t="s">
        <v>76</v>
      </c>
      <c r="D3619" s="540" t="s">
        <v>8353</v>
      </c>
      <c r="E3619" s="540" t="s">
        <v>8354</v>
      </c>
      <c r="F3619" s="556">
        <v>45500000</v>
      </c>
      <c r="G3619" s="541">
        <v>2023</v>
      </c>
      <c r="H3619" s="542">
        <f>VLOOKUP(G3619,[3]잔가율!$D$3:$E$33,2,FALSE)</f>
        <v>0.84199999999999997</v>
      </c>
      <c r="I3619" s="552">
        <f t="shared" si="56"/>
        <v>38311000</v>
      </c>
    </row>
    <row r="3620" spans="1:9">
      <c r="A3620" s="539">
        <v>3619</v>
      </c>
      <c r="B3620" s="540" t="s">
        <v>8534</v>
      </c>
      <c r="C3620" s="540" t="s">
        <v>76</v>
      </c>
      <c r="D3620" s="540" t="s">
        <v>8353</v>
      </c>
      <c r="E3620" s="540" t="s">
        <v>8355</v>
      </c>
      <c r="F3620" s="556">
        <v>41600000</v>
      </c>
      <c r="G3620" s="541">
        <v>2023</v>
      </c>
      <c r="H3620" s="542">
        <f>VLOOKUP(G3620,[3]잔가율!$D$3:$E$33,2,FALSE)</f>
        <v>0.84199999999999997</v>
      </c>
      <c r="I3620" s="552">
        <f t="shared" si="56"/>
        <v>35027200</v>
      </c>
    </row>
    <row r="3621" spans="1:9">
      <c r="A3621" s="539">
        <v>3620</v>
      </c>
      <c r="B3621" s="540" t="s">
        <v>8534</v>
      </c>
      <c r="C3621" s="540" t="s">
        <v>76</v>
      </c>
      <c r="D3621" s="540" t="s">
        <v>8356</v>
      </c>
      <c r="E3621" s="540" t="s">
        <v>8357</v>
      </c>
      <c r="F3621" s="556">
        <v>49470000</v>
      </c>
      <c r="G3621" s="541">
        <v>2023</v>
      </c>
      <c r="H3621" s="542">
        <f>VLOOKUP(G3621,[3]잔가율!$D$3:$E$33,2,FALSE)</f>
        <v>0.84199999999999997</v>
      </c>
      <c r="I3621" s="552">
        <f t="shared" si="56"/>
        <v>41653740</v>
      </c>
    </row>
    <row r="3622" spans="1:9">
      <c r="A3622" s="539">
        <v>3621</v>
      </c>
      <c r="B3622" s="540" t="s">
        <v>8534</v>
      </c>
      <c r="C3622" s="540" t="s">
        <v>76</v>
      </c>
      <c r="D3622" s="540" t="s">
        <v>8356</v>
      </c>
      <c r="E3622" s="540" t="s">
        <v>8358</v>
      </c>
      <c r="F3622" s="556">
        <v>46000000</v>
      </c>
      <c r="G3622" s="541">
        <v>2023</v>
      </c>
      <c r="H3622" s="542">
        <f>VLOOKUP(G3622,[3]잔가율!$D$3:$E$33,2,FALSE)</f>
        <v>0.84199999999999997</v>
      </c>
      <c r="I3622" s="552">
        <f t="shared" si="56"/>
        <v>38732000</v>
      </c>
    </row>
    <row r="3623" spans="1:9">
      <c r="A3623" s="539">
        <v>3622</v>
      </c>
      <c r="B3623" s="540" t="s">
        <v>8534</v>
      </c>
      <c r="C3623" s="540" t="s">
        <v>76</v>
      </c>
      <c r="D3623" s="540" t="s">
        <v>8359</v>
      </c>
      <c r="E3623" s="540" t="s">
        <v>8360</v>
      </c>
      <c r="F3623" s="556">
        <v>49130000</v>
      </c>
      <c r="G3623" s="541">
        <v>2023</v>
      </c>
      <c r="H3623" s="542">
        <f>VLOOKUP(G3623,[3]잔가율!$D$3:$E$33,2,FALSE)</f>
        <v>0.84199999999999997</v>
      </c>
      <c r="I3623" s="552">
        <f t="shared" si="56"/>
        <v>41367460</v>
      </c>
    </row>
    <row r="3624" spans="1:9">
      <c r="A3624" s="539">
        <v>3623</v>
      </c>
      <c r="B3624" s="414" t="s">
        <v>16663</v>
      </c>
      <c r="C3624" s="544" t="s">
        <v>76</v>
      </c>
      <c r="D3624" s="544" t="s">
        <v>8200</v>
      </c>
      <c r="E3624" s="544" t="s">
        <v>8201</v>
      </c>
      <c r="F3624" s="560">
        <v>52700000</v>
      </c>
      <c r="G3624" s="541">
        <v>2023</v>
      </c>
      <c r="H3624" s="542">
        <f>VLOOKUP(G3624,[3]잔가율!$B$3:$C$33,2,FALSE)</f>
        <v>0.82599999999999996</v>
      </c>
      <c r="I3624" s="552">
        <f t="shared" si="56"/>
        <v>43530200</v>
      </c>
    </row>
    <row r="3625" spans="1:9">
      <c r="A3625" s="539">
        <v>3624</v>
      </c>
      <c r="B3625" s="540" t="s">
        <v>8534</v>
      </c>
      <c r="C3625" s="540" t="s">
        <v>76</v>
      </c>
      <c r="D3625" s="540" t="s">
        <v>8361</v>
      </c>
      <c r="E3625" s="540" t="s">
        <v>8362</v>
      </c>
      <c r="F3625" s="556">
        <v>50530000</v>
      </c>
      <c r="G3625" s="541">
        <v>2023</v>
      </c>
      <c r="H3625" s="542">
        <f>VLOOKUP(G3625,[3]잔가율!$D$3:$E$33,2,FALSE)</f>
        <v>0.84199999999999997</v>
      </c>
      <c r="I3625" s="552">
        <f t="shared" si="56"/>
        <v>42546260</v>
      </c>
    </row>
    <row r="3626" spans="1:9">
      <c r="A3626" s="539">
        <v>3625</v>
      </c>
      <c r="B3626" s="540" t="s">
        <v>8534</v>
      </c>
      <c r="C3626" s="540" t="s">
        <v>76</v>
      </c>
      <c r="D3626" s="540" t="s">
        <v>8363</v>
      </c>
      <c r="E3626" s="540" t="s">
        <v>8364</v>
      </c>
      <c r="F3626" s="556">
        <v>54700000</v>
      </c>
      <c r="G3626" s="541">
        <v>2023</v>
      </c>
      <c r="H3626" s="542">
        <f>VLOOKUP(G3626,[3]잔가율!$D$3:$E$33,2,FALSE)</f>
        <v>0.84199999999999997</v>
      </c>
      <c r="I3626" s="552">
        <f t="shared" si="56"/>
        <v>46057400</v>
      </c>
    </row>
    <row r="3627" spans="1:9">
      <c r="A3627" s="539">
        <v>3626</v>
      </c>
      <c r="B3627" s="540" t="s">
        <v>8534</v>
      </c>
      <c r="C3627" s="540" t="s">
        <v>76</v>
      </c>
      <c r="D3627" s="540" t="s">
        <v>8365</v>
      </c>
      <c r="E3627" s="540" t="s">
        <v>8366</v>
      </c>
      <c r="F3627" s="556">
        <v>69000000</v>
      </c>
      <c r="G3627" s="541">
        <v>2023</v>
      </c>
      <c r="H3627" s="542">
        <f>VLOOKUP(G3627,[3]잔가율!$D$3:$E$33,2,FALSE)</f>
        <v>0.84199999999999997</v>
      </c>
      <c r="I3627" s="552">
        <f t="shared" si="56"/>
        <v>58098000</v>
      </c>
    </row>
    <row r="3628" spans="1:9">
      <c r="A3628" s="539">
        <v>3627</v>
      </c>
      <c r="B3628" s="540" t="s">
        <v>8534</v>
      </c>
      <c r="C3628" s="540" t="s">
        <v>76</v>
      </c>
      <c r="D3628" s="540" t="s">
        <v>8367</v>
      </c>
      <c r="E3628" s="540" t="s">
        <v>8368</v>
      </c>
      <c r="F3628" s="556">
        <v>66300000</v>
      </c>
      <c r="G3628" s="541">
        <v>2023</v>
      </c>
      <c r="H3628" s="542">
        <f>VLOOKUP(G3628,[3]잔가율!$D$3:$E$33,2,FALSE)</f>
        <v>0.84199999999999997</v>
      </c>
      <c r="I3628" s="552">
        <f t="shared" si="56"/>
        <v>55824600</v>
      </c>
    </row>
    <row r="3629" spans="1:9">
      <c r="A3629" s="539">
        <v>3628</v>
      </c>
      <c r="B3629" s="414" t="s">
        <v>16663</v>
      </c>
      <c r="C3629" s="544" t="s">
        <v>76</v>
      </c>
      <c r="D3629" s="544" t="s">
        <v>8202</v>
      </c>
      <c r="E3629" s="544" t="s">
        <v>8203</v>
      </c>
      <c r="F3629" s="560">
        <v>66190000</v>
      </c>
      <c r="G3629" s="541">
        <v>2023</v>
      </c>
      <c r="H3629" s="542">
        <f>VLOOKUP(G3629,[3]잔가율!$B$3:$C$33,2,FALSE)</f>
        <v>0.82599999999999996</v>
      </c>
      <c r="I3629" s="552">
        <f t="shared" si="56"/>
        <v>54672940</v>
      </c>
    </row>
    <row r="3630" spans="1:9">
      <c r="A3630" s="539">
        <v>3629</v>
      </c>
      <c r="B3630" s="414" t="s">
        <v>16663</v>
      </c>
      <c r="C3630" s="544" t="s">
        <v>76</v>
      </c>
      <c r="D3630" s="544" t="s">
        <v>8204</v>
      </c>
      <c r="E3630" s="544" t="s">
        <v>8205</v>
      </c>
      <c r="F3630" s="560">
        <v>69780000</v>
      </c>
      <c r="G3630" s="541">
        <v>2023</v>
      </c>
      <c r="H3630" s="542">
        <f>VLOOKUP(G3630,[3]잔가율!$B$3:$C$33,2,FALSE)</f>
        <v>0.82599999999999996</v>
      </c>
      <c r="I3630" s="552">
        <f t="shared" si="56"/>
        <v>57638280</v>
      </c>
    </row>
    <row r="3631" spans="1:9">
      <c r="A3631" s="539">
        <v>3630</v>
      </c>
      <c r="B3631" s="540" t="s">
        <v>8534</v>
      </c>
      <c r="C3631" s="540" t="s">
        <v>76</v>
      </c>
      <c r="D3631" s="540" t="s">
        <v>1290</v>
      </c>
      <c r="E3631" s="540" t="s">
        <v>8369</v>
      </c>
      <c r="F3631" s="556">
        <v>43800000</v>
      </c>
      <c r="G3631" s="541">
        <v>2023</v>
      </c>
      <c r="H3631" s="542">
        <f>VLOOKUP(G3631,[3]잔가율!$D$3:$E$33,2,FALSE)</f>
        <v>0.84199999999999997</v>
      </c>
      <c r="I3631" s="552">
        <f t="shared" si="56"/>
        <v>36879600</v>
      </c>
    </row>
    <row r="3632" spans="1:9">
      <c r="A3632" s="539">
        <v>3631</v>
      </c>
      <c r="B3632" s="414" t="s">
        <v>16663</v>
      </c>
      <c r="C3632" s="544" t="s">
        <v>76</v>
      </c>
      <c r="D3632" s="544" t="s">
        <v>8206</v>
      </c>
      <c r="E3632" s="544" t="s">
        <v>8207</v>
      </c>
      <c r="F3632" s="560">
        <v>45300000</v>
      </c>
      <c r="G3632" s="541">
        <v>2023</v>
      </c>
      <c r="H3632" s="542">
        <f>VLOOKUP(G3632,[3]잔가율!$B$3:$C$33,2,FALSE)</f>
        <v>0.82599999999999996</v>
      </c>
      <c r="I3632" s="552">
        <f t="shared" si="56"/>
        <v>37417800</v>
      </c>
    </row>
    <row r="3633" spans="1:9">
      <c r="A3633" s="539">
        <v>3632</v>
      </c>
      <c r="B3633" s="414" t="s">
        <v>16663</v>
      </c>
      <c r="C3633" s="544" t="s">
        <v>76</v>
      </c>
      <c r="D3633" s="544" t="s">
        <v>8208</v>
      </c>
      <c r="E3633" s="544" t="s">
        <v>8209</v>
      </c>
      <c r="F3633" s="560">
        <v>54640000</v>
      </c>
      <c r="G3633" s="541">
        <v>2023</v>
      </c>
      <c r="H3633" s="542">
        <f>VLOOKUP(G3633,[3]잔가율!$B$3:$C$33,2,FALSE)</f>
        <v>0.82599999999999996</v>
      </c>
      <c r="I3633" s="552">
        <f t="shared" si="56"/>
        <v>45132640</v>
      </c>
    </row>
    <row r="3634" spans="1:9">
      <c r="A3634" s="539">
        <v>3633</v>
      </c>
      <c r="B3634" s="540" t="s">
        <v>8534</v>
      </c>
      <c r="C3634" s="540" t="s">
        <v>76</v>
      </c>
      <c r="D3634" s="540" t="s">
        <v>8370</v>
      </c>
      <c r="E3634" s="540" t="s">
        <v>8371</v>
      </c>
      <c r="F3634" s="556">
        <v>43800000</v>
      </c>
      <c r="G3634" s="541">
        <v>2023</v>
      </c>
      <c r="H3634" s="542">
        <f>VLOOKUP(G3634,[3]잔가율!$D$3:$E$33,2,FALSE)</f>
        <v>0.84199999999999997</v>
      </c>
      <c r="I3634" s="552">
        <f t="shared" si="56"/>
        <v>36879600</v>
      </c>
    </row>
    <row r="3635" spans="1:9">
      <c r="A3635" s="539">
        <v>3634</v>
      </c>
      <c r="B3635" s="414" t="s">
        <v>16663</v>
      </c>
      <c r="C3635" s="544" t="s">
        <v>76</v>
      </c>
      <c r="D3635" s="544" t="s">
        <v>8210</v>
      </c>
      <c r="E3635" s="544" t="s">
        <v>8211</v>
      </c>
      <c r="F3635" s="560">
        <v>59900000</v>
      </c>
      <c r="G3635" s="541">
        <v>2023</v>
      </c>
      <c r="H3635" s="542">
        <f>VLOOKUP(G3635,[3]잔가율!$B$3:$C$33,2,FALSE)</f>
        <v>0.82599999999999996</v>
      </c>
      <c r="I3635" s="552">
        <f t="shared" si="56"/>
        <v>49477400</v>
      </c>
    </row>
    <row r="3636" spans="1:9">
      <c r="A3636" s="539">
        <v>3635</v>
      </c>
      <c r="B3636" s="414" t="s">
        <v>16663</v>
      </c>
      <c r="C3636" s="544" t="s">
        <v>76</v>
      </c>
      <c r="D3636" s="544" t="s">
        <v>8212</v>
      </c>
      <c r="E3636" s="544" t="s">
        <v>8213</v>
      </c>
      <c r="F3636" s="560">
        <v>63430000</v>
      </c>
      <c r="G3636" s="541">
        <v>2023</v>
      </c>
      <c r="H3636" s="542">
        <f>VLOOKUP(G3636,[3]잔가율!$B$3:$C$33,2,FALSE)</f>
        <v>0.82599999999999996</v>
      </c>
      <c r="I3636" s="552">
        <f t="shared" si="56"/>
        <v>52393180</v>
      </c>
    </row>
    <row r="3637" spans="1:9">
      <c r="A3637" s="539">
        <v>3636</v>
      </c>
      <c r="B3637" s="540" t="s">
        <v>8534</v>
      </c>
      <c r="C3637" s="540" t="s">
        <v>76</v>
      </c>
      <c r="D3637" s="540" t="s">
        <v>8372</v>
      </c>
      <c r="E3637" s="540" t="s">
        <v>8373</v>
      </c>
      <c r="F3637" s="556">
        <v>46820000</v>
      </c>
      <c r="G3637" s="541">
        <v>2023</v>
      </c>
      <c r="H3637" s="542">
        <f>VLOOKUP(G3637,[3]잔가율!$D$3:$E$33,2,FALSE)</f>
        <v>0.84199999999999997</v>
      </c>
      <c r="I3637" s="552">
        <f t="shared" si="56"/>
        <v>39422440</v>
      </c>
    </row>
    <row r="3638" spans="1:9">
      <c r="A3638" s="539">
        <v>3637</v>
      </c>
      <c r="B3638" s="540" t="s">
        <v>8534</v>
      </c>
      <c r="C3638" s="540" t="s">
        <v>76</v>
      </c>
      <c r="D3638" s="540" t="s">
        <v>8372</v>
      </c>
      <c r="E3638" s="540" t="s">
        <v>8374</v>
      </c>
      <c r="F3638" s="556">
        <v>47400000</v>
      </c>
      <c r="G3638" s="541">
        <v>2023</v>
      </c>
      <c r="H3638" s="542">
        <f>VLOOKUP(G3638,[3]잔가율!$D$3:$E$33,2,FALSE)</f>
        <v>0.84199999999999997</v>
      </c>
      <c r="I3638" s="552">
        <f t="shared" si="56"/>
        <v>39910800</v>
      </c>
    </row>
    <row r="3639" spans="1:9">
      <c r="A3639" s="539">
        <v>3638</v>
      </c>
      <c r="B3639" s="540" t="s">
        <v>8534</v>
      </c>
      <c r="C3639" s="540" t="s">
        <v>76</v>
      </c>
      <c r="D3639" s="540" t="s">
        <v>8375</v>
      </c>
      <c r="E3639" s="540" t="s">
        <v>8376</v>
      </c>
      <c r="F3639" s="556">
        <v>47400000</v>
      </c>
      <c r="G3639" s="541">
        <v>2023</v>
      </c>
      <c r="H3639" s="542">
        <f>VLOOKUP(G3639,[3]잔가율!$D$3:$E$33,2,FALSE)</f>
        <v>0.84199999999999997</v>
      </c>
      <c r="I3639" s="552">
        <f t="shared" si="56"/>
        <v>39910800</v>
      </c>
    </row>
    <row r="3640" spans="1:9">
      <c r="A3640" s="539">
        <v>3639</v>
      </c>
      <c r="B3640" s="540" t="s">
        <v>8534</v>
      </c>
      <c r="C3640" s="540" t="s">
        <v>76</v>
      </c>
      <c r="D3640" s="540" t="s">
        <v>8375</v>
      </c>
      <c r="E3640" s="540" t="s">
        <v>8373</v>
      </c>
      <c r="F3640" s="556">
        <v>48380000</v>
      </c>
      <c r="G3640" s="541">
        <v>2023</v>
      </c>
      <c r="H3640" s="542">
        <f>VLOOKUP(G3640,[3]잔가율!$D$3:$E$33,2,FALSE)</f>
        <v>0.84199999999999997</v>
      </c>
      <c r="I3640" s="552">
        <f t="shared" si="56"/>
        <v>40735960</v>
      </c>
    </row>
    <row r="3641" spans="1:9">
      <c r="A3641" s="539">
        <v>3640</v>
      </c>
      <c r="B3641" s="540" t="s">
        <v>8534</v>
      </c>
      <c r="C3641" s="540" t="s">
        <v>76</v>
      </c>
      <c r="D3641" s="540" t="s">
        <v>8375</v>
      </c>
      <c r="E3641" s="540" t="s">
        <v>8377</v>
      </c>
      <c r="F3641" s="556">
        <v>52600000</v>
      </c>
      <c r="G3641" s="541">
        <v>2023</v>
      </c>
      <c r="H3641" s="542">
        <f>VLOOKUP(G3641,[3]잔가율!$D$3:$E$33,2,FALSE)</f>
        <v>0.84199999999999997</v>
      </c>
      <c r="I3641" s="552">
        <f t="shared" si="56"/>
        <v>44289200</v>
      </c>
    </row>
    <row r="3642" spans="1:9">
      <c r="A3642" s="539">
        <v>3641</v>
      </c>
      <c r="B3642" s="540" t="s">
        <v>8534</v>
      </c>
      <c r="C3642" s="540" t="s">
        <v>76</v>
      </c>
      <c r="D3642" s="540" t="s">
        <v>8378</v>
      </c>
      <c r="E3642" s="540" t="s">
        <v>8379</v>
      </c>
      <c r="F3642" s="556">
        <v>61200000</v>
      </c>
      <c r="G3642" s="541">
        <v>2023</v>
      </c>
      <c r="H3642" s="542">
        <f>VLOOKUP(G3642,[3]잔가율!$D$3:$E$33,2,FALSE)</f>
        <v>0.84199999999999997</v>
      </c>
      <c r="I3642" s="552">
        <f t="shared" si="56"/>
        <v>51530400</v>
      </c>
    </row>
    <row r="3643" spans="1:9">
      <c r="A3643" s="539">
        <v>3642</v>
      </c>
      <c r="B3643" s="540" t="s">
        <v>8534</v>
      </c>
      <c r="C3643" s="540" t="s">
        <v>76</v>
      </c>
      <c r="D3643" s="540" t="s">
        <v>8380</v>
      </c>
      <c r="E3643" s="540" t="s">
        <v>8381</v>
      </c>
      <c r="F3643" s="556">
        <v>51780000</v>
      </c>
      <c r="G3643" s="541">
        <v>2023</v>
      </c>
      <c r="H3643" s="542">
        <f>VLOOKUP(G3643,[3]잔가율!$D$3:$E$33,2,FALSE)</f>
        <v>0.84199999999999997</v>
      </c>
      <c r="I3643" s="552">
        <f t="shared" si="56"/>
        <v>43598760</v>
      </c>
    </row>
    <row r="3644" spans="1:9">
      <c r="A3644" s="539">
        <v>3643</v>
      </c>
      <c r="B3644" s="540" t="s">
        <v>8534</v>
      </c>
      <c r="C3644" s="540" t="s">
        <v>76</v>
      </c>
      <c r="D3644" s="540" t="s">
        <v>8380</v>
      </c>
      <c r="E3644" s="540" t="s">
        <v>8382</v>
      </c>
      <c r="F3644" s="556">
        <v>56980000</v>
      </c>
      <c r="G3644" s="541">
        <v>2023</v>
      </c>
      <c r="H3644" s="542">
        <f>VLOOKUP(G3644,[3]잔가율!$D$3:$E$33,2,FALSE)</f>
        <v>0.84199999999999997</v>
      </c>
      <c r="I3644" s="552">
        <f t="shared" si="56"/>
        <v>47977160</v>
      </c>
    </row>
    <row r="3645" spans="1:9">
      <c r="A3645" s="539">
        <v>3644</v>
      </c>
      <c r="B3645" s="540" t="s">
        <v>8534</v>
      </c>
      <c r="C3645" s="540" t="s">
        <v>76</v>
      </c>
      <c r="D3645" s="540" t="s">
        <v>8380</v>
      </c>
      <c r="E3645" s="540" t="s">
        <v>8383</v>
      </c>
      <c r="F3645" s="556">
        <v>53000000</v>
      </c>
      <c r="G3645" s="541">
        <v>2023</v>
      </c>
      <c r="H3645" s="542">
        <f>VLOOKUP(G3645,[3]잔가율!$D$3:$E$33,2,FALSE)</f>
        <v>0.84199999999999997</v>
      </c>
      <c r="I3645" s="552">
        <f t="shared" si="56"/>
        <v>44626000</v>
      </c>
    </row>
    <row r="3646" spans="1:9">
      <c r="A3646" s="539">
        <v>3645</v>
      </c>
      <c r="B3646" s="540" t="s">
        <v>8534</v>
      </c>
      <c r="C3646" s="540" t="s">
        <v>76</v>
      </c>
      <c r="D3646" s="540" t="s">
        <v>8380</v>
      </c>
      <c r="E3646" s="540" t="s">
        <v>8384</v>
      </c>
      <c r="F3646" s="556">
        <v>48660000</v>
      </c>
      <c r="G3646" s="541">
        <v>2023</v>
      </c>
      <c r="H3646" s="542">
        <f>VLOOKUP(G3646,[3]잔가율!$D$3:$E$33,2,FALSE)</f>
        <v>0.84199999999999997</v>
      </c>
      <c r="I3646" s="552">
        <f t="shared" si="56"/>
        <v>40971720</v>
      </c>
    </row>
    <row r="3647" spans="1:9">
      <c r="A3647" s="539">
        <v>3646</v>
      </c>
      <c r="B3647" s="540" t="s">
        <v>8534</v>
      </c>
      <c r="C3647" s="540" t="s">
        <v>76</v>
      </c>
      <c r="D3647" s="540" t="s">
        <v>8380</v>
      </c>
      <c r="E3647" s="540" t="s">
        <v>8385</v>
      </c>
      <c r="F3647" s="556">
        <v>53450000</v>
      </c>
      <c r="G3647" s="541">
        <v>2023</v>
      </c>
      <c r="H3647" s="542">
        <f>VLOOKUP(G3647,[3]잔가율!$D$3:$E$33,2,FALSE)</f>
        <v>0.84199999999999997</v>
      </c>
      <c r="I3647" s="552">
        <f t="shared" si="56"/>
        <v>45004900</v>
      </c>
    </row>
    <row r="3648" spans="1:9">
      <c r="A3648" s="539">
        <v>3647</v>
      </c>
      <c r="B3648" s="540" t="s">
        <v>8534</v>
      </c>
      <c r="C3648" s="540" t="s">
        <v>76</v>
      </c>
      <c r="D3648" s="540" t="s">
        <v>8386</v>
      </c>
      <c r="E3648" s="540" t="s">
        <v>8387</v>
      </c>
      <c r="F3648" s="556">
        <v>61600000</v>
      </c>
      <c r="G3648" s="541">
        <v>2023</v>
      </c>
      <c r="H3648" s="542">
        <f>VLOOKUP(G3648,[3]잔가율!$D$3:$E$33,2,FALSE)</f>
        <v>0.84199999999999997</v>
      </c>
      <c r="I3648" s="552">
        <f t="shared" si="56"/>
        <v>51867200</v>
      </c>
    </row>
    <row r="3649" spans="1:9">
      <c r="A3649" s="539">
        <v>3648</v>
      </c>
      <c r="B3649" s="540" t="s">
        <v>8534</v>
      </c>
      <c r="C3649" s="540" t="s">
        <v>76</v>
      </c>
      <c r="D3649" s="540" t="s">
        <v>8388</v>
      </c>
      <c r="E3649" s="540" t="s">
        <v>8389</v>
      </c>
      <c r="F3649" s="556">
        <v>62630000</v>
      </c>
      <c r="G3649" s="541">
        <v>2023</v>
      </c>
      <c r="H3649" s="542">
        <f>VLOOKUP(G3649,[3]잔가율!$D$3:$E$33,2,FALSE)</f>
        <v>0.84199999999999997</v>
      </c>
      <c r="I3649" s="552">
        <f t="shared" si="56"/>
        <v>52734460</v>
      </c>
    </row>
    <row r="3650" spans="1:9">
      <c r="A3650" s="539">
        <v>3649</v>
      </c>
      <c r="B3650" s="540" t="s">
        <v>8534</v>
      </c>
      <c r="C3650" s="540" t="s">
        <v>76</v>
      </c>
      <c r="D3650" s="540" t="s">
        <v>8390</v>
      </c>
      <c r="E3650" s="540" t="s">
        <v>8391</v>
      </c>
      <c r="F3650" s="556">
        <v>67600000</v>
      </c>
      <c r="G3650" s="541">
        <v>2023</v>
      </c>
      <c r="H3650" s="542">
        <f>VLOOKUP(G3650,[3]잔가율!$D$3:$E$33,2,FALSE)</f>
        <v>0.84199999999999997</v>
      </c>
      <c r="I3650" s="552">
        <f t="shared" ref="I3650:I3713" si="57">ROUNDDOWN(F3650*H3650,0)</f>
        <v>56919200</v>
      </c>
    </row>
    <row r="3651" spans="1:9">
      <c r="A3651" s="539">
        <v>3650</v>
      </c>
      <c r="B3651" s="414" t="s">
        <v>16663</v>
      </c>
      <c r="C3651" s="540" t="s">
        <v>76</v>
      </c>
      <c r="D3651" s="540" t="s">
        <v>8214</v>
      </c>
      <c r="E3651" s="540" t="s">
        <v>8215</v>
      </c>
      <c r="F3651" s="558">
        <v>68800000</v>
      </c>
      <c r="G3651" s="541">
        <v>2023</v>
      </c>
      <c r="H3651" s="542">
        <f>VLOOKUP(G3651,[3]잔가율!$B$3:$C$33,2,FALSE)</f>
        <v>0.82599999999999996</v>
      </c>
      <c r="I3651" s="552">
        <f t="shared" si="57"/>
        <v>56828800</v>
      </c>
    </row>
    <row r="3652" spans="1:9">
      <c r="A3652" s="539">
        <v>3651</v>
      </c>
      <c r="B3652" s="540" t="s">
        <v>8534</v>
      </c>
      <c r="C3652" s="540" t="s">
        <v>76</v>
      </c>
      <c r="D3652" s="540" t="s">
        <v>8392</v>
      </c>
      <c r="E3652" s="540" t="s">
        <v>8393</v>
      </c>
      <c r="F3652" s="556">
        <v>50230000</v>
      </c>
      <c r="G3652" s="541">
        <v>2023</v>
      </c>
      <c r="H3652" s="542">
        <f>VLOOKUP(G3652,[3]잔가율!$D$3:$E$33,2,FALSE)</f>
        <v>0.84199999999999997</v>
      </c>
      <c r="I3652" s="552">
        <f t="shared" si="57"/>
        <v>42293660</v>
      </c>
    </row>
    <row r="3653" spans="1:9">
      <c r="A3653" s="539">
        <v>3652</v>
      </c>
      <c r="B3653" s="540" t="s">
        <v>8534</v>
      </c>
      <c r="C3653" s="540" t="s">
        <v>76</v>
      </c>
      <c r="D3653" s="540" t="s">
        <v>8394</v>
      </c>
      <c r="E3653" s="540" t="s">
        <v>8395</v>
      </c>
      <c r="F3653" s="556">
        <v>52470000</v>
      </c>
      <c r="G3653" s="541">
        <v>2023</v>
      </c>
      <c r="H3653" s="542">
        <f>VLOOKUP(G3653,[3]잔가율!$D$3:$E$33,2,FALSE)</f>
        <v>0.84199999999999997</v>
      </c>
      <c r="I3653" s="552">
        <f t="shared" si="57"/>
        <v>44179740</v>
      </c>
    </row>
    <row r="3654" spans="1:9">
      <c r="A3654" s="539">
        <v>3653</v>
      </c>
      <c r="B3654" s="540" t="s">
        <v>8534</v>
      </c>
      <c r="C3654" s="540" t="s">
        <v>76</v>
      </c>
      <c r="D3654" s="540" t="s">
        <v>8396</v>
      </c>
      <c r="E3654" s="540" t="s">
        <v>8397</v>
      </c>
      <c r="F3654" s="556">
        <v>49580000</v>
      </c>
      <c r="G3654" s="541">
        <v>2023</v>
      </c>
      <c r="H3654" s="542">
        <f>VLOOKUP(G3654,[3]잔가율!$D$3:$E$33,2,FALSE)</f>
        <v>0.84199999999999997</v>
      </c>
      <c r="I3654" s="552">
        <f t="shared" si="57"/>
        <v>41746360</v>
      </c>
    </row>
    <row r="3655" spans="1:9">
      <c r="A3655" s="539">
        <v>3654</v>
      </c>
      <c r="B3655" s="540" t="s">
        <v>8534</v>
      </c>
      <c r="C3655" s="540" t="s">
        <v>76</v>
      </c>
      <c r="D3655" s="540" t="s">
        <v>8396</v>
      </c>
      <c r="E3655" s="540" t="s">
        <v>8398</v>
      </c>
      <c r="F3655" s="556">
        <v>52560000</v>
      </c>
      <c r="G3655" s="541">
        <v>2023</v>
      </c>
      <c r="H3655" s="542">
        <f>VLOOKUP(G3655,[3]잔가율!$D$3:$E$33,2,FALSE)</f>
        <v>0.84199999999999997</v>
      </c>
      <c r="I3655" s="552">
        <f t="shared" si="57"/>
        <v>44255520</v>
      </c>
    </row>
    <row r="3656" spans="1:9">
      <c r="A3656" s="539">
        <v>3655</v>
      </c>
      <c r="B3656" s="540" t="s">
        <v>8534</v>
      </c>
      <c r="C3656" s="540" t="s">
        <v>76</v>
      </c>
      <c r="D3656" s="540" t="s">
        <v>8396</v>
      </c>
      <c r="E3656" s="540" t="s">
        <v>8399</v>
      </c>
      <c r="F3656" s="556">
        <v>50700000</v>
      </c>
      <c r="G3656" s="541">
        <v>2023</v>
      </c>
      <c r="H3656" s="542">
        <f>VLOOKUP(G3656,[3]잔가율!$D$3:$E$33,2,FALSE)</f>
        <v>0.84199999999999997</v>
      </c>
      <c r="I3656" s="552">
        <f t="shared" si="57"/>
        <v>42689400</v>
      </c>
    </row>
    <row r="3657" spans="1:9">
      <c r="A3657" s="539">
        <v>3656</v>
      </c>
      <c r="B3657" s="540" t="s">
        <v>8534</v>
      </c>
      <c r="C3657" s="540" t="s">
        <v>76</v>
      </c>
      <c r="D3657" s="540" t="s">
        <v>8396</v>
      </c>
      <c r="E3657" s="540" t="s">
        <v>8400</v>
      </c>
      <c r="F3657" s="556">
        <v>51800000</v>
      </c>
      <c r="G3657" s="541">
        <v>2023</v>
      </c>
      <c r="H3657" s="542">
        <f>VLOOKUP(G3657,[3]잔가율!$D$3:$E$33,2,FALSE)</f>
        <v>0.84199999999999997</v>
      </c>
      <c r="I3657" s="552">
        <f t="shared" si="57"/>
        <v>43615600</v>
      </c>
    </row>
    <row r="3658" spans="1:9">
      <c r="A3658" s="539">
        <v>3657</v>
      </c>
      <c r="B3658" s="540" t="s">
        <v>8534</v>
      </c>
      <c r="C3658" s="540" t="s">
        <v>76</v>
      </c>
      <c r="D3658" s="540" t="s">
        <v>8396</v>
      </c>
      <c r="E3658" s="540" t="s">
        <v>8401</v>
      </c>
      <c r="F3658" s="556">
        <v>45940000</v>
      </c>
      <c r="G3658" s="541">
        <v>2023</v>
      </c>
      <c r="H3658" s="542">
        <f>VLOOKUP(G3658,[3]잔가율!$D$3:$E$33,2,FALSE)</f>
        <v>0.84199999999999997</v>
      </c>
      <c r="I3658" s="552">
        <f t="shared" si="57"/>
        <v>38681480</v>
      </c>
    </row>
    <row r="3659" spans="1:9">
      <c r="A3659" s="539">
        <v>3658</v>
      </c>
      <c r="B3659" s="543" t="s">
        <v>8534</v>
      </c>
      <c r="C3659" s="543" t="s">
        <v>8225</v>
      </c>
      <c r="D3659" s="543" t="s">
        <v>8402</v>
      </c>
      <c r="E3659" s="543" t="s">
        <v>8403</v>
      </c>
      <c r="F3659" s="557">
        <v>24770000</v>
      </c>
      <c r="G3659" s="541">
        <v>2023</v>
      </c>
      <c r="H3659" s="542">
        <f>VLOOKUP(G3659,[3]잔가율!$D$3:$E$33,2,FALSE)</f>
        <v>0.84199999999999997</v>
      </c>
      <c r="I3659" s="552">
        <f t="shared" si="57"/>
        <v>20856340</v>
      </c>
    </row>
    <row r="3660" spans="1:9">
      <c r="A3660" s="539">
        <v>3659</v>
      </c>
      <c r="B3660" s="543" t="s">
        <v>8534</v>
      </c>
      <c r="C3660" s="543" t="s">
        <v>8225</v>
      </c>
      <c r="D3660" s="543" t="s">
        <v>8402</v>
      </c>
      <c r="E3660" s="543" t="s">
        <v>8404</v>
      </c>
      <c r="F3660" s="557">
        <v>6160000</v>
      </c>
      <c r="G3660" s="541">
        <v>2023</v>
      </c>
      <c r="H3660" s="542">
        <f>VLOOKUP(G3660,[3]잔가율!$D$3:$E$33,2,FALSE)</f>
        <v>0.84199999999999997</v>
      </c>
      <c r="I3660" s="552">
        <f t="shared" si="57"/>
        <v>5186720</v>
      </c>
    </row>
    <row r="3661" spans="1:9">
      <c r="A3661" s="539">
        <v>3660</v>
      </c>
      <c r="B3661" s="540" t="s">
        <v>8534</v>
      </c>
      <c r="C3661" s="540" t="s">
        <v>76</v>
      </c>
      <c r="D3661" s="540" t="s">
        <v>8405</v>
      </c>
      <c r="E3661" s="540" t="s">
        <v>8406</v>
      </c>
      <c r="F3661" s="556">
        <v>60010000</v>
      </c>
      <c r="G3661" s="541">
        <v>2023</v>
      </c>
      <c r="H3661" s="542">
        <f>VLOOKUP(G3661,[3]잔가율!$D$3:$E$33,2,FALSE)</f>
        <v>0.84199999999999997</v>
      </c>
      <c r="I3661" s="552">
        <f t="shared" si="57"/>
        <v>50528420</v>
      </c>
    </row>
    <row r="3662" spans="1:9">
      <c r="A3662" s="539">
        <v>3661</v>
      </c>
      <c r="B3662" s="540" t="s">
        <v>8534</v>
      </c>
      <c r="C3662" s="540" t="s">
        <v>76</v>
      </c>
      <c r="D3662" s="540" t="s">
        <v>8407</v>
      </c>
      <c r="E3662" s="540" t="s">
        <v>8408</v>
      </c>
      <c r="F3662" s="556">
        <v>66330000</v>
      </c>
      <c r="G3662" s="541">
        <v>2023</v>
      </c>
      <c r="H3662" s="542">
        <f>VLOOKUP(G3662,[3]잔가율!$D$3:$E$33,2,FALSE)</f>
        <v>0.84199999999999997</v>
      </c>
      <c r="I3662" s="552">
        <f t="shared" si="57"/>
        <v>55849860</v>
      </c>
    </row>
    <row r="3663" spans="1:9">
      <c r="A3663" s="539">
        <v>3662</v>
      </c>
      <c r="B3663" s="540" t="s">
        <v>8534</v>
      </c>
      <c r="C3663" s="540" t="s">
        <v>76</v>
      </c>
      <c r="D3663" s="540" t="s">
        <v>8409</v>
      </c>
      <c r="E3663" s="540" t="s">
        <v>8410</v>
      </c>
      <c r="F3663" s="556">
        <v>66230000</v>
      </c>
      <c r="G3663" s="541">
        <v>2023</v>
      </c>
      <c r="H3663" s="542">
        <f>VLOOKUP(G3663,[3]잔가율!$D$3:$E$33,2,FALSE)</f>
        <v>0.84199999999999997</v>
      </c>
      <c r="I3663" s="552">
        <f t="shared" si="57"/>
        <v>55765660</v>
      </c>
    </row>
    <row r="3664" spans="1:9">
      <c r="A3664" s="539">
        <v>3663</v>
      </c>
      <c r="B3664" s="414" t="s">
        <v>16663</v>
      </c>
      <c r="C3664" s="544" t="s">
        <v>76</v>
      </c>
      <c r="D3664" s="544" t="s">
        <v>8216</v>
      </c>
      <c r="E3664" s="544" t="s">
        <v>8217</v>
      </c>
      <c r="F3664" s="560">
        <v>52160000</v>
      </c>
      <c r="G3664" s="541">
        <v>2023</v>
      </c>
      <c r="H3664" s="542">
        <f>VLOOKUP(G3664,[3]잔가율!$B$3:$C$33,2,FALSE)</f>
        <v>0.82599999999999996</v>
      </c>
      <c r="I3664" s="552">
        <f t="shared" si="57"/>
        <v>43084160</v>
      </c>
    </row>
    <row r="3665" spans="1:9">
      <c r="A3665" s="539">
        <v>3664</v>
      </c>
      <c r="B3665" s="414" t="s">
        <v>16663</v>
      </c>
      <c r="C3665" s="544" t="s">
        <v>76</v>
      </c>
      <c r="D3665" s="544" t="s">
        <v>8218</v>
      </c>
      <c r="E3665" s="544" t="s">
        <v>8219</v>
      </c>
      <c r="F3665" s="560">
        <v>82190000</v>
      </c>
      <c r="G3665" s="541">
        <v>2023</v>
      </c>
      <c r="H3665" s="542">
        <f>VLOOKUP(G3665,[3]잔가율!$B$3:$C$33,2,FALSE)</f>
        <v>0.82599999999999996</v>
      </c>
      <c r="I3665" s="552">
        <f t="shared" si="57"/>
        <v>67888940</v>
      </c>
    </row>
    <row r="3666" spans="1:9">
      <c r="A3666" s="539">
        <v>3665</v>
      </c>
      <c r="B3666" s="540" t="s">
        <v>8534</v>
      </c>
      <c r="C3666" s="540" t="s">
        <v>76</v>
      </c>
      <c r="D3666" s="540" t="s">
        <v>8411</v>
      </c>
      <c r="E3666" s="540" t="s">
        <v>8228</v>
      </c>
      <c r="F3666" s="556">
        <v>53260000</v>
      </c>
      <c r="G3666" s="541">
        <v>2023</v>
      </c>
      <c r="H3666" s="542">
        <f>VLOOKUP(G3666,[3]잔가율!$D$3:$E$33,2,FALSE)</f>
        <v>0.84199999999999997</v>
      </c>
      <c r="I3666" s="552">
        <f t="shared" si="57"/>
        <v>44844920</v>
      </c>
    </row>
    <row r="3667" spans="1:9">
      <c r="A3667" s="539">
        <v>3666</v>
      </c>
      <c r="B3667" s="540" t="s">
        <v>8534</v>
      </c>
      <c r="C3667" s="540" t="s">
        <v>76</v>
      </c>
      <c r="D3667" s="540" t="s">
        <v>8411</v>
      </c>
      <c r="E3667" s="540" t="s">
        <v>8412</v>
      </c>
      <c r="F3667" s="556">
        <v>61590000</v>
      </c>
      <c r="G3667" s="541">
        <v>2023</v>
      </c>
      <c r="H3667" s="542">
        <f>VLOOKUP(G3667,[3]잔가율!$D$3:$E$33,2,FALSE)</f>
        <v>0.84199999999999997</v>
      </c>
      <c r="I3667" s="552">
        <f t="shared" si="57"/>
        <v>51858780</v>
      </c>
    </row>
    <row r="3668" spans="1:9">
      <c r="A3668" s="539">
        <v>3667</v>
      </c>
      <c r="B3668" s="540" t="s">
        <v>8534</v>
      </c>
      <c r="C3668" s="540" t="s">
        <v>76</v>
      </c>
      <c r="D3668" s="540" t="s">
        <v>8411</v>
      </c>
      <c r="E3668" s="540" t="s">
        <v>8413</v>
      </c>
      <c r="F3668" s="556">
        <v>57830000</v>
      </c>
      <c r="G3668" s="541">
        <v>2023</v>
      </c>
      <c r="H3668" s="542">
        <f>VLOOKUP(G3668,[3]잔가율!$D$3:$E$33,2,FALSE)</f>
        <v>0.84199999999999997</v>
      </c>
      <c r="I3668" s="552">
        <f t="shared" si="57"/>
        <v>48692860</v>
      </c>
    </row>
    <row r="3669" spans="1:9">
      <c r="A3669" s="539">
        <v>3668</v>
      </c>
      <c r="B3669" s="540" t="s">
        <v>8534</v>
      </c>
      <c r="C3669" s="540" t="s">
        <v>76</v>
      </c>
      <c r="D3669" s="540" t="s">
        <v>8414</v>
      </c>
      <c r="E3669" s="540" t="s">
        <v>8415</v>
      </c>
      <c r="F3669" s="556">
        <v>66600000</v>
      </c>
      <c r="G3669" s="541">
        <v>2023</v>
      </c>
      <c r="H3669" s="542">
        <f>VLOOKUP(G3669,[3]잔가율!$D$3:$E$33,2,FALSE)</f>
        <v>0.84199999999999997</v>
      </c>
      <c r="I3669" s="552">
        <f t="shared" si="57"/>
        <v>56077200</v>
      </c>
    </row>
    <row r="3670" spans="1:9">
      <c r="A3670" s="539">
        <v>3669</v>
      </c>
      <c r="B3670" s="540" t="s">
        <v>8534</v>
      </c>
      <c r="C3670" s="540" t="s">
        <v>76</v>
      </c>
      <c r="D3670" s="540" t="s">
        <v>8414</v>
      </c>
      <c r="E3670" s="540" t="s">
        <v>8416</v>
      </c>
      <c r="F3670" s="556">
        <v>74000000</v>
      </c>
      <c r="G3670" s="541">
        <v>2023</v>
      </c>
      <c r="H3670" s="542">
        <f>VLOOKUP(G3670,[3]잔가율!$D$3:$E$33,2,FALSE)</f>
        <v>0.84199999999999997</v>
      </c>
      <c r="I3670" s="552">
        <f t="shared" si="57"/>
        <v>62308000</v>
      </c>
    </row>
    <row r="3671" spans="1:9">
      <c r="A3671" s="539">
        <v>3670</v>
      </c>
      <c r="B3671" s="540" t="s">
        <v>8534</v>
      </c>
      <c r="C3671" s="540" t="s">
        <v>76</v>
      </c>
      <c r="D3671" s="540" t="s">
        <v>8417</v>
      </c>
      <c r="E3671" s="540" t="s">
        <v>8418</v>
      </c>
      <c r="F3671" s="556">
        <v>67300000</v>
      </c>
      <c r="G3671" s="541">
        <v>2023</v>
      </c>
      <c r="H3671" s="542">
        <f>VLOOKUP(G3671,[3]잔가율!$D$3:$E$33,2,FALSE)</f>
        <v>0.84199999999999997</v>
      </c>
      <c r="I3671" s="552">
        <f t="shared" si="57"/>
        <v>56666600</v>
      </c>
    </row>
    <row r="3672" spans="1:9">
      <c r="A3672" s="539">
        <v>3671</v>
      </c>
      <c r="B3672" s="540" t="s">
        <v>8534</v>
      </c>
      <c r="C3672" s="540" t="s">
        <v>76</v>
      </c>
      <c r="D3672" s="540" t="s">
        <v>8419</v>
      </c>
      <c r="E3672" s="540" t="s">
        <v>8420</v>
      </c>
      <c r="F3672" s="556">
        <v>71900000</v>
      </c>
      <c r="G3672" s="541">
        <v>2023</v>
      </c>
      <c r="H3672" s="542">
        <f>VLOOKUP(G3672,[3]잔가율!$D$3:$E$33,2,FALSE)</f>
        <v>0.84199999999999997</v>
      </c>
      <c r="I3672" s="552">
        <f t="shared" si="57"/>
        <v>60539800</v>
      </c>
    </row>
    <row r="3673" spans="1:9">
      <c r="A3673" s="539">
        <v>3672</v>
      </c>
      <c r="B3673" s="540" t="s">
        <v>8534</v>
      </c>
      <c r="C3673" s="540" t="s">
        <v>76</v>
      </c>
      <c r="D3673" s="540" t="s">
        <v>8419</v>
      </c>
      <c r="E3673" s="540" t="s">
        <v>8421</v>
      </c>
      <c r="F3673" s="556">
        <v>83900000</v>
      </c>
      <c r="G3673" s="541">
        <v>2023</v>
      </c>
      <c r="H3673" s="542">
        <f>VLOOKUP(G3673,[3]잔가율!$D$3:$E$33,2,FALSE)</f>
        <v>0.84199999999999997</v>
      </c>
      <c r="I3673" s="552">
        <f t="shared" si="57"/>
        <v>70643800</v>
      </c>
    </row>
    <row r="3674" spans="1:9">
      <c r="A3674" s="539">
        <v>3673</v>
      </c>
      <c r="B3674" s="414" t="s">
        <v>16663</v>
      </c>
      <c r="C3674" s="540" t="s">
        <v>76</v>
      </c>
      <c r="D3674" s="540" t="s">
        <v>8220</v>
      </c>
      <c r="E3674" s="540" t="s">
        <v>8221</v>
      </c>
      <c r="F3674" s="558">
        <v>100000000</v>
      </c>
      <c r="G3674" s="541">
        <v>2023</v>
      </c>
      <c r="H3674" s="542">
        <f>VLOOKUP(G3674,[3]잔가율!$B$3:$C$33,2,FALSE)</f>
        <v>0.82599999999999996</v>
      </c>
      <c r="I3674" s="552">
        <f t="shared" si="57"/>
        <v>82600000</v>
      </c>
    </row>
    <row r="3675" spans="1:9">
      <c r="A3675" s="539">
        <v>3674</v>
      </c>
      <c r="B3675" s="414" t="s">
        <v>16663</v>
      </c>
      <c r="C3675" s="540" t="s">
        <v>76</v>
      </c>
      <c r="D3675" s="540" t="s">
        <v>8220</v>
      </c>
      <c r="E3675" s="540" t="s">
        <v>8222</v>
      </c>
      <c r="F3675" s="558">
        <v>97450000</v>
      </c>
      <c r="G3675" s="541">
        <v>2023</v>
      </c>
      <c r="H3675" s="542">
        <f>VLOOKUP(G3675,[3]잔가율!$B$3:$C$33,2,FALSE)</f>
        <v>0.82599999999999996</v>
      </c>
      <c r="I3675" s="552">
        <f t="shared" si="57"/>
        <v>80493700</v>
      </c>
    </row>
    <row r="3676" spans="1:9">
      <c r="A3676" s="539">
        <v>3675</v>
      </c>
      <c r="B3676" s="414" t="s">
        <v>16663</v>
      </c>
      <c r="C3676" s="540" t="s">
        <v>8198</v>
      </c>
      <c r="D3676" s="540" t="s">
        <v>8220</v>
      </c>
      <c r="E3676" s="540" t="s">
        <v>8223</v>
      </c>
      <c r="F3676" s="558">
        <v>120500000</v>
      </c>
      <c r="G3676" s="541">
        <v>2023</v>
      </c>
      <c r="H3676" s="542">
        <f>VLOOKUP(G3676,[3]잔가율!$B$3:$C$33,2,FALSE)</f>
        <v>0.82599999999999996</v>
      </c>
      <c r="I3676" s="552">
        <f t="shared" si="57"/>
        <v>99533000</v>
      </c>
    </row>
    <row r="3677" spans="1:9">
      <c r="A3677" s="539">
        <v>3676</v>
      </c>
      <c r="B3677" s="414" t="s">
        <v>16663</v>
      </c>
      <c r="C3677" s="540" t="s">
        <v>76</v>
      </c>
      <c r="D3677" s="540" t="s">
        <v>8220</v>
      </c>
      <c r="E3677" s="540" t="s">
        <v>8224</v>
      </c>
      <c r="F3677" s="558">
        <v>122540000</v>
      </c>
      <c r="G3677" s="541">
        <v>2023</v>
      </c>
      <c r="H3677" s="542">
        <f>VLOOKUP(G3677,[3]잔가율!$B$3:$C$33,2,FALSE)</f>
        <v>0.82599999999999996</v>
      </c>
      <c r="I3677" s="552">
        <f t="shared" si="57"/>
        <v>101218040</v>
      </c>
    </row>
    <row r="3678" spans="1:9">
      <c r="A3678" s="539">
        <v>3677</v>
      </c>
      <c r="B3678" s="414" t="s">
        <v>16663</v>
      </c>
      <c r="C3678" s="544" t="s">
        <v>8535</v>
      </c>
      <c r="D3678" s="544" t="s">
        <v>3222</v>
      </c>
      <c r="E3678" s="544" t="s">
        <v>8537</v>
      </c>
      <c r="F3678" s="560">
        <v>48890000</v>
      </c>
      <c r="G3678" s="541">
        <v>2023</v>
      </c>
      <c r="H3678" s="542">
        <f>VLOOKUP(G3678,[3]잔가율!$B$3:$C$33,2,FALSE)</f>
        <v>0.82599999999999996</v>
      </c>
      <c r="I3678" s="552">
        <f t="shared" si="57"/>
        <v>40383140</v>
      </c>
    </row>
    <row r="3679" spans="1:9">
      <c r="A3679" s="539">
        <v>3678</v>
      </c>
      <c r="B3679" s="414" t="s">
        <v>8534</v>
      </c>
      <c r="C3679" s="544" t="s">
        <v>8535</v>
      </c>
      <c r="D3679" s="544" t="s">
        <v>8536</v>
      </c>
      <c r="E3679" s="544" t="s">
        <v>8538</v>
      </c>
      <c r="F3679" s="560">
        <v>47450000</v>
      </c>
      <c r="G3679" s="541">
        <v>2023</v>
      </c>
      <c r="H3679" s="542">
        <f>VLOOKUP(G3679,[3]잔가율!$B$3:$C$33,2,FALSE)</f>
        <v>0.82599999999999996</v>
      </c>
      <c r="I3679" s="552">
        <f t="shared" si="57"/>
        <v>39193700</v>
      </c>
    </row>
    <row r="3680" spans="1:9">
      <c r="A3680" s="539">
        <v>3679</v>
      </c>
      <c r="B3680" s="414" t="s">
        <v>8534</v>
      </c>
      <c r="C3680" s="544" t="s">
        <v>8535</v>
      </c>
      <c r="D3680" s="544" t="s">
        <v>8536</v>
      </c>
      <c r="E3680" s="544" t="s">
        <v>8539</v>
      </c>
      <c r="F3680" s="560">
        <v>48970000</v>
      </c>
      <c r="G3680" s="541">
        <v>2023</v>
      </c>
      <c r="H3680" s="542">
        <f>VLOOKUP(G3680,[3]잔가율!$B$3:$C$33,2,FALSE)</f>
        <v>0.82599999999999996</v>
      </c>
      <c r="I3680" s="552">
        <f t="shared" si="57"/>
        <v>40449220</v>
      </c>
    </row>
    <row r="3681" spans="1:9">
      <c r="A3681" s="539">
        <v>3680</v>
      </c>
      <c r="B3681" s="414" t="s">
        <v>8534</v>
      </c>
      <c r="C3681" s="544" t="s">
        <v>8535</v>
      </c>
      <c r="D3681" s="544" t="s">
        <v>8536</v>
      </c>
      <c r="E3681" s="544" t="s">
        <v>8540</v>
      </c>
      <c r="F3681" s="560">
        <v>50840000</v>
      </c>
      <c r="G3681" s="541">
        <v>2023</v>
      </c>
      <c r="H3681" s="542">
        <f>VLOOKUP(G3681,[3]잔가율!$B$3:$C$33,2,FALSE)</f>
        <v>0.82599999999999996</v>
      </c>
      <c r="I3681" s="552">
        <f t="shared" si="57"/>
        <v>41993840</v>
      </c>
    </row>
    <row r="3682" spans="1:9">
      <c r="A3682" s="539">
        <v>3681</v>
      </c>
      <c r="B3682" s="414" t="s">
        <v>8534</v>
      </c>
      <c r="C3682" s="544" t="s">
        <v>8535</v>
      </c>
      <c r="D3682" s="544" t="s">
        <v>8536</v>
      </c>
      <c r="E3682" s="544" t="s">
        <v>8541</v>
      </c>
      <c r="F3682" s="560">
        <v>50860000</v>
      </c>
      <c r="G3682" s="541">
        <v>2023</v>
      </c>
      <c r="H3682" s="542">
        <f>VLOOKUP(G3682,[3]잔가율!$B$3:$C$33,2,FALSE)</f>
        <v>0.82599999999999996</v>
      </c>
      <c r="I3682" s="552">
        <f t="shared" si="57"/>
        <v>42010360</v>
      </c>
    </row>
    <row r="3683" spans="1:9">
      <c r="A3683" s="539">
        <v>3682</v>
      </c>
      <c r="B3683" s="414" t="s">
        <v>8534</v>
      </c>
      <c r="C3683" s="544" t="s">
        <v>8535</v>
      </c>
      <c r="D3683" s="544" t="s">
        <v>8536</v>
      </c>
      <c r="E3683" s="544" t="s">
        <v>8542</v>
      </c>
      <c r="F3683" s="560">
        <v>52290000</v>
      </c>
      <c r="G3683" s="541">
        <v>2023</v>
      </c>
      <c r="H3683" s="542">
        <f>VLOOKUP(G3683,[3]잔가율!$B$3:$C$33,2,FALSE)</f>
        <v>0.82599999999999996</v>
      </c>
      <c r="I3683" s="552">
        <f t="shared" si="57"/>
        <v>43191540</v>
      </c>
    </row>
    <row r="3684" spans="1:9">
      <c r="A3684" s="539">
        <v>3683</v>
      </c>
      <c r="B3684" s="414" t="s">
        <v>8534</v>
      </c>
      <c r="C3684" s="544" t="s">
        <v>8535</v>
      </c>
      <c r="D3684" s="544" t="s">
        <v>8536</v>
      </c>
      <c r="E3684" s="544" t="s">
        <v>8543</v>
      </c>
      <c r="F3684" s="560">
        <v>42210000</v>
      </c>
      <c r="G3684" s="541">
        <v>2023</v>
      </c>
      <c r="H3684" s="542">
        <f>VLOOKUP(G3684,[3]잔가율!$B$3:$C$33,2,FALSE)</f>
        <v>0.82599999999999996</v>
      </c>
      <c r="I3684" s="552">
        <f t="shared" si="57"/>
        <v>34865460</v>
      </c>
    </row>
    <row r="3685" spans="1:9">
      <c r="A3685" s="539">
        <v>3684</v>
      </c>
      <c r="B3685" s="414" t="s">
        <v>8534</v>
      </c>
      <c r="C3685" s="544" t="s">
        <v>8535</v>
      </c>
      <c r="D3685" s="544" t="s">
        <v>8536</v>
      </c>
      <c r="E3685" s="544" t="s">
        <v>8544</v>
      </c>
      <c r="F3685" s="560">
        <v>42510000</v>
      </c>
      <c r="G3685" s="541">
        <v>2023</v>
      </c>
      <c r="H3685" s="542">
        <f>VLOOKUP(G3685,[3]잔가율!$B$3:$C$33,2,FALSE)</f>
        <v>0.82599999999999996</v>
      </c>
      <c r="I3685" s="552">
        <f t="shared" si="57"/>
        <v>35113260</v>
      </c>
    </row>
    <row r="3686" spans="1:9">
      <c r="A3686" s="539">
        <v>3685</v>
      </c>
      <c r="B3686" s="414" t="s">
        <v>8534</v>
      </c>
      <c r="C3686" s="544" t="s">
        <v>8535</v>
      </c>
      <c r="D3686" s="544" t="s">
        <v>8536</v>
      </c>
      <c r="E3686" s="544" t="s">
        <v>8545</v>
      </c>
      <c r="F3686" s="560">
        <v>47470000</v>
      </c>
      <c r="G3686" s="541">
        <v>2023</v>
      </c>
      <c r="H3686" s="542">
        <f>VLOOKUP(G3686,[3]잔가율!$B$3:$C$33,2,FALSE)</f>
        <v>0.82599999999999996</v>
      </c>
      <c r="I3686" s="552">
        <f t="shared" si="57"/>
        <v>39210220</v>
      </c>
    </row>
    <row r="3687" spans="1:9">
      <c r="A3687" s="539">
        <v>3686</v>
      </c>
      <c r="B3687" s="414" t="s">
        <v>8534</v>
      </c>
      <c r="C3687" s="544" t="s">
        <v>8535</v>
      </c>
      <c r="D3687" s="544" t="s">
        <v>8536</v>
      </c>
      <c r="E3687" s="544" t="s">
        <v>8546</v>
      </c>
      <c r="F3687" s="560">
        <v>52260000</v>
      </c>
      <c r="G3687" s="541">
        <v>2023</v>
      </c>
      <c r="H3687" s="542">
        <f>VLOOKUP(G3687,[3]잔가율!$B$3:$C$33,2,FALSE)</f>
        <v>0.82599999999999996</v>
      </c>
      <c r="I3687" s="552">
        <f t="shared" si="57"/>
        <v>43166760</v>
      </c>
    </row>
    <row r="3688" spans="1:9">
      <c r="A3688" s="539">
        <v>3687</v>
      </c>
      <c r="B3688" s="414" t="s">
        <v>8534</v>
      </c>
      <c r="C3688" s="544" t="s">
        <v>8535</v>
      </c>
      <c r="D3688" s="544" t="s">
        <v>8536</v>
      </c>
      <c r="E3688" s="544" t="s">
        <v>8547</v>
      </c>
      <c r="F3688" s="560">
        <v>50090000</v>
      </c>
      <c r="G3688" s="541">
        <v>2023</v>
      </c>
      <c r="H3688" s="542">
        <f>VLOOKUP(G3688,[3]잔가율!$B$3:$C$33,2,FALSE)</f>
        <v>0.82599999999999996</v>
      </c>
      <c r="I3688" s="552">
        <f t="shared" si="57"/>
        <v>41374340</v>
      </c>
    </row>
    <row r="3689" spans="1:9">
      <c r="A3689" s="539">
        <v>3688</v>
      </c>
      <c r="B3689" s="414" t="s">
        <v>8534</v>
      </c>
      <c r="C3689" s="544" t="s">
        <v>8535</v>
      </c>
      <c r="D3689" s="544" t="s">
        <v>8536</v>
      </c>
      <c r="E3689" s="544" t="s">
        <v>8548</v>
      </c>
      <c r="F3689" s="560">
        <v>54370000</v>
      </c>
      <c r="G3689" s="541">
        <v>2023</v>
      </c>
      <c r="H3689" s="542">
        <f>VLOOKUP(G3689,[3]잔가율!$B$3:$C$33,2,FALSE)</f>
        <v>0.82599999999999996</v>
      </c>
      <c r="I3689" s="552">
        <f t="shared" si="57"/>
        <v>44909620</v>
      </c>
    </row>
    <row r="3690" spans="1:9">
      <c r="A3690" s="539">
        <v>3689</v>
      </c>
      <c r="B3690" s="414" t="s">
        <v>8534</v>
      </c>
      <c r="C3690" s="544" t="s">
        <v>8535</v>
      </c>
      <c r="D3690" s="544" t="s">
        <v>8536</v>
      </c>
      <c r="E3690" s="544" t="s">
        <v>8549</v>
      </c>
      <c r="F3690" s="560">
        <v>45420000</v>
      </c>
      <c r="G3690" s="541">
        <v>2023</v>
      </c>
      <c r="H3690" s="542">
        <f>VLOOKUP(G3690,[3]잔가율!$B$3:$C$33,2,FALSE)</f>
        <v>0.82599999999999996</v>
      </c>
      <c r="I3690" s="552">
        <f t="shared" si="57"/>
        <v>37516920</v>
      </c>
    </row>
    <row r="3691" spans="1:9">
      <c r="A3691" s="539">
        <v>3690</v>
      </c>
      <c r="B3691" s="414" t="s">
        <v>8534</v>
      </c>
      <c r="C3691" s="544" t="s">
        <v>8535</v>
      </c>
      <c r="D3691" s="544" t="s">
        <v>8536</v>
      </c>
      <c r="E3691" s="544" t="s">
        <v>8550</v>
      </c>
      <c r="F3691" s="560">
        <v>50590000</v>
      </c>
      <c r="G3691" s="541">
        <v>2023</v>
      </c>
      <c r="H3691" s="542">
        <f>VLOOKUP(G3691,[3]잔가율!$B$3:$C$33,2,FALSE)</f>
        <v>0.82599999999999996</v>
      </c>
      <c r="I3691" s="552">
        <f t="shared" si="57"/>
        <v>41787340</v>
      </c>
    </row>
    <row r="3692" spans="1:9">
      <c r="A3692" s="539">
        <v>3691</v>
      </c>
      <c r="B3692" s="540" t="s">
        <v>8534</v>
      </c>
      <c r="C3692" s="540" t="s">
        <v>8535</v>
      </c>
      <c r="D3692" s="540" t="s">
        <v>1059</v>
      </c>
      <c r="E3692" s="540" t="s">
        <v>8551</v>
      </c>
      <c r="F3692" s="556">
        <v>18800000</v>
      </c>
      <c r="G3692" s="541">
        <v>2023</v>
      </c>
      <c r="H3692" s="542">
        <f>VLOOKUP(G3692,[3]잔가율!$B$3:$C$33,2,FALSE)</f>
        <v>0.82599999999999996</v>
      </c>
      <c r="I3692" s="552">
        <f t="shared" si="57"/>
        <v>15528800</v>
      </c>
    </row>
    <row r="3693" spans="1:9">
      <c r="A3693" s="539">
        <v>3692</v>
      </c>
      <c r="B3693" s="540" t="s">
        <v>8534</v>
      </c>
      <c r="C3693" s="540" t="s">
        <v>8535</v>
      </c>
      <c r="D3693" s="540" t="s">
        <v>1059</v>
      </c>
      <c r="E3693" s="540" t="s">
        <v>8552</v>
      </c>
      <c r="F3693" s="556">
        <v>17100000</v>
      </c>
      <c r="G3693" s="541">
        <v>2023</v>
      </c>
      <c r="H3693" s="542">
        <f>VLOOKUP(G3693,[3]잔가율!$B$3:$C$33,2,FALSE)</f>
        <v>0.82599999999999996</v>
      </c>
      <c r="I3693" s="552">
        <f t="shared" si="57"/>
        <v>14124600</v>
      </c>
    </row>
    <row r="3694" spans="1:9">
      <c r="A3694" s="539">
        <v>3693</v>
      </c>
      <c r="B3694" s="540" t="s">
        <v>8534</v>
      </c>
      <c r="C3694" s="540" t="s">
        <v>8535</v>
      </c>
      <c r="D3694" s="540" t="s">
        <v>1059</v>
      </c>
      <c r="E3694" s="540" t="s">
        <v>8553</v>
      </c>
      <c r="F3694" s="556">
        <v>22490000</v>
      </c>
      <c r="G3694" s="541">
        <v>2023</v>
      </c>
      <c r="H3694" s="542">
        <f>VLOOKUP(G3694,[3]잔가율!$B$3:$C$33,2,FALSE)</f>
        <v>0.82599999999999996</v>
      </c>
      <c r="I3694" s="552">
        <f t="shared" si="57"/>
        <v>18576740</v>
      </c>
    </row>
    <row r="3695" spans="1:9">
      <c r="A3695" s="539">
        <v>3694</v>
      </c>
      <c r="B3695" s="540" t="s">
        <v>8534</v>
      </c>
      <c r="C3695" s="540" t="s">
        <v>8535</v>
      </c>
      <c r="D3695" s="540" t="s">
        <v>1059</v>
      </c>
      <c r="E3695" s="540" t="s">
        <v>8554</v>
      </c>
      <c r="F3695" s="556">
        <v>24000000</v>
      </c>
      <c r="G3695" s="541">
        <v>2023</v>
      </c>
      <c r="H3695" s="542">
        <f>VLOOKUP(G3695,[3]잔가율!$B$3:$C$33,2,FALSE)</f>
        <v>0.82599999999999996</v>
      </c>
      <c r="I3695" s="552">
        <f t="shared" si="57"/>
        <v>19824000</v>
      </c>
    </row>
    <row r="3696" spans="1:9">
      <c r="A3696" s="539">
        <v>3695</v>
      </c>
      <c r="B3696" s="540" t="s">
        <v>8534</v>
      </c>
      <c r="C3696" s="540" t="s">
        <v>8535</v>
      </c>
      <c r="D3696" s="540" t="s">
        <v>1059</v>
      </c>
      <c r="E3696" s="540" t="s">
        <v>8555</v>
      </c>
      <c r="F3696" s="556">
        <v>21040000</v>
      </c>
      <c r="G3696" s="541">
        <v>2023</v>
      </c>
      <c r="H3696" s="542">
        <f>VLOOKUP(G3696,[3]잔가율!$B$3:$C$33,2,FALSE)</f>
        <v>0.82599999999999996</v>
      </c>
      <c r="I3696" s="552">
        <f t="shared" si="57"/>
        <v>17379040</v>
      </c>
    </row>
    <row r="3697" spans="1:9">
      <c r="A3697" s="539">
        <v>3696</v>
      </c>
      <c r="B3697" s="540" t="s">
        <v>8534</v>
      </c>
      <c r="C3697" s="540" t="s">
        <v>8535</v>
      </c>
      <c r="D3697" s="540" t="s">
        <v>1059</v>
      </c>
      <c r="E3697" s="540" t="s">
        <v>8556</v>
      </c>
      <c r="F3697" s="556">
        <v>21700000</v>
      </c>
      <c r="G3697" s="541">
        <v>2023</v>
      </c>
      <c r="H3697" s="542">
        <f>VLOOKUP(G3697,[3]잔가율!$B$3:$C$33,2,FALSE)</f>
        <v>0.82599999999999996</v>
      </c>
      <c r="I3697" s="552">
        <f t="shared" si="57"/>
        <v>17924200</v>
      </c>
    </row>
    <row r="3698" spans="1:9">
      <c r="A3698" s="539">
        <v>3697</v>
      </c>
      <c r="B3698" s="540" t="s">
        <v>8534</v>
      </c>
      <c r="C3698" s="540" t="s">
        <v>8535</v>
      </c>
      <c r="D3698" s="540" t="s">
        <v>1059</v>
      </c>
      <c r="E3698" s="540" t="s">
        <v>8557</v>
      </c>
      <c r="F3698" s="556">
        <v>24390000</v>
      </c>
      <c r="G3698" s="541">
        <v>2023</v>
      </c>
      <c r="H3698" s="542">
        <f>VLOOKUP(G3698,[3]잔가율!$B$3:$C$33,2,FALSE)</f>
        <v>0.82599999999999996</v>
      </c>
      <c r="I3698" s="552">
        <f t="shared" si="57"/>
        <v>20146140</v>
      </c>
    </row>
    <row r="3699" spans="1:9">
      <c r="A3699" s="539">
        <v>3698</v>
      </c>
      <c r="B3699" s="540" t="s">
        <v>8534</v>
      </c>
      <c r="C3699" s="540" t="s">
        <v>8535</v>
      </c>
      <c r="D3699" s="540" t="s">
        <v>1059</v>
      </c>
      <c r="E3699" s="540" t="s">
        <v>8558</v>
      </c>
      <c r="F3699" s="556">
        <v>20170000</v>
      </c>
      <c r="G3699" s="541">
        <v>2023</v>
      </c>
      <c r="H3699" s="542">
        <f>VLOOKUP(G3699,[3]잔가율!$B$3:$C$33,2,FALSE)</f>
        <v>0.82599999999999996</v>
      </c>
      <c r="I3699" s="552">
        <f t="shared" si="57"/>
        <v>16660420</v>
      </c>
    </row>
    <row r="3700" spans="1:9">
      <c r="A3700" s="539">
        <v>3699</v>
      </c>
      <c r="B3700" s="540" t="s">
        <v>8534</v>
      </c>
      <c r="C3700" s="540" t="s">
        <v>8535</v>
      </c>
      <c r="D3700" s="540" t="s">
        <v>1059</v>
      </c>
      <c r="E3700" s="540" t="s">
        <v>8559</v>
      </c>
      <c r="F3700" s="556">
        <v>16760000</v>
      </c>
      <c r="G3700" s="541">
        <v>2023</v>
      </c>
      <c r="H3700" s="542">
        <f>VLOOKUP(G3700,[3]잔가율!$B$3:$C$33,2,FALSE)</f>
        <v>0.82599999999999996</v>
      </c>
      <c r="I3700" s="552">
        <f t="shared" si="57"/>
        <v>13843760</v>
      </c>
    </row>
    <row r="3701" spans="1:9">
      <c r="A3701" s="539">
        <v>3700</v>
      </c>
      <c r="B3701" s="540" t="s">
        <v>8534</v>
      </c>
      <c r="C3701" s="540" t="s">
        <v>8535</v>
      </c>
      <c r="D3701" s="540" t="s">
        <v>1059</v>
      </c>
      <c r="E3701" s="540" t="s">
        <v>8560</v>
      </c>
      <c r="F3701" s="556">
        <v>18410000</v>
      </c>
      <c r="G3701" s="541">
        <v>2023</v>
      </c>
      <c r="H3701" s="542">
        <f>VLOOKUP(G3701,[3]잔가율!$B$3:$C$33,2,FALSE)</f>
        <v>0.82599999999999996</v>
      </c>
      <c r="I3701" s="552">
        <f t="shared" si="57"/>
        <v>15206660</v>
      </c>
    </row>
    <row r="3702" spans="1:9">
      <c r="A3702" s="539">
        <v>3701</v>
      </c>
      <c r="B3702" s="540" t="s">
        <v>8534</v>
      </c>
      <c r="C3702" s="540" t="s">
        <v>8535</v>
      </c>
      <c r="D3702" s="540" t="s">
        <v>1059</v>
      </c>
      <c r="E3702" s="540" t="s">
        <v>8561</v>
      </c>
      <c r="F3702" s="556">
        <v>14280000</v>
      </c>
      <c r="G3702" s="541">
        <v>2023</v>
      </c>
      <c r="H3702" s="542">
        <f>VLOOKUP(G3702,[3]잔가율!$B$3:$C$33,2,FALSE)</f>
        <v>0.82599999999999996</v>
      </c>
      <c r="I3702" s="552">
        <f t="shared" si="57"/>
        <v>11795280</v>
      </c>
    </row>
    <row r="3703" spans="1:9">
      <c r="A3703" s="539">
        <v>3702</v>
      </c>
      <c r="B3703" s="540" t="s">
        <v>8534</v>
      </c>
      <c r="C3703" s="540" t="s">
        <v>8535</v>
      </c>
      <c r="D3703" s="540" t="s">
        <v>1059</v>
      </c>
      <c r="E3703" s="540" t="s">
        <v>8562</v>
      </c>
      <c r="F3703" s="556">
        <v>16680000</v>
      </c>
      <c r="G3703" s="541">
        <v>2023</v>
      </c>
      <c r="H3703" s="542">
        <f>VLOOKUP(G3703,[3]잔가율!$B$3:$C$33,2,FALSE)</f>
        <v>0.82599999999999996</v>
      </c>
      <c r="I3703" s="552">
        <f t="shared" si="57"/>
        <v>13777680</v>
      </c>
    </row>
    <row r="3704" spans="1:9">
      <c r="A3704" s="539">
        <v>3703</v>
      </c>
      <c r="B3704" s="540" t="s">
        <v>8534</v>
      </c>
      <c r="C3704" s="540" t="s">
        <v>8535</v>
      </c>
      <c r="D3704" s="540" t="s">
        <v>1059</v>
      </c>
      <c r="E3704" s="540" t="s">
        <v>8563</v>
      </c>
      <c r="F3704" s="556">
        <v>19460000</v>
      </c>
      <c r="G3704" s="541">
        <v>2023</v>
      </c>
      <c r="H3704" s="542">
        <f>VLOOKUP(G3704,[3]잔가율!$B$3:$C$33,2,FALSE)</f>
        <v>0.82599999999999996</v>
      </c>
      <c r="I3704" s="552">
        <f t="shared" si="57"/>
        <v>16073960</v>
      </c>
    </row>
    <row r="3705" spans="1:9">
      <c r="A3705" s="539">
        <v>3704</v>
      </c>
      <c r="B3705" s="540" t="s">
        <v>8534</v>
      </c>
      <c r="C3705" s="540" t="s">
        <v>8535</v>
      </c>
      <c r="D3705" s="540" t="s">
        <v>1059</v>
      </c>
      <c r="E3705" s="540" t="s">
        <v>8564</v>
      </c>
      <c r="F3705" s="556">
        <v>19270000</v>
      </c>
      <c r="G3705" s="541">
        <v>2023</v>
      </c>
      <c r="H3705" s="542">
        <f>VLOOKUP(G3705,[3]잔가율!$B$3:$C$33,2,FALSE)</f>
        <v>0.82599999999999996</v>
      </c>
      <c r="I3705" s="552">
        <f t="shared" si="57"/>
        <v>15917020</v>
      </c>
    </row>
    <row r="3706" spans="1:9">
      <c r="A3706" s="539">
        <v>3705</v>
      </c>
      <c r="B3706" s="540" t="s">
        <v>8534</v>
      </c>
      <c r="C3706" s="540" t="s">
        <v>8535</v>
      </c>
      <c r="D3706" s="540" t="s">
        <v>1059</v>
      </c>
      <c r="E3706" s="540" t="s">
        <v>8565</v>
      </c>
      <c r="F3706" s="556">
        <v>22680000</v>
      </c>
      <c r="G3706" s="541">
        <v>2023</v>
      </c>
      <c r="H3706" s="542">
        <f>VLOOKUP(G3706,[3]잔가율!$B$3:$C$33,2,FALSE)</f>
        <v>0.82599999999999996</v>
      </c>
      <c r="I3706" s="552">
        <f t="shared" si="57"/>
        <v>18733680</v>
      </c>
    </row>
    <row r="3707" spans="1:9">
      <c r="A3707" s="539">
        <v>3706</v>
      </c>
      <c r="B3707" s="540" t="s">
        <v>8534</v>
      </c>
      <c r="C3707" s="540" t="s">
        <v>8535</v>
      </c>
      <c r="D3707" s="540" t="s">
        <v>1059</v>
      </c>
      <c r="E3707" s="540" t="s">
        <v>8566</v>
      </c>
      <c r="F3707" s="556">
        <v>20970000</v>
      </c>
      <c r="G3707" s="541">
        <v>2023</v>
      </c>
      <c r="H3707" s="542">
        <f>VLOOKUP(G3707,[3]잔가율!$B$3:$C$33,2,FALSE)</f>
        <v>0.82599999999999996</v>
      </c>
      <c r="I3707" s="552">
        <f t="shared" si="57"/>
        <v>17321220</v>
      </c>
    </row>
    <row r="3708" spans="1:9">
      <c r="A3708" s="539">
        <v>3707</v>
      </c>
      <c r="B3708" s="540" t="s">
        <v>8534</v>
      </c>
      <c r="C3708" s="540" t="s">
        <v>8535</v>
      </c>
      <c r="D3708" s="540" t="s">
        <v>1059</v>
      </c>
      <c r="E3708" s="540" t="s">
        <v>8567</v>
      </c>
      <c r="F3708" s="556">
        <v>15200000</v>
      </c>
      <c r="G3708" s="541">
        <v>2023</v>
      </c>
      <c r="H3708" s="542">
        <f>VLOOKUP(G3708,[3]잔가율!$B$3:$C$33,2,FALSE)</f>
        <v>0.82599999999999996</v>
      </c>
      <c r="I3708" s="552">
        <f t="shared" si="57"/>
        <v>12555200</v>
      </c>
    </row>
    <row r="3709" spans="1:9">
      <c r="A3709" s="539">
        <v>3708</v>
      </c>
      <c r="B3709" s="540" t="s">
        <v>8534</v>
      </c>
      <c r="C3709" s="540" t="s">
        <v>8535</v>
      </c>
      <c r="D3709" s="540" t="s">
        <v>1059</v>
      </c>
      <c r="E3709" s="540" t="s">
        <v>8568</v>
      </c>
      <c r="F3709" s="556">
        <v>18300000</v>
      </c>
      <c r="G3709" s="541">
        <v>2023</v>
      </c>
      <c r="H3709" s="542">
        <f>VLOOKUP(G3709,[3]잔가율!$B$3:$C$33,2,FALSE)</f>
        <v>0.82599999999999996</v>
      </c>
      <c r="I3709" s="552">
        <f t="shared" si="57"/>
        <v>15115800</v>
      </c>
    </row>
    <row r="3710" spans="1:9">
      <c r="A3710" s="539">
        <v>3709</v>
      </c>
      <c r="B3710" s="540" t="s">
        <v>8534</v>
      </c>
      <c r="C3710" s="540" t="s">
        <v>8535</v>
      </c>
      <c r="D3710" s="540" t="s">
        <v>1059</v>
      </c>
      <c r="E3710" s="540" t="s">
        <v>8569</v>
      </c>
      <c r="F3710" s="556">
        <v>13590000</v>
      </c>
      <c r="G3710" s="541">
        <v>2023</v>
      </c>
      <c r="H3710" s="542">
        <f>VLOOKUP(G3710,[3]잔가율!$B$3:$C$33,2,FALSE)</f>
        <v>0.82599999999999996</v>
      </c>
      <c r="I3710" s="552">
        <f t="shared" si="57"/>
        <v>11225340</v>
      </c>
    </row>
    <row r="3711" spans="1:9">
      <c r="A3711" s="539">
        <v>3710</v>
      </c>
      <c r="B3711" s="540" t="s">
        <v>8534</v>
      </c>
      <c r="C3711" s="540" t="s">
        <v>8535</v>
      </c>
      <c r="D3711" s="540" t="s">
        <v>1059</v>
      </c>
      <c r="E3711" s="540" t="s">
        <v>8570</v>
      </c>
      <c r="F3711" s="556">
        <v>15600000</v>
      </c>
      <c r="G3711" s="541">
        <v>2023</v>
      </c>
      <c r="H3711" s="542">
        <f>VLOOKUP(G3711,[3]잔가율!$B$3:$C$33,2,FALSE)</f>
        <v>0.82599999999999996</v>
      </c>
      <c r="I3711" s="552">
        <f t="shared" si="57"/>
        <v>12885600</v>
      </c>
    </row>
    <row r="3712" spans="1:9">
      <c r="A3712" s="539">
        <v>3711</v>
      </c>
      <c r="B3712" s="540" t="s">
        <v>8534</v>
      </c>
      <c r="C3712" s="540" t="s">
        <v>8535</v>
      </c>
      <c r="D3712" s="540" t="s">
        <v>1059</v>
      </c>
      <c r="E3712" s="540" t="s">
        <v>8571</v>
      </c>
      <c r="F3712" s="556">
        <v>16600000</v>
      </c>
      <c r="G3712" s="541">
        <v>2023</v>
      </c>
      <c r="H3712" s="542">
        <f>VLOOKUP(G3712,[3]잔가율!$B$3:$C$33,2,FALSE)</f>
        <v>0.82599999999999996</v>
      </c>
      <c r="I3712" s="552">
        <f t="shared" si="57"/>
        <v>13711600</v>
      </c>
    </row>
    <row r="3713" spans="1:9">
      <c r="A3713" s="539">
        <v>3712</v>
      </c>
      <c r="B3713" s="540" t="s">
        <v>8534</v>
      </c>
      <c r="C3713" s="540" t="s">
        <v>8535</v>
      </c>
      <c r="D3713" s="540" t="s">
        <v>1059</v>
      </c>
      <c r="E3713" s="540" t="s">
        <v>8572</v>
      </c>
      <c r="F3713" s="556">
        <v>20480000</v>
      </c>
      <c r="G3713" s="541">
        <v>2023</v>
      </c>
      <c r="H3713" s="542">
        <f>VLOOKUP(G3713,[3]잔가율!$B$3:$C$33,2,FALSE)</f>
        <v>0.82599999999999996</v>
      </c>
      <c r="I3713" s="552">
        <f t="shared" si="57"/>
        <v>16916480</v>
      </c>
    </row>
    <row r="3714" spans="1:9">
      <c r="A3714" s="539">
        <v>3713</v>
      </c>
      <c r="B3714" s="540" t="s">
        <v>8534</v>
      </c>
      <c r="C3714" s="540" t="s">
        <v>8535</v>
      </c>
      <c r="D3714" s="540" t="s">
        <v>1059</v>
      </c>
      <c r="E3714" s="540" t="s">
        <v>8573</v>
      </c>
      <c r="F3714" s="556">
        <v>20610000</v>
      </c>
      <c r="G3714" s="541">
        <v>2023</v>
      </c>
      <c r="H3714" s="542">
        <f>VLOOKUP(G3714,[3]잔가율!$B$3:$C$33,2,FALSE)</f>
        <v>0.82599999999999996</v>
      </c>
      <c r="I3714" s="552">
        <f t="shared" ref="I3714:I3777" si="58">ROUNDDOWN(F3714*H3714,0)</f>
        <v>17023860</v>
      </c>
    </row>
    <row r="3715" spans="1:9">
      <c r="A3715" s="539">
        <v>3714</v>
      </c>
      <c r="B3715" s="540" t="s">
        <v>8534</v>
      </c>
      <c r="C3715" s="540" t="s">
        <v>8535</v>
      </c>
      <c r="D3715" s="540" t="s">
        <v>1059</v>
      </c>
      <c r="E3715" s="540" t="s">
        <v>8574</v>
      </c>
      <c r="F3715" s="556">
        <v>22000000</v>
      </c>
      <c r="G3715" s="541">
        <v>2023</v>
      </c>
      <c r="H3715" s="542">
        <f>VLOOKUP(G3715,[3]잔가율!$B$3:$C$33,2,FALSE)</f>
        <v>0.82599999999999996</v>
      </c>
      <c r="I3715" s="552">
        <f t="shared" si="58"/>
        <v>18172000</v>
      </c>
    </row>
    <row r="3716" spans="1:9">
      <c r="A3716" s="539">
        <v>3715</v>
      </c>
      <c r="B3716" s="540" t="s">
        <v>8534</v>
      </c>
      <c r="C3716" s="540" t="s">
        <v>8535</v>
      </c>
      <c r="D3716" s="540" t="s">
        <v>1059</v>
      </c>
      <c r="E3716" s="540" t="s">
        <v>8575</v>
      </c>
      <c r="F3716" s="556">
        <v>16450000</v>
      </c>
      <c r="G3716" s="541">
        <v>2023</v>
      </c>
      <c r="H3716" s="542">
        <f>VLOOKUP(G3716,[3]잔가율!$B$3:$C$33,2,FALSE)</f>
        <v>0.82599999999999996</v>
      </c>
      <c r="I3716" s="552">
        <f t="shared" si="58"/>
        <v>13587700</v>
      </c>
    </row>
    <row r="3717" spans="1:9">
      <c r="A3717" s="539">
        <v>3716</v>
      </c>
      <c r="B3717" s="540" t="s">
        <v>8534</v>
      </c>
      <c r="C3717" s="540" t="s">
        <v>8535</v>
      </c>
      <c r="D3717" s="540" t="s">
        <v>1059</v>
      </c>
      <c r="E3717" s="540" t="s">
        <v>8576</v>
      </c>
      <c r="F3717" s="556">
        <v>16850000</v>
      </c>
      <c r="G3717" s="541">
        <v>2023</v>
      </c>
      <c r="H3717" s="542">
        <f>VLOOKUP(G3717,[3]잔가율!$B$3:$C$33,2,FALSE)</f>
        <v>0.82599999999999996</v>
      </c>
      <c r="I3717" s="552">
        <f t="shared" si="58"/>
        <v>13918100</v>
      </c>
    </row>
    <row r="3718" spans="1:9">
      <c r="A3718" s="539">
        <v>3717</v>
      </c>
      <c r="B3718" s="540" t="s">
        <v>8534</v>
      </c>
      <c r="C3718" s="540" t="s">
        <v>8535</v>
      </c>
      <c r="D3718" s="540" t="s">
        <v>1059</v>
      </c>
      <c r="E3718" s="540" t="s">
        <v>8577</v>
      </c>
      <c r="F3718" s="556">
        <v>12150000</v>
      </c>
      <c r="G3718" s="541">
        <v>2023</v>
      </c>
      <c r="H3718" s="542">
        <f>VLOOKUP(G3718,[3]잔가율!$B$3:$C$33,2,FALSE)</f>
        <v>0.82599999999999996</v>
      </c>
      <c r="I3718" s="552">
        <f t="shared" si="58"/>
        <v>10035900</v>
      </c>
    </row>
    <row r="3719" spans="1:9">
      <c r="A3719" s="539">
        <v>3718</v>
      </c>
      <c r="B3719" s="540" t="s">
        <v>8534</v>
      </c>
      <c r="C3719" s="540" t="s">
        <v>8535</v>
      </c>
      <c r="D3719" s="540" t="s">
        <v>1059</v>
      </c>
      <c r="E3719" s="540" t="s">
        <v>8578</v>
      </c>
      <c r="F3719" s="556">
        <v>14040000</v>
      </c>
      <c r="G3719" s="541">
        <v>2023</v>
      </c>
      <c r="H3719" s="542">
        <f>VLOOKUP(G3719,[3]잔가율!$B$3:$C$33,2,FALSE)</f>
        <v>0.82599999999999996</v>
      </c>
      <c r="I3719" s="552">
        <f t="shared" si="58"/>
        <v>11597040</v>
      </c>
    </row>
    <row r="3720" spans="1:9">
      <c r="A3720" s="539">
        <v>3719</v>
      </c>
      <c r="B3720" s="540" t="s">
        <v>8534</v>
      </c>
      <c r="C3720" s="540" t="s">
        <v>8535</v>
      </c>
      <c r="D3720" s="540" t="s">
        <v>1059</v>
      </c>
      <c r="E3720" s="540" t="s">
        <v>8579</v>
      </c>
      <c r="F3720" s="556">
        <v>17490000</v>
      </c>
      <c r="G3720" s="541">
        <v>2023</v>
      </c>
      <c r="H3720" s="542">
        <f>VLOOKUP(G3720,[3]잔가율!$B$3:$C$33,2,FALSE)</f>
        <v>0.82599999999999996</v>
      </c>
      <c r="I3720" s="552">
        <f t="shared" si="58"/>
        <v>14446740</v>
      </c>
    </row>
    <row r="3721" spans="1:9">
      <c r="A3721" s="539">
        <v>3720</v>
      </c>
      <c r="B3721" s="540" t="s">
        <v>8534</v>
      </c>
      <c r="C3721" s="540" t="s">
        <v>8535</v>
      </c>
      <c r="D3721" s="540" t="s">
        <v>1059</v>
      </c>
      <c r="E3721" s="540" t="s">
        <v>8580</v>
      </c>
      <c r="F3721" s="556">
        <v>19790000</v>
      </c>
      <c r="G3721" s="541">
        <v>2023</v>
      </c>
      <c r="H3721" s="542">
        <f>VLOOKUP(G3721,[3]잔가율!$B$3:$C$33,2,FALSE)</f>
        <v>0.82599999999999996</v>
      </c>
      <c r="I3721" s="552">
        <f t="shared" si="58"/>
        <v>16346540</v>
      </c>
    </row>
    <row r="3722" spans="1:9">
      <c r="A3722" s="539">
        <v>3721</v>
      </c>
      <c r="B3722" s="540" t="s">
        <v>8534</v>
      </c>
      <c r="C3722" s="540" t="s">
        <v>8535</v>
      </c>
      <c r="D3722" s="540" t="s">
        <v>1059</v>
      </c>
      <c r="E3722" s="540" t="s">
        <v>8581</v>
      </c>
      <c r="F3722" s="556">
        <v>19300000</v>
      </c>
      <c r="G3722" s="541">
        <v>2023</v>
      </c>
      <c r="H3722" s="542">
        <f>VLOOKUP(G3722,[3]잔가율!$B$3:$C$33,2,FALSE)</f>
        <v>0.82599999999999996</v>
      </c>
      <c r="I3722" s="552">
        <f t="shared" si="58"/>
        <v>15941800</v>
      </c>
    </row>
    <row r="3723" spans="1:9">
      <c r="A3723" s="539">
        <v>3722</v>
      </c>
      <c r="B3723" s="540" t="s">
        <v>8534</v>
      </c>
      <c r="C3723" s="540" t="s">
        <v>8535</v>
      </c>
      <c r="D3723" s="540" t="s">
        <v>1059</v>
      </c>
      <c r="E3723" s="540" t="s">
        <v>8582</v>
      </c>
      <c r="F3723" s="556">
        <v>20720000</v>
      </c>
      <c r="G3723" s="541">
        <v>2023</v>
      </c>
      <c r="H3723" s="542">
        <f>VLOOKUP(G3723,[3]잔가율!$B$3:$C$33,2,FALSE)</f>
        <v>0.82599999999999996</v>
      </c>
      <c r="I3723" s="552">
        <f t="shared" si="58"/>
        <v>17114720</v>
      </c>
    </row>
    <row r="3724" spans="1:9">
      <c r="A3724" s="539">
        <v>3723</v>
      </c>
      <c r="B3724" s="544" t="s">
        <v>8534</v>
      </c>
      <c r="C3724" s="544" t="s">
        <v>8535</v>
      </c>
      <c r="D3724" s="544" t="s">
        <v>1059</v>
      </c>
      <c r="E3724" s="544" t="s">
        <v>8583</v>
      </c>
      <c r="F3724" s="559">
        <v>15490000</v>
      </c>
      <c r="G3724" s="541">
        <v>2023</v>
      </c>
      <c r="H3724" s="542">
        <f>VLOOKUP(G3724,[3]잔가율!$B$3:$C$33,2,FALSE)</f>
        <v>0.82599999999999996</v>
      </c>
      <c r="I3724" s="552">
        <f t="shared" si="58"/>
        <v>12794740</v>
      </c>
    </row>
    <row r="3725" spans="1:9">
      <c r="A3725" s="539">
        <v>3724</v>
      </c>
      <c r="B3725" s="544" t="s">
        <v>8534</v>
      </c>
      <c r="C3725" s="544" t="s">
        <v>8535</v>
      </c>
      <c r="D3725" s="544" t="s">
        <v>1059</v>
      </c>
      <c r="E3725" s="544" t="s">
        <v>8584</v>
      </c>
      <c r="F3725" s="559">
        <v>20020000</v>
      </c>
      <c r="G3725" s="541">
        <v>2023</v>
      </c>
      <c r="H3725" s="542">
        <f>VLOOKUP(G3725,[3]잔가율!$B$3:$C$33,2,FALSE)</f>
        <v>0.82599999999999996</v>
      </c>
      <c r="I3725" s="552">
        <f t="shared" si="58"/>
        <v>16536520</v>
      </c>
    </row>
    <row r="3726" spans="1:9">
      <c r="A3726" s="539">
        <v>3725</v>
      </c>
      <c r="B3726" s="544" t="s">
        <v>8534</v>
      </c>
      <c r="C3726" s="544" t="s">
        <v>8535</v>
      </c>
      <c r="D3726" s="544" t="s">
        <v>1059</v>
      </c>
      <c r="E3726" s="544" t="s">
        <v>8585</v>
      </c>
      <c r="F3726" s="559">
        <v>20030000</v>
      </c>
      <c r="G3726" s="541">
        <v>2023</v>
      </c>
      <c r="H3726" s="542">
        <f>VLOOKUP(G3726,[3]잔가율!$B$3:$C$33,2,FALSE)</f>
        <v>0.82599999999999996</v>
      </c>
      <c r="I3726" s="552">
        <f t="shared" si="58"/>
        <v>16544780</v>
      </c>
    </row>
    <row r="3727" spans="1:9">
      <c r="A3727" s="539">
        <v>3726</v>
      </c>
      <c r="B3727" s="544" t="s">
        <v>8534</v>
      </c>
      <c r="C3727" s="544" t="s">
        <v>8535</v>
      </c>
      <c r="D3727" s="544" t="s">
        <v>1059</v>
      </c>
      <c r="E3727" s="544" t="s">
        <v>8586</v>
      </c>
      <c r="F3727" s="559">
        <v>17000000</v>
      </c>
      <c r="G3727" s="541">
        <v>2023</v>
      </c>
      <c r="H3727" s="542">
        <f>VLOOKUP(G3727,[3]잔가율!$B$3:$C$33,2,FALSE)</f>
        <v>0.82599999999999996</v>
      </c>
      <c r="I3727" s="552">
        <f t="shared" si="58"/>
        <v>14042000</v>
      </c>
    </row>
    <row r="3728" spans="1:9">
      <c r="A3728" s="539">
        <v>3727</v>
      </c>
      <c r="B3728" s="544" t="s">
        <v>8534</v>
      </c>
      <c r="C3728" s="544" t="s">
        <v>8535</v>
      </c>
      <c r="D3728" s="544" t="s">
        <v>1059</v>
      </c>
      <c r="E3728" s="544" t="s">
        <v>8587</v>
      </c>
      <c r="F3728" s="559">
        <v>18290000</v>
      </c>
      <c r="G3728" s="541">
        <v>2023</v>
      </c>
      <c r="H3728" s="542">
        <f>VLOOKUP(G3728,[3]잔가율!$B$3:$C$33,2,FALSE)</f>
        <v>0.82599999999999996</v>
      </c>
      <c r="I3728" s="552">
        <f t="shared" si="58"/>
        <v>15107540</v>
      </c>
    </row>
    <row r="3729" spans="1:9">
      <c r="A3729" s="539">
        <v>3728</v>
      </c>
      <c r="B3729" s="544" t="s">
        <v>8534</v>
      </c>
      <c r="C3729" s="544" t="s">
        <v>8535</v>
      </c>
      <c r="D3729" s="544" t="s">
        <v>1059</v>
      </c>
      <c r="E3729" s="544" t="s">
        <v>8588</v>
      </c>
      <c r="F3729" s="559">
        <v>21190000</v>
      </c>
      <c r="G3729" s="541">
        <v>2023</v>
      </c>
      <c r="H3729" s="542">
        <f>VLOOKUP(G3729,[3]잔가율!$B$3:$C$33,2,FALSE)</f>
        <v>0.82599999999999996</v>
      </c>
      <c r="I3729" s="552">
        <f t="shared" si="58"/>
        <v>17502940</v>
      </c>
    </row>
    <row r="3730" spans="1:9">
      <c r="A3730" s="539">
        <v>3729</v>
      </c>
      <c r="B3730" s="540" t="s">
        <v>8534</v>
      </c>
      <c r="C3730" s="540" t="s">
        <v>8535</v>
      </c>
      <c r="D3730" s="540" t="s">
        <v>1059</v>
      </c>
      <c r="E3730" s="540" t="s">
        <v>8589</v>
      </c>
      <c r="F3730" s="556">
        <v>24040000</v>
      </c>
      <c r="G3730" s="541">
        <v>2023</v>
      </c>
      <c r="H3730" s="542">
        <f>VLOOKUP(G3730,[3]잔가율!$B$3:$C$33,2,FALSE)</f>
        <v>0.82599999999999996</v>
      </c>
      <c r="I3730" s="552">
        <f t="shared" si="58"/>
        <v>19857040</v>
      </c>
    </row>
    <row r="3731" spans="1:9">
      <c r="A3731" s="539">
        <v>3730</v>
      </c>
      <c r="B3731" s="540" t="s">
        <v>8534</v>
      </c>
      <c r="C3731" s="540" t="s">
        <v>8535</v>
      </c>
      <c r="D3731" s="540" t="s">
        <v>1059</v>
      </c>
      <c r="E3731" s="540" t="s">
        <v>8590</v>
      </c>
      <c r="F3731" s="556">
        <v>24040000</v>
      </c>
      <c r="G3731" s="541">
        <v>2023</v>
      </c>
      <c r="H3731" s="542">
        <f>VLOOKUP(G3731,[3]잔가율!$B$3:$C$33,2,FALSE)</f>
        <v>0.82599999999999996</v>
      </c>
      <c r="I3731" s="552">
        <f t="shared" si="58"/>
        <v>19857040</v>
      </c>
    </row>
    <row r="3732" spans="1:9">
      <c r="A3732" s="539">
        <v>3731</v>
      </c>
      <c r="B3732" s="540" t="s">
        <v>8534</v>
      </c>
      <c r="C3732" s="540" t="s">
        <v>8535</v>
      </c>
      <c r="D3732" s="540" t="s">
        <v>1059</v>
      </c>
      <c r="E3732" s="540" t="s">
        <v>8591</v>
      </c>
      <c r="F3732" s="556">
        <v>19850000</v>
      </c>
      <c r="G3732" s="541">
        <v>2023</v>
      </c>
      <c r="H3732" s="542">
        <f>VLOOKUP(G3732,[3]잔가율!$B$3:$C$33,2,FALSE)</f>
        <v>0.82599999999999996</v>
      </c>
      <c r="I3732" s="552">
        <f t="shared" si="58"/>
        <v>16396100</v>
      </c>
    </row>
    <row r="3733" spans="1:9">
      <c r="A3733" s="539">
        <v>3732</v>
      </c>
      <c r="B3733" s="540" t="s">
        <v>8534</v>
      </c>
      <c r="C3733" s="540" t="s">
        <v>8535</v>
      </c>
      <c r="D3733" s="540" t="s">
        <v>1059</v>
      </c>
      <c r="E3733" s="540" t="s">
        <v>8592</v>
      </c>
      <c r="F3733" s="556">
        <v>21410000</v>
      </c>
      <c r="G3733" s="541">
        <v>2023</v>
      </c>
      <c r="H3733" s="542">
        <f>VLOOKUP(G3733,[3]잔가율!$B$3:$C$33,2,FALSE)</f>
        <v>0.82599999999999996</v>
      </c>
      <c r="I3733" s="552">
        <f t="shared" si="58"/>
        <v>17684660</v>
      </c>
    </row>
    <row r="3734" spans="1:9">
      <c r="A3734" s="539">
        <v>3733</v>
      </c>
      <c r="B3734" s="540" t="s">
        <v>8534</v>
      </c>
      <c r="C3734" s="540" t="s">
        <v>8535</v>
      </c>
      <c r="D3734" s="540" t="s">
        <v>1059</v>
      </c>
      <c r="E3734" s="540" t="s">
        <v>8593</v>
      </c>
      <c r="F3734" s="556">
        <v>22940000</v>
      </c>
      <c r="G3734" s="541">
        <v>2023</v>
      </c>
      <c r="H3734" s="542">
        <f>VLOOKUP(G3734,[3]잔가율!$B$3:$C$33,2,FALSE)</f>
        <v>0.82599999999999996</v>
      </c>
      <c r="I3734" s="552">
        <f t="shared" si="58"/>
        <v>18948440</v>
      </c>
    </row>
    <row r="3735" spans="1:9">
      <c r="A3735" s="539">
        <v>3734</v>
      </c>
      <c r="B3735" s="540" t="s">
        <v>8534</v>
      </c>
      <c r="C3735" s="540" t="s">
        <v>8535</v>
      </c>
      <c r="D3735" s="540" t="s">
        <v>1059</v>
      </c>
      <c r="E3735" s="540" t="s">
        <v>8594</v>
      </c>
      <c r="F3735" s="556">
        <v>19420000</v>
      </c>
      <c r="G3735" s="541">
        <v>2023</v>
      </c>
      <c r="H3735" s="542">
        <f>VLOOKUP(G3735,[3]잔가율!$B$3:$C$33,2,FALSE)</f>
        <v>0.82599999999999996</v>
      </c>
      <c r="I3735" s="552">
        <f t="shared" si="58"/>
        <v>16040920</v>
      </c>
    </row>
    <row r="3736" spans="1:9">
      <c r="A3736" s="539">
        <v>3735</v>
      </c>
      <c r="B3736" s="544" t="s">
        <v>8534</v>
      </c>
      <c r="C3736" s="544" t="s">
        <v>8535</v>
      </c>
      <c r="D3736" s="544" t="s">
        <v>1059</v>
      </c>
      <c r="E3736" s="544" t="s">
        <v>8595</v>
      </c>
      <c r="F3736" s="559">
        <v>23870000</v>
      </c>
      <c r="G3736" s="541">
        <v>2023</v>
      </c>
      <c r="H3736" s="542">
        <f>VLOOKUP(G3736,[3]잔가율!$B$3:$C$33,2,FALSE)</f>
        <v>0.82599999999999996</v>
      </c>
      <c r="I3736" s="552">
        <f t="shared" si="58"/>
        <v>19716620</v>
      </c>
    </row>
    <row r="3737" spans="1:9">
      <c r="A3737" s="539">
        <v>3736</v>
      </c>
      <c r="B3737" s="544" t="s">
        <v>8534</v>
      </c>
      <c r="C3737" s="544" t="s">
        <v>8535</v>
      </c>
      <c r="D3737" s="544" t="s">
        <v>1059</v>
      </c>
      <c r="E3737" s="544" t="s">
        <v>8596</v>
      </c>
      <c r="F3737" s="559">
        <v>24670000</v>
      </c>
      <c r="G3737" s="541">
        <v>2023</v>
      </c>
      <c r="H3737" s="542">
        <f>VLOOKUP(G3737,[3]잔가율!$B$3:$C$33,2,FALSE)</f>
        <v>0.82599999999999996</v>
      </c>
      <c r="I3737" s="552">
        <f t="shared" si="58"/>
        <v>20377420</v>
      </c>
    </row>
    <row r="3738" spans="1:9">
      <c r="A3738" s="539">
        <v>3737</v>
      </c>
      <c r="B3738" s="544" t="s">
        <v>8534</v>
      </c>
      <c r="C3738" s="544" t="s">
        <v>8535</v>
      </c>
      <c r="D3738" s="544" t="s">
        <v>1059</v>
      </c>
      <c r="E3738" s="544" t="s">
        <v>8597</v>
      </c>
      <c r="F3738" s="559">
        <v>21280000</v>
      </c>
      <c r="G3738" s="541">
        <v>2023</v>
      </c>
      <c r="H3738" s="542">
        <f>VLOOKUP(G3738,[3]잔가율!$B$3:$C$33,2,FALSE)</f>
        <v>0.82599999999999996</v>
      </c>
      <c r="I3738" s="552">
        <f t="shared" si="58"/>
        <v>17577280</v>
      </c>
    </row>
    <row r="3739" spans="1:9">
      <c r="A3739" s="539">
        <v>3738</v>
      </c>
      <c r="B3739" s="544" t="s">
        <v>8534</v>
      </c>
      <c r="C3739" s="544" t="s">
        <v>8535</v>
      </c>
      <c r="D3739" s="544" t="s">
        <v>1059</v>
      </c>
      <c r="E3739" s="544" t="s">
        <v>8598</v>
      </c>
      <c r="F3739" s="559">
        <v>25160000</v>
      </c>
      <c r="G3739" s="541">
        <v>2023</v>
      </c>
      <c r="H3739" s="542">
        <f>VLOOKUP(G3739,[3]잔가율!$B$3:$C$33,2,FALSE)</f>
        <v>0.82599999999999996</v>
      </c>
      <c r="I3739" s="552">
        <f t="shared" si="58"/>
        <v>20782160</v>
      </c>
    </row>
    <row r="3740" spans="1:9">
      <c r="A3740" s="539">
        <v>3739</v>
      </c>
      <c r="B3740" s="540" t="s">
        <v>8534</v>
      </c>
      <c r="C3740" s="540" t="s">
        <v>8535</v>
      </c>
      <c r="D3740" s="540" t="s">
        <v>1059</v>
      </c>
      <c r="E3740" s="540" t="s">
        <v>8599</v>
      </c>
      <c r="F3740" s="556">
        <v>15410000</v>
      </c>
      <c r="G3740" s="541">
        <v>2023</v>
      </c>
      <c r="H3740" s="542">
        <f>VLOOKUP(G3740,[3]잔가율!$B$3:$C$33,2,FALSE)</f>
        <v>0.82599999999999996</v>
      </c>
      <c r="I3740" s="552">
        <f t="shared" si="58"/>
        <v>12728660</v>
      </c>
    </row>
    <row r="3741" spans="1:9">
      <c r="A3741" s="539">
        <v>3740</v>
      </c>
      <c r="B3741" s="540" t="s">
        <v>8534</v>
      </c>
      <c r="C3741" s="540" t="s">
        <v>8535</v>
      </c>
      <c r="D3741" s="540" t="s">
        <v>1059</v>
      </c>
      <c r="E3741" s="540" t="s">
        <v>8600</v>
      </c>
      <c r="F3741" s="556">
        <v>12370000</v>
      </c>
      <c r="G3741" s="541">
        <v>2023</v>
      </c>
      <c r="H3741" s="542">
        <f>VLOOKUP(G3741,[3]잔가율!$B$3:$C$33,2,FALSE)</f>
        <v>0.82599999999999996</v>
      </c>
      <c r="I3741" s="552">
        <f t="shared" si="58"/>
        <v>10217620</v>
      </c>
    </row>
    <row r="3742" spans="1:9">
      <c r="A3742" s="539">
        <v>3741</v>
      </c>
      <c r="B3742" s="540" t="s">
        <v>8534</v>
      </c>
      <c r="C3742" s="540" t="s">
        <v>8535</v>
      </c>
      <c r="D3742" s="540" t="s">
        <v>1059</v>
      </c>
      <c r="E3742" s="540" t="s">
        <v>8601</v>
      </c>
      <c r="F3742" s="556">
        <v>12300000</v>
      </c>
      <c r="G3742" s="541">
        <v>2023</v>
      </c>
      <c r="H3742" s="542">
        <f>VLOOKUP(G3742,[3]잔가율!$B$3:$C$33,2,FALSE)</f>
        <v>0.82599999999999996</v>
      </c>
      <c r="I3742" s="552">
        <f t="shared" si="58"/>
        <v>10159800</v>
      </c>
    </row>
    <row r="3743" spans="1:9">
      <c r="A3743" s="539">
        <v>3742</v>
      </c>
      <c r="B3743" s="540" t="s">
        <v>8534</v>
      </c>
      <c r="C3743" s="540" t="s">
        <v>8535</v>
      </c>
      <c r="D3743" s="540" t="s">
        <v>1059</v>
      </c>
      <c r="E3743" s="540" t="s">
        <v>8602</v>
      </c>
      <c r="F3743" s="556">
        <v>12390000</v>
      </c>
      <c r="G3743" s="541">
        <v>2023</v>
      </c>
      <c r="H3743" s="542">
        <f>VLOOKUP(G3743,[3]잔가율!$B$3:$C$33,2,FALSE)</f>
        <v>0.82599999999999996</v>
      </c>
      <c r="I3743" s="552">
        <f t="shared" si="58"/>
        <v>10234140</v>
      </c>
    </row>
    <row r="3744" spans="1:9">
      <c r="A3744" s="539">
        <v>3743</v>
      </c>
      <c r="B3744" s="540" t="s">
        <v>8534</v>
      </c>
      <c r="C3744" s="540" t="s">
        <v>8535</v>
      </c>
      <c r="D3744" s="540" t="s">
        <v>1059</v>
      </c>
      <c r="E3744" s="540" t="s">
        <v>8603</v>
      </c>
      <c r="F3744" s="556">
        <v>12280000</v>
      </c>
      <c r="G3744" s="541">
        <v>2023</v>
      </c>
      <c r="H3744" s="542">
        <f>VLOOKUP(G3744,[3]잔가율!$B$3:$C$33,2,FALSE)</f>
        <v>0.82599999999999996</v>
      </c>
      <c r="I3744" s="552">
        <f t="shared" si="58"/>
        <v>10143280</v>
      </c>
    </row>
    <row r="3745" spans="1:9">
      <c r="A3745" s="539">
        <v>3744</v>
      </c>
      <c r="B3745" s="540" t="s">
        <v>8534</v>
      </c>
      <c r="C3745" s="540" t="s">
        <v>8535</v>
      </c>
      <c r="D3745" s="540" t="s">
        <v>1059</v>
      </c>
      <c r="E3745" s="540" t="s">
        <v>8604</v>
      </c>
      <c r="F3745" s="556">
        <v>12220000</v>
      </c>
      <c r="G3745" s="541">
        <v>2023</v>
      </c>
      <c r="H3745" s="542">
        <f>VLOOKUP(G3745,[3]잔가율!$B$3:$C$33,2,FALSE)</f>
        <v>0.82599999999999996</v>
      </c>
      <c r="I3745" s="552">
        <f t="shared" si="58"/>
        <v>10093720</v>
      </c>
    </row>
    <row r="3746" spans="1:9">
      <c r="A3746" s="539">
        <v>3745</v>
      </c>
      <c r="B3746" s="540" t="s">
        <v>8534</v>
      </c>
      <c r="C3746" s="540" t="s">
        <v>8535</v>
      </c>
      <c r="D3746" s="540" t="s">
        <v>1059</v>
      </c>
      <c r="E3746" s="540" t="s">
        <v>8605</v>
      </c>
      <c r="F3746" s="556">
        <v>13170000</v>
      </c>
      <c r="G3746" s="541">
        <v>2023</v>
      </c>
      <c r="H3746" s="542">
        <f>VLOOKUP(G3746,[3]잔가율!$B$3:$C$33,2,FALSE)</f>
        <v>0.82599999999999996</v>
      </c>
      <c r="I3746" s="552">
        <f t="shared" si="58"/>
        <v>10878420</v>
      </c>
    </row>
    <row r="3747" spans="1:9">
      <c r="A3747" s="539">
        <v>3746</v>
      </c>
      <c r="B3747" s="540" t="s">
        <v>8534</v>
      </c>
      <c r="C3747" s="540" t="s">
        <v>8535</v>
      </c>
      <c r="D3747" s="540" t="s">
        <v>1059</v>
      </c>
      <c r="E3747" s="540" t="s">
        <v>8606</v>
      </c>
      <c r="F3747" s="556">
        <v>12490000</v>
      </c>
      <c r="G3747" s="541">
        <v>2023</v>
      </c>
      <c r="H3747" s="542">
        <f>VLOOKUP(G3747,[3]잔가율!$B$3:$C$33,2,FALSE)</f>
        <v>0.82599999999999996</v>
      </c>
      <c r="I3747" s="552">
        <f t="shared" si="58"/>
        <v>10316740</v>
      </c>
    </row>
    <row r="3748" spans="1:9">
      <c r="A3748" s="539">
        <v>3747</v>
      </c>
      <c r="B3748" s="540" t="s">
        <v>8534</v>
      </c>
      <c r="C3748" s="540" t="s">
        <v>8535</v>
      </c>
      <c r="D3748" s="540" t="s">
        <v>1059</v>
      </c>
      <c r="E3748" s="540" t="s">
        <v>8607</v>
      </c>
      <c r="F3748" s="556">
        <v>16140000</v>
      </c>
      <c r="G3748" s="541">
        <v>2023</v>
      </c>
      <c r="H3748" s="542">
        <f>VLOOKUP(G3748,[3]잔가율!$B$3:$C$33,2,FALSE)</f>
        <v>0.82599999999999996</v>
      </c>
      <c r="I3748" s="552">
        <f t="shared" si="58"/>
        <v>13331640</v>
      </c>
    </row>
    <row r="3749" spans="1:9">
      <c r="A3749" s="539">
        <v>3748</v>
      </c>
      <c r="B3749" s="540" t="s">
        <v>8534</v>
      </c>
      <c r="C3749" s="540" t="s">
        <v>8535</v>
      </c>
      <c r="D3749" s="540" t="s">
        <v>1059</v>
      </c>
      <c r="E3749" s="540" t="s">
        <v>8608</v>
      </c>
      <c r="F3749" s="556">
        <v>13700000</v>
      </c>
      <c r="G3749" s="541">
        <v>2023</v>
      </c>
      <c r="H3749" s="542">
        <f>VLOOKUP(G3749,[3]잔가율!$B$3:$C$33,2,FALSE)</f>
        <v>0.82599999999999996</v>
      </c>
      <c r="I3749" s="552">
        <f t="shared" si="58"/>
        <v>11316200</v>
      </c>
    </row>
    <row r="3750" spans="1:9">
      <c r="A3750" s="539">
        <v>3749</v>
      </c>
      <c r="B3750" s="540" t="s">
        <v>8534</v>
      </c>
      <c r="C3750" s="540" t="s">
        <v>8535</v>
      </c>
      <c r="D3750" s="540" t="s">
        <v>1059</v>
      </c>
      <c r="E3750" s="540" t="s">
        <v>8609</v>
      </c>
      <c r="F3750" s="556">
        <v>17560000</v>
      </c>
      <c r="G3750" s="541">
        <v>2023</v>
      </c>
      <c r="H3750" s="542">
        <f>VLOOKUP(G3750,[3]잔가율!$B$3:$C$33,2,FALSE)</f>
        <v>0.82599999999999996</v>
      </c>
      <c r="I3750" s="552">
        <f t="shared" si="58"/>
        <v>14504560</v>
      </c>
    </row>
    <row r="3751" spans="1:9">
      <c r="A3751" s="539">
        <v>3750</v>
      </c>
      <c r="B3751" s="540" t="s">
        <v>8534</v>
      </c>
      <c r="C3751" s="540" t="s">
        <v>8535</v>
      </c>
      <c r="D3751" s="540" t="s">
        <v>1059</v>
      </c>
      <c r="E3751" s="540" t="s">
        <v>8610</v>
      </c>
      <c r="F3751" s="556">
        <v>19020000</v>
      </c>
      <c r="G3751" s="541">
        <v>2023</v>
      </c>
      <c r="H3751" s="542">
        <f>VLOOKUP(G3751,[3]잔가율!$B$3:$C$33,2,FALSE)</f>
        <v>0.82599999999999996</v>
      </c>
      <c r="I3751" s="552">
        <f t="shared" si="58"/>
        <v>15710520</v>
      </c>
    </row>
    <row r="3752" spans="1:9">
      <c r="A3752" s="539">
        <v>3751</v>
      </c>
      <c r="B3752" s="540" t="s">
        <v>8534</v>
      </c>
      <c r="C3752" s="540" t="s">
        <v>8535</v>
      </c>
      <c r="D3752" s="540" t="s">
        <v>1059</v>
      </c>
      <c r="E3752" s="540" t="s">
        <v>8611</v>
      </c>
      <c r="F3752" s="556">
        <v>16400000</v>
      </c>
      <c r="G3752" s="541">
        <v>2023</v>
      </c>
      <c r="H3752" s="542">
        <f>VLOOKUP(G3752,[3]잔가율!$B$3:$C$33,2,FALSE)</f>
        <v>0.82599999999999996</v>
      </c>
      <c r="I3752" s="552">
        <f t="shared" si="58"/>
        <v>13546400</v>
      </c>
    </row>
    <row r="3753" spans="1:9">
      <c r="A3753" s="539">
        <v>3752</v>
      </c>
      <c r="B3753" s="540" t="s">
        <v>8534</v>
      </c>
      <c r="C3753" s="540" t="s">
        <v>8535</v>
      </c>
      <c r="D3753" s="540" t="s">
        <v>1059</v>
      </c>
      <c r="E3753" s="540" t="s">
        <v>8612</v>
      </c>
      <c r="F3753" s="556">
        <v>14180000</v>
      </c>
      <c r="G3753" s="541">
        <v>2023</v>
      </c>
      <c r="H3753" s="542">
        <f>VLOOKUP(G3753,[3]잔가율!$B$3:$C$33,2,FALSE)</f>
        <v>0.82599999999999996</v>
      </c>
      <c r="I3753" s="552">
        <f t="shared" si="58"/>
        <v>11712680</v>
      </c>
    </row>
    <row r="3754" spans="1:9">
      <c r="A3754" s="539">
        <v>3753</v>
      </c>
      <c r="B3754" s="540" t="s">
        <v>8534</v>
      </c>
      <c r="C3754" s="540" t="s">
        <v>8535</v>
      </c>
      <c r="D3754" s="540" t="s">
        <v>1059</v>
      </c>
      <c r="E3754" s="540" t="s">
        <v>8613</v>
      </c>
      <c r="F3754" s="556">
        <v>17780000</v>
      </c>
      <c r="G3754" s="541">
        <v>2023</v>
      </c>
      <c r="H3754" s="542">
        <f>VLOOKUP(G3754,[3]잔가율!$B$3:$C$33,2,FALSE)</f>
        <v>0.82599999999999996</v>
      </c>
      <c r="I3754" s="552">
        <f t="shared" si="58"/>
        <v>14686280</v>
      </c>
    </row>
    <row r="3755" spans="1:9">
      <c r="A3755" s="539">
        <v>3754</v>
      </c>
      <c r="B3755" s="540" t="s">
        <v>8534</v>
      </c>
      <c r="C3755" s="540" t="s">
        <v>8535</v>
      </c>
      <c r="D3755" s="540" t="s">
        <v>1059</v>
      </c>
      <c r="E3755" s="540" t="s">
        <v>8614</v>
      </c>
      <c r="F3755" s="556">
        <v>18100000</v>
      </c>
      <c r="G3755" s="541">
        <v>2023</v>
      </c>
      <c r="H3755" s="542">
        <f>VLOOKUP(G3755,[3]잔가율!$B$3:$C$33,2,FALSE)</f>
        <v>0.82599999999999996</v>
      </c>
      <c r="I3755" s="552">
        <f t="shared" si="58"/>
        <v>14950600</v>
      </c>
    </row>
    <row r="3756" spans="1:9">
      <c r="A3756" s="539">
        <v>3755</v>
      </c>
      <c r="B3756" s="540" t="s">
        <v>8534</v>
      </c>
      <c r="C3756" s="540" t="s">
        <v>8535</v>
      </c>
      <c r="D3756" s="540" t="s">
        <v>1059</v>
      </c>
      <c r="E3756" s="540" t="s">
        <v>8615</v>
      </c>
      <c r="F3756" s="556">
        <v>16570000</v>
      </c>
      <c r="G3756" s="541">
        <v>2023</v>
      </c>
      <c r="H3756" s="542">
        <f>VLOOKUP(G3756,[3]잔가율!$B$3:$C$33,2,FALSE)</f>
        <v>0.82599999999999996</v>
      </c>
      <c r="I3756" s="552">
        <f t="shared" si="58"/>
        <v>13686820</v>
      </c>
    </row>
    <row r="3757" spans="1:9">
      <c r="A3757" s="539">
        <v>3756</v>
      </c>
      <c r="B3757" s="540" t="s">
        <v>8534</v>
      </c>
      <c r="C3757" s="540" t="s">
        <v>8535</v>
      </c>
      <c r="D3757" s="540" t="s">
        <v>1059</v>
      </c>
      <c r="E3757" s="540" t="s">
        <v>8616</v>
      </c>
      <c r="F3757" s="556">
        <v>13640000</v>
      </c>
      <c r="G3757" s="541">
        <v>2023</v>
      </c>
      <c r="H3757" s="542">
        <f>VLOOKUP(G3757,[3]잔가율!$B$3:$C$33,2,FALSE)</f>
        <v>0.82599999999999996</v>
      </c>
      <c r="I3757" s="552">
        <f t="shared" si="58"/>
        <v>11266640</v>
      </c>
    </row>
    <row r="3758" spans="1:9">
      <c r="A3758" s="539">
        <v>3757</v>
      </c>
      <c r="B3758" s="540" t="s">
        <v>8534</v>
      </c>
      <c r="C3758" s="540" t="s">
        <v>8535</v>
      </c>
      <c r="D3758" s="540" t="s">
        <v>1059</v>
      </c>
      <c r="E3758" s="540" t="s">
        <v>8617</v>
      </c>
      <c r="F3758" s="556">
        <v>18000000</v>
      </c>
      <c r="G3758" s="541">
        <v>2023</v>
      </c>
      <c r="H3758" s="542">
        <f>VLOOKUP(G3758,[3]잔가율!$B$3:$C$33,2,FALSE)</f>
        <v>0.82599999999999996</v>
      </c>
      <c r="I3758" s="552">
        <f t="shared" si="58"/>
        <v>14868000</v>
      </c>
    </row>
    <row r="3759" spans="1:9">
      <c r="A3759" s="539">
        <v>3758</v>
      </c>
      <c r="B3759" s="540" t="s">
        <v>8534</v>
      </c>
      <c r="C3759" s="540" t="s">
        <v>8535</v>
      </c>
      <c r="D3759" s="540" t="s">
        <v>1059</v>
      </c>
      <c r="E3759" s="540" t="s">
        <v>8618</v>
      </c>
      <c r="F3759" s="556">
        <v>19000000</v>
      </c>
      <c r="G3759" s="541">
        <v>2023</v>
      </c>
      <c r="H3759" s="542">
        <f>VLOOKUP(G3759,[3]잔가율!$B$3:$C$33,2,FALSE)</f>
        <v>0.82599999999999996</v>
      </c>
      <c r="I3759" s="552">
        <f t="shared" si="58"/>
        <v>15694000</v>
      </c>
    </row>
    <row r="3760" spans="1:9">
      <c r="A3760" s="539">
        <v>3759</v>
      </c>
      <c r="B3760" s="540" t="s">
        <v>8534</v>
      </c>
      <c r="C3760" s="540" t="s">
        <v>8535</v>
      </c>
      <c r="D3760" s="540" t="s">
        <v>1059</v>
      </c>
      <c r="E3760" s="540" t="s">
        <v>8619</v>
      </c>
      <c r="F3760" s="556">
        <v>15970000</v>
      </c>
      <c r="G3760" s="541">
        <v>2023</v>
      </c>
      <c r="H3760" s="542">
        <f>VLOOKUP(G3760,[3]잔가율!$B$3:$C$33,2,FALSE)</f>
        <v>0.82599999999999996</v>
      </c>
      <c r="I3760" s="552">
        <f t="shared" si="58"/>
        <v>13191220</v>
      </c>
    </row>
    <row r="3761" spans="1:9">
      <c r="A3761" s="539">
        <v>3760</v>
      </c>
      <c r="B3761" s="540" t="s">
        <v>8534</v>
      </c>
      <c r="C3761" s="540" t="s">
        <v>8535</v>
      </c>
      <c r="D3761" s="540" t="s">
        <v>1059</v>
      </c>
      <c r="E3761" s="540" t="s">
        <v>8620</v>
      </c>
      <c r="F3761" s="556">
        <v>13730000</v>
      </c>
      <c r="G3761" s="541">
        <v>2023</v>
      </c>
      <c r="H3761" s="542">
        <f>VLOOKUP(G3761,[3]잔가율!$B$3:$C$33,2,FALSE)</f>
        <v>0.82599999999999996</v>
      </c>
      <c r="I3761" s="552">
        <f t="shared" si="58"/>
        <v>11340980</v>
      </c>
    </row>
    <row r="3762" spans="1:9">
      <c r="A3762" s="539">
        <v>3761</v>
      </c>
      <c r="B3762" s="540" t="s">
        <v>8534</v>
      </c>
      <c r="C3762" s="540" t="s">
        <v>8535</v>
      </c>
      <c r="D3762" s="540" t="s">
        <v>1059</v>
      </c>
      <c r="E3762" s="540" t="s">
        <v>8621</v>
      </c>
      <c r="F3762" s="556">
        <v>16900000</v>
      </c>
      <c r="G3762" s="541">
        <v>2023</v>
      </c>
      <c r="H3762" s="542">
        <f>VLOOKUP(G3762,[3]잔가율!$B$3:$C$33,2,FALSE)</f>
        <v>0.82599999999999996</v>
      </c>
      <c r="I3762" s="552">
        <f t="shared" si="58"/>
        <v>13959400</v>
      </c>
    </row>
    <row r="3763" spans="1:9">
      <c r="A3763" s="539">
        <v>3762</v>
      </c>
      <c r="B3763" s="540" t="s">
        <v>8534</v>
      </c>
      <c r="C3763" s="540" t="s">
        <v>8535</v>
      </c>
      <c r="D3763" s="540" t="s">
        <v>1059</v>
      </c>
      <c r="E3763" s="540" t="s">
        <v>8622</v>
      </c>
      <c r="F3763" s="556">
        <v>18650000</v>
      </c>
      <c r="G3763" s="541">
        <v>2023</v>
      </c>
      <c r="H3763" s="542">
        <f>VLOOKUP(G3763,[3]잔가율!$B$3:$C$33,2,FALSE)</f>
        <v>0.82599999999999996</v>
      </c>
      <c r="I3763" s="552">
        <f t="shared" si="58"/>
        <v>15404900</v>
      </c>
    </row>
    <row r="3764" spans="1:9">
      <c r="A3764" s="539">
        <v>3763</v>
      </c>
      <c r="B3764" s="540" t="s">
        <v>8534</v>
      </c>
      <c r="C3764" s="540" t="s">
        <v>8535</v>
      </c>
      <c r="D3764" s="540" t="s">
        <v>1059</v>
      </c>
      <c r="E3764" s="540" t="s">
        <v>8623</v>
      </c>
      <c r="F3764" s="556">
        <v>15780000</v>
      </c>
      <c r="G3764" s="541">
        <v>2023</v>
      </c>
      <c r="H3764" s="542">
        <f>VLOOKUP(G3764,[3]잔가율!$B$3:$C$33,2,FALSE)</f>
        <v>0.82599999999999996</v>
      </c>
      <c r="I3764" s="552">
        <f t="shared" si="58"/>
        <v>13034280</v>
      </c>
    </row>
    <row r="3765" spans="1:9">
      <c r="A3765" s="539">
        <v>3764</v>
      </c>
      <c r="B3765" s="540" t="s">
        <v>8534</v>
      </c>
      <c r="C3765" s="540" t="s">
        <v>8535</v>
      </c>
      <c r="D3765" s="540" t="s">
        <v>1059</v>
      </c>
      <c r="E3765" s="540" t="s">
        <v>8624</v>
      </c>
      <c r="F3765" s="556">
        <v>13210000</v>
      </c>
      <c r="G3765" s="541">
        <v>2023</v>
      </c>
      <c r="H3765" s="542">
        <f>VLOOKUP(G3765,[3]잔가율!$B$3:$C$33,2,FALSE)</f>
        <v>0.82599999999999996</v>
      </c>
      <c r="I3765" s="552">
        <f t="shared" si="58"/>
        <v>10911460</v>
      </c>
    </row>
    <row r="3766" spans="1:9">
      <c r="A3766" s="539">
        <v>3765</v>
      </c>
      <c r="B3766" s="540" t="s">
        <v>8534</v>
      </c>
      <c r="C3766" s="540" t="s">
        <v>8535</v>
      </c>
      <c r="D3766" s="540" t="s">
        <v>1059</v>
      </c>
      <c r="E3766" s="540" t="s">
        <v>8625</v>
      </c>
      <c r="F3766" s="556">
        <v>14200000</v>
      </c>
      <c r="G3766" s="541">
        <v>2023</v>
      </c>
      <c r="H3766" s="542">
        <f>VLOOKUP(G3766,[3]잔가율!$B$3:$C$33,2,FALSE)</f>
        <v>0.82599999999999996</v>
      </c>
      <c r="I3766" s="552">
        <f t="shared" si="58"/>
        <v>11729200</v>
      </c>
    </row>
    <row r="3767" spans="1:9">
      <c r="A3767" s="539">
        <v>3766</v>
      </c>
      <c r="B3767" s="540" t="s">
        <v>8534</v>
      </c>
      <c r="C3767" s="540" t="s">
        <v>8535</v>
      </c>
      <c r="D3767" s="540" t="s">
        <v>1059</v>
      </c>
      <c r="E3767" s="540" t="s">
        <v>8626</v>
      </c>
      <c r="F3767" s="556">
        <v>17690000</v>
      </c>
      <c r="G3767" s="541">
        <v>2023</v>
      </c>
      <c r="H3767" s="542">
        <f>VLOOKUP(G3767,[3]잔가율!$B$3:$C$33,2,FALSE)</f>
        <v>0.82599999999999996</v>
      </c>
      <c r="I3767" s="552">
        <f t="shared" si="58"/>
        <v>14611940</v>
      </c>
    </row>
    <row r="3768" spans="1:9">
      <c r="A3768" s="539">
        <v>3767</v>
      </c>
      <c r="B3768" s="540" t="s">
        <v>8534</v>
      </c>
      <c r="C3768" s="540" t="s">
        <v>8535</v>
      </c>
      <c r="D3768" s="540" t="s">
        <v>1059</v>
      </c>
      <c r="E3768" s="540" t="s">
        <v>8627</v>
      </c>
      <c r="F3768" s="556">
        <v>19250000</v>
      </c>
      <c r="G3768" s="541">
        <v>2023</v>
      </c>
      <c r="H3768" s="542">
        <f>VLOOKUP(G3768,[3]잔가율!$B$3:$C$33,2,FALSE)</f>
        <v>0.82599999999999996</v>
      </c>
      <c r="I3768" s="552">
        <f t="shared" si="58"/>
        <v>15900500</v>
      </c>
    </row>
    <row r="3769" spans="1:9">
      <c r="A3769" s="539">
        <v>3768</v>
      </c>
      <c r="B3769" s="540" t="s">
        <v>8534</v>
      </c>
      <c r="C3769" s="540" t="s">
        <v>8535</v>
      </c>
      <c r="D3769" s="540" t="s">
        <v>1059</v>
      </c>
      <c r="E3769" s="540" t="s">
        <v>8628</v>
      </c>
      <c r="F3769" s="556">
        <v>15000000</v>
      </c>
      <c r="G3769" s="541">
        <v>2023</v>
      </c>
      <c r="H3769" s="542">
        <f>VLOOKUP(G3769,[3]잔가율!$B$3:$C$33,2,FALSE)</f>
        <v>0.82599999999999996</v>
      </c>
      <c r="I3769" s="552">
        <f t="shared" si="58"/>
        <v>12390000</v>
      </c>
    </row>
    <row r="3770" spans="1:9">
      <c r="A3770" s="539">
        <v>3769</v>
      </c>
      <c r="B3770" s="540" t="s">
        <v>8534</v>
      </c>
      <c r="C3770" s="540" t="s">
        <v>8535</v>
      </c>
      <c r="D3770" s="540" t="s">
        <v>1059</v>
      </c>
      <c r="E3770" s="540" t="s">
        <v>8629</v>
      </c>
      <c r="F3770" s="556">
        <v>16520000</v>
      </c>
      <c r="G3770" s="541">
        <v>2023</v>
      </c>
      <c r="H3770" s="542">
        <f>VLOOKUP(G3770,[3]잔가율!$B$3:$C$33,2,FALSE)</f>
        <v>0.82599999999999996</v>
      </c>
      <c r="I3770" s="552">
        <f t="shared" si="58"/>
        <v>13645520</v>
      </c>
    </row>
    <row r="3771" spans="1:9">
      <c r="A3771" s="539">
        <v>3770</v>
      </c>
      <c r="B3771" s="540" t="s">
        <v>8534</v>
      </c>
      <c r="C3771" s="540" t="s">
        <v>8535</v>
      </c>
      <c r="D3771" s="540" t="s">
        <v>1059</v>
      </c>
      <c r="E3771" s="540" t="s">
        <v>8630</v>
      </c>
      <c r="F3771" s="556">
        <v>13300000</v>
      </c>
      <c r="G3771" s="541">
        <v>2023</v>
      </c>
      <c r="H3771" s="542">
        <f>VLOOKUP(G3771,[3]잔가율!$B$3:$C$33,2,FALSE)</f>
        <v>0.82599999999999996</v>
      </c>
      <c r="I3771" s="552">
        <f t="shared" si="58"/>
        <v>10985800</v>
      </c>
    </row>
    <row r="3772" spans="1:9">
      <c r="A3772" s="539">
        <v>3771</v>
      </c>
      <c r="B3772" s="540" t="s">
        <v>8534</v>
      </c>
      <c r="C3772" s="540" t="s">
        <v>8535</v>
      </c>
      <c r="D3772" s="540" t="s">
        <v>1059</v>
      </c>
      <c r="E3772" s="540" t="s">
        <v>8631</v>
      </c>
      <c r="F3772" s="556">
        <v>12660000</v>
      </c>
      <c r="G3772" s="541">
        <v>2023</v>
      </c>
      <c r="H3772" s="542">
        <f>VLOOKUP(G3772,[3]잔가율!$B$3:$C$33,2,FALSE)</f>
        <v>0.82599999999999996</v>
      </c>
      <c r="I3772" s="552">
        <f t="shared" si="58"/>
        <v>10457160</v>
      </c>
    </row>
    <row r="3773" spans="1:9">
      <c r="A3773" s="539">
        <v>3772</v>
      </c>
      <c r="B3773" s="540" t="s">
        <v>8534</v>
      </c>
      <c r="C3773" s="540" t="s">
        <v>8535</v>
      </c>
      <c r="D3773" s="540" t="s">
        <v>1059</v>
      </c>
      <c r="E3773" s="540" t="s">
        <v>8632</v>
      </c>
      <c r="F3773" s="556">
        <v>12450000</v>
      </c>
      <c r="G3773" s="541">
        <v>2023</v>
      </c>
      <c r="H3773" s="542">
        <f>VLOOKUP(G3773,[3]잔가율!$B$3:$C$33,2,FALSE)</f>
        <v>0.82599999999999996</v>
      </c>
      <c r="I3773" s="552">
        <f t="shared" si="58"/>
        <v>10283700</v>
      </c>
    </row>
    <row r="3774" spans="1:9">
      <c r="A3774" s="539">
        <v>3773</v>
      </c>
      <c r="B3774" s="540" t="s">
        <v>8534</v>
      </c>
      <c r="C3774" s="540" t="s">
        <v>8535</v>
      </c>
      <c r="D3774" s="540" t="s">
        <v>1059</v>
      </c>
      <c r="E3774" s="540" t="s">
        <v>8633</v>
      </c>
      <c r="F3774" s="556">
        <v>16550000</v>
      </c>
      <c r="G3774" s="541">
        <v>2023</v>
      </c>
      <c r="H3774" s="542">
        <f>VLOOKUP(G3774,[3]잔가율!$B$3:$C$33,2,FALSE)</f>
        <v>0.82599999999999996</v>
      </c>
      <c r="I3774" s="552">
        <f t="shared" si="58"/>
        <v>13670300</v>
      </c>
    </row>
    <row r="3775" spans="1:9">
      <c r="A3775" s="539">
        <v>3774</v>
      </c>
      <c r="B3775" s="540" t="s">
        <v>8534</v>
      </c>
      <c r="C3775" s="540" t="s">
        <v>8535</v>
      </c>
      <c r="D3775" s="540" t="s">
        <v>1059</v>
      </c>
      <c r="E3775" s="540" t="s">
        <v>8634</v>
      </c>
      <c r="F3775" s="556">
        <v>20320000</v>
      </c>
      <c r="G3775" s="541">
        <v>2023</v>
      </c>
      <c r="H3775" s="542">
        <f>VLOOKUP(G3775,[3]잔가율!$B$3:$C$33,2,FALSE)</f>
        <v>0.82599999999999996</v>
      </c>
      <c r="I3775" s="552">
        <f t="shared" si="58"/>
        <v>16784320</v>
      </c>
    </row>
    <row r="3776" spans="1:9">
      <c r="A3776" s="539">
        <v>3775</v>
      </c>
      <c r="B3776" s="540" t="s">
        <v>8534</v>
      </c>
      <c r="C3776" s="540" t="s">
        <v>8535</v>
      </c>
      <c r="D3776" s="540" t="s">
        <v>1059</v>
      </c>
      <c r="E3776" s="540" t="s">
        <v>8635</v>
      </c>
      <c r="F3776" s="556">
        <v>15140000</v>
      </c>
      <c r="G3776" s="541">
        <v>2023</v>
      </c>
      <c r="H3776" s="542">
        <f>VLOOKUP(G3776,[3]잔가율!$B$3:$C$33,2,FALSE)</f>
        <v>0.82599999999999996</v>
      </c>
      <c r="I3776" s="552">
        <f t="shared" si="58"/>
        <v>12505640</v>
      </c>
    </row>
    <row r="3777" spans="1:9">
      <c r="A3777" s="539">
        <v>3776</v>
      </c>
      <c r="B3777" s="540" t="s">
        <v>8534</v>
      </c>
      <c r="C3777" s="540" t="s">
        <v>8535</v>
      </c>
      <c r="D3777" s="540" t="s">
        <v>1059</v>
      </c>
      <c r="E3777" s="540" t="s">
        <v>8636</v>
      </c>
      <c r="F3777" s="556">
        <v>16060000</v>
      </c>
      <c r="G3777" s="541">
        <v>2023</v>
      </c>
      <c r="H3777" s="542">
        <f>VLOOKUP(G3777,[3]잔가율!$B$3:$C$33,2,FALSE)</f>
        <v>0.82599999999999996</v>
      </c>
      <c r="I3777" s="552">
        <f t="shared" si="58"/>
        <v>13265560</v>
      </c>
    </row>
    <row r="3778" spans="1:9">
      <c r="A3778" s="539">
        <v>3777</v>
      </c>
      <c r="B3778" s="540" t="s">
        <v>8534</v>
      </c>
      <c r="C3778" s="540" t="s">
        <v>8535</v>
      </c>
      <c r="D3778" s="540" t="s">
        <v>1059</v>
      </c>
      <c r="E3778" s="540" t="s">
        <v>8637</v>
      </c>
      <c r="F3778" s="556">
        <v>12380000</v>
      </c>
      <c r="G3778" s="541">
        <v>2023</v>
      </c>
      <c r="H3778" s="542">
        <f>VLOOKUP(G3778,[3]잔가율!$B$3:$C$33,2,FALSE)</f>
        <v>0.82599999999999996</v>
      </c>
      <c r="I3778" s="552">
        <f t="shared" ref="I3778:I3841" si="59">ROUNDDOWN(F3778*H3778,0)</f>
        <v>10225880</v>
      </c>
    </row>
    <row r="3779" spans="1:9">
      <c r="A3779" s="539">
        <v>3778</v>
      </c>
      <c r="B3779" s="540" t="s">
        <v>8534</v>
      </c>
      <c r="C3779" s="540" t="s">
        <v>8535</v>
      </c>
      <c r="D3779" s="540" t="s">
        <v>1059</v>
      </c>
      <c r="E3779" s="540" t="s">
        <v>8638</v>
      </c>
      <c r="F3779" s="556">
        <v>12680000</v>
      </c>
      <c r="G3779" s="541">
        <v>2023</v>
      </c>
      <c r="H3779" s="542">
        <f>VLOOKUP(G3779,[3]잔가율!$B$3:$C$33,2,FALSE)</f>
        <v>0.82599999999999996</v>
      </c>
      <c r="I3779" s="552">
        <f t="shared" si="59"/>
        <v>10473680</v>
      </c>
    </row>
    <row r="3780" spans="1:9">
      <c r="A3780" s="539">
        <v>3779</v>
      </c>
      <c r="B3780" s="540" t="s">
        <v>8534</v>
      </c>
      <c r="C3780" s="540" t="s">
        <v>8535</v>
      </c>
      <c r="D3780" s="540" t="s">
        <v>1059</v>
      </c>
      <c r="E3780" s="540" t="s">
        <v>8639</v>
      </c>
      <c r="F3780" s="556">
        <v>14130000</v>
      </c>
      <c r="G3780" s="541">
        <v>2023</v>
      </c>
      <c r="H3780" s="542">
        <f>VLOOKUP(G3780,[3]잔가율!$B$3:$C$33,2,FALSE)</f>
        <v>0.82599999999999996</v>
      </c>
      <c r="I3780" s="552">
        <f t="shared" si="59"/>
        <v>11671380</v>
      </c>
    </row>
    <row r="3781" spans="1:9">
      <c r="A3781" s="539">
        <v>3780</v>
      </c>
      <c r="B3781" s="540" t="s">
        <v>8534</v>
      </c>
      <c r="C3781" s="540" t="s">
        <v>8535</v>
      </c>
      <c r="D3781" s="540" t="s">
        <v>1059</v>
      </c>
      <c r="E3781" s="540" t="s">
        <v>8640</v>
      </c>
      <c r="F3781" s="556">
        <v>18400000</v>
      </c>
      <c r="G3781" s="541">
        <v>2023</v>
      </c>
      <c r="H3781" s="542">
        <f>VLOOKUP(G3781,[3]잔가율!$B$3:$C$33,2,FALSE)</f>
        <v>0.82599999999999996</v>
      </c>
      <c r="I3781" s="552">
        <f t="shared" si="59"/>
        <v>15198400</v>
      </c>
    </row>
    <row r="3782" spans="1:9">
      <c r="A3782" s="539">
        <v>3781</v>
      </c>
      <c r="B3782" s="540" t="s">
        <v>8534</v>
      </c>
      <c r="C3782" s="540" t="s">
        <v>8535</v>
      </c>
      <c r="D3782" s="540" t="s">
        <v>1059</v>
      </c>
      <c r="E3782" s="540" t="s">
        <v>8641</v>
      </c>
      <c r="F3782" s="556">
        <v>19820000</v>
      </c>
      <c r="G3782" s="541">
        <v>2023</v>
      </c>
      <c r="H3782" s="542">
        <f>VLOOKUP(G3782,[3]잔가율!$B$3:$C$33,2,FALSE)</f>
        <v>0.82599999999999996</v>
      </c>
      <c r="I3782" s="552">
        <f t="shared" si="59"/>
        <v>16371320</v>
      </c>
    </row>
    <row r="3783" spans="1:9">
      <c r="A3783" s="539">
        <v>3782</v>
      </c>
      <c r="B3783" s="540" t="s">
        <v>8534</v>
      </c>
      <c r="C3783" s="540" t="s">
        <v>8535</v>
      </c>
      <c r="D3783" s="540" t="s">
        <v>1059</v>
      </c>
      <c r="E3783" s="540" t="s">
        <v>8642</v>
      </c>
      <c r="F3783" s="556">
        <v>17510000</v>
      </c>
      <c r="G3783" s="541">
        <v>2023</v>
      </c>
      <c r="H3783" s="542">
        <f>VLOOKUP(G3783,[3]잔가율!$B$3:$C$33,2,FALSE)</f>
        <v>0.82599999999999996</v>
      </c>
      <c r="I3783" s="552">
        <f t="shared" si="59"/>
        <v>14463260</v>
      </c>
    </row>
    <row r="3784" spans="1:9">
      <c r="A3784" s="539">
        <v>3783</v>
      </c>
      <c r="B3784" s="540" t="s">
        <v>8534</v>
      </c>
      <c r="C3784" s="540" t="s">
        <v>8535</v>
      </c>
      <c r="D3784" s="540" t="s">
        <v>1059</v>
      </c>
      <c r="E3784" s="540" t="s">
        <v>8643</v>
      </c>
      <c r="F3784" s="556">
        <v>22070000</v>
      </c>
      <c r="G3784" s="541">
        <v>2023</v>
      </c>
      <c r="H3784" s="542">
        <f>VLOOKUP(G3784,[3]잔가율!$B$3:$C$33,2,FALSE)</f>
        <v>0.82599999999999996</v>
      </c>
      <c r="I3784" s="552">
        <f t="shared" si="59"/>
        <v>18229820</v>
      </c>
    </row>
    <row r="3785" spans="1:9">
      <c r="A3785" s="539">
        <v>3784</v>
      </c>
      <c r="B3785" s="540" t="s">
        <v>8534</v>
      </c>
      <c r="C3785" s="540" t="s">
        <v>8535</v>
      </c>
      <c r="D3785" s="540" t="s">
        <v>1059</v>
      </c>
      <c r="E3785" s="540" t="s">
        <v>8644</v>
      </c>
      <c r="F3785" s="556">
        <v>20550000</v>
      </c>
      <c r="G3785" s="541">
        <v>2023</v>
      </c>
      <c r="H3785" s="542">
        <f>VLOOKUP(G3785,[3]잔가율!$B$3:$C$33,2,FALSE)</f>
        <v>0.82599999999999996</v>
      </c>
      <c r="I3785" s="552">
        <f t="shared" si="59"/>
        <v>16974300</v>
      </c>
    </row>
    <row r="3786" spans="1:9">
      <c r="A3786" s="539">
        <v>3785</v>
      </c>
      <c r="B3786" s="540" t="s">
        <v>8534</v>
      </c>
      <c r="C3786" s="540" t="s">
        <v>8535</v>
      </c>
      <c r="D3786" s="540" t="s">
        <v>1059</v>
      </c>
      <c r="E3786" s="540" t="s">
        <v>8645</v>
      </c>
      <c r="F3786" s="556">
        <v>16590000</v>
      </c>
      <c r="G3786" s="541">
        <v>2023</v>
      </c>
      <c r="H3786" s="542">
        <f>VLOOKUP(G3786,[3]잔가율!$B$3:$C$33,2,FALSE)</f>
        <v>0.82599999999999996</v>
      </c>
      <c r="I3786" s="552">
        <f t="shared" si="59"/>
        <v>13703340</v>
      </c>
    </row>
    <row r="3787" spans="1:9">
      <c r="A3787" s="539">
        <v>3786</v>
      </c>
      <c r="B3787" s="540" t="s">
        <v>8534</v>
      </c>
      <c r="C3787" s="540" t="s">
        <v>8535</v>
      </c>
      <c r="D3787" s="540" t="s">
        <v>1059</v>
      </c>
      <c r="E3787" s="540" t="s">
        <v>8646</v>
      </c>
      <c r="F3787" s="556">
        <v>19570000</v>
      </c>
      <c r="G3787" s="541">
        <v>2023</v>
      </c>
      <c r="H3787" s="542">
        <f>VLOOKUP(G3787,[3]잔가율!$B$3:$C$33,2,FALSE)</f>
        <v>0.82599999999999996</v>
      </c>
      <c r="I3787" s="552">
        <f t="shared" si="59"/>
        <v>16164820</v>
      </c>
    </row>
    <row r="3788" spans="1:9">
      <c r="A3788" s="539">
        <v>3787</v>
      </c>
      <c r="B3788" s="540" t="s">
        <v>8534</v>
      </c>
      <c r="C3788" s="540" t="s">
        <v>8535</v>
      </c>
      <c r="D3788" s="540" t="s">
        <v>1059</v>
      </c>
      <c r="E3788" s="540" t="s">
        <v>8647</v>
      </c>
      <c r="F3788" s="556">
        <v>18660000</v>
      </c>
      <c r="G3788" s="541">
        <v>2023</v>
      </c>
      <c r="H3788" s="542">
        <f>VLOOKUP(G3788,[3]잔가율!$B$3:$C$33,2,FALSE)</f>
        <v>0.82599999999999996</v>
      </c>
      <c r="I3788" s="552">
        <f t="shared" si="59"/>
        <v>15413160</v>
      </c>
    </row>
    <row r="3789" spans="1:9">
      <c r="A3789" s="539">
        <v>3788</v>
      </c>
      <c r="B3789" s="540" t="s">
        <v>8534</v>
      </c>
      <c r="C3789" s="540" t="s">
        <v>8535</v>
      </c>
      <c r="D3789" s="540" t="s">
        <v>1059</v>
      </c>
      <c r="E3789" s="540" t="s">
        <v>8648</v>
      </c>
      <c r="F3789" s="556">
        <v>13710000</v>
      </c>
      <c r="G3789" s="541">
        <v>2023</v>
      </c>
      <c r="H3789" s="542">
        <f>VLOOKUP(G3789,[3]잔가율!$B$3:$C$33,2,FALSE)</f>
        <v>0.82599999999999996</v>
      </c>
      <c r="I3789" s="552">
        <f t="shared" si="59"/>
        <v>11324460</v>
      </c>
    </row>
    <row r="3790" spans="1:9">
      <c r="A3790" s="539">
        <v>3789</v>
      </c>
      <c r="B3790" s="540" t="s">
        <v>8534</v>
      </c>
      <c r="C3790" s="540" t="s">
        <v>8535</v>
      </c>
      <c r="D3790" s="540" t="s">
        <v>1059</v>
      </c>
      <c r="E3790" s="540" t="s">
        <v>8649</v>
      </c>
      <c r="F3790" s="556">
        <v>19490000</v>
      </c>
      <c r="G3790" s="541">
        <v>2023</v>
      </c>
      <c r="H3790" s="542">
        <f>VLOOKUP(G3790,[3]잔가율!$B$3:$C$33,2,FALSE)</f>
        <v>0.82599999999999996</v>
      </c>
      <c r="I3790" s="552">
        <f t="shared" si="59"/>
        <v>16098740</v>
      </c>
    </row>
    <row r="3791" spans="1:9">
      <c r="A3791" s="539">
        <v>3790</v>
      </c>
      <c r="B3791" s="540" t="s">
        <v>8534</v>
      </c>
      <c r="C3791" s="540" t="s">
        <v>8535</v>
      </c>
      <c r="D3791" s="540" t="s">
        <v>1059</v>
      </c>
      <c r="E3791" s="540" t="s">
        <v>8650</v>
      </c>
      <c r="F3791" s="556">
        <v>20540000</v>
      </c>
      <c r="G3791" s="541">
        <v>2023</v>
      </c>
      <c r="H3791" s="542">
        <f>VLOOKUP(G3791,[3]잔가율!$B$3:$C$33,2,FALSE)</f>
        <v>0.82599999999999996</v>
      </c>
      <c r="I3791" s="552">
        <f t="shared" si="59"/>
        <v>16966040</v>
      </c>
    </row>
    <row r="3792" spans="1:9">
      <c r="A3792" s="539">
        <v>3791</v>
      </c>
      <c r="B3792" s="540" t="s">
        <v>8534</v>
      </c>
      <c r="C3792" s="540" t="s">
        <v>8535</v>
      </c>
      <c r="D3792" s="540" t="s">
        <v>1059</v>
      </c>
      <c r="E3792" s="540" t="s">
        <v>8651</v>
      </c>
      <c r="F3792" s="556">
        <v>17130000</v>
      </c>
      <c r="G3792" s="541">
        <v>2023</v>
      </c>
      <c r="H3792" s="542">
        <f>VLOOKUP(G3792,[3]잔가율!$B$3:$C$33,2,FALSE)</f>
        <v>0.82599999999999996</v>
      </c>
      <c r="I3792" s="552">
        <f t="shared" si="59"/>
        <v>14149380</v>
      </c>
    </row>
    <row r="3793" spans="1:9">
      <c r="A3793" s="539">
        <v>3792</v>
      </c>
      <c r="B3793" s="540" t="s">
        <v>8534</v>
      </c>
      <c r="C3793" s="540" t="s">
        <v>8535</v>
      </c>
      <c r="D3793" s="540" t="s">
        <v>1059</v>
      </c>
      <c r="E3793" s="540" t="s">
        <v>8652</v>
      </c>
      <c r="F3793" s="556">
        <v>19310000</v>
      </c>
      <c r="G3793" s="541">
        <v>2023</v>
      </c>
      <c r="H3793" s="542">
        <f>VLOOKUP(G3793,[3]잔가율!$B$3:$C$33,2,FALSE)</f>
        <v>0.82599999999999996</v>
      </c>
      <c r="I3793" s="552">
        <f t="shared" si="59"/>
        <v>15950060</v>
      </c>
    </row>
    <row r="3794" spans="1:9">
      <c r="A3794" s="539">
        <v>3793</v>
      </c>
      <c r="B3794" s="540" t="s">
        <v>8534</v>
      </c>
      <c r="C3794" s="540" t="s">
        <v>8535</v>
      </c>
      <c r="D3794" s="540" t="s">
        <v>1059</v>
      </c>
      <c r="E3794" s="540" t="s">
        <v>8653</v>
      </c>
      <c r="F3794" s="556">
        <v>14530000</v>
      </c>
      <c r="G3794" s="541">
        <v>2023</v>
      </c>
      <c r="H3794" s="542">
        <f>VLOOKUP(G3794,[3]잔가율!$B$3:$C$33,2,FALSE)</f>
        <v>0.82599999999999996</v>
      </c>
      <c r="I3794" s="552">
        <f t="shared" si="59"/>
        <v>12001780</v>
      </c>
    </row>
    <row r="3795" spans="1:9">
      <c r="A3795" s="539">
        <v>3794</v>
      </c>
      <c r="B3795" s="540" t="s">
        <v>8534</v>
      </c>
      <c r="C3795" s="540" t="s">
        <v>8535</v>
      </c>
      <c r="D3795" s="540" t="s">
        <v>1059</v>
      </c>
      <c r="E3795" s="540" t="s">
        <v>8654</v>
      </c>
      <c r="F3795" s="556">
        <v>15110000</v>
      </c>
      <c r="G3795" s="541">
        <v>2023</v>
      </c>
      <c r="H3795" s="542">
        <f>VLOOKUP(G3795,[3]잔가율!$B$3:$C$33,2,FALSE)</f>
        <v>0.82599999999999996</v>
      </c>
      <c r="I3795" s="552">
        <f t="shared" si="59"/>
        <v>12480860</v>
      </c>
    </row>
    <row r="3796" spans="1:9">
      <c r="A3796" s="539">
        <v>3795</v>
      </c>
      <c r="B3796" s="540" t="s">
        <v>8534</v>
      </c>
      <c r="C3796" s="540" t="s">
        <v>8535</v>
      </c>
      <c r="D3796" s="540" t="s">
        <v>1059</v>
      </c>
      <c r="E3796" s="540" t="s">
        <v>8655</v>
      </c>
      <c r="F3796" s="556">
        <v>19070000</v>
      </c>
      <c r="G3796" s="541">
        <v>2023</v>
      </c>
      <c r="H3796" s="542">
        <f>VLOOKUP(G3796,[3]잔가율!$B$3:$C$33,2,FALSE)</f>
        <v>0.82599999999999996</v>
      </c>
      <c r="I3796" s="552">
        <f t="shared" si="59"/>
        <v>15751820</v>
      </c>
    </row>
    <row r="3797" spans="1:9">
      <c r="A3797" s="539">
        <v>3796</v>
      </c>
      <c r="B3797" s="540" t="s">
        <v>8534</v>
      </c>
      <c r="C3797" s="540" t="s">
        <v>8535</v>
      </c>
      <c r="D3797" s="540" t="s">
        <v>1059</v>
      </c>
      <c r="E3797" s="540" t="s">
        <v>8656</v>
      </c>
      <c r="F3797" s="556">
        <v>22090000</v>
      </c>
      <c r="G3797" s="541">
        <v>2023</v>
      </c>
      <c r="H3797" s="542">
        <f>VLOOKUP(G3797,[3]잔가율!$B$3:$C$33,2,FALSE)</f>
        <v>0.82599999999999996</v>
      </c>
      <c r="I3797" s="552">
        <f t="shared" si="59"/>
        <v>18246340</v>
      </c>
    </row>
    <row r="3798" spans="1:9">
      <c r="A3798" s="539">
        <v>3797</v>
      </c>
      <c r="B3798" s="540" t="s">
        <v>8534</v>
      </c>
      <c r="C3798" s="540" t="s">
        <v>8535</v>
      </c>
      <c r="D3798" s="540" t="s">
        <v>1059</v>
      </c>
      <c r="E3798" s="540" t="s">
        <v>8657</v>
      </c>
      <c r="F3798" s="556">
        <v>16090000</v>
      </c>
      <c r="G3798" s="541">
        <v>2023</v>
      </c>
      <c r="H3798" s="542">
        <f>VLOOKUP(G3798,[3]잔가율!$B$3:$C$33,2,FALSE)</f>
        <v>0.82599999999999996</v>
      </c>
      <c r="I3798" s="552">
        <f t="shared" si="59"/>
        <v>13290340</v>
      </c>
    </row>
    <row r="3799" spans="1:9">
      <c r="A3799" s="539">
        <v>3798</v>
      </c>
      <c r="B3799" s="540" t="s">
        <v>8534</v>
      </c>
      <c r="C3799" s="540" t="s">
        <v>8535</v>
      </c>
      <c r="D3799" s="540" t="s">
        <v>1059</v>
      </c>
      <c r="E3799" s="540" t="s">
        <v>8658</v>
      </c>
      <c r="F3799" s="556">
        <v>20020000</v>
      </c>
      <c r="G3799" s="541">
        <v>2023</v>
      </c>
      <c r="H3799" s="542">
        <f>VLOOKUP(G3799,[3]잔가율!$B$3:$C$33,2,FALSE)</f>
        <v>0.82599999999999996</v>
      </c>
      <c r="I3799" s="552">
        <f t="shared" si="59"/>
        <v>16536520</v>
      </c>
    </row>
    <row r="3800" spans="1:9">
      <c r="A3800" s="539">
        <v>3799</v>
      </c>
      <c r="B3800" s="540" t="s">
        <v>8534</v>
      </c>
      <c r="C3800" s="540" t="s">
        <v>8535</v>
      </c>
      <c r="D3800" s="540" t="s">
        <v>1059</v>
      </c>
      <c r="E3800" s="540" t="s">
        <v>8659</v>
      </c>
      <c r="F3800" s="556">
        <v>14200000</v>
      </c>
      <c r="G3800" s="541">
        <v>2023</v>
      </c>
      <c r="H3800" s="542">
        <f>VLOOKUP(G3800,[3]잔가율!$B$3:$C$33,2,FALSE)</f>
        <v>0.82599999999999996</v>
      </c>
      <c r="I3800" s="552">
        <f t="shared" si="59"/>
        <v>11729200</v>
      </c>
    </row>
    <row r="3801" spans="1:9">
      <c r="A3801" s="539">
        <v>3800</v>
      </c>
      <c r="B3801" s="540" t="s">
        <v>8534</v>
      </c>
      <c r="C3801" s="540" t="s">
        <v>8535</v>
      </c>
      <c r="D3801" s="540" t="s">
        <v>8660</v>
      </c>
      <c r="E3801" s="540" t="s">
        <v>8661</v>
      </c>
      <c r="F3801" s="556">
        <v>16240000</v>
      </c>
      <c r="G3801" s="541">
        <v>2023</v>
      </c>
      <c r="H3801" s="542">
        <f>VLOOKUP(G3801,[3]잔가율!$B$3:$C$33,2,FALSE)</f>
        <v>0.82599999999999996</v>
      </c>
      <c r="I3801" s="552">
        <f t="shared" si="59"/>
        <v>13414240</v>
      </c>
    </row>
    <row r="3802" spans="1:9">
      <c r="A3802" s="539">
        <v>3801</v>
      </c>
      <c r="B3802" s="540" t="s">
        <v>8534</v>
      </c>
      <c r="C3802" s="540" t="s">
        <v>8535</v>
      </c>
      <c r="D3802" s="540" t="s">
        <v>8660</v>
      </c>
      <c r="E3802" s="540" t="s">
        <v>8662</v>
      </c>
      <c r="F3802" s="556">
        <v>17650000</v>
      </c>
      <c r="G3802" s="541">
        <v>2023</v>
      </c>
      <c r="H3802" s="542">
        <f>VLOOKUP(G3802,[3]잔가율!$B$3:$C$33,2,FALSE)</f>
        <v>0.82599999999999996</v>
      </c>
      <c r="I3802" s="552">
        <f t="shared" si="59"/>
        <v>14578900</v>
      </c>
    </row>
    <row r="3803" spans="1:9">
      <c r="A3803" s="539">
        <v>3802</v>
      </c>
      <c r="B3803" s="540" t="s">
        <v>8534</v>
      </c>
      <c r="C3803" s="540" t="s">
        <v>8535</v>
      </c>
      <c r="D3803" s="540" t="s">
        <v>8660</v>
      </c>
      <c r="E3803" s="540" t="s">
        <v>8663</v>
      </c>
      <c r="F3803" s="556">
        <v>16200000</v>
      </c>
      <c r="G3803" s="541">
        <v>2023</v>
      </c>
      <c r="H3803" s="542">
        <f>VLOOKUP(G3803,[3]잔가율!$B$3:$C$33,2,FALSE)</f>
        <v>0.82599999999999996</v>
      </c>
      <c r="I3803" s="552">
        <f t="shared" si="59"/>
        <v>13381200</v>
      </c>
    </row>
    <row r="3804" spans="1:9">
      <c r="A3804" s="539">
        <v>3803</v>
      </c>
      <c r="B3804" s="540" t="s">
        <v>8534</v>
      </c>
      <c r="C3804" s="540" t="s">
        <v>8535</v>
      </c>
      <c r="D3804" s="540" t="s">
        <v>8660</v>
      </c>
      <c r="E3804" s="540" t="s">
        <v>8664</v>
      </c>
      <c r="F3804" s="556">
        <v>18600000</v>
      </c>
      <c r="G3804" s="541">
        <v>2023</v>
      </c>
      <c r="H3804" s="542">
        <f>VLOOKUP(G3804,[3]잔가율!$B$3:$C$33,2,FALSE)</f>
        <v>0.82599999999999996</v>
      </c>
      <c r="I3804" s="552">
        <f t="shared" si="59"/>
        <v>15363600</v>
      </c>
    </row>
    <row r="3805" spans="1:9">
      <c r="A3805" s="539">
        <v>3804</v>
      </c>
      <c r="B3805" s="540" t="s">
        <v>8534</v>
      </c>
      <c r="C3805" s="540" t="s">
        <v>8535</v>
      </c>
      <c r="D3805" s="540" t="s">
        <v>8660</v>
      </c>
      <c r="E3805" s="540" t="s">
        <v>8665</v>
      </c>
      <c r="F3805" s="556">
        <v>16300000</v>
      </c>
      <c r="G3805" s="541">
        <v>2023</v>
      </c>
      <c r="H3805" s="542">
        <f>VLOOKUP(G3805,[3]잔가율!$B$3:$C$33,2,FALSE)</f>
        <v>0.82599999999999996</v>
      </c>
      <c r="I3805" s="552">
        <f t="shared" si="59"/>
        <v>13463800</v>
      </c>
    </row>
    <row r="3806" spans="1:9">
      <c r="A3806" s="539">
        <v>3805</v>
      </c>
      <c r="B3806" s="540" t="s">
        <v>8534</v>
      </c>
      <c r="C3806" s="540" t="s">
        <v>8535</v>
      </c>
      <c r="D3806" s="540" t="s">
        <v>8660</v>
      </c>
      <c r="E3806" s="540" t="s">
        <v>8666</v>
      </c>
      <c r="F3806" s="556">
        <v>19630000</v>
      </c>
      <c r="G3806" s="541">
        <v>2023</v>
      </c>
      <c r="H3806" s="542">
        <f>VLOOKUP(G3806,[3]잔가율!$B$3:$C$33,2,FALSE)</f>
        <v>0.82599999999999996</v>
      </c>
      <c r="I3806" s="552">
        <f t="shared" si="59"/>
        <v>16214380</v>
      </c>
    </row>
    <row r="3807" spans="1:9">
      <c r="A3807" s="539">
        <v>3806</v>
      </c>
      <c r="B3807" s="540" t="s">
        <v>8534</v>
      </c>
      <c r="C3807" s="540" t="s">
        <v>8535</v>
      </c>
      <c r="D3807" s="540" t="s">
        <v>8660</v>
      </c>
      <c r="E3807" s="540" t="s">
        <v>8667</v>
      </c>
      <c r="F3807" s="556">
        <v>16930000</v>
      </c>
      <c r="G3807" s="541">
        <v>2023</v>
      </c>
      <c r="H3807" s="542">
        <f>VLOOKUP(G3807,[3]잔가율!$B$3:$C$33,2,FALSE)</f>
        <v>0.82599999999999996</v>
      </c>
      <c r="I3807" s="552">
        <f t="shared" si="59"/>
        <v>13984180</v>
      </c>
    </row>
    <row r="3808" spans="1:9">
      <c r="A3808" s="539">
        <v>3807</v>
      </c>
      <c r="B3808" s="540" t="s">
        <v>8534</v>
      </c>
      <c r="C3808" s="540" t="s">
        <v>8535</v>
      </c>
      <c r="D3808" s="540" t="s">
        <v>8660</v>
      </c>
      <c r="E3808" s="540" t="s">
        <v>8668</v>
      </c>
      <c r="F3808" s="556">
        <v>20470000</v>
      </c>
      <c r="G3808" s="541">
        <v>2023</v>
      </c>
      <c r="H3808" s="542">
        <f>VLOOKUP(G3808,[3]잔가율!$B$3:$C$33,2,FALSE)</f>
        <v>0.82599999999999996</v>
      </c>
      <c r="I3808" s="552">
        <f t="shared" si="59"/>
        <v>16908220</v>
      </c>
    </row>
    <row r="3809" spans="1:9">
      <c r="A3809" s="539">
        <v>3808</v>
      </c>
      <c r="B3809" s="540" t="s">
        <v>8534</v>
      </c>
      <c r="C3809" s="540" t="s">
        <v>8535</v>
      </c>
      <c r="D3809" s="540" t="s">
        <v>8669</v>
      </c>
      <c r="E3809" s="540" t="s">
        <v>8670</v>
      </c>
      <c r="F3809" s="556">
        <v>15900000</v>
      </c>
      <c r="G3809" s="541">
        <v>2023</v>
      </c>
      <c r="H3809" s="542">
        <f>VLOOKUP(G3809,[3]잔가율!$B$3:$C$33,2,FALSE)</f>
        <v>0.82599999999999996</v>
      </c>
      <c r="I3809" s="552">
        <f t="shared" si="59"/>
        <v>13133400</v>
      </c>
    </row>
    <row r="3810" spans="1:9">
      <c r="A3810" s="539">
        <v>3809</v>
      </c>
      <c r="B3810" s="540" t="s">
        <v>8534</v>
      </c>
      <c r="C3810" s="540" t="s">
        <v>8535</v>
      </c>
      <c r="D3810" s="540" t="s">
        <v>8669</v>
      </c>
      <c r="E3810" s="540" t="s">
        <v>8671</v>
      </c>
      <c r="F3810" s="556">
        <v>15310000</v>
      </c>
      <c r="G3810" s="541">
        <v>2023</v>
      </c>
      <c r="H3810" s="542">
        <f>VLOOKUP(G3810,[3]잔가율!$B$3:$C$33,2,FALSE)</f>
        <v>0.82599999999999996</v>
      </c>
      <c r="I3810" s="552">
        <f t="shared" si="59"/>
        <v>12646060</v>
      </c>
    </row>
    <row r="3811" spans="1:9">
      <c r="A3811" s="539">
        <v>3810</v>
      </c>
      <c r="B3811" s="540" t="s">
        <v>8534</v>
      </c>
      <c r="C3811" s="540" t="s">
        <v>8535</v>
      </c>
      <c r="D3811" s="540" t="s">
        <v>8669</v>
      </c>
      <c r="E3811" s="540" t="s">
        <v>8672</v>
      </c>
      <c r="F3811" s="556">
        <v>18290000</v>
      </c>
      <c r="G3811" s="541">
        <v>2023</v>
      </c>
      <c r="H3811" s="542">
        <f>VLOOKUP(G3811,[3]잔가율!$B$3:$C$33,2,FALSE)</f>
        <v>0.82599999999999996</v>
      </c>
      <c r="I3811" s="552">
        <f t="shared" si="59"/>
        <v>15107540</v>
      </c>
    </row>
    <row r="3812" spans="1:9">
      <c r="A3812" s="539">
        <v>3811</v>
      </c>
      <c r="B3812" s="540" t="s">
        <v>8534</v>
      </c>
      <c r="C3812" s="540" t="s">
        <v>8535</v>
      </c>
      <c r="D3812" s="540" t="s">
        <v>8669</v>
      </c>
      <c r="E3812" s="540" t="s">
        <v>8673</v>
      </c>
      <c r="F3812" s="556">
        <v>16690000</v>
      </c>
      <c r="G3812" s="541">
        <v>2023</v>
      </c>
      <c r="H3812" s="542">
        <f>VLOOKUP(G3812,[3]잔가율!$B$3:$C$33,2,FALSE)</f>
        <v>0.82599999999999996</v>
      </c>
      <c r="I3812" s="552">
        <f t="shared" si="59"/>
        <v>13785940</v>
      </c>
    </row>
    <row r="3813" spans="1:9">
      <c r="A3813" s="539">
        <v>3812</v>
      </c>
      <c r="B3813" s="540" t="s">
        <v>8534</v>
      </c>
      <c r="C3813" s="540" t="s">
        <v>8535</v>
      </c>
      <c r="D3813" s="540" t="s">
        <v>8669</v>
      </c>
      <c r="E3813" s="540" t="s">
        <v>8674</v>
      </c>
      <c r="F3813" s="556">
        <v>19190000</v>
      </c>
      <c r="G3813" s="541">
        <v>2023</v>
      </c>
      <c r="H3813" s="542">
        <f>VLOOKUP(G3813,[3]잔가율!$B$3:$C$33,2,FALSE)</f>
        <v>0.82599999999999996</v>
      </c>
      <c r="I3813" s="552">
        <f t="shared" si="59"/>
        <v>15850940</v>
      </c>
    </row>
    <row r="3814" spans="1:9">
      <c r="A3814" s="539">
        <v>3813</v>
      </c>
      <c r="B3814" s="540" t="s">
        <v>8534</v>
      </c>
      <c r="C3814" s="540" t="s">
        <v>8535</v>
      </c>
      <c r="D3814" s="540" t="s">
        <v>8669</v>
      </c>
      <c r="E3814" s="540" t="s">
        <v>8675</v>
      </c>
      <c r="F3814" s="556">
        <v>16970000</v>
      </c>
      <c r="G3814" s="541">
        <v>2023</v>
      </c>
      <c r="H3814" s="542">
        <f>VLOOKUP(G3814,[3]잔가율!$B$3:$C$33,2,FALSE)</f>
        <v>0.82599999999999996</v>
      </c>
      <c r="I3814" s="552">
        <f t="shared" si="59"/>
        <v>14017220</v>
      </c>
    </row>
    <row r="3815" spans="1:9">
      <c r="A3815" s="539">
        <v>3814</v>
      </c>
      <c r="B3815" s="540" t="s">
        <v>8534</v>
      </c>
      <c r="C3815" s="540" t="s">
        <v>8535</v>
      </c>
      <c r="D3815" s="540" t="s">
        <v>8669</v>
      </c>
      <c r="E3815" s="540" t="s">
        <v>8676</v>
      </c>
      <c r="F3815" s="556">
        <v>20010000</v>
      </c>
      <c r="G3815" s="541">
        <v>2023</v>
      </c>
      <c r="H3815" s="542">
        <f>VLOOKUP(G3815,[3]잔가율!$B$3:$C$33,2,FALSE)</f>
        <v>0.82599999999999996</v>
      </c>
      <c r="I3815" s="552">
        <f t="shared" si="59"/>
        <v>16528260</v>
      </c>
    </row>
    <row r="3816" spans="1:9">
      <c r="A3816" s="539">
        <v>3815</v>
      </c>
      <c r="B3816" s="540" t="s">
        <v>8534</v>
      </c>
      <c r="C3816" s="540" t="s">
        <v>8535</v>
      </c>
      <c r="D3816" s="540" t="s">
        <v>8669</v>
      </c>
      <c r="E3816" s="540" t="s">
        <v>8677</v>
      </c>
      <c r="F3816" s="556">
        <v>14720000</v>
      </c>
      <c r="G3816" s="541">
        <v>2023</v>
      </c>
      <c r="H3816" s="542">
        <f>VLOOKUP(G3816,[3]잔가율!$B$3:$C$33,2,FALSE)</f>
        <v>0.82599999999999996</v>
      </c>
      <c r="I3816" s="552">
        <f t="shared" si="59"/>
        <v>12158720</v>
      </c>
    </row>
    <row r="3817" spans="1:9">
      <c r="A3817" s="539">
        <v>3816</v>
      </c>
      <c r="B3817" s="540" t="s">
        <v>8534</v>
      </c>
      <c r="C3817" s="540" t="s">
        <v>8535</v>
      </c>
      <c r="D3817" s="540" t="s">
        <v>8669</v>
      </c>
      <c r="E3817" s="540" t="s">
        <v>8678</v>
      </c>
      <c r="F3817" s="556">
        <v>16750000</v>
      </c>
      <c r="G3817" s="541">
        <v>2023</v>
      </c>
      <c r="H3817" s="542">
        <f>VLOOKUP(G3817,[3]잔가율!$B$3:$C$33,2,FALSE)</f>
        <v>0.82599999999999996</v>
      </c>
      <c r="I3817" s="552">
        <f t="shared" si="59"/>
        <v>13835500</v>
      </c>
    </row>
    <row r="3818" spans="1:9">
      <c r="A3818" s="539">
        <v>3817</v>
      </c>
      <c r="B3818" s="544" t="s">
        <v>8534</v>
      </c>
      <c r="C3818" s="544" t="s">
        <v>8535</v>
      </c>
      <c r="D3818" s="544" t="s">
        <v>8669</v>
      </c>
      <c r="E3818" s="544" t="s">
        <v>8679</v>
      </c>
      <c r="F3818" s="559">
        <v>14260000</v>
      </c>
      <c r="G3818" s="541">
        <v>2023</v>
      </c>
      <c r="H3818" s="542">
        <f>VLOOKUP(G3818,[3]잔가율!$B$3:$C$33,2,FALSE)</f>
        <v>0.82599999999999996</v>
      </c>
      <c r="I3818" s="552">
        <f t="shared" si="59"/>
        <v>11778760</v>
      </c>
    </row>
    <row r="3819" spans="1:9">
      <c r="A3819" s="539">
        <v>3818</v>
      </c>
      <c r="B3819" s="544" t="s">
        <v>8534</v>
      </c>
      <c r="C3819" s="544" t="s">
        <v>8535</v>
      </c>
      <c r="D3819" s="544" t="s">
        <v>8669</v>
      </c>
      <c r="E3819" s="544" t="s">
        <v>8680</v>
      </c>
      <c r="F3819" s="559">
        <v>17470000</v>
      </c>
      <c r="G3819" s="541">
        <v>2023</v>
      </c>
      <c r="H3819" s="542">
        <f>VLOOKUP(G3819,[3]잔가율!$B$3:$C$33,2,FALSE)</f>
        <v>0.82599999999999996</v>
      </c>
      <c r="I3819" s="552">
        <f t="shared" si="59"/>
        <v>14430220</v>
      </c>
    </row>
    <row r="3820" spans="1:9">
      <c r="A3820" s="539">
        <v>3819</v>
      </c>
      <c r="B3820" s="540" t="s">
        <v>8534</v>
      </c>
      <c r="C3820" s="540" t="s">
        <v>8535</v>
      </c>
      <c r="D3820" s="540" t="s">
        <v>8669</v>
      </c>
      <c r="E3820" s="540" t="s">
        <v>8681</v>
      </c>
      <c r="F3820" s="556">
        <v>20540000</v>
      </c>
      <c r="G3820" s="541">
        <v>2023</v>
      </c>
      <c r="H3820" s="542">
        <f>VLOOKUP(G3820,[3]잔가율!$B$3:$C$33,2,FALSE)</f>
        <v>0.82599999999999996</v>
      </c>
      <c r="I3820" s="552">
        <f t="shared" si="59"/>
        <v>16966040</v>
      </c>
    </row>
    <row r="3821" spans="1:9">
      <c r="A3821" s="539">
        <v>3820</v>
      </c>
      <c r="B3821" s="540" t="s">
        <v>8534</v>
      </c>
      <c r="C3821" s="540" t="s">
        <v>8535</v>
      </c>
      <c r="D3821" s="540" t="s">
        <v>8669</v>
      </c>
      <c r="E3821" s="540" t="s">
        <v>8682</v>
      </c>
      <c r="F3821" s="556">
        <v>18930000</v>
      </c>
      <c r="G3821" s="541">
        <v>2023</v>
      </c>
      <c r="H3821" s="542">
        <f>VLOOKUP(G3821,[3]잔가율!$B$3:$C$33,2,FALSE)</f>
        <v>0.82599999999999996</v>
      </c>
      <c r="I3821" s="552">
        <f t="shared" si="59"/>
        <v>15636180</v>
      </c>
    </row>
    <row r="3822" spans="1:9">
      <c r="A3822" s="539">
        <v>3821</v>
      </c>
      <c r="B3822" s="540" t="s">
        <v>8534</v>
      </c>
      <c r="C3822" s="540" t="s">
        <v>8535</v>
      </c>
      <c r="D3822" s="540" t="s">
        <v>8669</v>
      </c>
      <c r="E3822" s="540" t="s">
        <v>8683</v>
      </c>
      <c r="F3822" s="556">
        <v>20630000</v>
      </c>
      <c r="G3822" s="541">
        <v>2023</v>
      </c>
      <c r="H3822" s="542">
        <f>VLOOKUP(G3822,[3]잔가율!$B$3:$C$33,2,FALSE)</f>
        <v>0.82599999999999996</v>
      </c>
      <c r="I3822" s="552">
        <f t="shared" si="59"/>
        <v>17040380</v>
      </c>
    </row>
    <row r="3823" spans="1:9">
      <c r="A3823" s="539">
        <v>3822</v>
      </c>
      <c r="B3823" s="540" t="s">
        <v>8534</v>
      </c>
      <c r="C3823" s="540" t="s">
        <v>8535</v>
      </c>
      <c r="D3823" s="540" t="s">
        <v>8669</v>
      </c>
      <c r="E3823" s="540" t="s">
        <v>8684</v>
      </c>
      <c r="F3823" s="556">
        <v>19230000</v>
      </c>
      <c r="G3823" s="541">
        <v>2023</v>
      </c>
      <c r="H3823" s="542">
        <f>VLOOKUP(G3823,[3]잔가율!$B$3:$C$33,2,FALSE)</f>
        <v>0.82599999999999996</v>
      </c>
      <c r="I3823" s="552">
        <f t="shared" si="59"/>
        <v>15883980</v>
      </c>
    </row>
    <row r="3824" spans="1:9">
      <c r="A3824" s="539">
        <v>3823</v>
      </c>
      <c r="B3824" s="540" t="s">
        <v>8534</v>
      </c>
      <c r="C3824" s="540" t="s">
        <v>8535</v>
      </c>
      <c r="D3824" s="540" t="s">
        <v>8669</v>
      </c>
      <c r="E3824" s="540" t="s">
        <v>8685</v>
      </c>
      <c r="F3824" s="556">
        <v>20630000</v>
      </c>
      <c r="G3824" s="541">
        <v>2023</v>
      </c>
      <c r="H3824" s="542">
        <f>VLOOKUP(G3824,[3]잔가율!$B$3:$C$33,2,FALSE)</f>
        <v>0.82599999999999996</v>
      </c>
      <c r="I3824" s="552">
        <f t="shared" si="59"/>
        <v>17040380</v>
      </c>
    </row>
    <row r="3825" spans="1:9">
      <c r="A3825" s="539">
        <v>3824</v>
      </c>
      <c r="B3825" s="540" t="s">
        <v>8534</v>
      </c>
      <c r="C3825" s="540" t="s">
        <v>8535</v>
      </c>
      <c r="D3825" s="540" t="s">
        <v>8669</v>
      </c>
      <c r="E3825" s="540" t="s">
        <v>8686</v>
      </c>
      <c r="F3825" s="556">
        <v>20710000</v>
      </c>
      <c r="G3825" s="541">
        <v>2023</v>
      </c>
      <c r="H3825" s="542">
        <f>VLOOKUP(G3825,[3]잔가율!$B$3:$C$33,2,FALSE)</f>
        <v>0.82599999999999996</v>
      </c>
      <c r="I3825" s="552">
        <f t="shared" si="59"/>
        <v>17106460</v>
      </c>
    </row>
    <row r="3826" spans="1:9">
      <c r="A3826" s="539">
        <v>3825</v>
      </c>
      <c r="B3826" s="540" t="s">
        <v>8534</v>
      </c>
      <c r="C3826" s="540" t="s">
        <v>8535</v>
      </c>
      <c r="D3826" s="540" t="s">
        <v>8669</v>
      </c>
      <c r="E3826" s="540" t="s">
        <v>8687</v>
      </c>
      <c r="F3826" s="556">
        <v>17130000</v>
      </c>
      <c r="G3826" s="541">
        <v>2023</v>
      </c>
      <c r="H3826" s="542">
        <f>VLOOKUP(G3826,[3]잔가율!$B$3:$C$33,2,FALSE)</f>
        <v>0.82599999999999996</v>
      </c>
      <c r="I3826" s="552">
        <f t="shared" si="59"/>
        <v>14149380</v>
      </c>
    </row>
    <row r="3827" spans="1:9">
      <c r="A3827" s="539">
        <v>3826</v>
      </c>
      <c r="B3827" s="540" t="s">
        <v>8534</v>
      </c>
      <c r="C3827" s="540" t="s">
        <v>8535</v>
      </c>
      <c r="D3827" s="540" t="s">
        <v>8669</v>
      </c>
      <c r="E3827" s="540" t="s">
        <v>8688</v>
      </c>
      <c r="F3827" s="556">
        <v>18770000</v>
      </c>
      <c r="G3827" s="541">
        <v>2023</v>
      </c>
      <c r="H3827" s="542">
        <f>VLOOKUP(G3827,[3]잔가율!$B$3:$C$33,2,FALSE)</f>
        <v>0.82599999999999996</v>
      </c>
      <c r="I3827" s="552">
        <f t="shared" si="59"/>
        <v>15504020</v>
      </c>
    </row>
    <row r="3828" spans="1:9">
      <c r="A3828" s="539">
        <v>3827</v>
      </c>
      <c r="B3828" s="540" t="s">
        <v>8534</v>
      </c>
      <c r="C3828" s="540" t="s">
        <v>8535</v>
      </c>
      <c r="D3828" s="540" t="s">
        <v>8669</v>
      </c>
      <c r="E3828" s="540" t="s">
        <v>8689</v>
      </c>
      <c r="F3828" s="556">
        <v>16500000</v>
      </c>
      <c r="G3828" s="541">
        <v>2023</v>
      </c>
      <c r="H3828" s="542">
        <f>VLOOKUP(G3828,[3]잔가율!$B$3:$C$33,2,FALSE)</f>
        <v>0.82599999999999996</v>
      </c>
      <c r="I3828" s="552">
        <f t="shared" si="59"/>
        <v>13629000</v>
      </c>
    </row>
    <row r="3829" spans="1:9">
      <c r="A3829" s="539">
        <v>3828</v>
      </c>
      <c r="B3829" s="540" t="s">
        <v>8534</v>
      </c>
      <c r="C3829" s="540" t="s">
        <v>8535</v>
      </c>
      <c r="D3829" s="540" t="s">
        <v>8669</v>
      </c>
      <c r="E3829" s="540" t="s">
        <v>8690</v>
      </c>
      <c r="F3829" s="556">
        <v>22820000</v>
      </c>
      <c r="G3829" s="541">
        <v>2023</v>
      </c>
      <c r="H3829" s="542">
        <f>VLOOKUP(G3829,[3]잔가율!$B$3:$C$33,2,FALSE)</f>
        <v>0.82599999999999996</v>
      </c>
      <c r="I3829" s="552">
        <f t="shared" si="59"/>
        <v>18849320</v>
      </c>
    </row>
    <row r="3830" spans="1:9">
      <c r="A3830" s="539">
        <v>3829</v>
      </c>
      <c r="B3830" s="540" t="s">
        <v>8534</v>
      </c>
      <c r="C3830" s="540" t="s">
        <v>8535</v>
      </c>
      <c r="D3830" s="540" t="s">
        <v>8669</v>
      </c>
      <c r="E3830" s="540" t="s">
        <v>8691</v>
      </c>
      <c r="F3830" s="556">
        <v>19760000</v>
      </c>
      <c r="G3830" s="541">
        <v>2023</v>
      </c>
      <c r="H3830" s="542">
        <f>VLOOKUP(G3830,[3]잔가율!$B$3:$C$33,2,FALSE)</f>
        <v>0.82599999999999996</v>
      </c>
      <c r="I3830" s="552">
        <f t="shared" si="59"/>
        <v>16321760</v>
      </c>
    </row>
    <row r="3831" spans="1:9">
      <c r="A3831" s="539">
        <v>3830</v>
      </c>
      <c r="B3831" s="540" t="s">
        <v>8534</v>
      </c>
      <c r="C3831" s="540" t="s">
        <v>8535</v>
      </c>
      <c r="D3831" s="540" t="s">
        <v>8669</v>
      </c>
      <c r="E3831" s="540" t="s">
        <v>8692</v>
      </c>
      <c r="F3831" s="556">
        <v>19750000</v>
      </c>
      <c r="G3831" s="541">
        <v>2023</v>
      </c>
      <c r="H3831" s="542">
        <f>VLOOKUP(G3831,[3]잔가율!$B$3:$C$33,2,FALSE)</f>
        <v>0.82599999999999996</v>
      </c>
      <c r="I3831" s="552">
        <f t="shared" si="59"/>
        <v>16313500</v>
      </c>
    </row>
    <row r="3832" spans="1:9">
      <c r="A3832" s="539">
        <v>3831</v>
      </c>
      <c r="B3832" s="540" t="s">
        <v>8534</v>
      </c>
      <c r="C3832" s="540" t="s">
        <v>8535</v>
      </c>
      <c r="D3832" s="540" t="s">
        <v>8669</v>
      </c>
      <c r="E3832" s="540" t="s">
        <v>8693</v>
      </c>
      <c r="F3832" s="556">
        <v>21410000</v>
      </c>
      <c r="G3832" s="541">
        <v>2023</v>
      </c>
      <c r="H3832" s="542">
        <f>VLOOKUP(G3832,[3]잔가율!$B$3:$C$33,2,FALSE)</f>
        <v>0.82599999999999996</v>
      </c>
      <c r="I3832" s="552">
        <f t="shared" si="59"/>
        <v>17684660</v>
      </c>
    </row>
    <row r="3833" spans="1:9">
      <c r="A3833" s="539">
        <v>3832</v>
      </c>
      <c r="B3833" s="540" t="s">
        <v>8534</v>
      </c>
      <c r="C3833" s="540" t="s">
        <v>8535</v>
      </c>
      <c r="D3833" s="540" t="s">
        <v>8669</v>
      </c>
      <c r="E3833" s="540" t="s">
        <v>8694</v>
      </c>
      <c r="F3833" s="556">
        <v>22300000</v>
      </c>
      <c r="G3833" s="541">
        <v>2023</v>
      </c>
      <c r="H3833" s="542">
        <f>VLOOKUP(G3833,[3]잔가율!$B$3:$C$33,2,FALSE)</f>
        <v>0.82599999999999996</v>
      </c>
      <c r="I3833" s="552">
        <f t="shared" si="59"/>
        <v>18419800</v>
      </c>
    </row>
    <row r="3834" spans="1:9">
      <c r="A3834" s="539">
        <v>3833</v>
      </c>
      <c r="B3834" s="540" t="s">
        <v>8534</v>
      </c>
      <c r="C3834" s="540" t="s">
        <v>8535</v>
      </c>
      <c r="D3834" s="540" t="s">
        <v>8669</v>
      </c>
      <c r="E3834" s="540" t="s">
        <v>8695</v>
      </c>
      <c r="F3834" s="556">
        <v>22260000</v>
      </c>
      <c r="G3834" s="541">
        <v>2023</v>
      </c>
      <c r="H3834" s="542">
        <f>VLOOKUP(G3834,[3]잔가율!$B$3:$C$33,2,FALSE)</f>
        <v>0.82599999999999996</v>
      </c>
      <c r="I3834" s="552">
        <f t="shared" si="59"/>
        <v>18386760</v>
      </c>
    </row>
    <row r="3835" spans="1:9">
      <c r="A3835" s="539">
        <v>3834</v>
      </c>
      <c r="B3835" s="540" t="s">
        <v>8534</v>
      </c>
      <c r="C3835" s="540" t="s">
        <v>8535</v>
      </c>
      <c r="D3835" s="540" t="s">
        <v>8669</v>
      </c>
      <c r="E3835" s="540" t="s">
        <v>8696</v>
      </c>
      <c r="F3835" s="556">
        <v>19840000</v>
      </c>
      <c r="G3835" s="541">
        <v>2023</v>
      </c>
      <c r="H3835" s="542">
        <f>VLOOKUP(G3835,[3]잔가율!$B$3:$C$33,2,FALSE)</f>
        <v>0.82599999999999996</v>
      </c>
      <c r="I3835" s="552">
        <f t="shared" si="59"/>
        <v>16387840</v>
      </c>
    </row>
    <row r="3836" spans="1:9">
      <c r="A3836" s="539">
        <v>3835</v>
      </c>
      <c r="B3836" s="540" t="s">
        <v>8534</v>
      </c>
      <c r="C3836" s="540" t="s">
        <v>8535</v>
      </c>
      <c r="D3836" s="540" t="s">
        <v>2730</v>
      </c>
      <c r="E3836" s="540" t="s">
        <v>8697</v>
      </c>
      <c r="F3836" s="556">
        <v>22490000</v>
      </c>
      <c r="G3836" s="541">
        <v>2023</v>
      </c>
      <c r="H3836" s="542">
        <f>VLOOKUP(G3836,[3]잔가율!$B$3:$C$33,2,FALSE)</f>
        <v>0.82599999999999996</v>
      </c>
      <c r="I3836" s="552">
        <f t="shared" si="59"/>
        <v>18576740</v>
      </c>
    </row>
    <row r="3837" spans="1:9">
      <c r="A3837" s="539">
        <v>3836</v>
      </c>
      <c r="B3837" s="540" t="s">
        <v>8534</v>
      </c>
      <c r="C3837" s="540" t="s">
        <v>8535</v>
      </c>
      <c r="D3837" s="540" t="s">
        <v>2730</v>
      </c>
      <c r="E3837" s="540" t="s">
        <v>8698</v>
      </c>
      <c r="F3837" s="556">
        <v>22490000</v>
      </c>
      <c r="G3837" s="541">
        <v>2023</v>
      </c>
      <c r="H3837" s="542">
        <f>VLOOKUP(G3837,[3]잔가율!$B$3:$C$33,2,FALSE)</f>
        <v>0.82599999999999996</v>
      </c>
      <c r="I3837" s="552">
        <f t="shared" si="59"/>
        <v>18576740</v>
      </c>
    </row>
    <row r="3838" spans="1:9">
      <c r="A3838" s="539">
        <v>3837</v>
      </c>
      <c r="B3838" s="540" t="s">
        <v>8534</v>
      </c>
      <c r="C3838" s="540" t="s">
        <v>8535</v>
      </c>
      <c r="D3838" s="540" t="s">
        <v>2730</v>
      </c>
      <c r="E3838" s="540" t="s">
        <v>8699</v>
      </c>
      <c r="F3838" s="556">
        <v>22490000</v>
      </c>
      <c r="G3838" s="541">
        <v>2023</v>
      </c>
      <c r="H3838" s="542">
        <f>VLOOKUP(G3838,[3]잔가율!$B$3:$C$33,2,FALSE)</f>
        <v>0.82599999999999996</v>
      </c>
      <c r="I3838" s="552">
        <f t="shared" si="59"/>
        <v>18576740</v>
      </c>
    </row>
    <row r="3839" spans="1:9">
      <c r="A3839" s="539">
        <v>3838</v>
      </c>
      <c r="B3839" s="540" t="s">
        <v>8534</v>
      </c>
      <c r="C3839" s="540" t="s">
        <v>8535</v>
      </c>
      <c r="D3839" s="540" t="s">
        <v>2730</v>
      </c>
      <c r="E3839" s="540" t="s">
        <v>8700</v>
      </c>
      <c r="F3839" s="556">
        <v>24750000</v>
      </c>
      <c r="G3839" s="541">
        <v>2023</v>
      </c>
      <c r="H3839" s="542">
        <f>VLOOKUP(G3839,[3]잔가율!$B$3:$C$33,2,FALSE)</f>
        <v>0.82599999999999996</v>
      </c>
      <c r="I3839" s="552">
        <f t="shared" si="59"/>
        <v>20443500</v>
      </c>
    </row>
    <row r="3840" spans="1:9">
      <c r="A3840" s="539">
        <v>3839</v>
      </c>
      <c r="B3840" s="540" t="s">
        <v>8534</v>
      </c>
      <c r="C3840" s="540" t="s">
        <v>8535</v>
      </c>
      <c r="D3840" s="540" t="s">
        <v>2730</v>
      </c>
      <c r="E3840" s="540" t="s">
        <v>8701</v>
      </c>
      <c r="F3840" s="556">
        <v>25090000</v>
      </c>
      <c r="G3840" s="541">
        <v>2023</v>
      </c>
      <c r="H3840" s="542">
        <f>VLOOKUP(G3840,[3]잔가율!$B$3:$C$33,2,FALSE)</f>
        <v>0.82599999999999996</v>
      </c>
      <c r="I3840" s="552">
        <f t="shared" si="59"/>
        <v>20724340</v>
      </c>
    </row>
    <row r="3841" spans="1:9">
      <c r="A3841" s="539">
        <v>3840</v>
      </c>
      <c r="B3841" s="540" t="s">
        <v>8534</v>
      </c>
      <c r="C3841" s="540" t="s">
        <v>8535</v>
      </c>
      <c r="D3841" s="540" t="s">
        <v>2730</v>
      </c>
      <c r="E3841" s="540" t="s">
        <v>8702</v>
      </c>
      <c r="F3841" s="556">
        <v>26860000</v>
      </c>
      <c r="G3841" s="541">
        <v>2023</v>
      </c>
      <c r="H3841" s="542">
        <f>VLOOKUP(G3841,[3]잔가율!$B$3:$C$33,2,FALSE)</f>
        <v>0.82599999999999996</v>
      </c>
      <c r="I3841" s="552">
        <f t="shared" si="59"/>
        <v>22186360</v>
      </c>
    </row>
    <row r="3842" spans="1:9">
      <c r="A3842" s="539">
        <v>3841</v>
      </c>
      <c r="B3842" s="540" t="s">
        <v>8534</v>
      </c>
      <c r="C3842" s="540" t="s">
        <v>8535</v>
      </c>
      <c r="D3842" s="540" t="s">
        <v>2730</v>
      </c>
      <c r="E3842" s="540" t="s">
        <v>8703</v>
      </c>
      <c r="F3842" s="556">
        <v>26860000</v>
      </c>
      <c r="G3842" s="541">
        <v>2023</v>
      </c>
      <c r="H3842" s="542">
        <f>VLOOKUP(G3842,[3]잔가율!$B$3:$C$33,2,FALSE)</f>
        <v>0.82599999999999996</v>
      </c>
      <c r="I3842" s="552">
        <f t="shared" ref="I3842:I3905" si="60">ROUNDDOWN(F3842*H3842,0)</f>
        <v>22186360</v>
      </c>
    </row>
    <row r="3843" spans="1:9">
      <c r="A3843" s="539">
        <v>3842</v>
      </c>
      <c r="B3843" s="540" t="s">
        <v>8534</v>
      </c>
      <c r="C3843" s="540" t="s">
        <v>8535</v>
      </c>
      <c r="D3843" s="540" t="s">
        <v>2730</v>
      </c>
      <c r="E3843" s="540" t="s">
        <v>8704</v>
      </c>
      <c r="F3843" s="556">
        <v>29090000</v>
      </c>
      <c r="G3843" s="541">
        <v>2023</v>
      </c>
      <c r="H3843" s="542">
        <f>VLOOKUP(G3843,[3]잔가율!$B$3:$C$33,2,FALSE)</f>
        <v>0.82599999999999996</v>
      </c>
      <c r="I3843" s="552">
        <f t="shared" si="60"/>
        <v>24028340</v>
      </c>
    </row>
    <row r="3844" spans="1:9">
      <c r="A3844" s="539">
        <v>3843</v>
      </c>
      <c r="B3844" s="540" t="s">
        <v>8534</v>
      </c>
      <c r="C3844" s="540" t="s">
        <v>8535</v>
      </c>
      <c r="D3844" s="540" t="s">
        <v>2730</v>
      </c>
      <c r="E3844" s="540" t="s">
        <v>8705</v>
      </c>
      <c r="F3844" s="556">
        <v>29090000</v>
      </c>
      <c r="G3844" s="541">
        <v>2023</v>
      </c>
      <c r="H3844" s="542">
        <f>VLOOKUP(G3844,[3]잔가율!$B$3:$C$33,2,FALSE)</f>
        <v>0.82599999999999996</v>
      </c>
      <c r="I3844" s="552">
        <f t="shared" si="60"/>
        <v>24028340</v>
      </c>
    </row>
    <row r="3845" spans="1:9">
      <c r="A3845" s="539">
        <v>3844</v>
      </c>
      <c r="B3845" s="544" t="s">
        <v>8534</v>
      </c>
      <c r="C3845" s="544" t="s">
        <v>8535</v>
      </c>
      <c r="D3845" s="544" t="s">
        <v>2730</v>
      </c>
      <c r="E3845" s="544" t="s">
        <v>8706</v>
      </c>
      <c r="F3845" s="559">
        <v>24180000</v>
      </c>
      <c r="G3845" s="541">
        <v>2023</v>
      </c>
      <c r="H3845" s="542">
        <f>VLOOKUP(G3845,[3]잔가율!$B$3:$C$33,2,FALSE)</f>
        <v>0.82599999999999996</v>
      </c>
      <c r="I3845" s="552">
        <f t="shared" si="60"/>
        <v>19972680</v>
      </c>
    </row>
    <row r="3846" spans="1:9">
      <c r="A3846" s="539">
        <v>3845</v>
      </c>
      <c r="B3846" s="544" t="s">
        <v>8534</v>
      </c>
      <c r="C3846" s="544" t="s">
        <v>8535</v>
      </c>
      <c r="D3846" s="544" t="s">
        <v>2730</v>
      </c>
      <c r="E3846" s="544" t="s">
        <v>8707</v>
      </c>
      <c r="F3846" s="559">
        <v>25020000</v>
      </c>
      <c r="G3846" s="541">
        <v>2023</v>
      </c>
      <c r="H3846" s="542">
        <f>VLOOKUP(G3846,[3]잔가율!$B$3:$C$33,2,FALSE)</f>
        <v>0.82599999999999996</v>
      </c>
      <c r="I3846" s="552">
        <f t="shared" si="60"/>
        <v>20666520</v>
      </c>
    </row>
    <row r="3847" spans="1:9">
      <c r="A3847" s="539">
        <v>3846</v>
      </c>
      <c r="B3847" s="544" t="s">
        <v>8534</v>
      </c>
      <c r="C3847" s="544" t="s">
        <v>8535</v>
      </c>
      <c r="D3847" s="544" t="s">
        <v>2730</v>
      </c>
      <c r="E3847" s="544" t="s">
        <v>8708</v>
      </c>
      <c r="F3847" s="559">
        <v>27780000</v>
      </c>
      <c r="G3847" s="541">
        <v>2023</v>
      </c>
      <c r="H3847" s="542">
        <f>VLOOKUP(G3847,[3]잔가율!$B$3:$C$33,2,FALSE)</f>
        <v>0.82599999999999996</v>
      </c>
      <c r="I3847" s="552">
        <f t="shared" si="60"/>
        <v>22946280</v>
      </c>
    </row>
    <row r="3848" spans="1:9">
      <c r="A3848" s="539">
        <v>3847</v>
      </c>
      <c r="B3848" s="544" t="s">
        <v>8534</v>
      </c>
      <c r="C3848" s="544" t="s">
        <v>8535</v>
      </c>
      <c r="D3848" s="544" t="s">
        <v>2730</v>
      </c>
      <c r="E3848" s="544" t="s">
        <v>8709</v>
      </c>
      <c r="F3848" s="559">
        <v>29570000</v>
      </c>
      <c r="G3848" s="541">
        <v>2023</v>
      </c>
      <c r="H3848" s="542">
        <f>VLOOKUP(G3848,[3]잔가율!$B$3:$C$33,2,FALSE)</f>
        <v>0.82599999999999996</v>
      </c>
      <c r="I3848" s="552">
        <f t="shared" si="60"/>
        <v>24424820</v>
      </c>
    </row>
    <row r="3849" spans="1:9">
      <c r="A3849" s="539">
        <v>3848</v>
      </c>
      <c r="B3849" s="544" t="s">
        <v>8534</v>
      </c>
      <c r="C3849" s="544" t="s">
        <v>8535</v>
      </c>
      <c r="D3849" s="544" t="s">
        <v>2730</v>
      </c>
      <c r="E3849" s="544" t="s">
        <v>8710</v>
      </c>
      <c r="F3849" s="559">
        <v>29840000</v>
      </c>
      <c r="G3849" s="541">
        <v>2023</v>
      </c>
      <c r="H3849" s="542">
        <f>VLOOKUP(G3849,[3]잔가율!$B$3:$C$33,2,FALSE)</f>
        <v>0.82599999999999996</v>
      </c>
      <c r="I3849" s="552">
        <f t="shared" si="60"/>
        <v>24647840</v>
      </c>
    </row>
    <row r="3850" spans="1:9">
      <c r="A3850" s="539">
        <v>3849</v>
      </c>
      <c r="B3850" s="544" t="s">
        <v>8534</v>
      </c>
      <c r="C3850" s="544" t="s">
        <v>8535</v>
      </c>
      <c r="D3850" s="544" t="s">
        <v>2730</v>
      </c>
      <c r="E3850" s="544" t="s">
        <v>8711</v>
      </c>
      <c r="F3850" s="559">
        <v>30670000</v>
      </c>
      <c r="G3850" s="541">
        <v>2023</v>
      </c>
      <c r="H3850" s="542">
        <f>VLOOKUP(G3850,[3]잔가율!$B$3:$C$33,2,FALSE)</f>
        <v>0.82599999999999996</v>
      </c>
      <c r="I3850" s="552">
        <f t="shared" si="60"/>
        <v>25333420</v>
      </c>
    </row>
    <row r="3851" spans="1:9">
      <c r="A3851" s="539">
        <v>3850</v>
      </c>
      <c r="B3851" s="544" t="s">
        <v>8534</v>
      </c>
      <c r="C3851" s="544" t="s">
        <v>8535</v>
      </c>
      <c r="D3851" s="544" t="s">
        <v>2730</v>
      </c>
      <c r="E3851" s="544" t="s">
        <v>8712</v>
      </c>
      <c r="F3851" s="559">
        <v>23900000</v>
      </c>
      <c r="G3851" s="541">
        <v>2023</v>
      </c>
      <c r="H3851" s="542">
        <f>VLOOKUP(G3851,[3]잔가율!$B$3:$C$33,2,FALSE)</f>
        <v>0.82599999999999996</v>
      </c>
      <c r="I3851" s="552">
        <f t="shared" si="60"/>
        <v>19741400</v>
      </c>
    </row>
    <row r="3852" spans="1:9">
      <c r="A3852" s="539">
        <v>3851</v>
      </c>
      <c r="B3852" s="544" t="s">
        <v>8534</v>
      </c>
      <c r="C3852" s="544" t="s">
        <v>8535</v>
      </c>
      <c r="D3852" s="544" t="s">
        <v>2730</v>
      </c>
      <c r="E3852" s="544" t="s">
        <v>8713</v>
      </c>
      <c r="F3852" s="559">
        <v>25520000</v>
      </c>
      <c r="G3852" s="541">
        <v>2023</v>
      </c>
      <c r="H3852" s="542">
        <f>VLOOKUP(G3852,[3]잔가율!$B$3:$C$33,2,FALSE)</f>
        <v>0.82599999999999996</v>
      </c>
      <c r="I3852" s="552">
        <f t="shared" si="60"/>
        <v>21079520</v>
      </c>
    </row>
    <row r="3853" spans="1:9">
      <c r="A3853" s="539">
        <v>3852</v>
      </c>
      <c r="B3853" s="544" t="s">
        <v>8534</v>
      </c>
      <c r="C3853" s="544" t="s">
        <v>8535</v>
      </c>
      <c r="D3853" s="544" t="s">
        <v>2730</v>
      </c>
      <c r="E3853" s="544" t="s">
        <v>8714</v>
      </c>
      <c r="F3853" s="559">
        <v>26130000</v>
      </c>
      <c r="G3853" s="541">
        <v>2023</v>
      </c>
      <c r="H3853" s="542">
        <f>VLOOKUP(G3853,[3]잔가율!$B$3:$C$33,2,FALSE)</f>
        <v>0.82599999999999996</v>
      </c>
      <c r="I3853" s="552">
        <f t="shared" si="60"/>
        <v>21583380</v>
      </c>
    </row>
    <row r="3854" spans="1:9">
      <c r="A3854" s="539">
        <v>3853</v>
      </c>
      <c r="B3854" s="544" t="s">
        <v>8534</v>
      </c>
      <c r="C3854" s="544" t="s">
        <v>8535</v>
      </c>
      <c r="D3854" s="544" t="s">
        <v>2730</v>
      </c>
      <c r="E3854" s="544" t="s">
        <v>8715</v>
      </c>
      <c r="F3854" s="559">
        <v>27240000</v>
      </c>
      <c r="G3854" s="541">
        <v>2023</v>
      </c>
      <c r="H3854" s="542">
        <f>VLOOKUP(G3854,[3]잔가율!$B$3:$C$33,2,FALSE)</f>
        <v>0.82599999999999996</v>
      </c>
      <c r="I3854" s="552">
        <f t="shared" si="60"/>
        <v>22500240</v>
      </c>
    </row>
    <row r="3855" spans="1:9">
      <c r="A3855" s="539">
        <v>3854</v>
      </c>
      <c r="B3855" s="544" t="s">
        <v>8534</v>
      </c>
      <c r="C3855" s="544" t="s">
        <v>8535</v>
      </c>
      <c r="D3855" s="544" t="s">
        <v>2730</v>
      </c>
      <c r="E3855" s="544" t="s">
        <v>8716</v>
      </c>
      <c r="F3855" s="559">
        <v>28540000</v>
      </c>
      <c r="G3855" s="541">
        <v>2023</v>
      </c>
      <c r="H3855" s="542">
        <f>VLOOKUP(G3855,[3]잔가율!$B$3:$C$33,2,FALSE)</f>
        <v>0.82599999999999996</v>
      </c>
      <c r="I3855" s="552">
        <f t="shared" si="60"/>
        <v>23574040</v>
      </c>
    </row>
    <row r="3856" spans="1:9">
      <c r="A3856" s="539">
        <v>3855</v>
      </c>
      <c r="B3856" s="544" t="s">
        <v>8534</v>
      </c>
      <c r="C3856" s="544" t="s">
        <v>8535</v>
      </c>
      <c r="D3856" s="544" t="s">
        <v>2730</v>
      </c>
      <c r="E3856" s="544" t="s">
        <v>8717</v>
      </c>
      <c r="F3856" s="559">
        <v>28250000</v>
      </c>
      <c r="G3856" s="541">
        <v>2023</v>
      </c>
      <c r="H3856" s="542">
        <f>VLOOKUP(G3856,[3]잔가율!$B$3:$C$33,2,FALSE)</f>
        <v>0.82599999999999996</v>
      </c>
      <c r="I3856" s="552">
        <f t="shared" si="60"/>
        <v>23334500</v>
      </c>
    </row>
    <row r="3857" spans="1:9">
      <c r="A3857" s="539">
        <v>3856</v>
      </c>
      <c r="B3857" s="544" t="s">
        <v>8534</v>
      </c>
      <c r="C3857" s="544" t="s">
        <v>8535</v>
      </c>
      <c r="D3857" s="544" t="s">
        <v>2730</v>
      </c>
      <c r="E3857" s="544" t="s">
        <v>8718</v>
      </c>
      <c r="F3857" s="559">
        <v>29320000</v>
      </c>
      <c r="G3857" s="541">
        <v>2023</v>
      </c>
      <c r="H3857" s="542">
        <f>VLOOKUP(G3857,[3]잔가율!$B$3:$C$33,2,FALSE)</f>
        <v>0.82599999999999996</v>
      </c>
      <c r="I3857" s="552">
        <f t="shared" si="60"/>
        <v>24218320</v>
      </c>
    </row>
    <row r="3858" spans="1:9">
      <c r="A3858" s="539">
        <v>3857</v>
      </c>
      <c r="B3858" s="544" t="s">
        <v>8534</v>
      </c>
      <c r="C3858" s="544" t="s">
        <v>8535</v>
      </c>
      <c r="D3858" s="544" t="s">
        <v>2730</v>
      </c>
      <c r="E3858" s="544" t="s">
        <v>8719</v>
      </c>
      <c r="F3858" s="559">
        <v>30040000</v>
      </c>
      <c r="G3858" s="541">
        <v>2023</v>
      </c>
      <c r="H3858" s="542">
        <f>VLOOKUP(G3858,[3]잔가율!$B$3:$C$33,2,FALSE)</f>
        <v>0.82599999999999996</v>
      </c>
      <c r="I3858" s="552">
        <f t="shared" si="60"/>
        <v>24813040</v>
      </c>
    </row>
    <row r="3859" spans="1:9">
      <c r="A3859" s="539">
        <v>3858</v>
      </c>
      <c r="B3859" s="544" t="s">
        <v>8534</v>
      </c>
      <c r="C3859" s="544" t="s">
        <v>8535</v>
      </c>
      <c r="D3859" s="544" t="s">
        <v>2730</v>
      </c>
      <c r="E3859" s="544" t="s">
        <v>8720</v>
      </c>
      <c r="F3859" s="559">
        <v>30820000</v>
      </c>
      <c r="G3859" s="541">
        <v>2023</v>
      </c>
      <c r="H3859" s="542">
        <f>VLOOKUP(G3859,[3]잔가율!$B$3:$C$33,2,FALSE)</f>
        <v>0.82599999999999996</v>
      </c>
      <c r="I3859" s="552">
        <f t="shared" si="60"/>
        <v>25457320</v>
      </c>
    </row>
    <row r="3860" spans="1:9">
      <c r="A3860" s="539">
        <v>3859</v>
      </c>
      <c r="B3860" s="544" t="s">
        <v>8534</v>
      </c>
      <c r="C3860" s="544" t="s">
        <v>8535</v>
      </c>
      <c r="D3860" s="544" t="s">
        <v>2730</v>
      </c>
      <c r="E3860" s="544" t="s">
        <v>8721</v>
      </c>
      <c r="F3860" s="559">
        <v>31510000</v>
      </c>
      <c r="G3860" s="541">
        <v>2023</v>
      </c>
      <c r="H3860" s="542">
        <f>VLOOKUP(G3860,[3]잔가율!$B$3:$C$33,2,FALSE)</f>
        <v>0.82599999999999996</v>
      </c>
      <c r="I3860" s="552">
        <f t="shared" si="60"/>
        <v>26027260</v>
      </c>
    </row>
    <row r="3861" spans="1:9">
      <c r="A3861" s="539">
        <v>3860</v>
      </c>
      <c r="B3861" s="544" t="s">
        <v>8534</v>
      </c>
      <c r="C3861" s="544" t="s">
        <v>8535</v>
      </c>
      <c r="D3861" s="544" t="s">
        <v>2730</v>
      </c>
      <c r="E3861" s="544" t="s">
        <v>8722</v>
      </c>
      <c r="F3861" s="559">
        <v>32560000</v>
      </c>
      <c r="G3861" s="541">
        <v>2023</v>
      </c>
      <c r="H3861" s="542">
        <f>VLOOKUP(G3861,[3]잔가율!$B$3:$C$33,2,FALSE)</f>
        <v>0.82599999999999996</v>
      </c>
      <c r="I3861" s="552">
        <f t="shared" si="60"/>
        <v>26894560</v>
      </c>
    </row>
    <row r="3862" spans="1:9">
      <c r="A3862" s="539">
        <v>3861</v>
      </c>
      <c r="B3862" s="540" t="s">
        <v>8534</v>
      </c>
      <c r="C3862" s="540" t="s">
        <v>8535</v>
      </c>
      <c r="D3862" s="540" t="s">
        <v>2730</v>
      </c>
      <c r="E3862" s="540" t="s">
        <v>8723</v>
      </c>
      <c r="F3862" s="556">
        <v>22780000</v>
      </c>
      <c r="G3862" s="541">
        <v>2023</v>
      </c>
      <c r="H3862" s="542">
        <f>VLOOKUP(G3862,[3]잔가율!$B$3:$C$33,2,FALSE)</f>
        <v>0.82599999999999996</v>
      </c>
      <c r="I3862" s="552">
        <f t="shared" si="60"/>
        <v>18816280</v>
      </c>
    </row>
    <row r="3863" spans="1:9">
      <c r="A3863" s="539">
        <v>3862</v>
      </c>
      <c r="B3863" s="540" t="s">
        <v>8534</v>
      </c>
      <c r="C3863" s="540" t="s">
        <v>8535</v>
      </c>
      <c r="D3863" s="540" t="s">
        <v>2730</v>
      </c>
      <c r="E3863" s="540" t="s">
        <v>8724</v>
      </c>
      <c r="F3863" s="556">
        <v>23990000</v>
      </c>
      <c r="G3863" s="541">
        <v>2023</v>
      </c>
      <c r="H3863" s="542">
        <f>VLOOKUP(G3863,[3]잔가율!$B$3:$C$33,2,FALSE)</f>
        <v>0.82599999999999996</v>
      </c>
      <c r="I3863" s="552">
        <f t="shared" si="60"/>
        <v>19815740</v>
      </c>
    </row>
    <row r="3864" spans="1:9">
      <c r="A3864" s="539">
        <v>3863</v>
      </c>
      <c r="B3864" s="540" t="s">
        <v>8534</v>
      </c>
      <c r="C3864" s="540" t="s">
        <v>8535</v>
      </c>
      <c r="D3864" s="540" t="s">
        <v>2730</v>
      </c>
      <c r="E3864" s="540" t="s">
        <v>8725</v>
      </c>
      <c r="F3864" s="556">
        <v>21410000</v>
      </c>
      <c r="G3864" s="541">
        <v>2023</v>
      </c>
      <c r="H3864" s="542">
        <f>VLOOKUP(G3864,[3]잔가율!$B$3:$C$33,2,FALSE)</f>
        <v>0.82599999999999996</v>
      </c>
      <c r="I3864" s="552">
        <f t="shared" si="60"/>
        <v>17684660</v>
      </c>
    </row>
    <row r="3865" spans="1:9">
      <c r="A3865" s="539">
        <v>3864</v>
      </c>
      <c r="B3865" s="540" t="s">
        <v>8534</v>
      </c>
      <c r="C3865" s="540" t="s">
        <v>8535</v>
      </c>
      <c r="D3865" s="540" t="s">
        <v>2730</v>
      </c>
      <c r="E3865" s="540" t="s">
        <v>8726</v>
      </c>
      <c r="F3865" s="556">
        <v>21770000</v>
      </c>
      <c r="G3865" s="541">
        <v>2023</v>
      </c>
      <c r="H3865" s="542">
        <f>VLOOKUP(G3865,[3]잔가율!$B$3:$C$33,2,FALSE)</f>
        <v>0.82599999999999996</v>
      </c>
      <c r="I3865" s="552">
        <f t="shared" si="60"/>
        <v>17982020</v>
      </c>
    </row>
    <row r="3866" spans="1:9">
      <c r="A3866" s="539">
        <v>3865</v>
      </c>
      <c r="B3866" s="540" t="s">
        <v>8534</v>
      </c>
      <c r="C3866" s="540" t="s">
        <v>8535</v>
      </c>
      <c r="D3866" s="540" t="s">
        <v>2730</v>
      </c>
      <c r="E3866" s="540" t="s">
        <v>8727</v>
      </c>
      <c r="F3866" s="556">
        <v>25320000</v>
      </c>
      <c r="G3866" s="541">
        <v>2023</v>
      </c>
      <c r="H3866" s="542">
        <f>VLOOKUP(G3866,[3]잔가율!$B$3:$C$33,2,FALSE)</f>
        <v>0.82599999999999996</v>
      </c>
      <c r="I3866" s="552">
        <f t="shared" si="60"/>
        <v>20914320</v>
      </c>
    </row>
    <row r="3867" spans="1:9">
      <c r="A3867" s="539">
        <v>3866</v>
      </c>
      <c r="B3867" s="540" t="s">
        <v>8534</v>
      </c>
      <c r="C3867" s="540" t="s">
        <v>8535</v>
      </c>
      <c r="D3867" s="540" t="s">
        <v>2730</v>
      </c>
      <c r="E3867" s="540" t="s">
        <v>8728</v>
      </c>
      <c r="F3867" s="556">
        <v>25770000</v>
      </c>
      <c r="G3867" s="541">
        <v>2023</v>
      </c>
      <c r="H3867" s="542">
        <f>VLOOKUP(G3867,[3]잔가율!$B$3:$C$33,2,FALSE)</f>
        <v>0.82599999999999996</v>
      </c>
      <c r="I3867" s="552">
        <f t="shared" si="60"/>
        <v>21286020</v>
      </c>
    </row>
    <row r="3868" spans="1:9">
      <c r="A3868" s="539">
        <v>3867</v>
      </c>
      <c r="B3868" s="540" t="s">
        <v>8534</v>
      </c>
      <c r="C3868" s="540" t="s">
        <v>8535</v>
      </c>
      <c r="D3868" s="540" t="s">
        <v>2730</v>
      </c>
      <c r="E3868" s="540" t="s">
        <v>8729</v>
      </c>
      <c r="F3868" s="556">
        <v>28360000</v>
      </c>
      <c r="G3868" s="541">
        <v>2023</v>
      </c>
      <c r="H3868" s="542">
        <f>VLOOKUP(G3868,[3]잔가율!$B$3:$C$33,2,FALSE)</f>
        <v>0.82599999999999996</v>
      </c>
      <c r="I3868" s="552">
        <f t="shared" si="60"/>
        <v>23425360</v>
      </c>
    </row>
    <row r="3869" spans="1:9">
      <c r="A3869" s="539">
        <v>3868</v>
      </c>
      <c r="B3869" s="544" t="s">
        <v>8534</v>
      </c>
      <c r="C3869" s="544" t="s">
        <v>8535</v>
      </c>
      <c r="D3869" s="544" t="s">
        <v>2730</v>
      </c>
      <c r="E3869" s="544" t="s">
        <v>8730</v>
      </c>
      <c r="F3869" s="559">
        <v>25140000</v>
      </c>
      <c r="G3869" s="541">
        <v>2023</v>
      </c>
      <c r="H3869" s="542">
        <f>VLOOKUP(G3869,[3]잔가율!$B$3:$C$33,2,FALSE)</f>
        <v>0.82599999999999996</v>
      </c>
      <c r="I3869" s="552">
        <f t="shared" si="60"/>
        <v>20765640</v>
      </c>
    </row>
    <row r="3870" spans="1:9">
      <c r="A3870" s="539">
        <v>3869</v>
      </c>
      <c r="B3870" s="544" t="s">
        <v>8534</v>
      </c>
      <c r="C3870" s="544" t="s">
        <v>8535</v>
      </c>
      <c r="D3870" s="544" t="s">
        <v>2730</v>
      </c>
      <c r="E3870" s="544" t="s">
        <v>8731</v>
      </c>
      <c r="F3870" s="559">
        <v>26330000</v>
      </c>
      <c r="G3870" s="541">
        <v>2023</v>
      </c>
      <c r="H3870" s="542">
        <f>VLOOKUP(G3870,[3]잔가율!$B$3:$C$33,2,FALSE)</f>
        <v>0.82599999999999996</v>
      </c>
      <c r="I3870" s="552">
        <f t="shared" si="60"/>
        <v>21748580</v>
      </c>
    </row>
    <row r="3871" spans="1:9">
      <c r="A3871" s="539">
        <v>3870</v>
      </c>
      <c r="B3871" s="544" t="s">
        <v>8534</v>
      </c>
      <c r="C3871" s="544" t="s">
        <v>8535</v>
      </c>
      <c r="D3871" s="544" t="s">
        <v>2730</v>
      </c>
      <c r="E3871" s="544" t="s">
        <v>8732</v>
      </c>
      <c r="F3871" s="559">
        <v>21110000</v>
      </c>
      <c r="G3871" s="541">
        <v>2023</v>
      </c>
      <c r="H3871" s="542">
        <f>VLOOKUP(G3871,[3]잔가율!$B$3:$C$33,2,FALSE)</f>
        <v>0.82599999999999996</v>
      </c>
      <c r="I3871" s="552">
        <f t="shared" si="60"/>
        <v>17436860</v>
      </c>
    </row>
    <row r="3872" spans="1:9">
      <c r="A3872" s="539">
        <v>3871</v>
      </c>
      <c r="B3872" s="544" t="s">
        <v>8534</v>
      </c>
      <c r="C3872" s="544" t="s">
        <v>8535</v>
      </c>
      <c r="D3872" s="544" t="s">
        <v>2730</v>
      </c>
      <c r="E3872" s="544" t="s">
        <v>8733</v>
      </c>
      <c r="F3872" s="559">
        <v>23340000</v>
      </c>
      <c r="G3872" s="541">
        <v>2023</v>
      </c>
      <c r="H3872" s="542">
        <f>VLOOKUP(G3872,[3]잔가율!$B$3:$C$33,2,FALSE)</f>
        <v>0.82599999999999996</v>
      </c>
      <c r="I3872" s="552">
        <f t="shared" si="60"/>
        <v>19278840</v>
      </c>
    </row>
    <row r="3873" spans="1:9">
      <c r="A3873" s="539">
        <v>3872</v>
      </c>
      <c r="B3873" s="544" t="s">
        <v>8534</v>
      </c>
      <c r="C3873" s="544" t="s">
        <v>8535</v>
      </c>
      <c r="D3873" s="544" t="s">
        <v>2730</v>
      </c>
      <c r="E3873" s="544" t="s">
        <v>8734</v>
      </c>
      <c r="F3873" s="559">
        <v>27340000</v>
      </c>
      <c r="G3873" s="541">
        <v>2023</v>
      </c>
      <c r="H3873" s="542">
        <f>VLOOKUP(G3873,[3]잔가율!$B$3:$C$33,2,FALSE)</f>
        <v>0.82599999999999996</v>
      </c>
      <c r="I3873" s="552">
        <f t="shared" si="60"/>
        <v>22582840</v>
      </c>
    </row>
    <row r="3874" spans="1:9">
      <c r="A3874" s="539">
        <v>3873</v>
      </c>
      <c r="B3874" s="544" t="s">
        <v>8534</v>
      </c>
      <c r="C3874" s="544" t="s">
        <v>8535</v>
      </c>
      <c r="D3874" s="544" t="s">
        <v>2730</v>
      </c>
      <c r="E3874" s="544" t="s">
        <v>8735</v>
      </c>
      <c r="F3874" s="559">
        <v>28610000</v>
      </c>
      <c r="G3874" s="541">
        <v>2023</v>
      </c>
      <c r="H3874" s="542">
        <f>VLOOKUP(G3874,[3]잔가율!$B$3:$C$33,2,FALSE)</f>
        <v>0.82599999999999996</v>
      </c>
      <c r="I3874" s="552">
        <f t="shared" si="60"/>
        <v>23631860</v>
      </c>
    </row>
    <row r="3875" spans="1:9">
      <c r="A3875" s="539">
        <v>3874</v>
      </c>
      <c r="B3875" s="544" t="s">
        <v>8534</v>
      </c>
      <c r="C3875" s="544" t="s">
        <v>8535</v>
      </c>
      <c r="D3875" s="544" t="s">
        <v>2730</v>
      </c>
      <c r="E3875" s="544" t="s">
        <v>8736</v>
      </c>
      <c r="F3875" s="559">
        <v>30220000</v>
      </c>
      <c r="G3875" s="541">
        <v>2023</v>
      </c>
      <c r="H3875" s="542">
        <f>VLOOKUP(G3875,[3]잔가율!$B$3:$C$33,2,FALSE)</f>
        <v>0.82599999999999996</v>
      </c>
      <c r="I3875" s="552">
        <f t="shared" si="60"/>
        <v>24961720</v>
      </c>
    </row>
    <row r="3876" spans="1:9">
      <c r="A3876" s="539">
        <v>3875</v>
      </c>
      <c r="B3876" s="544" t="s">
        <v>8534</v>
      </c>
      <c r="C3876" s="544" t="s">
        <v>8535</v>
      </c>
      <c r="D3876" s="544" t="s">
        <v>2730</v>
      </c>
      <c r="E3876" s="544" t="s">
        <v>8737</v>
      </c>
      <c r="F3876" s="559">
        <v>25680000</v>
      </c>
      <c r="G3876" s="541">
        <v>2023</v>
      </c>
      <c r="H3876" s="542">
        <f>VLOOKUP(G3876,[3]잔가율!$B$3:$C$33,2,FALSE)</f>
        <v>0.82599999999999996</v>
      </c>
      <c r="I3876" s="552">
        <f t="shared" si="60"/>
        <v>21211680</v>
      </c>
    </row>
    <row r="3877" spans="1:9">
      <c r="A3877" s="539">
        <v>3876</v>
      </c>
      <c r="B3877" s="544" t="s">
        <v>8534</v>
      </c>
      <c r="C3877" s="544" t="s">
        <v>8535</v>
      </c>
      <c r="D3877" s="544" t="s">
        <v>2730</v>
      </c>
      <c r="E3877" s="544" t="s">
        <v>8738</v>
      </c>
      <c r="F3877" s="559">
        <v>27170000</v>
      </c>
      <c r="G3877" s="541">
        <v>2023</v>
      </c>
      <c r="H3877" s="542">
        <f>VLOOKUP(G3877,[3]잔가율!$B$3:$C$33,2,FALSE)</f>
        <v>0.82599999999999996</v>
      </c>
      <c r="I3877" s="552">
        <f t="shared" si="60"/>
        <v>22442420</v>
      </c>
    </row>
    <row r="3878" spans="1:9">
      <c r="A3878" s="539">
        <v>3877</v>
      </c>
      <c r="B3878" s="544" t="s">
        <v>8534</v>
      </c>
      <c r="C3878" s="544" t="s">
        <v>8535</v>
      </c>
      <c r="D3878" s="544" t="s">
        <v>2730</v>
      </c>
      <c r="E3878" s="544" t="s">
        <v>8739</v>
      </c>
      <c r="F3878" s="559">
        <v>22130000</v>
      </c>
      <c r="G3878" s="541">
        <v>2023</v>
      </c>
      <c r="H3878" s="542">
        <f>VLOOKUP(G3878,[3]잔가율!$B$3:$C$33,2,FALSE)</f>
        <v>0.82599999999999996</v>
      </c>
      <c r="I3878" s="552">
        <f t="shared" si="60"/>
        <v>18279380</v>
      </c>
    </row>
    <row r="3879" spans="1:9">
      <c r="A3879" s="539">
        <v>3878</v>
      </c>
      <c r="B3879" s="544" t="s">
        <v>8534</v>
      </c>
      <c r="C3879" s="544" t="s">
        <v>8535</v>
      </c>
      <c r="D3879" s="544" t="s">
        <v>2730</v>
      </c>
      <c r="E3879" s="544" t="s">
        <v>8740</v>
      </c>
      <c r="F3879" s="559">
        <v>27770000</v>
      </c>
      <c r="G3879" s="541">
        <v>2023</v>
      </c>
      <c r="H3879" s="542">
        <f>VLOOKUP(G3879,[3]잔가율!$B$3:$C$33,2,FALSE)</f>
        <v>0.82599999999999996</v>
      </c>
      <c r="I3879" s="552">
        <f t="shared" si="60"/>
        <v>22938020</v>
      </c>
    </row>
    <row r="3880" spans="1:9">
      <c r="A3880" s="539">
        <v>3879</v>
      </c>
      <c r="B3880" s="544" t="s">
        <v>8534</v>
      </c>
      <c r="C3880" s="544" t="s">
        <v>8535</v>
      </c>
      <c r="D3880" s="544" t="s">
        <v>2730</v>
      </c>
      <c r="E3880" s="544" t="s">
        <v>8741</v>
      </c>
      <c r="F3880" s="559">
        <v>27150000</v>
      </c>
      <c r="G3880" s="541">
        <v>2023</v>
      </c>
      <c r="H3880" s="542">
        <f>VLOOKUP(G3880,[3]잔가율!$B$3:$C$33,2,FALSE)</f>
        <v>0.82599999999999996</v>
      </c>
      <c r="I3880" s="552">
        <f t="shared" si="60"/>
        <v>22425900</v>
      </c>
    </row>
    <row r="3881" spans="1:9">
      <c r="A3881" s="539">
        <v>3880</v>
      </c>
      <c r="B3881" s="544" t="s">
        <v>8534</v>
      </c>
      <c r="C3881" s="544" t="s">
        <v>8535</v>
      </c>
      <c r="D3881" s="544" t="s">
        <v>2730</v>
      </c>
      <c r="E3881" s="544" t="s">
        <v>8742</v>
      </c>
      <c r="F3881" s="559">
        <v>28770000</v>
      </c>
      <c r="G3881" s="541">
        <v>2023</v>
      </c>
      <c r="H3881" s="542">
        <f>VLOOKUP(G3881,[3]잔가율!$B$3:$C$33,2,FALSE)</f>
        <v>0.82599999999999996</v>
      </c>
      <c r="I3881" s="552">
        <f t="shared" si="60"/>
        <v>23764020</v>
      </c>
    </row>
    <row r="3882" spans="1:9">
      <c r="A3882" s="539">
        <v>3881</v>
      </c>
      <c r="B3882" s="544" t="s">
        <v>8534</v>
      </c>
      <c r="C3882" s="544" t="s">
        <v>8535</v>
      </c>
      <c r="D3882" s="544" t="s">
        <v>2730</v>
      </c>
      <c r="E3882" s="544" t="s">
        <v>8743</v>
      </c>
      <c r="F3882" s="559">
        <v>29610000</v>
      </c>
      <c r="G3882" s="541">
        <v>2023</v>
      </c>
      <c r="H3882" s="542">
        <f>VLOOKUP(G3882,[3]잔가율!$B$3:$C$33,2,FALSE)</f>
        <v>0.82599999999999996</v>
      </c>
      <c r="I3882" s="552">
        <f t="shared" si="60"/>
        <v>24457860</v>
      </c>
    </row>
    <row r="3883" spans="1:9">
      <c r="A3883" s="539">
        <v>3882</v>
      </c>
      <c r="B3883" s="544" t="s">
        <v>8534</v>
      </c>
      <c r="C3883" s="544" t="s">
        <v>8535</v>
      </c>
      <c r="D3883" s="544" t="s">
        <v>2730</v>
      </c>
      <c r="E3883" s="544" t="s">
        <v>8744</v>
      </c>
      <c r="F3883" s="559">
        <v>30830000</v>
      </c>
      <c r="G3883" s="541">
        <v>2023</v>
      </c>
      <c r="H3883" s="542">
        <f>VLOOKUP(G3883,[3]잔가율!$B$3:$C$33,2,FALSE)</f>
        <v>0.82599999999999996</v>
      </c>
      <c r="I3883" s="552">
        <f t="shared" si="60"/>
        <v>25465580</v>
      </c>
    </row>
    <row r="3884" spans="1:9">
      <c r="A3884" s="539">
        <v>3883</v>
      </c>
      <c r="B3884" s="540" t="s">
        <v>8534</v>
      </c>
      <c r="C3884" s="540" t="s">
        <v>8535</v>
      </c>
      <c r="D3884" s="540" t="s">
        <v>2730</v>
      </c>
      <c r="E3884" s="540" t="s">
        <v>8745</v>
      </c>
      <c r="F3884" s="556">
        <v>23660000</v>
      </c>
      <c r="G3884" s="541">
        <v>2023</v>
      </c>
      <c r="H3884" s="542">
        <f>VLOOKUP(G3884,[3]잔가율!$B$3:$C$33,2,FALSE)</f>
        <v>0.82599999999999996</v>
      </c>
      <c r="I3884" s="552">
        <f t="shared" si="60"/>
        <v>19543160</v>
      </c>
    </row>
    <row r="3885" spans="1:9">
      <c r="A3885" s="539">
        <v>3884</v>
      </c>
      <c r="B3885" s="540" t="s">
        <v>8534</v>
      </c>
      <c r="C3885" s="540" t="s">
        <v>8535</v>
      </c>
      <c r="D3885" s="540" t="s">
        <v>2730</v>
      </c>
      <c r="E3885" s="540" t="s">
        <v>8746</v>
      </c>
      <c r="F3885" s="556">
        <v>26510000</v>
      </c>
      <c r="G3885" s="541">
        <v>2023</v>
      </c>
      <c r="H3885" s="542">
        <f>VLOOKUP(G3885,[3]잔가율!$B$3:$C$33,2,FALSE)</f>
        <v>0.82599999999999996</v>
      </c>
      <c r="I3885" s="552">
        <f t="shared" si="60"/>
        <v>21897260</v>
      </c>
    </row>
    <row r="3886" spans="1:9">
      <c r="A3886" s="539">
        <v>3885</v>
      </c>
      <c r="B3886" s="540" t="s">
        <v>8534</v>
      </c>
      <c r="C3886" s="540" t="s">
        <v>8535</v>
      </c>
      <c r="D3886" s="540" t="s">
        <v>2730</v>
      </c>
      <c r="E3886" s="540" t="s">
        <v>8747</v>
      </c>
      <c r="F3886" s="556">
        <v>27730000</v>
      </c>
      <c r="G3886" s="541">
        <v>2023</v>
      </c>
      <c r="H3886" s="542">
        <f>VLOOKUP(G3886,[3]잔가율!$B$3:$C$33,2,FALSE)</f>
        <v>0.82599999999999996</v>
      </c>
      <c r="I3886" s="552">
        <f t="shared" si="60"/>
        <v>22904980</v>
      </c>
    </row>
    <row r="3887" spans="1:9">
      <c r="A3887" s="539">
        <v>3886</v>
      </c>
      <c r="B3887" s="540" t="s">
        <v>8534</v>
      </c>
      <c r="C3887" s="540" t="s">
        <v>8535</v>
      </c>
      <c r="D3887" s="540" t="s">
        <v>2730</v>
      </c>
      <c r="E3887" s="540" t="s">
        <v>8748</v>
      </c>
      <c r="F3887" s="556">
        <v>28310000</v>
      </c>
      <c r="G3887" s="541">
        <v>2023</v>
      </c>
      <c r="H3887" s="542">
        <f>VLOOKUP(G3887,[3]잔가율!$B$3:$C$33,2,FALSE)</f>
        <v>0.82599999999999996</v>
      </c>
      <c r="I3887" s="552">
        <f t="shared" si="60"/>
        <v>23384060</v>
      </c>
    </row>
    <row r="3888" spans="1:9">
      <c r="A3888" s="539">
        <v>3887</v>
      </c>
      <c r="B3888" s="540" t="s">
        <v>8534</v>
      </c>
      <c r="C3888" s="540" t="s">
        <v>8535</v>
      </c>
      <c r="D3888" s="540" t="s">
        <v>2730</v>
      </c>
      <c r="E3888" s="540" t="s">
        <v>8749</v>
      </c>
      <c r="F3888" s="556">
        <v>18990000</v>
      </c>
      <c r="G3888" s="541">
        <v>2023</v>
      </c>
      <c r="H3888" s="542">
        <f>VLOOKUP(G3888,[3]잔가율!$B$3:$C$33,2,FALSE)</f>
        <v>0.82599999999999996</v>
      </c>
      <c r="I3888" s="552">
        <f t="shared" si="60"/>
        <v>15685740</v>
      </c>
    </row>
    <row r="3889" spans="1:9">
      <c r="A3889" s="539">
        <v>3888</v>
      </c>
      <c r="B3889" s="540" t="s">
        <v>8534</v>
      </c>
      <c r="C3889" s="540" t="s">
        <v>8535</v>
      </c>
      <c r="D3889" s="540" t="s">
        <v>2730</v>
      </c>
      <c r="E3889" s="540" t="s">
        <v>8750</v>
      </c>
      <c r="F3889" s="556">
        <v>21590000</v>
      </c>
      <c r="G3889" s="541">
        <v>2023</v>
      </c>
      <c r="H3889" s="542">
        <f>VLOOKUP(G3889,[3]잔가율!$B$3:$C$33,2,FALSE)</f>
        <v>0.82599999999999996</v>
      </c>
      <c r="I3889" s="552">
        <f t="shared" si="60"/>
        <v>17833340</v>
      </c>
    </row>
    <row r="3890" spans="1:9">
      <c r="A3890" s="539">
        <v>3889</v>
      </c>
      <c r="B3890" s="544" t="s">
        <v>8534</v>
      </c>
      <c r="C3890" s="544" t="s">
        <v>8535</v>
      </c>
      <c r="D3890" s="544" t="s">
        <v>2730</v>
      </c>
      <c r="E3890" s="544" t="s">
        <v>8751</v>
      </c>
      <c r="F3890" s="559">
        <v>24640000</v>
      </c>
      <c r="G3890" s="541">
        <v>2023</v>
      </c>
      <c r="H3890" s="542">
        <f>VLOOKUP(G3890,[3]잔가율!$B$3:$C$33,2,FALSE)</f>
        <v>0.82599999999999996</v>
      </c>
      <c r="I3890" s="552">
        <f t="shared" si="60"/>
        <v>20352640</v>
      </c>
    </row>
    <row r="3891" spans="1:9">
      <c r="A3891" s="539">
        <v>3890</v>
      </c>
      <c r="B3891" s="544" t="s">
        <v>8534</v>
      </c>
      <c r="C3891" s="544" t="s">
        <v>8535</v>
      </c>
      <c r="D3891" s="544" t="s">
        <v>2730</v>
      </c>
      <c r="E3891" s="544" t="s">
        <v>8752</v>
      </c>
      <c r="F3891" s="559">
        <v>27240000</v>
      </c>
      <c r="G3891" s="541">
        <v>2023</v>
      </c>
      <c r="H3891" s="542">
        <f>VLOOKUP(G3891,[3]잔가율!$B$3:$C$33,2,FALSE)</f>
        <v>0.82599999999999996</v>
      </c>
      <c r="I3891" s="552">
        <f t="shared" si="60"/>
        <v>22500240</v>
      </c>
    </row>
    <row r="3892" spans="1:9">
      <c r="A3892" s="539">
        <v>3891</v>
      </c>
      <c r="B3892" s="544" t="s">
        <v>8534</v>
      </c>
      <c r="C3892" s="544" t="s">
        <v>8535</v>
      </c>
      <c r="D3892" s="544" t="s">
        <v>2730</v>
      </c>
      <c r="E3892" s="544" t="s">
        <v>8753</v>
      </c>
      <c r="F3892" s="559">
        <v>28940000</v>
      </c>
      <c r="G3892" s="541">
        <v>2023</v>
      </c>
      <c r="H3892" s="542">
        <f>VLOOKUP(G3892,[3]잔가율!$B$3:$C$33,2,FALSE)</f>
        <v>0.82599999999999996</v>
      </c>
      <c r="I3892" s="552">
        <f t="shared" si="60"/>
        <v>23904440</v>
      </c>
    </row>
    <row r="3893" spans="1:9">
      <c r="A3893" s="539">
        <v>3892</v>
      </c>
      <c r="B3893" s="544" t="s">
        <v>8534</v>
      </c>
      <c r="C3893" s="544" t="s">
        <v>8535</v>
      </c>
      <c r="D3893" s="544" t="s">
        <v>2730</v>
      </c>
      <c r="E3893" s="544" t="s">
        <v>8754</v>
      </c>
      <c r="F3893" s="559">
        <v>30110000</v>
      </c>
      <c r="G3893" s="541">
        <v>2023</v>
      </c>
      <c r="H3893" s="542">
        <f>VLOOKUP(G3893,[3]잔가율!$B$3:$C$33,2,FALSE)</f>
        <v>0.82599999999999996</v>
      </c>
      <c r="I3893" s="552">
        <f t="shared" si="60"/>
        <v>24870860</v>
      </c>
    </row>
    <row r="3894" spans="1:9">
      <c r="A3894" s="539">
        <v>3893</v>
      </c>
      <c r="B3894" s="544" t="s">
        <v>8534</v>
      </c>
      <c r="C3894" s="544" t="s">
        <v>8535</v>
      </c>
      <c r="D3894" s="544" t="s">
        <v>2730</v>
      </c>
      <c r="E3894" s="544" t="s">
        <v>8755</v>
      </c>
      <c r="F3894" s="559">
        <v>23360000</v>
      </c>
      <c r="G3894" s="541">
        <v>2023</v>
      </c>
      <c r="H3894" s="542">
        <f>VLOOKUP(G3894,[3]잔가율!$B$3:$C$33,2,FALSE)</f>
        <v>0.82599999999999996</v>
      </c>
      <c r="I3894" s="552">
        <f t="shared" si="60"/>
        <v>19295360</v>
      </c>
    </row>
    <row r="3895" spans="1:9">
      <c r="A3895" s="539">
        <v>3894</v>
      </c>
      <c r="B3895" s="544" t="s">
        <v>8534</v>
      </c>
      <c r="C3895" s="544" t="s">
        <v>8535</v>
      </c>
      <c r="D3895" s="544" t="s">
        <v>2730</v>
      </c>
      <c r="E3895" s="544" t="s">
        <v>8756</v>
      </c>
      <c r="F3895" s="559">
        <v>26340000</v>
      </c>
      <c r="G3895" s="541">
        <v>2023</v>
      </c>
      <c r="H3895" s="542">
        <f>VLOOKUP(G3895,[3]잔가율!$B$3:$C$33,2,FALSE)</f>
        <v>0.82599999999999996</v>
      </c>
      <c r="I3895" s="552">
        <f t="shared" si="60"/>
        <v>21756840</v>
      </c>
    </row>
    <row r="3896" spans="1:9">
      <c r="A3896" s="539">
        <v>3895</v>
      </c>
      <c r="B3896" s="544" t="s">
        <v>8534</v>
      </c>
      <c r="C3896" s="544" t="s">
        <v>8535</v>
      </c>
      <c r="D3896" s="544" t="s">
        <v>2730</v>
      </c>
      <c r="E3896" s="544" t="s">
        <v>8757</v>
      </c>
      <c r="F3896" s="559">
        <v>28460000</v>
      </c>
      <c r="G3896" s="541">
        <v>2023</v>
      </c>
      <c r="H3896" s="542">
        <f>VLOOKUP(G3896,[3]잔가율!$B$3:$C$33,2,FALSE)</f>
        <v>0.82599999999999996</v>
      </c>
      <c r="I3896" s="552">
        <f t="shared" si="60"/>
        <v>23507960</v>
      </c>
    </row>
    <row r="3897" spans="1:9">
      <c r="A3897" s="539">
        <v>3896</v>
      </c>
      <c r="B3897" s="544" t="s">
        <v>8534</v>
      </c>
      <c r="C3897" s="544" t="s">
        <v>8535</v>
      </c>
      <c r="D3897" s="544" t="s">
        <v>2730</v>
      </c>
      <c r="E3897" s="544" t="s">
        <v>8758</v>
      </c>
      <c r="F3897" s="559">
        <v>29680000</v>
      </c>
      <c r="G3897" s="541">
        <v>2023</v>
      </c>
      <c r="H3897" s="542">
        <f>VLOOKUP(G3897,[3]잔가율!$B$3:$C$33,2,FALSE)</f>
        <v>0.82599999999999996</v>
      </c>
      <c r="I3897" s="552">
        <f t="shared" si="60"/>
        <v>24515680</v>
      </c>
    </row>
    <row r="3898" spans="1:9">
      <c r="A3898" s="539">
        <v>3897</v>
      </c>
      <c r="B3898" s="544" t="s">
        <v>8534</v>
      </c>
      <c r="C3898" s="544" t="s">
        <v>8535</v>
      </c>
      <c r="D3898" s="544" t="s">
        <v>2730</v>
      </c>
      <c r="E3898" s="544" t="s">
        <v>8759</v>
      </c>
      <c r="F3898" s="559">
        <v>23040000</v>
      </c>
      <c r="G3898" s="541">
        <v>2023</v>
      </c>
      <c r="H3898" s="542">
        <f>VLOOKUP(G3898,[3]잔가율!$B$3:$C$33,2,FALSE)</f>
        <v>0.82599999999999996</v>
      </c>
      <c r="I3898" s="552">
        <f t="shared" si="60"/>
        <v>19031040</v>
      </c>
    </row>
    <row r="3899" spans="1:9">
      <c r="A3899" s="539">
        <v>3898</v>
      </c>
      <c r="B3899" s="544" t="s">
        <v>8534</v>
      </c>
      <c r="C3899" s="544" t="s">
        <v>8535</v>
      </c>
      <c r="D3899" s="544" t="s">
        <v>2730</v>
      </c>
      <c r="E3899" s="544" t="s">
        <v>8760</v>
      </c>
      <c r="F3899" s="559">
        <v>24960000</v>
      </c>
      <c r="G3899" s="541">
        <v>2023</v>
      </c>
      <c r="H3899" s="542">
        <f>VLOOKUP(G3899,[3]잔가율!$B$3:$C$33,2,FALSE)</f>
        <v>0.82599999999999996</v>
      </c>
      <c r="I3899" s="552">
        <f t="shared" si="60"/>
        <v>20616960</v>
      </c>
    </row>
    <row r="3900" spans="1:9">
      <c r="A3900" s="539">
        <v>3899</v>
      </c>
      <c r="B3900" s="544" t="s">
        <v>8534</v>
      </c>
      <c r="C3900" s="544" t="s">
        <v>8535</v>
      </c>
      <c r="D3900" s="544" t="s">
        <v>2730</v>
      </c>
      <c r="E3900" s="544" t="s">
        <v>8761</v>
      </c>
      <c r="F3900" s="559">
        <v>27730000</v>
      </c>
      <c r="G3900" s="541">
        <v>2023</v>
      </c>
      <c r="H3900" s="542">
        <f>VLOOKUP(G3900,[3]잔가율!$B$3:$C$33,2,FALSE)</f>
        <v>0.82599999999999996</v>
      </c>
      <c r="I3900" s="552">
        <f t="shared" si="60"/>
        <v>22904980</v>
      </c>
    </row>
    <row r="3901" spans="1:9">
      <c r="A3901" s="539">
        <v>3900</v>
      </c>
      <c r="B3901" s="544" t="s">
        <v>8534</v>
      </c>
      <c r="C3901" s="544" t="s">
        <v>8535</v>
      </c>
      <c r="D3901" s="544" t="s">
        <v>2730</v>
      </c>
      <c r="E3901" s="544" t="s">
        <v>8762</v>
      </c>
      <c r="F3901" s="559">
        <v>29340000</v>
      </c>
      <c r="G3901" s="541">
        <v>2023</v>
      </c>
      <c r="H3901" s="542">
        <f>VLOOKUP(G3901,[3]잔가율!$B$3:$C$33,2,FALSE)</f>
        <v>0.82599999999999996</v>
      </c>
      <c r="I3901" s="552">
        <f t="shared" si="60"/>
        <v>24234840</v>
      </c>
    </row>
    <row r="3902" spans="1:9">
      <c r="A3902" s="539">
        <v>3901</v>
      </c>
      <c r="B3902" s="544" t="s">
        <v>8534</v>
      </c>
      <c r="C3902" s="544" t="s">
        <v>8535</v>
      </c>
      <c r="D3902" s="544" t="s">
        <v>2730</v>
      </c>
      <c r="E3902" s="544" t="s">
        <v>8763</v>
      </c>
      <c r="F3902" s="559">
        <v>30240000</v>
      </c>
      <c r="G3902" s="541">
        <v>2023</v>
      </c>
      <c r="H3902" s="542">
        <f>VLOOKUP(G3902,[3]잔가율!$B$3:$C$33,2,FALSE)</f>
        <v>0.82599999999999996</v>
      </c>
      <c r="I3902" s="552">
        <f t="shared" si="60"/>
        <v>24978240</v>
      </c>
    </row>
    <row r="3903" spans="1:9">
      <c r="A3903" s="539">
        <v>3902</v>
      </c>
      <c r="B3903" s="544" t="s">
        <v>8534</v>
      </c>
      <c r="C3903" s="544" t="s">
        <v>8535</v>
      </c>
      <c r="D3903" s="544" t="s">
        <v>2730</v>
      </c>
      <c r="E3903" s="544" t="s">
        <v>8764</v>
      </c>
      <c r="F3903" s="559">
        <v>24680000</v>
      </c>
      <c r="G3903" s="541">
        <v>2023</v>
      </c>
      <c r="H3903" s="542">
        <f>VLOOKUP(G3903,[3]잔가율!$B$3:$C$33,2,FALSE)</f>
        <v>0.82599999999999996</v>
      </c>
      <c r="I3903" s="552">
        <f t="shared" si="60"/>
        <v>20385680</v>
      </c>
    </row>
    <row r="3904" spans="1:9">
      <c r="A3904" s="539">
        <v>3903</v>
      </c>
      <c r="B3904" s="544" t="s">
        <v>8534</v>
      </c>
      <c r="C3904" s="544" t="s">
        <v>8535</v>
      </c>
      <c r="D3904" s="544" t="s">
        <v>2730</v>
      </c>
      <c r="E3904" s="544" t="s">
        <v>8765</v>
      </c>
      <c r="F3904" s="559">
        <v>27020000</v>
      </c>
      <c r="G3904" s="541">
        <v>2023</v>
      </c>
      <c r="H3904" s="542">
        <f>VLOOKUP(G3904,[3]잔가율!$B$3:$C$33,2,FALSE)</f>
        <v>0.82599999999999996</v>
      </c>
      <c r="I3904" s="552">
        <f t="shared" si="60"/>
        <v>22318520</v>
      </c>
    </row>
    <row r="3905" spans="1:9">
      <c r="A3905" s="539">
        <v>3904</v>
      </c>
      <c r="B3905" s="544" t="s">
        <v>8534</v>
      </c>
      <c r="C3905" s="544" t="s">
        <v>8535</v>
      </c>
      <c r="D3905" s="544" t="s">
        <v>2730</v>
      </c>
      <c r="E3905" s="544" t="s">
        <v>8766</v>
      </c>
      <c r="F3905" s="559">
        <v>28700000</v>
      </c>
      <c r="G3905" s="541">
        <v>2023</v>
      </c>
      <c r="H3905" s="542">
        <f>VLOOKUP(G3905,[3]잔가율!$B$3:$C$33,2,FALSE)</f>
        <v>0.82599999999999996</v>
      </c>
      <c r="I3905" s="552">
        <f t="shared" si="60"/>
        <v>23706200</v>
      </c>
    </row>
    <row r="3906" spans="1:9">
      <c r="A3906" s="539">
        <v>3905</v>
      </c>
      <c r="B3906" s="544" t="s">
        <v>8534</v>
      </c>
      <c r="C3906" s="544" t="s">
        <v>8535</v>
      </c>
      <c r="D3906" s="544" t="s">
        <v>2730</v>
      </c>
      <c r="E3906" s="544" t="s">
        <v>8767</v>
      </c>
      <c r="F3906" s="559">
        <v>30330000</v>
      </c>
      <c r="G3906" s="541">
        <v>2023</v>
      </c>
      <c r="H3906" s="542">
        <f>VLOOKUP(G3906,[3]잔가율!$B$3:$C$33,2,FALSE)</f>
        <v>0.82599999999999996</v>
      </c>
      <c r="I3906" s="552">
        <f t="shared" ref="I3906:I3969" si="61">ROUNDDOWN(F3906*H3906,0)</f>
        <v>25052580</v>
      </c>
    </row>
    <row r="3907" spans="1:9">
      <c r="A3907" s="539">
        <v>3906</v>
      </c>
      <c r="B3907" s="544" t="s">
        <v>8534</v>
      </c>
      <c r="C3907" s="544" t="s">
        <v>8535</v>
      </c>
      <c r="D3907" s="544" t="s">
        <v>2730</v>
      </c>
      <c r="E3907" s="544" t="s">
        <v>8768</v>
      </c>
      <c r="F3907" s="559">
        <v>20020000</v>
      </c>
      <c r="G3907" s="541">
        <v>2023</v>
      </c>
      <c r="H3907" s="542">
        <f>VLOOKUP(G3907,[3]잔가율!$B$3:$C$33,2,FALSE)</f>
        <v>0.82599999999999996</v>
      </c>
      <c r="I3907" s="552">
        <f t="shared" si="61"/>
        <v>16536520</v>
      </c>
    </row>
    <row r="3908" spans="1:9">
      <c r="A3908" s="539">
        <v>3907</v>
      </c>
      <c r="B3908" s="544" t="s">
        <v>8534</v>
      </c>
      <c r="C3908" s="544" t="s">
        <v>8535</v>
      </c>
      <c r="D3908" s="544" t="s">
        <v>2730</v>
      </c>
      <c r="E3908" s="544" t="s">
        <v>8769</v>
      </c>
      <c r="F3908" s="559">
        <v>23180000</v>
      </c>
      <c r="G3908" s="541">
        <v>2023</v>
      </c>
      <c r="H3908" s="542">
        <f>VLOOKUP(G3908,[3]잔가율!$B$3:$C$33,2,FALSE)</f>
        <v>0.82599999999999996</v>
      </c>
      <c r="I3908" s="552">
        <f t="shared" si="61"/>
        <v>19146680</v>
      </c>
    </row>
    <row r="3909" spans="1:9">
      <c r="A3909" s="539">
        <v>3908</v>
      </c>
      <c r="B3909" s="540" t="s">
        <v>8534</v>
      </c>
      <c r="C3909" s="540" t="s">
        <v>8535</v>
      </c>
      <c r="D3909" s="540" t="s">
        <v>2730</v>
      </c>
      <c r="E3909" s="540" t="s">
        <v>8770</v>
      </c>
      <c r="F3909" s="556">
        <v>22850000</v>
      </c>
      <c r="G3909" s="541">
        <v>2023</v>
      </c>
      <c r="H3909" s="542">
        <f>VLOOKUP(G3909,[3]잔가율!$B$3:$C$33,2,FALSE)</f>
        <v>0.82599999999999996</v>
      </c>
      <c r="I3909" s="552">
        <f t="shared" si="61"/>
        <v>18874100</v>
      </c>
    </row>
    <row r="3910" spans="1:9">
      <c r="A3910" s="539">
        <v>3909</v>
      </c>
      <c r="B3910" s="540" t="s">
        <v>8534</v>
      </c>
      <c r="C3910" s="540" t="s">
        <v>8535</v>
      </c>
      <c r="D3910" s="540" t="s">
        <v>2730</v>
      </c>
      <c r="E3910" s="540" t="s">
        <v>8771</v>
      </c>
      <c r="F3910" s="556">
        <v>24260000</v>
      </c>
      <c r="G3910" s="541">
        <v>2023</v>
      </c>
      <c r="H3910" s="542">
        <f>VLOOKUP(G3910,[3]잔가율!$B$3:$C$33,2,FALSE)</f>
        <v>0.82599999999999996</v>
      </c>
      <c r="I3910" s="552">
        <f t="shared" si="61"/>
        <v>20038760</v>
      </c>
    </row>
    <row r="3911" spans="1:9">
      <c r="A3911" s="539">
        <v>3910</v>
      </c>
      <c r="B3911" s="540" t="s">
        <v>8534</v>
      </c>
      <c r="C3911" s="540" t="s">
        <v>8535</v>
      </c>
      <c r="D3911" s="540" t="s">
        <v>2730</v>
      </c>
      <c r="E3911" s="540" t="s">
        <v>8772</v>
      </c>
      <c r="F3911" s="556">
        <v>19510000</v>
      </c>
      <c r="G3911" s="541">
        <v>2023</v>
      </c>
      <c r="H3911" s="542">
        <f>VLOOKUP(G3911,[3]잔가율!$B$3:$C$33,2,FALSE)</f>
        <v>0.82599999999999996</v>
      </c>
      <c r="I3911" s="552">
        <f t="shared" si="61"/>
        <v>16115260</v>
      </c>
    </row>
    <row r="3912" spans="1:9">
      <c r="A3912" s="539">
        <v>3911</v>
      </c>
      <c r="B3912" s="540" t="s">
        <v>8534</v>
      </c>
      <c r="C3912" s="540" t="s">
        <v>8535</v>
      </c>
      <c r="D3912" s="540" t="s">
        <v>2730</v>
      </c>
      <c r="E3912" s="540" t="s">
        <v>8773</v>
      </c>
      <c r="F3912" s="556">
        <v>22140000</v>
      </c>
      <c r="G3912" s="541">
        <v>2023</v>
      </c>
      <c r="H3912" s="542">
        <f>VLOOKUP(G3912,[3]잔가율!$B$3:$C$33,2,FALSE)</f>
        <v>0.82599999999999996</v>
      </c>
      <c r="I3912" s="552">
        <f t="shared" si="61"/>
        <v>18287640</v>
      </c>
    </row>
    <row r="3913" spans="1:9">
      <c r="A3913" s="539">
        <v>3912</v>
      </c>
      <c r="B3913" s="540" t="s">
        <v>8534</v>
      </c>
      <c r="C3913" s="540" t="s">
        <v>8535</v>
      </c>
      <c r="D3913" s="540" t="s">
        <v>2730</v>
      </c>
      <c r="E3913" s="540" t="s">
        <v>8774</v>
      </c>
      <c r="F3913" s="556">
        <v>25600000</v>
      </c>
      <c r="G3913" s="541">
        <v>2023</v>
      </c>
      <c r="H3913" s="542">
        <f>VLOOKUP(G3913,[3]잔가율!$B$3:$C$33,2,FALSE)</f>
        <v>0.82599999999999996</v>
      </c>
      <c r="I3913" s="552">
        <f t="shared" si="61"/>
        <v>21145600</v>
      </c>
    </row>
    <row r="3914" spans="1:9">
      <c r="A3914" s="539">
        <v>3913</v>
      </c>
      <c r="B3914" s="540" t="s">
        <v>8534</v>
      </c>
      <c r="C3914" s="540" t="s">
        <v>8535</v>
      </c>
      <c r="D3914" s="540" t="s">
        <v>2730</v>
      </c>
      <c r="E3914" s="540" t="s">
        <v>8775</v>
      </c>
      <c r="F3914" s="556">
        <v>25460000</v>
      </c>
      <c r="G3914" s="541">
        <v>2023</v>
      </c>
      <c r="H3914" s="542">
        <f>VLOOKUP(G3914,[3]잔가율!$B$3:$C$33,2,FALSE)</f>
        <v>0.82599999999999996</v>
      </c>
      <c r="I3914" s="552">
        <f t="shared" si="61"/>
        <v>21029960</v>
      </c>
    </row>
    <row r="3915" spans="1:9">
      <c r="A3915" s="539">
        <v>3914</v>
      </c>
      <c r="B3915" s="540" t="s">
        <v>8534</v>
      </c>
      <c r="C3915" s="540" t="s">
        <v>8535</v>
      </c>
      <c r="D3915" s="540" t="s">
        <v>2730</v>
      </c>
      <c r="E3915" s="540" t="s">
        <v>8776</v>
      </c>
      <c r="F3915" s="556">
        <v>27380000</v>
      </c>
      <c r="G3915" s="541">
        <v>2023</v>
      </c>
      <c r="H3915" s="542">
        <f>VLOOKUP(G3915,[3]잔가율!$B$3:$C$33,2,FALSE)</f>
        <v>0.82599999999999996</v>
      </c>
      <c r="I3915" s="552">
        <f t="shared" si="61"/>
        <v>22615880</v>
      </c>
    </row>
    <row r="3916" spans="1:9">
      <c r="A3916" s="539">
        <v>3915</v>
      </c>
      <c r="B3916" s="540" t="s">
        <v>8534</v>
      </c>
      <c r="C3916" s="540" t="s">
        <v>8535</v>
      </c>
      <c r="D3916" s="540" t="s">
        <v>2730</v>
      </c>
      <c r="E3916" s="540" t="s">
        <v>8777</v>
      </c>
      <c r="F3916" s="556">
        <v>19660000</v>
      </c>
      <c r="G3916" s="541">
        <v>2023</v>
      </c>
      <c r="H3916" s="542">
        <f>VLOOKUP(G3916,[3]잔가율!$B$3:$C$33,2,FALSE)</f>
        <v>0.82599999999999996</v>
      </c>
      <c r="I3916" s="552">
        <f t="shared" si="61"/>
        <v>16239160</v>
      </c>
    </row>
    <row r="3917" spans="1:9">
      <c r="A3917" s="539">
        <v>3916</v>
      </c>
      <c r="B3917" s="540" t="s">
        <v>8534</v>
      </c>
      <c r="C3917" s="540" t="s">
        <v>8535</v>
      </c>
      <c r="D3917" s="540" t="s">
        <v>2730</v>
      </c>
      <c r="E3917" s="540" t="s">
        <v>8778</v>
      </c>
      <c r="F3917" s="556">
        <v>21730000</v>
      </c>
      <c r="G3917" s="541">
        <v>2023</v>
      </c>
      <c r="H3917" s="542">
        <f>VLOOKUP(G3917,[3]잔가율!$B$3:$C$33,2,FALSE)</f>
        <v>0.82599999999999996</v>
      </c>
      <c r="I3917" s="552">
        <f t="shared" si="61"/>
        <v>17948980</v>
      </c>
    </row>
    <row r="3918" spans="1:9">
      <c r="A3918" s="539">
        <v>3917</v>
      </c>
      <c r="B3918" s="540" t="s">
        <v>8534</v>
      </c>
      <c r="C3918" s="540" t="s">
        <v>8535</v>
      </c>
      <c r="D3918" s="540" t="s">
        <v>2730</v>
      </c>
      <c r="E3918" s="540" t="s">
        <v>8779</v>
      </c>
      <c r="F3918" s="556">
        <v>19100000</v>
      </c>
      <c r="G3918" s="541">
        <v>2023</v>
      </c>
      <c r="H3918" s="542">
        <f>VLOOKUP(G3918,[3]잔가율!$B$3:$C$33,2,FALSE)</f>
        <v>0.82599999999999996</v>
      </c>
      <c r="I3918" s="552">
        <f t="shared" si="61"/>
        <v>15776600</v>
      </c>
    </row>
    <row r="3919" spans="1:9">
      <c r="A3919" s="539">
        <v>3918</v>
      </c>
      <c r="B3919" s="540" t="s">
        <v>8534</v>
      </c>
      <c r="C3919" s="540" t="s">
        <v>8535</v>
      </c>
      <c r="D3919" s="540" t="s">
        <v>2730</v>
      </c>
      <c r="E3919" s="540" t="s">
        <v>8780</v>
      </c>
      <c r="F3919" s="556">
        <v>17650000</v>
      </c>
      <c r="G3919" s="541">
        <v>2023</v>
      </c>
      <c r="H3919" s="542">
        <f>VLOOKUP(G3919,[3]잔가율!$B$3:$C$33,2,FALSE)</f>
        <v>0.82599999999999996</v>
      </c>
      <c r="I3919" s="552">
        <f t="shared" si="61"/>
        <v>14578900</v>
      </c>
    </row>
    <row r="3920" spans="1:9">
      <c r="A3920" s="539">
        <v>3919</v>
      </c>
      <c r="B3920" s="540" t="s">
        <v>8534</v>
      </c>
      <c r="C3920" s="540" t="s">
        <v>8535</v>
      </c>
      <c r="D3920" s="540" t="s">
        <v>2730</v>
      </c>
      <c r="E3920" s="540" t="s">
        <v>8781</v>
      </c>
      <c r="F3920" s="556">
        <v>23200000</v>
      </c>
      <c r="G3920" s="541">
        <v>2023</v>
      </c>
      <c r="H3920" s="542">
        <f>VLOOKUP(G3920,[3]잔가율!$B$3:$C$33,2,FALSE)</f>
        <v>0.82599999999999996</v>
      </c>
      <c r="I3920" s="552">
        <f t="shared" si="61"/>
        <v>19163200</v>
      </c>
    </row>
    <row r="3921" spans="1:9">
      <c r="A3921" s="539">
        <v>3920</v>
      </c>
      <c r="B3921" s="540" t="s">
        <v>8534</v>
      </c>
      <c r="C3921" s="540" t="s">
        <v>8535</v>
      </c>
      <c r="D3921" s="540" t="s">
        <v>2730</v>
      </c>
      <c r="E3921" s="540" t="s">
        <v>8782</v>
      </c>
      <c r="F3921" s="556">
        <v>26280000</v>
      </c>
      <c r="G3921" s="541">
        <v>2023</v>
      </c>
      <c r="H3921" s="542">
        <f>VLOOKUP(G3921,[3]잔가율!$B$3:$C$33,2,FALSE)</f>
        <v>0.82599999999999996</v>
      </c>
      <c r="I3921" s="552">
        <f t="shared" si="61"/>
        <v>21707280</v>
      </c>
    </row>
    <row r="3922" spans="1:9">
      <c r="A3922" s="539">
        <v>3921</v>
      </c>
      <c r="B3922" s="540" t="s">
        <v>8534</v>
      </c>
      <c r="C3922" s="540" t="s">
        <v>8535</v>
      </c>
      <c r="D3922" s="540" t="s">
        <v>2730</v>
      </c>
      <c r="E3922" s="540" t="s">
        <v>8783</v>
      </c>
      <c r="F3922" s="556">
        <v>21270000</v>
      </c>
      <c r="G3922" s="541">
        <v>2023</v>
      </c>
      <c r="H3922" s="542">
        <f>VLOOKUP(G3922,[3]잔가율!$B$3:$C$33,2,FALSE)</f>
        <v>0.82599999999999996</v>
      </c>
      <c r="I3922" s="552">
        <f t="shared" si="61"/>
        <v>17569020</v>
      </c>
    </row>
    <row r="3923" spans="1:9">
      <c r="A3923" s="539">
        <v>3922</v>
      </c>
      <c r="B3923" s="540" t="s">
        <v>8534</v>
      </c>
      <c r="C3923" s="540" t="s">
        <v>8535</v>
      </c>
      <c r="D3923" s="540" t="s">
        <v>2730</v>
      </c>
      <c r="E3923" s="540" t="s">
        <v>8784</v>
      </c>
      <c r="F3923" s="556">
        <v>24600000</v>
      </c>
      <c r="G3923" s="541">
        <v>2023</v>
      </c>
      <c r="H3923" s="542">
        <f>VLOOKUP(G3923,[3]잔가율!$B$3:$C$33,2,FALSE)</f>
        <v>0.82599999999999996</v>
      </c>
      <c r="I3923" s="552">
        <f t="shared" si="61"/>
        <v>20319600</v>
      </c>
    </row>
    <row r="3924" spans="1:9">
      <c r="A3924" s="539">
        <v>3923</v>
      </c>
      <c r="B3924" s="540" t="s">
        <v>8534</v>
      </c>
      <c r="C3924" s="540" t="s">
        <v>8535</v>
      </c>
      <c r="D3924" s="540" t="s">
        <v>2730</v>
      </c>
      <c r="E3924" s="540" t="s">
        <v>8785</v>
      </c>
      <c r="F3924" s="556">
        <v>30110000</v>
      </c>
      <c r="G3924" s="541">
        <v>2023</v>
      </c>
      <c r="H3924" s="542">
        <f>VLOOKUP(G3924,[3]잔가율!$B$3:$C$33,2,FALSE)</f>
        <v>0.82599999999999996</v>
      </c>
      <c r="I3924" s="552">
        <f t="shared" si="61"/>
        <v>24870860</v>
      </c>
    </row>
    <row r="3925" spans="1:9">
      <c r="A3925" s="539">
        <v>3924</v>
      </c>
      <c r="B3925" s="540" t="s">
        <v>8534</v>
      </c>
      <c r="C3925" s="540" t="s">
        <v>8535</v>
      </c>
      <c r="D3925" s="540" t="s">
        <v>2730</v>
      </c>
      <c r="E3925" s="540" t="s">
        <v>8786</v>
      </c>
      <c r="F3925" s="556">
        <v>20610000</v>
      </c>
      <c r="G3925" s="541">
        <v>2023</v>
      </c>
      <c r="H3925" s="542">
        <f>VLOOKUP(G3925,[3]잔가율!$B$3:$C$33,2,FALSE)</f>
        <v>0.82599999999999996</v>
      </c>
      <c r="I3925" s="552">
        <f t="shared" si="61"/>
        <v>17023860</v>
      </c>
    </row>
    <row r="3926" spans="1:9">
      <c r="A3926" s="539">
        <v>3925</v>
      </c>
      <c r="B3926" s="540" t="s">
        <v>8534</v>
      </c>
      <c r="C3926" s="540" t="s">
        <v>8535</v>
      </c>
      <c r="D3926" s="540" t="s">
        <v>2730</v>
      </c>
      <c r="E3926" s="540" t="s">
        <v>8787</v>
      </c>
      <c r="F3926" s="556">
        <v>21900000</v>
      </c>
      <c r="G3926" s="541">
        <v>2023</v>
      </c>
      <c r="H3926" s="542">
        <f>VLOOKUP(G3926,[3]잔가율!$B$3:$C$33,2,FALSE)</f>
        <v>0.82599999999999996</v>
      </c>
      <c r="I3926" s="552">
        <f t="shared" si="61"/>
        <v>18089400</v>
      </c>
    </row>
    <row r="3927" spans="1:9">
      <c r="A3927" s="539">
        <v>3926</v>
      </c>
      <c r="B3927" s="540" t="s">
        <v>8534</v>
      </c>
      <c r="C3927" s="540" t="s">
        <v>8535</v>
      </c>
      <c r="D3927" s="540" t="s">
        <v>2730</v>
      </c>
      <c r="E3927" s="540" t="s">
        <v>8788</v>
      </c>
      <c r="F3927" s="556">
        <v>26880000</v>
      </c>
      <c r="G3927" s="541">
        <v>2023</v>
      </c>
      <c r="H3927" s="542">
        <f>VLOOKUP(G3927,[3]잔가율!$B$3:$C$33,2,FALSE)</f>
        <v>0.82599999999999996</v>
      </c>
      <c r="I3927" s="552">
        <f t="shared" si="61"/>
        <v>22202880</v>
      </c>
    </row>
    <row r="3928" spans="1:9">
      <c r="A3928" s="539">
        <v>3927</v>
      </c>
      <c r="B3928" s="540" t="s">
        <v>8534</v>
      </c>
      <c r="C3928" s="540" t="s">
        <v>8535</v>
      </c>
      <c r="D3928" s="540" t="s">
        <v>2730</v>
      </c>
      <c r="E3928" s="540" t="s">
        <v>8789</v>
      </c>
      <c r="F3928" s="556">
        <v>20630000</v>
      </c>
      <c r="G3928" s="541">
        <v>2023</v>
      </c>
      <c r="H3928" s="542">
        <f>VLOOKUP(G3928,[3]잔가율!$B$3:$C$33,2,FALSE)</f>
        <v>0.82599999999999996</v>
      </c>
      <c r="I3928" s="552">
        <f t="shared" si="61"/>
        <v>17040380</v>
      </c>
    </row>
    <row r="3929" spans="1:9">
      <c r="A3929" s="539">
        <v>3928</v>
      </c>
      <c r="B3929" s="540" t="s">
        <v>8534</v>
      </c>
      <c r="C3929" s="540" t="s">
        <v>8535</v>
      </c>
      <c r="D3929" s="540" t="s">
        <v>2730</v>
      </c>
      <c r="E3929" s="540" t="s">
        <v>8790</v>
      </c>
      <c r="F3929" s="556">
        <v>20800000</v>
      </c>
      <c r="G3929" s="541">
        <v>2023</v>
      </c>
      <c r="H3929" s="542">
        <f>VLOOKUP(G3929,[3]잔가율!$B$3:$C$33,2,FALSE)</f>
        <v>0.82599999999999996</v>
      </c>
      <c r="I3929" s="552">
        <f t="shared" si="61"/>
        <v>17180800</v>
      </c>
    </row>
    <row r="3930" spans="1:9">
      <c r="A3930" s="539">
        <v>3929</v>
      </c>
      <c r="B3930" s="540" t="s">
        <v>8534</v>
      </c>
      <c r="C3930" s="540" t="s">
        <v>8535</v>
      </c>
      <c r="D3930" s="540" t="s">
        <v>2730</v>
      </c>
      <c r="E3930" s="540" t="s">
        <v>8791</v>
      </c>
      <c r="F3930" s="556">
        <v>26560000</v>
      </c>
      <c r="G3930" s="541">
        <v>2023</v>
      </c>
      <c r="H3930" s="542">
        <f>VLOOKUP(G3930,[3]잔가율!$B$3:$C$33,2,FALSE)</f>
        <v>0.82599999999999996</v>
      </c>
      <c r="I3930" s="552">
        <f t="shared" si="61"/>
        <v>21938560</v>
      </c>
    </row>
    <row r="3931" spans="1:9">
      <c r="A3931" s="539">
        <v>3930</v>
      </c>
      <c r="B3931" s="540" t="s">
        <v>8534</v>
      </c>
      <c r="C3931" s="540" t="s">
        <v>8535</v>
      </c>
      <c r="D3931" s="540" t="s">
        <v>2730</v>
      </c>
      <c r="E3931" s="540" t="s">
        <v>8792</v>
      </c>
      <c r="F3931" s="556">
        <v>15330000</v>
      </c>
      <c r="G3931" s="541">
        <v>2023</v>
      </c>
      <c r="H3931" s="542">
        <f>VLOOKUP(G3931,[3]잔가율!$B$3:$C$33,2,FALSE)</f>
        <v>0.82599999999999996</v>
      </c>
      <c r="I3931" s="552">
        <f t="shared" si="61"/>
        <v>12662580</v>
      </c>
    </row>
    <row r="3932" spans="1:9">
      <c r="A3932" s="539">
        <v>3931</v>
      </c>
      <c r="B3932" s="540" t="s">
        <v>8534</v>
      </c>
      <c r="C3932" s="540" t="s">
        <v>8535</v>
      </c>
      <c r="D3932" s="540" t="s">
        <v>2730</v>
      </c>
      <c r="E3932" s="540" t="s">
        <v>8793</v>
      </c>
      <c r="F3932" s="556">
        <v>14250000</v>
      </c>
      <c r="G3932" s="541">
        <v>2023</v>
      </c>
      <c r="H3932" s="542">
        <f>VLOOKUP(G3932,[3]잔가율!$B$3:$C$33,2,FALSE)</f>
        <v>0.82599999999999996</v>
      </c>
      <c r="I3932" s="552">
        <f t="shared" si="61"/>
        <v>11770500</v>
      </c>
    </row>
    <row r="3933" spans="1:9">
      <c r="A3933" s="539">
        <v>3932</v>
      </c>
      <c r="B3933" s="540" t="s">
        <v>8534</v>
      </c>
      <c r="C3933" s="540" t="s">
        <v>8535</v>
      </c>
      <c r="D3933" s="540" t="s">
        <v>2730</v>
      </c>
      <c r="E3933" s="540" t="s">
        <v>8794</v>
      </c>
      <c r="F3933" s="556">
        <v>15950000</v>
      </c>
      <c r="G3933" s="541">
        <v>2023</v>
      </c>
      <c r="H3933" s="542">
        <f>VLOOKUP(G3933,[3]잔가율!$B$3:$C$33,2,FALSE)</f>
        <v>0.82599999999999996</v>
      </c>
      <c r="I3933" s="552">
        <f t="shared" si="61"/>
        <v>13174700</v>
      </c>
    </row>
    <row r="3934" spans="1:9">
      <c r="A3934" s="539">
        <v>3933</v>
      </c>
      <c r="B3934" s="540" t="s">
        <v>8534</v>
      </c>
      <c r="C3934" s="540" t="s">
        <v>8535</v>
      </c>
      <c r="D3934" s="540" t="s">
        <v>2730</v>
      </c>
      <c r="E3934" s="540" t="s">
        <v>8795</v>
      </c>
      <c r="F3934" s="556">
        <v>14040000</v>
      </c>
      <c r="G3934" s="541">
        <v>2023</v>
      </c>
      <c r="H3934" s="542">
        <f>VLOOKUP(G3934,[3]잔가율!$B$3:$C$33,2,FALSE)</f>
        <v>0.82599999999999996</v>
      </c>
      <c r="I3934" s="552">
        <f t="shared" si="61"/>
        <v>11597040</v>
      </c>
    </row>
    <row r="3935" spans="1:9">
      <c r="A3935" s="539">
        <v>3934</v>
      </c>
      <c r="B3935" s="540" t="s">
        <v>8534</v>
      </c>
      <c r="C3935" s="540" t="s">
        <v>8535</v>
      </c>
      <c r="D3935" s="540" t="s">
        <v>2730</v>
      </c>
      <c r="E3935" s="540" t="s">
        <v>8796</v>
      </c>
      <c r="F3935" s="556">
        <v>14620000</v>
      </c>
      <c r="G3935" s="541">
        <v>2023</v>
      </c>
      <c r="H3935" s="542">
        <f>VLOOKUP(G3935,[3]잔가율!$B$3:$C$33,2,FALSE)</f>
        <v>0.82599999999999996</v>
      </c>
      <c r="I3935" s="552">
        <f t="shared" si="61"/>
        <v>12076120</v>
      </c>
    </row>
    <row r="3936" spans="1:9">
      <c r="A3936" s="539">
        <v>3935</v>
      </c>
      <c r="B3936" s="540" t="s">
        <v>8534</v>
      </c>
      <c r="C3936" s="540" t="s">
        <v>8535</v>
      </c>
      <c r="D3936" s="540" t="s">
        <v>2730</v>
      </c>
      <c r="E3936" s="540" t="s">
        <v>8797</v>
      </c>
      <c r="F3936" s="556">
        <v>20550000</v>
      </c>
      <c r="G3936" s="541">
        <v>2023</v>
      </c>
      <c r="H3936" s="542">
        <f>VLOOKUP(G3936,[3]잔가율!$B$3:$C$33,2,FALSE)</f>
        <v>0.82599999999999996</v>
      </c>
      <c r="I3936" s="552">
        <f t="shared" si="61"/>
        <v>16974300</v>
      </c>
    </row>
    <row r="3937" spans="1:9">
      <c r="A3937" s="539">
        <v>3936</v>
      </c>
      <c r="B3937" s="540" t="s">
        <v>8534</v>
      </c>
      <c r="C3937" s="540" t="s">
        <v>8535</v>
      </c>
      <c r="D3937" s="540" t="s">
        <v>2730</v>
      </c>
      <c r="E3937" s="540" t="s">
        <v>8798</v>
      </c>
      <c r="F3937" s="556">
        <v>26600000</v>
      </c>
      <c r="G3937" s="541">
        <v>2023</v>
      </c>
      <c r="H3937" s="542">
        <f>VLOOKUP(G3937,[3]잔가율!$B$3:$C$33,2,FALSE)</f>
        <v>0.82599999999999996</v>
      </c>
      <c r="I3937" s="552">
        <f t="shared" si="61"/>
        <v>21971600</v>
      </c>
    </row>
    <row r="3938" spans="1:9">
      <c r="A3938" s="539">
        <v>3937</v>
      </c>
      <c r="B3938" s="540" t="s">
        <v>8534</v>
      </c>
      <c r="C3938" s="540" t="s">
        <v>8535</v>
      </c>
      <c r="D3938" s="540" t="s">
        <v>2730</v>
      </c>
      <c r="E3938" s="540" t="s">
        <v>8799</v>
      </c>
      <c r="F3938" s="556">
        <v>17740000</v>
      </c>
      <c r="G3938" s="541">
        <v>2023</v>
      </c>
      <c r="H3938" s="542">
        <f>VLOOKUP(G3938,[3]잔가율!$B$3:$C$33,2,FALSE)</f>
        <v>0.82599999999999996</v>
      </c>
      <c r="I3938" s="552">
        <f t="shared" si="61"/>
        <v>14653240</v>
      </c>
    </row>
    <row r="3939" spans="1:9">
      <c r="A3939" s="539">
        <v>3938</v>
      </c>
      <c r="B3939" s="540" t="s">
        <v>8534</v>
      </c>
      <c r="C3939" s="540" t="s">
        <v>8535</v>
      </c>
      <c r="D3939" s="540" t="s">
        <v>2730</v>
      </c>
      <c r="E3939" s="540" t="s">
        <v>8800</v>
      </c>
      <c r="F3939" s="556">
        <v>23250000</v>
      </c>
      <c r="G3939" s="541">
        <v>2023</v>
      </c>
      <c r="H3939" s="542">
        <f>VLOOKUP(G3939,[3]잔가율!$B$3:$C$33,2,FALSE)</f>
        <v>0.82599999999999996</v>
      </c>
      <c r="I3939" s="552">
        <f t="shared" si="61"/>
        <v>19204500</v>
      </c>
    </row>
    <row r="3940" spans="1:9">
      <c r="A3940" s="539">
        <v>3939</v>
      </c>
      <c r="B3940" s="540" t="s">
        <v>8534</v>
      </c>
      <c r="C3940" s="540" t="s">
        <v>8535</v>
      </c>
      <c r="D3940" s="540" t="s">
        <v>2730</v>
      </c>
      <c r="E3940" s="540" t="s">
        <v>8801</v>
      </c>
      <c r="F3940" s="556">
        <v>25140000</v>
      </c>
      <c r="G3940" s="541">
        <v>2023</v>
      </c>
      <c r="H3940" s="542">
        <f>VLOOKUP(G3940,[3]잔가율!$B$3:$C$33,2,FALSE)</f>
        <v>0.82599999999999996</v>
      </c>
      <c r="I3940" s="552">
        <f t="shared" si="61"/>
        <v>20765640</v>
      </c>
    </row>
    <row r="3941" spans="1:9">
      <c r="A3941" s="539">
        <v>3940</v>
      </c>
      <c r="B3941" s="540" t="s">
        <v>8534</v>
      </c>
      <c r="C3941" s="540" t="s">
        <v>8535</v>
      </c>
      <c r="D3941" s="540" t="s">
        <v>2730</v>
      </c>
      <c r="E3941" s="540" t="s">
        <v>8802</v>
      </c>
      <c r="F3941" s="556">
        <v>16860000</v>
      </c>
      <c r="G3941" s="541">
        <v>2023</v>
      </c>
      <c r="H3941" s="542">
        <f>VLOOKUP(G3941,[3]잔가율!$B$3:$C$33,2,FALSE)</f>
        <v>0.82599999999999996</v>
      </c>
      <c r="I3941" s="552">
        <f t="shared" si="61"/>
        <v>13926360</v>
      </c>
    </row>
    <row r="3942" spans="1:9">
      <c r="A3942" s="539">
        <v>3941</v>
      </c>
      <c r="B3942" s="540" t="s">
        <v>8534</v>
      </c>
      <c r="C3942" s="540" t="s">
        <v>8535</v>
      </c>
      <c r="D3942" s="540" t="s">
        <v>2730</v>
      </c>
      <c r="E3942" s="540" t="s">
        <v>8803</v>
      </c>
      <c r="F3942" s="556">
        <v>16800000</v>
      </c>
      <c r="G3942" s="541">
        <v>2023</v>
      </c>
      <c r="H3942" s="542">
        <f>VLOOKUP(G3942,[3]잔가율!$B$3:$C$33,2,FALSE)</f>
        <v>0.82599999999999996</v>
      </c>
      <c r="I3942" s="552">
        <f t="shared" si="61"/>
        <v>13876800</v>
      </c>
    </row>
    <row r="3943" spans="1:9">
      <c r="A3943" s="539">
        <v>3942</v>
      </c>
      <c r="B3943" s="540" t="s">
        <v>8534</v>
      </c>
      <c r="C3943" s="540" t="s">
        <v>8535</v>
      </c>
      <c r="D3943" s="540" t="s">
        <v>2730</v>
      </c>
      <c r="E3943" s="540" t="s">
        <v>8804</v>
      </c>
      <c r="F3943" s="556">
        <v>18400000</v>
      </c>
      <c r="G3943" s="541">
        <v>2023</v>
      </c>
      <c r="H3943" s="542">
        <f>VLOOKUP(G3943,[3]잔가율!$B$3:$C$33,2,FALSE)</f>
        <v>0.82599999999999996</v>
      </c>
      <c r="I3943" s="552">
        <f t="shared" si="61"/>
        <v>15198400</v>
      </c>
    </row>
    <row r="3944" spans="1:9">
      <c r="A3944" s="539">
        <v>3943</v>
      </c>
      <c r="B3944" s="540" t="s">
        <v>8534</v>
      </c>
      <c r="C3944" s="540" t="s">
        <v>8535</v>
      </c>
      <c r="D3944" s="540" t="s">
        <v>2730</v>
      </c>
      <c r="E3944" s="540" t="s">
        <v>8805</v>
      </c>
      <c r="F3944" s="556">
        <v>22030000</v>
      </c>
      <c r="G3944" s="541">
        <v>2023</v>
      </c>
      <c r="H3944" s="542">
        <f>VLOOKUP(G3944,[3]잔가율!$B$3:$C$33,2,FALSE)</f>
        <v>0.82599999999999996</v>
      </c>
      <c r="I3944" s="552">
        <f t="shared" si="61"/>
        <v>18196780</v>
      </c>
    </row>
    <row r="3945" spans="1:9">
      <c r="A3945" s="539">
        <v>3944</v>
      </c>
      <c r="B3945" s="540" t="s">
        <v>8534</v>
      </c>
      <c r="C3945" s="540" t="s">
        <v>8535</v>
      </c>
      <c r="D3945" s="540" t="s">
        <v>2730</v>
      </c>
      <c r="E3945" s="540" t="s">
        <v>8806</v>
      </c>
      <c r="F3945" s="556">
        <v>16030000</v>
      </c>
      <c r="G3945" s="541">
        <v>2023</v>
      </c>
      <c r="H3945" s="542">
        <f>VLOOKUP(G3945,[3]잔가율!$B$3:$C$33,2,FALSE)</f>
        <v>0.82599999999999996</v>
      </c>
      <c r="I3945" s="552">
        <f t="shared" si="61"/>
        <v>13240780</v>
      </c>
    </row>
    <row r="3946" spans="1:9">
      <c r="A3946" s="539">
        <v>3945</v>
      </c>
      <c r="B3946" s="540" t="s">
        <v>8534</v>
      </c>
      <c r="C3946" s="540" t="s">
        <v>8535</v>
      </c>
      <c r="D3946" s="540" t="s">
        <v>2730</v>
      </c>
      <c r="E3946" s="540" t="s">
        <v>8807</v>
      </c>
      <c r="F3946" s="556">
        <v>22360000</v>
      </c>
      <c r="G3946" s="541">
        <v>2023</v>
      </c>
      <c r="H3946" s="542">
        <f>VLOOKUP(G3946,[3]잔가율!$B$3:$C$33,2,FALSE)</f>
        <v>0.82599999999999996</v>
      </c>
      <c r="I3946" s="552">
        <f t="shared" si="61"/>
        <v>18469360</v>
      </c>
    </row>
    <row r="3947" spans="1:9">
      <c r="A3947" s="539">
        <v>3946</v>
      </c>
      <c r="B3947" s="540" t="s">
        <v>8534</v>
      </c>
      <c r="C3947" s="540" t="s">
        <v>8535</v>
      </c>
      <c r="D3947" s="540" t="s">
        <v>2730</v>
      </c>
      <c r="E3947" s="540" t="s">
        <v>8808</v>
      </c>
      <c r="F3947" s="556">
        <v>24900000</v>
      </c>
      <c r="G3947" s="541">
        <v>2023</v>
      </c>
      <c r="H3947" s="542">
        <f>VLOOKUP(G3947,[3]잔가율!$B$3:$C$33,2,FALSE)</f>
        <v>0.82599999999999996</v>
      </c>
      <c r="I3947" s="552">
        <f t="shared" si="61"/>
        <v>20567400</v>
      </c>
    </row>
    <row r="3948" spans="1:9">
      <c r="A3948" s="539">
        <v>3947</v>
      </c>
      <c r="B3948" s="540" t="s">
        <v>8534</v>
      </c>
      <c r="C3948" s="540" t="s">
        <v>8535</v>
      </c>
      <c r="D3948" s="540" t="s">
        <v>2730</v>
      </c>
      <c r="E3948" s="540" t="s">
        <v>8809</v>
      </c>
      <c r="F3948" s="556">
        <v>16280000</v>
      </c>
      <c r="G3948" s="541">
        <v>2023</v>
      </c>
      <c r="H3948" s="542">
        <f>VLOOKUP(G3948,[3]잔가율!$B$3:$C$33,2,FALSE)</f>
        <v>0.82599999999999996</v>
      </c>
      <c r="I3948" s="552">
        <f t="shared" si="61"/>
        <v>13447280</v>
      </c>
    </row>
    <row r="3949" spans="1:9">
      <c r="A3949" s="539">
        <v>3948</v>
      </c>
      <c r="B3949" s="540" t="s">
        <v>8534</v>
      </c>
      <c r="C3949" s="540" t="s">
        <v>8535</v>
      </c>
      <c r="D3949" s="540" t="s">
        <v>2730</v>
      </c>
      <c r="E3949" s="540" t="s">
        <v>8810</v>
      </c>
      <c r="F3949" s="556">
        <v>18450000</v>
      </c>
      <c r="G3949" s="541">
        <v>2023</v>
      </c>
      <c r="H3949" s="542">
        <f>VLOOKUP(G3949,[3]잔가율!$B$3:$C$33,2,FALSE)</f>
        <v>0.82599999999999996</v>
      </c>
      <c r="I3949" s="552">
        <f t="shared" si="61"/>
        <v>15239700</v>
      </c>
    </row>
    <row r="3950" spans="1:9">
      <c r="A3950" s="539">
        <v>3949</v>
      </c>
      <c r="B3950" s="540" t="s">
        <v>8534</v>
      </c>
      <c r="C3950" s="540" t="s">
        <v>8535</v>
      </c>
      <c r="D3950" s="540" t="s">
        <v>2730</v>
      </c>
      <c r="E3950" s="540" t="s">
        <v>8811</v>
      </c>
      <c r="F3950" s="556">
        <v>21760000</v>
      </c>
      <c r="G3950" s="541">
        <v>2023</v>
      </c>
      <c r="H3950" s="542">
        <f>VLOOKUP(G3950,[3]잔가율!$B$3:$C$33,2,FALSE)</f>
        <v>0.82599999999999996</v>
      </c>
      <c r="I3950" s="552">
        <f t="shared" si="61"/>
        <v>17973760</v>
      </c>
    </row>
    <row r="3951" spans="1:9">
      <c r="A3951" s="539">
        <v>3950</v>
      </c>
      <c r="B3951" s="540" t="s">
        <v>8534</v>
      </c>
      <c r="C3951" s="540" t="s">
        <v>8535</v>
      </c>
      <c r="D3951" s="540" t="s">
        <v>2730</v>
      </c>
      <c r="E3951" s="540" t="s">
        <v>8812</v>
      </c>
      <c r="F3951" s="556">
        <v>15890000</v>
      </c>
      <c r="G3951" s="541">
        <v>2023</v>
      </c>
      <c r="H3951" s="542">
        <f>VLOOKUP(G3951,[3]잔가율!$B$3:$C$33,2,FALSE)</f>
        <v>0.82599999999999996</v>
      </c>
      <c r="I3951" s="552">
        <f t="shared" si="61"/>
        <v>13125140</v>
      </c>
    </row>
    <row r="3952" spans="1:9">
      <c r="A3952" s="539">
        <v>3951</v>
      </c>
      <c r="B3952" s="540" t="s">
        <v>8534</v>
      </c>
      <c r="C3952" s="540" t="s">
        <v>8535</v>
      </c>
      <c r="D3952" s="540" t="s">
        <v>2730</v>
      </c>
      <c r="E3952" s="540" t="s">
        <v>8813</v>
      </c>
      <c r="F3952" s="556">
        <v>21440000</v>
      </c>
      <c r="G3952" s="541">
        <v>2023</v>
      </c>
      <c r="H3952" s="542">
        <f>VLOOKUP(G3952,[3]잔가율!$B$3:$C$33,2,FALSE)</f>
        <v>0.82599999999999996</v>
      </c>
      <c r="I3952" s="552">
        <f t="shared" si="61"/>
        <v>17709440</v>
      </c>
    </row>
    <row r="3953" spans="1:9">
      <c r="A3953" s="539">
        <v>3952</v>
      </c>
      <c r="B3953" s="540" t="s">
        <v>8534</v>
      </c>
      <c r="C3953" s="540" t="s">
        <v>8535</v>
      </c>
      <c r="D3953" s="540" t="s">
        <v>2730</v>
      </c>
      <c r="E3953" s="540" t="s">
        <v>8814</v>
      </c>
      <c r="F3953" s="556">
        <v>25060000</v>
      </c>
      <c r="G3953" s="541">
        <v>2023</v>
      </c>
      <c r="H3953" s="542">
        <f>VLOOKUP(G3953,[3]잔가율!$B$3:$C$33,2,FALSE)</f>
        <v>0.82599999999999996</v>
      </c>
      <c r="I3953" s="552">
        <f t="shared" si="61"/>
        <v>20699560</v>
      </c>
    </row>
    <row r="3954" spans="1:9">
      <c r="A3954" s="539">
        <v>3953</v>
      </c>
      <c r="B3954" s="544" t="s">
        <v>8534</v>
      </c>
      <c r="C3954" s="544" t="s">
        <v>8535</v>
      </c>
      <c r="D3954" s="544" t="s">
        <v>2730</v>
      </c>
      <c r="E3954" s="544" t="s">
        <v>8815</v>
      </c>
      <c r="F3954" s="559">
        <v>16690000</v>
      </c>
      <c r="G3954" s="541">
        <v>2023</v>
      </c>
      <c r="H3954" s="542">
        <f>VLOOKUP(G3954,[3]잔가율!$B$3:$C$33,2,FALSE)</f>
        <v>0.82599999999999996</v>
      </c>
      <c r="I3954" s="552">
        <f t="shared" si="61"/>
        <v>13785940</v>
      </c>
    </row>
    <row r="3955" spans="1:9">
      <c r="A3955" s="539">
        <v>3954</v>
      </c>
      <c r="B3955" s="544" t="s">
        <v>8534</v>
      </c>
      <c r="C3955" s="544" t="s">
        <v>8535</v>
      </c>
      <c r="D3955" s="544" t="s">
        <v>2730</v>
      </c>
      <c r="E3955" s="544" t="s">
        <v>8816</v>
      </c>
      <c r="F3955" s="559">
        <v>16630000</v>
      </c>
      <c r="G3955" s="541">
        <v>2023</v>
      </c>
      <c r="H3955" s="542">
        <f>VLOOKUP(G3955,[3]잔가율!$B$3:$C$33,2,FALSE)</f>
        <v>0.82599999999999996</v>
      </c>
      <c r="I3955" s="552">
        <f t="shared" si="61"/>
        <v>13736380</v>
      </c>
    </row>
    <row r="3956" spans="1:9">
      <c r="A3956" s="539">
        <v>3955</v>
      </c>
      <c r="B3956" s="544" t="s">
        <v>8534</v>
      </c>
      <c r="C3956" s="544" t="s">
        <v>8535</v>
      </c>
      <c r="D3956" s="544" t="s">
        <v>2730</v>
      </c>
      <c r="E3956" s="544" t="s">
        <v>8817</v>
      </c>
      <c r="F3956" s="559">
        <v>16790000</v>
      </c>
      <c r="G3956" s="541">
        <v>2023</v>
      </c>
      <c r="H3956" s="542">
        <f>VLOOKUP(G3956,[3]잔가율!$B$3:$C$33,2,FALSE)</f>
        <v>0.82599999999999996</v>
      </c>
      <c r="I3956" s="552">
        <f t="shared" si="61"/>
        <v>13868540</v>
      </c>
    </row>
    <row r="3957" spans="1:9">
      <c r="A3957" s="539">
        <v>3956</v>
      </c>
      <c r="B3957" s="540" t="s">
        <v>8534</v>
      </c>
      <c r="C3957" s="540" t="s">
        <v>8535</v>
      </c>
      <c r="D3957" s="540" t="s">
        <v>2730</v>
      </c>
      <c r="E3957" s="540" t="s">
        <v>8818</v>
      </c>
      <c r="F3957" s="556">
        <v>22850000</v>
      </c>
      <c r="G3957" s="541">
        <v>2023</v>
      </c>
      <c r="H3957" s="542">
        <f>VLOOKUP(G3957,[3]잔가율!$B$3:$C$33,2,FALSE)</f>
        <v>0.82599999999999996</v>
      </c>
      <c r="I3957" s="552">
        <f t="shared" si="61"/>
        <v>18874100</v>
      </c>
    </row>
    <row r="3958" spans="1:9">
      <c r="A3958" s="539">
        <v>3957</v>
      </c>
      <c r="B3958" s="540" t="s">
        <v>8534</v>
      </c>
      <c r="C3958" s="540" t="s">
        <v>8535</v>
      </c>
      <c r="D3958" s="540" t="s">
        <v>2730</v>
      </c>
      <c r="E3958" s="540" t="s">
        <v>8819</v>
      </c>
      <c r="F3958" s="556">
        <v>23920000</v>
      </c>
      <c r="G3958" s="541">
        <v>2023</v>
      </c>
      <c r="H3958" s="542">
        <f>VLOOKUP(G3958,[3]잔가율!$B$3:$C$33,2,FALSE)</f>
        <v>0.82599999999999996</v>
      </c>
      <c r="I3958" s="552">
        <f t="shared" si="61"/>
        <v>19757920</v>
      </c>
    </row>
    <row r="3959" spans="1:9">
      <c r="A3959" s="539">
        <v>3958</v>
      </c>
      <c r="B3959" s="540" t="s">
        <v>8534</v>
      </c>
      <c r="C3959" s="540" t="s">
        <v>8535</v>
      </c>
      <c r="D3959" s="540" t="s">
        <v>2730</v>
      </c>
      <c r="E3959" s="540" t="s">
        <v>8820</v>
      </c>
      <c r="F3959" s="556">
        <v>24990000</v>
      </c>
      <c r="G3959" s="541">
        <v>2023</v>
      </c>
      <c r="H3959" s="542">
        <f>VLOOKUP(G3959,[3]잔가율!$B$3:$C$33,2,FALSE)</f>
        <v>0.82599999999999996</v>
      </c>
      <c r="I3959" s="552">
        <f t="shared" si="61"/>
        <v>20641740</v>
      </c>
    </row>
    <row r="3960" spans="1:9">
      <c r="A3960" s="539">
        <v>3959</v>
      </c>
      <c r="B3960" s="540" t="s">
        <v>8534</v>
      </c>
      <c r="C3960" s="540" t="s">
        <v>8535</v>
      </c>
      <c r="D3960" s="540" t="s">
        <v>2730</v>
      </c>
      <c r="E3960" s="540" t="s">
        <v>8821</v>
      </c>
      <c r="F3960" s="556">
        <v>26190000</v>
      </c>
      <c r="G3960" s="541">
        <v>2023</v>
      </c>
      <c r="H3960" s="542">
        <f>VLOOKUP(G3960,[3]잔가율!$B$3:$C$33,2,FALSE)</f>
        <v>0.82599999999999996</v>
      </c>
      <c r="I3960" s="552">
        <f t="shared" si="61"/>
        <v>21632940</v>
      </c>
    </row>
    <row r="3961" spans="1:9">
      <c r="A3961" s="539">
        <v>3960</v>
      </c>
      <c r="B3961" s="540" t="s">
        <v>8534</v>
      </c>
      <c r="C3961" s="540" t="s">
        <v>8535</v>
      </c>
      <c r="D3961" s="540" t="s">
        <v>2730</v>
      </c>
      <c r="E3961" s="540" t="s">
        <v>8822</v>
      </c>
      <c r="F3961" s="556">
        <v>29090000</v>
      </c>
      <c r="G3961" s="541">
        <v>2023</v>
      </c>
      <c r="H3961" s="542">
        <f>VLOOKUP(G3961,[3]잔가율!$B$3:$C$33,2,FALSE)</f>
        <v>0.82599999999999996</v>
      </c>
      <c r="I3961" s="552">
        <f t="shared" si="61"/>
        <v>24028340</v>
      </c>
    </row>
    <row r="3962" spans="1:9">
      <c r="A3962" s="539">
        <v>3961</v>
      </c>
      <c r="B3962" s="540" t="s">
        <v>8534</v>
      </c>
      <c r="C3962" s="540" t="s">
        <v>8535</v>
      </c>
      <c r="D3962" s="540" t="s">
        <v>2730</v>
      </c>
      <c r="E3962" s="540" t="s">
        <v>8823</v>
      </c>
      <c r="F3962" s="556">
        <v>21480000</v>
      </c>
      <c r="G3962" s="541">
        <v>2023</v>
      </c>
      <c r="H3962" s="542">
        <f>VLOOKUP(G3962,[3]잔가율!$B$3:$C$33,2,FALSE)</f>
        <v>0.82599999999999996</v>
      </c>
      <c r="I3962" s="552">
        <f t="shared" si="61"/>
        <v>17742480</v>
      </c>
    </row>
    <row r="3963" spans="1:9">
      <c r="A3963" s="539">
        <v>3962</v>
      </c>
      <c r="B3963" s="540" t="s">
        <v>8534</v>
      </c>
      <c r="C3963" s="540" t="s">
        <v>8535</v>
      </c>
      <c r="D3963" s="540" t="s">
        <v>2730</v>
      </c>
      <c r="E3963" s="540" t="s">
        <v>8824</v>
      </c>
      <c r="F3963" s="556">
        <v>21980000</v>
      </c>
      <c r="G3963" s="541">
        <v>2023</v>
      </c>
      <c r="H3963" s="542">
        <f>VLOOKUP(G3963,[3]잔가율!$B$3:$C$33,2,FALSE)</f>
        <v>0.82599999999999996</v>
      </c>
      <c r="I3963" s="552">
        <f t="shared" si="61"/>
        <v>18155480</v>
      </c>
    </row>
    <row r="3964" spans="1:9">
      <c r="A3964" s="539">
        <v>3963</v>
      </c>
      <c r="B3964" s="540" t="s">
        <v>8534</v>
      </c>
      <c r="C3964" s="540" t="s">
        <v>8535</v>
      </c>
      <c r="D3964" s="540" t="s">
        <v>2730</v>
      </c>
      <c r="E3964" s="540" t="s">
        <v>8825</v>
      </c>
      <c r="F3964" s="556">
        <v>23900000</v>
      </c>
      <c r="G3964" s="541">
        <v>2023</v>
      </c>
      <c r="H3964" s="542">
        <f>VLOOKUP(G3964,[3]잔가율!$B$3:$C$33,2,FALSE)</f>
        <v>0.82599999999999996</v>
      </c>
      <c r="I3964" s="552">
        <f t="shared" si="61"/>
        <v>19741400</v>
      </c>
    </row>
    <row r="3965" spans="1:9">
      <c r="A3965" s="539">
        <v>3964</v>
      </c>
      <c r="B3965" s="540" t="s">
        <v>8534</v>
      </c>
      <c r="C3965" s="540" t="s">
        <v>8535</v>
      </c>
      <c r="D3965" s="540" t="s">
        <v>2730</v>
      </c>
      <c r="E3965" s="540" t="s">
        <v>8826</v>
      </c>
      <c r="F3965" s="556">
        <v>24900000</v>
      </c>
      <c r="G3965" s="541">
        <v>2023</v>
      </c>
      <c r="H3965" s="542">
        <f>VLOOKUP(G3965,[3]잔가율!$B$3:$C$33,2,FALSE)</f>
        <v>0.82599999999999996</v>
      </c>
      <c r="I3965" s="552">
        <f t="shared" si="61"/>
        <v>20567400</v>
      </c>
    </row>
    <row r="3966" spans="1:9">
      <c r="A3966" s="539">
        <v>3965</v>
      </c>
      <c r="B3966" s="540" t="s">
        <v>8534</v>
      </c>
      <c r="C3966" s="540" t="s">
        <v>8535</v>
      </c>
      <c r="D3966" s="540" t="s">
        <v>2730</v>
      </c>
      <c r="E3966" s="540" t="s">
        <v>8827</v>
      </c>
      <c r="F3966" s="556">
        <v>27730000</v>
      </c>
      <c r="G3966" s="541">
        <v>2023</v>
      </c>
      <c r="H3966" s="542">
        <f>VLOOKUP(G3966,[3]잔가율!$B$3:$C$33,2,FALSE)</f>
        <v>0.82599999999999996</v>
      </c>
      <c r="I3966" s="552">
        <f t="shared" si="61"/>
        <v>22904980</v>
      </c>
    </row>
    <row r="3967" spans="1:9">
      <c r="A3967" s="539">
        <v>3966</v>
      </c>
      <c r="B3967" s="540" t="s">
        <v>8534</v>
      </c>
      <c r="C3967" s="540" t="s">
        <v>8535</v>
      </c>
      <c r="D3967" s="540" t="s">
        <v>2730</v>
      </c>
      <c r="E3967" s="540" t="s">
        <v>8828</v>
      </c>
      <c r="F3967" s="556">
        <v>21780000</v>
      </c>
      <c r="G3967" s="541">
        <v>2023</v>
      </c>
      <c r="H3967" s="542">
        <f>VLOOKUP(G3967,[3]잔가율!$B$3:$C$33,2,FALSE)</f>
        <v>0.82599999999999996</v>
      </c>
      <c r="I3967" s="552">
        <f t="shared" si="61"/>
        <v>17990280</v>
      </c>
    </row>
    <row r="3968" spans="1:9">
      <c r="A3968" s="539">
        <v>3967</v>
      </c>
      <c r="B3968" s="540" t="s">
        <v>8534</v>
      </c>
      <c r="C3968" s="540" t="s">
        <v>8535</v>
      </c>
      <c r="D3968" s="540" t="s">
        <v>2730</v>
      </c>
      <c r="E3968" s="540" t="s">
        <v>8829</v>
      </c>
      <c r="F3968" s="556">
        <v>22070000</v>
      </c>
      <c r="G3968" s="541">
        <v>2023</v>
      </c>
      <c r="H3968" s="542">
        <f>VLOOKUP(G3968,[3]잔가율!$B$3:$C$33,2,FALSE)</f>
        <v>0.82599999999999996</v>
      </c>
      <c r="I3968" s="552">
        <f t="shared" si="61"/>
        <v>18229820</v>
      </c>
    </row>
    <row r="3969" spans="1:9">
      <c r="A3969" s="539">
        <v>3968</v>
      </c>
      <c r="B3969" s="540" t="s">
        <v>8534</v>
      </c>
      <c r="C3969" s="540" t="s">
        <v>8535</v>
      </c>
      <c r="D3969" s="540" t="s">
        <v>2730</v>
      </c>
      <c r="E3969" s="540" t="s">
        <v>8830</v>
      </c>
      <c r="F3969" s="556">
        <v>18090000</v>
      </c>
      <c r="G3969" s="541">
        <v>2023</v>
      </c>
      <c r="H3969" s="542">
        <f>VLOOKUP(G3969,[3]잔가율!$B$3:$C$33,2,FALSE)</f>
        <v>0.82599999999999996</v>
      </c>
      <c r="I3969" s="552">
        <f t="shared" si="61"/>
        <v>14942340</v>
      </c>
    </row>
    <row r="3970" spans="1:9">
      <c r="A3970" s="539">
        <v>3969</v>
      </c>
      <c r="B3970" s="540" t="s">
        <v>8534</v>
      </c>
      <c r="C3970" s="540" t="s">
        <v>8535</v>
      </c>
      <c r="D3970" s="540" t="s">
        <v>2730</v>
      </c>
      <c r="E3970" s="540" t="s">
        <v>8831</v>
      </c>
      <c r="F3970" s="556">
        <v>22670000</v>
      </c>
      <c r="G3970" s="541">
        <v>2023</v>
      </c>
      <c r="H3970" s="542">
        <f>VLOOKUP(G3970,[3]잔가율!$B$3:$C$33,2,FALSE)</f>
        <v>0.82599999999999996</v>
      </c>
      <c r="I3970" s="552">
        <f t="shared" ref="I3970:I4033" si="62">ROUNDDOWN(F3970*H3970,0)</f>
        <v>18725420</v>
      </c>
    </row>
    <row r="3971" spans="1:9">
      <c r="A3971" s="539">
        <v>3970</v>
      </c>
      <c r="B3971" s="540" t="s">
        <v>8534</v>
      </c>
      <c r="C3971" s="540" t="s">
        <v>8535</v>
      </c>
      <c r="D3971" s="540" t="s">
        <v>2730</v>
      </c>
      <c r="E3971" s="540" t="s">
        <v>8832</v>
      </c>
      <c r="F3971" s="556">
        <v>23910000</v>
      </c>
      <c r="G3971" s="541">
        <v>2023</v>
      </c>
      <c r="H3971" s="542">
        <f>VLOOKUP(G3971,[3]잔가율!$B$3:$C$33,2,FALSE)</f>
        <v>0.82599999999999996</v>
      </c>
      <c r="I3971" s="552">
        <f t="shared" si="62"/>
        <v>19749660</v>
      </c>
    </row>
    <row r="3972" spans="1:9">
      <c r="A3972" s="539">
        <v>3971</v>
      </c>
      <c r="B3972" s="540" t="s">
        <v>8534</v>
      </c>
      <c r="C3972" s="540" t="s">
        <v>8535</v>
      </c>
      <c r="D3972" s="540" t="s">
        <v>2730</v>
      </c>
      <c r="E3972" s="540" t="s">
        <v>8833</v>
      </c>
      <c r="F3972" s="556">
        <v>24510000</v>
      </c>
      <c r="G3972" s="541">
        <v>2023</v>
      </c>
      <c r="H3972" s="542">
        <f>VLOOKUP(G3972,[3]잔가율!$B$3:$C$33,2,FALSE)</f>
        <v>0.82599999999999996</v>
      </c>
      <c r="I3972" s="552">
        <f t="shared" si="62"/>
        <v>20245260</v>
      </c>
    </row>
    <row r="3973" spans="1:9">
      <c r="A3973" s="539">
        <v>3972</v>
      </c>
      <c r="B3973" s="540" t="s">
        <v>8534</v>
      </c>
      <c r="C3973" s="540" t="s">
        <v>8535</v>
      </c>
      <c r="D3973" s="540" t="s">
        <v>2730</v>
      </c>
      <c r="E3973" s="540" t="s">
        <v>8834</v>
      </c>
      <c r="F3973" s="556">
        <v>25530000</v>
      </c>
      <c r="G3973" s="541">
        <v>2023</v>
      </c>
      <c r="H3973" s="542">
        <f>VLOOKUP(G3973,[3]잔가율!$B$3:$C$33,2,FALSE)</f>
        <v>0.82599999999999996</v>
      </c>
      <c r="I3973" s="552">
        <f t="shared" si="62"/>
        <v>21087780</v>
      </c>
    </row>
    <row r="3974" spans="1:9">
      <c r="A3974" s="539">
        <v>3973</v>
      </c>
      <c r="B3974" s="540" t="s">
        <v>8534</v>
      </c>
      <c r="C3974" s="540" t="s">
        <v>8535</v>
      </c>
      <c r="D3974" s="540" t="s">
        <v>2730</v>
      </c>
      <c r="E3974" s="540" t="s">
        <v>8835</v>
      </c>
      <c r="F3974" s="556">
        <v>26200000</v>
      </c>
      <c r="G3974" s="541">
        <v>2023</v>
      </c>
      <c r="H3974" s="542">
        <f>VLOOKUP(G3974,[3]잔가율!$B$3:$C$33,2,FALSE)</f>
        <v>0.82599999999999996</v>
      </c>
      <c r="I3974" s="552">
        <f t="shared" si="62"/>
        <v>21641200</v>
      </c>
    </row>
    <row r="3975" spans="1:9">
      <c r="A3975" s="539">
        <v>3974</v>
      </c>
      <c r="B3975" s="540" t="s">
        <v>8534</v>
      </c>
      <c r="C3975" s="540" t="s">
        <v>8535</v>
      </c>
      <c r="D3975" s="540" t="s">
        <v>2730</v>
      </c>
      <c r="E3975" s="540" t="s">
        <v>8836</v>
      </c>
      <c r="F3975" s="556">
        <v>21760000</v>
      </c>
      <c r="G3975" s="541">
        <v>2023</v>
      </c>
      <c r="H3975" s="542">
        <f>VLOOKUP(G3975,[3]잔가율!$B$3:$C$33,2,FALSE)</f>
        <v>0.82599999999999996</v>
      </c>
      <c r="I3975" s="552">
        <f t="shared" si="62"/>
        <v>17973760</v>
      </c>
    </row>
    <row r="3976" spans="1:9">
      <c r="A3976" s="539">
        <v>3975</v>
      </c>
      <c r="B3976" s="540" t="s">
        <v>8534</v>
      </c>
      <c r="C3976" s="540" t="s">
        <v>8535</v>
      </c>
      <c r="D3976" s="540" t="s">
        <v>2730</v>
      </c>
      <c r="E3976" s="540" t="s">
        <v>8837</v>
      </c>
      <c r="F3976" s="556">
        <v>22370000</v>
      </c>
      <c r="G3976" s="541">
        <v>2023</v>
      </c>
      <c r="H3976" s="542">
        <f>VLOOKUP(G3976,[3]잔가율!$B$3:$C$33,2,FALSE)</f>
        <v>0.82599999999999996</v>
      </c>
      <c r="I3976" s="552">
        <f t="shared" si="62"/>
        <v>18477620</v>
      </c>
    </row>
    <row r="3977" spans="1:9">
      <c r="A3977" s="539">
        <v>3976</v>
      </c>
      <c r="B3977" s="540" t="s">
        <v>8534</v>
      </c>
      <c r="C3977" s="540" t="s">
        <v>8535</v>
      </c>
      <c r="D3977" s="540" t="s">
        <v>2730</v>
      </c>
      <c r="E3977" s="540" t="s">
        <v>8838</v>
      </c>
      <c r="F3977" s="556">
        <v>19130000</v>
      </c>
      <c r="G3977" s="541">
        <v>2023</v>
      </c>
      <c r="H3977" s="542">
        <f>VLOOKUP(G3977,[3]잔가율!$B$3:$C$33,2,FALSE)</f>
        <v>0.82599999999999996</v>
      </c>
      <c r="I3977" s="552">
        <f t="shared" si="62"/>
        <v>15801380</v>
      </c>
    </row>
    <row r="3978" spans="1:9">
      <c r="A3978" s="539">
        <v>3977</v>
      </c>
      <c r="B3978" s="540" t="s">
        <v>8534</v>
      </c>
      <c r="C3978" s="540" t="s">
        <v>8535</v>
      </c>
      <c r="D3978" s="540" t="s">
        <v>2730</v>
      </c>
      <c r="E3978" s="540" t="s">
        <v>8839</v>
      </c>
      <c r="F3978" s="556">
        <v>19990000</v>
      </c>
      <c r="G3978" s="541">
        <v>2023</v>
      </c>
      <c r="H3978" s="542">
        <f>VLOOKUP(G3978,[3]잔가율!$B$3:$C$33,2,FALSE)</f>
        <v>0.82599999999999996</v>
      </c>
      <c r="I3978" s="552">
        <f t="shared" si="62"/>
        <v>16511740</v>
      </c>
    </row>
    <row r="3979" spans="1:9">
      <c r="A3979" s="539">
        <v>3978</v>
      </c>
      <c r="B3979" s="540" t="s">
        <v>8534</v>
      </c>
      <c r="C3979" s="540" t="s">
        <v>8535</v>
      </c>
      <c r="D3979" s="540" t="s">
        <v>2730</v>
      </c>
      <c r="E3979" s="540" t="s">
        <v>8840</v>
      </c>
      <c r="F3979" s="556">
        <v>21890000</v>
      </c>
      <c r="G3979" s="541">
        <v>2023</v>
      </c>
      <c r="H3979" s="542">
        <f>VLOOKUP(G3979,[3]잔가율!$B$3:$C$33,2,FALSE)</f>
        <v>0.82599999999999996</v>
      </c>
      <c r="I3979" s="552">
        <f t="shared" si="62"/>
        <v>18081140</v>
      </c>
    </row>
    <row r="3980" spans="1:9">
      <c r="A3980" s="539">
        <v>3979</v>
      </c>
      <c r="B3980" s="540" t="s">
        <v>8534</v>
      </c>
      <c r="C3980" s="540" t="s">
        <v>8535</v>
      </c>
      <c r="D3980" s="540" t="s">
        <v>2730</v>
      </c>
      <c r="E3980" s="540" t="s">
        <v>8841</v>
      </c>
      <c r="F3980" s="556">
        <v>23070000</v>
      </c>
      <c r="G3980" s="541">
        <v>2023</v>
      </c>
      <c r="H3980" s="542">
        <f>VLOOKUP(G3980,[3]잔가율!$B$3:$C$33,2,FALSE)</f>
        <v>0.82599999999999996</v>
      </c>
      <c r="I3980" s="552">
        <f t="shared" si="62"/>
        <v>19055820</v>
      </c>
    </row>
    <row r="3981" spans="1:9">
      <c r="A3981" s="539">
        <v>3980</v>
      </c>
      <c r="B3981" s="540" t="s">
        <v>8534</v>
      </c>
      <c r="C3981" s="540" t="s">
        <v>8535</v>
      </c>
      <c r="D3981" s="540" t="s">
        <v>2730</v>
      </c>
      <c r="E3981" s="540" t="s">
        <v>8842</v>
      </c>
      <c r="F3981" s="556">
        <v>22410000</v>
      </c>
      <c r="G3981" s="541">
        <v>2023</v>
      </c>
      <c r="H3981" s="542">
        <f>VLOOKUP(G3981,[3]잔가율!$B$3:$C$33,2,FALSE)</f>
        <v>0.82599999999999996</v>
      </c>
      <c r="I3981" s="552">
        <f t="shared" si="62"/>
        <v>18510660</v>
      </c>
    </row>
    <row r="3982" spans="1:9">
      <c r="A3982" s="539">
        <v>3981</v>
      </c>
      <c r="B3982" s="540" t="s">
        <v>8534</v>
      </c>
      <c r="C3982" s="540" t="s">
        <v>8535</v>
      </c>
      <c r="D3982" s="540" t="s">
        <v>2730</v>
      </c>
      <c r="E3982" s="540" t="s">
        <v>8843</v>
      </c>
      <c r="F3982" s="556">
        <v>26790000</v>
      </c>
      <c r="G3982" s="541">
        <v>2023</v>
      </c>
      <c r="H3982" s="542">
        <f>VLOOKUP(G3982,[3]잔가율!$B$3:$C$33,2,FALSE)</f>
        <v>0.82599999999999996</v>
      </c>
      <c r="I3982" s="552">
        <f t="shared" si="62"/>
        <v>22128540</v>
      </c>
    </row>
    <row r="3983" spans="1:9">
      <c r="A3983" s="539">
        <v>3982</v>
      </c>
      <c r="B3983" s="540" t="s">
        <v>8534</v>
      </c>
      <c r="C3983" s="540" t="s">
        <v>8535</v>
      </c>
      <c r="D3983" s="540" t="s">
        <v>2730</v>
      </c>
      <c r="E3983" s="540" t="s">
        <v>8844</v>
      </c>
      <c r="F3983" s="556">
        <v>27490000</v>
      </c>
      <c r="G3983" s="541">
        <v>2023</v>
      </c>
      <c r="H3983" s="542">
        <f>VLOOKUP(G3983,[3]잔가율!$B$3:$C$33,2,FALSE)</f>
        <v>0.82599999999999996</v>
      </c>
      <c r="I3983" s="552">
        <f t="shared" si="62"/>
        <v>22706740</v>
      </c>
    </row>
    <row r="3984" spans="1:9">
      <c r="A3984" s="539">
        <v>3983</v>
      </c>
      <c r="B3984" s="540" t="s">
        <v>8534</v>
      </c>
      <c r="C3984" s="540" t="s">
        <v>8535</v>
      </c>
      <c r="D3984" s="540" t="s">
        <v>2730</v>
      </c>
      <c r="E3984" s="540" t="s">
        <v>8845</v>
      </c>
      <c r="F3984" s="556">
        <v>19130000</v>
      </c>
      <c r="G3984" s="541">
        <v>2023</v>
      </c>
      <c r="H3984" s="542">
        <f>VLOOKUP(G3984,[3]잔가율!$B$3:$C$33,2,FALSE)</f>
        <v>0.82599999999999996</v>
      </c>
      <c r="I3984" s="552">
        <f t="shared" si="62"/>
        <v>15801380</v>
      </c>
    </row>
    <row r="3985" spans="1:9">
      <c r="A3985" s="539">
        <v>3984</v>
      </c>
      <c r="B3985" s="540" t="s">
        <v>8534</v>
      </c>
      <c r="C3985" s="540" t="s">
        <v>8535</v>
      </c>
      <c r="D3985" s="540" t="s">
        <v>2730</v>
      </c>
      <c r="E3985" s="540" t="s">
        <v>8846</v>
      </c>
      <c r="F3985" s="556">
        <v>20480000</v>
      </c>
      <c r="G3985" s="541">
        <v>2023</v>
      </c>
      <c r="H3985" s="542">
        <f>VLOOKUP(G3985,[3]잔가율!$B$3:$C$33,2,FALSE)</f>
        <v>0.82599999999999996</v>
      </c>
      <c r="I3985" s="552">
        <f t="shared" si="62"/>
        <v>16916480</v>
      </c>
    </row>
    <row r="3986" spans="1:9">
      <c r="A3986" s="539">
        <v>3985</v>
      </c>
      <c r="B3986" s="540" t="s">
        <v>8534</v>
      </c>
      <c r="C3986" s="540" t="s">
        <v>8535</v>
      </c>
      <c r="D3986" s="540" t="s">
        <v>2730</v>
      </c>
      <c r="E3986" s="540" t="s">
        <v>8847</v>
      </c>
      <c r="F3986" s="556">
        <v>21240000</v>
      </c>
      <c r="G3986" s="541">
        <v>2023</v>
      </c>
      <c r="H3986" s="542">
        <f>VLOOKUP(G3986,[3]잔가율!$B$3:$C$33,2,FALSE)</f>
        <v>0.82599999999999996</v>
      </c>
      <c r="I3986" s="552">
        <f t="shared" si="62"/>
        <v>17544240</v>
      </c>
    </row>
    <row r="3987" spans="1:9">
      <c r="A3987" s="539">
        <v>3986</v>
      </c>
      <c r="B3987" s="540" t="s">
        <v>8534</v>
      </c>
      <c r="C3987" s="540" t="s">
        <v>8535</v>
      </c>
      <c r="D3987" s="540" t="s">
        <v>2730</v>
      </c>
      <c r="E3987" s="540" t="s">
        <v>8848</v>
      </c>
      <c r="F3987" s="556">
        <v>22810000</v>
      </c>
      <c r="G3987" s="541">
        <v>2023</v>
      </c>
      <c r="H3987" s="542">
        <f>VLOOKUP(G3987,[3]잔가율!$B$3:$C$33,2,FALSE)</f>
        <v>0.82599999999999996</v>
      </c>
      <c r="I3987" s="552">
        <f t="shared" si="62"/>
        <v>18841060</v>
      </c>
    </row>
    <row r="3988" spans="1:9">
      <c r="A3988" s="539">
        <v>3987</v>
      </c>
      <c r="B3988" s="540" t="s">
        <v>8534</v>
      </c>
      <c r="C3988" s="540" t="s">
        <v>8535</v>
      </c>
      <c r="D3988" s="540" t="s">
        <v>2730</v>
      </c>
      <c r="E3988" s="540" t="s">
        <v>8849</v>
      </c>
      <c r="F3988" s="556">
        <v>24700000</v>
      </c>
      <c r="G3988" s="541">
        <v>2023</v>
      </c>
      <c r="H3988" s="542">
        <f>VLOOKUP(G3988,[3]잔가율!$B$3:$C$33,2,FALSE)</f>
        <v>0.82599999999999996</v>
      </c>
      <c r="I3988" s="552">
        <f t="shared" si="62"/>
        <v>20402200</v>
      </c>
    </row>
    <row r="3989" spans="1:9">
      <c r="A3989" s="539">
        <v>3988</v>
      </c>
      <c r="B3989" s="540" t="s">
        <v>8534</v>
      </c>
      <c r="C3989" s="540" t="s">
        <v>8535</v>
      </c>
      <c r="D3989" s="540" t="s">
        <v>2730</v>
      </c>
      <c r="E3989" s="540" t="s">
        <v>8850</v>
      </c>
      <c r="F3989" s="556">
        <v>26220000</v>
      </c>
      <c r="G3989" s="541">
        <v>2023</v>
      </c>
      <c r="H3989" s="542">
        <f>VLOOKUP(G3989,[3]잔가율!$B$3:$C$33,2,FALSE)</f>
        <v>0.82599999999999996</v>
      </c>
      <c r="I3989" s="552">
        <f t="shared" si="62"/>
        <v>21657720</v>
      </c>
    </row>
    <row r="3990" spans="1:9">
      <c r="A3990" s="539">
        <v>3989</v>
      </c>
      <c r="B3990" s="540" t="s">
        <v>8534</v>
      </c>
      <c r="C3990" s="540" t="s">
        <v>8535</v>
      </c>
      <c r="D3990" s="540" t="s">
        <v>2730</v>
      </c>
      <c r="E3990" s="540" t="s">
        <v>8851</v>
      </c>
      <c r="F3990" s="556">
        <v>26000000</v>
      </c>
      <c r="G3990" s="541">
        <v>2023</v>
      </c>
      <c r="H3990" s="542">
        <f>VLOOKUP(G3990,[3]잔가율!$B$3:$C$33,2,FALSE)</f>
        <v>0.82599999999999996</v>
      </c>
      <c r="I3990" s="552">
        <f t="shared" si="62"/>
        <v>21476000</v>
      </c>
    </row>
    <row r="3991" spans="1:9">
      <c r="A3991" s="539">
        <v>3990</v>
      </c>
      <c r="B3991" s="540" t="s">
        <v>8534</v>
      </c>
      <c r="C3991" s="540" t="s">
        <v>8535</v>
      </c>
      <c r="D3991" s="540" t="s">
        <v>2730</v>
      </c>
      <c r="E3991" s="540" t="s">
        <v>8852</v>
      </c>
      <c r="F3991" s="556">
        <v>23660000</v>
      </c>
      <c r="G3991" s="541">
        <v>2023</v>
      </c>
      <c r="H3991" s="542">
        <f>VLOOKUP(G3991,[3]잔가율!$B$3:$C$33,2,FALSE)</f>
        <v>0.82599999999999996</v>
      </c>
      <c r="I3991" s="552">
        <f t="shared" si="62"/>
        <v>19543160</v>
      </c>
    </row>
    <row r="3992" spans="1:9">
      <c r="A3992" s="539">
        <v>3991</v>
      </c>
      <c r="B3992" s="540" t="s">
        <v>8534</v>
      </c>
      <c r="C3992" s="540" t="s">
        <v>8535</v>
      </c>
      <c r="D3992" s="540" t="s">
        <v>2730</v>
      </c>
      <c r="E3992" s="540" t="s">
        <v>8853</v>
      </c>
      <c r="F3992" s="556">
        <v>20600000</v>
      </c>
      <c r="G3992" s="541">
        <v>2023</v>
      </c>
      <c r="H3992" s="542">
        <f>VLOOKUP(G3992,[3]잔가율!$B$3:$C$33,2,FALSE)</f>
        <v>0.82599999999999996</v>
      </c>
      <c r="I3992" s="552">
        <f t="shared" si="62"/>
        <v>17015600</v>
      </c>
    </row>
    <row r="3993" spans="1:9">
      <c r="A3993" s="539">
        <v>3992</v>
      </c>
      <c r="B3993" s="540" t="s">
        <v>8534</v>
      </c>
      <c r="C3993" s="540" t="s">
        <v>8535</v>
      </c>
      <c r="D3993" s="540" t="s">
        <v>2730</v>
      </c>
      <c r="E3993" s="540" t="s">
        <v>8854</v>
      </c>
      <c r="F3993" s="556">
        <v>23300000</v>
      </c>
      <c r="G3993" s="541">
        <v>2023</v>
      </c>
      <c r="H3993" s="542">
        <f>VLOOKUP(G3993,[3]잔가율!$B$3:$C$33,2,FALSE)</f>
        <v>0.82599999999999996</v>
      </c>
      <c r="I3993" s="552">
        <f t="shared" si="62"/>
        <v>19245800</v>
      </c>
    </row>
    <row r="3994" spans="1:9">
      <c r="A3994" s="539">
        <v>3993</v>
      </c>
      <c r="B3994" s="540" t="s">
        <v>8534</v>
      </c>
      <c r="C3994" s="540" t="s">
        <v>8535</v>
      </c>
      <c r="D3994" s="540" t="s">
        <v>2730</v>
      </c>
      <c r="E3994" s="540" t="s">
        <v>8855</v>
      </c>
      <c r="F3994" s="556">
        <v>18050000</v>
      </c>
      <c r="G3994" s="541">
        <v>2023</v>
      </c>
      <c r="H3994" s="542">
        <f>VLOOKUP(G3994,[3]잔가율!$B$3:$C$33,2,FALSE)</f>
        <v>0.82599999999999996</v>
      </c>
      <c r="I3994" s="552">
        <f t="shared" si="62"/>
        <v>14909300</v>
      </c>
    </row>
    <row r="3995" spans="1:9">
      <c r="A3995" s="539">
        <v>3994</v>
      </c>
      <c r="B3995" s="540" t="s">
        <v>8534</v>
      </c>
      <c r="C3995" s="540" t="s">
        <v>8535</v>
      </c>
      <c r="D3995" s="540" t="s">
        <v>2730</v>
      </c>
      <c r="E3995" s="540" t="s">
        <v>8856</v>
      </c>
      <c r="F3995" s="556">
        <v>19910000</v>
      </c>
      <c r="G3995" s="541">
        <v>2023</v>
      </c>
      <c r="H3995" s="542">
        <f>VLOOKUP(G3995,[3]잔가율!$B$3:$C$33,2,FALSE)</f>
        <v>0.82599999999999996</v>
      </c>
      <c r="I3995" s="552">
        <f t="shared" si="62"/>
        <v>16445660</v>
      </c>
    </row>
    <row r="3996" spans="1:9">
      <c r="A3996" s="539">
        <v>3995</v>
      </c>
      <c r="B3996" s="540" t="s">
        <v>8534</v>
      </c>
      <c r="C3996" s="540" t="s">
        <v>8535</v>
      </c>
      <c r="D3996" s="540" t="s">
        <v>2730</v>
      </c>
      <c r="E3996" s="540" t="s">
        <v>8857</v>
      </c>
      <c r="F3996" s="556">
        <v>22620000</v>
      </c>
      <c r="G3996" s="541">
        <v>2023</v>
      </c>
      <c r="H3996" s="542">
        <f>VLOOKUP(G3996,[3]잔가율!$B$3:$C$33,2,FALSE)</f>
        <v>0.82599999999999996</v>
      </c>
      <c r="I3996" s="552">
        <f t="shared" si="62"/>
        <v>18684120</v>
      </c>
    </row>
    <row r="3997" spans="1:9">
      <c r="A3997" s="539">
        <v>3996</v>
      </c>
      <c r="B3997" s="540" t="s">
        <v>8534</v>
      </c>
      <c r="C3997" s="540" t="s">
        <v>8535</v>
      </c>
      <c r="D3997" s="540" t="s">
        <v>2730</v>
      </c>
      <c r="E3997" s="540" t="s">
        <v>8858</v>
      </c>
      <c r="F3997" s="556">
        <v>24690000</v>
      </c>
      <c r="G3997" s="541">
        <v>2023</v>
      </c>
      <c r="H3997" s="542">
        <f>VLOOKUP(G3997,[3]잔가율!$B$3:$C$33,2,FALSE)</f>
        <v>0.82599999999999996</v>
      </c>
      <c r="I3997" s="552">
        <f t="shared" si="62"/>
        <v>20393940</v>
      </c>
    </row>
    <row r="3998" spans="1:9">
      <c r="A3998" s="539">
        <v>3997</v>
      </c>
      <c r="B3998" s="540" t="s">
        <v>8534</v>
      </c>
      <c r="C3998" s="540" t="s">
        <v>8535</v>
      </c>
      <c r="D3998" s="540" t="s">
        <v>2730</v>
      </c>
      <c r="E3998" s="540" t="s">
        <v>8859</v>
      </c>
      <c r="F3998" s="556">
        <v>29300000</v>
      </c>
      <c r="G3998" s="541">
        <v>2023</v>
      </c>
      <c r="H3998" s="542">
        <f>VLOOKUP(G3998,[3]잔가율!$B$3:$C$33,2,FALSE)</f>
        <v>0.82599999999999996</v>
      </c>
      <c r="I3998" s="552">
        <f t="shared" si="62"/>
        <v>24201800</v>
      </c>
    </row>
    <row r="3999" spans="1:9">
      <c r="A3999" s="539">
        <v>3998</v>
      </c>
      <c r="B3999" s="540" t="s">
        <v>8534</v>
      </c>
      <c r="C3999" s="540" t="s">
        <v>8535</v>
      </c>
      <c r="D3999" s="540" t="s">
        <v>2730</v>
      </c>
      <c r="E3999" s="540" t="s">
        <v>8860</v>
      </c>
      <c r="F3999" s="556">
        <v>22270000</v>
      </c>
      <c r="G3999" s="541">
        <v>2023</v>
      </c>
      <c r="H3999" s="542">
        <f>VLOOKUP(G3999,[3]잔가율!$B$3:$C$33,2,FALSE)</f>
        <v>0.82599999999999996</v>
      </c>
      <c r="I3999" s="552">
        <f t="shared" si="62"/>
        <v>18395020</v>
      </c>
    </row>
    <row r="4000" spans="1:9">
      <c r="A4000" s="539">
        <v>3999</v>
      </c>
      <c r="B4000" s="540" t="s">
        <v>8534</v>
      </c>
      <c r="C4000" s="540" t="s">
        <v>8535</v>
      </c>
      <c r="D4000" s="540" t="s">
        <v>2730</v>
      </c>
      <c r="E4000" s="540" t="s">
        <v>8861</v>
      </c>
      <c r="F4000" s="556">
        <v>21670000</v>
      </c>
      <c r="G4000" s="541">
        <v>2023</v>
      </c>
      <c r="H4000" s="542">
        <f>VLOOKUP(G4000,[3]잔가율!$B$3:$C$33,2,FALSE)</f>
        <v>0.82599999999999996</v>
      </c>
      <c r="I4000" s="552">
        <f t="shared" si="62"/>
        <v>17899420</v>
      </c>
    </row>
    <row r="4001" spans="1:9">
      <c r="A4001" s="539">
        <v>4000</v>
      </c>
      <c r="B4001" s="540" t="s">
        <v>8534</v>
      </c>
      <c r="C4001" s="540" t="s">
        <v>8535</v>
      </c>
      <c r="D4001" s="540" t="s">
        <v>2730</v>
      </c>
      <c r="E4001" s="540" t="s">
        <v>8862</v>
      </c>
      <c r="F4001" s="556">
        <v>22620000</v>
      </c>
      <c r="G4001" s="541">
        <v>2023</v>
      </c>
      <c r="H4001" s="542">
        <f>VLOOKUP(G4001,[3]잔가율!$B$3:$C$33,2,FALSE)</f>
        <v>0.82599999999999996</v>
      </c>
      <c r="I4001" s="552">
        <f t="shared" si="62"/>
        <v>18684120</v>
      </c>
    </row>
    <row r="4002" spans="1:9">
      <c r="A4002" s="539">
        <v>4001</v>
      </c>
      <c r="B4002" s="540" t="s">
        <v>8534</v>
      </c>
      <c r="C4002" s="540" t="s">
        <v>8535</v>
      </c>
      <c r="D4002" s="540" t="s">
        <v>2730</v>
      </c>
      <c r="E4002" s="540" t="s">
        <v>8863</v>
      </c>
      <c r="F4002" s="556">
        <v>23240000</v>
      </c>
      <c r="G4002" s="541">
        <v>2023</v>
      </c>
      <c r="H4002" s="542">
        <f>VLOOKUP(G4002,[3]잔가율!$B$3:$C$33,2,FALSE)</f>
        <v>0.82599999999999996</v>
      </c>
      <c r="I4002" s="552">
        <f t="shared" si="62"/>
        <v>19196240</v>
      </c>
    </row>
    <row r="4003" spans="1:9">
      <c r="A4003" s="539">
        <v>4002</v>
      </c>
      <c r="B4003" s="540" t="s">
        <v>8534</v>
      </c>
      <c r="C4003" s="540" t="s">
        <v>8535</v>
      </c>
      <c r="D4003" s="540" t="s">
        <v>2730</v>
      </c>
      <c r="E4003" s="540" t="s">
        <v>8864</v>
      </c>
      <c r="F4003" s="556">
        <v>25610000</v>
      </c>
      <c r="G4003" s="541">
        <v>2023</v>
      </c>
      <c r="H4003" s="542">
        <f>VLOOKUP(G4003,[3]잔가율!$B$3:$C$33,2,FALSE)</f>
        <v>0.82599999999999996</v>
      </c>
      <c r="I4003" s="552">
        <f t="shared" si="62"/>
        <v>21153860</v>
      </c>
    </row>
    <row r="4004" spans="1:9">
      <c r="A4004" s="539">
        <v>4003</v>
      </c>
      <c r="B4004" s="540" t="s">
        <v>8534</v>
      </c>
      <c r="C4004" s="540" t="s">
        <v>8535</v>
      </c>
      <c r="D4004" s="540" t="s">
        <v>2730</v>
      </c>
      <c r="E4004" s="540" t="s">
        <v>8865</v>
      </c>
      <c r="F4004" s="556">
        <v>25550000</v>
      </c>
      <c r="G4004" s="541">
        <v>2023</v>
      </c>
      <c r="H4004" s="542">
        <f>VLOOKUP(G4004,[3]잔가율!$B$3:$C$33,2,FALSE)</f>
        <v>0.82599999999999996</v>
      </c>
      <c r="I4004" s="552">
        <f t="shared" si="62"/>
        <v>21104300</v>
      </c>
    </row>
    <row r="4005" spans="1:9">
      <c r="A4005" s="539">
        <v>4004</v>
      </c>
      <c r="B4005" s="540" t="s">
        <v>8534</v>
      </c>
      <c r="C4005" s="540" t="s">
        <v>8535</v>
      </c>
      <c r="D4005" s="540" t="s">
        <v>2730</v>
      </c>
      <c r="E4005" s="540" t="s">
        <v>8866</v>
      </c>
      <c r="F4005" s="556">
        <v>25840000</v>
      </c>
      <c r="G4005" s="541">
        <v>2023</v>
      </c>
      <c r="H4005" s="542">
        <f>VLOOKUP(G4005,[3]잔가율!$B$3:$C$33,2,FALSE)</f>
        <v>0.82599999999999996</v>
      </c>
      <c r="I4005" s="552">
        <f t="shared" si="62"/>
        <v>21343840</v>
      </c>
    </row>
    <row r="4006" spans="1:9">
      <c r="A4006" s="539">
        <v>4005</v>
      </c>
      <c r="B4006" s="540" t="s">
        <v>8534</v>
      </c>
      <c r="C4006" s="540" t="s">
        <v>8535</v>
      </c>
      <c r="D4006" s="540" t="s">
        <v>2730</v>
      </c>
      <c r="E4006" s="540" t="s">
        <v>8867</v>
      </c>
      <c r="F4006" s="556">
        <v>20960000</v>
      </c>
      <c r="G4006" s="541">
        <v>2023</v>
      </c>
      <c r="H4006" s="542">
        <f>VLOOKUP(G4006,[3]잔가율!$B$3:$C$33,2,FALSE)</f>
        <v>0.82599999999999996</v>
      </c>
      <c r="I4006" s="552">
        <f t="shared" si="62"/>
        <v>17312960</v>
      </c>
    </row>
    <row r="4007" spans="1:9">
      <c r="A4007" s="539">
        <v>4006</v>
      </c>
      <c r="B4007" s="540" t="s">
        <v>8534</v>
      </c>
      <c r="C4007" s="540" t="s">
        <v>8535</v>
      </c>
      <c r="D4007" s="540" t="s">
        <v>2730</v>
      </c>
      <c r="E4007" s="540" t="s">
        <v>8868</v>
      </c>
      <c r="F4007" s="556">
        <v>21030000</v>
      </c>
      <c r="G4007" s="541">
        <v>2023</v>
      </c>
      <c r="H4007" s="542">
        <f>VLOOKUP(G4007,[3]잔가율!$B$3:$C$33,2,FALSE)</f>
        <v>0.82599999999999996</v>
      </c>
      <c r="I4007" s="552">
        <f t="shared" si="62"/>
        <v>17370780</v>
      </c>
    </row>
    <row r="4008" spans="1:9">
      <c r="A4008" s="539">
        <v>4007</v>
      </c>
      <c r="B4008" s="540" t="s">
        <v>8534</v>
      </c>
      <c r="C4008" s="540" t="s">
        <v>8535</v>
      </c>
      <c r="D4008" s="540" t="s">
        <v>2730</v>
      </c>
      <c r="E4008" s="540" t="s">
        <v>8869</v>
      </c>
      <c r="F4008" s="556">
        <v>18480000</v>
      </c>
      <c r="G4008" s="541">
        <v>2023</v>
      </c>
      <c r="H4008" s="542">
        <f>VLOOKUP(G4008,[3]잔가율!$B$3:$C$33,2,FALSE)</f>
        <v>0.82599999999999996</v>
      </c>
      <c r="I4008" s="552">
        <f t="shared" si="62"/>
        <v>15264480</v>
      </c>
    </row>
    <row r="4009" spans="1:9">
      <c r="A4009" s="539">
        <v>4008</v>
      </c>
      <c r="B4009" s="540" t="s">
        <v>8534</v>
      </c>
      <c r="C4009" s="540" t="s">
        <v>8535</v>
      </c>
      <c r="D4009" s="540" t="s">
        <v>2730</v>
      </c>
      <c r="E4009" s="540" t="s">
        <v>8870</v>
      </c>
      <c r="F4009" s="556">
        <v>21320000</v>
      </c>
      <c r="G4009" s="541">
        <v>2023</v>
      </c>
      <c r="H4009" s="542">
        <f>VLOOKUP(G4009,[3]잔가율!$B$3:$C$33,2,FALSE)</f>
        <v>0.82599999999999996</v>
      </c>
      <c r="I4009" s="552">
        <f t="shared" si="62"/>
        <v>17610320</v>
      </c>
    </row>
    <row r="4010" spans="1:9">
      <c r="A4010" s="539">
        <v>4009</v>
      </c>
      <c r="B4010" s="540" t="s">
        <v>8534</v>
      </c>
      <c r="C4010" s="540" t="s">
        <v>8535</v>
      </c>
      <c r="D4010" s="540" t="s">
        <v>2730</v>
      </c>
      <c r="E4010" s="540" t="s">
        <v>8871</v>
      </c>
      <c r="F4010" s="556">
        <v>24370000</v>
      </c>
      <c r="G4010" s="541">
        <v>2023</v>
      </c>
      <c r="H4010" s="542">
        <f>VLOOKUP(G4010,[3]잔가율!$B$3:$C$33,2,FALSE)</f>
        <v>0.82599999999999996</v>
      </c>
      <c r="I4010" s="552">
        <f t="shared" si="62"/>
        <v>20129620</v>
      </c>
    </row>
    <row r="4011" spans="1:9">
      <c r="A4011" s="539">
        <v>4010</v>
      </c>
      <c r="B4011" s="540" t="s">
        <v>8534</v>
      </c>
      <c r="C4011" s="540" t="s">
        <v>8535</v>
      </c>
      <c r="D4011" s="540" t="s">
        <v>2730</v>
      </c>
      <c r="E4011" s="540" t="s">
        <v>8872</v>
      </c>
      <c r="F4011" s="556">
        <v>26210000</v>
      </c>
      <c r="G4011" s="541">
        <v>2023</v>
      </c>
      <c r="H4011" s="542">
        <f>VLOOKUP(G4011,[3]잔가율!$B$3:$C$33,2,FALSE)</f>
        <v>0.82599999999999996</v>
      </c>
      <c r="I4011" s="552">
        <f t="shared" si="62"/>
        <v>21649460</v>
      </c>
    </row>
    <row r="4012" spans="1:9">
      <c r="A4012" s="539">
        <v>4011</v>
      </c>
      <c r="B4012" s="540" t="s">
        <v>8534</v>
      </c>
      <c r="C4012" s="540" t="s">
        <v>8535</v>
      </c>
      <c r="D4012" s="540" t="s">
        <v>2730</v>
      </c>
      <c r="E4012" s="540" t="s">
        <v>8873</v>
      </c>
      <c r="F4012" s="556">
        <v>26330000</v>
      </c>
      <c r="G4012" s="541">
        <v>2023</v>
      </c>
      <c r="H4012" s="542">
        <f>VLOOKUP(G4012,[3]잔가율!$B$3:$C$33,2,FALSE)</f>
        <v>0.82599999999999996</v>
      </c>
      <c r="I4012" s="552">
        <f t="shared" si="62"/>
        <v>21748580</v>
      </c>
    </row>
    <row r="4013" spans="1:9">
      <c r="A4013" s="539">
        <v>4012</v>
      </c>
      <c r="B4013" s="540" t="s">
        <v>8534</v>
      </c>
      <c r="C4013" s="540" t="s">
        <v>8535</v>
      </c>
      <c r="D4013" s="540" t="s">
        <v>2730</v>
      </c>
      <c r="E4013" s="540" t="s">
        <v>8874</v>
      </c>
      <c r="F4013" s="556">
        <v>29420000</v>
      </c>
      <c r="G4013" s="541">
        <v>2023</v>
      </c>
      <c r="H4013" s="542">
        <f>VLOOKUP(G4013,[3]잔가율!$B$3:$C$33,2,FALSE)</f>
        <v>0.82599999999999996</v>
      </c>
      <c r="I4013" s="552">
        <f t="shared" si="62"/>
        <v>24300920</v>
      </c>
    </row>
    <row r="4014" spans="1:9">
      <c r="A4014" s="539">
        <v>4013</v>
      </c>
      <c r="B4014" s="540" t="s">
        <v>8534</v>
      </c>
      <c r="C4014" s="540" t="s">
        <v>8535</v>
      </c>
      <c r="D4014" s="540" t="s">
        <v>2730</v>
      </c>
      <c r="E4014" s="540" t="s">
        <v>8875</v>
      </c>
      <c r="F4014" s="556">
        <v>29380000</v>
      </c>
      <c r="G4014" s="541">
        <v>2023</v>
      </c>
      <c r="H4014" s="542">
        <f>VLOOKUP(G4014,[3]잔가율!$B$3:$C$33,2,FALSE)</f>
        <v>0.82599999999999996</v>
      </c>
      <c r="I4014" s="552">
        <f t="shared" si="62"/>
        <v>24267880</v>
      </c>
    </row>
    <row r="4015" spans="1:9">
      <c r="A4015" s="539">
        <v>4014</v>
      </c>
      <c r="B4015" s="540" t="s">
        <v>8534</v>
      </c>
      <c r="C4015" s="540" t="s">
        <v>8535</v>
      </c>
      <c r="D4015" s="540" t="s">
        <v>2730</v>
      </c>
      <c r="E4015" s="540" t="s">
        <v>8876</v>
      </c>
      <c r="F4015" s="556">
        <v>19420000</v>
      </c>
      <c r="G4015" s="541">
        <v>2023</v>
      </c>
      <c r="H4015" s="542">
        <f>VLOOKUP(G4015,[3]잔가율!$B$3:$C$33,2,FALSE)</f>
        <v>0.82599999999999996</v>
      </c>
      <c r="I4015" s="552">
        <f t="shared" si="62"/>
        <v>16040920</v>
      </c>
    </row>
    <row r="4016" spans="1:9">
      <c r="A4016" s="539">
        <v>4015</v>
      </c>
      <c r="B4016" s="540" t="s">
        <v>8534</v>
      </c>
      <c r="C4016" s="540" t="s">
        <v>8535</v>
      </c>
      <c r="D4016" s="540" t="s">
        <v>2730</v>
      </c>
      <c r="E4016" s="540" t="s">
        <v>8877</v>
      </c>
      <c r="F4016" s="556">
        <v>20490000</v>
      </c>
      <c r="G4016" s="541">
        <v>2023</v>
      </c>
      <c r="H4016" s="542">
        <f>VLOOKUP(G4016,[3]잔가율!$B$3:$C$33,2,FALSE)</f>
        <v>0.82599999999999996</v>
      </c>
      <c r="I4016" s="552">
        <f t="shared" si="62"/>
        <v>16924740</v>
      </c>
    </row>
    <row r="4017" spans="1:9">
      <c r="A4017" s="539">
        <v>4016</v>
      </c>
      <c r="B4017" s="540" t="s">
        <v>8534</v>
      </c>
      <c r="C4017" s="540" t="s">
        <v>8535</v>
      </c>
      <c r="D4017" s="540" t="s">
        <v>2730</v>
      </c>
      <c r="E4017" s="540" t="s">
        <v>8878</v>
      </c>
      <c r="F4017" s="556">
        <v>22280000</v>
      </c>
      <c r="G4017" s="541">
        <v>2023</v>
      </c>
      <c r="H4017" s="542">
        <f>VLOOKUP(G4017,[3]잔가율!$B$3:$C$33,2,FALSE)</f>
        <v>0.82599999999999996</v>
      </c>
      <c r="I4017" s="552">
        <f t="shared" si="62"/>
        <v>18403280</v>
      </c>
    </row>
    <row r="4018" spans="1:9">
      <c r="A4018" s="539">
        <v>4017</v>
      </c>
      <c r="B4018" s="540" t="s">
        <v>8534</v>
      </c>
      <c r="C4018" s="540" t="s">
        <v>8535</v>
      </c>
      <c r="D4018" s="540" t="s">
        <v>2730</v>
      </c>
      <c r="E4018" s="540" t="s">
        <v>8879</v>
      </c>
      <c r="F4018" s="556">
        <v>25260000</v>
      </c>
      <c r="G4018" s="541">
        <v>2023</v>
      </c>
      <c r="H4018" s="542">
        <f>VLOOKUP(G4018,[3]잔가율!$B$3:$C$33,2,FALSE)</f>
        <v>0.82599999999999996</v>
      </c>
      <c r="I4018" s="552">
        <f t="shared" si="62"/>
        <v>20864760</v>
      </c>
    </row>
    <row r="4019" spans="1:9">
      <c r="A4019" s="539">
        <v>4018</v>
      </c>
      <c r="B4019" s="540" t="s">
        <v>8534</v>
      </c>
      <c r="C4019" s="540" t="s">
        <v>8535</v>
      </c>
      <c r="D4019" s="540" t="s">
        <v>2730</v>
      </c>
      <c r="E4019" s="540" t="s">
        <v>8880</v>
      </c>
      <c r="F4019" s="556">
        <v>25470000</v>
      </c>
      <c r="G4019" s="541">
        <v>2023</v>
      </c>
      <c r="H4019" s="542">
        <f>VLOOKUP(G4019,[3]잔가율!$B$3:$C$33,2,FALSE)</f>
        <v>0.82599999999999996</v>
      </c>
      <c r="I4019" s="552">
        <f t="shared" si="62"/>
        <v>21038220</v>
      </c>
    </row>
    <row r="4020" spans="1:9">
      <c r="A4020" s="539">
        <v>4019</v>
      </c>
      <c r="B4020" s="540" t="s">
        <v>8534</v>
      </c>
      <c r="C4020" s="540" t="s">
        <v>8535</v>
      </c>
      <c r="D4020" s="540" t="s">
        <v>2730</v>
      </c>
      <c r="E4020" s="540" t="s">
        <v>8881</v>
      </c>
      <c r="F4020" s="556">
        <v>25610000</v>
      </c>
      <c r="G4020" s="541">
        <v>2023</v>
      </c>
      <c r="H4020" s="542">
        <f>VLOOKUP(G4020,[3]잔가율!$B$3:$C$33,2,FALSE)</f>
        <v>0.82599999999999996</v>
      </c>
      <c r="I4020" s="552">
        <f t="shared" si="62"/>
        <v>21153860</v>
      </c>
    </row>
    <row r="4021" spans="1:9">
      <c r="A4021" s="539">
        <v>4020</v>
      </c>
      <c r="B4021" s="540" t="s">
        <v>8534</v>
      </c>
      <c r="C4021" s="540" t="s">
        <v>8535</v>
      </c>
      <c r="D4021" s="540" t="s">
        <v>2730</v>
      </c>
      <c r="E4021" s="540" t="s">
        <v>8882</v>
      </c>
      <c r="F4021" s="556">
        <v>27200000</v>
      </c>
      <c r="G4021" s="541">
        <v>2023</v>
      </c>
      <c r="H4021" s="542">
        <f>VLOOKUP(G4021,[3]잔가율!$B$3:$C$33,2,FALSE)</f>
        <v>0.82599999999999996</v>
      </c>
      <c r="I4021" s="552">
        <f t="shared" si="62"/>
        <v>22467200</v>
      </c>
    </row>
    <row r="4022" spans="1:9">
      <c r="A4022" s="539">
        <v>4021</v>
      </c>
      <c r="B4022" s="540" t="s">
        <v>8534</v>
      </c>
      <c r="C4022" s="540" t="s">
        <v>8535</v>
      </c>
      <c r="D4022" s="540" t="s">
        <v>2730</v>
      </c>
      <c r="E4022" s="540" t="s">
        <v>8883</v>
      </c>
      <c r="F4022" s="556">
        <v>19850000</v>
      </c>
      <c r="G4022" s="541">
        <v>2023</v>
      </c>
      <c r="H4022" s="542">
        <f>VLOOKUP(G4022,[3]잔가율!$B$3:$C$33,2,FALSE)</f>
        <v>0.82599999999999996</v>
      </c>
      <c r="I4022" s="552">
        <f t="shared" si="62"/>
        <v>16396100</v>
      </c>
    </row>
    <row r="4023" spans="1:9">
      <c r="A4023" s="539">
        <v>4022</v>
      </c>
      <c r="B4023" s="540" t="s">
        <v>8534</v>
      </c>
      <c r="C4023" s="540" t="s">
        <v>8535</v>
      </c>
      <c r="D4023" s="540" t="s">
        <v>2730</v>
      </c>
      <c r="E4023" s="540" t="s">
        <v>8884</v>
      </c>
      <c r="F4023" s="556">
        <v>23110000</v>
      </c>
      <c r="G4023" s="541">
        <v>2023</v>
      </c>
      <c r="H4023" s="542">
        <f>VLOOKUP(G4023,[3]잔가율!$B$3:$C$33,2,FALSE)</f>
        <v>0.82599999999999996</v>
      </c>
      <c r="I4023" s="552">
        <f t="shared" si="62"/>
        <v>19088860</v>
      </c>
    </row>
    <row r="4024" spans="1:9">
      <c r="A4024" s="539">
        <v>4023</v>
      </c>
      <c r="B4024" s="540" t="s">
        <v>8534</v>
      </c>
      <c r="C4024" s="540" t="s">
        <v>8535</v>
      </c>
      <c r="D4024" s="540" t="s">
        <v>2730</v>
      </c>
      <c r="E4024" s="540" t="s">
        <v>8885</v>
      </c>
      <c r="F4024" s="556">
        <v>28140000</v>
      </c>
      <c r="G4024" s="541">
        <v>2023</v>
      </c>
      <c r="H4024" s="542">
        <f>VLOOKUP(G4024,[3]잔가율!$B$3:$C$33,2,FALSE)</f>
        <v>0.82599999999999996</v>
      </c>
      <c r="I4024" s="552">
        <f t="shared" si="62"/>
        <v>23243640</v>
      </c>
    </row>
    <row r="4025" spans="1:9">
      <c r="A4025" s="539">
        <v>4024</v>
      </c>
      <c r="B4025" s="540" t="s">
        <v>8534</v>
      </c>
      <c r="C4025" s="540" t="s">
        <v>8535</v>
      </c>
      <c r="D4025" s="540" t="s">
        <v>2730</v>
      </c>
      <c r="E4025" s="540" t="s">
        <v>8886</v>
      </c>
      <c r="F4025" s="556">
        <v>15410000</v>
      </c>
      <c r="G4025" s="541">
        <v>2023</v>
      </c>
      <c r="H4025" s="542">
        <f>VLOOKUP(G4025,[3]잔가율!$B$3:$C$33,2,FALSE)</f>
        <v>0.82599999999999996</v>
      </c>
      <c r="I4025" s="552">
        <f t="shared" si="62"/>
        <v>12728660</v>
      </c>
    </row>
    <row r="4026" spans="1:9">
      <c r="A4026" s="539">
        <v>4025</v>
      </c>
      <c r="B4026" s="540" t="s">
        <v>8534</v>
      </c>
      <c r="C4026" s="540" t="s">
        <v>8535</v>
      </c>
      <c r="D4026" s="540" t="s">
        <v>2730</v>
      </c>
      <c r="E4026" s="540" t="s">
        <v>8887</v>
      </c>
      <c r="F4026" s="556">
        <v>14320000</v>
      </c>
      <c r="G4026" s="541">
        <v>2023</v>
      </c>
      <c r="H4026" s="542">
        <f>VLOOKUP(G4026,[3]잔가율!$B$3:$C$33,2,FALSE)</f>
        <v>0.82599999999999996</v>
      </c>
      <c r="I4026" s="552">
        <f t="shared" si="62"/>
        <v>11828320</v>
      </c>
    </row>
    <row r="4027" spans="1:9">
      <c r="A4027" s="539">
        <v>4026</v>
      </c>
      <c r="B4027" s="540" t="s">
        <v>8534</v>
      </c>
      <c r="C4027" s="540" t="s">
        <v>8535</v>
      </c>
      <c r="D4027" s="540" t="s">
        <v>2730</v>
      </c>
      <c r="E4027" s="540" t="s">
        <v>8888</v>
      </c>
      <c r="F4027" s="556">
        <v>14650000</v>
      </c>
      <c r="G4027" s="541">
        <v>2023</v>
      </c>
      <c r="H4027" s="542">
        <f>VLOOKUP(G4027,[3]잔가율!$B$3:$C$33,2,FALSE)</f>
        <v>0.82599999999999996</v>
      </c>
      <c r="I4027" s="552">
        <f t="shared" si="62"/>
        <v>12100900</v>
      </c>
    </row>
    <row r="4028" spans="1:9">
      <c r="A4028" s="539">
        <v>4027</v>
      </c>
      <c r="B4028" s="540" t="s">
        <v>8534</v>
      </c>
      <c r="C4028" s="540" t="s">
        <v>8535</v>
      </c>
      <c r="D4028" s="540" t="s">
        <v>2730</v>
      </c>
      <c r="E4028" s="540" t="s">
        <v>8889</v>
      </c>
      <c r="F4028" s="556">
        <v>13570000</v>
      </c>
      <c r="G4028" s="541">
        <v>2023</v>
      </c>
      <c r="H4028" s="542">
        <f>VLOOKUP(G4028,[3]잔가율!$B$3:$C$33,2,FALSE)</f>
        <v>0.82599999999999996</v>
      </c>
      <c r="I4028" s="552">
        <f t="shared" si="62"/>
        <v>11208820</v>
      </c>
    </row>
    <row r="4029" spans="1:9">
      <c r="A4029" s="539">
        <v>4028</v>
      </c>
      <c r="B4029" s="540" t="s">
        <v>8534</v>
      </c>
      <c r="C4029" s="540" t="s">
        <v>8535</v>
      </c>
      <c r="D4029" s="540" t="s">
        <v>2730</v>
      </c>
      <c r="E4029" s="540" t="s">
        <v>8890</v>
      </c>
      <c r="F4029" s="556">
        <v>14540000</v>
      </c>
      <c r="G4029" s="541">
        <v>2023</v>
      </c>
      <c r="H4029" s="542">
        <f>VLOOKUP(G4029,[3]잔가율!$B$3:$C$33,2,FALSE)</f>
        <v>0.82599999999999996</v>
      </c>
      <c r="I4029" s="552">
        <f t="shared" si="62"/>
        <v>12010040</v>
      </c>
    </row>
    <row r="4030" spans="1:9">
      <c r="A4030" s="539">
        <v>4029</v>
      </c>
      <c r="B4030" s="540" t="s">
        <v>8534</v>
      </c>
      <c r="C4030" s="540" t="s">
        <v>8535</v>
      </c>
      <c r="D4030" s="540" t="s">
        <v>2730</v>
      </c>
      <c r="E4030" s="540" t="s">
        <v>8891</v>
      </c>
      <c r="F4030" s="556">
        <v>14110000</v>
      </c>
      <c r="G4030" s="541">
        <v>2023</v>
      </c>
      <c r="H4030" s="542">
        <f>VLOOKUP(G4030,[3]잔가율!$B$3:$C$33,2,FALSE)</f>
        <v>0.82599999999999996</v>
      </c>
      <c r="I4030" s="552">
        <f t="shared" si="62"/>
        <v>11654860</v>
      </c>
    </row>
    <row r="4031" spans="1:9">
      <c r="A4031" s="539">
        <v>4030</v>
      </c>
      <c r="B4031" s="540" t="s">
        <v>8534</v>
      </c>
      <c r="C4031" s="540" t="s">
        <v>8535</v>
      </c>
      <c r="D4031" s="540" t="s">
        <v>2730</v>
      </c>
      <c r="E4031" s="540" t="s">
        <v>8892</v>
      </c>
      <c r="F4031" s="556">
        <v>14820000</v>
      </c>
      <c r="G4031" s="541">
        <v>2023</v>
      </c>
      <c r="H4031" s="542">
        <f>VLOOKUP(G4031,[3]잔가율!$B$3:$C$33,2,FALSE)</f>
        <v>0.82599999999999996</v>
      </c>
      <c r="I4031" s="552">
        <f t="shared" si="62"/>
        <v>12241320</v>
      </c>
    </row>
    <row r="4032" spans="1:9">
      <c r="A4032" s="539">
        <v>4031</v>
      </c>
      <c r="B4032" s="540" t="s">
        <v>8534</v>
      </c>
      <c r="C4032" s="540" t="s">
        <v>8535</v>
      </c>
      <c r="D4032" s="540" t="s">
        <v>2730</v>
      </c>
      <c r="E4032" s="540" t="s">
        <v>8893</v>
      </c>
      <c r="F4032" s="556">
        <v>14350000</v>
      </c>
      <c r="G4032" s="541">
        <v>2023</v>
      </c>
      <c r="H4032" s="542">
        <f>VLOOKUP(G4032,[3]잔가율!$B$3:$C$33,2,FALSE)</f>
        <v>0.82599999999999996</v>
      </c>
      <c r="I4032" s="552">
        <f t="shared" si="62"/>
        <v>11853100</v>
      </c>
    </row>
    <row r="4033" spans="1:9">
      <c r="A4033" s="539">
        <v>4032</v>
      </c>
      <c r="B4033" s="540" t="s">
        <v>8534</v>
      </c>
      <c r="C4033" s="540" t="s">
        <v>8535</v>
      </c>
      <c r="D4033" s="540" t="s">
        <v>2730</v>
      </c>
      <c r="E4033" s="540" t="s">
        <v>8894</v>
      </c>
      <c r="F4033" s="556">
        <v>18100000</v>
      </c>
      <c r="G4033" s="541">
        <v>2023</v>
      </c>
      <c r="H4033" s="542">
        <f>VLOOKUP(G4033,[3]잔가율!$B$3:$C$33,2,FALSE)</f>
        <v>0.82599999999999996</v>
      </c>
      <c r="I4033" s="552">
        <f t="shared" si="62"/>
        <v>14950600</v>
      </c>
    </row>
    <row r="4034" spans="1:9">
      <c r="A4034" s="539">
        <v>4033</v>
      </c>
      <c r="B4034" s="540" t="s">
        <v>8534</v>
      </c>
      <c r="C4034" s="540" t="s">
        <v>8535</v>
      </c>
      <c r="D4034" s="540" t="s">
        <v>2730</v>
      </c>
      <c r="E4034" s="540" t="s">
        <v>8895</v>
      </c>
      <c r="F4034" s="556">
        <v>24720000</v>
      </c>
      <c r="G4034" s="541">
        <v>2023</v>
      </c>
      <c r="H4034" s="542">
        <f>VLOOKUP(G4034,[3]잔가율!$B$3:$C$33,2,FALSE)</f>
        <v>0.82599999999999996</v>
      </c>
      <c r="I4034" s="552">
        <f t="shared" ref="I4034:I4097" si="63">ROUNDDOWN(F4034*H4034,0)</f>
        <v>20418720</v>
      </c>
    </row>
    <row r="4035" spans="1:9">
      <c r="A4035" s="539">
        <v>4034</v>
      </c>
      <c r="B4035" s="540" t="s">
        <v>8534</v>
      </c>
      <c r="C4035" s="540" t="s">
        <v>8535</v>
      </c>
      <c r="D4035" s="540" t="s">
        <v>2730</v>
      </c>
      <c r="E4035" s="540" t="s">
        <v>8896</v>
      </c>
      <c r="F4035" s="556">
        <v>17770000</v>
      </c>
      <c r="G4035" s="541">
        <v>2023</v>
      </c>
      <c r="H4035" s="542">
        <f>VLOOKUP(G4035,[3]잔가율!$B$3:$C$33,2,FALSE)</f>
        <v>0.82599999999999996</v>
      </c>
      <c r="I4035" s="552">
        <f t="shared" si="63"/>
        <v>14678020</v>
      </c>
    </row>
    <row r="4036" spans="1:9">
      <c r="A4036" s="539">
        <v>4035</v>
      </c>
      <c r="B4036" s="540" t="s">
        <v>8534</v>
      </c>
      <c r="C4036" s="540" t="s">
        <v>8535</v>
      </c>
      <c r="D4036" s="540" t="s">
        <v>2730</v>
      </c>
      <c r="E4036" s="540" t="s">
        <v>8897</v>
      </c>
      <c r="F4036" s="556">
        <v>22580000</v>
      </c>
      <c r="G4036" s="541">
        <v>2023</v>
      </c>
      <c r="H4036" s="542">
        <f>VLOOKUP(G4036,[3]잔가율!$B$3:$C$33,2,FALSE)</f>
        <v>0.82599999999999996</v>
      </c>
      <c r="I4036" s="552">
        <f t="shared" si="63"/>
        <v>18651080</v>
      </c>
    </row>
    <row r="4037" spans="1:9">
      <c r="A4037" s="539">
        <v>4036</v>
      </c>
      <c r="B4037" s="540" t="s">
        <v>8534</v>
      </c>
      <c r="C4037" s="540" t="s">
        <v>8535</v>
      </c>
      <c r="D4037" s="540" t="s">
        <v>2730</v>
      </c>
      <c r="E4037" s="540" t="s">
        <v>8898</v>
      </c>
      <c r="F4037" s="556">
        <v>16200000</v>
      </c>
      <c r="G4037" s="541">
        <v>2023</v>
      </c>
      <c r="H4037" s="542">
        <f>VLOOKUP(G4037,[3]잔가율!$B$3:$C$33,2,FALSE)</f>
        <v>0.82599999999999996</v>
      </c>
      <c r="I4037" s="552">
        <f t="shared" si="63"/>
        <v>13381200</v>
      </c>
    </row>
    <row r="4038" spans="1:9">
      <c r="A4038" s="539">
        <v>4037</v>
      </c>
      <c r="B4038" s="540" t="s">
        <v>8534</v>
      </c>
      <c r="C4038" s="540" t="s">
        <v>8535</v>
      </c>
      <c r="D4038" s="540" t="s">
        <v>2730</v>
      </c>
      <c r="E4038" s="540" t="s">
        <v>8899</v>
      </c>
      <c r="F4038" s="556">
        <v>16930000</v>
      </c>
      <c r="G4038" s="541">
        <v>2023</v>
      </c>
      <c r="H4038" s="542">
        <f>VLOOKUP(G4038,[3]잔가율!$B$3:$C$33,2,FALSE)</f>
        <v>0.82599999999999996</v>
      </c>
      <c r="I4038" s="552">
        <f t="shared" si="63"/>
        <v>13984180</v>
      </c>
    </row>
    <row r="4039" spans="1:9">
      <c r="A4039" s="539">
        <v>4038</v>
      </c>
      <c r="B4039" s="540" t="s">
        <v>8534</v>
      </c>
      <c r="C4039" s="540" t="s">
        <v>8535</v>
      </c>
      <c r="D4039" s="540" t="s">
        <v>2730</v>
      </c>
      <c r="E4039" s="540" t="s">
        <v>8900</v>
      </c>
      <c r="F4039" s="556">
        <v>19660000</v>
      </c>
      <c r="G4039" s="541">
        <v>2023</v>
      </c>
      <c r="H4039" s="542">
        <f>VLOOKUP(G4039,[3]잔가율!$B$3:$C$33,2,FALSE)</f>
        <v>0.82599999999999996</v>
      </c>
      <c r="I4039" s="552">
        <f t="shared" si="63"/>
        <v>16239160</v>
      </c>
    </row>
    <row r="4040" spans="1:9">
      <c r="A4040" s="539">
        <v>4039</v>
      </c>
      <c r="B4040" s="540" t="s">
        <v>8534</v>
      </c>
      <c r="C4040" s="540" t="s">
        <v>8535</v>
      </c>
      <c r="D4040" s="540" t="s">
        <v>2730</v>
      </c>
      <c r="E4040" s="540" t="s">
        <v>8901</v>
      </c>
      <c r="F4040" s="556">
        <v>22870000</v>
      </c>
      <c r="G4040" s="541">
        <v>2023</v>
      </c>
      <c r="H4040" s="542">
        <f>VLOOKUP(G4040,[3]잔가율!$B$3:$C$33,2,FALSE)</f>
        <v>0.82599999999999996</v>
      </c>
      <c r="I4040" s="552">
        <f t="shared" si="63"/>
        <v>18890620</v>
      </c>
    </row>
    <row r="4041" spans="1:9">
      <c r="A4041" s="539">
        <v>4040</v>
      </c>
      <c r="B4041" s="540" t="s">
        <v>8534</v>
      </c>
      <c r="C4041" s="540" t="s">
        <v>8535</v>
      </c>
      <c r="D4041" s="540" t="s">
        <v>2730</v>
      </c>
      <c r="E4041" s="540" t="s">
        <v>8902</v>
      </c>
      <c r="F4041" s="556">
        <v>16080000</v>
      </c>
      <c r="G4041" s="541">
        <v>2023</v>
      </c>
      <c r="H4041" s="542">
        <f>VLOOKUP(G4041,[3]잔가율!$B$3:$C$33,2,FALSE)</f>
        <v>0.82599999999999996</v>
      </c>
      <c r="I4041" s="552">
        <f t="shared" si="63"/>
        <v>13282080</v>
      </c>
    </row>
    <row r="4042" spans="1:9">
      <c r="A4042" s="539">
        <v>4041</v>
      </c>
      <c r="B4042" s="540" t="s">
        <v>8534</v>
      </c>
      <c r="C4042" s="540" t="s">
        <v>8535</v>
      </c>
      <c r="D4042" s="540" t="s">
        <v>2730</v>
      </c>
      <c r="E4042" s="540" t="s">
        <v>8903</v>
      </c>
      <c r="F4042" s="556">
        <v>21680000</v>
      </c>
      <c r="G4042" s="541">
        <v>2023</v>
      </c>
      <c r="H4042" s="542">
        <f>VLOOKUP(G4042,[3]잔가율!$B$3:$C$33,2,FALSE)</f>
        <v>0.82599999999999996</v>
      </c>
      <c r="I4042" s="552">
        <f t="shared" si="63"/>
        <v>17907680</v>
      </c>
    </row>
    <row r="4043" spans="1:9">
      <c r="A4043" s="539">
        <v>4042</v>
      </c>
      <c r="B4043" s="540" t="s">
        <v>8534</v>
      </c>
      <c r="C4043" s="540" t="s">
        <v>8535</v>
      </c>
      <c r="D4043" s="540" t="s">
        <v>2730</v>
      </c>
      <c r="E4043" s="540" t="s">
        <v>8904</v>
      </c>
      <c r="F4043" s="556">
        <v>15810000</v>
      </c>
      <c r="G4043" s="541">
        <v>2023</v>
      </c>
      <c r="H4043" s="542">
        <f>VLOOKUP(G4043,[3]잔가율!$B$3:$C$33,2,FALSE)</f>
        <v>0.82599999999999996</v>
      </c>
      <c r="I4043" s="552">
        <f t="shared" si="63"/>
        <v>13059060</v>
      </c>
    </row>
    <row r="4044" spans="1:9">
      <c r="A4044" s="539">
        <v>4043</v>
      </c>
      <c r="B4044" s="540" t="s">
        <v>8534</v>
      </c>
      <c r="C4044" s="540" t="s">
        <v>8535</v>
      </c>
      <c r="D4044" s="540" t="s">
        <v>2730</v>
      </c>
      <c r="E4044" s="540" t="s">
        <v>8905</v>
      </c>
      <c r="F4044" s="556">
        <v>19520000</v>
      </c>
      <c r="G4044" s="541">
        <v>2023</v>
      </c>
      <c r="H4044" s="542">
        <f>VLOOKUP(G4044,[3]잔가율!$B$3:$C$33,2,FALSE)</f>
        <v>0.82599999999999996</v>
      </c>
      <c r="I4044" s="552">
        <f t="shared" si="63"/>
        <v>16123520</v>
      </c>
    </row>
    <row r="4045" spans="1:9">
      <c r="A4045" s="539">
        <v>4044</v>
      </c>
      <c r="B4045" s="540" t="s">
        <v>8534</v>
      </c>
      <c r="C4045" s="540" t="s">
        <v>8535</v>
      </c>
      <c r="D4045" s="540" t="s">
        <v>2730</v>
      </c>
      <c r="E4045" s="540" t="s">
        <v>8906</v>
      </c>
      <c r="F4045" s="556">
        <v>19220000</v>
      </c>
      <c r="G4045" s="541">
        <v>2023</v>
      </c>
      <c r="H4045" s="542">
        <f>VLOOKUP(G4045,[3]잔가율!$B$3:$C$33,2,FALSE)</f>
        <v>0.82599999999999996</v>
      </c>
      <c r="I4045" s="552">
        <f t="shared" si="63"/>
        <v>15875720</v>
      </c>
    </row>
    <row r="4046" spans="1:9">
      <c r="A4046" s="539">
        <v>4045</v>
      </c>
      <c r="B4046" s="540" t="s">
        <v>8534</v>
      </c>
      <c r="C4046" s="540" t="s">
        <v>8535</v>
      </c>
      <c r="D4046" s="540" t="s">
        <v>2730</v>
      </c>
      <c r="E4046" s="540" t="s">
        <v>8907</v>
      </c>
      <c r="F4046" s="556">
        <v>23380000</v>
      </c>
      <c r="G4046" s="541">
        <v>2023</v>
      </c>
      <c r="H4046" s="542">
        <f>VLOOKUP(G4046,[3]잔가율!$B$3:$C$33,2,FALSE)</f>
        <v>0.82599999999999996</v>
      </c>
      <c r="I4046" s="552">
        <f t="shared" si="63"/>
        <v>19311880</v>
      </c>
    </row>
    <row r="4047" spans="1:9">
      <c r="A4047" s="539">
        <v>4046</v>
      </c>
      <c r="B4047" s="540" t="s">
        <v>8534</v>
      </c>
      <c r="C4047" s="540" t="s">
        <v>8535</v>
      </c>
      <c r="D4047" s="540" t="s">
        <v>2730</v>
      </c>
      <c r="E4047" s="540" t="s">
        <v>8908</v>
      </c>
      <c r="F4047" s="556">
        <v>16120000</v>
      </c>
      <c r="G4047" s="541">
        <v>2023</v>
      </c>
      <c r="H4047" s="542">
        <f>VLOOKUP(G4047,[3]잔가율!$B$3:$C$33,2,FALSE)</f>
        <v>0.82599999999999996</v>
      </c>
      <c r="I4047" s="552">
        <f t="shared" si="63"/>
        <v>13315120</v>
      </c>
    </row>
    <row r="4048" spans="1:9">
      <c r="A4048" s="539">
        <v>4047</v>
      </c>
      <c r="B4048" s="540" t="s">
        <v>8534</v>
      </c>
      <c r="C4048" s="540" t="s">
        <v>8535</v>
      </c>
      <c r="D4048" s="540" t="s">
        <v>2730</v>
      </c>
      <c r="E4048" s="540" t="s">
        <v>8909</v>
      </c>
      <c r="F4048" s="556">
        <v>21440000</v>
      </c>
      <c r="G4048" s="541">
        <v>2023</v>
      </c>
      <c r="H4048" s="542">
        <f>VLOOKUP(G4048,[3]잔가율!$B$3:$C$33,2,FALSE)</f>
        <v>0.82599999999999996</v>
      </c>
      <c r="I4048" s="552">
        <f t="shared" si="63"/>
        <v>17709440</v>
      </c>
    </row>
    <row r="4049" spans="1:9">
      <c r="A4049" s="539">
        <v>4048</v>
      </c>
      <c r="B4049" s="540" t="s">
        <v>8534</v>
      </c>
      <c r="C4049" s="540" t="s">
        <v>8535</v>
      </c>
      <c r="D4049" s="540" t="s">
        <v>2730</v>
      </c>
      <c r="E4049" s="540" t="s">
        <v>8910</v>
      </c>
      <c r="F4049" s="556">
        <v>24020000</v>
      </c>
      <c r="G4049" s="541">
        <v>2023</v>
      </c>
      <c r="H4049" s="542">
        <f>VLOOKUP(G4049,[3]잔가율!$B$3:$C$33,2,FALSE)</f>
        <v>0.82599999999999996</v>
      </c>
      <c r="I4049" s="552">
        <f t="shared" si="63"/>
        <v>19840520</v>
      </c>
    </row>
    <row r="4050" spans="1:9">
      <c r="A4050" s="539">
        <v>4049</v>
      </c>
      <c r="B4050" s="540" t="s">
        <v>8534</v>
      </c>
      <c r="C4050" s="540" t="s">
        <v>8535</v>
      </c>
      <c r="D4050" s="540" t="s">
        <v>2730</v>
      </c>
      <c r="E4050" s="540" t="s">
        <v>8911</v>
      </c>
      <c r="F4050" s="556">
        <v>15910000</v>
      </c>
      <c r="G4050" s="541">
        <v>2023</v>
      </c>
      <c r="H4050" s="542">
        <f>VLOOKUP(G4050,[3]잔가율!$B$3:$C$33,2,FALSE)</f>
        <v>0.82599999999999996</v>
      </c>
      <c r="I4050" s="552">
        <f t="shared" si="63"/>
        <v>13141660</v>
      </c>
    </row>
    <row r="4051" spans="1:9">
      <c r="A4051" s="539">
        <v>4050</v>
      </c>
      <c r="B4051" s="540" t="s">
        <v>8534</v>
      </c>
      <c r="C4051" s="540" t="s">
        <v>8535</v>
      </c>
      <c r="D4051" s="540" t="s">
        <v>2730</v>
      </c>
      <c r="E4051" s="540" t="s">
        <v>8912</v>
      </c>
      <c r="F4051" s="556">
        <v>19150000</v>
      </c>
      <c r="G4051" s="541">
        <v>2023</v>
      </c>
      <c r="H4051" s="542">
        <f>VLOOKUP(G4051,[3]잔가율!$B$3:$C$33,2,FALSE)</f>
        <v>0.82599999999999996</v>
      </c>
      <c r="I4051" s="552">
        <f t="shared" si="63"/>
        <v>15817900</v>
      </c>
    </row>
    <row r="4052" spans="1:9">
      <c r="A4052" s="539">
        <v>4051</v>
      </c>
      <c r="B4052" s="540" t="s">
        <v>8534</v>
      </c>
      <c r="C4052" s="540" t="s">
        <v>8535</v>
      </c>
      <c r="D4052" s="540" t="s">
        <v>2730</v>
      </c>
      <c r="E4052" s="540" t="s">
        <v>8913</v>
      </c>
      <c r="F4052" s="556">
        <v>22990000</v>
      </c>
      <c r="G4052" s="541">
        <v>2023</v>
      </c>
      <c r="H4052" s="542">
        <f>VLOOKUP(G4052,[3]잔가율!$B$3:$C$33,2,FALSE)</f>
        <v>0.82599999999999996</v>
      </c>
      <c r="I4052" s="552">
        <f t="shared" si="63"/>
        <v>18989740</v>
      </c>
    </row>
    <row r="4053" spans="1:9">
      <c r="A4053" s="539">
        <v>4052</v>
      </c>
      <c r="B4053" s="540" t="s">
        <v>8534</v>
      </c>
      <c r="C4053" s="540" t="s">
        <v>8535</v>
      </c>
      <c r="D4053" s="540" t="s">
        <v>2730</v>
      </c>
      <c r="E4053" s="540" t="s">
        <v>8914</v>
      </c>
      <c r="F4053" s="556">
        <v>15810000</v>
      </c>
      <c r="G4053" s="541">
        <v>2023</v>
      </c>
      <c r="H4053" s="542">
        <f>VLOOKUP(G4053,[3]잔가율!$B$3:$C$33,2,FALSE)</f>
        <v>0.82599999999999996</v>
      </c>
      <c r="I4053" s="552">
        <f t="shared" si="63"/>
        <v>13059060</v>
      </c>
    </row>
    <row r="4054" spans="1:9">
      <c r="A4054" s="539">
        <v>4053</v>
      </c>
      <c r="B4054" s="540" t="s">
        <v>8534</v>
      </c>
      <c r="C4054" s="540" t="s">
        <v>8535</v>
      </c>
      <c r="D4054" s="540" t="s">
        <v>2730</v>
      </c>
      <c r="E4054" s="540" t="s">
        <v>8915</v>
      </c>
      <c r="F4054" s="556">
        <v>20460000</v>
      </c>
      <c r="G4054" s="541">
        <v>2023</v>
      </c>
      <c r="H4054" s="542">
        <f>VLOOKUP(G4054,[3]잔가율!$B$3:$C$33,2,FALSE)</f>
        <v>0.82599999999999996</v>
      </c>
      <c r="I4054" s="552">
        <f t="shared" si="63"/>
        <v>16899960</v>
      </c>
    </row>
    <row r="4055" spans="1:9">
      <c r="A4055" s="539">
        <v>4054</v>
      </c>
      <c r="B4055" s="540" t="s">
        <v>8534</v>
      </c>
      <c r="C4055" s="540" t="s">
        <v>8535</v>
      </c>
      <c r="D4055" s="540" t="s">
        <v>2730</v>
      </c>
      <c r="E4055" s="540" t="s">
        <v>8916</v>
      </c>
      <c r="F4055" s="556">
        <v>24300000</v>
      </c>
      <c r="G4055" s="541">
        <v>2023</v>
      </c>
      <c r="H4055" s="542">
        <f>VLOOKUP(G4055,[3]잔가율!$B$3:$C$33,2,FALSE)</f>
        <v>0.82599999999999996</v>
      </c>
      <c r="I4055" s="552">
        <f t="shared" si="63"/>
        <v>20071800</v>
      </c>
    </row>
    <row r="4056" spans="1:9">
      <c r="A4056" s="539">
        <v>4055</v>
      </c>
      <c r="B4056" s="540" t="s">
        <v>8534</v>
      </c>
      <c r="C4056" s="540" t="s">
        <v>8535</v>
      </c>
      <c r="D4056" s="540" t="s">
        <v>2730</v>
      </c>
      <c r="E4056" s="540" t="s">
        <v>8917</v>
      </c>
      <c r="F4056" s="556">
        <v>17060000</v>
      </c>
      <c r="G4056" s="541">
        <v>2023</v>
      </c>
      <c r="H4056" s="542">
        <f>VLOOKUP(G4056,[3]잔가율!$B$3:$C$33,2,FALSE)</f>
        <v>0.82599999999999996</v>
      </c>
      <c r="I4056" s="552">
        <f t="shared" si="63"/>
        <v>14091560</v>
      </c>
    </row>
    <row r="4057" spans="1:9">
      <c r="A4057" s="539">
        <v>4056</v>
      </c>
      <c r="B4057" s="540" t="s">
        <v>8534</v>
      </c>
      <c r="C4057" s="540" t="s">
        <v>8535</v>
      </c>
      <c r="D4057" s="540" t="s">
        <v>2730</v>
      </c>
      <c r="E4057" s="540" t="s">
        <v>8918</v>
      </c>
      <c r="F4057" s="556">
        <v>20050000</v>
      </c>
      <c r="G4057" s="541">
        <v>2023</v>
      </c>
      <c r="H4057" s="542">
        <f>VLOOKUP(G4057,[3]잔가율!$B$3:$C$33,2,FALSE)</f>
        <v>0.82599999999999996</v>
      </c>
      <c r="I4057" s="552">
        <f t="shared" si="63"/>
        <v>16561300</v>
      </c>
    </row>
    <row r="4058" spans="1:9">
      <c r="A4058" s="539">
        <v>4057</v>
      </c>
      <c r="B4058" s="540" t="s">
        <v>8534</v>
      </c>
      <c r="C4058" s="540" t="s">
        <v>8535</v>
      </c>
      <c r="D4058" s="540" t="s">
        <v>2730</v>
      </c>
      <c r="E4058" s="540" t="s">
        <v>8919</v>
      </c>
      <c r="F4058" s="556">
        <v>21250000</v>
      </c>
      <c r="G4058" s="541">
        <v>2023</v>
      </c>
      <c r="H4058" s="542">
        <f>VLOOKUP(G4058,[3]잔가율!$B$3:$C$33,2,FALSE)</f>
        <v>0.82599999999999996</v>
      </c>
      <c r="I4058" s="552">
        <f t="shared" si="63"/>
        <v>17552500</v>
      </c>
    </row>
    <row r="4059" spans="1:9">
      <c r="A4059" s="539">
        <v>4058</v>
      </c>
      <c r="B4059" s="540" t="s">
        <v>8534</v>
      </c>
      <c r="C4059" s="540" t="s">
        <v>8535</v>
      </c>
      <c r="D4059" s="540" t="s">
        <v>2730</v>
      </c>
      <c r="E4059" s="540" t="s">
        <v>8920</v>
      </c>
      <c r="F4059" s="556">
        <v>19020000</v>
      </c>
      <c r="G4059" s="541">
        <v>2023</v>
      </c>
      <c r="H4059" s="542">
        <f>VLOOKUP(G4059,[3]잔가율!$B$3:$C$33,2,FALSE)</f>
        <v>0.82599999999999996</v>
      </c>
      <c r="I4059" s="552">
        <f t="shared" si="63"/>
        <v>15710520</v>
      </c>
    </row>
    <row r="4060" spans="1:9">
      <c r="A4060" s="539">
        <v>4059</v>
      </c>
      <c r="B4060" s="540" t="s">
        <v>8534</v>
      </c>
      <c r="C4060" s="540" t="s">
        <v>8535</v>
      </c>
      <c r="D4060" s="540" t="s">
        <v>2730</v>
      </c>
      <c r="E4060" s="540" t="s">
        <v>8921</v>
      </c>
      <c r="F4060" s="556">
        <v>22340000</v>
      </c>
      <c r="G4060" s="541">
        <v>2023</v>
      </c>
      <c r="H4060" s="542">
        <f>VLOOKUP(G4060,[3]잔가율!$B$3:$C$33,2,FALSE)</f>
        <v>0.82599999999999996</v>
      </c>
      <c r="I4060" s="552">
        <f t="shared" si="63"/>
        <v>18452840</v>
      </c>
    </row>
    <row r="4061" spans="1:9">
      <c r="A4061" s="539">
        <v>4060</v>
      </c>
      <c r="B4061" s="540" t="s">
        <v>8534</v>
      </c>
      <c r="C4061" s="540" t="s">
        <v>8535</v>
      </c>
      <c r="D4061" s="540" t="s">
        <v>2730</v>
      </c>
      <c r="E4061" s="540" t="s">
        <v>8922</v>
      </c>
      <c r="F4061" s="556">
        <v>22570000</v>
      </c>
      <c r="G4061" s="541">
        <v>2023</v>
      </c>
      <c r="H4061" s="542">
        <f>VLOOKUP(G4061,[3]잔가율!$B$3:$C$33,2,FALSE)</f>
        <v>0.82599999999999996</v>
      </c>
      <c r="I4061" s="552">
        <f t="shared" si="63"/>
        <v>18642820</v>
      </c>
    </row>
    <row r="4062" spans="1:9">
      <c r="A4062" s="539">
        <v>4061</v>
      </c>
      <c r="B4062" s="540" t="s">
        <v>8534</v>
      </c>
      <c r="C4062" s="540" t="s">
        <v>8535</v>
      </c>
      <c r="D4062" s="540" t="s">
        <v>2730</v>
      </c>
      <c r="E4062" s="540" t="s">
        <v>8923</v>
      </c>
      <c r="F4062" s="556">
        <v>21460000</v>
      </c>
      <c r="G4062" s="541">
        <v>2023</v>
      </c>
      <c r="H4062" s="542">
        <f>VLOOKUP(G4062,[3]잔가율!$B$3:$C$33,2,FALSE)</f>
        <v>0.82599999999999996</v>
      </c>
      <c r="I4062" s="552">
        <f t="shared" si="63"/>
        <v>17725960</v>
      </c>
    </row>
    <row r="4063" spans="1:9">
      <c r="A4063" s="539">
        <v>4062</v>
      </c>
      <c r="B4063" s="540" t="s">
        <v>8534</v>
      </c>
      <c r="C4063" s="540" t="s">
        <v>8535</v>
      </c>
      <c r="D4063" s="540" t="s">
        <v>2730</v>
      </c>
      <c r="E4063" s="540" t="s">
        <v>8924</v>
      </c>
      <c r="F4063" s="556">
        <v>23990000</v>
      </c>
      <c r="G4063" s="541">
        <v>2023</v>
      </c>
      <c r="H4063" s="542">
        <f>VLOOKUP(G4063,[3]잔가율!$B$3:$C$33,2,FALSE)</f>
        <v>0.82599999999999996</v>
      </c>
      <c r="I4063" s="552">
        <f t="shared" si="63"/>
        <v>19815740</v>
      </c>
    </row>
    <row r="4064" spans="1:9">
      <c r="A4064" s="539">
        <v>4063</v>
      </c>
      <c r="B4064" s="540" t="s">
        <v>8534</v>
      </c>
      <c r="C4064" s="540" t="s">
        <v>8535</v>
      </c>
      <c r="D4064" s="540" t="s">
        <v>2730</v>
      </c>
      <c r="E4064" s="540" t="s">
        <v>8925</v>
      </c>
      <c r="F4064" s="556">
        <v>25390000</v>
      </c>
      <c r="G4064" s="541">
        <v>2023</v>
      </c>
      <c r="H4064" s="542">
        <f>VLOOKUP(G4064,[3]잔가율!$B$3:$C$33,2,FALSE)</f>
        <v>0.82599999999999996</v>
      </c>
      <c r="I4064" s="552">
        <f t="shared" si="63"/>
        <v>20972140</v>
      </c>
    </row>
    <row r="4065" spans="1:9">
      <c r="A4065" s="539">
        <v>4064</v>
      </c>
      <c r="B4065" s="540" t="s">
        <v>8534</v>
      </c>
      <c r="C4065" s="540" t="s">
        <v>8535</v>
      </c>
      <c r="D4065" s="540" t="s">
        <v>2730</v>
      </c>
      <c r="E4065" s="540" t="s">
        <v>8926</v>
      </c>
      <c r="F4065" s="556">
        <v>18850000</v>
      </c>
      <c r="G4065" s="541">
        <v>2023</v>
      </c>
      <c r="H4065" s="542">
        <f>VLOOKUP(G4065,[3]잔가율!$B$3:$C$33,2,FALSE)</f>
        <v>0.82599999999999996</v>
      </c>
      <c r="I4065" s="552">
        <f t="shared" si="63"/>
        <v>15570100</v>
      </c>
    </row>
    <row r="4066" spans="1:9">
      <c r="A4066" s="539">
        <v>4065</v>
      </c>
      <c r="B4066" s="540" t="s">
        <v>8534</v>
      </c>
      <c r="C4066" s="540" t="s">
        <v>8535</v>
      </c>
      <c r="D4066" s="540" t="s">
        <v>2730</v>
      </c>
      <c r="E4066" s="540" t="s">
        <v>8927</v>
      </c>
      <c r="F4066" s="556">
        <v>20500000</v>
      </c>
      <c r="G4066" s="541">
        <v>2023</v>
      </c>
      <c r="H4066" s="542">
        <f>VLOOKUP(G4066,[3]잔가율!$B$3:$C$33,2,FALSE)</f>
        <v>0.82599999999999996</v>
      </c>
      <c r="I4066" s="552">
        <f t="shared" si="63"/>
        <v>16933000</v>
      </c>
    </row>
    <row r="4067" spans="1:9">
      <c r="A4067" s="539">
        <v>4066</v>
      </c>
      <c r="B4067" s="540" t="s">
        <v>8534</v>
      </c>
      <c r="C4067" s="540" t="s">
        <v>8535</v>
      </c>
      <c r="D4067" s="540" t="s">
        <v>2730</v>
      </c>
      <c r="E4067" s="540" t="s">
        <v>8928</v>
      </c>
      <c r="F4067" s="556">
        <v>18330000</v>
      </c>
      <c r="G4067" s="541">
        <v>2023</v>
      </c>
      <c r="H4067" s="542">
        <f>VLOOKUP(G4067,[3]잔가율!$B$3:$C$33,2,FALSE)</f>
        <v>0.82599999999999996</v>
      </c>
      <c r="I4067" s="552">
        <f t="shared" si="63"/>
        <v>15140580</v>
      </c>
    </row>
    <row r="4068" spans="1:9">
      <c r="A4068" s="539">
        <v>4067</v>
      </c>
      <c r="B4068" s="540" t="s">
        <v>8534</v>
      </c>
      <c r="C4068" s="540" t="s">
        <v>8535</v>
      </c>
      <c r="D4068" s="540" t="s">
        <v>2730</v>
      </c>
      <c r="E4068" s="540" t="s">
        <v>8929</v>
      </c>
      <c r="F4068" s="556">
        <v>19870000</v>
      </c>
      <c r="G4068" s="541">
        <v>2023</v>
      </c>
      <c r="H4068" s="542">
        <f>VLOOKUP(G4068,[3]잔가율!$B$3:$C$33,2,FALSE)</f>
        <v>0.82599999999999996</v>
      </c>
      <c r="I4068" s="552">
        <f t="shared" si="63"/>
        <v>16412620</v>
      </c>
    </row>
    <row r="4069" spans="1:9">
      <c r="A4069" s="539">
        <v>4068</v>
      </c>
      <c r="B4069" s="540" t="s">
        <v>8534</v>
      </c>
      <c r="C4069" s="540" t="s">
        <v>8535</v>
      </c>
      <c r="D4069" s="540" t="s">
        <v>2730</v>
      </c>
      <c r="E4069" s="540" t="s">
        <v>8930</v>
      </c>
      <c r="F4069" s="556">
        <v>21680000</v>
      </c>
      <c r="G4069" s="541">
        <v>2023</v>
      </c>
      <c r="H4069" s="542">
        <f>VLOOKUP(G4069,[3]잔가율!$B$3:$C$33,2,FALSE)</f>
        <v>0.82599999999999996</v>
      </c>
      <c r="I4069" s="552">
        <f t="shared" si="63"/>
        <v>17907680</v>
      </c>
    </row>
    <row r="4070" spans="1:9">
      <c r="A4070" s="539">
        <v>4069</v>
      </c>
      <c r="B4070" s="540" t="s">
        <v>8534</v>
      </c>
      <c r="C4070" s="540" t="s">
        <v>8535</v>
      </c>
      <c r="D4070" s="540" t="s">
        <v>2730</v>
      </c>
      <c r="E4070" s="540" t="s">
        <v>8931</v>
      </c>
      <c r="F4070" s="556">
        <v>24140000</v>
      </c>
      <c r="G4070" s="541">
        <v>2023</v>
      </c>
      <c r="H4070" s="542">
        <f>VLOOKUP(G4070,[3]잔가율!$B$3:$C$33,2,FALSE)</f>
        <v>0.82599999999999996</v>
      </c>
      <c r="I4070" s="552">
        <f t="shared" si="63"/>
        <v>19939640</v>
      </c>
    </row>
    <row r="4071" spans="1:9">
      <c r="A4071" s="539">
        <v>4070</v>
      </c>
      <c r="B4071" s="540" t="s">
        <v>8534</v>
      </c>
      <c r="C4071" s="540" t="s">
        <v>8535</v>
      </c>
      <c r="D4071" s="540" t="s">
        <v>2730</v>
      </c>
      <c r="E4071" s="540" t="s">
        <v>8932</v>
      </c>
      <c r="F4071" s="556">
        <v>22150000</v>
      </c>
      <c r="G4071" s="541">
        <v>2023</v>
      </c>
      <c r="H4071" s="542">
        <f>VLOOKUP(G4071,[3]잔가율!$B$3:$C$33,2,FALSE)</f>
        <v>0.82599999999999996</v>
      </c>
      <c r="I4071" s="552">
        <f t="shared" si="63"/>
        <v>18295900</v>
      </c>
    </row>
    <row r="4072" spans="1:9">
      <c r="A4072" s="539">
        <v>4071</v>
      </c>
      <c r="B4072" s="540" t="s">
        <v>8534</v>
      </c>
      <c r="C4072" s="540" t="s">
        <v>8535</v>
      </c>
      <c r="D4072" s="540" t="s">
        <v>2730</v>
      </c>
      <c r="E4072" s="540" t="s">
        <v>8933</v>
      </c>
      <c r="F4072" s="556">
        <v>26530000</v>
      </c>
      <c r="G4072" s="541">
        <v>2023</v>
      </c>
      <c r="H4072" s="542">
        <f>VLOOKUP(G4072,[3]잔가율!$B$3:$C$33,2,FALSE)</f>
        <v>0.82599999999999996</v>
      </c>
      <c r="I4072" s="552">
        <f t="shared" si="63"/>
        <v>21913780</v>
      </c>
    </row>
    <row r="4073" spans="1:9">
      <c r="A4073" s="539">
        <v>4072</v>
      </c>
      <c r="B4073" s="540" t="s">
        <v>8534</v>
      </c>
      <c r="C4073" s="540" t="s">
        <v>8535</v>
      </c>
      <c r="D4073" s="540" t="s">
        <v>2730</v>
      </c>
      <c r="E4073" s="540" t="s">
        <v>8934</v>
      </c>
      <c r="F4073" s="556">
        <v>27410000</v>
      </c>
      <c r="G4073" s="541">
        <v>2023</v>
      </c>
      <c r="H4073" s="542">
        <f>VLOOKUP(G4073,[3]잔가율!$B$3:$C$33,2,FALSE)</f>
        <v>0.82599999999999996</v>
      </c>
      <c r="I4073" s="552">
        <f t="shared" si="63"/>
        <v>22640660</v>
      </c>
    </row>
    <row r="4074" spans="1:9">
      <c r="A4074" s="539">
        <v>4073</v>
      </c>
      <c r="B4074" s="540" t="s">
        <v>8534</v>
      </c>
      <c r="C4074" s="540" t="s">
        <v>8535</v>
      </c>
      <c r="D4074" s="540" t="s">
        <v>2730</v>
      </c>
      <c r="E4074" s="540" t="s">
        <v>8935</v>
      </c>
      <c r="F4074" s="556">
        <v>18960000</v>
      </c>
      <c r="G4074" s="541">
        <v>2023</v>
      </c>
      <c r="H4074" s="542">
        <f>VLOOKUP(G4074,[3]잔가율!$B$3:$C$33,2,FALSE)</f>
        <v>0.82599999999999996</v>
      </c>
      <c r="I4074" s="552">
        <f t="shared" si="63"/>
        <v>15660960</v>
      </c>
    </row>
    <row r="4075" spans="1:9">
      <c r="A4075" s="539">
        <v>4074</v>
      </c>
      <c r="B4075" s="540" t="s">
        <v>8534</v>
      </c>
      <c r="C4075" s="540" t="s">
        <v>8535</v>
      </c>
      <c r="D4075" s="540" t="s">
        <v>2730</v>
      </c>
      <c r="E4075" s="540" t="s">
        <v>8936</v>
      </c>
      <c r="F4075" s="556">
        <v>20690000</v>
      </c>
      <c r="G4075" s="541">
        <v>2023</v>
      </c>
      <c r="H4075" s="542">
        <f>VLOOKUP(G4075,[3]잔가율!$B$3:$C$33,2,FALSE)</f>
        <v>0.82599999999999996</v>
      </c>
      <c r="I4075" s="552">
        <f t="shared" si="63"/>
        <v>17089940</v>
      </c>
    </row>
    <row r="4076" spans="1:9">
      <c r="A4076" s="539">
        <v>4075</v>
      </c>
      <c r="B4076" s="540" t="s">
        <v>8534</v>
      </c>
      <c r="C4076" s="540" t="s">
        <v>8535</v>
      </c>
      <c r="D4076" s="540" t="s">
        <v>2730</v>
      </c>
      <c r="E4076" s="540" t="s">
        <v>8937</v>
      </c>
      <c r="F4076" s="556">
        <v>21930000</v>
      </c>
      <c r="G4076" s="541">
        <v>2023</v>
      </c>
      <c r="H4076" s="542">
        <f>VLOOKUP(G4076,[3]잔가율!$B$3:$C$33,2,FALSE)</f>
        <v>0.82599999999999996</v>
      </c>
      <c r="I4076" s="552">
        <f t="shared" si="63"/>
        <v>18114180</v>
      </c>
    </row>
    <row r="4077" spans="1:9">
      <c r="A4077" s="539">
        <v>4076</v>
      </c>
      <c r="B4077" s="540" t="s">
        <v>8534</v>
      </c>
      <c r="C4077" s="540" t="s">
        <v>8535</v>
      </c>
      <c r="D4077" s="540" t="s">
        <v>2730</v>
      </c>
      <c r="E4077" s="540" t="s">
        <v>8938</v>
      </c>
      <c r="F4077" s="556">
        <v>22890000</v>
      </c>
      <c r="G4077" s="541">
        <v>2023</v>
      </c>
      <c r="H4077" s="542">
        <f>VLOOKUP(G4077,[3]잔가율!$B$3:$C$33,2,FALSE)</f>
        <v>0.82599999999999996</v>
      </c>
      <c r="I4077" s="552">
        <f t="shared" si="63"/>
        <v>18907140</v>
      </c>
    </row>
    <row r="4078" spans="1:9">
      <c r="A4078" s="539">
        <v>4077</v>
      </c>
      <c r="B4078" s="540" t="s">
        <v>8534</v>
      </c>
      <c r="C4078" s="540" t="s">
        <v>8535</v>
      </c>
      <c r="D4078" s="540" t="s">
        <v>2730</v>
      </c>
      <c r="E4078" s="540" t="s">
        <v>8939</v>
      </c>
      <c r="F4078" s="556">
        <v>23870000</v>
      </c>
      <c r="G4078" s="541">
        <v>2023</v>
      </c>
      <c r="H4078" s="542">
        <f>VLOOKUP(G4078,[3]잔가율!$B$3:$C$33,2,FALSE)</f>
        <v>0.82599999999999996</v>
      </c>
      <c r="I4078" s="552">
        <f t="shared" si="63"/>
        <v>19716620</v>
      </c>
    </row>
    <row r="4079" spans="1:9">
      <c r="A4079" s="539">
        <v>4078</v>
      </c>
      <c r="B4079" s="540" t="s">
        <v>8534</v>
      </c>
      <c r="C4079" s="540" t="s">
        <v>8535</v>
      </c>
      <c r="D4079" s="540" t="s">
        <v>2730</v>
      </c>
      <c r="E4079" s="540" t="s">
        <v>8940</v>
      </c>
      <c r="F4079" s="556">
        <v>25600000</v>
      </c>
      <c r="G4079" s="541">
        <v>2023</v>
      </c>
      <c r="H4079" s="542">
        <f>VLOOKUP(G4079,[3]잔가율!$B$3:$C$33,2,FALSE)</f>
        <v>0.82599999999999996</v>
      </c>
      <c r="I4079" s="552">
        <f t="shared" si="63"/>
        <v>21145600</v>
      </c>
    </row>
    <row r="4080" spans="1:9">
      <c r="A4080" s="539">
        <v>4079</v>
      </c>
      <c r="B4080" s="540" t="s">
        <v>8534</v>
      </c>
      <c r="C4080" s="540" t="s">
        <v>8535</v>
      </c>
      <c r="D4080" s="540" t="s">
        <v>2730</v>
      </c>
      <c r="E4080" s="540" t="s">
        <v>8941</v>
      </c>
      <c r="F4080" s="556">
        <v>26750000</v>
      </c>
      <c r="G4080" s="541">
        <v>2023</v>
      </c>
      <c r="H4080" s="542">
        <f>VLOOKUP(G4080,[3]잔가율!$B$3:$C$33,2,FALSE)</f>
        <v>0.82599999999999996</v>
      </c>
      <c r="I4080" s="552">
        <f t="shared" si="63"/>
        <v>22095500</v>
      </c>
    </row>
    <row r="4081" spans="1:9">
      <c r="A4081" s="539">
        <v>4080</v>
      </c>
      <c r="B4081" s="540" t="s">
        <v>8534</v>
      </c>
      <c r="C4081" s="540" t="s">
        <v>8535</v>
      </c>
      <c r="D4081" s="540" t="s">
        <v>2730</v>
      </c>
      <c r="E4081" s="540" t="s">
        <v>8942</v>
      </c>
      <c r="F4081" s="556">
        <v>23030000</v>
      </c>
      <c r="G4081" s="541">
        <v>2023</v>
      </c>
      <c r="H4081" s="542">
        <f>VLOOKUP(G4081,[3]잔가율!$B$3:$C$33,2,FALSE)</f>
        <v>0.82599999999999996</v>
      </c>
      <c r="I4081" s="552">
        <f t="shared" si="63"/>
        <v>19022780</v>
      </c>
    </row>
    <row r="4082" spans="1:9">
      <c r="A4082" s="539">
        <v>4081</v>
      </c>
      <c r="B4082" s="540" t="s">
        <v>8534</v>
      </c>
      <c r="C4082" s="540" t="s">
        <v>8535</v>
      </c>
      <c r="D4082" s="540" t="s">
        <v>2730</v>
      </c>
      <c r="E4082" s="540" t="s">
        <v>8943</v>
      </c>
      <c r="F4082" s="556">
        <v>20660000</v>
      </c>
      <c r="G4082" s="541">
        <v>2023</v>
      </c>
      <c r="H4082" s="542">
        <f>VLOOKUP(G4082,[3]잔가율!$B$3:$C$33,2,FALSE)</f>
        <v>0.82599999999999996</v>
      </c>
      <c r="I4082" s="552">
        <f t="shared" si="63"/>
        <v>17065160</v>
      </c>
    </row>
    <row r="4083" spans="1:9">
      <c r="A4083" s="539">
        <v>4082</v>
      </c>
      <c r="B4083" s="540" t="s">
        <v>8534</v>
      </c>
      <c r="C4083" s="540" t="s">
        <v>8535</v>
      </c>
      <c r="D4083" s="540" t="s">
        <v>2730</v>
      </c>
      <c r="E4083" s="540" t="s">
        <v>8944</v>
      </c>
      <c r="F4083" s="556">
        <v>24090000</v>
      </c>
      <c r="G4083" s="541">
        <v>2023</v>
      </c>
      <c r="H4083" s="542">
        <f>VLOOKUP(G4083,[3]잔가율!$B$3:$C$33,2,FALSE)</f>
        <v>0.82599999999999996</v>
      </c>
      <c r="I4083" s="552">
        <f t="shared" si="63"/>
        <v>19898340</v>
      </c>
    </row>
    <row r="4084" spans="1:9">
      <c r="A4084" s="539">
        <v>4083</v>
      </c>
      <c r="B4084" s="540" t="s">
        <v>8534</v>
      </c>
      <c r="C4084" s="540" t="s">
        <v>8535</v>
      </c>
      <c r="D4084" s="540" t="s">
        <v>2730</v>
      </c>
      <c r="E4084" s="540" t="s">
        <v>8945</v>
      </c>
      <c r="F4084" s="556">
        <v>19180000</v>
      </c>
      <c r="G4084" s="541">
        <v>2023</v>
      </c>
      <c r="H4084" s="542">
        <f>VLOOKUP(G4084,[3]잔가율!$B$3:$C$33,2,FALSE)</f>
        <v>0.82599999999999996</v>
      </c>
      <c r="I4084" s="552">
        <f t="shared" si="63"/>
        <v>15842680</v>
      </c>
    </row>
    <row r="4085" spans="1:9">
      <c r="A4085" s="539">
        <v>4084</v>
      </c>
      <c r="B4085" s="540" t="s">
        <v>8534</v>
      </c>
      <c r="C4085" s="540" t="s">
        <v>8535</v>
      </c>
      <c r="D4085" s="540" t="s">
        <v>2730</v>
      </c>
      <c r="E4085" s="540" t="s">
        <v>8946</v>
      </c>
      <c r="F4085" s="556">
        <v>21040000</v>
      </c>
      <c r="G4085" s="541">
        <v>2023</v>
      </c>
      <c r="H4085" s="542">
        <f>VLOOKUP(G4085,[3]잔가율!$B$3:$C$33,2,FALSE)</f>
        <v>0.82599999999999996</v>
      </c>
      <c r="I4085" s="552">
        <f t="shared" si="63"/>
        <v>17379040</v>
      </c>
    </row>
    <row r="4086" spans="1:9">
      <c r="A4086" s="539">
        <v>4085</v>
      </c>
      <c r="B4086" s="540" t="s">
        <v>8534</v>
      </c>
      <c r="C4086" s="540" t="s">
        <v>8535</v>
      </c>
      <c r="D4086" s="540" t="s">
        <v>2730</v>
      </c>
      <c r="E4086" s="540" t="s">
        <v>8947</v>
      </c>
      <c r="F4086" s="556">
        <v>23290000</v>
      </c>
      <c r="G4086" s="541">
        <v>2023</v>
      </c>
      <c r="H4086" s="542">
        <f>VLOOKUP(G4086,[3]잔가율!$B$3:$C$33,2,FALSE)</f>
        <v>0.82599999999999996</v>
      </c>
      <c r="I4086" s="552">
        <f t="shared" si="63"/>
        <v>19237540</v>
      </c>
    </row>
    <row r="4087" spans="1:9">
      <c r="A4087" s="539">
        <v>4086</v>
      </c>
      <c r="B4087" s="540" t="s">
        <v>8534</v>
      </c>
      <c r="C4087" s="540" t="s">
        <v>8535</v>
      </c>
      <c r="D4087" s="540" t="s">
        <v>2730</v>
      </c>
      <c r="E4087" s="540" t="s">
        <v>8948</v>
      </c>
      <c r="F4087" s="556">
        <v>25240000</v>
      </c>
      <c r="G4087" s="541">
        <v>2023</v>
      </c>
      <c r="H4087" s="542">
        <f>VLOOKUP(G4087,[3]잔가율!$B$3:$C$33,2,FALSE)</f>
        <v>0.82599999999999996</v>
      </c>
      <c r="I4087" s="552">
        <f t="shared" si="63"/>
        <v>20848240</v>
      </c>
    </row>
    <row r="4088" spans="1:9">
      <c r="A4088" s="539">
        <v>4087</v>
      </c>
      <c r="B4088" s="540" t="s">
        <v>8534</v>
      </c>
      <c r="C4088" s="540" t="s">
        <v>8535</v>
      </c>
      <c r="D4088" s="540" t="s">
        <v>2730</v>
      </c>
      <c r="E4088" s="540" t="s">
        <v>8949</v>
      </c>
      <c r="F4088" s="556">
        <v>28620000</v>
      </c>
      <c r="G4088" s="541">
        <v>2023</v>
      </c>
      <c r="H4088" s="542">
        <f>VLOOKUP(G4088,[3]잔가율!$B$3:$C$33,2,FALSE)</f>
        <v>0.82599999999999996</v>
      </c>
      <c r="I4088" s="552">
        <f t="shared" si="63"/>
        <v>23640120</v>
      </c>
    </row>
    <row r="4089" spans="1:9">
      <c r="A4089" s="539">
        <v>4088</v>
      </c>
      <c r="B4089" s="540" t="s">
        <v>8534</v>
      </c>
      <c r="C4089" s="540" t="s">
        <v>8535</v>
      </c>
      <c r="D4089" s="540" t="s">
        <v>2730</v>
      </c>
      <c r="E4089" s="540" t="s">
        <v>8950</v>
      </c>
      <c r="F4089" s="556">
        <v>25530000</v>
      </c>
      <c r="G4089" s="541">
        <v>2023</v>
      </c>
      <c r="H4089" s="542">
        <f>VLOOKUP(G4089,[3]잔가율!$B$3:$C$33,2,FALSE)</f>
        <v>0.82599999999999996</v>
      </c>
      <c r="I4089" s="552">
        <f t="shared" si="63"/>
        <v>21087780</v>
      </c>
    </row>
    <row r="4090" spans="1:9">
      <c r="A4090" s="539">
        <v>4089</v>
      </c>
      <c r="B4090" s="540" t="s">
        <v>8534</v>
      </c>
      <c r="C4090" s="540" t="s">
        <v>8535</v>
      </c>
      <c r="D4090" s="540" t="s">
        <v>2730</v>
      </c>
      <c r="E4090" s="540" t="s">
        <v>8951</v>
      </c>
      <c r="F4090" s="556">
        <v>29630000</v>
      </c>
      <c r="G4090" s="541">
        <v>2023</v>
      </c>
      <c r="H4090" s="542">
        <f>VLOOKUP(G4090,[3]잔가율!$B$3:$C$33,2,FALSE)</f>
        <v>0.82599999999999996</v>
      </c>
      <c r="I4090" s="552">
        <f t="shared" si="63"/>
        <v>24474380</v>
      </c>
    </row>
    <row r="4091" spans="1:9">
      <c r="A4091" s="539">
        <v>4090</v>
      </c>
      <c r="B4091" s="540" t="s">
        <v>8534</v>
      </c>
      <c r="C4091" s="540" t="s">
        <v>8535</v>
      </c>
      <c r="D4091" s="540" t="s">
        <v>2730</v>
      </c>
      <c r="E4091" s="540" t="s">
        <v>8952</v>
      </c>
      <c r="F4091" s="556">
        <v>29040000</v>
      </c>
      <c r="G4091" s="541">
        <v>2023</v>
      </c>
      <c r="H4091" s="542">
        <f>VLOOKUP(G4091,[3]잔가율!$B$3:$C$33,2,FALSE)</f>
        <v>0.82599999999999996</v>
      </c>
      <c r="I4091" s="552">
        <f t="shared" si="63"/>
        <v>23987040</v>
      </c>
    </row>
    <row r="4092" spans="1:9">
      <c r="A4092" s="539">
        <v>4091</v>
      </c>
      <c r="B4092" s="540" t="s">
        <v>8534</v>
      </c>
      <c r="C4092" s="540" t="s">
        <v>8535</v>
      </c>
      <c r="D4092" s="540" t="s">
        <v>2730</v>
      </c>
      <c r="E4092" s="540" t="s">
        <v>8953</v>
      </c>
      <c r="F4092" s="556">
        <v>30800000</v>
      </c>
      <c r="G4092" s="541">
        <v>2023</v>
      </c>
      <c r="H4092" s="542">
        <f>VLOOKUP(G4092,[3]잔가율!$B$3:$C$33,2,FALSE)</f>
        <v>0.82599999999999996</v>
      </c>
      <c r="I4092" s="552">
        <f t="shared" si="63"/>
        <v>25440800</v>
      </c>
    </row>
    <row r="4093" spans="1:9">
      <c r="A4093" s="539">
        <v>4092</v>
      </c>
      <c r="B4093" s="540" t="s">
        <v>8534</v>
      </c>
      <c r="C4093" s="540" t="s">
        <v>8535</v>
      </c>
      <c r="D4093" s="540" t="s">
        <v>2730</v>
      </c>
      <c r="E4093" s="540" t="s">
        <v>8954</v>
      </c>
      <c r="F4093" s="556">
        <v>27680000</v>
      </c>
      <c r="G4093" s="541">
        <v>2023</v>
      </c>
      <c r="H4093" s="542">
        <f>VLOOKUP(G4093,[3]잔가율!$B$3:$C$33,2,FALSE)</f>
        <v>0.82599999999999996</v>
      </c>
      <c r="I4093" s="552">
        <f t="shared" si="63"/>
        <v>22863680</v>
      </c>
    </row>
    <row r="4094" spans="1:9">
      <c r="A4094" s="539">
        <v>4093</v>
      </c>
      <c r="B4094" s="540" t="s">
        <v>8534</v>
      </c>
      <c r="C4094" s="540" t="s">
        <v>8535</v>
      </c>
      <c r="D4094" s="540" t="s">
        <v>2730</v>
      </c>
      <c r="E4094" s="540" t="s">
        <v>8955</v>
      </c>
      <c r="F4094" s="556">
        <v>23430000</v>
      </c>
      <c r="G4094" s="541">
        <v>2023</v>
      </c>
      <c r="H4094" s="542">
        <f>VLOOKUP(G4094,[3]잔가율!$B$3:$C$33,2,FALSE)</f>
        <v>0.82599999999999996</v>
      </c>
      <c r="I4094" s="552">
        <f t="shared" si="63"/>
        <v>19353180</v>
      </c>
    </row>
    <row r="4095" spans="1:9">
      <c r="A4095" s="539">
        <v>4094</v>
      </c>
      <c r="B4095" s="540" t="s">
        <v>8534</v>
      </c>
      <c r="C4095" s="540" t="s">
        <v>8535</v>
      </c>
      <c r="D4095" s="540" t="s">
        <v>2730</v>
      </c>
      <c r="E4095" s="540" t="s">
        <v>8956</v>
      </c>
      <c r="F4095" s="556">
        <v>24270000</v>
      </c>
      <c r="G4095" s="541">
        <v>2023</v>
      </c>
      <c r="H4095" s="542">
        <f>VLOOKUP(G4095,[3]잔가율!$B$3:$C$33,2,FALSE)</f>
        <v>0.82599999999999996</v>
      </c>
      <c r="I4095" s="552">
        <f t="shared" si="63"/>
        <v>20047020</v>
      </c>
    </row>
    <row r="4096" spans="1:9">
      <c r="A4096" s="539">
        <v>4095</v>
      </c>
      <c r="B4096" s="540" t="s">
        <v>8534</v>
      </c>
      <c r="C4096" s="540" t="s">
        <v>8535</v>
      </c>
      <c r="D4096" s="540" t="s">
        <v>2730</v>
      </c>
      <c r="E4096" s="540" t="s">
        <v>8957</v>
      </c>
      <c r="F4096" s="556">
        <v>23030000</v>
      </c>
      <c r="G4096" s="541">
        <v>2023</v>
      </c>
      <c r="H4096" s="542">
        <f>VLOOKUP(G4096,[3]잔가율!$B$3:$C$33,2,FALSE)</f>
        <v>0.82599999999999996</v>
      </c>
      <c r="I4096" s="552">
        <f t="shared" si="63"/>
        <v>19022780</v>
      </c>
    </row>
    <row r="4097" spans="1:9">
      <c r="A4097" s="539">
        <v>4096</v>
      </c>
      <c r="B4097" s="540" t="s">
        <v>8534</v>
      </c>
      <c r="C4097" s="540" t="s">
        <v>8535</v>
      </c>
      <c r="D4097" s="540" t="s">
        <v>2730</v>
      </c>
      <c r="E4097" s="540" t="s">
        <v>8958</v>
      </c>
      <c r="F4097" s="556">
        <v>25270000</v>
      </c>
      <c r="G4097" s="541">
        <v>2023</v>
      </c>
      <c r="H4097" s="542">
        <f>VLOOKUP(G4097,[3]잔가율!$B$3:$C$33,2,FALSE)</f>
        <v>0.82599999999999996</v>
      </c>
      <c r="I4097" s="552">
        <f t="shared" si="63"/>
        <v>20873020</v>
      </c>
    </row>
    <row r="4098" spans="1:9">
      <c r="A4098" s="539">
        <v>4097</v>
      </c>
      <c r="B4098" s="540" t="s">
        <v>8534</v>
      </c>
      <c r="C4098" s="540" t="s">
        <v>8535</v>
      </c>
      <c r="D4098" s="540" t="s">
        <v>2730</v>
      </c>
      <c r="E4098" s="540" t="s">
        <v>8959</v>
      </c>
      <c r="F4098" s="556">
        <v>25730000</v>
      </c>
      <c r="G4098" s="541">
        <v>2023</v>
      </c>
      <c r="H4098" s="542">
        <f>VLOOKUP(G4098,[3]잔가율!$B$3:$C$33,2,FALSE)</f>
        <v>0.82599999999999996</v>
      </c>
      <c r="I4098" s="552">
        <f t="shared" ref="I4098:I4161" si="64">ROUNDDOWN(F4098*H4098,0)</f>
        <v>21252980</v>
      </c>
    </row>
    <row r="4099" spans="1:9">
      <c r="A4099" s="539">
        <v>4098</v>
      </c>
      <c r="B4099" s="540" t="s">
        <v>8534</v>
      </c>
      <c r="C4099" s="540" t="s">
        <v>8535</v>
      </c>
      <c r="D4099" s="540" t="s">
        <v>2730</v>
      </c>
      <c r="E4099" s="540" t="s">
        <v>8960</v>
      </c>
      <c r="F4099" s="556">
        <v>27660000</v>
      </c>
      <c r="G4099" s="541">
        <v>2023</v>
      </c>
      <c r="H4099" s="542">
        <f>VLOOKUP(G4099,[3]잔가율!$B$3:$C$33,2,FALSE)</f>
        <v>0.82599999999999996</v>
      </c>
      <c r="I4099" s="552">
        <f t="shared" si="64"/>
        <v>22847160</v>
      </c>
    </row>
    <row r="4100" spans="1:9">
      <c r="A4100" s="539">
        <v>4099</v>
      </c>
      <c r="B4100" s="540" t="s">
        <v>8534</v>
      </c>
      <c r="C4100" s="540" t="s">
        <v>8535</v>
      </c>
      <c r="D4100" s="540" t="s">
        <v>2730</v>
      </c>
      <c r="E4100" s="540" t="s">
        <v>8961</v>
      </c>
      <c r="F4100" s="556">
        <v>28450000</v>
      </c>
      <c r="G4100" s="541">
        <v>2023</v>
      </c>
      <c r="H4100" s="542">
        <f>VLOOKUP(G4100,[3]잔가율!$B$3:$C$33,2,FALSE)</f>
        <v>0.82599999999999996</v>
      </c>
      <c r="I4100" s="552">
        <f t="shared" si="64"/>
        <v>23499700</v>
      </c>
    </row>
    <row r="4101" spans="1:9">
      <c r="A4101" s="539">
        <v>4100</v>
      </c>
      <c r="B4101" s="540" t="s">
        <v>8534</v>
      </c>
      <c r="C4101" s="540" t="s">
        <v>8535</v>
      </c>
      <c r="D4101" s="540" t="s">
        <v>2730</v>
      </c>
      <c r="E4101" s="540" t="s">
        <v>8962</v>
      </c>
      <c r="F4101" s="556">
        <v>21790000</v>
      </c>
      <c r="G4101" s="541">
        <v>2023</v>
      </c>
      <c r="H4101" s="542">
        <f>VLOOKUP(G4101,[3]잔가율!$B$3:$C$33,2,FALSE)</f>
        <v>0.82599999999999996</v>
      </c>
      <c r="I4101" s="552">
        <f t="shared" si="64"/>
        <v>17998540</v>
      </c>
    </row>
    <row r="4102" spans="1:9">
      <c r="A4102" s="539">
        <v>4101</v>
      </c>
      <c r="B4102" s="540" t="s">
        <v>8534</v>
      </c>
      <c r="C4102" s="540" t="s">
        <v>8535</v>
      </c>
      <c r="D4102" s="540" t="s">
        <v>2730</v>
      </c>
      <c r="E4102" s="540" t="s">
        <v>8963</v>
      </c>
      <c r="F4102" s="556">
        <v>23030000</v>
      </c>
      <c r="G4102" s="541">
        <v>2023</v>
      </c>
      <c r="H4102" s="542">
        <f>VLOOKUP(G4102,[3]잔가율!$B$3:$C$33,2,FALSE)</f>
        <v>0.82599999999999996</v>
      </c>
      <c r="I4102" s="552">
        <f t="shared" si="64"/>
        <v>19022780</v>
      </c>
    </row>
    <row r="4103" spans="1:9">
      <c r="A4103" s="539">
        <v>4102</v>
      </c>
      <c r="B4103" s="540" t="s">
        <v>8534</v>
      </c>
      <c r="C4103" s="540" t="s">
        <v>8535</v>
      </c>
      <c r="D4103" s="540" t="s">
        <v>2730</v>
      </c>
      <c r="E4103" s="540" t="s">
        <v>8964</v>
      </c>
      <c r="F4103" s="556">
        <v>20770000</v>
      </c>
      <c r="G4103" s="541">
        <v>2023</v>
      </c>
      <c r="H4103" s="542">
        <f>VLOOKUP(G4103,[3]잔가율!$B$3:$C$33,2,FALSE)</f>
        <v>0.82599999999999996</v>
      </c>
      <c r="I4103" s="552">
        <f t="shared" si="64"/>
        <v>17156020</v>
      </c>
    </row>
    <row r="4104" spans="1:9">
      <c r="A4104" s="539">
        <v>4103</v>
      </c>
      <c r="B4104" s="540" t="s">
        <v>8534</v>
      </c>
      <c r="C4104" s="540" t="s">
        <v>8535</v>
      </c>
      <c r="D4104" s="540" t="s">
        <v>2730</v>
      </c>
      <c r="E4104" s="540" t="s">
        <v>8965</v>
      </c>
      <c r="F4104" s="556">
        <v>21090000</v>
      </c>
      <c r="G4104" s="541">
        <v>2023</v>
      </c>
      <c r="H4104" s="542">
        <f>VLOOKUP(G4104,[3]잔가율!$B$3:$C$33,2,FALSE)</f>
        <v>0.82599999999999996</v>
      </c>
      <c r="I4104" s="552">
        <f t="shared" si="64"/>
        <v>17420340</v>
      </c>
    </row>
    <row r="4105" spans="1:9">
      <c r="A4105" s="539">
        <v>4104</v>
      </c>
      <c r="B4105" s="540" t="s">
        <v>8534</v>
      </c>
      <c r="C4105" s="540" t="s">
        <v>8535</v>
      </c>
      <c r="D4105" s="540" t="s">
        <v>2730</v>
      </c>
      <c r="E4105" s="540" t="s">
        <v>8966</v>
      </c>
      <c r="F4105" s="556">
        <v>22670000</v>
      </c>
      <c r="G4105" s="541">
        <v>2023</v>
      </c>
      <c r="H4105" s="542">
        <f>VLOOKUP(G4105,[3]잔가율!$B$3:$C$33,2,FALSE)</f>
        <v>0.82599999999999996</v>
      </c>
      <c r="I4105" s="552">
        <f t="shared" si="64"/>
        <v>18725420</v>
      </c>
    </row>
    <row r="4106" spans="1:9">
      <c r="A4106" s="539">
        <v>4105</v>
      </c>
      <c r="B4106" s="540" t="s">
        <v>8534</v>
      </c>
      <c r="C4106" s="540" t="s">
        <v>8535</v>
      </c>
      <c r="D4106" s="540" t="s">
        <v>2730</v>
      </c>
      <c r="E4106" s="540" t="s">
        <v>8967</v>
      </c>
      <c r="F4106" s="556">
        <v>26040000</v>
      </c>
      <c r="G4106" s="541">
        <v>2023</v>
      </c>
      <c r="H4106" s="542">
        <f>VLOOKUP(G4106,[3]잔가율!$B$3:$C$33,2,FALSE)</f>
        <v>0.82599999999999996</v>
      </c>
      <c r="I4106" s="552">
        <f t="shared" si="64"/>
        <v>21509040</v>
      </c>
    </row>
    <row r="4107" spans="1:9">
      <c r="A4107" s="539">
        <v>4106</v>
      </c>
      <c r="B4107" s="540" t="s">
        <v>8534</v>
      </c>
      <c r="C4107" s="540" t="s">
        <v>8535</v>
      </c>
      <c r="D4107" s="540" t="s">
        <v>2730</v>
      </c>
      <c r="E4107" s="540" t="s">
        <v>8968</v>
      </c>
      <c r="F4107" s="556">
        <v>25040000</v>
      </c>
      <c r="G4107" s="541">
        <v>2023</v>
      </c>
      <c r="H4107" s="542">
        <f>VLOOKUP(G4107,[3]잔가율!$B$3:$C$33,2,FALSE)</f>
        <v>0.82599999999999996</v>
      </c>
      <c r="I4107" s="552">
        <f t="shared" si="64"/>
        <v>20683040</v>
      </c>
    </row>
    <row r="4108" spans="1:9">
      <c r="A4108" s="539">
        <v>4107</v>
      </c>
      <c r="B4108" s="540" t="s">
        <v>8534</v>
      </c>
      <c r="C4108" s="540" t="s">
        <v>8535</v>
      </c>
      <c r="D4108" s="540" t="s">
        <v>2730</v>
      </c>
      <c r="E4108" s="540" t="s">
        <v>8969</v>
      </c>
      <c r="F4108" s="556">
        <v>28920000</v>
      </c>
      <c r="G4108" s="541">
        <v>2023</v>
      </c>
      <c r="H4108" s="542">
        <f>VLOOKUP(G4108,[3]잔가율!$B$3:$C$33,2,FALSE)</f>
        <v>0.82599999999999996</v>
      </c>
      <c r="I4108" s="552">
        <f t="shared" si="64"/>
        <v>23887920</v>
      </c>
    </row>
    <row r="4109" spans="1:9">
      <c r="A4109" s="539">
        <v>4108</v>
      </c>
      <c r="B4109" s="540" t="s">
        <v>8534</v>
      </c>
      <c r="C4109" s="540" t="s">
        <v>8535</v>
      </c>
      <c r="D4109" s="540" t="s">
        <v>2730</v>
      </c>
      <c r="E4109" s="540" t="s">
        <v>8970</v>
      </c>
      <c r="F4109" s="556">
        <v>30920000</v>
      </c>
      <c r="G4109" s="541">
        <v>2023</v>
      </c>
      <c r="H4109" s="542">
        <f>VLOOKUP(G4109,[3]잔가율!$B$3:$C$33,2,FALSE)</f>
        <v>0.82599999999999996</v>
      </c>
      <c r="I4109" s="552">
        <f t="shared" si="64"/>
        <v>25539920</v>
      </c>
    </row>
    <row r="4110" spans="1:9">
      <c r="A4110" s="539">
        <v>4109</v>
      </c>
      <c r="B4110" s="540" t="s">
        <v>8534</v>
      </c>
      <c r="C4110" s="540" t="s">
        <v>8535</v>
      </c>
      <c r="D4110" s="540" t="s">
        <v>2730</v>
      </c>
      <c r="E4110" s="540" t="s">
        <v>8971</v>
      </c>
      <c r="F4110" s="556">
        <v>20750000</v>
      </c>
      <c r="G4110" s="541">
        <v>2023</v>
      </c>
      <c r="H4110" s="542">
        <f>VLOOKUP(G4110,[3]잔가율!$B$3:$C$33,2,FALSE)</f>
        <v>0.82599999999999996</v>
      </c>
      <c r="I4110" s="552">
        <f t="shared" si="64"/>
        <v>17139500</v>
      </c>
    </row>
    <row r="4111" spans="1:9">
      <c r="A4111" s="539">
        <v>4110</v>
      </c>
      <c r="B4111" s="540" t="s">
        <v>8534</v>
      </c>
      <c r="C4111" s="540" t="s">
        <v>8535</v>
      </c>
      <c r="D4111" s="540" t="s">
        <v>2730</v>
      </c>
      <c r="E4111" s="540" t="s">
        <v>8972</v>
      </c>
      <c r="F4111" s="556">
        <v>22760000</v>
      </c>
      <c r="G4111" s="541">
        <v>2023</v>
      </c>
      <c r="H4111" s="542">
        <f>VLOOKUP(G4111,[3]잔가율!$B$3:$C$33,2,FALSE)</f>
        <v>0.82599999999999996</v>
      </c>
      <c r="I4111" s="552">
        <f t="shared" si="64"/>
        <v>18799760</v>
      </c>
    </row>
    <row r="4112" spans="1:9">
      <c r="A4112" s="539">
        <v>4111</v>
      </c>
      <c r="B4112" s="540" t="s">
        <v>8534</v>
      </c>
      <c r="C4112" s="540" t="s">
        <v>8535</v>
      </c>
      <c r="D4112" s="540" t="s">
        <v>2730</v>
      </c>
      <c r="E4112" s="540" t="s">
        <v>8973</v>
      </c>
      <c r="F4112" s="556">
        <v>23620000</v>
      </c>
      <c r="G4112" s="541">
        <v>2023</v>
      </c>
      <c r="H4112" s="542">
        <f>VLOOKUP(G4112,[3]잔가율!$B$3:$C$33,2,FALSE)</f>
        <v>0.82599999999999996</v>
      </c>
      <c r="I4112" s="552">
        <f t="shared" si="64"/>
        <v>19510120</v>
      </c>
    </row>
    <row r="4113" spans="1:9">
      <c r="A4113" s="539">
        <v>4112</v>
      </c>
      <c r="B4113" s="540" t="s">
        <v>8534</v>
      </c>
      <c r="C4113" s="540" t="s">
        <v>8535</v>
      </c>
      <c r="D4113" s="540" t="s">
        <v>2730</v>
      </c>
      <c r="E4113" s="540" t="s">
        <v>8974</v>
      </c>
      <c r="F4113" s="556">
        <v>25190000</v>
      </c>
      <c r="G4113" s="541">
        <v>2023</v>
      </c>
      <c r="H4113" s="542">
        <f>VLOOKUP(G4113,[3]잔가율!$B$3:$C$33,2,FALSE)</f>
        <v>0.82599999999999996</v>
      </c>
      <c r="I4113" s="552">
        <f t="shared" si="64"/>
        <v>20806940</v>
      </c>
    </row>
    <row r="4114" spans="1:9">
      <c r="A4114" s="539">
        <v>4113</v>
      </c>
      <c r="B4114" s="540" t="s">
        <v>8534</v>
      </c>
      <c r="C4114" s="540" t="s">
        <v>8535</v>
      </c>
      <c r="D4114" s="540" t="s">
        <v>2730</v>
      </c>
      <c r="E4114" s="540" t="s">
        <v>8975</v>
      </c>
      <c r="F4114" s="556">
        <v>25670000</v>
      </c>
      <c r="G4114" s="541">
        <v>2023</v>
      </c>
      <c r="H4114" s="542">
        <f>VLOOKUP(G4114,[3]잔가율!$B$3:$C$33,2,FALSE)</f>
        <v>0.82599999999999996</v>
      </c>
      <c r="I4114" s="552">
        <f t="shared" si="64"/>
        <v>21203420</v>
      </c>
    </row>
    <row r="4115" spans="1:9">
      <c r="A4115" s="539">
        <v>4114</v>
      </c>
      <c r="B4115" s="540" t="s">
        <v>8534</v>
      </c>
      <c r="C4115" s="540" t="s">
        <v>8535</v>
      </c>
      <c r="D4115" s="540" t="s">
        <v>2730</v>
      </c>
      <c r="E4115" s="540" t="s">
        <v>8976</v>
      </c>
      <c r="F4115" s="556">
        <v>27920000</v>
      </c>
      <c r="G4115" s="541">
        <v>2023</v>
      </c>
      <c r="H4115" s="542">
        <f>VLOOKUP(G4115,[3]잔가율!$B$3:$C$33,2,FALSE)</f>
        <v>0.82599999999999996</v>
      </c>
      <c r="I4115" s="552">
        <f t="shared" si="64"/>
        <v>23061920</v>
      </c>
    </row>
    <row r="4116" spans="1:9">
      <c r="A4116" s="539">
        <v>4115</v>
      </c>
      <c r="B4116" s="540" t="s">
        <v>8534</v>
      </c>
      <c r="C4116" s="540" t="s">
        <v>8535</v>
      </c>
      <c r="D4116" s="540" t="s">
        <v>2730</v>
      </c>
      <c r="E4116" s="540" t="s">
        <v>8977</v>
      </c>
      <c r="F4116" s="556">
        <v>28450000</v>
      </c>
      <c r="G4116" s="541">
        <v>2023</v>
      </c>
      <c r="H4116" s="542">
        <f>VLOOKUP(G4116,[3]잔가율!$B$3:$C$33,2,FALSE)</f>
        <v>0.82599999999999996</v>
      </c>
      <c r="I4116" s="552">
        <f t="shared" si="64"/>
        <v>23499700</v>
      </c>
    </row>
    <row r="4117" spans="1:9">
      <c r="A4117" s="539">
        <v>4116</v>
      </c>
      <c r="B4117" s="540" t="s">
        <v>8534</v>
      </c>
      <c r="C4117" s="540" t="s">
        <v>8535</v>
      </c>
      <c r="D4117" s="540" t="s">
        <v>2730</v>
      </c>
      <c r="E4117" s="540" t="s">
        <v>8978</v>
      </c>
      <c r="F4117" s="556">
        <v>21150000</v>
      </c>
      <c r="G4117" s="541">
        <v>2023</v>
      </c>
      <c r="H4117" s="542">
        <f>VLOOKUP(G4117,[3]잔가율!$B$3:$C$33,2,FALSE)</f>
        <v>0.82599999999999996</v>
      </c>
      <c r="I4117" s="552">
        <f t="shared" si="64"/>
        <v>17469900</v>
      </c>
    </row>
    <row r="4118" spans="1:9">
      <c r="A4118" s="539">
        <v>4117</v>
      </c>
      <c r="B4118" s="540" t="s">
        <v>8534</v>
      </c>
      <c r="C4118" s="540" t="s">
        <v>8535</v>
      </c>
      <c r="D4118" s="540" t="s">
        <v>2730</v>
      </c>
      <c r="E4118" s="540" t="s">
        <v>8979</v>
      </c>
      <c r="F4118" s="556">
        <v>24640000</v>
      </c>
      <c r="G4118" s="541">
        <v>2023</v>
      </c>
      <c r="H4118" s="542">
        <f>VLOOKUP(G4118,[3]잔가율!$B$3:$C$33,2,FALSE)</f>
        <v>0.82599999999999996</v>
      </c>
      <c r="I4118" s="552">
        <f t="shared" si="64"/>
        <v>20352640</v>
      </c>
    </row>
    <row r="4119" spans="1:9">
      <c r="A4119" s="539">
        <v>4118</v>
      </c>
      <c r="B4119" s="540" t="s">
        <v>8534</v>
      </c>
      <c r="C4119" s="540" t="s">
        <v>8535</v>
      </c>
      <c r="D4119" s="540" t="s">
        <v>2730</v>
      </c>
      <c r="E4119" s="540" t="s">
        <v>8980</v>
      </c>
      <c r="F4119" s="556">
        <v>28280000</v>
      </c>
      <c r="G4119" s="541">
        <v>2023</v>
      </c>
      <c r="H4119" s="542">
        <f>VLOOKUP(G4119,[3]잔가율!$B$3:$C$33,2,FALSE)</f>
        <v>0.82599999999999996</v>
      </c>
      <c r="I4119" s="552">
        <f t="shared" si="64"/>
        <v>23359280</v>
      </c>
    </row>
    <row r="4120" spans="1:9">
      <c r="A4120" s="539">
        <v>4119</v>
      </c>
      <c r="B4120" s="540" t="s">
        <v>8534</v>
      </c>
      <c r="C4120" s="540" t="s">
        <v>8535</v>
      </c>
      <c r="D4120" s="540" t="s">
        <v>2730</v>
      </c>
      <c r="E4120" s="540" t="s">
        <v>8981</v>
      </c>
      <c r="F4120" s="556">
        <v>14630000</v>
      </c>
      <c r="G4120" s="541">
        <v>2023</v>
      </c>
      <c r="H4120" s="542">
        <f>VLOOKUP(G4120,[3]잔가율!$B$3:$C$33,2,FALSE)</f>
        <v>0.82599999999999996</v>
      </c>
      <c r="I4120" s="552">
        <f t="shared" si="64"/>
        <v>12084380</v>
      </c>
    </row>
    <row r="4121" spans="1:9">
      <c r="A4121" s="539">
        <v>4120</v>
      </c>
      <c r="B4121" s="540" t="s">
        <v>8534</v>
      </c>
      <c r="C4121" s="540" t="s">
        <v>8535</v>
      </c>
      <c r="D4121" s="540" t="s">
        <v>2730</v>
      </c>
      <c r="E4121" s="540" t="s">
        <v>8982</v>
      </c>
      <c r="F4121" s="556">
        <v>14720000</v>
      </c>
      <c r="G4121" s="541">
        <v>2023</v>
      </c>
      <c r="H4121" s="542">
        <f>VLOOKUP(G4121,[3]잔가율!$B$3:$C$33,2,FALSE)</f>
        <v>0.82599999999999996</v>
      </c>
      <c r="I4121" s="552">
        <f t="shared" si="64"/>
        <v>12158720</v>
      </c>
    </row>
    <row r="4122" spans="1:9">
      <c r="A4122" s="539">
        <v>4121</v>
      </c>
      <c r="B4122" s="540" t="s">
        <v>8534</v>
      </c>
      <c r="C4122" s="540" t="s">
        <v>8535</v>
      </c>
      <c r="D4122" s="540" t="s">
        <v>2730</v>
      </c>
      <c r="E4122" s="540" t="s">
        <v>8983</v>
      </c>
      <c r="F4122" s="556">
        <v>14150000</v>
      </c>
      <c r="G4122" s="541">
        <v>2023</v>
      </c>
      <c r="H4122" s="542">
        <f>VLOOKUP(G4122,[3]잔가율!$B$3:$C$33,2,FALSE)</f>
        <v>0.82599999999999996</v>
      </c>
      <c r="I4122" s="552">
        <f t="shared" si="64"/>
        <v>11687900</v>
      </c>
    </row>
    <row r="4123" spans="1:9">
      <c r="A4123" s="539">
        <v>4122</v>
      </c>
      <c r="B4123" s="540" t="s">
        <v>8534</v>
      </c>
      <c r="C4123" s="540" t="s">
        <v>8535</v>
      </c>
      <c r="D4123" s="540" t="s">
        <v>2730</v>
      </c>
      <c r="E4123" s="540" t="s">
        <v>8984</v>
      </c>
      <c r="F4123" s="556">
        <v>14350000</v>
      </c>
      <c r="G4123" s="541">
        <v>2023</v>
      </c>
      <c r="H4123" s="542">
        <f>VLOOKUP(G4123,[3]잔가율!$B$3:$C$33,2,FALSE)</f>
        <v>0.82599999999999996</v>
      </c>
      <c r="I4123" s="552">
        <f t="shared" si="64"/>
        <v>11853100</v>
      </c>
    </row>
    <row r="4124" spans="1:9">
      <c r="A4124" s="539">
        <v>4123</v>
      </c>
      <c r="B4124" s="540" t="s">
        <v>8534</v>
      </c>
      <c r="C4124" s="540" t="s">
        <v>8535</v>
      </c>
      <c r="D4124" s="540" t="s">
        <v>2730</v>
      </c>
      <c r="E4124" s="540" t="s">
        <v>8985</v>
      </c>
      <c r="F4124" s="556">
        <v>17310000</v>
      </c>
      <c r="G4124" s="541">
        <v>2023</v>
      </c>
      <c r="H4124" s="542">
        <f>VLOOKUP(G4124,[3]잔가율!$B$3:$C$33,2,FALSE)</f>
        <v>0.82599999999999996</v>
      </c>
      <c r="I4124" s="552">
        <f t="shared" si="64"/>
        <v>14298060</v>
      </c>
    </row>
    <row r="4125" spans="1:9">
      <c r="A4125" s="539">
        <v>4124</v>
      </c>
      <c r="B4125" s="540" t="s">
        <v>8534</v>
      </c>
      <c r="C4125" s="540" t="s">
        <v>8535</v>
      </c>
      <c r="D4125" s="540" t="s">
        <v>2730</v>
      </c>
      <c r="E4125" s="540" t="s">
        <v>8986</v>
      </c>
      <c r="F4125" s="556">
        <v>21100000</v>
      </c>
      <c r="G4125" s="541">
        <v>2023</v>
      </c>
      <c r="H4125" s="542">
        <f>VLOOKUP(G4125,[3]잔가율!$B$3:$C$33,2,FALSE)</f>
        <v>0.82599999999999996</v>
      </c>
      <c r="I4125" s="552">
        <f t="shared" si="64"/>
        <v>17428600</v>
      </c>
    </row>
    <row r="4126" spans="1:9">
      <c r="A4126" s="539">
        <v>4125</v>
      </c>
      <c r="B4126" s="540" t="s">
        <v>8534</v>
      </c>
      <c r="C4126" s="540" t="s">
        <v>8535</v>
      </c>
      <c r="D4126" s="540" t="s">
        <v>2730</v>
      </c>
      <c r="E4126" s="540" t="s">
        <v>8987</v>
      </c>
      <c r="F4126" s="556">
        <v>17020000</v>
      </c>
      <c r="G4126" s="541">
        <v>2023</v>
      </c>
      <c r="H4126" s="542">
        <f>VLOOKUP(G4126,[3]잔가율!$B$3:$C$33,2,FALSE)</f>
        <v>0.82599999999999996</v>
      </c>
      <c r="I4126" s="552">
        <f t="shared" si="64"/>
        <v>14058520</v>
      </c>
    </row>
    <row r="4127" spans="1:9">
      <c r="A4127" s="539">
        <v>4126</v>
      </c>
      <c r="B4127" s="540" t="s">
        <v>8534</v>
      </c>
      <c r="C4127" s="540" t="s">
        <v>8535</v>
      </c>
      <c r="D4127" s="540" t="s">
        <v>2730</v>
      </c>
      <c r="E4127" s="540" t="s">
        <v>8988</v>
      </c>
      <c r="F4127" s="556">
        <v>22210000</v>
      </c>
      <c r="G4127" s="541">
        <v>2023</v>
      </c>
      <c r="H4127" s="542">
        <f>VLOOKUP(G4127,[3]잔가율!$B$3:$C$33,2,FALSE)</f>
        <v>0.82599999999999996</v>
      </c>
      <c r="I4127" s="552">
        <f t="shared" si="64"/>
        <v>18345460</v>
      </c>
    </row>
    <row r="4128" spans="1:9">
      <c r="A4128" s="539">
        <v>4127</v>
      </c>
      <c r="B4128" s="540" t="s">
        <v>8534</v>
      </c>
      <c r="C4128" s="540" t="s">
        <v>8535</v>
      </c>
      <c r="D4128" s="540" t="s">
        <v>2730</v>
      </c>
      <c r="E4128" s="540" t="s">
        <v>8989</v>
      </c>
      <c r="F4128" s="556">
        <v>18890000</v>
      </c>
      <c r="G4128" s="541">
        <v>2023</v>
      </c>
      <c r="H4128" s="542">
        <f>VLOOKUP(G4128,[3]잔가율!$B$3:$C$33,2,FALSE)</f>
        <v>0.82599999999999996</v>
      </c>
      <c r="I4128" s="552">
        <f t="shared" si="64"/>
        <v>15603140</v>
      </c>
    </row>
    <row r="4129" spans="1:9">
      <c r="A4129" s="539">
        <v>4128</v>
      </c>
      <c r="B4129" s="540" t="s">
        <v>8534</v>
      </c>
      <c r="C4129" s="540" t="s">
        <v>8535</v>
      </c>
      <c r="D4129" s="540" t="s">
        <v>2730</v>
      </c>
      <c r="E4129" s="540" t="s">
        <v>8990</v>
      </c>
      <c r="F4129" s="556">
        <v>15890000</v>
      </c>
      <c r="G4129" s="541">
        <v>2023</v>
      </c>
      <c r="H4129" s="542">
        <f>VLOOKUP(G4129,[3]잔가율!$B$3:$C$33,2,FALSE)</f>
        <v>0.82599999999999996</v>
      </c>
      <c r="I4129" s="552">
        <f t="shared" si="64"/>
        <v>13125140</v>
      </c>
    </row>
    <row r="4130" spans="1:9">
      <c r="A4130" s="539">
        <v>4129</v>
      </c>
      <c r="B4130" s="540" t="s">
        <v>8534</v>
      </c>
      <c r="C4130" s="540" t="s">
        <v>8535</v>
      </c>
      <c r="D4130" s="540" t="s">
        <v>2730</v>
      </c>
      <c r="E4130" s="540" t="s">
        <v>8991</v>
      </c>
      <c r="F4130" s="556">
        <v>21460000</v>
      </c>
      <c r="G4130" s="541">
        <v>2023</v>
      </c>
      <c r="H4130" s="542">
        <f>VLOOKUP(G4130,[3]잔가율!$B$3:$C$33,2,FALSE)</f>
        <v>0.82599999999999996</v>
      </c>
      <c r="I4130" s="552">
        <f t="shared" si="64"/>
        <v>17725960</v>
      </c>
    </row>
    <row r="4131" spans="1:9">
      <c r="A4131" s="539">
        <v>4130</v>
      </c>
      <c r="B4131" s="540" t="s">
        <v>8534</v>
      </c>
      <c r="C4131" s="540" t="s">
        <v>8535</v>
      </c>
      <c r="D4131" s="540" t="s">
        <v>2730</v>
      </c>
      <c r="E4131" s="540" t="s">
        <v>8992</v>
      </c>
      <c r="F4131" s="556">
        <v>23700000</v>
      </c>
      <c r="G4131" s="541">
        <v>2023</v>
      </c>
      <c r="H4131" s="542">
        <f>VLOOKUP(G4131,[3]잔가율!$B$3:$C$33,2,FALSE)</f>
        <v>0.82599999999999996</v>
      </c>
      <c r="I4131" s="552">
        <f t="shared" si="64"/>
        <v>19576200</v>
      </c>
    </row>
    <row r="4132" spans="1:9">
      <c r="A4132" s="539">
        <v>4131</v>
      </c>
      <c r="B4132" s="540" t="s">
        <v>8534</v>
      </c>
      <c r="C4132" s="540" t="s">
        <v>8535</v>
      </c>
      <c r="D4132" s="540" t="s">
        <v>2730</v>
      </c>
      <c r="E4132" s="540" t="s">
        <v>8993</v>
      </c>
      <c r="F4132" s="556">
        <v>16710000</v>
      </c>
      <c r="G4132" s="541">
        <v>2023</v>
      </c>
      <c r="H4132" s="542">
        <f>VLOOKUP(G4132,[3]잔가율!$B$3:$C$33,2,FALSE)</f>
        <v>0.82599999999999996</v>
      </c>
      <c r="I4132" s="552">
        <f t="shared" si="64"/>
        <v>13802460</v>
      </c>
    </row>
    <row r="4133" spans="1:9">
      <c r="A4133" s="539">
        <v>4132</v>
      </c>
      <c r="B4133" s="540" t="s">
        <v>8534</v>
      </c>
      <c r="C4133" s="540" t="s">
        <v>8535</v>
      </c>
      <c r="D4133" s="540" t="s">
        <v>2730</v>
      </c>
      <c r="E4133" s="540" t="s">
        <v>8994</v>
      </c>
      <c r="F4133" s="556">
        <v>19100000</v>
      </c>
      <c r="G4133" s="541">
        <v>2023</v>
      </c>
      <c r="H4133" s="542">
        <f>VLOOKUP(G4133,[3]잔가율!$B$3:$C$33,2,FALSE)</f>
        <v>0.82599999999999996</v>
      </c>
      <c r="I4133" s="552">
        <f t="shared" si="64"/>
        <v>15776600</v>
      </c>
    </row>
    <row r="4134" spans="1:9">
      <c r="A4134" s="539">
        <v>4133</v>
      </c>
      <c r="B4134" s="540" t="s">
        <v>8534</v>
      </c>
      <c r="C4134" s="540" t="s">
        <v>8535</v>
      </c>
      <c r="D4134" s="540" t="s">
        <v>2730</v>
      </c>
      <c r="E4134" s="540" t="s">
        <v>8995</v>
      </c>
      <c r="F4134" s="556">
        <v>16080000</v>
      </c>
      <c r="G4134" s="541">
        <v>2023</v>
      </c>
      <c r="H4134" s="542">
        <f>VLOOKUP(G4134,[3]잔가율!$B$3:$C$33,2,FALSE)</f>
        <v>0.82599999999999996</v>
      </c>
      <c r="I4134" s="552">
        <f t="shared" si="64"/>
        <v>13282080</v>
      </c>
    </row>
    <row r="4135" spans="1:9">
      <c r="A4135" s="539">
        <v>4134</v>
      </c>
      <c r="B4135" s="540" t="s">
        <v>8534</v>
      </c>
      <c r="C4135" s="540" t="s">
        <v>8535</v>
      </c>
      <c r="D4135" s="540" t="s">
        <v>2730</v>
      </c>
      <c r="E4135" s="540" t="s">
        <v>8996</v>
      </c>
      <c r="F4135" s="556">
        <v>20570000</v>
      </c>
      <c r="G4135" s="541">
        <v>2023</v>
      </c>
      <c r="H4135" s="542">
        <f>VLOOKUP(G4135,[3]잔가율!$B$3:$C$33,2,FALSE)</f>
        <v>0.82599999999999996</v>
      </c>
      <c r="I4135" s="552">
        <f t="shared" si="64"/>
        <v>16990820</v>
      </c>
    </row>
    <row r="4136" spans="1:9">
      <c r="A4136" s="539">
        <v>4135</v>
      </c>
      <c r="B4136" s="540" t="s">
        <v>8534</v>
      </c>
      <c r="C4136" s="540" t="s">
        <v>8535</v>
      </c>
      <c r="D4136" s="540" t="s">
        <v>2730</v>
      </c>
      <c r="E4136" s="540" t="s">
        <v>8997</v>
      </c>
      <c r="F4136" s="556">
        <v>23070000</v>
      </c>
      <c r="G4136" s="541">
        <v>2023</v>
      </c>
      <c r="H4136" s="542">
        <f>VLOOKUP(G4136,[3]잔가율!$B$3:$C$33,2,FALSE)</f>
        <v>0.82599999999999996</v>
      </c>
      <c r="I4136" s="552">
        <f t="shared" si="64"/>
        <v>19055820</v>
      </c>
    </row>
    <row r="4137" spans="1:9">
      <c r="A4137" s="539">
        <v>4136</v>
      </c>
      <c r="B4137" s="540" t="s">
        <v>8534</v>
      </c>
      <c r="C4137" s="540" t="s">
        <v>8535</v>
      </c>
      <c r="D4137" s="540" t="s">
        <v>2730</v>
      </c>
      <c r="E4137" s="540" t="s">
        <v>8998</v>
      </c>
      <c r="F4137" s="556">
        <v>19290000</v>
      </c>
      <c r="G4137" s="541">
        <v>2023</v>
      </c>
      <c r="H4137" s="542">
        <f>VLOOKUP(G4137,[3]잔가율!$B$3:$C$33,2,FALSE)</f>
        <v>0.82599999999999996</v>
      </c>
      <c r="I4137" s="552">
        <f t="shared" si="64"/>
        <v>15933540</v>
      </c>
    </row>
    <row r="4138" spans="1:9">
      <c r="A4138" s="539">
        <v>4137</v>
      </c>
      <c r="B4138" s="540" t="s">
        <v>8534</v>
      </c>
      <c r="C4138" s="540" t="s">
        <v>8535</v>
      </c>
      <c r="D4138" s="540" t="s">
        <v>2730</v>
      </c>
      <c r="E4138" s="540" t="s">
        <v>8999</v>
      </c>
      <c r="F4138" s="556">
        <v>21280000</v>
      </c>
      <c r="G4138" s="541">
        <v>2023</v>
      </c>
      <c r="H4138" s="542">
        <f>VLOOKUP(G4138,[3]잔가율!$B$3:$C$33,2,FALSE)</f>
        <v>0.82599999999999996</v>
      </c>
      <c r="I4138" s="552">
        <f t="shared" si="64"/>
        <v>17577280</v>
      </c>
    </row>
    <row r="4139" spans="1:9">
      <c r="A4139" s="539">
        <v>4138</v>
      </c>
      <c r="B4139" s="540" t="s">
        <v>8534</v>
      </c>
      <c r="C4139" s="540" t="s">
        <v>8535</v>
      </c>
      <c r="D4139" s="540" t="s">
        <v>2730</v>
      </c>
      <c r="E4139" s="540" t="s">
        <v>9000</v>
      </c>
      <c r="F4139" s="556">
        <v>20110000</v>
      </c>
      <c r="G4139" s="541">
        <v>2023</v>
      </c>
      <c r="H4139" s="542">
        <f>VLOOKUP(G4139,[3]잔가율!$B$3:$C$33,2,FALSE)</f>
        <v>0.82599999999999996</v>
      </c>
      <c r="I4139" s="552">
        <f t="shared" si="64"/>
        <v>16610860</v>
      </c>
    </row>
    <row r="4140" spans="1:9">
      <c r="A4140" s="539">
        <v>4139</v>
      </c>
      <c r="B4140" s="540" t="s">
        <v>8534</v>
      </c>
      <c r="C4140" s="540" t="s">
        <v>8535</v>
      </c>
      <c r="D4140" s="540" t="s">
        <v>2730</v>
      </c>
      <c r="E4140" s="540" t="s">
        <v>9001</v>
      </c>
      <c r="F4140" s="556">
        <v>21530000</v>
      </c>
      <c r="G4140" s="541">
        <v>2023</v>
      </c>
      <c r="H4140" s="542">
        <f>VLOOKUP(G4140,[3]잔가율!$B$3:$C$33,2,FALSE)</f>
        <v>0.82599999999999996</v>
      </c>
      <c r="I4140" s="552">
        <f t="shared" si="64"/>
        <v>17783780</v>
      </c>
    </row>
    <row r="4141" spans="1:9">
      <c r="A4141" s="539">
        <v>4140</v>
      </c>
      <c r="B4141" s="540" t="s">
        <v>8534</v>
      </c>
      <c r="C4141" s="540" t="s">
        <v>8535</v>
      </c>
      <c r="D4141" s="540" t="s">
        <v>2730</v>
      </c>
      <c r="E4141" s="540" t="s">
        <v>9002</v>
      </c>
      <c r="F4141" s="556">
        <v>22070000</v>
      </c>
      <c r="G4141" s="541">
        <v>2023</v>
      </c>
      <c r="H4141" s="542">
        <f>VLOOKUP(G4141,[3]잔가율!$B$3:$C$33,2,FALSE)</f>
        <v>0.82599999999999996</v>
      </c>
      <c r="I4141" s="552">
        <f t="shared" si="64"/>
        <v>18229820</v>
      </c>
    </row>
    <row r="4142" spans="1:9">
      <c r="A4142" s="539">
        <v>4141</v>
      </c>
      <c r="B4142" s="540" t="s">
        <v>8534</v>
      </c>
      <c r="C4142" s="540" t="s">
        <v>8535</v>
      </c>
      <c r="D4142" s="540" t="s">
        <v>2730</v>
      </c>
      <c r="E4142" s="540" t="s">
        <v>9003</v>
      </c>
      <c r="F4142" s="556">
        <v>22920000</v>
      </c>
      <c r="G4142" s="541">
        <v>2023</v>
      </c>
      <c r="H4142" s="542">
        <f>VLOOKUP(G4142,[3]잔가율!$B$3:$C$33,2,FALSE)</f>
        <v>0.82599999999999996</v>
      </c>
      <c r="I4142" s="552">
        <f t="shared" si="64"/>
        <v>18931920</v>
      </c>
    </row>
    <row r="4143" spans="1:9">
      <c r="A4143" s="539">
        <v>4142</v>
      </c>
      <c r="B4143" s="540" t="s">
        <v>8534</v>
      </c>
      <c r="C4143" s="540" t="s">
        <v>8535</v>
      </c>
      <c r="D4143" s="540" t="s">
        <v>2730</v>
      </c>
      <c r="E4143" s="540" t="s">
        <v>9004</v>
      </c>
      <c r="F4143" s="556">
        <v>23770000</v>
      </c>
      <c r="G4143" s="541">
        <v>2023</v>
      </c>
      <c r="H4143" s="542">
        <f>VLOOKUP(G4143,[3]잔가율!$B$3:$C$33,2,FALSE)</f>
        <v>0.82599999999999996</v>
      </c>
      <c r="I4143" s="552">
        <f t="shared" si="64"/>
        <v>19634020</v>
      </c>
    </row>
    <row r="4144" spans="1:9">
      <c r="A4144" s="539">
        <v>4143</v>
      </c>
      <c r="B4144" s="540" t="s">
        <v>8534</v>
      </c>
      <c r="C4144" s="540" t="s">
        <v>8535</v>
      </c>
      <c r="D4144" s="540" t="s">
        <v>2730</v>
      </c>
      <c r="E4144" s="540" t="s">
        <v>9005</v>
      </c>
      <c r="F4144" s="556">
        <v>23920000</v>
      </c>
      <c r="G4144" s="541">
        <v>2023</v>
      </c>
      <c r="H4144" s="542">
        <f>VLOOKUP(G4144,[3]잔가율!$B$3:$C$33,2,FALSE)</f>
        <v>0.82599999999999996</v>
      </c>
      <c r="I4144" s="552">
        <f t="shared" si="64"/>
        <v>19757920</v>
      </c>
    </row>
    <row r="4145" spans="1:9">
      <c r="A4145" s="539">
        <v>4144</v>
      </c>
      <c r="B4145" s="540" t="s">
        <v>8534</v>
      </c>
      <c r="C4145" s="540" t="s">
        <v>8535</v>
      </c>
      <c r="D4145" s="540" t="s">
        <v>2730</v>
      </c>
      <c r="E4145" s="540" t="s">
        <v>9006</v>
      </c>
      <c r="F4145" s="556">
        <v>22380000</v>
      </c>
      <c r="G4145" s="541">
        <v>2023</v>
      </c>
      <c r="H4145" s="542">
        <f>VLOOKUP(G4145,[3]잔가율!$B$3:$C$33,2,FALSE)</f>
        <v>0.82599999999999996</v>
      </c>
      <c r="I4145" s="552">
        <f t="shared" si="64"/>
        <v>18485880</v>
      </c>
    </row>
    <row r="4146" spans="1:9">
      <c r="A4146" s="539">
        <v>4145</v>
      </c>
      <c r="B4146" s="540" t="s">
        <v>8534</v>
      </c>
      <c r="C4146" s="540" t="s">
        <v>8535</v>
      </c>
      <c r="D4146" s="540" t="s">
        <v>2730</v>
      </c>
      <c r="E4146" s="540" t="s">
        <v>9007</v>
      </c>
      <c r="F4146" s="556">
        <v>22730000</v>
      </c>
      <c r="G4146" s="541">
        <v>2023</v>
      </c>
      <c r="H4146" s="542">
        <f>VLOOKUP(G4146,[3]잔가율!$B$3:$C$33,2,FALSE)</f>
        <v>0.82599999999999996</v>
      </c>
      <c r="I4146" s="552">
        <f t="shared" si="64"/>
        <v>18774980</v>
      </c>
    </row>
    <row r="4147" spans="1:9">
      <c r="A4147" s="539">
        <v>4146</v>
      </c>
      <c r="B4147" s="540" t="s">
        <v>8534</v>
      </c>
      <c r="C4147" s="540" t="s">
        <v>8535</v>
      </c>
      <c r="D4147" s="540" t="s">
        <v>2730</v>
      </c>
      <c r="E4147" s="540" t="s">
        <v>9008</v>
      </c>
      <c r="F4147" s="556">
        <v>23230000</v>
      </c>
      <c r="G4147" s="541">
        <v>2023</v>
      </c>
      <c r="H4147" s="542">
        <f>VLOOKUP(G4147,[3]잔가율!$B$3:$C$33,2,FALSE)</f>
        <v>0.82599999999999996</v>
      </c>
      <c r="I4147" s="552">
        <f t="shared" si="64"/>
        <v>19187980</v>
      </c>
    </row>
    <row r="4148" spans="1:9">
      <c r="A4148" s="539">
        <v>4147</v>
      </c>
      <c r="B4148" s="540" t="s">
        <v>8534</v>
      </c>
      <c r="C4148" s="540" t="s">
        <v>8535</v>
      </c>
      <c r="D4148" s="540" t="s">
        <v>2730</v>
      </c>
      <c r="E4148" s="540" t="s">
        <v>9009</v>
      </c>
      <c r="F4148" s="556">
        <v>24940000</v>
      </c>
      <c r="G4148" s="541">
        <v>2023</v>
      </c>
      <c r="H4148" s="542">
        <f>VLOOKUP(G4148,[3]잔가율!$B$3:$C$33,2,FALSE)</f>
        <v>0.82599999999999996</v>
      </c>
      <c r="I4148" s="552">
        <f t="shared" si="64"/>
        <v>20600440</v>
      </c>
    </row>
    <row r="4149" spans="1:9">
      <c r="A4149" s="539">
        <v>4148</v>
      </c>
      <c r="B4149" s="540" t="s">
        <v>8534</v>
      </c>
      <c r="C4149" s="540" t="s">
        <v>8535</v>
      </c>
      <c r="D4149" s="540" t="s">
        <v>2730</v>
      </c>
      <c r="E4149" s="540" t="s">
        <v>9010</v>
      </c>
      <c r="F4149" s="556">
        <v>24610000</v>
      </c>
      <c r="G4149" s="541">
        <v>2023</v>
      </c>
      <c r="H4149" s="542">
        <f>VLOOKUP(G4149,[3]잔가율!$B$3:$C$33,2,FALSE)</f>
        <v>0.82599999999999996</v>
      </c>
      <c r="I4149" s="552">
        <f t="shared" si="64"/>
        <v>20327860</v>
      </c>
    </row>
    <row r="4150" spans="1:9">
      <c r="A4150" s="539">
        <v>4149</v>
      </c>
      <c r="B4150" s="540" t="s">
        <v>8534</v>
      </c>
      <c r="C4150" s="540" t="s">
        <v>8535</v>
      </c>
      <c r="D4150" s="540" t="s">
        <v>2730</v>
      </c>
      <c r="E4150" s="540" t="s">
        <v>9011</v>
      </c>
      <c r="F4150" s="556">
        <v>26040000</v>
      </c>
      <c r="G4150" s="541">
        <v>2023</v>
      </c>
      <c r="H4150" s="542">
        <f>VLOOKUP(G4150,[3]잔가율!$B$3:$C$33,2,FALSE)</f>
        <v>0.82599999999999996</v>
      </c>
      <c r="I4150" s="552">
        <f t="shared" si="64"/>
        <v>21509040</v>
      </c>
    </row>
    <row r="4151" spans="1:9">
      <c r="A4151" s="539">
        <v>4150</v>
      </c>
      <c r="B4151" s="540" t="s">
        <v>8534</v>
      </c>
      <c r="C4151" s="540" t="s">
        <v>8535</v>
      </c>
      <c r="D4151" s="540" t="s">
        <v>2730</v>
      </c>
      <c r="E4151" s="540" t="s">
        <v>9012</v>
      </c>
      <c r="F4151" s="556">
        <v>21030000</v>
      </c>
      <c r="G4151" s="541">
        <v>2023</v>
      </c>
      <c r="H4151" s="542">
        <f>VLOOKUP(G4151,[3]잔가율!$B$3:$C$33,2,FALSE)</f>
        <v>0.82599999999999996</v>
      </c>
      <c r="I4151" s="552">
        <f t="shared" si="64"/>
        <v>17370780</v>
      </c>
    </row>
    <row r="4152" spans="1:9">
      <c r="A4152" s="539">
        <v>4151</v>
      </c>
      <c r="B4152" s="540" t="s">
        <v>8534</v>
      </c>
      <c r="C4152" s="540" t="s">
        <v>8535</v>
      </c>
      <c r="D4152" s="540" t="s">
        <v>2730</v>
      </c>
      <c r="E4152" s="540" t="s">
        <v>9013</v>
      </c>
      <c r="F4152" s="556">
        <v>21900000</v>
      </c>
      <c r="G4152" s="541">
        <v>2023</v>
      </c>
      <c r="H4152" s="542">
        <f>VLOOKUP(G4152,[3]잔가율!$B$3:$C$33,2,FALSE)</f>
        <v>0.82599999999999996</v>
      </c>
      <c r="I4152" s="552">
        <f t="shared" si="64"/>
        <v>18089400</v>
      </c>
    </row>
    <row r="4153" spans="1:9">
      <c r="A4153" s="539">
        <v>4152</v>
      </c>
      <c r="B4153" s="540" t="s">
        <v>8534</v>
      </c>
      <c r="C4153" s="540" t="s">
        <v>8535</v>
      </c>
      <c r="D4153" s="540" t="s">
        <v>2730</v>
      </c>
      <c r="E4153" s="540" t="s">
        <v>9014</v>
      </c>
      <c r="F4153" s="556">
        <v>21970000</v>
      </c>
      <c r="G4153" s="541">
        <v>2023</v>
      </c>
      <c r="H4153" s="542">
        <f>VLOOKUP(G4153,[3]잔가율!$B$3:$C$33,2,FALSE)</f>
        <v>0.82599999999999996</v>
      </c>
      <c r="I4153" s="552">
        <f t="shared" si="64"/>
        <v>18147220</v>
      </c>
    </row>
    <row r="4154" spans="1:9">
      <c r="A4154" s="539">
        <v>4153</v>
      </c>
      <c r="B4154" s="540" t="s">
        <v>8534</v>
      </c>
      <c r="C4154" s="540" t="s">
        <v>8535</v>
      </c>
      <c r="D4154" s="540" t="s">
        <v>2730</v>
      </c>
      <c r="E4154" s="540" t="s">
        <v>9015</v>
      </c>
      <c r="F4154" s="556">
        <v>23600000</v>
      </c>
      <c r="G4154" s="541">
        <v>2023</v>
      </c>
      <c r="H4154" s="542">
        <f>VLOOKUP(G4154,[3]잔가율!$B$3:$C$33,2,FALSE)</f>
        <v>0.82599999999999996</v>
      </c>
      <c r="I4154" s="552">
        <f t="shared" si="64"/>
        <v>19493600</v>
      </c>
    </row>
    <row r="4155" spans="1:9">
      <c r="A4155" s="539">
        <v>4154</v>
      </c>
      <c r="B4155" s="540" t="s">
        <v>8534</v>
      </c>
      <c r="C4155" s="540" t="s">
        <v>8535</v>
      </c>
      <c r="D4155" s="540" t="s">
        <v>2730</v>
      </c>
      <c r="E4155" s="540" t="s">
        <v>9016</v>
      </c>
      <c r="F4155" s="556">
        <v>25290000</v>
      </c>
      <c r="G4155" s="541">
        <v>2023</v>
      </c>
      <c r="H4155" s="542">
        <f>VLOOKUP(G4155,[3]잔가율!$B$3:$C$33,2,FALSE)</f>
        <v>0.82599999999999996</v>
      </c>
      <c r="I4155" s="552">
        <f t="shared" si="64"/>
        <v>20889540</v>
      </c>
    </row>
    <row r="4156" spans="1:9">
      <c r="A4156" s="539">
        <v>4155</v>
      </c>
      <c r="B4156" s="540" t="s">
        <v>8534</v>
      </c>
      <c r="C4156" s="540" t="s">
        <v>8535</v>
      </c>
      <c r="D4156" s="540" t="s">
        <v>2730</v>
      </c>
      <c r="E4156" s="540" t="s">
        <v>9017</v>
      </c>
      <c r="F4156" s="556">
        <v>24760000</v>
      </c>
      <c r="G4156" s="541">
        <v>2023</v>
      </c>
      <c r="H4156" s="542">
        <f>VLOOKUP(G4156,[3]잔가율!$B$3:$C$33,2,FALSE)</f>
        <v>0.82599999999999996</v>
      </c>
      <c r="I4156" s="552">
        <f t="shared" si="64"/>
        <v>20451760</v>
      </c>
    </row>
    <row r="4157" spans="1:9">
      <c r="A4157" s="539">
        <v>4156</v>
      </c>
      <c r="B4157" s="540" t="s">
        <v>8534</v>
      </c>
      <c r="C4157" s="540" t="s">
        <v>8535</v>
      </c>
      <c r="D4157" s="540" t="s">
        <v>2730</v>
      </c>
      <c r="E4157" s="540" t="s">
        <v>9018</v>
      </c>
      <c r="F4157" s="556">
        <v>26900000</v>
      </c>
      <c r="G4157" s="541">
        <v>2023</v>
      </c>
      <c r="H4157" s="542">
        <f>VLOOKUP(G4157,[3]잔가율!$B$3:$C$33,2,FALSE)</f>
        <v>0.82599999999999996</v>
      </c>
      <c r="I4157" s="552">
        <f t="shared" si="64"/>
        <v>22219400</v>
      </c>
    </row>
    <row r="4158" spans="1:9">
      <c r="A4158" s="539">
        <v>4157</v>
      </c>
      <c r="B4158" s="540" t="s">
        <v>8534</v>
      </c>
      <c r="C4158" s="540" t="s">
        <v>8535</v>
      </c>
      <c r="D4158" s="540" t="s">
        <v>2730</v>
      </c>
      <c r="E4158" s="540" t="s">
        <v>9019</v>
      </c>
      <c r="F4158" s="556">
        <v>25500000</v>
      </c>
      <c r="G4158" s="541">
        <v>2023</v>
      </c>
      <c r="H4158" s="542">
        <f>VLOOKUP(G4158,[3]잔가율!$B$3:$C$33,2,FALSE)</f>
        <v>0.82599999999999996</v>
      </c>
      <c r="I4158" s="552">
        <f t="shared" si="64"/>
        <v>21063000</v>
      </c>
    </row>
    <row r="4159" spans="1:9">
      <c r="A4159" s="539">
        <v>4158</v>
      </c>
      <c r="B4159" s="540" t="s">
        <v>8534</v>
      </c>
      <c r="C4159" s="540" t="s">
        <v>8535</v>
      </c>
      <c r="D4159" s="540" t="s">
        <v>2730</v>
      </c>
      <c r="E4159" s="540" t="s">
        <v>9020</v>
      </c>
      <c r="F4159" s="556">
        <v>25460000</v>
      </c>
      <c r="G4159" s="541">
        <v>2023</v>
      </c>
      <c r="H4159" s="542">
        <f>VLOOKUP(G4159,[3]잔가율!$B$3:$C$33,2,FALSE)</f>
        <v>0.82599999999999996</v>
      </c>
      <c r="I4159" s="552">
        <f t="shared" si="64"/>
        <v>21029960</v>
      </c>
    </row>
    <row r="4160" spans="1:9">
      <c r="A4160" s="539">
        <v>4159</v>
      </c>
      <c r="B4160" s="540" t="s">
        <v>8534</v>
      </c>
      <c r="C4160" s="540" t="s">
        <v>8535</v>
      </c>
      <c r="D4160" s="540" t="s">
        <v>2730</v>
      </c>
      <c r="E4160" s="540" t="s">
        <v>9021</v>
      </c>
      <c r="F4160" s="556">
        <v>20210000</v>
      </c>
      <c r="G4160" s="541">
        <v>2023</v>
      </c>
      <c r="H4160" s="542">
        <f>VLOOKUP(G4160,[3]잔가율!$B$3:$C$33,2,FALSE)</f>
        <v>0.82599999999999996</v>
      </c>
      <c r="I4160" s="552">
        <f t="shared" si="64"/>
        <v>16693460</v>
      </c>
    </row>
    <row r="4161" spans="1:9">
      <c r="A4161" s="539">
        <v>4160</v>
      </c>
      <c r="B4161" s="540" t="s">
        <v>8534</v>
      </c>
      <c r="C4161" s="540" t="s">
        <v>8535</v>
      </c>
      <c r="D4161" s="540" t="s">
        <v>2730</v>
      </c>
      <c r="E4161" s="540" t="s">
        <v>9022</v>
      </c>
      <c r="F4161" s="556">
        <v>21830000</v>
      </c>
      <c r="G4161" s="541">
        <v>2023</v>
      </c>
      <c r="H4161" s="542">
        <f>VLOOKUP(G4161,[3]잔가율!$B$3:$C$33,2,FALSE)</f>
        <v>0.82599999999999996</v>
      </c>
      <c r="I4161" s="552">
        <f t="shared" si="64"/>
        <v>18031580</v>
      </c>
    </row>
    <row r="4162" spans="1:9">
      <c r="A4162" s="539">
        <v>4161</v>
      </c>
      <c r="B4162" s="540" t="s">
        <v>8534</v>
      </c>
      <c r="C4162" s="540" t="s">
        <v>8535</v>
      </c>
      <c r="D4162" s="540" t="s">
        <v>2730</v>
      </c>
      <c r="E4162" s="540" t="s">
        <v>9023</v>
      </c>
      <c r="F4162" s="556">
        <v>27500000</v>
      </c>
      <c r="G4162" s="541">
        <v>2023</v>
      </c>
      <c r="H4162" s="542">
        <f>VLOOKUP(G4162,[3]잔가율!$B$3:$C$33,2,FALSE)</f>
        <v>0.82599999999999996</v>
      </c>
      <c r="I4162" s="552">
        <f t="shared" ref="I4162:I4225" si="65">ROUNDDOWN(F4162*H4162,0)</f>
        <v>22715000</v>
      </c>
    </row>
    <row r="4163" spans="1:9">
      <c r="A4163" s="539">
        <v>4162</v>
      </c>
      <c r="B4163" s="540" t="s">
        <v>8534</v>
      </c>
      <c r="C4163" s="540" t="s">
        <v>8535</v>
      </c>
      <c r="D4163" s="540" t="s">
        <v>2730</v>
      </c>
      <c r="E4163" s="540" t="s">
        <v>9024</v>
      </c>
      <c r="F4163" s="556">
        <v>20190000</v>
      </c>
      <c r="G4163" s="541">
        <v>2023</v>
      </c>
      <c r="H4163" s="542">
        <f>VLOOKUP(G4163,[3]잔가율!$B$3:$C$33,2,FALSE)</f>
        <v>0.82599999999999996</v>
      </c>
      <c r="I4163" s="552">
        <f t="shared" si="65"/>
        <v>16676940</v>
      </c>
    </row>
    <row r="4164" spans="1:9">
      <c r="A4164" s="539">
        <v>4163</v>
      </c>
      <c r="B4164" s="540" t="s">
        <v>8534</v>
      </c>
      <c r="C4164" s="540" t="s">
        <v>8535</v>
      </c>
      <c r="D4164" s="540" t="s">
        <v>2730</v>
      </c>
      <c r="E4164" s="540" t="s">
        <v>9025</v>
      </c>
      <c r="F4164" s="556">
        <v>19690000</v>
      </c>
      <c r="G4164" s="541">
        <v>2023</v>
      </c>
      <c r="H4164" s="542">
        <f>VLOOKUP(G4164,[3]잔가율!$B$3:$C$33,2,FALSE)</f>
        <v>0.82599999999999996</v>
      </c>
      <c r="I4164" s="552">
        <f t="shared" si="65"/>
        <v>16263940</v>
      </c>
    </row>
    <row r="4165" spans="1:9">
      <c r="A4165" s="539">
        <v>4164</v>
      </c>
      <c r="B4165" s="540" t="s">
        <v>8534</v>
      </c>
      <c r="C4165" s="540" t="s">
        <v>8535</v>
      </c>
      <c r="D4165" s="540" t="s">
        <v>2730</v>
      </c>
      <c r="E4165" s="540" t="s">
        <v>9026</v>
      </c>
      <c r="F4165" s="556">
        <v>17710000</v>
      </c>
      <c r="G4165" s="541">
        <v>2023</v>
      </c>
      <c r="H4165" s="542">
        <f>VLOOKUP(G4165,[3]잔가율!$B$3:$C$33,2,FALSE)</f>
        <v>0.82599999999999996</v>
      </c>
      <c r="I4165" s="552">
        <f t="shared" si="65"/>
        <v>14628460</v>
      </c>
    </row>
    <row r="4166" spans="1:9">
      <c r="A4166" s="539">
        <v>4165</v>
      </c>
      <c r="B4166" s="540" t="s">
        <v>8534</v>
      </c>
      <c r="C4166" s="540" t="s">
        <v>8535</v>
      </c>
      <c r="D4166" s="540" t="s">
        <v>2730</v>
      </c>
      <c r="E4166" s="540" t="s">
        <v>9027</v>
      </c>
      <c r="F4166" s="556">
        <v>24780000</v>
      </c>
      <c r="G4166" s="541">
        <v>2023</v>
      </c>
      <c r="H4166" s="542">
        <f>VLOOKUP(G4166,[3]잔가율!$B$3:$C$33,2,FALSE)</f>
        <v>0.82599999999999996</v>
      </c>
      <c r="I4166" s="552">
        <f t="shared" si="65"/>
        <v>20468280</v>
      </c>
    </row>
    <row r="4167" spans="1:9">
      <c r="A4167" s="539">
        <v>4166</v>
      </c>
      <c r="B4167" s="540" t="s">
        <v>8534</v>
      </c>
      <c r="C4167" s="540" t="s">
        <v>8535</v>
      </c>
      <c r="D4167" s="540" t="s">
        <v>2730</v>
      </c>
      <c r="E4167" s="540" t="s">
        <v>9028</v>
      </c>
      <c r="F4167" s="556">
        <v>19710000</v>
      </c>
      <c r="G4167" s="541">
        <v>2023</v>
      </c>
      <c r="H4167" s="542">
        <f>VLOOKUP(G4167,[3]잔가율!$B$3:$C$33,2,FALSE)</f>
        <v>0.82599999999999996</v>
      </c>
      <c r="I4167" s="552">
        <f t="shared" si="65"/>
        <v>16280460</v>
      </c>
    </row>
    <row r="4168" spans="1:9">
      <c r="A4168" s="539">
        <v>4167</v>
      </c>
      <c r="B4168" s="540" t="s">
        <v>8534</v>
      </c>
      <c r="C4168" s="540" t="s">
        <v>8535</v>
      </c>
      <c r="D4168" s="540" t="s">
        <v>2730</v>
      </c>
      <c r="E4168" s="540" t="s">
        <v>9029</v>
      </c>
      <c r="F4168" s="556">
        <v>24890000</v>
      </c>
      <c r="G4168" s="541">
        <v>2023</v>
      </c>
      <c r="H4168" s="542">
        <f>VLOOKUP(G4168,[3]잔가율!$B$3:$C$33,2,FALSE)</f>
        <v>0.82599999999999996</v>
      </c>
      <c r="I4168" s="552">
        <f t="shared" si="65"/>
        <v>20559140</v>
      </c>
    </row>
    <row r="4169" spans="1:9">
      <c r="A4169" s="539">
        <v>4168</v>
      </c>
      <c r="B4169" s="540" t="s">
        <v>8534</v>
      </c>
      <c r="C4169" s="540" t="s">
        <v>8535</v>
      </c>
      <c r="D4169" s="540" t="s">
        <v>2730</v>
      </c>
      <c r="E4169" s="540" t="s">
        <v>9030</v>
      </c>
      <c r="F4169" s="556">
        <v>19870000</v>
      </c>
      <c r="G4169" s="541">
        <v>2023</v>
      </c>
      <c r="H4169" s="542">
        <f>VLOOKUP(G4169,[3]잔가율!$B$3:$C$33,2,FALSE)</f>
        <v>0.82599999999999996</v>
      </c>
      <c r="I4169" s="552">
        <f t="shared" si="65"/>
        <v>16412620</v>
      </c>
    </row>
    <row r="4170" spans="1:9">
      <c r="A4170" s="539">
        <v>4169</v>
      </c>
      <c r="B4170" s="540" t="s">
        <v>8534</v>
      </c>
      <c r="C4170" s="540" t="s">
        <v>8535</v>
      </c>
      <c r="D4170" s="540" t="s">
        <v>2730</v>
      </c>
      <c r="E4170" s="540" t="s">
        <v>9031</v>
      </c>
      <c r="F4170" s="556">
        <v>17000000</v>
      </c>
      <c r="G4170" s="541">
        <v>2023</v>
      </c>
      <c r="H4170" s="542">
        <f>VLOOKUP(G4170,[3]잔가율!$B$3:$C$33,2,FALSE)</f>
        <v>0.82599999999999996</v>
      </c>
      <c r="I4170" s="552">
        <f t="shared" si="65"/>
        <v>14042000</v>
      </c>
    </row>
    <row r="4171" spans="1:9">
      <c r="A4171" s="539">
        <v>4170</v>
      </c>
      <c r="B4171" s="540" t="s">
        <v>8534</v>
      </c>
      <c r="C4171" s="540" t="s">
        <v>8535</v>
      </c>
      <c r="D4171" s="540" t="s">
        <v>2730</v>
      </c>
      <c r="E4171" s="540" t="s">
        <v>9032</v>
      </c>
      <c r="F4171" s="556">
        <v>24970000</v>
      </c>
      <c r="G4171" s="541">
        <v>2023</v>
      </c>
      <c r="H4171" s="542">
        <f>VLOOKUP(G4171,[3]잔가율!$B$3:$C$33,2,FALSE)</f>
        <v>0.82599999999999996</v>
      </c>
      <c r="I4171" s="552">
        <f t="shared" si="65"/>
        <v>20625220</v>
      </c>
    </row>
    <row r="4172" spans="1:9">
      <c r="A4172" s="539">
        <v>4171</v>
      </c>
      <c r="B4172" s="540" t="s">
        <v>8534</v>
      </c>
      <c r="C4172" s="540" t="s">
        <v>8535</v>
      </c>
      <c r="D4172" s="540" t="s">
        <v>2730</v>
      </c>
      <c r="E4172" s="540" t="s">
        <v>9033</v>
      </c>
      <c r="F4172" s="556">
        <v>16860000</v>
      </c>
      <c r="G4172" s="541">
        <v>2023</v>
      </c>
      <c r="H4172" s="542">
        <f>VLOOKUP(G4172,[3]잔가율!$B$3:$C$33,2,FALSE)</f>
        <v>0.82599999999999996</v>
      </c>
      <c r="I4172" s="552">
        <f t="shared" si="65"/>
        <v>13926360</v>
      </c>
    </row>
    <row r="4173" spans="1:9">
      <c r="A4173" s="539">
        <v>4172</v>
      </c>
      <c r="B4173" s="540" t="s">
        <v>8534</v>
      </c>
      <c r="C4173" s="540" t="s">
        <v>8535</v>
      </c>
      <c r="D4173" s="540" t="s">
        <v>2730</v>
      </c>
      <c r="E4173" s="540" t="s">
        <v>9034</v>
      </c>
      <c r="F4173" s="556">
        <v>27500000</v>
      </c>
      <c r="G4173" s="541">
        <v>2023</v>
      </c>
      <c r="H4173" s="542">
        <f>VLOOKUP(G4173,[3]잔가율!$B$3:$C$33,2,FALSE)</f>
        <v>0.82599999999999996</v>
      </c>
      <c r="I4173" s="552">
        <f t="shared" si="65"/>
        <v>22715000</v>
      </c>
    </row>
    <row r="4174" spans="1:9">
      <c r="A4174" s="539">
        <v>4173</v>
      </c>
      <c r="B4174" s="540" t="s">
        <v>8534</v>
      </c>
      <c r="C4174" s="540" t="s">
        <v>8535</v>
      </c>
      <c r="D4174" s="540" t="s">
        <v>2730</v>
      </c>
      <c r="E4174" s="540" t="s">
        <v>9035</v>
      </c>
      <c r="F4174" s="556">
        <v>25430000</v>
      </c>
      <c r="G4174" s="541">
        <v>2023</v>
      </c>
      <c r="H4174" s="542">
        <f>VLOOKUP(G4174,[3]잔가율!$B$3:$C$33,2,FALSE)</f>
        <v>0.82599999999999996</v>
      </c>
      <c r="I4174" s="552">
        <f t="shared" si="65"/>
        <v>21005180</v>
      </c>
    </row>
    <row r="4175" spans="1:9">
      <c r="A4175" s="539">
        <v>4174</v>
      </c>
      <c r="B4175" s="540" t="s">
        <v>8534</v>
      </c>
      <c r="C4175" s="540" t="s">
        <v>8535</v>
      </c>
      <c r="D4175" s="540" t="s">
        <v>2730</v>
      </c>
      <c r="E4175" s="540" t="s">
        <v>9036</v>
      </c>
      <c r="F4175" s="556">
        <v>30390000</v>
      </c>
      <c r="G4175" s="541">
        <v>2023</v>
      </c>
      <c r="H4175" s="542">
        <f>VLOOKUP(G4175,[3]잔가율!$B$3:$C$33,2,FALSE)</f>
        <v>0.82599999999999996</v>
      </c>
      <c r="I4175" s="552">
        <f t="shared" si="65"/>
        <v>25102140</v>
      </c>
    </row>
    <row r="4176" spans="1:9">
      <c r="A4176" s="539">
        <v>4175</v>
      </c>
      <c r="B4176" s="544" t="s">
        <v>8534</v>
      </c>
      <c r="C4176" s="544" t="s">
        <v>8535</v>
      </c>
      <c r="D4176" s="544" t="s">
        <v>2730</v>
      </c>
      <c r="E4176" s="544" t="s">
        <v>9037</v>
      </c>
      <c r="F4176" s="559">
        <v>24920000</v>
      </c>
      <c r="G4176" s="541">
        <v>2023</v>
      </c>
      <c r="H4176" s="542">
        <f>VLOOKUP(G4176,[3]잔가율!$B$3:$C$33,2,FALSE)</f>
        <v>0.82599999999999996</v>
      </c>
      <c r="I4176" s="552">
        <f t="shared" si="65"/>
        <v>20583920</v>
      </c>
    </row>
    <row r="4177" spans="1:9">
      <c r="A4177" s="539">
        <v>4176</v>
      </c>
      <c r="B4177" s="540" t="s">
        <v>8534</v>
      </c>
      <c r="C4177" s="540" t="s">
        <v>8535</v>
      </c>
      <c r="D4177" s="540" t="s">
        <v>2730</v>
      </c>
      <c r="E4177" s="540" t="s">
        <v>9038</v>
      </c>
      <c r="F4177" s="556">
        <v>30180000</v>
      </c>
      <c r="G4177" s="541">
        <v>2023</v>
      </c>
      <c r="H4177" s="542">
        <f>VLOOKUP(G4177,[3]잔가율!$B$3:$C$33,2,FALSE)</f>
        <v>0.82599999999999996</v>
      </c>
      <c r="I4177" s="552">
        <f t="shared" si="65"/>
        <v>24928680</v>
      </c>
    </row>
    <row r="4178" spans="1:9">
      <c r="A4178" s="539">
        <v>4177</v>
      </c>
      <c r="B4178" s="540" t="s">
        <v>8534</v>
      </c>
      <c r="C4178" s="540" t="s">
        <v>8535</v>
      </c>
      <c r="D4178" s="540" t="s">
        <v>2730</v>
      </c>
      <c r="E4178" s="540" t="s">
        <v>9039</v>
      </c>
      <c r="F4178" s="556">
        <v>25400000</v>
      </c>
      <c r="G4178" s="541">
        <v>2023</v>
      </c>
      <c r="H4178" s="542">
        <f>VLOOKUP(G4178,[3]잔가율!$B$3:$C$33,2,FALSE)</f>
        <v>0.82599999999999996</v>
      </c>
      <c r="I4178" s="552">
        <f t="shared" si="65"/>
        <v>20980400</v>
      </c>
    </row>
    <row r="4179" spans="1:9">
      <c r="A4179" s="539">
        <v>4178</v>
      </c>
      <c r="B4179" s="540" t="s">
        <v>8534</v>
      </c>
      <c r="C4179" s="540" t="s">
        <v>8535</v>
      </c>
      <c r="D4179" s="540" t="s">
        <v>2730</v>
      </c>
      <c r="E4179" s="540" t="s">
        <v>9040</v>
      </c>
      <c r="F4179" s="556">
        <v>29290000</v>
      </c>
      <c r="G4179" s="541">
        <v>2023</v>
      </c>
      <c r="H4179" s="542">
        <f>VLOOKUP(G4179,[3]잔가율!$B$3:$C$33,2,FALSE)</f>
        <v>0.82599999999999996</v>
      </c>
      <c r="I4179" s="552">
        <f t="shared" si="65"/>
        <v>24193540</v>
      </c>
    </row>
    <row r="4180" spans="1:9">
      <c r="A4180" s="539">
        <v>4179</v>
      </c>
      <c r="B4180" s="540" t="s">
        <v>8534</v>
      </c>
      <c r="C4180" s="540" t="s">
        <v>8535</v>
      </c>
      <c r="D4180" s="540" t="s">
        <v>2730</v>
      </c>
      <c r="E4180" s="540" t="s">
        <v>9041</v>
      </c>
      <c r="F4180" s="556">
        <v>13390000</v>
      </c>
      <c r="G4180" s="541">
        <v>2023</v>
      </c>
      <c r="H4180" s="542">
        <f>VLOOKUP(G4180,[3]잔가율!$B$3:$C$33,2,FALSE)</f>
        <v>0.82599999999999996</v>
      </c>
      <c r="I4180" s="552">
        <f t="shared" si="65"/>
        <v>11060140</v>
      </c>
    </row>
    <row r="4181" spans="1:9">
      <c r="A4181" s="539">
        <v>4180</v>
      </c>
      <c r="B4181" s="540" t="s">
        <v>8534</v>
      </c>
      <c r="C4181" s="540" t="s">
        <v>8535</v>
      </c>
      <c r="D4181" s="540" t="s">
        <v>2730</v>
      </c>
      <c r="E4181" s="540" t="s">
        <v>9042</v>
      </c>
      <c r="F4181" s="556">
        <v>12310000</v>
      </c>
      <c r="G4181" s="541">
        <v>2023</v>
      </c>
      <c r="H4181" s="542">
        <f>VLOOKUP(G4181,[3]잔가율!$B$3:$C$33,2,FALSE)</f>
        <v>0.82599999999999996</v>
      </c>
      <c r="I4181" s="552">
        <f t="shared" si="65"/>
        <v>10168060</v>
      </c>
    </row>
    <row r="4182" spans="1:9">
      <c r="A4182" s="539">
        <v>4181</v>
      </c>
      <c r="B4182" s="540" t="s">
        <v>8534</v>
      </c>
      <c r="C4182" s="540" t="s">
        <v>8535</v>
      </c>
      <c r="D4182" s="540" t="s">
        <v>2730</v>
      </c>
      <c r="E4182" s="540" t="s">
        <v>9043</v>
      </c>
      <c r="F4182" s="556">
        <v>13560000</v>
      </c>
      <c r="G4182" s="541">
        <v>2023</v>
      </c>
      <c r="H4182" s="542">
        <f>VLOOKUP(G4182,[3]잔가율!$B$3:$C$33,2,FALSE)</f>
        <v>0.82599999999999996</v>
      </c>
      <c r="I4182" s="552">
        <f t="shared" si="65"/>
        <v>11200560</v>
      </c>
    </row>
    <row r="4183" spans="1:9">
      <c r="A4183" s="539">
        <v>4182</v>
      </c>
      <c r="B4183" s="540" t="s">
        <v>8534</v>
      </c>
      <c r="C4183" s="540" t="s">
        <v>8535</v>
      </c>
      <c r="D4183" s="540" t="s">
        <v>2730</v>
      </c>
      <c r="E4183" s="540" t="s">
        <v>9044</v>
      </c>
      <c r="F4183" s="556">
        <v>12640000</v>
      </c>
      <c r="G4183" s="541">
        <v>2023</v>
      </c>
      <c r="H4183" s="542">
        <f>VLOOKUP(G4183,[3]잔가율!$B$3:$C$33,2,FALSE)</f>
        <v>0.82599999999999996</v>
      </c>
      <c r="I4183" s="552">
        <f t="shared" si="65"/>
        <v>10440640</v>
      </c>
    </row>
    <row r="4184" spans="1:9">
      <c r="A4184" s="539">
        <v>4183</v>
      </c>
      <c r="B4184" s="540" t="s">
        <v>8534</v>
      </c>
      <c r="C4184" s="540" t="s">
        <v>8535</v>
      </c>
      <c r="D4184" s="540" t="s">
        <v>2730</v>
      </c>
      <c r="E4184" s="540" t="s">
        <v>9045</v>
      </c>
      <c r="F4184" s="556">
        <v>12820000</v>
      </c>
      <c r="G4184" s="541">
        <v>2023</v>
      </c>
      <c r="H4184" s="542">
        <f>VLOOKUP(G4184,[3]잔가율!$B$3:$C$33,2,FALSE)</f>
        <v>0.82599999999999996</v>
      </c>
      <c r="I4184" s="552">
        <f t="shared" si="65"/>
        <v>10589320</v>
      </c>
    </row>
    <row r="4185" spans="1:9">
      <c r="A4185" s="539">
        <v>4184</v>
      </c>
      <c r="B4185" s="540" t="s">
        <v>8534</v>
      </c>
      <c r="C4185" s="540" t="s">
        <v>8535</v>
      </c>
      <c r="D4185" s="540" t="s">
        <v>2730</v>
      </c>
      <c r="E4185" s="540" t="s">
        <v>9046</v>
      </c>
      <c r="F4185" s="556">
        <v>12540000</v>
      </c>
      <c r="G4185" s="541">
        <v>2023</v>
      </c>
      <c r="H4185" s="542">
        <f>VLOOKUP(G4185,[3]잔가율!$B$3:$C$33,2,FALSE)</f>
        <v>0.82599999999999996</v>
      </c>
      <c r="I4185" s="552">
        <f t="shared" si="65"/>
        <v>10358040</v>
      </c>
    </row>
    <row r="4186" spans="1:9">
      <c r="A4186" s="539">
        <v>4185</v>
      </c>
      <c r="B4186" s="540" t="s">
        <v>8534</v>
      </c>
      <c r="C4186" s="540" t="s">
        <v>8535</v>
      </c>
      <c r="D4186" s="540" t="s">
        <v>2730</v>
      </c>
      <c r="E4186" s="540" t="s">
        <v>9047</v>
      </c>
      <c r="F4186" s="556">
        <v>13420000</v>
      </c>
      <c r="G4186" s="541">
        <v>2023</v>
      </c>
      <c r="H4186" s="542">
        <f>VLOOKUP(G4186,[3]잔가율!$B$3:$C$33,2,FALSE)</f>
        <v>0.82599999999999996</v>
      </c>
      <c r="I4186" s="552">
        <f t="shared" si="65"/>
        <v>11084920</v>
      </c>
    </row>
    <row r="4187" spans="1:9">
      <c r="A4187" s="539">
        <v>4186</v>
      </c>
      <c r="B4187" s="544" t="s">
        <v>8534</v>
      </c>
      <c r="C4187" s="544" t="s">
        <v>8535</v>
      </c>
      <c r="D4187" s="544" t="s">
        <v>2730</v>
      </c>
      <c r="E4187" s="544" t="s">
        <v>9048</v>
      </c>
      <c r="F4187" s="559">
        <v>13070000</v>
      </c>
      <c r="G4187" s="541">
        <v>2023</v>
      </c>
      <c r="H4187" s="542">
        <f>VLOOKUP(G4187,[3]잔가율!$B$3:$C$33,2,FALSE)</f>
        <v>0.82599999999999996</v>
      </c>
      <c r="I4187" s="552">
        <f t="shared" si="65"/>
        <v>10795820</v>
      </c>
    </row>
    <row r="4188" spans="1:9">
      <c r="A4188" s="539">
        <v>4187</v>
      </c>
      <c r="B4188" s="540" t="s">
        <v>8534</v>
      </c>
      <c r="C4188" s="540" t="s">
        <v>8535</v>
      </c>
      <c r="D4188" s="540" t="s">
        <v>2730</v>
      </c>
      <c r="E4188" s="540" t="s">
        <v>9049</v>
      </c>
      <c r="F4188" s="556">
        <v>13310000</v>
      </c>
      <c r="G4188" s="541">
        <v>2023</v>
      </c>
      <c r="H4188" s="542">
        <f>VLOOKUP(G4188,[3]잔가율!$B$3:$C$33,2,FALSE)</f>
        <v>0.82599999999999996</v>
      </c>
      <c r="I4188" s="552">
        <f t="shared" si="65"/>
        <v>10994060</v>
      </c>
    </row>
    <row r="4189" spans="1:9">
      <c r="A4189" s="539">
        <v>4188</v>
      </c>
      <c r="B4189" s="540" t="s">
        <v>8534</v>
      </c>
      <c r="C4189" s="540" t="s">
        <v>8535</v>
      </c>
      <c r="D4189" s="540" t="s">
        <v>2730</v>
      </c>
      <c r="E4189" s="540" t="s">
        <v>9050</v>
      </c>
      <c r="F4189" s="556">
        <v>14490000</v>
      </c>
      <c r="G4189" s="541">
        <v>2023</v>
      </c>
      <c r="H4189" s="542">
        <f>VLOOKUP(G4189,[3]잔가율!$B$3:$C$33,2,FALSE)</f>
        <v>0.82599999999999996</v>
      </c>
      <c r="I4189" s="552">
        <f t="shared" si="65"/>
        <v>11968740</v>
      </c>
    </row>
    <row r="4190" spans="1:9">
      <c r="A4190" s="539">
        <v>4189</v>
      </c>
      <c r="B4190" s="540" t="s">
        <v>8534</v>
      </c>
      <c r="C4190" s="540" t="s">
        <v>8535</v>
      </c>
      <c r="D4190" s="540" t="s">
        <v>2730</v>
      </c>
      <c r="E4190" s="540" t="s">
        <v>9051</v>
      </c>
      <c r="F4190" s="556">
        <v>18980000</v>
      </c>
      <c r="G4190" s="541">
        <v>2023</v>
      </c>
      <c r="H4190" s="542">
        <f>VLOOKUP(G4190,[3]잔가율!$B$3:$C$33,2,FALSE)</f>
        <v>0.82599999999999996</v>
      </c>
      <c r="I4190" s="552">
        <f t="shared" si="65"/>
        <v>15677480</v>
      </c>
    </row>
    <row r="4191" spans="1:9">
      <c r="A4191" s="539">
        <v>4190</v>
      </c>
      <c r="B4191" s="540" t="s">
        <v>8534</v>
      </c>
      <c r="C4191" s="540" t="s">
        <v>8535</v>
      </c>
      <c r="D4191" s="540" t="s">
        <v>2730</v>
      </c>
      <c r="E4191" s="540" t="s">
        <v>9052</v>
      </c>
      <c r="F4191" s="556">
        <v>19820000</v>
      </c>
      <c r="G4191" s="541">
        <v>2023</v>
      </c>
      <c r="H4191" s="542">
        <f>VLOOKUP(G4191,[3]잔가율!$B$3:$C$33,2,FALSE)</f>
        <v>0.82599999999999996</v>
      </c>
      <c r="I4191" s="552">
        <f t="shared" si="65"/>
        <v>16371320</v>
      </c>
    </row>
    <row r="4192" spans="1:9">
      <c r="A4192" s="539">
        <v>4191</v>
      </c>
      <c r="B4192" s="540" t="s">
        <v>8534</v>
      </c>
      <c r="C4192" s="540" t="s">
        <v>8535</v>
      </c>
      <c r="D4192" s="540" t="s">
        <v>2730</v>
      </c>
      <c r="E4192" s="540" t="s">
        <v>9053</v>
      </c>
      <c r="F4192" s="556">
        <v>13630000</v>
      </c>
      <c r="G4192" s="541">
        <v>2023</v>
      </c>
      <c r="H4192" s="542">
        <f>VLOOKUP(G4192,[3]잔가율!$B$3:$C$33,2,FALSE)</f>
        <v>0.82599999999999996</v>
      </c>
      <c r="I4192" s="552">
        <f t="shared" si="65"/>
        <v>11258380</v>
      </c>
    </row>
    <row r="4193" spans="1:9">
      <c r="A4193" s="539">
        <v>4192</v>
      </c>
      <c r="B4193" s="540" t="s">
        <v>8534</v>
      </c>
      <c r="C4193" s="540" t="s">
        <v>8535</v>
      </c>
      <c r="D4193" s="540" t="s">
        <v>2730</v>
      </c>
      <c r="E4193" s="540" t="s">
        <v>9054</v>
      </c>
      <c r="F4193" s="556">
        <v>13970000</v>
      </c>
      <c r="G4193" s="541">
        <v>2023</v>
      </c>
      <c r="H4193" s="542">
        <f>VLOOKUP(G4193,[3]잔가율!$B$3:$C$33,2,FALSE)</f>
        <v>0.82599999999999996</v>
      </c>
      <c r="I4193" s="552">
        <f t="shared" si="65"/>
        <v>11539220</v>
      </c>
    </row>
    <row r="4194" spans="1:9">
      <c r="A4194" s="539">
        <v>4193</v>
      </c>
      <c r="B4194" s="540" t="s">
        <v>8534</v>
      </c>
      <c r="C4194" s="540" t="s">
        <v>8535</v>
      </c>
      <c r="D4194" s="540" t="s">
        <v>2730</v>
      </c>
      <c r="E4194" s="540" t="s">
        <v>9055</v>
      </c>
      <c r="F4194" s="556">
        <v>21490000</v>
      </c>
      <c r="G4194" s="541">
        <v>2023</v>
      </c>
      <c r="H4194" s="542">
        <f>VLOOKUP(G4194,[3]잔가율!$B$3:$C$33,2,FALSE)</f>
        <v>0.82599999999999996</v>
      </c>
      <c r="I4194" s="552">
        <f t="shared" si="65"/>
        <v>17750740</v>
      </c>
    </row>
    <row r="4195" spans="1:9">
      <c r="A4195" s="539">
        <v>4194</v>
      </c>
      <c r="B4195" s="540" t="s">
        <v>8534</v>
      </c>
      <c r="C4195" s="540" t="s">
        <v>8535</v>
      </c>
      <c r="D4195" s="540" t="s">
        <v>2730</v>
      </c>
      <c r="E4195" s="540" t="s">
        <v>9056</v>
      </c>
      <c r="F4195" s="556">
        <v>17560000</v>
      </c>
      <c r="G4195" s="541">
        <v>2023</v>
      </c>
      <c r="H4195" s="542">
        <f>VLOOKUP(G4195,[3]잔가율!$B$3:$C$33,2,FALSE)</f>
        <v>0.82599999999999996</v>
      </c>
      <c r="I4195" s="552">
        <f t="shared" si="65"/>
        <v>14504560</v>
      </c>
    </row>
    <row r="4196" spans="1:9">
      <c r="A4196" s="539">
        <v>4195</v>
      </c>
      <c r="B4196" s="540" t="s">
        <v>8534</v>
      </c>
      <c r="C4196" s="540" t="s">
        <v>8535</v>
      </c>
      <c r="D4196" s="540" t="s">
        <v>2730</v>
      </c>
      <c r="E4196" s="540" t="s">
        <v>9057</v>
      </c>
      <c r="F4196" s="556">
        <v>17450000</v>
      </c>
      <c r="G4196" s="541">
        <v>2023</v>
      </c>
      <c r="H4196" s="542">
        <f>VLOOKUP(G4196,[3]잔가율!$B$3:$C$33,2,FALSE)</f>
        <v>0.82599999999999996</v>
      </c>
      <c r="I4196" s="552">
        <f t="shared" si="65"/>
        <v>14413700</v>
      </c>
    </row>
    <row r="4197" spans="1:9">
      <c r="A4197" s="539">
        <v>4196</v>
      </c>
      <c r="B4197" s="540" t="s">
        <v>8534</v>
      </c>
      <c r="C4197" s="540" t="s">
        <v>8535</v>
      </c>
      <c r="D4197" s="540" t="s">
        <v>2730</v>
      </c>
      <c r="E4197" s="540" t="s">
        <v>9058</v>
      </c>
      <c r="F4197" s="556">
        <v>14670000</v>
      </c>
      <c r="G4197" s="541">
        <v>2023</v>
      </c>
      <c r="H4197" s="542">
        <f>VLOOKUP(G4197,[3]잔가율!$B$3:$C$33,2,FALSE)</f>
        <v>0.82599999999999996</v>
      </c>
      <c r="I4197" s="552">
        <f t="shared" si="65"/>
        <v>12117420</v>
      </c>
    </row>
    <row r="4198" spans="1:9">
      <c r="A4198" s="539">
        <v>4197</v>
      </c>
      <c r="B4198" s="540" t="s">
        <v>8534</v>
      </c>
      <c r="C4198" s="540" t="s">
        <v>8535</v>
      </c>
      <c r="D4198" s="540" t="s">
        <v>2730</v>
      </c>
      <c r="E4198" s="540" t="s">
        <v>9059</v>
      </c>
      <c r="F4198" s="556">
        <v>21490000</v>
      </c>
      <c r="G4198" s="541">
        <v>2023</v>
      </c>
      <c r="H4198" s="542">
        <f>VLOOKUP(G4198,[3]잔가율!$B$3:$C$33,2,FALSE)</f>
        <v>0.82599999999999996</v>
      </c>
      <c r="I4198" s="552">
        <f t="shared" si="65"/>
        <v>17750740</v>
      </c>
    </row>
    <row r="4199" spans="1:9">
      <c r="A4199" s="539">
        <v>4198</v>
      </c>
      <c r="B4199" s="540" t="s">
        <v>8534</v>
      </c>
      <c r="C4199" s="540" t="s">
        <v>8535</v>
      </c>
      <c r="D4199" s="540" t="s">
        <v>2730</v>
      </c>
      <c r="E4199" s="540" t="s">
        <v>9060</v>
      </c>
      <c r="F4199" s="556">
        <v>14590000</v>
      </c>
      <c r="G4199" s="541">
        <v>2023</v>
      </c>
      <c r="H4199" s="542">
        <f>VLOOKUP(G4199,[3]잔가율!$B$3:$C$33,2,FALSE)</f>
        <v>0.82599999999999996</v>
      </c>
      <c r="I4199" s="552">
        <f t="shared" si="65"/>
        <v>12051340</v>
      </c>
    </row>
    <row r="4200" spans="1:9">
      <c r="A4200" s="539">
        <v>4199</v>
      </c>
      <c r="B4200" s="540" t="s">
        <v>8534</v>
      </c>
      <c r="C4200" s="540" t="s">
        <v>8535</v>
      </c>
      <c r="D4200" s="540" t="s">
        <v>2730</v>
      </c>
      <c r="E4200" s="540" t="s">
        <v>9061</v>
      </c>
      <c r="F4200" s="556">
        <v>21210000</v>
      </c>
      <c r="G4200" s="541">
        <v>2023</v>
      </c>
      <c r="H4200" s="542">
        <f>VLOOKUP(G4200,[3]잔가율!$B$3:$C$33,2,FALSE)</f>
        <v>0.82599999999999996</v>
      </c>
      <c r="I4200" s="552">
        <f t="shared" si="65"/>
        <v>17519460</v>
      </c>
    </row>
    <row r="4201" spans="1:9">
      <c r="A4201" s="539">
        <v>4200</v>
      </c>
      <c r="B4201" s="540" t="s">
        <v>8534</v>
      </c>
      <c r="C4201" s="540" t="s">
        <v>8535</v>
      </c>
      <c r="D4201" s="540" t="s">
        <v>2730</v>
      </c>
      <c r="E4201" s="540" t="s">
        <v>9062</v>
      </c>
      <c r="F4201" s="556">
        <v>13450000</v>
      </c>
      <c r="G4201" s="541">
        <v>2023</v>
      </c>
      <c r="H4201" s="542">
        <f>VLOOKUP(G4201,[3]잔가율!$B$3:$C$33,2,FALSE)</f>
        <v>0.82599999999999996</v>
      </c>
      <c r="I4201" s="552">
        <f t="shared" si="65"/>
        <v>11109700</v>
      </c>
    </row>
    <row r="4202" spans="1:9">
      <c r="A4202" s="539">
        <v>4201</v>
      </c>
      <c r="B4202" s="540" t="s">
        <v>8534</v>
      </c>
      <c r="C4202" s="540" t="s">
        <v>8535</v>
      </c>
      <c r="D4202" s="540" t="s">
        <v>2730</v>
      </c>
      <c r="E4202" s="540" t="s">
        <v>9063</v>
      </c>
      <c r="F4202" s="556">
        <v>14600000</v>
      </c>
      <c r="G4202" s="541">
        <v>2023</v>
      </c>
      <c r="H4202" s="542">
        <f>VLOOKUP(G4202,[3]잔가율!$B$3:$C$33,2,FALSE)</f>
        <v>0.82599999999999996</v>
      </c>
      <c r="I4202" s="552">
        <f t="shared" si="65"/>
        <v>12059600</v>
      </c>
    </row>
    <row r="4203" spans="1:9">
      <c r="A4203" s="539">
        <v>4202</v>
      </c>
      <c r="B4203" s="540" t="s">
        <v>8534</v>
      </c>
      <c r="C4203" s="540" t="s">
        <v>8535</v>
      </c>
      <c r="D4203" s="540" t="s">
        <v>2730</v>
      </c>
      <c r="E4203" s="540" t="s">
        <v>9064</v>
      </c>
      <c r="F4203" s="556">
        <v>18790000</v>
      </c>
      <c r="G4203" s="541">
        <v>2023</v>
      </c>
      <c r="H4203" s="542">
        <f>VLOOKUP(G4203,[3]잔가율!$B$3:$C$33,2,FALSE)</f>
        <v>0.82599999999999996</v>
      </c>
      <c r="I4203" s="552">
        <f t="shared" si="65"/>
        <v>15520540</v>
      </c>
    </row>
    <row r="4204" spans="1:9">
      <c r="A4204" s="539">
        <v>4203</v>
      </c>
      <c r="B4204" s="540" t="s">
        <v>8534</v>
      </c>
      <c r="C4204" s="540" t="s">
        <v>8535</v>
      </c>
      <c r="D4204" s="540" t="s">
        <v>2730</v>
      </c>
      <c r="E4204" s="540" t="s">
        <v>9065</v>
      </c>
      <c r="F4204" s="556">
        <v>17770000</v>
      </c>
      <c r="G4204" s="541">
        <v>2023</v>
      </c>
      <c r="H4204" s="542">
        <f>VLOOKUP(G4204,[3]잔가율!$B$3:$C$33,2,FALSE)</f>
        <v>0.82599999999999996</v>
      </c>
      <c r="I4204" s="552">
        <f t="shared" si="65"/>
        <v>14678020</v>
      </c>
    </row>
    <row r="4205" spans="1:9">
      <c r="A4205" s="539">
        <v>4204</v>
      </c>
      <c r="B4205" s="540" t="s">
        <v>8534</v>
      </c>
      <c r="C4205" s="540" t="s">
        <v>8535</v>
      </c>
      <c r="D4205" s="540" t="s">
        <v>2730</v>
      </c>
      <c r="E4205" s="540" t="s">
        <v>9066</v>
      </c>
      <c r="F4205" s="556">
        <v>17750000</v>
      </c>
      <c r="G4205" s="541">
        <v>2023</v>
      </c>
      <c r="H4205" s="542">
        <f>VLOOKUP(G4205,[3]잔가율!$B$3:$C$33,2,FALSE)</f>
        <v>0.82599999999999996</v>
      </c>
      <c r="I4205" s="552">
        <f t="shared" si="65"/>
        <v>14661500</v>
      </c>
    </row>
    <row r="4206" spans="1:9">
      <c r="A4206" s="539">
        <v>4205</v>
      </c>
      <c r="B4206" s="544" t="s">
        <v>8534</v>
      </c>
      <c r="C4206" s="544" t="s">
        <v>8535</v>
      </c>
      <c r="D4206" s="544" t="s">
        <v>2730</v>
      </c>
      <c r="E4206" s="544" t="s">
        <v>9067</v>
      </c>
      <c r="F4206" s="559">
        <v>17660000</v>
      </c>
      <c r="G4206" s="541">
        <v>2023</v>
      </c>
      <c r="H4206" s="542">
        <f>VLOOKUP(G4206,[3]잔가율!$B$3:$C$33,2,FALSE)</f>
        <v>0.82599999999999996</v>
      </c>
      <c r="I4206" s="552">
        <f t="shared" si="65"/>
        <v>14587160</v>
      </c>
    </row>
    <row r="4207" spans="1:9">
      <c r="A4207" s="539">
        <v>4206</v>
      </c>
      <c r="B4207" s="540" t="s">
        <v>8534</v>
      </c>
      <c r="C4207" s="540" t="s">
        <v>8535</v>
      </c>
      <c r="D4207" s="540" t="s">
        <v>2730</v>
      </c>
      <c r="E4207" s="540" t="s">
        <v>9068</v>
      </c>
      <c r="F4207" s="556">
        <v>16890000</v>
      </c>
      <c r="G4207" s="541">
        <v>2023</v>
      </c>
      <c r="H4207" s="542">
        <f>VLOOKUP(G4207,[3]잔가율!$B$3:$C$33,2,FALSE)</f>
        <v>0.82599999999999996</v>
      </c>
      <c r="I4207" s="552">
        <f t="shared" si="65"/>
        <v>13951140</v>
      </c>
    </row>
    <row r="4208" spans="1:9">
      <c r="A4208" s="539">
        <v>4207</v>
      </c>
      <c r="B4208" s="540" t="s">
        <v>8534</v>
      </c>
      <c r="C4208" s="540" t="s">
        <v>8535</v>
      </c>
      <c r="D4208" s="540" t="s">
        <v>2730</v>
      </c>
      <c r="E4208" s="540" t="s">
        <v>9069</v>
      </c>
      <c r="F4208" s="556">
        <v>19490000</v>
      </c>
      <c r="G4208" s="541">
        <v>2023</v>
      </c>
      <c r="H4208" s="542">
        <f>VLOOKUP(G4208,[3]잔가율!$B$3:$C$33,2,FALSE)</f>
        <v>0.82599999999999996</v>
      </c>
      <c r="I4208" s="552">
        <f t="shared" si="65"/>
        <v>16098740</v>
      </c>
    </row>
    <row r="4209" spans="1:9">
      <c r="A4209" s="539">
        <v>4208</v>
      </c>
      <c r="B4209" s="540" t="s">
        <v>8534</v>
      </c>
      <c r="C4209" s="540" t="s">
        <v>8535</v>
      </c>
      <c r="D4209" s="540" t="s">
        <v>2730</v>
      </c>
      <c r="E4209" s="540" t="s">
        <v>9070</v>
      </c>
      <c r="F4209" s="556">
        <v>22560000</v>
      </c>
      <c r="G4209" s="541">
        <v>2023</v>
      </c>
      <c r="H4209" s="542">
        <f>VLOOKUP(G4209,[3]잔가율!$B$3:$C$33,2,FALSE)</f>
        <v>0.82599999999999996</v>
      </c>
      <c r="I4209" s="552">
        <f t="shared" si="65"/>
        <v>18634560</v>
      </c>
    </row>
    <row r="4210" spans="1:9">
      <c r="A4210" s="539">
        <v>4209</v>
      </c>
      <c r="B4210" s="540" t="s">
        <v>8534</v>
      </c>
      <c r="C4210" s="540" t="s">
        <v>8535</v>
      </c>
      <c r="D4210" s="540" t="s">
        <v>2730</v>
      </c>
      <c r="E4210" s="540" t="s">
        <v>9071</v>
      </c>
      <c r="F4210" s="556">
        <v>24940000</v>
      </c>
      <c r="G4210" s="541">
        <v>2023</v>
      </c>
      <c r="H4210" s="542">
        <f>VLOOKUP(G4210,[3]잔가율!$B$3:$C$33,2,FALSE)</f>
        <v>0.82599999999999996</v>
      </c>
      <c r="I4210" s="552">
        <f t="shared" si="65"/>
        <v>20600440</v>
      </c>
    </row>
    <row r="4211" spans="1:9">
      <c r="A4211" s="539">
        <v>4210</v>
      </c>
      <c r="B4211" s="540" t="s">
        <v>8534</v>
      </c>
      <c r="C4211" s="540" t="s">
        <v>8535</v>
      </c>
      <c r="D4211" s="540" t="s">
        <v>2730</v>
      </c>
      <c r="E4211" s="540" t="s">
        <v>9072</v>
      </c>
      <c r="F4211" s="556">
        <v>21990000</v>
      </c>
      <c r="G4211" s="541">
        <v>2023</v>
      </c>
      <c r="H4211" s="542">
        <f>VLOOKUP(G4211,[3]잔가율!$B$3:$C$33,2,FALSE)</f>
        <v>0.82599999999999996</v>
      </c>
      <c r="I4211" s="552">
        <f t="shared" si="65"/>
        <v>18163740</v>
      </c>
    </row>
    <row r="4212" spans="1:9">
      <c r="A4212" s="539">
        <v>4211</v>
      </c>
      <c r="B4212" s="540" t="s">
        <v>8534</v>
      </c>
      <c r="C4212" s="540" t="s">
        <v>8535</v>
      </c>
      <c r="D4212" s="540" t="s">
        <v>2730</v>
      </c>
      <c r="E4212" s="540" t="s">
        <v>9073</v>
      </c>
      <c r="F4212" s="556">
        <v>20640000</v>
      </c>
      <c r="G4212" s="541">
        <v>2023</v>
      </c>
      <c r="H4212" s="542">
        <f>VLOOKUP(G4212,[3]잔가율!$B$3:$C$33,2,FALSE)</f>
        <v>0.82599999999999996</v>
      </c>
      <c r="I4212" s="552">
        <f t="shared" si="65"/>
        <v>17048640</v>
      </c>
    </row>
    <row r="4213" spans="1:9">
      <c r="A4213" s="539">
        <v>4212</v>
      </c>
      <c r="B4213" s="540" t="s">
        <v>8534</v>
      </c>
      <c r="C4213" s="540" t="s">
        <v>8535</v>
      </c>
      <c r="D4213" s="540" t="s">
        <v>2730</v>
      </c>
      <c r="E4213" s="540" t="s">
        <v>9074</v>
      </c>
      <c r="F4213" s="556">
        <v>24370000</v>
      </c>
      <c r="G4213" s="541">
        <v>2023</v>
      </c>
      <c r="H4213" s="542">
        <f>VLOOKUP(G4213,[3]잔가율!$B$3:$C$33,2,FALSE)</f>
        <v>0.82599999999999996</v>
      </c>
      <c r="I4213" s="552">
        <f t="shared" si="65"/>
        <v>20129620</v>
      </c>
    </row>
    <row r="4214" spans="1:9">
      <c r="A4214" s="539">
        <v>4213</v>
      </c>
      <c r="B4214" s="540" t="s">
        <v>8534</v>
      </c>
      <c r="C4214" s="540" t="s">
        <v>8535</v>
      </c>
      <c r="D4214" s="540" t="s">
        <v>2730</v>
      </c>
      <c r="E4214" s="540" t="s">
        <v>9075</v>
      </c>
      <c r="F4214" s="556">
        <v>22400000</v>
      </c>
      <c r="G4214" s="541">
        <v>2023</v>
      </c>
      <c r="H4214" s="542">
        <f>VLOOKUP(G4214,[3]잔가율!$B$3:$C$33,2,FALSE)</f>
        <v>0.82599999999999996</v>
      </c>
      <c r="I4214" s="552">
        <f t="shared" si="65"/>
        <v>18502400</v>
      </c>
    </row>
    <row r="4215" spans="1:9">
      <c r="A4215" s="539">
        <v>4214</v>
      </c>
      <c r="B4215" s="540" t="s">
        <v>8534</v>
      </c>
      <c r="C4215" s="540" t="s">
        <v>8535</v>
      </c>
      <c r="D4215" s="540" t="s">
        <v>2730</v>
      </c>
      <c r="E4215" s="540" t="s">
        <v>9076</v>
      </c>
      <c r="F4215" s="556">
        <v>20690000</v>
      </c>
      <c r="G4215" s="541">
        <v>2023</v>
      </c>
      <c r="H4215" s="542">
        <f>VLOOKUP(G4215,[3]잔가율!$B$3:$C$33,2,FALSE)</f>
        <v>0.82599999999999996</v>
      </c>
      <c r="I4215" s="552">
        <f t="shared" si="65"/>
        <v>17089940</v>
      </c>
    </row>
    <row r="4216" spans="1:9">
      <c r="A4216" s="539">
        <v>4215</v>
      </c>
      <c r="B4216" s="540" t="s">
        <v>8534</v>
      </c>
      <c r="C4216" s="540" t="s">
        <v>8535</v>
      </c>
      <c r="D4216" s="540" t="s">
        <v>2730</v>
      </c>
      <c r="E4216" s="540" t="s">
        <v>9077</v>
      </c>
      <c r="F4216" s="556">
        <v>24480000</v>
      </c>
      <c r="G4216" s="541">
        <v>2023</v>
      </c>
      <c r="H4216" s="542">
        <f>VLOOKUP(G4216,[3]잔가율!$B$3:$C$33,2,FALSE)</f>
        <v>0.82599999999999996</v>
      </c>
      <c r="I4216" s="552">
        <f t="shared" si="65"/>
        <v>20220480</v>
      </c>
    </row>
    <row r="4217" spans="1:9">
      <c r="A4217" s="539">
        <v>4216</v>
      </c>
      <c r="B4217" s="540" t="s">
        <v>8534</v>
      </c>
      <c r="C4217" s="540" t="s">
        <v>8535</v>
      </c>
      <c r="D4217" s="540" t="s">
        <v>2730</v>
      </c>
      <c r="E4217" s="540" t="s">
        <v>9078</v>
      </c>
      <c r="F4217" s="556">
        <v>20000000</v>
      </c>
      <c r="G4217" s="541">
        <v>2023</v>
      </c>
      <c r="H4217" s="542">
        <f>VLOOKUP(G4217,[3]잔가율!$B$3:$C$33,2,FALSE)</f>
        <v>0.82599999999999996</v>
      </c>
      <c r="I4217" s="552">
        <f t="shared" si="65"/>
        <v>16520000</v>
      </c>
    </row>
    <row r="4218" spans="1:9">
      <c r="A4218" s="539">
        <v>4217</v>
      </c>
      <c r="B4218" s="540" t="s">
        <v>8534</v>
      </c>
      <c r="C4218" s="540" t="s">
        <v>8535</v>
      </c>
      <c r="D4218" s="540" t="s">
        <v>2730</v>
      </c>
      <c r="E4218" s="540" t="s">
        <v>9079</v>
      </c>
      <c r="F4218" s="556">
        <v>21290000</v>
      </c>
      <c r="G4218" s="541">
        <v>2023</v>
      </c>
      <c r="H4218" s="542">
        <f>VLOOKUP(G4218,[3]잔가율!$B$3:$C$33,2,FALSE)</f>
        <v>0.82599999999999996</v>
      </c>
      <c r="I4218" s="552">
        <f t="shared" si="65"/>
        <v>17585540</v>
      </c>
    </row>
    <row r="4219" spans="1:9">
      <c r="A4219" s="539">
        <v>4218</v>
      </c>
      <c r="B4219" s="540" t="s">
        <v>8534</v>
      </c>
      <c r="C4219" s="540" t="s">
        <v>8535</v>
      </c>
      <c r="D4219" s="540" t="s">
        <v>2730</v>
      </c>
      <c r="E4219" s="540" t="s">
        <v>9080</v>
      </c>
      <c r="F4219" s="556">
        <v>23810000</v>
      </c>
      <c r="G4219" s="541">
        <v>2023</v>
      </c>
      <c r="H4219" s="542">
        <f>VLOOKUP(G4219,[3]잔가율!$B$3:$C$33,2,FALSE)</f>
        <v>0.82599999999999996</v>
      </c>
      <c r="I4219" s="552">
        <f t="shared" si="65"/>
        <v>19667060</v>
      </c>
    </row>
    <row r="4220" spans="1:9">
      <c r="A4220" s="539">
        <v>4219</v>
      </c>
      <c r="B4220" s="540" t="s">
        <v>8534</v>
      </c>
      <c r="C4220" s="540" t="s">
        <v>8535</v>
      </c>
      <c r="D4220" s="540" t="s">
        <v>2730</v>
      </c>
      <c r="E4220" s="540" t="s">
        <v>9081</v>
      </c>
      <c r="F4220" s="556">
        <v>20180000</v>
      </c>
      <c r="G4220" s="541">
        <v>2023</v>
      </c>
      <c r="H4220" s="542">
        <f>VLOOKUP(G4220,[3]잔가율!$B$3:$C$33,2,FALSE)</f>
        <v>0.82599999999999996</v>
      </c>
      <c r="I4220" s="552">
        <f t="shared" si="65"/>
        <v>16668680</v>
      </c>
    </row>
    <row r="4221" spans="1:9">
      <c r="A4221" s="539">
        <v>4220</v>
      </c>
      <c r="B4221" s="540" t="s">
        <v>8534</v>
      </c>
      <c r="C4221" s="540" t="s">
        <v>8535</v>
      </c>
      <c r="D4221" s="540" t="s">
        <v>2730</v>
      </c>
      <c r="E4221" s="540" t="s">
        <v>9082</v>
      </c>
      <c r="F4221" s="556">
        <v>14830000</v>
      </c>
      <c r="G4221" s="541">
        <v>2023</v>
      </c>
      <c r="H4221" s="542">
        <f>VLOOKUP(G4221,[3]잔가율!$B$3:$C$33,2,FALSE)</f>
        <v>0.82599999999999996</v>
      </c>
      <c r="I4221" s="552">
        <f t="shared" si="65"/>
        <v>12249580</v>
      </c>
    </row>
    <row r="4222" spans="1:9">
      <c r="A4222" s="539">
        <v>4221</v>
      </c>
      <c r="B4222" s="540" t="s">
        <v>8534</v>
      </c>
      <c r="C4222" s="540" t="s">
        <v>8535</v>
      </c>
      <c r="D4222" s="540" t="s">
        <v>2730</v>
      </c>
      <c r="E4222" s="540" t="s">
        <v>9083</v>
      </c>
      <c r="F4222" s="556">
        <v>12580000</v>
      </c>
      <c r="G4222" s="541">
        <v>2023</v>
      </c>
      <c r="H4222" s="542">
        <f>VLOOKUP(G4222,[3]잔가율!$B$3:$C$33,2,FALSE)</f>
        <v>0.82599999999999996</v>
      </c>
      <c r="I4222" s="552">
        <f t="shared" si="65"/>
        <v>10391080</v>
      </c>
    </row>
    <row r="4223" spans="1:9">
      <c r="A4223" s="539">
        <v>4222</v>
      </c>
      <c r="B4223" s="540" t="s">
        <v>8534</v>
      </c>
      <c r="C4223" s="540" t="s">
        <v>8535</v>
      </c>
      <c r="D4223" s="540" t="s">
        <v>2730</v>
      </c>
      <c r="E4223" s="540" t="s">
        <v>9084</v>
      </c>
      <c r="F4223" s="556">
        <v>14430000</v>
      </c>
      <c r="G4223" s="541">
        <v>2023</v>
      </c>
      <c r="H4223" s="542">
        <f>VLOOKUP(G4223,[3]잔가율!$B$3:$C$33,2,FALSE)</f>
        <v>0.82599999999999996</v>
      </c>
      <c r="I4223" s="552">
        <f t="shared" si="65"/>
        <v>11919180</v>
      </c>
    </row>
    <row r="4224" spans="1:9">
      <c r="A4224" s="539">
        <v>4223</v>
      </c>
      <c r="B4224" s="540" t="s">
        <v>8534</v>
      </c>
      <c r="C4224" s="540" t="s">
        <v>8535</v>
      </c>
      <c r="D4224" s="540" t="s">
        <v>2730</v>
      </c>
      <c r="E4224" s="540" t="s">
        <v>9085</v>
      </c>
      <c r="F4224" s="556">
        <v>27980000</v>
      </c>
      <c r="G4224" s="541">
        <v>2023</v>
      </c>
      <c r="H4224" s="542">
        <f>VLOOKUP(G4224,[3]잔가율!$B$3:$C$33,2,FALSE)</f>
        <v>0.82599999999999996</v>
      </c>
      <c r="I4224" s="552">
        <f t="shared" si="65"/>
        <v>23111480</v>
      </c>
    </row>
    <row r="4225" spans="1:9">
      <c r="A4225" s="539">
        <v>4224</v>
      </c>
      <c r="B4225" s="540" t="s">
        <v>8534</v>
      </c>
      <c r="C4225" s="540" t="s">
        <v>8535</v>
      </c>
      <c r="D4225" s="540" t="s">
        <v>2730</v>
      </c>
      <c r="E4225" s="540" t="s">
        <v>9086</v>
      </c>
      <c r="F4225" s="556">
        <v>27720000</v>
      </c>
      <c r="G4225" s="541">
        <v>2023</v>
      </c>
      <c r="H4225" s="542">
        <f>VLOOKUP(G4225,[3]잔가율!$B$3:$C$33,2,FALSE)</f>
        <v>0.82599999999999996</v>
      </c>
      <c r="I4225" s="552">
        <f t="shared" si="65"/>
        <v>22896720</v>
      </c>
    </row>
    <row r="4226" spans="1:9">
      <c r="A4226" s="539">
        <v>4225</v>
      </c>
      <c r="B4226" s="540" t="s">
        <v>8534</v>
      </c>
      <c r="C4226" s="540" t="s">
        <v>8535</v>
      </c>
      <c r="D4226" s="540" t="s">
        <v>2730</v>
      </c>
      <c r="E4226" s="540" t="s">
        <v>9087</v>
      </c>
      <c r="F4226" s="556">
        <v>28510000</v>
      </c>
      <c r="G4226" s="541">
        <v>2023</v>
      </c>
      <c r="H4226" s="542">
        <f>VLOOKUP(G4226,[3]잔가율!$B$3:$C$33,2,FALSE)</f>
        <v>0.82599999999999996</v>
      </c>
      <c r="I4226" s="552">
        <f t="shared" ref="I4226:I4289" si="66">ROUNDDOWN(F4226*H4226,0)</f>
        <v>23549260</v>
      </c>
    </row>
    <row r="4227" spans="1:9">
      <c r="A4227" s="539">
        <v>4226</v>
      </c>
      <c r="B4227" s="540" t="s">
        <v>8534</v>
      </c>
      <c r="C4227" s="540" t="s">
        <v>8535</v>
      </c>
      <c r="D4227" s="540" t="s">
        <v>2730</v>
      </c>
      <c r="E4227" s="540" t="s">
        <v>9088</v>
      </c>
      <c r="F4227" s="556">
        <v>13400000</v>
      </c>
      <c r="G4227" s="541">
        <v>2023</v>
      </c>
      <c r="H4227" s="542">
        <f>VLOOKUP(G4227,[3]잔가율!$B$3:$C$33,2,FALSE)</f>
        <v>0.82599999999999996</v>
      </c>
      <c r="I4227" s="552">
        <f t="shared" si="66"/>
        <v>11068400</v>
      </c>
    </row>
    <row r="4228" spans="1:9">
      <c r="A4228" s="539">
        <v>4227</v>
      </c>
      <c r="B4228" s="540" t="s">
        <v>8534</v>
      </c>
      <c r="C4228" s="540" t="s">
        <v>8535</v>
      </c>
      <c r="D4228" s="540" t="s">
        <v>2730</v>
      </c>
      <c r="E4228" s="540" t="s">
        <v>9089</v>
      </c>
      <c r="F4228" s="556">
        <v>12600000</v>
      </c>
      <c r="G4228" s="541">
        <v>2023</v>
      </c>
      <c r="H4228" s="542">
        <f>VLOOKUP(G4228,[3]잔가율!$B$3:$C$33,2,FALSE)</f>
        <v>0.82599999999999996</v>
      </c>
      <c r="I4228" s="552">
        <f t="shared" si="66"/>
        <v>10407600</v>
      </c>
    </row>
    <row r="4229" spans="1:9">
      <c r="A4229" s="539">
        <v>4228</v>
      </c>
      <c r="B4229" s="540" t="s">
        <v>8534</v>
      </c>
      <c r="C4229" s="540" t="s">
        <v>8535</v>
      </c>
      <c r="D4229" s="540" t="s">
        <v>2730</v>
      </c>
      <c r="E4229" s="540" t="s">
        <v>9090</v>
      </c>
      <c r="F4229" s="556">
        <v>12440000</v>
      </c>
      <c r="G4229" s="541">
        <v>2023</v>
      </c>
      <c r="H4229" s="542">
        <f>VLOOKUP(G4229,[3]잔가율!$B$3:$C$33,2,FALSE)</f>
        <v>0.82599999999999996</v>
      </c>
      <c r="I4229" s="552">
        <f t="shared" si="66"/>
        <v>10275440</v>
      </c>
    </row>
    <row r="4230" spans="1:9">
      <c r="A4230" s="539">
        <v>4229</v>
      </c>
      <c r="B4230" s="540" t="s">
        <v>8534</v>
      </c>
      <c r="C4230" s="540" t="s">
        <v>8535</v>
      </c>
      <c r="D4230" s="540" t="s">
        <v>2730</v>
      </c>
      <c r="E4230" s="540" t="s">
        <v>9091</v>
      </c>
      <c r="F4230" s="556">
        <v>12600000</v>
      </c>
      <c r="G4230" s="541">
        <v>2023</v>
      </c>
      <c r="H4230" s="542">
        <f>VLOOKUP(G4230,[3]잔가율!$B$3:$C$33,2,FALSE)</f>
        <v>0.82599999999999996</v>
      </c>
      <c r="I4230" s="552">
        <f t="shared" si="66"/>
        <v>10407600</v>
      </c>
    </row>
    <row r="4231" spans="1:9">
      <c r="A4231" s="539">
        <v>4230</v>
      </c>
      <c r="B4231" s="540" t="s">
        <v>8534</v>
      </c>
      <c r="C4231" s="540" t="s">
        <v>8535</v>
      </c>
      <c r="D4231" s="540" t="s">
        <v>2730</v>
      </c>
      <c r="E4231" s="540" t="s">
        <v>9092</v>
      </c>
      <c r="F4231" s="556">
        <v>20000000</v>
      </c>
      <c r="G4231" s="541">
        <v>2023</v>
      </c>
      <c r="H4231" s="542">
        <f>VLOOKUP(G4231,[3]잔가율!$B$3:$C$33,2,FALSE)</f>
        <v>0.82599999999999996</v>
      </c>
      <c r="I4231" s="552">
        <f t="shared" si="66"/>
        <v>16520000</v>
      </c>
    </row>
    <row r="4232" spans="1:9">
      <c r="A4232" s="539">
        <v>4231</v>
      </c>
      <c r="B4232" s="540" t="s">
        <v>8534</v>
      </c>
      <c r="C4232" s="540" t="s">
        <v>8535</v>
      </c>
      <c r="D4232" s="540" t="s">
        <v>2730</v>
      </c>
      <c r="E4232" s="540" t="s">
        <v>9093</v>
      </c>
      <c r="F4232" s="556">
        <v>20660000</v>
      </c>
      <c r="G4232" s="541">
        <v>2023</v>
      </c>
      <c r="H4232" s="542">
        <f>VLOOKUP(G4232,[3]잔가율!$B$3:$C$33,2,FALSE)</f>
        <v>0.82599999999999996</v>
      </c>
      <c r="I4232" s="552">
        <f t="shared" si="66"/>
        <v>17065160</v>
      </c>
    </row>
    <row r="4233" spans="1:9">
      <c r="A4233" s="539">
        <v>4232</v>
      </c>
      <c r="B4233" s="540" t="s">
        <v>8534</v>
      </c>
      <c r="C4233" s="540" t="s">
        <v>8535</v>
      </c>
      <c r="D4233" s="540" t="s">
        <v>2730</v>
      </c>
      <c r="E4233" s="540" t="s">
        <v>9094</v>
      </c>
      <c r="F4233" s="556">
        <v>15220000</v>
      </c>
      <c r="G4233" s="541">
        <v>2023</v>
      </c>
      <c r="H4233" s="542">
        <f>VLOOKUP(G4233,[3]잔가율!$B$3:$C$33,2,FALSE)</f>
        <v>0.82599999999999996</v>
      </c>
      <c r="I4233" s="552">
        <f t="shared" si="66"/>
        <v>12571720</v>
      </c>
    </row>
    <row r="4234" spans="1:9">
      <c r="A4234" s="539">
        <v>4233</v>
      </c>
      <c r="B4234" s="540" t="s">
        <v>8534</v>
      </c>
      <c r="C4234" s="540" t="s">
        <v>8535</v>
      </c>
      <c r="D4234" s="540" t="s">
        <v>2730</v>
      </c>
      <c r="E4234" s="540" t="s">
        <v>9095</v>
      </c>
      <c r="F4234" s="556">
        <v>16000000</v>
      </c>
      <c r="G4234" s="541">
        <v>2023</v>
      </c>
      <c r="H4234" s="542">
        <f>VLOOKUP(G4234,[3]잔가율!$B$3:$C$33,2,FALSE)</f>
        <v>0.82599999999999996</v>
      </c>
      <c r="I4234" s="552">
        <f t="shared" si="66"/>
        <v>13216000</v>
      </c>
    </row>
    <row r="4235" spans="1:9">
      <c r="A4235" s="539">
        <v>4234</v>
      </c>
      <c r="B4235" s="540" t="s">
        <v>8534</v>
      </c>
      <c r="C4235" s="540" t="s">
        <v>8535</v>
      </c>
      <c r="D4235" s="540" t="s">
        <v>2730</v>
      </c>
      <c r="E4235" s="540" t="s">
        <v>9096</v>
      </c>
      <c r="F4235" s="556">
        <v>13650000</v>
      </c>
      <c r="G4235" s="541">
        <v>2023</v>
      </c>
      <c r="H4235" s="542">
        <f>VLOOKUP(G4235,[3]잔가율!$B$3:$C$33,2,FALSE)</f>
        <v>0.82599999999999996</v>
      </c>
      <c r="I4235" s="552">
        <f t="shared" si="66"/>
        <v>11274900</v>
      </c>
    </row>
    <row r="4236" spans="1:9">
      <c r="A4236" s="539">
        <v>4235</v>
      </c>
      <c r="B4236" s="540" t="s">
        <v>8534</v>
      </c>
      <c r="C4236" s="540" t="s">
        <v>8535</v>
      </c>
      <c r="D4236" s="540" t="s">
        <v>2730</v>
      </c>
      <c r="E4236" s="540" t="s">
        <v>9097</v>
      </c>
      <c r="F4236" s="556">
        <v>13950000</v>
      </c>
      <c r="G4236" s="541">
        <v>2023</v>
      </c>
      <c r="H4236" s="542">
        <f>VLOOKUP(G4236,[3]잔가율!$B$3:$C$33,2,FALSE)</f>
        <v>0.82599999999999996</v>
      </c>
      <c r="I4236" s="552">
        <f t="shared" si="66"/>
        <v>11522700</v>
      </c>
    </row>
    <row r="4237" spans="1:9">
      <c r="A4237" s="539">
        <v>4236</v>
      </c>
      <c r="B4237" s="540" t="s">
        <v>8534</v>
      </c>
      <c r="C4237" s="540" t="s">
        <v>8535</v>
      </c>
      <c r="D4237" s="540" t="s">
        <v>2730</v>
      </c>
      <c r="E4237" s="540" t="s">
        <v>9098</v>
      </c>
      <c r="F4237" s="556">
        <v>21430000</v>
      </c>
      <c r="G4237" s="541">
        <v>2023</v>
      </c>
      <c r="H4237" s="542">
        <f>VLOOKUP(G4237,[3]잔가율!$B$3:$C$33,2,FALSE)</f>
        <v>0.82599999999999996</v>
      </c>
      <c r="I4237" s="552">
        <f t="shared" si="66"/>
        <v>17701180</v>
      </c>
    </row>
    <row r="4238" spans="1:9">
      <c r="A4238" s="539">
        <v>4237</v>
      </c>
      <c r="B4238" s="540" t="s">
        <v>8534</v>
      </c>
      <c r="C4238" s="540" t="s">
        <v>8535</v>
      </c>
      <c r="D4238" s="540" t="s">
        <v>2730</v>
      </c>
      <c r="E4238" s="540" t="s">
        <v>9099</v>
      </c>
      <c r="F4238" s="556">
        <v>20600000</v>
      </c>
      <c r="G4238" s="541">
        <v>2023</v>
      </c>
      <c r="H4238" s="542">
        <f>VLOOKUP(G4238,[3]잔가율!$B$3:$C$33,2,FALSE)</f>
        <v>0.82599999999999996</v>
      </c>
      <c r="I4238" s="552">
        <f t="shared" si="66"/>
        <v>17015600</v>
      </c>
    </row>
    <row r="4239" spans="1:9">
      <c r="A4239" s="539">
        <v>4238</v>
      </c>
      <c r="B4239" s="540" t="s">
        <v>8534</v>
      </c>
      <c r="C4239" s="540" t="s">
        <v>8535</v>
      </c>
      <c r="D4239" s="540" t="s">
        <v>2730</v>
      </c>
      <c r="E4239" s="540" t="s">
        <v>9100</v>
      </c>
      <c r="F4239" s="556">
        <v>14210000</v>
      </c>
      <c r="G4239" s="541">
        <v>2023</v>
      </c>
      <c r="H4239" s="542">
        <f>VLOOKUP(G4239,[3]잔가율!$B$3:$C$33,2,FALSE)</f>
        <v>0.82599999999999996</v>
      </c>
      <c r="I4239" s="552">
        <f t="shared" si="66"/>
        <v>11737460</v>
      </c>
    </row>
    <row r="4240" spans="1:9">
      <c r="A4240" s="539">
        <v>4239</v>
      </c>
      <c r="B4240" s="540" t="s">
        <v>8534</v>
      </c>
      <c r="C4240" s="540" t="s">
        <v>8535</v>
      </c>
      <c r="D4240" s="540" t="s">
        <v>2730</v>
      </c>
      <c r="E4240" s="540" t="s">
        <v>9101</v>
      </c>
      <c r="F4240" s="556">
        <v>14020000</v>
      </c>
      <c r="G4240" s="541">
        <v>2023</v>
      </c>
      <c r="H4240" s="542">
        <f>VLOOKUP(G4240,[3]잔가율!$B$3:$C$33,2,FALSE)</f>
        <v>0.82599999999999996</v>
      </c>
      <c r="I4240" s="552">
        <f t="shared" si="66"/>
        <v>11580520</v>
      </c>
    </row>
    <row r="4241" spans="1:9">
      <c r="A4241" s="539">
        <v>4240</v>
      </c>
      <c r="B4241" s="540" t="s">
        <v>8534</v>
      </c>
      <c r="C4241" s="540" t="s">
        <v>8535</v>
      </c>
      <c r="D4241" s="540" t="s">
        <v>2730</v>
      </c>
      <c r="E4241" s="540" t="s">
        <v>9102</v>
      </c>
      <c r="F4241" s="556">
        <v>17500000</v>
      </c>
      <c r="G4241" s="541">
        <v>2023</v>
      </c>
      <c r="H4241" s="542">
        <f>VLOOKUP(G4241,[3]잔가율!$B$3:$C$33,2,FALSE)</f>
        <v>0.82599999999999996</v>
      </c>
      <c r="I4241" s="552">
        <f t="shared" si="66"/>
        <v>14455000</v>
      </c>
    </row>
    <row r="4242" spans="1:9">
      <c r="A4242" s="539">
        <v>4241</v>
      </c>
      <c r="B4242" s="540" t="s">
        <v>8534</v>
      </c>
      <c r="C4242" s="540" t="s">
        <v>8535</v>
      </c>
      <c r="D4242" s="540" t="s">
        <v>2730</v>
      </c>
      <c r="E4242" s="540" t="s">
        <v>9103</v>
      </c>
      <c r="F4242" s="556">
        <v>19410000</v>
      </c>
      <c r="G4242" s="541">
        <v>2023</v>
      </c>
      <c r="H4242" s="542">
        <f>VLOOKUP(G4242,[3]잔가율!$B$3:$C$33,2,FALSE)</f>
        <v>0.82599999999999996</v>
      </c>
      <c r="I4242" s="552">
        <f t="shared" si="66"/>
        <v>16032660</v>
      </c>
    </row>
    <row r="4243" spans="1:9">
      <c r="A4243" s="539">
        <v>4242</v>
      </c>
      <c r="B4243" s="540" t="s">
        <v>8534</v>
      </c>
      <c r="C4243" s="540" t="s">
        <v>8535</v>
      </c>
      <c r="D4243" s="540" t="s">
        <v>2730</v>
      </c>
      <c r="E4243" s="540" t="s">
        <v>9104</v>
      </c>
      <c r="F4243" s="556">
        <v>23720000</v>
      </c>
      <c r="G4243" s="541">
        <v>2023</v>
      </c>
      <c r="H4243" s="542">
        <f>VLOOKUP(G4243,[3]잔가율!$B$3:$C$33,2,FALSE)</f>
        <v>0.82599999999999996</v>
      </c>
      <c r="I4243" s="552">
        <f t="shared" si="66"/>
        <v>19592720</v>
      </c>
    </row>
    <row r="4244" spans="1:9">
      <c r="A4244" s="539">
        <v>4243</v>
      </c>
      <c r="B4244" s="540" t="s">
        <v>8534</v>
      </c>
      <c r="C4244" s="540" t="s">
        <v>8535</v>
      </c>
      <c r="D4244" s="540" t="s">
        <v>2730</v>
      </c>
      <c r="E4244" s="540" t="s">
        <v>9105</v>
      </c>
      <c r="F4244" s="556">
        <v>24800000</v>
      </c>
      <c r="G4244" s="541">
        <v>2023</v>
      </c>
      <c r="H4244" s="542">
        <f>VLOOKUP(G4244,[3]잔가율!$B$3:$C$33,2,FALSE)</f>
        <v>0.82599999999999996</v>
      </c>
      <c r="I4244" s="552">
        <f t="shared" si="66"/>
        <v>20484800</v>
      </c>
    </row>
    <row r="4245" spans="1:9">
      <c r="A4245" s="539">
        <v>4244</v>
      </c>
      <c r="B4245" s="414" t="s">
        <v>8534</v>
      </c>
      <c r="C4245" s="540" t="s">
        <v>8535</v>
      </c>
      <c r="D4245" s="540" t="s">
        <v>9106</v>
      </c>
      <c r="E4245" s="540" t="s">
        <v>9107</v>
      </c>
      <c r="F4245" s="558">
        <v>38280000</v>
      </c>
      <c r="G4245" s="541">
        <v>2023</v>
      </c>
      <c r="H4245" s="542">
        <f>VLOOKUP(G4245,[3]잔가율!$B$3:$C$33,2,FALSE)</f>
        <v>0.82599999999999996</v>
      </c>
      <c r="I4245" s="552">
        <f t="shared" si="66"/>
        <v>31619280</v>
      </c>
    </row>
    <row r="4246" spans="1:9">
      <c r="A4246" s="539">
        <v>4245</v>
      </c>
      <c r="B4246" s="414" t="s">
        <v>8534</v>
      </c>
      <c r="C4246" s="540" t="s">
        <v>8535</v>
      </c>
      <c r="D4246" s="540" t="s">
        <v>9106</v>
      </c>
      <c r="E4246" s="540" t="s">
        <v>9108</v>
      </c>
      <c r="F4246" s="558">
        <v>25270000</v>
      </c>
      <c r="G4246" s="541">
        <v>2023</v>
      </c>
      <c r="H4246" s="542">
        <f>VLOOKUP(G4246,[3]잔가율!$B$3:$C$33,2,FALSE)</f>
        <v>0.82599999999999996</v>
      </c>
      <c r="I4246" s="552">
        <f t="shared" si="66"/>
        <v>20873020</v>
      </c>
    </row>
    <row r="4247" spans="1:9">
      <c r="A4247" s="539">
        <v>4246</v>
      </c>
      <c r="B4247" s="414" t="s">
        <v>8534</v>
      </c>
      <c r="C4247" s="540" t="s">
        <v>8535</v>
      </c>
      <c r="D4247" s="540" t="s">
        <v>2731</v>
      </c>
      <c r="E4247" s="540" t="s">
        <v>9109</v>
      </c>
      <c r="F4247" s="558">
        <v>26690000</v>
      </c>
      <c r="G4247" s="541">
        <v>2023</v>
      </c>
      <c r="H4247" s="542">
        <f>VLOOKUP(G4247,[3]잔가율!$B$3:$C$33,2,FALSE)</f>
        <v>0.82599999999999996</v>
      </c>
      <c r="I4247" s="552">
        <f t="shared" si="66"/>
        <v>22045940</v>
      </c>
    </row>
    <row r="4248" spans="1:9">
      <c r="A4248" s="539">
        <v>4247</v>
      </c>
      <c r="B4248" s="414" t="s">
        <v>8534</v>
      </c>
      <c r="C4248" s="540" t="s">
        <v>8535</v>
      </c>
      <c r="D4248" s="540" t="s">
        <v>2731</v>
      </c>
      <c r="E4248" s="540" t="s">
        <v>9110</v>
      </c>
      <c r="F4248" s="558">
        <v>26690000</v>
      </c>
      <c r="G4248" s="541">
        <v>2023</v>
      </c>
      <c r="H4248" s="542">
        <f>VLOOKUP(G4248,[3]잔가율!$B$3:$C$33,2,FALSE)</f>
        <v>0.82599999999999996</v>
      </c>
      <c r="I4248" s="552">
        <f t="shared" si="66"/>
        <v>22045940</v>
      </c>
    </row>
    <row r="4249" spans="1:9">
      <c r="A4249" s="539">
        <v>4248</v>
      </c>
      <c r="B4249" s="414" t="s">
        <v>8534</v>
      </c>
      <c r="C4249" s="540" t="s">
        <v>8535</v>
      </c>
      <c r="D4249" s="540" t="s">
        <v>2731</v>
      </c>
      <c r="E4249" s="540" t="s">
        <v>9111</v>
      </c>
      <c r="F4249" s="558">
        <v>24990000</v>
      </c>
      <c r="G4249" s="541">
        <v>2023</v>
      </c>
      <c r="H4249" s="542">
        <f>VLOOKUP(G4249,[3]잔가율!$B$3:$C$33,2,FALSE)</f>
        <v>0.82599999999999996</v>
      </c>
      <c r="I4249" s="552">
        <f t="shared" si="66"/>
        <v>20641740</v>
      </c>
    </row>
    <row r="4250" spans="1:9">
      <c r="A4250" s="539">
        <v>4249</v>
      </c>
      <c r="B4250" s="414" t="s">
        <v>16663</v>
      </c>
      <c r="C4250" s="540" t="s">
        <v>8535</v>
      </c>
      <c r="D4250" s="540" t="s">
        <v>2731</v>
      </c>
      <c r="E4250" s="540" t="s">
        <v>9112</v>
      </c>
      <c r="F4250" s="558">
        <v>28450000</v>
      </c>
      <c r="G4250" s="541">
        <v>2023</v>
      </c>
      <c r="H4250" s="542">
        <f>VLOOKUP(G4250,[3]잔가율!$B$3:$C$33,2,FALSE)</f>
        <v>0.82599999999999996</v>
      </c>
      <c r="I4250" s="552">
        <f t="shared" si="66"/>
        <v>23499700</v>
      </c>
    </row>
    <row r="4251" spans="1:9">
      <c r="A4251" s="539">
        <v>4250</v>
      </c>
      <c r="B4251" s="414" t="s">
        <v>8534</v>
      </c>
      <c r="C4251" s="540" t="s">
        <v>8535</v>
      </c>
      <c r="D4251" s="540" t="s">
        <v>2731</v>
      </c>
      <c r="E4251" s="540" t="s">
        <v>9113</v>
      </c>
      <c r="F4251" s="558">
        <v>28450000</v>
      </c>
      <c r="G4251" s="541">
        <v>2023</v>
      </c>
      <c r="H4251" s="542">
        <f>VLOOKUP(G4251,[3]잔가율!$B$3:$C$33,2,FALSE)</f>
        <v>0.82599999999999996</v>
      </c>
      <c r="I4251" s="552">
        <f t="shared" si="66"/>
        <v>23499700</v>
      </c>
    </row>
    <row r="4252" spans="1:9">
      <c r="A4252" s="539">
        <v>4251</v>
      </c>
      <c r="B4252" s="414" t="s">
        <v>8534</v>
      </c>
      <c r="C4252" s="540" t="s">
        <v>8535</v>
      </c>
      <c r="D4252" s="540" t="s">
        <v>2731</v>
      </c>
      <c r="E4252" s="540" t="s">
        <v>9114</v>
      </c>
      <c r="F4252" s="558">
        <v>30240000</v>
      </c>
      <c r="G4252" s="541">
        <v>2023</v>
      </c>
      <c r="H4252" s="542">
        <f>VLOOKUP(G4252,[3]잔가율!$B$3:$C$33,2,FALSE)</f>
        <v>0.82599999999999996</v>
      </c>
      <c r="I4252" s="552">
        <f t="shared" si="66"/>
        <v>24978240</v>
      </c>
    </row>
    <row r="4253" spans="1:9">
      <c r="A4253" s="539">
        <v>4252</v>
      </c>
      <c r="B4253" s="414" t="s">
        <v>8534</v>
      </c>
      <c r="C4253" s="540" t="s">
        <v>8535</v>
      </c>
      <c r="D4253" s="540" t="s">
        <v>2731</v>
      </c>
      <c r="E4253" s="540" t="s">
        <v>9115</v>
      </c>
      <c r="F4253" s="558">
        <v>30240000</v>
      </c>
      <c r="G4253" s="541">
        <v>2023</v>
      </c>
      <c r="H4253" s="542">
        <f>VLOOKUP(G4253,[3]잔가율!$B$3:$C$33,2,FALSE)</f>
        <v>0.82599999999999996</v>
      </c>
      <c r="I4253" s="552">
        <f t="shared" si="66"/>
        <v>24978240</v>
      </c>
    </row>
    <row r="4254" spans="1:9">
      <c r="A4254" s="539">
        <v>4253</v>
      </c>
      <c r="B4254" s="414" t="s">
        <v>8534</v>
      </c>
      <c r="C4254" s="544" t="s">
        <v>8535</v>
      </c>
      <c r="D4254" s="544" t="s">
        <v>2731</v>
      </c>
      <c r="E4254" s="544" t="s">
        <v>9116</v>
      </c>
      <c r="F4254" s="560">
        <v>32480000</v>
      </c>
      <c r="G4254" s="541">
        <v>2023</v>
      </c>
      <c r="H4254" s="542">
        <f>VLOOKUP(G4254,[3]잔가율!$B$3:$C$33,2,FALSE)</f>
        <v>0.82599999999999996</v>
      </c>
      <c r="I4254" s="552">
        <f t="shared" si="66"/>
        <v>26828480</v>
      </c>
    </row>
    <row r="4255" spans="1:9">
      <c r="A4255" s="539">
        <v>4254</v>
      </c>
      <c r="B4255" s="414" t="s">
        <v>8534</v>
      </c>
      <c r="C4255" s="544" t="s">
        <v>8535</v>
      </c>
      <c r="D4255" s="544" t="s">
        <v>2731</v>
      </c>
      <c r="E4255" s="544" t="s">
        <v>9117</v>
      </c>
      <c r="F4255" s="560">
        <v>27750000</v>
      </c>
      <c r="G4255" s="541">
        <v>2023</v>
      </c>
      <c r="H4255" s="542">
        <f>VLOOKUP(G4255,[3]잔가율!$B$3:$C$33,2,FALSE)</f>
        <v>0.82599999999999996</v>
      </c>
      <c r="I4255" s="552">
        <f t="shared" si="66"/>
        <v>22921500</v>
      </c>
    </row>
    <row r="4256" spans="1:9">
      <c r="A4256" s="539">
        <v>4255</v>
      </c>
      <c r="B4256" s="414" t="s">
        <v>8534</v>
      </c>
      <c r="C4256" s="544" t="s">
        <v>8535</v>
      </c>
      <c r="D4256" s="544" t="s">
        <v>2731</v>
      </c>
      <c r="E4256" s="544" t="s">
        <v>9118</v>
      </c>
      <c r="F4256" s="560">
        <v>29260000</v>
      </c>
      <c r="G4256" s="541">
        <v>2023</v>
      </c>
      <c r="H4256" s="542">
        <f>VLOOKUP(G4256,[3]잔가율!$B$3:$C$33,2,FALSE)</f>
        <v>0.82599999999999996</v>
      </c>
      <c r="I4256" s="552">
        <f t="shared" si="66"/>
        <v>24168760</v>
      </c>
    </row>
    <row r="4257" spans="1:9">
      <c r="A4257" s="539">
        <v>4256</v>
      </c>
      <c r="B4257" s="414" t="s">
        <v>8534</v>
      </c>
      <c r="C4257" s="544" t="s">
        <v>8535</v>
      </c>
      <c r="D4257" s="544" t="s">
        <v>2731</v>
      </c>
      <c r="E4257" s="544" t="s">
        <v>9119</v>
      </c>
      <c r="F4257" s="560">
        <v>25500000</v>
      </c>
      <c r="G4257" s="541">
        <v>2023</v>
      </c>
      <c r="H4257" s="542">
        <f>VLOOKUP(G4257,[3]잔가율!$B$3:$C$33,2,FALSE)</f>
        <v>0.82599999999999996</v>
      </c>
      <c r="I4257" s="552">
        <f t="shared" si="66"/>
        <v>21063000</v>
      </c>
    </row>
    <row r="4258" spans="1:9">
      <c r="A4258" s="539">
        <v>4257</v>
      </c>
      <c r="B4258" s="414" t="s">
        <v>8534</v>
      </c>
      <c r="C4258" s="544" t="s">
        <v>8535</v>
      </c>
      <c r="D4258" s="544" t="s">
        <v>2731</v>
      </c>
      <c r="E4258" s="544" t="s">
        <v>9120</v>
      </c>
      <c r="F4258" s="560">
        <v>30200000</v>
      </c>
      <c r="G4258" s="541">
        <v>2023</v>
      </c>
      <c r="H4258" s="542">
        <f>VLOOKUP(G4258,[3]잔가율!$B$3:$C$33,2,FALSE)</f>
        <v>0.82599999999999996</v>
      </c>
      <c r="I4258" s="552">
        <f t="shared" si="66"/>
        <v>24945200</v>
      </c>
    </row>
    <row r="4259" spans="1:9">
      <c r="A4259" s="539">
        <v>4258</v>
      </c>
      <c r="B4259" s="414" t="s">
        <v>8534</v>
      </c>
      <c r="C4259" s="544" t="s">
        <v>8535</v>
      </c>
      <c r="D4259" s="544" t="s">
        <v>2731</v>
      </c>
      <c r="E4259" s="544" t="s">
        <v>9121</v>
      </c>
      <c r="F4259" s="560">
        <v>31970000</v>
      </c>
      <c r="G4259" s="541">
        <v>2023</v>
      </c>
      <c r="H4259" s="542">
        <f>VLOOKUP(G4259,[3]잔가율!$B$3:$C$33,2,FALSE)</f>
        <v>0.82599999999999996</v>
      </c>
      <c r="I4259" s="552">
        <f t="shared" si="66"/>
        <v>26407220</v>
      </c>
    </row>
    <row r="4260" spans="1:9">
      <c r="A4260" s="539">
        <v>4259</v>
      </c>
      <c r="B4260" s="414" t="s">
        <v>8534</v>
      </c>
      <c r="C4260" s="544" t="s">
        <v>8535</v>
      </c>
      <c r="D4260" s="544" t="s">
        <v>2731</v>
      </c>
      <c r="E4260" s="544" t="s">
        <v>9122</v>
      </c>
      <c r="F4260" s="560">
        <v>33120000</v>
      </c>
      <c r="G4260" s="541">
        <v>2023</v>
      </c>
      <c r="H4260" s="542">
        <f>VLOOKUP(G4260,[3]잔가율!$B$3:$C$33,2,FALSE)</f>
        <v>0.82599999999999996</v>
      </c>
      <c r="I4260" s="552">
        <f t="shared" si="66"/>
        <v>27357120</v>
      </c>
    </row>
    <row r="4261" spans="1:9">
      <c r="A4261" s="539">
        <v>4260</v>
      </c>
      <c r="B4261" s="414" t="s">
        <v>8534</v>
      </c>
      <c r="C4261" s="544" t="s">
        <v>8535</v>
      </c>
      <c r="D4261" s="544" t="s">
        <v>2731</v>
      </c>
      <c r="E4261" s="544" t="s">
        <v>9123</v>
      </c>
      <c r="F4261" s="560">
        <v>32550000</v>
      </c>
      <c r="G4261" s="541">
        <v>2023</v>
      </c>
      <c r="H4261" s="542">
        <f>VLOOKUP(G4261,[3]잔가율!$B$3:$C$33,2,FALSE)</f>
        <v>0.82599999999999996</v>
      </c>
      <c r="I4261" s="552">
        <f t="shared" si="66"/>
        <v>26886300</v>
      </c>
    </row>
    <row r="4262" spans="1:9">
      <c r="A4262" s="539">
        <v>4261</v>
      </c>
      <c r="B4262" s="414" t="s">
        <v>8534</v>
      </c>
      <c r="C4262" s="544" t="s">
        <v>8535</v>
      </c>
      <c r="D4262" s="544" t="s">
        <v>2731</v>
      </c>
      <c r="E4262" s="544" t="s">
        <v>9124</v>
      </c>
      <c r="F4262" s="560">
        <v>32950000</v>
      </c>
      <c r="G4262" s="541">
        <v>2023</v>
      </c>
      <c r="H4262" s="542">
        <f>VLOOKUP(G4262,[3]잔가율!$B$3:$C$33,2,FALSE)</f>
        <v>0.82599999999999996</v>
      </c>
      <c r="I4262" s="552">
        <f t="shared" si="66"/>
        <v>27216700</v>
      </c>
    </row>
    <row r="4263" spans="1:9">
      <c r="A4263" s="539">
        <v>4262</v>
      </c>
      <c r="B4263" s="414" t="s">
        <v>8534</v>
      </c>
      <c r="C4263" s="540" t="s">
        <v>8535</v>
      </c>
      <c r="D4263" s="540" t="s">
        <v>2731</v>
      </c>
      <c r="E4263" s="540" t="s">
        <v>9125</v>
      </c>
      <c r="F4263" s="558">
        <v>24810000</v>
      </c>
      <c r="G4263" s="541">
        <v>2023</v>
      </c>
      <c r="H4263" s="542">
        <f>VLOOKUP(G4263,[3]잔가율!$B$3:$C$33,2,FALSE)</f>
        <v>0.82599999999999996</v>
      </c>
      <c r="I4263" s="552">
        <f t="shared" si="66"/>
        <v>20493060</v>
      </c>
    </row>
    <row r="4264" spans="1:9">
      <c r="A4264" s="539">
        <v>4263</v>
      </c>
      <c r="B4264" s="414" t="s">
        <v>8534</v>
      </c>
      <c r="C4264" s="540" t="s">
        <v>8535</v>
      </c>
      <c r="D4264" s="540" t="s">
        <v>2731</v>
      </c>
      <c r="E4264" s="540" t="s">
        <v>9126</v>
      </c>
      <c r="F4264" s="558">
        <v>24530000</v>
      </c>
      <c r="G4264" s="541">
        <v>2023</v>
      </c>
      <c r="H4264" s="542">
        <f>VLOOKUP(G4264,[3]잔가율!$B$3:$C$33,2,FALSE)</f>
        <v>0.82599999999999996</v>
      </c>
      <c r="I4264" s="552">
        <f t="shared" si="66"/>
        <v>20261780</v>
      </c>
    </row>
    <row r="4265" spans="1:9">
      <c r="A4265" s="539">
        <v>4264</v>
      </c>
      <c r="B4265" s="414" t="s">
        <v>8534</v>
      </c>
      <c r="C4265" s="540" t="s">
        <v>8535</v>
      </c>
      <c r="D4265" s="540" t="s">
        <v>2731</v>
      </c>
      <c r="E4265" s="540" t="s">
        <v>9127</v>
      </c>
      <c r="F4265" s="558">
        <v>25740000</v>
      </c>
      <c r="G4265" s="541">
        <v>2023</v>
      </c>
      <c r="H4265" s="542">
        <f>VLOOKUP(G4265,[3]잔가율!$B$3:$C$33,2,FALSE)</f>
        <v>0.82599999999999996</v>
      </c>
      <c r="I4265" s="552">
        <f t="shared" si="66"/>
        <v>21261240</v>
      </c>
    </row>
    <row r="4266" spans="1:9">
      <c r="A4266" s="539">
        <v>4265</v>
      </c>
      <c r="B4266" s="414" t="s">
        <v>8534</v>
      </c>
      <c r="C4266" s="540" t="s">
        <v>8535</v>
      </c>
      <c r="D4266" s="540" t="s">
        <v>2731</v>
      </c>
      <c r="E4266" s="540" t="s">
        <v>9128</v>
      </c>
      <c r="F4266" s="558">
        <v>25700000</v>
      </c>
      <c r="G4266" s="541">
        <v>2023</v>
      </c>
      <c r="H4266" s="542">
        <f>VLOOKUP(G4266,[3]잔가율!$B$3:$C$33,2,FALSE)</f>
        <v>0.82599999999999996</v>
      </c>
      <c r="I4266" s="552">
        <f t="shared" si="66"/>
        <v>21228200</v>
      </c>
    </row>
    <row r="4267" spans="1:9">
      <c r="A4267" s="539">
        <v>4266</v>
      </c>
      <c r="B4267" s="414" t="s">
        <v>8534</v>
      </c>
      <c r="C4267" s="540" t="s">
        <v>8535</v>
      </c>
      <c r="D4267" s="540" t="s">
        <v>2731</v>
      </c>
      <c r="E4267" s="540" t="s">
        <v>9129</v>
      </c>
      <c r="F4267" s="558">
        <v>27370000</v>
      </c>
      <c r="G4267" s="541">
        <v>2023</v>
      </c>
      <c r="H4267" s="542">
        <f>VLOOKUP(G4267,[3]잔가율!$B$3:$C$33,2,FALSE)</f>
        <v>0.82599999999999996</v>
      </c>
      <c r="I4267" s="552">
        <f t="shared" si="66"/>
        <v>22607620</v>
      </c>
    </row>
    <row r="4268" spans="1:9">
      <c r="A4268" s="539">
        <v>4267</v>
      </c>
      <c r="B4268" s="414" t="s">
        <v>8534</v>
      </c>
      <c r="C4268" s="540" t="s">
        <v>8535</v>
      </c>
      <c r="D4268" s="540" t="s">
        <v>2731</v>
      </c>
      <c r="E4268" s="540" t="s">
        <v>9130</v>
      </c>
      <c r="F4268" s="558">
        <v>23490000</v>
      </c>
      <c r="G4268" s="541">
        <v>2023</v>
      </c>
      <c r="H4268" s="542">
        <f>VLOOKUP(G4268,[3]잔가율!$B$3:$C$33,2,FALSE)</f>
        <v>0.82599999999999996</v>
      </c>
      <c r="I4268" s="552">
        <f t="shared" si="66"/>
        <v>19402740</v>
      </c>
    </row>
    <row r="4269" spans="1:9">
      <c r="A4269" s="539">
        <v>4268</v>
      </c>
      <c r="B4269" s="414" t="s">
        <v>16663</v>
      </c>
      <c r="C4269" s="540" t="s">
        <v>8535</v>
      </c>
      <c r="D4269" s="540" t="s">
        <v>2731</v>
      </c>
      <c r="E4269" s="540" t="s">
        <v>9131</v>
      </c>
      <c r="F4269" s="558">
        <v>21740000</v>
      </c>
      <c r="G4269" s="541">
        <v>2023</v>
      </c>
      <c r="H4269" s="542">
        <f>VLOOKUP(G4269,[3]잔가율!$B$3:$C$33,2,FALSE)</f>
        <v>0.82599999999999996</v>
      </c>
      <c r="I4269" s="552">
        <f t="shared" si="66"/>
        <v>17957240</v>
      </c>
    </row>
    <row r="4270" spans="1:9">
      <c r="A4270" s="539">
        <v>4269</v>
      </c>
      <c r="B4270" s="414" t="s">
        <v>8534</v>
      </c>
      <c r="C4270" s="540" t="s">
        <v>8535</v>
      </c>
      <c r="D4270" s="540" t="s">
        <v>2731</v>
      </c>
      <c r="E4270" s="540" t="s">
        <v>9132</v>
      </c>
      <c r="F4270" s="558">
        <v>25200000</v>
      </c>
      <c r="G4270" s="541">
        <v>2023</v>
      </c>
      <c r="H4270" s="542">
        <f>VLOOKUP(G4270,[3]잔가율!$B$3:$C$33,2,FALSE)</f>
        <v>0.82599999999999996</v>
      </c>
      <c r="I4270" s="552">
        <f t="shared" si="66"/>
        <v>20815200</v>
      </c>
    </row>
    <row r="4271" spans="1:9">
      <c r="A4271" s="539">
        <v>4270</v>
      </c>
      <c r="B4271" s="414" t="s">
        <v>8534</v>
      </c>
      <c r="C4271" s="540" t="s">
        <v>8535</v>
      </c>
      <c r="D4271" s="540" t="s">
        <v>2731</v>
      </c>
      <c r="E4271" s="540" t="s">
        <v>9133</v>
      </c>
      <c r="F4271" s="558">
        <v>23040000</v>
      </c>
      <c r="G4271" s="541">
        <v>2023</v>
      </c>
      <c r="H4271" s="542">
        <f>VLOOKUP(G4271,[3]잔가율!$B$3:$C$33,2,FALSE)</f>
        <v>0.82599999999999996</v>
      </c>
      <c r="I4271" s="552">
        <f t="shared" si="66"/>
        <v>19031040</v>
      </c>
    </row>
    <row r="4272" spans="1:9">
      <c r="A4272" s="539">
        <v>4271</v>
      </c>
      <c r="B4272" s="414" t="s">
        <v>8534</v>
      </c>
      <c r="C4272" s="540" t="s">
        <v>8535</v>
      </c>
      <c r="D4272" s="540" t="s">
        <v>2731</v>
      </c>
      <c r="E4272" s="540" t="s">
        <v>9134</v>
      </c>
      <c r="F4272" s="558">
        <v>29240000</v>
      </c>
      <c r="G4272" s="541">
        <v>2023</v>
      </c>
      <c r="H4272" s="542">
        <f>VLOOKUP(G4272,[3]잔가율!$B$3:$C$33,2,FALSE)</f>
        <v>0.82599999999999996</v>
      </c>
      <c r="I4272" s="552">
        <f t="shared" si="66"/>
        <v>24152240</v>
      </c>
    </row>
    <row r="4273" spans="1:9">
      <c r="A4273" s="539">
        <v>4272</v>
      </c>
      <c r="B4273" s="414" t="s">
        <v>8534</v>
      </c>
      <c r="C4273" s="540" t="s">
        <v>8535</v>
      </c>
      <c r="D4273" s="540" t="s">
        <v>2731</v>
      </c>
      <c r="E4273" s="540" t="s">
        <v>9135</v>
      </c>
      <c r="F4273" s="558">
        <v>23160000</v>
      </c>
      <c r="G4273" s="541">
        <v>2023</v>
      </c>
      <c r="H4273" s="542">
        <f>VLOOKUP(G4273,[3]잔가율!$B$3:$C$33,2,FALSE)</f>
        <v>0.82599999999999996</v>
      </c>
      <c r="I4273" s="552">
        <f t="shared" si="66"/>
        <v>19130160</v>
      </c>
    </row>
    <row r="4274" spans="1:9">
      <c r="A4274" s="539">
        <v>4273</v>
      </c>
      <c r="B4274" s="414" t="s">
        <v>8534</v>
      </c>
      <c r="C4274" s="540" t="s">
        <v>8535</v>
      </c>
      <c r="D4274" s="540" t="s">
        <v>2731</v>
      </c>
      <c r="E4274" s="540" t="s">
        <v>9136</v>
      </c>
      <c r="F4274" s="558">
        <v>25920000</v>
      </c>
      <c r="G4274" s="541">
        <v>2023</v>
      </c>
      <c r="H4274" s="542">
        <f>VLOOKUP(G4274,[3]잔가율!$B$3:$C$33,2,FALSE)</f>
        <v>0.82599999999999996</v>
      </c>
      <c r="I4274" s="552">
        <f t="shared" si="66"/>
        <v>21409920</v>
      </c>
    </row>
    <row r="4275" spans="1:9">
      <c r="A4275" s="539">
        <v>4274</v>
      </c>
      <c r="B4275" s="414" t="s">
        <v>8534</v>
      </c>
      <c r="C4275" s="540" t="s">
        <v>8535</v>
      </c>
      <c r="D4275" s="540" t="s">
        <v>2731</v>
      </c>
      <c r="E4275" s="540" t="s">
        <v>9137</v>
      </c>
      <c r="F4275" s="558">
        <v>26570000</v>
      </c>
      <c r="G4275" s="541">
        <v>2023</v>
      </c>
      <c r="H4275" s="542">
        <f>VLOOKUP(G4275,[3]잔가율!$B$3:$C$33,2,FALSE)</f>
        <v>0.82599999999999996</v>
      </c>
      <c r="I4275" s="552">
        <f t="shared" si="66"/>
        <v>21946820</v>
      </c>
    </row>
    <row r="4276" spans="1:9">
      <c r="A4276" s="539">
        <v>4275</v>
      </c>
      <c r="B4276" s="414" t="s">
        <v>8534</v>
      </c>
      <c r="C4276" s="540" t="s">
        <v>8535</v>
      </c>
      <c r="D4276" s="540" t="s">
        <v>2731</v>
      </c>
      <c r="E4276" s="540" t="s">
        <v>9138</v>
      </c>
      <c r="F4276" s="558">
        <v>29140000</v>
      </c>
      <c r="G4276" s="541">
        <v>2023</v>
      </c>
      <c r="H4276" s="542">
        <f>VLOOKUP(G4276,[3]잔가율!$B$3:$C$33,2,FALSE)</f>
        <v>0.82599999999999996</v>
      </c>
      <c r="I4276" s="552">
        <f t="shared" si="66"/>
        <v>24069640</v>
      </c>
    </row>
    <row r="4277" spans="1:9">
      <c r="A4277" s="539">
        <v>4276</v>
      </c>
      <c r="B4277" s="414" t="s">
        <v>8534</v>
      </c>
      <c r="C4277" s="540" t="s">
        <v>8535</v>
      </c>
      <c r="D4277" s="540" t="s">
        <v>2731</v>
      </c>
      <c r="E4277" s="540" t="s">
        <v>9139</v>
      </c>
      <c r="F4277" s="558">
        <v>25360000</v>
      </c>
      <c r="G4277" s="541">
        <v>2023</v>
      </c>
      <c r="H4277" s="542">
        <f>VLOOKUP(G4277,[3]잔가율!$B$3:$C$33,2,FALSE)</f>
        <v>0.82599999999999996</v>
      </c>
      <c r="I4277" s="552">
        <f t="shared" si="66"/>
        <v>20947360</v>
      </c>
    </row>
    <row r="4278" spans="1:9">
      <c r="A4278" s="539">
        <v>4277</v>
      </c>
      <c r="B4278" s="414" t="s">
        <v>8534</v>
      </c>
      <c r="C4278" s="540" t="s">
        <v>8535</v>
      </c>
      <c r="D4278" s="540" t="s">
        <v>2731</v>
      </c>
      <c r="E4278" s="540" t="s">
        <v>9140</v>
      </c>
      <c r="F4278" s="558">
        <v>24350000</v>
      </c>
      <c r="G4278" s="541">
        <v>2023</v>
      </c>
      <c r="H4278" s="542">
        <f>VLOOKUP(G4278,[3]잔가율!$B$3:$C$33,2,FALSE)</f>
        <v>0.82599999999999996</v>
      </c>
      <c r="I4278" s="552">
        <f t="shared" si="66"/>
        <v>20113100</v>
      </c>
    </row>
    <row r="4279" spans="1:9">
      <c r="A4279" s="539">
        <v>4278</v>
      </c>
      <c r="B4279" s="414" t="s">
        <v>8534</v>
      </c>
      <c r="C4279" s="540" t="s">
        <v>8535</v>
      </c>
      <c r="D4279" s="540" t="s">
        <v>2731</v>
      </c>
      <c r="E4279" s="540" t="s">
        <v>9141</v>
      </c>
      <c r="F4279" s="558">
        <v>25720000</v>
      </c>
      <c r="G4279" s="541">
        <v>2023</v>
      </c>
      <c r="H4279" s="542">
        <f>VLOOKUP(G4279,[3]잔가율!$B$3:$C$33,2,FALSE)</f>
        <v>0.82599999999999996</v>
      </c>
      <c r="I4279" s="552">
        <f t="shared" si="66"/>
        <v>21244720</v>
      </c>
    </row>
    <row r="4280" spans="1:9">
      <c r="A4280" s="539">
        <v>4279</v>
      </c>
      <c r="B4280" s="414" t="s">
        <v>8534</v>
      </c>
      <c r="C4280" s="540" t="s">
        <v>8535</v>
      </c>
      <c r="D4280" s="540" t="s">
        <v>2731</v>
      </c>
      <c r="E4280" s="540" t="s">
        <v>9142</v>
      </c>
      <c r="F4280" s="558">
        <v>24070000</v>
      </c>
      <c r="G4280" s="541">
        <v>2023</v>
      </c>
      <c r="H4280" s="542">
        <f>VLOOKUP(G4280,[3]잔가율!$B$3:$C$33,2,FALSE)</f>
        <v>0.82599999999999996</v>
      </c>
      <c r="I4280" s="552">
        <f t="shared" si="66"/>
        <v>19881820</v>
      </c>
    </row>
    <row r="4281" spans="1:9">
      <c r="A4281" s="539">
        <v>4280</v>
      </c>
      <c r="B4281" s="414" t="s">
        <v>8534</v>
      </c>
      <c r="C4281" s="540" t="s">
        <v>8535</v>
      </c>
      <c r="D4281" s="540" t="s">
        <v>2731</v>
      </c>
      <c r="E4281" s="540" t="s">
        <v>9143</v>
      </c>
      <c r="F4281" s="558">
        <v>28390000</v>
      </c>
      <c r="G4281" s="541">
        <v>2023</v>
      </c>
      <c r="H4281" s="542">
        <f>VLOOKUP(G4281,[3]잔가율!$B$3:$C$33,2,FALSE)</f>
        <v>0.82599999999999996</v>
      </c>
      <c r="I4281" s="552">
        <f t="shared" si="66"/>
        <v>23450140</v>
      </c>
    </row>
    <row r="4282" spans="1:9">
      <c r="A4282" s="539">
        <v>4281</v>
      </c>
      <c r="B4282" s="414" t="s">
        <v>8534</v>
      </c>
      <c r="C4282" s="540" t="s">
        <v>8535</v>
      </c>
      <c r="D4282" s="540" t="s">
        <v>2731</v>
      </c>
      <c r="E4282" s="540" t="s">
        <v>9144</v>
      </c>
      <c r="F4282" s="558">
        <v>28790000</v>
      </c>
      <c r="G4282" s="541">
        <v>2023</v>
      </c>
      <c r="H4282" s="542">
        <f>VLOOKUP(G4282,[3]잔가율!$B$3:$C$33,2,FALSE)</f>
        <v>0.82599999999999996</v>
      </c>
      <c r="I4282" s="552">
        <f t="shared" si="66"/>
        <v>23780540</v>
      </c>
    </row>
    <row r="4283" spans="1:9">
      <c r="A4283" s="539">
        <v>4282</v>
      </c>
      <c r="B4283" s="414" t="s">
        <v>8534</v>
      </c>
      <c r="C4283" s="540" t="s">
        <v>8535</v>
      </c>
      <c r="D4283" s="540" t="s">
        <v>2731</v>
      </c>
      <c r="E4283" s="540" t="s">
        <v>9145</v>
      </c>
      <c r="F4283" s="558">
        <v>28430000</v>
      </c>
      <c r="G4283" s="541">
        <v>2023</v>
      </c>
      <c r="H4283" s="542">
        <f>VLOOKUP(G4283,[3]잔가율!$B$3:$C$33,2,FALSE)</f>
        <v>0.82599999999999996</v>
      </c>
      <c r="I4283" s="552">
        <f t="shared" si="66"/>
        <v>23483180</v>
      </c>
    </row>
    <row r="4284" spans="1:9">
      <c r="A4284" s="539">
        <v>4283</v>
      </c>
      <c r="B4284" s="414" t="s">
        <v>8534</v>
      </c>
      <c r="C4284" s="540" t="s">
        <v>8535</v>
      </c>
      <c r="D4284" s="540" t="s">
        <v>2731</v>
      </c>
      <c r="E4284" s="540" t="s">
        <v>9146</v>
      </c>
      <c r="F4284" s="558">
        <v>29100000</v>
      </c>
      <c r="G4284" s="541">
        <v>2023</v>
      </c>
      <c r="H4284" s="542">
        <f>VLOOKUP(G4284,[3]잔가율!$B$3:$C$33,2,FALSE)</f>
        <v>0.82599999999999996</v>
      </c>
      <c r="I4284" s="552">
        <f t="shared" si="66"/>
        <v>24036600</v>
      </c>
    </row>
    <row r="4285" spans="1:9">
      <c r="A4285" s="539">
        <v>4284</v>
      </c>
      <c r="B4285" s="414" t="s">
        <v>8534</v>
      </c>
      <c r="C4285" s="540" t="s">
        <v>8535</v>
      </c>
      <c r="D4285" s="540" t="s">
        <v>2731</v>
      </c>
      <c r="E4285" s="540" t="s">
        <v>9147</v>
      </c>
      <c r="F4285" s="558">
        <v>25860000</v>
      </c>
      <c r="G4285" s="541">
        <v>2023</v>
      </c>
      <c r="H4285" s="542">
        <f>VLOOKUP(G4285,[3]잔가율!$B$3:$C$33,2,FALSE)</f>
        <v>0.82599999999999996</v>
      </c>
      <c r="I4285" s="552">
        <f t="shared" si="66"/>
        <v>21360360</v>
      </c>
    </row>
    <row r="4286" spans="1:9">
      <c r="A4286" s="539">
        <v>4285</v>
      </c>
      <c r="B4286" s="414" t="s">
        <v>8534</v>
      </c>
      <c r="C4286" s="540" t="s">
        <v>8535</v>
      </c>
      <c r="D4286" s="540" t="s">
        <v>2731</v>
      </c>
      <c r="E4286" s="540" t="s">
        <v>9148</v>
      </c>
      <c r="F4286" s="558">
        <v>29530000</v>
      </c>
      <c r="G4286" s="541">
        <v>2023</v>
      </c>
      <c r="H4286" s="542">
        <f>VLOOKUP(G4286,[3]잔가율!$B$3:$C$33,2,FALSE)</f>
        <v>0.82599999999999996</v>
      </c>
      <c r="I4286" s="552">
        <f t="shared" si="66"/>
        <v>24391780</v>
      </c>
    </row>
    <row r="4287" spans="1:9">
      <c r="A4287" s="539">
        <v>4286</v>
      </c>
      <c r="B4287" s="414" t="s">
        <v>8534</v>
      </c>
      <c r="C4287" s="540" t="s">
        <v>8535</v>
      </c>
      <c r="D4287" s="540" t="s">
        <v>2731</v>
      </c>
      <c r="E4287" s="540" t="s">
        <v>9149</v>
      </c>
      <c r="F4287" s="558">
        <v>27900000</v>
      </c>
      <c r="G4287" s="541">
        <v>2023</v>
      </c>
      <c r="H4287" s="542">
        <f>VLOOKUP(G4287,[3]잔가율!$B$3:$C$33,2,FALSE)</f>
        <v>0.82599999999999996</v>
      </c>
      <c r="I4287" s="552">
        <f t="shared" si="66"/>
        <v>23045400</v>
      </c>
    </row>
    <row r="4288" spans="1:9">
      <c r="A4288" s="539">
        <v>4287</v>
      </c>
      <c r="B4288" s="414" t="s">
        <v>16663</v>
      </c>
      <c r="C4288" s="540" t="s">
        <v>8535</v>
      </c>
      <c r="D4288" s="540" t="s">
        <v>2731</v>
      </c>
      <c r="E4288" s="540" t="s">
        <v>9150</v>
      </c>
      <c r="F4288" s="558">
        <v>27800000</v>
      </c>
      <c r="G4288" s="541">
        <v>2023</v>
      </c>
      <c r="H4288" s="542">
        <f>VLOOKUP(G4288,[3]잔가율!$B$3:$C$33,2,FALSE)</f>
        <v>0.82599999999999996</v>
      </c>
      <c r="I4288" s="552">
        <f t="shared" si="66"/>
        <v>22962800</v>
      </c>
    </row>
    <row r="4289" spans="1:9">
      <c r="A4289" s="539">
        <v>4288</v>
      </c>
      <c r="B4289" s="414" t="s">
        <v>8534</v>
      </c>
      <c r="C4289" s="540" t="s">
        <v>8535</v>
      </c>
      <c r="D4289" s="540" t="s">
        <v>2731</v>
      </c>
      <c r="E4289" s="540" t="s">
        <v>9151</v>
      </c>
      <c r="F4289" s="558">
        <v>24710000</v>
      </c>
      <c r="G4289" s="541">
        <v>2023</v>
      </c>
      <c r="H4289" s="542">
        <f>VLOOKUP(G4289,[3]잔가율!$B$3:$C$33,2,FALSE)</f>
        <v>0.82599999999999996</v>
      </c>
      <c r="I4289" s="552">
        <f t="shared" si="66"/>
        <v>20410460</v>
      </c>
    </row>
    <row r="4290" spans="1:9">
      <c r="A4290" s="539">
        <v>4289</v>
      </c>
      <c r="B4290" s="414" t="s">
        <v>8534</v>
      </c>
      <c r="C4290" s="540" t="s">
        <v>8535</v>
      </c>
      <c r="D4290" s="540" t="s">
        <v>2731</v>
      </c>
      <c r="E4290" s="540" t="s">
        <v>9152</v>
      </c>
      <c r="F4290" s="558">
        <v>30100000</v>
      </c>
      <c r="G4290" s="541">
        <v>2023</v>
      </c>
      <c r="H4290" s="542">
        <f>VLOOKUP(G4290,[3]잔가율!$B$3:$C$33,2,FALSE)</f>
        <v>0.82599999999999996</v>
      </c>
      <c r="I4290" s="552">
        <f t="shared" ref="I4290:I4353" si="67">ROUNDDOWN(F4290*H4290,0)</f>
        <v>24862600</v>
      </c>
    </row>
    <row r="4291" spans="1:9">
      <c r="A4291" s="539">
        <v>4290</v>
      </c>
      <c r="B4291" s="414" t="s">
        <v>8534</v>
      </c>
      <c r="C4291" s="540" t="s">
        <v>8535</v>
      </c>
      <c r="D4291" s="540" t="s">
        <v>2731</v>
      </c>
      <c r="E4291" s="540" t="s">
        <v>9153</v>
      </c>
      <c r="F4291" s="558">
        <v>22770000</v>
      </c>
      <c r="G4291" s="541">
        <v>2023</v>
      </c>
      <c r="H4291" s="542">
        <f>VLOOKUP(G4291,[3]잔가율!$B$3:$C$33,2,FALSE)</f>
        <v>0.82599999999999996</v>
      </c>
      <c r="I4291" s="552">
        <f t="shared" si="67"/>
        <v>18808020</v>
      </c>
    </row>
    <row r="4292" spans="1:9">
      <c r="A4292" s="539">
        <v>4291</v>
      </c>
      <c r="B4292" s="414" t="s">
        <v>8534</v>
      </c>
      <c r="C4292" s="540" t="s">
        <v>8535</v>
      </c>
      <c r="D4292" s="540" t="s">
        <v>2731</v>
      </c>
      <c r="E4292" s="540" t="s">
        <v>9154</v>
      </c>
      <c r="F4292" s="558">
        <v>25540000</v>
      </c>
      <c r="G4292" s="541">
        <v>2023</v>
      </c>
      <c r="H4292" s="542">
        <f>VLOOKUP(G4292,[3]잔가율!$B$3:$C$33,2,FALSE)</f>
        <v>0.82599999999999996</v>
      </c>
      <c r="I4292" s="552">
        <f t="shared" si="67"/>
        <v>21096040</v>
      </c>
    </row>
    <row r="4293" spans="1:9">
      <c r="A4293" s="539">
        <v>4292</v>
      </c>
      <c r="B4293" s="414" t="s">
        <v>8534</v>
      </c>
      <c r="C4293" s="540" t="s">
        <v>8535</v>
      </c>
      <c r="D4293" s="540" t="s">
        <v>2731</v>
      </c>
      <c r="E4293" s="540" t="s">
        <v>9155</v>
      </c>
      <c r="F4293" s="558">
        <v>22910000</v>
      </c>
      <c r="G4293" s="541">
        <v>2023</v>
      </c>
      <c r="H4293" s="542">
        <f>VLOOKUP(G4293,[3]잔가율!$B$3:$C$33,2,FALSE)</f>
        <v>0.82599999999999996</v>
      </c>
      <c r="I4293" s="552">
        <f t="shared" si="67"/>
        <v>18923660</v>
      </c>
    </row>
    <row r="4294" spans="1:9">
      <c r="A4294" s="539">
        <v>4293</v>
      </c>
      <c r="B4294" s="414" t="s">
        <v>8534</v>
      </c>
      <c r="C4294" s="540" t="s">
        <v>8535</v>
      </c>
      <c r="D4294" s="540" t="s">
        <v>2731</v>
      </c>
      <c r="E4294" s="540" t="s">
        <v>9156</v>
      </c>
      <c r="F4294" s="558">
        <v>26570000</v>
      </c>
      <c r="G4294" s="541">
        <v>2023</v>
      </c>
      <c r="H4294" s="542">
        <f>VLOOKUP(G4294,[3]잔가율!$B$3:$C$33,2,FALSE)</f>
        <v>0.82599999999999996</v>
      </c>
      <c r="I4294" s="552">
        <f t="shared" si="67"/>
        <v>21946820</v>
      </c>
    </row>
    <row r="4295" spans="1:9">
      <c r="A4295" s="539">
        <v>4294</v>
      </c>
      <c r="B4295" s="414" t="s">
        <v>8534</v>
      </c>
      <c r="C4295" s="540" t="s">
        <v>8535</v>
      </c>
      <c r="D4295" s="540" t="s">
        <v>2731</v>
      </c>
      <c r="E4295" s="540" t="s">
        <v>9157</v>
      </c>
      <c r="F4295" s="558">
        <v>22620000</v>
      </c>
      <c r="G4295" s="541">
        <v>2023</v>
      </c>
      <c r="H4295" s="542">
        <f>VLOOKUP(G4295,[3]잔가율!$B$3:$C$33,2,FALSE)</f>
        <v>0.82599999999999996</v>
      </c>
      <c r="I4295" s="552">
        <f t="shared" si="67"/>
        <v>18684120</v>
      </c>
    </row>
    <row r="4296" spans="1:9">
      <c r="A4296" s="539">
        <v>4295</v>
      </c>
      <c r="B4296" s="414" t="s">
        <v>8534</v>
      </c>
      <c r="C4296" s="540" t="s">
        <v>8535</v>
      </c>
      <c r="D4296" s="540" t="s">
        <v>2731</v>
      </c>
      <c r="E4296" s="540" t="s">
        <v>9158</v>
      </c>
      <c r="F4296" s="558">
        <v>24680000</v>
      </c>
      <c r="G4296" s="541">
        <v>2023</v>
      </c>
      <c r="H4296" s="542">
        <f>VLOOKUP(G4296,[3]잔가율!$B$3:$C$33,2,FALSE)</f>
        <v>0.82599999999999996</v>
      </c>
      <c r="I4296" s="552">
        <f t="shared" si="67"/>
        <v>20385680</v>
      </c>
    </row>
    <row r="4297" spans="1:9">
      <c r="A4297" s="539">
        <v>4296</v>
      </c>
      <c r="B4297" s="414" t="s">
        <v>8534</v>
      </c>
      <c r="C4297" s="540" t="s">
        <v>8535</v>
      </c>
      <c r="D4297" s="540" t="s">
        <v>2731</v>
      </c>
      <c r="E4297" s="540" t="s">
        <v>9159</v>
      </c>
      <c r="F4297" s="558">
        <v>27900000</v>
      </c>
      <c r="G4297" s="541">
        <v>2023</v>
      </c>
      <c r="H4297" s="542">
        <f>VLOOKUP(G4297,[3]잔가율!$B$3:$C$33,2,FALSE)</f>
        <v>0.82599999999999996</v>
      </c>
      <c r="I4297" s="552">
        <f t="shared" si="67"/>
        <v>23045400</v>
      </c>
    </row>
    <row r="4298" spans="1:9">
      <c r="A4298" s="539">
        <v>4297</v>
      </c>
      <c r="B4298" s="414" t="s">
        <v>8534</v>
      </c>
      <c r="C4298" s="540" t="s">
        <v>8535</v>
      </c>
      <c r="D4298" s="540" t="s">
        <v>2731</v>
      </c>
      <c r="E4298" s="540" t="s">
        <v>9160</v>
      </c>
      <c r="F4298" s="558">
        <v>24510000</v>
      </c>
      <c r="G4298" s="541">
        <v>2023</v>
      </c>
      <c r="H4298" s="542">
        <f>VLOOKUP(G4298,[3]잔가율!$B$3:$C$33,2,FALSE)</f>
        <v>0.82599999999999996</v>
      </c>
      <c r="I4298" s="552">
        <f t="shared" si="67"/>
        <v>20245260</v>
      </c>
    </row>
    <row r="4299" spans="1:9">
      <c r="A4299" s="539">
        <v>4298</v>
      </c>
      <c r="B4299" s="414" t="s">
        <v>8534</v>
      </c>
      <c r="C4299" s="540" t="s">
        <v>8535</v>
      </c>
      <c r="D4299" s="540" t="s">
        <v>2731</v>
      </c>
      <c r="E4299" s="540" t="s">
        <v>9161</v>
      </c>
      <c r="F4299" s="558">
        <v>24110000</v>
      </c>
      <c r="G4299" s="541">
        <v>2023</v>
      </c>
      <c r="H4299" s="542">
        <f>VLOOKUP(G4299,[3]잔가율!$B$3:$C$33,2,FALSE)</f>
        <v>0.82599999999999996</v>
      </c>
      <c r="I4299" s="552">
        <f t="shared" si="67"/>
        <v>19914860</v>
      </c>
    </row>
    <row r="4300" spans="1:9">
      <c r="A4300" s="539">
        <v>4299</v>
      </c>
      <c r="B4300" s="414" t="s">
        <v>8534</v>
      </c>
      <c r="C4300" s="540" t="s">
        <v>8535</v>
      </c>
      <c r="D4300" s="540" t="s">
        <v>2731</v>
      </c>
      <c r="E4300" s="540" t="s">
        <v>9162</v>
      </c>
      <c r="F4300" s="558">
        <v>27900000</v>
      </c>
      <c r="G4300" s="541">
        <v>2023</v>
      </c>
      <c r="H4300" s="542">
        <f>VLOOKUP(G4300,[3]잔가율!$B$3:$C$33,2,FALSE)</f>
        <v>0.82599999999999996</v>
      </c>
      <c r="I4300" s="552">
        <f t="shared" si="67"/>
        <v>23045400</v>
      </c>
    </row>
    <row r="4301" spans="1:9">
      <c r="A4301" s="539">
        <v>4300</v>
      </c>
      <c r="B4301" s="414" t="s">
        <v>8534</v>
      </c>
      <c r="C4301" s="540" t="s">
        <v>8535</v>
      </c>
      <c r="D4301" s="540" t="s">
        <v>2731</v>
      </c>
      <c r="E4301" s="540" t="s">
        <v>9163</v>
      </c>
      <c r="F4301" s="558">
        <v>24090000</v>
      </c>
      <c r="G4301" s="541">
        <v>2023</v>
      </c>
      <c r="H4301" s="542">
        <f>VLOOKUP(G4301,[3]잔가율!$B$3:$C$33,2,FALSE)</f>
        <v>0.82599999999999996</v>
      </c>
      <c r="I4301" s="552">
        <f t="shared" si="67"/>
        <v>19898340</v>
      </c>
    </row>
    <row r="4302" spans="1:9">
      <c r="A4302" s="539">
        <v>4301</v>
      </c>
      <c r="B4302" s="414" t="s">
        <v>8534</v>
      </c>
      <c r="C4302" s="540" t="s">
        <v>8535</v>
      </c>
      <c r="D4302" s="540" t="s">
        <v>2731</v>
      </c>
      <c r="E4302" s="540" t="s">
        <v>9164</v>
      </c>
      <c r="F4302" s="558">
        <v>24510000</v>
      </c>
      <c r="G4302" s="541">
        <v>2023</v>
      </c>
      <c r="H4302" s="542">
        <f>VLOOKUP(G4302,[3]잔가율!$B$3:$C$33,2,FALSE)</f>
        <v>0.82599999999999996</v>
      </c>
      <c r="I4302" s="552">
        <f t="shared" si="67"/>
        <v>20245260</v>
      </c>
    </row>
    <row r="4303" spans="1:9">
      <c r="A4303" s="539">
        <v>4302</v>
      </c>
      <c r="B4303" s="414" t="s">
        <v>8534</v>
      </c>
      <c r="C4303" s="540" t="s">
        <v>8535</v>
      </c>
      <c r="D4303" s="540" t="s">
        <v>2731</v>
      </c>
      <c r="E4303" s="540" t="s">
        <v>9165</v>
      </c>
      <c r="F4303" s="558">
        <v>27910000</v>
      </c>
      <c r="G4303" s="541">
        <v>2023</v>
      </c>
      <c r="H4303" s="542">
        <f>VLOOKUP(G4303,[3]잔가율!$B$3:$C$33,2,FALSE)</f>
        <v>0.82599999999999996</v>
      </c>
      <c r="I4303" s="552">
        <f t="shared" si="67"/>
        <v>23053660</v>
      </c>
    </row>
    <row r="4304" spans="1:9">
      <c r="A4304" s="539">
        <v>4303</v>
      </c>
      <c r="B4304" s="414" t="s">
        <v>8534</v>
      </c>
      <c r="C4304" s="540" t="s">
        <v>8535</v>
      </c>
      <c r="D4304" s="540" t="s">
        <v>2731</v>
      </c>
      <c r="E4304" s="540" t="s">
        <v>9166</v>
      </c>
      <c r="F4304" s="558">
        <v>23880000</v>
      </c>
      <c r="G4304" s="541">
        <v>2023</v>
      </c>
      <c r="H4304" s="542">
        <f>VLOOKUP(G4304,[3]잔가율!$B$3:$C$33,2,FALSE)</f>
        <v>0.82599999999999996</v>
      </c>
      <c r="I4304" s="552">
        <f t="shared" si="67"/>
        <v>19724880</v>
      </c>
    </row>
    <row r="4305" spans="1:9">
      <c r="A4305" s="539">
        <v>4304</v>
      </c>
      <c r="B4305" s="414" t="s">
        <v>8534</v>
      </c>
      <c r="C4305" s="540" t="s">
        <v>8535</v>
      </c>
      <c r="D4305" s="540" t="s">
        <v>2731</v>
      </c>
      <c r="E4305" s="540" t="s">
        <v>9167</v>
      </c>
      <c r="F4305" s="558">
        <v>26500000</v>
      </c>
      <c r="G4305" s="541">
        <v>2023</v>
      </c>
      <c r="H4305" s="542">
        <f>VLOOKUP(G4305,[3]잔가율!$B$3:$C$33,2,FALSE)</f>
        <v>0.82599999999999996</v>
      </c>
      <c r="I4305" s="552">
        <f t="shared" si="67"/>
        <v>21889000</v>
      </c>
    </row>
    <row r="4306" spans="1:9">
      <c r="A4306" s="539">
        <v>4305</v>
      </c>
      <c r="B4306" s="414" t="s">
        <v>8534</v>
      </c>
      <c r="C4306" s="540" t="s">
        <v>8535</v>
      </c>
      <c r="D4306" s="540" t="s">
        <v>2731</v>
      </c>
      <c r="E4306" s="540" t="s">
        <v>9168</v>
      </c>
      <c r="F4306" s="558">
        <v>29140000</v>
      </c>
      <c r="G4306" s="541">
        <v>2023</v>
      </c>
      <c r="H4306" s="542">
        <f>VLOOKUP(G4306,[3]잔가율!$B$3:$C$33,2,FALSE)</f>
        <v>0.82599999999999996</v>
      </c>
      <c r="I4306" s="552">
        <f t="shared" si="67"/>
        <v>24069640</v>
      </c>
    </row>
    <row r="4307" spans="1:9">
      <c r="A4307" s="539">
        <v>4306</v>
      </c>
      <c r="B4307" s="540" t="s">
        <v>8534</v>
      </c>
      <c r="C4307" s="540" t="s">
        <v>8535</v>
      </c>
      <c r="D4307" s="540" t="s">
        <v>2732</v>
      </c>
      <c r="E4307" s="540" t="s">
        <v>9169</v>
      </c>
      <c r="F4307" s="556">
        <v>27400000</v>
      </c>
      <c r="G4307" s="541">
        <v>2023</v>
      </c>
      <c r="H4307" s="542">
        <f>VLOOKUP(G4307,[3]잔가율!$B$3:$C$33,2,FALSE)</f>
        <v>0.82599999999999996</v>
      </c>
      <c r="I4307" s="552">
        <f t="shared" si="67"/>
        <v>22632400</v>
      </c>
    </row>
    <row r="4308" spans="1:9">
      <c r="A4308" s="539">
        <v>4307</v>
      </c>
      <c r="B4308" s="540" t="s">
        <v>8534</v>
      </c>
      <c r="C4308" s="540" t="s">
        <v>8535</v>
      </c>
      <c r="D4308" s="540" t="s">
        <v>2732</v>
      </c>
      <c r="E4308" s="540" t="s">
        <v>9170</v>
      </c>
      <c r="F4308" s="556">
        <v>27830000</v>
      </c>
      <c r="G4308" s="541">
        <v>2023</v>
      </c>
      <c r="H4308" s="542">
        <f>VLOOKUP(G4308,[3]잔가율!$B$3:$C$33,2,FALSE)</f>
        <v>0.82599999999999996</v>
      </c>
      <c r="I4308" s="552">
        <f t="shared" si="67"/>
        <v>22987580</v>
      </c>
    </row>
    <row r="4309" spans="1:9">
      <c r="A4309" s="539">
        <v>4308</v>
      </c>
      <c r="B4309" s="540" t="s">
        <v>8534</v>
      </c>
      <c r="C4309" s="540" t="s">
        <v>8535</v>
      </c>
      <c r="D4309" s="540" t="s">
        <v>2732</v>
      </c>
      <c r="E4309" s="540" t="s">
        <v>9171</v>
      </c>
      <c r="F4309" s="556">
        <v>28290000</v>
      </c>
      <c r="G4309" s="541">
        <v>2023</v>
      </c>
      <c r="H4309" s="542">
        <f>VLOOKUP(G4309,[3]잔가율!$B$3:$C$33,2,FALSE)</f>
        <v>0.82599999999999996</v>
      </c>
      <c r="I4309" s="552">
        <f t="shared" si="67"/>
        <v>23367540</v>
      </c>
    </row>
    <row r="4310" spans="1:9">
      <c r="A4310" s="539">
        <v>4309</v>
      </c>
      <c r="B4310" s="540" t="s">
        <v>8534</v>
      </c>
      <c r="C4310" s="540" t="s">
        <v>8535</v>
      </c>
      <c r="D4310" s="540" t="s">
        <v>2732</v>
      </c>
      <c r="E4310" s="540" t="s">
        <v>9172</v>
      </c>
      <c r="F4310" s="556">
        <v>28990000</v>
      </c>
      <c r="G4310" s="541">
        <v>2023</v>
      </c>
      <c r="H4310" s="542">
        <f>VLOOKUP(G4310,[3]잔가율!$B$3:$C$33,2,FALSE)</f>
        <v>0.82599999999999996</v>
      </c>
      <c r="I4310" s="552">
        <f t="shared" si="67"/>
        <v>23945740</v>
      </c>
    </row>
    <row r="4311" spans="1:9">
      <c r="A4311" s="539">
        <v>4310</v>
      </c>
      <c r="B4311" s="540" t="s">
        <v>8534</v>
      </c>
      <c r="C4311" s="540" t="s">
        <v>8535</v>
      </c>
      <c r="D4311" s="540" t="s">
        <v>2732</v>
      </c>
      <c r="E4311" s="540" t="s">
        <v>9173</v>
      </c>
      <c r="F4311" s="556">
        <v>30480000</v>
      </c>
      <c r="G4311" s="541">
        <v>2023</v>
      </c>
      <c r="H4311" s="542">
        <f>VLOOKUP(G4311,[3]잔가율!$B$3:$C$33,2,FALSE)</f>
        <v>0.82599999999999996</v>
      </c>
      <c r="I4311" s="552">
        <f t="shared" si="67"/>
        <v>25176480</v>
      </c>
    </row>
    <row r="4312" spans="1:9">
      <c r="A4312" s="539">
        <v>4311</v>
      </c>
      <c r="B4312" s="540" t="s">
        <v>8534</v>
      </c>
      <c r="C4312" s="540" t="s">
        <v>8535</v>
      </c>
      <c r="D4312" s="540" t="s">
        <v>2732</v>
      </c>
      <c r="E4312" s="540" t="s">
        <v>9174</v>
      </c>
      <c r="F4312" s="556">
        <v>31410000</v>
      </c>
      <c r="G4312" s="541">
        <v>2023</v>
      </c>
      <c r="H4312" s="542">
        <f>VLOOKUP(G4312,[3]잔가율!$B$3:$C$33,2,FALSE)</f>
        <v>0.82599999999999996</v>
      </c>
      <c r="I4312" s="552">
        <f t="shared" si="67"/>
        <v>25944660</v>
      </c>
    </row>
    <row r="4313" spans="1:9">
      <c r="A4313" s="539">
        <v>4312</v>
      </c>
      <c r="B4313" s="540" t="s">
        <v>8534</v>
      </c>
      <c r="C4313" s="540" t="s">
        <v>8535</v>
      </c>
      <c r="D4313" s="540" t="s">
        <v>2732</v>
      </c>
      <c r="E4313" s="540" t="s">
        <v>9175</v>
      </c>
      <c r="F4313" s="556">
        <v>33900000</v>
      </c>
      <c r="G4313" s="541">
        <v>2023</v>
      </c>
      <c r="H4313" s="542">
        <f>VLOOKUP(G4313,[3]잔가율!$B$3:$C$33,2,FALSE)</f>
        <v>0.82599999999999996</v>
      </c>
      <c r="I4313" s="552">
        <f t="shared" si="67"/>
        <v>28001400</v>
      </c>
    </row>
    <row r="4314" spans="1:9">
      <c r="A4314" s="539">
        <v>4313</v>
      </c>
      <c r="B4314" s="540" t="s">
        <v>8534</v>
      </c>
      <c r="C4314" s="540" t="s">
        <v>8535</v>
      </c>
      <c r="D4314" s="540" t="s">
        <v>2732</v>
      </c>
      <c r="E4314" s="540" t="s">
        <v>9176</v>
      </c>
      <c r="F4314" s="556">
        <v>34020000</v>
      </c>
      <c r="G4314" s="541">
        <v>2023</v>
      </c>
      <c r="H4314" s="542">
        <f>VLOOKUP(G4314,[3]잔가율!$B$3:$C$33,2,FALSE)</f>
        <v>0.82599999999999996</v>
      </c>
      <c r="I4314" s="552">
        <f t="shared" si="67"/>
        <v>28100520</v>
      </c>
    </row>
    <row r="4315" spans="1:9">
      <c r="A4315" s="539">
        <v>4314</v>
      </c>
      <c r="B4315" s="540" t="s">
        <v>8534</v>
      </c>
      <c r="C4315" s="540" t="s">
        <v>8535</v>
      </c>
      <c r="D4315" s="540" t="s">
        <v>2732</v>
      </c>
      <c r="E4315" s="540" t="s">
        <v>9177</v>
      </c>
      <c r="F4315" s="556">
        <v>23600000</v>
      </c>
      <c r="G4315" s="541">
        <v>2023</v>
      </c>
      <c r="H4315" s="542">
        <f>VLOOKUP(G4315,[3]잔가율!$B$3:$C$33,2,FALSE)</f>
        <v>0.82599999999999996</v>
      </c>
      <c r="I4315" s="552">
        <f t="shared" si="67"/>
        <v>19493600</v>
      </c>
    </row>
    <row r="4316" spans="1:9">
      <c r="A4316" s="539">
        <v>4315</v>
      </c>
      <c r="B4316" s="540" t="s">
        <v>8534</v>
      </c>
      <c r="C4316" s="540" t="s">
        <v>8535</v>
      </c>
      <c r="D4316" s="540" t="s">
        <v>2732</v>
      </c>
      <c r="E4316" s="540" t="s">
        <v>9178</v>
      </c>
      <c r="F4316" s="556">
        <v>22580000</v>
      </c>
      <c r="G4316" s="541">
        <v>2023</v>
      </c>
      <c r="H4316" s="542">
        <f>VLOOKUP(G4316,[3]잔가율!$B$3:$C$33,2,FALSE)</f>
        <v>0.82599999999999996</v>
      </c>
      <c r="I4316" s="552">
        <f t="shared" si="67"/>
        <v>18651080</v>
      </c>
    </row>
    <row r="4317" spans="1:9">
      <c r="A4317" s="539">
        <v>4316</v>
      </c>
      <c r="B4317" s="540" t="s">
        <v>8534</v>
      </c>
      <c r="C4317" s="540" t="s">
        <v>8535</v>
      </c>
      <c r="D4317" s="540" t="s">
        <v>2732</v>
      </c>
      <c r="E4317" s="540" t="s">
        <v>9179</v>
      </c>
      <c r="F4317" s="556">
        <v>20680000</v>
      </c>
      <c r="G4317" s="541">
        <v>2023</v>
      </c>
      <c r="H4317" s="542">
        <f>VLOOKUP(G4317,[3]잔가율!$B$3:$C$33,2,FALSE)</f>
        <v>0.82599999999999996</v>
      </c>
      <c r="I4317" s="552">
        <f t="shared" si="67"/>
        <v>17081680</v>
      </c>
    </row>
    <row r="4318" spans="1:9">
      <c r="A4318" s="539">
        <v>4317</v>
      </c>
      <c r="B4318" s="540" t="s">
        <v>8534</v>
      </c>
      <c r="C4318" s="540" t="s">
        <v>8535</v>
      </c>
      <c r="D4318" s="540" t="s">
        <v>2732</v>
      </c>
      <c r="E4318" s="540" t="s">
        <v>9180</v>
      </c>
      <c r="F4318" s="556">
        <v>20730000</v>
      </c>
      <c r="G4318" s="541">
        <v>2023</v>
      </c>
      <c r="H4318" s="542">
        <f>VLOOKUP(G4318,[3]잔가율!$B$3:$C$33,2,FALSE)</f>
        <v>0.82599999999999996</v>
      </c>
      <c r="I4318" s="552">
        <f t="shared" si="67"/>
        <v>17122980</v>
      </c>
    </row>
    <row r="4319" spans="1:9">
      <c r="A4319" s="539">
        <v>4318</v>
      </c>
      <c r="B4319" s="540" t="s">
        <v>8534</v>
      </c>
      <c r="C4319" s="540" t="s">
        <v>8535</v>
      </c>
      <c r="D4319" s="540" t="s">
        <v>2732</v>
      </c>
      <c r="E4319" s="540" t="s">
        <v>9181</v>
      </c>
      <c r="F4319" s="556">
        <v>27280000</v>
      </c>
      <c r="G4319" s="541">
        <v>2023</v>
      </c>
      <c r="H4319" s="542">
        <f>VLOOKUP(G4319,[3]잔가율!$B$3:$C$33,2,FALSE)</f>
        <v>0.82599999999999996</v>
      </c>
      <c r="I4319" s="552">
        <f t="shared" si="67"/>
        <v>22533280</v>
      </c>
    </row>
    <row r="4320" spans="1:9">
      <c r="A4320" s="539">
        <v>4319</v>
      </c>
      <c r="B4320" s="540" t="s">
        <v>8534</v>
      </c>
      <c r="C4320" s="540" t="s">
        <v>8535</v>
      </c>
      <c r="D4320" s="540" t="s">
        <v>2732</v>
      </c>
      <c r="E4320" s="540" t="s">
        <v>9182</v>
      </c>
      <c r="F4320" s="556">
        <v>26900000</v>
      </c>
      <c r="G4320" s="541">
        <v>2023</v>
      </c>
      <c r="H4320" s="542">
        <f>VLOOKUP(G4320,[3]잔가율!$B$3:$C$33,2,FALSE)</f>
        <v>0.82599999999999996</v>
      </c>
      <c r="I4320" s="552">
        <f t="shared" si="67"/>
        <v>22219400</v>
      </c>
    </row>
    <row r="4321" spans="1:9">
      <c r="A4321" s="539">
        <v>4320</v>
      </c>
      <c r="B4321" s="540" t="s">
        <v>8534</v>
      </c>
      <c r="C4321" s="540" t="s">
        <v>8535</v>
      </c>
      <c r="D4321" s="540" t="s">
        <v>2732</v>
      </c>
      <c r="E4321" s="540" t="s">
        <v>9183</v>
      </c>
      <c r="F4321" s="556">
        <v>27680000</v>
      </c>
      <c r="G4321" s="541">
        <v>2023</v>
      </c>
      <c r="H4321" s="542">
        <f>VLOOKUP(G4321,[3]잔가율!$B$3:$C$33,2,FALSE)</f>
        <v>0.82599999999999996</v>
      </c>
      <c r="I4321" s="552">
        <f t="shared" si="67"/>
        <v>22863680</v>
      </c>
    </row>
    <row r="4322" spans="1:9">
      <c r="A4322" s="539">
        <v>4321</v>
      </c>
      <c r="B4322" s="540" t="s">
        <v>8534</v>
      </c>
      <c r="C4322" s="540" t="s">
        <v>8535</v>
      </c>
      <c r="D4322" s="540" t="s">
        <v>2732</v>
      </c>
      <c r="E4322" s="540" t="s">
        <v>9184</v>
      </c>
      <c r="F4322" s="556">
        <v>27300000</v>
      </c>
      <c r="G4322" s="541">
        <v>2023</v>
      </c>
      <c r="H4322" s="542">
        <f>VLOOKUP(G4322,[3]잔가율!$B$3:$C$33,2,FALSE)</f>
        <v>0.82599999999999996</v>
      </c>
      <c r="I4322" s="552">
        <f t="shared" si="67"/>
        <v>22549800</v>
      </c>
    </row>
    <row r="4323" spans="1:9">
      <c r="A4323" s="539">
        <v>4322</v>
      </c>
      <c r="B4323" s="540" t="s">
        <v>8534</v>
      </c>
      <c r="C4323" s="540" t="s">
        <v>8535</v>
      </c>
      <c r="D4323" s="540" t="s">
        <v>2732</v>
      </c>
      <c r="E4323" s="540" t="s">
        <v>9185</v>
      </c>
      <c r="F4323" s="556">
        <v>23810000</v>
      </c>
      <c r="G4323" s="541">
        <v>2023</v>
      </c>
      <c r="H4323" s="542">
        <f>VLOOKUP(G4323,[3]잔가율!$B$3:$C$33,2,FALSE)</f>
        <v>0.82599999999999996</v>
      </c>
      <c r="I4323" s="552">
        <f t="shared" si="67"/>
        <v>19667060</v>
      </c>
    </row>
    <row r="4324" spans="1:9">
      <c r="A4324" s="539">
        <v>4323</v>
      </c>
      <c r="B4324" s="540" t="s">
        <v>8534</v>
      </c>
      <c r="C4324" s="540" t="s">
        <v>8535</v>
      </c>
      <c r="D4324" s="540" t="s">
        <v>2732</v>
      </c>
      <c r="E4324" s="540" t="s">
        <v>9186</v>
      </c>
      <c r="F4324" s="556">
        <v>25490000</v>
      </c>
      <c r="G4324" s="541">
        <v>2023</v>
      </c>
      <c r="H4324" s="542">
        <f>VLOOKUP(G4324,[3]잔가율!$B$3:$C$33,2,FALSE)</f>
        <v>0.82599999999999996</v>
      </c>
      <c r="I4324" s="552">
        <f t="shared" si="67"/>
        <v>21054740</v>
      </c>
    </row>
    <row r="4325" spans="1:9">
      <c r="A4325" s="539">
        <v>4324</v>
      </c>
      <c r="B4325" s="540" t="s">
        <v>8534</v>
      </c>
      <c r="C4325" s="540" t="s">
        <v>8535</v>
      </c>
      <c r="D4325" s="540" t="s">
        <v>2732</v>
      </c>
      <c r="E4325" s="540" t="s">
        <v>9187</v>
      </c>
      <c r="F4325" s="556">
        <v>23600000</v>
      </c>
      <c r="G4325" s="541">
        <v>2023</v>
      </c>
      <c r="H4325" s="542">
        <f>VLOOKUP(G4325,[3]잔가율!$B$3:$C$33,2,FALSE)</f>
        <v>0.82599999999999996</v>
      </c>
      <c r="I4325" s="552">
        <f t="shared" si="67"/>
        <v>19493600</v>
      </c>
    </row>
    <row r="4326" spans="1:9">
      <c r="A4326" s="539">
        <v>4325</v>
      </c>
      <c r="B4326" s="540" t="s">
        <v>8534</v>
      </c>
      <c r="C4326" s="540" t="s">
        <v>8535</v>
      </c>
      <c r="D4326" s="540" t="s">
        <v>2732</v>
      </c>
      <c r="E4326" s="540" t="s">
        <v>9188</v>
      </c>
      <c r="F4326" s="556">
        <v>30750000</v>
      </c>
      <c r="G4326" s="541">
        <v>2023</v>
      </c>
      <c r="H4326" s="542">
        <f>VLOOKUP(G4326,[3]잔가율!$B$3:$C$33,2,FALSE)</f>
        <v>0.82599999999999996</v>
      </c>
      <c r="I4326" s="552">
        <f t="shared" si="67"/>
        <v>25399500</v>
      </c>
    </row>
    <row r="4327" spans="1:9">
      <c r="A4327" s="539">
        <v>4326</v>
      </c>
      <c r="B4327" s="540" t="s">
        <v>8534</v>
      </c>
      <c r="C4327" s="540" t="s">
        <v>8535</v>
      </c>
      <c r="D4327" s="540" t="s">
        <v>2732</v>
      </c>
      <c r="E4327" s="540" t="s">
        <v>9189</v>
      </c>
      <c r="F4327" s="556">
        <v>33630000</v>
      </c>
      <c r="G4327" s="541">
        <v>2023</v>
      </c>
      <c r="H4327" s="542">
        <f>VLOOKUP(G4327,[3]잔가율!$B$3:$C$33,2,FALSE)</f>
        <v>0.82599999999999996</v>
      </c>
      <c r="I4327" s="552">
        <f t="shared" si="67"/>
        <v>27778380</v>
      </c>
    </row>
    <row r="4328" spans="1:9">
      <c r="A4328" s="539">
        <v>4327</v>
      </c>
      <c r="B4328" s="540" t="s">
        <v>8534</v>
      </c>
      <c r="C4328" s="540" t="s">
        <v>8535</v>
      </c>
      <c r="D4328" s="540" t="s">
        <v>2732</v>
      </c>
      <c r="E4328" s="540" t="s">
        <v>9190</v>
      </c>
      <c r="F4328" s="556">
        <v>30830000</v>
      </c>
      <c r="G4328" s="541">
        <v>2023</v>
      </c>
      <c r="H4328" s="542">
        <f>VLOOKUP(G4328,[3]잔가율!$B$3:$C$33,2,FALSE)</f>
        <v>0.82599999999999996</v>
      </c>
      <c r="I4328" s="552">
        <f t="shared" si="67"/>
        <v>25465580</v>
      </c>
    </row>
    <row r="4329" spans="1:9">
      <c r="A4329" s="539">
        <v>4328</v>
      </c>
      <c r="B4329" s="540" t="s">
        <v>8534</v>
      </c>
      <c r="C4329" s="540" t="s">
        <v>8535</v>
      </c>
      <c r="D4329" s="540" t="s">
        <v>2732</v>
      </c>
      <c r="E4329" s="540" t="s">
        <v>9191</v>
      </c>
      <c r="F4329" s="556">
        <v>34650000</v>
      </c>
      <c r="G4329" s="541">
        <v>2023</v>
      </c>
      <c r="H4329" s="542">
        <f>VLOOKUP(G4329,[3]잔가율!$B$3:$C$33,2,FALSE)</f>
        <v>0.82599999999999996</v>
      </c>
      <c r="I4329" s="552">
        <f t="shared" si="67"/>
        <v>28620900</v>
      </c>
    </row>
    <row r="4330" spans="1:9">
      <c r="A4330" s="539">
        <v>4329</v>
      </c>
      <c r="B4330" s="540" t="s">
        <v>8534</v>
      </c>
      <c r="C4330" s="540" t="s">
        <v>8535</v>
      </c>
      <c r="D4330" s="540" t="s">
        <v>2732</v>
      </c>
      <c r="E4330" s="540" t="s">
        <v>9192</v>
      </c>
      <c r="F4330" s="556">
        <v>27910000</v>
      </c>
      <c r="G4330" s="541">
        <v>2023</v>
      </c>
      <c r="H4330" s="542">
        <f>VLOOKUP(G4330,[3]잔가율!$B$3:$C$33,2,FALSE)</f>
        <v>0.82599999999999996</v>
      </c>
      <c r="I4330" s="552">
        <f t="shared" si="67"/>
        <v>23053660</v>
      </c>
    </row>
    <row r="4331" spans="1:9">
      <c r="A4331" s="539">
        <v>4330</v>
      </c>
      <c r="B4331" s="540" t="s">
        <v>8534</v>
      </c>
      <c r="C4331" s="540" t="s">
        <v>8535</v>
      </c>
      <c r="D4331" s="540" t="s">
        <v>2732</v>
      </c>
      <c r="E4331" s="540" t="s">
        <v>9193</v>
      </c>
      <c r="F4331" s="556">
        <v>29810000</v>
      </c>
      <c r="G4331" s="541">
        <v>2023</v>
      </c>
      <c r="H4331" s="542">
        <f>VLOOKUP(G4331,[3]잔가율!$B$3:$C$33,2,FALSE)</f>
        <v>0.82599999999999996</v>
      </c>
      <c r="I4331" s="552">
        <f t="shared" si="67"/>
        <v>24623060</v>
      </c>
    </row>
    <row r="4332" spans="1:9">
      <c r="A4332" s="539">
        <v>4331</v>
      </c>
      <c r="B4332" s="540" t="s">
        <v>8534</v>
      </c>
      <c r="C4332" s="540" t="s">
        <v>8535</v>
      </c>
      <c r="D4332" s="540" t="s">
        <v>2732</v>
      </c>
      <c r="E4332" s="540" t="s">
        <v>9194</v>
      </c>
      <c r="F4332" s="556">
        <v>28970000</v>
      </c>
      <c r="G4332" s="541">
        <v>2023</v>
      </c>
      <c r="H4332" s="542">
        <f>VLOOKUP(G4332,[3]잔가율!$B$3:$C$33,2,FALSE)</f>
        <v>0.82599999999999996</v>
      </c>
      <c r="I4332" s="552">
        <f t="shared" si="67"/>
        <v>23929220</v>
      </c>
    </row>
    <row r="4333" spans="1:9">
      <c r="A4333" s="539">
        <v>4332</v>
      </c>
      <c r="B4333" s="540" t="s">
        <v>8534</v>
      </c>
      <c r="C4333" s="540" t="s">
        <v>8535</v>
      </c>
      <c r="D4333" s="540" t="s">
        <v>2732</v>
      </c>
      <c r="E4333" s="540" t="s">
        <v>9195</v>
      </c>
      <c r="F4333" s="556">
        <v>38550000</v>
      </c>
      <c r="G4333" s="541">
        <v>2023</v>
      </c>
      <c r="H4333" s="542">
        <f>VLOOKUP(G4333,[3]잔가율!$B$3:$C$33,2,FALSE)</f>
        <v>0.82599999999999996</v>
      </c>
      <c r="I4333" s="552">
        <f t="shared" si="67"/>
        <v>31842300</v>
      </c>
    </row>
    <row r="4334" spans="1:9">
      <c r="A4334" s="539">
        <v>4333</v>
      </c>
      <c r="B4334" s="540" t="s">
        <v>8534</v>
      </c>
      <c r="C4334" s="540" t="s">
        <v>8535</v>
      </c>
      <c r="D4334" s="540" t="s">
        <v>2732</v>
      </c>
      <c r="E4334" s="540" t="s">
        <v>9196</v>
      </c>
      <c r="F4334" s="556">
        <v>37910000</v>
      </c>
      <c r="G4334" s="541">
        <v>2023</v>
      </c>
      <c r="H4334" s="542">
        <f>VLOOKUP(G4334,[3]잔가율!$B$3:$C$33,2,FALSE)</f>
        <v>0.82599999999999996</v>
      </c>
      <c r="I4334" s="552">
        <f t="shared" si="67"/>
        <v>31313660</v>
      </c>
    </row>
    <row r="4335" spans="1:9">
      <c r="A4335" s="539">
        <v>4334</v>
      </c>
      <c r="B4335" s="540" t="s">
        <v>8534</v>
      </c>
      <c r="C4335" s="540" t="s">
        <v>8535</v>
      </c>
      <c r="D4335" s="540" t="s">
        <v>2732</v>
      </c>
      <c r="E4335" s="540" t="s">
        <v>9197</v>
      </c>
      <c r="F4335" s="556">
        <v>40600000</v>
      </c>
      <c r="G4335" s="541">
        <v>2023</v>
      </c>
      <c r="H4335" s="542">
        <f>VLOOKUP(G4335,[3]잔가율!$B$3:$C$33,2,FALSE)</f>
        <v>0.82599999999999996</v>
      </c>
      <c r="I4335" s="552">
        <f t="shared" si="67"/>
        <v>33535600</v>
      </c>
    </row>
    <row r="4336" spans="1:9">
      <c r="A4336" s="539">
        <v>4335</v>
      </c>
      <c r="B4336" s="540" t="s">
        <v>8534</v>
      </c>
      <c r="C4336" s="540" t="s">
        <v>8535</v>
      </c>
      <c r="D4336" s="540" t="s">
        <v>2732</v>
      </c>
      <c r="E4336" s="540" t="s">
        <v>9198</v>
      </c>
      <c r="F4336" s="556">
        <v>38740000</v>
      </c>
      <c r="G4336" s="541">
        <v>2023</v>
      </c>
      <c r="H4336" s="542">
        <f>VLOOKUP(G4336,[3]잔가율!$B$3:$C$33,2,FALSE)</f>
        <v>0.82599999999999996</v>
      </c>
      <c r="I4336" s="552">
        <f t="shared" si="67"/>
        <v>31999240</v>
      </c>
    </row>
    <row r="4337" spans="1:9">
      <c r="A4337" s="539">
        <v>4336</v>
      </c>
      <c r="B4337" s="540" t="s">
        <v>8534</v>
      </c>
      <c r="C4337" s="540" t="s">
        <v>8535</v>
      </c>
      <c r="D4337" s="540" t="s">
        <v>2732</v>
      </c>
      <c r="E4337" s="540" t="s">
        <v>9199</v>
      </c>
      <c r="F4337" s="556">
        <v>33490000</v>
      </c>
      <c r="G4337" s="541">
        <v>2023</v>
      </c>
      <c r="H4337" s="542">
        <f>VLOOKUP(G4337,[3]잔가율!$B$3:$C$33,2,FALSE)</f>
        <v>0.82599999999999996</v>
      </c>
      <c r="I4337" s="552">
        <f t="shared" si="67"/>
        <v>27662740</v>
      </c>
    </row>
    <row r="4338" spans="1:9">
      <c r="A4338" s="539">
        <v>4337</v>
      </c>
      <c r="B4338" s="540" t="s">
        <v>8534</v>
      </c>
      <c r="C4338" s="540" t="s">
        <v>8535</v>
      </c>
      <c r="D4338" s="540" t="s">
        <v>2732</v>
      </c>
      <c r="E4338" s="540" t="s">
        <v>9200</v>
      </c>
      <c r="F4338" s="556">
        <v>24060000</v>
      </c>
      <c r="G4338" s="541">
        <v>2023</v>
      </c>
      <c r="H4338" s="542">
        <f>VLOOKUP(G4338,[3]잔가율!$B$3:$C$33,2,FALSE)</f>
        <v>0.82599999999999996</v>
      </c>
      <c r="I4338" s="552">
        <f t="shared" si="67"/>
        <v>19873560</v>
      </c>
    </row>
    <row r="4339" spans="1:9">
      <c r="A4339" s="539">
        <v>4338</v>
      </c>
      <c r="B4339" s="540" t="s">
        <v>8534</v>
      </c>
      <c r="C4339" s="540" t="s">
        <v>8535</v>
      </c>
      <c r="D4339" s="540" t="s">
        <v>2732</v>
      </c>
      <c r="E4339" s="540" t="s">
        <v>9201</v>
      </c>
      <c r="F4339" s="556">
        <v>26600000</v>
      </c>
      <c r="G4339" s="541">
        <v>2023</v>
      </c>
      <c r="H4339" s="542">
        <f>VLOOKUP(G4339,[3]잔가율!$B$3:$C$33,2,FALSE)</f>
        <v>0.82599999999999996</v>
      </c>
      <c r="I4339" s="552">
        <f t="shared" si="67"/>
        <v>21971600</v>
      </c>
    </row>
    <row r="4340" spans="1:9">
      <c r="A4340" s="539">
        <v>4339</v>
      </c>
      <c r="B4340" s="540" t="s">
        <v>8534</v>
      </c>
      <c r="C4340" s="540" t="s">
        <v>8535</v>
      </c>
      <c r="D4340" s="540" t="s">
        <v>2732</v>
      </c>
      <c r="E4340" s="540" t="s">
        <v>9202</v>
      </c>
      <c r="F4340" s="556">
        <v>21930000</v>
      </c>
      <c r="G4340" s="541">
        <v>2023</v>
      </c>
      <c r="H4340" s="542">
        <f>VLOOKUP(G4340,[3]잔가율!$B$3:$C$33,2,FALSE)</f>
        <v>0.82599999999999996</v>
      </c>
      <c r="I4340" s="552">
        <f t="shared" si="67"/>
        <v>18114180</v>
      </c>
    </row>
    <row r="4341" spans="1:9">
      <c r="A4341" s="539">
        <v>4340</v>
      </c>
      <c r="B4341" s="540" t="s">
        <v>8534</v>
      </c>
      <c r="C4341" s="540" t="s">
        <v>8535</v>
      </c>
      <c r="D4341" s="540" t="s">
        <v>2732</v>
      </c>
      <c r="E4341" s="540" t="s">
        <v>9203</v>
      </c>
      <c r="F4341" s="556">
        <v>23530000</v>
      </c>
      <c r="G4341" s="541">
        <v>2023</v>
      </c>
      <c r="H4341" s="542">
        <f>VLOOKUP(G4341,[3]잔가율!$B$3:$C$33,2,FALSE)</f>
        <v>0.82599999999999996</v>
      </c>
      <c r="I4341" s="552">
        <f t="shared" si="67"/>
        <v>19435780</v>
      </c>
    </row>
    <row r="4342" spans="1:9">
      <c r="A4342" s="539">
        <v>4341</v>
      </c>
      <c r="B4342" s="540" t="s">
        <v>8534</v>
      </c>
      <c r="C4342" s="540" t="s">
        <v>8535</v>
      </c>
      <c r="D4342" s="540" t="s">
        <v>2732</v>
      </c>
      <c r="E4342" s="540" t="s">
        <v>9204</v>
      </c>
      <c r="F4342" s="556">
        <v>31970000</v>
      </c>
      <c r="G4342" s="541">
        <v>2023</v>
      </c>
      <c r="H4342" s="542">
        <f>VLOOKUP(G4342,[3]잔가율!$B$3:$C$33,2,FALSE)</f>
        <v>0.82599999999999996</v>
      </c>
      <c r="I4342" s="552">
        <f t="shared" si="67"/>
        <v>26407220</v>
      </c>
    </row>
    <row r="4343" spans="1:9">
      <c r="A4343" s="539">
        <v>4342</v>
      </c>
      <c r="B4343" s="540" t="s">
        <v>8534</v>
      </c>
      <c r="C4343" s="540" t="s">
        <v>8535</v>
      </c>
      <c r="D4343" s="540" t="s">
        <v>2732</v>
      </c>
      <c r="E4343" s="540" t="s">
        <v>9205</v>
      </c>
      <c r="F4343" s="556">
        <v>21470000</v>
      </c>
      <c r="G4343" s="541">
        <v>2023</v>
      </c>
      <c r="H4343" s="542">
        <f>VLOOKUP(G4343,[3]잔가율!$B$3:$C$33,2,FALSE)</f>
        <v>0.82599999999999996</v>
      </c>
      <c r="I4343" s="552">
        <f t="shared" si="67"/>
        <v>17734220</v>
      </c>
    </row>
    <row r="4344" spans="1:9">
      <c r="A4344" s="539">
        <v>4343</v>
      </c>
      <c r="B4344" s="540" t="s">
        <v>8534</v>
      </c>
      <c r="C4344" s="540" t="s">
        <v>8535</v>
      </c>
      <c r="D4344" s="540" t="s">
        <v>2732</v>
      </c>
      <c r="E4344" s="540" t="s">
        <v>9206</v>
      </c>
      <c r="F4344" s="556">
        <v>23540000</v>
      </c>
      <c r="G4344" s="541">
        <v>2023</v>
      </c>
      <c r="H4344" s="542">
        <f>VLOOKUP(G4344,[3]잔가율!$B$3:$C$33,2,FALSE)</f>
        <v>0.82599999999999996</v>
      </c>
      <c r="I4344" s="552">
        <f t="shared" si="67"/>
        <v>19444040</v>
      </c>
    </row>
    <row r="4345" spans="1:9">
      <c r="A4345" s="539">
        <v>4344</v>
      </c>
      <c r="B4345" s="540" t="s">
        <v>8534</v>
      </c>
      <c r="C4345" s="540" t="s">
        <v>8535</v>
      </c>
      <c r="D4345" s="540" t="s">
        <v>2732</v>
      </c>
      <c r="E4345" s="540" t="s">
        <v>9207</v>
      </c>
      <c r="F4345" s="556">
        <v>29870000</v>
      </c>
      <c r="G4345" s="541">
        <v>2023</v>
      </c>
      <c r="H4345" s="542">
        <f>VLOOKUP(G4345,[3]잔가율!$B$3:$C$33,2,FALSE)</f>
        <v>0.82599999999999996</v>
      </c>
      <c r="I4345" s="552">
        <f t="shared" si="67"/>
        <v>24672620</v>
      </c>
    </row>
    <row r="4346" spans="1:9">
      <c r="A4346" s="539">
        <v>4345</v>
      </c>
      <c r="B4346" s="540" t="s">
        <v>8534</v>
      </c>
      <c r="C4346" s="540" t="s">
        <v>8535</v>
      </c>
      <c r="D4346" s="540" t="s">
        <v>2732</v>
      </c>
      <c r="E4346" s="540" t="s">
        <v>9208</v>
      </c>
      <c r="F4346" s="556">
        <v>21360000</v>
      </c>
      <c r="G4346" s="541">
        <v>2023</v>
      </c>
      <c r="H4346" s="542">
        <f>VLOOKUP(G4346,[3]잔가율!$B$3:$C$33,2,FALSE)</f>
        <v>0.82599999999999996</v>
      </c>
      <c r="I4346" s="552">
        <f t="shared" si="67"/>
        <v>17643360</v>
      </c>
    </row>
    <row r="4347" spans="1:9">
      <c r="A4347" s="539">
        <v>4346</v>
      </c>
      <c r="B4347" s="540" t="s">
        <v>8534</v>
      </c>
      <c r="C4347" s="540" t="s">
        <v>8535</v>
      </c>
      <c r="D4347" s="540" t="s">
        <v>2732</v>
      </c>
      <c r="E4347" s="540" t="s">
        <v>9209</v>
      </c>
      <c r="F4347" s="556">
        <v>23510000</v>
      </c>
      <c r="G4347" s="541">
        <v>2023</v>
      </c>
      <c r="H4347" s="542">
        <f>VLOOKUP(G4347,[3]잔가율!$B$3:$C$33,2,FALSE)</f>
        <v>0.82599999999999996</v>
      </c>
      <c r="I4347" s="552">
        <f t="shared" si="67"/>
        <v>19419260</v>
      </c>
    </row>
    <row r="4348" spans="1:9">
      <c r="A4348" s="539">
        <v>4347</v>
      </c>
      <c r="B4348" s="540" t="s">
        <v>8534</v>
      </c>
      <c r="C4348" s="540" t="s">
        <v>8535</v>
      </c>
      <c r="D4348" s="540" t="s">
        <v>2732</v>
      </c>
      <c r="E4348" s="540" t="s">
        <v>9210</v>
      </c>
      <c r="F4348" s="556">
        <v>28410000</v>
      </c>
      <c r="G4348" s="541">
        <v>2023</v>
      </c>
      <c r="H4348" s="542">
        <f>VLOOKUP(G4348,[3]잔가율!$B$3:$C$33,2,FALSE)</f>
        <v>0.82599999999999996</v>
      </c>
      <c r="I4348" s="552">
        <f t="shared" si="67"/>
        <v>23466660</v>
      </c>
    </row>
    <row r="4349" spans="1:9">
      <c r="A4349" s="539">
        <v>4348</v>
      </c>
      <c r="B4349" s="540" t="s">
        <v>8534</v>
      </c>
      <c r="C4349" s="540" t="s">
        <v>8535</v>
      </c>
      <c r="D4349" s="540" t="s">
        <v>2732</v>
      </c>
      <c r="E4349" s="540" t="s">
        <v>9211</v>
      </c>
      <c r="F4349" s="556">
        <v>21130000</v>
      </c>
      <c r="G4349" s="541">
        <v>2023</v>
      </c>
      <c r="H4349" s="542">
        <f>VLOOKUP(G4349,[3]잔가율!$B$3:$C$33,2,FALSE)</f>
        <v>0.82599999999999996</v>
      </c>
      <c r="I4349" s="552">
        <f t="shared" si="67"/>
        <v>17453380</v>
      </c>
    </row>
    <row r="4350" spans="1:9">
      <c r="A4350" s="539">
        <v>4349</v>
      </c>
      <c r="B4350" s="540" t="s">
        <v>8534</v>
      </c>
      <c r="C4350" s="540" t="s">
        <v>8535</v>
      </c>
      <c r="D4350" s="540" t="s">
        <v>2732</v>
      </c>
      <c r="E4350" s="540" t="s">
        <v>9212</v>
      </c>
      <c r="F4350" s="556">
        <v>38010000</v>
      </c>
      <c r="G4350" s="541">
        <v>2023</v>
      </c>
      <c r="H4350" s="542">
        <f>VLOOKUP(G4350,[3]잔가율!$B$3:$C$33,2,FALSE)</f>
        <v>0.82599999999999996</v>
      </c>
      <c r="I4350" s="552">
        <f t="shared" si="67"/>
        <v>31396260</v>
      </c>
    </row>
    <row r="4351" spans="1:9">
      <c r="A4351" s="539">
        <v>4350</v>
      </c>
      <c r="B4351" s="540" t="s">
        <v>8534</v>
      </c>
      <c r="C4351" s="540" t="s">
        <v>8535</v>
      </c>
      <c r="D4351" s="540" t="s">
        <v>2732</v>
      </c>
      <c r="E4351" s="540" t="s">
        <v>9213</v>
      </c>
      <c r="F4351" s="556">
        <v>38230000</v>
      </c>
      <c r="G4351" s="541">
        <v>2023</v>
      </c>
      <c r="H4351" s="542">
        <f>VLOOKUP(G4351,[3]잔가율!$B$3:$C$33,2,FALSE)</f>
        <v>0.82599999999999996</v>
      </c>
      <c r="I4351" s="552">
        <f t="shared" si="67"/>
        <v>31577980</v>
      </c>
    </row>
    <row r="4352" spans="1:9">
      <c r="A4352" s="539">
        <v>4351</v>
      </c>
      <c r="B4352" s="540" t="s">
        <v>8534</v>
      </c>
      <c r="C4352" s="540" t="s">
        <v>8535</v>
      </c>
      <c r="D4352" s="540" t="s">
        <v>2732</v>
      </c>
      <c r="E4352" s="540" t="s">
        <v>9214</v>
      </c>
      <c r="F4352" s="556">
        <v>27270000</v>
      </c>
      <c r="G4352" s="541">
        <v>2023</v>
      </c>
      <c r="H4352" s="542">
        <f>VLOOKUP(G4352,[3]잔가율!$B$3:$C$33,2,FALSE)</f>
        <v>0.82599999999999996</v>
      </c>
      <c r="I4352" s="552">
        <f t="shared" si="67"/>
        <v>22525020</v>
      </c>
    </row>
    <row r="4353" spans="1:9">
      <c r="A4353" s="539">
        <v>4352</v>
      </c>
      <c r="B4353" s="540" t="s">
        <v>8534</v>
      </c>
      <c r="C4353" s="540" t="s">
        <v>8535</v>
      </c>
      <c r="D4353" s="540" t="s">
        <v>2732</v>
      </c>
      <c r="E4353" s="540" t="s">
        <v>9215</v>
      </c>
      <c r="F4353" s="556">
        <v>25100000</v>
      </c>
      <c r="G4353" s="541">
        <v>2023</v>
      </c>
      <c r="H4353" s="542">
        <f>VLOOKUP(G4353,[3]잔가율!$B$3:$C$33,2,FALSE)</f>
        <v>0.82599999999999996</v>
      </c>
      <c r="I4353" s="552">
        <f t="shared" si="67"/>
        <v>20732600</v>
      </c>
    </row>
    <row r="4354" spans="1:9">
      <c r="A4354" s="539">
        <v>4353</v>
      </c>
      <c r="B4354" s="540" t="s">
        <v>8534</v>
      </c>
      <c r="C4354" s="540" t="s">
        <v>8535</v>
      </c>
      <c r="D4354" s="540" t="s">
        <v>2732</v>
      </c>
      <c r="E4354" s="540" t="s">
        <v>9216</v>
      </c>
      <c r="F4354" s="556">
        <v>29500000</v>
      </c>
      <c r="G4354" s="541">
        <v>2023</v>
      </c>
      <c r="H4354" s="542">
        <f>VLOOKUP(G4354,[3]잔가율!$B$3:$C$33,2,FALSE)</f>
        <v>0.82599999999999996</v>
      </c>
      <c r="I4354" s="552">
        <f t="shared" ref="I4354:I4417" si="68">ROUNDDOWN(F4354*H4354,0)</f>
        <v>24367000</v>
      </c>
    </row>
    <row r="4355" spans="1:9">
      <c r="A4355" s="539">
        <v>4354</v>
      </c>
      <c r="B4355" s="540" t="s">
        <v>8534</v>
      </c>
      <c r="C4355" s="540" t="s">
        <v>8535</v>
      </c>
      <c r="D4355" s="540" t="s">
        <v>2732</v>
      </c>
      <c r="E4355" s="540" t="s">
        <v>9217</v>
      </c>
      <c r="F4355" s="556">
        <v>29740000</v>
      </c>
      <c r="G4355" s="541">
        <v>2023</v>
      </c>
      <c r="H4355" s="542">
        <f>VLOOKUP(G4355,[3]잔가율!$B$3:$C$33,2,FALSE)</f>
        <v>0.82599999999999996</v>
      </c>
      <c r="I4355" s="552">
        <f t="shared" si="68"/>
        <v>24565240</v>
      </c>
    </row>
    <row r="4356" spans="1:9">
      <c r="A4356" s="539">
        <v>4355</v>
      </c>
      <c r="B4356" s="540" t="s">
        <v>8534</v>
      </c>
      <c r="C4356" s="540" t="s">
        <v>8535</v>
      </c>
      <c r="D4356" s="540" t="s">
        <v>2732</v>
      </c>
      <c r="E4356" s="540" t="s">
        <v>9218</v>
      </c>
      <c r="F4356" s="556">
        <v>35600000</v>
      </c>
      <c r="G4356" s="541">
        <v>2023</v>
      </c>
      <c r="H4356" s="542">
        <f>VLOOKUP(G4356,[3]잔가율!$B$3:$C$33,2,FALSE)</f>
        <v>0.82599999999999996</v>
      </c>
      <c r="I4356" s="552">
        <f t="shared" si="68"/>
        <v>29405600</v>
      </c>
    </row>
    <row r="4357" spans="1:9">
      <c r="A4357" s="539">
        <v>4356</v>
      </c>
      <c r="B4357" s="540" t="s">
        <v>8534</v>
      </c>
      <c r="C4357" s="540" t="s">
        <v>8535</v>
      </c>
      <c r="D4357" s="540" t="s">
        <v>2732</v>
      </c>
      <c r="E4357" s="540" t="s">
        <v>9219</v>
      </c>
      <c r="F4357" s="556">
        <v>24500000</v>
      </c>
      <c r="G4357" s="541">
        <v>2023</v>
      </c>
      <c r="H4357" s="542">
        <f>VLOOKUP(G4357,[3]잔가율!$B$3:$C$33,2,FALSE)</f>
        <v>0.82599999999999996</v>
      </c>
      <c r="I4357" s="552">
        <f t="shared" si="68"/>
        <v>20237000</v>
      </c>
    </row>
    <row r="4358" spans="1:9">
      <c r="A4358" s="539">
        <v>4357</v>
      </c>
      <c r="B4358" s="540" t="s">
        <v>8534</v>
      </c>
      <c r="C4358" s="540" t="s">
        <v>8535</v>
      </c>
      <c r="D4358" s="540" t="s">
        <v>2732</v>
      </c>
      <c r="E4358" s="540" t="s">
        <v>9220</v>
      </c>
      <c r="F4358" s="556">
        <v>21300000</v>
      </c>
      <c r="G4358" s="541">
        <v>2023</v>
      </c>
      <c r="H4358" s="542">
        <f>VLOOKUP(G4358,[3]잔가율!$B$3:$C$33,2,FALSE)</f>
        <v>0.82599999999999996</v>
      </c>
      <c r="I4358" s="552">
        <f t="shared" si="68"/>
        <v>17593800</v>
      </c>
    </row>
    <row r="4359" spans="1:9">
      <c r="A4359" s="539">
        <v>4358</v>
      </c>
      <c r="B4359" s="540" t="s">
        <v>8534</v>
      </c>
      <c r="C4359" s="540" t="s">
        <v>8535</v>
      </c>
      <c r="D4359" s="540" t="s">
        <v>2732</v>
      </c>
      <c r="E4359" s="540" t="s">
        <v>9221</v>
      </c>
      <c r="F4359" s="556">
        <v>27000000</v>
      </c>
      <c r="G4359" s="541">
        <v>2023</v>
      </c>
      <c r="H4359" s="542">
        <f>VLOOKUP(G4359,[3]잔가율!$B$3:$C$33,2,FALSE)</f>
        <v>0.82599999999999996</v>
      </c>
      <c r="I4359" s="552">
        <f t="shared" si="68"/>
        <v>22302000</v>
      </c>
    </row>
    <row r="4360" spans="1:9">
      <c r="A4360" s="539">
        <v>4359</v>
      </c>
      <c r="B4360" s="540" t="s">
        <v>8534</v>
      </c>
      <c r="C4360" s="540" t="s">
        <v>8535</v>
      </c>
      <c r="D4360" s="540" t="s">
        <v>2732</v>
      </c>
      <c r="E4360" s="540" t="s">
        <v>9222</v>
      </c>
      <c r="F4360" s="556">
        <v>19400000</v>
      </c>
      <c r="G4360" s="541">
        <v>2023</v>
      </c>
      <c r="H4360" s="542">
        <f>VLOOKUP(G4360,[3]잔가율!$B$3:$C$33,2,FALSE)</f>
        <v>0.82599999999999996</v>
      </c>
      <c r="I4360" s="552">
        <f t="shared" si="68"/>
        <v>16024400</v>
      </c>
    </row>
    <row r="4361" spans="1:9">
      <c r="A4361" s="539">
        <v>4360</v>
      </c>
      <c r="B4361" s="540" t="s">
        <v>8534</v>
      </c>
      <c r="C4361" s="540" t="s">
        <v>8535</v>
      </c>
      <c r="D4361" s="540" t="s">
        <v>2732</v>
      </c>
      <c r="E4361" s="540" t="s">
        <v>9223</v>
      </c>
      <c r="F4361" s="556">
        <v>27600000</v>
      </c>
      <c r="G4361" s="541">
        <v>2023</v>
      </c>
      <c r="H4361" s="542">
        <f>VLOOKUP(G4361,[3]잔가율!$B$3:$C$33,2,FALSE)</f>
        <v>0.82599999999999996</v>
      </c>
      <c r="I4361" s="552">
        <f t="shared" si="68"/>
        <v>22797600</v>
      </c>
    </row>
    <row r="4362" spans="1:9">
      <c r="A4362" s="539">
        <v>4361</v>
      </c>
      <c r="B4362" s="540" t="s">
        <v>8534</v>
      </c>
      <c r="C4362" s="540" t="s">
        <v>8535</v>
      </c>
      <c r="D4362" s="540" t="s">
        <v>2732</v>
      </c>
      <c r="E4362" s="540" t="s">
        <v>9224</v>
      </c>
      <c r="F4362" s="556">
        <v>25100000</v>
      </c>
      <c r="G4362" s="541">
        <v>2023</v>
      </c>
      <c r="H4362" s="542">
        <f>VLOOKUP(G4362,[3]잔가율!$B$3:$C$33,2,FALSE)</f>
        <v>0.82599999999999996</v>
      </c>
      <c r="I4362" s="552">
        <f t="shared" si="68"/>
        <v>20732600</v>
      </c>
    </row>
    <row r="4363" spans="1:9">
      <c r="A4363" s="539">
        <v>4362</v>
      </c>
      <c r="B4363" s="540" t="s">
        <v>8534</v>
      </c>
      <c r="C4363" s="540" t="s">
        <v>8535</v>
      </c>
      <c r="D4363" s="540" t="s">
        <v>2732</v>
      </c>
      <c r="E4363" s="540" t="s">
        <v>9225</v>
      </c>
      <c r="F4363" s="556">
        <v>29550000</v>
      </c>
      <c r="G4363" s="541">
        <v>2023</v>
      </c>
      <c r="H4363" s="542">
        <f>VLOOKUP(G4363,[3]잔가율!$B$3:$C$33,2,FALSE)</f>
        <v>0.82599999999999996</v>
      </c>
      <c r="I4363" s="552">
        <f t="shared" si="68"/>
        <v>24408300</v>
      </c>
    </row>
    <row r="4364" spans="1:9">
      <c r="A4364" s="539">
        <v>4363</v>
      </c>
      <c r="B4364" s="540" t="s">
        <v>8534</v>
      </c>
      <c r="C4364" s="540" t="s">
        <v>8535</v>
      </c>
      <c r="D4364" s="540" t="s">
        <v>2732</v>
      </c>
      <c r="E4364" s="540" t="s">
        <v>9226</v>
      </c>
      <c r="F4364" s="556">
        <v>26360000</v>
      </c>
      <c r="G4364" s="541">
        <v>2023</v>
      </c>
      <c r="H4364" s="542">
        <f>VLOOKUP(G4364,[3]잔가율!$B$3:$C$33,2,FALSE)</f>
        <v>0.82599999999999996</v>
      </c>
      <c r="I4364" s="552">
        <f t="shared" si="68"/>
        <v>21773360</v>
      </c>
    </row>
    <row r="4365" spans="1:9">
      <c r="A4365" s="539">
        <v>4364</v>
      </c>
      <c r="B4365" s="540" t="s">
        <v>8534</v>
      </c>
      <c r="C4365" s="540" t="s">
        <v>8535</v>
      </c>
      <c r="D4365" s="540" t="s">
        <v>2732</v>
      </c>
      <c r="E4365" s="540" t="s">
        <v>9227</v>
      </c>
      <c r="F4365" s="556">
        <v>29600000</v>
      </c>
      <c r="G4365" s="541">
        <v>2023</v>
      </c>
      <c r="H4365" s="542">
        <f>VLOOKUP(G4365,[3]잔가율!$B$3:$C$33,2,FALSE)</f>
        <v>0.82599999999999996</v>
      </c>
      <c r="I4365" s="552">
        <f t="shared" si="68"/>
        <v>24449600</v>
      </c>
    </row>
    <row r="4366" spans="1:9">
      <c r="A4366" s="539">
        <v>4365</v>
      </c>
      <c r="B4366" s="540" t="s">
        <v>8534</v>
      </c>
      <c r="C4366" s="540" t="s">
        <v>8535</v>
      </c>
      <c r="D4366" s="540" t="s">
        <v>2732</v>
      </c>
      <c r="E4366" s="540" t="s">
        <v>9228</v>
      </c>
      <c r="F4366" s="556">
        <v>32400000</v>
      </c>
      <c r="G4366" s="541">
        <v>2023</v>
      </c>
      <c r="H4366" s="542">
        <f>VLOOKUP(G4366,[3]잔가율!$B$3:$C$33,2,FALSE)</f>
        <v>0.82599999999999996</v>
      </c>
      <c r="I4366" s="552">
        <f t="shared" si="68"/>
        <v>26762400</v>
      </c>
    </row>
    <row r="4367" spans="1:9">
      <c r="A4367" s="539">
        <v>4366</v>
      </c>
      <c r="B4367" s="540" t="s">
        <v>8534</v>
      </c>
      <c r="C4367" s="540" t="s">
        <v>8535</v>
      </c>
      <c r="D4367" s="540" t="s">
        <v>2732</v>
      </c>
      <c r="E4367" s="540" t="s">
        <v>9229</v>
      </c>
      <c r="F4367" s="556">
        <v>34250000</v>
      </c>
      <c r="G4367" s="541">
        <v>2023</v>
      </c>
      <c r="H4367" s="542">
        <f>VLOOKUP(G4367,[3]잔가율!$B$3:$C$33,2,FALSE)</f>
        <v>0.82599999999999996</v>
      </c>
      <c r="I4367" s="552">
        <f t="shared" si="68"/>
        <v>28290500</v>
      </c>
    </row>
    <row r="4368" spans="1:9">
      <c r="A4368" s="539">
        <v>4367</v>
      </c>
      <c r="B4368" s="540" t="s">
        <v>8534</v>
      </c>
      <c r="C4368" s="540" t="s">
        <v>8535</v>
      </c>
      <c r="D4368" s="540" t="s">
        <v>2732</v>
      </c>
      <c r="E4368" s="540" t="s">
        <v>9230</v>
      </c>
      <c r="F4368" s="556">
        <v>31550000</v>
      </c>
      <c r="G4368" s="541">
        <v>2023</v>
      </c>
      <c r="H4368" s="542">
        <f>VLOOKUP(G4368,[3]잔가율!$B$3:$C$33,2,FALSE)</f>
        <v>0.82599999999999996</v>
      </c>
      <c r="I4368" s="552">
        <f t="shared" si="68"/>
        <v>26060300</v>
      </c>
    </row>
    <row r="4369" spans="1:9">
      <c r="A4369" s="539">
        <v>4368</v>
      </c>
      <c r="B4369" s="540" t="s">
        <v>8534</v>
      </c>
      <c r="C4369" s="540" t="s">
        <v>8535</v>
      </c>
      <c r="D4369" s="540" t="s">
        <v>2732</v>
      </c>
      <c r="E4369" s="540" t="s">
        <v>9231</v>
      </c>
      <c r="F4369" s="556">
        <v>36190000</v>
      </c>
      <c r="G4369" s="541">
        <v>2023</v>
      </c>
      <c r="H4369" s="542">
        <f>VLOOKUP(G4369,[3]잔가율!$B$3:$C$33,2,FALSE)</f>
        <v>0.82599999999999996</v>
      </c>
      <c r="I4369" s="552">
        <f t="shared" si="68"/>
        <v>29892940</v>
      </c>
    </row>
    <row r="4370" spans="1:9">
      <c r="A4370" s="539">
        <v>4369</v>
      </c>
      <c r="B4370" s="540" t="s">
        <v>8534</v>
      </c>
      <c r="C4370" s="540" t="s">
        <v>8535</v>
      </c>
      <c r="D4370" s="540" t="s">
        <v>2732</v>
      </c>
      <c r="E4370" s="540" t="s">
        <v>9232</v>
      </c>
      <c r="F4370" s="556">
        <v>34800000</v>
      </c>
      <c r="G4370" s="541">
        <v>2023</v>
      </c>
      <c r="H4370" s="542">
        <f>VLOOKUP(G4370,[3]잔가율!$B$3:$C$33,2,FALSE)</f>
        <v>0.82599999999999996</v>
      </c>
      <c r="I4370" s="552">
        <f t="shared" si="68"/>
        <v>28744800</v>
      </c>
    </row>
    <row r="4371" spans="1:9">
      <c r="A4371" s="539">
        <v>4370</v>
      </c>
      <c r="B4371" s="540" t="s">
        <v>8534</v>
      </c>
      <c r="C4371" s="540" t="s">
        <v>8535</v>
      </c>
      <c r="D4371" s="540" t="s">
        <v>2732</v>
      </c>
      <c r="E4371" s="540" t="s">
        <v>9233</v>
      </c>
      <c r="F4371" s="556">
        <v>21140000</v>
      </c>
      <c r="G4371" s="541">
        <v>2023</v>
      </c>
      <c r="H4371" s="542">
        <f>VLOOKUP(G4371,[3]잔가율!$B$3:$C$33,2,FALSE)</f>
        <v>0.82599999999999996</v>
      </c>
      <c r="I4371" s="552">
        <f t="shared" si="68"/>
        <v>17461640</v>
      </c>
    </row>
    <row r="4372" spans="1:9">
      <c r="A4372" s="539">
        <v>4371</v>
      </c>
      <c r="B4372" s="540" t="s">
        <v>8534</v>
      </c>
      <c r="C4372" s="540" t="s">
        <v>8535</v>
      </c>
      <c r="D4372" s="540" t="s">
        <v>2732</v>
      </c>
      <c r="E4372" s="540" t="s">
        <v>9234</v>
      </c>
      <c r="F4372" s="556">
        <v>23810000</v>
      </c>
      <c r="G4372" s="541">
        <v>2023</v>
      </c>
      <c r="H4372" s="542">
        <f>VLOOKUP(G4372,[3]잔가율!$B$3:$C$33,2,FALSE)</f>
        <v>0.82599999999999996</v>
      </c>
      <c r="I4372" s="552">
        <f t="shared" si="68"/>
        <v>19667060</v>
      </c>
    </row>
    <row r="4373" spans="1:9">
      <c r="A4373" s="539">
        <v>4372</v>
      </c>
      <c r="B4373" s="540" t="s">
        <v>8534</v>
      </c>
      <c r="C4373" s="540" t="s">
        <v>8535</v>
      </c>
      <c r="D4373" s="540" t="s">
        <v>2732</v>
      </c>
      <c r="E4373" s="540" t="s">
        <v>9235</v>
      </c>
      <c r="F4373" s="556">
        <v>26570000</v>
      </c>
      <c r="G4373" s="541">
        <v>2023</v>
      </c>
      <c r="H4373" s="542">
        <f>VLOOKUP(G4373,[3]잔가율!$B$3:$C$33,2,FALSE)</f>
        <v>0.82599999999999996</v>
      </c>
      <c r="I4373" s="552">
        <f t="shared" si="68"/>
        <v>21946820</v>
      </c>
    </row>
    <row r="4374" spans="1:9">
      <c r="A4374" s="539">
        <v>4373</v>
      </c>
      <c r="B4374" s="540" t="s">
        <v>8534</v>
      </c>
      <c r="C4374" s="540" t="s">
        <v>8535</v>
      </c>
      <c r="D4374" s="540" t="s">
        <v>2732</v>
      </c>
      <c r="E4374" s="540" t="s">
        <v>9236</v>
      </c>
      <c r="F4374" s="556">
        <v>20870000</v>
      </c>
      <c r="G4374" s="541">
        <v>2023</v>
      </c>
      <c r="H4374" s="542">
        <f>VLOOKUP(G4374,[3]잔가율!$B$3:$C$33,2,FALSE)</f>
        <v>0.82599999999999996</v>
      </c>
      <c r="I4374" s="552">
        <f t="shared" si="68"/>
        <v>17238620</v>
      </c>
    </row>
    <row r="4375" spans="1:9">
      <c r="A4375" s="539">
        <v>4374</v>
      </c>
      <c r="B4375" s="540" t="s">
        <v>8534</v>
      </c>
      <c r="C4375" s="540" t="s">
        <v>8535</v>
      </c>
      <c r="D4375" s="540" t="s">
        <v>2732</v>
      </c>
      <c r="E4375" s="540" t="s">
        <v>9237</v>
      </c>
      <c r="F4375" s="556">
        <v>30090000</v>
      </c>
      <c r="G4375" s="541">
        <v>2023</v>
      </c>
      <c r="H4375" s="542">
        <f>VLOOKUP(G4375,[3]잔가율!$B$3:$C$33,2,FALSE)</f>
        <v>0.82599999999999996</v>
      </c>
      <c r="I4375" s="552">
        <f t="shared" si="68"/>
        <v>24854340</v>
      </c>
    </row>
    <row r="4376" spans="1:9">
      <c r="A4376" s="539">
        <v>4375</v>
      </c>
      <c r="B4376" s="540" t="s">
        <v>8534</v>
      </c>
      <c r="C4376" s="540" t="s">
        <v>8535</v>
      </c>
      <c r="D4376" s="540" t="s">
        <v>2732</v>
      </c>
      <c r="E4376" s="540" t="s">
        <v>9238</v>
      </c>
      <c r="F4376" s="556">
        <v>19400000</v>
      </c>
      <c r="G4376" s="541">
        <v>2023</v>
      </c>
      <c r="H4376" s="542">
        <f>VLOOKUP(G4376,[3]잔가율!$B$3:$C$33,2,FALSE)</f>
        <v>0.82599999999999996</v>
      </c>
      <c r="I4376" s="552">
        <f t="shared" si="68"/>
        <v>16024400</v>
      </c>
    </row>
    <row r="4377" spans="1:9">
      <c r="A4377" s="539">
        <v>4376</v>
      </c>
      <c r="B4377" s="540" t="s">
        <v>8534</v>
      </c>
      <c r="C4377" s="540" t="s">
        <v>8535</v>
      </c>
      <c r="D4377" s="540" t="s">
        <v>2732</v>
      </c>
      <c r="E4377" s="540" t="s">
        <v>9239</v>
      </c>
      <c r="F4377" s="556">
        <v>23600000</v>
      </c>
      <c r="G4377" s="541">
        <v>2023</v>
      </c>
      <c r="H4377" s="542">
        <f>VLOOKUP(G4377,[3]잔가율!$B$3:$C$33,2,FALSE)</f>
        <v>0.82599999999999996</v>
      </c>
      <c r="I4377" s="552">
        <f t="shared" si="68"/>
        <v>19493600</v>
      </c>
    </row>
    <row r="4378" spans="1:9">
      <c r="A4378" s="539">
        <v>4377</v>
      </c>
      <c r="B4378" s="540" t="s">
        <v>8534</v>
      </c>
      <c r="C4378" s="540" t="s">
        <v>8535</v>
      </c>
      <c r="D4378" s="540" t="s">
        <v>2732</v>
      </c>
      <c r="E4378" s="540" t="s">
        <v>9240</v>
      </c>
      <c r="F4378" s="556">
        <v>21900000</v>
      </c>
      <c r="G4378" s="541">
        <v>2023</v>
      </c>
      <c r="H4378" s="542">
        <f>VLOOKUP(G4378,[3]잔가율!$B$3:$C$33,2,FALSE)</f>
        <v>0.82599999999999996</v>
      </c>
      <c r="I4378" s="552">
        <f t="shared" si="68"/>
        <v>18089400</v>
      </c>
    </row>
    <row r="4379" spans="1:9">
      <c r="A4379" s="539">
        <v>4378</v>
      </c>
      <c r="B4379" s="540" t="s">
        <v>8534</v>
      </c>
      <c r="C4379" s="540" t="s">
        <v>8535</v>
      </c>
      <c r="D4379" s="540" t="s">
        <v>2732</v>
      </c>
      <c r="E4379" s="540" t="s">
        <v>9241</v>
      </c>
      <c r="F4379" s="556">
        <v>26300000</v>
      </c>
      <c r="G4379" s="541">
        <v>2023</v>
      </c>
      <c r="H4379" s="542">
        <f>VLOOKUP(G4379,[3]잔가율!$B$3:$C$33,2,FALSE)</f>
        <v>0.82599999999999996</v>
      </c>
      <c r="I4379" s="552">
        <f t="shared" si="68"/>
        <v>21723800</v>
      </c>
    </row>
    <row r="4380" spans="1:9">
      <c r="A4380" s="539">
        <v>4379</v>
      </c>
      <c r="B4380" s="540" t="s">
        <v>8534</v>
      </c>
      <c r="C4380" s="540" t="s">
        <v>8535</v>
      </c>
      <c r="D4380" s="540" t="s">
        <v>2732</v>
      </c>
      <c r="E4380" s="540" t="s">
        <v>9242</v>
      </c>
      <c r="F4380" s="556">
        <v>33380000</v>
      </c>
      <c r="G4380" s="541">
        <v>2023</v>
      </c>
      <c r="H4380" s="542">
        <f>VLOOKUP(G4380,[3]잔가율!$B$3:$C$33,2,FALSE)</f>
        <v>0.82599999999999996</v>
      </c>
      <c r="I4380" s="552">
        <f t="shared" si="68"/>
        <v>27571880</v>
      </c>
    </row>
    <row r="4381" spans="1:9">
      <c r="A4381" s="539">
        <v>4380</v>
      </c>
      <c r="B4381" s="540" t="s">
        <v>8534</v>
      </c>
      <c r="C4381" s="540" t="s">
        <v>8535</v>
      </c>
      <c r="D4381" s="540" t="s">
        <v>2732</v>
      </c>
      <c r="E4381" s="540" t="s">
        <v>9243</v>
      </c>
      <c r="F4381" s="556">
        <v>34470000</v>
      </c>
      <c r="G4381" s="541">
        <v>2023</v>
      </c>
      <c r="H4381" s="542">
        <f>VLOOKUP(G4381,[3]잔가율!$B$3:$C$33,2,FALSE)</f>
        <v>0.82599999999999996</v>
      </c>
      <c r="I4381" s="552">
        <f t="shared" si="68"/>
        <v>28472220</v>
      </c>
    </row>
    <row r="4382" spans="1:9">
      <c r="A4382" s="539">
        <v>4381</v>
      </c>
      <c r="B4382" s="540" t="s">
        <v>8534</v>
      </c>
      <c r="C4382" s="540" t="s">
        <v>8535</v>
      </c>
      <c r="D4382" s="540" t="s">
        <v>2732</v>
      </c>
      <c r="E4382" s="540" t="s">
        <v>9244</v>
      </c>
      <c r="F4382" s="556">
        <v>32690000</v>
      </c>
      <c r="G4382" s="541">
        <v>2023</v>
      </c>
      <c r="H4382" s="542">
        <f>VLOOKUP(G4382,[3]잔가율!$B$3:$C$33,2,FALSE)</f>
        <v>0.82599999999999996</v>
      </c>
      <c r="I4382" s="552">
        <f t="shared" si="68"/>
        <v>27001940</v>
      </c>
    </row>
    <row r="4383" spans="1:9">
      <c r="A4383" s="539">
        <v>4382</v>
      </c>
      <c r="B4383" s="540" t="s">
        <v>8534</v>
      </c>
      <c r="C4383" s="540" t="s">
        <v>8535</v>
      </c>
      <c r="D4383" s="540" t="s">
        <v>2732</v>
      </c>
      <c r="E4383" s="540" t="s">
        <v>9245</v>
      </c>
      <c r="F4383" s="556">
        <v>35320000</v>
      </c>
      <c r="G4383" s="541">
        <v>2023</v>
      </c>
      <c r="H4383" s="542">
        <f>VLOOKUP(G4383,[3]잔가율!$B$3:$C$33,2,FALSE)</f>
        <v>0.82599999999999996</v>
      </c>
      <c r="I4383" s="552">
        <f t="shared" si="68"/>
        <v>29174320</v>
      </c>
    </row>
    <row r="4384" spans="1:9">
      <c r="A4384" s="539">
        <v>4383</v>
      </c>
      <c r="B4384" s="540" t="s">
        <v>8534</v>
      </c>
      <c r="C4384" s="540" t="s">
        <v>8535</v>
      </c>
      <c r="D4384" s="540" t="s">
        <v>2732</v>
      </c>
      <c r="E4384" s="540" t="s">
        <v>9246</v>
      </c>
      <c r="F4384" s="556">
        <v>32590000</v>
      </c>
      <c r="G4384" s="541">
        <v>2023</v>
      </c>
      <c r="H4384" s="542">
        <f>VLOOKUP(G4384,[3]잔가율!$B$3:$C$33,2,FALSE)</f>
        <v>0.82599999999999996</v>
      </c>
      <c r="I4384" s="552">
        <f t="shared" si="68"/>
        <v>26919340</v>
      </c>
    </row>
    <row r="4385" spans="1:9">
      <c r="A4385" s="539">
        <v>4384</v>
      </c>
      <c r="B4385" s="540" t="s">
        <v>8534</v>
      </c>
      <c r="C4385" s="540" t="s">
        <v>8535</v>
      </c>
      <c r="D4385" s="540" t="s">
        <v>2732</v>
      </c>
      <c r="E4385" s="540" t="s">
        <v>9247</v>
      </c>
      <c r="F4385" s="556">
        <v>35630000</v>
      </c>
      <c r="G4385" s="541">
        <v>2023</v>
      </c>
      <c r="H4385" s="542">
        <f>VLOOKUP(G4385,[3]잔가율!$B$3:$C$33,2,FALSE)</f>
        <v>0.82599999999999996</v>
      </c>
      <c r="I4385" s="552">
        <f t="shared" si="68"/>
        <v>29430380</v>
      </c>
    </row>
    <row r="4386" spans="1:9">
      <c r="A4386" s="539">
        <v>4385</v>
      </c>
      <c r="B4386" s="540" t="s">
        <v>8534</v>
      </c>
      <c r="C4386" s="540" t="s">
        <v>8535</v>
      </c>
      <c r="D4386" s="540" t="s">
        <v>2732</v>
      </c>
      <c r="E4386" s="540" t="s">
        <v>9248</v>
      </c>
      <c r="F4386" s="556">
        <v>33270000</v>
      </c>
      <c r="G4386" s="541">
        <v>2023</v>
      </c>
      <c r="H4386" s="542">
        <f>VLOOKUP(G4386,[3]잔가율!$B$3:$C$33,2,FALSE)</f>
        <v>0.82599999999999996</v>
      </c>
      <c r="I4386" s="552">
        <f t="shared" si="68"/>
        <v>27481020</v>
      </c>
    </row>
    <row r="4387" spans="1:9">
      <c r="A4387" s="539">
        <v>4386</v>
      </c>
      <c r="B4387" s="540" t="s">
        <v>8534</v>
      </c>
      <c r="C4387" s="540" t="s">
        <v>8535</v>
      </c>
      <c r="D4387" s="540" t="s">
        <v>2732</v>
      </c>
      <c r="E4387" s="540" t="s">
        <v>9249</v>
      </c>
      <c r="F4387" s="556">
        <v>36620000</v>
      </c>
      <c r="G4387" s="541">
        <v>2023</v>
      </c>
      <c r="H4387" s="542">
        <f>VLOOKUP(G4387,[3]잔가율!$B$3:$C$33,2,FALSE)</f>
        <v>0.82599999999999996</v>
      </c>
      <c r="I4387" s="552">
        <f t="shared" si="68"/>
        <v>30248120</v>
      </c>
    </row>
    <row r="4388" spans="1:9">
      <c r="A4388" s="539">
        <v>4387</v>
      </c>
      <c r="B4388" s="540" t="s">
        <v>8534</v>
      </c>
      <c r="C4388" s="540" t="s">
        <v>8535</v>
      </c>
      <c r="D4388" s="540" t="s">
        <v>2732</v>
      </c>
      <c r="E4388" s="540" t="s">
        <v>9250</v>
      </c>
      <c r="F4388" s="556">
        <v>32240000</v>
      </c>
      <c r="G4388" s="541">
        <v>2023</v>
      </c>
      <c r="H4388" s="542">
        <f>VLOOKUP(G4388,[3]잔가율!$B$3:$C$33,2,FALSE)</f>
        <v>0.82599999999999996</v>
      </c>
      <c r="I4388" s="552">
        <f t="shared" si="68"/>
        <v>26630240</v>
      </c>
    </row>
    <row r="4389" spans="1:9">
      <c r="A4389" s="539">
        <v>4388</v>
      </c>
      <c r="B4389" s="540" t="s">
        <v>8534</v>
      </c>
      <c r="C4389" s="540" t="s">
        <v>8535</v>
      </c>
      <c r="D4389" s="540" t="s">
        <v>2732</v>
      </c>
      <c r="E4389" s="540" t="s">
        <v>9251</v>
      </c>
      <c r="F4389" s="556">
        <v>34920000</v>
      </c>
      <c r="G4389" s="541">
        <v>2023</v>
      </c>
      <c r="H4389" s="542">
        <f>VLOOKUP(G4389,[3]잔가율!$B$3:$C$33,2,FALSE)</f>
        <v>0.82599999999999996</v>
      </c>
      <c r="I4389" s="552">
        <f t="shared" si="68"/>
        <v>28843920</v>
      </c>
    </row>
    <row r="4390" spans="1:9">
      <c r="A4390" s="539">
        <v>4389</v>
      </c>
      <c r="B4390" s="540" t="s">
        <v>8534</v>
      </c>
      <c r="C4390" s="540" t="s">
        <v>8535</v>
      </c>
      <c r="D4390" s="540" t="s">
        <v>2732</v>
      </c>
      <c r="E4390" s="540" t="s">
        <v>9252</v>
      </c>
      <c r="F4390" s="556">
        <v>27310000</v>
      </c>
      <c r="G4390" s="541">
        <v>2023</v>
      </c>
      <c r="H4390" s="542">
        <f>VLOOKUP(G4390,[3]잔가율!$B$3:$C$33,2,FALSE)</f>
        <v>0.82599999999999996</v>
      </c>
      <c r="I4390" s="552">
        <f t="shared" si="68"/>
        <v>22558060</v>
      </c>
    </row>
    <row r="4391" spans="1:9">
      <c r="A4391" s="539">
        <v>4390</v>
      </c>
      <c r="B4391" s="540" t="s">
        <v>8534</v>
      </c>
      <c r="C4391" s="540" t="s">
        <v>8535</v>
      </c>
      <c r="D4391" s="540" t="s">
        <v>2732</v>
      </c>
      <c r="E4391" s="540" t="s">
        <v>9253</v>
      </c>
      <c r="F4391" s="556">
        <v>29750000</v>
      </c>
      <c r="G4391" s="541">
        <v>2023</v>
      </c>
      <c r="H4391" s="542">
        <f>VLOOKUP(G4391,[3]잔가율!$B$3:$C$33,2,FALSE)</f>
        <v>0.82599999999999996</v>
      </c>
      <c r="I4391" s="552">
        <f t="shared" si="68"/>
        <v>24573500</v>
      </c>
    </row>
    <row r="4392" spans="1:9">
      <c r="A4392" s="539">
        <v>4391</v>
      </c>
      <c r="B4392" s="540" t="s">
        <v>8534</v>
      </c>
      <c r="C4392" s="540" t="s">
        <v>8535</v>
      </c>
      <c r="D4392" s="540" t="s">
        <v>2732</v>
      </c>
      <c r="E4392" s="540" t="s">
        <v>9254</v>
      </c>
      <c r="F4392" s="556">
        <v>29550000</v>
      </c>
      <c r="G4392" s="541">
        <v>2023</v>
      </c>
      <c r="H4392" s="542">
        <f>VLOOKUP(G4392,[3]잔가율!$B$3:$C$33,2,FALSE)</f>
        <v>0.82599999999999996</v>
      </c>
      <c r="I4392" s="552">
        <f t="shared" si="68"/>
        <v>24408300</v>
      </c>
    </row>
    <row r="4393" spans="1:9">
      <c r="A4393" s="539">
        <v>4392</v>
      </c>
      <c r="B4393" s="540" t="s">
        <v>8534</v>
      </c>
      <c r="C4393" s="540" t="s">
        <v>8535</v>
      </c>
      <c r="D4393" s="540" t="s">
        <v>2732</v>
      </c>
      <c r="E4393" s="540" t="s">
        <v>9255</v>
      </c>
      <c r="F4393" s="556">
        <v>30320000</v>
      </c>
      <c r="G4393" s="541">
        <v>2023</v>
      </c>
      <c r="H4393" s="542">
        <f>VLOOKUP(G4393,[3]잔가율!$B$3:$C$33,2,FALSE)</f>
        <v>0.82599999999999996</v>
      </c>
      <c r="I4393" s="552">
        <f t="shared" si="68"/>
        <v>25044320</v>
      </c>
    </row>
    <row r="4394" spans="1:9">
      <c r="A4394" s="539">
        <v>4393</v>
      </c>
      <c r="B4394" s="540" t="s">
        <v>8534</v>
      </c>
      <c r="C4394" s="540" t="s">
        <v>8535</v>
      </c>
      <c r="D4394" s="540" t="s">
        <v>2732</v>
      </c>
      <c r="E4394" s="540" t="s">
        <v>9256</v>
      </c>
      <c r="F4394" s="556">
        <v>27970000</v>
      </c>
      <c r="G4394" s="541">
        <v>2023</v>
      </c>
      <c r="H4394" s="542">
        <f>VLOOKUP(G4394,[3]잔가율!$B$3:$C$33,2,FALSE)</f>
        <v>0.82599999999999996</v>
      </c>
      <c r="I4394" s="552">
        <f t="shared" si="68"/>
        <v>23103220</v>
      </c>
    </row>
    <row r="4395" spans="1:9">
      <c r="A4395" s="539">
        <v>4394</v>
      </c>
      <c r="B4395" s="540" t="s">
        <v>8534</v>
      </c>
      <c r="C4395" s="540" t="s">
        <v>8535</v>
      </c>
      <c r="D4395" s="540" t="s">
        <v>2732</v>
      </c>
      <c r="E4395" s="540" t="s">
        <v>9257</v>
      </c>
      <c r="F4395" s="556">
        <v>33130000</v>
      </c>
      <c r="G4395" s="541">
        <v>2023</v>
      </c>
      <c r="H4395" s="542">
        <f>VLOOKUP(G4395,[3]잔가율!$B$3:$C$33,2,FALSE)</f>
        <v>0.82599999999999996</v>
      </c>
      <c r="I4395" s="552">
        <f t="shared" si="68"/>
        <v>27365380</v>
      </c>
    </row>
    <row r="4396" spans="1:9">
      <c r="A4396" s="539">
        <v>4395</v>
      </c>
      <c r="B4396" s="540" t="s">
        <v>8534</v>
      </c>
      <c r="C4396" s="540" t="s">
        <v>8535</v>
      </c>
      <c r="D4396" s="540" t="s">
        <v>2732</v>
      </c>
      <c r="E4396" s="540" t="s">
        <v>9258</v>
      </c>
      <c r="F4396" s="556">
        <v>32830000</v>
      </c>
      <c r="G4396" s="541">
        <v>2023</v>
      </c>
      <c r="H4396" s="542">
        <f>VLOOKUP(G4396,[3]잔가율!$B$3:$C$33,2,FALSE)</f>
        <v>0.82599999999999996</v>
      </c>
      <c r="I4396" s="552">
        <f t="shared" si="68"/>
        <v>27117580</v>
      </c>
    </row>
    <row r="4397" spans="1:9">
      <c r="A4397" s="539">
        <v>4396</v>
      </c>
      <c r="B4397" s="540" t="s">
        <v>8534</v>
      </c>
      <c r="C4397" s="540" t="s">
        <v>8535</v>
      </c>
      <c r="D4397" s="540" t="s">
        <v>2732</v>
      </c>
      <c r="E4397" s="540" t="s">
        <v>9259</v>
      </c>
      <c r="F4397" s="556">
        <v>26200000</v>
      </c>
      <c r="G4397" s="541">
        <v>2023</v>
      </c>
      <c r="H4397" s="542">
        <f>VLOOKUP(G4397,[3]잔가율!$B$3:$C$33,2,FALSE)</f>
        <v>0.82599999999999996</v>
      </c>
      <c r="I4397" s="552">
        <f t="shared" si="68"/>
        <v>21641200</v>
      </c>
    </row>
    <row r="4398" spans="1:9">
      <c r="A4398" s="539">
        <v>4397</v>
      </c>
      <c r="B4398" s="540" t="s">
        <v>8534</v>
      </c>
      <c r="C4398" s="540" t="s">
        <v>8535</v>
      </c>
      <c r="D4398" s="540" t="s">
        <v>2732</v>
      </c>
      <c r="E4398" s="540" t="s">
        <v>9260</v>
      </c>
      <c r="F4398" s="556">
        <v>30100000</v>
      </c>
      <c r="G4398" s="541">
        <v>2023</v>
      </c>
      <c r="H4398" s="542">
        <f>VLOOKUP(G4398,[3]잔가율!$B$3:$C$33,2,FALSE)</f>
        <v>0.82599999999999996</v>
      </c>
      <c r="I4398" s="552">
        <f t="shared" si="68"/>
        <v>24862600</v>
      </c>
    </row>
    <row r="4399" spans="1:9">
      <c r="A4399" s="539">
        <v>4398</v>
      </c>
      <c r="B4399" s="540" t="s">
        <v>8534</v>
      </c>
      <c r="C4399" s="540" t="s">
        <v>8535</v>
      </c>
      <c r="D4399" s="540" t="s">
        <v>2732</v>
      </c>
      <c r="E4399" s="540" t="s">
        <v>9261</v>
      </c>
      <c r="F4399" s="556">
        <v>31980000</v>
      </c>
      <c r="G4399" s="541">
        <v>2023</v>
      </c>
      <c r="H4399" s="542">
        <f>VLOOKUP(G4399,[3]잔가율!$B$3:$C$33,2,FALSE)</f>
        <v>0.82599999999999996</v>
      </c>
      <c r="I4399" s="552">
        <f t="shared" si="68"/>
        <v>26415480</v>
      </c>
    </row>
    <row r="4400" spans="1:9">
      <c r="A4400" s="539">
        <v>4399</v>
      </c>
      <c r="B4400" s="540" t="s">
        <v>8534</v>
      </c>
      <c r="C4400" s="540" t="s">
        <v>8535</v>
      </c>
      <c r="D4400" s="540" t="s">
        <v>2732</v>
      </c>
      <c r="E4400" s="540" t="s">
        <v>9262</v>
      </c>
      <c r="F4400" s="556">
        <v>24530000</v>
      </c>
      <c r="G4400" s="541">
        <v>2023</v>
      </c>
      <c r="H4400" s="542">
        <f>VLOOKUP(G4400,[3]잔가율!$B$3:$C$33,2,FALSE)</f>
        <v>0.82599999999999996</v>
      </c>
      <c r="I4400" s="552">
        <f t="shared" si="68"/>
        <v>20261780</v>
      </c>
    </row>
    <row r="4401" spans="1:9">
      <c r="A4401" s="539">
        <v>4400</v>
      </c>
      <c r="B4401" s="540" t="s">
        <v>8534</v>
      </c>
      <c r="C4401" s="540" t="s">
        <v>8535</v>
      </c>
      <c r="D4401" s="540" t="s">
        <v>2732</v>
      </c>
      <c r="E4401" s="540" t="s">
        <v>9263</v>
      </c>
      <c r="F4401" s="556">
        <v>27520000</v>
      </c>
      <c r="G4401" s="541">
        <v>2023</v>
      </c>
      <c r="H4401" s="542">
        <f>VLOOKUP(G4401,[3]잔가율!$B$3:$C$33,2,FALSE)</f>
        <v>0.82599999999999996</v>
      </c>
      <c r="I4401" s="552">
        <f t="shared" si="68"/>
        <v>22731520</v>
      </c>
    </row>
    <row r="4402" spans="1:9">
      <c r="A4402" s="539">
        <v>4401</v>
      </c>
      <c r="B4402" s="540" t="s">
        <v>8534</v>
      </c>
      <c r="C4402" s="540" t="s">
        <v>8535</v>
      </c>
      <c r="D4402" s="540" t="s">
        <v>2732</v>
      </c>
      <c r="E4402" s="540" t="s">
        <v>9264</v>
      </c>
      <c r="F4402" s="556">
        <v>30240000</v>
      </c>
      <c r="G4402" s="541">
        <v>2023</v>
      </c>
      <c r="H4402" s="542">
        <f>VLOOKUP(G4402,[3]잔가율!$B$3:$C$33,2,FALSE)</f>
        <v>0.82599999999999996</v>
      </c>
      <c r="I4402" s="552">
        <f t="shared" si="68"/>
        <v>24978240</v>
      </c>
    </row>
    <row r="4403" spans="1:9">
      <c r="A4403" s="539">
        <v>4402</v>
      </c>
      <c r="B4403" s="540" t="s">
        <v>8534</v>
      </c>
      <c r="C4403" s="540" t="s">
        <v>8535</v>
      </c>
      <c r="D4403" s="540" t="s">
        <v>2732</v>
      </c>
      <c r="E4403" s="540" t="s">
        <v>9265</v>
      </c>
      <c r="F4403" s="556">
        <v>32300000</v>
      </c>
      <c r="G4403" s="541">
        <v>2023</v>
      </c>
      <c r="H4403" s="542">
        <f>VLOOKUP(G4403,[3]잔가율!$B$3:$C$33,2,FALSE)</f>
        <v>0.82599999999999996</v>
      </c>
      <c r="I4403" s="552">
        <f t="shared" si="68"/>
        <v>26679800</v>
      </c>
    </row>
    <row r="4404" spans="1:9">
      <c r="A4404" s="539">
        <v>4403</v>
      </c>
      <c r="B4404" s="540" t="s">
        <v>8534</v>
      </c>
      <c r="C4404" s="540" t="s">
        <v>8535</v>
      </c>
      <c r="D4404" s="540" t="s">
        <v>2732</v>
      </c>
      <c r="E4404" s="540" t="s">
        <v>9266</v>
      </c>
      <c r="F4404" s="556">
        <v>33340000</v>
      </c>
      <c r="G4404" s="541">
        <v>2023</v>
      </c>
      <c r="H4404" s="542">
        <f>VLOOKUP(G4404,[3]잔가율!$B$3:$C$33,2,FALSE)</f>
        <v>0.82599999999999996</v>
      </c>
      <c r="I4404" s="552">
        <f t="shared" si="68"/>
        <v>27538840</v>
      </c>
    </row>
    <row r="4405" spans="1:9">
      <c r="A4405" s="539">
        <v>4404</v>
      </c>
      <c r="B4405" s="540" t="s">
        <v>8534</v>
      </c>
      <c r="C4405" s="540" t="s">
        <v>8535</v>
      </c>
      <c r="D4405" s="540" t="s">
        <v>2732</v>
      </c>
      <c r="E4405" s="540" t="s">
        <v>9267</v>
      </c>
      <c r="F4405" s="556">
        <v>31410000</v>
      </c>
      <c r="G4405" s="541">
        <v>2023</v>
      </c>
      <c r="H4405" s="542">
        <f>VLOOKUP(G4405,[3]잔가율!$B$3:$C$33,2,FALSE)</f>
        <v>0.82599999999999996</v>
      </c>
      <c r="I4405" s="552">
        <f t="shared" si="68"/>
        <v>25944660</v>
      </c>
    </row>
    <row r="4406" spans="1:9">
      <c r="A4406" s="539">
        <v>4405</v>
      </c>
      <c r="B4406" s="540" t="s">
        <v>8534</v>
      </c>
      <c r="C4406" s="540" t="s">
        <v>8535</v>
      </c>
      <c r="D4406" s="540" t="s">
        <v>2732</v>
      </c>
      <c r="E4406" s="540" t="s">
        <v>9268</v>
      </c>
      <c r="F4406" s="556">
        <v>33000000</v>
      </c>
      <c r="G4406" s="541">
        <v>2023</v>
      </c>
      <c r="H4406" s="542">
        <f>VLOOKUP(G4406,[3]잔가율!$B$3:$C$33,2,FALSE)</f>
        <v>0.82599999999999996</v>
      </c>
      <c r="I4406" s="552">
        <f t="shared" si="68"/>
        <v>27258000</v>
      </c>
    </row>
    <row r="4407" spans="1:9">
      <c r="A4407" s="539">
        <v>4406</v>
      </c>
      <c r="B4407" s="540" t="s">
        <v>8534</v>
      </c>
      <c r="C4407" s="540" t="s">
        <v>8535</v>
      </c>
      <c r="D4407" s="540" t="s">
        <v>2732</v>
      </c>
      <c r="E4407" s="540" t="s">
        <v>9269</v>
      </c>
      <c r="F4407" s="556">
        <v>32660000</v>
      </c>
      <c r="G4407" s="541">
        <v>2023</v>
      </c>
      <c r="H4407" s="542">
        <f>VLOOKUP(G4407,[3]잔가율!$B$3:$C$33,2,FALSE)</f>
        <v>0.82599999999999996</v>
      </c>
      <c r="I4407" s="552">
        <f t="shared" si="68"/>
        <v>26977160</v>
      </c>
    </row>
    <row r="4408" spans="1:9">
      <c r="A4408" s="539">
        <v>4407</v>
      </c>
      <c r="B4408" s="540" t="s">
        <v>8534</v>
      </c>
      <c r="C4408" s="540" t="s">
        <v>8535</v>
      </c>
      <c r="D4408" s="540" t="s">
        <v>2732</v>
      </c>
      <c r="E4408" s="540" t="s">
        <v>9270</v>
      </c>
      <c r="F4408" s="556">
        <v>34310000</v>
      </c>
      <c r="G4408" s="541">
        <v>2023</v>
      </c>
      <c r="H4408" s="542">
        <f>VLOOKUP(G4408,[3]잔가율!$B$3:$C$33,2,FALSE)</f>
        <v>0.82599999999999996</v>
      </c>
      <c r="I4408" s="552">
        <f t="shared" si="68"/>
        <v>28340060</v>
      </c>
    </row>
    <row r="4409" spans="1:9">
      <c r="A4409" s="539">
        <v>4408</v>
      </c>
      <c r="B4409" s="540" t="s">
        <v>8534</v>
      </c>
      <c r="C4409" s="540" t="s">
        <v>8535</v>
      </c>
      <c r="D4409" s="540" t="s">
        <v>2732</v>
      </c>
      <c r="E4409" s="540" t="s">
        <v>9271</v>
      </c>
      <c r="F4409" s="556">
        <v>24250000</v>
      </c>
      <c r="G4409" s="541">
        <v>2023</v>
      </c>
      <c r="H4409" s="542">
        <f>VLOOKUP(G4409,[3]잔가율!$B$3:$C$33,2,FALSE)</f>
        <v>0.82599999999999996</v>
      </c>
      <c r="I4409" s="552">
        <f t="shared" si="68"/>
        <v>20030500</v>
      </c>
    </row>
    <row r="4410" spans="1:9">
      <c r="A4410" s="539">
        <v>4409</v>
      </c>
      <c r="B4410" s="540" t="s">
        <v>8534</v>
      </c>
      <c r="C4410" s="540" t="s">
        <v>8535</v>
      </c>
      <c r="D4410" s="540" t="s">
        <v>2732</v>
      </c>
      <c r="E4410" s="540" t="s">
        <v>9272</v>
      </c>
      <c r="F4410" s="556">
        <v>28710000</v>
      </c>
      <c r="G4410" s="541">
        <v>2023</v>
      </c>
      <c r="H4410" s="542">
        <f>VLOOKUP(G4410,[3]잔가율!$B$3:$C$33,2,FALSE)</f>
        <v>0.82599999999999996</v>
      </c>
      <c r="I4410" s="552">
        <f t="shared" si="68"/>
        <v>23714460</v>
      </c>
    </row>
    <row r="4411" spans="1:9">
      <c r="A4411" s="539">
        <v>4410</v>
      </c>
      <c r="B4411" s="540" t="s">
        <v>8534</v>
      </c>
      <c r="C4411" s="540" t="s">
        <v>8535</v>
      </c>
      <c r="D4411" s="540" t="s">
        <v>2732</v>
      </c>
      <c r="E4411" s="540" t="s">
        <v>9273</v>
      </c>
      <c r="F4411" s="556">
        <v>29960000</v>
      </c>
      <c r="G4411" s="541">
        <v>2023</v>
      </c>
      <c r="H4411" s="542">
        <f>VLOOKUP(G4411,[3]잔가율!$B$3:$C$33,2,FALSE)</f>
        <v>0.82599999999999996</v>
      </c>
      <c r="I4411" s="552">
        <f t="shared" si="68"/>
        <v>24746960</v>
      </c>
    </row>
    <row r="4412" spans="1:9">
      <c r="A4412" s="539">
        <v>4411</v>
      </c>
      <c r="B4412" s="540" t="s">
        <v>8534</v>
      </c>
      <c r="C4412" s="540" t="s">
        <v>8535</v>
      </c>
      <c r="D4412" s="540" t="s">
        <v>2732</v>
      </c>
      <c r="E4412" s="540" t="s">
        <v>9274</v>
      </c>
      <c r="F4412" s="556">
        <v>25200000</v>
      </c>
      <c r="G4412" s="541">
        <v>2023</v>
      </c>
      <c r="H4412" s="542">
        <f>VLOOKUP(G4412,[3]잔가율!$B$3:$C$33,2,FALSE)</f>
        <v>0.82599999999999996</v>
      </c>
      <c r="I4412" s="552">
        <f t="shared" si="68"/>
        <v>20815200</v>
      </c>
    </row>
    <row r="4413" spans="1:9">
      <c r="A4413" s="539">
        <v>4412</v>
      </c>
      <c r="B4413" s="540" t="s">
        <v>8534</v>
      </c>
      <c r="C4413" s="540" t="s">
        <v>8535</v>
      </c>
      <c r="D4413" s="540" t="s">
        <v>2732</v>
      </c>
      <c r="E4413" s="540" t="s">
        <v>9275</v>
      </c>
      <c r="F4413" s="556">
        <v>27080000</v>
      </c>
      <c r="G4413" s="541">
        <v>2023</v>
      </c>
      <c r="H4413" s="542">
        <f>VLOOKUP(G4413,[3]잔가율!$B$3:$C$33,2,FALSE)</f>
        <v>0.82599999999999996</v>
      </c>
      <c r="I4413" s="552">
        <f t="shared" si="68"/>
        <v>22368080</v>
      </c>
    </row>
    <row r="4414" spans="1:9">
      <c r="A4414" s="539">
        <v>4413</v>
      </c>
      <c r="B4414" s="540" t="s">
        <v>8534</v>
      </c>
      <c r="C4414" s="540" t="s">
        <v>8535</v>
      </c>
      <c r="D4414" s="540" t="s">
        <v>2732</v>
      </c>
      <c r="E4414" s="540" t="s">
        <v>9276</v>
      </c>
      <c r="F4414" s="556">
        <v>21800000</v>
      </c>
      <c r="G4414" s="541">
        <v>2023</v>
      </c>
      <c r="H4414" s="542">
        <f>VLOOKUP(G4414,[3]잔가율!$B$3:$C$33,2,FALSE)</f>
        <v>0.82599999999999996</v>
      </c>
      <c r="I4414" s="552">
        <f t="shared" si="68"/>
        <v>18006800</v>
      </c>
    </row>
    <row r="4415" spans="1:9">
      <c r="A4415" s="539">
        <v>4414</v>
      </c>
      <c r="B4415" s="540" t="s">
        <v>8534</v>
      </c>
      <c r="C4415" s="540" t="s">
        <v>8535</v>
      </c>
      <c r="D4415" s="540" t="s">
        <v>2732</v>
      </c>
      <c r="E4415" s="540" t="s">
        <v>9277</v>
      </c>
      <c r="F4415" s="556">
        <v>25390000</v>
      </c>
      <c r="G4415" s="541">
        <v>2023</v>
      </c>
      <c r="H4415" s="542">
        <f>VLOOKUP(G4415,[3]잔가율!$B$3:$C$33,2,FALSE)</f>
        <v>0.82599999999999996</v>
      </c>
      <c r="I4415" s="552">
        <f t="shared" si="68"/>
        <v>20972140</v>
      </c>
    </row>
    <row r="4416" spans="1:9">
      <c r="A4416" s="539">
        <v>4415</v>
      </c>
      <c r="B4416" s="540" t="s">
        <v>8534</v>
      </c>
      <c r="C4416" s="540" t="s">
        <v>8535</v>
      </c>
      <c r="D4416" s="540" t="s">
        <v>2732</v>
      </c>
      <c r="E4416" s="540" t="s">
        <v>9278</v>
      </c>
      <c r="F4416" s="556">
        <v>27750000</v>
      </c>
      <c r="G4416" s="541">
        <v>2023</v>
      </c>
      <c r="H4416" s="542">
        <f>VLOOKUP(G4416,[3]잔가율!$B$3:$C$33,2,FALSE)</f>
        <v>0.82599999999999996</v>
      </c>
      <c r="I4416" s="552">
        <f t="shared" si="68"/>
        <v>22921500</v>
      </c>
    </row>
    <row r="4417" spans="1:9">
      <c r="A4417" s="539">
        <v>4416</v>
      </c>
      <c r="B4417" s="540" t="s">
        <v>8534</v>
      </c>
      <c r="C4417" s="540" t="s">
        <v>8535</v>
      </c>
      <c r="D4417" s="540" t="s">
        <v>2732</v>
      </c>
      <c r="E4417" s="540" t="s">
        <v>9279</v>
      </c>
      <c r="F4417" s="556">
        <v>28640000</v>
      </c>
      <c r="G4417" s="541">
        <v>2023</v>
      </c>
      <c r="H4417" s="542">
        <f>VLOOKUP(G4417,[3]잔가율!$B$3:$C$33,2,FALSE)</f>
        <v>0.82599999999999996</v>
      </c>
      <c r="I4417" s="552">
        <f t="shared" si="68"/>
        <v>23656640</v>
      </c>
    </row>
    <row r="4418" spans="1:9">
      <c r="A4418" s="539">
        <v>4417</v>
      </c>
      <c r="B4418" s="540" t="s">
        <v>8534</v>
      </c>
      <c r="C4418" s="540" t="s">
        <v>8535</v>
      </c>
      <c r="D4418" s="540" t="s">
        <v>2732</v>
      </c>
      <c r="E4418" s="540" t="s">
        <v>9280</v>
      </c>
      <c r="F4418" s="556">
        <v>28970000</v>
      </c>
      <c r="G4418" s="541">
        <v>2023</v>
      </c>
      <c r="H4418" s="542">
        <f>VLOOKUP(G4418,[3]잔가율!$B$3:$C$33,2,FALSE)</f>
        <v>0.82599999999999996</v>
      </c>
      <c r="I4418" s="552">
        <f t="shared" ref="I4418:I4481" si="69">ROUNDDOWN(F4418*H4418,0)</f>
        <v>23929220</v>
      </c>
    </row>
    <row r="4419" spans="1:9">
      <c r="A4419" s="539">
        <v>4418</v>
      </c>
      <c r="B4419" s="540" t="s">
        <v>8534</v>
      </c>
      <c r="C4419" s="540" t="s">
        <v>8535</v>
      </c>
      <c r="D4419" s="540" t="s">
        <v>2732</v>
      </c>
      <c r="E4419" s="540" t="s">
        <v>9281</v>
      </c>
      <c r="F4419" s="556">
        <v>21860000</v>
      </c>
      <c r="G4419" s="541">
        <v>2023</v>
      </c>
      <c r="H4419" s="542">
        <f>VLOOKUP(G4419,[3]잔가율!$B$3:$C$33,2,FALSE)</f>
        <v>0.82599999999999996</v>
      </c>
      <c r="I4419" s="552">
        <f t="shared" si="69"/>
        <v>18056360</v>
      </c>
    </row>
    <row r="4420" spans="1:9">
      <c r="A4420" s="539">
        <v>4419</v>
      </c>
      <c r="B4420" s="540" t="s">
        <v>8534</v>
      </c>
      <c r="C4420" s="540" t="s">
        <v>8535</v>
      </c>
      <c r="D4420" s="540" t="s">
        <v>2732</v>
      </c>
      <c r="E4420" s="540" t="s">
        <v>9282</v>
      </c>
      <c r="F4420" s="556">
        <v>25220000</v>
      </c>
      <c r="G4420" s="541">
        <v>2023</v>
      </c>
      <c r="H4420" s="542">
        <f>VLOOKUP(G4420,[3]잔가율!$B$3:$C$33,2,FALSE)</f>
        <v>0.82599999999999996</v>
      </c>
      <c r="I4420" s="552">
        <f t="shared" si="69"/>
        <v>20831720</v>
      </c>
    </row>
    <row r="4421" spans="1:9">
      <c r="A4421" s="539">
        <v>4420</v>
      </c>
      <c r="B4421" s="540" t="s">
        <v>8534</v>
      </c>
      <c r="C4421" s="540" t="s">
        <v>8535</v>
      </c>
      <c r="D4421" s="540" t="s">
        <v>2732</v>
      </c>
      <c r="E4421" s="540" t="s">
        <v>9283</v>
      </c>
      <c r="F4421" s="556">
        <v>21980000</v>
      </c>
      <c r="G4421" s="541">
        <v>2023</v>
      </c>
      <c r="H4421" s="542">
        <f>VLOOKUP(G4421,[3]잔가율!$B$3:$C$33,2,FALSE)</f>
        <v>0.82599999999999996</v>
      </c>
      <c r="I4421" s="552">
        <f t="shared" si="69"/>
        <v>18155480</v>
      </c>
    </row>
    <row r="4422" spans="1:9">
      <c r="A4422" s="539">
        <v>4421</v>
      </c>
      <c r="B4422" s="540" t="s">
        <v>8534</v>
      </c>
      <c r="C4422" s="540" t="s">
        <v>8535</v>
      </c>
      <c r="D4422" s="540" t="s">
        <v>2732</v>
      </c>
      <c r="E4422" s="540" t="s">
        <v>9284</v>
      </c>
      <c r="F4422" s="556">
        <v>23830000</v>
      </c>
      <c r="G4422" s="541">
        <v>2023</v>
      </c>
      <c r="H4422" s="542">
        <f>VLOOKUP(G4422,[3]잔가율!$B$3:$C$33,2,FALSE)</f>
        <v>0.82599999999999996</v>
      </c>
      <c r="I4422" s="552">
        <f t="shared" si="69"/>
        <v>19683580</v>
      </c>
    </row>
    <row r="4423" spans="1:9">
      <c r="A4423" s="539">
        <v>4422</v>
      </c>
      <c r="B4423" s="540" t="s">
        <v>8534</v>
      </c>
      <c r="C4423" s="540" t="s">
        <v>8535</v>
      </c>
      <c r="D4423" s="540" t="s">
        <v>2732</v>
      </c>
      <c r="E4423" s="540" t="s">
        <v>9285</v>
      </c>
      <c r="F4423" s="556">
        <v>26640000</v>
      </c>
      <c r="G4423" s="541">
        <v>2023</v>
      </c>
      <c r="H4423" s="542">
        <f>VLOOKUP(G4423,[3]잔가율!$B$3:$C$33,2,FALSE)</f>
        <v>0.82599999999999996</v>
      </c>
      <c r="I4423" s="552">
        <f t="shared" si="69"/>
        <v>22004640</v>
      </c>
    </row>
    <row r="4424" spans="1:9">
      <c r="A4424" s="539">
        <v>4423</v>
      </c>
      <c r="B4424" s="540" t="s">
        <v>8534</v>
      </c>
      <c r="C4424" s="540" t="s">
        <v>8535</v>
      </c>
      <c r="D4424" s="540" t="s">
        <v>2732</v>
      </c>
      <c r="E4424" s="540" t="s">
        <v>9286</v>
      </c>
      <c r="F4424" s="556">
        <v>31310000</v>
      </c>
      <c r="G4424" s="541">
        <v>2023</v>
      </c>
      <c r="H4424" s="542">
        <f>VLOOKUP(G4424,[3]잔가율!$B$3:$C$33,2,FALSE)</f>
        <v>0.82599999999999996</v>
      </c>
      <c r="I4424" s="552">
        <f t="shared" si="69"/>
        <v>25862060</v>
      </c>
    </row>
    <row r="4425" spans="1:9">
      <c r="A4425" s="539">
        <v>4424</v>
      </c>
      <c r="B4425" s="540" t="s">
        <v>8534</v>
      </c>
      <c r="C4425" s="540" t="s">
        <v>8535</v>
      </c>
      <c r="D4425" s="540" t="s">
        <v>2732</v>
      </c>
      <c r="E4425" s="540" t="s">
        <v>9287</v>
      </c>
      <c r="F4425" s="556">
        <v>30300000</v>
      </c>
      <c r="G4425" s="541">
        <v>2023</v>
      </c>
      <c r="H4425" s="542">
        <f>VLOOKUP(G4425,[3]잔가율!$B$3:$C$33,2,FALSE)</f>
        <v>0.82599999999999996</v>
      </c>
      <c r="I4425" s="552">
        <f t="shared" si="69"/>
        <v>25027800</v>
      </c>
    </row>
    <row r="4426" spans="1:9">
      <c r="A4426" s="539">
        <v>4425</v>
      </c>
      <c r="B4426" s="540" t="s">
        <v>8534</v>
      </c>
      <c r="C4426" s="540" t="s">
        <v>8535</v>
      </c>
      <c r="D4426" s="540" t="s">
        <v>2732</v>
      </c>
      <c r="E4426" s="540" t="s">
        <v>9288</v>
      </c>
      <c r="F4426" s="556">
        <v>23580000</v>
      </c>
      <c r="G4426" s="541">
        <v>2023</v>
      </c>
      <c r="H4426" s="542">
        <f>VLOOKUP(G4426,[3]잔가율!$B$3:$C$33,2,FALSE)</f>
        <v>0.82599999999999996</v>
      </c>
      <c r="I4426" s="552">
        <f t="shared" si="69"/>
        <v>19477080</v>
      </c>
    </row>
    <row r="4427" spans="1:9">
      <c r="A4427" s="539">
        <v>4426</v>
      </c>
      <c r="B4427" s="540" t="s">
        <v>8534</v>
      </c>
      <c r="C4427" s="540" t="s">
        <v>8535</v>
      </c>
      <c r="D4427" s="540" t="s">
        <v>2732</v>
      </c>
      <c r="E4427" s="540" t="s">
        <v>9289</v>
      </c>
      <c r="F4427" s="556">
        <v>26130000</v>
      </c>
      <c r="G4427" s="541">
        <v>2023</v>
      </c>
      <c r="H4427" s="542">
        <f>VLOOKUP(G4427,[3]잔가율!$B$3:$C$33,2,FALSE)</f>
        <v>0.82599999999999996</v>
      </c>
      <c r="I4427" s="552">
        <f t="shared" si="69"/>
        <v>21583380</v>
      </c>
    </row>
    <row r="4428" spans="1:9">
      <c r="A4428" s="539">
        <v>4427</v>
      </c>
      <c r="B4428" s="540" t="s">
        <v>8534</v>
      </c>
      <c r="C4428" s="540" t="s">
        <v>8535</v>
      </c>
      <c r="D4428" s="540" t="s">
        <v>2732</v>
      </c>
      <c r="E4428" s="540" t="s">
        <v>9290</v>
      </c>
      <c r="F4428" s="556">
        <v>20800000</v>
      </c>
      <c r="G4428" s="541">
        <v>2023</v>
      </c>
      <c r="H4428" s="542">
        <f>VLOOKUP(G4428,[3]잔가율!$B$3:$C$33,2,FALSE)</f>
        <v>0.82599999999999996</v>
      </c>
      <c r="I4428" s="552">
        <f t="shared" si="69"/>
        <v>17180800</v>
      </c>
    </row>
    <row r="4429" spans="1:9">
      <c r="A4429" s="539">
        <v>4428</v>
      </c>
      <c r="B4429" s="540" t="s">
        <v>8534</v>
      </c>
      <c r="C4429" s="540" t="s">
        <v>8535</v>
      </c>
      <c r="D4429" s="540" t="s">
        <v>2732</v>
      </c>
      <c r="E4429" s="540" t="s">
        <v>9291</v>
      </c>
      <c r="F4429" s="556">
        <v>24300000</v>
      </c>
      <c r="G4429" s="541">
        <v>2023</v>
      </c>
      <c r="H4429" s="542">
        <f>VLOOKUP(G4429,[3]잔가율!$B$3:$C$33,2,FALSE)</f>
        <v>0.82599999999999996</v>
      </c>
      <c r="I4429" s="552">
        <f t="shared" si="69"/>
        <v>20071800</v>
      </c>
    </row>
    <row r="4430" spans="1:9">
      <c r="A4430" s="539">
        <v>4429</v>
      </c>
      <c r="B4430" s="540" t="s">
        <v>8534</v>
      </c>
      <c r="C4430" s="540" t="s">
        <v>8535</v>
      </c>
      <c r="D4430" s="540" t="s">
        <v>2732</v>
      </c>
      <c r="E4430" s="540" t="s">
        <v>9292</v>
      </c>
      <c r="F4430" s="556">
        <v>27290000</v>
      </c>
      <c r="G4430" s="541">
        <v>2023</v>
      </c>
      <c r="H4430" s="542">
        <f>VLOOKUP(G4430,[3]잔가율!$B$3:$C$33,2,FALSE)</f>
        <v>0.82599999999999996</v>
      </c>
      <c r="I4430" s="552">
        <f t="shared" si="69"/>
        <v>22541540</v>
      </c>
    </row>
    <row r="4431" spans="1:9">
      <c r="A4431" s="539">
        <v>4430</v>
      </c>
      <c r="B4431" s="540" t="s">
        <v>8534</v>
      </c>
      <c r="C4431" s="540" t="s">
        <v>8535</v>
      </c>
      <c r="D4431" s="540" t="s">
        <v>2732</v>
      </c>
      <c r="E4431" s="540" t="s">
        <v>9293</v>
      </c>
      <c r="F4431" s="556">
        <v>32290000</v>
      </c>
      <c r="G4431" s="541">
        <v>2023</v>
      </c>
      <c r="H4431" s="542">
        <f>VLOOKUP(G4431,[3]잔가율!$B$3:$C$33,2,FALSE)</f>
        <v>0.82599999999999996</v>
      </c>
      <c r="I4431" s="552">
        <f t="shared" si="69"/>
        <v>26671540</v>
      </c>
    </row>
    <row r="4432" spans="1:9">
      <c r="A4432" s="539">
        <v>4431</v>
      </c>
      <c r="B4432" s="540" t="s">
        <v>8534</v>
      </c>
      <c r="C4432" s="540" t="s">
        <v>8535</v>
      </c>
      <c r="D4432" s="540" t="s">
        <v>2732</v>
      </c>
      <c r="E4432" s="540" t="s">
        <v>9294</v>
      </c>
      <c r="F4432" s="556">
        <v>31060000</v>
      </c>
      <c r="G4432" s="541">
        <v>2023</v>
      </c>
      <c r="H4432" s="542">
        <f>VLOOKUP(G4432,[3]잔가율!$B$3:$C$33,2,FALSE)</f>
        <v>0.82599999999999996</v>
      </c>
      <c r="I4432" s="552">
        <f t="shared" si="69"/>
        <v>25655560</v>
      </c>
    </row>
    <row r="4433" spans="1:9">
      <c r="A4433" s="539">
        <v>4432</v>
      </c>
      <c r="B4433" s="540" t="s">
        <v>8534</v>
      </c>
      <c r="C4433" s="540" t="s">
        <v>8535</v>
      </c>
      <c r="D4433" s="540" t="s">
        <v>2732</v>
      </c>
      <c r="E4433" s="540" t="s">
        <v>9295</v>
      </c>
      <c r="F4433" s="556">
        <v>24050000</v>
      </c>
      <c r="G4433" s="541">
        <v>2023</v>
      </c>
      <c r="H4433" s="542">
        <f>VLOOKUP(G4433,[3]잔가율!$B$3:$C$33,2,FALSE)</f>
        <v>0.82599999999999996</v>
      </c>
      <c r="I4433" s="552">
        <f t="shared" si="69"/>
        <v>19865300</v>
      </c>
    </row>
    <row r="4434" spans="1:9">
      <c r="A4434" s="539">
        <v>4433</v>
      </c>
      <c r="B4434" s="540" t="s">
        <v>8534</v>
      </c>
      <c r="C4434" s="540" t="s">
        <v>8535</v>
      </c>
      <c r="D4434" s="540" t="s">
        <v>2732</v>
      </c>
      <c r="E4434" s="540" t="s">
        <v>9296</v>
      </c>
      <c r="F4434" s="556">
        <v>26250000</v>
      </c>
      <c r="G4434" s="541">
        <v>2023</v>
      </c>
      <c r="H4434" s="542">
        <f>VLOOKUP(G4434,[3]잔가율!$B$3:$C$33,2,FALSE)</f>
        <v>0.82599999999999996</v>
      </c>
      <c r="I4434" s="552">
        <f t="shared" si="69"/>
        <v>21682500</v>
      </c>
    </row>
    <row r="4435" spans="1:9">
      <c r="A4435" s="539">
        <v>4434</v>
      </c>
      <c r="B4435" s="540" t="s">
        <v>8534</v>
      </c>
      <c r="C4435" s="540" t="s">
        <v>8535</v>
      </c>
      <c r="D4435" s="540" t="s">
        <v>2732</v>
      </c>
      <c r="E4435" s="540" t="s">
        <v>9297</v>
      </c>
      <c r="F4435" s="556">
        <v>21870000</v>
      </c>
      <c r="G4435" s="541">
        <v>2023</v>
      </c>
      <c r="H4435" s="542">
        <f>VLOOKUP(G4435,[3]잔가율!$B$3:$C$33,2,FALSE)</f>
        <v>0.82599999999999996</v>
      </c>
      <c r="I4435" s="552">
        <f t="shared" si="69"/>
        <v>18064620</v>
      </c>
    </row>
    <row r="4436" spans="1:9">
      <c r="A4436" s="539">
        <v>4435</v>
      </c>
      <c r="B4436" s="540" t="s">
        <v>8534</v>
      </c>
      <c r="C4436" s="540" t="s">
        <v>8535</v>
      </c>
      <c r="D4436" s="540" t="s">
        <v>2732</v>
      </c>
      <c r="E4436" s="540" t="s">
        <v>9298</v>
      </c>
      <c r="F4436" s="556">
        <v>24760000</v>
      </c>
      <c r="G4436" s="541">
        <v>2023</v>
      </c>
      <c r="H4436" s="542">
        <f>VLOOKUP(G4436,[3]잔가율!$B$3:$C$33,2,FALSE)</f>
        <v>0.82599999999999996</v>
      </c>
      <c r="I4436" s="552">
        <f t="shared" si="69"/>
        <v>20451760</v>
      </c>
    </row>
    <row r="4437" spans="1:9">
      <c r="A4437" s="539">
        <v>4436</v>
      </c>
      <c r="B4437" s="540" t="s">
        <v>8534</v>
      </c>
      <c r="C4437" s="540" t="s">
        <v>8535</v>
      </c>
      <c r="D4437" s="540" t="s">
        <v>2732</v>
      </c>
      <c r="E4437" s="540" t="s">
        <v>9299</v>
      </c>
      <c r="F4437" s="556">
        <v>29800000</v>
      </c>
      <c r="G4437" s="541">
        <v>2023</v>
      </c>
      <c r="H4437" s="542">
        <f>VLOOKUP(G4437,[3]잔가율!$B$3:$C$33,2,FALSE)</f>
        <v>0.82599999999999996</v>
      </c>
      <c r="I4437" s="552">
        <f t="shared" si="69"/>
        <v>24614800</v>
      </c>
    </row>
    <row r="4438" spans="1:9">
      <c r="A4438" s="539">
        <v>4437</v>
      </c>
      <c r="B4438" s="540" t="s">
        <v>8534</v>
      </c>
      <c r="C4438" s="540" t="s">
        <v>8535</v>
      </c>
      <c r="D4438" s="540" t="s">
        <v>2732</v>
      </c>
      <c r="E4438" s="540" t="s">
        <v>9300</v>
      </c>
      <c r="F4438" s="556">
        <v>29680000</v>
      </c>
      <c r="G4438" s="541">
        <v>2023</v>
      </c>
      <c r="H4438" s="542">
        <f>VLOOKUP(G4438,[3]잔가율!$B$3:$C$33,2,FALSE)</f>
        <v>0.82599999999999996</v>
      </c>
      <c r="I4438" s="552">
        <f t="shared" si="69"/>
        <v>24515680</v>
      </c>
    </row>
    <row r="4439" spans="1:9">
      <c r="A4439" s="539">
        <v>4438</v>
      </c>
      <c r="B4439" s="540" t="s">
        <v>8534</v>
      </c>
      <c r="C4439" s="540" t="s">
        <v>8535</v>
      </c>
      <c r="D4439" s="540" t="s">
        <v>2732</v>
      </c>
      <c r="E4439" s="540" t="s">
        <v>9301</v>
      </c>
      <c r="F4439" s="556">
        <v>22000000</v>
      </c>
      <c r="G4439" s="541">
        <v>2023</v>
      </c>
      <c r="H4439" s="542">
        <f>VLOOKUP(G4439,[3]잔가율!$B$3:$C$33,2,FALSE)</f>
        <v>0.82599999999999996</v>
      </c>
      <c r="I4439" s="552">
        <f t="shared" si="69"/>
        <v>18172000</v>
      </c>
    </row>
    <row r="4440" spans="1:9">
      <c r="A4440" s="539">
        <v>4439</v>
      </c>
      <c r="B4440" s="540" t="s">
        <v>8534</v>
      </c>
      <c r="C4440" s="540" t="s">
        <v>8535</v>
      </c>
      <c r="D4440" s="540" t="s">
        <v>2732</v>
      </c>
      <c r="E4440" s="540" t="s">
        <v>9302</v>
      </c>
      <c r="F4440" s="556">
        <v>25800000</v>
      </c>
      <c r="G4440" s="541">
        <v>2023</v>
      </c>
      <c r="H4440" s="542">
        <f>VLOOKUP(G4440,[3]잔가율!$B$3:$C$33,2,FALSE)</f>
        <v>0.82599999999999996</v>
      </c>
      <c r="I4440" s="552">
        <f t="shared" si="69"/>
        <v>21310800</v>
      </c>
    </row>
    <row r="4441" spans="1:9">
      <c r="A4441" s="539">
        <v>4440</v>
      </c>
      <c r="B4441" s="540" t="s">
        <v>8534</v>
      </c>
      <c r="C4441" s="540" t="s">
        <v>8535</v>
      </c>
      <c r="D4441" s="540" t="s">
        <v>2732</v>
      </c>
      <c r="E4441" s="540" t="s">
        <v>9303</v>
      </c>
      <c r="F4441" s="556">
        <v>20930000</v>
      </c>
      <c r="G4441" s="541">
        <v>2023</v>
      </c>
      <c r="H4441" s="542">
        <f>VLOOKUP(G4441,[3]잔가율!$B$3:$C$33,2,FALSE)</f>
        <v>0.82599999999999996</v>
      </c>
      <c r="I4441" s="552">
        <f t="shared" si="69"/>
        <v>17288180</v>
      </c>
    </row>
    <row r="4442" spans="1:9">
      <c r="A4442" s="539">
        <v>4441</v>
      </c>
      <c r="B4442" s="540" t="s">
        <v>8534</v>
      </c>
      <c r="C4442" s="540" t="s">
        <v>8535</v>
      </c>
      <c r="D4442" s="540" t="s">
        <v>2732</v>
      </c>
      <c r="E4442" s="540" t="s">
        <v>9304</v>
      </c>
      <c r="F4442" s="556">
        <v>23000000</v>
      </c>
      <c r="G4442" s="541">
        <v>2023</v>
      </c>
      <c r="H4442" s="542">
        <f>VLOOKUP(G4442,[3]잔가율!$B$3:$C$33,2,FALSE)</f>
        <v>0.82599999999999996</v>
      </c>
      <c r="I4442" s="552">
        <f t="shared" si="69"/>
        <v>18998000</v>
      </c>
    </row>
    <row r="4443" spans="1:9">
      <c r="A4443" s="539">
        <v>4442</v>
      </c>
      <c r="B4443" s="540" t="s">
        <v>8534</v>
      </c>
      <c r="C4443" s="540" t="s">
        <v>8535</v>
      </c>
      <c r="D4443" s="540" t="s">
        <v>2732</v>
      </c>
      <c r="E4443" s="540" t="s">
        <v>9305</v>
      </c>
      <c r="F4443" s="556">
        <v>24720000</v>
      </c>
      <c r="G4443" s="541">
        <v>2023</v>
      </c>
      <c r="H4443" s="542">
        <f>VLOOKUP(G4443,[3]잔가율!$B$3:$C$33,2,FALSE)</f>
        <v>0.82599999999999996</v>
      </c>
      <c r="I4443" s="552">
        <f t="shared" si="69"/>
        <v>20418720</v>
      </c>
    </row>
    <row r="4444" spans="1:9">
      <c r="A4444" s="539">
        <v>4443</v>
      </c>
      <c r="B4444" s="540" t="s">
        <v>8534</v>
      </c>
      <c r="C4444" s="540" t="s">
        <v>8535</v>
      </c>
      <c r="D4444" s="540" t="s">
        <v>2732</v>
      </c>
      <c r="E4444" s="540" t="s">
        <v>9306</v>
      </c>
      <c r="F4444" s="556">
        <v>31200000</v>
      </c>
      <c r="G4444" s="541">
        <v>2023</v>
      </c>
      <c r="H4444" s="542">
        <f>VLOOKUP(G4444,[3]잔가율!$B$3:$C$33,2,FALSE)</f>
        <v>0.82599999999999996</v>
      </c>
      <c r="I4444" s="552">
        <f t="shared" si="69"/>
        <v>25771200</v>
      </c>
    </row>
    <row r="4445" spans="1:9">
      <c r="A4445" s="539">
        <v>4444</v>
      </c>
      <c r="B4445" s="540" t="s">
        <v>8534</v>
      </c>
      <c r="C4445" s="540" t="s">
        <v>8535</v>
      </c>
      <c r="D4445" s="540" t="s">
        <v>2732</v>
      </c>
      <c r="E4445" s="540" t="s">
        <v>9307</v>
      </c>
      <c r="F4445" s="556">
        <v>31380000</v>
      </c>
      <c r="G4445" s="541">
        <v>2023</v>
      </c>
      <c r="H4445" s="542">
        <f>VLOOKUP(G4445,[3]잔가율!$B$3:$C$33,2,FALSE)</f>
        <v>0.82599999999999996</v>
      </c>
      <c r="I4445" s="552">
        <f t="shared" si="69"/>
        <v>25919880</v>
      </c>
    </row>
    <row r="4446" spans="1:9">
      <c r="A4446" s="539">
        <v>4445</v>
      </c>
      <c r="B4446" s="540" t="s">
        <v>8534</v>
      </c>
      <c r="C4446" s="540" t="s">
        <v>8535</v>
      </c>
      <c r="D4446" s="540" t="s">
        <v>2732</v>
      </c>
      <c r="E4446" s="540" t="s">
        <v>9308</v>
      </c>
      <c r="F4446" s="556">
        <v>26740000</v>
      </c>
      <c r="G4446" s="541">
        <v>2023</v>
      </c>
      <c r="H4446" s="542">
        <f>VLOOKUP(G4446,[3]잔가율!$B$3:$C$33,2,FALSE)</f>
        <v>0.82599999999999996</v>
      </c>
      <c r="I4446" s="552">
        <f t="shared" si="69"/>
        <v>22087240</v>
      </c>
    </row>
    <row r="4447" spans="1:9">
      <c r="A4447" s="539">
        <v>4446</v>
      </c>
      <c r="B4447" s="540" t="s">
        <v>8534</v>
      </c>
      <c r="C4447" s="540" t="s">
        <v>8535</v>
      </c>
      <c r="D4447" s="540" t="s">
        <v>2732</v>
      </c>
      <c r="E4447" s="540" t="s">
        <v>9309</v>
      </c>
      <c r="F4447" s="556">
        <v>26340000</v>
      </c>
      <c r="G4447" s="541">
        <v>2023</v>
      </c>
      <c r="H4447" s="542">
        <f>VLOOKUP(G4447,[3]잔가율!$B$3:$C$33,2,FALSE)</f>
        <v>0.82599999999999996</v>
      </c>
      <c r="I4447" s="552">
        <f t="shared" si="69"/>
        <v>21756840</v>
      </c>
    </row>
    <row r="4448" spans="1:9">
      <c r="A4448" s="539">
        <v>4447</v>
      </c>
      <c r="B4448" s="540" t="s">
        <v>8534</v>
      </c>
      <c r="C4448" s="540" t="s">
        <v>8535</v>
      </c>
      <c r="D4448" s="540" t="s">
        <v>2732</v>
      </c>
      <c r="E4448" s="540" t="s">
        <v>9310</v>
      </c>
      <c r="F4448" s="556">
        <v>30540000</v>
      </c>
      <c r="G4448" s="541">
        <v>2023</v>
      </c>
      <c r="H4448" s="542">
        <f>VLOOKUP(G4448,[3]잔가율!$B$3:$C$33,2,FALSE)</f>
        <v>0.82599999999999996</v>
      </c>
      <c r="I4448" s="552">
        <f t="shared" si="69"/>
        <v>25226040</v>
      </c>
    </row>
    <row r="4449" spans="1:9">
      <c r="A4449" s="539">
        <v>4448</v>
      </c>
      <c r="B4449" s="540" t="s">
        <v>8534</v>
      </c>
      <c r="C4449" s="540" t="s">
        <v>8535</v>
      </c>
      <c r="D4449" s="540" t="s">
        <v>2732</v>
      </c>
      <c r="E4449" s="540" t="s">
        <v>9311</v>
      </c>
      <c r="F4449" s="556">
        <v>28120000</v>
      </c>
      <c r="G4449" s="541">
        <v>2023</v>
      </c>
      <c r="H4449" s="542">
        <f>VLOOKUP(G4449,[3]잔가율!$B$3:$C$33,2,FALSE)</f>
        <v>0.82599999999999996</v>
      </c>
      <c r="I4449" s="552">
        <f t="shared" si="69"/>
        <v>23227120</v>
      </c>
    </row>
    <row r="4450" spans="1:9">
      <c r="A4450" s="539">
        <v>4449</v>
      </c>
      <c r="B4450" s="540" t="s">
        <v>8534</v>
      </c>
      <c r="C4450" s="540" t="s">
        <v>8535</v>
      </c>
      <c r="D4450" s="540" t="s">
        <v>2732</v>
      </c>
      <c r="E4450" s="540" t="s">
        <v>9312</v>
      </c>
      <c r="F4450" s="556">
        <v>34870000</v>
      </c>
      <c r="G4450" s="541">
        <v>2023</v>
      </c>
      <c r="H4450" s="542">
        <f>VLOOKUP(G4450,[3]잔가율!$B$3:$C$33,2,FALSE)</f>
        <v>0.82599999999999996</v>
      </c>
      <c r="I4450" s="552">
        <f t="shared" si="69"/>
        <v>28802620</v>
      </c>
    </row>
    <row r="4451" spans="1:9">
      <c r="A4451" s="539">
        <v>4450</v>
      </c>
      <c r="B4451" s="540" t="s">
        <v>8534</v>
      </c>
      <c r="C4451" s="540" t="s">
        <v>8535</v>
      </c>
      <c r="D4451" s="540" t="s">
        <v>2732</v>
      </c>
      <c r="E4451" s="540" t="s">
        <v>9313</v>
      </c>
      <c r="F4451" s="556">
        <v>26350000</v>
      </c>
      <c r="G4451" s="541">
        <v>2023</v>
      </c>
      <c r="H4451" s="542">
        <f>VLOOKUP(G4451,[3]잔가율!$B$3:$C$33,2,FALSE)</f>
        <v>0.82599999999999996</v>
      </c>
      <c r="I4451" s="552">
        <f t="shared" si="69"/>
        <v>21765100</v>
      </c>
    </row>
    <row r="4452" spans="1:9">
      <c r="A4452" s="539">
        <v>4451</v>
      </c>
      <c r="B4452" s="540" t="s">
        <v>8534</v>
      </c>
      <c r="C4452" s="540" t="s">
        <v>8535</v>
      </c>
      <c r="D4452" s="540" t="s">
        <v>2732</v>
      </c>
      <c r="E4452" s="540" t="s">
        <v>9314</v>
      </c>
      <c r="F4452" s="556">
        <v>26850000</v>
      </c>
      <c r="G4452" s="541">
        <v>2023</v>
      </c>
      <c r="H4452" s="542">
        <f>VLOOKUP(G4452,[3]잔가율!$B$3:$C$33,2,FALSE)</f>
        <v>0.82599999999999996</v>
      </c>
      <c r="I4452" s="552">
        <f t="shared" si="69"/>
        <v>22178100</v>
      </c>
    </row>
    <row r="4453" spans="1:9">
      <c r="A4453" s="539">
        <v>4452</v>
      </c>
      <c r="B4453" s="540" t="s">
        <v>8534</v>
      </c>
      <c r="C4453" s="540" t="s">
        <v>8535</v>
      </c>
      <c r="D4453" s="540" t="s">
        <v>2732</v>
      </c>
      <c r="E4453" s="540" t="s">
        <v>9315</v>
      </c>
      <c r="F4453" s="556">
        <v>23710000</v>
      </c>
      <c r="G4453" s="541">
        <v>2023</v>
      </c>
      <c r="H4453" s="542">
        <f>VLOOKUP(G4453,[3]잔가율!$B$3:$C$33,2,FALSE)</f>
        <v>0.82599999999999996</v>
      </c>
      <c r="I4453" s="552">
        <f t="shared" si="69"/>
        <v>19584460</v>
      </c>
    </row>
    <row r="4454" spans="1:9">
      <c r="A4454" s="539">
        <v>4453</v>
      </c>
      <c r="B4454" s="540" t="s">
        <v>8534</v>
      </c>
      <c r="C4454" s="540" t="s">
        <v>8535</v>
      </c>
      <c r="D4454" s="540" t="s">
        <v>2732</v>
      </c>
      <c r="E4454" s="540" t="s">
        <v>9316</v>
      </c>
      <c r="F4454" s="556">
        <v>25500000</v>
      </c>
      <c r="G4454" s="541">
        <v>2023</v>
      </c>
      <c r="H4454" s="542">
        <f>VLOOKUP(G4454,[3]잔가율!$B$3:$C$33,2,FALSE)</f>
        <v>0.82599999999999996</v>
      </c>
      <c r="I4454" s="552">
        <f t="shared" si="69"/>
        <v>21063000</v>
      </c>
    </row>
    <row r="4455" spans="1:9">
      <c r="A4455" s="539">
        <v>4454</v>
      </c>
      <c r="B4455" s="540" t="s">
        <v>8534</v>
      </c>
      <c r="C4455" s="540" t="s">
        <v>8535</v>
      </c>
      <c r="D4455" s="540" t="s">
        <v>2732</v>
      </c>
      <c r="E4455" s="540" t="s">
        <v>9317</v>
      </c>
      <c r="F4455" s="556">
        <v>28770000</v>
      </c>
      <c r="G4455" s="541">
        <v>2023</v>
      </c>
      <c r="H4455" s="542">
        <f>VLOOKUP(G4455,[3]잔가율!$B$3:$C$33,2,FALSE)</f>
        <v>0.82599999999999996</v>
      </c>
      <c r="I4455" s="552">
        <f t="shared" si="69"/>
        <v>23764020</v>
      </c>
    </row>
    <row r="4456" spans="1:9">
      <c r="A4456" s="539">
        <v>4455</v>
      </c>
      <c r="B4456" s="540" t="s">
        <v>8534</v>
      </c>
      <c r="C4456" s="540" t="s">
        <v>8535</v>
      </c>
      <c r="D4456" s="540" t="s">
        <v>2732</v>
      </c>
      <c r="E4456" s="540" t="s">
        <v>9318</v>
      </c>
      <c r="F4456" s="556">
        <v>21440000</v>
      </c>
      <c r="G4456" s="541">
        <v>2023</v>
      </c>
      <c r="H4456" s="542">
        <f>VLOOKUP(G4456,[3]잔가율!$B$3:$C$33,2,FALSE)</f>
        <v>0.82599999999999996</v>
      </c>
      <c r="I4456" s="552">
        <f t="shared" si="69"/>
        <v>17709440</v>
      </c>
    </row>
    <row r="4457" spans="1:9">
      <c r="A4457" s="539">
        <v>4456</v>
      </c>
      <c r="B4457" s="544" t="s">
        <v>8534</v>
      </c>
      <c r="C4457" s="544" t="s">
        <v>8535</v>
      </c>
      <c r="D4457" s="544" t="s">
        <v>2732</v>
      </c>
      <c r="E4457" s="544" t="s">
        <v>9319</v>
      </c>
      <c r="F4457" s="559">
        <v>31140000</v>
      </c>
      <c r="G4457" s="541">
        <v>2023</v>
      </c>
      <c r="H4457" s="542">
        <f>VLOOKUP(G4457,[3]잔가율!$B$3:$C$33,2,FALSE)</f>
        <v>0.82599999999999996</v>
      </c>
      <c r="I4457" s="552">
        <f t="shared" si="69"/>
        <v>25721640</v>
      </c>
    </row>
    <row r="4458" spans="1:9">
      <c r="A4458" s="539">
        <v>4457</v>
      </c>
      <c r="B4458" s="544" t="s">
        <v>8534</v>
      </c>
      <c r="C4458" s="544" t="s">
        <v>8535</v>
      </c>
      <c r="D4458" s="544" t="s">
        <v>2732</v>
      </c>
      <c r="E4458" s="544" t="s">
        <v>9320</v>
      </c>
      <c r="F4458" s="559">
        <v>28640000</v>
      </c>
      <c r="G4458" s="541">
        <v>2023</v>
      </c>
      <c r="H4458" s="542">
        <f>VLOOKUP(G4458,[3]잔가율!$B$3:$C$33,2,FALSE)</f>
        <v>0.82599999999999996</v>
      </c>
      <c r="I4458" s="552">
        <f t="shared" si="69"/>
        <v>23656640</v>
      </c>
    </row>
    <row r="4459" spans="1:9">
      <c r="A4459" s="539">
        <v>4458</v>
      </c>
      <c r="B4459" s="544" t="s">
        <v>8534</v>
      </c>
      <c r="C4459" s="544" t="s">
        <v>8535</v>
      </c>
      <c r="D4459" s="544" t="s">
        <v>2732</v>
      </c>
      <c r="E4459" s="544" t="s">
        <v>9321</v>
      </c>
      <c r="F4459" s="559">
        <v>29790000</v>
      </c>
      <c r="G4459" s="541">
        <v>2023</v>
      </c>
      <c r="H4459" s="542">
        <f>VLOOKUP(G4459,[3]잔가율!$B$3:$C$33,2,FALSE)</f>
        <v>0.82599999999999996</v>
      </c>
      <c r="I4459" s="552">
        <f t="shared" si="69"/>
        <v>24606540</v>
      </c>
    </row>
    <row r="4460" spans="1:9">
      <c r="A4460" s="539">
        <v>4459</v>
      </c>
      <c r="B4460" s="544" t="s">
        <v>8534</v>
      </c>
      <c r="C4460" s="544" t="s">
        <v>8535</v>
      </c>
      <c r="D4460" s="544" t="s">
        <v>2732</v>
      </c>
      <c r="E4460" s="544" t="s">
        <v>9322</v>
      </c>
      <c r="F4460" s="559">
        <v>33730000</v>
      </c>
      <c r="G4460" s="541">
        <v>2023</v>
      </c>
      <c r="H4460" s="542">
        <f>VLOOKUP(G4460,[3]잔가율!$B$3:$C$33,2,FALSE)</f>
        <v>0.82599999999999996</v>
      </c>
      <c r="I4460" s="552">
        <f t="shared" si="69"/>
        <v>27860980</v>
      </c>
    </row>
    <row r="4461" spans="1:9">
      <c r="A4461" s="539">
        <v>4460</v>
      </c>
      <c r="B4461" s="544" t="s">
        <v>8534</v>
      </c>
      <c r="C4461" s="544" t="s">
        <v>8535</v>
      </c>
      <c r="D4461" s="544" t="s">
        <v>2732</v>
      </c>
      <c r="E4461" s="544" t="s">
        <v>9323</v>
      </c>
      <c r="F4461" s="559">
        <v>26490000</v>
      </c>
      <c r="G4461" s="541">
        <v>2023</v>
      </c>
      <c r="H4461" s="542">
        <f>VLOOKUP(G4461,[3]잔가율!$B$3:$C$33,2,FALSE)</f>
        <v>0.82599999999999996</v>
      </c>
      <c r="I4461" s="552">
        <f t="shared" si="69"/>
        <v>21880740</v>
      </c>
    </row>
    <row r="4462" spans="1:9">
      <c r="A4462" s="539">
        <v>4461</v>
      </c>
      <c r="B4462" s="544" t="s">
        <v>8534</v>
      </c>
      <c r="C4462" s="544" t="s">
        <v>8535</v>
      </c>
      <c r="D4462" s="544" t="s">
        <v>2732</v>
      </c>
      <c r="E4462" s="544" t="s">
        <v>9324</v>
      </c>
      <c r="F4462" s="559">
        <v>27080000</v>
      </c>
      <c r="G4462" s="541">
        <v>2023</v>
      </c>
      <c r="H4462" s="542">
        <f>VLOOKUP(G4462,[3]잔가율!$B$3:$C$33,2,FALSE)</f>
        <v>0.82599999999999996</v>
      </c>
      <c r="I4462" s="552">
        <f t="shared" si="69"/>
        <v>22368080</v>
      </c>
    </row>
    <row r="4463" spans="1:9">
      <c r="A4463" s="539">
        <v>4462</v>
      </c>
      <c r="B4463" s="544" t="s">
        <v>8534</v>
      </c>
      <c r="C4463" s="544" t="s">
        <v>8535</v>
      </c>
      <c r="D4463" s="544" t="s">
        <v>2732</v>
      </c>
      <c r="E4463" s="544" t="s">
        <v>9325</v>
      </c>
      <c r="F4463" s="559">
        <v>24430000</v>
      </c>
      <c r="G4463" s="541">
        <v>2023</v>
      </c>
      <c r="H4463" s="542">
        <f>VLOOKUP(G4463,[3]잔가율!$B$3:$C$33,2,FALSE)</f>
        <v>0.82599999999999996</v>
      </c>
      <c r="I4463" s="552">
        <f t="shared" si="69"/>
        <v>20179180</v>
      </c>
    </row>
    <row r="4464" spans="1:9">
      <c r="A4464" s="539">
        <v>4463</v>
      </c>
      <c r="B4464" s="540" t="s">
        <v>8534</v>
      </c>
      <c r="C4464" s="540" t="s">
        <v>8535</v>
      </c>
      <c r="D4464" s="540" t="s">
        <v>2732</v>
      </c>
      <c r="E4464" s="540" t="s">
        <v>9326</v>
      </c>
      <c r="F4464" s="556">
        <v>30160000</v>
      </c>
      <c r="G4464" s="541">
        <v>2023</v>
      </c>
      <c r="H4464" s="542">
        <f>VLOOKUP(G4464,[3]잔가율!$B$3:$C$33,2,FALSE)</f>
        <v>0.82599999999999996</v>
      </c>
      <c r="I4464" s="552">
        <f t="shared" si="69"/>
        <v>24912160</v>
      </c>
    </row>
    <row r="4465" spans="1:9">
      <c r="A4465" s="539">
        <v>4464</v>
      </c>
      <c r="B4465" s="540" t="s">
        <v>8534</v>
      </c>
      <c r="C4465" s="540" t="s">
        <v>8535</v>
      </c>
      <c r="D4465" s="540" t="s">
        <v>2732</v>
      </c>
      <c r="E4465" s="540" t="s">
        <v>9327</v>
      </c>
      <c r="F4465" s="556">
        <v>32540000</v>
      </c>
      <c r="G4465" s="541">
        <v>2023</v>
      </c>
      <c r="H4465" s="542">
        <f>VLOOKUP(G4465,[3]잔가율!$B$3:$C$33,2,FALSE)</f>
        <v>0.82599999999999996</v>
      </c>
      <c r="I4465" s="552">
        <f t="shared" si="69"/>
        <v>26878040</v>
      </c>
    </row>
    <row r="4466" spans="1:9">
      <c r="A4466" s="539">
        <v>4465</v>
      </c>
      <c r="B4466" s="540" t="s">
        <v>8534</v>
      </c>
      <c r="C4466" s="540" t="s">
        <v>8535</v>
      </c>
      <c r="D4466" s="540" t="s">
        <v>2732</v>
      </c>
      <c r="E4466" s="540" t="s">
        <v>9328</v>
      </c>
      <c r="F4466" s="556">
        <v>28320000</v>
      </c>
      <c r="G4466" s="541">
        <v>2023</v>
      </c>
      <c r="H4466" s="542">
        <f>VLOOKUP(G4466,[3]잔가율!$B$3:$C$33,2,FALSE)</f>
        <v>0.82599999999999996</v>
      </c>
      <c r="I4466" s="552">
        <f t="shared" si="69"/>
        <v>23392320</v>
      </c>
    </row>
    <row r="4467" spans="1:9">
      <c r="A4467" s="539">
        <v>4466</v>
      </c>
      <c r="B4467" s="540" t="s">
        <v>8534</v>
      </c>
      <c r="C4467" s="540" t="s">
        <v>8535</v>
      </c>
      <c r="D4467" s="540" t="s">
        <v>2732</v>
      </c>
      <c r="E4467" s="540" t="s">
        <v>9329</v>
      </c>
      <c r="F4467" s="556">
        <v>32880000</v>
      </c>
      <c r="G4467" s="541">
        <v>2023</v>
      </c>
      <c r="H4467" s="542">
        <f>VLOOKUP(G4467,[3]잔가율!$B$3:$C$33,2,FALSE)</f>
        <v>0.82599999999999996</v>
      </c>
      <c r="I4467" s="552">
        <f t="shared" si="69"/>
        <v>27158880</v>
      </c>
    </row>
    <row r="4468" spans="1:9">
      <c r="A4468" s="539">
        <v>4467</v>
      </c>
      <c r="B4468" s="540" t="s">
        <v>8534</v>
      </c>
      <c r="C4468" s="540" t="s">
        <v>8535</v>
      </c>
      <c r="D4468" s="540" t="s">
        <v>2732</v>
      </c>
      <c r="E4468" s="540" t="s">
        <v>9330</v>
      </c>
      <c r="F4468" s="556">
        <v>28810000</v>
      </c>
      <c r="G4468" s="541">
        <v>2023</v>
      </c>
      <c r="H4468" s="542">
        <f>VLOOKUP(G4468,[3]잔가율!$B$3:$C$33,2,FALSE)</f>
        <v>0.82599999999999996</v>
      </c>
      <c r="I4468" s="552">
        <f t="shared" si="69"/>
        <v>23797060</v>
      </c>
    </row>
    <row r="4469" spans="1:9">
      <c r="A4469" s="539">
        <v>4468</v>
      </c>
      <c r="B4469" s="540" t="s">
        <v>8534</v>
      </c>
      <c r="C4469" s="540" t="s">
        <v>8535</v>
      </c>
      <c r="D4469" s="540" t="s">
        <v>2732</v>
      </c>
      <c r="E4469" s="540" t="s">
        <v>9331</v>
      </c>
      <c r="F4469" s="556">
        <v>32160000</v>
      </c>
      <c r="G4469" s="541">
        <v>2023</v>
      </c>
      <c r="H4469" s="542">
        <f>VLOOKUP(G4469,[3]잔가율!$B$3:$C$33,2,FALSE)</f>
        <v>0.82599999999999996</v>
      </c>
      <c r="I4469" s="552">
        <f t="shared" si="69"/>
        <v>26564160</v>
      </c>
    </row>
    <row r="4470" spans="1:9">
      <c r="A4470" s="539">
        <v>4469</v>
      </c>
      <c r="B4470" s="540" t="s">
        <v>8534</v>
      </c>
      <c r="C4470" s="540" t="s">
        <v>8535</v>
      </c>
      <c r="D4470" s="540" t="s">
        <v>2732</v>
      </c>
      <c r="E4470" s="540" t="s">
        <v>9332</v>
      </c>
      <c r="F4470" s="556">
        <v>35040000</v>
      </c>
      <c r="G4470" s="541">
        <v>2023</v>
      </c>
      <c r="H4470" s="542">
        <f>VLOOKUP(G4470,[3]잔가율!$B$3:$C$33,2,FALSE)</f>
        <v>0.82599999999999996</v>
      </c>
      <c r="I4470" s="552">
        <f t="shared" si="69"/>
        <v>28943040</v>
      </c>
    </row>
    <row r="4471" spans="1:9">
      <c r="A4471" s="539">
        <v>4470</v>
      </c>
      <c r="B4471" s="540" t="s">
        <v>8534</v>
      </c>
      <c r="C4471" s="540" t="s">
        <v>8535</v>
      </c>
      <c r="D4471" s="540" t="s">
        <v>2732</v>
      </c>
      <c r="E4471" s="540" t="s">
        <v>9333</v>
      </c>
      <c r="F4471" s="556">
        <v>28440000</v>
      </c>
      <c r="G4471" s="541">
        <v>2023</v>
      </c>
      <c r="H4471" s="542">
        <f>VLOOKUP(G4471,[3]잔가율!$B$3:$C$33,2,FALSE)</f>
        <v>0.82599999999999996</v>
      </c>
      <c r="I4471" s="552">
        <f t="shared" si="69"/>
        <v>23491440</v>
      </c>
    </row>
    <row r="4472" spans="1:9">
      <c r="A4472" s="539">
        <v>4471</v>
      </c>
      <c r="B4472" s="540" t="s">
        <v>8534</v>
      </c>
      <c r="C4472" s="540" t="s">
        <v>8535</v>
      </c>
      <c r="D4472" s="540" t="s">
        <v>2732</v>
      </c>
      <c r="E4472" s="540" t="s">
        <v>9334</v>
      </c>
      <c r="F4472" s="556">
        <v>32420000</v>
      </c>
      <c r="G4472" s="541">
        <v>2023</v>
      </c>
      <c r="H4472" s="542">
        <f>VLOOKUP(G4472,[3]잔가율!$B$3:$C$33,2,FALSE)</f>
        <v>0.82599999999999996</v>
      </c>
      <c r="I4472" s="552">
        <f t="shared" si="69"/>
        <v>26778920</v>
      </c>
    </row>
    <row r="4473" spans="1:9">
      <c r="A4473" s="539">
        <v>4472</v>
      </c>
      <c r="B4473" s="540" t="s">
        <v>8534</v>
      </c>
      <c r="C4473" s="540" t="s">
        <v>8535</v>
      </c>
      <c r="D4473" s="540" t="s">
        <v>2732</v>
      </c>
      <c r="E4473" s="540" t="s">
        <v>9335</v>
      </c>
      <c r="F4473" s="556">
        <v>35570000</v>
      </c>
      <c r="G4473" s="541">
        <v>2023</v>
      </c>
      <c r="H4473" s="542">
        <f>VLOOKUP(G4473,[3]잔가율!$B$3:$C$33,2,FALSE)</f>
        <v>0.82599999999999996</v>
      </c>
      <c r="I4473" s="552">
        <f t="shared" si="69"/>
        <v>29380820</v>
      </c>
    </row>
    <row r="4474" spans="1:9">
      <c r="A4474" s="539">
        <v>4473</v>
      </c>
      <c r="B4474" s="540" t="s">
        <v>8534</v>
      </c>
      <c r="C4474" s="540" t="s">
        <v>8535</v>
      </c>
      <c r="D4474" s="540" t="s">
        <v>2732</v>
      </c>
      <c r="E4474" s="540" t="s">
        <v>9336</v>
      </c>
      <c r="F4474" s="556">
        <v>29500000</v>
      </c>
      <c r="G4474" s="541">
        <v>2023</v>
      </c>
      <c r="H4474" s="542">
        <f>VLOOKUP(G4474,[3]잔가율!$B$3:$C$33,2,FALSE)</f>
        <v>0.82599999999999996</v>
      </c>
      <c r="I4474" s="552">
        <f t="shared" si="69"/>
        <v>24367000</v>
      </c>
    </row>
    <row r="4475" spans="1:9">
      <c r="A4475" s="539">
        <v>4474</v>
      </c>
      <c r="B4475" s="540" t="s">
        <v>8534</v>
      </c>
      <c r="C4475" s="540" t="s">
        <v>8535</v>
      </c>
      <c r="D4475" s="540" t="s">
        <v>2732</v>
      </c>
      <c r="E4475" s="540" t="s">
        <v>9337</v>
      </c>
      <c r="F4475" s="556">
        <v>32800000</v>
      </c>
      <c r="G4475" s="541">
        <v>2023</v>
      </c>
      <c r="H4475" s="542">
        <f>VLOOKUP(G4475,[3]잔가율!$B$3:$C$33,2,FALSE)</f>
        <v>0.82599999999999996</v>
      </c>
      <c r="I4475" s="552">
        <f t="shared" si="69"/>
        <v>27092800</v>
      </c>
    </row>
    <row r="4476" spans="1:9">
      <c r="A4476" s="539">
        <v>4475</v>
      </c>
      <c r="B4476" s="540" t="s">
        <v>8534</v>
      </c>
      <c r="C4476" s="540" t="s">
        <v>8535</v>
      </c>
      <c r="D4476" s="540" t="s">
        <v>2732</v>
      </c>
      <c r="E4476" s="540" t="s">
        <v>9338</v>
      </c>
      <c r="F4476" s="556">
        <v>33590000</v>
      </c>
      <c r="G4476" s="541">
        <v>2023</v>
      </c>
      <c r="H4476" s="542">
        <f>VLOOKUP(G4476,[3]잔가율!$B$3:$C$33,2,FALSE)</f>
        <v>0.82599999999999996</v>
      </c>
      <c r="I4476" s="552">
        <f t="shared" si="69"/>
        <v>27745340</v>
      </c>
    </row>
    <row r="4477" spans="1:9">
      <c r="A4477" s="539">
        <v>4476</v>
      </c>
      <c r="B4477" s="540" t="s">
        <v>8534</v>
      </c>
      <c r="C4477" s="540" t="s">
        <v>8535</v>
      </c>
      <c r="D4477" s="540" t="s">
        <v>2732</v>
      </c>
      <c r="E4477" s="540" t="s">
        <v>9339</v>
      </c>
      <c r="F4477" s="556">
        <v>31150000</v>
      </c>
      <c r="G4477" s="541">
        <v>2023</v>
      </c>
      <c r="H4477" s="542">
        <f>VLOOKUP(G4477,[3]잔가율!$B$3:$C$33,2,FALSE)</f>
        <v>0.82599999999999996</v>
      </c>
      <c r="I4477" s="552">
        <f t="shared" si="69"/>
        <v>25729900</v>
      </c>
    </row>
    <row r="4478" spans="1:9">
      <c r="A4478" s="539">
        <v>4477</v>
      </c>
      <c r="B4478" s="540" t="s">
        <v>8534</v>
      </c>
      <c r="C4478" s="540" t="s">
        <v>8535</v>
      </c>
      <c r="D4478" s="540" t="s">
        <v>2732</v>
      </c>
      <c r="E4478" s="540" t="s">
        <v>9340</v>
      </c>
      <c r="F4478" s="556">
        <v>34360000</v>
      </c>
      <c r="G4478" s="541">
        <v>2023</v>
      </c>
      <c r="H4478" s="542">
        <f>VLOOKUP(G4478,[3]잔가율!$B$3:$C$33,2,FALSE)</f>
        <v>0.82599999999999996</v>
      </c>
      <c r="I4478" s="552">
        <f t="shared" si="69"/>
        <v>28381360</v>
      </c>
    </row>
    <row r="4479" spans="1:9">
      <c r="A4479" s="539">
        <v>4478</v>
      </c>
      <c r="B4479" s="540" t="s">
        <v>8534</v>
      </c>
      <c r="C4479" s="540" t="s">
        <v>8535</v>
      </c>
      <c r="D4479" s="540" t="s">
        <v>2732</v>
      </c>
      <c r="E4479" s="540" t="s">
        <v>9341</v>
      </c>
      <c r="F4479" s="556">
        <v>38170000</v>
      </c>
      <c r="G4479" s="541">
        <v>2023</v>
      </c>
      <c r="H4479" s="542">
        <f>VLOOKUP(G4479,[3]잔가율!$B$3:$C$33,2,FALSE)</f>
        <v>0.82599999999999996</v>
      </c>
      <c r="I4479" s="552">
        <f t="shared" si="69"/>
        <v>31528420</v>
      </c>
    </row>
    <row r="4480" spans="1:9">
      <c r="A4480" s="539">
        <v>4479</v>
      </c>
      <c r="B4480" s="540" t="s">
        <v>8534</v>
      </c>
      <c r="C4480" s="540" t="s">
        <v>8535</v>
      </c>
      <c r="D4480" s="540" t="s">
        <v>2732</v>
      </c>
      <c r="E4480" s="540" t="s">
        <v>9342</v>
      </c>
      <c r="F4480" s="556">
        <v>26620000</v>
      </c>
      <c r="G4480" s="541">
        <v>2023</v>
      </c>
      <c r="H4480" s="542">
        <f>VLOOKUP(G4480,[3]잔가율!$B$3:$C$33,2,FALSE)</f>
        <v>0.82599999999999996</v>
      </c>
      <c r="I4480" s="552">
        <f t="shared" si="69"/>
        <v>21988120</v>
      </c>
    </row>
    <row r="4481" spans="1:9">
      <c r="A4481" s="539">
        <v>4480</v>
      </c>
      <c r="B4481" s="540" t="s">
        <v>8534</v>
      </c>
      <c r="C4481" s="540" t="s">
        <v>8535</v>
      </c>
      <c r="D4481" s="540" t="s">
        <v>2732</v>
      </c>
      <c r="E4481" s="540" t="s">
        <v>9343</v>
      </c>
      <c r="F4481" s="556">
        <v>30110000</v>
      </c>
      <c r="G4481" s="541">
        <v>2023</v>
      </c>
      <c r="H4481" s="542">
        <f>VLOOKUP(G4481,[3]잔가율!$B$3:$C$33,2,FALSE)</f>
        <v>0.82599999999999996</v>
      </c>
      <c r="I4481" s="552">
        <f t="shared" si="69"/>
        <v>24870860</v>
      </c>
    </row>
    <row r="4482" spans="1:9">
      <c r="A4482" s="539">
        <v>4481</v>
      </c>
      <c r="B4482" s="540" t="s">
        <v>8534</v>
      </c>
      <c r="C4482" s="540" t="s">
        <v>8535</v>
      </c>
      <c r="D4482" s="540" t="s">
        <v>2732</v>
      </c>
      <c r="E4482" s="540" t="s">
        <v>9344</v>
      </c>
      <c r="F4482" s="556">
        <v>29270000</v>
      </c>
      <c r="G4482" s="541">
        <v>2023</v>
      </c>
      <c r="H4482" s="542">
        <f>VLOOKUP(G4482,[3]잔가율!$B$3:$C$33,2,FALSE)</f>
        <v>0.82599999999999996</v>
      </c>
      <c r="I4482" s="552">
        <f t="shared" ref="I4482:I4545" si="70">ROUNDDOWN(F4482*H4482,0)</f>
        <v>24177020</v>
      </c>
    </row>
    <row r="4483" spans="1:9">
      <c r="A4483" s="539">
        <v>4482</v>
      </c>
      <c r="B4483" s="540" t="s">
        <v>8534</v>
      </c>
      <c r="C4483" s="540" t="s">
        <v>8535</v>
      </c>
      <c r="D4483" s="540" t="s">
        <v>2732</v>
      </c>
      <c r="E4483" s="540" t="s">
        <v>9345</v>
      </c>
      <c r="F4483" s="556">
        <v>31720000</v>
      </c>
      <c r="G4483" s="541">
        <v>2023</v>
      </c>
      <c r="H4483" s="542">
        <f>VLOOKUP(G4483,[3]잔가율!$B$3:$C$33,2,FALSE)</f>
        <v>0.82599999999999996</v>
      </c>
      <c r="I4483" s="552">
        <f t="shared" si="70"/>
        <v>26200720</v>
      </c>
    </row>
    <row r="4484" spans="1:9">
      <c r="A4484" s="539">
        <v>4483</v>
      </c>
      <c r="B4484" s="544" t="s">
        <v>8534</v>
      </c>
      <c r="C4484" s="544" t="s">
        <v>8535</v>
      </c>
      <c r="D4484" s="544" t="s">
        <v>2732</v>
      </c>
      <c r="E4484" s="544" t="s">
        <v>9346</v>
      </c>
      <c r="F4484" s="559">
        <v>27090000</v>
      </c>
      <c r="G4484" s="541">
        <v>2023</v>
      </c>
      <c r="H4484" s="542">
        <f>VLOOKUP(G4484,[3]잔가율!$B$3:$C$33,2,FALSE)</f>
        <v>0.82599999999999996</v>
      </c>
      <c r="I4484" s="552">
        <f t="shared" si="70"/>
        <v>22376340</v>
      </c>
    </row>
    <row r="4485" spans="1:9">
      <c r="A4485" s="539">
        <v>4484</v>
      </c>
      <c r="B4485" s="544" t="s">
        <v>8534</v>
      </c>
      <c r="C4485" s="544" t="s">
        <v>8535</v>
      </c>
      <c r="D4485" s="544" t="s">
        <v>2732</v>
      </c>
      <c r="E4485" s="544" t="s">
        <v>9347</v>
      </c>
      <c r="F4485" s="559">
        <v>29270000</v>
      </c>
      <c r="G4485" s="541">
        <v>2023</v>
      </c>
      <c r="H4485" s="542">
        <f>VLOOKUP(G4485,[3]잔가율!$B$3:$C$33,2,FALSE)</f>
        <v>0.82599999999999996</v>
      </c>
      <c r="I4485" s="552">
        <f t="shared" si="70"/>
        <v>24177020</v>
      </c>
    </row>
    <row r="4486" spans="1:9">
      <c r="A4486" s="539">
        <v>4485</v>
      </c>
      <c r="B4486" s="414" t="s">
        <v>16663</v>
      </c>
      <c r="C4486" s="540" t="s">
        <v>8535</v>
      </c>
      <c r="D4486" s="540" t="s">
        <v>9348</v>
      </c>
      <c r="E4486" s="540" t="s">
        <v>9349</v>
      </c>
      <c r="F4486" s="558">
        <v>32780000</v>
      </c>
      <c r="G4486" s="541">
        <v>2023</v>
      </c>
      <c r="H4486" s="542">
        <f>VLOOKUP(G4486,[3]잔가율!$B$3:$C$33,2,FALSE)</f>
        <v>0.82599999999999996</v>
      </c>
      <c r="I4486" s="552">
        <f t="shared" si="70"/>
        <v>27076280</v>
      </c>
    </row>
    <row r="4487" spans="1:9">
      <c r="A4487" s="539">
        <v>4486</v>
      </c>
      <c r="B4487" s="414" t="s">
        <v>8534</v>
      </c>
      <c r="C4487" s="540" t="s">
        <v>8535</v>
      </c>
      <c r="D4487" s="540" t="s">
        <v>9348</v>
      </c>
      <c r="E4487" s="540" t="s">
        <v>9350</v>
      </c>
      <c r="F4487" s="558">
        <v>28050000</v>
      </c>
      <c r="G4487" s="541">
        <v>2023</v>
      </c>
      <c r="H4487" s="542">
        <f>VLOOKUP(G4487,[3]잔가율!$B$3:$C$33,2,FALSE)</f>
        <v>0.82599999999999996</v>
      </c>
      <c r="I4487" s="552">
        <f t="shared" si="70"/>
        <v>23169300</v>
      </c>
    </row>
    <row r="4488" spans="1:9">
      <c r="A4488" s="539">
        <v>4487</v>
      </c>
      <c r="B4488" s="414" t="s">
        <v>8534</v>
      </c>
      <c r="C4488" s="540" t="s">
        <v>8535</v>
      </c>
      <c r="D4488" s="540" t="s">
        <v>9348</v>
      </c>
      <c r="E4488" s="540" t="s">
        <v>9351</v>
      </c>
      <c r="F4488" s="558">
        <v>30400000</v>
      </c>
      <c r="G4488" s="541">
        <v>2023</v>
      </c>
      <c r="H4488" s="542">
        <f>VLOOKUP(G4488,[3]잔가율!$B$3:$C$33,2,FALSE)</f>
        <v>0.82599999999999996</v>
      </c>
      <c r="I4488" s="552">
        <f t="shared" si="70"/>
        <v>25110400</v>
      </c>
    </row>
    <row r="4489" spans="1:9">
      <c r="A4489" s="539">
        <v>4488</v>
      </c>
      <c r="B4489" s="414" t="s">
        <v>8534</v>
      </c>
      <c r="C4489" s="540" t="s">
        <v>8535</v>
      </c>
      <c r="D4489" s="540" t="s">
        <v>9348</v>
      </c>
      <c r="E4489" s="540" t="s">
        <v>9352</v>
      </c>
      <c r="F4489" s="558">
        <v>37220000</v>
      </c>
      <c r="G4489" s="541">
        <v>2023</v>
      </c>
      <c r="H4489" s="542">
        <f>VLOOKUP(G4489,[3]잔가율!$B$3:$C$33,2,FALSE)</f>
        <v>0.82599999999999996</v>
      </c>
      <c r="I4489" s="552">
        <f t="shared" si="70"/>
        <v>30743720</v>
      </c>
    </row>
    <row r="4490" spans="1:9">
      <c r="A4490" s="539">
        <v>4489</v>
      </c>
      <c r="B4490" s="414" t="s">
        <v>8534</v>
      </c>
      <c r="C4490" s="540" t="s">
        <v>8535</v>
      </c>
      <c r="D4490" s="540" t="s">
        <v>9348</v>
      </c>
      <c r="E4490" s="540" t="s">
        <v>9353</v>
      </c>
      <c r="F4490" s="558">
        <v>35630000</v>
      </c>
      <c r="G4490" s="541">
        <v>2023</v>
      </c>
      <c r="H4490" s="542">
        <f>VLOOKUP(G4490,[3]잔가율!$B$3:$C$33,2,FALSE)</f>
        <v>0.82599999999999996</v>
      </c>
      <c r="I4490" s="552">
        <f t="shared" si="70"/>
        <v>29430380</v>
      </c>
    </row>
    <row r="4491" spans="1:9">
      <c r="A4491" s="539">
        <v>4490</v>
      </c>
      <c r="B4491" s="414" t="s">
        <v>8534</v>
      </c>
      <c r="C4491" s="540" t="s">
        <v>8535</v>
      </c>
      <c r="D4491" s="540" t="s">
        <v>9348</v>
      </c>
      <c r="E4491" s="540" t="s">
        <v>16664</v>
      </c>
      <c r="F4491" s="558">
        <v>35300000</v>
      </c>
      <c r="G4491" s="541">
        <v>2023</v>
      </c>
      <c r="H4491" s="542">
        <f>VLOOKUP(G4491,[3]잔가율!$B$3:$C$33,2,FALSE)</f>
        <v>0.82599999999999996</v>
      </c>
      <c r="I4491" s="552">
        <f t="shared" si="70"/>
        <v>29157800</v>
      </c>
    </row>
    <row r="4492" spans="1:9">
      <c r="A4492" s="539">
        <v>4491</v>
      </c>
      <c r="B4492" s="414" t="s">
        <v>8534</v>
      </c>
      <c r="C4492" s="540" t="s">
        <v>8535</v>
      </c>
      <c r="D4492" s="540" t="s">
        <v>9348</v>
      </c>
      <c r="E4492" s="540" t="s">
        <v>9354</v>
      </c>
      <c r="F4492" s="558">
        <v>33580000</v>
      </c>
      <c r="G4492" s="541">
        <v>2023</v>
      </c>
      <c r="H4492" s="542">
        <f>VLOOKUP(G4492,[3]잔가율!$B$3:$C$33,2,FALSE)</f>
        <v>0.82599999999999996</v>
      </c>
      <c r="I4492" s="552">
        <f t="shared" si="70"/>
        <v>27737080</v>
      </c>
    </row>
    <row r="4493" spans="1:9">
      <c r="A4493" s="539">
        <v>4492</v>
      </c>
      <c r="B4493" s="414" t="s">
        <v>8534</v>
      </c>
      <c r="C4493" s="540" t="s">
        <v>8535</v>
      </c>
      <c r="D4493" s="540" t="s">
        <v>9348</v>
      </c>
      <c r="E4493" s="540" t="s">
        <v>9355</v>
      </c>
      <c r="F4493" s="558">
        <v>34350000</v>
      </c>
      <c r="G4493" s="541">
        <v>2023</v>
      </c>
      <c r="H4493" s="542">
        <f>VLOOKUP(G4493,[3]잔가율!$B$3:$C$33,2,FALSE)</f>
        <v>0.82599999999999996</v>
      </c>
      <c r="I4493" s="552">
        <f t="shared" si="70"/>
        <v>28373100</v>
      </c>
    </row>
    <row r="4494" spans="1:9">
      <c r="A4494" s="539">
        <v>4493</v>
      </c>
      <c r="B4494" s="414" t="s">
        <v>8534</v>
      </c>
      <c r="C4494" s="540" t="s">
        <v>8535</v>
      </c>
      <c r="D4494" s="540" t="s">
        <v>9348</v>
      </c>
      <c r="E4494" s="540" t="s">
        <v>9356</v>
      </c>
      <c r="F4494" s="558">
        <v>32190000</v>
      </c>
      <c r="G4494" s="541">
        <v>2023</v>
      </c>
      <c r="H4494" s="542">
        <f>VLOOKUP(G4494,[3]잔가율!$B$3:$C$33,2,FALSE)</f>
        <v>0.82599999999999996</v>
      </c>
      <c r="I4494" s="552">
        <f t="shared" si="70"/>
        <v>26588940</v>
      </c>
    </row>
    <row r="4495" spans="1:9">
      <c r="A4495" s="539">
        <v>4494</v>
      </c>
      <c r="B4495" s="414" t="s">
        <v>8534</v>
      </c>
      <c r="C4495" s="540" t="s">
        <v>8535</v>
      </c>
      <c r="D4495" s="540" t="s">
        <v>9348</v>
      </c>
      <c r="E4495" s="540" t="s">
        <v>9357</v>
      </c>
      <c r="F4495" s="558">
        <v>33180000</v>
      </c>
      <c r="G4495" s="541">
        <v>2023</v>
      </c>
      <c r="H4495" s="542">
        <f>VLOOKUP(G4495,[3]잔가율!$B$3:$C$33,2,FALSE)</f>
        <v>0.82599999999999996</v>
      </c>
      <c r="I4495" s="552">
        <f t="shared" si="70"/>
        <v>27406680</v>
      </c>
    </row>
    <row r="4496" spans="1:9">
      <c r="A4496" s="539">
        <v>4495</v>
      </c>
      <c r="B4496" s="414" t="s">
        <v>8534</v>
      </c>
      <c r="C4496" s="540" t="s">
        <v>8535</v>
      </c>
      <c r="D4496" s="540" t="s">
        <v>9348</v>
      </c>
      <c r="E4496" s="540" t="s">
        <v>9358</v>
      </c>
      <c r="F4496" s="558">
        <v>34830000</v>
      </c>
      <c r="G4496" s="541">
        <v>2023</v>
      </c>
      <c r="H4496" s="542">
        <f>VLOOKUP(G4496,[3]잔가율!$B$3:$C$33,2,FALSE)</f>
        <v>0.82599999999999996</v>
      </c>
      <c r="I4496" s="552">
        <f t="shared" si="70"/>
        <v>28769580</v>
      </c>
    </row>
    <row r="4497" spans="1:9">
      <c r="A4497" s="539">
        <v>4496</v>
      </c>
      <c r="B4497" s="414" t="s">
        <v>8534</v>
      </c>
      <c r="C4497" s="540" t="s">
        <v>16665</v>
      </c>
      <c r="D4497" s="540" t="s">
        <v>9348</v>
      </c>
      <c r="E4497" s="540" t="s">
        <v>9359</v>
      </c>
      <c r="F4497" s="558">
        <v>34960000</v>
      </c>
      <c r="G4497" s="541">
        <v>2023</v>
      </c>
      <c r="H4497" s="542">
        <f>VLOOKUP(G4497,[3]잔가율!$B$3:$C$33,2,FALSE)</f>
        <v>0.82599999999999996</v>
      </c>
      <c r="I4497" s="552">
        <f t="shared" si="70"/>
        <v>28876960</v>
      </c>
    </row>
    <row r="4498" spans="1:9">
      <c r="A4498" s="539">
        <v>4497</v>
      </c>
      <c r="B4498" s="414" t="s">
        <v>8534</v>
      </c>
      <c r="C4498" s="540" t="s">
        <v>8535</v>
      </c>
      <c r="D4498" s="540" t="s">
        <v>9348</v>
      </c>
      <c r="E4498" s="540" t="s">
        <v>9360</v>
      </c>
      <c r="F4498" s="558">
        <v>36800000</v>
      </c>
      <c r="G4498" s="541">
        <v>2023</v>
      </c>
      <c r="H4498" s="542">
        <f>VLOOKUP(G4498,[3]잔가율!$B$3:$C$33,2,FALSE)</f>
        <v>0.82599999999999996</v>
      </c>
      <c r="I4498" s="552">
        <f t="shared" si="70"/>
        <v>30396800</v>
      </c>
    </row>
    <row r="4499" spans="1:9">
      <c r="A4499" s="539">
        <v>4498</v>
      </c>
      <c r="B4499" s="414" t="s">
        <v>8534</v>
      </c>
      <c r="C4499" s="540" t="s">
        <v>16665</v>
      </c>
      <c r="D4499" s="540" t="s">
        <v>9348</v>
      </c>
      <c r="E4499" s="540" t="s">
        <v>9361</v>
      </c>
      <c r="F4499" s="558">
        <v>28100000</v>
      </c>
      <c r="G4499" s="541">
        <v>2023</v>
      </c>
      <c r="H4499" s="542">
        <f>VLOOKUP(G4499,[3]잔가율!$B$3:$C$33,2,FALSE)</f>
        <v>0.82599999999999996</v>
      </c>
      <c r="I4499" s="552">
        <f t="shared" si="70"/>
        <v>23210600</v>
      </c>
    </row>
    <row r="4500" spans="1:9">
      <c r="A4500" s="539">
        <v>4499</v>
      </c>
      <c r="B4500" s="544" t="s">
        <v>8534</v>
      </c>
      <c r="C4500" s="544" t="s">
        <v>8535</v>
      </c>
      <c r="D4500" s="544" t="s">
        <v>9362</v>
      </c>
      <c r="E4500" s="544" t="s">
        <v>9363</v>
      </c>
      <c r="F4500" s="559">
        <v>31200000</v>
      </c>
      <c r="G4500" s="541">
        <v>2023</v>
      </c>
      <c r="H4500" s="542">
        <f>VLOOKUP(G4500,[3]잔가율!$B$3:$C$33,2,FALSE)</f>
        <v>0.82599999999999996</v>
      </c>
      <c r="I4500" s="552">
        <f t="shared" si="70"/>
        <v>25771200</v>
      </c>
    </row>
    <row r="4501" spans="1:9">
      <c r="A4501" s="539">
        <v>4500</v>
      </c>
      <c r="B4501" s="544" t="s">
        <v>8534</v>
      </c>
      <c r="C4501" s="544" t="s">
        <v>8535</v>
      </c>
      <c r="D4501" s="544" t="s">
        <v>9362</v>
      </c>
      <c r="E4501" s="544" t="s">
        <v>9364</v>
      </c>
      <c r="F4501" s="559">
        <v>29470000</v>
      </c>
      <c r="G4501" s="541">
        <v>2023</v>
      </c>
      <c r="H4501" s="542">
        <f>VLOOKUP(G4501,[3]잔가율!$B$3:$C$33,2,FALSE)</f>
        <v>0.82599999999999996</v>
      </c>
      <c r="I4501" s="552">
        <f t="shared" si="70"/>
        <v>24342220</v>
      </c>
    </row>
    <row r="4502" spans="1:9">
      <c r="A4502" s="539">
        <v>4501</v>
      </c>
      <c r="B4502" s="544" t="s">
        <v>8534</v>
      </c>
      <c r="C4502" s="544" t="s">
        <v>8535</v>
      </c>
      <c r="D4502" s="544" t="s">
        <v>9362</v>
      </c>
      <c r="E4502" s="544" t="s">
        <v>9365</v>
      </c>
      <c r="F4502" s="559">
        <v>31410000</v>
      </c>
      <c r="G4502" s="541">
        <v>2023</v>
      </c>
      <c r="H4502" s="542">
        <f>VLOOKUP(G4502,[3]잔가율!$B$3:$C$33,2,FALSE)</f>
        <v>0.82599999999999996</v>
      </c>
      <c r="I4502" s="552">
        <f t="shared" si="70"/>
        <v>25944660</v>
      </c>
    </row>
    <row r="4503" spans="1:9">
      <c r="A4503" s="539">
        <v>4502</v>
      </c>
      <c r="B4503" s="544" t="s">
        <v>8534</v>
      </c>
      <c r="C4503" s="544" t="s">
        <v>8535</v>
      </c>
      <c r="D4503" s="544" t="s">
        <v>9362</v>
      </c>
      <c r="E4503" s="544" t="s">
        <v>9366</v>
      </c>
      <c r="F4503" s="559">
        <v>36990000</v>
      </c>
      <c r="G4503" s="541">
        <v>2023</v>
      </c>
      <c r="H4503" s="542">
        <f>VLOOKUP(G4503,[3]잔가율!$B$3:$C$33,2,FALSE)</f>
        <v>0.82599999999999996</v>
      </c>
      <c r="I4503" s="552">
        <f t="shared" si="70"/>
        <v>30553740</v>
      </c>
    </row>
    <row r="4504" spans="1:9">
      <c r="A4504" s="539">
        <v>4503</v>
      </c>
      <c r="B4504" s="544" t="s">
        <v>8534</v>
      </c>
      <c r="C4504" s="544" t="s">
        <v>8535</v>
      </c>
      <c r="D4504" s="544" t="s">
        <v>9362</v>
      </c>
      <c r="E4504" s="544" t="s">
        <v>9367</v>
      </c>
      <c r="F4504" s="559">
        <v>35040000</v>
      </c>
      <c r="G4504" s="541">
        <v>2023</v>
      </c>
      <c r="H4504" s="542">
        <f>VLOOKUP(G4504,[3]잔가율!$B$3:$C$33,2,FALSE)</f>
        <v>0.82599999999999996</v>
      </c>
      <c r="I4504" s="552">
        <f t="shared" si="70"/>
        <v>28943040</v>
      </c>
    </row>
    <row r="4505" spans="1:9">
      <c r="A4505" s="539">
        <v>4504</v>
      </c>
      <c r="B4505" s="544" t="s">
        <v>8534</v>
      </c>
      <c r="C4505" s="544" t="s">
        <v>8535</v>
      </c>
      <c r="D4505" s="544" t="s">
        <v>9362</v>
      </c>
      <c r="E4505" s="544" t="s">
        <v>9368</v>
      </c>
      <c r="F4505" s="559">
        <v>37120000</v>
      </c>
      <c r="G4505" s="541">
        <v>2023</v>
      </c>
      <c r="H4505" s="542">
        <f>VLOOKUP(G4505,[3]잔가율!$B$3:$C$33,2,FALSE)</f>
        <v>0.82599999999999996</v>
      </c>
      <c r="I4505" s="552">
        <f t="shared" si="70"/>
        <v>30661120</v>
      </c>
    </row>
    <row r="4506" spans="1:9">
      <c r="A4506" s="539">
        <v>4505</v>
      </c>
      <c r="B4506" s="544" t="s">
        <v>8534</v>
      </c>
      <c r="C4506" s="544" t="s">
        <v>8535</v>
      </c>
      <c r="D4506" s="544" t="s">
        <v>9362</v>
      </c>
      <c r="E4506" s="544" t="s">
        <v>9369</v>
      </c>
      <c r="F4506" s="559">
        <v>37640000</v>
      </c>
      <c r="G4506" s="541">
        <v>2023</v>
      </c>
      <c r="H4506" s="542">
        <f>VLOOKUP(G4506,[3]잔가율!$B$3:$C$33,2,FALSE)</f>
        <v>0.82599999999999996</v>
      </c>
      <c r="I4506" s="552">
        <f t="shared" si="70"/>
        <v>31090640</v>
      </c>
    </row>
    <row r="4507" spans="1:9">
      <c r="A4507" s="539">
        <v>4506</v>
      </c>
      <c r="B4507" s="544" t="s">
        <v>8534</v>
      </c>
      <c r="C4507" s="544" t="s">
        <v>8535</v>
      </c>
      <c r="D4507" s="544" t="s">
        <v>9362</v>
      </c>
      <c r="E4507" s="544" t="s">
        <v>9370</v>
      </c>
      <c r="F4507" s="559">
        <v>32670000</v>
      </c>
      <c r="G4507" s="541">
        <v>2023</v>
      </c>
      <c r="H4507" s="542">
        <f>VLOOKUP(G4507,[3]잔가율!$B$3:$C$33,2,FALSE)</f>
        <v>0.82599999999999996</v>
      </c>
      <c r="I4507" s="552">
        <f t="shared" si="70"/>
        <v>26985420</v>
      </c>
    </row>
    <row r="4508" spans="1:9">
      <c r="A4508" s="539">
        <v>4507</v>
      </c>
      <c r="B4508" s="544" t="s">
        <v>8534</v>
      </c>
      <c r="C4508" s="544" t="s">
        <v>8535</v>
      </c>
      <c r="D4508" s="544" t="s">
        <v>9362</v>
      </c>
      <c r="E4508" s="544" t="s">
        <v>9371</v>
      </c>
      <c r="F4508" s="559">
        <v>33510000</v>
      </c>
      <c r="G4508" s="541">
        <v>2023</v>
      </c>
      <c r="H4508" s="542">
        <f>VLOOKUP(G4508,[3]잔가율!$B$3:$C$33,2,FALSE)</f>
        <v>0.82599999999999996</v>
      </c>
      <c r="I4508" s="552">
        <f t="shared" si="70"/>
        <v>27679260</v>
      </c>
    </row>
    <row r="4509" spans="1:9">
      <c r="A4509" s="539">
        <v>4508</v>
      </c>
      <c r="B4509" s="544" t="s">
        <v>8534</v>
      </c>
      <c r="C4509" s="544" t="s">
        <v>8535</v>
      </c>
      <c r="D4509" s="544" t="s">
        <v>9362</v>
      </c>
      <c r="E4509" s="544" t="s">
        <v>9372</v>
      </c>
      <c r="F4509" s="559">
        <v>40590000</v>
      </c>
      <c r="G4509" s="541">
        <v>2023</v>
      </c>
      <c r="H4509" s="542">
        <f>VLOOKUP(G4509,[3]잔가율!$B$3:$C$33,2,FALSE)</f>
        <v>0.82599999999999996</v>
      </c>
      <c r="I4509" s="552">
        <f t="shared" si="70"/>
        <v>33527340</v>
      </c>
    </row>
    <row r="4510" spans="1:9">
      <c r="A4510" s="539">
        <v>4509</v>
      </c>
      <c r="B4510" s="544" t="s">
        <v>8534</v>
      </c>
      <c r="C4510" s="544" t="s">
        <v>8535</v>
      </c>
      <c r="D4510" s="544" t="s">
        <v>9362</v>
      </c>
      <c r="E4510" s="544" t="s">
        <v>9373</v>
      </c>
      <c r="F4510" s="559">
        <v>37440000</v>
      </c>
      <c r="G4510" s="541">
        <v>2023</v>
      </c>
      <c r="H4510" s="542">
        <f>VLOOKUP(G4510,[3]잔가율!$B$3:$C$33,2,FALSE)</f>
        <v>0.82599999999999996</v>
      </c>
      <c r="I4510" s="552">
        <f t="shared" si="70"/>
        <v>30925440</v>
      </c>
    </row>
    <row r="4511" spans="1:9">
      <c r="A4511" s="539">
        <v>4510</v>
      </c>
      <c r="B4511" s="544" t="s">
        <v>8534</v>
      </c>
      <c r="C4511" s="544" t="s">
        <v>8535</v>
      </c>
      <c r="D4511" s="544" t="s">
        <v>9362</v>
      </c>
      <c r="E4511" s="544" t="s">
        <v>9374</v>
      </c>
      <c r="F4511" s="559">
        <v>39320000</v>
      </c>
      <c r="G4511" s="541">
        <v>2023</v>
      </c>
      <c r="H4511" s="542">
        <f>VLOOKUP(G4511,[3]잔가율!$B$3:$C$33,2,FALSE)</f>
        <v>0.82599999999999996</v>
      </c>
      <c r="I4511" s="552">
        <f t="shared" si="70"/>
        <v>32478320</v>
      </c>
    </row>
    <row r="4512" spans="1:9">
      <c r="A4512" s="539">
        <v>4511</v>
      </c>
      <c r="B4512" s="544" t="s">
        <v>8534</v>
      </c>
      <c r="C4512" s="544" t="s">
        <v>8535</v>
      </c>
      <c r="D4512" s="544" t="s">
        <v>9362</v>
      </c>
      <c r="E4512" s="544" t="s">
        <v>9375</v>
      </c>
      <c r="F4512" s="559">
        <v>41450000</v>
      </c>
      <c r="G4512" s="541">
        <v>2023</v>
      </c>
      <c r="H4512" s="542">
        <f>VLOOKUP(G4512,[3]잔가율!$B$3:$C$33,2,FALSE)</f>
        <v>0.82599999999999996</v>
      </c>
      <c r="I4512" s="552">
        <f t="shared" si="70"/>
        <v>34237700</v>
      </c>
    </row>
    <row r="4513" spans="1:9">
      <c r="A4513" s="539">
        <v>4512</v>
      </c>
      <c r="B4513" s="544" t="s">
        <v>8534</v>
      </c>
      <c r="C4513" s="544" t="s">
        <v>8535</v>
      </c>
      <c r="D4513" s="544" t="s">
        <v>9362</v>
      </c>
      <c r="E4513" s="544" t="s">
        <v>9376</v>
      </c>
      <c r="F4513" s="559">
        <v>29480000</v>
      </c>
      <c r="G4513" s="541">
        <v>2023</v>
      </c>
      <c r="H4513" s="542">
        <f>VLOOKUP(G4513,[3]잔가율!$B$3:$C$33,2,FALSE)</f>
        <v>0.82599999999999996</v>
      </c>
      <c r="I4513" s="552">
        <f t="shared" si="70"/>
        <v>24350480</v>
      </c>
    </row>
    <row r="4514" spans="1:9">
      <c r="A4514" s="539">
        <v>4513</v>
      </c>
      <c r="B4514" s="544" t="s">
        <v>8534</v>
      </c>
      <c r="C4514" s="544" t="s">
        <v>8535</v>
      </c>
      <c r="D4514" s="544" t="s">
        <v>9362</v>
      </c>
      <c r="E4514" s="544" t="s">
        <v>9377</v>
      </c>
      <c r="F4514" s="559">
        <v>29030000</v>
      </c>
      <c r="G4514" s="541">
        <v>2023</v>
      </c>
      <c r="H4514" s="542">
        <f>VLOOKUP(G4514,[3]잔가율!$B$3:$C$33,2,FALSE)</f>
        <v>0.82599999999999996</v>
      </c>
      <c r="I4514" s="552">
        <f t="shared" si="70"/>
        <v>23978780</v>
      </c>
    </row>
    <row r="4515" spans="1:9">
      <c r="A4515" s="539">
        <v>4514</v>
      </c>
      <c r="B4515" s="544" t="s">
        <v>8534</v>
      </c>
      <c r="C4515" s="544" t="s">
        <v>8535</v>
      </c>
      <c r="D4515" s="544" t="s">
        <v>9362</v>
      </c>
      <c r="E4515" s="544" t="s">
        <v>9378</v>
      </c>
      <c r="F4515" s="559">
        <v>28100000</v>
      </c>
      <c r="G4515" s="541">
        <v>2023</v>
      </c>
      <c r="H4515" s="542">
        <f>VLOOKUP(G4515,[3]잔가율!$B$3:$C$33,2,FALSE)</f>
        <v>0.82599999999999996</v>
      </c>
      <c r="I4515" s="552">
        <f t="shared" si="70"/>
        <v>23210600</v>
      </c>
    </row>
    <row r="4516" spans="1:9">
      <c r="A4516" s="539">
        <v>4515</v>
      </c>
      <c r="B4516" s="544" t="s">
        <v>8534</v>
      </c>
      <c r="C4516" s="544" t="s">
        <v>8535</v>
      </c>
      <c r="D4516" s="544" t="s">
        <v>9362</v>
      </c>
      <c r="E4516" s="544" t="s">
        <v>9379</v>
      </c>
      <c r="F4516" s="559">
        <v>29820000</v>
      </c>
      <c r="G4516" s="541">
        <v>2023</v>
      </c>
      <c r="H4516" s="542">
        <f>VLOOKUP(G4516,[3]잔가율!$B$3:$C$33,2,FALSE)</f>
        <v>0.82599999999999996</v>
      </c>
      <c r="I4516" s="552">
        <f t="shared" si="70"/>
        <v>24631320</v>
      </c>
    </row>
    <row r="4517" spans="1:9">
      <c r="A4517" s="539">
        <v>4516</v>
      </c>
      <c r="B4517" s="414" t="s">
        <v>8534</v>
      </c>
      <c r="C4517" s="544" t="s">
        <v>8535</v>
      </c>
      <c r="D4517" s="544" t="s">
        <v>16666</v>
      </c>
      <c r="E4517" s="544" t="s">
        <v>9380</v>
      </c>
      <c r="F4517" s="560">
        <v>37780000</v>
      </c>
      <c r="G4517" s="541">
        <v>2023</v>
      </c>
      <c r="H4517" s="542">
        <f>VLOOKUP(G4517,[3]잔가율!$B$3:$C$33,2,FALSE)</f>
        <v>0.82599999999999996</v>
      </c>
      <c r="I4517" s="552">
        <f t="shared" si="70"/>
        <v>31206280</v>
      </c>
    </row>
    <row r="4518" spans="1:9">
      <c r="A4518" s="539">
        <v>4517</v>
      </c>
      <c r="B4518" s="414" t="s">
        <v>8534</v>
      </c>
      <c r="C4518" s="544" t="s">
        <v>8535</v>
      </c>
      <c r="D4518" s="544" t="s">
        <v>16666</v>
      </c>
      <c r="E4518" s="544" t="s">
        <v>9381</v>
      </c>
      <c r="F4518" s="560">
        <v>37760000</v>
      </c>
      <c r="G4518" s="541">
        <v>2023</v>
      </c>
      <c r="H4518" s="542">
        <f>VLOOKUP(G4518,[3]잔가율!$B$3:$C$33,2,FALSE)</f>
        <v>0.82599999999999996</v>
      </c>
      <c r="I4518" s="552">
        <f t="shared" si="70"/>
        <v>31189760</v>
      </c>
    </row>
    <row r="4519" spans="1:9">
      <c r="A4519" s="539">
        <v>4518</v>
      </c>
      <c r="B4519" s="414" t="s">
        <v>8534</v>
      </c>
      <c r="C4519" s="544" t="s">
        <v>8535</v>
      </c>
      <c r="D4519" s="544" t="s">
        <v>16666</v>
      </c>
      <c r="E4519" s="544" t="s">
        <v>9382</v>
      </c>
      <c r="F4519" s="560">
        <v>33910000</v>
      </c>
      <c r="G4519" s="541">
        <v>2023</v>
      </c>
      <c r="H4519" s="542">
        <f>VLOOKUP(G4519,[3]잔가율!$B$3:$C$33,2,FALSE)</f>
        <v>0.82599999999999996</v>
      </c>
      <c r="I4519" s="552">
        <f t="shared" si="70"/>
        <v>28009660</v>
      </c>
    </row>
    <row r="4520" spans="1:9">
      <c r="A4520" s="539">
        <v>4519</v>
      </c>
      <c r="B4520" s="414" t="s">
        <v>8534</v>
      </c>
      <c r="C4520" s="544" t="s">
        <v>8535</v>
      </c>
      <c r="D4520" s="544" t="s">
        <v>16666</v>
      </c>
      <c r="E4520" s="544" t="s">
        <v>9383</v>
      </c>
      <c r="F4520" s="560">
        <v>35500000</v>
      </c>
      <c r="G4520" s="541">
        <v>2023</v>
      </c>
      <c r="H4520" s="542">
        <f>VLOOKUP(G4520,[3]잔가율!$B$3:$C$33,2,FALSE)</f>
        <v>0.82599999999999996</v>
      </c>
      <c r="I4520" s="552">
        <f t="shared" si="70"/>
        <v>29323000</v>
      </c>
    </row>
    <row r="4521" spans="1:9">
      <c r="A4521" s="539">
        <v>4520</v>
      </c>
      <c r="B4521" s="540" t="s">
        <v>8534</v>
      </c>
      <c r="C4521" s="540" t="s">
        <v>8535</v>
      </c>
      <c r="D4521" s="540" t="s">
        <v>2734</v>
      </c>
      <c r="E4521" s="540" t="s">
        <v>9384</v>
      </c>
      <c r="F4521" s="556">
        <v>41380000</v>
      </c>
      <c r="G4521" s="541">
        <v>2023</v>
      </c>
      <c r="H4521" s="542">
        <f>VLOOKUP(G4521,[3]잔가율!$B$3:$C$33,2,FALSE)</f>
        <v>0.82599999999999996</v>
      </c>
      <c r="I4521" s="552">
        <f t="shared" si="70"/>
        <v>34179880</v>
      </c>
    </row>
    <row r="4522" spans="1:9">
      <c r="A4522" s="539">
        <v>4521</v>
      </c>
      <c r="B4522" s="540" t="s">
        <v>8534</v>
      </c>
      <c r="C4522" s="540" t="s">
        <v>8535</v>
      </c>
      <c r="D4522" s="540" t="s">
        <v>2734</v>
      </c>
      <c r="E4522" s="540" t="s">
        <v>9385</v>
      </c>
      <c r="F4522" s="556">
        <v>45300000</v>
      </c>
      <c r="G4522" s="541">
        <v>2023</v>
      </c>
      <c r="H4522" s="542">
        <f>VLOOKUP(G4522,[3]잔가율!$B$3:$C$33,2,FALSE)</f>
        <v>0.82599999999999996</v>
      </c>
      <c r="I4522" s="552">
        <f t="shared" si="70"/>
        <v>37417800</v>
      </c>
    </row>
    <row r="4523" spans="1:9">
      <c r="A4523" s="539">
        <v>4522</v>
      </c>
      <c r="B4523" s="540" t="s">
        <v>8534</v>
      </c>
      <c r="C4523" s="540" t="s">
        <v>8535</v>
      </c>
      <c r="D4523" s="540" t="s">
        <v>2734</v>
      </c>
      <c r="E4523" s="540" t="s">
        <v>9386</v>
      </c>
      <c r="F4523" s="556">
        <v>42980000</v>
      </c>
      <c r="G4523" s="541">
        <v>2023</v>
      </c>
      <c r="H4523" s="542">
        <f>VLOOKUP(G4523,[3]잔가율!$B$3:$C$33,2,FALSE)</f>
        <v>0.82599999999999996</v>
      </c>
      <c r="I4523" s="552">
        <f t="shared" si="70"/>
        <v>35501480</v>
      </c>
    </row>
    <row r="4524" spans="1:9">
      <c r="A4524" s="539">
        <v>4523</v>
      </c>
      <c r="B4524" s="540" t="s">
        <v>8534</v>
      </c>
      <c r="C4524" s="540" t="s">
        <v>8535</v>
      </c>
      <c r="D4524" s="540" t="s">
        <v>2734</v>
      </c>
      <c r="E4524" s="540" t="s">
        <v>9387</v>
      </c>
      <c r="F4524" s="556">
        <v>53950000</v>
      </c>
      <c r="G4524" s="541">
        <v>2023</v>
      </c>
      <c r="H4524" s="542">
        <f>VLOOKUP(G4524,[3]잔가율!$B$3:$C$33,2,FALSE)</f>
        <v>0.82599999999999996</v>
      </c>
      <c r="I4524" s="552">
        <f t="shared" si="70"/>
        <v>44562700</v>
      </c>
    </row>
    <row r="4525" spans="1:9">
      <c r="A4525" s="539">
        <v>4524</v>
      </c>
      <c r="B4525" s="540" t="s">
        <v>8534</v>
      </c>
      <c r="C4525" s="540" t="s">
        <v>8535</v>
      </c>
      <c r="D4525" s="540" t="s">
        <v>2734</v>
      </c>
      <c r="E4525" s="540" t="s">
        <v>9388</v>
      </c>
      <c r="F4525" s="556">
        <v>43540000</v>
      </c>
      <c r="G4525" s="541">
        <v>2023</v>
      </c>
      <c r="H4525" s="542">
        <f>VLOOKUP(G4525,[3]잔가율!$B$3:$C$33,2,FALSE)</f>
        <v>0.82599999999999996</v>
      </c>
      <c r="I4525" s="552">
        <f t="shared" si="70"/>
        <v>35964040</v>
      </c>
    </row>
    <row r="4526" spans="1:9">
      <c r="A4526" s="539">
        <v>4525</v>
      </c>
      <c r="B4526" s="540" t="s">
        <v>8534</v>
      </c>
      <c r="C4526" s="540" t="s">
        <v>8535</v>
      </c>
      <c r="D4526" s="540" t="s">
        <v>2734</v>
      </c>
      <c r="E4526" s="540" t="s">
        <v>9389</v>
      </c>
      <c r="F4526" s="556">
        <v>47510000</v>
      </c>
      <c r="G4526" s="541">
        <v>2023</v>
      </c>
      <c r="H4526" s="542">
        <f>VLOOKUP(G4526,[3]잔가율!$B$3:$C$33,2,FALSE)</f>
        <v>0.82599999999999996</v>
      </c>
      <c r="I4526" s="552">
        <f t="shared" si="70"/>
        <v>39243260</v>
      </c>
    </row>
    <row r="4527" spans="1:9">
      <c r="A4527" s="539">
        <v>4526</v>
      </c>
      <c r="B4527" s="540" t="s">
        <v>8534</v>
      </c>
      <c r="C4527" s="540" t="s">
        <v>8535</v>
      </c>
      <c r="D4527" s="540" t="s">
        <v>2734</v>
      </c>
      <c r="E4527" s="540" t="s">
        <v>9390</v>
      </c>
      <c r="F4527" s="556">
        <v>45420000</v>
      </c>
      <c r="G4527" s="541">
        <v>2023</v>
      </c>
      <c r="H4527" s="542">
        <f>VLOOKUP(G4527,[3]잔가율!$B$3:$C$33,2,FALSE)</f>
        <v>0.82599999999999996</v>
      </c>
      <c r="I4527" s="552">
        <f t="shared" si="70"/>
        <v>37516920</v>
      </c>
    </row>
    <row r="4528" spans="1:9">
      <c r="A4528" s="539">
        <v>4527</v>
      </c>
      <c r="B4528" s="540" t="s">
        <v>8534</v>
      </c>
      <c r="C4528" s="540" t="s">
        <v>8535</v>
      </c>
      <c r="D4528" s="540" t="s">
        <v>2734</v>
      </c>
      <c r="E4528" s="540" t="s">
        <v>9391</v>
      </c>
      <c r="F4528" s="556">
        <v>47530000</v>
      </c>
      <c r="G4528" s="541">
        <v>2023</v>
      </c>
      <c r="H4528" s="542">
        <f>VLOOKUP(G4528,[3]잔가율!$B$3:$C$33,2,FALSE)</f>
        <v>0.82599999999999996</v>
      </c>
      <c r="I4528" s="552">
        <f t="shared" si="70"/>
        <v>39259780</v>
      </c>
    </row>
    <row r="4529" spans="1:9">
      <c r="A4529" s="539">
        <v>4528</v>
      </c>
      <c r="B4529" s="540" t="s">
        <v>8534</v>
      </c>
      <c r="C4529" s="540" t="s">
        <v>8535</v>
      </c>
      <c r="D4529" s="540" t="s">
        <v>2734</v>
      </c>
      <c r="E4529" s="540" t="s">
        <v>9392</v>
      </c>
      <c r="F4529" s="556">
        <v>40460000</v>
      </c>
      <c r="G4529" s="541">
        <v>2023</v>
      </c>
      <c r="H4529" s="542">
        <f>VLOOKUP(G4529,[3]잔가율!$B$3:$C$33,2,FALSE)</f>
        <v>0.82599999999999996</v>
      </c>
      <c r="I4529" s="552">
        <f t="shared" si="70"/>
        <v>33419960</v>
      </c>
    </row>
    <row r="4530" spans="1:9">
      <c r="A4530" s="539">
        <v>4529</v>
      </c>
      <c r="B4530" s="540" t="s">
        <v>8534</v>
      </c>
      <c r="C4530" s="540" t="s">
        <v>8535</v>
      </c>
      <c r="D4530" s="540" t="s">
        <v>2734</v>
      </c>
      <c r="E4530" s="540" t="s">
        <v>9393</v>
      </c>
      <c r="F4530" s="556">
        <v>43440000</v>
      </c>
      <c r="G4530" s="541">
        <v>2023</v>
      </c>
      <c r="H4530" s="542">
        <f>VLOOKUP(G4530,[3]잔가율!$B$3:$C$33,2,FALSE)</f>
        <v>0.82599999999999996</v>
      </c>
      <c r="I4530" s="552">
        <f t="shared" si="70"/>
        <v>35881440</v>
      </c>
    </row>
    <row r="4531" spans="1:9">
      <c r="A4531" s="539">
        <v>4530</v>
      </c>
      <c r="B4531" s="540" t="s">
        <v>8534</v>
      </c>
      <c r="C4531" s="540" t="s">
        <v>8535</v>
      </c>
      <c r="D4531" s="540" t="s">
        <v>2734</v>
      </c>
      <c r="E4531" s="540" t="s">
        <v>9394</v>
      </c>
      <c r="F4531" s="556">
        <v>40460000</v>
      </c>
      <c r="G4531" s="541">
        <v>2023</v>
      </c>
      <c r="H4531" s="542">
        <f>VLOOKUP(G4531,[3]잔가율!$B$3:$C$33,2,FALSE)</f>
        <v>0.82599999999999996</v>
      </c>
      <c r="I4531" s="552">
        <f t="shared" si="70"/>
        <v>33419960</v>
      </c>
    </row>
    <row r="4532" spans="1:9">
      <c r="A4532" s="539">
        <v>4531</v>
      </c>
      <c r="B4532" s="540" t="s">
        <v>8534</v>
      </c>
      <c r="C4532" s="540" t="s">
        <v>8535</v>
      </c>
      <c r="D4532" s="540" t="s">
        <v>2734</v>
      </c>
      <c r="E4532" s="540" t="s">
        <v>9395</v>
      </c>
      <c r="F4532" s="556">
        <v>51960000</v>
      </c>
      <c r="G4532" s="541">
        <v>2023</v>
      </c>
      <c r="H4532" s="542">
        <f>VLOOKUP(G4532,[3]잔가율!$B$3:$C$33,2,FALSE)</f>
        <v>0.82599999999999996</v>
      </c>
      <c r="I4532" s="552">
        <f t="shared" si="70"/>
        <v>42918960</v>
      </c>
    </row>
    <row r="4533" spans="1:9">
      <c r="A4533" s="539">
        <v>4532</v>
      </c>
      <c r="B4533" s="540" t="s">
        <v>8534</v>
      </c>
      <c r="C4533" s="540" t="s">
        <v>8535</v>
      </c>
      <c r="D4533" s="540" t="s">
        <v>2734</v>
      </c>
      <c r="E4533" s="540" t="s">
        <v>9396</v>
      </c>
      <c r="F4533" s="556">
        <v>43860000</v>
      </c>
      <c r="G4533" s="541">
        <v>2023</v>
      </c>
      <c r="H4533" s="542">
        <f>VLOOKUP(G4533,[3]잔가율!$B$3:$C$33,2,FALSE)</f>
        <v>0.82599999999999996</v>
      </c>
      <c r="I4533" s="552">
        <f t="shared" si="70"/>
        <v>36228360</v>
      </c>
    </row>
    <row r="4534" spans="1:9">
      <c r="A4534" s="539">
        <v>4533</v>
      </c>
      <c r="B4534" s="540" t="s">
        <v>8534</v>
      </c>
      <c r="C4534" s="540" t="s">
        <v>8535</v>
      </c>
      <c r="D4534" s="540" t="s">
        <v>2734</v>
      </c>
      <c r="E4534" s="540" t="s">
        <v>9397</v>
      </c>
      <c r="F4534" s="556">
        <v>50170000</v>
      </c>
      <c r="G4534" s="541">
        <v>2023</v>
      </c>
      <c r="H4534" s="542">
        <f>VLOOKUP(G4534,[3]잔가율!$B$3:$C$33,2,FALSE)</f>
        <v>0.82599999999999996</v>
      </c>
      <c r="I4534" s="552">
        <f t="shared" si="70"/>
        <v>41440420</v>
      </c>
    </row>
    <row r="4535" spans="1:9">
      <c r="A4535" s="539">
        <v>4534</v>
      </c>
      <c r="B4535" s="540" t="s">
        <v>8534</v>
      </c>
      <c r="C4535" s="540" t="s">
        <v>8535</v>
      </c>
      <c r="D4535" s="540" t="s">
        <v>2734</v>
      </c>
      <c r="E4535" s="540" t="s">
        <v>9398</v>
      </c>
      <c r="F4535" s="556">
        <v>52190000</v>
      </c>
      <c r="G4535" s="541">
        <v>2023</v>
      </c>
      <c r="H4535" s="542">
        <f>VLOOKUP(G4535,[3]잔가율!$B$3:$C$33,2,FALSE)</f>
        <v>0.82599999999999996</v>
      </c>
      <c r="I4535" s="552">
        <f t="shared" si="70"/>
        <v>43108940</v>
      </c>
    </row>
    <row r="4536" spans="1:9">
      <c r="A4536" s="539">
        <v>4535</v>
      </c>
      <c r="B4536" s="540" t="s">
        <v>8534</v>
      </c>
      <c r="C4536" s="540" t="s">
        <v>8535</v>
      </c>
      <c r="D4536" s="540" t="s">
        <v>2734</v>
      </c>
      <c r="E4536" s="540" t="s">
        <v>9399</v>
      </c>
      <c r="F4536" s="556">
        <v>58990000</v>
      </c>
      <c r="G4536" s="541">
        <v>2023</v>
      </c>
      <c r="H4536" s="542">
        <f>VLOOKUP(G4536,[3]잔가율!$B$3:$C$33,2,FALSE)</f>
        <v>0.82599999999999996</v>
      </c>
      <c r="I4536" s="552">
        <f t="shared" si="70"/>
        <v>48725740</v>
      </c>
    </row>
    <row r="4537" spans="1:9">
      <c r="A4537" s="539">
        <v>4536</v>
      </c>
      <c r="B4537" s="540" t="s">
        <v>8534</v>
      </c>
      <c r="C4537" s="540" t="s">
        <v>8535</v>
      </c>
      <c r="D4537" s="540" t="s">
        <v>2734</v>
      </c>
      <c r="E4537" s="540" t="s">
        <v>9400</v>
      </c>
      <c r="F4537" s="556">
        <v>60930000</v>
      </c>
      <c r="G4537" s="541">
        <v>2023</v>
      </c>
      <c r="H4537" s="542">
        <f>VLOOKUP(G4537,[3]잔가율!$B$3:$C$33,2,FALSE)</f>
        <v>0.82599999999999996</v>
      </c>
      <c r="I4537" s="552">
        <f t="shared" si="70"/>
        <v>50328180</v>
      </c>
    </row>
    <row r="4538" spans="1:9">
      <c r="A4538" s="539">
        <v>4537</v>
      </c>
      <c r="B4538" s="540" t="s">
        <v>8534</v>
      </c>
      <c r="C4538" s="540" t="s">
        <v>8535</v>
      </c>
      <c r="D4538" s="540" t="s">
        <v>2734</v>
      </c>
      <c r="E4538" s="540" t="s">
        <v>9401</v>
      </c>
      <c r="F4538" s="556">
        <v>63600000</v>
      </c>
      <c r="G4538" s="541">
        <v>2023</v>
      </c>
      <c r="H4538" s="542">
        <f>VLOOKUP(G4538,[3]잔가율!$B$3:$C$33,2,FALSE)</f>
        <v>0.82599999999999996</v>
      </c>
      <c r="I4538" s="552">
        <f t="shared" si="70"/>
        <v>52533600</v>
      </c>
    </row>
    <row r="4539" spans="1:9">
      <c r="A4539" s="539">
        <v>4538</v>
      </c>
      <c r="B4539" s="540" t="s">
        <v>8534</v>
      </c>
      <c r="C4539" s="540" t="s">
        <v>8535</v>
      </c>
      <c r="D4539" s="540" t="s">
        <v>2734</v>
      </c>
      <c r="E4539" s="540" t="s">
        <v>9402</v>
      </c>
      <c r="F4539" s="556">
        <v>64910000</v>
      </c>
      <c r="G4539" s="541">
        <v>2023</v>
      </c>
      <c r="H4539" s="542">
        <f>VLOOKUP(G4539,[3]잔가율!$B$3:$C$33,2,FALSE)</f>
        <v>0.82599999999999996</v>
      </c>
      <c r="I4539" s="552">
        <f t="shared" si="70"/>
        <v>53615660</v>
      </c>
    </row>
    <row r="4540" spans="1:9">
      <c r="A4540" s="539">
        <v>4539</v>
      </c>
      <c r="B4540" s="540" t="s">
        <v>8534</v>
      </c>
      <c r="C4540" s="540" t="s">
        <v>8535</v>
      </c>
      <c r="D4540" s="540" t="s">
        <v>2734</v>
      </c>
      <c r="E4540" s="540" t="s">
        <v>9403</v>
      </c>
      <c r="F4540" s="556">
        <v>72500000</v>
      </c>
      <c r="G4540" s="541">
        <v>2023</v>
      </c>
      <c r="H4540" s="542">
        <f>VLOOKUP(G4540,[3]잔가율!$B$3:$C$33,2,FALSE)</f>
        <v>0.82599999999999996</v>
      </c>
      <c r="I4540" s="552">
        <f t="shared" si="70"/>
        <v>59885000</v>
      </c>
    </row>
    <row r="4541" spans="1:9">
      <c r="A4541" s="539">
        <v>4540</v>
      </c>
      <c r="B4541" s="540" t="s">
        <v>8534</v>
      </c>
      <c r="C4541" s="540" t="s">
        <v>8535</v>
      </c>
      <c r="D4541" s="540" t="s">
        <v>2734</v>
      </c>
      <c r="E4541" s="540" t="s">
        <v>9404</v>
      </c>
      <c r="F4541" s="556">
        <v>56230000</v>
      </c>
      <c r="G4541" s="541">
        <v>2023</v>
      </c>
      <c r="H4541" s="542">
        <f>VLOOKUP(G4541,[3]잔가율!$B$3:$C$33,2,FALSE)</f>
        <v>0.82599999999999996</v>
      </c>
      <c r="I4541" s="552">
        <f t="shared" si="70"/>
        <v>46445980</v>
      </c>
    </row>
    <row r="4542" spans="1:9">
      <c r="A4542" s="539">
        <v>4541</v>
      </c>
      <c r="B4542" s="540" t="s">
        <v>8534</v>
      </c>
      <c r="C4542" s="540" t="s">
        <v>8535</v>
      </c>
      <c r="D4542" s="540" t="s">
        <v>2734</v>
      </c>
      <c r="E4542" s="540" t="s">
        <v>9405</v>
      </c>
      <c r="F4542" s="556">
        <v>66140000</v>
      </c>
      <c r="G4542" s="541">
        <v>2023</v>
      </c>
      <c r="H4542" s="542">
        <f>VLOOKUP(G4542,[3]잔가율!$B$3:$C$33,2,FALSE)</f>
        <v>0.82599999999999996</v>
      </c>
      <c r="I4542" s="552">
        <f t="shared" si="70"/>
        <v>54631640</v>
      </c>
    </row>
    <row r="4543" spans="1:9">
      <c r="A4543" s="539">
        <v>4542</v>
      </c>
      <c r="B4543" s="540" t="s">
        <v>8534</v>
      </c>
      <c r="C4543" s="540" t="s">
        <v>8535</v>
      </c>
      <c r="D4543" s="540" t="s">
        <v>2734</v>
      </c>
      <c r="E4543" s="540" t="s">
        <v>9406</v>
      </c>
      <c r="F4543" s="556">
        <v>73480000</v>
      </c>
      <c r="G4543" s="541">
        <v>2023</v>
      </c>
      <c r="H4543" s="542">
        <f>VLOOKUP(G4543,[3]잔가율!$B$3:$C$33,2,FALSE)</f>
        <v>0.82599999999999996</v>
      </c>
      <c r="I4543" s="552">
        <f t="shared" si="70"/>
        <v>60694480</v>
      </c>
    </row>
    <row r="4544" spans="1:9">
      <c r="A4544" s="539">
        <v>4543</v>
      </c>
      <c r="B4544" s="540" t="s">
        <v>8534</v>
      </c>
      <c r="C4544" s="540" t="s">
        <v>8535</v>
      </c>
      <c r="D4544" s="540" t="s">
        <v>2734</v>
      </c>
      <c r="E4544" s="540" t="s">
        <v>9407</v>
      </c>
      <c r="F4544" s="556">
        <v>51690000</v>
      </c>
      <c r="G4544" s="541">
        <v>2023</v>
      </c>
      <c r="H4544" s="542">
        <f>VLOOKUP(G4544,[3]잔가율!$B$3:$C$33,2,FALSE)</f>
        <v>0.82599999999999996</v>
      </c>
      <c r="I4544" s="552">
        <f t="shared" si="70"/>
        <v>42695940</v>
      </c>
    </row>
    <row r="4545" spans="1:9">
      <c r="A4545" s="539">
        <v>4544</v>
      </c>
      <c r="B4545" s="540" t="s">
        <v>8534</v>
      </c>
      <c r="C4545" s="540" t="s">
        <v>8535</v>
      </c>
      <c r="D4545" s="540" t="s">
        <v>2734</v>
      </c>
      <c r="E4545" s="540" t="s">
        <v>9408</v>
      </c>
      <c r="F4545" s="556">
        <v>56550000</v>
      </c>
      <c r="G4545" s="541">
        <v>2023</v>
      </c>
      <c r="H4545" s="542">
        <f>VLOOKUP(G4545,[3]잔가율!$B$3:$C$33,2,FALSE)</f>
        <v>0.82599999999999996</v>
      </c>
      <c r="I4545" s="552">
        <f t="shared" si="70"/>
        <v>46710300</v>
      </c>
    </row>
    <row r="4546" spans="1:9">
      <c r="A4546" s="539">
        <v>4545</v>
      </c>
      <c r="B4546" s="540" t="s">
        <v>8534</v>
      </c>
      <c r="C4546" s="540" t="s">
        <v>8535</v>
      </c>
      <c r="D4546" s="540" t="s">
        <v>2734</v>
      </c>
      <c r="E4546" s="540" t="s">
        <v>9409</v>
      </c>
      <c r="F4546" s="556">
        <v>65640000</v>
      </c>
      <c r="G4546" s="541">
        <v>2023</v>
      </c>
      <c r="H4546" s="542">
        <f>VLOOKUP(G4546,[3]잔가율!$B$3:$C$33,2,FALSE)</f>
        <v>0.82599999999999996</v>
      </c>
      <c r="I4546" s="552">
        <f t="shared" ref="I4546:I4609" si="71">ROUNDDOWN(F4546*H4546,0)</f>
        <v>54218640</v>
      </c>
    </row>
    <row r="4547" spans="1:9">
      <c r="A4547" s="539">
        <v>4546</v>
      </c>
      <c r="B4547" s="540" t="s">
        <v>8534</v>
      </c>
      <c r="C4547" s="540" t="s">
        <v>8535</v>
      </c>
      <c r="D4547" s="540" t="s">
        <v>2734</v>
      </c>
      <c r="E4547" s="540" t="s">
        <v>9410</v>
      </c>
      <c r="F4547" s="556">
        <v>53920000</v>
      </c>
      <c r="G4547" s="541">
        <v>2023</v>
      </c>
      <c r="H4547" s="542">
        <f>VLOOKUP(G4547,[3]잔가율!$B$3:$C$33,2,FALSE)</f>
        <v>0.82599999999999996</v>
      </c>
      <c r="I4547" s="552">
        <f t="shared" si="71"/>
        <v>44537920</v>
      </c>
    </row>
    <row r="4548" spans="1:9">
      <c r="A4548" s="539">
        <v>4547</v>
      </c>
      <c r="B4548" s="540" t="s">
        <v>8534</v>
      </c>
      <c r="C4548" s="540" t="s">
        <v>8535</v>
      </c>
      <c r="D4548" s="540" t="s">
        <v>2734</v>
      </c>
      <c r="E4548" s="540" t="s">
        <v>9411</v>
      </c>
      <c r="F4548" s="556">
        <v>57220000</v>
      </c>
      <c r="G4548" s="541">
        <v>2023</v>
      </c>
      <c r="H4548" s="542">
        <f>VLOOKUP(G4548,[3]잔가율!$B$3:$C$33,2,FALSE)</f>
        <v>0.82599999999999996</v>
      </c>
      <c r="I4548" s="552">
        <f t="shared" si="71"/>
        <v>47263720</v>
      </c>
    </row>
    <row r="4549" spans="1:9">
      <c r="A4549" s="539">
        <v>4548</v>
      </c>
      <c r="B4549" s="540" t="s">
        <v>8534</v>
      </c>
      <c r="C4549" s="540" t="s">
        <v>8535</v>
      </c>
      <c r="D4549" s="540" t="s">
        <v>2734</v>
      </c>
      <c r="E4549" s="540" t="s">
        <v>9412</v>
      </c>
      <c r="F4549" s="556">
        <v>67270000</v>
      </c>
      <c r="G4549" s="541">
        <v>2023</v>
      </c>
      <c r="H4549" s="542">
        <f>VLOOKUP(G4549,[3]잔가율!$B$3:$C$33,2,FALSE)</f>
        <v>0.82599999999999996</v>
      </c>
      <c r="I4549" s="552">
        <f t="shared" si="71"/>
        <v>55565020</v>
      </c>
    </row>
    <row r="4550" spans="1:9">
      <c r="A4550" s="539">
        <v>4549</v>
      </c>
      <c r="B4550" s="540" t="s">
        <v>8534</v>
      </c>
      <c r="C4550" s="540" t="s">
        <v>8535</v>
      </c>
      <c r="D4550" s="540" t="s">
        <v>2734</v>
      </c>
      <c r="E4550" s="540" t="s">
        <v>9413</v>
      </c>
      <c r="F4550" s="556">
        <v>46060000</v>
      </c>
      <c r="G4550" s="541">
        <v>2023</v>
      </c>
      <c r="H4550" s="542">
        <f>VLOOKUP(G4550,[3]잔가율!$B$3:$C$33,2,FALSE)</f>
        <v>0.82599999999999996</v>
      </c>
      <c r="I4550" s="552">
        <f t="shared" si="71"/>
        <v>38045560</v>
      </c>
    </row>
    <row r="4551" spans="1:9">
      <c r="A4551" s="539">
        <v>4550</v>
      </c>
      <c r="B4551" s="540" t="s">
        <v>8534</v>
      </c>
      <c r="C4551" s="540" t="s">
        <v>8535</v>
      </c>
      <c r="D4551" s="540" t="s">
        <v>2734</v>
      </c>
      <c r="E4551" s="540" t="s">
        <v>9414</v>
      </c>
      <c r="F4551" s="556">
        <v>50520000</v>
      </c>
      <c r="G4551" s="541">
        <v>2023</v>
      </c>
      <c r="H4551" s="542">
        <f>VLOOKUP(G4551,[3]잔가율!$B$3:$C$33,2,FALSE)</f>
        <v>0.82599999999999996</v>
      </c>
      <c r="I4551" s="552">
        <f t="shared" si="71"/>
        <v>41729520</v>
      </c>
    </row>
    <row r="4552" spans="1:9">
      <c r="A4552" s="539">
        <v>4551</v>
      </c>
      <c r="B4552" s="540" t="s">
        <v>8534</v>
      </c>
      <c r="C4552" s="540" t="s">
        <v>8535</v>
      </c>
      <c r="D4552" s="540" t="s">
        <v>2734</v>
      </c>
      <c r="E4552" s="540" t="s">
        <v>9415</v>
      </c>
      <c r="F4552" s="556">
        <v>60600000</v>
      </c>
      <c r="G4552" s="541">
        <v>2023</v>
      </c>
      <c r="H4552" s="542">
        <f>VLOOKUP(G4552,[3]잔가율!$B$3:$C$33,2,FALSE)</f>
        <v>0.82599999999999996</v>
      </c>
      <c r="I4552" s="552">
        <f t="shared" si="71"/>
        <v>50055600</v>
      </c>
    </row>
    <row r="4553" spans="1:9">
      <c r="A4553" s="539">
        <v>4552</v>
      </c>
      <c r="B4553" s="540" t="s">
        <v>8534</v>
      </c>
      <c r="C4553" s="540" t="s">
        <v>8535</v>
      </c>
      <c r="D4553" s="540" t="s">
        <v>2734</v>
      </c>
      <c r="E4553" s="540" t="s">
        <v>9416</v>
      </c>
      <c r="F4553" s="556">
        <v>47440000</v>
      </c>
      <c r="G4553" s="541">
        <v>2023</v>
      </c>
      <c r="H4553" s="542">
        <f>VLOOKUP(G4553,[3]잔가율!$B$3:$C$33,2,FALSE)</f>
        <v>0.82599999999999996</v>
      </c>
      <c r="I4553" s="552">
        <f t="shared" si="71"/>
        <v>39185440</v>
      </c>
    </row>
    <row r="4554" spans="1:9">
      <c r="A4554" s="539">
        <v>4553</v>
      </c>
      <c r="B4554" s="540" t="s">
        <v>8534</v>
      </c>
      <c r="C4554" s="540" t="s">
        <v>8535</v>
      </c>
      <c r="D4554" s="540" t="s">
        <v>2734</v>
      </c>
      <c r="E4554" s="540" t="s">
        <v>9417</v>
      </c>
      <c r="F4554" s="556">
        <v>53260000</v>
      </c>
      <c r="G4554" s="541">
        <v>2023</v>
      </c>
      <c r="H4554" s="542">
        <f>VLOOKUP(G4554,[3]잔가율!$B$3:$C$33,2,FALSE)</f>
        <v>0.82599999999999996</v>
      </c>
      <c r="I4554" s="552">
        <f t="shared" si="71"/>
        <v>43992760</v>
      </c>
    </row>
    <row r="4555" spans="1:9">
      <c r="A4555" s="539">
        <v>4554</v>
      </c>
      <c r="B4555" s="540" t="s">
        <v>8534</v>
      </c>
      <c r="C4555" s="540" t="s">
        <v>8535</v>
      </c>
      <c r="D4555" s="540" t="s">
        <v>2734</v>
      </c>
      <c r="E4555" s="540" t="s">
        <v>9418</v>
      </c>
      <c r="F4555" s="556">
        <v>58680000</v>
      </c>
      <c r="G4555" s="541">
        <v>2023</v>
      </c>
      <c r="H4555" s="542">
        <f>VLOOKUP(G4555,[3]잔가율!$B$3:$C$33,2,FALSE)</f>
        <v>0.82599999999999996</v>
      </c>
      <c r="I4555" s="552">
        <f t="shared" si="71"/>
        <v>48469680</v>
      </c>
    </row>
    <row r="4556" spans="1:9">
      <c r="A4556" s="539">
        <v>4555</v>
      </c>
      <c r="B4556" s="540" t="s">
        <v>8534</v>
      </c>
      <c r="C4556" s="540" t="s">
        <v>8535</v>
      </c>
      <c r="D4556" s="540" t="s">
        <v>2734</v>
      </c>
      <c r="E4556" s="540" t="s">
        <v>9419</v>
      </c>
      <c r="F4556" s="556">
        <v>78420000</v>
      </c>
      <c r="G4556" s="541">
        <v>2023</v>
      </c>
      <c r="H4556" s="542">
        <f>VLOOKUP(G4556,[3]잔가율!$B$3:$C$33,2,FALSE)</f>
        <v>0.82599999999999996</v>
      </c>
      <c r="I4556" s="552">
        <f t="shared" si="71"/>
        <v>64774920</v>
      </c>
    </row>
    <row r="4557" spans="1:9">
      <c r="A4557" s="539">
        <v>4556</v>
      </c>
      <c r="B4557" s="540" t="s">
        <v>8534</v>
      </c>
      <c r="C4557" s="540" t="s">
        <v>8535</v>
      </c>
      <c r="D4557" s="540" t="s">
        <v>2734</v>
      </c>
      <c r="E4557" s="540" t="s">
        <v>9420</v>
      </c>
      <c r="F4557" s="556">
        <v>76630000</v>
      </c>
      <c r="G4557" s="541">
        <v>2023</v>
      </c>
      <c r="H4557" s="542">
        <f>VLOOKUP(G4557,[3]잔가율!$B$3:$C$33,2,FALSE)</f>
        <v>0.82599999999999996</v>
      </c>
      <c r="I4557" s="552">
        <f t="shared" si="71"/>
        <v>63296380</v>
      </c>
    </row>
    <row r="4558" spans="1:9">
      <c r="A4558" s="539">
        <v>4557</v>
      </c>
      <c r="B4558" s="540" t="s">
        <v>8534</v>
      </c>
      <c r="C4558" s="540" t="s">
        <v>8535</v>
      </c>
      <c r="D4558" s="540" t="s">
        <v>2734</v>
      </c>
      <c r="E4558" s="540" t="s">
        <v>9421</v>
      </c>
      <c r="F4558" s="556">
        <v>65110000</v>
      </c>
      <c r="G4558" s="541">
        <v>2023</v>
      </c>
      <c r="H4558" s="542">
        <f>VLOOKUP(G4558,[3]잔가율!$B$3:$C$33,2,FALSE)</f>
        <v>0.82599999999999996</v>
      </c>
      <c r="I4558" s="552">
        <f t="shared" si="71"/>
        <v>53780860</v>
      </c>
    </row>
    <row r="4559" spans="1:9">
      <c r="A4559" s="539">
        <v>4558</v>
      </c>
      <c r="B4559" s="540" t="s">
        <v>8534</v>
      </c>
      <c r="C4559" s="540" t="s">
        <v>8535</v>
      </c>
      <c r="D4559" s="540" t="s">
        <v>2734</v>
      </c>
      <c r="E4559" s="540" t="s">
        <v>9422</v>
      </c>
      <c r="F4559" s="556">
        <v>67380000</v>
      </c>
      <c r="G4559" s="541">
        <v>2023</v>
      </c>
      <c r="H4559" s="542">
        <f>VLOOKUP(G4559,[3]잔가율!$B$3:$C$33,2,FALSE)</f>
        <v>0.82599999999999996</v>
      </c>
      <c r="I4559" s="552">
        <f t="shared" si="71"/>
        <v>55655880</v>
      </c>
    </row>
    <row r="4560" spans="1:9">
      <c r="A4560" s="539">
        <v>4559</v>
      </c>
      <c r="B4560" s="540" t="s">
        <v>8534</v>
      </c>
      <c r="C4560" s="540" t="s">
        <v>8535</v>
      </c>
      <c r="D4560" s="540" t="s">
        <v>2734</v>
      </c>
      <c r="E4560" s="540" t="s">
        <v>9423</v>
      </c>
      <c r="F4560" s="556">
        <v>56360000</v>
      </c>
      <c r="G4560" s="541">
        <v>2023</v>
      </c>
      <c r="H4560" s="542">
        <f>VLOOKUP(G4560,[3]잔가율!$B$3:$C$33,2,FALSE)</f>
        <v>0.82599999999999996</v>
      </c>
      <c r="I4560" s="552">
        <f t="shared" si="71"/>
        <v>46553360</v>
      </c>
    </row>
    <row r="4561" spans="1:9">
      <c r="A4561" s="539">
        <v>4560</v>
      </c>
      <c r="B4561" s="540" t="s">
        <v>8534</v>
      </c>
      <c r="C4561" s="540" t="s">
        <v>8535</v>
      </c>
      <c r="D4561" s="540" t="s">
        <v>2734</v>
      </c>
      <c r="E4561" s="540" t="s">
        <v>9424</v>
      </c>
      <c r="F4561" s="556">
        <v>44990000</v>
      </c>
      <c r="G4561" s="541">
        <v>2023</v>
      </c>
      <c r="H4561" s="542">
        <f>VLOOKUP(G4561,[3]잔가율!$B$3:$C$33,2,FALSE)</f>
        <v>0.82599999999999996</v>
      </c>
      <c r="I4561" s="552">
        <f t="shared" si="71"/>
        <v>37161740</v>
      </c>
    </row>
    <row r="4562" spans="1:9">
      <c r="A4562" s="539">
        <v>4561</v>
      </c>
      <c r="B4562" s="540" t="s">
        <v>8534</v>
      </c>
      <c r="C4562" s="540" t="s">
        <v>8535</v>
      </c>
      <c r="D4562" s="540" t="s">
        <v>2734</v>
      </c>
      <c r="E4562" s="540" t="s">
        <v>9425</v>
      </c>
      <c r="F4562" s="556">
        <v>45900000</v>
      </c>
      <c r="G4562" s="541">
        <v>2023</v>
      </c>
      <c r="H4562" s="542">
        <f>VLOOKUP(G4562,[3]잔가율!$B$3:$C$33,2,FALSE)</f>
        <v>0.82599999999999996</v>
      </c>
      <c r="I4562" s="552">
        <f t="shared" si="71"/>
        <v>37913400</v>
      </c>
    </row>
    <row r="4563" spans="1:9">
      <c r="A4563" s="539">
        <v>4562</v>
      </c>
      <c r="B4563" s="540" t="s">
        <v>8534</v>
      </c>
      <c r="C4563" s="540" t="s">
        <v>8535</v>
      </c>
      <c r="D4563" s="540" t="s">
        <v>2734</v>
      </c>
      <c r="E4563" s="540" t="s">
        <v>9426</v>
      </c>
      <c r="F4563" s="556">
        <v>51910000</v>
      </c>
      <c r="G4563" s="541">
        <v>2023</v>
      </c>
      <c r="H4563" s="542">
        <f>VLOOKUP(G4563,[3]잔가율!$B$3:$C$33,2,FALSE)</f>
        <v>0.82599999999999996</v>
      </c>
      <c r="I4563" s="552">
        <f t="shared" si="71"/>
        <v>42877660</v>
      </c>
    </row>
    <row r="4564" spans="1:9">
      <c r="A4564" s="539">
        <v>4563</v>
      </c>
      <c r="B4564" s="540" t="s">
        <v>8534</v>
      </c>
      <c r="C4564" s="540" t="s">
        <v>8535</v>
      </c>
      <c r="D4564" s="540" t="s">
        <v>2734</v>
      </c>
      <c r="E4564" s="540" t="s">
        <v>9427</v>
      </c>
      <c r="F4564" s="556">
        <v>45230000</v>
      </c>
      <c r="G4564" s="541">
        <v>2023</v>
      </c>
      <c r="H4564" s="542">
        <f>VLOOKUP(G4564,[3]잔가율!$B$3:$C$33,2,FALSE)</f>
        <v>0.82599999999999996</v>
      </c>
      <c r="I4564" s="552">
        <f t="shared" si="71"/>
        <v>37359980</v>
      </c>
    </row>
    <row r="4565" spans="1:9">
      <c r="A4565" s="539">
        <v>4564</v>
      </c>
      <c r="B4565" s="540" t="s">
        <v>8534</v>
      </c>
      <c r="C4565" s="540" t="s">
        <v>8535</v>
      </c>
      <c r="D4565" s="540" t="s">
        <v>2734</v>
      </c>
      <c r="E4565" s="540" t="s">
        <v>9428</v>
      </c>
      <c r="F4565" s="556">
        <v>46870000</v>
      </c>
      <c r="G4565" s="541">
        <v>2023</v>
      </c>
      <c r="H4565" s="542">
        <f>VLOOKUP(G4565,[3]잔가율!$B$3:$C$33,2,FALSE)</f>
        <v>0.82599999999999996</v>
      </c>
      <c r="I4565" s="552">
        <f t="shared" si="71"/>
        <v>38714620</v>
      </c>
    </row>
    <row r="4566" spans="1:9">
      <c r="A4566" s="539">
        <v>4565</v>
      </c>
      <c r="B4566" s="544" t="s">
        <v>8534</v>
      </c>
      <c r="C4566" s="544" t="s">
        <v>8535</v>
      </c>
      <c r="D4566" s="544" t="s">
        <v>2734</v>
      </c>
      <c r="E4566" s="544" t="s">
        <v>9429</v>
      </c>
      <c r="F4566" s="559">
        <v>46180000</v>
      </c>
      <c r="G4566" s="541">
        <v>2023</v>
      </c>
      <c r="H4566" s="542">
        <f>VLOOKUP(G4566,[3]잔가율!$B$3:$C$33,2,FALSE)</f>
        <v>0.82599999999999996</v>
      </c>
      <c r="I4566" s="552">
        <f t="shared" si="71"/>
        <v>38144680</v>
      </c>
    </row>
    <row r="4567" spans="1:9">
      <c r="A4567" s="539">
        <v>4566</v>
      </c>
      <c r="B4567" s="544" t="s">
        <v>8534</v>
      </c>
      <c r="C4567" s="544" t="s">
        <v>8535</v>
      </c>
      <c r="D4567" s="544" t="s">
        <v>2734</v>
      </c>
      <c r="E4567" s="544" t="s">
        <v>9430</v>
      </c>
      <c r="F4567" s="559">
        <v>44880000</v>
      </c>
      <c r="G4567" s="541">
        <v>2023</v>
      </c>
      <c r="H4567" s="542">
        <f>VLOOKUP(G4567,[3]잔가율!$B$3:$C$33,2,FALSE)</f>
        <v>0.82599999999999996</v>
      </c>
      <c r="I4567" s="552">
        <f t="shared" si="71"/>
        <v>37070880</v>
      </c>
    </row>
    <row r="4568" spans="1:9">
      <c r="A4568" s="539">
        <v>4567</v>
      </c>
      <c r="B4568" s="544" t="s">
        <v>8534</v>
      </c>
      <c r="C4568" s="544" t="s">
        <v>8535</v>
      </c>
      <c r="D4568" s="544" t="s">
        <v>2734</v>
      </c>
      <c r="E4568" s="544" t="s">
        <v>9431</v>
      </c>
      <c r="F4568" s="559">
        <v>49320000</v>
      </c>
      <c r="G4568" s="541">
        <v>2023</v>
      </c>
      <c r="H4568" s="542">
        <f>VLOOKUP(G4568,[3]잔가율!$B$3:$C$33,2,FALSE)</f>
        <v>0.82599999999999996</v>
      </c>
      <c r="I4568" s="552">
        <f t="shared" si="71"/>
        <v>40738320</v>
      </c>
    </row>
    <row r="4569" spans="1:9">
      <c r="A4569" s="539">
        <v>4568</v>
      </c>
      <c r="B4569" s="544" t="s">
        <v>8534</v>
      </c>
      <c r="C4569" s="544" t="s">
        <v>8535</v>
      </c>
      <c r="D4569" s="544" t="s">
        <v>2734</v>
      </c>
      <c r="E4569" s="544" t="s">
        <v>9432</v>
      </c>
      <c r="F4569" s="559">
        <v>50770000</v>
      </c>
      <c r="G4569" s="541">
        <v>2023</v>
      </c>
      <c r="H4569" s="542">
        <f>VLOOKUP(G4569,[3]잔가율!$B$3:$C$33,2,FALSE)</f>
        <v>0.82599999999999996</v>
      </c>
      <c r="I4569" s="552">
        <f t="shared" si="71"/>
        <v>41936020</v>
      </c>
    </row>
    <row r="4570" spans="1:9">
      <c r="A4570" s="539">
        <v>4569</v>
      </c>
      <c r="B4570" s="540" t="s">
        <v>8534</v>
      </c>
      <c r="C4570" s="540" t="s">
        <v>8535</v>
      </c>
      <c r="D4570" s="540" t="s">
        <v>2734</v>
      </c>
      <c r="E4570" s="540" t="s">
        <v>9433</v>
      </c>
      <c r="F4570" s="556">
        <v>57330000</v>
      </c>
      <c r="G4570" s="541">
        <v>2023</v>
      </c>
      <c r="H4570" s="542">
        <f>VLOOKUP(G4570,[3]잔가율!$B$3:$C$33,2,FALSE)</f>
        <v>0.82599999999999996</v>
      </c>
      <c r="I4570" s="552">
        <f t="shared" si="71"/>
        <v>47354580</v>
      </c>
    </row>
    <row r="4571" spans="1:9">
      <c r="A4571" s="539">
        <v>4570</v>
      </c>
      <c r="B4571" s="540" t="s">
        <v>8534</v>
      </c>
      <c r="C4571" s="540" t="s">
        <v>8535</v>
      </c>
      <c r="D4571" s="540" t="s">
        <v>2734</v>
      </c>
      <c r="E4571" s="540" t="s">
        <v>9434</v>
      </c>
      <c r="F4571" s="556">
        <v>47030000</v>
      </c>
      <c r="G4571" s="541">
        <v>2023</v>
      </c>
      <c r="H4571" s="542">
        <f>VLOOKUP(G4571,[3]잔가율!$B$3:$C$33,2,FALSE)</f>
        <v>0.82599999999999996</v>
      </c>
      <c r="I4571" s="552">
        <f t="shared" si="71"/>
        <v>38846780</v>
      </c>
    </row>
    <row r="4572" spans="1:9">
      <c r="A4572" s="539">
        <v>4571</v>
      </c>
      <c r="B4572" s="540" t="s">
        <v>8534</v>
      </c>
      <c r="C4572" s="540" t="s">
        <v>8535</v>
      </c>
      <c r="D4572" s="540" t="s">
        <v>2734</v>
      </c>
      <c r="E4572" s="540" t="s">
        <v>9435</v>
      </c>
      <c r="F4572" s="556">
        <v>48670000</v>
      </c>
      <c r="G4572" s="541">
        <v>2023</v>
      </c>
      <c r="H4572" s="542">
        <f>VLOOKUP(G4572,[3]잔가율!$B$3:$C$33,2,FALSE)</f>
        <v>0.82599999999999996</v>
      </c>
      <c r="I4572" s="552">
        <f t="shared" si="71"/>
        <v>40201420</v>
      </c>
    </row>
    <row r="4573" spans="1:9">
      <c r="A4573" s="539">
        <v>4572</v>
      </c>
      <c r="B4573" s="540" t="s">
        <v>8534</v>
      </c>
      <c r="C4573" s="540" t="s">
        <v>8535</v>
      </c>
      <c r="D4573" s="540" t="s">
        <v>2734</v>
      </c>
      <c r="E4573" s="540" t="s">
        <v>9436</v>
      </c>
      <c r="F4573" s="556">
        <v>55420000</v>
      </c>
      <c r="G4573" s="541">
        <v>2023</v>
      </c>
      <c r="H4573" s="542">
        <f>VLOOKUP(G4573,[3]잔가율!$B$3:$C$33,2,FALSE)</f>
        <v>0.82599999999999996</v>
      </c>
      <c r="I4573" s="552">
        <f t="shared" si="71"/>
        <v>45776920</v>
      </c>
    </row>
    <row r="4574" spans="1:9">
      <c r="A4574" s="539">
        <v>4573</v>
      </c>
      <c r="B4574" s="540" t="s">
        <v>8534</v>
      </c>
      <c r="C4574" s="540" t="s">
        <v>8535</v>
      </c>
      <c r="D4574" s="540" t="s">
        <v>2734</v>
      </c>
      <c r="E4574" s="540" t="s">
        <v>9437</v>
      </c>
      <c r="F4574" s="556">
        <v>47280000</v>
      </c>
      <c r="G4574" s="541">
        <v>2023</v>
      </c>
      <c r="H4574" s="542">
        <f>VLOOKUP(G4574,[3]잔가율!$B$3:$C$33,2,FALSE)</f>
        <v>0.82599999999999996</v>
      </c>
      <c r="I4574" s="552">
        <f t="shared" si="71"/>
        <v>39053280</v>
      </c>
    </row>
    <row r="4575" spans="1:9">
      <c r="A4575" s="539">
        <v>4574</v>
      </c>
      <c r="B4575" s="540" t="s">
        <v>8534</v>
      </c>
      <c r="C4575" s="540" t="s">
        <v>8535</v>
      </c>
      <c r="D4575" s="540" t="s">
        <v>2734</v>
      </c>
      <c r="E4575" s="540" t="s">
        <v>9438</v>
      </c>
      <c r="F4575" s="556">
        <v>47980000</v>
      </c>
      <c r="G4575" s="541">
        <v>2023</v>
      </c>
      <c r="H4575" s="542">
        <f>VLOOKUP(G4575,[3]잔가율!$B$3:$C$33,2,FALSE)</f>
        <v>0.82599999999999996</v>
      </c>
      <c r="I4575" s="552">
        <f t="shared" si="71"/>
        <v>39631480</v>
      </c>
    </row>
    <row r="4576" spans="1:9">
      <c r="A4576" s="539">
        <v>4575</v>
      </c>
      <c r="B4576" s="544" t="s">
        <v>8534</v>
      </c>
      <c r="C4576" s="544" t="s">
        <v>8535</v>
      </c>
      <c r="D4576" s="544" t="s">
        <v>2734</v>
      </c>
      <c r="E4576" s="544" t="s">
        <v>9439</v>
      </c>
      <c r="F4576" s="559">
        <v>46970000</v>
      </c>
      <c r="G4576" s="541">
        <v>2023</v>
      </c>
      <c r="H4576" s="542">
        <f>VLOOKUP(G4576,[3]잔가율!$B$3:$C$33,2,FALSE)</f>
        <v>0.82599999999999996</v>
      </c>
      <c r="I4576" s="552">
        <f t="shared" si="71"/>
        <v>38797220</v>
      </c>
    </row>
    <row r="4577" spans="1:9">
      <c r="A4577" s="539">
        <v>4576</v>
      </c>
      <c r="B4577" s="544" t="s">
        <v>8534</v>
      </c>
      <c r="C4577" s="544" t="s">
        <v>8535</v>
      </c>
      <c r="D4577" s="544" t="s">
        <v>2734</v>
      </c>
      <c r="E4577" s="544" t="s">
        <v>9440</v>
      </c>
      <c r="F4577" s="559">
        <v>47690000</v>
      </c>
      <c r="G4577" s="541">
        <v>2023</v>
      </c>
      <c r="H4577" s="542">
        <f>VLOOKUP(G4577,[3]잔가율!$B$3:$C$33,2,FALSE)</f>
        <v>0.82599999999999996</v>
      </c>
      <c r="I4577" s="552">
        <f t="shared" si="71"/>
        <v>39391940</v>
      </c>
    </row>
    <row r="4578" spans="1:9">
      <c r="A4578" s="539">
        <v>4577</v>
      </c>
      <c r="B4578" s="544" t="s">
        <v>8534</v>
      </c>
      <c r="C4578" s="544" t="s">
        <v>8535</v>
      </c>
      <c r="D4578" s="544" t="s">
        <v>2734</v>
      </c>
      <c r="E4578" s="544" t="s">
        <v>9441</v>
      </c>
      <c r="F4578" s="559">
        <v>54900000</v>
      </c>
      <c r="G4578" s="541">
        <v>2023</v>
      </c>
      <c r="H4578" s="542">
        <f>VLOOKUP(G4578,[3]잔가율!$B$3:$C$33,2,FALSE)</f>
        <v>0.82599999999999996</v>
      </c>
      <c r="I4578" s="552">
        <f t="shared" si="71"/>
        <v>45347400</v>
      </c>
    </row>
    <row r="4579" spans="1:9">
      <c r="A4579" s="539">
        <v>4578</v>
      </c>
      <c r="B4579" s="544" t="s">
        <v>8534</v>
      </c>
      <c r="C4579" s="544" t="s">
        <v>8535</v>
      </c>
      <c r="D4579" s="544" t="s">
        <v>2734</v>
      </c>
      <c r="E4579" s="544" t="s">
        <v>9442</v>
      </c>
      <c r="F4579" s="559">
        <v>66560000</v>
      </c>
      <c r="G4579" s="541">
        <v>2023</v>
      </c>
      <c r="H4579" s="542">
        <f>VLOOKUP(G4579,[3]잔가율!$B$3:$C$33,2,FALSE)</f>
        <v>0.82599999999999996</v>
      </c>
      <c r="I4579" s="552">
        <f t="shared" si="71"/>
        <v>54978560</v>
      </c>
    </row>
    <row r="4580" spans="1:9">
      <c r="A4580" s="539">
        <v>4579</v>
      </c>
      <c r="B4580" s="544" t="s">
        <v>8534</v>
      </c>
      <c r="C4580" s="544" t="s">
        <v>8535</v>
      </c>
      <c r="D4580" s="544" t="s">
        <v>2734</v>
      </c>
      <c r="E4580" s="544" t="s">
        <v>9443</v>
      </c>
      <c r="F4580" s="559">
        <v>71070000</v>
      </c>
      <c r="G4580" s="541">
        <v>2023</v>
      </c>
      <c r="H4580" s="542">
        <f>VLOOKUP(G4580,[3]잔가율!$B$3:$C$33,2,FALSE)</f>
        <v>0.82599999999999996</v>
      </c>
      <c r="I4580" s="552">
        <f t="shared" si="71"/>
        <v>58703820</v>
      </c>
    </row>
    <row r="4581" spans="1:9">
      <c r="A4581" s="539">
        <v>4580</v>
      </c>
      <c r="B4581" s="540" t="s">
        <v>8534</v>
      </c>
      <c r="C4581" s="540" t="s">
        <v>8535</v>
      </c>
      <c r="D4581" s="540" t="s">
        <v>2734</v>
      </c>
      <c r="E4581" s="540" t="s">
        <v>9444</v>
      </c>
      <c r="F4581" s="556">
        <v>61250000</v>
      </c>
      <c r="G4581" s="541">
        <v>2023</v>
      </c>
      <c r="H4581" s="542">
        <f>VLOOKUP(G4581,[3]잔가율!$B$3:$C$33,2,FALSE)</f>
        <v>0.82599999999999996</v>
      </c>
      <c r="I4581" s="552">
        <f t="shared" si="71"/>
        <v>50592500</v>
      </c>
    </row>
    <row r="4582" spans="1:9">
      <c r="A4582" s="539">
        <v>4581</v>
      </c>
      <c r="B4582" s="540" t="s">
        <v>8534</v>
      </c>
      <c r="C4582" s="540" t="s">
        <v>8535</v>
      </c>
      <c r="D4582" s="540" t="s">
        <v>2734</v>
      </c>
      <c r="E4582" s="540" t="s">
        <v>9445</v>
      </c>
      <c r="F4582" s="556">
        <v>54740000</v>
      </c>
      <c r="G4582" s="541">
        <v>2023</v>
      </c>
      <c r="H4582" s="542">
        <f>VLOOKUP(G4582,[3]잔가율!$B$3:$C$33,2,FALSE)</f>
        <v>0.82599999999999996</v>
      </c>
      <c r="I4582" s="552">
        <f t="shared" si="71"/>
        <v>45215240</v>
      </c>
    </row>
    <row r="4583" spans="1:9">
      <c r="A4583" s="539">
        <v>4582</v>
      </c>
      <c r="B4583" s="544" t="s">
        <v>8534</v>
      </c>
      <c r="C4583" s="544" t="s">
        <v>8535</v>
      </c>
      <c r="D4583" s="544" t="s">
        <v>2734</v>
      </c>
      <c r="E4583" s="544" t="s">
        <v>9446</v>
      </c>
      <c r="F4583" s="559">
        <v>55690000</v>
      </c>
      <c r="G4583" s="541">
        <v>2023</v>
      </c>
      <c r="H4583" s="542">
        <f>VLOOKUP(G4583,[3]잔가율!$B$3:$C$33,2,FALSE)</f>
        <v>0.82599999999999996</v>
      </c>
      <c r="I4583" s="552">
        <f t="shared" si="71"/>
        <v>45999940</v>
      </c>
    </row>
    <row r="4584" spans="1:9">
      <c r="A4584" s="539">
        <v>4583</v>
      </c>
      <c r="B4584" s="544" t="s">
        <v>8534</v>
      </c>
      <c r="C4584" s="544" t="s">
        <v>8535</v>
      </c>
      <c r="D4584" s="544" t="s">
        <v>2734</v>
      </c>
      <c r="E4584" s="544" t="s">
        <v>9447</v>
      </c>
      <c r="F4584" s="559">
        <v>56260000</v>
      </c>
      <c r="G4584" s="541">
        <v>2023</v>
      </c>
      <c r="H4584" s="542">
        <f>VLOOKUP(G4584,[3]잔가율!$B$3:$C$33,2,FALSE)</f>
        <v>0.82599999999999996</v>
      </c>
      <c r="I4584" s="552">
        <f t="shared" si="71"/>
        <v>46470760</v>
      </c>
    </row>
    <row r="4585" spans="1:9">
      <c r="A4585" s="539">
        <v>4584</v>
      </c>
      <c r="B4585" s="540" t="s">
        <v>8534</v>
      </c>
      <c r="C4585" s="540" t="s">
        <v>8535</v>
      </c>
      <c r="D4585" s="540" t="s">
        <v>2734</v>
      </c>
      <c r="E4585" s="540" t="s">
        <v>9448</v>
      </c>
      <c r="F4585" s="556">
        <v>67370000</v>
      </c>
      <c r="G4585" s="541">
        <v>2023</v>
      </c>
      <c r="H4585" s="542">
        <f>VLOOKUP(G4585,[3]잔가율!$B$3:$C$33,2,FALSE)</f>
        <v>0.82599999999999996</v>
      </c>
      <c r="I4585" s="552">
        <f t="shared" si="71"/>
        <v>55647620</v>
      </c>
    </row>
    <row r="4586" spans="1:9">
      <c r="A4586" s="539">
        <v>4585</v>
      </c>
      <c r="B4586" s="540" t="s">
        <v>8534</v>
      </c>
      <c r="C4586" s="540" t="s">
        <v>8535</v>
      </c>
      <c r="D4586" s="540" t="s">
        <v>2734</v>
      </c>
      <c r="E4586" s="540" t="s">
        <v>9449</v>
      </c>
      <c r="F4586" s="556">
        <v>53140000</v>
      </c>
      <c r="G4586" s="541">
        <v>2023</v>
      </c>
      <c r="H4586" s="542">
        <f>VLOOKUP(G4586,[3]잔가율!$B$3:$C$33,2,FALSE)</f>
        <v>0.82599999999999996</v>
      </c>
      <c r="I4586" s="552">
        <f t="shared" si="71"/>
        <v>43893640</v>
      </c>
    </row>
    <row r="4587" spans="1:9">
      <c r="A4587" s="539">
        <v>4586</v>
      </c>
      <c r="B4587" s="540" t="s">
        <v>8534</v>
      </c>
      <c r="C4587" s="540" t="s">
        <v>8535</v>
      </c>
      <c r="D4587" s="540" t="s">
        <v>2734</v>
      </c>
      <c r="E4587" s="540" t="s">
        <v>9450</v>
      </c>
      <c r="F4587" s="556">
        <v>51400000</v>
      </c>
      <c r="G4587" s="541">
        <v>2023</v>
      </c>
      <c r="H4587" s="542">
        <f>VLOOKUP(G4587,[3]잔가율!$B$3:$C$33,2,FALSE)</f>
        <v>0.82599999999999996</v>
      </c>
      <c r="I4587" s="552">
        <f t="shared" si="71"/>
        <v>42456400</v>
      </c>
    </row>
    <row r="4588" spans="1:9">
      <c r="A4588" s="539">
        <v>4587</v>
      </c>
      <c r="B4588" s="540" t="s">
        <v>8534</v>
      </c>
      <c r="C4588" s="540" t="s">
        <v>8535</v>
      </c>
      <c r="D4588" s="540" t="s">
        <v>2734</v>
      </c>
      <c r="E4588" s="540" t="s">
        <v>9451</v>
      </c>
      <c r="F4588" s="556">
        <v>66790000</v>
      </c>
      <c r="G4588" s="541">
        <v>2023</v>
      </c>
      <c r="H4588" s="542">
        <f>VLOOKUP(G4588,[3]잔가율!$B$3:$C$33,2,FALSE)</f>
        <v>0.82599999999999996</v>
      </c>
      <c r="I4588" s="552">
        <f t="shared" si="71"/>
        <v>55168540</v>
      </c>
    </row>
    <row r="4589" spans="1:9">
      <c r="A4589" s="539">
        <v>4588</v>
      </c>
      <c r="B4589" s="540" t="s">
        <v>8534</v>
      </c>
      <c r="C4589" s="540" t="s">
        <v>8535</v>
      </c>
      <c r="D4589" s="540" t="s">
        <v>2734</v>
      </c>
      <c r="E4589" s="540" t="s">
        <v>9452</v>
      </c>
      <c r="F4589" s="556">
        <v>57380000</v>
      </c>
      <c r="G4589" s="541">
        <v>2023</v>
      </c>
      <c r="H4589" s="542">
        <f>VLOOKUP(G4589,[3]잔가율!$B$3:$C$33,2,FALSE)</f>
        <v>0.82599999999999996</v>
      </c>
      <c r="I4589" s="552">
        <f t="shared" si="71"/>
        <v>47395880</v>
      </c>
    </row>
    <row r="4590" spans="1:9">
      <c r="A4590" s="539">
        <v>4589</v>
      </c>
      <c r="B4590" s="540" t="s">
        <v>8534</v>
      </c>
      <c r="C4590" s="540" t="s">
        <v>8535</v>
      </c>
      <c r="D4590" s="540" t="s">
        <v>2734</v>
      </c>
      <c r="E4590" s="540" t="s">
        <v>9453</v>
      </c>
      <c r="F4590" s="556">
        <v>74440000</v>
      </c>
      <c r="G4590" s="541">
        <v>2023</v>
      </c>
      <c r="H4590" s="542">
        <f>VLOOKUP(G4590,[3]잔가율!$B$3:$C$33,2,FALSE)</f>
        <v>0.82599999999999996</v>
      </c>
      <c r="I4590" s="552">
        <f t="shared" si="71"/>
        <v>61487440</v>
      </c>
    </row>
    <row r="4591" spans="1:9">
      <c r="A4591" s="539">
        <v>4590</v>
      </c>
      <c r="B4591" s="544" t="s">
        <v>8534</v>
      </c>
      <c r="C4591" s="544" t="s">
        <v>8535</v>
      </c>
      <c r="D4591" s="544" t="s">
        <v>2734</v>
      </c>
      <c r="E4591" s="544" t="s">
        <v>9454</v>
      </c>
      <c r="F4591" s="559">
        <v>58810000</v>
      </c>
      <c r="G4591" s="541">
        <v>2023</v>
      </c>
      <c r="H4591" s="542">
        <f>VLOOKUP(G4591,[3]잔가율!$B$3:$C$33,2,FALSE)</f>
        <v>0.82599999999999996</v>
      </c>
      <c r="I4591" s="552">
        <f t="shared" si="71"/>
        <v>48577060</v>
      </c>
    </row>
    <row r="4592" spans="1:9">
      <c r="A4592" s="539">
        <v>4591</v>
      </c>
      <c r="B4592" s="544" t="s">
        <v>8534</v>
      </c>
      <c r="C4592" s="544" t="s">
        <v>8535</v>
      </c>
      <c r="D4592" s="544" t="s">
        <v>2734</v>
      </c>
      <c r="E4592" s="544" t="s">
        <v>9455</v>
      </c>
      <c r="F4592" s="559">
        <v>58000000</v>
      </c>
      <c r="G4592" s="541">
        <v>2023</v>
      </c>
      <c r="H4592" s="542">
        <f>VLOOKUP(G4592,[3]잔가율!$B$3:$C$33,2,FALSE)</f>
        <v>0.82599999999999996</v>
      </c>
      <c r="I4592" s="552">
        <f t="shared" si="71"/>
        <v>47908000</v>
      </c>
    </row>
    <row r="4593" spans="1:9">
      <c r="A4593" s="539">
        <v>4592</v>
      </c>
      <c r="B4593" s="544" t="s">
        <v>8534</v>
      </c>
      <c r="C4593" s="544" t="s">
        <v>8535</v>
      </c>
      <c r="D4593" s="544" t="s">
        <v>2734</v>
      </c>
      <c r="E4593" s="544" t="s">
        <v>9456</v>
      </c>
      <c r="F4593" s="559">
        <v>58240000</v>
      </c>
      <c r="G4593" s="541">
        <v>2023</v>
      </c>
      <c r="H4593" s="542">
        <f>VLOOKUP(G4593,[3]잔가율!$B$3:$C$33,2,FALSE)</f>
        <v>0.82599999999999996</v>
      </c>
      <c r="I4593" s="552">
        <f t="shared" si="71"/>
        <v>48106240</v>
      </c>
    </row>
    <row r="4594" spans="1:9">
      <c r="A4594" s="539">
        <v>4593</v>
      </c>
      <c r="B4594" s="544" t="s">
        <v>8534</v>
      </c>
      <c r="C4594" s="544" t="s">
        <v>8535</v>
      </c>
      <c r="D4594" s="544" t="s">
        <v>2734</v>
      </c>
      <c r="E4594" s="544" t="s">
        <v>9457</v>
      </c>
      <c r="F4594" s="559">
        <v>61430000</v>
      </c>
      <c r="G4594" s="541">
        <v>2023</v>
      </c>
      <c r="H4594" s="542">
        <f>VLOOKUP(G4594,[3]잔가율!$B$3:$C$33,2,FALSE)</f>
        <v>0.82599999999999996</v>
      </c>
      <c r="I4594" s="552">
        <f t="shared" si="71"/>
        <v>50741180</v>
      </c>
    </row>
    <row r="4595" spans="1:9">
      <c r="A4595" s="539">
        <v>4594</v>
      </c>
      <c r="B4595" s="544" t="s">
        <v>8534</v>
      </c>
      <c r="C4595" s="544" t="s">
        <v>8535</v>
      </c>
      <c r="D4595" s="544" t="s">
        <v>2734</v>
      </c>
      <c r="E4595" s="544" t="s">
        <v>9458</v>
      </c>
      <c r="F4595" s="559">
        <v>67120000</v>
      </c>
      <c r="G4595" s="541">
        <v>2023</v>
      </c>
      <c r="H4595" s="542">
        <f>VLOOKUP(G4595,[3]잔가율!$B$3:$C$33,2,FALSE)</f>
        <v>0.82599999999999996</v>
      </c>
      <c r="I4595" s="552">
        <f t="shared" si="71"/>
        <v>55441120</v>
      </c>
    </row>
    <row r="4596" spans="1:9">
      <c r="A4596" s="539">
        <v>4595</v>
      </c>
      <c r="B4596" s="544" t="s">
        <v>8534</v>
      </c>
      <c r="C4596" s="544" t="s">
        <v>8535</v>
      </c>
      <c r="D4596" s="544" t="s">
        <v>2734</v>
      </c>
      <c r="E4596" s="544" t="s">
        <v>9459</v>
      </c>
      <c r="F4596" s="559">
        <v>67490000</v>
      </c>
      <c r="G4596" s="541">
        <v>2023</v>
      </c>
      <c r="H4596" s="542">
        <f>VLOOKUP(G4596,[3]잔가율!$B$3:$C$33,2,FALSE)</f>
        <v>0.82599999999999996</v>
      </c>
      <c r="I4596" s="552">
        <f t="shared" si="71"/>
        <v>55746740</v>
      </c>
    </row>
    <row r="4597" spans="1:9">
      <c r="A4597" s="539">
        <v>4596</v>
      </c>
      <c r="B4597" s="540" t="s">
        <v>8534</v>
      </c>
      <c r="C4597" s="540" t="s">
        <v>8535</v>
      </c>
      <c r="D4597" s="540" t="s">
        <v>2734</v>
      </c>
      <c r="E4597" s="540" t="s">
        <v>9460</v>
      </c>
      <c r="F4597" s="556">
        <v>52720000</v>
      </c>
      <c r="G4597" s="541">
        <v>2023</v>
      </c>
      <c r="H4597" s="542">
        <f>VLOOKUP(G4597,[3]잔가율!$B$3:$C$33,2,FALSE)</f>
        <v>0.82599999999999996</v>
      </c>
      <c r="I4597" s="552">
        <f t="shared" si="71"/>
        <v>43546720</v>
      </c>
    </row>
    <row r="4598" spans="1:9">
      <c r="A4598" s="539">
        <v>4597</v>
      </c>
      <c r="B4598" s="540" t="s">
        <v>8534</v>
      </c>
      <c r="C4598" s="540" t="s">
        <v>8535</v>
      </c>
      <c r="D4598" s="540" t="s">
        <v>2734</v>
      </c>
      <c r="E4598" s="540" t="s">
        <v>9461</v>
      </c>
      <c r="F4598" s="556">
        <v>48100000</v>
      </c>
      <c r="G4598" s="541">
        <v>2023</v>
      </c>
      <c r="H4598" s="542">
        <f>VLOOKUP(G4598,[3]잔가율!$B$3:$C$33,2,FALSE)</f>
        <v>0.82599999999999996</v>
      </c>
      <c r="I4598" s="552">
        <f t="shared" si="71"/>
        <v>39730600</v>
      </c>
    </row>
    <row r="4599" spans="1:9">
      <c r="A4599" s="539">
        <v>4598</v>
      </c>
      <c r="B4599" s="540" t="s">
        <v>8534</v>
      </c>
      <c r="C4599" s="540" t="s">
        <v>8535</v>
      </c>
      <c r="D4599" s="540" t="s">
        <v>2734</v>
      </c>
      <c r="E4599" s="540" t="s">
        <v>9462</v>
      </c>
      <c r="F4599" s="556">
        <v>49590000</v>
      </c>
      <c r="G4599" s="541">
        <v>2023</v>
      </c>
      <c r="H4599" s="542">
        <f>VLOOKUP(G4599,[3]잔가율!$B$3:$C$33,2,FALSE)</f>
        <v>0.82599999999999996</v>
      </c>
      <c r="I4599" s="552">
        <f t="shared" si="71"/>
        <v>40961340</v>
      </c>
    </row>
    <row r="4600" spans="1:9">
      <c r="A4600" s="539">
        <v>4599</v>
      </c>
      <c r="B4600" s="540" t="s">
        <v>8534</v>
      </c>
      <c r="C4600" s="540" t="s">
        <v>8535</v>
      </c>
      <c r="D4600" s="540" t="s">
        <v>2734</v>
      </c>
      <c r="E4600" s="540" t="s">
        <v>9463</v>
      </c>
      <c r="F4600" s="556">
        <v>50720000</v>
      </c>
      <c r="G4600" s="541">
        <v>2023</v>
      </c>
      <c r="H4600" s="542">
        <f>VLOOKUP(G4600,[3]잔가율!$B$3:$C$33,2,FALSE)</f>
        <v>0.82599999999999996</v>
      </c>
      <c r="I4600" s="552">
        <f t="shared" si="71"/>
        <v>41894720</v>
      </c>
    </row>
    <row r="4601" spans="1:9">
      <c r="A4601" s="539">
        <v>4600</v>
      </c>
      <c r="B4601" s="540" t="s">
        <v>8534</v>
      </c>
      <c r="C4601" s="540" t="s">
        <v>8535</v>
      </c>
      <c r="D4601" s="540" t="s">
        <v>2734</v>
      </c>
      <c r="E4601" s="540" t="s">
        <v>9464</v>
      </c>
      <c r="F4601" s="556">
        <v>45110000</v>
      </c>
      <c r="G4601" s="541">
        <v>2023</v>
      </c>
      <c r="H4601" s="542">
        <f>VLOOKUP(G4601,[3]잔가율!$B$3:$C$33,2,FALSE)</f>
        <v>0.82599999999999996</v>
      </c>
      <c r="I4601" s="552">
        <f t="shared" si="71"/>
        <v>37260860</v>
      </c>
    </row>
    <row r="4602" spans="1:9">
      <c r="A4602" s="539">
        <v>4601</v>
      </c>
      <c r="B4602" s="540" t="s">
        <v>8534</v>
      </c>
      <c r="C4602" s="540" t="s">
        <v>8535</v>
      </c>
      <c r="D4602" s="540" t="s">
        <v>2734</v>
      </c>
      <c r="E4602" s="540" t="s">
        <v>9465</v>
      </c>
      <c r="F4602" s="556">
        <v>47980000</v>
      </c>
      <c r="G4602" s="541">
        <v>2023</v>
      </c>
      <c r="H4602" s="542">
        <f>VLOOKUP(G4602,[3]잔가율!$B$3:$C$33,2,FALSE)</f>
        <v>0.82599999999999996</v>
      </c>
      <c r="I4602" s="552">
        <f t="shared" si="71"/>
        <v>39631480</v>
      </c>
    </row>
    <row r="4603" spans="1:9">
      <c r="A4603" s="539">
        <v>4602</v>
      </c>
      <c r="B4603" s="544" t="s">
        <v>8534</v>
      </c>
      <c r="C4603" s="544" t="s">
        <v>8535</v>
      </c>
      <c r="D4603" s="544" t="s">
        <v>2734</v>
      </c>
      <c r="E4603" s="544" t="s">
        <v>9466</v>
      </c>
      <c r="F4603" s="559">
        <v>46040000</v>
      </c>
      <c r="G4603" s="541">
        <v>2023</v>
      </c>
      <c r="H4603" s="542">
        <f>VLOOKUP(G4603,[3]잔가율!$B$3:$C$33,2,FALSE)</f>
        <v>0.82599999999999996</v>
      </c>
      <c r="I4603" s="552">
        <f t="shared" si="71"/>
        <v>38029040</v>
      </c>
    </row>
    <row r="4604" spans="1:9">
      <c r="A4604" s="539">
        <v>4603</v>
      </c>
      <c r="B4604" s="544" t="s">
        <v>8534</v>
      </c>
      <c r="C4604" s="544" t="s">
        <v>8535</v>
      </c>
      <c r="D4604" s="544" t="s">
        <v>2734</v>
      </c>
      <c r="E4604" s="544" t="s">
        <v>9467</v>
      </c>
      <c r="F4604" s="559">
        <v>47640000</v>
      </c>
      <c r="G4604" s="541">
        <v>2023</v>
      </c>
      <c r="H4604" s="542">
        <f>VLOOKUP(G4604,[3]잔가율!$B$3:$C$33,2,FALSE)</f>
        <v>0.82599999999999996</v>
      </c>
      <c r="I4604" s="552">
        <f t="shared" si="71"/>
        <v>39350640</v>
      </c>
    </row>
    <row r="4605" spans="1:9">
      <c r="A4605" s="539">
        <v>4604</v>
      </c>
      <c r="B4605" s="544" t="s">
        <v>8534</v>
      </c>
      <c r="C4605" s="544" t="s">
        <v>8535</v>
      </c>
      <c r="D4605" s="544" t="s">
        <v>2734</v>
      </c>
      <c r="E4605" s="544" t="s">
        <v>9468</v>
      </c>
      <c r="F4605" s="559">
        <v>53200000</v>
      </c>
      <c r="G4605" s="541">
        <v>2023</v>
      </c>
      <c r="H4605" s="542">
        <f>VLOOKUP(G4605,[3]잔가율!$B$3:$C$33,2,FALSE)</f>
        <v>0.82599999999999996</v>
      </c>
      <c r="I4605" s="552">
        <f t="shared" si="71"/>
        <v>43943200</v>
      </c>
    </row>
    <row r="4606" spans="1:9">
      <c r="A4606" s="539">
        <v>4605</v>
      </c>
      <c r="B4606" s="544" t="s">
        <v>8534</v>
      </c>
      <c r="C4606" s="544" t="s">
        <v>8535</v>
      </c>
      <c r="D4606" s="544" t="s">
        <v>2734</v>
      </c>
      <c r="E4606" s="544" t="s">
        <v>9469</v>
      </c>
      <c r="F4606" s="559">
        <v>50140000</v>
      </c>
      <c r="G4606" s="541">
        <v>2023</v>
      </c>
      <c r="H4606" s="542">
        <f>VLOOKUP(G4606,[3]잔가율!$B$3:$C$33,2,FALSE)</f>
        <v>0.82599999999999996</v>
      </c>
      <c r="I4606" s="552">
        <f t="shared" si="71"/>
        <v>41415640</v>
      </c>
    </row>
    <row r="4607" spans="1:9">
      <c r="A4607" s="539">
        <v>4606</v>
      </c>
      <c r="B4607" s="544" t="s">
        <v>8534</v>
      </c>
      <c r="C4607" s="544" t="s">
        <v>8535</v>
      </c>
      <c r="D4607" s="544" t="s">
        <v>2734</v>
      </c>
      <c r="E4607" s="544" t="s">
        <v>9470</v>
      </c>
      <c r="F4607" s="559">
        <v>51180000</v>
      </c>
      <c r="G4607" s="541">
        <v>2023</v>
      </c>
      <c r="H4607" s="542">
        <f>VLOOKUP(G4607,[3]잔가율!$B$3:$C$33,2,FALSE)</f>
        <v>0.82599999999999996</v>
      </c>
      <c r="I4607" s="552">
        <f t="shared" si="71"/>
        <v>42274680</v>
      </c>
    </row>
    <row r="4608" spans="1:9">
      <c r="A4608" s="539">
        <v>4607</v>
      </c>
      <c r="B4608" s="544" t="s">
        <v>8534</v>
      </c>
      <c r="C4608" s="544" t="s">
        <v>8535</v>
      </c>
      <c r="D4608" s="544" t="s">
        <v>2734</v>
      </c>
      <c r="E4608" s="544" t="s">
        <v>9471</v>
      </c>
      <c r="F4608" s="559">
        <v>51870000</v>
      </c>
      <c r="G4608" s="541">
        <v>2023</v>
      </c>
      <c r="H4608" s="542">
        <f>VLOOKUP(G4608,[3]잔가율!$B$3:$C$33,2,FALSE)</f>
        <v>0.82599999999999996</v>
      </c>
      <c r="I4608" s="552">
        <f t="shared" si="71"/>
        <v>42844620</v>
      </c>
    </row>
    <row r="4609" spans="1:9">
      <c r="A4609" s="539">
        <v>4608</v>
      </c>
      <c r="B4609" s="540" t="s">
        <v>8534</v>
      </c>
      <c r="C4609" s="540" t="s">
        <v>8535</v>
      </c>
      <c r="D4609" s="540" t="s">
        <v>2734</v>
      </c>
      <c r="E4609" s="540" t="s">
        <v>9472</v>
      </c>
      <c r="F4609" s="556">
        <v>54040000</v>
      </c>
      <c r="G4609" s="541">
        <v>2023</v>
      </c>
      <c r="H4609" s="542">
        <f>VLOOKUP(G4609,[3]잔가율!$B$3:$C$33,2,FALSE)</f>
        <v>0.82599999999999996</v>
      </c>
      <c r="I4609" s="552">
        <f t="shared" si="71"/>
        <v>44637040</v>
      </c>
    </row>
    <row r="4610" spans="1:9">
      <c r="A4610" s="539">
        <v>4609</v>
      </c>
      <c r="B4610" s="540" t="s">
        <v>8534</v>
      </c>
      <c r="C4610" s="540" t="s">
        <v>8535</v>
      </c>
      <c r="D4610" s="540" t="s">
        <v>2734</v>
      </c>
      <c r="E4610" s="540" t="s">
        <v>9473</v>
      </c>
      <c r="F4610" s="556">
        <v>71250000</v>
      </c>
      <c r="G4610" s="541">
        <v>2023</v>
      </c>
      <c r="H4610" s="542">
        <f>VLOOKUP(G4610,[3]잔가율!$B$3:$C$33,2,FALSE)</f>
        <v>0.82599999999999996</v>
      </c>
      <c r="I4610" s="552">
        <f t="shared" ref="I4610:I4673" si="72">ROUNDDOWN(F4610*H4610,0)</f>
        <v>58852500</v>
      </c>
    </row>
    <row r="4611" spans="1:9">
      <c r="A4611" s="539">
        <v>4610</v>
      </c>
      <c r="B4611" s="540" t="s">
        <v>8534</v>
      </c>
      <c r="C4611" s="540" t="s">
        <v>8535</v>
      </c>
      <c r="D4611" s="540" t="s">
        <v>2734</v>
      </c>
      <c r="E4611" s="540" t="s">
        <v>9474</v>
      </c>
      <c r="F4611" s="556">
        <v>52980000</v>
      </c>
      <c r="G4611" s="541">
        <v>2023</v>
      </c>
      <c r="H4611" s="542">
        <f>VLOOKUP(G4611,[3]잔가율!$B$3:$C$33,2,FALSE)</f>
        <v>0.82599999999999996</v>
      </c>
      <c r="I4611" s="552">
        <f t="shared" si="72"/>
        <v>43761480</v>
      </c>
    </row>
    <row r="4612" spans="1:9">
      <c r="A4612" s="539">
        <v>4611</v>
      </c>
      <c r="B4612" s="540" t="s">
        <v>8534</v>
      </c>
      <c r="C4612" s="540" t="s">
        <v>8535</v>
      </c>
      <c r="D4612" s="540" t="s">
        <v>2734</v>
      </c>
      <c r="E4612" s="540" t="s">
        <v>9475</v>
      </c>
      <c r="F4612" s="556">
        <v>53800000</v>
      </c>
      <c r="G4612" s="541">
        <v>2023</v>
      </c>
      <c r="H4612" s="542">
        <f>VLOOKUP(G4612,[3]잔가율!$B$3:$C$33,2,FALSE)</f>
        <v>0.82599999999999996</v>
      </c>
      <c r="I4612" s="552">
        <f t="shared" si="72"/>
        <v>44438800</v>
      </c>
    </row>
    <row r="4613" spans="1:9">
      <c r="A4613" s="539">
        <v>4612</v>
      </c>
      <c r="B4613" s="540" t="s">
        <v>8534</v>
      </c>
      <c r="C4613" s="540" t="s">
        <v>8535</v>
      </c>
      <c r="D4613" s="540" t="s">
        <v>2734</v>
      </c>
      <c r="E4613" s="540" t="s">
        <v>9476</v>
      </c>
      <c r="F4613" s="556">
        <v>48010000</v>
      </c>
      <c r="G4613" s="541">
        <v>2023</v>
      </c>
      <c r="H4613" s="542">
        <f>VLOOKUP(G4613,[3]잔가율!$B$3:$C$33,2,FALSE)</f>
        <v>0.82599999999999996</v>
      </c>
      <c r="I4613" s="552">
        <f t="shared" si="72"/>
        <v>39656260</v>
      </c>
    </row>
    <row r="4614" spans="1:9">
      <c r="A4614" s="539">
        <v>4613</v>
      </c>
      <c r="B4614" s="540" t="s">
        <v>8534</v>
      </c>
      <c r="C4614" s="540" t="s">
        <v>8535</v>
      </c>
      <c r="D4614" s="540" t="s">
        <v>2734</v>
      </c>
      <c r="E4614" s="540" t="s">
        <v>9477</v>
      </c>
      <c r="F4614" s="556">
        <v>51420000</v>
      </c>
      <c r="G4614" s="541">
        <v>2023</v>
      </c>
      <c r="H4614" s="542">
        <f>VLOOKUP(G4614,[3]잔가율!$B$3:$C$33,2,FALSE)</f>
        <v>0.82599999999999996</v>
      </c>
      <c r="I4614" s="552">
        <f t="shared" si="72"/>
        <v>42472920</v>
      </c>
    </row>
    <row r="4615" spans="1:9">
      <c r="A4615" s="539">
        <v>4614</v>
      </c>
      <c r="B4615" s="540" t="s">
        <v>8534</v>
      </c>
      <c r="C4615" s="540" t="s">
        <v>8535</v>
      </c>
      <c r="D4615" s="540" t="s">
        <v>2734</v>
      </c>
      <c r="E4615" s="540" t="s">
        <v>9478</v>
      </c>
      <c r="F4615" s="556">
        <v>70550000</v>
      </c>
      <c r="G4615" s="541">
        <v>2023</v>
      </c>
      <c r="H4615" s="542">
        <f>VLOOKUP(G4615,[3]잔가율!$B$3:$C$33,2,FALSE)</f>
        <v>0.82599999999999996</v>
      </c>
      <c r="I4615" s="552">
        <f t="shared" si="72"/>
        <v>58274300</v>
      </c>
    </row>
    <row r="4616" spans="1:9">
      <c r="A4616" s="539">
        <v>4615</v>
      </c>
      <c r="B4616" s="540" t="s">
        <v>8534</v>
      </c>
      <c r="C4616" s="540" t="s">
        <v>8535</v>
      </c>
      <c r="D4616" s="540" t="s">
        <v>2734</v>
      </c>
      <c r="E4616" s="540" t="s">
        <v>9479</v>
      </c>
      <c r="F4616" s="556">
        <v>47240000</v>
      </c>
      <c r="G4616" s="541">
        <v>2023</v>
      </c>
      <c r="H4616" s="542">
        <f>VLOOKUP(G4616,[3]잔가율!$B$3:$C$33,2,FALSE)</f>
        <v>0.82599999999999996</v>
      </c>
      <c r="I4616" s="552">
        <f t="shared" si="72"/>
        <v>39020240</v>
      </c>
    </row>
    <row r="4617" spans="1:9">
      <c r="A4617" s="539">
        <v>4616</v>
      </c>
      <c r="B4617" s="540" t="s">
        <v>8534</v>
      </c>
      <c r="C4617" s="540" t="s">
        <v>8535</v>
      </c>
      <c r="D4617" s="540" t="s">
        <v>2734</v>
      </c>
      <c r="E4617" s="540" t="s">
        <v>9480</v>
      </c>
      <c r="F4617" s="556">
        <v>48950000</v>
      </c>
      <c r="G4617" s="541">
        <v>2023</v>
      </c>
      <c r="H4617" s="542">
        <f>VLOOKUP(G4617,[3]잔가율!$B$3:$C$33,2,FALSE)</f>
        <v>0.82599999999999996</v>
      </c>
      <c r="I4617" s="552">
        <f t="shared" si="72"/>
        <v>40432700</v>
      </c>
    </row>
    <row r="4618" spans="1:9">
      <c r="A4618" s="539">
        <v>4617</v>
      </c>
      <c r="B4618" s="540" t="s">
        <v>8534</v>
      </c>
      <c r="C4618" s="540" t="s">
        <v>8535</v>
      </c>
      <c r="D4618" s="540" t="s">
        <v>2734</v>
      </c>
      <c r="E4618" s="540" t="s">
        <v>9481</v>
      </c>
      <c r="F4618" s="556">
        <v>59400000</v>
      </c>
      <c r="G4618" s="541">
        <v>2023</v>
      </c>
      <c r="H4618" s="542">
        <f>VLOOKUP(G4618,[3]잔가율!$B$3:$C$33,2,FALSE)</f>
        <v>0.82599999999999996</v>
      </c>
      <c r="I4618" s="552">
        <f t="shared" si="72"/>
        <v>49064400</v>
      </c>
    </row>
    <row r="4619" spans="1:9">
      <c r="A4619" s="539">
        <v>4618</v>
      </c>
      <c r="B4619" s="544" t="s">
        <v>8534</v>
      </c>
      <c r="C4619" s="544" t="s">
        <v>8535</v>
      </c>
      <c r="D4619" s="544" t="s">
        <v>2734</v>
      </c>
      <c r="E4619" s="544" t="s">
        <v>9482</v>
      </c>
      <c r="F4619" s="559">
        <v>51090000</v>
      </c>
      <c r="G4619" s="541">
        <v>2023</v>
      </c>
      <c r="H4619" s="542">
        <f>VLOOKUP(G4619,[3]잔가율!$B$3:$C$33,2,FALSE)</f>
        <v>0.82599999999999996</v>
      </c>
      <c r="I4619" s="552">
        <f t="shared" si="72"/>
        <v>42200340</v>
      </c>
    </row>
    <row r="4620" spans="1:9">
      <c r="A4620" s="539">
        <v>4619</v>
      </c>
      <c r="B4620" s="544" t="s">
        <v>8534</v>
      </c>
      <c r="C4620" s="544" t="s">
        <v>8535</v>
      </c>
      <c r="D4620" s="544" t="s">
        <v>2734</v>
      </c>
      <c r="E4620" s="544" t="s">
        <v>9483</v>
      </c>
      <c r="F4620" s="559">
        <v>46540000</v>
      </c>
      <c r="G4620" s="541">
        <v>2023</v>
      </c>
      <c r="H4620" s="542">
        <f>VLOOKUP(G4620,[3]잔가율!$B$3:$C$33,2,FALSE)</f>
        <v>0.82599999999999996</v>
      </c>
      <c r="I4620" s="552">
        <f t="shared" si="72"/>
        <v>38442040</v>
      </c>
    </row>
    <row r="4621" spans="1:9">
      <c r="A4621" s="539">
        <v>4620</v>
      </c>
      <c r="B4621" s="544" t="s">
        <v>8534</v>
      </c>
      <c r="C4621" s="544" t="s">
        <v>8535</v>
      </c>
      <c r="D4621" s="544" t="s">
        <v>2734</v>
      </c>
      <c r="E4621" s="544" t="s">
        <v>9484</v>
      </c>
      <c r="F4621" s="559">
        <v>48710000</v>
      </c>
      <c r="G4621" s="541">
        <v>2023</v>
      </c>
      <c r="H4621" s="542">
        <f>VLOOKUP(G4621,[3]잔가율!$B$3:$C$33,2,FALSE)</f>
        <v>0.82599999999999996</v>
      </c>
      <c r="I4621" s="552">
        <f t="shared" si="72"/>
        <v>40234460</v>
      </c>
    </row>
    <row r="4622" spans="1:9">
      <c r="A4622" s="539">
        <v>4621</v>
      </c>
      <c r="B4622" s="544" t="s">
        <v>8534</v>
      </c>
      <c r="C4622" s="544" t="s">
        <v>8535</v>
      </c>
      <c r="D4622" s="544" t="s">
        <v>2734</v>
      </c>
      <c r="E4622" s="544" t="s">
        <v>9485</v>
      </c>
      <c r="F4622" s="559">
        <v>58470000</v>
      </c>
      <c r="G4622" s="541">
        <v>2023</v>
      </c>
      <c r="H4622" s="542">
        <f>VLOOKUP(G4622,[3]잔가율!$B$3:$C$33,2,FALSE)</f>
        <v>0.82599999999999996</v>
      </c>
      <c r="I4622" s="552">
        <f t="shared" si="72"/>
        <v>48296220</v>
      </c>
    </row>
    <row r="4623" spans="1:9">
      <c r="A4623" s="539">
        <v>4622</v>
      </c>
      <c r="B4623" s="544" t="s">
        <v>8534</v>
      </c>
      <c r="C4623" s="544" t="s">
        <v>8535</v>
      </c>
      <c r="D4623" s="544" t="s">
        <v>2734</v>
      </c>
      <c r="E4623" s="544" t="s">
        <v>9486</v>
      </c>
      <c r="F4623" s="559">
        <v>58070000</v>
      </c>
      <c r="G4623" s="541">
        <v>2023</v>
      </c>
      <c r="H4623" s="542">
        <f>VLOOKUP(G4623,[3]잔가율!$B$3:$C$33,2,FALSE)</f>
        <v>0.82599999999999996</v>
      </c>
      <c r="I4623" s="552">
        <f t="shared" si="72"/>
        <v>47965820</v>
      </c>
    </row>
    <row r="4624" spans="1:9">
      <c r="A4624" s="539">
        <v>4623</v>
      </c>
      <c r="B4624" s="544" t="s">
        <v>8534</v>
      </c>
      <c r="C4624" s="544" t="s">
        <v>8535</v>
      </c>
      <c r="D4624" s="544" t="s">
        <v>2734</v>
      </c>
      <c r="E4624" s="544" t="s">
        <v>9487</v>
      </c>
      <c r="F4624" s="559">
        <v>52070000</v>
      </c>
      <c r="G4624" s="541">
        <v>2023</v>
      </c>
      <c r="H4624" s="542">
        <f>VLOOKUP(G4624,[3]잔가율!$B$3:$C$33,2,FALSE)</f>
        <v>0.82599999999999996</v>
      </c>
      <c r="I4624" s="552">
        <f t="shared" si="72"/>
        <v>43009820</v>
      </c>
    </row>
    <row r="4625" spans="1:9">
      <c r="A4625" s="539">
        <v>4624</v>
      </c>
      <c r="B4625" s="544" t="s">
        <v>8534</v>
      </c>
      <c r="C4625" s="544" t="s">
        <v>8535</v>
      </c>
      <c r="D4625" s="544" t="s">
        <v>2734</v>
      </c>
      <c r="E4625" s="544" t="s">
        <v>9488</v>
      </c>
      <c r="F4625" s="559">
        <v>54300000</v>
      </c>
      <c r="G4625" s="541">
        <v>2023</v>
      </c>
      <c r="H4625" s="542">
        <f>VLOOKUP(G4625,[3]잔가율!$B$3:$C$33,2,FALSE)</f>
        <v>0.82599999999999996</v>
      </c>
      <c r="I4625" s="552">
        <f t="shared" si="72"/>
        <v>44851800</v>
      </c>
    </row>
    <row r="4626" spans="1:9">
      <c r="A4626" s="539">
        <v>4625</v>
      </c>
      <c r="B4626" s="544" t="s">
        <v>8534</v>
      </c>
      <c r="C4626" s="544" t="s">
        <v>8535</v>
      </c>
      <c r="D4626" s="544" t="s">
        <v>2734</v>
      </c>
      <c r="E4626" s="544" t="s">
        <v>9489</v>
      </c>
      <c r="F4626" s="559">
        <v>55620000</v>
      </c>
      <c r="G4626" s="541">
        <v>2023</v>
      </c>
      <c r="H4626" s="542">
        <f>VLOOKUP(G4626,[3]잔가율!$B$3:$C$33,2,FALSE)</f>
        <v>0.82599999999999996</v>
      </c>
      <c r="I4626" s="552">
        <f t="shared" si="72"/>
        <v>45942120</v>
      </c>
    </row>
    <row r="4627" spans="1:9">
      <c r="A4627" s="539">
        <v>4626</v>
      </c>
      <c r="B4627" s="544" t="s">
        <v>8534</v>
      </c>
      <c r="C4627" s="544" t="s">
        <v>8535</v>
      </c>
      <c r="D4627" s="544" t="s">
        <v>2734</v>
      </c>
      <c r="E4627" s="544" t="s">
        <v>9490</v>
      </c>
      <c r="F4627" s="559">
        <v>63350000</v>
      </c>
      <c r="G4627" s="541">
        <v>2023</v>
      </c>
      <c r="H4627" s="542">
        <f>VLOOKUP(G4627,[3]잔가율!$B$3:$C$33,2,FALSE)</f>
        <v>0.82599999999999996</v>
      </c>
      <c r="I4627" s="552">
        <f t="shared" si="72"/>
        <v>52327100</v>
      </c>
    </row>
    <row r="4628" spans="1:9">
      <c r="A4628" s="539">
        <v>4627</v>
      </c>
      <c r="B4628" s="544" t="s">
        <v>8534</v>
      </c>
      <c r="C4628" s="544" t="s">
        <v>8535</v>
      </c>
      <c r="D4628" s="544" t="s">
        <v>2734</v>
      </c>
      <c r="E4628" s="544" t="s">
        <v>9491</v>
      </c>
      <c r="F4628" s="559">
        <v>63520000</v>
      </c>
      <c r="G4628" s="541">
        <v>2023</v>
      </c>
      <c r="H4628" s="542">
        <f>VLOOKUP(G4628,[3]잔가율!$B$3:$C$33,2,FALSE)</f>
        <v>0.82599999999999996</v>
      </c>
      <c r="I4628" s="552">
        <f t="shared" si="72"/>
        <v>52467520</v>
      </c>
    </row>
    <row r="4629" spans="1:9">
      <c r="A4629" s="539">
        <v>4628</v>
      </c>
      <c r="B4629" s="540" t="s">
        <v>8534</v>
      </c>
      <c r="C4629" s="540" t="s">
        <v>8535</v>
      </c>
      <c r="D4629" s="540" t="s">
        <v>2734</v>
      </c>
      <c r="E4629" s="540" t="s">
        <v>9492</v>
      </c>
      <c r="F4629" s="556">
        <v>63580000</v>
      </c>
      <c r="G4629" s="541">
        <v>2023</v>
      </c>
      <c r="H4629" s="542">
        <f>VLOOKUP(G4629,[3]잔가율!$B$3:$C$33,2,FALSE)</f>
        <v>0.82599999999999996</v>
      </c>
      <c r="I4629" s="552">
        <f t="shared" si="72"/>
        <v>52517080</v>
      </c>
    </row>
    <row r="4630" spans="1:9">
      <c r="A4630" s="539">
        <v>4629</v>
      </c>
      <c r="B4630" s="540" t="s">
        <v>8534</v>
      </c>
      <c r="C4630" s="540" t="s">
        <v>8535</v>
      </c>
      <c r="D4630" s="540" t="s">
        <v>2734</v>
      </c>
      <c r="E4630" s="540" t="s">
        <v>9493</v>
      </c>
      <c r="F4630" s="556">
        <v>81160000</v>
      </c>
      <c r="G4630" s="541">
        <v>2023</v>
      </c>
      <c r="H4630" s="542">
        <f>VLOOKUP(G4630,[3]잔가율!$B$3:$C$33,2,FALSE)</f>
        <v>0.82599999999999996</v>
      </c>
      <c r="I4630" s="552">
        <f t="shared" si="72"/>
        <v>67038160</v>
      </c>
    </row>
    <row r="4631" spans="1:9">
      <c r="A4631" s="539">
        <v>4630</v>
      </c>
      <c r="B4631" s="544" t="s">
        <v>8534</v>
      </c>
      <c r="C4631" s="544" t="s">
        <v>8535</v>
      </c>
      <c r="D4631" s="544" t="s">
        <v>16667</v>
      </c>
      <c r="E4631" s="544" t="s">
        <v>9495</v>
      </c>
      <c r="F4631" s="559">
        <v>26060000</v>
      </c>
      <c r="G4631" s="541">
        <v>2023</v>
      </c>
      <c r="H4631" s="542">
        <f>VLOOKUP(G4631,[3]잔가율!$B$3:$C$33,2,FALSE)</f>
        <v>0.82599999999999996</v>
      </c>
      <c r="I4631" s="552">
        <f t="shared" si="72"/>
        <v>21525560</v>
      </c>
    </row>
    <row r="4632" spans="1:9">
      <c r="A4632" s="539">
        <v>4631</v>
      </c>
      <c r="B4632" s="414" t="s">
        <v>8534</v>
      </c>
      <c r="C4632" s="544" t="s">
        <v>8535</v>
      </c>
      <c r="D4632" s="544" t="s">
        <v>9496</v>
      </c>
      <c r="E4632" s="544" t="s">
        <v>9497</v>
      </c>
      <c r="F4632" s="560">
        <v>45370000</v>
      </c>
      <c r="G4632" s="541">
        <v>2023</v>
      </c>
      <c r="H4632" s="542">
        <f>VLOOKUP(G4632,[3]잔가율!$B$3:$C$33,2,FALSE)</f>
        <v>0.82599999999999996</v>
      </c>
      <c r="I4632" s="552">
        <f t="shared" si="72"/>
        <v>37475620</v>
      </c>
    </row>
    <row r="4633" spans="1:9">
      <c r="A4633" s="539">
        <v>4632</v>
      </c>
      <c r="B4633" s="414" t="s">
        <v>16663</v>
      </c>
      <c r="C4633" s="544" t="s">
        <v>8535</v>
      </c>
      <c r="D4633" s="544" t="s">
        <v>9496</v>
      </c>
      <c r="E4633" s="544" t="s">
        <v>9498</v>
      </c>
      <c r="F4633" s="560">
        <v>39770000</v>
      </c>
      <c r="G4633" s="541">
        <v>2023</v>
      </c>
      <c r="H4633" s="542">
        <f>VLOOKUP(G4633,[3]잔가율!$B$3:$C$33,2,FALSE)</f>
        <v>0.82599999999999996</v>
      </c>
      <c r="I4633" s="552">
        <f t="shared" si="72"/>
        <v>32850020</v>
      </c>
    </row>
    <row r="4634" spans="1:9">
      <c r="A4634" s="539">
        <v>4633</v>
      </c>
      <c r="B4634" s="414" t="s">
        <v>8534</v>
      </c>
      <c r="C4634" s="540" t="s">
        <v>8535</v>
      </c>
      <c r="D4634" s="540" t="s">
        <v>9496</v>
      </c>
      <c r="E4634" s="540" t="s">
        <v>9499</v>
      </c>
      <c r="F4634" s="558">
        <v>42190000</v>
      </c>
      <c r="G4634" s="541">
        <v>2023</v>
      </c>
      <c r="H4634" s="542">
        <f>VLOOKUP(G4634,[3]잔가율!$B$3:$C$33,2,FALSE)</f>
        <v>0.82599999999999996</v>
      </c>
      <c r="I4634" s="552">
        <f t="shared" si="72"/>
        <v>34848940</v>
      </c>
    </row>
    <row r="4635" spans="1:9">
      <c r="A4635" s="539">
        <v>4634</v>
      </c>
      <c r="B4635" s="414" t="s">
        <v>8534</v>
      </c>
      <c r="C4635" s="540" t="s">
        <v>8535</v>
      </c>
      <c r="D4635" s="540" t="s">
        <v>9496</v>
      </c>
      <c r="E4635" s="540" t="s">
        <v>9500</v>
      </c>
      <c r="F4635" s="558">
        <v>46520000</v>
      </c>
      <c r="G4635" s="541">
        <v>2023</v>
      </c>
      <c r="H4635" s="542">
        <f>VLOOKUP(G4635,[3]잔가율!$B$3:$C$33,2,FALSE)</f>
        <v>0.82599999999999996</v>
      </c>
      <c r="I4635" s="552">
        <f t="shared" si="72"/>
        <v>38425520</v>
      </c>
    </row>
    <row r="4636" spans="1:9">
      <c r="A4636" s="539">
        <v>4635</v>
      </c>
      <c r="B4636" s="414" t="s">
        <v>8534</v>
      </c>
      <c r="C4636" s="540" t="s">
        <v>8535</v>
      </c>
      <c r="D4636" s="540" t="s">
        <v>9496</v>
      </c>
      <c r="E4636" s="540" t="s">
        <v>9501</v>
      </c>
      <c r="F4636" s="558">
        <v>38720000</v>
      </c>
      <c r="G4636" s="541">
        <v>2023</v>
      </c>
      <c r="H4636" s="542">
        <f>VLOOKUP(G4636,[3]잔가율!$B$3:$C$33,2,FALSE)</f>
        <v>0.82599999999999996</v>
      </c>
      <c r="I4636" s="552">
        <f t="shared" si="72"/>
        <v>31982720</v>
      </c>
    </row>
    <row r="4637" spans="1:9">
      <c r="A4637" s="539">
        <v>4636</v>
      </c>
      <c r="B4637" s="414" t="s">
        <v>8534</v>
      </c>
      <c r="C4637" s="540" t="s">
        <v>8535</v>
      </c>
      <c r="D4637" s="540" t="s">
        <v>9496</v>
      </c>
      <c r="E4637" s="540" t="s">
        <v>9502</v>
      </c>
      <c r="F4637" s="558">
        <v>39660000</v>
      </c>
      <c r="G4637" s="541">
        <v>2023</v>
      </c>
      <c r="H4637" s="542">
        <f>VLOOKUP(G4637,[3]잔가율!$B$3:$C$33,2,FALSE)</f>
        <v>0.82599999999999996</v>
      </c>
      <c r="I4637" s="552">
        <f t="shared" si="72"/>
        <v>32759160</v>
      </c>
    </row>
    <row r="4638" spans="1:9">
      <c r="A4638" s="539">
        <v>4637</v>
      </c>
      <c r="B4638" s="414" t="s">
        <v>8534</v>
      </c>
      <c r="C4638" s="540" t="s">
        <v>8535</v>
      </c>
      <c r="D4638" s="540" t="s">
        <v>9496</v>
      </c>
      <c r="E4638" s="540" t="s">
        <v>9503</v>
      </c>
      <c r="F4638" s="558">
        <v>43430000</v>
      </c>
      <c r="G4638" s="541">
        <v>2023</v>
      </c>
      <c r="H4638" s="542">
        <f>VLOOKUP(G4638,[3]잔가율!$B$3:$C$33,2,FALSE)</f>
        <v>0.82599999999999996</v>
      </c>
      <c r="I4638" s="552">
        <f t="shared" si="72"/>
        <v>35873180</v>
      </c>
    </row>
    <row r="4639" spans="1:9">
      <c r="A4639" s="539">
        <v>4638</v>
      </c>
      <c r="B4639" s="414" t="s">
        <v>8534</v>
      </c>
      <c r="C4639" s="540" t="s">
        <v>8535</v>
      </c>
      <c r="D4639" s="540" t="s">
        <v>9496</v>
      </c>
      <c r="E4639" s="540" t="s">
        <v>9504</v>
      </c>
      <c r="F4639" s="558">
        <v>45560000</v>
      </c>
      <c r="G4639" s="541">
        <v>2023</v>
      </c>
      <c r="H4639" s="542">
        <f>VLOOKUP(G4639,[3]잔가율!$B$3:$C$33,2,FALSE)</f>
        <v>0.82599999999999996</v>
      </c>
      <c r="I4639" s="552">
        <f t="shared" si="72"/>
        <v>37632560</v>
      </c>
    </row>
    <row r="4640" spans="1:9">
      <c r="A4640" s="539">
        <v>4639</v>
      </c>
      <c r="B4640" s="414" t="s">
        <v>8534</v>
      </c>
      <c r="C4640" s="540" t="s">
        <v>8535</v>
      </c>
      <c r="D4640" s="540" t="s">
        <v>9496</v>
      </c>
      <c r="E4640" s="540" t="s">
        <v>9505</v>
      </c>
      <c r="F4640" s="558">
        <v>42630000</v>
      </c>
      <c r="G4640" s="541">
        <v>2023</v>
      </c>
      <c r="H4640" s="542">
        <f>VLOOKUP(G4640,[3]잔가율!$B$3:$C$33,2,FALSE)</f>
        <v>0.82599999999999996</v>
      </c>
      <c r="I4640" s="552">
        <f t="shared" si="72"/>
        <v>35212380</v>
      </c>
    </row>
    <row r="4641" spans="1:9">
      <c r="A4641" s="539">
        <v>4640</v>
      </c>
      <c r="B4641" s="414" t="s">
        <v>8534</v>
      </c>
      <c r="C4641" s="540" t="s">
        <v>8535</v>
      </c>
      <c r="D4641" s="540" t="s">
        <v>9496</v>
      </c>
      <c r="E4641" s="540" t="s">
        <v>9506</v>
      </c>
      <c r="F4641" s="558">
        <v>40820000</v>
      </c>
      <c r="G4641" s="541">
        <v>2023</v>
      </c>
      <c r="H4641" s="542">
        <f>VLOOKUP(G4641,[3]잔가율!$B$3:$C$33,2,FALSE)</f>
        <v>0.82599999999999996</v>
      </c>
      <c r="I4641" s="552">
        <f t="shared" si="72"/>
        <v>33717320</v>
      </c>
    </row>
    <row r="4642" spans="1:9">
      <c r="A4642" s="539">
        <v>4641</v>
      </c>
      <c r="B4642" s="414" t="s">
        <v>8534</v>
      </c>
      <c r="C4642" s="540" t="s">
        <v>8535</v>
      </c>
      <c r="D4642" s="540" t="s">
        <v>9496</v>
      </c>
      <c r="E4642" s="540" t="s">
        <v>9507</v>
      </c>
      <c r="F4642" s="558">
        <v>43300000</v>
      </c>
      <c r="G4642" s="541">
        <v>2023</v>
      </c>
      <c r="H4642" s="542">
        <f>VLOOKUP(G4642,[3]잔가율!$B$3:$C$33,2,FALSE)</f>
        <v>0.82599999999999996</v>
      </c>
      <c r="I4642" s="552">
        <f t="shared" si="72"/>
        <v>35765800</v>
      </c>
    </row>
    <row r="4643" spans="1:9">
      <c r="A4643" s="539">
        <v>4642</v>
      </c>
      <c r="B4643" s="414" t="s">
        <v>8534</v>
      </c>
      <c r="C4643" s="540" t="s">
        <v>8535</v>
      </c>
      <c r="D4643" s="540" t="s">
        <v>9496</v>
      </c>
      <c r="E4643" s="540" t="s">
        <v>9508</v>
      </c>
      <c r="F4643" s="558">
        <v>40620000</v>
      </c>
      <c r="G4643" s="541">
        <v>2023</v>
      </c>
      <c r="H4643" s="542">
        <f>VLOOKUP(G4643,[3]잔가율!$B$3:$C$33,2,FALSE)</f>
        <v>0.82599999999999996</v>
      </c>
      <c r="I4643" s="552">
        <f t="shared" si="72"/>
        <v>33552120</v>
      </c>
    </row>
    <row r="4644" spans="1:9">
      <c r="A4644" s="539">
        <v>4643</v>
      </c>
      <c r="B4644" s="414" t="s">
        <v>8534</v>
      </c>
      <c r="C4644" s="540" t="s">
        <v>8535</v>
      </c>
      <c r="D4644" s="540" t="s">
        <v>9509</v>
      </c>
      <c r="E4644" s="540" t="s">
        <v>9510</v>
      </c>
      <c r="F4644" s="558">
        <v>23950000</v>
      </c>
      <c r="G4644" s="541">
        <v>2023</v>
      </c>
      <c r="H4644" s="542">
        <f>VLOOKUP(G4644,[3]잔가율!$B$3:$C$33,2,FALSE)</f>
        <v>0.82599999999999996</v>
      </c>
      <c r="I4644" s="552">
        <f t="shared" si="72"/>
        <v>19782700</v>
      </c>
    </row>
    <row r="4645" spans="1:9">
      <c r="A4645" s="539">
        <v>4644</v>
      </c>
      <c r="B4645" s="414" t="s">
        <v>8534</v>
      </c>
      <c r="C4645" s="540" t="s">
        <v>8535</v>
      </c>
      <c r="D4645" s="540" t="s">
        <v>9509</v>
      </c>
      <c r="E4645" s="540" t="s">
        <v>9511</v>
      </c>
      <c r="F4645" s="558">
        <v>24200000</v>
      </c>
      <c r="G4645" s="541">
        <v>2023</v>
      </c>
      <c r="H4645" s="542">
        <f>VLOOKUP(G4645,[3]잔가율!$B$3:$C$33,2,FALSE)</f>
        <v>0.82599999999999996</v>
      </c>
      <c r="I4645" s="552">
        <f t="shared" si="72"/>
        <v>19989200</v>
      </c>
    </row>
    <row r="4646" spans="1:9">
      <c r="A4646" s="539">
        <v>4645</v>
      </c>
      <c r="B4646" s="414" t="s">
        <v>8534</v>
      </c>
      <c r="C4646" s="540" t="s">
        <v>8535</v>
      </c>
      <c r="D4646" s="540" t="s">
        <v>9509</v>
      </c>
      <c r="E4646" s="540" t="s">
        <v>9512</v>
      </c>
      <c r="F4646" s="558">
        <v>20760000</v>
      </c>
      <c r="G4646" s="541">
        <v>2023</v>
      </c>
      <c r="H4646" s="542">
        <f>VLOOKUP(G4646,[3]잔가율!$B$3:$C$33,2,FALSE)</f>
        <v>0.82599999999999996</v>
      </c>
      <c r="I4646" s="552">
        <f t="shared" si="72"/>
        <v>17147760</v>
      </c>
    </row>
    <row r="4647" spans="1:9">
      <c r="A4647" s="539">
        <v>4646</v>
      </c>
      <c r="B4647" s="414" t="s">
        <v>8534</v>
      </c>
      <c r="C4647" s="540" t="s">
        <v>8535</v>
      </c>
      <c r="D4647" s="540" t="s">
        <v>9509</v>
      </c>
      <c r="E4647" s="540" t="s">
        <v>9513</v>
      </c>
      <c r="F4647" s="558">
        <v>25080000</v>
      </c>
      <c r="G4647" s="541">
        <v>2023</v>
      </c>
      <c r="H4647" s="542">
        <f>VLOOKUP(G4647,[3]잔가율!$B$3:$C$33,2,FALSE)</f>
        <v>0.82599999999999996</v>
      </c>
      <c r="I4647" s="552">
        <f t="shared" si="72"/>
        <v>20716080</v>
      </c>
    </row>
    <row r="4648" spans="1:9">
      <c r="A4648" s="539">
        <v>4647</v>
      </c>
      <c r="B4648" s="414" t="s">
        <v>8534</v>
      </c>
      <c r="C4648" s="540" t="s">
        <v>8535</v>
      </c>
      <c r="D4648" s="540" t="s">
        <v>9509</v>
      </c>
      <c r="E4648" s="540" t="s">
        <v>9514</v>
      </c>
      <c r="F4648" s="558">
        <v>25510000</v>
      </c>
      <c r="G4648" s="541">
        <v>2023</v>
      </c>
      <c r="H4648" s="542">
        <f>VLOOKUP(G4648,[3]잔가율!$B$3:$C$33,2,FALSE)</f>
        <v>0.82599999999999996</v>
      </c>
      <c r="I4648" s="552">
        <f t="shared" si="72"/>
        <v>21071260</v>
      </c>
    </row>
    <row r="4649" spans="1:9">
      <c r="A4649" s="539">
        <v>4648</v>
      </c>
      <c r="B4649" s="414" t="s">
        <v>8534</v>
      </c>
      <c r="C4649" s="540" t="s">
        <v>8535</v>
      </c>
      <c r="D4649" s="540" t="s">
        <v>9509</v>
      </c>
      <c r="E4649" s="540" t="s">
        <v>9515</v>
      </c>
      <c r="F4649" s="558">
        <v>24130000</v>
      </c>
      <c r="G4649" s="541">
        <v>2023</v>
      </c>
      <c r="H4649" s="542">
        <f>VLOOKUP(G4649,[3]잔가율!$B$3:$C$33,2,FALSE)</f>
        <v>0.82599999999999996</v>
      </c>
      <c r="I4649" s="552">
        <f t="shared" si="72"/>
        <v>19931380</v>
      </c>
    </row>
    <row r="4650" spans="1:9">
      <c r="A4650" s="539">
        <v>4649</v>
      </c>
      <c r="B4650" s="414" t="s">
        <v>8534</v>
      </c>
      <c r="C4650" s="540" t="s">
        <v>8535</v>
      </c>
      <c r="D4650" s="540" t="s">
        <v>9509</v>
      </c>
      <c r="E4650" s="540" t="s">
        <v>9516</v>
      </c>
      <c r="F4650" s="558">
        <v>24400000</v>
      </c>
      <c r="G4650" s="541">
        <v>2023</v>
      </c>
      <c r="H4650" s="542">
        <f>VLOOKUP(G4650,[3]잔가율!$B$3:$C$33,2,FALSE)</f>
        <v>0.82599999999999996</v>
      </c>
      <c r="I4650" s="552">
        <f t="shared" si="72"/>
        <v>20154400</v>
      </c>
    </row>
    <row r="4651" spans="1:9">
      <c r="A4651" s="539">
        <v>4650</v>
      </c>
      <c r="B4651" s="414" t="s">
        <v>8534</v>
      </c>
      <c r="C4651" s="540" t="s">
        <v>8535</v>
      </c>
      <c r="D4651" s="540" t="s">
        <v>9509</v>
      </c>
      <c r="E4651" s="540" t="s">
        <v>9517</v>
      </c>
      <c r="F4651" s="558">
        <v>21500000</v>
      </c>
      <c r="G4651" s="541">
        <v>2023</v>
      </c>
      <c r="H4651" s="542">
        <f>VLOOKUP(G4651,[3]잔가율!$B$3:$C$33,2,FALSE)</f>
        <v>0.82599999999999996</v>
      </c>
      <c r="I4651" s="552">
        <f t="shared" si="72"/>
        <v>17759000</v>
      </c>
    </row>
    <row r="4652" spans="1:9">
      <c r="A4652" s="539">
        <v>4651</v>
      </c>
      <c r="B4652" s="414" t="s">
        <v>16663</v>
      </c>
      <c r="C4652" s="540" t="s">
        <v>8535</v>
      </c>
      <c r="D4652" s="540" t="s">
        <v>9509</v>
      </c>
      <c r="E4652" s="540" t="s">
        <v>9518</v>
      </c>
      <c r="F4652" s="558">
        <v>27800000</v>
      </c>
      <c r="G4652" s="541">
        <v>2023</v>
      </c>
      <c r="H4652" s="542">
        <f>VLOOKUP(G4652,[3]잔가율!$B$3:$C$33,2,FALSE)</f>
        <v>0.82599999999999996</v>
      </c>
      <c r="I4652" s="552">
        <f t="shared" si="72"/>
        <v>22962800</v>
      </c>
    </row>
    <row r="4653" spans="1:9">
      <c r="A4653" s="539">
        <v>4652</v>
      </c>
      <c r="B4653" s="414" t="s">
        <v>8534</v>
      </c>
      <c r="C4653" s="540" t="s">
        <v>8535</v>
      </c>
      <c r="D4653" s="540" t="s">
        <v>9509</v>
      </c>
      <c r="E4653" s="540" t="s">
        <v>9519</v>
      </c>
      <c r="F4653" s="558">
        <v>24440000</v>
      </c>
      <c r="G4653" s="541">
        <v>2023</v>
      </c>
      <c r="H4653" s="542">
        <f>VLOOKUP(G4653,[3]잔가율!$B$3:$C$33,2,FALSE)</f>
        <v>0.82599999999999996</v>
      </c>
      <c r="I4653" s="552">
        <f t="shared" si="72"/>
        <v>20187440</v>
      </c>
    </row>
    <row r="4654" spans="1:9">
      <c r="A4654" s="539">
        <v>4653</v>
      </c>
      <c r="B4654" s="414" t="s">
        <v>8534</v>
      </c>
      <c r="C4654" s="540" t="s">
        <v>8535</v>
      </c>
      <c r="D4654" s="540" t="s">
        <v>9509</v>
      </c>
      <c r="E4654" s="540" t="s">
        <v>9520</v>
      </c>
      <c r="F4654" s="558">
        <v>24100000</v>
      </c>
      <c r="G4654" s="541">
        <v>2023</v>
      </c>
      <c r="H4654" s="542">
        <f>VLOOKUP(G4654,[3]잔가율!$B$3:$C$33,2,FALSE)</f>
        <v>0.82599999999999996</v>
      </c>
      <c r="I4654" s="552">
        <f t="shared" si="72"/>
        <v>19906600</v>
      </c>
    </row>
    <row r="4655" spans="1:9">
      <c r="A4655" s="539">
        <v>4654</v>
      </c>
      <c r="B4655" s="414" t="s">
        <v>8534</v>
      </c>
      <c r="C4655" s="540" t="s">
        <v>8535</v>
      </c>
      <c r="D4655" s="540" t="s">
        <v>9509</v>
      </c>
      <c r="E4655" s="540" t="s">
        <v>9521</v>
      </c>
      <c r="F4655" s="558">
        <v>24500000</v>
      </c>
      <c r="G4655" s="541">
        <v>2023</v>
      </c>
      <c r="H4655" s="542">
        <f>VLOOKUP(G4655,[3]잔가율!$B$3:$C$33,2,FALSE)</f>
        <v>0.82599999999999996</v>
      </c>
      <c r="I4655" s="552">
        <f t="shared" si="72"/>
        <v>20237000</v>
      </c>
    </row>
    <row r="4656" spans="1:9">
      <c r="A4656" s="539">
        <v>4655</v>
      </c>
      <c r="B4656" s="414" t="s">
        <v>8534</v>
      </c>
      <c r="C4656" s="540" t="s">
        <v>8535</v>
      </c>
      <c r="D4656" s="540" t="s">
        <v>9509</v>
      </c>
      <c r="E4656" s="540" t="s">
        <v>9522</v>
      </c>
      <c r="F4656" s="558">
        <v>21800000</v>
      </c>
      <c r="G4656" s="541">
        <v>2023</v>
      </c>
      <c r="H4656" s="542">
        <f>VLOOKUP(G4656,[3]잔가율!$B$3:$C$33,2,FALSE)</f>
        <v>0.82599999999999996</v>
      </c>
      <c r="I4656" s="552">
        <f t="shared" si="72"/>
        <v>18006800</v>
      </c>
    </row>
    <row r="4657" spans="1:9">
      <c r="A4657" s="539">
        <v>4656</v>
      </c>
      <c r="B4657" s="414" t="s">
        <v>8534</v>
      </c>
      <c r="C4657" s="540" t="s">
        <v>8535</v>
      </c>
      <c r="D4657" s="540" t="s">
        <v>9509</v>
      </c>
      <c r="E4657" s="540" t="s">
        <v>9523</v>
      </c>
      <c r="F4657" s="558">
        <v>27300000</v>
      </c>
      <c r="G4657" s="541">
        <v>2023</v>
      </c>
      <c r="H4657" s="542">
        <f>VLOOKUP(G4657,[3]잔가율!$B$3:$C$33,2,FALSE)</f>
        <v>0.82599999999999996</v>
      </c>
      <c r="I4657" s="552">
        <f t="shared" si="72"/>
        <v>22549800</v>
      </c>
    </row>
    <row r="4658" spans="1:9">
      <c r="A4658" s="539">
        <v>4657</v>
      </c>
      <c r="B4658" s="414" t="s">
        <v>8534</v>
      </c>
      <c r="C4658" s="540" t="s">
        <v>8535</v>
      </c>
      <c r="D4658" s="540" t="s">
        <v>9509</v>
      </c>
      <c r="E4658" s="540" t="s">
        <v>9524</v>
      </c>
      <c r="F4658" s="558">
        <v>27700000</v>
      </c>
      <c r="G4658" s="541">
        <v>2023</v>
      </c>
      <c r="H4658" s="542">
        <f>VLOOKUP(G4658,[3]잔가율!$B$3:$C$33,2,FALSE)</f>
        <v>0.82599999999999996</v>
      </c>
      <c r="I4658" s="552">
        <f t="shared" si="72"/>
        <v>22880200</v>
      </c>
    </row>
    <row r="4659" spans="1:9">
      <c r="A4659" s="539">
        <v>4658</v>
      </c>
      <c r="B4659" s="414" t="s">
        <v>8534</v>
      </c>
      <c r="C4659" s="540" t="s">
        <v>8535</v>
      </c>
      <c r="D4659" s="540" t="s">
        <v>9509</v>
      </c>
      <c r="E4659" s="540" t="s">
        <v>9525</v>
      </c>
      <c r="F4659" s="558">
        <v>23160000</v>
      </c>
      <c r="G4659" s="541">
        <v>2023</v>
      </c>
      <c r="H4659" s="542">
        <f>VLOOKUP(G4659,[3]잔가율!$B$3:$C$33,2,FALSE)</f>
        <v>0.82599999999999996</v>
      </c>
      <c r="I4659" s="552">
        <f t="shared" si="72"/>
        <v>19130160</v>
      </c>
    </row>
    <row r="4660" spans="1:9">
      <c r="A4660" s="539">
        <v>4659</v>
      </c>
      <c r="B4660" s="414" t="s">
        <v>8534</v>
      </c>
      <c r="C4660" s="540" t="s">
        <v>8535</v>
      </c>
      <c r="D4660" s="540" t="s">
        <v>9509</v>
      </c>
      <c r="E4660" s="540" t="s">
        <v>9526</v>
      </c>
      <c r="F4660" s="558">
        <v>21720000</v>
      </c>
      <c r="G4660" s="541">
        <v>2023</v>
      </c>
      <c r="H4660" s="542">
        <f>VLOOKUP(G4660,[3]잔가율!$B$3:$C$33,2,FALSE)</f>
        <v>0.82599999999999996</v>
      </c>
      <c r="I4660" s="552">
        <f t="shared" si="72"/>
        <v>17940720</v>
      </c>
    </row>
    <row r="4661" spans="1:9">
      <c r="A4661" s="539">
        <v>4660</v>
      </c>
      <c r="B4661" s="414" t="s">
        <v>8534</v>
      </c>
      <c r="C4661" s="540" t="s">
        <v>8535</v>
      </c>
      <c r="D4661" s="540" t="s">
        <v>9509</v>
      </c>
      <c r="E4661" s="540" t="s">
        <v>9527</v>
      </c>
      <c r="F4661" s="558">
        <v>26060000</v>
      </c>
      <c r="G4661" s="541">
        <v>2023</v>
      </c>
      <c r="H4661" s="542">
        <f>VLOOKUP(G4661,[3]잔가율!$B$3:$C$33,2,FALSE)</f>
        <v>0.82599999999999996</v>
      </c>
      <c r="I4661" s="552">
        <f t="shared" si="72"/>
        <v>21525560</v>
      </c>
    </row>
    <row r="4662" spans="1:9">
      <c r="A4662" s="539">
        <v>4661</v>
      </c>
      <c r="B4662" s="414" t="s">
        <v>8534</v>
      </c>
      <c r="C4662" s="540" t="s">
        <v>8535</v>
      </c>
      <c r="D4662" s="540" t="s">
        <v>9509</v>
      </c>
      <c r="E4662" s="540" t="s">
        <v>9528</v>
      </c>
      <c r="F4662" s="558">
        <v>27360000</v>
      </c>
      <c r="G4662" s="541">
        <v>2023</v>
      </c>
      <c r="H4662" s="542">
        <f>VLOOKUP(G4662,[3]잔가율!$B$3:$C$33,2,FALSE)</f>
        <v>0.82599999999999996</v>
      </c>
      <c r="I4662" s="552">
        <f t="shared" si="72"/>
        <v>22599360</v>
      </c>
    </row>
    <row r="4663" spans="1:9">
      <c r="A4663" s="539">
        <v>4662</v>
      </c>
      <c r="B4663" s="414" t="s">
        <v>8534</v>
      </c>
      <c r="C4663" s="540" t="s">
        <v>8535</v>
      </c>
      <c r="D4663" s="540" t="s">
        <v>9509</v>
      </c>
      <c r="E4663" s="540" t="s">
        <v>9529</v>
      </c>
      <c r="F4663" s="558">
        <v>27270000</v>
      </c>
      <c r="G4663" s="541">
        <v>2023</v>
      </c>
      <c r="H4663" s="542">
        <f>VLOOKUP(G4663,[3]잔가율!$B$3:$C$33,2,FALSE)</f>
        <v>0.82599999999999996</v>
      </c>
      <c r="I4663" s="552">
        <f t="shared" si="72"/>
        <v>22525020</v>
      </c>
    </row>
    <row r="4664" spans="1:9">
      <c r="A4664" s="539">
        <v>4663</v>
      </c>
      <c r="B4664" s="414" t="s">
        <v>8534</v>
      </c>
      <c r="C4664" s="540" t="s">
        <v>8535</v>
      </c>
      <c r="D4664" s="540" t="s">
        <v>9509</v>
      </c>
      <c r="E4664" s="540" t="s">
        <v>9530</v>
      </c>
      <c r="F4664" s="558">
        <v>28300000</v>
      </c>
      <c r="G4664" s="541">
        <v>2023</v>
      </c>
      <c r="H4664" s="542">
        <f>VLOOKUP(G4664,[3]잔가율!$B$3:$C$33,2,FALSE)</f>
        <v>0.82599999999999996</v>
      </c>
      <c r="I4664" s="552">
        <f t="shared" si="72"/>
        <v>23375800</v>
      </c>
    </row>
    <row r="4665" spans="1:9">
      <c r="A4665" s="539">
        <v>4664</v>
      </c>
      <c r="B4665" s="414" t="s">
        <v>8534</v>
      </c>
      <c r="C4665" s="544" t="s">
        <v>8535</v>
      </c>
      <c r="D4665" s="544" t="s">
        <v>16668</v>
      </c>
      <c r="E4665" s="544" t="s">
        <v>9531</v>
      </c>
      <c r="F4665" s="560">
        <v>27290000</v>
      </c>
      <c r="G4665" s="541">
        <v>2023</v>
      </c>
      <c r="H4665" s="542">
        <f>VLOOKUP(G4665,[3]잔가율!$B$3:$C$33,2,FALSE)</f>
        <v>0.82599999999999996</v>
      </c>
      <c r="I4665" s="552">
        <f t="shared" si="72"/>
        <v>22541540</v>
      </c>
    </row>
    <row r="4666" spans="1:9">
      <c r="A4666" s="539">
        <v>4665</v>
      </c>
      <c r="B4666" s="414" t="s">
        <v>8534</v>
      </c>
      <c r="C4666" s="544" t="s">
        <v>8535</v>
      </c>
      <c r="D4666" s="544" t="s">
        <v>16668</v>
      </c>
      <c r="E4666" s="544" t="s">
        <v>9532</v>
      </c>
      <c r="F4666" s="560">
        <v>24800000</v>
      </c>
      <c r="G4666" s="541">
        <v>2023</v>
      </c>
      <c r="H4666" s="542">
        <f>VLOOKUP(G4666,[3]잔가율!$B$3:$C$33,2,FALSE)</f>
        <v>0.82599999999999996</v>
      </c>
      <c r="I4666" s="552">
        <f t="shared" si="72"/>
        <v>20484800</v>
      </c>
    </row>
    <row r="4667" spans="1:9">
      <c r="A4667" s="539">
        <v>4666</v>
      </c>
      <c r="B4667" s="414" t="s">
        <v>8534</v>
      </c>
      <c r="C4667" s="544" t="s">
        <v>8535</v>
      </c>
      <c r="D4667" s="544" t="s">
        <v>16668</v>
      </c>
      <c r="E4667" s="544" t="s">
        <v>9533</v>
      </c>
      <c r="F4667" s="560">
        <v>22460000</v>
      </c>
      <c r="G4667" s="541">
        <v>2023</v>
      </c>
      <c r="H4667" s="542">
        <f>VLOOKUP(G4667,[3]잔가율!$B$3:$C$33,2,FALSE)</f>
        <v>0.82599999999999996</v>
      </c>
      <c r="I4667" s="552">
        <f t="shared" si="72"/>
        <v>18551960</v>
      </c>
    </row>
    <row r="4668" spans="1:9">
      <c r="A4668" s="539">
        <v>4667</v>
      </c>
      <c r="B4668" s="414" t="s">
        <v>8534</v>
      </c>
      <c r="C4668" s="544" t="s">
        <v>8535</v>
      </c>
      <c r="D4668" s="544" t="s">
        <v>16668</v>
      </c>
      <c r="E4668" s="544" t="s">
        <v>9534</v>
      </c>
      <c r="F4668" s="560">
        <v>26430000</v>
      </c>
      <c r="G4668" s="541">
        <v>2023</v>
      </c>
      <c r="H4668" s="542">
        <f>VLOOKUP(G4668,[3]잔가율!$B$3:$C$33,2,FALSE)</f>
        <v>0.82599999999999996</v>
      </c>
      <c r="I4668" s="552">
        <f t="shared" si="72"/>
        <v>21831180</v>
      </c>
    </row>
    <row r="4669" spans="1:9">
      <c r="A4669" s="539">
        <v>4668</v>
      </c>
      <c r="B4669" s="414" t="s">
        <v>8534</v>
      </c>
      <c r="C4669" s="544" t="s">
        <v>8535</v>
      </c>
      <c r="D4669" s="544" t="s">
        <v>16668</v>
      </c>
      <c r="E4669" s="544" t="s">
        <v>9535</v>
      </c>
      <c r="F4669" s="560">
        <v>27850000</v>
      </c>
      <c r="G4669" s="541">
        <v>2023</v>
      </c>
      <c r="H4669" s="542">
        <f>VLOOKUP(G4669,[3]잔가율!$B$3:$C$33,2,FALSE)</f>
        <v>0.82599999999999996</v>
      </c>
      <c r="I4669" s="552">
        <f t="shared" si="72"/>
        <v>23004100</v>
      </c>
    </row>
    <row r="4670" spans="1:9">
      <c r="A4670" s="539">
        <v>4669</v>
      </c>
      <c r="B4670" s="414" t="s">
        <v>8534</v>
      </c>
      <c r="C4670" s="540" t="s">
        <v>8535</v>
      </c>
      <c r="D4670" s="540" t="s">
        <v>9509</v>
      </c>
      <c r="E4670" s="540" t="s">
        <v>9536</v>
      </c>
      <c r="F4670" s="558">
        <v>27720000</v>
      </c>
      <c r="G4670" s="541">
        <v>2023</v>
      </c>
      <c r="H4670" s="542">
        <f>VLOOKUP(G4670,[3]잔가율!$B$3:$C$33,2,FALSE)</f>
        <v>0.82599999999999996</v>
      </c>
      <c r="I4670" s="552">
        <f t="shared" si="72"/>
        <v>22896720</v>
      </c>
    </row>
    <row r="4671" spans="1:9">
      <c r="A4671" s="539">
        <v>4670</v>
      </c>
      <c r="B4671" s="414" t="s">
        <v>16663</v>
      </c>
      <c r="C4671" s="540" t="s">
        <v>8535</v>
      </c>
      <c r="D4671" s="540" t="s">
        <v>9509</v>
      </c>
      <c r="E4671" s="540" t="s">
        <v>9537</v>
      </c>
      <c r="F4671" s="558">
        <v>34980000</v>
      </c>
      <c r="G4671" s="541">
        <v>2023</v>
      </c>
      <c r="H4671" s="542">
        <f>VLOOKUP(G4671,[3]잔가율!$B$3:$C$33,2,FALSE)</f>
        <v>0.82599999999999996</v>
      </c>
      <c r="I4671" s="552">
        <f t="shared" si="72"/>
        <v>28893480</v>
      </c>
    </row>
    <row r="4672" spans="1:9">
      <c r="A4672" s="539">
        <v>4671</v>
      </c>
      <c r="B4672" s="414" t="s">
        <v>8534</v>
      </c>
      <c r="C4672" s="540" t="s">
        <v>8535</v>
      </c>
      <c r="D4672" s="540" t="s">
        <v>9509</v>
      </c>
      <c r="E4672" s="540" t="s">
        <v>9538</v>
      </c>
      <c r="F4672" s="558">
        <v>29850000</v>
      </c>
      <c r="G4672" s="541">
        <v>2023</v>
      </c>
      <c r="H4672" s="542">
        <f>VLOOKUP(G4672,[3]잔가율!$B$3:$C$33,2,FALSE)</f>
        <v>0.82599999999999996</v>
      </c>
      <c r="I4672" s="552">
        <f t="shared" si="72"/>
        <v>24656100</v>
      </c>
    </row>
    <row r="4673" spans="1:9">
      <c r="A4673" s="539">
        <v>4672</v>
      </c>
      <c r="B4673" s="414" t="s">
        <v>8534</v>
      </c>
      <c r="C4673" s="540" t="s">
        <v>8535</v>
      </c>
      <c r="D4673" s="540" t="s">
        <v>9509</v>
      </c>
      <c r="E4673" s="540" t="s">
        <v>9539</v>
      </c>
      <c r="F4673" s="558">
        <v>32670000</v>
      </c>
      <c r="G4673" s="541">
        <v>2023</v>
      </c>
      <c r="H4673" s="542">
        <f>VLOOKUP(G4673,[3]잔가율!$B$3:$C$33,2,FALSE)</f>
        <v>0.82599999999999996</v>
      </c>
      <c r="I4673" s="552">
        <f t="shared" si="72"/>
        <v>26985420</v>
      </c>
    </row>
    <row r="4674" spans="1:9">
      <c r="A4674" s="539">
        <v>4673</v>
      </c>
      <c r="B4674" s="414" t="s">
        <v>8534</v>
      </c>
      <c r="C4674" s="540" t="s">
        <v>8535</v>
      </c>
      <c r="D4674" s="540" t="s">
        <v>9509</v>
      </c>
      <c r="E4674" s="540" t="s">
        <v>9540</v>
      </c>
      <c r="F4674" s="558">
        <v>31700000</v>
      </c>
      <c r="G4674" s="541">
        <v>2023</v>
      </c>
      <c r="H4674" s="542">
        <f>VLOOKUP(G4674,[3]잔가율!$B$3:$C$33,2,FALSE)</f>
        <v>0.82599999999999996</v>
      </c>
      <c r="I4674" s="552">
        <f t="shared" ref="I4674:I4737" si="73">ROUNDDOWN(F4674*H4674,0)</f>
        <v>26184200</v>
      </c>
    </row>
    <row r="4675" spans="1:9">
      <c r="A4675" s="539">
        <v>4674</v>
      </c>
      <c r="B4675" s="414" t="s">
        <v>8534</v>
      </c>
      <c r="C4675" s="540" t="s">
        <v>8535</v>
      </c>
      <c r="D4675" s="540" t="s">
        <v>9509</v>
      </c>
      <c r="E4675" s="540" t="s">
        <v>9541</v>
      </c>
      <c r="F4675" s="558">
        <v>33100000</v>
      </c>
      <c r="G4675" s="541">
        <v>2023</v>
      </c>
      <c r="H4675" s="542">
        <f>VLOOKUP(G4675,[3]잔가율!$B$3:$C$33,2,FALSE)</f>
        <v>0.82599999999999996</v>
      </c>
      <c r="I4675" s="552">
        <f t="shared" si="73"/>
        <v>27340600</v>
      </c>
    </row>
    <row r="4676" spans="1:9">
      <c r="A4676" s="539">
        <v>4675</v>
      </c>
      <c r="B4676" s="414" t="s">
        <v>8534</v>
      </c>
      <c r="C4676" s="544" t="s">
        <v>8535</v>
      </c>
      <c r="D4676" s="544" t="s">
        <v>16668</v>
      </c>
      <c r="E4676" s="544" t="s">
        <v>9542</v>
      </c>
      <c r="F4676" s="560">
        <v>24710000</v>
      </c>
      <c r="G4676" s="541">
        <v>2023</v>
      </c>
      <c r="H4676" s="542">
        <f>VLOOKUP(G4676,[3]잔가율!$B$3:$C$33,2,FALSE)</f>
        <v>0.82599999999999996</v>
      </c>
      <c r="I4676" s="552">
        <f t="shared" si="73"/>
        <v>20410460</v>
      </c>
    </row>
    <row r="4677" spans="1:9">
      <c r="A4677" s="539">
        <v>4676</v>
      </c>
      <c r="B4677" s="414" t="s">
        <v>8534</v>
      </c>
      <c r="C4677" s="544" t="s">
        <v>8535</v>
      </c>
      <c r="D4677" s="544" t="s">
        <v>16668</v>
      </c>
      <c r="E4677" s="544" t="s">
        <v>9543</v>
      </c>
      <c r="F4677" s="560">
        <v>26660000</v>
      </c>
      <c r="G4677" s="541">
        <v>2023</v>
      </c>
      <c r="H4677" s="542">
        <f>VLOOKUP(G4677,[3]잔가율!$B$3:$C$33,2,FALSE)</f>
        <v>0.82599999999999996</v>
      </c>
      <c r="I4677" s="552">
        <f t="shared" si="73"/>
        <v>22021160</v>
      </c>
    </row>
    <row r="4678" spans="1:9">
      <c r="A4678" s="539">
        <v>4677</v>
      </c>
      <c r="B4678" s="414" t="s">
        <v>8534</v>
      </c>
      <c r="C4678" s="544" t="s">
        <v>8535</v>
      </c>
      <c r="D4678" s="544" t="s">
        <v>16668</v>
      </c>
      <c r="E4678" s="544" t="s">
        <v>9544</v>
      </c>
      <c r="F4678" s="560">
        <v>29510000</v>
      </c>
      <c r="G4678" s="541">
        <v>2023</v>
      </c>
      <c r="H4678" s="542">
        <f>VLOOKUP(G4678,[3]잔가율!$B$3:$C$33,2,FALSE)</f>
        <v>0.82599999999999996</v>
      </c>
      <c r="I4678" s="552">
        <f t="shared" si="73"/>
        <v>24375260</v>
      </c>
    </row>
    <row r="4679" spans="1:9">
      <c r="A4679" s="539">
        <v>4678</v>
      </c>
      <c r="B4679" s="414" t="s">
        <v>8534</v>
      </c>
      <c r="C4679" s="544" t="s">
        <v>8535</v>
      </c>
      <c r="D4679" s="544" t="s">
        <v>16668</v>
      </c>
      <c r="E4679" s="544" t="s">
        <v>9545</v>
      </c>
      <c r="F4679" s="560">
        <v>29110000</v>
      </c>
      <c r="G4679" s="541">
        <v>2023</v>
      </c>
      <c r="H4679" s="542">
        <f>VLOOKUP(G4679,[3]잔가율!$B$3:$C$33,2,FALSE)</f>
        <v>0.82599999999999996</v>
      </c>
      <c r="I4679" s="552">
        <f t="shared" si="73"/>
        <v>24044860</v>
      </c>
    </row>
    <row r="4680" spans="1:9">
      <c r="A4680" s="539">
        <v>4679</v>
      </c>
      <c r="B4680" s="414" t="s">
        <v>8534</v>
      </c>
      <c r="C4680" s="544" t="s">
        <v>8535</v>
      </c>
      <c r="D4680" s="544" t="s">
        <v>16668</v>
      </c>
      <c r="E4680" s="544" t="s">
        <v>9546</v>
      </c>
      <c r="F4680" s="560">
        <v>30470000</v>
      </c>
      <c r="G4680" s="541">
        <v>2023</v>
      </c>
      <c r="H4680" s="542">
        <f>VLOOKUP(G4680,[3]잔가율!$B$3:$C$33,2,FALSE)</f>
        <v>0.82599999999999996</v>
      </c>
      <c r="I4680" s="552">
        <f t="shared" si="73"/>
        <v>25168220</v>
      </c>
    </row>
    <row r="4681" spans="1:9">
      <c r="A4681" s="539">
        <v>4680</v>
      </c>
      <c r="B4681" s="540" t="s">
        <v>8534</v>
      </c>
      <c r="C4681" s="540" t="s">
        <v>8535</v>
      </c>
      <c r="D4681" s="540" t="s">
        <v>2736</v>
      </c>
      <c r="E4681" s="540" t="s">
        <v>9547</v>
      </c>
      <c r="F4681" s="556">
        <v>10120000</v>
      </c>
      <c r="G4681" s="541">
        <v>2023</v>
      </c>
      <c r="H4681" s="542">
        <f>VLOOKUP(G4681,[3]잔가율!$B$3:$C$33,2,FALSE)</f>
        <v>0.82599999999999996</v>
      </c>
      <c r="I4681" s="552">
        <f t="shared" si="73"/>
        <v>8359120</v>
      </c>
    </row>
    <row r="4682" spans="1:9">
      <c r="A4682" s="539">
        <v>4681</v>
      </c>
      <c r="B4682" s="540" t="s">
        <v>8534</v>
      </c>
      <c r="C4682" s="540" t="s">
        <v>8535</v>
      </c>
      <c r="D4682" s="540" t="s">
        <v>2736</v>
      </c>
      <c r="E4682" s="540" t="s">
        <v>9548</v>
      </c>
      <c r="F4682" s="556">
        <v>10200000</v>
      </c>
      <c r="G4682" s="541">
        <v>2023</v>
      </c>
      <c r="H4682" s="542">
        <f>VLOOKUP(G4682,[3]잔가율!$B$3:$C$33,2,FALSE)</f>
        <v>0.82599999999999996</v>
      </c>
      <c r="I4682" s="552">
        <f t="shared" si="73"/>
        <v>8425200</v>
      </c>
    </row>
    <row r="4683" spans="1:9">
      <c r="A4683" s="539">
        <v>4682</v>
      </c>
      <c r="B4683" s="540" t="s">
        <v>16663</v>
      </c>
      <c r="C4683" s="540" t="s">
        <v>16665</v>
      </c>
      <c r="D4683" s="540" t="s">
        <v>16669</v>
      </c>
      <c r="E4683" s="540" t="s">
        <v>16670</v>
      </c>
      <c r="F4683" s="556">
        <v>11360000</v>
      </c>
      <c r="G4683" s="541">
        <v>2023</v>
      </c>
      <c r="H4683" s="542">
        <f>VLOOKUP(G4683,[3]잔가율!$B$3:$C$33,2,FALSE)</f>
        <v>0.82599999999999996</v>
      </c>
      <c r="I4683" s="552">
        <f t="shared" si="73"/>
        <v>9383360</v>
      </c>
    </row>
    <row r="4684" spans="1:9">
      <c r="A4684" s="539">
        <v>4683</v>
      </c>
      <c r="B4684" s="540" t="s">
        <v>8534</v>
      </c>
      <c r="C4684" s="540" t="s">
        <v>8535</v>
      </c>
      <c r="D4684" s="540" t="s">
        <v>2736</v>
      </c>
      <c r="E4684" s="540" t="s">
        <v>9549</v>
      </c>
      <c r="F4684" s="556">
        <v>11100000</v>
      </c>
      <c r="G4684" s="541">
        <v>2023</v>
      </c>
      <c r="H4684" s="542">
        <f>VLOOKUP(G4684,[3]잔가율!$B$3:$C$33,2,FALSE)</f>
        <v>0.82599999999999996</v>
      </c>
      <c r="I4684" s="552">
        <f t="shared" si="73"/>
        <v>9168600</v>
      </c>
    </row>
    <row r="4685" spans="1:9">
      <c r="A4685" s="539">
        <v>4684</v>
      </c>
      <c r="B4685" s="540" t="s">
        <v>8534</v>
      </c>
      <c r="C4685" s="540" t="s">
        <v>8535</v>
      </c>
      <c r="D4685" s="540" t="s">
        <v>2736</v>
      </c>
      <c r="E4685" s="540" t="s">
        <v>9550</v>
      </c>
      <c r="F4685" s="556">
        <v>11750000</v>
      </c>
      <c r="G4685" s="541">
        <v>2023</v>
      </c>
      <c r="H4685" s="542">
        <f>VLOOKUP(G4685,[3]잔가율!$B$3:$C$33,2,FALSE)</f>
        <v>0.82599999999999996</v>
      </c>
      <c r="I4685" s="552">
        <f t="shared" si="73"/>
        <v>9705500</v>
      </c>
    </row>
    <row r="4686" spans="1:9">
      <c r="A4686" s="539">
        <v>4685</v>
      </c>
      <c r="B4686" s="540" t="s">
        <v>8534</v>
      </c>
      <c r="C4686" s="540" t="s">
        <v>8535</v>
      </c>
      <c r="D4686" s="540" t="s">
        <v>2736</v>
      </c>
      <c r="E4686" s="540" t="s">
        <v>9551</v>
      </c>
      <c r="F4686" s="556">
        <v>12400000</v>
      </c>
      <c r="G4686" s="541">
        <v>2023</v>
      </c>
      <c r="H4686" s="542">
        <f>VLOOKUP(G4686,[3]잔가율!$B$3:$C$33,2,FALSE)</f>
        <v>0.82599999999999996</v>
      </c>
      <c r="I4686" s="552">
        <f t="shared" si="73"/>
        <v>10242400</v>
      </c>
    </row>
    <row r="4687" spans="1:9">
      <c r="A4687" s="539">
        <v>4686</v>
      </c>
      <c r="B4687" s="540" t="s">
        <v>8534</v>
      </c>
      <c r="C4687" s="540" t="s">
        <v>8535</v>
      </c>
      <c r="D4687" s="540" t="s">
        <v>2736</v>
      </c>
      <c r="E4687" s="540" t="s">
        <v>9552</v>
      </c>
      <c r="F4687" s="556">
        <v>12600000</v>
      </c>
      <c r="G4687" s="541">
        <v>2023</v>
      </c>
      <c r="H4687" s="542">
        <f>VLOOKUP(G4687,[3]잔가율!$B$3:$C$33,2,FALSE)</f>
        <v>0.82599999999999996</v>
      </c>
      <c r="I4687" s="552">
        <f t="shared" si="73"/>
        <v>10407600</v>
      </c>
    </row>
    <row r="4688" spans="1:9">
      <c r="A4688" s="539">
        <v>4687</v>
      </c>
      <c r="B4688" s="540" t="s">
        <v>8534</v>
      </c>
      <c r="C4688" s="540" t="s">
        <v>8535</v>
      </c>
      <c r="D4688" s="540" t="s">
        <v>2736</v>
      </c>
      <c r="E4688" s="540" t="s">
        <v>9553</v>
      </c>
      <c r="F4688" s="556">
        <v>11400000</v>
      </c>
      <c r="G4688" s="541">
        <v>2023</v>
      </c>
      <c r="H4688" s="542">
        <f>VLOOKUP(G4688,[3]잔가율!$B$3:$C$33,2,FALSE)</f>
        <v>0.82599999999999996</v>
      </c>
      <c r="I4688" s="552">
        <f t="shared" si="73"/>
        <v>9416400</v>
      </c>
    </row>
    <row r="4689" spans="1:9">
      <c r="A4689" s="539">
        <v>4688</v>
      </c>
      <c r="B4689" s="540" t="s">
        <v>8534</v>
      </c>
      <c r="C4689" s="540" t="s">
        <v>8535</v>
      </c>
      <c r="D4689" s="540" t="s">
        <v>2736</v>
      </c>
      <c r="E4689" s="540" t="s">
        <v>9554</v>
      </c>
      <c r="F4689" s="556">
        <v>12020000</v>
      </c>
      <c r="G4689" s="541">
        <v>2023</v>
      </c>
      <c r="H4689" s="542">
        <f>VLOOKUP(G4689,[3]잔가율!$B$3:$C$33,2,FALSE)</f>
        <v>0.82599999999999996</v>
      </c>
      <c r="I4689" s="552">
        <f t="shared" si="73"/>
        <v>9928520</v>
      </c>
    </row>
    <row r="4690" spans="1:9">
      <c r="A4690" s="539">
        <v>4689</v>
      </c>
      <c r="B4690" s="540" t="s">
        <v>8534</v>
      </c>
      <c r="C4690" s="540" t="s">
        <v>8535</v>
      </c>
      <c r="D4690" s="540" t="s">
        <v>2736</v>
      </c>
      <c r="E4690" s="540" t="s">
        <v>9555</v>
      </c>
      <c r="F4690" s="556">
        <v>12030000</v>
      </c>
      <c r="G4690" s="541">
        <v>2023</v>
      </c>
      <c r="H4690" s="542">
        <f>VLOOKUP(G4690,[3]잔가율!$B$3:$C$33,2,FALSE)</f>
        <v>0.82599999999999996</v>
      </c>
      <c r="I4690" s="552">
        <f t="shared" si="73"/>
        <v>9936780</v>
      </c>
    </row>
    <row r="4691" spans="1:9">
      <c r="A4691" s="539">
        <v>4690</v>
      </c>
      <c r="B4691" s="540" t="s">
        <v>8534</v>
      </c>
      <c r="C4691" s="540" t="s">
        <v>8535</v>
      </c>
      <c r="D4691" s="540" t="s">
        <v>2736</v>
      </c>
      <c r="E4691" s="540" t="s">
        <v>9556</v>
      </c>
      <c r="F4691" s="556">
        <v>13600000</v>
      </c>
      <c r="G4691" s="541">
        <v>2023</v>
      </c>
      <c r="H4691" s="542">
        <f>VLOOKUP(G4691,[3]잔가율!$B$3:$C$33,2,FALSE)</f>
        <v>0.82599999999999996</v>
      </c>
      <c r="I4691" s="552">
        <f t="shared" si="73"/>
        <v>11233600</v>
      </c>
    </row>
    <row r="4692" spans="1:9">
      <c r="A4692" s="539">
        <v>4691</v>
      </c>
      <c r="B4692" s="540" t="s">
        <v>8534</v>
      </c>
      <c r="C4692" s="540" t="s">
        <v>8535</v>
      </c>
      <c r="D4692" s="540" t="s">
        <v>2736</v>
      </c>
      <c r="E4692" s="540" t="s">
        <v>9557</v>
      </c>
      <c r="F4692" s="556">
        <v>11250000</v>
      </c>
      <c r="G4692" s="541">
        <v>2023</v>
      </c>
      <c r="H4692" s="542">
        <f>VLOOKUP(G4692,[3]잔가율!$B$3:$C$33,2,FALSE)</f>
        <v>0.82599999999999996</v>
      </c>
      <c r="I4692" s="552">
        <f t="shared" si="73"/>
        <v>9292500</v>
      </c>
    </row>
    <row r="4693" spans="1:9">
      <c r="A4693" s="539">
        <v>4692</v>
      </c>
      <c r="B4693" s="540" t="s">
        <v>8534</v>
      </c>
      <c r="C4693" s="540" t="s">
        <v>8535</v>
      </c>
      <c r="D4693" s="540" t="s">
        <v>2736</v>
      </c>
      <c r="E4693" s="540" t="s">
        <v>9558</v>
      </c>
      <c r="F4693" s="556">
        <v>12020000</v>
      </c>
      <c r="G4693" s="541">
        <v>2023</v>
      </c>
      <c r="H4693" s="542">
        <f>VLOOKUP(G4693,[3]잔가율!$B$3:$C$33,2,FALSE)</f>
        <v>0.82599999999999996</v>
      </c>
      <c r="I4693" s="552">
        <f t="shared" si="73"/>
        <v>9928520</v>
      </c>
    </row>
    <row r="4694" spans="1:9">
      <c r="A4694" s="539">
        <v>4693</v>
      </c>
      <c r="B4694" s="540" t="s">
        <v>8534</v>
      </c>
      <c r="C4694" s="540" t="s">
        <v>8535</v>
      </c>
      <c r="D4694" s="540" t="s">
        <v>2736</v>
      </c>
      <c r="E4694" s="540" t="s">
        <v>9559</v>
      </c>
      <c r="F4694" s="556">
        <v>12790000</v>
      </c>
      <c r="G4694" s="541">
        <v>2023</v>
      </c>
      <c r="H4694" s="542">
        <f>VLOOKUP(G4694,[3]잔가율!$B$3:$C$33,2,FALSE)</f>
        <v>0.82599999999999996</v>
      </c>
      <c r="I4694" s="552">
        <f t="shared" si="73"/>
        <v>10564540</v>
      </c>
    </row>
    <row r="4695" spans="1:9">
      <c r="A4695" s="539">
        <v>4694</v>
      </c>
      <c r="B4695" s="540" t="s">
        <v>8534</v>
      </c>
      <c r="C4695" s="540" t="s">
        <v>8535</v>
      </c>
      <c r="D4695" s="540" t="s">
        <v>2736</v>
      </c>
      <c r="E4695" s="540" t="s">
        <v>9560</v>
      </c>
      <c r="F4695" s="556">
        <v>14060000</v>
      </c>
      <c r="G4695" s="541">
        <v>2023</v>
      </c>
      <c r="H4695" s="542">
        <f>VLOOKUP(G4695,[3]잔가율!$B$3:$C$33,2,FALSE)</f>
        <v>0.82599999999999996</v>
      </c>
      <c r="I4695" s="552">
        <f t="shared" si="73"/>
        <v>11613560</v>
      </c>
    </row>
    <row r="4696" spans="1:9">
      <c r="A4696" s="539">
        <v>4695</v>
      </c>
      <c r="B4696" s="540" t="s">
        <v>8534</v>
      </c>
      <c r="C4696" s="540" t="s">
        <v>8535</v>
      </c>
      <c r="D4696" s="540" t="s">
        <v>2736</v>
      </c>
      <c r="E4696" s="540" t="s">
        <v>9561</v>
      </c>
      <c r="F4696" s="556">
        <v>12060000</v>
      </c>
      <c r="G4696" s="541">
        <v>2023</v>
      </c>
      <c r="H4696" s="542">
        <f>VLOOKUP(G4696,[3]잔가율!$B$3:$C$33,2,FALSE)</f>
        <v>0.82599999999999996</v>
      </c>
      <c r="I4696" s="552">
        <f t="shared" si="73"/>
        <v>9961560</v>
      </c>
    </row>
    <row r="4697" spans="1:9">
      <c r="A4697" s="539">
        <v>4696</v>
      </c>
      <c r="B4697" s="540" t="s">
        <v>8534</v>
      </c>
      <c r="C4697" s="540" t="s">
        <v>8535</v>
      </c>
      <c r="D4697" s="540" t="s">
        <v>2736</v>
      </c>
      <c r="E4697" s="540" t="s">
        <v>9562</v>
      </c>
      <c r="F4697" s="556">
        <v>12650000</v>
      </c>
      <c r="G4697" s="541">
        <v>2023</v>
      </c>
      <c r="H4697" s="542">
        <f>VLOOKUP(G4697,[3]잔가율!$B$3:$C$33,2,FALSE)</f>
        <v>0.82599999999999996</v>
      </c>
      <c r="I4697" s="552">
        <f t="shared" si="73"/>
        <v>10448900</v>
      </c>
    </row>
    <row r="4698" spans="1:9">
      <c r="A4698" s="539">
        <v>4697</v>
      </c>
      <c r="B4698" s="540" t="s">
        <v>8534</v>
      </c>
      <c r="C4698" s="540" t="s">
        <v>8535</v>
      </c>
      <c r="D4698" s="540" t="s">
        <v>2736</v>
      </c>
      <c r="E4698" s="540" t="s">
        <v>9563</v>
      </c>
      <c r="F4698" s="556">
        <v>14250000</v>
      </c>
      <c r="G4698" s="541">
        <v>2023</v>
      </c>
      <c r="H4698" s="542">
        <f>VLOOKUP(G4698,[3]잔가율!$B$3:$C$33,2,FALSE)</f>
        <v>0.82599999999999996</v>
      </c>
      <c r="I4698" s="552">
        <f t="shared" si="73"/>
        <v>11770500</v>
      </c>
    </row>
    <row r="4699" spans="1:9">
      <c r="A4699" s="539">
        <v>4698</v>
      </c>
      <c r="B4699" s="540" t="s">
        <v>8534</v>
      </c>
      <c r="C4699" s="540" t="s">
        <v>8535</v>
      </c>
      <c r="D4699" s="540" t="s">
        <v>2736</v>
      </c>
      <c r="E4699" s="540" t="s">
        <v>9564</v>
      </c>
      <c r="F4699" s="556">
        <v>12210000</v>
      </c>
      <c r="G4699" s="541">
        <v>2023</v>
      </c>
      <c r="H4699" s="542">
        <f>VLOOKUP(G4699,[3]잔가율!$B$3:$C$33,2,FALSE)</f>
        <v>0.82599999999999996</v>
      </c>
      <c r="I4699" s="552">
        <f t="shared" si="73"/>
        <v>10085460</v>
      </c>
    </row>
    <row r="4700" spans="1:9">
      <c r="A4700" s="539">
        <v>4699</v>
      </c>
      <c r="B4700" s="540" t="s">
        <v>8534</v>
      </c>
      <c r="C4700" s="540" t="s">
        <v>8535</v>
      </c>
      <c r="D4700" s="540" t="s">
        <v>2736</v>
      </c>
      <c r="E4700" s="540" t="s">
        <v>9565</v>
      </c>
      <c r="F4700" s="556">
        <v>12890000</v>
      </c>
      <c r="G4700" s="541">
        <v>2023</v>
      </c>
      <c r="H4700" s="542">
        <f>VLOOKUP(G4700,[3]잔가율!$B$3:$C$33,2,FALSE)</f>
        <v>0.82599999999999996</v>
      </c>
      <c r="I4700" s="552">
        <f t="shared" si="73"/>
        <v>10647140</v>
      </c>
    </row>
    <row r="4701" spans="1:9">
      <c r="A4701" s="539">
        <v>4700</v>
      </c>
      <c r="B4701" s="540" t="s">
        <v>8534</v>
      </c>
      <c r="C4701" s="540" t="s">
        <v>8535</v>
      </c>
      <c r="D4701" s="540" t="s">
        <v>2736</v>
      </c>
      <c r="E4701" s="540" t="s">
        <v>9566</v>
      </c>
      <c r="F4701" s="556">
        <v>14370000</v>
      </c>
      <c r="G4701" s="541">
        <v>2023</v>
      </c>
      <c r="H4701" s="542">
        <f>VLOOKUP(G4701,[3]잔가율!$B$3:$C$33,2,FALSE)</f>
        <v>0.82599999999999996</v>
      </c>
      <c r="I4701" s="552">
        <f t="shared" si="73"/>
        <v>11869620</v>
      </c>
    </row>
    <row r="4702" spans="1:9">
      <c r="A4702" s="539">
        <v>4701</v>
      </c>
      <c r="B4702" s="540" t="s">
        <v>8534</v>
      </c>
      <c r="C4702" s="540" t="s">
        <v>8535</v>
      </c>
      <c r="D4702" s="540" t="s">
        <v>2736</v>
      </c>
      <c r="E4702" s="540" t="s">
        <v>9567</v>
      </c>
      <c r="F4702" s="556">
        <v>12390000</v>
      </c>
      <c r="G4702" s="541">
        <v>2023</v>
      </c>
      <c r="H4702" s="542">
        <f>VLOOKUP(G4702,[3]잔가율!$B$3:$C$33,2,FALSE)</f>
        <v>0.82599999999999996</v>
      </c>
      <c r="I4702" s="552">
        <f t="shared" si="73"/>
        <v>10234140</v>
      </c>
    </row>
    <row r="4703" spans="1:9">
      <c r="A4703" s="539">
        <v>4702</v>
      </c>
      <c r="B4703" s="540" t="s">
        <v>8534</v>
      </c>
      <c r="C4703" s="540" t="s">
        <v>8535</v>
      </c>
      <c r="D4703" s="540" t="s">
        <v>2736</v>
      </c>
      <c r="E4703" s="540" t="s">
        <v>9568</v>
      </c>
      <c r="F4703" s="556">
        <v>13070000</v>
      </c>
      <c r="G4703" s="541">
        <v>2023</v>
      </c>
      <c r="H4703" s="542">
        <f>VLOOKUP(G4703,[3]잔가율!$B$3:$C$33,2,FALSE)</f>
        <v>0.82599999999999996</v>
      </c>
      <c r="I4703" s="552">
        <f t="shared" si="73"/>
        <v>10795820</v>
      </c>
    </row>
    <row r="4704" spans="1:9">
      <c r="A4704" s="539">
        <v>4703</v>
      </c>
      <c r="B4704" s="540" t="s">
        <v>8534</v>
      </c>
      <c r="C4704" s="540" t="s">
        <v>8535</v>
      </c>
      <c r="D4704" s="540" t="s">
        <v>2736</v>
      </c>
      <c r="E4704" s="540" t="s">
        <v>9569</v>
      </c>
      <c r="F4704" s="556">
        <v>14550000</v>
      </c>
      <c r="G4704" s="541">
        <v>2023</v>
      </c>
      <c r="H4704" s="542">
        <f>VLOOKUP(G4704,[3]잔가율!$B$3:$C$33,2,FALSE)</f>
        <v>0.82599999999999996</v>
      </c>
      <c r="I4704" s="552">
        <f t="shared" si="73"/>
        <v>12018300</v>
      </c>
    </row>
    <row r="4705" spans="1:9">
      <c r="A4705" s="539">
        <v>4704</v>
      </c>
      <c r="B4705" s="540" t="s">
        <v>8534</v>
      </c>
      <c r="C4705" s="540" t="s">
        <v>8535</v>
      </c>
      <c r="D4705" s="540" t="s">
        <v>2736</v>
      </c>
      <c r="E4705" s="540" t="s">
        <v>9570</v>
      </c>
      <c r="F4705" s="556">
        <v>11830000</v>
      </c>
      <c r="G4705" s="541">
        <v>2023</v>
      </c>
      <c r="H4705" s="542">
        <f>VLOOKUP(G4705,[3]잔가율!$B$3:$C$33,2,FALSE)</f>
        <v>0.82599999999999996</v>
      </c>
      <c r="I4705" s="552">
        <f t="shared" si="73"/>
        <v>9771580</v>
      </c>
    </row>
    <row r="4706" spans="1:9">
      <c r="A4706" s="539">
        <v>4705</v>
      </c>
      <c r="B4706" s="540" t="s">
        <v>8534</v>
      </c>
      <c r="C4706" s="540" t="s">
        <v>8535</v>
      </c>
      <c r="D4706" s="540" t="s">
        <v>2736</v>
      </c>
      <c r="E4706" s="540" t="s">
        <v>9571</v>
      </c>
      <c r="F4706" s="556">
        <v>12610000</v>
      </c>
      <c r="G4706" s="541">
        <v>2023</v>
      </c>
      <c r="H4706" s="542">
        <f>VLOOKUP(G4706,[3]잔가율!$B$3:$C$33,2,FALSE)</f>
        <v>0.82599999999999996</v>
      </c>
      <c r="I4706" s="552">
        <f t="shared" si="73"/>
        <v>10415860</v>
      </c>
    </row>
    <row r="4707" spans="1:9">
      <c r="A4707" s="539">
        <v>4706</v>
      </c>
      <c r="B4707" s="540" t="s">
        <v>8534</v>
      </c>
      <c r="C4707" s="540" t="s">
        <v>8535</v>
      </c>
      <c r="D4707" s="540" t="s">
        <v>2736</v>
      </c>
      <c r="E4707" s="540" t="s">
        <v>9572</v>
      </c>
      <c r="F4707" s="556">
        <v>14550000</v>
      </c>
      <c r="G4707" s="541">
        <v>2023</v>
      </c>
      <c r="H4707" s="542">
        <f>VLOOKUP(G4707,[3]잔가율!$B$3:$C$33,2,FALSE)</f>
        <v>0.82599999999999996</v>
      </c>
      <c r="I4707" s="552">
        <f t="shared" si="73"/>
        <v>12018300</v>
      </c>
    </row>
    <row r="4708" spans="1:9">
      <c r="A4708" s="539">
        <v>4707</v>
      </c>
      <c r="B4708" s="540" t="s">
        <v>8534</v>
      </c>
      <c r="C4708" s="540" t="s">
        <v>8535</v>
      </c>
      <c r="D4708" s="540" t="s">
        <v>2736</v>
      </c>
      <c r="E4708" s="540" t="s">
        <v>9573</v>
      </c>
      <c r="F4708" s="556">
        <v>12380000</v>
      </c>
      <c r="G4708" s="541">
        <v>2023</v>
      </c>
      <c r="H4708" s="542">
        <f>VLOOKUP(G4708,[3]잔가율!$B$3:$C$33,2,FALSE)</f>
        <v>0.82599999999999996</v>
      </c>
      <c r="I4708" s="552">
        <f t="shared" si="73"/>
        <v>10225880</v>
      </c>
    </row>
    <row r="4709" spans="1:9">
      <c r="A4709" s="539">
        <v>4708</v>
      </c>
      <c r="B4709" s="540" t="s">
        <v>8534</v>
      </c>
      <c r="C4709" s="540" t="s">
        <v>8535</v>
      </c>
      <c r="D4709" s="540" t="s">
        <v>2736</v>
      </c>
      <c r="E4709" s="540" t="s">
        <v>9574</v>
      </c>
      <c r="F4709" s="556">
        <v>13060000</v>
      </c>
      <c r="G4709" s="541">
        <v>2023</v>
      </c>
      <c r="H4709" s="542">
        <f>VLOOKUP(G4709,[3]잔가율!$B$3:$C$33,2,FALSE)</f>
        <v>0.82599999999999996</v>
      </c>
      <c r="I4709" s="552">
        <f t="shared" si="73"/>
        <v>10787560</v>
      </c>
    </row>
    <row r="4710" spans="1:9">
      <c r="A4710" s="539">
        <v>4709</v>
      </c>
      <c r="B4710" s="540" t="s">
        <v>8534</v>
      </c>
      <c r="C4710" s="540" t="s">
        <v>8535</v>
      </c>
      <c r="D4710" s="540" t="s">
        <v>2736</v>
      </c>
      <c r="E4710" s="540" t="s">
        <v>9575</v>
      </c>
      <c r="F4710" s="556">
        <v>15360000</v>
      </c>
      <c r="G4710" s="541">
        <v>2023</v>
      </c>
      <c r="H4710" s="542">
        <f>VLOOKUP(G4710,[3]잔가율!$B$3:$C$33,2,FALSE)</f>
        <v>0.82599999999999996</v>
      </c>
      <c r="I4710" s="552">
        <f t="shared" si="73"/>
        <v>12687360</v>
      </c>
    </row>
    <row r="4711" spans="1:9">
      <c r="A4711" s="539">
        <v>4710</v>
      </c>
      <c r="B4711" s="540" t="s">
        <v>8534</v>
      </c>
      <c r="C4711" s="540" t="s">
        <v>8535</v>
      </c>
      <c r="D4711" s="540" t="s">
        <v>2736</v>
      </c>
      <c r="E4711" s="540" t="s">
        <v>9576</v>
      </c>
      <c r="F4711" s="556">
        <v>11230000</v>
      </c>
      <c r="G4711" s="541">
        <v>2023</v>
      </c>
      <c r="H4711" s="542">
        <f>VLOOKUP(G4711,[3]잔가율!$B$3:$C$33,2,FALSE)</f>
        <v>0.82599999999999996</v>
      </c>
      <c r="I4711" s="552">
        <f t="shared" si="73"/>
        <v>9275980</v>
      </c>
    </row>
    <row r="4712" spans="1:9">
      <c r="A4712" s="539">
        <v>4711</v>
      </c>
      <c r="B4712" s="540" t="s">
        <v>8534</v>
      </c>
      <c r="C4712" s="540" t="s">
        <v>8535</v>
      </c>
      <c r="D4712" s="540" t="s">
        <v>2736</v>
      </c>
      <c r="E4712" s="540" t="s">
        <v>9577</v>
      </c>
      <c r="F4712" s="556">
        <v>11620000</v>
      </c>
      <c r="G4712" s="541">
        <v>2023</v>
      </c>
      <c r="H4712" s="542">
        <f>VLOOKUP(G4712,[3]잔가율!$B$3:$C$33,2,FALSE)</f>
        <v>0.82599999999999996</v>
      </c>
      <c r="I4712" s="552">
        <f t="shared" si="73"/>
        <v>9598120</v>
      </c>
    </row>
    <row r="4713" spans="1:9">
      <c r="A4713" s="539">
        <v>4712</v>
      </c>
      <c r="B4713" s="540" t="s">
        <v>8534</v>
      </c>
      <c r="C4713" s="540" t="s">
        <v>8535</v>
      </c>
      <c r="D4713" s="540" t="s">
        <v>2736</v>
      </c>
      <c r="E4713" s="540" t="s">
        <v>9578</v>
      </c>
      <c r="F4713" s="556">
        <v>12360000</v>
      </c>
      <c r="G4713" s="541">
        <v>2023</v>
      </c>
      <c r="H4713" s="542">
        <f>VLOOKUP(G4713,[3]잔가율!$B$3:$C$33,2,FALSE)</f>
        <v>0.82599999999999996</v>
      </c>
      <c r="I4713" s="552">
        <f t="shared" si="73"/>
        <v>10209360</v>
      </c>
    </row>
    <row r="4714" spans="1:9">
      <c r="A4714" s="539">
        <v>4713</v>
      </c>
      <c r="B4714" s="540" t="s">
        <v>8534</v>
      </c>
      <c r="C4714" s="540" t="s">
        <v>8535</v>
      </c>
      <c r="D4714" s="540" t="s">
        <v>2736</v>
      </c>
      <c r="E4714" s="540" t="s">
        <v>9579</v>
      </c>
      <c r="F4714" s="556">
        <v>13380000</v>
      </c>
      <c r="G4714" s="541">
        <v>2023</v>
      </c>
      <c r="H4714" s="542">
        <f>VLOOKUP(G4714,[3]잔가율!$B$3:$C$33,2,FALSE)</f>
        <v>0.82599999999999996</v>
      </c>
      <c r="I4714" s="552">
        <f t="shared" si="73"/>
        <v>11051880</v>
      </c>
    </row>
    <row r="4715" spans="1:9">
      <c r="A4715" s="539">
        <v>4714</v>
      </c>
      <c r="B4715" s="540" t="s">
        <v>8534</v>
      </c>
      <c r="C4715" s="540" t="s">
        <v>8535</v>
      </c>
      <c r="D4715" s="540" t="s">
        <v>2736</v>
      </c>
      <c r="E4715" s="540" t="s">
        <v>9580</v>
      </c>
      <c r="F4715" s="556">
        <v>13400000</v>
      </c>
      <c r="G4715" s="541">
        <v>2023</v>
      </c>
      <c r="H4715" s="542">
        <f>VLOOKUP(G4715,[3]잔가율!$B$3:$C$33,2,FALSE)</f>
        <v>0.82599999999999996</v>
      </c>
      <c r="I4715" s="552">
        <f t="shared" si="73"/>
        <v>11068400</v>
      </c>
    </row>
    <row r="4716" spans="1:9">
      <c r="A4716" s="539">
        <v>4715</v>
      </c>
      <c r="B4716" s="540" t="s">
        <v>8534</v>
      </c>
      <c r="C4716" s="540" t="s">
        <v>8535</v>
      </c>
      <c r="D4716" s="540" t="s">
        <v>2736</v>
      </c>
      <c r="E4716" s="540" t="s">
        <v>9581</v>
      </c>
      <c r="F4716" s="556">
        <v>14300000</v>
      </c>
      <c r="G4716" s="541">
        <v>2023</v>
      </c>
      <c r="H4716" s="542">
        <f>VLOOKUP(G4716,[3]잔가율!$B$3:$C$33,2,FALSE)</f>
        <v>0.82599999999999996</v>
      </c>
      <c r="I4716" s="552">
        <f t="shared" si="73"/>
        <v>11811800</v>
      </c>
    </row>
    <row r="4717" spans="1:9">
      <c r="A4717" s="539">
        <v>4716</v>
      </c>
      <c r="B4717" s="540" t="s">
        <v>8534</v>
      </c>
      <c r="C4717" s="540" t="s">
        <v>8535</v>
      </c>
      <c r="D4717" s="540" t="s">
        <v>2736</v>
      </c>
      <c r="E4717" s="540" t="s">
        <v>9582</v>
      </c>
      <c r="F4717" s="556">
        <v>15520000</v>
      </c>
      <c r="G4717" s="541">
        <v>2023</v>
      </c>
      <c r="H4717" s="542">
        <f>VLOOKUP(G4717,[3]잔가율!$B$3:$C$33,2,FALSE)</f>
        <v>0.82599999999999996</v>
      </c>
      <c r="I4717" s="552">
        <f t="shared" si="73"/>
        <v>12819520</v>
      </c>
    </row>
    <row r="4718" spans="1:9">
      <c r="A4718" s="539">
        <v>4717</v>
      </c>
      <c r="B4718" s="540" t="s">
        <v>8534</v>
      </c>
      <c r="C4718" s="540" t="s">
        <v>8535</v>
      </c>
      <c r="D4718" s="540" t="s">
        <v>2736</v>
      </c>
      <c r="E4718" s="540" t="s">
        <v>9583</v>
      </c>
      <c r="F4718" s="556">
        <v>11200000</v>
      </c>
      <c r="G4718" s="541">
        <v>2023</v>
      </c>
      <c r="H4718" s="542">
        <f>VLOOKUP(G4718,[3]잔가율!$B$3:$C$33,2,FALSE)</f>
        <v>0.82599999999999996</v>
      </c>
      <c r="I4718" s="552">
        <f t="shared" si="73"/>
        <v>9251200</v>
      </c>
    </row>
    <row r="4719" spans="1:9">
      <c r="A4719" s="539">
        <v>4718</v>
      </c>
      <c r="B4719" s="540" t="s">
        <v>8534</v>
      </c>
      <c r="C4719" s="540" t="s">
        <v>8535</v>
      </c>
      <c r="D4719" s="540" t="s">
        <v>2736</v>
      </c>
      <c r="E4719" s="540" t="s">
        <v>9584</v>
      </c>
      <c r="F4719" s="556">
        <v>11600000</v>
      </c>
      <c r="G4719" s="541">
        <v>2023</v>
      </c>
      <c r="H4719" s="542">
        <f>VLOOKUP(G4719,[3]잔가율!$B$3:$C$33,2,FALSE)</f>
        <v>0.82599999999999996</v>
      </c>
      <c r="I4719" s="552">
        <f t="shared" si="73"/>
        <v>9581600</v>
      </c>
    </row>
    <row r="4720" spans="1:9">
      <c r="A4720" s="539">
        <v>4719</v>
      </c>
      <c r="B4720" s="540" t="s">
        <v>8534</v>
      </c>
      <c r="C4720" s="540" t="s">
        <v>8535</v>
      </c>
      <c r="D4720" s="540" t="s">
        <v>2736</v>
      </c>
      <c r="E4720" s="540" t="s">
        <v>9585</v>
      </c>
      <c r="F4720" s="556">
        <v>11790000</v>
      </c>
      <c r="G4720" s="541">
        <v>2023</v>
      </c>
      <c r="H4720" s="542">
        <f>VLOOKUP(G4720,[3]잔가율!$B$3:$C$33,2,FALSE)</f>
        <v>0.82599999999999996</v>
      </c>
      <c r="I4720" s="552">
        <f t="shared" si="73"/>
        <v>9738540</v>
      </c>
    </row>
    <row r="4721" spans="1:9">
      <c r="A4721" s="539">
        <v>4720</v>
      </c>
      <c r="B4721" s="540" t="s">
        <v>8534</v>
      </c>
      <c r="C4721" s="540" t="s">
        <v>8535</v>
      </c>
      <c r="D4721" s="540" t="s">
        <v>2736</v>
      </c>
      <c r="E4721" s="540" t="s">
        <v>9586</v>
      </c>
      <c r="F4721" s="556">
        <v>12460000</v>
      </c>
      <c r="G4721" s="541">
        <v>2023</v>
      </c>
      <c r="H4721" s="542">
        <f>VLOOKUP(G4721,[3]잔가율!$B$3:$C$33,2,FALSE)</f>
        <v>0.82599999999999996</v>
      </c>
      <c r="I4721" s="552">
        <f t="shared" si="73"/>
        <v>10291960</v>
      </c>
    </row>
    <row r="4722" spans="1:9">
      <c r="A4722" s="539">
        <v>4721</v>
      </c>
      <c r="B4722" s="540" t="s">
        <v>8534</v>
      </c>
      <c r="C4722" s="540" t="s">
        <v>8535</v>
      </c>
      <c r="D4722" s="540" t="s">
        <v>2736</v>
      </c>
      <c r="E4722" s="540" t="s">
        <v>9587</v>
      </c>
      <c r="F4722" s="556">
        <v>12690000</v>
      </c>
      <c r="G4722" s="541">
        <v>2023</v>
      </c>
      <c r="H4722" s="542">
        <f>VLOOKUP(G4722,[3]잔가율!$B$3:$C$33,2,FALSE)</f>
        <v>0.82599999999999996</v>
      </c>
      <c r="I4722" s="552">
        <f t="shared" si="73"/>
        <v>10481940</v>
      </c>
    </row>
    <row r="4723" spans="1:9">
      <c r="A4723" s="539">
        <v>4722</v>
      </c>
      <c r="B4723" s="540" t="s">
        <v>8534</v>
      </c>
      <c r="C4723" s="540" t="s">
        <v>8535</v>
      </c>
      <c r="D4723" s="540" t="s">
        <v>2736</v>
      </c>
      <c r="E4723" s="540" t="s">
        <v>9588</v>
      </c>
      <c r="F4723" s="556">
        <v>13860000</v>
      </c>
      <c r="G4723" s="541">
        <v>2023</v>
      </c>
      <c r="H4723" s="542">
        <f>VLOOKUP(G4723,[3]잔가율!$B$3:$C$33,2,FALSE)</f>
        <v>0.82599999999999996</v>
      </c>
      <c r="I4723" s="552">
        <f t="shared" si="73"/>
        <v>11448360</v>
      </c>
    </row>
    <row r="4724" spans="1:9">
      <c r="A4724" s="539">
        <v>4723</v>
      </c>
      <c r="B4724" s="540" t="s">
        <v>8534</v>
      </c>
      <c r="C4724" s="540" t="s">
        <v>8535</v>
      </c>
      <c r="D4724" s="540" t="s">
        <v>2736</v>
      </c>
      <c r="E4724" s="540" t="s">
        <v>9589</v>
      </c>
      <c r="F4724" s="556">
        <v>14600000</v>
      </c>
      <c r="G4724" s="541">
        <v>2023</v>
      </c>
      <c r="H4724" s="542">
        <f>VLOOKUP(G4724,[3]잔가율!$B$3:$C$33,2,FALSE)</f>
        <v>0.82599999999999996</v>
      </c>
      <c r="I4724" s="552">
        <f t="shared" si="73"/>
        <v>12059600</v>
      </c>
    </row>
    <row r="4725" spans="1:9">
      <c r="A4725" s="539">
        <v>4724</v>
      </c>
      <c r="B4725" s="540" t="s">
        <v>16663</v>
      </c>
      <c r="C4725" s="540" t="s">
        <v>16665</v>
      </c>
      <c r="D4725" s="540" t="s">
        <v>2736</v>
      </c>
      <c r="E4725" s="540" t="s">
        <v>9590</v>
      </c>
      <c r="F4725" s="556">
        <v>12020000</v>
      </c>
      <c r="G4725" s="541">
        <v>2023</v>
      </c>
      <c r="H4725" s="542">
        <f>VLOOKUP(G4725,[3]잔가율!$B$3:$C$33,2,FALSE)</f>
        <v>0.82599999999999996</v>
      </c>
      <c r="I4725" s="552">
        <f t="shared" si="73"/>
        <v>9928520</v>
      </c>
    </row>
    <row r="4726" spans="1:9">
      <c r="A4726" s="539">
        <v>4725</v>
      </c>
      <c r="B4726" s="540" t="s">
        <v>16663</v>
      </c>
      <c r="C4726" s="540" t="s">
        <v>16665</v>
      </c>
      <c r="D4726" s="540" t="s">
        <v>2736</v>
      </c>
      <c r="E4726" s="540" t="s">
        <v>9591</v>
      </c>
      <c r="F4726" s="556">
        <v>12270000</v>
      </c>
      <c r="G4726" s="541">
        <v>2023</v>
      </c>
      <c r="H4726" s="542">
        <f>VLOOKUP(G4726,[3]잔가율!$B$3:$C$33,2,FALSE)</f>
        <v>0.82599999999999996</v>
      </c>
      <c r="I4726" s="552">
        <f t="shared" si="73"/>
        <v>10135020</v>
      </c>
    </row>
    <row r="4727" spans="1:9">
      <c r="A4727" s="539">
        <v>4726</v>
      </c>
      <c r="B4727" s="540" t="s">
        <v>16663</v>
      </c>
      <c r="C4727" s="540" t="s">
        <v>16665</v>
      </c>
      <c r="D4727" s="540" t="s">
        <v>2736</v>
      </c>
      <c r="E4727" s="540" t="s">
        <v>9592</v>
      </c>
      <c r="F4727" s="556">
        <v>13360000</v>
      </c>
      <c r="G4727" s="541">
        <v>2023</v>
      </c>
      <c r="H4727" s="542">
        <f>VLOOKUP(G4727,[3]잔가율!$B$3:$C$33,2,FALSE)</f>
        <v>0.82599999999999996</v>
      </c>
      <c r="I4727" s="552">
        <f t="shared" si="73"/>
        <v>11035360</v>
      </c>
    </row>
    <row r="4728" spans="1:9">
      <c r="A4728" s="539">
        <v>4727</v>
      </c>
      <c r="B4728" s="540" t="s">
        <v>16663</v>
      </c>
      <c r="C4728" s="540" t="s">
        <v>16665</v>
      </c>
      <c r="D4728" s="540" t="s">
        <v>2736</v>
      </c>
      <c r="E4728" s="540" t="s">
        <v>9593</v>
      </c>
      <c r="F4728" s="556">
        <v>13360000</v>
      </c>
      <c r="G4728" s="541">
        <v>2023</v>
      </c>
      <c r="H4728" s="542">
        <f>VLOOKUP(G4728,[3]잔가율!$B$3:$C$33,2,FALSE)</f>
        <v>0.82599999999999996</v>
      </c>
      <c r="I4728" s="552">
        <f t="shared" si="73"/>
        <v>11035360</v>
      </c>
    </row>
    <row r="4729" spans="1:9">
      <c r="A4729" s="539">
        <v>4728</v>
      </c>
      <c r="B4729" s="540" t="s">
        <v>8534</v>
      </c>
      <c r="C4729" s="540" t="s">
        <v>8535</v>
      </c>
      <c r="D4729" s="540" t="s">
        <v>2736</v>
      </c>
      <c r="E4729" s="540" t="s">
        <v>9594</v>
      </c>
      <c r="F4729" s="556">
        <v>14270000</v>
      </c>
      <c r="G4729" s="541">
        <v>2023</v>
      </c>
      <c r="H4729" s="542">
        <f>VLOOKUP(G4729,[3]잔가율!$B$3:$C$33,2,FALSE)</f>
        <v>0.82599999999999996</v>
      </c>
      <c r="I4729" s="552">
        <f t="shared" si="73"/>
        <v>11787020</v>
      </c>
    </row>
    <row r="4730" spans="1:9">
      <c r="A4730" s="539">
        <v>4729</v>
      </c>
      <c r="B4730" s="544" t="s">
        <v>8534</v>
      </c>
      <c r="C4730" s="544" t="s">
        <v>8535</v>
      </c>
      <c r="D4730" s="544" t="s">
        <v>2736</v>
      </c>
      <c r="E4730" s="544" t="s">
        <v>9595</v>
      </c>
      <c r="F4730" s="559">
        <v>13510000</v>
      </c>
      <c r="G4730" s="541">
        <v>2023</v>
      </c>
      <c r="H4730" s="542">
        <f>VLOOKUP(G4730,[3]잔가율!$B$3:$C$33,2,FALSE)</f>
        <v>0.82599999999999996</v>
      </c>
      <c r="I4730" s="552">
        <f t="shared" si="73"/>
        <v>11159260</v>
      </c>
    </row>
    <row r="4731" spans="1:9">
      <c r="A4731" s="539">
        <v>4730</v>
      </c>
      <c r="B4731" s="544" t="s">
        <v>8534</v>
      </c>
      <c r="C4731" s="544" t="s">
        <v>8535</v>
      </c>
      <c r="D4731" s="544" t="s">
        <v>2736</v>
      </c>
      <c r="E4731" s="544" t="s">
        <v>9596</v>
      </c>
      <c r="F4731" s="559">
        <v>13880000</v>
      </c>
      <c r="G4731" s="541">
        <v>2023</v>
      </c>
      <c r="H4731" s="542">
        <f>VLOOKUP(G4731,[3]잔가율!$B$3:$C$33,2,FALSE)</f>
        <v>0.82599999999999996</v>
      </c>
      <c r="I4731" s="552">
        <f t="shared" si="73"/>
        <v>11464880</v>
      </c>
    </row>
    <row r="4732" spans="1:9">
      <c r="A4732" s="539">
        <v>4731</v>
      </c>
      <c r="B4732" s="544" t="s">
        <v>8534</v>
      </c>
      <c r="C4732" s="544" t="s">
        <v>8535</v>
      </c>
      <c r="D4732" s="544" t="s">
        <v>2736</v>
      </c>
      <c r="E4732" s="544" t="s">
        <v>9597</v>
      </c>
      <c r="F4732" s="559">
        <v>15440000</v>
      </c>
      <c r="G4732" s="541">
        <v>2023</v>
      </c>
      <c r="H4732" s="542">
        <f>VLOOKUP(G4732,[3]잔가율!$B$3:$C$33,2,FALSE)</f>
        <v>0.82599999999999996</v>
      </c>
      <c r="I4732" s="552">
        <f t="shared" si="73"/>
        <v>12753440</v>
      </c>
    </row>
    <row r="4733" spans="1:9">
      <c r="A4733" s="539">
        <v>4732</v>
      </c>
      <c r="B4733" s="544" t="s">
        <v>8534</v>
      </c>
      <c r="C4733" s="544" t="s">
        <v>8535</v>
      </c>
      <c r="D4733" s="544" t="s">
        <v>2736</v>
      </c>
      <c r="E4733" s="544" t="s">
        <v>9598</v>
      </c>
      <c r="F4733" s="559">
        <v>14070000</v>
      </c>
      <c r="G4733" s="541">
        <v>2023</v>
      </c>
      <c r="H4733" s="542">
        <f>VLOOKUP(G4733,[3]잔가율!$B$3:$C$33,2,FALSE)</f>
        <v>0.82599999999999996</v>
      </c>
      <c r="I4733" s="552">
        <f t="shared" si="73"/>
        <v>11621820</v>
      </c>
    </row>
    <row r="4734" spans="1:9">
      <c r="A4734" s="539">
        <v>4733</v>
      </c>
      <c r="B4734" s="544" t="s">
        <v>8534</v>
      </c>
      <c r="C4734" s="544" t="s">
        <v>8535</v>
      </c>
      <c r="D4734" s="544" t="s">
        <v>2736</v>
      </c>
      <c r="E4734" s="544" t="s">
        <v>9599</v>
      </c>
      <c r="F4734" s="559">
        <v>14750000</v>
      </c>
      <c r="G4734" s="541">
        <v>2023</v>
      </c>
      <c r="H4734" s="542">
        <f>VLOOKUP(G4734,[3]잔가율!$B$3:$C$33,2,FALSE)</f>
        <v>0.82599999999999996</v>
      </c>
      <c r="I4734" s="552">
        <f t="shared" si="73"/>
        <v>12183500</v>
      </c>
    </row>
    <row r="4735" spans="1:9">
      <c r="A4735" s="539">
        <v>4734</v>
      </c>
      <c r="B4735" s="544" t="s">
        <v>8534</v>
      </c>
      <c r="C4735" s="544" t="s">
        <v>8535</v>
      </c>
      <c r="D4735" s="544" t="s">
        <v>2736</v>
      </c>
      <c r="E4735" s="544" t="s">
        <v>9600</v>
      </c>
      <c r="F4735" s="559">
        <v>15880000</v>
      </c>
      <c r="G4735" s="541">
        <v>2023</v>
      </c>
      <c r="H4735" s="542">
        <f>VLOOKUP(G4735,[3]잔가율!$B$3:$C$33,2,FALSE)</f>
        <v>0.82599999999999996</v>
      </c>
      <c r="I4735" s="552">
        <f t="shared" si="73"/>
        <v>13116880</v>
      </c>
    </row>
    <row r="4736" spans="1:9">
      <c r="A4736" s="539">
        <v>4735</v>
      </c>
      <c r="B4736" s="540" t="s">
        <v>8534</v>
      </c>
      <c r="C4736" s="540" t="s">
        <v>8535</v>
      </c>
      <c r="D4736" s="540" t="s">
        <v>2736</v>
      </c>
      <c r="E4736" s="540" t="s">
        <v>9601</v>
      </c>
      <c r="F4736" s="556">
        <v>13950000</v>
      </c>
      <c r="G4736" s="541">
        <v>2023</v>
      </c>
      <c r="H4736" s="542">
        <f>VLOOKUP(G4736,[3]잔가율!$B$3:$C$33,2,FALSE)</f>
        <v>0.82599999999999996</v>
      </c>
      <c r="I4736" s="552">
        <f t="shared" si="73"/>
        <v>11522700</v>
      </c>
    </row>
    <row r="4737" spans="1:9">
      <c r="A4737" s="539">
        <v>4736</v>
      </c>
      <c r="B4737" s="540" t="s">
        <v>8534</v>
      </c>
      <c r="C4737" s="540" t="s">
        <v>8535</v>
      </c>
      <c r="D4737" s="540" t="s">
        <v>2736</v>
      </c>
      <c r="E4737" s="540" t="s">
        <v>9602</v>
      </c>
      <c r="F4737" s="556">
        <v>14520000</v>
      </c>
      <c r="G4737" s="541">
        <v>2023</v>
      </c>
      <c r="H4737" s="542">
        <f>VLOOKUP(G4737,[3]잔가율!$B$3:$C$33,2,FALSE)</f>
        <v>0.82599999999999996</v>
      </c>
      <c r="I4737" s="552">
        <f t="shared" si="73"/>
        <v>11993520</v>
      </c>
    </row>
    <row r="4738" spans="1:9">
      <c r="A4738" s="539">
        <v>4737</v>
      </c>
      <c r="B4738" s="540" t="s">
        <v>8534</v>
      </c>
      <c r="C4738" s="540" t="s">
        <v>8535</v>
      </c>
      <c r="D4738" s="540" t="s">
        <v>2736</v>
      </c>
      <c r="E4738" s="540" t="s">
        <v>9603</v>
      </c>
      <c r="F4738" s="556">
        <v>15430000</v>
      </c>
      <c r="G4738" s="541">
        <v>2023</v>
      </c>
      <c r="H4738" s="542">
        <f>VLOOKUP(G4738,[3]잔가율!$B$3:$C$33,2,FALSE)</f>
        <v>0.82599999999999996</v>
      </c>
      <c r="I4738" s="552">
        <f t="shared" ref="I4738:I4801" si="74">ROUNDDOWN(F4738*H4738,0)</f>
        <v>12745180</v>
      </c>
    </row>
    <row r="4739" spans="1:9">
      <c r="A4739" s="539">
        <v>4738</v>
      </c>
      <c r="B4739" s="540" t="s">
        <v>8534</v>
      </c>
      <c r="C4739" s="540" t="s">
        <v>8535</v>
      </c>
      <c r="D4739" s="540" t="s">
        <v>2736</v>
      </c>
      <c r="E4739" s="540" t="s">
        <v>9604</v>
      </c>
      <c r="F4739" s="556">
        <v>14830000</v>
      </c>
      <c r="G4739" s="541">
        <v>2023</v>
      </c>
      <c r="H4739" s="542">
        <f>VLOOKUP(G4739,[3]잔가율!$B$3:$C$33,2,FALSE)</f>
        <v>0.82599999999999996</v>
      </c>
      <c r="I4739" s="552">
        <f t="shared" si="74"/>
        <v>12249580</v>
      </c>
    </row>
    <row r="4740" spans="1:9">
      <c r="A4740" s="539">
        <v>4739</v>
      </c>
      <c r="B4740" s="540" t="s">
        <v>8534</v>
      </c>
      <c r="C4740" s="540" t="s">
        <v>8535</v>
      </c>
      <c r="D4740" s="540" t="s">
        <v>2736</v>
      </c>
      <c r="E4740" s="540" t="s">
        <v>9605</v>
      </c>
      <c r="F4740" s="556">
        <v>12310000</v>
      </c>
      <c r="G4740" s="541">
        <v>2023</v>
      </c>
      <c r="H4740" s="542">
        <f>VLOOKUP(G4740,[3]잔가율!$B$3:$C$33,2,FALSE)</f>
        <v>0.82599999999999996</v>
      </c>
      <c r="I4740" s="552">
        <f t="shared" si="74"/>
        <v>10168060</v>
      </c>
    </row>
    <row r="4741" spans="1:9">
      <c r="A4741" s="539">
        <v>4740</v>
      </c>
      <c r="B4741" s="540" t="s">
        <v>8534</v>
      </c>
      <c r="C4741" s="540" t="s">
        <v>8535</v>
      </c>
      <c r="D4741" s="540" t="s">
        <v>2736</v>
      </c>
      <c r="E4741" s="540" t="s">
        <v>9606</v>
      </c>
      <c r="F4741" s="556">
        <v>13310000</v>
      </c>
      <c r="G4741" s="541">
        <v>2023</v>
      </c>
      <c r="H4741" s="542">
        <f>VLOOKUP(G4741,[3]잔가율!$B$3:$C$33,2,FALSE)</f>
        <v>0.82599999999999996</v>
      </c>
      <c r="I4741" s="552">
        <f t="shared" si="74"/>
        <v>10994060</v>
      </c>
    </row>
    <row r="4742" spans="1:9">
      <c r="A4742" s="539">
        <v>4741</v>
      </c>
      <c r="B4742" s="540" t="s">
        <v>8534</v>
      </c>
      <c r="C4742" s="540" t="s">
        <v>8535</v>
      </c>
      <c r="D4742" s="540" t="s">
        <v>2736</v>
      </c>
      <c r="E4742" s="540" t="s">
        <v>9607</v>
      </c>
      <c r="F4742" s="556">
        <v>13710000</v>
      </c>
      <c r="G4742" s="541">
        <v>2023</v>
      </c>
      <c r="H4742" s="542">
        <f>VLOOKUP(G4742,[3]잔가율!$B$3:$C$33,2,FALSE)</f>
        <v>0.82599999999999996</v>
      </c>
      <c r="I4742" s="552">
        <f t="shared" si="74"/>
        <v>11324460</v>
      </c>
    </row>
    <row r="4743" spans="1:9">
      <c r="A4743" s="539">
        <v>4742</v>
      </c>
      <c r="B4743" s="540" t="s">
        <v>8534</v>
      </c>
      <c r="C4743" s="540" t="s">
        <v>8535</v>
      </c>
      <c r="D4743" s="540" t="s">
        <v>2736</v>
      </c>
      <c r="E4743" s="540" t="s">
        <v>9608</v>
      </c>
      <c r="F4743" s="556">
        <v>14740000</v>
      </c>
      <c r="G4743" s="541">
        <v>2023</v>
      </c>
      <c r="H4743" s="542">
        <f>VLOOKUP(G4743,[3]잔가율!$B$3:$C$33,2,FALSE)</f>
        <v>0.82599999999999996</v>
      </c>
      <c r="I4743" s="552">
        <f t="shared" si="74"/>
        <v>12175240</v>
      </c>
    </row>
    <row r="4744" spans="1:9">
      <c r="A4744" s="539">
        <v>4743</v>
      </c>
      <c r="B4744" s="540" t="s">
        <v>8534</v>
      </c>
      <c r="C4744" s="540" t="s">
        <v>8535</v>
      </c>
      <c r="D4744" s="540" t="s">
        <v>2736</v>
      </c>
      <c r="E4744" s="540" t="s">
        <v>9609</v>
      </c>
      <c r="F4744" s="556">
        <v>12500000</v>
      </c>
      <c r="G4744" s="541">
        <v>2023</v>
      </c>
      <c r="H4744" s="542">
        <f>VLOOKUP(G4744,[3]잔가율!$B$3:$C$33,2,FALSE)</f>
        <v>0.82599999999999996</v>
      </c>
      <c r="I4744" s="552">
        <f t="shared" si="74"/>
        <v>10325000</v>
      </c>
    </row>
    <row r="4745" spans="1:9">
      <c r="A4745" s="539">
        <v>4744</v>
      </c>
      <c r="B4745" s="540" t="s">
        <v>8534</v>
      </c>
      <c r="C4745" s="540" t="s">
        <v>8535</v>
      </c>
      <c r="D4745" s="540" t="s">
        <v>2736</v>
      </c>
      <c r="E4745" s="540" t="s">
        <v>9610</v>
      </c>
      <c r="F4745" s="556">
        <v>13300000</v>
      </c>
      <c r="G4745" s="541">
        <v>2023</v>
      </c>
      <c r="H4745" s="542">
        <f>VLOOKUP(G4745,[3]잔가율!$B$3:$C$33,2,FALSE)</f>
        <v>0.82599999999999996</v>
      </c>
      <c r="I4745" s="552">
        <f t="shared" si="74"/>
        <v>10985800</v>
      </c>
    </row>
    <row r="4746" spans="1:9">
      <c r="A4746" s="539">
        <v>4745</v>
      </c>
      <c r="B4746" s="540" t="s">
        <v>8534</v>
      </c>
      <c r="C4746" s="540" t="s">
        <v>8535</v>
      </c>
      <c r="D4746" s="540" t="s">
        <v>2736</v>
      </c>
      <c r="E4746" s="540" t="s">
        <v>9611</v>
      </c>
      <c r="F4746" s="556">
        <v>13600000</v>
      </c>
      <c r="G4746" s="541">
        <v>2023</v>
      </c>
      <c r="H4746" s="542">
        <f>VLOOKUP(G4746,[3]잔가율!$B$3:$C$33,2,FALSE)</f>
        <v>0.82599999999999996</v>
      </c>
      <c r="I4746" s="552">
        <f t="shared" si="74"/>
        <v>11233600</v>
      </c>
    </row>
    <row r="4747" spans="1:9">
      <c r="A4747" s="539">
        <v>4746</v>
      </c>
      <c r="B4747" s="540" t="s">
        <v>8534</v>
      </c>
      <c r="C4747" s="540" t="s">
        <v>8535</v>
      </c>
      <c r="D4747" s="540" t="s">
        <v>2736</v>
      </c>
      <c r="E4747" s="540" t="s">
        <v>9612</v>
      </c>
      <c r="F4747" s="556">
        <v>14800000</v>
      </c>
      <c r="G4747" s="541">
        <v>2023</v>
      </c>
      <c r="H4747" s="542">
        <f>VLOOKUP(G4747,[3]잔가율!$B$3:$C$33,2,FALSE)</f>
        <v>0.82599999999999996</v>
      </c>
      <c r="I4747" s="552">
        <f t="shared" si="74"/>
        <v>12224800</v>
      </c>
    </row>
    <row r="4748" spans="1:9">
      <c r="A4748" s="539">
        <v>4747</v>
      </c>
      <c r="B4748" s="540" t="s">
        <v>8534</v>
      </c>
      <c r="C4748" s="540" t="s">
        <v>8535</v>
      </c>
      <c r="D4748" s="540" t="s">
        <v>2736</v>
      </c>
      <c r="E4748" s="540" t="s">
        <v>9613</v>
      </c>
      <c r="F4748" s="556">
        <v>13670000</v>
      </c>
      <c r="G4748" s="541">
        <v>2023</v>
      </c>
      <c r="H4748" s="542">
        <f>VLOOKUP(G4748,[3]잔가율!$B$3:$C$33,2,FALSE)</f>
        <v>0.82599999999999996</v>
      </c>
      <c r="I4748" s="552">
        <f t="shared" si="74"/>
        <v>11291420</v>
      </c>
    </row>
    <row r="4749" spans="1:9">
      <c r="A4749" s="539">
        <v>4748</v>
      </c>
      <c r="B4749" s="540" t="s">
        <v>8534</v>
      </c>
      <c r="C4749" s="540" t="s">
        <v>8535</v>
      </c>
      <c r="D4749" s="540" t="s">
        <v>2736</v>
      </c>
      <c r="E4749" s="540" t="s">
        <v>9614</v>
      </c>
      <c r="F4749" s="556">
        <v>14880000</v>
      </c>
      <c r="G4749" s="541">
        <v>2023</v>
      </c>
      <c r="H4749" s="542">
        <f>VLOOKUP(G4749,[3]잔가율!$B$3:$C$33,2,FALSE)</f>
        <v>0.82599999999999996</v>
      </c>
      <c r="I4749" s="552">
        <f t="shared" si="74"/>
        <v>12290880</v>
      </c>
    </row>
    <row r="4750" spans="1:9">
      <c r="A4750" s="539">
        <v>4749</v>
      </c>
      <c r="B4750" s="540" t="s">
        <v>8534</v>
      </c>
      <c r="C4750" s="540" t="s">
        <v>8535</v>
      </c>
      <c r="D4750" s="540" t="s">
        <v>2736</v>
      </c>
      <c r="E4750" s="540" t="s">
        <v>9615</v>
      </c>
      <c r="F4750" s="556">
        <v>14690000</v>
      </c>
      <c r="G4750" s="541">
        <v>2023</v>
      </c>
      <c r="H4750" s="542">
        <f>VLOOKUP(G4750,[3]잔가율!$B$3:$C$33,2,FALSE)</f>
        <v>0.82599999999999996</v>
      </c>
      <c r="I4750" s="552">
        <f t="shared" si="74"/>
        <v>12133940</v>
      </c>
    </row>
    <row r="4751" spans="1:9">
      <c r="A4751" s="539">
        <v>4750</v>
      </c>
      <c r="B4751" s="540" t="s">
        <v>8534</v>
      </c>
      <c r="C4751" s="540" t="s">
        <v>8535</v>
      </c>
      <c r="D4751" s="540" t="s">
        <v>2736</v>
      </c>
      <c r="E4751" s="540" t="s">
        <v>9616</v>
      </c>
      <c r="F4751" s="556">
        <v>15120000</v>
      </c>
      <c r="G4751" s="541">
        <v>2023</v>
      </c>
      <c r="H4751" s="542">
        <f>VLOOKUP(G4751,[3]잔가율!$B$3:$C$33,2,FALSE)</f>
        <v>0.82599999999999996</v>
      </c>
      <c r="I4751" s="552">
        <f t="shared" si="74"/>
        <v>12489120</v>
      </c>
    </row>
    <row r="4752" spans="1:9">
      <c r="A4752" s="539">
        <v>4751</v>
      </c>
      <c r="B4752" s="540" t="s">
        <v>8534</v>
      </c>
      <c r="C4752" s="540" t="s">
        <v>8535</v>
      </c>
      <c r="D4752" s="540" t="s">
        <v>2736</v>
      </c>
      <c r="E4752" s="540" t="s">
        <v>9617</v>
      </c>
      <c r="F4752" s="556">
        <v>15370000</v>
      </c>
      <c r="G4752" s="541">
        <v>2023</v>
      </c>
      <c r="H4752" s="542">
        <f>VLOOKUP(G4752,[3]잔가율!$B$3:$C$33,2,FALSE)</f>
        <v>0.82599999999999996</v>
      </c>
      <c r="I4752" s="552">
        <f t="shared" si="74"/>
        <v>12695620</v>
      </c>
    </row>
    <row r="4753" spans="1:9">
      <c r="A4753" s="539">
        <v>4752</v>
      </c>
      <c r="B4753" s="540" t="s">
        <v>8534</v>
      </c>
      <c r="C4753" s="540" t="s">
        <v>8535</v>
      </c>
      <c r="D4753" s="540" t="s">
        <v>2736</v>
      </c>
      <c r="E4753" s="540" t="s">
        <v>9618</v>
      </c>
      <c r="F4753" s="556">
        <v>15550000</v>
      </c>
      <c r="G4753" s="541">
        <v>2023</v>
      </c>
      <c r="H4753" s="542">
        <f>VLOOKUP(G4753,[3]잔가율!$B$3:$C$33,2,FALSE)</f>
        <v>0.82599999999999996</v>
      </c>
      <c r="I4753" s="552">
        <f t="shared" si="74"/>
        <v>12844300</v>
      </c>
    </row>
    <row r="4754" spans="1:9">
      <c r="A4754" s="539">
        <v>4753</v>
      </c>
      <c r="B4754" s="540" t="s">
        <v>8534</v>
      </c>
      <c r="C4754" s="540" t="s">
        <v>8535</v>
      </c>
      <c r="D4754" s="540" t="s">
        <v>2736</v>
      </c>
      <c r="E4754" s="540" t="s">
        <v>9619</v>
      </c>
      <c r="F4754" s="556">
        <v>14220000</v>
      </c>
      <c r="G4754" s="541">
        <v>2023</v>
      </c>
      <c r="H4754" s="542">
        <f>VLOOKUP(G4754,[3]잔가율!$B$3:$C$33,2,FALSE)</f>
        <v>0.82599999999999996</v>
      </c>
      <c r="I4754" s="552">
        <f t="shared" si="74"/>
        <v>11745720</v>
      </c>
    </row>
    <row r="4755" spans="1:9">
      <c r="A4755" s="539">
        <v>4754</v>
      </c>
      <c r="B4755" s="540" t="s">
        <v>8534</v>
      </c>
      <c r="C4755" s="540" t="s">
        <v>8535</v>
      </c>
      <c r="D4755" s="540" t="s">
        <v>2736</v>
      </c>
      <c r="E4755" s="540" t="s">
        <v>9620</v>
      </c>
      <c r="F4755" s="556">
        <v>14510000</v>
      </c>
      <c r="G4755" s="541">
        <v>2023</v>
      </c>
      <c r="H4755" s="542">
        <f>VLOOKUP(G4755,[3]잔가율!$B$3:$C$33,2,FALSE)</f>
        <v>0.82599999999999996</v>
      </c>
      <c r="I4755" s="552">
        <f t="shared" si="74"/>
        <v>11985260</v>
      </c>
    </row>
    <row r="4756" spans="1:9">
      <c r="A4756" s="539">
        <v>4755</v>
      </c>
      <c r="B4756" s="540" t="s">
        <v>8534</v>
      </c>
      <c r="C4756" s="540" t="s">
        <v>8535</v>
      </c>
      <c r="D4756" s="540" t="s">
        <v>2736</v>
      </c>
      <c r="E4756" s="540" t="s">
        <v>9621</v>
      </c>
      <c r="F4756" s="556">
        <v>15230000</v>
      </c>
      <c r="G4756" s="541">
        <v>2023</v>
      </c>
      <c r="H4756" s="542">
        <f>VLOOKUP(G4756,[3]잔가율!$B$3:$C$33,2,FALSE)</f>
        <v>0.82599999999999996</v>
      </c>
      <c r="I4756" s="552">
        <f t="shared" si="74"/>
        <v>12579980</v>
      </c>
    </row>
    <row r="4757" spans="1:9">
      <c r="A4757" s="539">
        <v>4756</v>
      </c>
      <c r="B4757" s="540" t="s">
        <v>8534</v>
      </c>
      <c r="C4757" s="540" t="s">
        <v>8535</v>
      </c>
      <c r="D4757" s="540" t="s">
        <v>2736</v>
      </c>
      <c r="E4757" s="540" t="s">
        <v>9622</v>
      </c>
      <c r="F4757" s="556">
        <v>14250000</v>
      </c>
      <c r="G4757" s="541">
        <v>2023</v>
      </c>
      <c r="H4757" s="542">
        <f>VLOOKUP(G4757,[3]잔가율!$B$3:$C$33,2,FALSE)</f>
        <v>0.82599999999999996</v>
      </c>
      <c r="I4757" s="552">
        <f t="shared" si="74"/>
        <v>11770500</v>
      </c>
    </row>
    <row r="4758" spans="1:9">
      <c r="A4758" s="539">
        <v>4757</v>
      </c>
      <c r="B4758" s="540" t="s">
        <v>8534</v>
      </c>
      <c r="C4758" s="540" t="s">
        <v>8535</v>
      </c>
      <c r="D4758" s="540" t="s">
        <v>2736</v>
      </c>
      <c r="E4758" s="540" t="s">
        <v>9623</v>
      </c>
      <c r="F4758" s="556">
        <v>15320000</v>
      </c>
      <c r="G4758" s="541">
        <v>2023</v>
      </c>
      <c r="H4758" s="542">
        <f>VLOOKUP(G4758,[3]잔가율!$B$3:$C$33,2,FALSE)</f>
        <v>0.82599999999999996</v>
      </c>
      <c r="I4758" s="552">
        <f t="shared" si="74"/>
        <v>12654320</v>
      </c>
    </row>
    <row r="4759" spans="1:9">
      <c r="A4759" s="539">
        <v>4758</v>
      </c>
      <c r="B4759" s="540" t="s">
        <v>8534</v>
      </c>
      <c r="C4759" s="540" t="s">
        <v>8535</v>
      </c>
      <c r="D4759" s="540" t="s">
        <v>2736</v>
      </c>
      <c r="E4759" s="540" t="s">
        <v>9624</v>
      </c>
      <c r="F4759" s="556">
        <v>14370000</v>
      </c>
      <c r="G4759" s="541">
        <v>2023</v>
      </c>
      <c r="H4759" s="542">
        <f>VLOOKUP(G4759,[3]잔가율!$B$3:$C$33,2,FALSE)</f>
        <v>0.82599999999999996</v>
      </c>
      <c r="I4759" s="552">
        <f t="shared" si="74"/>
        <v>11869620</v>
      </c>
    </row>
    <row r="4760" spans="1:9">
      <c r="A4760" s="539">
        <v>4759</v>
      </c>
      <c r="B4760" s="540" t="s">
        <v>8534</v>
      </c>
      <c r="C4760" s="540" t="s">
        <v>8535</v>
      </c>
      <c r="D4760" s="540" t="s">
        <v>2736</v>
      </c>
      <c r="E4760" s="540" t="s">
        <v>9625</v>
      </c>
      <c r="F4760" s="556">
        <v>15450000</v>
      </c>
      <c r="G4760" s="541">
        <v>2023</v>
      </c>
      <c r="H4760" s="542">
        <f>VLOOKUP(G4760,[3]잔가율!$B$3:$C$33,2,FALSE)</f>
        <v>0.82599999999999996</v>
      </c>
      <c r="I4760" s="552">
        <f t="shared" si="74"/>
        <v>12761700</v>
      </c>
    </row>
    <row r="4761" spans="1:9">
      <c r="A4761" s="539">
        <v>4760</v>
      </c>
      <c r="B4761" s="540" t="s">
        <v>8534</v>
      </c>
      <c r="C4761" s="540" t="s">
        <v>8535</v>
      </c>
      <c r="D4761" s="540" t="s">
        <v>2736</v>
      </c>
      <c r="E4761" s="540" t="s">
        <v>9626</v>
      </c>
      <c r="F4761" s="556">
        <v>14550000</v>
      </c>
      <c r="G4761" s="541">
        <v>2023</v>
      </c>
      <c r="H4761" s="542">
        <f>VLOOKUP(G4761,[3]잔가율!$B$3:$C$33,2,FALSE)</f>
        <v>0.82599999999999996</v>
      </c>
      <c r="I4761" s="552">
        <f t="shared" si="74"/>
        <v>12018300</v>
      </c>
    </row>
    <row r="4762" spans="1:9">
      <c r="A4762" s="539">
        <v>4761</v>
      </c>
      <c r="B4762" s="540" t="s">
        <v>8534</v>
      </c>
      <c r="C4762" s="540" t="s">
        <v>8535</v>
      </c>
      <c r="D4762" s="540" t="s">
        <v>2736</v>
      </c>
      <c r="E4762" s="540" t="s">
        <v>9627</v>
      </c>
      <c r="F4762" s="556">
        <v>15630000</v>
      </c>
      <c r="G4762" s="541">
        <v>2023</v>
      </c>
      <c r="H4762" s="542">
        <f>VLOOKUP(G4762,[3]잔가율!$B$3:$C$33,2,FALSE)</f>
        <v>0.82599999999999996</v>
      </c>
      <c r="I4762" s="552">
        <f t="shared" si="74"/>
        <v>12910380</v>
      </c>
    </row>
    <row r="4763" spans="1:9">
      <c r="A4763" s="539">
        <v>4762</v>
      </c>
      <c r="B4763" s="540" t="s">
        <v>8534</v>
      </c>
      <c r="C4763" s="540" t="s">
        <v>8535</v>
      </c>
      <c r="D4763" s="540" t="s">
        <v>2736</v>
      </c>
      <c r="E4763" s="540" t="s">
        <v>9628</v>
      </c>
      <c r="F4763" s="556">
        <v>14550000</v>
      </c>
      <c r="G4763" s="541">
        <v>2023</v>
      </c>
      <c r="H4763" s="542">
        <f>VLOOKUP(G4763,[3]잔가율!$B$3:$C$33,2,FALSE)</f>
        <v>0.82599999999999996</v>
      </c>
      <c r="I4763" s="552">
        <f t="shared" si="74"/>
        <v>12018300</v>
      </c>
    </row>
    <row r="4764" spans="1:9">
      <c r="A4764" s="539">
        <v>4763</v>
      </c>
      <c r="B4764" s="540" t="s">
        <v>8534</v>
      </c>
      <c r="C4764" s="540" t="s">
        <v>8535</v>
      </c>
      <c r="D4764" s="540" t="s">
        <v>2736</v>
      </c>
      <c r="E4764" s="540" t="s">
        <v>9629</v>
      </c>
      <c r="F4764" s="556">
        <v>16440000</v>
      </c>
      <c r="G4764" s="541">
        <v>2023</v>
      </c>
      <c r="H4764" s="542">
        <f>VLOOKUP(G4764,[3]잔가율!$B$3:$C$33,2,FALSE)</f>
        <v>0.82599999999999996</v>
      </c>
      <c r="I4764" s="552">
        <f t="shared" si="74"/>
        <v>13579440</v>
      </c>
    </row>
    <row r="4765" spans="1:9">
      <c r="A4765" s="539">
        <v>4764</v>
      </c>
      <c r="B4765" s="540" t="s">
        <v>8534</v>
      </c>
      <c r="C4765" s="540" t="s">
        <v>8535</v>
      </c>
      <c r="D4765" s="540" t="s">
        <v>2736</v>
      </c>
      <c r="E4765" s="540" t="s">
        <v>9630</v>
      </c>
      <c r="F4765" s="556">
        <v>15260000</v>
      </c>
      <c r="G4765" s="541">
        <v>2023</v>
      </c>
      <c r="H4765" s="542">
        <f>VLOOKUP(G4765,[3]잔가율!$B$3:$C$33,2,FALSE)</f>
        <v>0.82599999999999996</v>
      </c>
      <c r="I4765" s="552">
        <f t="shared" si="74"/>
        <v>12604760</v>
      </c>
    </row>
    <row r="4766" spans="1:9">
      <c r="A4766" s="539">
        <v>4765</v>
      </c>
      <c r="B4766" s="540" t="s">
        <v>8534</v>
      </c>
      <c r="C4766" s="540" t="s">
        <v>8535</v>
      </c>
      <c r="D4766" s="540" t="s">
        <v>2736</v>
      </c>
      <c r="E4766" s="540" t="s">
        <v>9631</v>
      </c>
      <c r="F4766" s="556">
        <v>15180000</v>
      </c>
      <c r="G4766" s="541">
        <v>2023</v>
      </c>
      <c r="H4766" s="542">
        <f>VLOOKUP(G4766,[3]잔가율!$B$3:$C$33,2,FALSE)</f>
        <v>0.82599999999999996</v>
      </c>
      <c r="I4766" s="552">
        <f t="shared" si="74"/>
        <v>12538680</v>
      </c>
    </row>
    <row r="4767" spans="1:9">
      <c r="A4767" s="539">
        <v>4766</v>
      </c>
      <c r="B4767" s="540" t="s">
        <v>8534</v>
      </c>
      <c r="C4767" s="540" t="s">
        <v>8535</v>
      </c>
      <c r="D4767" s="540" t="s">
        <v>2736</v>
      </c>
      <c r="E4767" s="540" t="s">
        <v>9632</v>
      </c>
      <c r="F4767" s="556">
        <v>8800000</v>
      </c>
      <c r="G4767" s="541">
        <v>2023</v>
      </c>
      <c r="H4767" s="542">
        <f>VLOOKUP(G4767,[3]잔가율!$B$3:$C$33,2,FALSE)</f>
        <v>0.82599999999999996</v>
      </c>
      <c r="I4767" s="552">
        <f t="shared" si="74"/>
        <v>7268800</v>
      </c>
    </row>
    <row r="4768" spans="1:9">
      <c r="A4768" s="539">
        <v>4767</v>
      </c>
      <c r="B4768" s="540" t="s">
        <v>8534</v>
      </c>
      <c r="C4768" s="540" t="s">
        <v>8535</v>
      </c>
      <c r="D4768" s="540" t="s">
        <v>2736</v>
      </c>
      <c r="E4768" s="540" t="s">
        <v>9633</v>
      </c>
      <c r="F4768" s="556">
        <v>10770000</v>
      </c>
      <c r="G4768" s="541">
        <v>2023</v>
      </c>
      <c r="H4768" s="542">
        <f>VLOOKUP(G4768,[3]잔가율!$B$3:$C$33,2,FALSE)</f>
        <v>0.82599999999999996</v>
      </c>
      <c r="I4768" s="552">
        <f t="shared" si="74"/>
        <v>8896020</v>
      </c>
    </row>
    <row r="4769" spans="1:9">
      <c r="A4769" s="539">
        <v>4768</v>
      </c>
      <c r="B4769" s="540" t="s">
        <v>8534</v>
      </c>
      <c r="C4769" s="540" t="s">
        <v>8535</v>
      </c>
      <c r="D4769" s="540" t="s">
        <v>2736</v>
      </c>
      <c r="E4769" s="540" t="s">
        <v>9634</v>
      </c>
      <c r="F4769" s="556">
        <v>10740000</v>
      </c>
      <c r="G4769" s="541">
        <v>2023</v>
      </c>
      <c r="H4769" s="542">
        <f>VLOOKUP(G4769,[3]잔가율!$B$3:$C$33,2,FALSE)</f>
        <v>0.82599999999999996</v>
      </c>
      <c r="I4769" s="552">
        <f t="shared" si="74"/>
        <v>8871240</v>
      </c>
    </row>
    <row r="4770" spans="1:9">
      <c r="A4770" s="539">
        <v>4769</v>
      </c>
      <c r="B4770" s="540" t="s">
        <v>8534</v>
      </c>
      <c r="C4770" s="540" t="s">
        <v>8535</v>
      </c>
      <c r="D4770" s="540" t="s">
        <v>2736</v>
      </c>
      <c r="E4770" s="540" t="s">
        <v>9635</v>
      </c>
      <c r="F4770" s="556">
        <v>9350000</v>
      </c>
      <c r="G4770" s="541">
        <v>2023</v>
      </c>
      <c r="H4770" s="542">
        <f>VLOOKUP(G4770,[3]잔가율!$B$3:$C$33,2,FALSE)</f>
        <v>0.82599999999999996</v>
      </c>
      <c r="I4770" s="552">
        <f t="shared" si="74"/>
        <v>7723100</v>
      </c>
    </row>
    <row r="4771" spans="1:9">
      <c r="A4771" s="539">
        <v>4770</v>
      </c>
      <c r="B4771" s="540" t="s">
        <v>8534</v>
      </c>
      <c r="C4771" s="540" t="s">
        <v>8535</v>
      </c>
      <c r="D4771" s="540" t="s">
        <v>2736</v>
      </c>
      <c r="E4771" s="540" t="s">
        <v>9636</v>
      </c>
      <c r="F4771" s="556">
        <v>10950000</v>
      </c>
      <c r="G4771" s="541">
        <v>2023</v>
      </c>
      <c r="H4771" s="542">
        <f>VLOOKUP(G4771,[3]잔가율!$B$3:$C$33,2,FALSE)</f>
        <v>0.82599999999999996</v>
      </c>
      <c r="I4771" s="552">
        <f t="shared" si="74"/>
        <v>9044700</v>
      </c>
    </row>
    <row r="4772" spans="1:9">
      <c r="A4772" s="539">
        <v>4771</v>
      </c>
      <c r="B4772" s="540" t="s">
        <v>8534</v>
      </c>
      <c r="C4772" s="540" t="s">
        <v>8535</v>
      </c>
      <c r="D4772" s="540" t="s">
        <v>2736</v>
      </c>
      <c r="E4772" s="540" t="s">
        <v>9637</v>
      </c>
      <c r="F4772" s="556">
        <v>11140000</v>
      </c>
      <c r="G4772" s="541">
        <v>2023</v>
      </c>
      <c r="H4772" s="542">
        <f>VLOOKUP(G4772,[3]잔가율!$B$3:$C$33,2,FALSE)</f>
        <v>0.82599999999999996</v>
      </c>
      <c r="I4772" s="552">
        <f t="shared" si="74"/>
        <v>9201640</v>
      </c>
    </row>
    <row r="4773" spans="1:9">
      <c r="A4773" s="539">
        <v>4772</v>
      </c>
      <c r="B4773" s="540" t="s">
        <v>8534</v>
      </c>
      <c r="C4773" s="540" t="s">
        <v>8535</v>
      </c>
      <c r="D4773" s="540" t="s">
        <v>2736</v>
      </c>
      <c r="E4773" s="540" t="s">
        <v>9638</v>
      </c>
      <c r="F4773" s="556">
        <v>10820000</v>
      </c>
      <c r="G4773" s="541">
        <v>2023</v>
      </c>
      <c r="H4773" s="542">
        <f>VLOOKUP(G4773,[3]잔가율!$B$3:$C$33,2,FALSE)</f>
        <v>0.82599999999999996</v>
      </c>
      <c r="I4773" s="552">
        <f t="shared" si="74"/>
        <v>8937320</v>
      </c>
    </row>
    <row r="4774" spans="1:9">
      <c r="A4774" s="539">
        <v>4773</v>
      </c>
      <c r="B4774" s="540" t="s">
        <v>8534</v>
      </c>
      <c r="C4774" s="540" t="s">
        <v>8535</v>
      </c>
      <c r="D4774" s="540" t="s">
        <v>2736</v>
      </c>
      <c r="E4774" s="540" t="s">
        <v>9639</v>
      </c>
      <c r="F4774" s="556">
        <v>11130000</v>
      </c>
      <c r="G4774" s="541">
        <v>2023</v>
      </c>
      <c r="H4774" s="542">
        <f>VLOOKUP(G4774,[3]잔가율!$B$3:$C$33,2,FALSE)</f>
        <v>0.82599999999999996</v>
      </c>
      <c r="I4774" s="552">
        <f t="shared" si="74"/>
        <v>9193380</v>
      </c>
    </row>
    <row r="4775" spans="1:9">
      <c r="A4775" s="539">
        <v>4774</v>
      </c>
      <c r="B4775" s="414" t="s">
        <v>8534</v>
      </c>
      <c r="C4775" s="540" t="s">
        <v>8535</v>
      </c>
      <c r="D4775" s="540" t="s">
        <v>9640</v>
      </c>
      <c r="E4775" s="540" t="s">
        <v>9641</v>
      </c>
      <c r="F4775" s="558">
        <v>40900000</v>
      </c>
      <c r="G4775" s="541">
        <v>2023</v>
      </c>
      <c r="H4775" s="542">
        <f>VLOOKUP(G4775,[3]잔가율!$B$3:$C$33,2,FALSE)</f>
        <v>0.82599999999999996</v>
      </c>
      <c r="I4775" s="552">
        <f t="shared" si="74"/>
        <v>33783400</v>
      </c>
    </row>
    <row r="4776" spans="1:9">
      <c r="A4776" s="539">
        <v>4775</v>
      </c>
      <c r="B4776" s="414" t="s">
        <v>8534</v>
      </c>
      <c r="C4776" s="540" t="s">
        <v>8535</v>
      </c>
      <c r="D4776" s="540" t="s">
        <v>9640</v>
      </c>
      <c r="E4776" s="540" t="s">
        <v>9642</v>
      </c>
      <c r="F4776" s="558">
        <v>40800000</v>
      </c>
      <c r="G4776" s="541">
        <v>2023</v>
      </c>
      <c r="H4776" s="542">
        <f>VLOOKUP(G4776,[3]잔가율!$B$3:$C$33,2,FALSE)</f>
        <v>0.82599999999999996</v>
      </c>
      <c r="I4776" s="552">
        <f t="shared" si="74"/>
        <v>33700800</v>
      </c>
    </row>
    <row r="4777" spans="1:9">
      <c r="A4777" s="539">
        <v>4776</v>
      </c>
      <c r="B4777" s="414" t="s">
        <v>8534</v>
      </c>
      <c r="C4777" s="540" t="s">
        <v>8535</v>
      </c>
      <c r="D4777" s="540" t="s">
        <v>9640</v>
      </c>
      <c r="E4777" s="540" t="s">
        <v>9643</v>
      </c>
      <c r="F4777" s="558">
        <v>40900000</v>
      </c>
      <c r="G4777" s="541">
        <v>2023</v>
      </c>
      <c r="H4777" s="542">
        <f>VLOOKUP(G4777,[3]잔가율!$B$3:$C$33,2,FALSE)</f>
        <v>0.82599999999999996</v>
      </c>
      <c r="I4777" s="552">
        <f t="shared" si="74"/>
        <v>33783400</v>
      </c>
    </row>
    <row r="4778" spans="1:9">
      <c r="A4778" s="539">
        <v>4777</v>
      </c>
      <c r="B4778" s="414" t="s">
        <v>8534</v>
      </c>
      <c r="C4778" s="540" t="s">
        <v>8535</v>
      </c>
      <c r="D4778" s="540" t="s">
        <v>9640</v>
      </c>
      <c r="E4778" s="540" t="s">
        <v>9644</v>
      </c>
      <c r="F4778" s="558">
        <v>32010000</v>
      </c>
      <c r="G4778" s="541">
        <v>2023</v>
      </c>
      <c r="H4778" s="542">
        <f>VLOOKUP(G4778,[3]잔가율!$B$3:$C$33,2,FALSE)</f>
        <v>0.82599999999999996</v>
      </c>
      <c r="I4778" s="552">
        <f t="shared" si="74"/>
        <v>26440260</v>
      </c>
    </row>
    <row r="4779" spans="1:9">
      <c r="A4779" s="539">
        <v>4778</v>
      </c>
      <c r="B4779" s="414" t="s">
        <v>8534</v>
      </c>
      <c r="C4779" s="540" t="s">
        <v>8535</v>
      </c>
      <c r="D4779" s="540" t="s">
        <v>9640</v>
      </c>
      <c r="E4779" s="540" t="s">
        <v>9645</v>
      </c>
      <c r="F4779" s="558">
        <v>32100000</v>
      </c>
      <c r="G4779" s="541">
        <v>2023</v>
      </c>
      <c r="H4779" s="542">
        <f>VLOOKUP(G4779,[3]잔가율!$B$3:$C$33,2,FALSE)</f>
        <v>0.82599999999999996</v>
      </c>
      <c r="I4779" s="552">
        <f t="shared" si="74"/>
        <v>26514600</v>
      </c>
    </row>
    <row r="4780" spans="1:9">
      <c r="A4780" s="539">
        <v>4779</v>
      </c>
      <c r="B4780" s="414" t="s">
        <v>8534</v>
      </c>
      <c r="C4780" s="540" t="s">
        <v>8535</v>
      </c>
      <c r="D4780" s="540" t="s">
        <v>9640</v>
      </c>
      <c r="E4780" s="540" t="s">
        <v>9646</v>
      </c>
      <c r="F4780" s="558">
        <v>31880000</v>
      </c>
      <c r="G4780" s="541">
        <v>2023</v>
      </c>
      <c r="H4780" s="542">
        <f>VLOOKUP(G4780,[3]잔가율!$B$3:$C$33,2,FALSE)</f>
        <v>0.82599999999999996</v>
      </c>
      <c r="I4780" s="552">
        <f t="shared" si="74"/>
        <v>26332880</v>
      </c>
    </row>
    <row r="4781" spans="1:9">
      <c r="A4781" s="539">
        <v>4780</v>
      </c>
      <c r="B4781" s="414" t="s">
        <v>8534</v>
      </c>
      <c r="C4781" s="540" t="s">
        <v>8535</v>
      </c>
      <c r="D4781" s="540" t="s">
        <v>9640</v>
      </c>
      <c r="E4781" s="540" t="s">
        <v>9647</v>
      </c>
      <c r="F4781" s="558">
        <v>40900000</v>
      </c>
      <c r="G4781" s="541">
        <v>2023</v>
      </c>
      <c r="H4781" s="542">
        <f>VLOOKUP(G4781,[3]잔가율!$B$3:$C$33,2,FALSE)</f>
        <v>0.82599999999999996</v>
      </c>
      <c r="I4781" s="552">
        <f t="shared" si="74"/>
        <v>33783400</v>
      </c>
    </row>
    <row r="4782" spans="1:9">
      <c r="A4782" s="539">
        <v>4781</v>
      </c>
      <c r="B4782" s="540" t="s">
        <v>8534</v>
      </c>
      <c r="C4782" s="540" t="s">
        <v>8535</v>
      </c>
      <c r="D4782" s="540" t="s">
        <v>2737</v>
      </c>
      <c r="E4782" s="540" t="s">
        <v>9648</v>
      </c>
      <c r="F4782" s="556">
        <v>6140000</v>
      </c>
      <c r="G4782" s="541">
        <v>2023</v>
      </c>
      <c r="H4782" s="542">
        <f>VLOOKUP(G4782,[3]잔가율!$B$3:$C$33,2,FALSE)</f>
        <v>0.82599999999999996</v>
      </c>
      <c r="I4782" s="552">
        <f t="shared" si="74"/>
        <v>5071640</v>
      </c>
    </row>
    <row r="4783" spans="1:9">
      <c r="A4783" s="539">
        <v>4782</v>
      </c>
      <c r="B4783" s="540" t="s">
        <v>8534</v>
      </c>
      <c r="C4783" s="540" t="s">
        <v>8535</v>
      </c>
      <c r="D4783" s="540" t="s">
        <v>2737</v>
      </c>
      <c r="E4783" s="540" t="s">
        <v>9649</v>
      </c>
      <c r="F4783" s="556">
        <v>6550000</v>
      </c>
      <c r="G4783" s="541">
        <v>2023</v>
      </c>
      <c r="H4783" s="542">
        <f>VLOOKUP(G4783,[3]잔가율!$B$3:$C$33,2,FALSE)</f>
        <v>0.82599999999999996</v>
      </c>
      <c r="I4783" s="552">
        <f t="shared" si="74"/>
        <v>5410300</v>
      </c>
    </row>
    <row r="4784" spans="1:9">
      <c r="A4784" s="539">
        <v>4783</v>
      </c>
      <c r="B4784" s="540" t="s">
        <v>8534</v>
      </c>
      <c r="C4784" s="540" t="s">
        <v>8535</v>
      </c>
      <c r="D4784" s="540" t="s">
        <v>2737</v>
      </c>
      <c r="E4784" s="540" t="s">
        <v>9650</v>
      </c>
      <c r="F4784" s="556">
        <v>6380000</v>
      </c>
      <c r="G4784" s="541">
        <v>2023</v>
      </c>
      <c r="H4784" s="542">
        <f>VLOOKUP(G4784,[3]잔가율!$B$3:$C$33,2,FALSE)</f>
        <v>0.82599999999999996</v>
      </c>
      <c r="I4784" s="552">
        <f t="shared" si="74"/>
        <v>5269880</v>
      </c>
    </row>
    <row r="4785" spans="1:9">
      <c r="A4785" s="539">
        <v>4784</v>
      </c>
      <c r="B4785" s="540" t="s">
        <v>8534</v>
      </c>
      <c r="C4785" s="540" t="s">
        <v>8535</v>
      </c>
      <c r="D4785" s="540" t="s">
        <v>2737</v>
      </c>
      <c r="E4785" s="540" t="s">
        <v>9651</v>
      </c>
      <c r="F4785" s="556">
        <v>6650000</v>
      </c>
      <c r="G4785" s="541">
        <v>2023</v>
      </c>
      <c r="H4785" s="542">
        <f>VLOOKUP(G4785,[3]잔가율!$B$3:$C$33,2,FALSE)</f>
        <v>0.82599999999999996</v>
      </c>
      <c r="I4785" s="552">
        <f t="shared" si="74"/>
        <v>5492900</v>
      </c>
    </row>
    <row r="4786" spans="1:9">
      <c r="A4786" s="539">
        <v>4785</v>
      </c>
      <c r="B4786" s="540" t="s">
        <v>8534</v>
      </c>
      <c r="C4786" s="540" t="s">
        <v>8535</v>
      </c>
      <c r="D4786" s="540" t="s">
        <v>2737</v>
      </c>
      <c r="E4786" s="540" t="s">
        <v>9652</v>
      </c>
      <c r="F4786" s="556">
        <v>6640000</v>
      </c>
      <c r="G4786" s="541">
        <v>2023</v>
      </c>
      <c r="H4786" s="542">
        <f>VLOOKUP(G4786,[3]잔가율!$B$3:$C$33,2,FALSE)</f>
        <v>0.82599999999999996</v>
      </c>
      <c r="I4786" s="552">
        <f t="shared" si="74"/>
        <v>5484640</v>
      </c>
    </row>
    <row r="4787" spans="1:9">
      <c r="A4787" s="539">
        <v>4786</v>
      </c>
      <c r="B4787" s="540" t="s">
        <v>8534</v>
      </c>
      <c r="C4787" s="540" t="s">
        <v>8535</v>
      </c>
      <c r="D4787" s="540" t="s">
        <v>2737</v>
      </c>
      <c r="E4787" s="540" t="s">
        <v>9653</v>
      </c>
      <c r="F4787" s="556">
        <v>6540000</v>
      </c>
      <c r="G4787" s="541">
        <v>2023</v>
      </c>
      <c r="H4787" s="542">
        <f>VLOOKUP(G4787,[3]잔가율!$B$3:$C$33,2,FALSE)</f>
        <v>0.82599999999999996</v>
      </c>
      <c r="I4787" s="552">
        <f t="shared" si="74"/>
        <v>5402040</v>
      </c>
    </row>
    <row r="4788" spans="1:9">
      <c r="A4788" s="539">
        <v>4787</v>
      </c>
      <c r="B4788" s="540" t="s">
        <v>8534</v>
      </c>
      <c r="C4788" s="540" t="s">
        <v>8535</v>
      </c>
      <c r="D4788" s="540" t="s">
        <v>2737</v>
      </c>
      <c r="E4788" s="540" t="s">
        <v>9654</v>
      </c>
      <c r="F4788" s="556">
        <v>7070000</v>
      </c>
      <c r="G4788" s="541">
        <v>2023</v>
      </c>
      <c r="H4788" s="542">
        <f>VLOOKUP(G4788,[3]잔가율!$B$3:$C$33,2,FALSE)</f>
        <v>0.82599999999999996</v>
      </c>
      <c r="I4788" s="552">
        <f t="shared" si="74"/>
        <v>5839820</v>
      </c>
    </row>
    <row r="4789" spans="1:9">
      <c r="A4789" s="539">
        <v>4788</v>
      </c>
      <c r="B4789" s="540" t="s">
        <v>8534</v>
      </c>
      <c r="C4789" s="540" t="s">
        <v>8535</v>
      </c>
      <c r="D4789" s="540" t="s">
        <v>2737</v>
      </c>
      <c r="E4789" s="540" t="s">
        <v>9655</v>
      </c>
      <c r="F4789" s="556">
        <v>7430000</v>
      </c>
      <c r="G4789" s="541">
        <v>2023</v>
      </c>
      <c r="H4789" s="542">
        <f>VLOOKUP(G4789,[3]잔가율!$B$3:$C$33,2,FALSE)</f>
        <v>0.82599999999999996</v>
      </c>
      <c r="I4789" s="552">
        <f t="shared" si="74"/>
        <v>6137180</v>
      </c>
    </row>
    <row r="4790" spans="1:9">
      <c r="A4790" s="539">
        <v>4789</v>
      </c>
      <c r="B4790" s="540" t="s">
        <v>8534</v>
      </c>
      <c r="C4790" s="540" t="s">
        <v>8535</v>
      </c>
      <c r="D4790" s="540" t="s">
        <v>2737</v>
      </c>
      <c r="E4790" s="540" t="s">
        <v>9656</v>
      </c>
      <c r="F4790" s="556">
        <v>6710000</v>
      </c>
      <c r="G4790" s="541">
        <v>2023</v>
      </c>
      <c r="H4790" s="542">
        <f>VLOOKUP(G4790,[3]잔가율!$B$3:$C$33,2,FALSE)</f>
        <v>0.82599999999999996</v>
      </c>
      <c r="I4790" s="552">
        <f t="shared" si="74"/>
        <v>5542460</v>
      </c>
    </row>
    <row r="4791" spans="1:9">
      <c r="A4791" s="539">
        <v>4790</v>
      </c>
      <c r="B4791" s="540" t="s">
        <v>8534</v>
      </c>
      <c r="C4791" s="540" t="s">
        <v>8535</v>
      </c>
      <c r="D4791" s="540" t="s">
        <v>2737</v>
      </c>
      <c r="E4791" s="540" t="s">
        <v>9657</v>
      </c>
      <c r="F4791" s="556">
        <v>7500000</v>
      </c>
      <c r="G4791" s="541">
        <v>2023</v>
      </c>
      <c r="H4791" s="542">
        <f>VLOOKUP(G4791,[3]잔가율!$B$3:$C$33,2,FALSE)</f>
        <v>0.82599999999999996</v>
      </c>
      <c r="I4791" s="552">
        <f t="shared" si="74"/>
        <v>6195000</v>
      </c>
    </row>
    <row r="4792" spans="1:9">
      <c r="A4792" s="539">
        <v>4791</v>
      </c>
      <c r="B4792" s="540" t="s">
        <v>8534</v>
      </c>
      <c r="C4792" s="540" t="s">
        <v>8535</v>
      </c>
      <c r="D4792" s="540" t="s">
        <v>2737</v>
      </c>
      <c r="E4792" s="540" t="s">
        <v>9658</v>
      </c>
      <c r="F4792" s="556">
        <v>7080000</v>
      </c>
      <c r="G4792" s="541">
        <v>2023</v>
      </c>
      <c r="H4792" s="542">
        <f>VLOOKUP(G4792,[3]잔가율!$B$3:$C$33,2,FALSE)</f>
        <v>0.82599999999999996</v>
      </c>
      <c r="I4792" s="552">
        <f t="shared" si="74"/>
        <v>5848080</v>
      </c>
    </row>
    <row r="4793" spans="1:9">
      <c r="A4793" s="539">
        <v>4792</v>
      </c>
      <c r="B4793" s="540" t="s">
        <v>8534</v>
      </c>
      <c r="C4793" s="540" t="s">
        <v>8535</v>
      </c>
      <c r="D4793" s="540" t="s">
        <v>2737</v>
      </c>
      <c r="E4793" s="540" t="s">
        <v>9659</v>
      </c>
      <c r="F4793" s="556">
        <v>6580000</v>
      </c>
      <c r="G4793" s="541">
        <v>2023</v>
      </c>
      <c r="H4793" s="542">
        <f>VLOOKUP(G4793,[3]잔가율!$B$3:$C$33,2,FALSE)</f>
        <v>0.82599999999999996</v>
      </c>
      <c r="I4793" s="552">
        <f t="shared" si="74"/>
        <v>5435080</v>
      </c>
    </row>
    <row r="4794" spans="1:9">
      <c r="A4794" s="539">
        <v>4793</v>
      </c>
      <c r="B4794" s="540" t="s">
        <v>8534</v>
      </c>
      <c r="C4794" s="540" t="s">
        <v>8535</v>
      </c>
      <c r="D4794" s="540" t="s">
        <v>2737</v>
      </c>
      <c r="E4794" s="540" t="s">
        <v>9660</v>
      </c>
      <c r="F4794" s="556">
        <v>7490000</v>
      </c>
      <c r="G4794" s="541">
        <v>2023</v>
      </c>
      <c r="H4794" s="542">
        <f>VLOOKUP(G4794,[3]잔가율!$B$3:$C$33,2,FALSE)</f>
        <v>0.82599999999999996</v>
      </c>
      <c r="I4794" s="552">
        <f t="shared" si="74"/>
        <v>6186740</v>
      </c>
    </row>
    <row r="4795" spans="1:9">
      <c r="A4795" s="539">
        <v>4794</v>
      </c>
      <c r="B4795" s="540" t="s">
        <v>8534</v>
      </c>
      <c r="C4795" s="540" t="s">
        <v>8535</v>
      </c>
      <c r="D4795" s="540" t="s">
        <v>2737</v>
      </c>
      <c r="E4795" s="540" t="s">
        <v>9661</v>
      </c>
      <c r="F4795" s="556">
        <v>8130000</v>
      </c>
      <c r="G4795" s="541">
        <v>2023</v>
      </c>
      <c r="H4795" s="542">
        <f>VLOOKUP(G4795,[3]잔가율!$B$3:$C$33,2,FALSE)</f>
        <v>0.82599999999999996</v>
      </c>
      <c r="I4795" s="552">
        <f t="shared" si="74"/>
        <v>6715380</v>
      </c>
    </row>
    <row r="4796" spans="1:9">
      <c r="A4796" s="539">
        <v>4795</v>
      </c>
      <c r="B4796" s="540" t="s">
        <v>8534</v>
      </c>
      <c r="C4796" s="540" t="s">
        <v>8535</v>
      </c>
      <c r="D4796" s="540" t="s">
        <v>2737</v>
      </c>
      <c r="E4796" s="540" t="s">
        <v>9662</v>
      </c>
      <c r="F4796" s="556">
        <v>7180000</v>
      </c>
      <c r="G4796" s="541">
        <v>2023</v>
      </c>
      <c r="H4796" s="542">
        <f>VLOOKUP(G4796,[3]잔가율!$B$3:$C$33,2,FALSE)</f>
        <v>0.82599999999999996</v>
      </c>
      <c r="I4796" s="552">
        <f t="shared" si="74"/>
        <v>5930680</v>
      </c>
    </row>
    <row r="4797" spans="1:9">
      <c r="A4797" s="539">
        <v>4796</v>
      </c>
      <c r="B4797" s="540" t="s">
        <v>8534</v>
      </c>
      <c r="C4797" s="540" t="s">
        <v>8535</v>
      </c>
      <c r="D4797" s="540" t="s">
        <v>2737</v>
      </c>
      <c r="E4797" s="540" t="s">
        <v>9663</v>
      </c>
      <c r="F4797" s="556">
        <v>7470000</v>
      </c>
      <c r="G4797" s="541">
        <v>2023</v>
      </c>
      <c r="H4797" s="542">
        <f>VLOOKUP(G4797,[3]잔가율!$B$3:$C$33,2,FALSE)</f>
        <v>0.82599999999999996</v>
      </c>
      <c r="I4797" s="552">
        <f t="shared" si="74"/>
        <v>6170220</v>
      </c>
    </row>
    <row r="4798" spans="1:9">
      <c r="A4798" s="539">
        <v>4797</v>
      </c>
      <c r="B4798" s="540" t="s">
        <v>8534</v>
      </c>
      <c r="C4798" s="540" t="s">
        <v>8535</v>
      </c>
      <c r="D4798" s="540" t="s">
        <v>2737</v>
      </c>
      <c r="E4798" s="540" t="s">
        <v>9664</v>
      </c>
      <c r="F4798" s="556">
        <v>6740000</v>
      </c>
      <c r="G4798" s="541">
        <v>2023</v>
      </c>
      <c r="H4798" s="542">
        <f>VLOOKUP(G4798,[3]잔가율!$B$3:$C$33,2,FALSE)</f>
        <v>0.82599999999999996</v>
      </c>
      <c r="I4798" s="552">
        <f t="shared" si="74"/>
        <v>5567240</v>
      </c>
    </row>
    <row r="4799" spans="1:9">
      <c r="A4799" s="539">
        <v>4798</v>
      </c>
      <c r="B4799" s="540" t="s">
        <v>8534</v>
      </c>
      <c r="C4799" s="540" t="s">
        <v>8535</v>
      </c>
      <c r="D4799" s="540" t="s">
        <v>2737</v>
      </c>
      <c r="E4799" s="540" t="s">
        <v>9665</v>
      </c>
      <c r="F4799" s="556">
        <v>7580000</v>
      </c>
      <c r="G4799" s="541">
        <v>2023</v>
      </c>
      <c r="H4799" s="542">
        <f>VLOOKUP(G4799,[3]잔가율!$B$3:$C$33,2,FALSE)</f>
        <v>0.82599999999999996</v>
      </c>
      <c r="I4799" s="552">
        <f t="shared" si="74"/>
        <v>6261080</v>
      </c>
    </row>
    <row r="4800" spans="1:9">
      <c r="A4800" s="539">
        <v>4799</v>
      </c>
      <c r="B4800" s="540" t="s">
        <v>8534</v>
      </c>
      <c r="C4800" s="540" t="s">
        <v>8535</v>
      </c>
      <c r="D4800" s="540" t="s">
        <v>2737</v>
      </c>
      <c r="E4800" s="540" t="s">
        <v>9666</v>
      </c>
      <c r="F4800" s="556">
        <v>8360000</v>
      </c>
      <c r="G4800" s="541">
        <v>2023</v>
      </c>
      <c r="H4800" s="542">
        <f>VLOOKUP(G4800,[3]잔가율!$B$3:$C$33,2,FALSE)</f>
        <v>0.82599999999999996</v>
      </c>
      <c r="I4800" s="552">
        <f t="shared" si="74"/>
        <v>6905360</v>
      </c>
    </row>
    <row r="4801" spans="1:9">
      <c r="A4801" s="539">
        <v>4800</v>
      </c>
      <c r="B4801" s="540" t="s">
        <v>8534</v>
      </c>
      <c r="C4801" s="540" t="s">
        <v>8535</v>
      </c>
      <c r="D4801" s="540" t="s">
        <v>2737</v>
      </c>
      <c r="E4801" s="540" t="s">
        <v>9667</v>
      </c>
      <c r="F4801" s="556">
        <v>9330000</v>
      </c>
      <c r="G4801" s="541">
        <v>2023</v>
      </c>
      <c r="H4801" s="542">
        <f>VLOOKUP(G4801,[3]잔가율!$B$3:$C$33,2,FALSE)</f>
        <v>0.82599999999999996</v>
      </c>
      <c r="I4801" s="552">
        <f t="shared" si="74"/>
        <v>7706580</v>
      </c>
    </row>
    <row r="4802" spans="1:9">
      <c r="A4802" s="539">
        <v>4801</v>
      </c>
      <c r="B4802" s="540" t="s">
        <v>8534</v>
      </c>
      <c r="C4802" s="540" t="s">
        <v>8535</v>
      </c>
      <c r="D4802" s="540" t="s">
        <v>2737</v>
      </c>
      <c r="E4802" s="540" t="s">
        <v>9668</v>
      </c>
      <c r="F4802" s="556">
        <v>5870000</v>
      </c>
      <c r="G4802" s="541">
        <v>2023</v>
      </c>
      <c r="H4802" s="542">
        <f>VLOOKUP(G4802,[3]잔가율!$B$3:$C$33,2,FALSE)</f>
        <v>0.82599999999999996</v>
      </c>
      <c r="I4802" s="552">
        <f t="shared" ref="I4802:I4865" si="75">ROUNDDOWN(F4802*H4802,0)</f>
        <v>4848620</v>
      </c>
    </row>
    <row r="4803" spans="1:9">
      <c r="A4803" s="539">
        <v>4802</v>
      </c>
      <c r="B4803" s="540" t="s">
        <v>8534</v>
      </c>
      <c r="C4803" s="540" t="s">
        <v>8535</v>
      </c>
      <c r="D4803" s="540" t="s">
        <v>2737</v>
      </c>
      <c r="E4803" s="540" t="s">
        <v>9669</v>
      </c>
      <c r="F4803" s="556">
        <v>6290000</v>
      </c>
      <c r="G4803" s="541">
        <v>2023</v>
      </c>
      <c r="H4803" s="542">
        <f>VLOOKUP(G4803,[3]잔가율!$B$3:$C$33,2,FALSE)</f>
        <v>0.82599999999999996</v>
      </c>
      <c r="I4803" s="552">
        <f t="shared" si="75"/>
        <v>5195540</v>
      </c>
    </row>
    <row r="4804" spans="1:9">
      <c r="A4804" s="539">
        <v>4803</v>
      </c>
      <c r="B4804" s="540" t="s">
        <v>8534</v>
      </c>
      <c r="C4804" s="540" t="s">
        <v>8535</v>
      </c>
      <c r="D4804" s="540" t="s">
        <v>2737</v>
      </c>
      <c r="E4804" s="540" t="s">
        <v>9670</v>
      </c>
      <c r="F4804" s="556">
        <v>6280000</v>
      </c>
      <c r="G4804" s="541">
        <v>2023</v>
      </c>
      <c r="H4804" s="542">
        <f>VLOOKUP(G4804,[3]잔가율!$B$3:$C$33,2,FALSE)</f>
        <v>0.82599999999999996</v>
      </c>
      <c r="I4804" s="552">
        <f t="shared" si="75"/>
        <v>5187280</v>
      </c>
    </row>
    <row r="4805" spans="1:9">
      <c r="A4805" s="539">
        <v>4804</v>
      </c>
      <c r="B4805" s="540" t="s">
        <v>8534</v>
      </c>
      <c r="C4805" s="540" t="s">
        <v>8535</v>
      </c>
      <c r="D4805" s="540" t="s">
        <v>2737</v>
      </c>
      <c r="E4805" s="540" t="s">
        <v>9671</v>
      </c>
      <c r="F4805" s="556">
        <v>7320000</v>
      </c>
      <c r="G4805" s="541">
        <v>2023</v>
      </c>
      <c r="H4805" s="542">
        <f>VLOOKUP(G4805,[3]잔가율!$B$3:$C$33,2,FALSE)</f>
        <v>0.82599999999999996</v>
      </c>
      <c r="I4805" s="552">
        <f t="shared" si="75"/>
        <v>6046320</v>
      </c>
    </row>
    <row r="4806" spans="1:9">
      <c r="A4806" s="539">
        <v>4805</v>
      </c>
      <c r="B4806" s="540" t="s">
        <v>8534</v>
      </c>
      <c r="C4806" s="540" t="s">
        <v>8535</v>
      </c>
      <c r="D4806" s="540" t="s">
        <v>2737</v>
      </c>
      <c r="E4806" s="540" t="s">
        <v>9672</v>
      </c>
      <c r="F4806" s="556">
        <v>7600000</v>
      </c>
      <c r="G4806" s="541">
        <v>2023</v>
      </c>
      <c r="H4806" s="542">
        <f>VLOOKUP(G4806,[3]잔가율!$B$3:$C$33,2,FALSE)</f>
        <v>0.82599999999999996</v>
      </c>
      <c r="I4806" s="552">
        <f t="shared" si="75"/>
        <v>6277600</v>
      </c>
    </row>
    <row r="4807" spans="1:9">
      <c r="A4807" s="539">
        <v>4806</v>
      </c>
      <c r="B4807" s="540" t="s">
        <v>8534</v>
      </c>
      <c r="C4807" s="540" t="s">
        <v>8535</v>
      </c>
      <c r="D4807" s="540" t="s">
        <v>2737</v>
      </c>
      <c r="E4807" s="540" t="s">
        <v>9673</v>
      </c>
      <c r="F4807" s="556">
        <v>7430000</v>
      </c>
      <c r="G4807" s="541">
        <v>2023</v>
      </c>
      <c r="H4807" s="542">
        <f>VLOOKUP(G4807,[3]잔가율!$B$3:$C$33,2,FALSE)</f>
        <v>0.82599999999999996</v>
      </c>
      <c r="I4807" s="552">
        <f t="shared" si="75"/>
        <v>6137180</v>
      </c>
    </row>
    <row r="4808" spans="1:9">
      <c r="A4808" s="539">
        <v>4807</v>
      </c>
      <c r="B4808" s="540" t="s">
        <v>8534</v>
      </c>
      <c r="C4808" s="540" t="s">
        <v>8535</v>
      </c>
      <c r="D4808" s="540" t="s">
        <v>2737</v>
      </c>
      <c r="E4808" s="540" t="s">
        <v>9674</v>
      </c>
      <c r="F4808" s="556">
        <v>7570000</v>
      </c>
      <c r="G4808" s="541">
        <v>2023</v>
      </c>
      <c r="H4808" s="542">
        <f>VLOOKUP(G4808,[3]잔가율!$B$3:$C$33,2,FALSE)</f>
        <v>0.82599999999999996</v>
      </c>
      <c r="I4808" s="552">
        <f t="shared" si="75"/>
        <v>6252820</v>
      </c>
    </row>
    <row r="4809" spans="1:9">
      <c r="A4809" s="539">
        <v>4808</v>
      </c>
      <c r="B4809" s="540" t="s">
        <v>8534</v>
      </c>
      <c r="C4809" s="540" t="s">
        <v>8535</v>
      </c>
      <c r="D4809" s="540" t="s">
        <v>2737</v>
      </c>
      <c r="E4809" s="540" t="s">
        <v>9675</v>
      </c>
      <c r="F4809" s="556">
        <v>7660000</v>
      </c>
      <c r="G4809" s="541">
        <v>2023</v>
      </c>
      <c r="H4809" s="542">
        <f>VLOOKUP(G4809,[3]잔가율!$B$3:$C$33,2,FALSE)</f>
        <v>0.82599999999999996</v>
      </c>
      <c r="I4809" s="552">
        <f t="shared" si="75"/>
        <v>6327160</v>
      </c>
    </row>
    <row r="4810" spans="1:9">
      <c r="A4810" s="539">
        <v>4809</v>
      </c>
      <c r="B4810" s="540" t="s">
        <v>8534</v>
      </c>
      <c r="C4810" s="540" t="s">
        <v>8535</v>
      </c>
      <c r="D4810" s="540" t="s">
        <v>2737</v>
      </c>
      <c r="E4810" s="540" t="s">
        <v>9676</v>
      </c>
      <c r="F4810" s="556">
        <v>7570000</v>
      </c>
      <c r="G4810" s="541">
        <v>2023</v>
      </c>
      <c r="H4810" s="542">
        <f>VLOOKUP(G4810,[3]잔가율!$B$3:$C$33,2,FALSE)</f>
        <v>0.82599999999999996</v>
      </c>
      <c r="I4810" s="552">
        <f t="shared" si="75"/>
        <v>6252820</v>
      </c>
    </row>
    <row r="4811" spans="1:9">
      <c r="A4811" s="539">
        <v>4810</v>
      </c>
      <c r="B4811" s="540" t="s">
        <v>8534</v>
      </c>
      <c r="C4811" s="540" t="s">
        <v>8535</v>
      </c>
      <c r="D4811" s="540" t="s">
        <v>2737</v>
      </c>
      <c r="E4811" s="540" t="s">
        <v>9677</v>
      </c>
      <c r="F4811" s="556">
        <v>8430000</v>
      </c>
      <c r="G4811" s="541">
        <v>2023</v>
      </c>
      <c r="H4811" s="542">
        <f>VLOOKUP(G4811,[3]잔가율!$B$3:$C$33,2,FALSE)</f>
        <v>0.82599999999999996</v>
      </c>
      <c r="I4811" s="552">
        <f t="shared" si="75"/>
        <v>6963180</v>
      </c>
    </row>
    <row r="4812" spans="1:9">
      <c r="A4812" s="539">
        <v>4811</v>
      </c>
      <c r="B4812" s="540" t="s">
        <v>8534</v>
      </c>
      <c r="C4812" s="540" t="s">
        <v>8535</v>
      </c>
      <c r="D4812" s="540" t="s">
        <v>2737</v>
      </c>
      <c r="E4812" s="540" t="s">
        <v>9678</v>
      </c>
      <c r="F4812" s="556">
        <v>8500000</v>
      </c>
      <c r="G4812" s="541">
        <v>2023</v>
      </c>
      <c r="H4812" s="542">
        <f>VLOOKUP(G4812,[3]잔가율!$B$3:$C$33,2,FALSE)</f>
        <v>0.82599999999999996</v>
      </c>
      <c r="I4812" s="552">
        <f t="shared" si="75"/>
        <v>7021000</v>
      </c>
    </row>
    <row r="4813" spans="1:9">
      <c r="A4813" s="539">
        <v>4812</v>
      </c>
      <c r="B4813" s="540" t="s">
        <v>8534</v>
      </c>
      <c r="C4813" s="540" t="s">
        <v>8535</v>
      </c>
      <c r="D4813" s="540" t="s">
        <v>2737</v>
      </c>
      <c r="E4813" s="540" t="s">
        <v>9679</v>
      </c>
      <c r="F4813" s="556">
        <v>7700000</v>
      </c>
      <c r="G4813" s="541">
        <v>2023</v>
      </c>
      <c r="H4813" s="542">
        <f>VLOOKUP(G4813,[3]잔가율!$B$3:$C$33,2,FALSE)</f>
        <v>0.82599999999999996</v>
      </c>
      <c r="I4813" s="552">
        <f t="shared" si="75"/>
        <v>6360200</v>
      </c>
    </row>
    <row r="4814" spans="1:9">
      <c r="A4814" s="539">
        <v>4813</v>
      </c>
      <c r="B4814" s="540" t="s">
        <v>8534</v>
      </c>
      <c r="C4814" s="540" t="s">
        <v>8535</v>
      </c>
      <c r="D4814" s="540" t="s">
        <v>2737</v>
      </c>
      <c r="E4814" s="540" t="s">
        <v>9680</v>
      </c>
      <c r="F4814" s="556">
        <v>8740000</v>
      </c>
      <c r="G4814" s="541">
        <v>2023</v>
      </c>
      <c r="H4814" s="542">
        <f>VLOOKUP(G4814,[3]잔가율!$B$3:$C$33,2,FALSE)</f>
        <v>0.82599999999999996</v>
      </c>
      <c r="I4814" s="552">
        <f t="shared" si="75"/>
        <v>7219240</v>
      </c>
    </row>
    <row r="4815" spans="1:9">
      <c r="A4815" s="539">
        <v>4814</v>
      </c>
      <c r="B4815" s="540" t="s">
        <v>8534</v>
      </c>
      <c r="C4815" s="540" t="s">
        <v>8535</v>
      </c>
      <c r="D4815" s="540" t="s">
        <v>2737</v>
      </c>
      <c r="E4815" s="540" t="s">
        <v>9681</v>
      </c>
      <c r="F4815" s="556">
        <v>8530000</v>
      </c>
      <c r="G4815" s="541">
        <v>2023</v>
      </c>
      <c r="H4815" s="542">
        <f>VLOOKUP(G4815,[3]잔가율!$B$3:$C$33,2,FALSE)</f>
        <v>0.82599999999999996</v>
      </c>
      <c r="I4815" s="552">
        <f t="shared" si="75"/>
        <v>7045780</v>
      </c>
    </row>
    <row r="4816" spans="1:9">
      <c r="A4816" s="539">
        <v>4815</v>
      </c>
      <c r="B4816" s="540" t="s">
        <v>8534</v>
      </c>
      <c r="C4816" s="540" t="s">
        <v>8535</v>
      </c>
      <c r="D4816" s="540" t="s">
        <v>2737</v>
      </c>
      <c r="E4816" s="540" t="s">
        <v>9682</v>
      </c>
      <c r="F4816" s="556">
        <v>8170000</v>
      </c>
      <c r="G4816" s="541">
        <v>2023</v>
      </c>
      <c r="H4816" s="542">
        <f>VLOOKUP(G4816,[3]잔가율!$B$3:$C$33,2,FALSE)</f>
        <v>0.82599999999999996</v>
      </c>
      <c r="I4816" s="552">
        <f t="shared" si="75"/>
        <v>6748420</v>
      </c>
    </row>
    <row r="4817" spans="1:9">
      <c r="A4817" s="539">
        <v>4816</v>
      </c>
      <c r="B4817" s="540" t="s">
        <v>8534</v>
      </c>
      <c r="C4817" s="540" t="s">
        <v>8535</v>
      </c>
      <c r="D4817" s="540" t="s">
        <v>2737</v>
      </c>
      <c r="E4817" s="540" t="s">
        <v>9683</v>
      </c>
      <c r="F4817" s="556">
        <v>7690000</v>
      </c>
      <c r="G4817" s="541">
        <v>2023</v>
      </c>
      <c r="H4817" s="542">
        <f>VLOOKUP(G4817,[3]잔가율!$B$3:$C$33,2,FALSE)</f>
        <v>0.82599999999999996</v>
      </c>
      <c r="I4817" s="552">
        <f t="shared" si="75"/>
        <v>6351940</v>
      </c>
    </row>
    <row r="4818" spans="1:9">
      <c r="A4818" s="539">
        <v>4817</v>
      </c>
      <c r="B4818" s="540" t="s">
        <v>8534</v>
      </c>
      <c r="C4818" s="540" t="s">
        <v>8535</v>
      </c>
      <c r="D4818" s="540" t="s">
        <v>2737</v>
      </c>
      <c r="E4818" s="540" t="s">
        <v>9684</v>
      </c>
      <c r="F4818" s="556">
        <v>9610000</v>
      </c>
      <c r="G4818" s="541">
        <v>2023</v>
      </c>
      <c r="H4818" s="542">
        <f>VLOOKUP(G4818,[3]잔가율!$B$3:$C$33,2,FALSE)</f>
        <v>0.82599999999999996</v>
      </c>
      <c r="I4818" s="552">
        <f t="shared" si="75"/>
        <v>7937860</v>
      </c>
    </row>
    <row r="4819" spans="1:9">
      <c r="A4819" s="539">
        <v>4818</v>
      </c>
      <c r="B4819" s="540" t="s">
        <v>8534</v>
      </c>
      <c r="C4819" s="540" t="s">
        <v>8535</v>
      </c>
      <c r="D4819" s="540" t="s">
        <v>2737</v>
      </c>
      <c r="E4819" s="540" t="s">
        <v>9685</v>
      </c>
      <c r="F4819" s="556">
        <v>9280000</v>
      </c>
      <c r="G4819" s="541">
        <v>2023</v>
      </c>
      <c r="H4819" s="542">
        <f>VLOOKUP(G4819,[3]잔가율!$B$3:$C$33,2,FALSE)</f>
        <v>0.82599999999999996</v>
      </c>
      <c r="I4819" s="552">
        <f t="shared" si="75"/>
        <v>7665280</v>
      </c>
    </row>
    <row r="4820" spans="1:9">
      <c r="A4820" s="539">
        <v>4819</v>
      </c>
      <c r="B4820" s="540" t="s">
        <v>8534</v>
      </c>
      <c r="C4820" s="540" t="s">
        <v>8535</v>
      </c>
      <c r="D4820" s="540" t="s">
        <v>2737</v>
      </c>
      <c r="E4820" s="540" t="s">
        <v>9686</v>
      </c>
      <c r="F4820" s="556">
        <v>8260000</v>
      </c>
      <c r="G4820" s="541">
        <v>2023</v>
      </c>
      <c r="H4820" s="542">
        <f>VLOOKUP(G4820,[3]잔가율!$B$3:$C$33,2,FALSE)</f>
        <v>0.82599999999999996</v>
      </c>
      <c r="I4820" s="552">
        <f t="shared" si="75"/>
        <v>6822760</v>
      </c>
    </row>
    <row r="4821" spans="1:9">
      <c r="A4821" s="539">
        <v>4820</v>
      </c>
      <c r="B4821" s="540" t="s">
        <v>8534</v>
      </c>
      <c r="C4821" s="540" t="s">
        <v>8535</v>
      </c>
      <c r="D4821" s="540" t="s">
        <v>2737</v>
      </c>
      <c r="E4821" s="540" t="s">
        <v>9687</v>
      </c>
      <c r="F4821" s="556">
        <v>8560000</v>
      </c>
      <c r="G4821" s="541">
        <v>2023</v>
      </c>
      <c r="H4821" s="542">
        <f>VLOOKUP(G4821,[3]잔가율!$B$3:$C$33,2,FALSE)</f>
        <v>0.82599999999999996</v>
      </c>
      <c r="I4821" s="552">
        <f t="shared" si="75"/>
        <v>7070560</v>
      </c>
    </row>
    <row r="4822" spans="1:9">
      <c r="A4822" s="539">
        <v>4821</v>
      </c>
      <c r="B4822" s="540" t="s">
        <v>8534</v>
      </c>
      <c r="C4822" s="540" t="s">
        <v>8535</v>
      </c>
      <c r="D4822" s="540" t="s">
        <v>2737</v>
      </c>
      <c r="E4822" s="540" t="s">
        <v>9688</v>
      </c>
      <c r="F4822" s="556">
        <v>7710000</v>
      </c>
      <c r="G4822" s="541">
        <v>2023</v>
      </c>
      <c r="H4822" s="542">
        <f>VLOOKUP(G4822,[3]잔가율!$B$3:$C$33,2,FALSE)</f>
        <v>0.82599999999999996</v>
      </c>
      <c r="I4822" s="552">
        <f t="shared" si="75"/>
        <v>6368460</v>
      </c>
    </row>
    <row r="4823" spans="1:9">
      <c r="A4823" s="539">
        <v>4822</v>
      </c>
      <c r="B4823" s="540" t="s">
        <v>8534</v>
      </c>
      <c r="C4823" s="540" t="s">
        <v>8535</v>
      </c>
      <c r="D4823" s="540" t="s">
        <v>2737</v>
      </c>
      <c r="E4823" s="540" t="s">
        <v>9689</v>
      </c>
      <c r="F4823" s="556">
        <v>9140000</v>
      </c>
      <c r="G4823" s="541">
        <v>2023</v>
      </c>
      <c r="H4823" s="542">
        <f>VLOOKUP(G4823,[3]잔가율!$B$3:$C$33,2,FALSE)</f>
        <v>0.82599999999999996</v>
      </c>
      <c r="I4823" s="552">
        <f t="shared" si="75"/>
        <v>7549640</v>
      </c>
    </row>
    <row r="4824" spans="1:9">
      <c r="A4824" s="539">
        <v>4823</v>
      </c>
      <c r="B4824" s="540" t="s">
        <v>8534</v>
      </c>
      <c r="C4824" s="540" t="s">
        <v>8535</v>
      </c>
      <c r="D4824" s="540" t="s">
        <v>2737</v>
      </c>
      <c r="E4824" s="540" t="s">
        <v>9690</v>
      </c>
      <c r="F4824" s="556">
        <v>9420000</v>
      </c>
      <c r="G4824" s="541">
        <v>2023</v>
      </c>
      <c r="H4824" s="542">
        <f>VLOOKUP(G4824,[3]잔가율!$B$3:$C$33,2,FALSE)</f>
        <v>0.82599999999999996</v>
      </c>
      <c r="I4824" s="552">
        <f t="shared" si="75"/>
        <v>7780920</v>
      </c>
    </row>
    <row r="4825" spans="1:9">
      <c r="A4825" s="539">
        <v>4824</v>
      </c>
      <c r="B4825" s="540" t="s">
        <v>8534</v>
      </c>
      <c r="C4825" s="540" t="s">
        <v>8535</v>
      </c>
      <c r="D4825" s="540" t="s">
        <v>2737</v>
      </c>
      <c r="E4825" s="540" t="s">
        <v>9691</v>
      </c>
      <c r="F4825" s="556">
        <v>7160000</v>
      </c>
      <c r="G4825" s="541">
        <v>2023</v>
      </c>
      <c r="H4825" s="542">
        <f>VLOOKUP(G4825,[3]잔가율!$B$3:$C$33,2,FALSE)</f>
        <v>0.82599999999999996</v>
      </c>
      <c r="I4825" s="552">
        <f t="shared" si="75"/>
        <v>5914160</v>
      </c>
    </row>
    <row r="4826" spans="1:9">
      <c r="A4826" s="539">
        <v>4825</v>
      </c>
      <c r="B4826" s="540" t="s">
        <v>8534</v>
      </c>
      <c r="C4826" s="540" t="s">
        <v>8535</v>
      </c>
      <c r="D4826" s="540" t="s">
        <v>2737</v>
      </c>
      <c r="E4826" s="540" t="s">
        <v>9692</v>
      </c>
      <c r="F4826" s="556">
        <v>7350000</v>
      </c>
      <c r="G4826" s="541">
        <v>2023</v>
      </c>
      <c r="H4826" s="542">
        <f>VLOOKUP(G4826,[3]잔가율!$B$3:$C$33,2,FALSE)</f>
        <v>0.82599999999999996</v>
      </c>
      <c r="I4826" s="552">
        <f t="shared" si="75"/>
        <v>6071100</v>
      </c>
    </row>
    <row r="4827" spans="1:9">
      <c r="A4827" s="539">
        <v>4826</v>
      </c>
      <c r="B4827" s="540" t="s">
        <v>8534</v>
      </c>
      <c r="C4827" s="540" t="s">
        <v>8535</v>
      </c>
      <c r="D4827" s="540" t="s">
        <v>2737</v>
      </c>
      <c r="E4827" s="540" t="s">
        <v>9693</v>
      </c>
      <c r="F4827" s="556">
        <v>7330000</v>
      </c>
      <c r="G4827" s="541">
        <v>2023</v>
      </c>
      <c r="H4827" s="542">
        <f>VLOOKUP(G4827,[3]잔가율!$B$3:$C$33,2,FALSE)</f>
        <v>0.82599999999999996</v>
      </c>
      <c r="I4827" s="552">
        <f t="shared" si="75"/>
        <v>6054580</v>
      </c>
    </row>
    <row r="4828" spans="1:9">
      <c r="A4828" s="539">
        <v>4827</v>
      </c>
      <c r="B4828" s="540" t="s">
        <v>8534</v>
      </c>
      <c r="C4828" s="540" t="s">
        <v>8535</v>
      </c>
      <c r="D4828" s="540" t="s">
        <v>2737</v>
      </c>
      <c r="E4828" s="540" t="s">
        <v>9694</v>
      </c>
      <c r="F4828" s="556">
        <v>8500000</v>
      </c>
      <c r="G4828" s="541">
        <v>2023</v>
      </c>
      <c r="H4828" s="542">
        <f>VLOOKUP(G4828,[3]잔가율!$B$3:$C$33,2,FALSE)</f>
        <v>0.82599999999999996</v>
      </c>
      <c r="I4828" s="552">
        <f t="shared" si="75"/>
        <v>7021000</v>
      </c>
    </row>
    <row r="4829" spans="1:9">
      <c r="A4829" s="539">
        <v>4828</v>
      </c>
      <c r="B4829" s="540" t="s">
        <v>8534</v>
      </c>
      <c r="C4829" s="540" t="s">
        <v>8535</v>
      </c>
      <c r="D4829" s="540" t="s">
        <v>2737</v>
      </c>
      <c r="E4829" s="540" t="s">
        <v>9695</v>
      </c>
      <c r="F4829" s="556">
        <v>9380000</v>
      </c>
      <c r="G4829" s="541">
        <v>2023</v>
      </c>
      <c r="H4829" s="542">
        <f>VLOOKUP(G4829,[3]잔가율!$B$3:$C$33,2,FALSE)</f>
        <v>0.82599999999999996</v>
      </c>
      <c r="I4829" s="552">
        <f t="shared" si="75"/>
        <v>7747880</v>
      </c>
    </row>
    <row r="4830" spans="1:9">
      <c r="A4830" s="539">
        <v>4829</v>
      </c>
      <c r="B4830" s="540" t="s">
        <v>8534</v>
      </c>
      <c r="C4830" s="540" t="s">
        <v>8535</v>
      </c>
      <c r="D4830" s="540" t="s">
        <v>2737</v>
      </c>
      <c r="E4830" s="540" t="s">
        <v>9696</v>
      </c>
      <c r="F4830" s="556">
        <v>9590000</v>
      </c>
      <c r="G4830" s="541">
        <v>2023</v>
      </c>
      <c r="H4830" s="542">
        <f>VLOOKUP(G4830,[3]잔가율!$B$3:$C$33,2,FALSE)</f>
        <v>0.82599999999999996</v>
      </c>
      <c r="I4830" s="552">
        <f t="shared" si="75"/>
        <v>7921340</v>
      </c>
    </row>
    <row r="4831" spans="1:9">
      <c r="A4831" s="539">
        <v>4830</v>
      </c>
      <c r="B4831" s="540" t="s">
        <v>8534</v>
      </c>
      <c r="C4831" s="540" t="s">
        <v>8535</v>
      </c>
      <c r="D4831" s="540" t="s">
        <v>2737</v>
      </c>
      <c r="E4831" s="540" t="s">
        <v>9697</v>
      </c>
      <c r="F4831" s="556">
        <v>10430000</v>
      </c>
      <c r="G4831" s="541">
        <v>2023</v>
      </c>
      <c r="H4831" s="542">
        <f>VLOOKUP(G4831,[3]잔가율!$B$3:$C$33,2,FALSE)</f>
        <v>0.82599999999999996</v>
      </c>
      <c r="I4831" s="552">
        <f t="shared" si="75"/>
        <v>8615180</v>
      </c>
    </row>
    <row r="4832" spans="1:9">
      <c r="A4832" s="539">
        <v>4831</v>
      </c>
      <c r="B4832" s="544" t="s">
        <v>8534</v>
      </c>
      <c r="C4832" s="544" t="s">
        <v>8535</v>
      </c>
      <c r="D4832" s="544" t="s">
        <v>2737</v>
      </c>
      <c r="E4832" s="544" t="s">
        <v>9698</v>
      </c>
      <c r="F4832" s="559">
        <v>6120000</v>
      </c>
      <c r="G4832" s="541">
        <v>2023</v>
      </c>
      <c r="H4832" s="542">
        <f>VLOOKUP(G4832,[3]잔가율!$B$3:$C$33,2,FALSE)</f>
        <v>0.82599999999999996</v>
      </c>
      <c r="I4832" s="552">
        <f t="shared" si="75"/>
        <v>5055120</v>
      </c>
    </row>
    <row r="4833" spans="1:9">
      <c r="A4833" s="539">
        <v>4832</v>
      </c>
      <c r="B4833" s="544" t="s">
        <v>8534</v>
      </c>
      <c r="C4833" s="544" t="s">
        <v>8535</v>
      </c>
      <c r="D4833" s="544" t="s">
        <v>2737</v>
      </c>
      <c r="E4833" s="544" t="s">
        <v>9699</v>
      </c>
      <c r="F4833" s="559">
        <v>7180000</v>
      </c>
      <c r="G4833" s="541">
        <v>2023</v>
      </c>
      <c r="H4833" s="542">
        <f>VLOOKUP(G4833,[3]잔가율!$B$3:$C$33,2,FALSE)</f>
        <v>0.82599999999999996</v>
      </c>
      <c r="I4833" s="552">
        <f t="shared" si="75"/>
        <v>5930680</v>
      </c>
    </row>
    <row r="4834" spans="1:9">
      <c r="A4834" s="539">
        <v>4833</v>
      </c>
      <c r="B4834" s="540" t="s">
        <v>8534</v>
      </c>
      <c r="C4834" s="540" t="s">
        <v>8535</v>
      </c>
      <c r="D4834" s="540" t="s">
        <v>2737</v>
      </c>
      <c r="E4834" s="540" t="s">
        <v>9700</v>
      </c>
      <c r="F4834" s="556">
        <v>8510000</v>
      </c>
      <c r="G4834" s="541">
        <v>2023</v>
      </c>
      <c r="H4834" s="542">
        <f>VLOOKUP(G4834,[3]잔가율!$B$3:$C$33,2,FALSE)</f>
        <v>0.82599999999999996</v>
      </c>
      <c r="I4834" s="552">
        <f t="shared" si="75"/>
        <v>7029260</v>
      </c>
    </row>
    <row r="4835" spans="1:9">
      <c r="A4835" s="539">
        <v>4834</v>
      </c>
      <c r="B4835" s="540" t="s">
        <v>8534</v>
      </c>
      <c r="C4835" s="540" t="s">
        <v>8535</v>
      </c>
      <c r="D4835" s="540" t="s">
        <v>2737</v>
      </c>
      <c r="E4835" s="540" t="s">
        <v>9701</v>
      </c>
      <c r="F4835" s="556">
        <v>8300000</v>
      </c>
      <c r="G4835" s="541">
        <v>2023</v>
      </c>
      <c r="H4835" s="542">
        <f>VLOOKUP(G4835,[3]잔가율!$B$3:$C$33,2,FALSE)</f>
        <v>0.82599999999999996</v>
      </c>
      <c r="I4835" s="552">
        <f t="shared" si="75"/>
        <v>6855800</v>
      </c>
    </row>
    <row r="4836" spans="1:9">
      <c r="A4836" s="539">
        <v>4835</v>
      </c>
      <c r="B4836" s="540" t="s">
        <v>8534</v>
      </c>
      <c r="C4836" s="540" t="s">
        <v>8535</v>
      </c>
      <c r="D4836" s="540" t="s">
        <v>2737</v>
      </c>
      <c r="E4836" s="540" t="s">
        <v>9702</v>
      </c>
      <c r="F4836" s="556">
        <v>8340000</v>
      </c>
      <c r="G4836" s="541">
        <v>2023</v>
      </c>
      <c r="H4836" s="542">
        <f>VLOOKUP(G4836,[3]잔가율!$B$3:$C$33,2,FALSE)</f>
        <v>0.82599999999999996</v>
      </c>
      <c r="I4836" s="552">
        <f t="shared" si="75"/>
        <v>6888840</v>
      </c>
    </row>
    <row r="4837" spans="1:9">
      <c r="A4837" s="539">
        <v>4836</v>
      </c>
      <c r="B4837" s="540" t="s">
        <v>8534</v>
      </c>
      <c r="C4837" s="540" t="s">
        <v>8535</v>
      </c>
      <c r="D4837" s="540" t="s">
        <v>2737</v>
      </c>
      <c r="E4837" s="540" t="s">
        <v>9703</v>
      </c>
      <c r="F4837" s="556">
        <v>8770000</v>
      </c>
      <c r="G4837" s="541">
        <v>2023</v>
      </c>
      <c r="H4837" s="542">
        <f>VLOOKUP(G4837,[3]잔가율!$B$3:$C$33,2,FALSE)</f>
        <v>0.82599999999999996</v>
      </c>
      <c r="I4837" s="552">
        <f t="shared" si="75"/>
        <v>7244020</v>
      </c>
    </row>
    <row r="4838" spans="1:9">
      <c r="A4838" s="539">
        <v>4837</v>
      </c>
      <c r="B4838" s="540" t="s">
        <v>8534</v>
      </c>
      <c r="C4838" s="540" t="s">
        <v>8535</v>
      </c>
      <c r="D4838" s="540" t="s">
        <v>2737</v>
      </c>
      <c r="E4838" s="540" t="s">
        <v>9704</v>
      </c>
      <c r="F4838" s="556">
        <v>9400000</v>
      </c>
      <c r="G4838" s="541">
        <v>2023</v>
      </c>
      <c r="H4838" s="542">
        <f>VLOOKUP(G4838,[3]잔가율!$B$3:$C$33,2,FALSE)</f>
        <v>0.82599999999999996</v>
      </c>
      <c r="I4838" s="552">
        <f t="shared" si="75"/>
        <v>7764400</v>
      </c>
    </row>
    <row r="4839" spans="1:9">
      <c r="A4839" s="539">
        <v>4838</v>
      </c>
      <c r="B4839" s="540" t="s">
        <v>8534</v>
      </c>
      <c r="C4839" s="540" t="s">
        <v>8535</v>
      </c>
      <c r="D4839" s="540" t="s">
        <v>2737</v>
      </c>
      <c r="E4839" s="540" t="s">
        <v>9705</v>
      </c>
      <c r="F4839" s="556">
        <v>9210000</v>
      </c>
      <c r="G4839" s="541">
        <v>2023</v>
      </c>
      <c r="H4839" s="542">
        <f>VLOOKUP(G4839,[3]잔가율!$B$3:$C$33,2,FALSE)</f>
        <v>0.82599999999999996</v>
      </c>
      <c r="I4839" s="552">
        <f t="shared" si="75"/>
        <v>7607460</v>
      </c>
    </row>
    <row r="4840" spans="1:9">
      <c r="A4840" s="539">
        <v>4839</v>
      </c>
      <c r="B4840" s="540" t="s">
        <v>8534</v>
      </c>
      <c r="C4840" s="540" t="s">
        <v>8535</v>
      </c>
      <c r="D4840" s="540" t="s">
        <v>2737</v>
      </c>
      <c r="E4840" s="540" t="s">
        <v>9706</v>
      </c>
      <c r="F4840" s="556">
        <v>9570000</v>
      </c>
      <c r="G4840" s="541">
        <v>2023</v>
      </c>
      <c r="H4840" s="542">
        <f>VLOOKUP(G4840,[3]잔가율!$B$3:$C$33,2,FALSE)</f>
        <v>0.82599999999999996</v>
      </c>
      <c r="I4840" s="552">
        <f t="shared" si="75"/>
        <v>7904820</v>
      </c>
    </row>
    <row r="4841" spans="1:9">
      <c r="A4841" s="539">
        <v>4840</v>
      </c>
      <c r="B4841" s="540" t="s">
        <v>8534</v>
      </c>
      <c r="C4841" s="540" t="s">
        <v>8535</v>
      </c>
      <c r="D4841" s="540" t="s">
        <v>2737</v>
      </c>
      <c r="E4841" s="540" t="s">
        <v>9707</v>
      </c>
      <c r="F4841" s="556">
        <v>9570000</v>
      </c>
      <c r="G4841" s="541">
        <v>2023</v>
      </c>
      <c r="H4841" s="542">
        <f>VLOOKUP(G4841,[3]잔가율!$B$3:$C$33,2,FALSE)</f>
        <v>0.82599999999999996</v>
      </c>
      <c r="I4841" s="552">
        <f t="shared" si="75"/>
        <v>7904820</v>
      </c>
    </row>
    <row r="4842" spans="1:9">
      <c r="A4842" s="539">
        <v>4841</v>
      </c>
      <c r="B4842" s="540" t="s">
        <v>8534</v>
      </c>
      <c r="C4842" s="540" t="s">
        <v>8535</v>
      </c>
      <c r="D4842" s="540" t="s">
        <v>2737</v>
      </c>
      <c r="E4842" s="540" t="s">
        <v>9708</v>
      </c>
      <c r="F4842" s="556">
        <v>8110000</v>
      </c>
      <c r="G4842" s="541">
        <v>2023</v>
      </c>
      <c r="H4842" s="542">
        <f>VLOOKUP(G4842,[3]잔가율!$B$3:$C$33,2,FALSE)</f>
        <v>0.82599999999999996</v>
      </c>
      <c r="I4842" s="552">
        <f t="shared" si="75"/>
        <v>6698860</v>
      </c>
    </row>
    <row r="4843" spans="1:9">
      <c r="A4843" s="539">
        <v>4842</v>
      </c>
      <c r="B4843" s="540" t="s">
        <v>8534</v>
      </c>
      <c r="C4843" s="540" t="s">
        <v>8535</v>
      </c>
      <c r="D4843" s="540" t="s">
        <v>2737</v>
      </c>
      <c r="E4843" s="540" t="s">
        <v>9709</v>
      </c>
      <c r="F4843" s="556">
        <v>8920000</v>
      </c>
      <c r="G4843" s="541">
        <v>2023</v>
      </c>
      <c r="H4843" s="542">
        <f>VLOOKUP(G4843,[3]잔가율!$B$3:$C$33,2,FALSE)</f>
        <v>0.82599999999999996</v>
      </c>
      <c r="I4843" s="552">
        <f t="shared" si="75"/>
        <v>7367920</v>
      </c>
    </row>
    <row r="4844" spans="1:9">
      <c r="A4844" s="539">
        <v>4843</v>
      </c>
      <c r="B4844" s="540" t="s">
        <v>8534</v>
      </c>
      <c r="C4844" s="540" t="s">
        <v>8535</v>
      </c>
      <c r="D4844" s="540" t="s">
        <v>2737</v>
      </c>
      <c r="E4844" s="540" t="s">
        <v>9710</v>
      </c>
      <c r="F4844" s="556">
        <v>10600000</v>
      </c>
      <c r="G4844" s="541">
        <v>2023</v>
      </c>
      <c r="H4844" s="542">
        <f>VLOOKUP(G4844,[3]잔가율!$B$3:$C$33,2,FALSE)</f>
        <v>0.82599999999999996</v>
      </c>
      <c r="I4844" s="552">
        <f t="shared" si="75"/>
        <v>8755600</v>
      </c>
    </row>
    <row r="4845" spans="1:9">
      <c r="A4845" s="539">
        <v>4844</v>
      </c>
      <c r="B4845" s="540" t="s">
        <v>8534</v>
      </c>
      <c r="C4845" s="540" t="s">
        <v>8535</v>
      </c>
      <c r="D4845" s="540" t="s">
        <v>2737</v>
      </c>
      <c r="E4845" s="540" t="s">
        <v>9711</v>
      </c>
      <c r="F4845" s="556">
        <v>10830000</v>
      </c>
      <c r="G4845" s="541">
        <v>2023</v>
      </c>
      <c r="H4845" s="542">
        <f>VLOOKUP(G4845,[3]잔가율!$B$3:$C$33,2,FALSE)</f>
        <v>0.82599999999999996</v>
      </c>
      <c r="I4845" s="552">
        <f t="shared" si="75"/>
        <v>8945580</v>
      </c>
    </row>
    <row r="4846" spans="1:9">
      <c r="A4846" s="539">
        <v>4845</v>
      </c>
      <c r="B4846" s="540" t="s">
        <v>8534</v>
      </c>
      <c r="C4846" s="540" t="s">
        <v>8535</v>
      </c>
      <c r="D4846" s="540" t="s">
        <v>2737</v>
      </c>
      <c r="E4846" s="540" t="s">
        <v>9712</v>
      </c>
      <c r="F4846" s="556">
        <v>11560000</v>
      </c>
      <c r="G4846" s="541">
        <v>2023</v>
      </c>
      <c r="H4846" s="542">
        <f>VLOOKUP(G4846,[3]잔가율!$B$3:$C$33,2,FALSE)</f>
        <v>0.82599999999999996</v>
      </c>
      <c r="I4846" s="552">
        <f t="shared" si="75"/>
        <v>9548560</v>
      </c>
    </row>
    <row r="4847" spans="1:9">
      <c r="A4847" s="539">
        <v>4846</v>
      </c>
      <c r="B4847" s="540" t="s">
        <v>8534</v>
      </c>
      <c r="C4847" s="540" t="s">
        <v>8535</v>
      </c>
      <c r="D4847" s="540" t="s">
        <v>2737</v>
      </c>
      <c r="E4847" s="540" t="s">
        <v>9713</v>
      </c>
      <c r="F4847" s="556">
        <v>10650000</v>
      </c>
      <c r="G4847" s="541">
        <v>2023</v>
      </c>
      <c r="H4847" s="542">
        <f>VLOOKUP(G4847,[3]잔가율!$B$3:$C$33,2,FALSE)</f>
        <v>0.82599999999999996</v>
      </c>
      <c r="I4847" s="552">
        <f t="shared" si="75"/>
        <v>8796900</v>
      </c>
    </row>
    <row r="4848" spans="1:9">
      <c r="A4848" s="539">
        <v>4847</v>
      </c>
      <c r="B4848" s="540" t="s">
        <v>8534</v>
      </c>
      <c r="C4848" s="540" t="s">
        <v>8535</v>
      </c>
      <c r="D4848" s="540" t="s">
        <v>2737</v>
      </c>
      <c r="E4848" s="540" t="s">
        <v>9714</v>
      </c>
      <c r="F4848" s="556">
        <v>11160000</v>
      </c>
      <c r="G4848" s="541">
        <v>2023</v>
      </c>
      <c r="H4848" s="542">
        <f>VLOOKUP(G4848,[3]잔가율!$B$3:$C$33,2,FALSE)</f>
        <v>0.82599999999999996</v>
      </c>
      <c r="I4848" s="552">
        <f t="shared" si="75"/>
        <v>9218160</v>
      </c>
    </row>
    <row r="4849" spans="1:9">
      <c r="A4849" s="539">
        <v>4848</v>
      </c>
      <c r="B4849" s="540" t="s">
        <v>8534</v>
      </c>
      <c r="C4849" s="540" t="s">
        <v>8535</v>
      </c>
      <c r="D4849" s="540" t="s">
        <v>2737</v>
      </c>
      <c r="E4849" s="540" t="s">
        <v>9715</v>
      </c>
      <c r="F4849" s="556">
        <v>7960000</v>
      </c>
      <c r="G4849" s="541">
        <v>2023</v>
      </c>
      <c r="H4849" s="542">
        <f>VLOOKUP(G4849,[3]잔가율!$B$3:$C$33,2,FALSE)</f>
        <v>0.82599999999999996</v>
      </c>
      <c r="I4849" s="552">
        <f t="shared" si="75"/>
        <v>6574960</v>
      </c>
    </row>
    <row r="4850" spans="1:9">
      <c r="A4850" s="539">
        <v>4849</v>
      </c>
      <c r="B4850" s="540" t="s">
        <v>8534</v>
      </c>
      <c r="C4850" s="540" t="s">
        <v>8535</v>
      </c>
      <c r="D4850" s="540" t="s">
        <v>2737</v>
      </c>
      <c r="E4850" s="540" t="s">
        <v>9716</v>
      </c>
      <c r="F4850" s="556">
        <v>8210000</v>
      </c>
      <c r="G4850" s="541">
        <v>2023</v>
      </c>
      <c r="H4850" s="542">
        <f>VLOOKUP(G4850,[3]잔가율!$B$3:$C$33,2,FALSE)</f>
        <v>0.82599999999999996</v>
      </c>
      <c r="I4850" s="552">
        <f t="shared" si="75"/>
        <v>6781460</v>
      </c>
    </row>
    <row r="4851" spans="1:9">
      <c r="A4851" s="539">
        <v>4850</v>
      </c>
      <c r="B4851" s="540" t="s">
        <v>8534</v>
      </c>
      <c r="C4851" s="540" t="s">
        <v>8535</v>
      </c>
      <c r="D4851" s="540" t="s">
        <v>2737</v>
      </c>
      <c r="E4851" s="540" t="s">
        <v>9717</v>
      </c>
      <c r="F4851" s="556">
        <v>10450000</v>
      </c>
      <c r="G4851" s="541">
        <v>2023</v>
      </c>
      <c r="H4851" s="542">
        <f>VLOOKUP(G4851,[3]잔가율!$B$3:$C$33,2,FALSE)</f>
        <v>0.82599999999999996</v>
      </c>
      <c r="I4851" s="552">
        <f t="shared" si="75"/>
        <v>8631700</v>
      </c>
    </row>
    <row r="4852" spans="1:9">
      <c r="A4852" s="539">
        <v>4851</v>
      </c>
      <c r="B4852" s="540" t="s">
        <v>8534</v>
      </c>
      <c r="C4852" s="540" t="s">
        <v>8535</v>
      </c>
      <c r="D4852" s="540" t="s">
        <v>2737</v>
      </c>
      <c r="E4852" s="540" t="s">
        <v>9718</v>
      </c>
      <c r="F4852" s="556">
        <v>10620000</v>
      </c>
      <c r="G4852" s="541">
        <v>2023</v>
      </c>
      <c r="H4852" s="542">
        <f>VLOOKUP(G4852,[3]잔가율!$B$3:$C$33,2,FALSE)</f>
        <v>0.82599999999999996</v>
      </c>
      <c r="I4852" s="552">
        <f t="shared" si="75"/>
        <v>8772120</v>
      </c>
    </row>
    <row r="4853" spans="1:9">
      <c r="A4853" s="539">
        <v>4852</v>
      </c>
      <c r="B4853" s="540" t="s">
        <v>8534</v>
      </c>
      <c r="C4853" s="540" t="s">
        <v>8535</v>
      </c>
      <c r="D4853" s="540" t="s">
        <v>2737</v>
      </c>
      <c r="E4853" s="540" t="s">
        <v>9719</v>
      </c>
      <c r="F4853" s="556">
        <v>11430000</v>
      </c>
      <c r="G4853" s="541">
        <v>2023</v>
      </c>
      <c r="H4853" s="542">
        <f>VLOOKUP(G4853,[3]잔가율!$B$3:$C$33,2,FALSE)</f>
        <v>0.82599999999999996</v>
      </c>
      <c r="I4853" s="552">
        <f t="shared" si="75"/>
        <v>9441180</v>
      </c>
    </row>
    <row r="4854" spans="1:9">
      <c r="A4854" s="539">
        <v>4853</v>
      </c>
      <c r="B4854" s="540" t="s">
        <v>8534</v>
      </c>
      <c r="C4854" s="540" t="s">
        <v>8535</v>
      </c>
      <c r="D4854" s="540" t="s">
        <v>2737</v>
      </c>
      <c r="E4854" s="540" t="s">
        <v>9720</v>
      </c>
      <c r="F4854" s="556">
        <v>10110000</v>
      </c>
      <c r="G4854" s="541">
        <v>2023</v>
      </c>
      <c r="H4854" s="542">
        <f>VLOOKUP(G4854,[3]잔가율!$B$3:$C$33,2,FALSE)</f>
        <v>0.82599999999999996</v>
      </c>
      <c r="I4854" s="552">
        <f t="shared" si="75"/>
        <v>8350860</v>
      </c>
    </row>
    <row r="4855" spans="1:9">
      <c r="A4855" s="539">
        <v>4854</v>
      </c>
      <c r="B4855" s="540" t="s">
        <v>8534</v>
      </c>
      <c r="C4855" s="540" t="s">
        <v>8535</v>
      </c>
      <c r="D4855" s="540" t="s">
        <v>2737</v>
      </c>
      <c r="E4855" s="540" t="s">
        <v>9721</v>
      </c>
      <c r="F4855" s="556">
        <v>11750000</v>
      </c>
      <c r="G4855" s="541">
        <v>2023</v>
      </c>
      <c r="H4855" s="542">
        <f>VLOOKUP(G4855,[3]잔가율!$B$3:$C$33,2,FALSE)</f>
        <v>0.82599999999999996</v>
      </c>
      <c r="I4855" s="552">
        <f t="shared" si="75"/>
        <v>9705500</v>
      </c>
    </row>
    <row r="4856" spans="1:9">
      <c r="A4856" s="539">
        <v>4855</v>
      </c>
      <c r="B4856" s="540" t="s">
        <v>8534</v>
      </c>
      <c r="C4856" s="540" t="s">
        <v>8535</v>
      </c>
      <c r="D4856" s="540" t="s">
        <v>2737</v>
      </c>
      <c r="E4856" s="540" t="s">
        <v>9722</v>
      </c>
      <c r="F4856" s="556">
        <v>8150000</v>
      </c>
      <c r="G4856" s="541">
        <v>2023</v>
      </c>
      <c r="H4856" s="542">
        <f>VLOOKUP(G4856,[3]잔가율!$B$3:$C$33,2,FALSE)</f>
        <v>0.82599999999999996</v>
      </c>
      <c r="I4856" s="552">
        <f t="shared" si="75"/>
        <v>6731900</v>
      </c>
    </row>
    <row r="4857" spans="1:9">
      <c r="A4857" s="539">
        <v>4856</v>
      </c>
      <c r="B4857" s="540" t="s">
        <v>8534</v>
      </c>
      <c r="C4857" s="540" t="s">
        <v>8535</v>
      </c>
      <c r="D4857" s="540" t="s">
        <v>2737</v>
      </c>
      <c r="E4857" s="540" t="s">
        <v>9723</v>
      </c>
      <c r="F4857" s="556">
        <v>8810000</v>
      </c>
      <c r="G4857" s="541">
        <v>2023</v>
      </c>
      <c r="H4857" s="542">
        <f>VLOOKUP(G4857,[3]잔가율!$B$3:$C$33,2,FALSE)</f>
        <v>0.82599999999999996</v>
      </c>
      <c r="I4857" s="552">
        <f t="shared" si="75"/>
        <v>7277060</v>
      </c>
    </row>
    <row r="4858" spans="1:9">
      <c r="A4858" s="539">
        <v>4857</v>
      </c>
      <c r="B4858" s="540" t="s">
        <v>8534</v>
      </c>
      <c r="C4858" s="540" t="s">
        <v>8535</v>
      </c>
      <c r="D4858" s="540" t="s">
        <v>2737</v>
      </c>
      <c r="E4858" s="540" t="s">
        <v>9724</v>
      </c>
      <c r="F4858" s="556">
        <v>10590000</v>
      </c>
      <c r="G4858" s="541">
        <v>2023</v>
      </c>
      <c r="H4858" s="542">
        <f>VLOOKUP(G4858,[3]잔가율!$B$3:$C$33,2,FALSE)</f>
        <v>0.82599999999999996</v>
      </c>
      <c r="I4858" s="552">
        <f t="shared" si="75"/>
        <v>8747340</v>
      </c>
    </row>
    <row r="4859" spans="1:9">
      <c r="A4859" s="539">
        <v>4858</v>
      </c>
      <c r="B4859" s="540" t="s">
        <v>8534</v>
      </c>
      <c r="C4859" s="540" t="s">
        <v>8535</v>
      </c>
      <c r="D4859" s="540" t="s">
        <v>2737</v>
      </c>
      <c r="E4859" s="540" t="s">
        <v>9725</v>
      </c>
      <c r="F4859" s="556">
        <v>10970000</v>
      </c>
      <c r="G4859" s="541">
        <v>2023</v>
      </c>
      <c r="H4859" s="542">
        <f>VLOOKUP(G4859,[3]잔가율!$B$3:$C$33,2,FALSE)</f>
        <v>0.82599999999999996</v>
      </c>
      <c r="I4859" s="552">
        <f t="shared" si="75"/>
        <v>9061220</v>
      </c>
    </row>
    <row r="4860" spans="1:9">
      <c r="A4860" s="539">
        <v>4859</v>
      </c>
      <c r="B4860" s="540" t="s">
        <v>8534</v>
      </c>
      <c r="C4860" s="540" t="s">
        <v>8535</v>
      </c>
      <c r="D4860" s="540" t="s">
        <v>2737</v>
      </c>
      <c r="E4860" s="540" t="s">
        <v>9726</v>
      </c>
      <c r="F4860" s="556">
        <v>11220000</v>
      </c>
      <c r="G4860" s="541">
        <v>2023</v>
      </c>
      <c r="H4860" s="542">
        <f>VLOOKUP(G4860,[3]잔가율!$B$3:$C$33,2,FALSE)</f>
        <v>0.82599999999999996</v>
      </c>
      <c r="I4860" s="552">
        <f t="shared" si="75"/>
        <v>9267720</v>
      </c>
    </row>
    <row r="4861" spans="1:9">
      <c r="A4861" s="539">
        <v>4860</v>
      </c>
      <c r="B4861" s="540" t="s">
        <v>8534</v>
      </c>
      <c r="C4861" s="540" t="s">
        <v>8535</v>
      </c>
      <c r="D4861" s="540" t="s">
        <v>2737</v>
      </c>
      <c r="E4861" s="540" t="s">
        <v>9727</v>
      </c>
      <c r="F4861" s="556">
        <v>11850000</v>
      </c>
      <c r="G4861" s="541">
        <v>2023</v>
      </c>
      <c r="H4861" s="542">
        <f>VLOOKUP(G4861,[3]잔가율!$B$3:$C$33,2,FALSE)</f>
        <v>0.82599999999999996</v>
      </c>
      <c r="I4861" s="552">
        <f t="shared" si="75"/>
        <v>9788100</v>
      </c>
    </row>
    <row r="4862" spans="1:9">
      <c r="A4862" s="539">
        <v>4861</v>
      </c>
      <c r="B4862" s="540" t="s">
        <v>8534</v>
      </c>
      <c r="C4862" s="540" t="s">
        <v>8535</v>
      </c>
      <c r="D4862" s="540" t="s">
        <v>2737</v>
      </c>
      <c r="E4862" s="540" t="s">
        <v>9728</v>
      </c>
      <c r="F4862" s="556">
        <v>11900000</v>
      </c>
      <c r="G4862" s="541">
        <v>2023</v>
      </c>
      <c r="H4862" s="542">
        <f>VLOOKUP(G4862,[3]잔가율!$B$3:$C$33,2,FALSE)</f>
        <v>0.82599999999999996</v>
      </c>
      <c r="I4862" s="552">
        <f t="shared" si="75"/>
        <v>9829400</v>
      </c>
    </row>
    <row r="4863" spans="1:9">
      <c r="A4863" s="539">
        <v>4862</v>
      </c>
      <c r="B4863" s="540" t="s">
        <v>8534</v>
      </c>
      <c r="C4863" s="540" t="s">
        <v>8535</v>
      </c>
      <c r="D4863" s="540" t="s">
        <v>2737</v>
      </c>
      <c r="E4863" s="540" t="s">
        <v>9729</v>
      </c>
      <c r="F4863" s="556">
        <v>8580000</v>
      </c>
      <c r="G4863" s="541">
        <v>2023</v>
      </c>
      <c r="H4863" s="542">
        <f>VLOOKUP(G4863,[3]잔가율!$B$3:$C$33,2,FALSE)</f>
        <v>0.82599999999999996</v>
      </c>
      <c r="I4863" s="552">
        <f t="shared" si="75"/>
        <v>7087080</v>
      </c>
    </row>
    <row r="4864" spans="1:9">
      <c r="A4864" s="539">
        <v>4863</v>
      </c>
      <c r="B4864" s="540" t="s">
        <v>8534</v>
      </c>
      <c r="C4864" s="540" t="s">
        <v>8535</v>
      </c>
      <c r="D4864" s="540" t="s">
        <v>2737</v>
      </c>
      <c r="E4864" s="540" t="s">
        <v>9730</v>
      </c>
      <c r="F4864" s="556">
        <v>9030000</v>
      </c>
      <c r="G4864" s="541">
        <v>2023</v>
      </c>
      <c r="H4864" s="542">
        <f>VLOOKUP(G4864,[3]잔가율!$B$3:$C$33,2,FALSE)</f>
        <v>0.82599999999999996</v>
      </c>
      <c r="I4864" s="552">
        <f t="shared" si="75"/>
        <v>7458780</v>
      </c>
    </row>
    <row r="4865" spans="1:9">
      <c r="A4865" s="539">
        <v>4864</v>
      </c>
      <c r="B4865" s="540" t="s">
        <v>8534</v>
      </c>
      <c r="C4865" s="540" t="s">
        <v>8535</v>
      </c>
      <c r="D4865" s="540" t="s">
        <v>2737</v>
      </c>
      <c r="E4865" s="540" t="s">
        <v>9731</v>
      </c>
      <c r="F4865" s="556">
        <v>9470000</v>
      </c>
      <c r="G4865" s="541">
        <v>2023</v>
      </c>
      <c r="H4865" s="542">
        <f>VLOOKUP(G4865,[3]잔가율!$B$3:$C$33,2,FALSE)</f>
        <v>0.82599999999999996</v>
      </c>
      <c r="I4865" s="552">
        <f t="shared" si="75"/>
        <v>7822220</v>
      </c>
    </row>
    <row r="4866" spans="1:9">
      <c r="A4866" s="539">
        <v>4865</v>
      </c>
      <c r="B4866" s="540" t="s">
        <v>8534</v>
      </c>
      <c r="C4866" s="540" t="s">
        <v>8535</v>
      </c>
      <c r="D4866" s="540" t="s">
        <v>2737</v>
      </c>
      <c r="E4866" s="540" t="s">
        <v>9732</v>
      </c>
      <c r="F4866" s="556">
        <v>10840000</v>
      </c>
      <c r="G4866" s="541">
        <v>2023</v>
      </c>
      <c r="H4866" s="542">
        <f>VLOOKUP(G4866,[3]잔가율!$B$3:$C$33,2,FALSE)</f>
        <v>0.82599999999999996</v>
      </c>
      <c r="I4866" s="552">
        <f t="shared" ref="I4866:I4929" si="76">ROUNDDOWN(F4866*H4866,0)</f>
        <v>8953840</v>
      </c>
    </row>
    <row r="4867" spans="1:9">
      <c r="A4867" s="539">
        <v>4866</v>
      </c>
      <c r="B4867" s="540" t="s">
        <v>8534</v>
      </c>
      <c r="C4867" s="540" t="s">
        <v>8535</v>
      </c>
      <c r="D4867" s="540" t="s">
        <v>2737</v>
      </c>
      <c r="E4867" s="540" t="s">
        <v>9733</v>
      </c>
      <c r="F4867" s="556">
        <v>11400000</v>
      </c>
      <c r="G4867" s="541">
        <v>2023</v>
      </c>
      <c r="H4867" s="542">
        <f>VLOOKUP(G4867,[3]잔가율!$B$3:$C$33,2,FALSE)</f>
        <v>0.82599999999999996</v>
      </c>
      <c r="I4867" s="552">
        <f t="shared" si="76"/>
        <v>9416400</v>
      </c>
    </row>
    <row r="4868" spans="1:9">
      <c r="A4868" s="539">
        <v>4867</v>
      </c>
      <c r="B4868" s="540" t="s">
        <v>8534</v>
      </c>
      <c r="C4868" s="540" t="s">
        <v>8535</v>
      </c>
      <c r="D4868" s="540" t="s">
        <v>2737</v>
      </c>
      <c r="E4868" s="540" t="s">
        <v>9734</v>
      </c>
      <c r="F4868" s="556">
        <v>11220000</v>
      </c>
      <c r="G4868" s="541">
        <v>2023</v>
      </c>
      <c r="H4868" s="542">
        <f>VLOOKUP(G4868,[3]잔가율!$B$3:$C$33,2,FALSE)</f>
        <v>0.82599999999999996</v>
      </c>
      <c r="I4868" s="552">
        <f t="shared" si="76"/>
        <v>9267720</v>
      </c>
    </row>
    <row r="4869" spans="1:9">
      <c r="A4869" s="539">
        <v>4868</v>
      </c>
      <c r="B4869" s="540" t="s">
        <v>8534</v>
      </c>
      <c r="C4869" s="540" t="s">
        <v>8535</v>
      </c>
      <c r="D4869" s="540" t="s">
        <v>2737</v>
      </c>
      <c r="E4869" s="540" t="s">
        <v>9735</v>
      </c>
      <c r="F4869" s="556">
        <v>10630000</v>
      </c>
      <c r="G4869" s="541">
        <v>2023</v>
      </c>
      <c r="H4869" s="542">
        <f>VLOOKUP(G4869,[3]잔가율!$B$3:$C$33,2,FALSE)</f>
        <v>0.82599999999999996</v>
      </c>
      <c r="I4869" s="552">
        <f t="shared" si="76"/>
        <v>8780380</v>
      </c>
    </row>
    <row r="4870" spans="1:9">
      <c r="A4870" s="539">
        <v>4869</v>
      </c>
      <c r="B4870" s="540" t="s">
        <v>8534</v>
      </c>
      <c r="C4870" s="540" t="s">
        <v>8535</v>
      </c>
      <c r="D4870" s="540" t="s">
        <v>2737</v>
      </c>
      <c r="E4870" s="540" t="s">
        <v>9736</v>
      </c>
      <c r="F4870" s="556">
        <v>11750000</v>
      </c>
      <c r="G4870" s="541">
        <v>2023</v>
      </c>
      <c r="H4870" s="542">
        <f>VLOOKUP(G4870,[3]잔가율!$B$3:$C$33,2,FALSE)</f>
        <v>0.82599999999999996</v>
      </c>
      <c r="I4870" s="552">
        <f t="shared" si="76"/>
        <v>9705500</v>
      </c>
    </row>
    <row r="4871" spans="1:9">
      <c r="A4871" s="539">
        <v>4870</v>
      </c>
      <c r="B4871" s="540" t="s">
        <v>8534</v>
      </c>
      <c r="C4871" s="540" t="s">
        <v>8535</v>
      </c>
      <c r="D4871" s="540" t="s">
        <v>2737</v>
      </c>
      <c r="E4871" s="540" t="s">
        <v>9737</v>
      </c>
      <c r="F4871" s="556">
        <v>9410000</v>
      </c>
      <c r="G4871" s="541">
        <v>2023</v>
      </c>
      <c r="H4871" s="542">
        <f>VLOOKUP(G4871,[3]잔가율!$B$3:$C$33,2,FALSE)</f>
        <v>0.82599999999999996</v>
      </c>
      <c r="I4871" s="552">
        <f t="shared" si="76"/>
        <v>7772660</v>
      </c>
    </row>
    <row r="4872" spans="1:9">
      <c r="A4872" s="539">
        <v>4871</v>
      </c>
      <c r="B4872" s="540" t="s">
        <v>8534</v>
      </c>
      <c r="C4872" s="540" t="s">
        <v>8535</v>
      </c>
      <c r="D4872" s="540" t="s">
        <v>2737</v>
      </c>
      <c r="E4872" s="540" t="s">
        <v>9738</v>
      </c>
      <c r="F4872" s="556">
        <v>10110000</v>
      </c>
      <c r="G4872" s="541">
        <v>2023</v>
      </c>
      <c r="H4872" s="542">
        <f>VLOOKUP(G4872,[3]잔가율!$B$3:$C$33,2,FALSE)</f>
        <v>0.82599999999999996</v>
      </c>
      <c r="I4872" s="552">
        <f t="shared" si="76"/>
        <v>8350860</v>
      </c>
    </row>
    <row r="4873" spans="1:9">
      <c r="A4873" s="539">
        <v>4872</v>
      </c>
      <c r="B4873" s="540" t="s">
        <v>8534</v>
      </c>
      <c r="C4873" s="540" t="s">
        <v>8535</v>
      </c>
      <c r="D4873" s="540" t="s">
        <v>2737</v>
      </c>
      <c r="E4873" s="540" t="s">
        <v>9739</v>
      </c>
      <c r="F4873" s="556">
        <v>12180000</v>
      </c>
      <c r="G4873" s="541">
        <v>2023</v>
      </c>
      <c r="H4873" s="542">
        <f>VLOOKUP(G4873,[3]잔가율!$B$3:$C$33,2,FALSE)</f>
        <v>0.82599999999999996</v>
      </c>
      <c r="I4873" s="552">
        <f t="shared" si="76"/>
        <v>10060680</v>
      </c>
    </row>
    <row r="4874" spans="1:9">
      <c r="A4874" s="539">
        <v>4873</v>
      </c>
      <c r="B4874" s="540" t="s">
        <v>8534</v>
      </c>
      <c r="C4874" s="540" t="s">
        <v>8535</v>
      </c>
      <c r="D4874" s="540" t="s">
        <v>2737</v>
      </c>
      <c r="E4874" s="540" t="s">
        <v>9740</v>
      </c>
      <c r="F4874" s="556">
        <v>13100000</v>
      </c>
      <c r="G4874" s="541">
        <v>2023</v>
      </c>
      <c r="H4874" s="542">
        <f>VLOOKUP(G4874,[3]잔가율!$B$3:$C$33,2,FALSE)</f>
        <v>0.82599999999999996</v>
      </c>
      <c r="I4874" s="552">
        <f t="shared" si="76"/>
        <v>10820600</v>
      </c>
    </row>
    <row r="4875" spans="1:9">
      <c r="A4875" s="539">
        <v>4874</v>
      </c>
      <c r="B4875" s="540" t="s">
        <v>8534</v>
      </c>
      <c r="C4875" s="540" t="s">
        <v>8535</v>
      </c>
      <c r="D4875" s="540" t="s">
        <v>2737</v>
      </c>
      <c r="E4875" s="540" t="s">
        <v>9741</v>
      </c>
      <c r="F4875" s="556">
        <v>13010000</v>
      </c>
      <c r="G4875" s="541">
        <v>2023</v>
      </c>
      <c r="H4875" s="542">
        <f>VLOOKUP(G4875,[3]잔가율!$B$3:$C$33,2,FALSE)</f>
        <v>0.82599999999999996</v>
      </c>
      <c r="I4875" s="552">
        <f t="shared" si="76"/>
        <v>10746260</v>
      </c>
    </row>
    <row r="4876" spans="1:9">
      <c r="A4876" s="539">
        <v>4875</v>
      </c>
      <c r="B4876" s="540" t="s">
        <v>8534</v>
      </c>
      <c r="C4876" s="540" t="s">
        <v>8535</v>
      </c>
      <c r="D4876" s="540" t="s">
        <v>2737</v>
      </c>
      <c r="E4876" s="540" t="s">
        <v>9742</v>
      </c>
      <c r="F4876" s="556">
        <v>12060000</v>
      </c>
      <c r="G4876" s="541">
        <v>2023</v>
      </c>
      <c r="H4876" s="542">
        <f>VLOOKUP(G4876,[3]잔가율!$B$3:$C$33,2,FALSE)</f>
        <v>0.82599999999999996</v>
      </c>
      <c r="I4876" s="552">
        <f t="shared" si="76"/>
        <v>9961560</v>
      </c>
    </row>
    <row r="4877" spans="1:9">
      <c r="A4877" s="539">
        <v>4876</v>
      </c>
      <c r="B4877" s="540" t="s">
        <v>8534</v>
      </c>
      <c r="C4877" s="540" t="s">
        <v>8535</v>
      </c>
      <c r="D4877" s="540" t="s">
        <v>2737</v>
      </c>
      <c r="E4877" s="540" t="s">
        <v>9743</v>
      </c>
      <c r="F4877" s="556">
        <v>14010000</v>
      </c>
      <c r="G4877" s="541">
        <v>2023</v>
      </c>
      <c r="H4877" s="542">
        <f>VLOOKUP(G4877,[3]잔가율!$B$3:$C$33,2,FALSE)</f>
        <v>0.82599999999999996</v>
      </c>
      <c r="I4877" s="552">
        <f t="shared" si="76"/>
        <v>11572260</v>
      </c>
    </row>
    <row r="4878" spans="1:9">
      <c r="A4878" s="539">
        <v>4877</v>
      </c>
      <c r="B4878" s="540" t="s">
        <v>8534</v>
      </c>
      <c r="C4878" s="540" t="s">
        <v>8535</v>
      </c>
      <c r="D4878" s="540" t="s">
        <v>2737</v>
      </c>
      <c r="E4878" s="540" t="s">
        <v>9744</v>
      </c>
      <c r="F4878" s="556">
        <v>9370000</v>
      </c>
      <c r="G4878" s="541">
        <v>2023</v>
      </c>
      <c r="H4878" s="542">
        <f>VLOOKUP(G4878,[3]잔가율!$B$3:$C$33,2,FALSE)</f>
        <v>0.82599999999999996</v>
      </c>
      <c r="I4878" s="552">
        <f t="shared" si="76"/>
        <v>7739620</v>
      </c>
    </row>
    <row r="4879" spans="1:9">
      <c r="A4879" s="539">
        <v>4878</v>
      </c>
      <c r="B4879" s="540" t="s">
        <v>8534</v>
      </c>
      <c r="C4879" s="540" t="s">
        <v>8535</v>
      </c>
      <c r="D4879" s="540" t="s">
        <v>2737</v>
      </c>
      <c r="E4879" s="540" t="s">
        <v>9745</v>
      </c>
      <c r="F4879" s="556">
        <v>10290000</v>
      </c>
      <c r="G4879" s="541">
        <v>2023</v>
      </c>
      <c r="H4879" s="542">
        <f>VLOOKUP(G4879,[3]잔가율!$B$3:$C$33,2,FALSE)</f>
        <v>0.82599999999999996</v>
      </c>
      <c r="I4879" s="552">
        <f t="shared" si="76"/>
        <v>8499540</v>
      </c>
    </row>
    <row r="4880" spans="1:9">
      <c r="A4880" s="539">
        <v>4879</v>
      </c>
      <c r="B4880" s="540" t="s">
        <v>8534</v>
      </c>
      <c r="C4880" s="540" t="s">
        <v>8535</v>
      </c>
      <c r="D4880" s="540" t="s">
        <v>2737</v>
      </c>
      <c r="E4880" s="540" t="s">
        <v>9746</v>
      </c>
      <c r="F4880" s="556">
        <v>11680000</v>
      </c>
      <c r="G4880" s="541">
        <v>2023</v>
      </c>
      <c r="H4880" s="542">
        <f>VLOOKUP(G4880,[3]잔가율!$B$3:$C$33,2,FALSE)</f>
        <v>0.82599999999999996</v>
      </c>
      <c r="I4880" s="552">
        <f t="shared" si="76"/>
        <v>9647680</v>
      </c>
    </row>
    <row r="4881" spans="1:9">
      <c r="A4881" s="539">
        <v>4880</v>
      </c>
      <c r="B4881" s="540" t="s">
        <v>8534</v>
      </c>
      <c r="C4881" s="540" t="s">
        <v>8535</v>
      </c>
      <c r="D4881" s="540" t="s">
        <v>2737</v>
      </c>
      <c r="E4881" s="540" t="s">
        <v>9747</v>
      </c>
      <c r="F4881" s="556">
        <v>12660000</v>
      </c>
      <c r="G4881" s="541">
        <v>2023</v>
      </c>
      <c r="H4881" s="542">
        <f>VLOOKUP(G4881,[3]잔가율!$B$3:$C$33,2,FALSE)</f>
        <v>0.82599999999999996</v>
      </c>
      <c r="I4881" s="552">
        <f t="shared" si="76"/>
        <v>10457160</v>
      </c>
    </row>
    <row r="4882" spans="1:9">
      <c r="A4882" s="539">
        <v>4881</v>
      </c>
      <c r="B4882" s="540" t="s">
        <v>8534</v>
      </c>
      <c r="C4882" s="540" t="s">
        <v>8535</v>
      </c>
      <c r="D4882" s="540" t="s">
        <v>2737</v>
      </c>
      <c r="E4882" s="540" t="s">
        <v>9748</v>
      </c>
      <c r="F4882" s="556">
        <v>12900000</v>
      </c>
      <c r="G4882" s="541">
        <v>2023</v>
      </c>
      <c r="H4882" s="542">
        <f>VLOOKUP(G4882,[3]잔가율!$B$3:$C$33,2,FALSE)</f>
        <v>0.82599999999999996</v>
      </c>
      <c r="I4882" s="552">
        <f t="shared" si="76"/>
        <v>10655400</v>
      </c>
    </row>
    <row r="4883" spans="1:9">
      <c r="A4883" s="539">
        <v>4882</v>
      </c>
      <c r="B4883" s="540" t="s">
        <v>8534</v>
      </c>
      <c r="C4883" s="540" t="s">
        <v>8535</v>
      </c>
      <c r="D4883" s="540" t="s">
        <v>2737</v>
      </c>
      <c r="E4883" s="540" t="s">
        <v>9749</v>
      </c>
      <c r="F4883" s="556">
        <v>12140000</v>
      </c>
      <c r="G4883" s="541">
        <v>2023</v>
      </c>
      <c r="H4883" s="542">
        <f>VLOOKUP(G4883,[3]잔가율!$B$3:$C$33,2,FALSE)</f>
        <v>0.82599999999999996</v>
      </c>
      <c r="I4883" s="552">
        <f t="shared" si="76"/>
        <v>10027640</v>
      </c>
    </row>
    <row r="4884" spans="1:9">
      <c r="A4884" s="539">
        <v>4883</v>
      </c>
      <c r="B4884" s="540" t="s">
        <v>8534</v>
      </c>
      <c r="C4884" s="540" t="s">
        <v>8535</v>
      </c>
      <c r="D4884" s="540" t="s">
        <v>2737</v>
      </c>
      <c r="E4884" s="540" t="s">
        <v>9750</v>
      </c>
      <c r="F4884" s="556">
        <v>13500000</v>
      </c>
      <c r="G4884" s="541">
        <v>2023</v>
      </c>
      <c r="H4884" s="542">
        <f>VLOOKUP(G4884,[3]잔가율!$B$3:$C$33,2,FALSE)</f>
        <v>0.82599999999999996</v>
      </c>
      <c r="I4884" s="552">
        <f t="shared" si="76"/>
        <v>11151000</v>
      </c>
    </row>
    <row r="4885" spans="1:9">
      <c r="A4885" s="539">
        <v>4884</v>
      </c>
      <c r="B4885" s="540" t="s">
        <v>8534</v>
      </c>
      <c r="C4885" s="540" t="s">
        <v>8535</v>
      </c>
      <c r="D4885" s="540" t="s">
        <v>2737</v>
      </c>
      <c r="E4885" s="540" t="s">
        <v>9751</v>
      </c>
      <c r="F4885" s="556">
        <v>9180000</v>
      </c>
      <c r="G4885" s="541">
        <v>2023</v>
      </c>
      <c r="H4885" s="542">
        <f>VLOOKUP(G4885,[3]잔가율!$B$3:$C$33,2,FALSE)</f>
        <v>0.82599999999999996</v>
      </c>
      <c r="I4885" s="552">
        <f t="shared" si="76"/>
        <v>7582680</v>
      </c>
    </row>
    <row r="4886" spans="1:9">
      <c r="A4886" s="539">
        <v>4885</v>
      </c>
      <c r="B4886" s="540" t="s">
        <v>8534</v>
      </c>
      <c r="C4886" s="540" t="s">
        <v>8535</v>
      </c>
      <c r="D4886" s="540" t="s">
        <v>2737</v>
      </c>
      <c r="E4886" s="540" t="s">
        <v>9752</v>
      </c>
      <c r="F4886" s="556">
        <v>9350000</v>
      </c>
      <c r="G4886" s="541">
        <v>2023</v>
      </c>
      <c r="H4886" s="542">
        <f>VLOOKUP(G4886,[3]잔가율!$B$3:$C$33,2,FALSE)</f>
        <v>0.82599999999999996</v>
      </c>
      <c r="I4886" s="552">
        <f t="shared" si="76"/>
        <v>7723100</v>
      </c>
    </row>
    <row r="4887" spans="1:9">
      <c r="A4887" s="539">
        <v>4886</v>
      </c>
      <c r="B4887" s="540" t="s">
        <v>8534</v>
      </c>
      <c r="C4887" s="540" t="s">
        <v>8535</v>
      </c>
      <c r="D4887" s="540" t="s">
        <v>2737</v>
      </c>
      <c r="E4887" s="540" t="s">
        <v>9753</v>
      </c>
      <c r="F4887" s="556">
        <v>10820000</v>
      </c>
      <c r="G4887" s="541">
        <v>2023</v>
      </c>
      <c r="H4887" s="542">
        <f>VLOOKUP(G4887,[3]잔가율!$B$3:$C$33,2,FALSE)</f>
        <v>0.82599999999999996</v>
      </c>
      <c r="I4887" s="552">
        <f t="shared" si="76"/>
        <v>8937320</v>
      </c>
    </row>
    <row r="4888" spans="1:9">
      <c r="A4888" s="539">
        <v>4887</v>
      </c>
      <c r="B4888" s="540" t="s">
        <v>8534</v>
      </c>
      <c r="C4888" s="540" t="s">
        <v>8535</v>
      </c>
      <c r="D4888" s="540" t="s">
        <v>2737</v>
      </c>
      <c r="E4888" s="540" t="s">
        <v>9754</v>
      </c>
      <c r="F4888" s="556">
        <v>10500000</v>
      </c>
      <c r="G4888" s="541">
        <v>2023</v>
      </c>
      <c r="H4888" s="542">
        <f>VLOOKUP(G4888,[3]잔가율!$B$3:$C$33,2,FALSE)</f>
        <v>0.82599999999999996</v>
      </c>
      <c r="I4888" s="552">
        <f t="shared" si="76"/>
        <v>8673000</v>
      </c>
    </row>
    <row r="4889" spans="1:9">
      <c r="A4889" s="539">
        <v>4888</v>
      </c>
      <c r="B4889" s="540" t="s">
        <v>8534</v>
      </c>
      <c r="C4889" s="540" t="s">
        <v>8535</v>
      </c>
      <c r="D4889" s="540" t="s">
        <v>2737</v>
      </c>
      <c r="E4889" s="540" t="s">
        <v>9755</v>
      </c>
      <c r="F4889" s="556">
        <v>12900000</v>
      </c>
      <c r="G4889" s="541">
        <v>2023</v>
      </c>
      <c r="H4889" s="542">
        <f>VLOOKUP(G4889,[3]잔가율!$B$3:$C$33,2,FALSE)</f>
        <v>0.82599999999999996</v>
      </c>
      <c r="I4889" s="552">
        <f t="shared" si="76"/>
        <v>10655400</v>
      </c>
    </row>
    <row r="4890" spans="1:9">
      <c r="A4890" s="539">
        <v>4889</v>
      </c>
      <c r="B4890" s="540" t="s">
        <v>8534</v>
      </c>
      <c r="C4890" s="540" t="s">
        <v>8535</v>
      </c>
      <c r="D4890" s="540" t="s">
        <v>2737</v>
      </c>
      <c r="E4890" s="540" t="s">
        <v>9756</v>
      </c>
      <c r="F4890" s="556">
        <v>12810000</v>
      </c>
      <c r="G4890" s="541">
        <v>2023</v>
      </c>
      <c r="H4890" s="542">
        <f>VLOOKUP(G4890,[3]잔가율!$B$3:$C$33,2,FALSE)</f>
        <v>0.82599999999999996</v>
      </c>
      <c r="I4890" s="552">
        <f t="shared" si="76"/>
        <v>10581060</v>
      </c>
    </row>
    <row r="4891" spans="1:9">
      <c r="A4891" s="539">
        <v>4890</v>
      </c>
      <c r="B4891" s="540" t="s">
        <v>8534</v>
      </c>
      <c r="C4891" s="540" t="s">
        <v>8535</v>
      </c>
      <c r="D4891" s="540" t="s">
        <v>2737</v>
      </c>
      <c r="E4891" s="540" t="s">
        <v>9757</v>
      </c>
      <c r="F4891" s="556">
        <v>12590000</v>
      </c>
      <c r="G4891" s="541">
        <v>2023</v>
      </c>
      <c r="H4891" s="542">
        <f>VLOOKUP(G4891,[3]잔가율!$B$3:$C$33,2,FALSE)</f>
        <v>0.82599999999999996</v>
      </c>
      <c r="I4891" s="552">
        <f t="shared" si="76"/>
        <v>10399340</v>
      </c>
    </row>
    <row r="4892" spans="1:9">
      <c r="A4892" s="539">
        <v>4891</v>
      </c>
      <c r="B4892" s="540" t="s">
        <v>8534</v>
      </c>
      <c r="C4892" s="540" t="s">
        <v>8535</v>
      </c>
      <c r="D4892" s="540" t="s">
        <v>2737</v>
      </c>
      <c r="E4892" s="540" t="s">
        <v>9758</v>
      </c>
      <c r="F4892" s="556">
        <v>13800000</v>
      </c>
      <c r="G4892" s="541">
        <v>2023</v>
      </c>
      <c r="H4892" s="542">
        <f>VLOOKUP(G4892,[3]잔가율!$B$3:$C$33,2,FALSE)</f>
        <v>0.82599999999999996</v>
      </c>
      <c r="I4892" s="552">
        <f t="shared" si="76"/>
        <v>11398800</v>
      </c>
    </row>
    <row r="4893" spans="1:9">
      <c r="A4893" s="539">
        <v>4892</v>
      </c>
      <c r="B4893" s="540" t="s">
        <v>8534</v>
      </c>
      <c r="C4893" s="540" t="s">
        <v>8535</v>
      </c>
      <c r="D4893" s="540" t="s">
        <v>2737</v>
      </c>
      <c r="E4893" s="540" t="s">
        <v>9759</v>
      </c>
      <c r="F4893" s="556">
        <v>9310000</v>
      </c>
      <c r="G4893" s="541">
        <v>2023</v>
      </c>
      <c r="H4893" s="542">
        <f>VLOOKUP(G4893,[3]잔가율!$B$3:$C$33,2,FALSE)</f>
        <v>0.82599999999999996</v>
      </c>
      <c r="I4893" s="552">
        <f t="shared" si="76"/>
        <v>7690060</v>
      </c>
    </row>
    <row r="4894" spans="1:9">
      <c r="A4894" s="539">
        <v>4893</v>
      </c>
      <c r="B4894" s="540" t="s">
        <v>8534</v>
      </c>
      <c r="C4894" s="540" t="s">
        <v>8535</v>
      </c>
      <c r="D4894" s="540" t="s">
        <v>2737</v>
      </c>
      <c r="E4894" s="540" t="s">
        <v>9760</v>
      </c>
      <c r="F4894" s="556">
        <v>10000000</v>
      </c>
      <c r="G4894" s="541">
        <v>2023</v>
      </c>
      <c r="H4894" s="542">
        <f>VLOOKUP(G4894,[3]잔가율!$B$3:$C$33,2,FALSE)</f>
        <v>0.82599999999999996</v>
      </c>
      <c r="I4894" s="552">
        <f t="shared" si="76"/>
        <v>8260000</v>
      </c>
    </row>
    <row r="4895" spans="1:9">
      <c r="A4895" s="539">
        <v>4894</v>
      </c>
      <c r="B4895" s="540" t="s">
        <v>8534</v>
      </c>
      <c r="C4895" s="540" t="s">
        <v>8535</v>
      </c>
      <c r="D4895" s="540" t="s">
        <v>2737</v>
      </c>
      <c r="E4895" s="540" t="s">
        <v>9761</v>
      </c>
      <c r="F4895" s="556">
        <v>10120000</v>
      </c>
      <c r="G4895" s="541">
        <v>2023</v>
      </c>
      <c r="H4895" s="542">
        <f>VLOOKUP(G4895,[3]잔가율!$B$3:$C$33,2,FALSE)</f>
        <v>0.82599999999999996</v>
      </c>
      <c r="I4895" s="552">
        <f t="shared" si="76"/>
        <v>8359120</v>
      </c>
    </row>
    <row r="4896" spans="1:9">
      <c r="A4896" s="539">
        <v>4895</v>
      </c>
      <c r="B4896" s="540" t="s">
        <v>8534</v>
      </c>
      <c r="C4896" s="540" t="s">
        <v>8535</v>
      </c>
      <c r="D4896" s="540" t="s">
        <v>2737</v>
      </c>
      <c r="E4896" s="540" t="s">
        <v>9762</v>
      </c>
      <c r="F4896" s="556">
        <v>12640000</v>
      </c>
      <c r="G4896" s="541">
        <v>2023</v>
      </c>
      <c r="H4896" s="542">
        <f>VLOOKUP(G4896,[3]잔가율!$B$3:$C$33,2,FALSE)</f>
        <v>0.82599999999999996</v>
      </c>
      <c r="I4896" s="552">
        <f t="shared" si="76"/>
        <v>10440640</v>
      </c>
    </row>
    <row r="4897" spans="1:9">
      <c r="A4897" s="539">
        <v>4896</v>
      </c>
      <c r="B4897" s="540" t="s">
        <v>8534</v>
      </c>
      <c r="C4897" s="540" t="s">
        <v>8535</v>
      </c>
      <c r="D4897" s="540" t="s">
        <v>2737</v>
      </c>
      <c r="E4897" s="540" t="s">
        <v>9763</v>
      </c>
      <c r="F4897" s="556">
        <v>13400000</v>
      </c>
      <c r="G4897" s="541">
        <v>2023</v>
      </c>
      <c r="H4897" s="542">
        <f>VLOOKUP(G4897,[3]잔가율!$B$3:$C$33,2,FALSE)</f>
        <v>0.82599999999999996</v>
      </c>
      <c r="I4897" s="552">
        <f t="shared" si="76"/>
        <v>11068400</v>
      </c>
    </row>
    <row r="4898" spans="1:9">
      <c r="A4898" s="539">
        <v>4897</v>
      </c>
      <c r="B4898" s="540" t="s">
        <v>8534</v>
      </c>
      <c r="C4898" s="540" t="s">
        <v>8535</v>
      </c>
      <c r="D4898" s="540" t="s">
        <v>2737</v>
      </c>
      <c r="E4898" s="540" t="s">
        <v>9764</v>
      </c>
      <c r="F4898" s="556">
        <v>13390000</v>
      </c>
      <c r="G4898" s="541">
        <v>2023</v>
      </c>
      <c r="H4898" s="542">
        <f>VLOOKUP(G4898,[3]잔가율!$B$3:$C$33,2,FALSE)</f>
        <v>0.82599999999999996</v>
      </c>
      <c r="I4898" s="552">
        <f t="shared" si="76"/>
        <v>11060140</v>
      </c>
    </row>
    <row r="4899" spans="1:9">
      <c r="A4899" s="539">
        <v>4898</v>
      </c>
      <c r="B4899" s="540" t="s">
        <v>8534</v>
      </c>
      <c r="C4899" s="540" t="s">
        <v>8535</v>
      </c>
      <c r="D4899" s="540" t="s">
        <v>2737</v>
      </c>
      <c r="E4899" s="540" t="s">
        <v>9765</v>
      </c>
      <c r="F4899" s="556">
        <v>12990000</v>
      </c>
      <c r="G4899" s="541">
        <v>2023</v>
      </c>
      <c r="H4899" s="542">
        <f>VLOOKUP(G4899,[3]잔가율!$B$3:$C$33,2,FALSE)</f>
        <v>0.82599999999999996</v>
      </c>
      <c r="I4899" s="552">
        <f t="shared" si="76"/>
        <v>10729740</v>
      </c>
    </row>
    <row r="4900" spans="1:9">
      <c r="A4900" s="539">
        <v>4899</v>
      </c>
      <c r="B4900" s="540" t="s">
        <v>8534</v>
      </c>
      <c r="C4900" s="540" t="s">
        <v>8535</v>
      </c>
      <c r="D4900" s="540" t="s">
        <v>2737</v>
      </c>
      <c r="E4900" s="540" t="s">
        <v>9766</v>
      </c>
      <c r="F4900" s="556">
        <v>14040000</v>
      </c>
      <c r="G4900" s="541">
        <v>2023</v>
      </c>
      <c r="H4900" s="542">
        <f>VLOOKUP(G4900,[3]잔가율!$B$3:$C$33,2,FALSE)</f>
        <v>0.82599999999999996</v>
      </c>
      <c r="I4900" s="552">
        <f t="shared" si="76"/>
        <v>11597040</v>
      </c>
    </row>
    <row r="4901" spans="1:9">
      <c r="A4901" s="539">
        <v>4900</v>
      </c>
      <c r="B4901" s="540" t="s">
        <v>8534</v>
      </c>
      <c r="C4901" s="540" t="s">
        <v>8535</v>
      </c>
      <c r="D4901" s="540" t="s">
        <v>2737</v>
      </c>
      <c r="E4901" s="540" t="s">
        <v>9767</v>
      </c>
      <c r="F4901" s="556">
        <v>9570000</v>
      </c>
      <c r="G4901" s="541">
        <v>2023</v>
      </c>
      <c r="H4901" s="542">
        <f>VLOOKUP(G4901,[3]잔가율!$B$3:$C$33,2,FALSE)</f>
        <v>0.82599999999999996</v>
      </c>
      <c r="I4901" s="552">
        <f t="shared" si="76"/>
        <v>7904820</v>
      </c>
    </row>
    <row r="4902" spans="1:9">
      <c r="A4902" s="539">
        <v>4901</v>
      </c>
      <c r="B4902" s="540" t="s">
        <v>8534</v>
      </c>
      <c r="C4902" s="540" t="s">
        <v>8535</v>
      </c>
      <c r="D4902" s="540" t="s">
        <v>2737</v>
      </c>
      <c r="E4902" s="540" t="s">
        <v>9768</v>
      </c>
      <c r="F4902" s="556">
        <v>11550000</v>
      </c>
      <c r="G4902" s="541">
        <v>2023</v>
      </c>
      <c r="H4902" s="542">
        <f>VLOOKUP(G4902,[3]잔가율!$B$3:$C$33,2,FALSE)</f>
        <v>0.82599999999999996</v>
      </c>
      <c r="I4902" s="552">
        <f t="shared" si="76"/>
        <v>9540300</v>
      </c>
    </row>
    <row r="4903" spans="1:9">
      <c r="A4903" s="539">
        <v>4902</v>
      </c>
      <c r="B4903" s="540" t="s">
        <v>8534</v>
      </c>
      <c r="C4903" s="540" t="s">
        <v>8535</v>
      </c>
      <c r="D4903" s="540" t="s">
        <v>2737</v>
      </c>
      <c r="E4903" s="540" t="s">
        <v>9769</v>
      </c>
      <c r="F4903" s="556">
        <v>12480000</v>
      </c>
      <c r="G4903" s="541">
        <v>2023</v>
      </c>
      <c r="H4903" s="542">
        <f>VLOOKUP(G4903,[3]잔가율!$B$3:$C$33,2,FALSE)</f>
        <v>0.82599999999999996</v>
      </c>
      <c r="I4903" s="552">
        <f t="shared" si="76"/>
        <v>10308480</v>
      </c>
    </row>
    <row r="4904" spans="1:9">
      <c r="A4904" s="539">
        <v>4903</v>
      </c>
      <c r="B4904" s="540" t="s">
        <v>8534</v>
      </c>
      <c r="C4904" s="540" t="s">
        <v>8535</v>
      </c>
      <c r="D4904" s="540" t="s">
        <v>2737</v>
      </c>
      <c r="E4904" s="540" t="s">
        <v>9770</v>
      </c>
      <c r="F4904" s="556">
        <v>9420000</v>
      </c>
      <c r="G4904" s="541">
        <v>2023</v>
      </c>
      <c r="H4904" s="542">
        <f>VLOOKUP(G4904,[3]잔가율!$B$3:$C$33,2,FALSE)</f>
        <v>0.82599999999999996</v>
      </c>
      <c r="I4904" s="552">
        <f t="shared" si="76"/>
        <v>7780920</v>
      </c>
    </row>
    <row r="4905" spans="1:9">
      <c r="A4905" s="539">
        <v>4904</v>
      </c>
      <c r="B4905" s="540" t="s">
        <v>8534</v>
      </c>
      <c r="C4905" s="540" t="s">
        <v>8535</v>
      </c>
      <c r="D4905" s="540" t="s">
        <v>2737</v>
      </c>
      <c r="E4905" s="540" t="s">
        <v>9771</v>
      </c>
      <c r="F4905" s="556">
        <v>11560000</v>
      </c>
      <c r="G4905" s="541">
        <v>2023</v>
      </c>
      <c r="H4905" s="542">
        <f>VLOOKUP(G4905,[3]잔가율!$B$3:$C$33,2,FALSE)</f>
        <v>0.82599999999999996</v>
      </c>
      <c r="I4905" s="552">
        <f t="shared" si="76"/>
        <v>9548560</v>
      </c>
    </row>
    <row r="4906" spans="1:9">
      <c r="A4906" s="539">
        <v>4905</v>
      </c>
      <c r="B4906" s="540" t="s">
        <v>8534</v>
      </c>
      <c r="C4906" s="540" t="s">
        <v>8535</v>
      </c>
      <c r="D4906" s="540" t="s">
        <v>2737</v>
      </c>
      <c r="E4906" s="540" t="s">
        <v>9772</v>
      </c>
      <c r="F4906" s="556">
        <v>12710000</v>
      </c>
      <c r="G4906" s="541">
        <v>2023</v>
      </c>
      <c r="H4906" s="542">
        <f>VLOOKUP(G4906,[3]잔가율!$B$3:$C$33,2,FALSE)</f>
        <v>0.82599999999999996</v>
      </c>
      <c r="I4906" s="552">
        <f t="shared" si="76"/>
        <v>10498460</v>
      </c>
    </row>
    <row r="4907" spans="1:9">
      <c r="A4907" s="539">
        <v>4906</v>
      </c>
      <c r="B4907" s="540" t="s">
        <v>8534</v>
      </c>
      <c r="C4907" s="540" t="s">
        <v>8535</v>
      </c>
      <c r="D4907" s="540" t="s">
        <v>2737</v>
      </c>
      <c r="E4907" s="540" t="s">
        <v>9773</v>
      </c>
      <c r="F4907" s="556">
        <v>9970000</v>
      </c>
      <c r="G4907" s="541">
        <v>2023</v>
      </c>
      <c r="H4907" s="542">
        <f>VLOOKUP(G4907,[3]잔가율!$B$3:$C$33,2,FALSE)</f>
        <v>0.82599999999999996</v>
      </c>
      <c r="I4907" s="552">
        <f t="shared" si="76"/>
        <v>8235220</v>
      </c>
    </row>
    <row r="4908" spans="1:9">
      <c r="A4908" s="539">
        <v>4907</v>
      </c>
      <c r="B4908" s="540" t="s">
        <v>8534</v>
      </c>
      <c r="C4908" s="540" t="s">
        <v>8535</v>
      </c>
      <c r="D4908" s="540" t="s">
        <v>2737</v>
      </c>
      <c r="E4908" s="540" t="s">
        <v>9774</v>
      </c>
      <c r="F4908" s="556">
        <v>12320000</v>
      </c>
      <c r="G4908" s="541">
        <v>2023</v>
      </c>
      <c r="H4908" s="542">
        <f>VLOOKUP(G4908,[3]잔가율!$B$3:$C$33,2,FALSE)</f>
        <v>0.82599999999999996</v>
      </c>
      <c r="I4908" s="552">
        <f t="shared" si="76"/>
        <v>10176320</v>
      </c>
    </row>
    <row r="4909" spans="1:9">
      <c r="A4909" s="539">
        <v>4908</v>
      </c>
      <c r="B4909" s="540" t="s">
        <v>8534</v>
      </c>
      <c r="C4909" s="540" t="s">
        <v>8535</v>
      </c>
      <c r="D4909" s="540" t="s">
        <v>2737</v>
      </c>
      <c r="E4909" s="540" t="s">
        <v>9775</v>
      </c>
      <c r="F4909" s="556">
        <v>14010000</v>
      </c>
      <c r="G4909" s="541">
        <v>2023</v>
      </c>
      <c r="H4909" s="542">
        <f>VLOOKUP(G4909,[3]잔가율!$B$3:$C$33,2,FALSE)</f>
        <v>0.82599999999999996</v>
      </c>
      <c r="I4909" s="552">
        <f t="shared" si="76"/>
        <v>11572260</v>
      </c>
    </row>
    <row r="4910" spans="1:9">
      <c r="A4910" s="539">
        <v>4909</v>
      </c>
      <c r="B4910" s="540" t="s">
        <v>8534</v>
      </c>
      <c r="C4910" s="540" t="s">
        <v>8535</v>
      </c>
      <c r="D4910" s="540" t="s">
        <v>2737</v>
      </c>
      <c r="E4910" s="540" t="s">
        <v>9776</v>
      </c>
      <c r="F4910" s="556">
        <v>10060000</v>
      </c>
      <c r="G4910" s="541">
        <v>2023</v>
      </c>
      <c r="H4910" s="542">
        <f>VLOOKUP(G4910,[3]잔가율!$B$3:$C$33,2,FALSE)</f>
        <v>0.82599999999999996</v>
      </c>
      <c r="I4910" s="552">
        <f t="shared" si="76"/>
        <v>8309560</v>
      </c>
    </row>
    <row r="4911" spans="1:9">
      <c r="A4911" s="539">
        <v>4910</v>
      </c>
      <c r="B4911" s="540" t="s">
        <v>8534</v>
      </c>
      <c r="C4911" s="540" t="s">
        <v>8535</v>
      </c>
      <c r="D4911" s="540" t="s">
        <v>2737</v>
      </c>
      <c r="E4911" s="540" t="s">
        <v>9777</v>
      </c>
      <c r="F4911" s="556">
        <v>12490000</v>
      </c>
      <c r="G4911" s="541">
        <v>2023</v>
      </c>
      <c r="H4911" s="542">
        <f>VLOOKUP(G4911,[3]잔가율!$B$3:$C$33,2,FALSE)</f>
        <v>0.82599999999999996</v>
      </c>
      <c r="I4911" s="552">
        <f t="shared" si="76"/>
        <v>10316740</v>
      </c>
    </row>
    <row r="4912" spans="1:9">
      <c r="A4912" s="539">
        <v>4911</v>
      </c>
      <c r="B4912" s="540" t="s">
        <v>8534</v>
      </c>
      <c r="C4912" s="540" t="s">
        <v>8535</v>
      </c>
      <c r="D4912" s="540" t="s">
        <v>2737</v>
      </c>
      <c r="E4912" s="540" t="s">
        <v>9778</v>
      </c>
      <c r="F4912" s="556">
        <v>13810000</v>
      </c>
      <c r="G4912" s="541">
        <v>2023</v>
      </c>
      <c r="H4912" s="542">
        <f>VLOOKUP(G4912,[3]잔가율!$B$3:$C$33,2,FALSE)</f>
        <v>0.82599999999999996</v>
      </c>
      <c r="I4912" s="552">
        <f t="shared" si="76"/>
        <v>11407060</v>
      </c>
    </row>
    <row r="4913" spans="1:9">
      <c r="A4913" s="539">
        <v>4912</v>
      </c>
      <c r="B4913" s="540" t="s">
        <v>8534</v>
      </c>
      <c r="C4913" s="540" t="s">
        <v>8535</v>
      </c>
      <c r="D4913" s="540" t="s">
        <v>2737</v>
      </c>
      <c r="E4913" s="540" t="s">
        <v>9779</v>
      </c>
      <c r="F4913" s="556">
        <v>9840000</v>
      </c>
      <c r="G4913" s="541">
        <v>2023</v>
      </c>
      <c r="H4913" s="542">
        <f>VLOOKUP(G4913,[3]잔가율!$B$3:$C$33,2,FALSE)</f>
        <v>0.82599999999999996</v>
      </c>
      <c r="I4913" s="552">
        <f t="shared" si="76"/>
        <v>8127840</v>
      </c>
    </row>
    <row r="4914" spans="1:9">
      <c r="A4914" s="539">
        <v>4913</v>
      </c>
      <c r="B4914" s="540" t="s">
        <v>8534</v>
      </c>
      <c r="C4914" s="540" t="s">
        <v>8535</v>
      </c>
      <c r="D4914" s="540" t="s">
        <v>2737</v>
      </c>
      <c r="E4914" s="540" t="s">
        <v>9780</v>
      </c>
      <c r="F4914" s="556">
        <v>11500000</v>
      </c>
      <c r="G4914" s="541">
        <v>2023</v>
      </c>
      <c r="H4914" s="542">
        <f>VLOOKUP(G4914,[3]잔가율!$B$3:$C$33,2,FALSE)</f>
        <v>0.82599999999999996</v>
      </c>
      <c r="I4914" s="552">
        <f t="shared" si="76"/>
        <v>9499000</v>
      </c>
    </row>
    <row r="4915" spans="1:9">
      <c r="A4915" s="539">
        <v>4914</v>
      </c>
      <c r="B4915" s="540" t="s">
        <v>8534</v>
      </c>
      <c r="C4915" s="540" t="s">
        <v>8535</v>
      </c>
      <c r="D4915" s="540" t="s">
        <v>2737</v>
      </c>
      <c r="E4915" s="540" t="s">
        <v>9781</v>
      </c>
      <c r="F4915" s="556">
        <v>13270000</v>
      </c>
      <c r="G4915" s="541">
        <v>2023</v>
      </c>
      <c r="H4915" s="542">
        <f>VLOOKUP(G4915,[3]잔가율!$B$3:$C$33,2,FALSE)</f>
        <v>0.82599999999999996</v>
      </c>
      <c r="I4915" s="552">
        <f t="shared" si="76"/>
        <v>10961020</v>
      </c>
    </row>
    <row r="4916" spans="1:9">
      <c r="A4916" s="539">
        <v>4915</v>
      </c>
      <c r="B4916" s="540" t="s">
        <v>8534</v>
      </c>
      <c r="C4916" s="540" t="s">
        <v>8535</v>
      </c>
      <c r="D4916" s="540" t="s">
        <v>2737</v>
      </c>
      <c r="E4916" s="540" t="s">
        <v>9782</v>
      </c>
      <c r="F4916" s="556">
        <v>10550000</v>
      </c>
      <c r="G4916" s="541">
        <v>2023</v>
      </c>
      <c r="H4916" s="542">
        <f>VLOOKUP(G4916,[3]잔가율!$B$3:$C$33,2,FALSE)</f>
        <v>0.82599999999999996</v>
      </c>
      <c r="I4916" s="552">
        <f t="shared" si="76"/>
        <v>8714300</v>
      </c>
    </row>
    <row r="4917" spans="1:9">
      <c r="A4917" s="539">
        <v>4916</v>
      </c>
      <c r="B4917" s="540" t="s">
        <v>8534</v>
      </c>
      <c r="C4917" s="540" t="s">
        <v>8535</v>
      </c>
      <c r="D4917" s="540" t="s">
        <v>2737</v>
      </c>
      <c r="E4917" s="540" t="s">
        <v>9783</v>
      </c>
      <c r="F4917" s="556">
        <v>13220000</v>
      </c>
      <c r="G4917" s="541">
        <v>2023</v>
      </c>
      <c r="H4917" s="542">
        <f>VLOOKUP(G4917,[3]잔가율!$B$3:$C$33,2,FALSE)</f>
        <v>0.82599999999999996</v>
      </c>
      <c r="I4917" s="552">
        <f t="shared" si="76"/>
        <v>10919720</v>
      </c>
    </row>
    <row r="4918" spans="1:9">
      <c r="A4918" s="539">
        <v>4917</v>
      </c>
      <c r="B4918" s="540" t="s">
        <v>8534</v>
      </c>
      <c r="C4918" s="540" t="s">
        <v>8535</v>
      </c>
      <c r="D4918" s="540" t="s">
        <v>2737</v>
      </c>
      <c r="E4918" s="540" t="s">
        <v>9784</v>
      </c>
      <c r="F4918" s="556">
        <v>13270000</v>
      </c>
      <c r="G4918" s="541">
        <v>2023</v>
      </c>
      <c r="H4918" s="542">
        <f>VLOOKUP(G4918,[3]잔가율!$B$3:$C$33,2,FALSE)</f>
        <v>0.82599999999999996</v>
      </c>
      <c r="I4918" s="552">
        <f t="shared" si="76"/>
        <v>10961020</v>
      </c>
    </row>
    <row r="4919" spans="1:9">
      <c r="A4919" s="539">
        <v>4918</v>
      </c>
      <c r="B4919" s="544" t="s">
        <v>8534</v>
      </c>
      <c r="C4919" s="544" t="s">
        <v>8535</v>
      </c>
      <c r="D4919" s="544" t="s">
        <v>2737</v>
      </c>
      <c r="E4919" s="544" t="s">
        <v>9785</v>
      </c>
      <c r="F4919" s="559">
        <v>10400000</v>
      </c>
      <c r="G4919" s="541">
        <v>2023</v>
      </c>
      <c r="H4919" s="542">
        <f>VLOOKUP(G4919,[3]잔가율!$B$3:$C$33,2,FALSE)</f>
        <v>0.82599999999999996</v>
      </c>
      <c r="I4919" s="552">
        <f t="shared" si="76"/>
        <v>8590400</v>
      </c>
    </row>
    <row r="4920" spans="1:9">
      <c r="A4920" s="539">
        <v>4919</v>
      </c>
      <c r="B4920" s="544" t="s">
        <v>8534</v>
      </c>
      <c r="C4920" s="544" t="s">
        <v>8535</v>
      </c>
      <c r="D4920" s="544" t="s">
        <v>2737</v>
      </c>
      <c r="E4920" s="544" t="s">
        <v>9786</v>
      </c>
      <c r="F4920" s="559">
        <v>14200000</v>
      </c>
      <c r="G4920" s="541">
        <v>2023</v>
      </c>
      <c r="H4920" s="542">
        <f>VLOOKUP(G4920,[3]잔가율!$B$3:$C$33,2,FALSE)</f>
        <v>0.82599999999999996</v>
      </c>
      <c r="I4920" s="552">
        <f t="shared" si="76"/>
        <v>11729200</v>
      </c>
    </row>
    <row r="4921" spans="1:9">
      <c r="A4921" s="539">
        <v>4920</v>
      </c>
      <c r="B4921" s="544" t="s">
        <v>8534</v>
      </c>
      <c r="C4921" s="544" t="s">
        <v>8535</v>
      </c>
      <c r="D4921" s="544" t="s">
        <v>2737</v>
      </c>
      <c r="E4921" s="544" t="s">
        <v>9787</v>
      </c>
      <c r="F4921" s="559">
        <v>15090000</v>
      </c>
      <c r="G4921" s="541">
        <v>2023</v>
      </c>
      <c r="H4921" s="542">
        <f>VLOOKUP(G4921,[3]잔가율!$B$3:$C$33,2,FALSE)</f>
        <v>0.82599999999999996</v>
      </c>
      <c r="I4921" s="552">
        <f t="shared" si="76"/>
        <v>12464340</v>
      </c>
    </row>
    <row r="4922" spans="1:9">
      <c r="A4922" s="539">
        <v>4921</v>
      </c>
      <c r="B4922" s="544" t="s">
        <v>8534</v>
      </c>
      <c r="C4922" s="544" t="s">
        <v>8535</v>
      </c>
      <c r="D4922" s="544" t="s">
        <v>2737</v>
      </c>
      <c r="E4922" s="544" t="s">
        <v>9788</v>
      </c>
      <c r="F4922" s="559">
        <v>14700000</v>
      </c>
      <c r="G4922" s="541">
        <v>2023</v>
      </c>
      <c r="H4922" s="542">
        <f>VLOOKUP(G4922,[3]잔가율!$B$3:$C$33,2,FALSE)</f>
        <v>0.82599999999999996</v>
      </c>
      <c r="I4922" s="552">
        <f t="shared" si="76"/>
        <v>12142200</v>
      </c>
    </row>
    <row r="4923" spans="1:9">
      <c r="A4923" s="539">
        <v>4922</v>
      </c>
      <c r="B4923" s="544" t="s">
        <v>8534</v>
      </c>
      <c r="C4923" s="544" t="s">
        <v>8535</v>
      </c>
      <c r="D4923" s="544" t="s">
        <v>2737</v>
      </c>
      <c r="E4923" s="544" t="s">
        <v>9789</v>
      </c>
      <c r="F4923" s="559">
        <v>15710000</v>
      </c>
      <c r="G4923" s="541">
        <v>2023</v>
      </c>
      <c r="H4923" s="542">
        <f>VLOOKUP(G4923,[3]잔가율!$B$3:$C$33,2,FALSE)</f>
        <v>0.82599999999999996</v>
      </c>
      <c r="I4923" s="552">
        <f t="shared" si="76"/>
        <v>12976460</v>
      </c>
    </row>
    <row r="4924" spans="1:9">
      <c r="A4924" s="539">
        <v>4923</v>
      </c>
      <c r="B4924" s="540" t="s">
        <v>8534</v>
      </c>
      <c r="C4924" s="540" t="s">
        <v>8535</v>
      </c>
      <c r="D4924" s="540" t="s">
        <v>2737</v>
      </c>
      <c r="E4924" s="540" t="s">
        <v>9790</v>
      </c>
      <c r="F4924" s="556">
        <v>13140000</v>
      </c>
      <c r="G4924" s="541">
        <v>2023</v>
      </c>
      <c r="H4924" s="542">
        <f>VLOOKUP(G4924,[3]잔가율!$B$3:$C$33,2,FALSE)</f>
        <v>0.82599999999999996</v>
      </c>
      <c r="I4924" s="552">
        <f t="shared" si="76"/>
        <v>10853640</v>
      </c>
    </row>
    <row r="4925" spans="1:9">
      <c r="A4925" s="539">
        <v>4924</v>
      </c>
      <c r="B4925" s="540" t="s">
        <v>8534</v>
      </c>
      <c r="C4925" s="540" t="s">
        <v>8535</v>
      </c>
      <c r="D4925" s="540" t="s">
        <v>2737</v>
      </c>
      <c r="E4925" s="540" t="s">
        <v>9791</v>
      </c>
      <c r="F4925" s="556">
        <v>15500000</v>
      </c>
      <c r="G4925" s="541">
        <v>2023</v>
      </c>
      <c r="H4925" s="542">
        <f>VLOOKUP(G4925,[3]잔가율!$B$3:$C$33,2,FALSE)</f>
        <v>0.82599999999999996</v>
      </c>
      <c r="I4925" s="552">
        <f t="shared" si="76"/>
        <v>12803000</v>
      </c>
    </row>
    <row r="4926" spans="1:9">
      <c r="A4926" s="539">
        <v>4925</v>
      </c>
      <c r="B4926" s="540" t="s">
        <v>8534</v>
      </c>
      <c r="C4926" s="540" t="s">
        <v>8535</v>
      </c>
      <c r="D4926" s="540" t="s">
        <v>2737</v>
      </c>
      <c r="E4926" s="540" t="s">
        <v>9792</v>
      </c>
      <c r="F4926" s="556">
        <v>13800000</v>
      </c>
      <c r="G4926" s="541">
        <v>2023</v>
      </c>
      <c r="H4926" s="542">
        <f>VLOOKUP(G4926,[3]잔가율!$B$3:$C$33,2,FALSE)</f>
        <v>0.82599999999999996</v>
      </c>
      <c r="I4926" s="552">
        <f t="shared" si="76"/>
        <v>11398800</v>
      </c>
    </row>
    <row r="4927" spans="1:9">
      <c r="A4927" s="539">
        <v>4926</v>
      </c>
      <c r="B4927" s="540" t="s">
        <v>8534</v>
      </c>
      <c r="C4927" s="540" t="s">
        <v>8535</v>
      </c>
      <c r="D4927" s="540" t="s">
        <v>2737</v>
      </c>
      <c r="E4927" s="540" t="s">
        <v>9793</v>
      </c>
      <c r="F4927" s="556">
        <v>15300000</v>
      </c>
      <c r="G4927" s="541">
        <v>2023</v>
      </c>
      <c r="H4927" s="542">
        <f>VLOOKUP(G4927,[3]잔가율!$B$3:$C$33,2,FALSE)</f>
        <v>0.82599999999999996</v>
      </c>
      <c r="I4927" s="552">
        <f t="shared" si="76"/>
        <v>12637800</v>
      </c>
    </row>
    <row r="4928" spans="1:9">
      <c r="A4928" s="539">
        <v>4927</v>
      </c>
      <c r="B4928" s="540" t="s">
        <v>8534</v>
      </c>
      <c r="C4928" s="540" t="s">
        <v>8535</v>
      </c>
      <c r="D4928" s="540" t="s">
        <v>2737</v>
      </c>
      <c r="E4928" s="540" t="s">
        <v>9794</v>
      </c>
      <c r="F4928" s="556">
        <v>15210000</v>
      </c>
      <c r="G4928" s="541">
        <v>2023</v>
      </c>
      <c r="H4928" s="542">
        <f>VLOOKUP(G4928,[3]잔가율!$B$3:$C$33,2,FALSE)</f>
        <v>0.82599999999999996</v>
      </c>
      <c r="I4928" s="552">
        <f t="shared" si="76"/>
        <v>12563460</v>
      </c>
    </row>
    <row r="4929" spans="1:9">
      <c r="A4929" s="539">
        <v>4928</v>
      </c>
      <c r="B4929" s="540" t="s">
        <v>8534</v>
      </c>
      <c r="C4929" s="540" t="s">
        <v>8535</v>
      </c>
      <c r="D4929" s="540" t="s">
        <v>2737</v>
      </c>
      <c r="E4929" s="540" t="s">
        <v>9795</v>
      </c>
      <c r="F4929" s="556">
        <v>9530000</v>
      </c>
      <c r="G4929" s="541">
        <v>2023</v>
      </c>
      <c r="H4929" s="542">
        <f>VLOOKUP(G4929,[3]잔가율!$B$3:$C$33,2,FALSE)</f>
        <v>0.82599999999999996</v>
      </c>
      <c r="I4929" s="552">
        <f t="shared" si="76"/>
        <v>7871780</v>
      </c>
    </row>
    <row r="4930" spans="1:9">
      <c r="A4930" s="539">
        <v>4929</v>
      </c>
      <c r="B4930" s="540" t="s">
        <v>8534</v>
      </c>
      <c r="C4930" s="540" t="s">
        <v>8535</v>
      </c>
      <c r="D4930" s="540" t="s">
        <v>2737</v>
      </c>
      <c r="E4930" s="540" t="s">
        <v>9796</v>
      </c>
      <c r="F4930" s="556">
        <v>9800000</v>
      </c>
      <c r="G4930" s="541">
        <v>2023</v>
      </c>
      <c r="H4930" s="542">
        <f>VLOOKUP(G4930,[3]잔가율!$B$3:$C$33,2,FALSE)</f>
        <v>0.82599999999999996</v>
      </c>
      <c r="I4930" s="552">
        <f t="shared" ref="I4930:I4993" si="77">ROUNDDOWN(F4930*H4930,0)</f>
        <v>8094800</v>
      </c>
    </row>
    <row r="4931" spans="1:9">
      <c r="A4931" s="539">
        <v>4930</v>
      </c>
      <c r="B4931" s="540" t="s">
        <v>8534</v>
      </c>
      <c r="C4931" s="540" t="s">
        <v>8535</v>
      </c>
      <c r="D4931" s="540" t="s">
        <v>2737</v>
      </c>
      <c r="E4931" s="540" t="s">
        <v>9797</v>
      </c>
      <c r="F4931" s="556">
        <v>10610000</v>
      </c>
      <c r="G4931" s="541">
        <v>2023</v>
      </c>
      <c r="H4931" s="542">
        <f>VLOOKUP(G4931,[3]잔가율!$B$3:$C$33,2,FALSE)</f>
        <v>0.82599999999999996</v>
      </c>
      <c r="I4931" s="552">
        <f t="shared" si="77"/>
        <v>8763860</v>
      </c>
    </row>
    <row r="4932" spans="1:9">
      <c r="A4932" s="539">
        <v>4931</v>
      </c>
      <c r="B4932" s="540" t="s">
        <v>8534</v>
      </c>
      <c r="C4932" s="540" t="s">
        <v>8535</v>
      </c>
      <c r="D4932" s="540" t="s">
        <v>2737</v>
      </c>
      <c r="E4932" s="540" t="s">
        <v>9798</v>
      </c>
      <c r="F4932" s="556">
        <v>10680000</v>
      </c>
      <c r="G4932" s="541">
        <v>2023</v>
      </c>
      <c r="H4932" s="542">
        <f>VLOOKUP(G4932,[3]잔가율!$B$3:$C$33,2,FALSE)</f>
        <v>0.82599999999999996</v>
      </c>
      <c r="I4932" s="552">
        <f t="shared" si="77"/>
        <v>8821680</v>
      </c>
    </row>
    <row r="4933" spans="1:9">
      <c r="A4933" s="539">
        <v>4932</v>
      </c>
      <c r="B4933" s="540" t="s">
        <v>8534</v>
      </c>
      <c r="C4933" s="540" t="s">
        <v>8535</v>
      </c>
      <c r="D4933" s="540" t="s">
        <v>2737</v>
      </c>
      <c r="E4933" s="540" t="s">
        <v>9799</v>
      </c>
      <c r="F4933" s="556">
        <v>9490000</v>
      </c>
      <c r="G4933" s="541">
        <v>2023</v>
      </c>
      <c r="H4933" s="542">
        <f>VLOOKUP(G4933,[3]잔가율!$B$3:$C$33,2,FALSE)</f>
        <v>0.82599999999999996</v>
      </c>
      <c r="I4933" s="552">
        <f t="shared" si="77"/>
        <v>7838740</v>
      </c>
    </row>
    <row r="4934" spans="1:9">
      <c r="A4934" s="539">
        <v>4933</v>
      </c>
      <c r="B4934" s="540" t="s">
        <v>8534</v>
      </c>
      <c r="C4934" s="540" t="s">
        <v>8535</v>
      </c>
      <c r="D4934" s="540" t="s">
        <v>2737</v>
      </c>
      <c r="E4934" s="540" t="s">
        <v>9800</v>
      </c>
      <c r="F4934" s="556">
        <v>9760000</v>
      </c>
      <c r="G4934" s="541">
        <v>2023</v>
      </c>
      <c r="H4934" s="542">
        <f>VLOOKUP(G4934,[3]잔가율!$B$3:$C$33,2,FALSE)</f>
        <v>0.82599999999999996</v>
      </c>
      <c r="I4934" s="552">
        <f t="shared" si="77"/>
        <v>8061760</v>
      </c>
    </row>
    <row r="4935" spans="1:9">
      <c r="A4935" s="539">
        <v>4934</v>
      </c>
      <c r="B4935" s="540" t="s">
        <v>8534</v>
      </c>
      <c r="C4935" s="540" t="s">
        <v>8535</v>
      </c>
      <c r="D4935" s="540" t="s">
        <v>2737</v>
      </c>
      <c r="E4935" s="540" t="s">
        <v>9801</v>
      </c>
      <c r="F4935" s="556">
        <v>10540000</v>
      </c>
      <c r="G4935" s="541">
        <v>2023</v>
      </c>
      <c r="H4935" s="542">
        <f>VLOOKUP(G4935,[3]잔가율!$B$3:$C$33,2,FALSE)</f>
        <v>0.82599999999999996</v>
      </c>
      <c r="I4935" s="552">
        <f t="shared" si="77"/>
        <v>8706040</v>
      </c>
    </row>
    <row r="4936" spans="1:9">
      <c r="A4936" s="539">
        <v>4935</v>
      </c>
      <c r="B4936" s="540" t="s">
        <v>8534</v>
      </c>
      <c r="C4936" s="540" t="s">
        <v>8535</v>
      </c>
      <c r="D4936" s="540" t="s">
        <v>2737</v>
      </c>
      <c r="E4936" s="540" t="s">
        <v>9802</v>
      </c>
      <c r="F4936" s="556">
        <v>10640000</v>
      </c>
      <c r="G4936" s="541">
        <v>2023</v>
      </c>
      <c r="H4936" s="542">
        <f>VLOOKUP(G4936,[3]잔가율!$B$3:$C$33,2,FALSE)</f>
        <v>0.82599999999999996</v>
      </c>
      <c r="I4936" s="552">
        <f t="shared" si="77"/>
        <v>8788640</v>
      </c>
    </row>
    <row r="4937" spans="1:9">
      <c r="A4937" s="539">
        <v>4936</v>
      </c>
      <c r="B4937" s="540" t="s">
        <v>8534</v>
      </c>
      <c r="C4937" s="540" t="s">
        <v>8535</v>
      </c>
      <c r="D4937" s="540" t="s">
        <v>2737</v>
      </c>
      <c r="E4937" s="540" t="s">
        <v>9803</v>
      </c>
      <c r="F4937" s="556">
        <v>8390000</v>
      </c>
      <c r="G4937" s="541">
        <v>2023</v>
      </c>
      <c r="H4937" s="542">
        <f>VLOOKUP(G4937,[3]잔가율!$B$3:$C$33,2,FALSE)</f>
        <v>0.82599999999999996</v>
      </c>
      <c r="I4937" s="552">
        <f t="shared" si="77"/>
        <v>6930140</v>
      </c>
    </row>
    <row r="4938" spans="1:9">
      <c r="A4938" s="539">
        <v>4937</v>
      </c>
      <c r="B4938" s="540" t="s">
        <v>8534</v>
      </c>
      <c r="C4938" s="540" t="s">
        <v>8535</v>
      </c>
      <c r="D4938" s="540" t="s">
        <v>2737</v>
      </c>
      <c r="E4938" s="540" t="s">
        <v>9804</v>
      </c>
      <c r="F4938" s="556">
        <v>8700000</v>
      </c>
      <c r="G4938" s="541">
        <v>2023</v>
      </c>
      <c r="H4938" s="542">
        <f>VLOOKUP(G4938,[3]잔가율!$B$3:$C$33,2,FALSE)</f>
        <v>0.82599999999999996</v>
      </c>
      <c r="I4938" s="552">
        <f t="shared" si="77"/>
        <v>7186200</v>
      </c>
    </row>
    <row r="4939" spans="1:9">
      <c r="A4939" s="539">
        <v>4938</v>
      </c>
      <c r="B4939" s="540" t="s">
        <v>8534</v>
      </c>
      <c r="C4939" s="540" t="s">
        <v>8535</v>
      </c>
      <c r="D4939" s="540" t="s">
        <v>2737</v>
      </c>
      <c r="E4939" s="540" t="s">
        <v>9805</v>
      </c>
      <c r="F4939" s="556">
        <v>9450000</v>
      </c>
      <c r="G4939" s="541">
        <v>2023</v>
      </c>
      <c r="H4939" s="542">
        <f>VLOOKUP(G4939,[3]잔가율!$B$3:$C$33,2,FALSE)</f>
        <v>0.82599999999999996</v>
      </c>
      <c r="I4939" s="552">
        <f t="shared" si="77"/>
        <v>7805700</v>
      </c>
    </row>
    <row r="4940" spans="1:9">
      <c r="A4940" s="539">
        <v>4939</v>
      </c>
      <c r="B4940" s="540" t="s">
        <v>8534</v>
      </c>
      <c r="C4940" s="540" t="s">
        <v>8535</v>
      </c>
      <c r="D4940" s="540" t="s">
        <v>2737</v>
      </c>
      <c r="E4940" s="540" t="s">
        <v>9806</v>
      </c>
      <c r="F4940" s="556">
        <v>9560000</v>
      </c>
      <c r="G4940" s="541">
        <v>2023</v>
      </c>
      <c r="H4940" s="542">
        <f>VLOOKUP(G4940,[3]잔가율!$B$3:$C$33,2,FALSE)</f>
        <v>0.82599999999999996</v>
      </c>
      <c r="I4940" s="552">
        <f t="shared" si="77"/>
        <v>7896560</v>
      </c>
    </row>
    <row r="4941" spans="1:9">
      <c r="A4941" s="539">
        <v>4940</v>
      </c>
      <c r="B4941" s="540" t="s">
        <v>8534</v>
      </c>
      <c r="C4941" s="540" t="s">
        <v>8535</v>
      </c>
      <c r="D4941" s="540" t="s">
        <v>2737</v>
      </c>
      <c r="E4941" s="540" t="s">
        <v>9807</v>
      </c>
      <c r="F4941" s="556">
        <v>7480000</v>
      </c>
      <c r="G4941" s="541">
        <v>2023</v>
      </c>
      <c r="H4941" s="542">
        <f>VLOOKUP(G4941,[3]잔가율!$B$3:$C$33,2,FALSE)</f>
        <v>0.82599999999999996</v>
      </c>
      <c r="I4941" s="552">
        <f t="shared" si="77"/>
        <v>6178480</v>
      </c>
    </row>
    <row r="4942" spans="1:9">
      <c r="A4942" s="539">
        <v>4941</v>
      </c>
      <c r="B4942" s="540" t="s">
        <v>8534</v>
      </c>
      <c r="C4942" s="540" t="s">
        <v>8535</v>
      </c>
      <c r="D4942" s="540" t="s">
        <v>2737</v>
      </c>
      <c r="E4942" s="540" t="s">
        <v>9808</v>
      </c>
      <c r="F4942" s="556">
        <v>8690000</v>
      </c>
      <c r="G4942" s="541">
        <v>2023</v>
      </c>
      <c r="H4942" s="542">
        <f>VLOOKUP(G4942,[3]잔가율!$B$3:$C$33,2,FALSE)</f>
        <v>0.82599999999999996</v>
      </c>
      <c r="I4942" s="552">
        <f t="shared" si="77"/>
        <v>7177940</v>
      </c>
    </row>
    <row r="4943" spans="1:9">
      <c r="A4943" s="539">
        <v>4942</v>
      </c>
      <c r="B4943" s="540" t="s">
        <v>8534</v>
      </c>
      <c r="C4943" s="540" t="s">
        <v>8535</v>
      </c>
      <c r="D4943" s="540" t="s">
        <v>2737</v>
      </c>
      <c r="E4943" s="540" t="s">
        <v>9809</v>
      </c>
      <c r="F4943" s="556">
        <v>9430000</v>
      </c>
      <c r="G4943" s="541">
        <v>2023</v>
      </c>
      <c r="H4943" s="542">
        <f>VLOOKUP(G4943,[3]잔가율!$B$3:$C$33,2,FALSE)</f>
        <v>0.82599999999999996</v>
      </c>
      <c r="I4943" s="552">
        <f t="shared" si="77"/>
        <v>7789180</v>
      </c>
    </row>
    <row r="4944" spans="1:9">
      <c r="A4944" s="539">
        <v>4943</v>
      </c>
      <c r="B4944" s="540" t="s">
        <v>8534</v>
      </c>
      <c r="C4944" s="540" t="s">
        <v>8535</v>
      </c>
      <c r="D4944" s="540" t="s">
        <v>2737</v>
      </c>
      <c r="E4944" s="540" t="s">
        <v>9810</v>
      </c>
      <c r="F4944" s="556">
        <v>9550000</v>
      </c>
      <c r="G4944" s="541">
        <v>2023</v>
      </c>
      <c r="H4944" s="542">
        <f>VLOOKUP(G4944,[3]잔가율!$B$3:$C$33,2,FALSE)</f>
        <v>0.82599999999999996</v>
      </c>
      <c r="I4944" s="552">
        <f t="shared" si="77"/>
        <v>7888300</v>
      </c>
    </row>
    <row r="4945" spans="1:9">
      <c r="A4945" s="539">
        <v>4944</v>
      </c>
      <c r="B4945" s="540" t="s">
        <v>8534</v>
      </c>
      <c r="C4945" s="540" t="s">
        <v>8535</v>
      </c>
      <c r="D4945" s="540" t="s">
        <v>2737</v>
      </c>
      <c r="E4945" s="540" t="s">
        <v>9811</v>
      </c>
      <c r="F4945" s="556">
        <v>10470000</v>
      </c>
      <c r="G4945" s="541">
        <v>2023</v>
      </c>
      <c r="H4945" s="542">
        <f>VLOOKUP(G4945,[3]잔가율!$B$3:$C$33,2,FALSE)</f>
        <v>0.82599999999999996</v>
      </c>
      <c r="I4945" s="552">
        <f t="shared" si="77"/>
        <v>8648220</v>
      </c>
    </row>
    <row r="4946" spans="1:9">
      <c r="A4946" s="539">
        <v>4945</v>
      </c>
      <c r="B4946" s="540" t="s">
        <v>8534</v>
      </c>
      <c r="C4946" s="540" t="s">
        <v>8535</v>
      </c>
      <c r="D4946" s="540" t="s">
        <v>2737</v>
      </c>
      <c r="E4946" s="540" t="s">
        <v>9812</v>
      </c>
      <c r="F4946" s="556">
        <v>11530000</v>
      </c>
      <c r="G4946" s="541">
        <v>2023</v>
      </c>
      <c r="H4946" s="542">
        <f>VLOOKUP(G4946,[3]잔가율!$B$3:$C$33,2,FALSE)</f>
        <v>0.82599999999999996</v>
      </c>
      <c r="I4946" s="552">
        <f t="shared" si="77"/>
        <v>9523780</v>
      </c>
    </row>
    <row r="4947" spans="1:9">
      <c r="A4947" s="539">
        <v>4946</v>
      </c>
      <c r="B4947" s="540" t="s">
        <v>8534</v>
      </c>
      <c r="C4947" s="540" t="s">
        <v>8535</v>
      </c>
      <c r="D4947" s="540" t="s">
        <v>2737</v>
      </c>
      <c r="E4947" s="540" t="s">
        <v>9813</v>
      </c>
      <c r="F4947" s="556">
        <v>10430000</v>
      </c>
      <c r="G4947" s="541">
        <v>2023</v>
      </c>
      <c r="H4947" s="542">
        <f>VLOOKUP(G4947,[3]잔가율!$B$3:$C$33,2,FALSE)</f>
        <v>0.82599999999999996</v>
      </c>
      <c r="I4947" s="552">
        <f t="shared" si="77"/>
        <v>8615180</v>
      </c>
    </row>
    <row r="4948" spans="1:9">
      <c r="A4948" s="539">
        <v>4947</v>
      </c>
      <c r="B4948" s="540" t="s">
        <v>8534</v>
      </c>
      <c r="C4948" s="540" t="s">
        <v>8535</v>
      </c>
      <c r="D4948" s="540" t="s">
        <v>2737</v>
      </c>
      <c r="E4948" s="540" t="s">
        <v>9814</v>
      </c>
      <c r="F4948" s="556">
        <v>11490000</v>
      </c>
      <c r="G4948" s="541">
        <v>2023</v>
      </c>
      <c r="H4948" s="542">
        <f>VLOOKUP(G4948,[3]잔가율!$B$3:$C$33,2,FALSE)</f>
        <v>0.82599999999999996</v>
      </c>
      <c r="I4948" s="552">
        <f t="shared" si="77"/>
        <v>9490740</v>
      </c>
    </row>
    <row r="4949" spans="1:9">
      <c r="A4949" s="539">
        <v>4948</v>
      </c>
      <c r="B4949" s="540" t="s">
        <v>8534</v>
      </c>
      <c r="C4949" s="540" t="s">
        <v>8535</v>
      </c>
      <c r="D4949" s="540" t="s">
        <v>2737</v>
      </c>
      <c r="E4949" s="540" t="s">
        <v>9815</v>
      </c>
      <c r="F4949" s="556">
        <v>8590000</v>
      </c>
      <c r="G4949" s="541">
        <v>2023</v>
      </c>
      <c r="H4949" s="542">
        <f>VLOOKUP(G4949,[3]잔가율!$B$3:$C$33,2,FALSE)</f>
        <v>0.82599999999999996</v>
      </c>
      <c r="I4949" s="552">
        <f t="shared" si="77"/>
        <v>7095340</v>
      </c>
    </row>
    <row r="4950" spans="1:9">
      <c r="A4950" s="539">
        <v>4949</v>
      </c>
      <c r="B4950" s="540" t="s">
        <v>8534</v>
      </c>
      <c r="C4950" s="540" t="s">
        <v>8535</v>
      </c>
      <c r="D4950" s="540" t="s">
        <v>2737</v>
      </c>
      <c r="E4950" s="540" t="s">
        <v>9816</v>
      </c>
      <c r="F4950" s="556">
        <v>10410000</v>
      </c>
      <c r="G4950" s="541">
        <v>2023</v>
      </c>
      <c r="H4950" s="542">
        <f>VLOOKUP(G4950,[3]잔가율!$B$3:$C$33,2,FALSE)</f>
        <v>0.82599999999999996</v>
      </c>
      <c r="I4950" s="552">
        <f t="shared" si="77"/>
        <v>8598660</v>
      </c>
    </row>
    <row r="4951" spans="1:9">
      <c r="A4951" s="539">
        <v>4950</v>
      </c>
      <c r="B4951" s="540" t="s">
        <v>8534</v>
      </c>
      <c r="C4951" s="540" t="s">
        <v>8535</v>
      </c>
      <c r="D4951" s="540" t="s">
        <v>2737</v>
      </c>
      <c r="E4951" s="540" t="s">
        <v>9817</v>
      </c>
      <c r="F4951" s="556">
        <v>8580000</v>
      </c>
      <c r="G4951" s="541">
        <v>2023</v>
      </c>
      <c r="H4951" s="542">
        <f>VLOOKUP(G4951,[3]잔가율!$B$3:$C$33,2,FALSE)</f>
        <v>0.82599999999999996</v>
      </c>
      <c r="I4951" s="552">
        <f t="shared" si="77"/>
        <v>7087080</v>
      </c>
    </row>
    <row r="4952" spans="1:9">
      <c r="A4952" s="539">
        <v>4951</v>
      </c>
      <c r="B4952" s="540" t="s">
        <v>8534</v>
      </c>
      <c r="C4952" s="540" t="s">
        <v>8535</v>
      </c>
      <c r="D4952" s="540" t="s">
        <v>2737</v>
      </c>
      <c r="E4952" s="540" t="s">
        <v>9818</v>
      </c>
      <c r="F4952" s="556">
        <v>10270000</v>
      </c>
      <c r="G4952" s="541">
        <v>2023</v>
      </c>
      <c r="H4952" s="542">
        <f>VLOOKUP(G4952,[3]잔가율!$B$3:$C$33,2,FALSE)</f>
        <v>0.82599999999999996</v>
      </c>
      <c r="I4952" s="552">
        <f t="shared" si="77"/>
        <v>8483020</v>
      </c>
    </row>
    <row r="4953" spans="1:9">
      <c r="A4953" s="539">
        <v>4952</v>
      </c>
      <c r="B4953" s="540" t="s">
        <v>8534</v>
      </c>
      <c r="C4953" s="540" t="s">
        <v>8535</v>
      </c>
      <c r="D4953" s="540" t="s">
        <v>2737</v>
      </c>
      <c r="E4953" s="540" t="s">
        <v>9819</v>
      </c>
      <c r="F4953" s="556">
        <v>8290000</v>
      </c>
      <c r="G4953" s="541">
        <v>2023</v>
      </c>
      <c r="H4953" s="542">
        <f>VLOOKUP(G4953,[3]잔가율!$B$3:$C$33,2,FALSE)</f>
        <v>0.82599999999999996</v>
      </c>
      <c r="I4953" s="552">
        <f t="shared" si="77"/>
        <v>6847540</v>
      </c>
    </row>
    <row r="4954" spans="1:9">
      <c r="A4954" s="539">
        <v>4953</v>
      </c>
      <c r="B4954" s="540" t="s">
        <v>8534</v>
      </c>
      <c r="C4954" s="540" t="s">
        <v>8535</v>
      </c>
      <c r="D4954" s="540" t="s">
        <v>2737</v>
      </c>
      <c r="E4954" s="540" t="s">
        <v>9820</v>
      </c>
      <c r="F4954" s="556">
        <v>8260000</v>
      </c>
      <c r="G4954" s="541">
        <v>2023</v>
      </c>
      <c r="H4954" s="542">
        <f>VLOOKUP(G4954,[3]잔가율!$B$3:$C$33,2,FALSE)</f>
        <v>0.82599999999999996</v>
      </c>
      <c r="I4954" s="552">
        <f t="shared" si="77"/>
        <v>6822760</v>
      </c>
    </row>
    <row r="4955" spans="1:9">
      <c r="A4955" s="539">
        <v>4954</v>
      </c>
      <c r="B4955" s="540" t="s">
        <v>8534</v>
      </c>
      <c r="C4955" s="540" t="s">
        <v>8535</v>
      </c>
      <c r="D4955" s="540" t="s">
        <v>2737</v>
      </c>
      <c r="E4955" s="540" t="s">
        <v>9821</v>
      </c>
      <c r="F4955" s="556">
        <v>6790000</v>
      </c>
      <c r="G4955" s="541">
        <v>2023</v>
      </c>
      <c r="H4955" s="542">
        <f>VLOOKUP(G4955,[3]잔가율!$B$3:$C$33,2,FALSE)</f>
        <v>0.82599999999999996</v>
      </c>
      <c r="I4955" s="552">
        <f t="shared" si="77"/>
        <v>5608540</v>
      </c>
    </row>
    <row r="4956" spans="1:9">
      <c r="A4956" s="539">
        <v>4955</v>
      </c>
      <c r="B4956" s="540" t="s">
        <v>8534</v>
      </c>
      <c r="C4956" s="540" t="s">
        <v>8535</v>
      </c>
      <c r="D4956" s="540" t="s">
        <v>2737</v>
      </c>
      <c r="E4956" s="540" t="s">
        <v>9822</v>
      </c>
      <c r="F4956" s="556">
        <v>6750000</v>
      </c>
      <c r="G4956" s="541">
        <v>2023</v>
      </c>
      <c r="H4956" s="542">
        <f>VLOOKUP(G4956,[3]잔가율!$B$3:$C$33,2,FALSE)</f>
        <v>0.82599999999999996</v>
      </c>
      <c r="I4956" s="552">
        <f t="shared" si="77"/>
        <v>5575500</v>
      </c>
    </row>
    <row r="4957" spans="1:9">
      <c r="A4957" s="539">
        <v>4956</v>
      </c>
      <c r="B4957" s="540" t="s">
        <v>8534</v>
      </c>
      <c r="C4957" s="540" t="s">
        <v>8535</v>
      </c>
      <c r="D4957" s="540" t="s">
        <v>2737</v>
      </c>
      <c r="E4957" s="540" t="s">
        <v>9823</v>
      </c>
      <c r="F4957" s="556">
        <v>7600000</v>
      </c>
      <c r="G4957" s="541">
        <v>2023</v>
      </c>
      <c r="H4957" s="542">
        <f>VLOOKUP(G4957,[3]잔가율!$B$3:$C$33,2,FALSE)</f>
        <v>0.82599999999999996</v>
      </c>
      <c r="I4957" s="552">
        <f t="shared" si="77"/>
        <v>6277600</v>
      </c>
    </row>
    <row r="4958" spans="1:9">
      <c r="A4958" s="539">
        <v>4957</v>
      </c>
      <c r="B4958" s="540" t="s">
        <v>8534</v>
      </c>
      <c r="C4958" s="540" t="s">
        <v>8535</v>
      </c>
      <c r="D4958" s="540" t="s">
        <v>2737</v>
      </c>
      <c r="E4958" s="540" t="s">
        <v>9824</v>
      </c>
      <c r="F4958" s="556">
        <v>7340000</v>
      </c>
      <c r="G4958" s="541">
        <v>2023</v>
      </c>
      <c r="H4958" s="542">
        <f>VLOOKUP(G4958,[3]잔가율!$B$3:$C$33,2,FALSE)</f>
        <v>0.82599999999999996</v>
      </c>
      <c r="I4958" s="552">
        <f t="shared" si="77"/>
        <v>6062840</v>
      </c>
    </row>
    <row r="4959" spans="1:9">
      <c r="A4959" s="539">
        <v>4958</v>
      </c>
      <c r="B4959" s="540" t="s">
        <v>8534</v>
      </c>
      <c r="C4959" s="540" t="s">
        <v>8535</v>
      </c>
      <c r="D4959" s="540" t="s">
        <v>2737</v>
      </c>
      <c r="E4959" s="540" t="s">
        <v>9825</v>
      </c>
      <c r="F4959" s="556">
        <v>8210000</v>
      </c>
      <c r="G4959" s="541">
        <v>2023</v>
      </c>
      <c r="H4959" s="542">
        <f>VLOOKUP(G4959,[3]잔가율!$B$3:$C$33,2,FALSE)</f>
        <v>0.82599999999999996</v>
      </c>
      <c r="I4959" s="552">
        <f t="shared" si="77"/>
        <v>6781460</v>
      </c>
    </row>
    <row r="4960" spans="1:9">
      <c r="A4960" s="539">
        <v>4959</v>
      </c>
      <c r="B4960" s="540" t="s">
        <v>8534</v>
      </c>
      <c r="C4960" s="540" t="s">
        <v>8535</v>
      </c>
      <c r="D4960" s="540" t="s">
        <v>2737</v>
      </c>
      <c r="E4960" s="540" t="s">
        <v>9826</v>
      </c>
      <c r="F4960" s="556">
        <v>7810000</v>
      </c>
      <c r="G4960" s="541">
        <v>2023</v>
      </c>
      <c r="H4960" s="542">
        <f>VLOOKUP(G4960,[3]잔가율!$B$3:$C$33,2,FALSE)</f>
        <v>0.82599999999999996</v>
      </c>
      <c r="I4960" s="552">
        <f t="shared" si="77"/>
        <v>6451060</v>
      </c>
    </row>
    <row r="4961" spans="1:9">
      <c r="A4961" s="539">
        <v>4960</v>
      </c>
      <c r="B4961" s="540" t="s">
        <v>8534</v>
      </c>
      <c r="C4961" s="540" t="s">
        <v>8535</v>
      </c>
      <c r="D4961" s="540" t="s">
        <v>2737</v>
      </c>
      <c r="E4961" s="540" t="s">
        <v>9827</v>
      </c>
      <c r="F4961" s="556">
        <v>7840000</v>
      </c>
      <c r="G4961" s="541">
        <v>2023</v>
      </c>
      <c r="H4961" s="542">
        <f>VLOOKUP(G4961,[3]잔가율!$B$3:$C$33,2,FALSE)</f>
        <v>0.82599999999999996</v>
      </c>
      <c r="I4961" s="552">
        <f t="shared" si="77"/>
        <v>6475840</v>
      </c>
    </row>
    <row r="4962" spans="1:9">
      <c r="A4962" s="539">
        <v>4961</v>
      </c>
      <c r="B4962" s="540" t="s">
        <v>8534</v>
      </c>
      <c r="C4962" s="540" t="s">
        <v>8535</v>
      </c>
      <c r="D4962" s="540" t="s">
        <v>2737</v>
      </c>
      <c r="E4962" s="540" t="s">
        <v>9828</v>
      </c>
      <c r="F4962" s="556">
        <v>7920000</v>
      </c>
      <c r="G4962" s="541">
        <v>2023</v>
      </c>
      <c r="H4962" s="542">
        <f>VLOOKUP(G4962,[3]잔가율!$B$3:$C$33,2,FALSE)</f>
        <v>0.82599999999999996</v>
      </c>
      <c r="I4962" s="552">
        <f t="shared" si="77"/>
        <v>6541920</v>
      </c>
    </row>
    <row r="4963" spans="1:9">
      <c r="A4963" s="539">
        <v>4962</v>
      </c>
      <c r="B4963" s="540" t="s">
        <v>8534</v>
      </c>
      <c r="C4963" s="540" t="s">
        <v>8535</v>
      </c>
      <c r="D4963" s="540" t="s">
        <v>2737</v>
      </c>
      <c r="E4963" s="540" t="s">
        <v>9829</v>
      </c>
      <c r="F4963" s="556">
        <v>7800000</v>
      </c>
      <c r="G4963" s="541">
        <v>2023</v>
      </c>
      <c r="H4963" s="542">
        <f>VLOOKUP(G4963,[3]잔가율!$B$3:$C$33,2,FALSE)</f>
        <v>0.82599999999999996</v>
      </c>
      <c r="I4963" s="552">
        <f t="shared" si="77"/>
        <v>6442800</v>
      </c>
    </row>
    <row r="4964" spans="1:9">
      <c r="A4964" s="539">
        <v>4963</v>
      </c>
      <c r="B4964" s="540" t="s">
        <v>8534</v>
      </c>
      <c r="C4964" s="540" t="s">
        <v>8535</v>
      </c>
      <c r="D4964" s="540" t="s">
        <v>2737</v>
      </c>
      <c r="E4964" s="540" t="s">
        <v>9830</v>
      </c>
      <c r="F4964" s="556">
        <v>8220000</v>
      </c>
      <c r="G4964" s="541">
        <v>2023</v>
      </c>
      <c r="H4964" s="542">
        <f>VLOOKUP(G4964,[3]잔가율!$B$3:$C$33,2,FALSE)</f>
        <v>0.82599999999999996</v>
      </c>
      <c r="I4964" s="552">
        <f t="shared" si="77"/>
        <v>6789720</v>
      </c>
    </row>
    <row r="4965" spans="1:9">
      <c r="A4965" s="539">
        <v>4964</v>
      </c>
      <c r="B4965" s="540" t="s">
        <v>8534</v>
      </c>
      <c r="C4965" s="540" t="s">
        <v>8535</v>
      </c>
      <c r="D4965" s="540" t="s">
        <v>2737</v>
      </c>
      <c r="E4965" s="540" t="s">
        <v>9831</v>
      </c>
      <c r="F4965" s="556">
        <v>9270000</v>
      </c>
      <c r="G4965" s="541">
        <v>2023</v>
      </c>
      <c r="H4965" s="542">
        <f>VLOOKUP(G4965,[3]잔가율!$B$3:$C$33,2,FALSE)</f>
        <v>0.82599999999999996</v>
      </c>
      <c r="I4965" s="552">
        <f t="shared" si="77"/>
        <v>7657020</v>
      </c>
    </row>
    <row r="4966" spans="1:9">
      <c r="A4966" s="539">
        <v>4965</v>
      </c>
      <c r="B4966" s="540" t="s">
        <v>8534</v>
      </c>
      <c r="C4966" s="540" t="s">
        <v>8535</v>
      </c>
      <c r="D4966" s="540" t="s">
        <v>2737</v>
      </c>
      <c r="E4966" s="540" t="s">
        <v>9832</v>
      </c>
      <c r="F4966" s="556">
        <v>9120000</v>
      </c>
      <c r="G4966" s="541">
        <v>2023</v>
      </c>
      <c r="H4966" s="542">
        <f>VLOOKUP(G4966,[3]잔가율!$B$3:$C$33,2,FALSE)</f>
        <v>0.82599999999999996</v>
      </c>
      <c r="I4966" s="552">
        <f t="shared" si="77"/>
        <v>7533120</v>
      </c>
    </row>
    <row r="4967" spans="1:9">
      <c r="A4967" s="539">
        <v>4966</v>
      </c>
      <c r="B4967" s="540" t="s">
        <v>8534</v>
      </c>
      <c r="C4967" s="540" t="s">
        <v>8535</v>
      </c>
      <c r="D4967" s="540" t="s">
        <v>2737</v>
      </c>
      <c r="E4967" s="540" t="s">
        <v>9833</v>
      </c>
      <c r="F4967" s="556">
        <v>8970000</v>
      </c>
      <c r="G4967" s="541">
        <v>2023</v>
      </c>
      <c r="H4967" s="542">
        <f>VLOOKUP(G4967,[3]잔가율!$B$3:$C$33,2,FALSE)</f>
        <v>0.82599999999999996</v>
      </c>
      <c r="I4967" s="552">
        <f t="shared" si="77"/>
        <v>7409220</v>
      </c>
    </row>
    <row r="4968" spans="1:9">
      <c r="A4968" s="539">
        <v>4967</v>
      </c>
      <c r="B4968" s="540" t="s">
        <v>8534</v>
      </c>
      <c r="C4968" s="540" t="s">
        <v>8535</v>
      </c>
      <c r="D4968" s="540" t="s">
        <v>2737</v>
      </c>
      <c r="E4968" s="540" t="s">
        <v>9834</v>
      </c>
      <c r="F4968" s="556">
        <v>8290000</v>
      </c>
      <c r="G4968" s="541">
        <v>2023</v>
      </c>
      <c r="H4968" s="542">
        <f>VLOOKUP(G4968,[3]잔가율!$B$3:$C$33,2,FALSE)</f>
        <v>0.82599999999999996</v>
      </c>
      <c r="I4968" s="552">
        <f t="shared" si="77"/>
        <v>6847540</v>
      </c>
    </row>
    <row r="4969" spans="1:9">
      <c r="A4969" s="539">
        <v>4968</v>
      </c>
      <c r="B4969" s="540" t="s">
        <v>8534</v>
      </c>
      <c r="C4969" s="540" t="s">
        <v>8535</v>
      </c>
      <c r="D4969" s="540" t="s">
        <v>2737</v>
      </c>
      <c r="E4969" s="540" t="s">
        <v>9835</v>
      </c>
      <c r="F4969" s="556">
        <v>10540000</v>
      </c>
      <c r="G4969" s="541">
        <v>2023</v>
      </c>
      <c r="H4969" s="542">
        <f>VLOOKUP(G4969,[3]잔가율!$B$3:$C$33,2,FALSE)</f>
        <v>0.82599999999999996</v>
      </c>
      <c r="I4969" s="552">
        <f t="shared" si="77"/>
        <v>8706040</v>
      </c>
    </row>
    <row r="4970" spans="1:9">
      <c r="A4970" s="539">
        <v>4969</v>
      </c>
      <c r="B4970" s="540" t="s">
        <v>8534</v>
      </c>
      <c r="C4970" s="540" t="s">
        <v>8535</v>
      </c>
      <c r="D4970" s="540" t="s">
        <v>2737</v>
      </c>
      <c r="E4970" s="540" t="s">
        <v>9836</v>
      </c>
      <c r="F4970" s="556">
        <v>11100000</v>
      </c>
      <c r="G4970" s="541">
        <v>2023</v>
      </c>
      <c r="H4970" s="542">
        <f>VLOOKUP(G4970,[3]잔가율!$B$3:$C$33,2,FALSE)</f>
        <v>0.82599999999999996</v>
      </c>
      <c r="I4970" s="552">
        <f t="shared" si="77"/>
        <v>9168600</v>
      </c>
    </row>
    <row r="4971" spans="1:9">
      <c r="A4971" s="539">
        <v>4970</v>
      </c>
      <c r="B4971" s="540" t="s">
        <v>8534</v>
      </c>
      <c r="C4971" s="540" t="s">
        <v>8535</v>
      </c>
      <c r="D4971" s="540" t="s">
        <v>2737</v>
      </c>
      <c r="E4971" s="540" t="s">
        <v>9837</v>
      </c>
      <c r="F4971" s="556">
        <v>8180000</v>
      </c>
      <c r="G4971" s="541">
        <v>2023</v>
      </c>
      <c r="H4971" s="542">
        <f>VLOOKUP(G4971,[3]잔가율!$B$3:$C$33,2,FALSE)</f>
        <v>0.82599999999999996</v>
      </c>
      <c r="I4971" s="552">
        <f t="shared" si="77"/>
        <v>6756680</v>
      </c>
    </row>
    <row r="4972" spans="1:9">
      <c r="A4972" s="539">
        <v>4971</v>
      </c>
      <c r="B4972" s="540" t="s">
        <v>8534</v>
      </c>
      <c r="C4972" s="540" t="s">
        <v>8535</v>
      </c>
      <c r="D4972" s="540" t="s">
        <v>2737</v>
      </c>
      <c r="E4972" s="540" t="s">
        <v>9838</v>
      </c>
      <c r="F4972" s="556">
        <v>8780000</v>
      </c>
      <c r="G4972" s="541">
        <v>2023</v>
      </c>
      <c r="H4972" s="542">
        <f>VLOOKUP(G4972,[3]잔가율!$B$3:$C$33,2,FALSE)</f>
        <v>0.82599999999999996</v>
      </c>
      <c r="I4972" s="552">
        <f t="shared" si="77"/>
        <v>7252280</v>
      </c>
    </row>
    <row r="4973" spans="1:9">
      <c r="A4973" s="539">
        <v>4972</v>
      </c>
      <c r="B4973" s="540" t="s">
        <v>8534</v>
      </c>
      <c r="C4973" s="540" t="s">
        <v>8535</v>
      </c>
      <c r="D4973" s="540" t="s">
        <v>2737</v>
      </c>
      <c r="E4973" s="540" t="s">
        <v>9839</v>
      </c>
      <c r="F4973" s="556">
        <v>10330000</v>
      </c>
      <c r="G4973" s="541">
        <v>2023</v>
      </c>
      <c r="H4973" s="542">
        <f>VLOOKUP(G4973,[3]잔가율!$B$3:$C$33,2,FALSE)</f>
        <v>0.82599999999999996</v>
      </c>
      <c r="I4973" s="552">
        <f t="shared" si="77"/>
        <v>8532580</v>
      </c>
    </row>
    <row r="4974" spans="1:9">
      <c r="A4974" s="539">
        <v>4973</v>
      </c>
      <c r="B4974" s="540" t="s">
        <v>8534</v>
      </c>
      <c r="C4974" s="540" t="s">
        <v>8535</v>
      </c>
      <c r="D4974" s="540" t="s">
        <v>2737</v>
      </c>
      <c r="E4974" s="540" t="s">
        <v>9840</v>
      </c>
      <c r="F4974" s="556">
        <v>10320000</v>
      </c>
      <c r="G4974" s="541">
        <v>2023</v>
      </c>
      <c r="H4974" s="542">
        <f>VLOOKUP(G4974,[3]잔가율!$B$3:$C$33,2,FALSE)</f>
        <v>0.82599999999999996</v>
      </c>
      <c r="I4974" s="552">
        <f t="shared" si="77"/>
        <v>8524320</v>
      </c>
    </row>
    <row r="4975" spans="1:9">
      <c r="A4975" s="539">
        <v>4974</v>
      </c>
      <c r="B4975" s="540" t="s">
        <v>8534</v>
      </c>
      <c r="C4975" s="540" t="s">
        <v>8535</v>
      </c>
      <c r="D4975" s="540" t="s">
        <v>2737</v>
      </c>
      <c r="E4975" s="540" t="s">
        <v>9841</v>
      </c>
      <c r="F4975" s="556">
        <v>11730000</v>
      </c>
      <c r="G4975" s="541">
        <v>2023</v>
      </c>
      <c r="H4975" s="542">
        <f>VLOOKUP(G4975,[3]잔가율!$B$3:$C$33,2,FALSE)</f>
        <v>0.82599999999999996</v>
      </c>
      <c r="I4975" s="552">
        <f t="shared" si="77"/>
        <v>9688980</v>
      </c>
    </row>
    <row r="4976" spans="1:9">
      <c r="A4976" s="539">
        <v>4975</v>
      </c>
      <c r="B4976" s="540" t="s">
        <v>8534</v>
      </c>
      <c r="C4976" s="540" t="s">
        <v>8535</v>
      </c>
      <c r="D4976" s="540" t="s">
        <v>2737</v>
      </c>
      <c r="E4976" s="540" t="s">
        <v>9842</v>
      </c>
      <c r="F4976" s="556">
        <v>8090000</v>
      </c>
      <c r="G4976" s="541">
        <v>2023</v>
      </c>
      <c r="H4976" s="542">
        <f>VLOOKUP(G4976,[3]잔가율!$B$3:$C$33,2,FALSE)</f>
        <v>0.82599999999999996</v>
      </c>
      <c r="I4976" s="552">
        <f t="shared" si="77"/>
        <v>6682340</v>
      </c>
    </row>
    <row r="4977" spans="1:9">
      <c r="A4977" s="539">
        <v>4976</v>
      </c>
      <c r="B4977" s="540" t="s">
        <v>8534</v>
      </c>
      <c r="C4977" s="540" t="s">
        <v>8535</v>
      </c>
      <c r="D4977" s="540" t="s">
        <v>2737</v>
      </c>
      <c r="E4977" s="540" t="s">
        <v>9843</v>
      </c>
      <c r="F4977" s="556">
        <v>9220000</v>
      </c>
      <c r="G4977" s="541">
        <v>2023</v>
      </c>
      <c r="H4977" s="542">
        <f>VLOOKUP(G4977,[3]잔가율!$B$3:$C$33,2,FALSE)</f>
        <v>0.82599999999999996</v>
      </c>
      <c r="I4977" s="552">
        <f t="shared" si="77"/>
        <v>7615720</v>
      </c>
    </row>
    <row r="4978" spans="1:9">
      <c r="A4978" s="539">
        <v>4977</v>
      </c>
      <c r="B4978" s="540" t="s">
        <v>8534</v>
      </c>
      <c r="C4978" s="540" t="s">
        <v>8535</v>
      </c>
      <c r="D4978" s="540" t="s">
        <v>2737</v>
      </c>
      <c r="E4978" s="540" t="s">
        <v>9844</v>
      </c>
      <c r="F4978" s="556">
        <v>10500000</v>
      </c>
      <c r="G4978" s="541">
        <v>2023</v>
      </c>
      <c r="H4978" s="542">
        <f>VLOOKUP(G4978,[3]잔가율!$B$3:$C$33,2,FALSE)</f>
        <v>0.82599999999999996</v>
      </c>
      <c r="I4978" s="552">
        <f t="shared" si="77"/>
        <v>8673000</v>
      </c>
    </row>
    <row r="4979" spans="1:9">
      <c r="A4979" s="539">
        <v>4978</v>
      </c>
      <c r="B4979" s="540" t="s">
        <v>8534</v>
      </c>
      <c r="C4979" s="540" t="s">
        <v>8535</v>
      </c>
      <c r="D4979" s="540" t="s">
        <v>2737</v>
      </c>
      <c r="E4979" s="540" t="s">
        <v>9845</v>
      </c>
      <c r="F4979" s="556">
        <v>10590000</v>
      </c>
      <c r="G4979" s="541">
        <v>2023</v>
      </c>
      <c r="H4979" s="542">
        <f>VLOOKUP(G4979,[3]잔가율!$B$3:$C$33,2,FALSE)</f>
        <v>0.82599999999999996</v>
      </c>
      <c r="I4979" s="552">
        <f t="shared" si="77"/>
        <v>8747340</v>
      </c>
    </row>
    <row r="4980" spans="1:9">
      <c r="A4980" s="539">
        <v>4979</v>
      </c>
      <c r="B4980" s="540" t="s">
        <v>8534</v>
      </c>
      <c r="C4980" s="540" t="s">
        <v>8535</v>
      </c>
      <c r="D4980" s="540" t="s">
        <v>2737</v>
      </c>
      <c r="E4980" s="540" t="s">
        <v>9846</v>
      </c>
      <c r="F4980" s="556">
        <v>7750000</v>
      </c>
      <c r="G4980" s="541">
        <v>2023</v>
      </c>
      <c r="H4980" s="542">
        <f>VLOOKUP(G4980,[3]잔가율!$B$3:$C$33,2,FALSE)</f>
        <v>0.82599999999999996</v>
      </c>
      <c r="I4980" s="552">
        <f t="shared" si="77"/>
        <v>6401500</v>
      </c>
    </row>
    <row r="4981" spans="1:9">
      <c r="A4981" s="539">
        <v>4980</v>
      </c>
      <c r="B4981" s="540" t="s">
        <v>8534</v>
      </c>
      <c r="C4981" s="540" t="s">
        <v>8535</v>
      </c>
      <c r="D4981" s="540" t="s">
        <v>2737</v>
      </c>
      <c r="E4981" s="540" t="s">
        <v>9847</v>
      </c>
      <c r="F4981" s="556">
        <v>9110000</v>
      </c>
      <c r="G4981" s="541">
        <v>2023</v>
      </c>
      <c r="H4981" s="542">
        <f>VLOOKUP(G4981,[3]잔가율!$B$3:$C$33,2,FALSE)</f>
        <v>0.82599999999999996</v>
      </c>
      <c r="I4981" s="552">
        <f t="shared" si="77"/>
        <v>7524860</v>
      </c>
    </row>
    <row r="4982" spans="1:9">
      <c r="A4982" s="539">
        <v>4981</v>
      </c>
      <c r="B4982" s="540" t="s">
        <v>8534</v>
      </c>
      <c r="C4982" s="540" t="s">
        <v>8535</v>
      </c>
      <c r="D4982" s="540" t="s">
        <v>2737</v>
      </c>
      <c r="E4982" s="540" t="s">
        <v>9848</v>
      </c>
      <c r="F4982" s="556">
        <v>9750000</v>
      </c>
      <c r="G4982" s="541">
        <v>2023</v>
      </c>
      <c r="H4982" s="542">
        <f>VLOOKUP(G4982,[3]잔가율!$B$3:$C$33,2,FALSE)</f>
        <v>0.82599999999999996</v>
      </c>
      <c r="I4982" s="552">
        <f t="shared" si="77"/>
        <v>8053500</v>
      </c>
    </row>
    <row r="4983" spans="1:9">
      <c r="A4983" s="539">
        <v>4982</v>
      </c>
      <c r="B4983" s="540" t="s">
        <v>8534</v>
      </c>
      <c r="C4983" s="540" t="s">
        <v>8535</v>
      </c>
      <c r="D4983" s="540" t="s">
        <v>2737</v>
      </c>
      <c r="E4983" s="540" t="s">
        <v>9849</v>
      </c>
      <c r="F4983" s="556">
        <v>10270000</v>
      </c>
      <c r="G4983" s="541">
        <v>2023</v>
      </c>
      <c r="H4983" s="542">
        <f>VLOOKUP(G4983,[3]잔가율!$B$3:$C$33,2,FALSE)</f>
        <v>0.82599999999999996</v>
      </c>
      <c r="I4983" s="552">
        <f t="shared" si="77"/>
        <v>8483020</v>
      </c>
    </row>
    <row r="4984" spans="1:9">
      <c r="A4984" s="539">
        <v>4983</v>
      </c>
      <c r="B4984" s="540" t="s">
        <v>8534</v>
      </c>
      <c r="C4984" s="540" t="s">
        <v>8535</v>
      </c>
      <c r="D4984" s="540" t="s">
        <v>2737</v>
      </c>
      <c r="E4984" s="540" t="s">
        <v>9850</v>
      </c>
      <c r="F4984" s="556">
        <v>10510000</v>
      </c>
      <c r="G4984" s="541">
        <v>2023</v>
      </c>
      <c r="H4984" s="542">
        <f>VLOOKUP(G4984,[3]잔가율!$B$3:$C$33,2,FALSE)</f>
        <v>0.82599999999999996</v>
      </c>
      <c r="I4984" s="552">
        <f t="shared" si="77"/>
        <v>8681260</v>
      </c>
    </row>
    <row r="4985" spans="1:9">
      <c r="A4985" s="539">
        <v>4984</v>
      </c>
      <c r="B4985" s="540" t="s">
        <v>8534</v>
      </c>
      <c r="C4985" s="540" t="s">
        <v>8535</v>
      </c>
      <c r="D4985" s="540" t="s">
        <v>2737</v>
      </c>
      <c r="E4985" s="540" t="s">
        <v>9851</v>
      </c>
      <c r="F4985" s="556">
        <v>9730000</v>
      </c>
      <c r="G4985" s="541">
        <v>2023</v>
      </c>
      <c r="H4985" s="542">
        <f>VLOOKUP(G4985,[3]잔가율!$B$3:$C$33,2,FALSE)</f>
        <v>0.82599999999999996</v>
      </c>
      <c r="I4985" s="552">
        <f t="shared" si="77"/>
        <v>8036980</v>
      </c>
    </row>
    <row r="4986" spans="1:9">
      <c r="A4986" s="539">
        <v>4985</v>
      </c>
      <c r="B4986" s="540" t="s">
        <v>8534</v>
      </c>
      <c r="C4986" s="540" t="s">
        <v>8535</v>
      </c>
      <c r="D4986" s="540" t="s">
        <v>2737</v>
      </c>
      <c r="E4986" s="540" t="s">
        <v>9852</v>
      </c>
      <c r="F4986" s="556">
        <v>8280000</v>
      </c>
      <c r="G4986" s="541">
        <v>2023</v>
      </c>
      <c r="H4986" s="542">
        <f>VLOOKUP(G4986,[3]잔가율!$B$3:$C$33,2,FALSE)</f>
        <v>0.82599999999999996</v>
      </c>
      <c r="I4986" s="552">
        <f t="shared" si="77"/>
        <v>6839280</v>
      </c>
    </row>
    <row r="4987" spans="1:9">
      <c r="A4987" s="539">
        <v>4986</v>
      </c>
      <c r="B4987" s="540" t="s">
        <v>8534</v>
      </c>
      <c r="C4987" s="540" t="s">
        <v>8535</v>
      </c>
      <c r="D4987" s="540" t="s">
        <v>2737</v>
      </c>
      <c r="E4987" s="540" t="s">
        <v>9853</v>
      </c>
      <c r="F4987" s="556">
        <v>10970000</v>
      </c>
      <c r="G4987" s="541">
        <v>2023</v>
      </c>
      <c r="H4987" s="542">
        <f>VLOOKUP(G4987,[3]잔가율!$B$3:$C$33,2,FALSE)</f>
        <v>0.82599999999999996</v>
      </c>
      <c r="I4987" s="552">
        <f t="shared" si="77"/>
        <v>9061220</v>
      </c>
    </row>
    <row r="4988" spans="1:9">
      <c r="A4988" s="539">
        <v>4987</v>
      </c>
      <c r="B4988" s="540" t="s">
        <v>8534</v>
      </c>
      <c r="C4988" s="540" t="s">
        <v>8535</v>
      </c>
      <c r="D4988" s="540" t="s">
        <v>2737</v>
      </c>
      <c r="E4988" s="540" t="s">
        <v>9854</v>
      </c>
      <c r="F4988" s="556">
        <v>11600000</v>
      </c>
      <c r="G4988" s="541">
        <v>2023</v>
      </c>
      <c r="H4988" s="542">
        <f>VLOOKUP(G4988,[3]잔가율!$B$3:$C$33,2,FALSE)</f>
        <v>0.82599999999999996</v>
      </c>
      <c r="I4988" s="552">
        <f t="shared" si="77"/>
        <v>9581600</v>
      </c>
    </row>
    <row r="4989" spans="1:9">
      <c r="A4989" s="539">
        <v>4988</v>
      </c>
      <c r="B4989" s="540" t="s">
        <v>8534</v>
      </c>
      <c r="C4989" s="540" t="s">
        <v>8535</v>
      </c>
      <c r="D4989" s="540" t="s">
        <v>2737</v>
      </c>
      <c r="E4989" s="540" t="s">
        <v>9855</v>
      </c>
      <c r="F4989" s="556">
        <v>12210000</v>
      </c>
      <c r="G4989" s="541">
        <v>2023</v>
      </c>
      <c r="H4989" s="542">
        <f>VLOOKUP(G4989,[3]잔가율!$B$3:$C$33,2,FALSE)</f>
        <v>0.82599999999999996</v>
      </c>
      <c r="I4989" s="552">
        <f t="shared" si="77"/>
        <v>10085460</v>
      </c>
    </row>
    <row r="4990" spans="1:9">
      <c r="A4990" s="539">
        <v>4989</v>
      </c>
      <c r="B4990" s="540" t="s">
        <v>8534</v>
      </c>
      <c r="C4990" s="540" t="s">
        <v>8535</v>
      </c>
      <c r="D4990" s="540" t="s">
        <v>2737</v>
      </c>
      <c r="E4990" s="540" t="s">
        <v>9856</v>
      </c>
      <c r="F4990" s="556">
        <v>9320000</v>
      </c>
      <c r="G4990" s="541">
        <v>2023</v>
      </c>
      <c r="H4990" s="542">
        <f>VLOOKUP(G4990,[3]잔가율!$B$3:$C$33,2,FALSE)</f>
        <v>0.82599999999999996</v>
      </c>
      <c r="I4990" s="552">
        <f t="shared" si="77"/>
        <v>7698320</v>
      </c>
    </row>
    <row r="4991" spans="1:9">
      <c r="A4991" s="539">
        <v>4990</v>
      </c>
      <c r="B4991" s="540" t="s">
        <v>8534</v>
      </c>
      <c r="C4991" s="540" t="s">
        <v>8535</v>
      </c>
      <c r="D4991" s="540" t="s">
        <v>2737</v>
      </c>
      <c r="E4991" s="540" t="s">
        <v>9857</v>
      </c>
      <c r="F4991" s="556">
        <v>11180000</v>
      </c>
      <c r="G4991" s="541">
        <v>2023</v>
      </c>
      <c r="H4991" s="542">
        <f>VLOOKUP(G4991,[3]잔가율!$B$3:$C$33,2,FALSE)</f>
        <v>0.82599999999999996</v>
      </c>
      <c r="I4991" s="552">
        <f t="shared" si="77"/>
        <v>9234680</v>
      </c>
    </row>
    <row r="4992" spans="1:9">
      <c r="A4992" s="539">
        <v>4991</v>
      </c>
      <c r="B4992" s="540" t="s">
        <v>8534</v>
      </c>
      <c r="C4992" s="540" t="s">
        <v>8535</v>
      </c>
      <c r="D4992" s="540" t="s">
        <v>2737</v>
      </c>
      <c r="E4992" s="540" t="s">
        <v>9858</v>
      </c>
      <c r="F4992" s="556">
        <v>11380000</v>
      </c>
      <c r="G4992" s="541">
        <v>2023</v>
      </c>
      <c r="H4992" s="542">
        <f>VLOOKUP(G4992,[3]잔가율!$B$3:$C$33,2,FALSE)</f>
        <v>0.82599999999999996</v>
      </c>
      <c r="I4992" s="552">
        <f t="shared" si="77"/>
        <v>9399880</v>
      </c>
    </row>
    <row r="4993" spans="1:9">
      <c r="A4993" s="539">
        <v>4992</v>
      </c>
      <c r="B4993" s="540" t="s">
        <v>8534</v>
      </c>
      <c r="C4993" s="540" t="s">
        <v>8535</v>
      </c>
      <c r="D4993" s="540" t="s">
        <v>2737</v>
      </c>
      <c r="E4993" s="540" t="s">
        <v>9859</v>
      </c>
      <c r="F4993" s="556">
        <v>11770000</v>
      </c>
      <c r="G4993" s="541">
        <v>2023</v>
      </c>
      <c r="H4993" s="542">
        <f>VLOOKUP(G4993,[3]잔가율!$B$3:$C$33,2,FALSE)</f>
        <v>0.82599999999999996</v>
      </c>
      <c r="I4993" s="552">
        <f t="shared" si="77"/>
        <v>9722020</v>
      </c>
    </row>
    <row r="4994" spans="1:9">
      <c r="A4994" s="539">
        <v>4993</v>
      </c>
      <c r="B4994" s="540" t="s">
        <v>8534</v>
      </c>
      <c r="C4994" s="540" t="s">
        <v>8535</v>
      </c>
      <c r="D4994" s="540" t="s">
        <v>2737</v>
      </c>
      <c r="E4994" s="540" t="s">
        <v>9860</v>
      </c>
      <c r="F4994" s="556">
        <v>11880000</v>
      </c>
      <c r="G4994" s="541">
        <v>2023</v>
      </c>
      <c r="H4994" s="542">
        <f>VLOOKUP(G4994,[3]잔가율!$B$3:$C$33,2,FALSE)</f>
        <v>0.82599999999999996</v>
      </c>
      <c r="I4994" s="552">
        <f t="shared" ref="I4994:I5057" si="78">ROUNDDOWN(F4994*H4994,0)</f>
        <v>9812880</v>
      </c>
    </row>
    <row r="4995" spans="1:9">
      <c r="A4995" s="539">
        <v>4994</v>
      </c>
      <c r="B4995" s="540" t="s">
        <v>8534</v>
      </c>
      <c r="C4995" s="540" t="s">
        <v>8535</v>
      </c>
      <c r="D4995" s="540" t="s">
        <v>2737</v>
      </c>
      <c r="E4995" s="540" t="s">
        <v>9861</v>
      </c>
      <c r="F4995" s="556">
        <v>8950000</v>
      </c>
      <c r="G4995" s="541">
        <v>2023</v>
      </c>
      <c r="H4995" s="542">
        <f>VLOOKUP(G4995,[3]잔가율!$B$3:$C$33,2,FALSE)</f>
        <v>0.82599999999999996</v>
      </c>
      <c r="I4995" s="552">
        <f t="shared" si="78"/>
        <v>7392700</v>
      </c>
    </row>
    <row r="4996" spans="1:9">
      <c r="A4996" s="539">
        <v>4995</v>
      </c>
      <c r="B4996" s="540" t="s">
        <v>8534</v>
      </c>
      <c r="C4996" s="540" t="s">
        <v>8535</v>
      </c>
      <c r="D4996" s="540" t="s">
        <v>2737</v>
      </c>
      <c r="E4996" s="540" t="s">
        <v>9862</v>
      </c>
      <c r="F4996" s="556">
        <v>10830000</v>
      </c>
      <c r="G4996" s="541">
        <v>2023</v>
      </c>
      <c r="H4996" s="542">
        <f>VLOOKUP(G4996,[3]잔가율!$B$3:$C$33,2,FALSE)</f>
        <v>0.82599999999999996</v>
      </c>
      <c r="I4996" s="552">
        <f t="shared" si="78"/>
        <v>8945580</v>
      </c>
    </row>
    <row r="4997" spans="1:9">
      <c r="A4997" s="539">
        <v>4996</v>
      </c>
      <c r="B4997" s="540" t="s">
        <v>8534</v>
      </c>
      <c r="C4997" s="540" t="s">
        <v>8535</v>
      </c>
      <c r="D4997" s="540" t="s">
        <v>2737</v>
      </c>
      <c r="E4997" s="540" t="s">
        <v>9863</v>
      </c>
      <c r="F4997" s="556">
        <v>11290000</v>
      </c>
      <c r="G4997" s="541">
        <v>2023</v>
      </c>
      <c r="H4997" s="542">
        <f>VLOOKUP(G4997,[3]잔가율!$B$3:$C$33,2,FALSE)</f>
        <v>0.82599999999999996</v>
      </c>
      <c r="I4997" s="552">
        <f t="shared" si="78"/>
        <v>9325540</v>
      </c>
    </row>
    <row r="4998" spans="1:9">
      <c r="A4998" s="539">
        <v>4997</v>
      </c>
      <c r="B4998" s="540" t="s">
        <v>8534</v>
      </c>
      <c r="C4998" s="540" t="s">
        <v>8535</v>
      </c>
      <c r="D4998" s="540" t="s">
        <v>2737</v>
      </c>
      <c r="E4998" s="540" t="s">
        <v>9864</v>
      </c>
      <c r="F4998" s="556">
        <v>12630000</v>
      </c>
      <c r="G4998" s="541">
        <v>2023</v>
      </c>
      <c r="H4998" s="542">
        <f>VLOOKUP(G4998,[3]잔가율!$B$3:$C$33,2,FALSE)</f>
        <v>0.82599999999999996</v>
      </c>
      <c r="I4998" s="552">
        <f t="shared" si="78"/>
        <v>10432380</v>
      </c>
    </row>
    <row r="4999" spans="1:9">
      <c r="A4999" s="539">
        <v>4998</v>
      </c>
      <c r="B4999" s="540" t="s">
        <v>8534</v>
      </c>
      <c r="C4999" s="540" t="s">
        <v>8535</v>
      </c>
      <c r="D4999" s="540" t="s">
        <v>2737</v>
      </c>
      <c r="E4999" s="540" t="s">
        <v>9865</v>
      </c>
      <c r="F4999" s="556">
        <v>8140000</v>
      </c>
      <c r="G4999" s="541">
        <v>2023</v>
      </c>
      <c r="H4999" s="542">
        <f>VLOOKUP(G4999,[3]잔가율!$B$3:$C$33,2,FALSE)</f>
        <v>0.82599999999999996</v>
      </c>
      <c r="I4999" s="552">
        <f t="shared" si="78"/>
        <v>6723640</v>
      </c>
    </row>
    <row r="5000" spans="1:9">
      <c r="A5000" s="539">
        <v>4999</v>
      </c>
      <c r="B5000" s="540" t="s">
        <v>8534</v>
      </c>
      <c r="C5000" s="540" t="s">
        <v>8535</v>
      </c>
      <c r="D5000" s="540" t="s">
        <v>2737</v>
      </c>
      <c r="E5000" s="540" t="s">
        <v>9866</v>
      </c>
      <c r="F5000" s="556">
        <v>10810000</v>
      </c>
      <c r="G5000" s="541">
        <v>2023</v>
      </c>
      <c r="H5000" s="542">
        <f>VLOOKUP(G5000,[3]잔가율!$B$3:$C$33,2,FALSE)</f>
        <v>0.82599999999999996</v>
      </c>
      <c r="I5000" s="552">
        <f t="shared" si="78"/>
        <v>8929060</v>
      </c>
    </row>
    <row r="5001" spans="1:9">
      <c r="A5001" s="539">
        <v>5000</v>
      </c>
      <c r="B5001" s="540" t="s">
        <v>8534</v>
      </c>
      <c r="C5001" s="540" t="s">
        <v>8535</v>
      </c>
      <c r="D5001" s="540" t="s">
        <v>2737</v>
      </c>
      <c r="E5001" s="540" t="s">
        <v>9867</v>
      </c>
      <c r="F5001" s="556">
        <v>11920000</v>
      </c>
      <c r="G5001" s="541">
        <v>2023</v>
      </c>
      <c r="H5001" s="542">
        <f>VLOOKUP(G5001,[3]잔가율!$B$3:$C$33,2,FALSE)</f>
        <v>0.82599999999999996</v>
      </c>
      <c r="I5001" s="552">
        <f t="shared" si="78"/>
        <v>9845920</v>
      </c>
    </row>
    <row r="5002" spans="1:9">
      <c r="A5002" s="539">
        <v>5001</v>
      </c>
      <c r="B5002" s="540" t="s">
        <v>8534</v>
      </c>
      <c r="C5002" s="540" t="s">
        <v>8535</v>
      </c>
      <c r="D5002" s="540" t="s">
        <v>2737</v>
      </c>
      <c r="E5002" s="540" t="s">
        <v>9868</v>
      </c>
      <c r="F5002" s="556">
        <v>11440000</v>
      </c>
      <c r="G5002" s="541">
        <v>2023</v>
      </c>
      <c r="H5002" s="542">
        <f>VLOOKUP(G5002,[3]잔가율!$B$3:$C$33,2,FALSE)</f>
        <v>0.82599999999999996</v>
      </c>
      <c r="I5002" s="552">
        <f t="shared" si="78"/>
        <v>9449440</v>
      </c>
    </row>
    <row r="5003" spans="1:9">
      <c r="A5003" s="539">
        <v>5002</v>
      </c>
      <c r="B5003" s="540" t="s">
        <v>8534</v>
      </c>
      <c r="C5003" s="540" t="s">
        <v>8535</v>
      </c>
      <c r="D5003" s="540" t="s">
        <v>2737</v>
      </c>
      <c r="E5003" s="540" t="s">
        <v>9869</v>
      </c>
      <c r="F5003" s="556">
        <v>11910000</v>
      </c>
      <c r="G5003" s="541">
        <v>2023</v>
      </c>
      <c r="H5003" s="542">
        <f>VLOOKUP(G5003,[3]잔가율!$B$3:$C$33,2,FALSE)</f>
        <v>0.82599999999999996</v>
      </c>
      <c r="I5003" s="552">
        <f t="shared" si="78"/>
        <v>9837660</v>
      </c>
    </row>
    <row r="5004" spans="1:9">
      <c r="A5004" s="539">
        <v>5003</v>
      </c>
      <c r="B5004" s="540" t="s">
        <v>8534</v>
      </c>
      <c r="C5004" s="540" t="s">
        <v>8535</v>
      </c>
      <c r="D5004" s="540" t="s">
        <v>2737</v>
      </c>
      <c r="E5004" s="540" t="s">
        <v>9870</v>
      </c>
      <c r="F5004" s="556">
        <v>10960000</v>
      </c>
      <c r="G5004" s="541">
        <v>2023</v>
      </c>
      <c r="H5004" s="542">
        <f>VLOOKUP(G5004,[3]잔가율!$B$3:$C$33,2,FALSE)</f>
        <v>0.82599999999999996</v>
      </c>
      <c r="I5004" s="552">
        <f t="shared" si="78"/>
        <v>9052960</v>
      </c>
    </row>
    <row r="5005" spans="1:9">
      <c r="A5005" s="539">
        <v>5004</v>
      </c>
      <c r="B5005" s="540" t="s">
        <v>8534</v>
      </c>
      <c r="C5005" s="540" t="s">
        <v>8535</v>
      </c>
      <c r="D5005" s="540" t="s">
        <v>2737</v>
      </c>
      <c r="E5005" s="540" t="s">
        <v>9871</v>
      </c>
      <c r="F5005" s="556">
        <v>9420000</v>
      </c>
      <c r="G5005" s="541">
        <v>2023</v>
      </c>
      <c r="H5005" s="542">
        <f>VLOOKUP(G5005,[3]잔가율!$B$3:$C$33,2,FALSE)</f>
        <v>0.82599999999999996</v>
      </c>
      <c r="I5005" s="552">
        <f t="shared" si="78"/>
        <v>7780920</v>
      </c>
    </row>
    <row r="5006" spans="1:9">
      <c r="A5006" s="539">
        <v>5005</v>
      </c>
      <c r="B5006" s="540" t="s">
        <v>8534</v>
      </c>
      <c r="C5006" s="540" t="s">
        <v>8535</v>
      </c>
      <c r="D5006" s="540" t="s">
        <v>2737</v>
      </c>
      <c r="E5006" s="540" t="s">
        <v>9872</v>
      </c>
      <c r="F5006" s="556">
        <v>11650000</v>
      </c>
      <c r="G5006" s="541">
        <v>2023</v>
      </c>
      <c r="H5006" s="542">
        <f>VLOOKUP(G5006,[3]잔가율!$B$3:$C$33,2,FALSE)</f>
        <v>0.82599999999999996</v>
      </c>
      <c r="I5006" s="552">
        <f t="shared" si="78"/>
        <v>9622900</v>
      </c>
    </row>
    <row r="5007" spans="1:9">
      <c r="A5007" s="539">
        <v>5006</v>
      </c>
      <c r="B5007" s="540" t="s">
        <v>8534</v>
      </c>
      <c r="C5007" s="540" t="s">
        <v>8535</v>
      </c>
      <c r="D5007" s="540" t="s">
        <v>2737</v>
      </c>
      <c r="E5007" s="540" t="s">
        <v>9873</v>
      </c>
      <c r="F5007" s="556">
        <v>10650000</v>
      </c>
      <c r="G5007" s="541">
        <v>2023</v>
      </c>
      <c r="H5007" s="542">
        <f>VLOOKUP(G5007,[3]잔가율!$B$3:$C$33,2,FALSE)</f>
        <v>0.82599999999999996</v>
      </c>
      <c r="I5007" s="552">
        <f t="shared" si="78"/>
        <v>8796900</v>
      </c>
    </row>
    <row r="5008" spans="1:9">
      <c r="A5008" s="539">
        <v>5007</v>
      </c>
      <c r="B5008" s="540" t="s">
        <v>8534</v>
      </c>
      <c r="C5008" s="540" t="s">
        <v>8535</v>
      </c>
      <c r="D5008" s="540" t="s">
        <v>2737</v>
      </c>
      <c r="E5008" s="540" t="s">
        <v>9874</v>
      </c>
      <c r="F5008" s="556">
        <v>12020000</v>
      </c>
      <c r="G5008" s="541">
        <v>2023</v>
      </c>
      <c r="H5008" s="542">
        <f>VLOOKUP(G5008,[3]잔가율!$B$3:$C$33,2,FALSE)</f>
        <v>0.82599999999999996</v>
      </c>
      <c r="I5008" s="552">
        <f t="shared" si="78"/>
        <v>9928520</v>
      </c>
    </row>
    <row r="5009" spans="1:9">
      <c r="A5009" s="539">
        <v>5008</v>
      </c>
      <c r="B5009" s="540" t="s">
        <v>8534</v>
      </c>
      <c r="C5009" s="540" t="s">
        <v>8535</v>
      </c>
      <c r="D5009" s="540" t="s">
        <v>2737</v>
      </c>
      <c r="E5009" s="540" t="s">
        <v>9875</v>
      </c>
      <c r="F5009" s="556">
        <v>9330000</v>
      </c>
      <c r="G5009" s="541">
        <v>2023</v>
      </c>
      <c r="H5009" s="542">
        <f>VLOOKUP(G5009,[3]잔가율!$B$3:$C$33,2,FALSE)</f>
        <v>0.82599999999999996</v>
      </c>
      <c r="I5009" s="552">
        <f t="shared" si="78"/>
        <v>7706580</v>
      </c>
    </row>
    <row r="5010" spans="1:9">
      <c r="A5010" s="539">
        <v>5009</v>
      </c>
      <c r="B5010" s="540" t="s">
        <v>8534</v>
      </c>
      <c r="C5010" s="540" t="s">
        <v>8535</v>
      </c>
      <c r="D5010" s="540" t="s">
        <v>2737</v>
      </c>
      <c r="E5010" s="540" t="s">
        <v>9876</v>
      </c>
      <c r="F5010" s="556">
        <v>11720000</v>
      </c>
      <c r="G5010" s="541">
        <v>2023</v>
      </c>
      <c r="H5010" s="542">
        <f>VLOOKUP(G5010,[3]잔가율!$B$3:$C$33,2,FALSE)</f>
        <v>0.82599999999999996</v>
      </c>
      <c r="I5010" s="552">
        <f t="shared" si="78"/>
        <v>9680720</v>
      </c>
    </row>
    <row r="5011" spans="1:9">
      <c r="A5011" s="539">
        <v>5010</v>
      </c>
      <c r="B5011" s="540" t="s">
        <v>8534</v>
      </c>
      <c r="C5011" s="540" t="s">
        <v>8535</v>
      </c>
      <c r="D5011" s="540" t="s">
        <v>2737</v>
      </c>
      <c r="E5011" s="540" t="s">
        <v>9877</v>
      </c>
      <c r="F5011" s="556">
        <v>12450000</v>
      </c>
      <c r="G5011" s="541">
        <v>2023</v>
      </c>
      <c r="H5011" s="542">
        <f>VLOOKUP(G5011,[3]잔가율!$B$3:$C$33,2,FALSE)</f>
        <v>0.82599999999999996</v>
      </c>
      <c r="I5011" s="552">
        <f t="shared" si="78"/>
        <v>10283700</v>
      </c>
    </row>
    <row r="5012" spans="1:9">
      <c r="A5012" s="539">
        <v>5011</v>
      </c>
      <c r="B5012" s="540" t="s">
        <v>8534</v>
      </c>
      <c r="C5012" s="540" t="s">
        <v>8535</v>
      </c>
      <c r="D5012" s="540" t="s">
        <v>2737</v>
      </c>
      <c r="E5012" s="540" t="s">
        <v>9878</v>
      </c>
      <c r="F5012" s="556">
        <v>10500000</v>
      </c>
      <c r="G5012" s="541">
        <v>2023</v>
      </c>
      <c r="H5012" s="542">
        <f>VLOOKUP(G5012,[3]잔가율!$B$3:$C$33,2,FALSE)</f>
        <v>0.82599999999999996</v>
      </c>
      <c r="I5012" s="552">
        <f t="shared" si="78"/>
        <v>8673000</v>
      </c>
    </row>
    <row r="5013" spans="1:9">
      <c r="A5013" s="539">
        <v>5012</v>
      </c>
      <c r="B5013" s="540" t="s">
        <v>8534</v>
      </c>
      <c r="C5013" s="540" t="s">
        <v>8535</v>
      </c>
      <c r="D5013" s="540" t="s">
        <v>2737</v>
      </c>
      <c r="E5013" s="540" t="s">
        <v>9879</v>
      </c>
      <c r="F5013" s="556">
        <v>12400000</v>
      </c>
      <c r="G5013" s="541">
        <v>2023</v>
      </c>
      <c r="H5013" s="542">
        <f>VLOOKUP(G5013,[3]잔가율!$B$3:$C$33,2,FALSE)</f>
        <v>0.82599999999999996</v>
      </c>
      <c r="I5013" s="552">
        <f t="shared" si="78"/>
        <v>10242400</v>
      </c>
    </row>
    <row r="5014" spans="1:9">
      <c r="A5014" s="539">
        <v>5013</v>
      </c>
      <c r="B5014" s="540" t="s">
        <v>8534</v>
      </c>
      <c r="C5014" s="540" t="s">
        <v>8535</v>
      </c>
      <c r="D5014" s="540" t="s">
        <v>2737</v>
      </c>
      <c r="E5014" s="540" t="s">
        <v>9880</v>
      </c>
      <c r="F5014" s="556">
        <v>9990000</v>
      </c>
      <c r="G5014" s="541">
        <v>2023</v>
      </c>
      <c r="H5014" s="542">
        <f>VLOOKUP(G5014,[3]잔가율!$B$3:$C$33,2,FALSE)</f>
        <v>0.82599999999999996</v>
      </c>
      <c r="I5014" s="552">
        <f t="shared" si="78"/>
        <v>8251740</v>
      </c>
    </row>
    <row r="5015" spans="1:9">
      <c r="A5015" s="539">
        <v>5014</v>
      </c>
      <c r="B5015" s="540" t="s">
        <v>8534</v>
      </c>
      <c r="C5015" s="540" t="s">
        <v>8535</v>
      </c>
      <c r="D5015" s="540" t="s">
        <v>2737</v>
      </c>
      <c r="E5015" s="540" t="s">
        <v>9881</v>
      </c>
      <c r="F5015" s="556">
        <v>12400000</v>
      </c>
      <c r="G5015" s="541">
        <v>2023</v>
      </c>
      <c r="H5015" s="542">
        <f>VLOOKUP(G5015,[3]잔가율!$B$3:$C$33,2,FALSE)</f>
        <v>0.82599999999999996</v>
      </c>
      <c r="I5015" s="552">
        <f t="shared" si="78"/>
        <v>10242400</v>
      </c>
    </row>
    <row r="5016" spans="1:9">
      <c r="A5016" s="539">
        <v>5015</v>
      </c>
      <c r="B5016" s="540" t="s">
        <v>8534</v>
      </c>
      <c r="C5016" s="540" t="s">
        <v>8535</v>
      </c>
      <c r="D5016" s="540" t="s">
        <v>2737</v>
      </c>
      <c r="E5016" s="540" t="s">
        <v>9882</v>
      </c>
      <c r="F5016" s="556">
        <v>9600000</v>
      </c>
      <c r="G5016" s="541">
        <v>2023</v>
      </c>
      <c r="H5016" s="542">
        <f>VLOOKUP(G5016,[3]잔가율!$B$3:$C$33,2,FALSE)</f>
        <v>0.82599999999999996</v>
      </c>
      <c r="I5016" s="552">
        <f t="shared" si="78"/>
        <v>7929600</v>
      </c>
    </row>
    <row r="5017" spans="1:9">
      <c r="A5017" s="539">
        <v>5016</v>
      </c>
      <c r="B5017" s="540" t="s">
        <v>8534</v>
      </c>
      <c r="C5017" s="540" t="s">
        <v>8535</v>
      </c>
      <c r="D5017" s="540" t="s">
        <v>2737</v>
      </c>
      <c r="E5017" s="540" t="s">
        <v>9883</v>
      </c>
      <c r="F5017" s="556">
        <v>11200000</v>
      </c>
      <c r="G5017" s="541">
        <v>2023</v>
      </c>
      <c r="H5017" s="542">
        <f>VLOOKUP(G5017,[3]잔가율!$B$3:$C$33,2,FALSE)</f>
        <v>0.82599999999999996</v>
      </c>
      <c r="I5017" s="552">
        <f t="shared" si="78"/>
        <v>9251200</v>
      </c>
    </row>
    <row r="5018" spans="1:9">
      <c r="A5018" s="539">
        <v>5017</v>
      </c>
      <c r="B5018" s="540" t="s">
        <v>8534</v>
      </c>
      <c r="C5018" s="540" t="s">
        <v>8535</v>
      </c>
      <c r="D5018" s="540" t="s">
        <v>2737</v>
      </c>
      <c r="E5018" s="540" t="s">
        <v>9884</v>
      </c>
      <c r="F5018" s="556">
        <v>12300000</v>
      </c>
      <c r="G5018" s="541">
        <v>2023</v>
      </c>
      <c r="H5018" s="542">
        <f>VLOOKUP(G5018,[3]잔가율!$B$3:$C$33,2,FALSE)</f>
        <v>0.82599999999999996</v>
      </c>
      <c r="I5018" s="552">
        <f t="shared" si="78"/>
        <v>10159800</v>
      </c>
    </row>
    <row r="5019" spans="1:9">
      <c r="A5019" s="539">
        <v>5018</v>
      </c>
      <c r="B5019" s="540" t="s">
        <v>8534</v>
      </c>
      <c r="C5019" s="540" t="s">
        <v>8535</v>
      </c>
      <c r="D5019" s="540" t="s">
        <v>2737</v>
      </c>
      <c r="E5019" s="540" t="s">
        <v>9885</v>
      </c>
      <c r="F5019" s="556">
        <v>9270000</v>
      </c>
      <c r="G5019" s="541">
        <v>2023</v>
      </c>
      <c r="H5019" s="542">
        <f>VLOOKUP(G5019,[3]잔가율!$B$3:$C$33,2,FALSE)</f>
        <v>0.82599999999999996</v>
      </c>
      <c r="I5019" s="552">
        <f t="shared" si="78"/>
        <v>7657020</v>
      </c>
    </row>
    <row r="5020" spans="1:9">
      <c r="A5020" s="539">
        <v>5019</v>
      </c>
      <c r="B5020" s="540" t="s">
        <v>8534</v>
      </c>
      <c r="C5020" s="540" t="s">
        <v>8535</v>
      </c>
      <c r="D5020" s="540" t="s">
        <v>2737</v>
      </c>
      <c r="E5020" s="540" t="s">
        <v>9886</v>
      </c>
      <c r="F5020" s="556">
        <v>11170000</v>
      </c>
      <c r="G5020" s="541">
        <v>2023</v>
      </c>
      <c r="H5020" s="542">
        <f>VLOOKUP(G5020,[3]잔가율!$B$3:$C$33,2,FALSE)</f>
        <v>0.82599999999999996</v>
      </c>
      <c r="I5020" s="552">
        <f t="shared" si="78"/>
        <v>9226420</v>
      </c>
    </row>
    <row r="5021" spans="1:9">
      <c r="A5021" s="539">
        <v>5020</v>
      </c>
      <c r="B5021" s="540" t="s">
        <v>8534</v>
      </c>
      <c r="C5021" s="540" t="s">
        <v>8535</v>
      </c>
      <c r="D5021" s="540" t="s">
        <v>2737</v>
      </c>
      <c r="E5021" s="540" t="s">
        <v>9887</v>
      </c>
      <c r="F5021" s="556">
        <v>12380000</v>
      </c>
      <c r="G5021" s="541">
        <v>2023</v>
      </c>
      <c r="H5021" s="542">
        <f>VLOOKUP(G5021,[3]잔가율!$B$3:$C$33,2,FALSE)</f>
        <v>0.82599999999999996</v>
      </c>
      <c r="I5021" s="552">
        <f t="shared" si="78"/>
        <v>10225880</v>
      </c>
    </row>
    <row r="5022" spans="1:9">
      <c r="A5022" s="539">
        <v>5021</v>
      </c>
      <c r="B5022" s="540" t="s">
        <v>8534</v>
      </c>
      <c r="C5022" s="540" t="s">
        <v>8535</v>
      </c>
      <c r="D5022" s="540" t="s">
        <v>2737</v>
      </c>
      <c r="E5022" s="540" t="s">
        <v>9888</v>
      </c>
      <c r="F5022" s="556">
        <v>9310000</v>
      </c>
      <c r="G5022" s="541">
        <v>2023</v>
      </c>
      <c r="H5022" s="542">
        <f>VLOOKUP(G5022,[3]잔가율!$B$3:$C$33,2,FALSE)</f>
        <v>0.82599999999999996</v>
      </c>
      <c r="I5022" s="552">
        <f t="shared" si="78"/>
        <v>7690060</v>
      </c>
    </row>
    <row r="5023" spans="1:9">
      <c r="A5023" s="539">
        <v>5022</v>
      </c>
      <c r="B5023" s="540" t="s">
        <v>8534</v>
      </c>
      <c r="C5023" s="540" t="s">
        <v>8535</v>
      </c>
      <c r="D5023" s="540" t="s">
        <v>2737</v>
      </c>
      <c r="E5023" s="540" t="s">
        <v>9889</v>
      </c>
      <c r="F5023" s="556">
        <v>11000000</v>
      </c>
      <c r="G5023" s="541">
        <v>2023</v>
      </c>
      <c r="H5023" s="542">
        <f>VLOOKUP(G5023,[3]잔가율!$B$3:$C$33,2,FALSE)</f>
        <v>0.82599999999999996</v>
      </c>
      <c r="I5023" s="552">
        <f t="shared" si="78"/>
        <v>9086000</v>
      </c>
    </row>
    <row r="5024" spans="1:9">
      <c r="A5024" s="539">
        <v>5023</v>
      </c>
      <c r="B5024" s="540" t="s">
        <v>8534</v>
      </c>
      <c r="C5024" s="540" t="s">
        <v>8535</v>
      </c>
      <c r="D5024" s="540" t="s">
        <v>2737</v>
      </c>
      <c r="E5024" s="540" t="s">
        <v>9890</v>
      </c>
      <c r="F5024" s="556">
        <v>9180000</v>
      </c>
      <c r="G5024" s="541">
        <v>2023</v>
      </c>
      <c r="H5024" s="542">
        <f>VLOOKUP(G5024,[3]잔가율!$B$3:$C$33,2,FALSE)</f>
        <v>0.82599999999999996</v>
      </c>
      <c r="I5024" s="552">
        <f t="shared" si="78"/>
        <v>7582680</v>
      </c>
    </row>
    <row r="5025" spans="1:9">
      <c r="A5025" s="539">
        <v>5024</v>
      </c>
      <c r="B5025" s="544" t="s">
        <v>8534</v>
      </c>
      <c r="C5025" s="544" t="s">
        <v>8535</v>
      </c>
      <c r="D5025" s="544" t="s">
        <v>2737</v>
      </c>
      <c r="E5025" s="544" t="s">
        <v>9891</v>
      </c>
      <c r="F5025" s="559">
        <v>11250000</v>
      </c>
      <c r="G5025" s="541">
        <v>2023</v>
      </c>
      <c r="H5025" s="542">
        <f>VLOOKUP(G5025,[3]잔가율!$B$3:$C$33,2,FALSE)</f>
        <v>0.82599999999999996</v>
      </c>
      <c r="I5025" s="552">
        <f t="shared" si="78"/>
        <v>9292500</v>
      </c>
    </row>
    <row r="5026" spans="1:9">
      <c r="A5026" s="539">
        <v>5025</v>
      </c>
      <c r="B5026" s="540" t="s">
        <v>8534</v>
      </c>
      <c r="C5026" s="540" t="s">
        <v>8535</v>
      </c>
      <c r="D5026" s="540" t="s">
        <v>2737</v>
      </c>
      <c r="E5026" s="540" t="s">
        <v>9892</v>
      </c>
      <c r="F5026" s="556">
        <v>9030000</v>
      </c>
      <c r="G5026" s="541">
        <v>2023</v>
      </c>
      <c r="H5026" s="542">
        <f>VLOOKUP(G5026,[3]잔가율!$B$3:$C$33,2,FALSE)</f>
        <v>0.82599999999999996</v>
      </c>
      <c r="I5026" s="552">
        <f t="shared" si="78"/>
        <v>7458780</v>
      </c>
    </row>
    <row r="5027" spans="1:9">
      <c r="A5027" s="539">
        <v>5026</v>
      </c>
      <c r="B5027" s="540" t="s">
        <v>8534</v>
      </c>
      <c r="C5027" s="540" t="s">
        <v>8535</v>
      </c>
      <c r="D5027" s="540" t="s">
        <v>2737</v>
      </c>
      <c r="E5027" s="540" t="s">
        <v>9893</v>
      </c>
      <c r="F5027" s="556">
        <v>10990000</v>
      </c>
      <c r="G5027" s="541">
        <v>2023</v>
      </c>
      <c r="H5027" s="542">
        <f>VLOOKUP(G5027,[3]잔가율!$B$3:$C$33,2,FALSE)</f>
        <v>0.82599999999999996</v>
      </c>
      <c r="I5027" s="552">
        <f t="shared" si="78"/>
        <v>9077740</v>
      </c>
    </row>
    <row r="5028" spans="1:9">
      <c r="A5028" s="539">
        <v>5027</v>
      </c>
      <c r="B5028" s="540" t="s">
        <v>8534</v>
      </c>
      <c r="C5028" s="540" t="s">
        <v>8535</v>
      </c>
      <c r="D5028" s="540" t="s">
        <v>2737</v>
      </c>
      <c r="E5028" s="540" t="s">
        <v>9894</v>
      </c>
      <c r="F5028" s="556">
        <v>9060000</v>
      </c>
      <c r="G5028" s="541">
        <v>2023</v>
      </c>
      <c r="H5028" s="542">
        <f>VLOOKUP(G5028,[3]잔가율!$B$3:$C$33,2,FALSE)</f>
        <v>0.82599999999999996</v>
      </c>
      <c r="I5028" s="552">
        <f t="shared" si="78"/>
        <v>7483560</v>
      </c>
    </row>
    <row r="5029" spans="1:9">
      <c r="A5029" s="539">
        <v>5028</v>
      </c>
      <c r="B5029" s="540" t="s">
        <v>8534</v>
      </c>
      <c r="C5029" s="540" t="s">
        <v>8535</v>
      </c>
      <c r="D5029" s="540" t="s">
        <v>2737</v>
      </c>
      <c r="E5029" s="540" t="s">
        <v>9895</v>
      </c>
      <c r="F5029" s="556">
        <v>12430000</v>
      </c>
      <c r="G5029" s="541">
        <v>2023</v>
      </c>
      <c r="H5029" s="542">
        <f>VLOOKUP(G5029,[3]잔가율!$B$3:$C$33,2,FALSE)</f>
        <v>0.82599999999999996</v>
      </c>
      <c r="I5029" s="552">
        <f t="shared" si="78"/>
        <v>10267180</v>
      </c>
    </row>
    <row r="5030" spans="1:9">
      <c r="A5030" s="539">
        <v>5029</v>
      </c>
      <c r="B5030" s="540" t="s">
        <v>8534</v>
      </c>
      <c r="C5030" s="540" t="s">
        <v>8535</v>
      </c>
      <c r="D5030" s="540" t="s">
        <v>2737</v>
      </c>
      <c r="E5030" s="540" t="s">
        <v>9896</v>
      </c>
      <c r="F5030" s="556">
        <v>10400000</v>
      </c>
      <c r="G5030" s="541">
        <v>2023</v>
      </c>
      <c r="H5030" s="542">
        <f>VLOOKUP(G5030,[3]잔가율!$B$3:$C$33,2,FALSE)</f>
        <v>0.82599999999999996</v>
      </c>
      <c r="I5030" s="552">
        <f t="shared" si="78"/>
        <v>8590400</v>
      </c>
    </row>
    <row r="5031" spans="1:9">
      <c r="A5031" s="539">
        <v>5030</v>
      </c>
      <c r="B5031" s="540" t="s">
        <v>8534</v>
      </c>
      <c r="C5031" s="540" t="s">
        <v>8535</v>
      </c>
      <c r="D5031" s="540" t="s">
        <v>2737</v>
      </c>
      <c r="E5031" s="540" t="s">
        <v>9897</v>
      </c>
      <c r="F5031" s="556">
        <v>11700000</v>
      </c>
      <c r="G5031" s="541">
        <v>2023</v>
      </c>
      <c r="H5031" s="542">
        <f>VLOOKUP(G5031,[3]잔가율!$B$3:$C$33,2,FALSE)</f>
        <v>0.82599999999999996</v>
      </c>
      <c r="I5031" s="552">
        <f t="shared" si="78"/>
        <v>9664200</v>
      </c>
    </row>
    <row r="5032" spans="1:9">
      <c r="A5032" s="539">
        <v>5031</v>
      </c>
      <c r="B5032" s="540" t="s">
        <v>8534</v>
      </c>
      <c r="C5032" s="540" t="s">
        <v>8535</v>
      </c>
      <c r="D5032" s="540" t="s">
        <v>2737</v>
      </c>
      <c r="E5032" s="540" t="s">
        <v>9898</v>
      </c>
      <c r="F5032" s="556">
        <v>13100000</v>
      </c>
      <c r="G5032" s="541">
        <v>2023</v>
      </c>
      <c r="H5032" s="542">
        <f>VLOOKUP(G5032,[3]잔가율!$B$3:$C$33,2,FALSE)</f>
        <v>0.82599999999999996</v>
      </c>
      <c r="I5032" s="552">
        <f t="shared" si="78"/>
        <v>10820600</v>
      </c>
    </row>
    <row r="5033" spans="1:9">
      <c r="A5033" s="539">
        <v>5032</v>
      </c>
      <c r="B5033" s="540" t="s">
        <v>8534</v>
      </c>
      <c r="C5033" s="540" t="s">
        <v>8535</v>
      </c>
      <c r="D5033" s="540" t="s">
        <v>2737</v>
      </c>
      <c r="E5033" s="540" t="s">
        <v>9899</v>
      </c>
      <c r="F5033" s="556">
        <v>10430000</v>
      </c>
      <c r="G5033" s="541">
        <v>2023</v>
      </c>
      <c r="H5033" s="542">
        <f>VLOOKUP(G5033,[3]잔가율!$B$3:$C$33,2,FALSE)</f>
        <v>0.82599999999999996</v>
      </c>
      <c r="I5033" s="552">
        <f t="shared" si="78"/>
        <v>8615180</v>
      </c>
    </row>
    <row r="5034" spans="1:9">
      <c r="A5034" s="539">
        <v>5033</v>
      </c>
      <c r="B5034" s="540" t="s">
        <v>8534</v>
      </c>
      <c r="C5034" s="540" t="s">
        <v>8535</v>
      </c>
      <c r="D5034" s="540" t="s">
        <v>2737</v>
      </c>
      <c r="E5034" s="540" t="s">
        <v>9900</v>
      </c>
      <c r="F5034" s="556">
        <v>12050000</v>
      </c>
      <c r="G5034" s="541">
        <v>2023</v>
      </c>
      <c r="H5034" s="542">
        <f>VLOOKUP(G5034,[3]잔가율!$B$3:$C$33,2,FALSE)</f>
        <v>0.82599999999999996</v>
      </c>
      <c r="I5034" s="552">
        <f t="shared" si="78"/>
        <v>9953300</v>
      </c>
    </row>
    <row r="5035" spans="1:9">
      <c r="A5035" s="539">
        <v>5034</v>
      </c>
      <c r="B5035" s="540" t="s">
        <v>8534</v>
      </c>
      <c r="C5035" s="540" t="s">
        <v>8535</v>
      </c>
      <c r="D5035" s="540" t="s">
        <v>2737</v>
      </c>
      <c r="E5035" s="540" t="s">
        <v>9901</v>
      </c>
      <c r="F5035" s="556">
        <v>13100000</v>
      </c>
      <c r="G5035" s="541">
        <v>2023</v>
      </c>
      <c r="H5035" s="542">
        <f>VLOOKUP(G5035,[3]잔가율!$B$3:$C$33,2,FALSE)</f>
        <v>0.82599999999999996</v>
      </c>
      <c r="I5035" s="552">
        <f t="shared" si="78"/>
        <v>10820600</v>
      </c>
    </row>
    <row r="5036" spans="1:9">
      <c r="A5036" s="539">
        <v>5035</v>
      </c>
      <c r="B5036" s="540" t="s">
        <v>8534</v>
      </c>
      <c r="C5036" s="540" t="s">
        <v>8535</v>
      </c>
      <c r="D5036" s="540" t="s">
        <v>2737</v>
      </c>
      <c r="E5036" s="540" t="s">
        <v>9902</v>
      </c>
      <c r="F5036" s="556">
        <v>10130000</v>
      </c>
      <c r="G5036" s="541">
        <v>2023</v>
      </c>
      <c r="H5036" s="542">
        <f>VLOOKUP(G5036,[3]잔가율!$B$3:$C$33,2,FALSE)</f>
        <v>0.82599999999999996</v>
      </c>
      <c r="I5036" s="552">
        <f t="shared" si="78"/>
        <v>8367380</v>
      </c>
    </row>
    <row r="5037" spans="1:9">
      <c r="A5037" s="539">
        <v>5036</v>
      </c>
      <c r="B5037" s="540" t="s">
        <v>8534</v>
      </c>
      <c r="C5037" s="540" t="s">
        <v>8535</v>
      </c>
      <c r="D5037" s="540" t="s">
        <v>2737</v>
      </c>
      <c r="E5037" s="540" t="s">
        <v>9903</v>
      </c>
      <c r="F5037" s="556">
        <v>11900000</v>
      </c>
      <c r="G5037" s="541">
        <v>2023</v>
      </c>
      <c r="H5037" s="542">
        <f>VLOOKUP(G5037,[3]잔가율!$B$3:$C$33,2,FALSE)</f>
        <v>0.82599999999999996</v>
      </c>
      <c r="I5037" s="552">
        <f t="shared" si="78"/>
        <v>9829400</v>
      </c>
    </row>
    <row r="5038" spans="1:9">
      <c r="A5038" s="539">
        <v>5037</v>
      </c>
      <c r="B5038" s="540" t="s">
        <v>8534</v>
      </c>
      <c r="C5038" s="540" t="s">
        <v>8535</v>
      </c>
      <c r="D5038" s="540" t="s">
        <v>2737</v>
      </c>
      <c r="E5038" s="540" t="s">
        <v>9904</v>
      </c>
      <c r="F5038" s="556">
        <v>10320000</v>
      </c>
      <c r="G5038" s="541">
        <v>2023</v>
      </c>
      <c r="H5038" s="542">
        <f>VLOOKUP(G5038,[3]잔가율!$B$3:$C$33,2,FALSE)</f>
        <v>0.82599999999999996</v>
      </c>
      <c r="I5038" s="552">
        <f t="shared" si="78"/>
        <v>8524320</v>
      </c>
    </row>
    <row r="5039" spans="1:9">
      <c r="A5039" s="539">
        <v>5038</v>
      </c>
      <c r="B5039" s="540" t="s">
        <v>8534</v>
      </c>
      <c r="C5039" s="540" t="s">
        <v>8535</v>
      </c>
      <c r="D5039" s="540" t="s">
        <v>2737</v>
      </c>
      <c r="E5039" s="540" t="s">
        <v>9905</v>
      </c>
      <c r="F5039" s="556">
        <v>12010000</v>
      </c>
      <c r="G5039" s="541">
        <v>2023</v>
      </c>
      <c r="H5039" s="542">
        <f>VLOOKUP(G5039,[3]잔가율!$B$3:$C$33,2,FALSE)</f>
        <v>0.82599999999999996</v>
      </c>
      <c r="I5039" s="552">
        <f t="shared" si="78"/>
        <v>9920260</v>
      </c>
    </row>
    <row r="5040" spans="1:9">
      <c r="A5040" s="539">
        <v>5039</v>
      </c>
      <c r="B5040" s="540" t="s">
        <v>8534</v>
      </c>
      <c r="C5040" s="540" t="s">
        <v>8535</v>
      </c>
      <c r="D5040" s="540" t="s">
        <v>2737</v>
      </c>
      <c r="E5040" s="540" t="s">
        <v>9906</v>
      </c>
      <c r="F5040" s="556">
        <v>10070000</v>
      </c>
      <c r="G5040" s="541">
        <v>2023</v>
      </c>
      <c r="H5040" s="542">
        <f>VLOOKUP(G5040,[3]잔가율!$B$3:$C$33,2,FALSE)</f>
        <v>0.82599999999999996</v>
      </c>
      <c r="I5040" s="552">
        <f t="shared" si="78"/>
        <v>8317820</v>
      </c>
    </row>
    <row r="5041" spans="1:9">
      <c r="A5041" s="539">
        <v>5040</v>
      </c>
      <c r="B5041" s="540" t="s">
        <v>8534</v>
      </c>
      <c r="C5041" s="540" t="s">
        <v>8535</v>
      </c>
      <c r="D5041" s="540" t="s">
        <v>2737</v>
      </c>
      <c r="E5041" s="540" t="s">
        <v>9907</v>
      </c>
      <c r="F5041" s="556">
        <v>12170000</v>
      </c>
      <c r="G5041" s="541">
        <v>2023</v>
      </c>
      <c r="H5041" s="542">
        <f>VLOOKUP(G5041,[3]잔가율!$B$3:$C$33,2,FALSE)</f>
        <v>0.82599999999999996</v>
      </c>
      <c r="I5041" s="552">
        <f t="shared" si="78"/>
        <v>10052420</v>
      </c>
    </row>
    <row r="5042" spans="1:9">
      <c r="A5042" s="539">
        <v>5041</v>
      </c>
      <c r="B5042" s="540" t="s">
        <v>8534</v>
      </c>
      <c r="C5042" s="540" t="s">
        <v>8535</v>
      </c>
      <c r="D5042" s="540" t="s">
        <v>2737</v>
      </c>
      <c r="E5042" s="540" t="s">
        <v>9908</v>
      </c>
      <c r="F5042" s="556">
        <v>9670000</v>
      </c>
      <c r="G5042" s="541">
        <v>2023</v>
      </c>
      <c r="H5042" s="542">
        <f>VLOOKUP(G5042,[3]잔가율!$B$3:$C$33,2,FALSE)</f>
        <v>0.82599999999999996</v>
      </c>
      <c r="I5042" s="552">
        <f t="shared" si="78"/>
        <v>7987420</v>
      </c>
    </row>
    <row r="5043" spans="1:9">
      <c r="A5043" s="539">
        <v>5042</v>
      </c>
      <c r="B5043" s="540" t="s">
        <v>8534</v>
      </c>
      <c r="C5043" s="540" t="s">
        <v>8535</v>
      </c>
      <c r="D5043" s="540" t="s">
        <v>2737</v>
      </c>
      <c r="E5043" s="540" t="s">
        <v>9909</v>
      </c>
      <c r="F5043" s="556">
        <v>12830000</v>
      </c>
      <c r="G5043" s="541">
        <v>2023</v>
      </c>
      <c r="H5043" s="542">
        <f>VLOOKUP(G5043,[3]잔가율!$B$3:$C$33,2,FALSE)</f>
        <v>0.82599999999999996</v>
      </c>
      <c r="I5043" s="552">
        <f t="shared" si="78"/>
        <v>10597580</v>
      </c>
    </row>
    <row r="5044" spans="1:9">
      <c r="A5044" s="539">
        <v>5043</v>
      </c>
      <c r="B5044" s="540" t="s">
        <v>8534</v>
      </c>
      <c r="C5044" s="540" t="s">
        <v>8535</v>
      </c>
      <c r="D5044" s="540" t="s">
        <v>2737</v>
      </c>
      <c r="E5044" s="540" t="s">
        <v>9910</v>
      </c>
      <c r="F5044" s="556">
        <v>14610000</v>
      </c>
      <c r="G5044" s="541">
        <v>2023</v>
      </c>
      <c r="H5044" s="542">
        <f>VLOOKUP(G5044,[3]잔가율!$B$3:$C$33,2,FALSE)</f>
        <v>0.82599999999999996</v>
      </c>
      <c r="I5044" s="552">
        <f t="shared" si="78"/>
        <v>12067860</v>
      </c>
    </row>
    <row r="5045" spans="1:9">
      <c r="A5045" s="539">
        <v>5044</v>
      </c>
      <c r="B5045" s="540" t="s">
        <v>8534</v>
      </c>
      <c r="C5045" s="540" t="s">
        <v>8535</v>
      </c>
      <c r="D5045" s="540" t="s">
        <v>2737</v>
      </c>
      <c r="E5045" s="540" t="s">
        <v>9911</v>
      </c>
      <c r="F5045" s="556">
        <v>14120000</v>
      </c>
      <c r="G5045" s="541">
        <v>2023</v>
      </c>
      <c r="H5045" s="542">
        <f>VLOOKUP(G5045,[3]잔가율!$B$3:$C$33,2,FALSE)</f>
        <v>0.82599999999999996</v>
      </c>
      <c r="I5045" s="552">
        <f t="shared" si="78"/>
        <v>11663120</v>
      </c>
    </row>
    <row r="5046" spans="1:9">
      <c r="A5046" s="539">
        <v>5045</v>
      </c>
      <c r="B5046" s="540" t="s">
        <v>8534</v>
      </c>
      <c r="C5046" s="540" t="s">
        <v>8535</v>
      </c>
      <c r="D5046" s="540" t="s">
        <v>2737</v>
      </c>
      <c r="E5046" s="540" t="s">
        <v>9912</v>
      </c>
      <c r="F5046" s="556">
        <v>9200000</v>
      </c>
      <c r="G5046" s="541">
        <v>2023</v>
      </c>
      <c r="H5046" s="542">
        <f>VLOOKUP(G5046,[3]잔가율!$B$3:$C$33,2,FALSE)</f>
        <v>0.82599999999999996</v>
      </c>
      <c r="I5046" s="552">
        <f t="shared" si="78"/>
        <v>7599200</v>
      </c>
    </row>
    <row r="5047" spans="1:9">
      <c r="A5047" s="539">
        <v>5046</v>
      </c>
      <c r="B5047" s="540" t="s">
        <v>8534</v>
      </c>
      <c r="C5047" s="540" t="s">
        <v>8535</v>
      </c>
      <c r="D5047" s="540" t="s">
        <v>2737</v>
      </c>
      <c r="E5047" s="540" t="s">
        <v>9913</v>
      </c>
      <c r="F5047" s="556">
        <v>7700000</v>
      </c>
      <c r="G5047" s="541">
        <v>2023</v>
      </c>
      <c r="H5047" s="542">
        <f>VLOOKUP(G5047,[3]잔가율!$B$3:$C$33,2,FALSE)</f>
        <v>0.82599999999999996</v>
      </c>
      <c r="I5047" s="552">
        <f t="shared" si="78"/>
        <v>6360200</v>
      </c>
    </row>
    <row r="5048" spans="1:9">
      <c r="A5048" s="539">
        <v>5047</v>
      </c>
      <c r="B5048" s="540" t="s">
        <v>8534</v>
      </c>
      <c r="C5048" s="540" t="s">
        <v>8535</v>
      </c>
      <c r="D5048" s="540" t="s">
        <v>2737</v>
      </c>
      <c r="E5048" s="540" t="s">
        <v>9914</v>
      </c>
      <c r="F5048" s="556">
        <v>10700000</v>
      </c>
      <c r="G5048" s="541">
        <v>2023</v>
      </c>
      <c r="H5048" s="542">
        <f>VLOOKUP(G5048,[3]잔가율!$B$3:$C$33,2,FALSE)</f>
        <v>0.82599999999999996</v>
      </c>
      <c r="I5048" s="552">
        <f t="shared" si="78"/>
        <v>8838200</v>
      </c>
    </row>
    <row r="5049" spans="1:9">
      <c r="A5049" s="539">
        <v>5048</v>
      </c>
      <c r="B5049" s="540" t="s">
        <v>8534</v>
      </c>
      <c r="C5049" s="540" t="s">
        <v>8535</v>
      </c>
      <c r="D5049" s="540" t="s">
        <v>2737</v>
      </c>
      <c r="E5049" s="540" t="s">
        <v>9915</v>
      </c>
      <c r="F5049" s="556">
        <v>9400000</v>
      </c>
      <c r="G5049" s="541">
        <v>2023</v>
      </c>
      <c r="H5049" s="542">
        <f>VLOOKUP(G5049,[3]잔가율!$B$3:$C$33,2,FALSE)</f>
        <v>0.82599999999999996</v>
      </c>
      <c r="I5049" s="552">
        <f t="shared" si="78"/>
        <v>7764400</v>
      </c>
    </row>
    <row r="5050" spans="1:9">
      <c r="A5050" s="539">
        <v>5049</v>
      </c>
      <c r="B5050" s="540" t="s">
        <v>8534</v>
      </c>
      <c r="C5050" s="540" t="s">
        <v>8535</v>
      </c>
      <c r="D5050" s="540" t="s">
        <v>2737</v>
      </c>
      <c r="E5050" s="540" t="s">
        <v>9916</v>
      </c>
      <c r="F5050" s="556">
        <v>11500000</v>
      </c>
      <c r="G5050" s="541">
        <v>2023</v>
      </c>
      <c r="H5050" s="542">
        <f>VLOOKUP(G5050,[3]잔가율!$B$3:$C$33,2,FALSE)</f>
        <v>0.82599999999999996</v>
      </c>
      <c r="I5050" s="552">
        <f t="shared" si="78"/>
        <v>9499000</v>
      </c>
    </row>
    <row r="5051" spans="1:9">
      <c r="A5051" s="539">
        <v>5050</v>
      </c>
      <c r="B5051" s="540" t="s">
        <v>8534</v>
      </c>
      <c r="C5051" s="540" t="s">
        <v>8535</v>
      </c>
      <c r="D5051" s="540" t="s">
        <v>2737</v>
      </c>
      <c r="E5051" s="540" t="s">
        <v>9917</v>
      </c>
      <c r="F5051" s="556">
        <v>10500000</v>
      </c>
      <c r="G5051" s="541">
        <v>2023</v>
      </c>
      <c r="H5051" s="542">
        <f>VLOOKUP(G5051,[3]잔가율!$B$3:$C$33,2,FALSE)</f>
        <v>0.82599999999999996</v>
      </c>
      <c r="I5051" s="552">
        <f t="shared" si="78"/>
        <v>8673000</v>
      </c>
    </row>
    <row r="5052" spans="1:9">
      <c r="A5052" s="539">
        <v>5051</v>
      </c>
      <c r="B5052" s="540" t="s">
        <v>8534</v>
      </c>
      <c r="C5052" s="540" t="s">
        <v>8535</v>
      </c>
      <c r="D5052" s="540" t="s">
        <v>2738</v>
      </c>
      <c r="E5052" s="540" t="s">
        <v>9918</v>
      </c>
      <c r="F5052" s="556">
        <v>37190000</v>
      </c>
      <c r="G5052" s="541">
        <v>2023</v>
      </c>
      <c r="H5052" s="542">
        <f>VLOOKUP(G5052,[3]잔가율!$B$3:$C$33,2,FALSE)</f>
        <v>0.82599999999999996</v>
      </c>
      <c r="I5052" s="552">
        <f t="shared" si="78"/>
        <v>30718940</v>
      </c>
    </row>
    <row r="5053" spans="1:9">
      <c r="A5053" s="539">
        <v>5052</v>
      </c>
      <c r="B5053" s="540" t="s">
        <v>8534</v>
      </c>
      <c r="C5053" s="540" t="s">
        <v>8535</v>
      </c>
      <c r="D5053" s="540" t="s">
        <v>2738</v>
      </c>
      <c r="E5053" s="540" t="s">
        <v>9919</v>
      </c>
      <c r="F5053" s="556">
        <v>36570000</v>
      </c>
      <c r="G5053" s="541">
        <v>2023</v>
      </c>
      <c r="H5053" s="542">
        <f>VLOOKUP(G5053,[3]잔가율!$B$3:$C$33,2,FALSE)</f>
        <v>0.82599999999999996</v>
      </c>
      <c r="I5053" s="552">
        <f t="shared" si="78"/>
        <v>30206820</v>
      </c>
    </row>
    <row r="5054" spans="1:9">
      <c r="A5054" s="539">
        <v>5053</v>
      </c>
      <c r="B5054" s="540" t="s">
        <v>8534</v>
      </c>
      <c r="C5054" s="540" t="s">
        <v>8535</v>
      </c>
      <c r="D5054" s="540" t="s">
        <v>2738</v>
      </c>
      <c r="E5054" s="540" t="s">
        <v>9920</v>
      </c>
      <c r="F5054" s="556">
        <v>34300000</v>
      </c>
      <c r="G5054" s="541">
        <v>2023</v>
      </c>
      <c r="H5054" s="542">
        <f>VLOOKUP(G5054,[3]잔가율!$B$3:$C$33,2,FALSE)</f>
        <v>0.82599999999999996</v>
      </c>
      <c r="I5054" s="552">
        <f t="shared" si="78"/>
        <v>28331800</v>
      </c>
    </row>
    <row r="5055" spans="1:9">
      <c r="A5055" s="539">
        <v>5054</v>
      </c>
      <c r="B5055" s="540" t="s">
        <v>8534</v>
      </c>
      <c r="C5055" s="540" t="s">
        <v>8535</v>
      </c>
      <c r="D5055" s="540" t="s">
        <v>2738</v>
      </c>
      <c r="E5055" s="540" t="s">
        <v>9921</v>
      </c>
      <c r="F5055" s="556">
        <v>40120000</v>
      </c>
      <c r="G5055" s="541">
        <v>2023</v>
      </c>
      <c r="H5055" s="542">
        <f>VLOOKUP(G5055,[3]잔가율!$B$3:$C$33,2,FALSE)</f>
        <v>0.82599999999999996</v>
      </c>
      <c r="I5055" s="552">
        <f t="shared" si="78"/>
        <v>33139120</v>
      </c>
    </row>
    <row r="5056" spans="1:9">
      <c r="A5056" s="539">
        <v>5055</v>
      </c>
      <c r="B5056" s="540" t="s">
        <v>8534</v>
      </c>
      <c r="C5056" s="540" t="s">
        <v>8535</v>
      </c>
      <c r="D5056" s="540" t="s">
        <v>2738</v>
      </c>
      <c r="E5056" s="540" t="s">
        <v>9922</v>
      </c>
      <c r="F5056" s="556">
        <v>46070000</v>
      </c>
      <c r="G5056" s="541">
        <v>2023</v>
      </c>
      <c r="H5056" s="542">
        <f>VLOOKUP(G5056,[3]잔가율!$B$3:$C$33,2,FALSE)</f>
        <v>0.82599999999999996</v>
      </c>
      <c r="I5056" s="552">
        <f t="shared" si="78"/>
        <v>38053820</v>
      </c>
    </row>
    <row r="5057" spans="1:9">
      <c r="A5057" s="539">
        <v>5056</v>
      </c>
      <c r="B5057" s="540" t="s">
        <v>8534</v>
      </c>
      <c r="C5057" s="540" t="s">
        <v>8535</v>
      </c>
      <c r="D5057" s="540" t="s">
        <v>2738</v>
      </c>
      <c r="E5057" s="540" t="s">
        <v>9923</v>
      </c>
      <c r="F5057" s="556">
        <v>40510000</v>
      </c>
      <c r="G5057" s="541">
        <v>2023</v>
      </c>
      <c r="H5057" s="542">
        <f>VLOOKUP(G5057,[3]잔가율!$B$3:$C$33,2,FALSE)</f>
        <v>0.82599999999999996</v>
      </c>
      <c r="I5057" s="552">
        <f t="shared" si="78"/>
        <v>33461260</v>
      </c>
    </row>
    <row r="5058" spans="1:9">
      <c r="A5058" s="539">
        <v>5057</v>
      </c>
      <c r="B5058" s="540" t="s">
        <v>8534</v>
      </c>
      <c r="C5058" s="540" t="s">
        <v>8535</v>
      </c>
      <c r="D5058" s="540" t="s">
        <v>2738</v>
      </c>
      <c r="E5058" s="540" t="s">
        <v>9924</v>
      </c>
      <c r="F5058" s="556">
        <v>43600000</v>
      </c>
      <c r="G5058" s="541">
        <v>2023</v>
      </c>
      <c r="H5058" s="542">
        <f>VLOOKUP(G5058,[3]잔가율!$B$3:$C$33,2,FALSE)</f>
        <v>0.82599999999999996</v>
      </c>
      <c r="I5058" s="552">
        <f t="shared" ref="I5058:I5121" si="79">ROUNDDOWN(F5058*H5058,0)</f>
        <v>36013600</v>
      </c>
    </row>
    <row r="5059" spans="1:9">
      <c r="A5059" s="539">
        <v>5058</v>
      </c>
      <c r="B5059" s="540" t="s">
        <v>8534</v>
      </c>
      <c r="C5059" s="540" t="s">
        <v>8535</v>
      </c>
      <c r="D5059" s="540" t="s">
        <v>2738</v>
      </c>
      <c r="E5059" s="540" t="s">
        <v>9925</v>
      </c>
      <c r="F5059" s="556">
        <v>39580000</v>
      </c>
      <c r="G5059" s="541">
        <v>2023</v>
      </c>
      <c r="H5059" s="542">
        <f>VLOOKUP(G5059,[3]잔가율!$B$3:$C$33,2,FALSE)</f>
        <v>0.82599999999999996</v>
      </c>
      <c r="I5059" s="552">
        <f t="shared" si="79"/>
        <v>32693080</v>
      </c>
    </row>
    <row r="5060" spans="1:9">
      <c r="A5060" s="539">
        <v>5059</v>
      </c>
      <c r="B5060" s="540" t="s">
        <v>8534</v>
      </c>
      <c r="C5060" s="540" t="s">
        <v>8535</v>
      </c>
      <c r="D5060" s="540" t="s">
        <v>2738</v>
      </c>
      <c r="E5060" s="540" t="s">
        <v>9926</v>
      </c>
      <c r="F5060" s="556">
        <v>38750000</v>
      </c>
      <c r="G5060" s="541">
        <v>2023</v>
      </c>
      <c r="H5060" s="542">
        <f>VLOOKUP(G5060,[3]잔가율!$B$3:$C$33,2,FALSE)</f>
        <v>0.82599999999999996</v>
      </c>
      <c r="I5060" s="552">
        <f t="shared" si="79"/>
        <v>32007500</v>
      </c>
    </row>
    <row r="5061" spans="1:9">
      <c r="A5061" s="539">
        <v>5060</v>
      </c>
      <c r="B5061" s="540" t="s">
        <v>8534</v>
      </c>
      <c r="C5061" s="540" t="s">
        <v>8535</v>
      </c>
      <c r="D5061" s="540" t="s">
        <v>2738</v>
      </c>
      <c r="E5061" s="540" t="s">
        <v>9927</v>
      </c>
      <c r="F5061" s="556">
        <v>38690000</v>
      </c>
      <c r="G5061" s="541">
        <v>2023</v>
      </c>
      <c r="H5061" s="542">
        <f>VLOOKUP(G5061,[3]잔가율!$B$3:$C$33,2,FALSE)</f>
        <v>0.82599999999999996</v>
      </c>
      <c r="I5061" s="552">
        <f t="shared" si="79"/>
        <v>31957940</v>
      </c>
    </row>
    <row r="5062" spans="1:9">
      <c r="A5062" s="539">
        <v>5061</v>
      </c>
      <c r="B5062" s="540" t="s">
        <v>8534</v>
      </c>
      <c r="C5062" s="540" t="s">
        <v>8535</v>
      </c>
      <c r="D5062" s="540" t="s">
        <v>2738</v>
      </c>
      <c r="E5062" s="540" t="s">
        <v>9928</v>
      </c>
      <c r="F5062" s="556">
        <v>41090000</v>
      </c>
      <c r="G5062" s="541">
        <v>2023</v>
      </c>
      <c r="H5062" s="542">
        <f>VLOOKUP(G5062,[3]잔가율!$B$3:$C$33,2,FALSE)</f>
        <v>0.82599999999999996</v>
      </c>
      <c r="I5062" s="552">
        <f t="shared" si="79"/>
        <v>33940340</v>
      </c>
    </row>
    <row r="5063" spans="1:9">
      <c r="A5063" s="539">
        <v>5062</v>
      </c>
      <c r="B5063" s="540" t="s">
        <v>8534</v>
      </c>
      <c r="C5063" s="540" t="s">
        <v>8535</v>
      </c>
      <c r="D5063" s="540" t="s">
        <v>2738</v>
      </c>
      <c r="E5063" s="540" t="s">
        <v>9929</v>
      </c>
      <c r="F5063" s="556">
        <v>41180000</v>
      </c>
      <c r="G5063" s="541">
        <v>2023</v>
      </c>
      <c r="H5063" s="542">
        <f>VLOOKUP(G5063,[3]잔가율!$B$3:$C$33,2,FALSE)</f>
        <v>0.82599999999999996</v>
      </c>
      <c r="I5063" s="552">
        <f t="shared" si="79"/>
        <v>34014680</v>
      </c>
    </row>
    <row r="5064" spans="1:9">
      <c r="A5064" s="539">
        <v>5063</v>
      </c>
      <c r="B5064" s="540" t="s">
        <v>8534</v>
      </c>
      <c r="C5064" s="540" t="s">
        <v>8535</v>
      </c>
      <c r="D5064" s="540" t="s">
        <v>2738</v>
      </c>
      <c r="E5064" s="540" t="s">
        <v>9930</v>
      </c>
      <c r="F5064" s="556">
        <v>44530000</v>
      </c>
      <c r="G5064" s="541">
        <v>2023</v>
      </c>
      <c r="H5064" s="542">
        <f>VLOOKUP(G5064,[3]잔가율!$B$3:$C$33,2,FALSE)</f>
        <v>0.82599999999999996</v>
      </c>
      <c r="I5064" s="552">
        <f t="shared" si="79"/>
        <v>36781780</v>
      </c>
    </row>
    <row r="5065" spans="1:9">
      <c r="A5065" s="539">
        <v>5064</v>
      </c>
      <c r="B5065" s="543" t="s">
        <v>8534</v>
      </c>
      <c r="C5065" s="543" t="s">
        <v>8535</v>
      </c>
      <c r="D5065" s="543" t="s">
        <v>2738</v>
      </c>
      <c r="E5065" s="543" t="s">
        <v>9931</v>
      </c>
      <c r="F5065" s="561">
        <v>40950000</v>
      </c>
      <c r="G5065" s="541">
        <v>2023</v>
      </c>
      <c r="H5065" s="542">
        <f>VLOOKUP(G5065,[3]잔가율!$B$3:$C$33,2,FALSE)</f>
        <v>0.82599999999999996</v>
      </c>
      <c r="I5065" s="552">
        <f t="shared" si="79"/>
        <v>33824700</v>
      </c>
    </row>
    <row r="5066" spans="1:9">
      <c r="A5066" s="539">
        <v>5065</v>
      </c>
      <c r="B5066" s="543" t="s">
        <v>8534</v>
      </c>
      <c r="C5066" s="543" t="s">
        <v>8535</v>
      </c>
      <c r="D5066" s="543" t="s">
        <v>2738</v>
      </c>
      <c r="E5066" s="543" t="s">
        <v>9932</v>
      </c>
      <c r="F5066" s="561">
        <v>44860000</v>
      </c>
      <c r="G5066" s="541">
        <v>2023</v>
      </c>
      <c r="H5066" s="542">
        <f>VLOOKUP(G5066,[3]잔가율!$B$3:$C$33,2,FALSE)</f>
        <v>0.82599999999999996</v>
      </c>
      <c r="I5066" s="552">
        <f t="shared" si="79"/>
        <v>37054360</v>
      </c>
    </row>
    <row r="5067" spans="1:9">
      <c r="A5067" s="539">
        <v>5066</v>
      </c>
      <c r="B5067" s="543" t="s">
        <v>8534</v>
      </c>
      <c r="C5067" s="543" t="s">
        <v>8535</v>
      </c>
      <c r="D5067" s="543" t="s">
        <v>2738</v>
      </c>
      <c r="E5067" s="543" t="s">
        <v>9933</v>
      </c>
      <c r="F5067" s="561">
        <v>48670000</v>
      </c>
      <c r="G5067" s="541">
        <v>2023</v>
      </c>
      <c r="H5067" s="542">
        <f>VLOOKUP(G5067,[3]잔가율!$B$3:$C$33,2,FALSE)</f>
        <v>0.82599999999999996</v>
      </c>
      <c r="I5067" s="552">
        <f t="shared" si="79"/>
        <v>40201420</v>
      </c>
    </row>
    <row r="5068" spans="1:9">
      <c r="A5068" s="539">
        <v>5067</v>
      </c>
      <c r="B5068" s="543" t="s">
        <v>8534</v>
      </c>
      <c r="C5068" s="543" t="s">
        <v>8535</v>
      </c>
      <c r="D5068" s="543" t="s">
        <v>2738</v>
      </c>
      <c r="E5068" s="543" t="s">
        <v>9934</v>
      </c>
      <c r="F5068" s="561">
        <v>42840000</v>
      </c>
      <c r="G5068" s="541">
        <v>2023</v>
      </c>
      <c r="H5068" s="542">
        <f>VLOOKUP(G5068,[3]잔가율!$B$3:$C$33,2,FALSE)</f>
        <v>0.82599999999999996</v>
      </c>
      <c r="I5068" s="552">
        <f t="shared" si="79"/>
        <v>35385840</v>
      </c>
    </row>
    <row r="5069" spans="1:9">
      <c r="A5069" s="539">
        <v>5068</v>
      </c>
      <c r="B5069" s="543" t="s">
        <v>8534</v>
      </c>
      <c r="C5069" s="543" t="s">
        <v>8535</v>
      </c>
      <c r="D5069" s="543" t="s">
        <v>2738</v>
      </c>
      <c r="E5069" s="543" t="s">
        <v>9935</v>
      </c>
      <c r="F5069" s="561">
        <v>42380000</v>
      </c>
      <c r="G5069" s="541">
        <v>2023</v>
      </c>
      <c r="H5069" s="542">
        <f>VLOOKUP(G5069,[3]잔가율!$B$3:$C$33,2,FALSE)</f>
        <v>0.82599999999999996</v>
      </c>
      <c r="I5069" s="552">
        <f t="shared" si="79"/>
        <v>35005880</v>
      </c>
    </row>
    <row r="5070" spans="1:9">
      <c r="A5070" s="539">
        <v>5069</v>
      </c>
      <c r="B5070" s="544" t="s">
        <v>8534</v>
      </c>
      <c r="C5070" s="544" t="s">
        <v>8535</v>
      </c>
      <c r="D5070" s="544" t="s">
        <v>2738</v>
      </c>
      <c r="E5070" s="544" t="s">
        <v>9936</v>
      </c>
      <c r="F5070" s="559">
        <v>47930000</v>
      </c>
      <c r="G5070" s="541">
        <v>2023</v>
      </c>
      <c r="H5070" s="542">
        <f>VLOOKUP(G5070,[3]잔가율!$B$3:$C$33,2,FALSE)</f>
        <v>0.82599999999999996</v>
      </c>
      <c r="I5070" s="552">
        <f t="shared" si="79"/>
        <v>39590180</v>
      </c>
    </row>
    <row r="5071" spans="1:9">
      <c r="A5071" s="539">
        <v>5070</v>
      </c>
      <c r="B5071" s="543" t="s">
        <v>8534</v>
      </c>
      <c r="C5071" s="543" t="s">
        <v>8535</v>
      </c>
      <c r="D5071" s="543" t="s">
        <v>2738</v>
      </c>
      <c r="E5071" s="543" t="s">
        <v>9937</v>
      </c>
      <c r="F5071" s="561">
        <v>49880000</v>
      </c>
      <c r="G5071" s="541">
        <v>2023</v>
      </c>
      <c r="H5071" s="542">
        <f>VLOOKUP(G5071,[3]잔가율!$B$3:$C$33,2,FALSE)</f>
        <v>0.82599999999999996</v>
      </c>
      <c r="I5071" s="552">
        <f t="shared" si="79"/>
        <v>41200880</v>
      </c>
    </row>
    <row r="5072" spans="1:9">
      <c r="A5072" s="539">
        <v>5071</v>
      </c>
      <c r="B5072" s="544" t="s">
        <v>8534</v>
      </c>
      <c r="C5072" s="544" t="s">
        <v>8535</v>
      </c>
      <c r="D5072" s="544" t="s">
        <v>2738</v>
      </c>
      <c r="E5072" s="544" t="s">
        <v>9938</v>
      </c>
      <c r="F5072" s="559">
        <v>45660000</v>
      </c>
      <c r="G5072" s="541">
        <v>2023</v>
      </c>
      <c r="H5072" s="542">
        <f>VLOOKUP(G5072,[3]잔가율!$B$3:$C$33,2,FALSE)</f>
        <v>0.82599999999999996</v>
      </c>
      <c r="I5072" s="552">
        <f t="shared" si="79"/>
        <v>37715160</v>
      </c>
    </row>
    <row r="5073" spans="1:9">
      <c r="A5073" s="539">
        <v>5072</v>
      </c>
      <c r="B5073" s="544" t="s">
        <v>8534</v>
      </c>
      <c r="C5073" s="544" t="s">
        <v>8535</v>
      </c>
      <c r="D5073" s="544" t="s">
        <v>2738</v>
      </c>
      <c r="E5073" s="544" t="s">
        <v>9939</v>
      </c>
      <c r="F5073" s="559">
        <v>44010000</v>
      </c>
      <c r="G5073" s="541">
        <v>2023</v>
      </c>
      <c r="H5073" s="542">
        <f>VLOOKUP(G5073,[3]잔가율!$B$3:$C$33,2,FALSE)</f>
        <v>0.82599999999999996</v>
      </c>
      <c r="I5073" s="552">
        <f t="shared" si="79"/>
        <v>36352260</v>
      </c>
    </row>
    <row r="5074" spans="1:9">
      <c r="A5074" s="539">
        <v>5073</v>
      </c>
      <c r="B5074" s="544" t="s">
        <v>8534</v>
      </c>
      <c r="C5074" s="544" t="s">
        <v>8535</v>
      </c>
      <c r="D5074" s="544" t="s">
        <v>2738</v>
      </c>
      <c r="E5074" s="544" t="s">
        <v>9940</v>
      </c>
      <c r="F5074" s="559">
        <v>48780000</v>
      </c>
      <c r="G5074" s="541">
        <v>2023</v>
      </c>
      <c r="H5074" s="542">
        <f>VLOOKUP(G5074,[3]잔가율!$B$3:$C$33,2,FALSE)</f>
        <v>0.82599999999999996</v>
      </c>
      <c r="I5074" s="552">
        <f t="shared" si="79"/>
        <v>40292280</v>
      </c>
    </row>
    <row r="5075" spans="1:9">
      <c r="A5075" s="539">
        <v>5074</v>
      </c>
      <c r="B5075" s="540" t="s">
        <v>8534</v>
      </c>
      <c r="C5075" s="540" t="s">
        <v>8535</v>
      </c>
      <c r="D5075" s="540" t="s">
        <v>2738</v>
      </c>
      <c r="E5075" s="540" t="s">
        <v>9941</v>
      </c>
      <c r="F5075" s="556">
        <v>43240000</v>
      </c>
      <c r="G5075" s="541">
        <v>2023</v>
      </c>
      <c r="H5075" s="542">
        <f>VLOOKUP(G5075,[3]잔가율!$B$3:$C$33,2,FALSE)</f>
        <v>0.82599999999999996</v>
      </c>
      <c r="I5075" s="552">
        <f t="shared" si="79"/>
        <v>35716240</v>
      </c>
    </row>
    <row r="5076" spans="1:9">
      <c r="A5076" s="539">
        <v>5075</v>
      </c>
      <c r="B5076" s="540" t="s">
        <v>8534</v>
      </c>
      <c r="C5076" s="540" t="s">
        <v>8535</v>
      </c>
      <c r="D5076" s="540" t="s">
        <v>2738</v>
      </c>
      <c r="E5076" s="540" t="s">
        <v>9942</v>
      </c>
      <c r="F5076" s="556">
        <v>40440000</v>
      </c>
      <c r="G5076" s="541">
        <v>2023</v>
      </c>
      <c r="H5076" s="542">
        <f>VLOOKUP(G5076,[3]잔가율!$B$3:$C$33,2,FALSE)</f>
        <v>0.82599999999999996</v>
      </c>
      <c r="I5076" s="552">
        <f t="shared" si="79"/>
        <v>33403440</v>
      </c>
    </row>
    <row r="5077" spans="1:9">
      <c r="A5077" s="539">
        <v>5076</v>
      </c>
      <c r="B5077" s="540" t="s">
        <v>8534</v>
      </c>
      <c r="C5077" s="540" t="s">
        <v>8535</v>
      </c>
      <c r="D5077" s="540" t="s">
        <v>2738</v>
      </c>
      <c r="E5077" s="540" t="s">
        <v>9943</v>
      </c>
      <c r="F5077" s="556">
        <v>44710000</v>
      </c>
      <c r="G5077" s="541">
        <v>2023</v>
      </c>
      <c r="H5077" s="542">
        <f>VLOOKUP(G5077,[3]잔가율!$B$3:$C$33,2,FALSE)</f>
        <v>0.82599999999999996</v>
      </c>
      <c r="I5077" s="552">
        <f t="shared" si="79"/>
        <v>36930460</v>
      </c>
    </row>
    <row r="5078" spans="1:9">
      <c r="A5078" s="539">
        <v>5077</v>
      </c>
      <c r="B5078" s="543" t="s">
        <v>8534</v>
      </c>
      <c r="C5078" s="543" t="s">
        <v>8535</v>
      </c>
      <c r="D5078" s="543" t="s">
        <v>2738</v>
      </c>
      <c r="E5078" s="543" t="s">
        <v>9944</v>
      </c>
      <c r="F5078" s="561">
        <v>47070000</v>
      </c>
      <c r="G5078" s="541">
        <v>2023</v>
      </c>
      <c r="H5078" s="542">
        <f>VLOOKUP(G5078,[3]잔가율!$B$3:$C$33,2,FALSE)</f>
        <v>0.82599999999999996</v>
      </c>
      <c r="I5078" s="552">
        <f t="shared" si="79"/>
        <v>38879820</v>
      </c>
    </row>
    <row r="5079" spans="1:9">
      <c r="A5079" s="539">
        <v>5078</v>
      </c>
      <c r="B5079" s="543" t="s">
        <v>8534</v>
      </c>
      <c r="C5079" s="543" t="s">
        <v>8535</v>
      </c>
      <c r="D5079" s="543" t="s">
        <v>2738</v>
      </c>
      <c r="E5079" s="543" t="s">
        <v>9945</v>
      </c>
      <c r="F5079" s="561">
        <v>42690000</v>
      </c>
      <c r="G5079" s="541">
        <v>2023</v>
      </c>
      <c r="H5079" s="542">
        <f>VLOOKUP(G5079,[3]잔가율!$B$3:$C$33,2,FALSE)</f>
        <v>0.82599999999999996</v>
      </c>
      <c r="I5079" s="552">
        <f t="shared" si="79"/>
        <v>35261940</v>
      </c>
    </row>
    <row r="5080" spans="1:9">
      <c r="A5080" s="539">
        <v>5079</v>
      </c>
      <c r="B5080" s="543" t="s">
        <v>8534</v>
      </c>
      <c r="C5080" s="543" t="s">
        <v>8535</v>
      </c>
      <c r="D5080" s="543" t="s">
        <v>2738</v>
      </c>
      <c r="E5080" s="543" t="s">
        <v>9946</v>
      </c>
      <c r="F5080" s="561">
        <v>41180000</v>
      </c>
      <c r="G5080" s="541">
        <v>2023</v>
      </c>
      <c r="H5080" s="542">
        <f>VLOOKUP(G5080,[3]잔가율!$B$3:$C$33,2,FALSE)</f>
        <v>0.82599999999999996</v>
      </c>
      <c r="I5080" s="552">
        <f t="shared" si="79"/>
        <v>34014680</v>
      </c>
    </row>
    <row r="5081" spans="1:9">
      <c r="A5081" s="539">
        <v>5080</v>
      </c>
      <c r="B5081" s="543" t="s">
        <v>8534</v>
      </c>
      <c r="C5081" s="543" t="s">
        <v>8535</v>
      </c>
      <c r="D5081" s="543" t="s">
        <v>2738</v>
      </c>
      <c r="E5081" s="543" t="s">
        <v>9947</v>
      </c>
      <c r="F5081" s="561">
        <v>48100000</v>
      </c>
      <c r="G5081" s="541">
        <v>2023</v>
      </c>
      <c r="H5081" s="542">
        <f>VLOOKUP(G5081,[3]잔가율!$B$3:$C$33,2,FALSE)</f>
        <v>0.82599999999999996</v>
      </c>
      <c r="I5081" s="552">
        <f t="shared" si="79"/>
        <v>39730600</v>
      </c>
    </row>
    <row r="5082" spans="1:9">
      <c r="A5082" s="539">
        <v>5081</v>
      </c>
      <c r="B5082" s="543" t="s">
        <v>8534</v>
      </c>
      <c r="C5082" s="543" t="s">
        <v>8535</v>
      </c>
      <c r="D5082" s="543" t="s">
        <v>2738</v>
      </c>
      <c r="E5082" s="543" t="s">
        <v>9948</v>
      </c>
      <c r="F5082" s="561">
        <v>43430000</v>
      </c>
      <c r="G5082" s="541">
        <v>2023</v>
      </c>
      <c r="H5082" s="542">
        <f>VLOOKUP(G5082,[3]잔가율!$B$3:$C$33,2,FALSE)</f>
        <v>0.82599999999999996</v>
      </c>
      <c r="I5082" s="552">
        <f t="shared" si="79"/>
        <v>35873180</v>
      </c>
    </row>
    <row r="5083" spans="1:9">
      <c r="A5083" s="539">
        <v>5082</v>
      </c>
      <c r="B5083" s="543" t="s">
        <v>8534</v>
      </c>
      <c r="C5083" s="543" t="s">
        <v>8535</v>
      </c>
      <c r="D5083" s="543" t="s">
        <v>2738</v>
      </c>
      <c r="E5083" s="543" t="s">
        <v>9949</v>
      </c>
      <c r="F5083" s="561">
        <v>43240000</v>
      </c>
      <c r="G5083" s="541">
        <v>2023</v>
      </c>
      <c r="H5083" s="542">
        <f>VLOOKUP(G5083,[3]잔가율!$B$3:$C$33,2,FALSE)</f>
        <v>0.82599999999999996</v>
      </c>
      <c r="I5083" s="552">
        <f t="shared" si="79"/>
        <v>35716240</v>
      </c>
    </row>
    <row r="5084" spans="1:9">
      <c r="A5084" s="539">
        <v>5083</v>
      </c>
      <c r="B5084" s="544" t="s">
        <v>8534</v>
      </c>
      <c r="C5084" s="544" t="s">
        <v>8535</v>
      </c>
      <c r="D5084" s="544" t="s">
        <v>2738</v>
      </c>
      <c r="E5084" s="544" t="s">
        <v>9950</v>
      </c>
      <c r="F5084" s="559">
        <v>46340000</v>
      </c>
      <c r="G5084" s="541">
        <v>2023</v>
      </c>
      <c r="H5084" s="542">
        <f>VLOOKUP(G5084,[3]잔가율!$B$3:$C$33,2,FALSE)</f>
        <v>0.82599999999999996</v>
      </c>
      <c r="I5084" s="552">
        <f t="shared" si="79"/>
        <v>38276840</v>
      </c>
    </row>
    <row r="5085" spans="1:9">
      <c r="A5085" s="539">
        <v>5084</v>
      </c>
      <c r="B5085" s="540" t="s">
        <v>8534</v>
      </c>
      <c r="C5085" s="540" t="s">
        <v>8535</v>
      </c>
      <c r="D5085" s="540" t="s">
        <v>2738</v>
      </c>
      <c r="E5085" s="540" t="s">
        <v>9951</v>
      </c>
      <c r="F5085" s="556">
        <v>31700000</v>
      </c>
      <c r="G5085" s="541">
        <v>2023</v>
      </c>
      <c r="H5085" s="542">
        <f>VLOOKUP(G5085,[3]잔가율!$B$3:$C$33,2,FALSE)</f>
        <v>0.82599999999999996</v>
      </c>
      <c r="I5085" s="552">
        <f t="shared" si="79"/>
        <v>26184200</v>
      </c>
    </row>
    <row r="5086" spans="1:9">
      <c r="A5086" s="539">
        <v>5085</v>
      </c>
      <c r="B5086" s="540" t="s">
        <v>8534</v>
      </c>
      <c r="C5086" s="540" t="s">
        <v>8535</v>
      </c>
      <c r="D5086" s="540" t="s">
        <v>2738</v>
      </c>
      <c r="E5086" s="540" t="s">
        <v>9952</v>
      </c>
      <c r="F5086" s="556">
        <v>25200000</v>
      </c>
      <c r="G5086" s="541">
        <v>2023</v>
      </c>
      <c r="H5086" s="542">
        <f>VLOOKUP(G5086,[3]잔가율!$B$3:$C$33,2,FALSE)</f>
        <v>0.82599999999999996</v>
      </c>
      <c r="I5086" s="552">
        <f t="shared" si="79"/>
        <v>20815200</v>
      </c>
    </row>
    <row r="5087" spans="1:9">
      <c r="A5087" s="539">
        <v>5086</v>
      </c>
      <c r="B5087" s="540" t="s">
        <v>8534</v>
      </c>
      <c r="C5087" s="540" t="s">
        <v>8535</v>
      </c>
      <c r="D5087" s="540" t="s">
        <v>2738</v>
      </c>
      <c r="E5087" s="540" t="s">
        <v>9953</v>
      </c>
      <c r="F5087" s="556">
        <v>34220000</v>
      </c>
      <c r="G5087" s="541">
        <v>2023</v>
      </c>
      <c r="H5087" s="542">
        <f>VLOOKUP(G5087,[3]잔가율!$B$3:$C$33,2,FALSE)</f>
        <v>0.82599999999999996</v>
      </c>
      <c r="I5087" s="552">
        <f t="shared" si="79"/>
        <v>28265720</v>
      </c>
    </row>
    <row r="5088" spans="1:9">
      <c r="A5088" s="539">
        <v>5087</v>
      </c>
      <c r="B5088" s="540" t="s">
        <v>8534</v>
      </c>
      <c r="C5088" s="540" t="s">
        <v>8535</v>
      </c>
      <c r="D5088" s="540" t="s">
        <v>2738</v>
      </c>
      <c r="E5088" s="540" t="s">
        <v>9954</v>
      </c>
      <c r="F5088" s="556">
        <v>42360000</v>
      </c>
      <c r="G5088" s="541">
        <v>2023</v>
      </c>
      <c r="H5088" s="542">
        <f>VLOOKUP(G5088,[3]잔가율!$B$3:$C$33,2,FALSE)</f>
        <v>0.82599999999999996</v>
      </c>
      <c r="I5088" s="552">
        <f t="shared" si="79"/>
        <v>34989360</v>
      </c>
    </row>
    <row r="5089" spans="1:9">
      <c r="A5089" s="539">
        <v>5088</v>
      </c>
      <c r="B5089" s="540" t="s">
        <v>8534</v>
      </c>
      <c r="C5089" s="540" t="s">
        <v>8535</v>
      </c>
      <c r="D5089" s="540" t="s">
        <v>2738</v>
      </c>
      <c r="E5089" s="540" t="s">
        <v>9955</v>
      </c>
      <c r="F5089" s="556">
        <v>44700000</v>
      </c>
      <c r="G5089" s="541">
        <v>2023</v>
      </c>
      <c r="H5089" s="542">
        <f>VLOOKUP(G5089,[3]잔가율!$B$3:$C$33,2,FALSE)</f>
        <v>0.82599999999999996</v>
      </c>
      <c r="I5089" s="552">
        <f t="shared" si="79"/>
        <v>36922200</v>
      </c>
    </row>
    <row r="5090" spans="1:9">
      <c r="A5090" s="539">
        <v>5089</v>
      </c>
      <c r="B5090" s="540" t="s">
        <v>8534</v>
      </c>
      <c r="C5090" s="540" t="s">
        <v>8535</v>
      </c>
      <c r="D5090" s="540" t="s">
        <v>2738</v>
      </c>
      <c r="E5090" s="540" t="s">
        <v>9956</v>
      </c>
      <c r="F5090" s="556">
        <v>42600000</v>
      </c>
      <c r="G5090" s="541">
        <v>2023</v>
      </c>
      <c r="H5090" s="542">
        <f>VLOOKUP(G5090,[3]잔가율!$B$3:$C$33,2,FALSE)</f>
        <v>0.82599999999999996</v>
      </c>
      <c r="I5090" s="552">
        <f t="shared" si="79"/>
        <v>35187600</v>
      </c>
    </row>
    <row r="5091" spans="1:9">
      <c r="A5091" s="539">
        <v>5090</v>
      </c>
      <c r="B5091" s="540" t="s">
        <v>8534</v>
      </c>
      <c r="C5091" s="540" t="s">
        <v>8535</v>
      </c>
      <c r="D5091" s="540" t="s">
        <v>2738</v>
      </c>
      <c r="E5091" s="540" t="s">
        <v>9957</v>
      </c>
      <c r="F5091" s="556">
        <v>43430000</v>
      </c>
      <c r="G5091" s="541">
        <v>2023</v>
      </c>
      <c r="H5091" s="542">
        <f>VLOOKUP(G5091,[3]잔가율!$B$3:$C$33,2,FALSE)</f>
        <v>0.82599999999999996</v>
      </c>
      <c r="I5091" s="552">
        <f t="shared" si="79"/>
        <v>35873180</v>
      </c>
    </row>
    <row r="5092" spans="1:9">
      <c r="A5092" s="539">
        <v>5091</v>
      </c>
      <c r="B5092" s="540" t="s">
        <v>8534</v>
      </c>
      <c r="C5092" s="540" t="s">
        <v>8535</v>
      </c>
      <c r="D5092" s="540" t="s">
        <v>2738</v>
      </c>
      <c r="E5092" s="540" t="s">
        <v>9958</v>
      </c>
      <c r="F5092" s="556">
        <v>34730000</v>
      </c>
      <c r="G5092" s="541">
        <v>2023</v>
      </c>
      <c r="H5092" s="542">
        <f>VLOOKUP(G5092,[3]잔가율!$B$3:$C$33,2,FALSE)</f>
        <v>0.82599999999999996</v>
      </c>
      <c r="I5092" s="552">
        <f t="shared" si="79"/>
        <v>28686980</v>
      </c>
    </row>
    <row r="5093" spans="1:9">
      <c r="A5093" s="539">
        <v>5092</v>
      </c>
      <c r="B5093" s="540" t="s">
        <v>8534</v>
      </c>
      <c r="C5093" s="540" t="s">
        <v>8535</v>
      </c>
      <c r="D5093" s="540" t="s">
        <v>2738</v>
      </c>
      <c r="E5093" s="540" t="s">
        <v>9959</v>
      </c>
      <c r="F5093" s="556">
        <v>31430000</v>
      </c>
      <c r="G5093" s="541">
        <v>2023</v>
      </c>
      <c r="H5093" s="542">
        <f>VLOOKUP(G5093,[3]잔가율!$B$3:$C$33,2,FALSE)</f>
        <v>0.82599999999999996</v>
      </c>
      <c r="I5093" s="552">
        <f t="shared" si="79"/>
        <v>25961180</v>
      </c>
    </row>
    <row r="5094" spans="1:9">
      <c r="A5094" s="539">
        <v>5093</v>
      </c>
      <c r="B5094" s="540" t="s">
        <v>8534</v>
      </c>
      <c r="C5094" s="540" t="s">
        <v>8535</v>
      </c>
      <c r="D5094" s="540" t="s">
        <v>2738</v>
      </c>
      <c r="E5094" s="540" t="s">
        <v>9960</v>
      </c>
      <c r="F5094" s="556">
        <v>36490000</v>
      </c>
      <c r="G5094" s="541">
        <v>2023</v>
      </c>
      <c r="H5094" s="542">
        <f>VLOOKUP(G5094,[3]잔가율!$B$3:$C$33,2,FALSE)</f>
        <v>0.82599999999999996</v>
      </c>
      <c r="I5094" s="552">
        <f t="shared" si="79"/>
        <v>30140740</v>
      </c>
    </row>
    <row r="5095" spans="1:9">
      <c r="A5095" s="539">
        <v>5094</v>
      </c>
      <c r="B5095" s="540" t="s">
        <v>8534</v>
      </c>
      <c r="C5095" s="540" t="s">
        <v>8535</v>
      </c>
      <c r="D5095" s="540" t="s">
        <v>2738</v>
      </c>
      <c r="E5095" s="540" t="s">
        <v>9961</v>
      </c>
      <c r="F5095" s="556">
        <v>31370000</v>
      </c>
      <c r="G5095" s="541">
        <v>2023</v>
      </c>
      <c r="H5095" s="542">
        <f>VLOOKUP(G5095,[3]잔가율!$B$3:$C$33,2,FALSE)</f>
        <v>0.82599999999999996</v>
      </c>
      <c r="I5095" s="552">
        <f t="shared" si="79"/>
        <v>25911620</v>
      </c>
    </row>
    <row r="5096" spans="1:9">
      <c r="A5096" s="539">
        <v>5095</v>
      </c>
      <c r="B5096" s="540" t="s">
        <v>8534</v>
      </c>
      <c r="C5096" s="540" t="s">
        <v>8535</v>
      </c>
      <c r="D5096" s="540" t="s">
        <v>2738</v>
      </c>
      <c r="E5096" s="540" t="s">
        <v>9962</v>
      </c>
      <c r="F5096" s="556">
        <v>41120000</v>
      </c>
      <c r="G5096" s="541">
        <v>2023</v>
      </c>
      <c r="H5096" s="542">
        <f>VLOOKUP(G5096,[3]잔가율!$B$3:$C$33,2,FALSE)</f>
        <v>0.82599999999999996</v>
      </c>
      <c r="I5096" s="552">
        <f t="shared" si="79"/>
        <v>33965120</v>
      </c>
    </row>
    <row r="5097" spans="1:9">
      <c r="A5097" s="539">
        <v>5096</v>
      </c>
      <c r="B5097" s="540" t="s">
        <v>8534</v>
      </c>
      <c r="C5097" s="540" t="s">
        <v>8535</v>
      </c>
      <c r="D5097" s="540" t="s">
        <v>2738</v>
      </c>
      <c r="E5097" s="540" t="s">
        <v>8509</v>
      </c>
      <c r="F5097" s="556">
        <v>41830000</v>
      </c>
      <c r="G5097" s="541">
        <v>2023</v>
      </c>
      <c r="H5097" s="542">
        <f>VLOOKUP(G5097,[3]잔가율!$B$3:$C$33,2,FALSE)</f>
        <v>0.82599999999999996</v>
      </c>
      <c r="I5097" s="552">
        <f t="shared" si="79"/>
        <v>34551580</v>
      </c>
    </row>
    <row r="5098" spans="1:9">
      <c r="A5098" s="539">
        <v>5097</v>
      </c>
      <c r="B5098" s="540" t="s">
        <v>8534</v>
      </c>
      <c r="C5098" s="540" t="s">
        <v>8535</v>
      </c>
      <c r="D5098" s="540" t="s">
        <v>2738</v>
      </c>
      <c r="E5098" s="540" t="s">
        <v>9963</v>
      </c>
      <c r="F5098" s="556">
        <v>36700000</v>
      </c>
      <c r="G5098" s="541">
        <v>2023</v>
      </c>
      <c r="H5098" s="542">
        <f>VLOOKUP(G5098,[3]잔가율!$B$3:$C$33,2,FALSE)</f>
        <v>0.82599999999999996</v>
      </c>
      <c r="I5098" s="552">
        <f t="shared" si="79"/>
        <v>30314200</v>
      </c>
    </row>
    <row r="5099" spans="1:9">
      <c r="A5099" s="539">
        <v>5098</v>
      </c>
      <c r="B5099" s="540" t="s">
        <v>8534</v>
      </c>
      <c r="C5099" s="540" t="s">
        <v>8535</v>
      </c>
      <c r="D5099" s="540" t="s">
        <v>2738</v>
      </c>
      <c r="E5099" s="540" t="s">
        <v>9964</v>
      </c>
      <c r="F5099" s="556">
        <v>33610000</v>
      </c>
      <c r="G5099" s="541">
        <v>2023</v>
      </c>
      <c r="H5099" s="542">
        <f>VLOOKUP(G5099,[3]잔가율!$B$3:$C$33,2,FALSE)</f>
        <v>0.82599999999999996</v>
      </c>
      <c r="I5099" s="552">
        <f t="shared" si="79"/>
        <v>27761860</v>
      </c>
    </row>
    <row r="5100" spans="1:9">
      <c r="A5100" s="539">
        <v>5099</v>
      </c>
      <c r="B5100" s="540" t="s">
        <v>8534</v>
      </c>
      <c r="C5100" s="540" t="s">
        <v>8535</v>
      </c>
      <c r="D5100" s="540" t="s">
        <v>2738</v>
      </c>
      <c r="E5100" s="540" t="s">
        <v>9965</v>
      </c>
      <c r="F5100" s="556">
        <v>36830000</v>
      </c>
      <c r="G5100" s="541">
        <v>2023</v>
      </c>
      <c r="H5100" s="542">
        <f>VLOOKUP(G5100,[3]잔가율!$B$3:$C$33,2,FALSE)</f>
        <v>0.82599999999999996</v>
      </c>
      <c r="I5100" s="552">
        <f t="shared" si="79"/>
        <v>30421580</v>
      </c>
    </row>
    <row r="5101" spans="1:9">
      <c r="A5101" s="539">
        <v>5100</v>
      </c>
      <c r="B5101" s="540" t="s">
        <v>8534</v>
      </c>
      <c r="C5101" s="540" t="s">
        <v>8535</v>
      </c>
      <c r="D5101" s="540" t="s">
        <v>2738</v>
      </c>
      <c r="E5101" s="540" t="s">
        <v>9966</v>
      </c>
      <c r="F5101" s="556">
        <v>34060000</v>
      </c>
      <c r="G5101" s="541">
        <v>2023</v>
      </c>
      <c r="H5101" s="542">
        <f>VLOOKUP(G5101,[3]잔가율!$B$3:$C$33,2,FALSE)</f>
        <v>0.82599999999999996</v>
      </c>
      <c r="I5101" s="552">
        <f t="shared" si="79"/>
        <v>28133560</v>
      </c>
    </row>
    <row r="5102" spans="1:9">
      <c r="A5102" s="539">
        <v>5101</v>
      </c>
      <c r="B5102" s="540" t="s">
        <v>8534</v>
      </c>
      <c r="C5102" s="540" t="s">
        <v>8535</v>
      </c>
      <c r="D5102" s="540" t="s">
        <v>2738</v>
      </c>
      <c r="E5102" s="540" t="s">
        <v>9967</v>
      </c>
      <c r="F5102" s="556">
        <v>35800000</v>
      </c>
      <c r="G5102" s="541">
        <v>2023</v>
      </c>
      <c r="H5102" s="542">
        <f>VLOOKUP(G5102,[3]잔가율!$B$3:$C$33,2,FALSE)</f>
        <v>0.82599999999999996</v>
      </c>
      <c r="I5102" s="552">
        <f t="shared" si="79"/>
        <v>29570800</v>
      </c>
    </row>
    <row r="5103" spans="1:9">
      <c r="A5103" s="539">
        <v>5102</v>
      </c>
      <c r="B5103" s="540" t="s">
        <v>8534</v>
      </c>
      <c r="C5103" s="540" t="s">
        <v>8535</v>
      </c>
      <c r="D5103" s="540" t="s">
        <v>2738</v>
      </c>
      <c r="E5103" s="540" t="s">
        <v>9968</v>
      </c>
      <c r="F5103" s="556">
        <v>32000000</v>
      </c>
      <c r="G5103" s="541">
        <v>2023</v>
      </c>
      <c r="H5103" s="542">
        <f>VLOOKUP(G5103,[3]잔가율!$B$3:$C$33,2,FALSE)</f>
        <v>0.82599999999999996</v>
      </c>
      <c r="I5103" s="552">
        <f t="shared" si="79"/>
        <v>26432000</v>
      </c>
    </row>
    <row r="5104" spans="1:9">
      <c r="A5104" s="539">
        <v>5103</v>
      </c>
      <c r="B5104" s="540" t="s">
        <v>8534</v>
      </c>
      <c r="C5104" s="540" t="s">
        <v>8535</v>
      </c>
      <c r="D5104" s="540" t="s">
        <v>2738</v>
      </c>
      <c r="E5104" s="540" t="s">
        <v>9969</v>
      </c>
      <c r="F5104" s="556">
        <v>38800000</v>
      </c>
      <c r="G5104" s="541">
        <v>2023</v>
      </c>
      <c r="H5104" s="542">
        <f>VLOOKUP(G5104,[3]잔가율!$B$3:$C$33,2,FALSE)</f>
        <v>0.82599999999999996</v>
      </c>
      <c r="I5104" s="552">
        <f t="shared" si="79"/>
        <v>32048800</v>
      </c>
    </row>
    <row r="5105" spans="1:9">
      <c r="A5105" s="539">
        <v>5104</v>
      </c>
      <c r="B5105" s="540" t="s">
        <v>8534</v>
      </c>
      <c r="C5105" s="540" t="s">
        <v>8535</v>
      </c>
      <c r="D5105" s="540" t="s">
        <v>2738</v>
      </c>
      <c r="E5105" s="540" t="s">
        <v>9970</v>
      </c>
      <c r="F5105" s="556">
        <v>32560000</v>
      </c>
      <c r="G5105" s="541">
        <v>2023</v>
      </c>
      <c r="H5105" s="542">
        <f>VLOOKUP(G5105,[3]잔가율!$B$3:$C$33,2,FALSE)</f>
        <v>0.82599999999999996</v>
      </c>
      <c r="I5105" s="552">
        <f t="shared" si="79"/>
        <v>26894560</v>
      </c>
    </row>
    <row r="5106" spans="1:9">
      <c r="A5106" s="539">
        <v>5105</v>
      </c>
      <c r="B5106" s="540" t="s">
        <v>8534</v>
      </c>
      <c r="C5106" s="540" t="s">
        <v>8535</v>
      </c>
      <c r="D5106" s="540" t="s">
        <v>2738</v>
      </c>
      <c r="E5106" s="540" t="s">
        <v>9971</v>
      </c>
      <c r="F5106" s="556">
        <v>30190000</v>
      </c>
      <c r="G5106" s="541">
        <v>2023</v>
      </c>
      <c r="H5106" s="542">
        <f>VLOOKUP(G5106,[3]잔가율!$B$3:$C$33,2,FALSE)</f>
        <v>0.82599999999999996</v>
      </c>
      <c r="I5106" s="552">
        <f t="shared" si="79"/>
        <v>24936940</v>
      </c>
    </row>
    <row r="5107" spans="1:9">
      <c r="A5107" s="539">
        <v>5106</v>
      </c>
      <c r="B5107" s="540" t="s">
        <v>8534</v>
      </c>
      <c r="C5107" s="540" t="s">
        <v>8535</v>
      </c>
      <c r="D5107" s="540" t="s">
        <v>2738</v>
      </c>
      <c r="E5107" s="540" t="s">
        <v>9972</v>
      </c>
      <c r="F5107" s="556">
        <v>38050000</v>
      </c>
      <c r="G5107" s="541">
        <v>2023</v>
      </c>
      <c r="H5107" s="542">
        <f>VLOOKUP(G5107,[3]잔가율!$B$3:$C$33,2,FALSE)</f>
        <v>0.82599999999999996</v>
      </c>
      <c r="I5107" s="552">
        <f t="shared" si="79"/>
        <v>31429300</v>
      </c>
    </row>
    <row r="5108" spans="1:9">
      <c r="A5108" s="539">
        <v>5107</v>
      </c>
      <c r="B5108" s="540" t="s">
        <v>8534</v>
      </c>
      <c r="C5108" s="540" t="s">
        <v>8535</v>
      </c>
      <c r="D5108" s="540" t="s">
        <v>2738</v>
      </c>
      <c r="E5108" s="540" t="s">
        <v>9973</v>
      </c>
      <c r="F5108" s="556">
        <v>31370000</v>
      </c>
      <c r="G5108" s="541">
        <v>2023</v>
      </c>
      <c r="H5108" s="542">
        <f>VLOOKUP(G5108,[3]잔가율!$B$3:$C$33,2,FALSE)</f>
        <v>0.82599999999999996</v>
      </c>
      <c r="I5108" s="552">
        <f t="shared" si="79"/>
        <v>25911620</v>
      </c>
    </row>
    <row r="5109" spans="1:9">
      <c r="A5109" s="539">
        <v>5108</v>
      </c>
      <c r="B5109" s="540" t="s">
        <v>8534</v>
      </c>
      <c r="C5109" s="540" t="s">
        <v>8535</v>
      </c>
      <c r="D5109" s="540" t="s">
        <v>2738</v>
      </c>
      <c r="E5109" s="540" t="s">
        <v>9974</v>
      </c>
      <c r="F5109" s="556">
        <v>32650000</v>
      </c>
      <c r="G5109" s="541">
        <v>2023</v>
      </c>
      <c r="H5109" s="542">
        <f>VLOOKUP(G5109,[3]잔가율!$B$3:$C$33,2,FALSE)</f>
        <v>0.82599999999999996</v>
      </c>
      <c r="I5109" s="552">
        <f t="shared" si="79"/>
        <v>26968900</v>
      </c>
    </row>
    <row r="5110" spans="1:9">
      <c r="A5110" s="539">
        <v>5109</v>
      </c>
      <c r="B5110" s="540" t="s">
        <v>8534</v>
      </c>
      <c r="C5110" s="540" t="s">
        <v>8535</v>
      </c>
      <c r="D5110" s="540" t="s">
        <v>2738</v>
      </c>
      <c r="E5110" s="540" t="s">
        <v>9975</v>
      </c>
      <c r="F5110" s="556">
        <v>32450000</v>
      </c>
      <c r="G5110" s="541">
        <v>2023</v>
      </c>
      <c r="H5110" s="542">
        <f>VLOOKUP(G5110,[3]잔가율!$B$3:$C$33,2,FALSE)</f>
        <v>0.82599999999999996</v>
      </c>
      <c r="I5110" s="552">
        <f t="shared" si="79"/>
        <v>26803700</v>
      </c>
    </row>
    <row r="5111" spans="1:9">
      <c r="A5111" s="539">
        <v>5110</v>
      </c>
      <c r="B5111" s="540" t="s">
        <v>8534</v>
      </c>
      <c r="C5111" s="540" t="s">
        <v>8535</v>
      </c>
      <c r="D5111" s="540" t="s">
        <v>2738</v>
      </c>
      <c r="E5111" s="540" t="s">
        <v>9976</v>
      </c>
      <c r="F5111" s="556">
        <v>38780000</v>
      </c>
      <c r="G5111" s="541">
        <v>2023</v>
      </c>
      <c r="H5111" s="542">
        <f>VLOOKUP(G5111,[3]잔가율!$B$3:$C$33,2,FALSE)</f>
        <v>0.82599999999999996</v>
      </c>
      <c r="I5111" s="552">
        <f t="shared" si="79"/>
        <v>32032280</v>
      </c>
    </row>
    <row r="5112" spans="1:9">
      <c r="A5112" s="539">
        <v>5111</v>
      </c>
      <c r="B5112" s="544" t="s">
        <v>8534</v>
      </c>
      <c r="C5112" s="544" t="s">
        <v>8535</v>
      </c>
      <c r="D5112" s="544" t="s">
        <v>2738</v>
      </c>
      <c r="E5112" s="544" t="s">
        <v>9977</v>
      </c>
      <c r="F5112" s="559">
        <v>32280000</v>
      </c>
      <c r="G5112" s="541">
        <v>2023</v>
      </c>
      <c r="H5112" s="542">
        <f>VLOOKUP(G5112,[3]잔가율!$B$3:$C$33,2,FALSE)</f>
        <v>0.82599999999999996</v>
      </c>
      <c r="I5112" s="552">
        <f t="shared" si="79"/>
        <v>26663280</v>
      </c>
    </row>
    <row r="5113" spans="1:9">
      <c r="A5113" s="539">
        <v>5112</v>
      </c>
      <c r="B5113" s="540" t="s">
        <v>8534</v>
      </c>
      <c r="C5113" s="540" t="s">
        <v>8535</v>
      </c>
      <c r="D5113" s="540" t="s">
        <v>2738</v>
      </c>
      <c r="E5113" s="540" t="s">
        <v>9978</v>
      </c>
      <c r="F5113" s="556">
        <v>40370000</v>
      </c>
      <c r="G5113" s="541">
        <v>2023</v>
      </c>
      <c r="H5113" s="542">
        <f>VLOOKUP(G5113,[3]잔가율!$B$3:$C$33,2,FALSE)</f>
        <v>0.82599999999999996</v>
      </c>
      <c r="I5113" s="552">
        <f t="shared" si="79"/>
        <v>33345620</v>
      </c>
    </row>
    <row r="5114" spans="1:9">
      <c r="A5114" s="539">
        <v>5113</v>
      </c>
      <c r="B5114" s="540" t="s">
        <v>8534</v>
      </c>
      <c r="C5114" s="540" t="s">
        <v>8535</v>
      </c>
      <c r="D5114" s="540" t="s">
        <v>2738</v>
      </c>
      <c r="E5114" s="540" t="s">
        <v>9979</v>
      </c>
      <c r="F5114" s="556">
        <v>35540000</v>
      </c>
      <c r="G5114" s="541">
        <v>2023</v>
      </c>
      <c r="H5114" s="542">
        <f>VLOOKUP(G5114,[3]잔가율!$B$3:$C$33,2,FALSE)</f>
        <v>0.82599999999999996</v>
      </c>
      <c r="I5114" s="552">
        <f t="shared" si="79"/>
        <v>29356040</v>
      </c>
    </row>
    <row r="5115" spans="1:9">
      <c r="A5115" s="539">
        <v>5114</v>
      </c>
      <c r="B5115" s="540" t="s">
        <v>8534</v>
      </c>
      <c r="C5115" s="540" t="s">
        <v>8535</v>
      </c>
      <c r="D5115" s="540" t="s">
        <v>2738</v>
      </c>
      <c r="E5115" s="540" t="s">
        <v>9980</v>
      </c>
      <c r="F5115" s="556">
        <v>39880000</v>
      </c>
      <c r="G5115" s="541">
        <v>2023</v>
      </c>
      <c r="H5115" s="542">
        <f>VLOOKUP(G5115,[3]잔가율!$B$3:$C$33,2,FALSE)</f>
        <v>0.82599999999999996</v>
      </c>
      <c r="I5115" s="552">
        <f t="shared" si="79"/>
        <v>32940880</v>
      </c>
    </row>
    <row r="5116" spans="1:9">
      <c r="A5116" s="539">
        <v>5115</v>
      </c>
      <c r="B5116" s="540" t="s">
        <v>8534</v>
      </c>
      <c r="C5116" s="540" t="s">
        <v>8535</v>
      </c>
      <c r="D5116" s="540" t="s">
        <v>2738</v>
      </c>
      <c r="E5116" s="540" t="s">
        <v>9981</v>
      </c>
      <c r="F5116" s="556">
        <v>38290000</v>
      </c>
      <c r="G5116" s="541">
        <v>2023</v>
      </c>
      <c r="H5116" s="542">
        <f>VLOOKUP(G5116,[3]잔가율!$B$3:$C$33,2,FALSE)</f>
        <v>0.82599999999999996</v>
      </c>
      <c r="I5116" s="552">
        <f t="shared" si="79"/>
        <v>31627540</v>
      </c>
    </row>
    <row r="5117" spans="1:9">
      <c r="A5117" s="539">
        <v>5116</v>
      </c>
      <c r="B5117" s="540" t="s">
        <v>8534</v>
      </c>
      <c r="C5117" s="540" t="s">
        <v>8535</v>
      </c>
      <c r="D5117" s="540" t="s">
        <v>2738</v>
      </c>
      <c r="E5117" s="540" t="s">
        <v>9982</v>
      </c>
      <c r="F5117" s="556">
        <v>39370000</v>
      </c>
      <c r="G5117" s="541">
        <v>2023</v>
      </c>
      <c r="H5117" s="542">
        <f>VLOOKUP(G5117,[3]잔가율!$B$3:$C$33,2,FALSE)</f>
        <v>0.82599999999999996</v>
      </c>
      <c r="I5117" s="552">
        <f t="shared" si="79"/>
        <v>32519620</v>
      </c>
    </row>
    <row r="5118" spans="1:9">
      <c r="A5118" s="539">
        <v>5117</v>
      </c>
      <c r="B5118" s="540" t="s">
        <v>8534</v>
      </c>
      <c r="C5118" s="540" t="s">
        <v>8535</v>
      </c>
      <c r="D5118" s="540" t="s">
        <v>2738</v>
      </c>
      <c r="E5118" s="540" t="s">
        <v>9983</v>
      </c>
      <c r="F5118" s="556">
        <v>35970000</v>
      </c>
      <c r="G5118" s="541">
        <v>2023</v>
      </c>
      <c r="H5118" s="542">
        <f>VLOOKUP(G5118,[3]잔가율!$B$3:$C$33,2,FALSE)</f>
        <v>0.82599999999999996</v>
      </c>
      <c r="I5118" s="552">
        <f t="shared" si="79"/>
        <v>29711220</v>
      </c>
    </row>
    <row r="5119" spans="1:9">
      <c r="A5119" s="539">
        <v>5118</v>
      </c>
      <c r="B5119" s="540" t="s">
        <v>8534</v>
      </c>
      <c r="C5119" s="540" t="s">
        <v>8535</v>
      </c>
      <c r="D5119" s="540" t="s">
        <v>2738</v>
      </c>
      <c r="E5119" s="540" t="s">
        <v>9984</v>
      </c>
      <c r="F5119" s="556">
        <v>36530000</v>
      </c>
      <c r="G5119" s="541">
        <v>2023</v>
      </c>
      <c r="H5119" s="542">
        <f>VLOOKUP(G5119,[3]잔가율!$B$3:$C$33,2,FALSE)</f>
        <v>0.82599999999999996</v>
      </c>
      <c r="I5119" s="552">
        <f t="shared" si="79"/>
        <v>30173780</v>
      </c>
    </row>
    <row r="5120" spans="1:9">
      <c r="A5120" s="539">
        <v>5119</v>
      </c>
      <c r="B5120" s="540" t="s">
        <v>8534</v>
      </c>
      <c r="C5120" s="540" t="s">
        <v>8535</v>
      </c>
      <c r="D5120" s="540" t="s">
        <v>2738</v>
      </c>
      <c r="E5120" s="540" t="s">
        <v>9985</v>
      </c>
      <c r="F5120" s="556">
        <v>42070000</v>
      </c>
      <c r="G5120" s="541">
        <v>2023</v>
      </c>
      <c r="H5120" s="542">
        <f>VLOOKUP(G5120,[3]잔가율!$B$3:$C$33,2,FALSE)</f>
        <v>0.82599999999999996</v>
      </c>
      <c r="I5120" s="552">
        <f t="shared" si="79"/>
        <v>34749820</v>
      </c>
    </row>
    <row r="5121" spans="1:9">
      <c r="A5121" s="539">
        <v>5120</v>
      </c>
      <c r="B5121" s="540" t="s">
        <v>8534</v>
      </c>
      <c r="C5121" s="540" t="s">
        <v>8535</v>
      </c>
      <c r="D5121" s="540" t="s">
        <v>2738</v>
      </c>
      <c r="E5121" s="540" t="s">
        <v>9986</v>
      </c>
      <c r="F5121" s="556">
        <v>36700000</v>
      </c>
      <c r="G5121" s="541">
        <v>2023</v>
      </c>
      <c r="H5121" s="542">
        <f>VLOOKUP(G5121,[3]잔가율!$B$3:$C$33,2,FALSE)</f>
        <v>0.82599999999999996</v>
      </c>
      <c r="I5121" s="552">
        <f t="shared" si="79"/>
        <v>30314200</v>
      </c>
    </row>
    <row r="5122" spans="1:9">
      <c r="A5122" s="539">
        <v>5121</v>
      </c>
      <c r="B5122" s="540" t="s">
        <v>8534</v>
      </c>
      <c r="C5122" s="540" t="s">
        <v>8535</v>
      </c>
      <c r="D5122" s="540" t="s">
        <v>2738</v>
      </c>
      <c r="E5122" s="540" t="s">
        <v>9987</v>
      </c>
      <c r="F5122" s="556">
        <v>37800000</v>
      </c>
      <c r="G5122" s="541">
        <v>2023</v>
      </c>
      <c r="H5122" s="542">
        <f>VLOOKUP(G5122,[3]잔가율!$B$3:$C$33,2,FALSE)</f>
        <v>0.82599999999999996</v>
      </c>
      <c r="I5122" s="552">
        <f t="shared" ref="I5122:I5185" si="80">ROUNDDOWN(F5122*H5122,0)</f>
        <v>31222800</v>
      </c>
    </row>
    <row r="5123" spans="1:9">
      <c r="A5123" s="539">
        <v>5122</v>
      </c>
      <c r="B5123" s="540" t="s">
        <v>8534</v>
      </c>
      <c r="C5123" s="540" t="s">
        <v>8535</v>
      </c>
      <c r="D5123" s="540" t="s">
        <v>2738</v>
      </c>
      <c r="E5123" s="540" t="s">
        <v>9988</v>
      </c>
      <c r="F5123" s="556">
        <v>37490000</v>
      </c>
      <c r="G5123" s="541">
        <v>2023</v>
      </c>
      <c r="H5123" s="542">
        <f>VLOOKUP(G5123,[3]잔가율!$B$3:$C$33,2,FALSE)</f>
        <v>0.82599999999999996</v>
      </c>
      <c r="I5123" s="552">
        <f t="shared" si="80"/>
        <v>30966740</v>
      </c>
    </row>
    <row r="5124" spans="1:9">
      <c r="A5124" s="539">
        <v>5123</v>
      </c>
      <c r="B5124" s="540" t="s">
        <v>8534</v>
      </c>
      <c r="C5124" s="540" t="s">
        <v>8535</v>
      </c>
      <c r="D5124" s="540" t="s">
        <v>2738</v>
      </c>
      <c r="E5124" s="540" t="s">
        <v>9989</v>
      </c>
      <c r="F5124" s="556">
        <v>41910000</v>
      </c>
      <c r="G5124" s="541">
        <v>2023</v>
      </c>
      <c r="H5124" s="542">
        <f>VLOOKUP(G5124,[3]잔가율!$B$3:$C$33,2,FALSE)</f>
        <v>0.82599999999999996</v>
      </c>
      <c r="I5124" s="552">
        <f t="shared" si="80"/>
        <v>34617660</v>
      </c>
    </row>
    <row r="5125" spans="1:9">
      <c r="A5125" s="539">
        <v>5124</v>
      </c>
      <c r="B5125" s="540" t="s">
        <v>8534</v>
      </c>
      <c r="C5125" s="540" t="s">
        <v>8535</v>
      </c>
      <c r="D5125" s="540" t="s">
        <v>2738</v>
      </c>
      <c r="E5125" s="540" t="s">
        <v>9990</v>
      </c>
      <c r="F5125" s="556">
        <v>42540000</v>
      </c>
      <c r="G5125" s="541">
        <v>2023</v>
      </c>
      <c r="H5125" s="542">
        <f>VLOOKUP(G5125,[3]잔가율!$B$3:$C$33,2,FALSE)</f>
        <v>0.82599999999999996</v>
      </c>
      <c r="I5125" s="552">
        <f t="shared" si="80"/>
        <v>35138040</v>
      </c>
    </row>
    <row r="5126" spans="1:9">
      <c r="A5126" s="539">
        <v>5125</v>
      </c>
      <c r="B5126" s="540" t="s">
        <v>8534</v>
      </c>
      <c r="C5126" s="540" t="s">
        <v>8535</v>
      </c>
      <c r="D5126" s="540" t="s">
        <v>2738</v>
      </c>
      <c r="E5126" s="540" t="s">
        <v>9991</v>
      </c>
      <c r="F5126" s="556">
        <v>37830000</v>
      </c>
      <c r="G5126" s="541">
        <v>2023</v>
      </c>
      <c r="H5126" s="542">
        <f>VLOOKUP(G5126,[3]잔가율!$B$3:$C$33,2,FALSE)</f>
        <v>0.82599999999999996</v>
      </c>
      <c r="I5126" s="552">
        <f t="shared" si="80"/>
        <v>31247580</v>
      </c>
    </row>
    <row r="5127" spans="1:9">
      <c r="A5127" s="539">
        <v>5126</v>
      </c>
      <c r="B5127" s="540" t="s">
        <v>8534</v>
      </c>
      <c r="C5127" s="540" t="s">
        <v>8535</v>
      </c>
      <c r="D5127" s="540" t="s">
        <v>2738</v>
      </c>
      <c r="E5127" s="540" t="s">
        <v>9992</v>
      </c>
      <c r="F5127" s="556">
        <v>42020000</v>
      </c>
      <c r="G5127" s="541">
        <v>2023</v>
      </c>
      <c r="H5127" s="542">
        <f>VLOOKUP(G5127,[3]잔가율!$B$3:$C$33,2,FALSE)</f>
        <v>0.82599999999999996</v>
      </c>
      <c r="I5127" s="552">
        <f t="shared" si="80"/>
        <v>34708520</v>
      </c>
    </row>
    <row r="5128" spans="1:9">
      <c r="A5128" s="539">
        <v>5127</v>
      </c>
      <c r="B5128" s="540" t="s">
        <v>8534</v>
      </c>
      <c r="C5128" s="540" t="s">
        <v>8535</v>
      </c>
      <c r="D5128" s="540" t="s">
        <v>2738</v>
      </c>
      <c r="E5128" s="540" t="s">
        <v>9993</v>
      </c>
      <c r="F5128" s="556">
        <v>41820000</v>
      </c>
      <c r="G5128" s="541">
        <v>2023</v>
      </c>
      <c r="H5128" s="542">
        <f>VLOOKUP(G5128,[3]잔가율!$B$3:$C$33,2,FALSE)</f>
        <v>0.82599999999999996</v>
      </c>
      <c r="I5128" s="552">
        <f t="shared" si="80"/>
        <v>34543320</v>
      </c>
    </row>
    <row r="5129" spans="1:9">
      <c r="A5129" s="539">
        <v>5128</v>
      </c>
      <c r="B5129" s="540" t="s">
        <v>8534</v>
      </c>
      <c r="C5129" s="540" t="s">
        <v>8535</v>
      </c>
      <c r="D5129" s="540" t="s">
        <v>2738</v>
      </c>
      <c r="E5129" s="540" t="s">
        <v>9994</v>
      </c>
      <c r="F5129" s="556">
        <v>46660000</v>
      </c>
      <c r="G5129" s="541">
        <v>2023</v>
      </c>
      <c r="H5129" s="542">
        <f>VLOOKUP(G5129,[3]잔가율!$B$3:$C$33,2,FALSE)</f>
        <v>0.82599999999999996</v>
      </c>
      <c r="I5129" s="552">
        <f t="shared" si="80"/>
        <v>38541160</v>
      </c>
    </row>
    <row r="5130" spans="1:9">
      <c r="A5130" s="539">
        <v>5129</v>
      </c>
      <c r="B5130" s="540" t="s">
        <v>8534</v>
      </c>
      <c r="C5130" s="540" t="s">
        <v>8535</v>
      </c>
      <c r="D5130" s="540" t="s">
        <v>2738</v>
      </c>
      <c r="E5130" s="540" t="s">
        <v>9995</v>
      </c>
      <c r="F5130" s="556">
        <v>41060000</v>
      </c>
      <c r="G5130" s="541">
        <v>2023</v>
      </c>
      <c r="H5130" s="542">
        <f>VLOOKUP(G5130,[3]잔가율!$B$3:$C$33,2,FALSE)</f>
        <v>0.82599999999999996</v>
      </c>
      <c r="I5130" s="552">
        <f t="shared" si="80"/>
        <v>33915560</v>
      </c>
    </row>
    <row r="5131" spans="1:9">
      <c r="A5131" s="539">
        <v>5130</v>
      </c>
      <c r="B5131" s="540" t="s">
        <v>8534</v>
      </c>
      <c r="C5131" s="540" t="s">
        <v>8535</v>
      </c>
      <c r="D5131" s="540" t="s">
        <v>2738</v>
      </c>
      <c r="E5131" s="540" t="s">
        <v>9996</v>
      </c>
      <c r="F5131" s="556">
        <v>42910000</v>
      </c>
      <c r="G5131" s="541">
        <v>2023</v>
      </c>
      <c r="H5131" s="542">
        <f>VLOOKUP(G5131,[3]잔가율!$B$3:$C$33,2,FALSE)</f>
        <v>0.82599999999999996</v>
      </c>
      <c r="I5131" s="552">
        <f t="shared" si="80"/>
        <v>35443660</v>
      </c>
    </row>
    <row r="5132" spans="1:9">
      <c r="A5132" s="539">
        <v>5131</v>
      </c>
      <c r="B5132" s="540" t="s">
        <v>8534</v>
      </c>
      <c r="C5132" s="540" t="s">
        <v>8535</v>
      </c>
      <c r="D5132" s="540" t="s">
        <v>2738</v>
      </c>
      <c r="E5132" s="540" t="s">
        <v>9997</v>
      </c>
      <c r="F5132" s="556">
        <v>40200000</v>
      </c>
      <c r="G5132" s="541">
        <v>2023</v>
      </c>
      <c r="H5132" s="542">
        <f>VLOOKUP(G5132,[3]잔가율!$B$3:$C$33,2,FALSE)</f>
        <v>0.82599999999999996</v>
      </c>
      <c r="I5132" s="552">
        <f t="shared" si="80"/>
        <v>33205200</v>
      </c>
    </row>
    <row r="5133" spans="1:9">
      <c r="A5133" s="539">
        <v>5132</v>
      </c>
      <c r="B5133" s="540" t="s">
        <v>8534</v>
      </c>
      <c r="C5133" s="540" t="s">
        <v>8535</v>
      </c>
      <c r="D5133" s="540" t="s">
        <v>2738</v>
      </c>
      <c r="E5133" s="540" t="s">
        <v>9998</v>
      </c>
      <c r="F5133" s="556">
        <v>34580000</v>
      </c>
      <c r="G5133" s="541">
        <v>2023</v>
      </c>
      <c r="H5133" s="542">
        <f>VLOOKUP(G5133,[3]잔가율!$B$3:$C$33,2,FALSE)</f>
        <v>0.82599999999999996</v>
      </c>
      <c r="I5133" s="552">
        <f t="shared" si="80"/>
        <v>28563080</v>
      </c>
    </row>
    <row r="5134" spans="1:9">
      <c r="A5134" s="539">
        <v>5133</v>
      </c>
      <c r="B5134" s="540" t="s">
        <v>8534</v>
      </c>
      <c r="C5134" s="540" t="s">
        <v>8535</v>
      </c>
      <c r="D5134" s="540" t="s">
        <v>2738</v>
      </c>
      <c r="E5134" s="540" t="s">
        <v>9999</v>
      </c>
      <c r="F5134" s="556">
        <v>39580000</v>
      </c>
      <c r="G5134" s="541">
        <v>2023</v>
      </c>
      <c r="H5134" s="542">
        <f>VLOOKUP(G5134,[3]잔가율!$B$3:$C$33,2,FALSE)</f>
        <v>0.82599999999999996</v>
      </c>
      <c r="I5134" s="552">
        <f t="shared" si="80"/>
        <v>32693080</v>
      </c>
    </row>
    <row r="5135" spans="1:9">
      <c r="A5135" s="539">
        <v>5134</v>
      </c>
      <c r="B5135" s="540" t="s">
        <v>8534</v>
      </c>
      <c r="C5135" s="540" t="s">
        <v>8535</v>
      </c>
      <c r="D5135" s="540" t="s">
        <v>2738</v>
      </c>
      <c r="E5135" s="540" t="s">
        <v>10000</v>
      </c>
      <c r="F5135" s="556">
        <v>36800000</v>
      </c>
      <c r="G5135" s="541">
        <v>2023</v>
      </c>
      <c r="H5135" s="542">
        <f>VLOOKUP(G5135,[3]잔가율!$B$3:$C$33,2,FALSE)</f>
        <v>0.82599999999999996</v>
      </c>
      <c r="I5135" s="552">
        <f t="shared" si="80"/>
        <v>30396800</v>
      </c>
    </row>
    <row r="5136" spans="1:9">
      <c r="A5136" s="539">
        <v>5135</v>
      </c>
      <c r="B5136" s="540" t="s">
        <v>8534</v>
      </c>
      <c r="C5136" s="540" t="s">
        <v>8535</v>
      </c>
      <c r="D5136" s="540" t="s">
        <v>2738</v>
      </c>
      <c r="E5136" s="540" t="s">
        <v>10001</v>
      </c>
      <c r="F5136" s="556">
        <v>33900000</v>
      </c>
      <c r="G5136" s="541">
        <v>2023</v>
      </c>
      <c r="H5136" s="542">
        <f>VLOOKUP(G5136,[3]잔가율!$B$3:$C$33,2,FALSE)</f>
        <v>0.82599999999999996</v>
      </c>
      <c r="I5136" s="552">
        <f t="shared" si="80"/>
        <v>28001400</v>
      </c>
    </row>
    <row r="5137" spans="1:9">
      <c r="A5137" s="539">
        <v>5136</v>
      </c>
      <c r="B5137" s="540" t="s">
        <v>8534</v>
      </c>
      <c r="C5137" s="540" t="s">
        <v>8535</v>
      </c>
      <c r="D5137" s="540" t="s">
        <v>2738</v>
      </c>
      <c r="E5137" s="540" t="s">
        <v>10002</v>
      </c>
      <c r="F5137" s="556">
        <v>35900000</v>
      </c>
      <c r="G5137" s="541">
        <v>2023</v>
      </c>
      <c r="H5137" s="542">
        <f>VLOOKUP(G5137,[3]잔가율!$B$3:$C$33,2,FALSE)</f>
        <v>0.82599999999999996</v>
      </c>
      <c r="I5137" s="552">
        <f t="shared" si="80"/>
        <v>29653400</v>
      </c>
    </row>
    <row r="5138" spans="1:9">
      <c r="A5138" s="539">
        <v>5137</v>
      </c>
      <c r="B5138" s="540" t="s">
        <v>8534</v>
      </c>
      <c r="C5138" s="540" t="s">
        <v>8535</v>
      </c>
      <c r="D5138" s="540" t="s">
        <v>2738</v>
      </c>
      <c r="E5138" s="540" t="s">
        <v>10003</v>
      </c>
      <c r="F5138" s="556">
        <v>34590000</v>
      </c>
      <c r="G5138" s="541">
        <v>2023</v>
      </c>
      <c r="H5138" s="542">
        <f>VLOOKUP(G5138,[3]잔가율!$B$3:$C$33,2,FALSE)</f>
        <v>0.82599999999999996</v>
      </c>
      <c r="I5138" s="552">
        <f t="shared" si="80"/>
        <v>28571340</v>
      </c>
    </row>
    <row r="5139" spans="1:9">
      <c r="A5139" s="539">
        <v>5138</v>
      </c>
      <c r="B5139" s="540" t="s">
        <v>8534</v>
      </c>
      <c r="C5139" s="540" t="s">
        <v>8535</v>
      </c>
      <c r="D5139" s="540" t="s">
        <v>2738</v>
      </c>
      <c r="E5139" s="540" t="s">
        <v>10004</v>
      </c>
      <c r="F5139" s="556">
        <v>35610000</v>
      </c>
      <c r="G5139" s="541">
        <v>2023</v>
      </c>
      <c r="H5139" s="542">
        <f>VLOOKUP(G5139,[3]잔가율!$B$3:$C$33,2,FALSE)</f>
        <v>0.82599999999999996</v>
      </c>
      <c r="I5139" s="552">
        <f t="shared" si="80"/>
        <v>29413860</v>
      </c>
    </row>
    <row r="5140" spans="1:9">
      <c r="A5140" s="539">
        <v>5139</v>
      </c>
      <c r="B5140" s="540" t="s">
        <v>8534</v>
      </c>
      <c r="C5140" s="540" t="s">
        <v>8535</v>
      </c>
      <c r="D5140" s="540" t="s">
        <v>2738</v>
      </c>
      <c r="E5140" s="540" t="s">
        <v>10005</v>
      </c>
      <c r="F5140" s="556">
        <v>32840000</v>
      </c>
      <c r="G5140" s="541">
        <v>2023</v>
      </c>
      <c r="H5140" s="542">
        <f>VLOOKUP(G5140,[3]잔가율!$B$3:$C$33,2,FALSE)</f>
        <v>0.82599999999999996</v>
      </c>
      <c r="I5140" s="552">
        <f t="shared" si="80"/>
        <v>27125840</v>
      </c>
    </row>
    <row r="5141" spans="1:9">
      <c r="A5141" s="539">
        <v>5140</v>
      </c>
      <c r="B5141" s="540" t="s">
        <v>8534</v>
      </c>
      <c r="C5141" s="540" t="s">
        <v>8535</v>
      </c>
      <c r="D5141" s="540" t="s">
        <v>2738</v>
      </c>
      <c r="E5141" s="540" t="s">
        <v>10006</v>
      </c>
      <c r="F5141" s="556">
        <v>35680000</v>
      </c>
      <c r="G5141" s="541">
        <v>2023</v>
      </c>
      <c r="H5141" s="542">
        <f>VLOOKUP(G5141,[3]잔가율!$B$3:$C$33,2,FALSE)</f>
        <v>0.82599999999999996</v>
      </c>
      <c r="I5141" s="552">
        <f t="shared" si="80"/>
        <v>29471680</v>
      </c>
    </row>
    <row r="5142" spans="1:9">
      <c r="A5142" s="539">
        <v>5141</v>
      </c>
      <c r="B5142" s="540" t="s">
        <v>8534</v>
      </c>
      <c r="C5142" s="540" t="s">
        <v>8535</v>
      </c>
      <c r="D5142" s="540" t="s">
        <v>2738</v>
      </c>
      <c r="E5142" s="540" t="s">
        <v>10007</v>
      </c>
      <c r="F5142" s="556">
        <v>36750000</v>
      </c>
      <c r="G5142" s="541">
        <v>2023</v>
      </c>
      <c r="H5142" s="542">
        <f>VLOOKUP(G5142,[3]잔가율!$B$3:$C$33,2,FALSE)</f>
        <v>0.82599999999999996</v>
      </c>
      <c r="I5142" s="552">
        <f t="shared" si="80"/>
        <v>30355500</v>
      </c>
    </row>
    <row r="5143" spans="1:9">
      <c r="A5143" s="539">
        <v>5142</v>
      </c>
      <c r="B5143" s="540" t="s">
        <v>8534</v>
      </c>
      <c r="C5143" s="540" t="s">
        <v>8535</v>
      </c>
      <c r="D5143" s="540" t="s">
        <v>2738</v>
      </c>
      <c r="E5143" s="540" t="s">
        <v>10008</v>
      </c>
      <c r="F5143" s="556">
        <v>38280000</v>
      </c>
      <c r="G5143" s="541">
        <v>2023</v>
      </c>
      <c r="H5143" s="542">
        <f>VLOOKUP(G5143,[3]잔가율!$B$3:$C$33,2,FALSE)</f>
        <v>0.82599999999999996</v>
      </c>
      <c r="I5143" s="552">
        <f t="shared" si="80"/>
        <v>31619280</v>
      </c>
    </row>
    <row r="5144" spans="1:9">
      <c r="A5144" s="539">
        <v>5143</v>
      </c>
      <c r="B5144" s="540" t="s">
        <v>8534</v>
      </c>
      <c r="C5144" s="540" t="s">
        <v>8535</v>
      </c>
      <c r="D5144" s="540" t="s">
        <v>2738</v>
      </c>
      <c r="E5144" s="540" t="s">
        <v>10009</v>
      </c>
      <c r="F5144" s="556">
        <v>38720000</v>
      </c>
      <c r="G5144" s="541">
        <v>2023</v>
      </c>
      <c r="H5144" s="542">
        <f>VLOOKUP(G5144,[3]잔가율!$B$3:$C$33,2,FALSE)</f>
        <v>0.82599999999999996</v>
      </c>
      <c r="I5144" s="552">
        <f t="shared" si="80"/>
        <v>31982720</v>
      </c>
    </row>
    <row r="5145" spans="1:9">
      <c r="A5145" s="539">
        <v>5144</v>
      </c>
      <c r="B5145" s="540" t="s">
        <v>8534</v>
      </c>
      <c r="C5145" s="540" t="s">
        <v>8535</v>
      </c>
      <c r="D5145" s="540" t="s">
        <v>2738</v>
      </c>
      <c r="E5145" s="540" t="s">
        <v>10010</v>
      </c>
      <c r="F5145" s="556">
        <v>40080000</v>
      </c>
      <c r="G5145" s="541">
        <v>2023</v>
      </c>
      <c r="H5145" s="542">
        <f>VLOOKUP(G5145,[3]잔가율!$B$3:$C$33,2,FALSE)</f>
        <v>0.82599999999999996</v>
      </c>
      <c r="I5145" s="552">
        <f t="shared" si="80"/>
        <v>33106080</v>
      </c>
    </row>
    <row r="5146" spans="1:9">
      <c r="A5146" s="539">
        <v>5145</v>
      </c>
      <c r="B5146" s="540" t="s">
        <v>8534</v>
      </c>
      <c r="C5146" s="540" t="s">
        <v>8535</v>
      </c>
      <c r="D5146" s="540" t="s">
        <v>2738</v>
      </c>
      <c r="E5146" s="540" t="s">
        <v>10011</v>
      </c>
      <c r="F5146" s="556">
        <v>40570000</v>
      </c>
      <c r="G5146" s="541">
        <v>2023</v>
      </c>
      <c r="H5146" s="542">
        <f>VLOOKUP(G5146,[3]잔가율!$B$3:$C$33,2,FALSE)</f>
        <v>0.82599999999999996</v>
      </c>
      <c r="I5146" s="552">
        <f t="shared" si="80"/>
        <v>33510820</v>
      </c>
    </row>
    <row r="5147" spans="1:9">
      <c r="A5147" s="539">
        <v>5146</v>
      </c>
      <c r="B5147" s="540" t="s">
        <v>8534</v>
      </c>
      <c r="C5147" s="540" t="s">
        <v>8535</v>
      </c>
      <c r="D5147" s="540" t="s">
        <v>2738</v>
      </c>
      <c r="E5147" s="540" t="s">
        <v>10012</v>
      </c>
      <c r="F5147" s="556">
        <v>40400000</v>
      </c>
      <c r="G5147" s="541">
        <v>2023</v>
      </c>
      <c r="H5147" s="542">
        <f>VLOOKUP(G5147,[3]잔가율!$B$3:$C$33,2,FALSE)</f>
        <v>0.82599999999999996</v>
      </c>
      <c r="I5147" s="552">
        <f t="shared" si="80"/>
        <v>33370400</v>
      </c>
    </row>
    <row r="5148" spans="1:9">
      <c r="A5148" s="539">
        <v>5147</v>
      </c>
      <c r="B5148" s="540" t="s">
        <v>8534</v>
      </c>
      <c r="C5148" s="540" t="s">
        <v>8535</v>
      </c>
      <c r="D5148" s="540" t="s">
        <v>2738</v>
      </c>
      <c r="E5148" s="540" t="s">
        <v>10013</v>
      </c>
      <c r="F5148" s="556">
        <v>42100000</v>
      </c>
      <c r="G5148" s="541">
        <v>2023</v>
      </c>
      <c r="H5148" s="542">
        <f>VLOOKUP(G5148,[3]잔가율!$B$3:$C$33,2,FALSE)</f>
        <v>0.82599999999999996</v>
      </c>
      <c r="I5148" s="552">
        <f t="shared" si="80"/>
        <v>34774600</v>
      </c>
    </row>
    <row r="5149" spans="1:9">
      <c r="A5149" s="539">
        <v>5148</v>
      </c>
      <c r="B5149" s="540" t="s">
        <v>8534</v>
      </c>
      <c r="C5149" s="540" t="s">
        <v>8535</v>
      </c>
      <c r="D5149" s="540" t="s">
        <v>2738</v>
      </c>
      <c r="E5149" s="540" t="s">
        <v>10014</v>
      </c>
      <c r="F5149" s="556">
        <v>41780000</v>
      </c>
      <c r="G5149" s="541">
        <v>2023</v>
      </c>
      <c r="H5149" s="542">
        <f>VLOOKUP(G5149,[3]잔가율!$B$3:$C$33,2,FALSE)</f>
        <v>0.82599999999999996</v>
      </c>
      <c r="I5149" s="552">
        <f t="shared" si="80"/>
        <v>34510280</v>
      </c>
    </row>
    <row r="5150" spans="1:9">
      <c r="A5150" s="539">
        <v>5149</v>
      </c>
      <c r="B5150" s="540" t="s">
        <v>8534</v>
      </c>
      <c r="C5150" s="540" t="s">
        <v>8535</v>
      </c>
      <c r="D5150" s="540" t="s">
        <v>2738</v>
      </c>
      <c r="E5150" s="540" t="s">
        <v>10015</v>
      </c>
      <c r="F5150" s="556">
        <v>41090000</v>
      </c>
      <c r="G5150" s="541">
        <v>2023</v>
      </c>
      <c r="H5150" s="542">
        <f>VLOOKUP(G5150,[3]잔가율!$B$3:$C$33,2,FALSE)</f>
        <v>0.82599999999999996</v>
      </c>
      <c r="I5150" s="552">
        <f t="shared" si="80"/>
        <v>33940340</v>
      </c>
    </row>
    <row r="5151" spans="1:9">
      <c r="A5151" s="539">
        <v>5150</v>
      </c>
      <c r="B5151" s="540" t="s">
        <v>8534</v>
      </c>
      <c r="C5151" s="540" t="s">
        <v>8535</v>
      </c>
      <c r="D5151" s="540" t="s">
        <v>2738</v>
      </c>
      <c r="E5151" s="540" t="s">
        <v>10016</v>
      </c>
      <c r="F5151" s="556">
        <v>44040000</v>
      </c>
      <c r="G5151" s="541">
        <v>2023</v>
      </c>
      <c r="H5151" s="542">
        <f>VLOOKUP(G5151,[3]잔가율!$B$3:$C$33,2,FALSE)</f>
        <v>0.82599999999999996</v>
      </c>
      <c r="I5151" s="552">
        <f t="shared" si="80"/>
        <v>36377040</v>
      </c>
    </row>
    <row r="5152" spans="1:9">
      <c r="A5152" s="539">
        <v>5151</v>
      </c>
      <c r="B5152" s="544" t="s">
        <v>8534</v>
      </c>
      <c r="C5152" s="544" t="s">
        <v>8535</v>
      </c>
      <c r="D5152" s="544" t="s">
        <v>2738</v>
      </c>
      <c r="E5152" s="544" t="s">
        <v>10017</v>
      </c>
      <c r="F5152" s="559">
        <v>43040000</v>
      </c>
      <c r="G5152" s="541">
        <v>2023</v>
      </c>
      <c r="H5152" s="542">
        <f>VLOOKUP(G5152,[3]잔가율!$B$3:$C$33,2,FALSE)</f>
        <v>0.82599999999999996</v>
      </c>
      <c r="I5152" s="552">
        <f t="shared" si="80"/>
        <v>35551040</v>
      </c>
    </row>
    <row r="5153" spans="1:9">
      <c r="A5153" s="539">
        <v>5152</v>
      </c>
      <c r="B5153" s="543" t="s">
        <v>8534</v>
      </c>
      <c r="C5153" s="543" t="s">
        <v>8535</v>
      </c>
      <c r="D5153" s="543" t="s">
        <v>2738</v>
      </c>
      <c r="E5153" s="543" t="s">
        <v>10018</v>
      </c>
      <c r="F5153" s="561">
        <v>41110000</v>
      </c>
      <c r="G5153" s="541">
        <v>2023</v>
      </c>
      <c r="H5153" s="542">
        <f>VLOOKUP(G5153,[3]잔가율!$B$3:$C$33,2,FALSE)</f>
        <v>0.82599999999999996</v>
      </c>
      <c r="I5153" s="552">
        <f t="shared" si="80"/>
        <v>33956860</v>
      </c>
    </row>
    <row r="5154" spans="1:9">
      <c r="A5154" s="539">
        <v>5153</v>
      </c>
      <c r="B5154" s="543" t="s">
        <v>8534</v>
      </c>
      <c r="C5154" s="543" t="s">
        <v>8535</v>
      </c>
      <c r="D5154" s="543" t="s">
        <v>2738</v>
      </c>
      <c r="E5154" s="543" t="s">
        <v>10019</v>
      </c>
      <c r="F5154" s="561">
        <v>47490000</v>
      </c>
      <c r="G5154" s="541">
        <v>2023</v>
      </c>
      <c r="H5154" s="542">
        <f>VLOOKUP(G5154,[3]잔가율!$B$3:$C$33,2,FALSE)</f>
        <v>0.82599999999999996</v>
      </c>
      <c r="I5154" s="552">
        <f t="shared" si="80"/>
        <v>39226740</v>
      </c>
    </row>
    <row r="5155" spans="1:9">
      <c r="A5155" s="539">
        <v>5154</v>
      </c>
      <c r="B5155" s="543" t="s">
        <v>8534</v>
      </c>
      <c r="C5155" s="543" t="s">
        <v>8535</v>
      </c>
      <c r="D5155" s="543" t="s">
        <v>2738</v>
      </c>
      <c r="E5155" s="543" t="s">
        <v>10020</v>
      </c>
      <c r="F5155" s="561">
        <v>44110000</v>
      </c>
      <c r="G5155" s="541">
        <v>2023</v>
      </c>
      <c r="H5155" s="542">
        <f>VLOOKUP(G5155,[3]잔가율!$B$3:$C$33,2,FALSE)</f>
        <v>0.82599999999999996</v>
      </c>
      <c r="I5155" s="552">
        <f t="shared" si="80"/>
        <v>36434860</v>
      </c>
    </row>
    <row r="5156" spans="1:9">
      <c r="A5156" s="539">
        <v>5155</v>
      </c>
      <c r="B5156" s="543" t="s">
        <v>8534</v>
      </c>
      <c r="C5156" s="543" t="s">
        <v>8535</v>
      </c>
      <c r="D5156" s="543" t="s">
        <v>2738</v>
      </c>
      <c r="E5156" s="543" t="s">
        <v>10021</v>
      </c>
      <c r="F5156" s="561">
        <v>42930000</v>
      </c>
      <c r="G5156" s="541">
        <v>2023</v>
      </c>
      <c r="H5156" s="542">
        <f>VLOOKUP(G5156,[3]잔가율!$B$3:$C$33,2,FALSE)</f>
        <v>0.82599999999999996</v>
      </c>
      <c r="I5156" s="552">
        <f t="shared" si="80"/>
        <v>35460180</v>
      </c>
    </row>
    <row r="5157" spans="1:9">
      <c r="A5157" s="539">
        <v>5156</v>
      </c>
      <c r="B5157" s="543" t="s">
        <v>8534</v>
      </c>
      <c r="C5157" s="543" t="s">
        <v>8535</v>
      </c>
      <c r="D5157" s="543" t="s">
        <v>2738</v>
      </c>
      <c r="E5157" s="543" t="s">
        <v>10022</v>
      </c>
      <c r="F5157" s="561">
        <v>46410000</v>
      </c>
      <c r="G5157" s="541">
        <v>2023</v>
      </c>
      <c r="H5157" s="542">
        <f>VLOOKUP(G5157,[3]잔가율!$B$3:$C$33,2,FALSE)</f>
        <v>0.82599999999999996</v>
      </c>
      <c r="I5157" s="552">
        <f t="shared" si="80"/>
        <v>38334660</v>
      </c>
    </row>
    <row r="5158" spans="1:9">
      <c r="A5158" s="539">
        <v>5157</v>
      </c>
      <c r="B5158" s="544" t="s">
        <v>8534</v>
      </c>
      <c r="C5158" s="544" t="s">
        <v>8535</v>
      </c>
      <c r="D5158" s="544" t="s">
        <v>2738</v>
      </c>
      <c r="E5158" s="544" t="s">
        <v>10023</v>
      </c>
      <c r="F5158" s="559">
        <v>45720000</v>
      </c>
      <c r="G5158" s="541">
        <v>2023</v>
      </c>
      <c r="H5158" s="542">
        <f>VLOOKUP(G5158,[3]잔가율!$B$3:$C$33,2,FALSE)</f>
        <v>0.82599999999999996</v>
      </c>
      <c r="I5158" s="552">
        <f t="shared" si="80"/>
        <v>37764720</v>
      </c>
    </row>
    <row r="5159" spans="1:9">
      <c r="A5159" s="539">
        <v>5158</v>
      </c>
      <c r="B5159" s="544" t="s">
        <v>8534</v>
      </c>
      <c r="C5159" s="544" t="s">
        <v>8535</v>
      </c>
      <c r="D5159" s="544" t="s">
        <v>2738</v>
      </c>
      <c r="E5159" s="544" t="s">
        <v>10024</v>
      </c>
      <c r="F5159" s="559">
        <v>44940000</v>
      </c>
      <c r="G5159" s="541">
        <v>2023</v>
      </c>
      <c r="H5159" s="542">
        <f>VLOOKUP(G5159,[3]잔가율!$B$3:$C$33,2,FALSE)</f>
        <v>0.82599999999999996</v>
      </c>
      <c r="I5159" s="552">
        <f t="shared" si="80"/>
        <v>37120440</v>
      </c>
    </row>
    <row r="5160" spans="1:9">
      <c r="A5160" s="539">
        <v>5159</v>
      </c>
      <c r="B5160" s="540" t="s">
        <v>8534</v>
      </c>
      <c r="C5160" s="540" t="s">
        <v>8535</v>
      </c>
      <c r="D5160" s="540" t="s">
        <v>2738</v>
      </c>
      <c r="E5160" s="540" t="s">
        <v>10025</v>
      </c>
      <c r="F5160" s="556">
        <v>29030000</v>
      </c>
      <c r="G5160" s="541">
        <v>2023</v>
      </c>
      <c r="H5160" s="542">
        <f>VLOOKUP(G5160,[3]잔가율!$B$3:$C$33,2,FALSE)</f>
        <v>0.82599999999999996</v>
      </c>
      <c r="I5160" s="552">
        <f t="shared" si="80"/>
        <v>23978780</v>
      </c>
    </row>
    <row r="5161" spans="1:9">
      <c r="A5161" s="539">
        <v>5160</v>
      </c>
      <c r="B5161" s="540" t="s">
        <v>8534</v>
      </c>
      <c r="C5161" s="540" t="s">
        <v>8535</v>
      </c>
      <c r="D5161" s="540" t="s">
        <v>2738</v>
      </c>
      <c r="E5161" s="540" t="s">
        <v>10026</v>
      </c>
      <c r="F5161" s="556">
        <v>24510000</v>
      </c>
      <c r="G5161" s="541">
        <v>2023</v>
      </c>
      <c r="H5161" s="542">
        <f>VLOOKUP(G5161,[3]잔가율!$B$3:$C$33,2,FALSE)</f>
        <v>0.82599999999999996</v>
      </c>
      <c r="I5161" s="552">
        <f t="shared" si="80"/>
        <v>20245260</v>
      </c>
    </row>
    <row r="5162" spans="1:9">
      <c r="A5162" s="539">
        <v>5161</v>
      </c>
      <c r="B5162" s="540" t="s">
        <v>8534</v>
      </c>
      <c r="C5162" s="540" t="s">
        <v>8535</v>
      </c>
      <c r="D5162" s="540" t="s">
        <v>2738</v>
      </c>
      <c r="E5162" s="540" t="s">
        <v>10027</v>
      </c>
      <c r="F5162" s="556">
        <v>28640000</v>
      </c>
      <c r="G5162" s="541">
        <v>2023</v>
      </c>
      <c r="H5162" s="542">
        <f>VLOOKUP(G5162,[3]잔가율!$B$3:$C$33,2,FALSE)</f>
        <v>0.82599999999999996</v>
      </c>
      <c r="I5162" s="552">
        <f t="shared" si="80"/>
        <v>23656640</v>
      </c>
    </row>
    <row r="5163" spans="1:9">
      <c r="A5163" s="539">
        <v>5162</v>
      </c>
      <c r="B5163" s="540" t="s">
        <v>8534</v>
      </c>
      <c r="C5163" s="540" t="s">
        <v>8535</v>
      </c>
      <c r="D5163" s="540" t="s">
        <v>2738</v>
      </c>
      <c r="E5163" s="540" t="s">
        <v>10028</v>
      </c>
      <c r="F5163" s="556">
        <v>22400000</v>
      </c>
      <c r="G5163" s="541">
        <v>2023</v>
      </c>
      <c r="H5163" s="542">
        <f>VLOOKUP(G5163,[3]잔가율!$B$3:$C$33,2,FALSE)</f>
        <v>0.82599999999999996</v>
      </c>
      <c r="I5163" s="552">
        <f t="shared" si="80"/>
        <v>18502400</v>
      </c>
    </row>
    <row r="5164" spans="1:9">
      <c r="A5164" s="539">
        <v>5163</v>
      </c>
      <c r="B5164" s="540" t="s">
        <v>8534</v>
      </c>
      <c r="C5164" s="540" t="s">
        <v>8535</v>
      </c>
      <c r="D5164" s="540" t="s">
        <v>2738</v>
      </c>
      <c r="E5164" s="540" t="s">
        <v>10029</v>
      </c>
      <c r="F5164" s="556">
        <v>41350000</v>
      </c>
      <c r="G5164" s="541">
        <v>2023</v>
      </c>
      <c r="H5164" s="542">
        <f>VLOOKUP(G5164,[3]잔가율!$B$3:$C$33,2,FALSE)</f>
        <v>0.82599999999999996</v>
      </c>
      <c r="I5164" s="552">
        <f t="shared" si="80"/>
        <v>34155100</v>
      </c>
    </row>
    <row r="5165" spans="1:9">
      <c r="A5165" s="539">
        <v>5164</v>
      </c>
      <c r="B5165" s="540" t="s">
        <v>8534</v>
      </c>
      <c r="C5165" s="540" t="s">
        <v>8535</v>
      </c>
      <c r="D5165" s="540" t="s">
        <v>2738</v>
      </c>
      <c r="E5165" s="540" t="s">
        <v>10030</v>
      </c>
      <c r="F5165" s="556">
        <v>45280000</v>
      </c>
      <c r="G5165" s="541">
        <v>2023</v>
      </c>
      <c r="H5165" s="542">
        <f>VLOOKUP(G5165,[3]잔가율!$B$3:$C$33,2,FALSE)</f>
        <v>0.82599999999999996</v>
      </c>
      <c r="I5165" s="552">
        <f t="shared" si="80"/>
        <v>37401280</v>
      </c>
    </row>
    <row r="5166" spans="1:9">
      <c r="A5166" s="539">
        <v>5165</v>
      </c>
      <c r="B5166" s="540" t="s">
        <v>8534</v>
      </c>
      <c r="C5166" s="540" t="s">
        <v>8535</v>
      </c>
      <c r="D5166" s="540" t="s">
        <v>2738</v>
      </c>
      <c r="E5166" s="540" t="s">
        <v>10031</v>
      </c>
      <c r="F5166" s="556">
        <v>34490000</v>
      </c>
      <c r="G5166" s="541">
        <v>2023</v>
      </c>
      <c r="H5166" s="542">
        <f>VLOOKUP(G5166,[3]잔가율!$B$3:$C$33,2,FALSE)</f>
        <v>0.82599999999999996</v>
      </c>
      <c r="I5166" s="552">
        <f t="shared" si="80"/>
        <v>28488740</v>
      </c>
    </row>
    <row r="5167" spans="1:9">
      <c r="A5167" s="539">
        <v>5166</v>
      </c>
      <c r="B5167" s="540" t="s">
        <v>8534</v>
      </c>
      <c r="C5167" s="540" t="s">
        <v>8535</v>
      </c>
      <c r="D5167" s="540" t="s">
        <v>2738</v>
      </c>
      <c r="E5167" s="540" t="s">
        <v>10032</v>
      </c>
      <c r="F5167" s="556">
        <v>27230000</v>
      </c>
      <c r="G5167" s="541">
        <v>2023</v>
      </c>
      <c r="H5167" s="542">
        <f>VLOOKUP(G5167,[3]잔가율!$B$3:$C$33,2,FALSE)</f>
        <v>0.82599999999999996</v>
      </c>
      <c r="I5167" s="552">
        <f t="shared" si="80"/>
        <v>22491980</v>
      </c>
    </row>
    <row r="5168" spans="1:9">
      <c r="A5168" s="539">
        <v>5167</v>
      </c>
      <c r="B5168" s="540" t="s">
        <v>8534</v>
      </c>
      <c r="C5168" s="540" t="s">
        <v>8535</v>
      </c>
      <c r="D5168" s="540" t="s">
        <v>2738</v>
      </c>
      <c r="E5168" s="540" t="s">
        <v>10033</v>
      </c>
      <c r="F5168" s="556">
        <v>32710000</v>
      </c>
      <c r="G5168" s="541">
        <v>2023</v>
      </c>
      <c r="H5168" s="542">
        <f>VLOOKUP(G5168,[3]잔가율!$B$3:$C$33,2,FALSE)</f>
        <v>0.82599999999999996</v>
      </c>
      <c r="I5168" s="552">
        <f t="shared" si="80"/>
        <v>27018460</v>
      </c>
    </row>
    <row r="5169" spans="1:9">
      <c r="A5169" s="539">
        <v>5168</v>
      </c>
      <c r="B5169" s="540" t="s">
        <v>8534</v>
      </c>
      <c r="C5169" s="540" t="s">
        <v>8535</v>
      </c>
      <c r="D5169" s="540" t="s">
        <v>2738</v>
      </c>
      <c r="E5169" s="540" t="s">
        <v>10034</v>
      </c>
      <c r="F5169" s="556">
        <v>29060000</v>
      </c>
      <c r="G5169" s="541">
        <v>2023</v>
      </c>
      <c r="H5169" s="542">
        <f>VLOOKUP(G5169,[3]잔가율!$B$3:$C$33,2,FALSE)</f>
        <v>0.82599999999999996</v>
      </c>
      <c r="I5169" s="552">
        <f t="shared" si="80"/>
        <v>24003560</v>
      </c>
    </row>
    <row r="5170" spans="1:9">
      <c r="A5170" s="539">
        <v>5169</v>
      </c>
      <c r="B5170" s="540" t="s">
        <v>8534</v>
      </c>
      <c r="C5170" s="540" t="s">
        <v>8535</v>
      </c>
      <c r="D5170" s="540" t="s">
        <v>2738</v>
      </c>
      <c r="E5170" s="540" t="s">
        <v>10035</v>
      </c>
      <c r="F5170" s="556">
        <v>33820000</v>
      </c>
      <c r="G5170" s="541">
        <v>2023</v>
      </c>
      <c r="H5170" s="542">
        <f>VLOOKUP(G5170,[3]잔가율!$B$3:$C$33,2,FALSE)</f>
        <v>0.82599999999999996</v>
      </c>
      <c r="I5170" s="552">
        <f t="shared" si="80"/>
        <v>27935320</v>
      </c>
    </row>
    <row r="5171" spans="1:9">
      <c r="A5171" s="539">
        <v>5170</v>
      </c>
      <c r="B5171" s="540" t="s">
        <v>8534</v>
      </c>
      <c r="C5171" s="540" t="s">
        <v>8535</v>
      </c>
      <c r="D5171" s="540" t="s">
        <v>2738</v>
      </c>
      <c r="E5171" s="540" t="s">
        <v>10036</v>
      </c>
      <c r="F5171" s="556">
        <v>37300000</v>
      </c>
      <c r="G5171" s="541">
        <v>2023</v>
      </c>
      <c r="H5171" s="542">
        <f>VLOOKUP(G5171,[3]잔가율!$B$3:$C$33,2,FALSE)</f>
        <v>0.82599999999999996</v>
      </c>
      <c r="I5171" s="552">
        <f t="shared" si="80"/>
        <v>30809800</v>
      </c>
    </row>
    <row r="5172" spans="1:9">
      <c r="A5172" s="539">
        <v>5171</v>
      </c>
      <c r="B5172" s="540" t="s">
        <v>8534</v>
      </c>
      <c r="C5172" s="540" t="s">
        <v>8535</v>
      </c>
      <c r="D5172" s="540" t="s">
        <v>2738</v>
      </c>
      <c r="E5172" s="540" t="s">
        <v>10037</v>
      </c>
      <c r="F5172" s="556">
        <v>36170000</v>
      </c>
      <c r="G5172" s="541">
        <v>2023</v>
      </c>
      <c r="H5172" s="542">
        <f>VLOOKUP(G5172,[3]잔가율!$B$3:$C$33,2,FALSE)</f>
        <v>0.82599999999999996</v>
      </c>
      <c r="I5172" s="552">
        <f t="shared" si="80"/>
        <v>29876420</v>
      </c>
    </row>
    <row r="5173" spans="1:9">
      <c r="A5173" s="539">
        <v>5172</v>
      </c>
      <c r="B5173" s="540" t="s">
        <v>8534</v>
      </c>
      <c r="C5173" s="540" t="s">
        <v>8535</v>
      </c>
      <c r="D5173" s="540" t="s">
        <v>2738</v>
      </c>
      <c r="E5173" s="540" t="s">
        <v>10038</v>
      </c>
      <c r="F5173" s="556">
        <v>42500000</v>
      </c>
      <c r="G5173" s="541">
        <v>2023</v>
      </c>
      <c r="H5173" s="542">
        <f>VLOOKUP(G5173,[3]잔가율!$B$3:$C$33,2,FALSE)</f>
        <v>0.82599999999999996</v>
      </c>
      <c r="I5173" s="552">
        <f t="shared" si="80"/>
        <v>35105000</v>
      </c>
    </row>
    <row r="5174" spans="1:9">
      <c r="A5174" s="539">
        <v>5173</v>
      </c>
      <c r="B5174" s="540" t="s">
        <v>8534</v>
      </c>
      <c r="C5174" s="540" t="s">
        <v>8535</v>
      </c>
      <c r="D5174" s="540" t="s">
        <v>2738</v>
      </c>
      <c r="E5174" s="540" t="s">
        <v>10039</v>
      </c>
      <c r="F5174" s="556">
        <v>32350000</v>
      </c>
      <c r="G5174" s="541">
        <v>2023</v>
      </c>
      <c r="H5174" s="542">
        <f>VLOOKUP(G5174,[3]잔가율!$B$3:$C$33,2,FALSE)</f>
        <v>0.82599999999999996</v>
      </c>
      <c r="I5174" s="552">
        <f t="shared" si="80"/>
        <v>26721100</v>
      </c>
    </row>
    <row r="5175" spans="1:9">
      <c r="A5175" s="539">
        <v>5174</v>
      </c>
      <c r="B5175" s="540" t="s">
        <v>8534</v>
      </c>
      <c r="C5175" s="540" t="s">
        <v>8535</v>
      </c>
      <c r="D5175" s="540" t="s">
        <v>2738</v>
      </c>
      <c r="E5175" s="540" t="s">
        <v>10040</v>
      </c>
      <c r="F5175" s="556">
        <v>32460000</v>
      </c>
      <c r="G5175" s="541">
        <v>2023</v>
      </c>
      <c r="H5175" s="542">
        <f>VLOOKUP(G5175,[3]잔가율!$B$3:$C$33,2,FALSE)</f>
        <v>0.82599999999999996</v>
      </c>
      <c r="I5175" s="552">
        <f t="shared" si="80"/>
        <v>26811960</v>
      </c>
    </row>
    <row r="5176" spans="1:9">
      <c r="A5176" s="539">
        <v>5175</v>
      </c>
      <c r="B5176" s="540" t="s">
        <v>8534</v>
      </c>
      <c r="C5176" s="540" t="s">
        <v>8535</v>
      </c>
      <c r="D5176" s="540" t="s">
        <v>2738</v>
      </c>
      <c r="E5176" s="540" t="s">
        <v>10041</v>
      </c>
      <c r="F5176" s="556">
        <v>32370000</v>
      </c>
      <c r="G5176" s="541">
        <v>2023</v>
      </c>
      <c r="H5176" s="542">
        <f>VLOOKUP(G5176,[3]잔가율!$B$3:$C$33,2,FALSE)</f>
        <v>0.82599999999999996</v>
      </c>
      <c r="I5176" s="552">
        <f t="shared" si="80"/>
        <v>26737620</v>
      </c>
    </row>
    <row r="5177" spans="1:9">
      <c r="A5177" s="539">
        <v>5176</v>
      </c>
      <c r="B5177" s="540" t="s">
        <v>8534</v>
      </c>
      <c r="C5177" s="540" t="s">
        <v>8535</v>
      </c>
      <c r="D5177" s="540" t="s">
        <v>2738</v>
      </c>
      <c r="E5177" s="540" t="s">
        <v>10042</v>
      </c>
      <c r="F5177" s="556">
        <v>28260000</v>
      </c>
      <c r="G5177" s="541">
        <v>2023</v>
      </c>
      <c r="H5177" s="542">
        <f>VLOOKUP(G5177,[3]잔가율!$B$3:$C$33,2,FALSE)</f>
        <v>0.82599999999999996</v>
      </c>
      <c r="I5177" s="552">
        <f t="shared" si="80"/>
        <v>23342760</v>
      </c>
    </row>
    <row r="5178" spans="1:9">
      <c r="A5178" s="539">
        <v>5177</v>
      </c>
      <c r="B5178" s="540" t="s">
        <v>8534</v>
      </c>
      <c r="C5178" s="540" t="s">
        <v>8535</v>
      </c>
      <c r="D5178" s="540" t="s">
        <v>2738</v>
      </c>
      <c r="E5178" s="540" t="s">
        <v>10043</v>
      </c>
      <c r="F5178" s="556">
        <v>32300000</v>
      </c>
      <c r="G5178" s="541">
        <v>2023</v>
      </c>
      <c r="H5178" s="542">
        <f>VLOOKUP(G5178,[3]잔가율!$B$3:$C$33,2,FALSE)</f>
        <v>0.82599999999999996</v>
      </c>
      <c r="I5178" s="552">
        <f t="shared" si="80"/>
        <v>26679800</v>
      </c>
    </row>
    <row r="5179" spans="1:9">
      <c r="A5179" s="539">
        <v>5178</v>
      </c>
      <c r="B5179" s="540" t="s">
        <v>8534</v>
      </c>
      <c r="C5179" s="540" t="s">
        <v>8535</v>
      </c>
      <c r="D5179" s="540" t="s">
        <v>2738</v>
      </c>
      <c r="E5179" s="540" t="s">
        <v>10044</v>
      </c>
      <c r="F5179" s="556">
        <v>32380000</v>
      </c>
      <c r="G5179" s="541">
        <v>2023</v>
      </c>
      <c r="H5179" s="542">
        <f>VLOOKUP(G5179,[3]잔가율!$B$3:$C$33,2,FALSE)</f>
        <v>0.82599999999999996</v>
      </c>
      <c r="I5179" s="552">
        <f t="shared" si="80"/>
        <v>26745880</v>
      </c>
    </row>
    <row r="5180" spans="1:9">
      <c r="A5180" s="539">
        <v>5179</v>
      </c>
      <c r="B5180" s="540" t="s">
        <v>8534</v>
      </c>
      <c r="C5180" s="540" t="s">
        <v>8535</v>
      </c>
      <c r="D5180" s="540" t="s">
        <v>2738</v>
      </c>
      <c r="E5180" s="540" t="s">
        <v>10045</v>
      </c>
      <c r="F5180" s="556">
        <v>35500000</v>
      </c>
      <c r="G5180" s="541">
        <v>2023</v>
      </c>
      <c r="H5180" s="542">
        <f>VLOOKUP(G5180,[3]잔가율!$B$3:$C$33,2,FALSE)</f>
        <v>0.82599999999999996</v>
      </c>
      <c r="I5180" s="552">
        <f t="shared" si="80"/>
        <v>29323000</v>
      </c>
    </row>
    <row r="5181" spans="1:9">
      <c r="A5181" s="539">
        <v>5180</v>
      </c>
      <c r="B5181" s="540" t="s">
        <v>8534</v>
      </c>
      <c r="C5181" s="540" t="s">
        <v>8535</v>
      </c>
      <c r="D5181" s="540" t="s">
        <v>2738</v>
      </c>
      <c r="E5181" s="540" t="s">
        <v>10046</v>
      </c>
      <c r="F5181" s="556">
        <v>32190000</v>
      </c>
      <c r="G5181" s="541">
        <v>2023</v>
      </c>
      <c r="H5181" s="542">
        <f>VLOOKUP(G5181,[3]잔가율!$B$3:$C$33,2,FALSE)</f>
        <v>0.82599999999999996</v>
      </c>
      <c r="I5181" s="552">
        <f t="shared" si="80"/>
        <v>26588940</v>
      </c>
    </row>
    <row r="5182" spans="1:9">
      <c r="A5182" s="539">
        <v>5181</v>
      </c>
      <c r="B5182" s="540" t="s">
        <v>8534</v>
      </c>
      <c r="C5182" s="540" t="s">
        <v>8535</v>
      </c>
      <c r="D5182" s="540" t="s">
        <v>2738</v>
      </c>
      <c r="E5182" s="540" t="s">
        <v>10047</v>
      </c>
      <c r="F5182" s="556">
        <v>41180000</v>
      </c>
      <c r="G5182" s="541">
        <v>2023</v>
      </c>
      <c r="H5182" s="542">
        <f>VLOOKUP(G5182,[3]잔가율!$B$3:$C$33,2,FALSE)</f>
        <v>0.82599999999999996</v>
      </c>
      <c r="I5182" s="552">
        <f t="shared" si="80"/>
        <v>34014680</v>
      </c>
    </row>
    <row r="5183" spans="1:9">
      <c r="A5183" s="539">
        <v>5182</v>
      </c>
      <c r="B5183" s="540" t="s">
        <v>8534</v>
      </c>
      <c r="C5183" s="540" t="s">
        <v>8535</v>
      </c>
      <c r="D5183" s="540" t="s">
        <v>2738</v>
      </c>
      <c r="E5183" s="540" t="s">
        <v>10048</v>
      </c>
      <c r="F5183" s="556">
        <v>32250000</v>
      </c>
      <c r="G5183" s="541">
        <v>2023</v>
      </c>
      <c r="H5183" s="542">
        <f>VLOOKUP(G5183,[3]잔가율!$B$3:$C$33,2,FALSE)</f>
        <v>0.82599999999999996</v>
      </c>
      <c r="I5183" s="552">
        <f t="shared" si="80"/>
        <v>26638500</v>
      </c>
    </row>
    <row r="5184" spans="1:9">
      <c r="A5184" s="539">
        <v>5183</v>
      </c>
      <c r="B5184" s="540" t="s">
        <v>8534</v>
      </c>
      <c r="C5184" s="540" t="s">
        <v>8535</v>
      </c>
      <c r="D5184" s="540" t="s">
        <v>2738</v>
      </c>
      <c r="E5184" s="540" t="s">
        <v>10049</v>
      </c>
      <c r="F5184" s="556">
        <v>31990000</v>
      </c>
      <c r="G5184" s="541">
        <v>2023</v>
      </c>
      <c r="H5184" s="542">
        <f>VLOOKUP(G5184,[3]잔가율!$B$3:$C$33,2,FALSE)</f>
        <v>0.82599999999999996</v>
      </c>
      <c r="I5184" s="552">
        <f t="shared" si="80"/>
        <v>26423740</v>
      </c>
    </row>
    <row r="5185" spans="1:9">
      <c r="A5185" s="539">
        <v>5184</v>
      </c>
      <c r="B5185" s="540" t="s">
        <v>8534</v>
      </c>
      <c r="C5185" s="540" t="s">
        <v>8535</v>
      </c>
      <c r="D5185" s="540" t="s">
        <v>2738</v>
      </c>
      <c r="E5185" s="540" t="s">
        <v>10050</v>
      </c>
      <c r="F5185" s="556">
        <v>31000000</v>
      </c>
      <c r="G5185" s="541">
        <v>2023</v>
      </c>
      <c r="H5185" s="542">
        <f>VLOOKUP(G5185,[3]잔가율!$B$3:$C$33,2,FALSE)</f>
        <v>0.82599999999999996</v>
      </c>
      <c r="I5185" s="552">
        <f t="shared" si="80"/>
        <v>25606000</v>
      </c>
    </row>
    <row r="5186" spans="1:9">
      <c r="A5186" s="539">
        <v>5185</v>
      </c>
      <c r="B5186" s="540" t="s">
        <v>8534</v>
      </c>
      <c r="C5186" s="540" t="s">
        <v>8535</v>
      </c>
      <c r="D5186" s="540" t="s">
        <v>2738</v>
      </c>
      <c r="E5186" s="540" t="s">
        <v>10051</v>
      </c>
      <c r="F5186" s="556">
        <v>31380000</v>
      </c>
      <c r="G5186" s="541">
        <v>2023</v>
      </c>
      <c r="H5186" s="542">
        <f>VLOOKUP(G5186,[3]잔가율!$B$3:$C$33,2,FALSE)</f>
        <v>0.82599999999999996</v>
      </c>
      <c r="I5186" s="552">
        <f t="shared" ref="I5186:I5249" si="81">ROUNDDOWN(F5186*H5186,0)</f>
        <v>25919880</v>
      </c>
    </row>
    <row r="5187" spans="1:9">
      <c r="A5187" s="539">
        <v>5186</v>
      </c>
      <c r="B5187" s="540" t="s">
        <v>8534</v>
      </c>
      <c r="C5187" s="540" t="s">
        <v>8535</v>
      </c>
      <c r="D5187" s="540" t="s">
        <v>2738</v>
      </c>
      <c r="E5187" s="540" t="s">
        <v>10052</v>
      </c>
      <c r="F5187" s="556">
        <v>31210000</v>
      </c>
      <c r="G5187" s="541">
        <v>2023</v>
      </c>
      <c r="H5187" s="542">
        <f>VLOOKUP(G5187,[3]잔가율!$B$3:$C$33,2,FALSE)</f>
        <v>0.82599999999999996</v>
      </c>
      <c r="I5187" s="552">
        <f t="shared" si="81"/>
        <v>25779460</v>
      </c>
    </row>
    <row r="5188" spans="1:9">
      <c r="A5188" s="539">
        <v>5187</v>
      </c>
      <c r="B5188" s="540" t="s">
        <v>8534</v>
      </c>
      <c r="C5188" s="540" t="s">
        <v>8535</v>
      </c>
      <c r="D5188" s="540" t="s">
        <v>2738</v>
      </c>
      <c r="E5188" s="540" t="s">
        <v>10053</v>
      </c>
      <c r="F5188" s="556">
        <v>27070000</v>
      </c>
      <c r="G5188" s="541">
        <v>2023</v>
      </c>
      <c r="H5188" s="542">
        <f>VLOOKUP(G5188,[3]잔가율!$B$3:$C$33,2,FALSE)</f>
        <v>0.82599999999999996</v>
      </c>
      <c r="I5188" s="552">
        <f t="shared" si="81"/>
        <v>22359820</v>
      </c>
    </row>
    <row r="5189" spans="1:9">
      <c r="A5189" s="539">
        <v>5188</v>
      </c>
      <c r="B5189" s="540" t="s">
        <v>8534</v>
      </c>
      <c r="C5189" s="540" t="s">
        <v>8535</v>
      </c>
      <c r="D5189" s="540" t="s">
        <v>2738</v>
      </c>
      <c r="E5189" s="540" t="s">
        <v>10054</v>
      </c>
      <c r="F5189" s="556">
        <v>27530000</v>
      </c>
      <c r="G5189" s="541">
        <v>2023</v>
      </c>
      <c r="H5189" s="542">
        <f>VLOOKUP(G5189,[3]잔가율!$B$3:$C$33,2,FALSE)</f>
        <v>0.82599999999999996</v>
      </c>
      <c r="I5189" s="552">
        <f t="shared" si="81"/>
        <v>22739780</v>
      </c>
    </row>
    <row r="5190" spans="1:9">
      <c r="A5190" s="539">
        <v>5189</v>
      </c>
      <c r="B5190" s="544" t="s">
        <v>8534</v>
      </c>
      <c r="C5190" s="544" t="s">
        <v>8535</v>
      </c>
      <c r="D5190" s="544" t="s">
        <v>2738</v>
      </c>
      <c r="E5190" s="544" t="s">
        <v>10055</v>
      </c>
      <c r="F5190" s="559">
        <v>26450000</v>
      </c>
      <c r="G5190" s="541">
        <v>2023</v>
      </c>
      <c r="H5190" s="542">
        <f>VLOOKUP(G5190,[3]잔가율!$B$3:$C$33,2,FALSE)</f>
        <v>0.82599999999999996</v>
      </c>
      <c r="I5190" s="552">
        <f t="shared" si="81"/>
        <v>21847700</v>
      </c>
    </row>
    <row r="5191" spans="1:9">
      <c r="A5191" s="539">
        <v>5190</v>
      </c>
      <c r="B5191" s="540" t="s">
        <v>8534</v>
      </c>
      <c r="C5191" s="540" t="s">
        <v>8535</v>
      </c>
      <c r="D5191" s="540" t="s">
        <v>2738</v>
      </c>
      <c r="E5191" s="540" t="s">
        <v>10056</v>
      </c>
      <c r="F5191" s="556">
        <v>26980000</v>
      </c>
      <c r="G5191" s="541">
        <v>2023</v>
      </c>
      <c r="H5191" s="542">
        <f>VLOOKUP(G5191,[3]잔가율!$B$3:$C$33,2,FALSE)</f>
        <v>0.82599999999999996</v>
      </c>
      <c r="I5191" s="552">
        <f t="shared" si="81"/>
        <v>22285480</v>
      </c>
    </row>
    <row r="5192" spans="1:9">
      <c r="A5192" s="539">
        <v>5191</v>
      </c>
      <c r="B5192" s="540" t="s">
        <v>8534</v>
      </c>
      <c r="C5192" s="540" t="s">
        <v>8535</v>
      </c>
      <c r="D5192" s="540" t="s">
        <v>2738</v>
      </c>
      <c r="E5192" s="540" t="s">
        <v>10057</v>
      </c>
      <c r="F5192" s="556">
        <v>31950000</v>
      </c>
      <c r="G5192" s="541">
        <v>2023</v>
      </c>
      <c r="H5192" s="542">
        <f>VLOOKUP(G5192,[3]잔가율!$B$3:$C$33,2,FALSE)</f>
        <v>0.82599999999999996</v>
      </c>
      <c r="I5192" s="552">
        <f t="shared" si="81"/>
        <v>26390700</v>
      </c>
    </row>
    <row r="5193" spans="1:9">
      <c r="A5193" s="539">
        <v>5192</v>
      </c>
      <c r="B5193" s="540" t="s">
        <v>8534</v>
      </c>
      <c r="C5193" s="540" t="s">
        <v>8535</v>
      </c>
      <c r="D5193" s="540" t="s">
        <v>2738</v>
      </c>
      <c r="E5193" s="540" t="s">
        <v>10058</v>
      </c>
      <c r="F5193" s="556">
        <v>31650000</v>
      </c>
      <c r="G5193" s="541">
        <v>2023</v>
      </c>
      <c r="H5193" s="542">
        <f>VLOOKUP(G5193,[3]잔가율!$B$3:$C$33,2,FALSE)</f>
        <v>0.82599999999999996</v>
      </c>
      <c r="I5193" s="552">
        <f t="shared" si="81"/>
        <v>26142900</v>
      </c>
    </row>
    <row r="5194" spans="1:9">
      <c r="A5194" s="539">
        <v>5193</v>
      </c>
      <c r="B5194" s="540" t="s">
        <v>8534</v>
      </c>
      <c r="C5194" s="540" t="s">
        <v>8535</v>
      </c>
      <c r="D5194" s="540" t="s">
        <v>2738</v>
      </c>
      <c r="E5194" s="540" t="s">
        <v>10059</v>
      </c>
      <c r="F5194" s="556">
        <v>31300000</v>
      </c>
      <c r="G5194" s="541">
        <v>2023</v>
      </c>
      <c r="H5194" s="542">
        <f>VLOOKUP(G5194,[3]잔가율!$B$3:$C$33,2,FALSE)</f>
        <v>0.82599999999999996</v>
      </c>
      <c r="I5194" s="552">
        <f t="shared" si="81"/>
        <v>25853800</v>
      </c>
    </row>
    <row r="5195" spans="1:9">
      <c r="A5195" s="539">
        <v>5194</v>
      </c>
      <c r="B5195" s="540" t="s">
        <v>8534</v>
      </c>
      <c r="C5195" s="540" t="s">
        <v>8535</v>
      </c>
      <c r="D5195" s="540" t="s">
        <v>2738</v>
      </c>
      <c r="E5195" s="540" t="s">
        <v>10060</v>
      </c>
      <c r="F5195" s="556">
        <v>29560000</v>
      </c>
      <c r="G5195" s="541">
        <v>2023</v>
      </c>
      <c r="H5195" s="542">
        <f>VLOOKUP(G5195,[3]잔가율!$B$3:$C$33,2,FALSE)</f>
        <v>0.82599999999999996</v>
      </c>
      <c r="I5195" s="552">
        <f t="shared" si="81"/>
        <v>24416560</v>
      </c>
    </row>
    <row r="5196" spans="1:9">
      <c r="A5196" s="539">
        <v>5195</v>
      </c>
      <c r="B5196" s="540" t="s">
        <v>8534</v>
      </c>
      <c r="C5196" s="540" t="s">
        <v>8535</v>
      </c>
      <c r="D5196" s="540" t="s">
        <v>2738</v>
      </c>
      <c r="E5196" s="540" t="s">
        <v>10061</v>
      </c>
      <c r="F5196" s="556">
        <v>30730000</v>
      </c>
      <c r="G5196" s="541">
        <v>2023</v>
      </c>
      <c r="H5196" s="542">
        <f>VLOOKUP(G5196,[3]잔가율!$B$3:$C$33,2,FALSE)</f>
        <v>0.82599999999999996</v>
      </c>
      <c r="I5196" s="552">
        <f t="shared" si="81"/>
        <v>25382980</v>
      </c>
    </row>
    <row r="5197" spans="1:9">
      <c r="A5197" s="539">
        <v>5196</v>
      </c>
      <c r="B5197" s="540" t="s">
        <v>8534</v>
      </c>
      <c r="C5197" s="540" t="s">
        <v>8535</v>
      </c>
      <c r="D5197" s="540" t="s">
        <v>2738</v>
      </c>
      <c r="E5197" s="540" t="s">
        <v>10062</v>
      </c>
      <c r="F5197" s="556">
        <v>29730000</v>
      </c>
      <c r="G5197" s="541">
        <v>2023</v>
      </c>
      <c r="H5197" s="542">
        <f>VLOOKUP(G5197,[3]잔가율!$B$3:$C$33,2,FALSE)</f>
        <v>0.82599999999999996</v>
      </c>
      <c r="I5197" s="552">
        <f t="shared" si="81"/>
        <v>24556980</v>
      </c>
    </row>
    <row r="5198" spans="1:9">
      <c r="A5198" s="539">
        <v>5197</v>
      </c>
      <c r="B5198" s="544" t="s">
        <v>8534</v>
      </c>
      <c r="C5198" s="544" t="s">
        <v>8535</v>
      </c>
      <c r="D5198" s="544" t="s">
        <v>2738</v>
      </c>
      <c r="E5198" s="544" t="s">
        <v>10063</v>
      </c>
      <c r="F5198" s="559">
        <v>26620000</v>
      </c>
      <c r="G5198" s="541">
        <v>2023</v>
      </c>
      <c r="H5198" s="542">
        <f>VLOOKUP(G5198,[3]잔가율!$B$3:$C$33,2,FALSE)</f>
        <v>0.82599999999999996</v>
      </c>
      <c r="I5198" s="552">
        <f t="shared" si="81"/>
        <v>21988120</v>
      </c>
    </row>
    <row r="5199" spans="1:9">
      <c r="A5199" s="539">
        <v>5198</v>
      </c>
      <c r="B5199" s="544" t="s">
        <v>8534</v>
      </c>
      <c r="C5199" s="544" t="s">
        <v>8535</v>
      </c>
      <c r="D5199" s="544" t="s">
        <v>2738</v>
      </c>
      <c r="E5199" s="544" t="s">
        <v>10064</v>
      </c>
      <c r="F5199" s="559">
        <v>27380000</v>
      </c>
      <c r="G5199" s="541">
        <v>2023</v>
      </c>
      <c r="H5199" s="542">
        <f>VLOOKUP(G5199,[3]잔가율!$B$3:$C$33,2,FALSE)</f>
        <v>0.82599999999999996</v>
      </c>
      <c r="I5199" s="552">
        <f t="shared" si="81"/>
        <v>22615880</v>
      </c>
    </row>
    <row r="5200" spans="1:9">
      <c r="A5200" s="539">
        <v>5199</v>
      </c>
      <c r="B5200" s="544" t="s">
        <v>8534</v>
      </c>
      <c r="C5200" s="544" t="s">
        <v>8535</v>
      </c>
      <c r="D5200" s="544" t="s">
        <v>2738</v>
      </c>
      <c r="E5200" s="544" t="s">
        <v>10065</v>
      </c>
      <c r="F5200" s="559">
        <v>32550000</v>
      </c>
      <c r="G5200" s="541">
        <v>2023</v>
      </c>
      <c r="H5200" s="542">
        <f>VLOOKUP(G5200,[3]잔가율!$B$3:$C$33,2,FALSE)</f>
        <v>0.82599999999999996</v>
      </c>
      <c r="I5200" s="552">
        <f t="shared" si="81"/>
        <v>26886300</v>
      </c>
    </row>
    <row r="5201" spans="1:9">
      <c r="A5201" s="539">
        <v>5200</v>
      </c>
      <c r="B5201" s="540" t="s">
        <v>8534</v>
      </c>
      <c r="C5201" s="540" t="s">
        <v>8535</v>
      </c>
      <c r="D5201" s="540" t="s">
        <v>2738</v>
      </c>
      <c r="E5201" s="540" t="s">
        <v>10066</v>
      </c>
      <c r="F5201" s="556">
        <v>27670000</v>
      </c>
      <c r="G5201" s="541">
        <v>2023</v>
      </c>
      <c r="H5201" s="542">
        <f>VLOOKUP(G5201,[3]잔가율!$B$3:$C$33,2,FALSE)</f>
        <v>0.82599999999999996</v>
      </c>
      <c r="I5201" s="552">
        <f t="shared" si="81"/>
        <v>22855420</v>
      </c>
    </row>
    <row r="5202" spans="1:9">
      <c r="A5202" s="539">
        <v>5201</v>
      </c>
      <c r="B5202" s="540" t="s">
        <v>8534</v>
      </c>
      <c r="C5202" s="540" t="s">
        <v>8535</v>
      </c>
      <c r="D5202" s="540" t="s">
        <v>2738</v>
      </c>
      <c r="E5202" s="540" t="s">
        <v>10067</v>
      </c>
      <c r="F5202" s="556">
        <v>28480000</v>
      </c>
      <c r="G5202" s="541">
        <v>2023</v>
      </c>
      <c r="H5202" s="542">
        <f>VLOOKUP(G5202,[3]잔가율!$B$3:$C$33,2,FALSE)</f>
        <v>0.82599999999999996</v>
      </c>
      <c r="I5202" s="552">
        <f t="shared" si="81"/>
        <v>23524480</v>
      </c>
    </row>
    <row r="5203" spans="1:9">
      <c r="A5203" s="539">
        <v>5202</v>
      </c>
      <c r="B5203" s="540" t="s">
        <v>8534</v>
      </c>
      <c r="C5203" s="540" t="s">
        <v>8535</v>
      </c>
      <c r="D5203" s="540" t="s">
        <v>2738</v>
      </c>
      <c r="E5203" s="540" t="s">
        <v>10068</v>
      </c>
      <c r="F5203" s="556">
        <v>28640000</v>
      </c>
      <c r="G5203" s="541">
        <v>2023</v>
      </c>
      <c r="H5203" s="542">
        <f>VLOOKUP(G5203,[3]잔가율!$B$3:$C$33,2,FALSE)</f>
        <v>0.82599999999999996</v>
      </c>
      <c r="I5203" s="552">
        <f t="shared" si="81"/>
        <v>23656640</v>
      </c>
    </row>
    <row r="5204" spans="1:9">
      <c r="A5204" s="539">
        <v>5203</v>
      </c>
      <c r="B5204" s="540" t="s">
        <v>8534</v>
      </c>
      <c r="C5204" s="540" t="s">
        <v>8535</v>
      </c>
      <c r="D5204" s="540" t="s">
        <v>2738</v>
      </c>
      <c r="E5204" s="540" t="s">
        <v>10069</v>
      </c>
      <c r="F5204" s="556">
        <v>32080000</v>
      </c>
      <c r="G5204" s="541">
        <v>2023</v>
      </c>
      <c r="H5204" s="542">
        <f>VLOOKUP(G5204,[3]잔가율!$B$3:$C$33,2,FALSE)</f>
        <v>0.82599999999999996</v>
      </c>
      <c r="I5204" s="552">
        <f t="shared" si="81"/>
        <v>26498080</v>
      </c>
    </row>
    <row r="5205" spans="1:9">
      <c r="A5205" s="539">
        <v>5204</v>
      </c>
      <c r="B5205" s="540" t="s">
        <v>8534</v>
      </c>
      <c r="C5205" s="540" t="s">
        <v>8535</v>
      </c>
      <c r="D5205" s="540" t="s">
        <v>2738</v>
      </c>
      <c r="E5205" s="540" t="s">
        <v>10070</v>
      </c>
      <c r="F5205" s="556">
        <v>29140000</v>
      </c>
      <c r="G5205" s="541">
        <v>2023</v>
      </c>
      <c r="H5205" s="542">
        <f>VLOOKUP(G5205,[3]잔가율!$B$3:$C$33,2,FALSE)</f>
        <v>0.82599999999999996</v>
      </c>
      <c r="I5205" s="552">
        <f t="shared" si="81"/>
        <v>24069640</v>
      </c>
    </row>
    <row r="5206" spans="1:9">
      <c r="A5206" s="539">
        <v>5205</v>
      </c>
      <c r="B5206" s="540" t="s">
        <v>8534</v>
      </c>
      <c r="C5206" s="540" t="s">
        <v>8535</v>
      </c>
      <c r="D5206" s="540" t="s">
        <v>2738</v>
      </c>
      <c r="E5206" s="540" t="s">
        <v>10071</v>
      </c>
      <c r="F5206" s="556">
        <v>35770000</v>
      </c>
      <c r="G5206" s="541">
        <v>2023</v>
      </c>
      <c r="H5206" s="542">
        <f>VLOOKUP(G5206,[3]잔가율!$B$3:$C$33,2,FALSE)</f>
        <v>0.82599999999999996</v>
      </c>
      <c r="I5206" s="552">
        <f t="shared" si="81"/>
        <v>29546020</v>
      </c>
    </row>
    <row r="5207" spans="1:9">
      <c r="A5207" s="539">
        <v>5206</v>
      </c>
      <c r="B5207" s="540" t="s">
        <v>8534</v>
      </c>
      <c r="C5207" s="540" t="s">
        <v>8535</v>
      </c>
      <c r="D5207" s="540" t="s">
        <v>2738</v>
      </c>
      <c r="E5207" s="540" t="s">
        <v>10072</v>
      </c>
      <c r="F5207" s="556">
        <v>26330000</v>
      </c>
      <c r="G5207" s="541">
        <v>2023</v>
      </c>
      <c r="H5207" s="542">
        <f>VLOOKUP(G5207,[3]잔가율!$B$3:$C$33,2,FALSE)</f>
        <v>0.82599999999999996</v>
      </c>
      <c r="I5207" s="552">
        <f t="shared" si="81"/>
        <v>21748580</v>
      </c>
    </row>
    <row r="5208" spans="1:9">
      <c r="A5208" s="539">
        <v>5207</v>
      </c>
      <c r="B5208" s="540" t="s">
        <v>8534</v>
      </c>
      <c r="C5208" s="540" t="s">
        <v>8535</v>
      </c>
      <c r="D5208" s="540" t="s">
        <v>2738</v>
      </c>
      <c r="E5208" s="540" t="s">
        <v>10073</v>
      </c>
      <c r="F5208" s="556">
        <v>31770000</v>
      </c>
      <c r="G5208" s="541">
        <v>2023</v>
      </c>
      <c r="H5208" s="542">
        <f>VLOOKUP(G5208,[3]잔가율!$B$3:$C$33,2,FALSE)</f>
        <v>0.82599999999999996</v>
      </c>
      <c r="I5208" s="552">
        <f t="shared" si="81"/>
        <v>26242020</v>
      </c>
    </row>
    <row r="5209" spans="1:9">
      <c r="A5209" s="539">
        <v>5208</v>
      </c>
      <c r="B5209" s="540" t="s">
        <v>8534</v>
      </c>
      <c r="C5209" s="540" t="s">
        <v>8535</v>
      </c>
      <c r="D5209" s="540" t="s">
        <v>2738</v>
      </c>
      <c r="E5209" s="540" t="s">
        <v>10074</v>
      </c>
      <c r="F5209" s="556">
        <v>28580000</v>
      </c>
      <c r="G5209" s="541">
        <v>2023</v>
      </c>
      <c r="H5209" s="542">
        <f>VLOOKUP(G5209,[3]잔가율!$B$3:$C$33,2,FALSE)</f>
        <v>0.82599999999999996</v>
      </c>
      <c r="I5209" s="552">
        <f t="shared" si="81"/>
        <v>23607080</v>
      </c>
    </row>
    <row r="5210" spans="1:9">
      <c r="A5210" s="539">
        <v>5209</v>
      </c>
      <c r="B5210" s="540" t="s">
        <v>8534</v>
      </c>
      <c r="C5210" s="540" t="s">
        <v>8535</v>
      </c>
      <c r="D5210" s="540" t="s">
        <v>2738</v>
      </c>
      <c r="E5210" s="540" t="s">
        <v>10075</v>
      </c>
      <c r="F5210" s="556">
        <v>34240000</v>
      </c>
      <c r="G5210" s="541">
        <v>2023</v>
      </c>
      <c r="H5210" s="542">
        <f>VLOOKUP(G5210,[3]잔가율!$B$3:$C$33,2,FALSE)</f>
        <v>0.82599999999999996</v>
      </c>
      <c r="I5210" s="552">
        <f t="shared" si="81"/>
        <v>28282240</v>
      </c>
    </row>
    <row r="5211" spans="1:9">
      <c r="A5211" s="539">
        <v>5210</v>
      </c>
      <c r="B5211" s="540" t="s">
        <v>8534</v>
      </c>
      <c r="C5211" s="540" t="s">
        <v>8535</v>
      </c>
      <c r="D5211" s="540" t="s">
        <v>2738</v>
      </c>
      <c r="E5211" s="540" t="s">
        <v>10076</v>
      </c>
      <c r="F5211" s="556">
        <v>34380000</v>
      </c>
      <c r="G5211" s="541">
        <v>2023</v>
      </c>
      <c r="H5211" s="542">
        <f>VLOOKUP(G5211,[3]잔가율!$B$3:$C$33,2,FALSE)</f>
        <v>0.82599999999999996</v>
      </c>
      <c r="I5211" s="552">
        <f t="shared" si="81"/>
        <v>28397880</v>
      </c>
    </row>
    <row r="5212" spans="1:9">
      <c r="A5212" s="539">
        <v>5211</v>
      </c>
      <c r="B5212" s="540" t="s">
        <v>8534</v>
      </c>
      <c r="C5212" s="540" t="s">
        <v>8535</v>
      </c>
      <c r="D5212" s="540" t="s">
        <v>2738</v>
      </c>
      <c r="E5212" s="540" t="s">
        <v>10077</v>
      </c>
      <c r="F5212" s="556">
        <v>31200000</v>
      </c>
      <c r="G5212" s="541">
        <v>2023</v>
      </c>
      <c r="H5212" s="542">
        <f>VLOOKUP(G5212,[3]잔가율!$B$3:$C$33,2,FALSE)</f>
        <v>0.82599999999999996</v>
      </c>
      <c r="I5212" s="552">
        <f t="shared" si="81"/>
        <v>25771200</v>
      </c>
    </row>
    <row r="5213" spans="1:9">
      <c r="A5213" s="539">
        <v>5212</v>
      </c>
      <c r="B5213" s="540" t="s">
        <v>8534</v>
      </c>
      <c r="C5213" s="540" t="s">
        <v>8535</v>
      </c>
      <c r="D5213" s="540" t="s">
        <v>2738</v>
      </c>
      <c r="E5213" s="540" t="s">
        <v>10078</v>
      </c>
      <c r="F5213" s="556">
        <v>33010000</v>
      </c>
      <c r="G5213" s="541">
        <v>2023</v>
      </c>
      <c r="H5213" s="542">
        <f>VLOOKUP(G5213,[3]잔가율!$B$3:$C$33,2,FALSE)</f>
        <v>0.82599999999999996</v>
      </c>
      <c r="I5213" s="552">
        <f t="shared" si="81"/>
        <v>27266260</v>
      </c>
    </row>
    <row r="5214" spans="1:9">
      <c r="A5214" s="539">
        <v>5213</v>
      </c>
      <c r="B5214" s="540" t="s">
        <v>8534</v>
      </c>
      <c r="C5214" s="540" t="s">
        <v>8535</v>
      </c>
      <c r="D5214" s="540" t="s">
        <v>2738</v>
      </c>
      <c r="E5214" s="540" t="s">
        <v>10079</v>
      </c>
      <c r="F5214" s="556">
        <v>26590000</v>
      </c>
      <c r="G5214" s="541">
        <v>2023</v>
      </c>
      <c r="H5214" s="542">
        <f>VLOOKUP(G5214,[3]잔가율!$B$3:$C$33,2,FALSE)</f>
        <v>0.82599999999999996</v>
      </c>
      <c r="I5214" s="552">
        <f t="shared" si="81"/>
        <v>21963340</v>
      </c>
    </row>
    <row r="5215" spans="1:9">
      <c r="A5215" s="539">
        <v>5214</v>
      </c>
      <c r="B5215" s="540" t="s">
        <v>8534</v>
      </c>
      <c r="C5215" s="540" t="s">
        <v>8535</v>
      </c>
      <c r="D5215" s="540" t="s">
        <v>2738</v>
      </c>
      <c r="E5215" s="540" t="s">
        <v>10080</v>
      </c>
      <c r="F5215" s="556">
        <v>34780000</v>
      </c>
      <c r="G5215" s="541">
        <v>2023</v>
      </c>
      <c r="H5215" s="542">
        <f>VLOOKUP(G5215,[3]잔가율!$B$3:$C$33,2,FALSE)</f>
        <v>0.82599999999999996</v>
      </c>
      <c r="I5215" s="552">
        <f t="shared" si="81"/>
        <v>28728280</v>
      </c>
    </row>
    <row r="5216" spans="1:9">
      <c r="A5216" s="539">
        <v>5215</v>
      </c>
      <c r="B5216" s="540" t="s">
        <v>8534</v>
      </c>
      <c r="C5216" s="540" t="s">
        <v>8535</v>
      </c>
      <c r="D5216" s="540" t="s">
        <v>2738</v>
      </c>
      <c r="E5216" s="540" t="s">
        <v>10081</v>
      </c>
      <c r="F5216" s="556">
        <v>33000000</v>
      </c>
      <c r="G5216" s="541">
        <v>2023</v>
      </c>
      <c r="H5216" s="542">
        <f>VLOOKUP(G5216,[3]잔가율!$B$3:$C$33,2,FALSE)</f>
        <v>0.82599999999999996</v>
      </c>
      <c r="I5216" s="552">
        <f t="shared" si="81"/>
        <v>27258000</v>
      </c>
    </row>
    <row r="5217" spans="1:9">
      <c r="A5217" s="539">
        <v>5216</v>
      </c>
      <c r="B5217" s="540" t="s">
        <v>8534</v>
      </c>
      <c r="C5217" s="540" t="s">
        <v>8535</v>
      </c>
      <c r="D5217" s="540" t="s">
        <v>2738</v>
      </c>
      <c r="E5217" s="540" t="s">
        <v>10082</v>
      </c>
      <c r="F5217" s="556">
        <v>27410000</v>
      </c>
      <c r="G5217" s="541">
        <v>2023</v>
      </c>
      <c r="H5217" s="542">
        <f>VLOOKUP(G5217,[3]잔가율!$B$3:$C$33,2,FALSE)</f>
        <v>0.82599999999999996</v>
      </c>
      <c r="I5217" s="552">
        <f t="shared" si="81"/>
        <v>22640660</v>
      </c>
    </row>
    <row r="5218" spans="1:9">
      <c r="A5218" s="539">
        <v>5217</v>
      </c>
      <c r="B5218" s="540" t="s">
        <v>8534</v>
      </c>
      <c r="C5218" s="540" t="s">
        <v>8535</v>
      </c>
      <c r="D5218" s="540" t="s">
        <v>2738</v>
      </c>
      <c r="E5218" s="540" t="s">
        <v>10083</v>
      </c>
      <c r="F5218" s="556">
        <v>34150000</v>
      </c>
      <c r="G5218" s="541">
        <v>2023</v>
      </c>
      <c r="H5218" s="542">
        <f>VLOOKUP(G5218,[3]잔가율!$B$3:$C$33,2,FALSE)</f>
        <v>0.82599999999999996</v>
      </c>
      <c r="I5218" s="552">
        <f t="shared" si="81"/>
        <v>28207900</v>
      </c>
    </row>
    <row r="5219" spans="1:9">
      <c r="A5219" s="539">
        <v>5218</v>
      </c>
      <c r="B5219" s="540" t="s">
        <v>8534</v>
      </c>
      <c r="C5219" s="540" t="s">
        <v>8535</v>
      </c>
      <c r="D5219" s="540" t="s">
        <v>2738</v>
      </c>
      <c r="E5219" s="540" t="s">
        <v>10084</v>
      </c>
      <c r="F5219" s="556">
        <v>34070000</v>
      </c>
      <c r="G5219" s="541">
        <v>2023</v>
      </c>
      <c r="H5219" s="542">
        <f>VLOOKUP(G5219,[3]잔가율!$B$3:$C$33,2,FALSE)</f>
        <v>0.82599999999999996</v>
      </c>
      <c r="I5219" s="552">
        <f t="shared" si="81"/>
        <v>28141820</v>
      </c>
    </row>
    <row r="5220" spans="1:9">
      <c r="A5220" s="539">
        <v>5219</v>
      </c>
      <c r="B5220" s="540" t="s">
        <v>8534</v>
      </c>
      <c r="C5220" s="540" t="s">
        <v>8535</v>
      </c>
      <c r="D5220" s="540" t="s">
        <v>2738</v>
      </c>
      <c r="E5220" s="540" t="s">
        <v>10085</v>
      </c>
      <c r="F5220" s="556">
        <v>33690000</v>
      </c>
      <c r="G5220" s="541">
        <v>2023</v>
      </c>
      <c r="H5220" s="542">
        <f>VLOOKUP(G5220,[3]잔가율!$B$3:$C$33,2,FALSE)</f>
        <v>0.82599999999999996</v>
      </c>
      <c r="I5220" s="552">
        <f t="shared" si="81"/>
        <v>27827940</v>
      </c>
    </row>
    <row r="5221" spans="1:9">
      <c r="A5221" s="539">
        <v>5220</v>
      </c>
      <c r="B5221" s="540" t="s">
        <v>8534</v>
      </c>
      <c r="C5221" s="540" t="s">
        <v>8535</v>
      </c>
      <c r="D5221" s="540" t="s">
        <v>2738</v>
      </c>
      <c r="E5221" s="540" t="s">
        <v>10086</v>
      </c>
      <c r="F5221" s="556">
        <v>32220000</v>
      </c>
      <c r="G5221" s="541">
        <v>2023</v>
      </c>
      <c r="H5221" s="542">
        <f>VLOOKUP(G5221,[3]잔가율!$B$3:$C$33,2,FALSE)</f>
        <v>0.82599999999999996</v>
      </c>
      <c r="I5221" s="552">
        <f t="shared" si="81"/>
        <v>26613720</v>
      </c>
    </row>
    <row r="5222" spans="1:9">
      <c r="A5222" s="539">
        <v>5221</v>
      </c>
      <c r="B5222" s="540" t="s">
        <v>8534</v>
      </c>
      <c r="C5222" s="540" t="s">
        <v>8535</v>
      </c>
      <c r="D5222" s="540" t="s">
        <v>2738</v>
      </c>
      <c r="E5222" s="540" t="s">
        <v>10087</v>
      </c>
      <c r="F5222" s="556">
        <v>32400000</v>
      </c>
      <c r="G5222" s="541">
        <v>2023</v>
      </c>
      <c r="H5222" s="542">
        <f>VLOOKUP(G5222,[3]잔가율!$B$3:$C$33,2,FALSE)</f>
        <v>0.82599999999999996</v>
      </c>
      <c r="I5222" s="552">
        <f t="shared" si="81"/>
        <v>26762400</v>
      </c>
    </row>
    <row r="5223" spans="1:9">
      <c r="A5223" s="539">
        <v>5222</v>
      </c>
      <c r="B5223" s="540" t="s">
        <v>8534</v>
      </c>
      <c r="C5223" s="540" t="s">
        <v>8535</v>
      </c>
      <c r="D5223" s="540" t="s">
        <v>2738</v>
      </c>
      <c r="E5223" s="540" t="s">
        <v>10088</v>
      </c>
      <c r="F5223" s="556">
        <v>30510000</v>
      </c>
      <c r="G5223" s="541">
        <v>2023</v>
      </c>
      <c r="H5223" s="542">
        <f>VLOOKUP(G5223,[3]잔가율!$B$3:$C$33,2,FALSE)</f>
        <v>0.82599999999999996</v>
      </c>
      <c r="I5223" s="552">
        <f t="shared" si="81"/>
        <v>25201260</v>
      </c>
    </row>
    <row r="5224" spans="1:9">
      <c r="A5224" s="539">
        <v>5223</v>
      </c>
      <c r="B5224" s="540" t="s">
        <v>8534</v>
      </c>
      <c r="C5224" s="540" t="s">
        <v>8535</v>
      </c>
      <c r="D5224" s="540" t="s">
        <v>2738</v>
      </c>
      <c r="E5224" s="540" t="s">
        <v>10089</v>
      </c>
      <c r="F5224" s="556">
        <v>27180000</v>
      </c>
      <c r="G5224" s="541">
        <v>2023</v>
      </c>
      <c r="H5224" s="542">
        <f>VLOOKUP(G5224,[3]잔가율!$B$3:$C$33,2,FALSE)</f>
        <v>0.82599999999999996</v>
      </c>
      <c r="I5224" s="552">
        <f t="shared" si="81"/>
        <v>22450680</v>
      </c>
    </row>
    <row r="5225" spans="1:9">
      <c r="A5225" s="539">
        <v>5224</v>
      </c>
      <c r="B5225" s="540" t="s">
        <v>8534</v>
      </c>
      <c r="C5225" s="540" t="s">
        <v>8535</v>
      </c>
      <c r="D5225" s="540" t="s">
        <v>2738</v>
      </c>
      <c r="E5225" s="540" t="s">
        <v>10090</v>
      </c>
      <c r="F5225" s="556">
        <v>27270000</v>
      </c>
      <c r="G5225" s="541">
        <v>2023</v>
      </c>
      <c r="H5225" s="542">
        <f>VLOOKUP(G5225,[3]잔가율!$B$3:$C$33,2,FALSE)</f>
        <v>0.82599999999999996</v>
      </c>
      <c r="I5225" s="552">
        <f t="shared" si="81"/>
        <v>22525020</v>
      </c>
    </row>
    <row r="5226" spans="1:9">
      <c r="A5226" s="539">
        <v>5225</v>
      </c>
      <c r="B5226" s="540" t="s">
        <v>8534</v>
      </c>
      <c r="C5226" s="540" t="s">
        <v>8535</v>
      </c>
      <c r="D5226" s="540" t="s">
        <v>2738</v>
      </c>
      <c r="E5226" s="540" t="s">
        <v>10091</v>
      </c>
      <c r="F5226" s="556">
        <v>27550000</v>
      </c>
      <c r="G5226" s="541">
        <v>2023</v>
      </c>
      <c r="H5226" s="542">
        <f>VLOOKUP(G5226,[3]잔가율!$B$3:$C$33,2,FALSE)</f>
        <v>0.82599999999999996</v>
      </c>
      <c r="I5226" s="552">
        <f t="shared" si="81"/>
        <v>22756300</v>
      </c>
    </row>
    <row r="5227" spans="1:9">
      <c r="A5227" s="539">
        <v>5226</v>
      </c>
      <c r="B5227" s="540" t="s">
        <v>8534</v>
      </c>
      <c r="C5227" s="540" t="s">
        <v>8535</v>
      </c>
      <c r="D5227" s="540" t="s">
        <v>2738</v>
      </c>
      <c r="E5227" s="540" t="s">
        <v>10092</v>
      </c>
      <c r="F5227" s="556">
        <v>26350000</v>
      </c>
      <c r="G5227" s="541">
        <v>2023</v>
      </c>
      <c r="H5227" s="542">
        <f>VLOOKUP(G5227,[3]잔가율!$B$3:$C$33,2,FALSE)</f>
        <v>0.82599999999999996</v>
      </c>
      <c r="I5227" s="552">
        <f t="shared" si="81"/>
        <v>21765100</v>
      </c>
    </row>
    <row r="5228" spans="1:9">
      <c r="A5228" s="539">
        <v>5227</v>
      </c>
      <c r="B5228" s="540" t="s">
        <v>8534</v>
      </c>
      <c r="C5228" s="540" t="s">
        <v>8535</v>
      </c>
      <c r="D5228" s="540" t="s">
        <v>2738</v>
      </c>
      <c r="E5228" s="540" t="s">
        <v>10093</v>
      </c>
      <c r="F5228" s="556">
        <v>33820000</v>
      </c>
      <c r="G5228" s="541">
        <v>2023</v>
      </c>
      <c r="H5228" s="542">
        <f>VLOOKUP(G5228,[3]잔가율!$B$3:$C$33,2,FALSE)</f>
        <v>0.82599999999999996</v>
      </c>
      <c r="I5228" s="552">
        <f t="shared" si="81"/>
        <v>27935320</v>
      </c>
    </row>
    <row r="5229" spans="1:9">
      <c r="A5229" s="539">
        <v>5228</v>
      </c>
      <c r="B5229" s="540" t="s">
        <v>8534</v>
      </c>
      <c r="C5229" s="540" t="s">
        <v>8535</v>
      </c>
      <c r="D5229" s="540" t="s">
        <v>2738</v>
      </c>
      <c r="E5229" s="540" t="s">
        <v>10094</v>
      </c>
      <c r="F5229" s="556">
        <v>30920000</v>
      </c>
      <c r="G5229" s="541">
        <v>2023</v>
      </c>
      <c r="H5229" s="542">
        <f>VLOOKUP(G5229,[3]잔가율!$B$3:$C$33,2,FALSE)</f>
        <v>0.82599999999999996</v>
      </c>
      <c r="I5229" s="552">
        <f t="shared" si="81"/>
        <v>25539920</v>
      </c>
    </row>
    <row r="5230" spans="1:9">
      <c r="A5230" s="539">
        <v>5229</v>
      </c>
      <c r="B5230" s="540" t="s">
        <v>8534</v>
      </c>
      <c r="C5230" s="540" t="s">
        <v>8535</v>
      </c>
      <c r="D5230" s="540" t="s">
        <v>2738</v>
      </c>
      <c r="E5230" s="540" t="s">
        <v>10095</v>
      </c>
      <c r="F5230" s="556">
        <v>32940000</v>
      </c>
      <c r="G5230" s="541">
        <v>2023</v>
      </c>
      <c r="H5230" s="542">
        <f>VLOOKUP(G5230,[3]잔가율!$B$3:$C$33,2,FALSE)</f>
        <v>0.82599999999999996</v>
      </c>
      <c r="I5230" s="552">
        <f t="shared" si="81"/>
        <v>27208440</v>
      </c>
    </row>
    <row r="5231" spans="1:9">
      <c r="A5231" s="539">
        <v>5230</v>
      </c>
      <c r="B5231" s="540" t="s">
        <v>8534</v>
      </c>
      <c r="C5231" s="540" t="s">
        <v>8535</v>
      </c>
      <c r="D5231" s="540" t="s">
        <v>2738</v>
      </c>
      <c r="E5231" s="540" t="s">
        <v>10096</v>
      </c>
      <c r="F5231" s="556">
        <v>30110000</v>
      </c>
      <c r="G5231" s="541">
        <v>2023</v>
      </c>
      <c r="H5231" s="542">
        <f>VLOOKUP(G5231,[3]잔가율!$B$3:$C$33,2,FALSE)</f>
        <v>0.82599999999999996</v>
      </c>
      <c r="I5231" s="552">
        <f t="shared" si="81"/>
        <v>24870860</v>
      </c>
    </row>
    <row r="5232" spans="1:9">
      <c r="A5232" s="539">
        <v>5231</v>
      </c>
      <c r="B5232" s="540" t="s">
        <v>8534</v>
      </c>
      <c r="C5232" s="540" t="s">
        <v>8535</v>
      </c>
      <c r="D5232" s="540" t="s">
        <v>2738</v>
      </c>
      <c r="E5232" s="540" t="s">
        <v>10097</v>
      </c>
      <c r="F5232" s="556">
        <v>29570000</v>
      </c>
      <c r="G5232" s="541">
        <v>2023</v>
      </c>
      <c r="H5232" s="542">
        <f>VLOOKUP(G5232,[3]잔가율!$B$3:$C$33,2,FALSE)</f>
        <v>0.82599999999999996</v>
      </c>
      <c r="I5232" s="552">
        <f t="shared" si="81"/>
        <v>24424820</v>
      </c>
    </row>
    <row r="5233" spans="1:9">
      <c r="A5233" s="539">
        <v>5232</v>
      </c>
      <c r="B5233" s="540" t="s">
        <v>8534</v>
      </c>
      <c r="C5233" s="540" t="s">
        <v>8535</v>
      </c>
      <c r="D5233" s="540" t="s">
        <v>2738</v>
      </c>
      <c r="E5233" s="540" t="s">
        <v>10098</v>
      </c>
      <c r="F5233" s="556">
        <v>29910000</v>
      </c>
      <c r="G5233" s="541">
        <v>2023</v>
      </c>
      <c r="H5233" s="542">
        <f>VLOOKUP(G5233,[3]잔가율!$B$3:$C$33,2,FALSE)</f>
        <v>0.82599999999999996</v>
      </c>
      <c r="I5233" s="552">
        <f t="shared" si="81"/>
        <v>24705660</v>
      </c>
    </row>
    <row r="5234" spans="1:9">
      <c r="A5234" s="539">
        <v>5233</v>
      </c>
      <c r="B5234" s="540" t="s">
        <v>8534</v>
      </c>
      <c r="C5234" s="540" t="s">
        <v>8535</v>
      </c>
      <c r="D5234" s="540" t="s">
        <v>2738</v>
      </c>
      <c r="E5234" s="540" t="s">
        <v>10099</v>
      </c>
      <c r="F5234" s="556">
        <v>33890000</v>
      </c>
      <c r="G5234" s="541">
        <v>2023</v>
      </c>
      <c r="H5234" s="542">
        <f>VLOOKUP(G5234,[3]잔가율!$B$3:$C$33,2,FALSE)</f>
        <v>0.82599999999999996</v>
      </c>
      <c r="I5234" s="552">
        <f t="shared" si="81"/>
        <v>27993140</v>
      </c>
    </row>
    <row r="5235" spans="1:9">
      <c r="A5235" s="539">
        <v>5234</v>
      </c>
      <c r="B5235" s="540" t="s">
        <v>8534</v>
      </c>
      <c r="C5235" s="540" t="s">
        <v>8535</v>
      </c>
      <c r="D5235" s="540" t="s">
        <v>2738</v>
      </c>
      <c r="E5235" s="540" t="s">
        <v>10100</v>
      </c>
      <c r="F5235" s="556">
        <v>26470000</v>
      </c>
      <c r="G5235" s="541">
        <v>2023</v>
      </c>
      <c r="H5235" s="542">
        <f>VLOOKUP(G5235,[3]잔가율!$B$3:$C$33,2,FALSE)</f>
        <v>0.82599999999999996</v>
      </c>
      <c r="I5235" s="552">
        <f t="shared" si="81"/>
        <v>21864220</v>
      </c>
    </row>
    <row r="5236" spans="1:9">
      <c r="A5236" s="539">
        <v>5235</v>
      </c>
      <c r="B5236" s="540" t="s">
        <v>8534</v>
      </c>
      <c r="C5236" s="540" t="s">
        <v>8535</v>
      </c>
      <c r="D5236" s="540" t="s">
        <v>2738</v>
      </c>
      <c r="E5236" s="540" t="s">
        <v>10101</v>
      </c>
      <c r="F5236" s="556">
        <v>27690000</v>
      </c>
      <c r="G5236" s="541">
        <v>2023</v>
      </c>
      <c r="H5236" s="542">
        <f>VLOOKUP(G5236,[3]잔가율!$B$3:$C$33,2,FALSE)</f>
        <v>0.82599999999999996</v>
      </c>
      <c r="I5236" s="552">
        <f t="shared" si="81"/>
        <v>22871940</v>
      </c>
    </row>
    <row r="5237" spans="1:9">
      <c r="A5237" s="539">
        <v>5236</v>
      </c>
      <c r="B5237" s="544" t="s">
        <v>8534</v>
      </c>
      <c r="C5237" s="544" t="s">
        <v>8535</v>
      </c>
      <c r="D5237" s="544" t="s">
        <v>2738</v>
      </c>
      <c r="E5237" s="544" t="s">
        <v>10102</v>
      </c>
      <c r="F5237" s="559">
        <v>28510000</v>
      </c>
      <c r="G5237" s="541">
        <v>2023</v>
      </c>
      <c r="H5237" s="542">
        <f>VLOOKUP(G5237,[3]잔가율!$B$3:$C$33,2,FALSE)</f>
        <v>0.82599999999999996</v>
      </c>
      <c r="I5237" s="552">
        <f t="shared" si="81"/>
        <v>23549260</v>
      </c>
    </row>
    <row r="5238" spans="1:9">
      <c r="A5238" s="539">
        <v>5237</v>
      </c>
      <c r="B5238" s="540" t="s">
        <v>8534</v>
      </c>
      <c r="C5238" s="540" t="s">
        <v>8535</v>
      </c>
      <c r="D5238" s="540" t="s">
        <v>2738</v>
      </c>
      <c r="E5238" s="540" t="s">
        <v>10103</v>
      </c>
      <c r="F5238" s="556">
        <v>28770000</v>
      </c>
      <c r="G5238" s="541">
        <v>2023</v>
      </c>
      <c r="H5238" s="542">
        <f>VLOOKUP(G5238,[3]잔가율!$B$3:$C$33,2,FALSE)</f>
        <v>0.82599999999999996</v>
      </c>
      <c r="I5238" s="552">
        <f t="shared" si="81"/>
        <v>23764020</v>
      </c>
    </row>
    <row r="5239" spans="1:9">
      <c r="A5239" s="539">
        <v>5238</v>
      </c>
      <c r="B5239" s="544" t="s">
        <v>8534</v>
      </c>
      <c r="C5239" s="544" t="s">
        <v>8535</v>
      </c>
      <c r="D5239" s="544" t="s">
        <v>2738</v>
      </c>
      <c r="E5239" s="544" t="s">
        <v>10104</v>
      </c>
      <c r="F5239" s="559">
        <v>31980000</v>
      </c>
      <c r="G5239" s="541">
        <v>2023</v>
      </c>
      <c r="H5239" s="542">
        <f>VLOOKUP(G5239,[3]잔가율!$B$3:$C$33,2,FALSE)</f>
        <v>0.82599999999999996</v>
      </c>
      <c r="I5239" s="552">
        <f t="shared" si="81"/>
        <v>26415480</v>
      </c>
    </row>
    <row r="5240" spans="1:9">
      <c r="A5240" s="539">
        <v>5239</v>
      </c>
      <c r="B5240" s="540" t="s">
        <v>8534</v>
      </c>
      <c r="C5240" s="540" t="s">
        <v>8535</v>
      </c>
      <c r="D5240" s="540" t="s">
        <v>2738</v>
      </c>
      <c r="E5240" s="540" t="s">
        <v>10105</v>
      </c>
      <c r="F5240" s="556">
        <v>23950000</v>
      </c>
      <c r="G5240" s="541">
        <v>2023</v>
      </c>
      <c r="H5240" s="542">
        <f>VLOOKUP(G5240,[3]잔가율!$B$3:$C$33,2,FALSE)</f>
        <v>0.82599999999999996</v>
      </c>
      <c r="I5240" s="552">
        <f t="shared" si="81"/>
        <v>19782700</v>
      </c>
    </row>
    <row r="5241" spans="1:9">
      <c r="A5241" s="539">
        <v>5240</v>
      </c>
      <c r="B5241" s="540" t="s">
        <v>8534</v>
      </c>
      <c r="C5241" s="540" t="s">
        <v>8535</v>
      </c>
      <c r="D5241" s="540" t="s">
        <v>2738</v>
      </c>
      <c r="E5241" s="540" t="s">
        <v>10106</v>
      </c>
      <c r="F5241" s="556">
        <v>30720000</v>
      </c>
      <c r="G5241" s="541">
        <v>2023</v>
      </c>
      <c r="H5241" s="542">
        <f>VLOOKUP(G5241,[3]잔가율!$B$3:$C$33,2,FALSE)</f>
        <v>0.82599999999999996</v>
      </c>
      <c r="I5241" s="552">
        <f t="shared" si="81"/>
        <v>25374720</v>
      </c>
    </row>
    <row r="5242" spans="1:9">
      <c r="A5242" s="539">
        <v>5241</v>
      </c>
      <c r="B5242" s="544" t="s">
        <v>8534</v>
      </c>
      <c r="C5242" s="544" t="s">
        <v>8535</v>
      </c>
      <c r="D5242" s="544" t="s">
        <v>2738</v>
      </c>
      <c r="E5242" s="544" t="s">
        <v>10107</v>
      </c>
      <c r="F5242" s="559">
        <v>29280000</v>
      </c>
      <c r="G5242" s="541">
        <v>2023</v>
      </c>
      <c r="H5242" s="542">
        <f>VLOOKUP(G5242,[3]잔가율!$B$3:$C$33,2,FALSE)</f>
        <v>0.82599999999999996</v>
      </c>
      <c r="I5242" s="552">
        <f t="shared" si="81"/>
        <v>24185280</v>
      </c>
    </row>
    <row r="5243" spans="1:9">
      <c r="A5243" s="539">
        <v>5242</v>
      </c>
      <c r="B5243" s="540" t="s">
        <v>8534</v>
      </c>
      <c r="C5243" s="540" t="s">
        <v>8535</v>
      </c>
      <c r="D5243" s="540" t="s">
        <v>2738</v>
      </c>
      <c r="E5243" s="540" t="s">
        <v>10108</v>
      </c>
      <c r="F5243" s="556">
        <v>30240000</v>
      </c>
      <c r="G5243" s="541">
        <v>2023</v>
      </c>
      <c r="H5243" s="542">
        <f>VLOOKUP(G5243,[3]잔가율!$B$3:$C$33,2,FALSE)</f>
        <v>0.82599999999999996</v>
      </c>
      <c r="I5243" s="552">
        <f t="shared" si="81"/>
        <v>24978240</v>
      </c>
    </row>
    <row r="5244" spans="1:9">
      <c r="A5244" s="539">
        <v>5243</v>
      </c>
      <c r="B5244" s="540" t="s">
        <v>8534</v>
      </c>
      <c r="C5244" s="540" t="s">
        <v>8535</v>
      </c>
      <c r="D5244" s="540" t="s">
        <v>2738</v>
      </c>
      <c r="E5244" s="540" t="s">
        <v>10109</v>
      </c>
      <c r="F5244" s="556">
        <v>33730000</v>
      </c>
      <c r="G5244" s="541">
        <v>2023</v>
      </c>
      <c r="H5244" s="542">
        <f>VLOOKUP(G5244,[3]잔가율!$B$3:$C$33,2,FALSE)</f>
        <v>0.82599999999999996</v>
      </c>
      <c r="I5244" s="552">
        <f t="shared" si="81"/>
        <v>27860980</v>
      </c>
    </row>
    <row r="5245" spans="1:9">
      <c r="A5245" s="539">
        <v>5244</v>
      </c>
      <c r="B5245" s="540" t="s">
        <v>8534</v>
      </c>
      <c r="C5245" s="540" t="s">
        <v>8535</v>
      </c>
      <c r="D5245" s="540" t="s">
        <v>2738</v>
      </c>
      <c r="E5245" s="540" t="s">
        <v>10110</v>
      </c>
      <c r="F5245" s="556">
        <v>31070000</v>
      </c>
      <c r="G5245" s="541">
        <v>2023</v>
      </c>
      <c r="H5245" s="542">
        <f>VLOOKUP(G5245,[3]잔가율!$B$3:$C$33,2,FALSE)</f>
        <v>0.82599999999999996</v>
      </c>
      <c r="I5245" s="552">
        <f t="shared" si="81"/>
        <v>25663820</v>
      </c>
    </row>
    <row r="5246" spans="1:9">
      <c r="A5246" s="539">
        <v>5245</v>
      </c>
      <c r="B5246" s="540" t="s">
        <v>8534</v>
      </c>
      <c r="C5246" s="540" t="s">
        <v>8535</v>
      </c>
      <c r="D5246" s="540" t="s">
        <v>2738</v>
      </c>
      <c r="E5246" s="540" t="s">
        <v>10111</v>
      </c>
      <c r="F5246" s="556">
        <v>38720000</v>
      </c>
      <c r="G5246" s="541">
        <v>2023</v>
      </c>
      <c r="H5246" s="542">
        <f>VLOOKUP(G5246,[3]잔가율!$B$3:$C$33,2,FALSE)</f>
        <v>0.82599999999999996</v>
      </c>
      <c r="I5246" s="552">
        <f t="shared" si="81"/>
        <v>31982720</v>
      </c>
    </row>
    <row r="5247" spans="1:9">
      <c r="A5247" s="539">
        <v>5246</v>
      </c>
      <c r="B5247" s="540" t="s">
        <v>8534</v>
      </c>
      <c r="C5247" s="540" t="s">
        <v>8535</v>
      </c>
      <c r="D5247" s="540" t="s">
        <v>2738</v>
      </c>
      <c r="E5247" s="540" t="s">
        <v>10112</v>
      </c>
      <c r="F5247" s="556">
        <v>31020000</v>
      </c>
      <c r="G5247" s="541">
        <v>2023</v>
      </c>
      <c r="H5247" s="542">
        <f>VLOOKUP(G5247,[3]잔가율!$B$3:$C$33,2,FALSE)</f>
        <v>0.82599999999999996</v>
      </c>
      <c r="I5247" s="552">
        <f t="shared" si="81"/>
        <v>25622520</v>
      </c>
    </row>
    <row r="5248" spans="1:9">
      <c r="A5248" s="539">
        <v>5247</v>
      </c>
      <c r="B5248" s="540" t="s">
        <v>8534</v>
      </c>
      <c r="C5248" s="540" t="s">
        <v>8535</v>
      </c>
      <c r="D5248" s="540" t="s">
        <v>2738</v>
      </c>
      <c r="E5248" s="540" t="s">
        <v>10113</v>
      </c>
      <c r="F5248" s="556">
        <v>42800000</v>
      </c>
      <c r="G5248" s="541">
        <v>2023</v>
      </c>
      <c r="H5248" s="542">
        <f>VLOOKUP(G5248,[3]잔가율!$B$3:$C$33,2,FALSE)</f>
        <v>0.82599999999999996</v>
      </c>
      <c r="I5248" s="552">
        <f t="shared" si="81"/>
        <v>35352800</v>
      </c>
    </row>
    <row r="5249" spans="1:9">
      <c r="A5249" s="539">
        <v>5248</v>
      </c>
      <c r="B5249" s="540" t="s">
        <v>8534</v>
      </c>
      <c r="C5249" s="540" t="s">
        <v>8535</v>
      </c>
      <c r="D5249" s="540" t="s">
        <v>2738</v>
      </c>
      <c r="E5249" s="540" t="s">
        <v>10114</v>
      </c>
      <c r="F5249" s="556">
        <v>39510000</v>
      </c>
      <c r="G5249" s="541">
        <v>2023</v>
      </c>
      <c r="H5249" s="542">
        <f>VLOOKUP(G5249,[3]잔가율!$B$3:$C$33,2,FALSE)</f>
        <v>0.82599999999999996</v>
      </c>
      <c r="I5249" s="552">
        <f t="shared" si="81"/>
        <v>32635260</v>
      </c>
    </row>
    <row r="5250" spans="1:9">
      <c r="A5250" s="539">
        <v>5249</v>
      </c>
      <c r="B5250" s="540" t="s">
        <v>8534</v>
      </c>
      <c r="C5250" s="540" t="s">
        <v>8535</v>
      </c>
      <c r="D5250" s="540" t="s">
        <v>2738</v>
      </c>
      <c r="E5250" s="540" t="s">
        <v>10115</v>
      </c>
      <c r="F5250" s="556">
        <v>38050000</v>
      </c>
      <c r="G5250" s="541">
        <v>2023</v>
      </c>
      <c r="H5250" s="542">
        <f>VLOOKUP(G5250,[3]잔가율!$B$3:$C$33,2,FALSE)</f>
        <v>0.82599999999999996</v>
      </c>
      <c r="I5250" s="552">
        <f t="shared" ref="I5250:I5313" si="82">ROUNDDOWN(F5250*H5250,0)</f>
        <v>31429300</v>
      </c>
    </row>
    <row r="5251" spans="1:9">
      <c r="A5251" s="539">
        <v>5250</v>
      </c>
      <c r="B5251" s="540" t="s">
        <v>8534</v>
      </c>
      <c r="C5251" s="540" t="s">
        <v>8535</v>
      </c>
      <c r="D5251" s="540" t="s">
        <v>2738</v>
      </c>
      <c r="E5251" s="540" t="s">
        <v>10116</v>
      </c>
      <c r="F5251" s="556">
        <v>44740000</v>
      </c>
      <c r="G5251" s="541">
        <v>2023</v>
      </c>
      <c r="H5251" s="542">
        <f>VLOOKUP(G5251,[3]잔가율!$B$3:$C$33,2,FALSE)</f>
        <v>0.82599999999999996</v>
      </c>
      <c r="I5251" s="552">
        <f t="shared" si="82"/>
        <v>36955240</v>
      </c>
    </row>
    <row r="5252" spans="1:9">
      <c r="A5252" s="539">
        <v>5251</v>
      </c>
      <c r="B5252" s="540" t="s">
        <v>8534</v>
      </c>
      <c r="C5252" s="540" t="s">
        <v>8535</v>
      </c>
      <c r="D5252" s="540" t="s">
        <v>2738</v>
      </c>
      <c r="E5252" s="540" t="s">
        <v>10117</v>
      </c>
      <c r="F5252" s="556">
        <v>35460000</v>
      </c>
      <c r="G5252" s="541">
        <v>2023</v>
      </c>
      <c r="H5252" s="542">
        <f>VLOOKUP(G5252,[3]잔가율!$B$3:$C$33,2,FALSE)</f>
        <v>0.82599999999999996</v>
      </c>
      <c r="I5252" s="552">
        <f t="shared" si="82"/>
        <v>29289960</v>
      </c>
    </row>
    <row r="5253" spans="1:9">
      <c r="A5253" s="539">
        <v>5252</v>
      </c>
      <c r="B5253" s="540" t="s">
        <v>8534</v>
      </c>
      <c r="C5253" s="540" t="s">
        <v>8535</v>
      </c>
      <c r="D5253" s="540" t="s">
        <v>2738</v>
      </c>
      <c r="E5253" s="540" t="s">
        <v>10118</v>
      </c>
      <c r="F5253" s="556">
        <v>33600000</v>
      </c>
      <c r="G5253" s="541">
        <v>2023</v>
      </c>
      <c r="H5253" s="542">
        <f>VLOOKUP(G5253,[3]잔가율!$B$3:$C$33,2,FALSE)</f>
        <v>0.82599999999999996</v>
      </c>
      <c r="I5253" s="552">
        <f t="shared" si="82"/>
        <v>27753600</v>
      </c>
    </row>
    <row r="5254" spans="1:9">
      <c r="A5254" s="539">
        <v>5253</v>
      </c>
      <c r="B5254" s="540" t="s">
        <v>8534</v>
      </c>
      <c r="C5254" s="540" t="s">
        <v>8535</v>
      </c>
      <c r="D5254" s="540" t="s">
        <v>2738</v>
      </c>
      <c r="E5254" s="540" t="s">
        <v>10119</v>
      </c>
      <c r="F5254" s="556">
        <v>42740000</v>
      </c>
      <c r="G5254" s="541">
        <v>2023</v>
      </c>
      <c r="H5254" s="542">
        <f>VLOOKUP(G5254,[3]잔가율!$B$3:$C$33,2,FALSE)</f>
        <v>0.82599999999999996</v>
      </c>
      <c r="I5254" s="552">
        <f t="shared" si="82"/>
        <v>35303240</v>
      </c>
    </row>
    <row r="5255" spans="1:9">
      <c r="A5255" s="539">
        <v>5254</v>
      </c>
      <c r="B5255" s="540" t="s">
        <v>8534</v>
      </c>
      <c r="C5255" s="540" t="s">
        <v>8535</v>
      </c>
      <c r="D5255" s="540" t="s">
        <v>2738</v>
      </c>
      <c r="E5255" s="540" t="s">
        <v>10120</v>
      </c>
      <c r="F5255" s="556">
        <v>39160000</v>
      </c>
      <c r="G5255" s="541">
        <v>2023</v>
      </c>
      <c r="H5255" s="542">
        <f>VLOOKUP(G5255,[3]잔가율!$B$3:$C$33,2,FALSE)</f>
        <v>0.82599999999999996</v>
      </c>
      <c r="I5255" s="552">
        <f t="shared" si="82"/>
        <v>32346160</v>
      </c>
    </row>
    <row r="5256" spans="1:9">
      <c r="A5256" s="539">
        <v>5255</v>
      </c>
      <c r="B5256" s="540" t="s">
        <v>8534</v>
      </c>
      <c r="C5256" s="540" t="s">
        <v>8535</v>
      </c>
      <c r="D5256" s="540" t="s">
        <v>2738</v>
      </c>
      <c r="E5256" s="540" t="s">
        <v>10121</v>
      </c>
      <c r="F5256" s="556">
        <v>34350000</v>
      </c>
      <c r="G5256" s="541">
        <v>2023</v>
      </c>
      <c r="H5256" s="542">
        <f>VLOOKUP(G5256,[3]잔가율!$B$3:$C$33,2,FALSE)</f>
        <v>0.82599999999999996</v>
      </c>
      <c r="I5256" s="552">
        <f t="shared" si="82"/>
        <v>28373100</v>
      </c>
    </row>
    <row r="5257" spans="1:9">
      <c r="A5257" s="539">
        <v>5256</v>
      </c>
      <c r="B5257" s="540" t="s">
        <v>8534</v>
      </c>
      <c r="C5257" s="540" t="s">
        <v>8535</v>
      </c>
      <c r="D5257" s="540" t="s">
        <v>2738</v>
      </c>
      <c r="E5257" s="540" t="s">
        <v>10122</v>
      </c>
      <c r="F5257" s="556">
        <v>44200000</v>
      </c>
      <c r="G5257" s="541">
        <v>2023</v>
      </c>
      <c r="H5257" s="542">
        <f>VLOOKUP(G5257,[3]잔가율!$B$3:$C$33,2,FALSE)</f>
        <v>0.82599999999999996</v>
      </c>
      <c r="I5257" s="552">
        <f t="shared" si="82"/>
        <v>36509200</v>
      </c>
    </row>
    <row r="5258" spans="1:9">
      <c r="A5258" s="539">
        <v>5257</v>
      </c>
      <c r="B5258" s="540" t="s">
        <v>8534</v>
      </c>
      <c r="C5258" s="540" t="s">
        <v>8535</v>
      </c>
      <c r="D5258" s="540" t="s">
        <v>2738</v>
      </c>
      <c r="E5258" s="540" t="s">
        <v>10123</v>
      </c>
      <c r="F5258" s="556">
        <v>34430000</v>
      </c>
      <c r="G5258" s="541">
        <v>2023</v>
      </c>
      <c r="H5258" s="542">
        <f>VLOOKUP(G5258,[3]잔가율!$B$3:$C$33,2,FALSE)</f>
        <v>0.82599999999999996</v>
      </c>
      <c r="I5258" s="552">
        <f t="shared" si="82"/>
        <v>28439180</v>
      </c>
    </row>
    <row r="5259" spans="1:9">
      <c r="A5259" s="539">
        <v>5258</v>
      </c>
      <c r="B5259" s="540" t="s">
        <v>8534</v>
      </c>
      <c r="C5259" s="540" t="s">
        <v>8535</v>
      </c>
      <c r="D5259" s="540" t="s">
        <v>2738</v>
      </c>
      <c r="E5259" s="540" t="s">
        <v>10124</v>
      </c>
      <c r="F5259" s="556">
        <v>39940000</v>
      </c>
      <c r="G5259" s="541">
        <v>2023</v>
      </c>
      <c r="H5259" s="542">
        <f>VLOOKUP(G5259,[3]잔가율!$B$3:$C$33,2,FALSE)</f>
        <v>0.82599999999999996</v>
      </c>
      <c r="I5259" s="552">
        <f t="shared" si="82"/>
        <v>32990440</v>
      </c>
    </row>
    <row r="5260" spans="1:9">
      <c r="A5260" s="539">
        <v>5259</v>
      </c>
      <c r="B5260" s="540" t="s">
        <v>8534</v>
      </c>
      <c r="C5260" s="540" t="s">
        <v>8535</v>
      </c>
      <c r="D5260" s="540" t="s">
        <v>2738</v>
      </c>
      <c r="E5260" s="540" t="s">
        <v>10125</v>
      </c>
      <c r="F5260" s="556">
        <v>37490000</v>
      </c>
      <c r="G5260" s="541">
        <v>2023</v>
      </c>
      <c r="H5260" s="542">
        <f>VLOOKUP(G5260,[3]잔가율!$B$3:$C$33,2,FALSE)</f>
        <v>0.82599999999999996</v>
      </c>
      <c r="I5260" s="552">
        <f t="shared" si="82"/>
        <v>30966740</v>
      </c>
    </row>
    <row r="5261" spans="1:9">
      <c r="A5261" s="539">
        <v>5260</v>
      </c>
      <c r="B5261" s="540" t="s">
        <v>8534</v>
      </c>
      <c r="C5261" s="540" t="s">
        <v>8535</v>
      </c>
      <c r="D5261" s="540" t="s">
        <v>2738</v>
      </c>
      <c r="E5261" s="540" t="s">
        <v>10126</v>
      </c>
      <c r="F5261" s="556">
        <v>44550000</v>
      </c>
      <c r="G5261" s="541">
        <v>2023</v>
      </c>
      <c r="H5261" s="542">
        <f>VLOOKUP(G5261,[3]잔가율!$B$3:$C$33,2,FALSE)</f>
        <v>0.82599999999999996</v>
      </c>
      <c r="I5261" s="552">
        <f t="shared" si="82"/>
        <v>36798300</v>
      </c>
    </row>
    <row r="5262" spans="1:9">
      <c r="A5262" s="539">
        <v>5261</v>
      </c>
      <c r="B5262" s="540" t="s">
        <v>8534</v>
      </c>
      <c r="C5262" s="540" t="s">
        <v>8535</v>
      </c>
      <c r="D5262" s="540" t="s">
        <v>2738</v>
      </c>
      <c r="E5262" s="540" t="s">
        <v>10127</v>
      </c>
      <c r="F5262" s="556">
        <v>38250000</v>
      </c>
      <c r="G5262" s="541">
        <v>2023</v>
      </c>
      <c r="H5262" s="542">
        <f>VLOOKUP(G5262,[3]잔가율!$B$3:$C$33,2,FALSE)</f>
        <v>0.82599999999999996</v>
      </c>
      <c r="I5262" s="552">
        <f t="shared" si="82"/>
        <v>31594500</v>
      </c>
    </row>
    <row r="5263" spans="1:9">
      <c r="A5263" s="539">
        <v>5262</v>
      </c>
      <c r="B5263" s="540" t="s">
        <v>8534</v>
      </c>
      <c r="C5263" s="540" t="s">
        <v>8535</v>
      </c>
      <c r="D5263" s="540" t="s">
        <v>2741</v>
      </c>
      <c r="E5263" s="540" t="s">
        <v>10128</v>
      </c>
      <c r="F5263" s="556">
        <v>16770000</v>
      </c>
      <c r="G5263" s="541">
        <v>2023</v>
      </c>
      <c r="H5263" s="542">
        <f>VLOOKUP(G5263,[3]잔가율!$B$3:$C$33,2,FALSE)</f>
        <v>0.82599999999999996</v>
      </c>
      <c r="I5263" s="552">
        <f t="shared" si="82"/>
        <v>13852020</v>
      </c>
    </row>
    <row r="5264" spans="1:9">
      <c r="A5264" s="539">
        <v>5263</v>
      </c>
      <c r="B5264" s="540" t="s">
        <v>8534</v>
      </c>
      <c r="C5264" s="540" t="s">
        <v>8535</v>
      </c>
      <c r="D5264" s="540" t="s">
        <v>2741</v>
      </c>
      <c r="E5264" s="540" t="s">
        <v>10129</v>
      </c>
      <c r="F5264" s="556">
        <v>21770000</v>
      </c>
      <c r="G5264" s="541">
        <v>2023</v>
      </c>
      <c r="H5264" s="542">
        <f>VLOOKUP(G5264,[3]잔가율!$B$3:$C$33,2,FALSE)</f>
        <v>0.82599999999999996</v>
      </c>
      <c r="I5264" s="552">
        <f t="shared" si="82"/>
        <v>17982020</v>
      </c>
    </row>
    <row r="5265" spans="1:9">
      <c r="A5265" s="539">
        <v>5264</v>
      </c>
      <c r="B5265" s="540" t="s">
        <v>8534</v>
      </c>
      <c r="C5265" s="540" t="s">
        <v>8535</v>
      </c>
      <c r="D5265" s="540" t="s">
        <v>2741</v>
      </c>
      <c r="E5265" s="540" t="s">
        <v>10130</v>
      </c>
      <c r="F5265" s="556">
        <v>23240000</v>
      </c>
      <c r="G5265" s="541">
        <v>2023</v>
      </c>
      <c r="H5265" s="542">
        <f>VLOOKUP(G5265,[3]잔가율!$B$3:$C$33,2,FALSE)</f>
        <v>0.82599999999999996</v>
      </c>
      <c r="I5265" s="552">
        <f t="shared" si="82"/>
        <v>19196240</v>
      </c>
    </row>
    <row r="5266" spans="1:9">
      <c r="A5266" s="539">
        <v>5265</v>
      </c>
      <c r="B5266" s="540" t="s">
        <v>8534</v>
      </c>
      <c r="C5266" s="540" t="s">
        <v>8535</v>
      </c>
      <c r="D5266" s="540" t="s">
        <v>2741</v>
      </c>
      <c r="E5266" s="540" t="s">
        <v>10131</v>
      </c>
      <c r="F5266" s="556">
        <v>24740000</v>
      </c>
      <c r="G5266" s="541">
        <v>2023</v>
      </c>
      <c r="H5266" s="542">
        <f>VLOOKUP(G5266,[3]잔가율!$B$3:$C$33,2,FALSE)</f>
        <v>0.82599999999999996</v>
      </c>
      <c r="I5266" s="552">
        <f t="shared" si="82"/>
        <v>20435240</v>
      </c>
    </row>
    <row r="5267" spans="1:9">
      <c r="A5267" s="539">
        <v>5266</v>
      </c>
      <c r="B5267" s="544" t="s">
        <v>8534</v>
      </c>
      <c r="C5267" s="544" t="s">
        <v>8535</v>
      </c>
      <c r="D5267" s="544" t="s">
        <v>2741</v>
      </c>
      <c r="E5267" s="544" t="s">
        <v>10132</v>
      </c>
      <c r="F5267" s="559">
        <v>21770000</v>
      </c>
      <c r="G5267" s="541">
        <v>2023</v>
      </c>
      <c r="H5267" s="542">
        <f>VLOOKUP(G5267,[3]잔가율!$B$3:$C$33,2,FALSE)</f>
        <v>0.82599999999999996</v>
      </c>
      <c r="I5267" s="552">
        <f t="shared" si="82"/>
        <v>17982020</v>
      </c>
    </row>
    <row r="5268" spans="1:9">
      <c r="A5268" s="539">
        <v>5267</v>
      </c>
      <c r="B5268" s="544" t="s">
        <v>8534</v>
      </c>
      <c r="C5268" s="544" t="s">
        <v>8535</v>
      </c>
      <c r="D5268" s="544" t="s">
        <v>2741</v>
      </c>
      <c r="E5268" s="544" t="s">
        <v>10133</v>
      </c>
      <c r="F5268" s="559">
        <v>22940000</v>
      </c>
      <c r="G5268" s="541">
        <v>2023</v>
      </c>
      <c r="H5268" s="542">
        <f>VLOOKUP(G5268,[3]잔가율!$B$3:$C$33,2,FALSE)</f>
        <v>0.82599999999999996</v>
      </c>
      <c r="I5268" s="552">
        <f t="shared" si="82"/>
        <v>18948440</v>
      </c>
    </row>
    <row r="5269" spans="1:9">
      <c r="A5269" s="539">
        <v>5268</v>
      </c>
      <c r="B5269" s="544" t="s">
        <v>8534</v>
      </c>
      <c r="C5269" s="544" t="s">
        <v>8535</v>
      </c>
      <c r="D5269" s="544" t="s">
        <v>2741</v>
      </c>
      <c r="E5269" s="544" t="s">
        <v>10134</v>
      </c>
      <c r="F5269" s="559">
        <v>24360000</v>
      </c>
      <c r="G5269" s="541">
        <v>2023</v>
      </c>
      <c r="H5269" s="542">
        <f>VLOOKUP(G5269,[3]잔가율!$B$3:$C$33,2,FALSE)</f>
        <v>0.82599999999999996</v>
      </c>
      <c r="I5269" s="552">
        <f t="shared" si="82"/>
        <v>20121360</v>
      </c>
    </row>
    <row r="5270" spans="1:9">
      <c r="A5270" s="539">
        <v>5269</v>
      </c>
      <c r="B5270" s="544" t="s">
        <v>8534</v>
      </c>
      <c r="C5270" s="544" t="s">
        <v>8535</v>
      </c>
      <c r="D5270" s="544" t="s">
        <v>2741</v>
      </c>
      <c r="E5270" s="544" t="s">
        <v>10135</v>
      </c>
      <c r="F5270" s="559">
        <v>23020000</v>
      </c>
      <c r="G5270" s="541">
        <v>2023</v>
      </c>
      <c r="H5270" s="542">
        <f>VLOOKUP(G5270,[3]잔가율!$B$3:$C$33,2,FALSE)</f>
        <v>0.82599999999999996</v>
      </c>
      <c r="I5270" s="552">
        <f t="shared" si="82"/>
        <v>19014520</v>
      </c>
    </row>
    <row r="5271" spans="1:9">
      <c r="A5271" s="539">
        <v>5270</v>
      </c>
      <c r="B5271" s="544" t="s">
        <v>8534</v>
      </c>
      <c r="C5271" s="544" t="s">
        <v>8535</v>
      </c>
      <c r="D5271" s="544" t="s">
        <v>2741</v>
      </c>
      <c r="E5271" s="544" t="s">
        <v>10136</v>
      </c>
      <c r="F5271" s="559">
        <v>24420000</v>
      </c>
      <c r="G5271" s="541">
        <v>2023</v>
      </c>
      <c r="H5271" s="542">
        <f>VLOOKUP(G5271,[3]잔가율!$B$3:$C$33,2,FALSE)</f>
        <v>0.82599999999999996</v>
      </c>
      <c r="I5271" s="552">
        <f t="shared" si="82"/>
        <v>20170920</v>
      </c>
    </row>
    <row r="5272" spans="1:9">
      <c r="A5272" s="539">
        <v>5271</v>
      </c>
      <c r="B5272" s="544" t="s">
        <v>8534</v>
      </c>
      <c r="C5272" s="544" t="s">
        <v>8535</v>
      </c>
      <c r="D5272" s="544" t="s">
        <v>2741</v>
      </c>
      <c r="E5272" s="544" t="s">
        <v>10137</v>
      </c>
      <c r="F5272" s="559">
        <v>22030000</v>
      </c>
      <c r="G5272" s="541">
        <v>2023</v>
      </c>
      <c r="H5272" s="542">
        <f>VLOOKUP(G5272,[3]잔가율!$B$3:$C$33,2,FALSE)</f>
        <v>0.82599999999999996</v>
      </c>
      <c r="I5272" s="552">
        <f t="shared" si="82"/>
        <v>18196780</v>
      </c>
    </row>
    <row r="5273" spans="1:9">
      <c r="A5273" s="539">
        <v>5272</v>
      </c>
      <c r="B5273" s="544" t="s">
        <v>8534</v>
      </c>
      <c r="C5273" s="544" t="s">
        <v>8535</v>
      </c>
      <c r="D5273" s="544" t="s">
        <v>2741</v>
      </c>
      <c r="E5273" s="544" t="s">
        <v>10138</v>
      </c>
      <c r="F5273" s="559">
        <v>23300000</v>
      </c>
      <c r="G5273" s="541">
        <v>2023</v>
      </c>
      <c r="H5273" s="542">
        <f>VLOOKUP(G5273,[3]잔가율!$B$3:$C$33,2,FALSE)</f>
        <v>0.82599999999999996</v>
      </c>
      <c r="I5273" s="552">
        <f t="shared" si="82"/>
        <v>19245800</v>
      </c>
    </row>
    <row r="5274" spans="1:9">
      <c r="A5274" s="539">
        <v>5273</v>
      </c>
      <c r="B5274" s="544" t="s">
        <v>8534</v>
      </c>
      <c r="C5274" s="544" t="s">
        <v>8535</v>
      </c>
      <c r="D5274" s="544" t="s">
        <v>2741</v>
      </c>
      <c r="E5274" s="544" t="s">
        <v>10139</v>
      </c>
      <c r="F5274" s="559">
        <v>24460000</v>
      </c>
      <c r="G5274" s="541">
        <v>2023</v>
      </c>
      <c r="H5274" s="542">
        <f>VLOOKUP(G5274,[3]잔가율!$B$3:$C$33,2,FALSE)</f>
        <v>0.82599999999999996</v>
      </c>
      <c r="I5274" s="552">
        <f t="shared" si="82"/>
        <v>20203960</v>
      </c>
    </row>
    <row r="5275" spans="1:9">
      <c r="A5275" s="539">
        <v>5274</v>
      </c>
      <c r="B5275" s="544" t="s">
        <v>8534</v>
      </c>
      <c r="C5275" s="544" t="s">
        <v>8535</v>
      </c>
      <c r="D5275" s="544" t="s">
        <v>2741</v>
      </c>
      <c r="E5275" s="544" t="s">
        <v>10140</v>
      </c>
      <c r="F5275" s="559">
        <v>19940000</v>
      </c>
      <c r="G5275" s="541">
        <v>2023</v>
      </c>
      <c r="H5275" s="542">
        <f>VLOOKUP(G5275,[3]잔가율!$B$3:$C$33,2,FALSE)</f>
        <v>0.82599999999999996</v>
      </c>
      <c r="I5275" s="552">
        <f t="shared" si="82"/>
        <v>16470440</v>
      </c>
    </row>
    <row r="5276" spans="1:9">
      <c r="A5276" s="539">
        <v>5275</v>
      </c>
      <c r="B5276" s="544" t="s">
        <v>8534</v>
      </c>
      <c r="C5276" s="544" t="s">
        <v>8535</v>
      </c>
      <c r="D5276" s="544" t="s">
        <v>2741</v>
      </c>
      <c r="E5276" s="544" t="s">
        <v>10141</v>
      </c>
      <c r="F5276" s="559">
        <v>23380000</v>
      </c>
      <c r="G5276" s="541">
        <v>2023</v>
      </c>
      <c r="H5276" s="542">
        <f>VLOOKUP(G5276,[3]잔가율!$B$3:$C$33,2,FALSE)</f>
        <v>0.82599999999999996</v>
      </c>
      <c r="I5276" s="552">
        <f t="shared" si="82"/>
        <v>19311880</v>
      </c>
    </row>
    <row r="5277" spans="1:9">
      <c r="A5277" s="539">
        <v>5276</v>
      </c>
      <c r="B5277" s="540" t="s">
        <v>8534</v>
      </c>
      <c r="C5277" s="540" t="s">
        <v>8535</v>
      </c>
      <c r="D5277" s="540" t="s">
        <v>2741</v>
      </c>
      <c r="E5277" s="540" t="s">
        <v>10142</v>
      </c>
      <c r="F5277" s="556">
        <v>19490000</v>
      </c>
      <c r="G5277" s="541">
        <v>2023</v>
      </c>
      <c r="H5277" s="542">
        <f>VLOOKUP(G5277,[3]잔가율!$B$3:$C$33,2,FALSE)</f>
        <v>0.82599999999999996</v>
      </c>
      <c r="I5277" s="552">
        <f t="shared" si="82"/>
        <v>16098740</v>
      </c>
    </row>
    <row r="5278" spans="1:9">
      <c r="A5278" s="539">
        <v>5277</v>
      </c>
      <c r="B5278" s="540" t="s">
        <v>8534</v>
      </c>
      <c r="C5278" s="540" t="s">
        <v>8535</v>
      </c>
      <c r="D5278" s="540" t="s">
        <v>2741</v>
      </c>
      <c r="E5278" s="540" t="s">
        <v>10143</v>
      </c>
      <c r="F5278" s="556">
        <v>22400000</v>
      </c>
      <c r="G5278" s="541">
        <v>2023</v>
      </c>
      <c r="H5278" s="542">
        <f>VLOOKUP(G5278,[3]잔가율!$B$3:$C$33,2,FALSE)</f>
        <v>0.82599999999999996</v>
      </c>
      <c r="I5278" s="552">
        <f t="shared" si="82"/>
        <v>18502400</v>
      </c>
    </row>
    <row r="5279" spans="1:9">
      <c r="A5279" s="539">
        <v>5278</v>
      </c>
      <c r="B5279" s="540" t="s">
        <v>8534</v>
      </c>
      <c r="C5279" s="540" t="s">
        <v>8535</v>
      </c>
      <c r="D5279" s="540" t="s">
        <v>2741</v>
      </c>
      <c r="E5279" s="540" t="s">
        <v>10144</v>
      </c>
      <c r="F5279" s="556">
        <v>23420000</v>
      </c>
      <c r="G5279" s="541">
        <v>2023</v>
      </c>
      <c r="H5279" s="542">
        <f>VLOOKUP(G5279,[3]잔가율!$B$3:$C$33,2,FALSE)</f>
        <v>0.82599999999999996</v>
      </c>
      <c r="I5279" s="552">
        <f t="shared" si="82"/>
        <v>19344920</v>
      </c>
    </row>
    <row r="5280" spans="1:9">
      <c r="A5280" s="539">
        <v>5279</v>
      </c>
      <c r="B5280" s="540" t="s">
        <v>8534</v>
      </c>
      <c r="C5280" s="540" t="s">
        <v>8535</v>
      </c>
      <c r="D5280" s="540" t="s">
        <v>2741</v>
      </c>
      <c r="E5280" s="540" t="s">
        <v>10145</v>
      </c>
      <c r="F5280" s="556">
        <v>25820000</v>
      </c>
      <c r="G5280" s="541">
        <v>2023</v>
      </c>
      <c r="H5280" s="542">
        <f>VLOOKUP(G5280,[3]잔가율!$B$3:$C$33,2,FALSE)</f>
        <v>0.82599999999999996</v>
      </c>
      <c r="I5280" s="552">
        <f t="shared" si="82"/>
        <v>21327320</v>
      </c>
    </row>
    <row r="5281" spans="1:9">
      <c r="A5281" s="539">
        <v>5280</v>
      </c>
      <c r="B5281" s="544" t="s">
        <v>8534</v>
      </c>
      <c r="C5281" s="544" t="s">
        <v>8535</v>
      </c>
      <c r="D5281" s="544" t="s">
        <v>2741</v>
      </c>
      <c r="E5281" s="544" t="s">
        <v>10146</v>
      </c>
      <c r="F5281" s="559">
        <v>20750000</v>
      </c>
      <c r="G5281" s="541">
        <v>2023</v>
      </c>
      <c r="H5281" s="542">
        <f>VLOOKUP(G5281,[3]잔가율!$B$3:$C$33,2,FALSE)</f>
        <v>0.82599999999999996</v>
      </c>
      <c r="I5281" s="552">
        <f t="shared" si="82"/>
        <v>17139500</v>
      </c>
    </row>
    <row r="5282" spans="1:9">
      <c r="A5282" s="539">
        <v>5281</v>
      </c>
      <c r="B5282" s="544" t="s">
        <v>8534</v>
      </c>
      <c r="C5282" s="544" t="s">
        <v>8535</v>
      </c>
      <c r="D5282" s="544" t="s">
        <v>2741</v>
      </c>
      <c r="E5282" s="544" t="s">
        <v>10147</v>
      </c>
      <c r="F5282" s="559">
        <v>24750000</v>
      </c>
      <c r="G5282" s="541">
        <v>2023</v>
      </c>
      <c r="H5282" s="542">
        <f>VLOOKUP(G5282,[3]잔가율!$B$3:$C$33,2,FALSE)</f>
        <v>0.82599999999999996</v>
      </c>
      <c r="I5282" s="552">
        <f t="shared" si="82"/>
        <v>20443500</v>
      </c>
    </row>
    <row r="5283" spans="1:9">
      <c r="A5283" s="539">
        <v>5282</v>
      </c>
      <c r="B5283" s="544" t="s">
        <v>8534</v>
      </c>
      <c r="C5283" s="544" t="s">
        <v>8535</v>
      </c>
      <c r="D5283" s="544" t="s">
        <v>2741</v>
      </c>
      <c r="E5283" s="544" t="s">
        <v>10148</v>
      </c>
      <c r="F5283" s="559">
        <v>23710000</v>
      </c>
      <c r="G5283" s="541">
        <v>2023</v>
      </c>
      <c r="H5283" s="542">
        <f>VLOOKUP(G5283,[3]잔가율!$B$3:$C$33,2,FALSE)</f>
        <v>0.82599999999999996</v>
      </c>
      <c r="I5283" s="552">
        <f t="shared" si="82"/>
        <v>19584460</v>
      </c>
    </row>
    <row r="5284" spans="1:9">
      <c r="A5284" s="539">
        <v>5283</v>
      </c>
      <c r="B5284" s="544" t="s">
        <v>8534</v>
      </c>
      <c r="C5284" s="544" t="s">
        <v>8535</v>
      </c>
      <c r="D5284" s="544" t="s">
        <v>2741</v>
      </c>
      <c r="E5284" s="544" t="s">
        <v>10149</v>
      </c>
      <c r="F5284" s="559">
        <v>25170000</v>
      </c>
      <c r="G5284" s="541">
        <v>2023</v>
      </c>
      <c r="H5284" s="542">
        <f>VLOOKUP(G5284,[3]잔가율!$B$3:$C$33,2,FALSE)</f>
        <v>0.82599999999999996</v>
      </c>
      <c r="I5284" s="552">
        <f t="shared" si="82"/>
        <v>20790420</v>
      </c>
    </row>
    <row r="5285" spans="1:9">
      <c r="A5285" s="539">
        <v>5284</v>
      </c>
      <c r="B5285" s="544" t="s">
        <v>8534</v>
      </c>
      <c r="C5285" s="544" t="s">
        <v>8535</v>
      </c>
      <c r="D5285" s="544" t="s">
        <v>2741</v>
      </c>
      <c r="E5285" s="544" t="s">
        <v>10150</v>
      </c>
      <c r="F5285" s="559">
        <v>26460000</v>
      </c>
      <c r="G5285" s="541">
        <v>2023</v>
      </c>
      <c r="H5285" s="542">
        <f>VLOOKUP(G5285,[3]잔가율!$B$3:$C$33,2,FALSE)</f>
        <v>0.82599999999999996</v>
      </c>
      <c r="I5285" s="552">
        <f t="shared" si="82"/>
        <v>21855960</v>
      </c>
    </row>
    <row r="5286" spans="1:9">
      <c r="A5286" s="539">
        <v>5285</v>
      </c>
      <c r="B5286" s="544" t="s">
        <v>8534</v>
      </c>
      <c r="C5286" s="544" t="s">
        <v>8535</v>
      </c>
      <c r="D5286" s="544" t="s">
        <v>2741</v>
      </c>
      <c r="E5286" s="544" t="s">
        <v>10151</v>
      </c>
      <c r="F5286" s="559">
        <v>24010000</v>
      </c>
      <c r="G5286" s="541">
        <v>2023</v>
      </c>
      <c r="H5286" s="542">
        <f>VLOOKUP(G5286,[3]잔가율!$B$3:$C$33,2,FALSE)</f>
        <v>0.82599999999999996</v>
      </c>
      <c r="I5286" s="552">
        <f t="shared" si="82"/>
        <v>19832260</v>
      </c>
    </row>
    <row r="5287" spans="1:9">
      <c r="A5287" s="539">
        <v>5286</v>
      </c>
      <c r="B5287" s="544" t="s">
        <v>8534</v>
      </c>
      <c r="C5287" s="544" t="s">
        <v>8535</v>
      </c>
      <c r="D5287" s="544" t="s">
        <v>2741</v>
      </c>
      <c r="E5287" s="544" t="s">
        <v>10152</v>
      </c>
      <c r="F5287" s="559">
        <v>25220000</v>
      </c>
      <c r="G5287" s="541">
        <v>2023</v>
      </c>
      <c r="H5287" s="542">
        <f>VLOOKUP(G5287,[3]잔가율!$B$3:$C$33,2,FALSE)</f>
        <v>0.82599999999999996</v>
      </c>
      <c r="I5287" s="552">
        <f t="shared" si="82"/>
        <v>20831720</v>
      </c>
    </row>
    <row r="5288" spans="1:9">
      <c r="A5288" s="539">
        <v>5287</v>
      </c>
      <c r="B5288" s="544" t="s">
        <v>8534</v>
      </c>
      <c r="C5288" s="544" t="s">
        <v>8535</v>
      </c>
      <c r="D5288" s="544" t="s">
        <v>2741</v>
      </c>
      <c r="E5288" s="544" t="s">
        <v>10153</v>
      </c>
      <c r="F5288" s="559">
        <v>26590000</v>
      </c>
      <c r="G5288" s="541">
        <v>2023</v>
      </c>
      <c r="H5288" s="542">
        <f>VLOOKUP(G5288,[3]잔가율!$B$3:$C$33,2,FALSE)</f>
        <v>0.82599999999999996</v>
      </c>
      <c r="I5288" s="552">
        <f t="shared" si="82"/>
        <v>21963340</v>
      </c>
    </row>
    <row r="5289" spans="1:9">
      <c r="A5289" s="539">
        <v>5288</v>
      </c>
      <c r="B5289" s="544" t="s">
        <v>8534</v>
      </c>
      <c r="C5289" s="544" t="s">
        <v>8535</v>
      </c>
      <c r="D5289" s="544" t="s">
        <v>2741</v>
      </c>
      <c r="E5289" s="544" t="s">
        <v>10154</v>
      </c>
      <c r="F5289" s="559">
        <v>25390000</v>
      </c>
      <c r="G5289" s="541">
        <v>2023</v>
      </c>
      <c r="H5289" s="542">
        <f>VLOOKUP(G5289,[3]잔가율!$B$3:$C$33,2,FALSE)</f>
        <v>0.82599999999999996</v>
      </c>
      <c r="I5289" s="552">
        <f t="shared" si="82"/>
        <v>20972140</v>
      </c>
    </row>
    <row r="5290" spans="1:9">
      <c r="A5290" s="539">
        <v>5289</v>
      </c>
      <c r="B5290" s="544" t="s">
        <v>8534</v>
      </c>
      <c r="C5290" s="544" t="s">
        <v>8535</v>
      </c>
      <c r="D5290" s="544" t="s">
        <v>2741</v>
      </c>
      <c r="E5290" s="544" t="s">
        <v>10155</v>
      </c>
      <c r="F5290" s="559">
        <v>26920000</v>
      </c>
      <c r="G5290" s="541">
        <v>2023</v>
      </c>
      <c r="H5290" s="542">
        <f>VLOOKUP(G5290,[3]잔가율!$B$3:$C$33,2,FALSE)</f>
        <v>0.82599999999999996</v>
      </c>
      <c r="I5290" s="552">
        <f t="shared" si="82"/>
        <v>22235920</v>
      </c>
    </row>
    <row r="5291" spans="1:9">
      <c r="A5291" s="539">
        <v>5290</v>
      </c>
      <c r="B5291" s="540" t="s">
        <v>8534</v>
      </c>
      <c r="C5291" s="540" t="s">
        <v>8535</v>
      </c>
      <c r="D5291" s="540" t="s">
        <v>2741</v>
      </c>
      <c r="E5291" s="540" t="s">
        <v>10156</v>
      </c>
      <c r="F5291" s="556">
        <v>19270000</v>
      </c>
      <c r="G5291" s="541">
        <v>2023</v>
      </c>
      <c r="H5291" s="542">
        <f>VLOOKUP(G5291,[3]잔가율!$B$3:$C$33,2,FALSE)</f>
        <v>0.82599999999999996</v>
      </c>
      <c r="I5291" s="552">
        <f t="shared" si="82"/>
        <v>15917020</v>
      </c>
    </row>
    <row r="5292" spans="1:9">
      <c r="A5292" s="539">
        <v>5291</v>
      </c>
      <c r="B5292" s="540" t="s">
        <v>8534</v>
      </c>
      <c r="C5292" s="540" t="s">
        <v>8535</v>
      </c>
      <c r="D5292" s="540" t="s">
        <v>2741</v>
      </c>
      <c r="E5292" s="540" t="s">
        <v>10157</v>
      </c>
      <c r="F5292" s="556">
        <v>21370000</v>
      </c>
      <c r="G5292" s="541">
        <v>2023</v>
      </c>
      <c r="H5292" s="542">
        <f>VLOOKUP(G5292,[3]잔가율!$B$3:$C$33,2,FALSE)</f>
        <v>0.82599999999999996</v>
      </c>
      <c r="I5292" s="552">
        <f t="shared" si="82"/>
        <v>17651620</v>
      </c>
    </row>
    <row r="5293" spans="1:9">
      <c r="A5293" s="539">
        <v>5292</v>
      </c>
      <c r="B5293" s="540" t="s">
        <v>8534</v>
      </c>
      <c r="C5293" s="540" t="s">
        <v>8535</v>
      </c>
      <c r="D5293" s="540" t="s">
        <v>2741</v>
      </c>
      <c r="E5293" s="540" t="s">
        <v>10158</v>
      </c>
      <c r="F5293" s="556">
        <v>24590000</v>
      </c>
      <c r="G5293" s="541">
        <v>2023</v>
      </c>
      <c r="H5293" s="542">
        <f>VLOOKUP(G5293,[3]잔가율!$B$3:$C$33,2,FALSE)</f>
        <v>0.82599999999999996</v>
      </c>
      <c r="I5293" s="552">
        <f t="shared" si="82"/>
        <v>20311340</v>
      </c>
    </row>
    <row r="5294" spans="1:9">
      <c r="A5294" s="539">
        <v>5293</v>
      </c>
      <c r="B5294" s="540" t="s">
        <v>8534</v>
      </c>
      <c r="C5294" s="540" t="s">
        <v>8535</v>
      </c>
      <c r="D5294" s="540" t="s">
        <v>2741</v>
      </c>
      <c r="E5294" s="540" t="s">
        <v>10159</v>
      </c>
      <c r="F5294" s="556">
        <v>26340000</v>
      </c>
      <c r="G5294" s="541">
        <v>2023</v>
      </c>
      <c r="H5294" s="542">
        <f>VLOOKUP(G5294,[3]잔가율!$B$3:$C$33,2,FALSE)</f>
        <v>0.82599999999999996</v>
      </c>
      <c r="I5294" s="552">
        <f t="shared" si="82"/>
        <v>21756840</v>
      </c>
    </row>
    <row r="5295" spans="1:9">
      <c r="A5295" s="539">
        <v>5294</v>
      </c>
      <c r="B5295" s="543" t="s">
        <v>8534</v>
      </c>
      <c r="C5295" s="543" t="s">
        <v>8535</v>
      </c>
      <c r="D5295" s="543" t="s">
        <v>2741</v>
      </c>
      <c r="E5295" s="543" t="s">
        <v>10160</v>
      </c>
      <c r="F5295" s="561">
        <v>19860000</v>
      </c>
      <c r="G5295" s="541">
        <v>2023</v>
      </c>
      <c r="H5295" s="542">
        <f>VLOOKUP(G5295,[3]잔가율!$B$3:$C$33,2,FALSE)</f>
        <v>0.82599999999999996</v>
      </c>
      <c r="I5295" s="552">
        <f t="shared" si="82"/>
        <v>16404360</v>
      </c>
    </row>
    <row r="5296" spans="1:9">
      <c r="A5296" s="539">
        <v>5295</v>
      </c>
      <c r="B5296" s="543" t="s">
        <v>8534</v>
      </c>
      <c r="C5296" s="543" t="s">
        <v>8535</v>
      </c>
      <c r="D5296" s="543" t="s">
        <v>2741</v>
      </c>
      <c r="E5296" s="543" t="s">
        <v>10161</v>
      </c>
      <c r="F5296" s="561">
        <v>21660000</v>
      </c>
      <c r="G5296" s="541">
        <v>2023</v>
      </c>
      <c r="H5296" s="542">
        <f>VLOOKUP(G5296,[3]잔가율!$B$3:$C$33,2,FALSE)</f>
        <v>0.82599999999999996</v>
      </c>
      <c r="I5296" s="552">
        <f t="shared" si="82"/>
        <v>17891160</v>
      </c>
    </row>
    <row r="5297" spans="1:9">
      <c r="A5297" s="539">
        <v>5296</v>
      </c>
      <c r="B5297" s="543" t="s">
        <v>8534</v>
      </c>
      <c r="C5297" s="543" t="s">
        <v>8535</v>
      </c>
      <c r="D5297" s="543" t="s">
        <v>2741</v>
      </c>
      <c r="E5297" s="543" t="s">
        <v>10162</v>
      </c>
      <c r="F5297" s="561">
        <v>23960000</v>
      </c>
      <c r="G5297" s="541">
        <v>2023</v>
      </c>
      <c r="H5297" s="542">
        <f>VLOOKUP(G5297,[3]잔가율!$B$3:$C$33,2,FALSE)</f>
        <v>0.82599999999999996</v>
      </c>
      <c r="I5297" s="552">
        <f t="shared" si="82"/>
        <v>19790960</v>
      </c>
    </row>
    <row r="5298" spans="1:9">
      <c r="A5298" s="539">
        <v>5297</v>
      </c>
      <c r="B5298" s="544" t="s">
        <v>8534</v>
      </c>
      <c r="C5298" s="544" t="s">
        <v>8535</v>
      </c>
      <c r="D5298" s="544" t="s">
        <v>2741</v>
      </c>
      <c r="E5298" s="544" t="s">
        <v>10163</v>
      </c>
      <c r="F5298" s="559">
        <v>25740000</v>
      </c>
      <c r="G5298" s="541">
        <v>2023</v>
      </c>
      <c r="H5298" s="542">
        <f>VLOOKUP(G5298,[3]잔가율!$B$3:$C$33,2,FALSE)</f>
        <v>0.82599999999999996</v>
      </c>
      <c r="I5298" s="552">
        <f t="shared" si="82"/>
        <v>21261240</v>
      </c>
    </row>
    <row r="5299" spans="1:9">
      <c r="A5299" s="539">
        <v>5298</v>
      </c>
      <c r="B5299" s="543" t="s">
        <v>8534</v>
      </c>
      <c r="C5299" s="543" t="s">
        <v>8535</v>
      </c>
      <c r="D5299" s="543" t="s">
        <v>2741</v>
      </c>
      <c r="E5299" s="543" t="s">
        <v>10164</v>
      </c>
      <c r="F5299" s="561">
        <v>20000000</v>
      </c>
      <c r="G5299" s="541">
        <v>2023</v>
      </c>
      <c r="H5299" s="542">
        <f>VLOOKUP(G5299,[3]잔가율!$B$3:$C$33,2,FALSE)</f>
        <v>0.82599999999999996</v>
      </c>
      <c r="I5299" s="552">
        <f t="shared" si="82"/>
        <v>16520000</v>
      </c>
    </row>
    <row r="5300" spans="1:9">
      <c r="A5300" s="539">
        <v>5299</v>
      </c>
      <c r="B5300" s="544" t="s">
        <v>8534</v>
      </c>
      <c r="C5300" s="544" t="s">
        <v>8535</v>
      </c>
      <c r="D5300" s="544" t="s">
        <v>2741</v>
      </c>
      <c r="E5300" s="544" t="s">
        <v>10165</v>
      </c>
      <c r="F5300" s="559">
        <v>22670000</v>
      </c>
      <c r="G5300" s="541">
        <v>2023</v>
      </c>
      <c r="H5300" s="542">
        <f>VLOOKUP(G5300,[3]잔가율!$B$3:$C$33,2,FALSE)</f>
        <v>0.82599999999999996</v>
      </c>
      <c r="I5300" s="552">
        <f t="shared" si="82"/>
        <v>18725420</v>
      </c>
    </row>
    <row r="5301" spans="1:9">
      <c r="A5301" s="539">
        <v>5300</v>
      </c>
      <c r="B5301" s="543" t="s">
        <v>8534</v>
      </c>
      <c r="C5301" s="543" t="s">
        <v>8535</v>
      </c>
      <c r="D5301" s="543" t="s">
        <v>2741</v>
      </c>
      <c r="E5301" s="543" t="s">
        <v>10166</v>
      </c>
      <c r="F5301" s="561">
        <v>23900000</v>
      </c>
      <c r="G5301" s="541">
        <v>2023</v>
      </c>
      <c r="H5301" s="542">
        <f>VLOOKUP(G5301,[3]잔가율!$B$3:$C$33,2,FALSE)</f>
        <v>0.82599999999999996</v>
      </c>
      <c r="I5301" s="552">
        <f t="shared" si="82"/>
        <v>19741400</v>
      </c>
    </row>
    <row r="5302" spans="1:9">
      <c r="A5302" s="539">
        <v>5301</v>
      </c>
      <c r="B5302" s="543" t="s">
        <v>8534</v>
      </c>
      <c r="C5302" s="543" t="s">
        <v>8535</v>
      </c>
      <c r="D5302" s="543" t="s">
        <v>2741</v>
      </c>
      <c r="E5302" s="543" t="s">
        <v>10167</v>
      </c>
      <c r="F5302" s="561">
        <v>25260000</v>
      </c>
      <c r="G5302" s="541">
        <v>2023</v>
      </c>
      <c r="H5302" s="542">
        <f>VLOOKUP(G5302,[3]잔가율!$B$3:$C$33,2,FALSE)</f>
        <v>0.82599999999999996</v>
      </c>
      <c r="I5302" s="552">
        <f t="shared" si="82"/>
        <v>20864760</v>
      </c>
    </row>
    <row r="5303" spans="1:9">
      <c r="A5303" s="539">
        <v>5302</v>
      </c>
      <c r="B5303" s="544" t="s">
        <v>8534</v>
      </c>
      <c r="C5303" s="544" t="s">
        <v>8535</v>
      </c>
      <c r="D5303" s="544" t="s">
        <v>2741</v>
      </c>
      <c r="E5303" s="544" t="s">
        <v>10168</v>
      </c>
      <c r="F5303" s="559">
        <v>20430000</v>
      </c>
      <c r="G5303" s="541">
        <v>2023</v>
      </c>
      <c r="H5303" s="542">
        <f>VLOOKUP(G5303,[3]잔가율!$B$3:$C$33,2,FALSE)</f>
        <v>0.82599999999999996</v>
      </c>
      <c r="I5303" s="552">
        <f t="shared" si="82"/>
        <v>16875180</v>
      </c>
    </row>
    <row r="5304" spans="1:9">
      <c r="A5304" s="539">
        <v>5303</v>
      </c>
      <c r="B5304" s="544" t="s">
        <v>8534</v>
      </c>
      <c r="C5304" s="544" t="s">
        <v>8535</v>
      </c>
      <c r="D5304" s="544" t="s">
        <v>2741</v>
      </c>
      <c r="E5304" s="544" t="s">
        <v>10169</v>
      </c>
      <c r="F5304" s="559">
        <v>23240000</v>
      </c>
      <c r="G5304" s="541">
        <v>2023</v>
      </c>
      <c r="H5304" s="542">
        <f>VLOOKUP(G5304,[3]잔가율!$B$3:$C$33,2,FALSE)</f>
        <v>0.82599999999999996</v>
      </c>
      <c r="I5304" s="552">
        <f t="shared" si="82"/>
        <v>19196240</v>
      </c>
    </row>
    <row r="5305" spans="1:9">
      <c r="A5305" s="539">
        <v>5304</v>
      </c>
      <c r="B5305" s="544" t="s">
        <v>8534</v>
      </c>
      <c r="C5305" s="544" t="s">
        <v>8535</v>
      </c>
      <c r="D5305" s="544" t="s">
        <v>2741</v>
      </c>
      <c r="E5305" s="544" t="s">
        <v>10170</v>
      </c>
      <c r="F5305" s="559">
        <v>24770000</v>
      </c>
      <c r="G5305" s="541">
        <v>2023</v>
      </c>
      <c r="H5305" s="542">
        <f>VLOOKUP(G5305,[3]잔가율!$B$3:$C$33,2,FALSE)</f>
        <v>0.82599999999999996</v>
      </c>
      <c r="I5305" s="552">
        <f t="shared" si="82"/>
        <v>20460020</v>
      </c>
    </row>
    <row r="5306" spans="1:9">
      <c r="A5306" s="539">
        <v>5305</v>
      </c>
      <c r="B5306" s="540" t="s">
        <v>16663</v>
      </c>
      <c r="C5306" s="540" t="s">
        <v>16665</v>
      </c>
      <c r="D5306" s="540" t="s">
        <v>16671</v>
      </c>
      <c r="E5306" s="540" t="s">
        <v>16672</v>
      </c>
      <c r="F5306" s="556">
        <v>20200000</v>
      </c>
      <c r="G5306" s="541">
        <v>2023</v>
      </c>
      <c r="H5306" s="542">
        <f>VLOOKUP(G5306,[3]잔가율!$B$3:$C$33,2,FALSE)</f>
        <v>0.82599999999999996</v>
      </c>
      <c r="I5306" s="552">
        <f t="shared" si="82"/>
        <v>16685200</v>
      </c>
    </row>
    <row r="5307" spans="1:9">
      <c r="A5307" s="539">
        <v>5306</v>
      </c>
      <c r="B5307" s="540" t="s">
        <v>8534</v>
      </c>
      <c r="C5307" s="540" t="s">
        <v>8535</v>
      </c>
      <c r="D5307" s="540" t="s">
        <v>2741</v>
      </c>
      <c r="E5307" s="540" t="s">
        <v>10171</v>
      </c>
      <c r="F5307" s="556">
        <v>25020000</v>
      </c>
      <c r="G5307" s="541">
        <v>2023</v>
      </c>
      <c r="H5307" s="542">
        <f>VLOOKUP(G5307,[3]잔가율!$B$3:$C$33,2,FALSE)</f>
        <v>0.82599999999999996</v>
      </c>
      <c r="I5307" s="552">
        <f t="shared" si="82"/>
        <v>20666520</v>
      </c>
    </row>
    <row r="5308" spans="1:9">
      <c r="A5308" s="539">
        <v>5307</v>
      </c>
      <c r="B5308" s="540" t="s">
        <v>8534</v>
      </c>
      <c r="C5308" s="540" t="s">
        <v>8535</v>
      </c>
      <c r="D5308" s="540" t="s">
        <v>2741</v>
      </c>
      <c r="E5308" s="540" t="s">
        <v>10172</v>
      </c>
      <c r="F5308" s="556">
        <v>27620000</v>
      </c>
      <c r="G5308" s="541">
        <v>2023</v>
      </c>
      <c r="H5308" s="542">
        <f>VLOOKUP(G5308,[3]잔가율!$B$3:$C$33,2,FALSE)</f>
        <v>0.82599999999999996</v>
      </c>
      <c r="I5308" s="552">
        <f t="shared" si="82"/>
        <v>22814120</v>
      </c>
    </row>
    <row r="5309" spans="1:9">
      <c r="A5309" s="539">
        <v>5308</v>
      </c>
      <c r="B5309" s="540" t="s">
        <v>8534</v>
      </c>
      <c r="C5309" s="540" t="s">
        <v>8535</v>
      </c>
      <c r="D5309" s="540" t="s">
        <v>2741</v>
      </c>
      <c r="E5309" s="540" t="s">
        <v>10173</v>
      </c>
      <c r="F5309" s="556">
        <v>28280000</v>
      </c>
      <c r="G5309" s="541">
        <v>2023</v>
      </c>
      <c r="H5309" s="542">
        <f>VLOOKUP(G5309,[3]잔가율!$B$3:$C$33,2,FALSE)</f>
        <v>0.82599999999999996</v>
      </c>
      <c r="I5309" s="552">
        <f t="shared" si="82"/>
        <v>23359280</v>
      </c>
    </row>
    <row r="5310" spans="1:9">
      <c r="A5310" s="539">
        <v>5309</v>
      </c>
      <c r="B5310" s="543" t="s">
        <v>8534</v>
      </c>
      <c r="C5310" s="543" t="s">
        <v>8535</v>
      </c>
      <c r="D5310" s="543" t="s">
        <v>2741</v>
      </c>
      <c r="E5310" s="543" t="s">
        <v>10174</v>
      </c>
      <c r="F5310" s="561">
        <v>21660000</v>
      </c>
      <c r="G5310" s="541">
        <v>2023</v>
      </c>
      <c r="H5310" s="542">
        <f>VLOOKUP(G5310,[3]잔가율!$B$3:$C$33,2,FALSE)</f>
        <v>0.82599999999999996</v>
      </c>
      <c r="I5310" s="552">
        <f t="shared" si="82"/>
        <v>17891160</v>
      </c>
    </row>
    <row r="5311" spans="1:9">
      <c r="A5311" s="539">
        <v>5310</v>
      </c>
      <c r="B5311" s="543" t="s">
        <v>8534</v>
      </c>
      <c r="C5311" s="543" t="s">
        <v>8535</v>
      </c>
      <c r="D5311" s="543" t="s">
        <v>2741</v>
      </c>
      <c r="E5311" s="543" t="s">
        <v>10175</v>
      </c>
      <c r="F5311" s="561">
        <v>23840000</v>
      </c>
      <c r="G5311" s="541">
        <v>2023</v>
      </c>
      <c r="H5311" s="542">
        <f>VLOOKUP(G5311,[3]잔가율!$B$3:$C$33,2,FALSE)</f>
        <v>0.82599999999999996</v>
      </c>
      <c r="I5311" s="552">
        <f t="shared" si="82"/>
        <v>19691840</v>
      </c>
    </row>
    <row r="5312" spans="1:9">
      <c r="A5312" s="539">
        <v>5311</v>
      </c>
      <c r="B5312" s="543" t="s">
        <v>8534</v>
      </c>
      <c r="C5312" s="543" t="s">
        <v>8535</v>
      </c>
      <c r="D5312" s="543" t="s">
        <v>2741</v>
      </c>
      <c r="E5312" s="543" t="s">
        <v>10176</v>
      </c>
      <c r="F5312" s="561">
        <v>26500000</v>
      </c>
      <c r="G5312" s="541">
        <v>2023</v>
      </c>
      <c r="H5312" s="542">
        <f>VLOOKUP(G5312,[3]잔가율!$B$3:$C$33,2,FALSE)</f>
        <v>0.82599999999999996</v>
      </c>
      <c r="I5312" s="552">
        <f t="shared" si="82"/>
        <v>21889000</v>
      </c>
    </row>
    <row r="5313" spans="1:9">
      <c r="A5313" s="539">
        <v>5312</v>
      </c>
      <c r="B5313" s="543" t="s">
        <v>8534</v>
      </c>
      <c r="C5313" s="543" t="s">
        <v>8535</v>
      </c>
      <c r="D5313" s="543" t="s">
        <v>2741</v>
      </c>
      <c r="E5313" s="543" t="s">
        <v>10177</v>
      </c>
      <c r="F5313" s="561">
        <v>27430000</v>
      </c>
      <c r="G5313" s="541">
        <v>2023</v>
      </c>
      <c r="H5313" s="542">
        <f>VLOOKUP(G5313,[3]잔가율!$B$3:$C$33,2,FALSE)</f>
        <v>0.82599999999999996</v>
      </c>
      <c r="I5313" s="552">
        <f t="shared" si="82"/>
        <v>22657180</v>
      </c>
    </row>
    <row r="5314" spans="1:9">
      <c r="A5314" s="539">
        <v>5313</v>
      </c>
      <c r="B5314" s="543" t="s">
        <v>8534</v>
      </c>
      <c r="C5314" s="543" t="s">
        <v>8535</v>
      </c>
      <c r="D5314" s="543" t="s">
        <v>2741</v>
      </c>
      <c r="E5314" s="543" t="s">
        <v>10178</v>
      </c>
      <c r="F5314" s="561">
        <v>22160000</v>
      </c>
      <c r="G5314" s="541">
        <v>2023</v>
      </c>
      <c r="H5314" s="542">
        <f>VLOOKUP(G5314,[3]잔가율!$B$3:$C$33,2,FALSE)</f>
        <v>0.82599999999999996</v>
      </c>
      <c r="I5314" s="552">
        <f t="shared" ref="I5314:I5377" si="83">ROUNDDOWN(F5314*H5314,0)</f>
        <v>18304160</v>
      </c>
    </row>
    <row r="5315" spans="1:9">
      <c r="A5315" s="539">
        <v>5314</v>
      </c>
      <c r="B5315" s="543" t="s">
        <v>8534</v>
      </c>
      <c r="C5315" s="543" t="s">
        <v>8535</v>
      </c>
      <c r="D5315" s="543" t="s">
        <v>2741</v>
      </c>
      <c r="E5315" s="543" t="s">
        <v>10179</v>
      </c>
      <c r="F5315" s="561">
        <v>23420000</v>
      </c>
      <c r="G5315" s="541">
        <v>2023</v>
      </c>
      <c r="H5315" s="542">
        <f>VLOOKUP(G5315,[3]잔가율!$B$3:$C$33,2,FALSE)</f>
        <v>0.82599999999999996</v>
      </c>
      <c r="I5315" s="552">
        <f t="shared" si="83"/>
        <v>19344920</v>
      </c>
    </row>
    <row r="5316" spans="1:9">
      <c r="A5316" s="539">
        <v>5315</v>
      </c>
      <c r="B5316" s="543" t="s">
        <v>8534</v>
      </c>
      <c r="C5316" s="543" t="s">
        <v>8535</v>
      </c>
      <c r="D5316" s="543" t="s">
        <v>2741</v>
      </c>
      <c r="E5316" s="543" t="s">
        <v>10180</v>
      </c>
      <c r="F5316" s="561">
        <v>26940000</v>
      </c>
      <c r="G5316" s="541">
        <v>2023</v>
      </c>
      <c r="H5316" s="542">
        <f>VLOOKUP(G5316,[3]잔가율!$B$3:$C$33,2,FALSE)</f>
        <v>0.82599999999999996</v>
      </c>
      <c r="I5316" s="552">
        <f t="shared" si="83"/>
        <v>22252440</v>
      </c>
    </row>
    <row r="5317" spans="1:9">
      <c r="A5317" s="539">
        <v>5316</v>
      </c>
      <c r="B5317" s="543" t="s">
        <v>8534</v>
      </c>
      <c r="C5317" s="543" t="s">
        <v>8535</v>
      </c>
      <c r="D5317" s="543" t="s">
        <v>2741</v>
      </c>
      <c r="E5317" s="543" t="s">
        <v>10181</v>
      </c>
      <c r="F5317" s="561">
        <v>27120000</v>
      </c>
      <c r="G5317" s="541">
        <v>2023</v>
      </c>
      <c r="H5317" s="542">
        <f>VLOOKUP(G5317,[3]잔가율!$B$3:$C$33,2,FALSE)</f>
        <v>0.82599999999999996</v>
      </c>
      <c r="I5317" s="552">
        <f t="shared" si="83"/>
        <v>22401120</v>
      </c>
    </row>
    <row r="5318" spans="1:9">
      <c r="A5318" s="539">
        <v>5317</v>
      </c>
      <c r="B5318" s="544" t="s">
        <v>8534</v>
      </c>
      <c r="C5318" s="544" t="s">
        <v>8535</v>
      </c>
      <c r="D5318" s="544" t="s">
        <v>2741</v>
      </c>
      <c r="E5318" s="544" t="s">
        <v>10182</v>
      </c>
      <c r="F5318" s="559">
        <v>25420000</v>
      </c>
      <c r="G5318" s="541">
        <v>2023</v>
      </c>
      <c r="H5318" s="542">
        <f>VLOOKUP(G5318,[3]잔가율!$B$3:$C$33,2,FALSE)</f>
        <v>0.82599999999999996</v>
      </c>
      <c r="I5318" s="552">
        <f t="shared" si="83"/>
        <v>20996920</v>
      </c>
    </row>
    <row r="5319" spans="1:9">
      <c r="A5319" s="539">
        <v>5318</v>
      </c>
      <c r="B5319" s="544" t="s">
        <v>8534</v>
      </c>
      <c r="C5319" s="544" t="s">
        <v>8535</v>
      </c>
      <c r="D5319" s="544" t="s">
        <v>2741</v>
      </c>
      <c r="E5319" s="544" t="s">
        <v>10183</v>
      </c>
      <c r="F5319" s="559">
        <v>26510000</v>
      </c>
      <c r="G5319" s="541">
        <v>2023</v>
      </c>
      <c r="H5319" s="542">
        <f>VLOOKUP(G5319,[3]잔가율!$B$3:$C$33,2,FALSE)</f>
        <v>0.82599999999999996</v>
      </c>
      <c r="I5319" s="552">
        <f t="shared" si="83"/>
        <v>21897260</v>
      </c>
    </row>
    <row r="5320" spans="1:9">
      <c r="A5320" s="539">
        <v>5319</v>
      </c>
      <c r="B5320" s="540" t="s">
        <v>8534</v>
      </c>
      <c r="C5320" s="540" t="s">
        <v>8535</v>
      </c>
      <c r="D5320" s="540" t="s">
        <v>2743</v>
      </c>
      <c r="E5320" s="540" t="s">
        <v>10184</v>
      </c>
      <c r="F5320" s="556">
        <v>31580000</v>
      </c>
      <c r="G5320" s="541">
        <v>2023</v>
      </c>
      <c r="H5320" s="542">
        <f>VLOOKUP(G5320,[3]잔가율!$B$3:$C$33,2,FALSE)</f>
        <v>0.82599999999999996</v>
      </c>
      <c r="I5320" s="552">
        <f t="shared" si="83"/>
        <v>26085080</v>
      </c>
    </row>
    <row r="5321" spans="1:9">
      <c r="A5321" s="539">
        <v>5320</v>
      </c>
      <c r="B5321" s="540" t="s">
        <v>8534</v>
      </c>
      <c r="C5321" s="540" t="s">
        <v>8535</v>
      </c>
      <c r="D5321" s="540" t="s">
        <v>2743</v>
      </c>
      <c r="E5321" s="540" t="s">
        <v>10185</v>
      </c>
      <c r="F5321" s="556">
        <v>35260000</v>
      </c>
      <c r="G5321" s="541">
        <v>2023</v>
      </c>
      <c r="H5321" s="542">
        <f>VLOOKUP(G5321,[3]잔가율!$B$3:$C$33,2,FALSE)</f>
        <v>0.82599999999999996</v>
      </c>
      <c r="I5321" s="552">
        <f t="shared" si="83"/>
        <v>29124760</v>
      </c>
    </row>
    <row r="5322" spans="1:9">
      <c r="A5322" s="539">
        <v>5321</v>
      </c>
      <c r="B5322" s="540" t="s">
        <v>8534</v>
      </c>
      <c r="C5322" s="540" t="s">
        <v>8535</v>
      </c>
      <c r="D5322" s="540" t="s">
        <v>2743</v>
      </c>
      <c r="E5322" s="540" t="s">
        <v>10186</v>
      </c>
      <c r="F5322" s="556">
        <v>38010000</v>
      </c>
      <c r="G5322" s="541">
        <v>2023</v>
      </c>
      <c r="H5322" s="542">
        <f>VLOOKUP(G5322,[3]잔가율!$B$3:$C$33,2,FALSE)</f>
        <v>0.82599999999999996</v>
      </c>
      <c r="I5322" s="552">
        <f t="shared" si="83"/>
        <v>31396260</v>
      </c>
    </row>
    <row r="5323" spans="1:9">
      <c r="A5323" s="539">
        <v>5322</v>
      </c>
      <c r="B5323" s="540" t="s">
        <v>8534</v>
      </c>
      <c r="C5323" s="540" t="s">
        <v>8535</v>
      </c>
      <c r="D5323" s="540" t="s">
        <v>2743</v>
      </c>
      <c r="E5323" s="540" t="s">
        <v>10187</v>
      </c>
      <c r="F5323" s="556">
        <v>33550000</v>
      </c>
      <c r="G5323" s="541">
        <v>2023</v>
      </c>
      <c r="H5323" s="542">
        <f>VLOOKUP(G5323,[3]잔가율!$B$3:$C$33,2,FALSE)</f>
        <v>0.82599999999999996</v>
      </c>
      <c r="I5323" s="552">
        <f t="shared" si="83"/>
        <v>27712300</v>
      </c>
    </row>
    <row r="5324" spans="1:9">
      <c r="A5324" s="539">
        <v>5323</v>
      </c>
      <c r="B5324" s="540" t="s">
        <v>8534</v>
      </c>
      <c r="C5324" s="540" t="s">
        <v>8535</v>
      </c>
      <c r="D5324" s="540" t="s">
        <v>2743</v>
      </c>
      <c r="E5324" s="540" t="s">
        <v>10188</v>
      </c>
      <c r="F5324" s="556">
        <v>36190000</v>
      </c>
      <c r="G5324" s="541">
        <v>2023</v>
      </c>
      <c r="H5324" s="542">
        <f>VLOOKUP(G5324,[3]잔가율!$B$3:$C$33,2,FALSE)</f>
        <v>0.82599999999999996</v>
      </c>
      <c r="I5324" s="552">
        <f t="shared" si="83"/>
        <v>29892940</v>
      </c>
    </row>
    <row r="5325" spans="1:9">
      <c r="A5325" s="539">
        <v>5324</v>
      </c>
      <c r="B5325" s="540" t="s">
        <v>8534</v>
      </c>
      <c r="C5325" s="540" t="s">
        <v>8535</v>
      </c>
      <c r="D5325" s="540" t="s">
        <v>2743</v>
      </c>
      <c r="E5325" s="540" t="s">
        <v>10189</v>
      </c>
      <c r="F5325" s="556">
        <v>39370000</v>
      </c>
      <c r="G5325" s="541">
        <v>2023</v>
      </c>
      <c r="H5325" s="542">
        <f>VLOOKUP(G5325,[3]잔가율!$B$3:$C$33,2,FALSE)</f>
        <v>0.82599999999999996</v>
      </c>
      <c r="I5325" s="552">
        <f t="shared" si="83"/>
        <v>32519620</v>
      </c>
    </row>
    <row r="5326" spans="1:9">
      <c r="A5326" s="539">
        <v>5325</v>
      </c>
      <c r="B5326" s="540" t="s">
        <v>8534</v>
      </c>
      <c r="C5326" s="540" t="s">
        <v>8535</v>
      </c>
      <c r="D5326" s="540" t="s">
        <v>2743</v>
      </c>
      <c r="E5326" s="540" t="s">
        <v>10190</v>
      </c>
      <c r="F5326" s="556">
        <v>28800000</v>
      </c>
      <c r="G5326" s="541">
        <v>2023</v>
      </c>
      <c r="H5326" s="542">
        <f>VLOOKUP(G5326,[3]잔가율!$B$3:$C$33,2,FALSE)</f>
        <v>0.82599999999999996</v>
      </c>
      <c r="I5326" s="552">
        <f t="shared" si="83"/>
        <v>23788800</v>
      </c>
    </row>
    <row r="5327" spans="1:9">
      <c r="A5327" s="539">
        <v>5326</v>
      </c>
      <c r="B5327" s="540" t="s">
        <v>8534</v>
      </c>
      <c r="C5327" s="540" t="s">
        <v>8535</v>
      </c>
      <c r="D5327" s="540" t="s">
        <v>2743</v>
      </c>
      <c r="E5327" s="540" t="s">
        <v>10191</v>
      </c>
      <c r="F5327" s="556">
        <v>35220000</v>
      </c>
      <c r="G5327" s="541">
        <v>2023</v>
      </c>
      <c r="H5327" s="542">
        <f>VLOOKUP(G5327,[3]잔가율!$B$3:$C$33,2,FALSE)</f>
        <v>0.82599999999999996</v>
      </c>
      <c r="I5327" s="552">
        <f t="shared" si="83"/>
        <v>29091720</v>
      </c>
    </row>
    <row r="5328" spans="1:9">
      <c r="A5328" s="539">
        <v>5327</v>
      </c>
      <c r="B5328" s="540" t="s">
        <v>8534</v>
      </c>
      <c r="C5328" s="540" t="s">
        <v>8535</v>
      </c>
      <c r="D5328" s="540" t="s">
        <v>2743</v>
      </c>
      <c r="E5328" s="540" t="s">
        <v>10192</v>
      </c>
      <c r="F5328" s="556">
        <v>35940000</v>
      </c>
      <c r="G5328" s="541">
        <v>2023</v>
      </c>
      <c r="H5328" s="542">
        <f>VLOOKUP(G5328,[3]잔가율!$B$3:$C$33,2,FALSE)</f>
        <v>0.82599999999999996</v>
      </c>
      <c r="I5328" s="552">
        <f t="shared" si="83"/>
        <v>29686440</v>
      </c>
    </row>
    <row r="5329" spans="1:9">
      <c r="A5329" s="539">
        <v>5328</v>
      </c>
      <c r="B5329" s="540" t="s">
        <v>8534</v>
      </c>
      <c r="C5329" s="540" t="s">
        <v>8535</v>
      </c>
      <c r="D5329" s="540" t="s">
        <v>2743</v>
      </c>
      <c r="E5329" s="540" t="s">
        <v>10193</v>
      </c>
      <c r="F5329" s="556">
        <v>36950000</v>
      </c>
      <c r="G5329" s="541">
        <v>2023</v>
      </c>
      <c r="H5329" s="542">
        <f>VLOOKUP(G5329,[3]잔가율!$B$3:$C$33,2,FALSE)</f>
        <v>0.82599999999999996</v>
      </c>
      <c r="I5329" s="552">
        <f t="shared" si="83"/>
        <v>30520700</v>
      </c>
    </row>
    <row r="5330" spans="1:9">
      <c r="A5330" s="539">
        <v>5329</v>
      </c>
      <c r="B5330" s="540" t="s">
        <v>8534</v>
      </c>
      <c r="C5330" s="540" t="s">
        <v>8535</v>
      </c>
      <c r="D5330" s="540" t="s">
        <v>2743</v>
      </c>
      <c r="E5330" s="540" t="s">
        <v>10194</v>
      </c>
      <c r="F5330" s="556">
        <v>34150000</v>
      </c>
      <c r="G5330" s="541">
        <v>2023</v>
      </c>
      <c r="H5330" s="542">
        <f>VLOOKUP(G5330,[3]잔가율!$B$3:$C$33,2,FALSE)</f>
        <v>0.82599999999999996</v>
      </c>
      <c r="I5330" s="552">
        <f t="shared" si="83"/>
        <v>28207900</v>
      </c>
    </row>
    <row r="5331" spans="1:9">
      <c r="A5331" s="539">
        <v>5330</v>
      </c>
      <c r="B5331" s="540" t="s">
        <v>8534</v>
      </c>
      <c r="C5331" s="540" t="s">
        <v>8535</v>
      </c>
      <c r="D5331" s="540" t="s">
        <v>2743</v>
      </c>
      <c r="E5331" s="540" t="s">
        <v>10195</v>
      </c>
      <c r="F5331" s="556">
        <v>37150000</v>
      </c>
      <c r="G5331" s="541">
        <v>2023</v>
      </c>
      <c r="H5331" s="542">
        <f>VLOOKUP(G5331,[3]잔가율!$B$3:$C$33,2,FALSE)</f>
        <v>0.82599999999999996</v>
      </c>
      <c r="I5331" s="552">
        <f t="shared" si="83"/>
        <v>30685900</v>
      </c>
    </row>
    <row r="5332" spans="1:9">
      <c r="A5332" s="539">
        <v>5331</v>
      </c>
      <c r="B5332" s="540" t="s">
        <v>8534</v>
      </c>
      <c r="C5332" s="540" t="s">
        <v>8535</v>
      </c>
      <c r="D5332" s="540" t="s">
        <v>2743</v>
      </c>
      <c r="E5332" s="540" t="s">
        <v>10196</v>
      </c>
      <c r="F5332" s="556">
        <v>41110000</v>
      </c>
      <c r="G5332" s="541">
        <v>2023</v>
      </c>
      <c r="H5332" s="542">
        <f>VLOOKUP(G5332,[3]잔가율!$B$3:$C$33,2,FALSE)</f>
        <v>0.82599999999999996</v>
      </c>
      <c r="I5332" s="552">
        <f t="shared" si="83"/>
        <v>33956860</v>
      </c>
    </row>
    <row r="5333" spans="1:9">
      <c r="A5333" s="539">
        <v>5332</v>
      </c>
      <c r="B5333" s="540" t="s">
        <v>8534</v>
      </c>
      <c r="C5333" s="540" t="s">
        <v>8535</v>
      </c>
      <c r="D5333" s="540" t="s">
        <v>2743</v>
      </c>
      <c r="E5333" s="540" t="s">
        <v>10197</v>
      </c>
      <c r="F5333" s="556">
        <v>33820000</v>
      </c>
      <c r="G5333" s="541">
        <v>2023</v>
      </c>
      <c r="H5333" s="542">
        <f>VLOOKUP(G5333,[3]잔가율!$B$3:$C$33,2,FALSE)</f>
        <v>0.82599999999999996</v>
      </c>
      <c r="I5333" s="552">
        <f t="shared" si="83"/>
        <v>27935320</v>
      </c>
    </row>
    <row r="5334" spans="1:9">
      <c r="A5334" s="539">
        <v>5333</v>
      </c>
      <c r="B5334" s="540" t="s">
        <v>8534</v>
      </c>
      <c r="C5334" s="540" t="s">
        <v>8535</v>
      </c>
      <c r="D5334" s="540" t="s">
        <v>2743</v>
      </c>
      <c r="E5334" s="540" t="s">
        <v>10198</v>
      </c>
      <c r="F5334" s="556">
        <v>39140000</v>
      </c>
      <c r="G5334" s="541">
        <v>2023</v>
      </c>
      <c r="H5334" s="542">
        <f>VLOOKUP(G5334,[3]잔가율!$B$3:$C$33,2,FALSE)</f>
        <v>0.82599999999999996</v>
      </c>
      <c r="I5334" s="552">
        <f t="shared" si="83"/>
        <v>32329640</v>
      </c>
    </row>
    <row r="5335" spans="1:9">
      <c r="A5335" s="539">
        <v>5334</v>
      </c>
      <c r="B5335" s="540" t="s">
        <v>8534</v>
      </c>
      <c r="C5335" s="540" t="s">
        <v>8535</v>
      </c>
      <c r="D5335" s="540" t="s">
        <v>2743</v>
      </c>
      <c r="E5335" s="540" t="s">
        <v>10199</v>
      </c>
      <c r="F5335" s="556">
        <v>40040000</v>
      </c>
      <c r="G5335" s="541">
        <v>2023</v>
      </c>
      <c r="H5335" s="542">
        <f>VLOOKUP(G5335,[3]잔가율!$B$3:$C$33,2,FALSE)</f>
        <v>0.82599999999999996</v>
      </c>
      <c r="I5335" s="552">
        <f t="shared" si="83"/>
        <v>33073040</v>
      </c>
    </row>
    <row r="5336" spans="1:9">
      <c r="A5336" s="539">
        <v>5335</v>
      </c>
      <c r="B5336" s="540" t="s">
        <v>8534</v>
      </c>
      <c r="C5336" s="540" t="s">
        <v>8535</v>
      </c>
      <c r="D5336" s="540" t="s">
        <v>2743</v>
      </c>
      <c r="E5336" s="540" t="s">
        <v>10200</v>
      </c>
      <c r="F5336" s="556">
        <v>30350000</v>
      </c>
      <c r="G5336" s="541">
        <v>2023</v>
      </c>
      <c r="H5336" s="542">
        <f>VLOOKUP(G5336,[3]잔가율!$B$3:$C$33,2,FALSE)</f>
        <v>0.82599999999999996</v>
      </c>
      <c r="I5336" s="552">
        <f t="shared" si="83"/>
        <v>25069100</v>
      </c>
    </row>
    <row r="5337" spans="1:9">
      <c r="A5337" s="539">
        <v>5336</v>
      </c>
      <c r="B5337" s="540" t="s">
        <v>8534</v>
      </c>
      <c r="C5337" s="540" t="s">
        <v>8535</v>
      </c>
      <c r="D5337" s="540" t="s">
        <v>2743</v>
      </c>
      <c r="E5337" s="540" t="s">
        <v>10201</v>
      </c>
      <c r="F5337" s="556">
        <v>35760000</v>
      </c>
      <c r="G5337" s="541">
        <v>2023</v>
      </c>
      <c r="H5337" s="542">
        <f>VLOOKUP(G5337,[3]잔가율!$B$3:$C$33,2,FALSE)</f>
        <v>0.82599999999999996</v>
      </c>
      <c r="I5337" s="552">
        <f t="shared" si="83"/>
        <v>29537760</v>
      </c>
    </row>
    <row r="5338" spans="1:9">
      <c r="A5338" s="539">
        <v>5337</v>
      </c>
      <c r="B5338" s="540" t="s">
        <v>8534</v>
      </c>
      <c r="C5338" s="540" t="s">
        <v>8535</v>
      </c>
      <c r="D5338" s="540" t="s">
        <v>2743</v>
      </c>
      <c r="E5338" s="540" t="s">
        <v>10202</v>
      </c>
      <c r="F5338" s="556">
        <v>41060000</v>
      </c>
      <c r="G5338" s="541">
        <v>2023</v>
      </c>
      <c r="H5338" s="542">
        <f>VLOOKUP(G5338,[3]잔가율!$B$3:$C$33,2,FALSE)</f>
        <v>0.82599999999999996</v>
      </c>
      <c r="I5338" s="552">
        <f t="shared" si="83"/>
        <v>33915560</v>
      </c>
    </row>
    <row r="5339" spans="1:9">
      <c r="A5339" s="539">
        <v>5338</v>
      </c>
      <c r="B5339" s="540" t="s">
        <v>8534</v>
      </c>
      <c r="C5339" s="540" t="s">
        <v>8535</v>
      </c>
      <c r="D5339" s="540" t="s">
        <v>2743</v>
      </c>
      <c r="E5339" s="540" t="s">
        <v>10203</v>
      </c>
      <c r="F5339" s="556">
        <v>40610000</v>
      </c>
      <c r="G5339" s="541">
        <v>2023</v>
      </c>
      <c r="H5339" s="542">
        <f>VLOOKUP(G5339,[3]잔가율!$B$3:$C$33,2,FALSE)</f>
        <v>0.82599999999999996</v>
      </c>
      <c r="I5339" s="552">
        <f t="shared" si="83"/>
        <v>33543860</v>
      </c>
    </row>
    <row r="5340" spans="1:9">
      <c r="A5340" s="539">
        <v>5339</v>
      </c>
      <c r="B5340" s="540" t="s">
        <v>8534</v>
      </c>
      <c r="C5340" s="540" t="s">
        <v>8535</v>
      </c>
      <c r="D5340" s="540" t="s">
        <v>2743</v>
      </c>
      <c r="E5340" s="540" t="s">
        <v>10204</v>
      </c>
      <c r="F5340" s="556">
        <v>31530000</v>
      </c>
      <c r="G5340" s="541">
        <v>2023</v>
      </c>
      <c r="H5340" s="542">
        <f>VLOOKUP(G5340,[3]잔가율!$B$3:$C$33,2,FALSE)</f>
        <v>0.82599999999999996</v>
      </c>
      <c r="I5340" s="552">
        <f t="shared" si="83"/>
        <v>26043780</v>
      </c>
    </row>
    <row r="5341" spans="1:9">
      <c r="A5341" s="539">
        <v>5340</v>
      </c>
      <c r="B5341" s="540" t="s">
        <v>8534</v>
      </c>
      <c r="C5341" s="540" t="s">
        <v>8535</v>
      </c>
      <c r="D5341" s="540" t="s">
        <v>2743</v>
      </c>
      <c r="E5341" s="540" t="s">
        <v>10205</v>
      </c>
      <c r="F5341" s="556">
        <v>32120000</v>
      </c>
      <c r="G5341" s="541">
        <v>2023</v>
      </c>
      <c r="H5341" s="542">
        <f>VLOOKUP(G5341,[3]잔가율!$B$3:$C$33,2,FALSE)</f>
        <v>0.82599999999999996</v>
      </c>
      <c r="I5341" s="552">
        <f t="shared" si="83"/>
        <v>26531120</v>
      </c>
    </row>
    <row r="5342" spans="1:9">
      <c r="A5342" s="539">
        <v>5341</v>
      </c>
      <c r="B5342" s="540" t="s">
        <v>8534</v>
      </c>
      <c r="C5342" s="540" t="s">
        <v>8535</v>
      </c>
      <c r="D5342" s="540" t="s">
        <v>2743</v>
      </c>
      <c r="E5342" s="540" t="s">
        <v>10206</v>
      </c>
      <c r="F5342" s="556">
        <v>37140000</v>
      </c>
      <c r="G5342" s="541">
        <v>2023</v>
      </c>
      <c r="H5342" s="542">
        <f>VLOOKUP(G5342,[3]잔가율!$B$3:$C$33,2,FALSE)</f>
        <v>0.82599999999999996</v>
      </c>
      <c r="I5342" s="552">
        <f t="shared" si="83"/>
        <v>30677640</v>
      </c>
    </row>
    <row r="5343" spans="1:9">
      <c r="A5343" s="539">
        <v>5342</v>
      </c>
      <c r="B5343" s="540" t="s">
        <v>8534</v>
      </c>
      <c r="C5343" s="540" t="s">
        <v>8535</v>
      </c>
      <c r="D5343" s="540" t="s">
        <v>2743</v>
      </c>
      <c r="E5343" s="540" t="s">
        <v>10207</v>
      </c>
      <c r="F5343" s="556">
        <v>33130000</v>
      </c>
      <c r="G5343" s="541">
        <v>2023</v>
      </c>
      <c r="H5343" s="542">
        <f>VLOOKUP(G5343,[3]잔가율!$B$3:$C$33,2,FALSE)</f>
        <v>0.82599999999999996</v>
      </c>
      <c r="I5343" s="552">
        <f t="shared" si="83"/>
        <v>27365380</v>
      </c>
    </row>
    <row r="5344" spans="1:9">
      <c r="A5344" s="539">
        <v>5343</v>
      </c>
      <c r="B5344" s="540" t="s">
        <v>8534</v>
      </c>
      <c r="C5344" s="540" t="s">
        <v>8535</v>
      </c>
      <c r="D5344" s="540" t="s">
        <v>2743</v>
      </c>
      <c r="E5344" s="540" t="s">
        <v>10208</v>
      </c>
      <c r="F5344" s="556">
        <v>34780000</v>
      </c>
      <c r="G5344" s="541">
        <v>2023</v>
      </c>
      <c r="H5344" s="542">
        <f>VLOOKUP(G5344,[3]잔가율!$B$3:$C$33,2,FALSE)</f>
        <v>0.82599999999999996</v>
      </c>
      <c r="I5344" s="552">
        <f t="shared" si="83"/>
        <v>28728280</v>
      </c>
    </row>
    <row r="5345" spans="1:9">
      <c r="A5345" s="539">
        <v>5344</v>
      </c>
      <c r="B5345" s="540" t="s">
        <v>8534</v>
      </c>
      <c r="C5345" s="540" t="s">
        <v>8535</v>
      </c>
      <c r="D5345" s="540" t="s">
        <v>2743</v>
      </c>
      <c r="E5345" s="540" t="s">
        <v>10209</v>
      </c>
      <c r="F5345" s="556">
        <v>37700000</v>
      </c>
      <c r="G5345" s="541">
        <v>2023</v>
      </c>
      <c r="H5345" s="542">
        <f>VLOOKUP(G5345,[3]잔가율!$B$3:$C$33,2,FALSE)</f>
        <v>0.82599999999999996</v>
      </c>
      <c r="I5345" s="552">
        <f t="shared" si="83"/>
        <v>31140200</v>
      </c>
    </row>
    <row r="5346" spans="1:9">
      <c r="A5346" s="539">
        <v>5345</v>
      </c>
      <c r="B5346" s="540" t="s">
        <v>8534</v>
      </c>
      <c r="C5346" s="540" t="s">
        <v>8535</v>
      </c>
      <c r="D5346" s="540" t="s">
        <v>2743</v>
      </c>
      <c r="E5346" s="540" t="s">
        <v>10210</v>
      </c>
      <c r="F5346" s="556">
        <v>32680000</v>
      </c>
      <c r="G5346" s="541">
        <v>2023</v>
      </c>
      <c r="H5346" s="542">
        <f>VLOOKUP(G5346,[3]잔가율!$B$3:$C$33,2,FALSE)</f>
        <v>0.82599999999999996</v>
      </c>
      <c r="I5346" s="552">
        <f t="shared" si="83"/>
        <v>26993680</v>
      </c>
    </row>
    <row r="5347" spans="1:9">
      <c r="A5347" s="539">
        <v>5346</v>
      </c>
      <c r="B5347" s="540" t="s">
        <v>8534</v>
      </c>
      <c r="C5347" s="540" t="s">
        <v>8535</v>
      </c>
      <c r="D5347" s="540" t="s">
        <v>2743</v>
      </c>
      <c r="E5347" s="540" t="s">
        <v>10211</v>
      </c>
      <c r="F5347" s="556">
        <v>37120000</v>
      </c>
      <c r="G5347" s="541">
        <v>2023</v>
      </c>
      <c r="H5347" s="542">
        <f>VLOOKUP(G5347,[3]잔가율!$B$3:$C$33,2,FALSE)</f>
        <v>0.82599999999999996</v>
      </c>
      <c r="I5347" s="552">
        <f t="shared" si="83"/>
        <v>30661120</v>
      </c>
    </row>
    <row r="5348" spans="1:9">
      <c r="A5348" s="539">
        <v>5347</v>
      </c>
      <c r="B5348" s="540" t="s">
        <v>8534</v>
      </c>
      <c r="C5348" s="540" t="s">
        <v>8535</v>
      </c>
      <c r="D5348" s="540" t="s">
        <v>2743</v>
      </c>
      <c r="E5348" s="540" t="s">
        <v>10212</v>
      </c>
      <c r="F5348" s="556">
        <v>32120000</v>
      </c>
      <c r="G5348" s="541">
        <v>2023</v>
      </c>
      <c r="H5348" s="542">
        <f>VLOOKUP(G5348,[3]잔가율!$B$3:$C$33,2,FALSE)</f>
        <v>0.82599999999999996</v>
      </c>
      <c r="I5348" s="552">
        <f t="shared" si="83"/>
        <v>26531120</v>
      </c>
    </row>
    <row r="5349" spans="1:9">
      <c r="A5349" s="539">
        <v>5348</v>
      </c>
      <c r="B5349" s="540" t="s">
        <v>8534</v>
      </c>
      <c r="C5349" s="540" t="s">
        <v>8535</v>
      </c>
      <c r="D5349" s="540" t="s">
        <v>2743</v>
      </c>
      <c r="E5349" s="540" t="s">
        <v>10213</v>
      </c>
      <c r="F5349" s="556">
        <v>39510000</v>
      </c>
      <c r="G5349" s="541">
        <v>2023</v>
      </c>
      <c r="H5349" s="542">
        <f>VLOOKUP(G5349,[3]잔가율!$B$3:$C$33,2,FALSE)</f>
        <v>0.82599999999999996</v>
      </c>
      <c r="I5349" s="552">
        <f t="shared" si="83"/>
        <v>32635260</v>
      </c>
    </row>
    <row r="5350" spans="1:9">
      <c r="A5350" s="539">
        <v>5349</v>
      </c>
      <c r="B5350" s="540" t="s">
        <v>8534</v>
      </c>
      <c r="C5350" s="540" t="s">
        <v>8535</v>
      </c>
      <c r="D5350" s="540" t="s">
        <v>2743</v>
      </c>
      <c r="E5350" s="540" t="s">
        <v>10214</v>
      </c>
      <c r="F5350" s="556">
        <v>34070000</v>
      </c>
      <c r="G5350" s="541">
        <v>2023</v>
      </c>
      <c r="H5350" s="542">
        <f>VLOOKUP(G5350,[3]잔가율!$B$3:$C$33,2,FALSE)</f>
        <v>0.82599999999999996</v>
      </c>
      <c r="I5350" s="552">
        <f t="shared" si="83"/>
        <v>28141820</v>
      </c>
    </row>
    <row r="5351" spans="1:9">
      <c r="A5351" s="539">
        <v>5350</v>
      </c>
      <c r="B5351" s="540" t="s">
        <v>8534</v>
      </c>
      <c r="C5351" s="540" t="s">
        <v>8535</v>
      </c>
      <c r="D5351" s="540" t="s">
        <v>2743</v>
      </c>
      <c r="E5351" s="540" t="s">
        <v>10215</v>
      </c>
      <c r="F5351" s="556">
        <v>35470000</v>
      </c>
      <c r="G5351" s="541">
        <v>2023</v>
      </c>
      <c r="H5351" s="542">
        <f>VLOOKUP(G5351,[3]잔가율!$B$3:$C$33,2,FALSE)</f>
        <v>0.82599999999999996</v>
      </c>
      <c r="I5351" s="552">
        <f t="shared" si="83"/>
        <v>29298220</v>
      </c>
    </row>
    <row r="5352" spans="1:9">
      <c r="A5352" s="539">
        <v>5351</v>
      </c>
      <c r="B5352" s="540" t="s">
        <v>8534</v>
      </c>
      <c r="C5352" s="540" t="s">
        <v>8535</v>
      </c>
      <c r="D5352" s="540" t="s">
        <v>2743</v>
      </c>
      <c r="E5352" s="540" t="s">
        <v>10216</v>
      </c>
      <c r="F5352" s="556">
        <v>39950000</v>
      </c>
      <c r="G5352" s="541">
        <v>2023</v>
      </c>
      <c r="H5352" s="542">
        <f>VLOOKUP(G5352,[3]잔가율!$B$3:$C$33,2,FALSE)</f>
        <v>0.82599999999999996</v>
      </c>
      <c r="I5352" s="552">
        <f t="shared" si="83"/>
        <v>32998700</v>
      </c>
    </row>
    <row r="5353" spans="1:9">
      <c r="A5353" s="539">
        <v>5352</v>
      </c>
      <c r="B5353" s="540" t="s">
        <v>8534</v>
      </c>
      <c r="C5353" s="540" t="s">
        <v>8535</v>
      </c>
      <c r="D5353" s="540" t="s">
        <v>2743</v>
      </c>
      <c r="E5353" s="540" t="s">
        <v>10217</v>
      </c>
      <c r="F5353" s="556">
        <v>35560000</v>
      </c>
      <c r="G5353" s="541">
        <v>2023</v>
      </c>
      <c r="H5353" s="542">
        <f>VLOOKUP(G5353,[3]잔가율!$B$3:$C$33,2,FALSE)</f>
        <v>0.82599999999999996</v>
      </c>
      <c r="I5353" s="552">
        <f t="shared" si="83"/>
        <v>29372560</v>
      </c>
    </row>
    <row r="5354" spans="1:9">
      <c r="A5354" s="539">
        <v>5353</v>
      </c>
      <c r="B5354" s="540" t="s">
        <v>8534</v>
      </c>
      <c r="C5354" s="540" t="s">
        <v>8535</v>
      </c>
      <c r="D5354" s="540" t="s">
        <v>2743</v>
      </c>
      <c r="E5354" s="540" t="s">
        <v>10218</v>
      </c>
      <c r="F5354" s="556">
        <v>39850000</v>
      </c>
      <c r="G5354" s="541">
        <v>2023</v>
      </c>
      <c r="H5354" s="542">
        <f>VLOOKUP(G5354,[3]잔가율!$B$3:$C$33,2,FALSE)</f>
        <v>0.82599999999999996</v>
      </c>
      <c r="I5354" s="552">
        <f t="shared" si="83"/>
        <v>32916100</v>
      </c>
    </row>
    <row r="5355" spans="1:9">
      <c r="A5355" s="539">
        <v>5354</v>
      </c>
      <c r="B5355" s="540" t="s">
        <v>8534</v>
      </c>
      <c r="C5355" s="540" t="s">
        <v>8535</v>
      </c>
      <c r="D5355" s="540" t="s">
        <v>2743</v>
      </c>
      <c r="E5355" s="540" t="s">
        <v>10219</v>
      </c>
      <c r="F5355" s="556">
        <v>34100000</v>
      </c>
      <c r="G5355" s="541">
        <v>2023</v>
      </c>
      <c r="H5355" s="542">
        <f>VLOOKUP(G5355,[3]잔가율!$B$3:$C$33,2,FALSE)</f>
        <v>0.82599999999999996</v>
      </c>
      <c r="I5355" s="552">
        <f t="shared" si="83"/>
        <v>28166600</v>
      </c>
    </row>
    <row r="5356" spans="1:9">
      <c r="A5356" s="539">
        <v>5355</v>
      </c>
      <c r="B5356" s="540" t="s">
        <v>8534</v>
      </c>
      <c r="C5356" s="540" t="s">
        <v>8535</v>
      </c>
      <c r="D5356" s="540" t="s">
        <v>2743</v>
      </c>
      <c r="E5356" s="540" t="s">
        <v>10220</v>
      </c>
      <c r="F5356" s="556">
        <v>39250000</v>
      </c>
      <c r="G5356" s="541">
        <v>2023</v>
      </c>
      <c r="H5356" s="542">
        <f>VLOOKUP(G5356,[3]잔가율!$B$3:$C$33,2,FALSE)</f>
        <v>0.82599999999999996</v>
      </c>
      <c r="I5356" s="552">
        <f t="shared" si="83"/>
        <v>32420500</v>
      </c>
    </row>
    <row r="5357" spans="1:9">
      <c r="A5357" s="539">
        <v>5356</v>
      </c>
      <c r="B5357" s="540" t="s">
        <v>8534</v>
      </c>
      <c r="C5357" s="540" t="s">
        <v>8535</v>
      </c>
      <c r="D5357" s="540" t="s">
        <v>2743</v>
      </c>
      <c r="E5357" s="540" t="s">
        <v>10221</v>
      </c>
      <c r="F5357" s="556">
        <v>33680000</v>
      </c>
      <c r="G5357" s="541">
        <v>2023</v>
      </c>
      <c r="H5357" s="542">
        <f>VLOOKUP(G5357,[3]잔가율!$B$3:$C$33,2,FALSE)</f>
        <v>0.82599999999999996</v>
      </c>
      <c r="I5357" s="552">
        <f t="shared" si="83"/>
        <v>27819680</v>
      </c>
    </row>
    <row r="5358" spans="1:9">
      <c r="A5358" s="539">
        <v>5357</v>
      </c>
      <c r="B5358" s="540" t="s">
        <v>8534</v>
      </c>
      <c r="C5358" s="540" t="s">
        <v>8535</v>
      </c>
      <c r="D5358" s="540" t="s">
        <v>2743</v>
      </c>
      <c r="E5358" s="540" t="s">
        <v>10222</v>
      </c>
      <c r="F5358" s="556">
        <v>44530000</v>
      </c>
      <c r="G5358" s="541">
        <v>2023</v>
      </c>
      <c r="H5358" s="542">
        <f>VLOOKUP(G5358,[3]잔가율!$B$3:$C$33,2,FALSE)</f>
        <v>0.82599999999999996</v>
      </c>
      <c r="I5358" s="552">
        <f t="shared" si="83"/>
        <v>36781780</v>
      </c>
    </row>
    <row r="5359" spans="1:9">
      <c r="A5359" s="539">
        <v>5358</v>
      </c>
      <c r="B5359" s="540" t="s">
        <v>8534</v>
      </c>
      <c r="C5359" s="540" t="s">
        <v>8535</v>
      </c>
      <c r="D5359" s="540" t="s">
        <v>2743</v>
      </c>
      <c r="E5359" s="540" t="s">
        <v>10223</v>
      </c>
      <c r="F5359" s="556">
        <v>44180000</v>
      </c>
      <c r="G5359" s="541">
        <v>2023</v>
      </c>
      <c r="H5359" s="542">
        <f>VLOOKUP(G5359,[3]잔가율!$B$3:$C$33,2,FALSE)</f>
        <v>0.82599999999999996</v>
      </c>
      <c r="I5359" s="552">
        <f t="shared" si="83"/>
        <v>36492680</v>
      </c>
    </row>
    <row r="5360" spans="1:9">
      <c r="A5360" s="539">
        <v>5359</v>
      </c>
      <c r="B5360" s="540" t="s">
        <v>8534</v>
      </c>
      <c r="C5360" s="540" t="s">
        <v>8535</v>
      </c>
      <c r="D5360" s="540" t="s">
        <v>2743</v>
      </c>
      <c r="E5360" s="540" t="s">
        <v>10224</v>
      </c>
      <c r="F5360" s="556">
        <v>40600000</v>
      </c>
      <c r="G5360" s="541">
        <v>2023</v>
      </c>
      <c r="H5360" s="542">
        <f>VLOOKUP(G5360,[3]잔가율!$B$3:$C$33,2,FALSE)</f>
        <v>0.82599999999999996</v>
      </c>
      <c r="I5360" s="552">
        <f t="shared" si="83"/>
        <v>33535600</v>
      </c>
    </row>
    <row r="5361" spans="1:9">
      <c r="A5361" s="539">
        <v>5360</v>
      </c>
      <c r="B5361" s="540" t="s">
        <v>8534</v>
      </c>
      <c r="C5361" s="540" t="s">
        <v>8535</v>
      </c>
      <c r="D5361" s="540" t="s">
        <v>2743</v>
      </c>
      <c r="E5361" s="540" t="s">
        <v>10225</v>
      </c>
      <c r="F5361" s="556">
        <v>45960000</v>
      </c>
      <c r="G5361" s="541">
        <v>2023</v>
      </c>
      <c r="H5361" s="542">
        <f>VLOOKUP(G5361,[3]잔가율!$B$3:$C$33,2,FALSE)</f>
        <v>0.82599999999999996</v>
      </c>
      <c r="I5361" s="552">
        <f t="shared" si="83"/>
        <v>37962960</v>
      </c>
    </row>
    <row r="5362" spans="1:9">
      <c r="A5362" s="539">
        <v>5361</v>
      </c>
      <c r="B5362" s="540" t="s">
        <v>8534</v>
      </c>
      <c r="C5362" s="540" t="s">
        <v>8535</v>
      </c>
      <c r="D5362" s="540" t="s">
        <v>2743</v>
      </c>
      <c r="E5362" s="540" t="s">
        <v>10226</v>
      </c>
      <c r="F5362" s="556">
        <v>45280000</v>
      </c>
      <c r="G5362" s="541">
        <v>2023</v>
      </c>
      <c r="H5362" s="542">
        <f>VLOOKUP(G5362,[3]잔가율!$B$3:$C$33,2,FALSE)</f>
        <v>0.82599999999999996</v>
      </c>
      <c r="I5362" s="552">
        <f t="shared" si="83"/>
        <v>37401280</v>
      </c>
    </row>
    <row r="5363" spans="1:9">
      <c r="A5363" s="539">
        <v>5362</v>
      </c>
      <c r="B5363" s="540" t="s">
        <v>8534</v>
      </c>
      <c r="C5363" s="540" t="s">
        <v>8535</v>
      </c>
      <c r="D5363" s="540" t="s">
        <v>2743</v>
      </c>
      <c r="E5363" s="540" t="s">
        <v>10227</v>
      </c>
      <c r="F5363" s="556">
        <v>44510000</v>
      </c>
      <c r="G5363" s="541">
        <v>2023</v>
      </c>
      <c r="H5363" s="542">
        <f>VLOOKUP(G5363,[3]잔가율!$B$3:$C$33,2,FALSE)</f>
        <v>0.82599999999999996</v>
      </c>
      <c r="I5363" s="552">
        <f t="shared" si="83"/>
        <v>36765260</v>
      </c>
    </row>
    <row r="5364" spans="1:9">
      <c r="A5364" s="539">
        <v>5363</v>
      </c>
      <c r="B5364" s="540" t="s">
        <v>8534</v>
      </c>
      <c r="C5364" s="540" t="s">
        <v>8535</v>
      </c>
      <c r="D5364" s="540" t="s">
        <v>2743</v>
      </c>
      <c r="E5364" s="540" t="s">
        <v>10228</v>
      </c>
      <c r="F5364" s="556">
        <v>48110000</v>
      </c>
      <c r="G5364" s="541">
        <v>2023</v>
      </c>
      <c r="H5364" s="542">
        <f>VLOOKUP(G5364,[3]잔가율!$B$3:$C$33,2,FALSE)</f>
        <v>0.82599999999999996</v>
      </c>
      <c r="I5364" s="552">
        <f t="shared" si="83"/>
        <v>39738860</v>
      </c>
    </row>
    <row r="5365" spans="1:9">
      <c r="A5365" s="539">
        <v>5364</v>
      </c>
      <c r="B5365" s="540" t="s">
        <v>8534</v>
      </c>
      <c r="C5365" s="540" t="s">
        <v>8535</v>
      </c>
      <c r="D5365" s="540" t="s">
        <v>2743</v>
      </c>
      <c r="E5365" s="540" t="s">
        <v>10229</v>
      </c>
      <c r="F5365" s="556">
        <v>43700000</v>
      </c>
      <c r="G5365" s="541">
        <v>2023</v>
      </c>
      <c r="H5365" s="542">
        <f>VLOOKUP(G5365,[3]잔가율!$B$3:$C$33,2,FALSE)</f>
        <v>0.82599999999999996</v>
      </c>
      <c r="I5365" s="552">
        <f t="shared" si="83"/>
        <v>36096200</v>
      </c>
    </row>
    <row r="5366" spans="1:9">
      <c r="A5366" s="539">
        <v>5365</v>
      </c>
      <c r="B5366" s="540" t="s">
        <v>8534</v>
      </c>
      <c r="C5366" s="540" t="s">
        <v>8535</v>
      </c>
      <c r="D5366" s="540" t="s">
        <v>2743</v>
      </c>
      <c r="E5366" s="540" t="s">
        <v>10230</v>
      </c>
      <c r="F5366" s="556">
        <v>47830000</v>
      </c>
      <c r="G5366" s="541">
        <v>2023</v>
      </c>
      <c r="H5366" s="542">
        <f>VLOOKUP(G5366,[3]잔가율!$B$3:$C$33,2,FALSE)</f>
        <v>0.82599999999999996</v>
      </c>
      <c r="I5366" s="552">
        <f t="shared" si="83"/>
        <v>39507580</v>
      </c>
    </row>
    <row r="5367" spans="1:9">
      <c r="A5367" s="539">
        <v>5366</v>
      </c>
      <c r="B5367" s="540" t="s">
        <v>8534</v>
      </c>
      <c r="C5367" s="540" t="s">
        <v>8535</v>
      </c>
      <c r="D5367" s="540" t="s">
        <v>2743</v>
      </c>
      <c r="E5367" s="540" t="s">
        <v>10231</v>
      </c>
      <c r="F5367" s="556">
        <v>45450000</v>
      </c>
      <c r="G5367" s="541">
        <v>2023</v>
      </c>
      <c r="H5367" s="542">
        <f>VLOOKUP(G5367,[3]잔가율!$B$3:$C$33,2,FALSE)</f>
        <v>0.82599999999999996</v>
      </c>
      <c r="I5367" s="552">
        <f t="shared" si="83"/>
        <v>37541700</v>
      </c>
    </row>
    <row r="5368" spans="1:9">
      <c r="A5368" s="539">
        <v>5367</v>
      </c>
      <c r="B5368" s="540" t="s">
        <v>8534</v>
      </c>
      <c r="C5368" s="540" t="s">
        <v>8535</v>
      </c>
      <c r="D5368" s="540" t="s">
        <v>2743</v>
      </c>
      <c r="E5368" s="540" t="s">
        <v>10232</v>
      </c>
      <c r="F5368" s="556">
        <v>45830000</v>
      </c>
      <c r="G5368" s="541">
        <v>2023</v>
      </c>
      <c r="H5368" s="542">
        <f>VLOOKUP(G5368,[3]잔가율!$B$3:$C$33,2,FALSE)</f>
        <v>0.82599999999999996</v>
      </c>
      <c r="I5368" s="552">
        <f t="shared" si="83"/>
        <v>37855580</v>
      </c>
    </row>
    <row r="5369" spans="1:9">
      <c r="A5369" s="539">
        <v>5368</v>
      </c>
      <c r="B5369" s="544" t="s">
        <v>8534</v>
      </c>
      <c r="C5369" s="544" t="s">
        <v>8535</v>
      </c>
      <c r="D5369" s="544" t="s">
        <v>2743</v>
      </c>
      <c r="E5369" s="544" t="s">
        <v>10233</v>
      </c>
      <c r="F5369" s="559">
        <v>46090000</v>
      </c>
      <c r="G5369" s="541">
        <v>2023</v>
      </c>
      <c r="H5369" s="542">
        <f>VLOOKUP(G5369,[3]잔가율!$B$3:$C$33,2,FALSE)</f>
        <v>0.82599999999999996</v>
      </c>
      <c r="I5369" s="552">
        <f t="shared" si="83"/>
        <v>38070340</v>
      </c>
    </row>
    <row r="5370" spans="1:9">
      <c r="A5370" s="539">
        <v>5369</v>
      </c>
      <c r="B5370" s="544" t="s">
        <v>8534</v>
      </c>
      <c r="C5370" s="544" t="s">
        <v>8535</v>
      </c>
      <c r="D5370" s="544" t="s">
        <v>2743</v>
      </c>
      <c r="E5370" s="544" t="s">
        <v>10234</v>
      </c>
      <c r="F5370" s="559">
        <v>44540000</v>
      </c>
      <c r="G5370" s="541">
        <v>2023</v>
      </c>
      <c r="H5370" s="542">
        <f>VLOOKUP(G5370,[3]잔가율!$B$3:$C$33,2,FALSE)</f>
        <v>0.82599999999999996</v>
      </c>
      <c r="I5370" s="552">
        <f t="shared" si="83"/>
        <v>36790040</v>
      </c>
    </row>
    <row r="5371" spans="1:9">
      <c r="A5371" s="539">
        <v>5370</v>
      </c>
      <c r="B5371" s="544" t="s">
        <v>8534</v>
      </c>
      <c r="C5371" s="544" t="s">
        <v>8535</v>
      </c>
      <c r="D5371" s="544" t="s">
        <v>2743</v>
      </c>
      <c r="E5371" s="544" t="s">
        <v>10235</v>
      </c>
      <c r="F5371" s="559">
        <v>46230000</v>
      </c>
      <c r="G5371" s="541">
        <v>2023</v>
      </c>
      <c r="H5371" s="542">
        <f>VLOOKUP(G5371,[3]잔가율!$B$3:$C$33,2,FALSE)</f>
        <v>0.82599999999999996</v>
      </c>
      <c r="I5371" s="552">
        <f t="shared" si="83"/>
        <v>38185980</v>
      </c>
    </row>
    <row r="5372" spans="1:9">
      <c r="A5372" s="539">
        <v>5371</v>
      </c>
      <c r="B5372" s="544" t="s">
        <v>8534</v>
      </c>
      <c r="C5372" s="544" t="s">
        <v>8535</v>
      </c>
      <c r="D5372" s="544" t="s">
        <v>2743</v>
      </c>
      <c r="E5372" s="544" t="s">
        <v>10236</v>
      </c>
      <c r="F5372" s="559">
        <v>47210000</v>
      </c>
      <c r="G5372" s="541">
        <v>2023</v>
      </c>
      <c r="H5372" s="542">
        <f>VLOOKUP(G5372,[3]잔가율!$B$3:$C$33,2,FALSE)</f>
        <v>0.82599999999999996</v>
      </c>
      <c r="I5372" s="552">
        <f t="shared" si="83"/>
        <v>38995460</v>
      </c>
    </row>
    <row r="5373" spans="1:9">
      <c r="A5373" s="539">
        <v>5372</v>
      </c>
      <c r="B5373" s="544" t="s">
        <v>8534</v>
      </c>
      <c r="C5373" s="544" t="s">
        <v>8535</v>
      </c>
      <c r="D5373" s="544" t="s">
        <v>2743</v>
      </c>
      <c r="E5373" s="544" t="s">
        <v>10237</v>
      </c>
      <c r="F5373" s="559">
        <v>47010000</v>
      </c>
      <c r="G5373" s="541">
        <v>2023</v>
      </c>
      <c r="H5373" s="542">
        <f>VLOOKUP(G5373,[3]잔가율!$B$3:$C$33,2,FALSE)</f>
        <v>0.82599999999999996</v>
      </c>
      <c r="I5373" s="552">
        <f t="shared" si="83"/>
        <v>38830260</v>
      </c>
    </row>
    <row r="5374" spans="1:9">
      <c r="A5374" s="539">
        <v>5373</v>
      </c>
      <c r="B5374" s="544" t="s">
        <v>8534</v>
      </c>
      <c r="C5374" s="544" t="s">
        <v>8535</v>
      </c>
      <c r="D5374" s="544" t="s">
        <v>2743</v>
      </c>
      <c r="E5374" s="544" t="s">
        <v>10238</v>
      </c>
      <c r="F5374" s="559">
        <v>48210000</v>
      </c>
      <c r="G5374" s="541">
        <v>2023</v>
      </c>
      <c r="H5374" s="542">
        <f>VLOOKUP(G5374,[3]잔가율!$B$3:$C$33,2,FALSE)</f>
        <v>0.82599999999999996</v>
      </c>
      <c r="I5374" s="552">
        <f t="shared" si="83"/>
        <v>39821460</v>
      </c>
    </row>
    <row r="5375" spans="1:9">
      <c r="A5375" s="539">
        <v>5374</v>
      </c>
      <c r="B5375" s="544" t="s">
        <v>8534</v>
      </c>
      <c r="C5375" s="544" t="s">
        <v>8535</v>
      </c>
      <c r="D5375" s="544" t="s">
        <v>2743</v>
      </c>
      <c r="E5375" s="544" t="s">
        <v>10239</v>
      </c>
      <c r="F5375" s="559">
        <v>34190000</v>
      </c>
      <c r="G5375" s="541">
        <v>2023</v>
      </c>
      <c r="H5375" s="542">
        <f>VLOOKUP(G5375,[3]잔가율!$B$3:$C$33,2,FALSE)</f>
        <v>0.82599999999999996</v>
      </c>
      <c r="I5375" s="552">
        <f t="shared" si="83"/>
        <v>28240940</v>
      </c>
    </row>
    <row r="5376" spans="1:9">
      <c r="A5376" s="539">
        <v>5375</v>
      </c>
      <c r="B5376" s="544" t="s">
        <v>8534</v>
      </c>
      <c r="C5376" s="544" t="s">
        <v>8535</v>
      </c>
      <c r="D5376" s="544" t="s">
        <v>2743</v>
      </c>
      <c r="E5376" s="544" t="s">
        <v>10240</v>
      </c>
      <c r="F5376" s="559">
        <v>40120000</v>
      </c>
      <c r="G5376" s="541">
        <v>2023</v>
      </c>
      <c r="H5376" s="542">
        <f>VLOOKUP(G5376,[3]잔가율!$B$3:$C$33,2,FALSE)</f>
        <v>0.82599999999999996</v>
      </c>
      <c r="I5376" s="552">
        <f t="shared" si="83"/>
        <v>33139120</v>
      </c>
    </row>
    <row r="5377" spans="1:9">
      <c r="A5377" s="539">
        <v>5376</v>
      </c>
      <c r="B5377" s="544" t="s">
        <v>8534</v>
      </c>
      <c r="C5377" s="544" t="s">
        <v>8535</v>
      </c>
      <c r="D5377" s="544" t="s">
        <v>2743</v>
      </c>
      <c r="E5377" s="544" t="s">
        <v>10241</v>
      </c>
      <c r="F5377" s="559">
        <v>37730000</v>
      </c>
      <c r="G5377" s="541">
        <v>2023</v>
      </c>
      <c r="H5377" s="542">
        <f>VLOOKUP(G5377,[3]잔가율!$B$3:$C$33,2,FALSE)</f>
        <v>0.82599999999999996</v>
      </c>
      <c r="I5377" s="552">
        <f t="shared" si="83"/>
        <v>31164980</v>
      </c>
    </row>
    <row r="5378" spans="1:9">
      <c r="A5378" s="539">
        <v>5377</v>
      </c>
      <c r="B5378" s="544" t="s">
        <v>8534</v>
      </c>
      <c r="C5378" s="544" t="s">
        <v>8535</v>
      </c>
      <c r="D5378" s="544" t="s">
        <v>2743</v>
      </c>
      <c r="E5378" s="544" t="s">
        <v>10242</v>
      </c>
      <c r="F5378" s="559">
        <v>40890000</v>
      </c>
      <c r="G5378" s="541">
        <v>2023</v>
      </c>
      <c r="H5378" s="542">
        <f>VLOOKUP(G5378,[3]잔가율!$B$3:$C$33,2,FALSE)</f>
        <v>0.82599999999999996</v>
      </c>
      <c r="I5378" s="552">
        <f t="shared" ref="I5378:I5441" si="84">ROUNDDOWN(F5378*H5378,0)</f>
        <v>33775140</v>
      </c>
    </row>
    <row r="5379" spans="1:9">
      <c r="A5379" s="539">
        <v>5378</v>
      </c>
      <c r="B5379" s="544" t="s">
        <v>8534</v>
      </c>
      <c r="C5379" s="544" t="s">
        <v>8535</v>
      </c>
      <c r="D5379" s="544" t="s">
        <v>2743</v>
      </c>
      <c r="E5379" s="544" t="s">
        <v>10243</v>
      </c>
      <c r="F5379" s="559">
        <v>36760000</v>
      </c>
      <c r="G5379" s="541">
        <v>2023</v>
      </c>
      <c r="H5379" s="542">
        <f>VLOOKUP(G5379,[3]잔가율!$B$3:$C$33,2,FALSE)</f>
        <v>0.82599999999999996</v>
      </c>
      <c r="I5379" s="552">
        <f t="shared" si="84"/>
        <v>30363760</v>
      </c>
    </row>
    <row r="5380" spans="1:9">
      <c r="A5380" s="539">
        <v>5379</v>
      </c>
      <c r="B5380" s="544" t="s">
        <v>8534</v>
      </c>
      <c r="C5380" s="544" t="s">
        <v>8535</v>
      </c>
      <c r="D5380" s="544" t="s">
        <v>2743</v>
      </c>
      <c r="E5380" s="544" t="s">
        <v>10244</v>
      </c>
      <c r="F5380" s="559">
        <v>35560000</v>
      </c>
      <c r="G5380" s="541">
        <v>2023</v>
      </c>
      <c r="H5380" s="542">
        <f>VLOOKUP(G5380,[3]잔가율!$B$3:$C$33,2,FALSE)</f>
        <v>0.82599999999999996</v>
      </c>
      <c r="I5380" s="552">
        <f t="shared" si="84"/>
        <v>29372560</v>
      </c>
    </row>
    <row r="5381" spans="1:9">
      <c r="A5381" s="539">
        <v>5380</v>
      </c>
      <c r="B5381" s="544" t="s">
        <v>8534</v>
      </c>
      <c r="C5381" s="544" t="s">
        <v>8535</v>
      </c>
      <c r="D5381" s="544" t="s">
        <v>2743</v>
      </c>
      <c r="E5381" s="544" t="s">
        <v>10245</v>
      </c>
      <c r="F5381" s="559">
        <v>40770000</v>
      </c>
      <c r="G5381" s="541">
        <v>2023</v>
      </c>
      <c r="H5381" s="542">
        <f>VLOOKUP(G5381,[3]잔가율!$B$3:$C$33,2,FALSE)</f>
        <v>0.82599999999999996</v>
      </c>
      <c r="I5381" s="552">
        <f t="shared" si="84"/>
        <v>33676020</v>
      </c>
    </row>
    <row r="5382" spans="1:9">
      <c r="A5382" s="539">
        <v>5381</v>
      </c>
      <c r="B5382" s="540" t="s">
        <v>8534</v>
      </c>
      <c r="C5382" s="540" t="s">
        <v>8535</v>
      </c>
      <c r="D5382" s="540" t="s">
        <v>2744</v>
      </c>
      <c r="E5382" s="540" t="s">
        <v>10246</v>
      </c>
      <c r="F5382" s="556">
        <v>14550000</v>
      </c>
      <c r="G5382" s="541">
        <v>2023</v>
      </c>
      <c r="H5382" s="542">
        <f>VLOOKUP(G5382,[3]잔가율!$B$3:$C$33,2,FALSE)</f>
        <v>0.82599999999999996</v>
      </c>
      <c r="I5382" s="552">
        <f t="shared" si="84"/>
        <v>12018300</v>
      </c>
    </row>
    <row r="5383" spans="1:9">
      <c r="A5383" s="539">
        <v>5382</v>
      </c>
      <c r="B5383" s="540" t="s">
        <v>8534</v>
      </c>
      <c r="C5383" s="540" t="s">
        <v>8535</v>
      </c>
      <c r="D5383" s="540" t="s">
        <v>2744</v>
      </c>
      <c r="E5383" s="540" t="s">
        <v>10247</v>
      </c>
      <c r="F5383" s="556">
        <v>14550000</v>
      </c>
      <c r="G5383" s="541">
        <v>2023</v>
      </c>
      <c r="H5383" s="542">
        <f>VLOOKUP(G5383,[3]잔가율!$B$3:$C$33,2,FALSE)</f>
        <v>0.82599999999999996</v>
      </c>
      <c r="I5383" s="552">
        <f t="shared" si="84"/>
        <v>12018300</v>
      </c>
    </row>
    <row r="5384" spans="1:9">
      <c r="A5384" s="539">
        <v>5383</v>
      </c>
      <c r="B5384" s="540" t="s">
        <v>8534</v>
      </c>
      <c r="C5384" s="540" t="s">
        <v>8535</v>
      </c>
      <c r="D5384" s="540" t="s">
        <v>2744</v>
      </c>
      <c r="E5384" s="540" t="s">
        <v>10248</v>
      </c>
      <c r="F5384" s="556">
        <v>12610000</v>
      </c>
      <c r="G5384" s="541">
        <v>2023</v>
      </c>
      <c r="H5384" s="542">
        <f>VLOOKUP(G5384,[3]잔가율!$B$3:$C$33,2,FALSE)</f>
        <v>0.82599999999999996</v>
      </c>
      <c r="I5384" s="552">
        <f t="shared" si="84"/>
        <v>10415860</v>
      </c>
    </row>
    <row r="5385" spans="1:9">
      <c r="A5385" s="539">
        <v>5384</v>
      </c>
      <c r="B5385" s="540" t="s">
        <v>8534</v>
      </c>
      <c r="C5385" s="540" t="s">
        <v>8535</v>
      </c>
      <c r="D5385" s="540" t="s">
        <v>2744</v>
      </c>
      <c r="E5385" s="540" t="s">
        <v>10249</v>
      </c>
      <c r="F5385" s="556">
        <v>14340000</v>
      </c>
      <c r="G5385" s="541">
        <v>2023</v>
      </c>
      <c r="H5385" s="542">
        <f>VLOOKUP(G5385,[3]잔가율!$B$3:$C$33,2,FALSE)</f>
        <v>0.82599999999999996</v>
      </c>
      <c r="I5385" s="552">
        <f t="shared" si="84"/>
        <v>11844840</v>
      </c>
    </row>
    <row r="5386" spans="1:9">
      <c r="A5386" s="539">
        <v>5385</v>
      </c>
      <c r="B5386" s="540" t="s">
        <v>8534</v>
      </c>
      <c r="C5386" s="540" t="s">
        <v>8535</v>
      </c>
      <c r="D5386" s="540" t="s">
        <v>2744</v>
      </c>
      <c r="E5386" s="540" t="s">
        <v>10250</v>
      </c>
      <c r="F5386" s="556">
        <v>11810000</v>
      </c>
      <c r="G5386" s="541">
        <v>2023</v>
      </c>
      <c r="H5386" s="542">
        <f>VLOOKUP(G5386,[3]잔가율!$B$3:$C$33,2,FALSE)</f>
        <v>0.82599999999999996</v>
      </c>
      <c r="I5386" s="552">
        <f t="shared" si="84"/>
        <v>9755060</v>
      </c>
    </row>
    <row r="5387" spans="1:9">
      <c r="A5387" s="539">
        <v>5386</v>
      </c>
      <c r="B5387" s="540" t="s">
        <v>8534</v>
      </c>
      <c r="C5387" s="540" t="s">
        <v>8535</v>
      </c>
      <c r="D5387" s="540" t="s">
        <v>2744</v>
      </c>
      <c r="E5387" s="540" t="s">
        <v>10251</v>
      </c>
      <c r="F5387" s="556">
        <v>13950000</v>
      </c>
      <c r="G5387" s="541">
        <v>2023</v>
      </c>
      <c r="H5387" s="542">
        <f>VLOOKUP(G5387,[3]잔가율!$B$3:$C$33,2,FALSE)</f>
        <v>0.82599999999999996</v>
      </c>
      <c r="I5387" s="552">
        <f t="shared" si="84"/>
        <v>11522700</v>
      </c>
    </row>
    <row r="5388" spans="1:9">
      <c r="A5388" s="539">
        <v>5387</v>
      </c>
      <c r="B5388" s="540" t="s">
        <v>8534</v>
      </c>
      <c r="C5388" s="540" t="s">
        <v>8535</v>
      </c>
      <c r="D5388" s="540" t="s">
        <v>2744</v>
      </c>
      <c r="E5388" s="540" t="s">
        <v>10252</v>
      </c>
      <c r="F5388" s="556">
        <v>13290000</v>
      </c>
      <c r="G5388" s="541">
        <v>2023</v>
      </c>
      <c r="H5388" s="542">
        <f>VLOOKUP(G5388,[3]잔가율!$B$3:$C$33,2,FALSE)</f>
        <v>0.82599999999999996</v>
      </c>
      <c r="I5388" s="552">
        <f t="shared" si="84"/>
        <v>10977540</v>
      </c>
    </row>
    <row r="5389" spans="1:9">
      <c r="A5389" s="539">
        <v>5388</v>
      </c>
      <c r="B5389" s="540" t="s">
        <v>8534</v>
      </c>
      <c r="C5389" s="540" t="s">
        <v>8535</v>
      </c>
      <c r="D5389" s="540" t="s">
        <v>2744</v>
      </c>
      <c r="E5389" s="540" t="s">
        <v>10253</v>
      </c>
      <c r="F5389" s="556">
        <v>15120000</v>
      </c>
      <c r="G5389" s="541">
        <v>2023</v>
      </c>
      <c r="H5389" s="542">
        <f>VLOOKUP(G5389,[3]잔가율!$B$3:$C$33,2,FALSE)</f>
        <v>0.82599999999999996</v>
      </c>
      <c r="I5389" s="552">
        <f t="shared" si="84"/>
        <v>12489120</v>
      </c>
    </row>
    <row r="5390" spans="1:9">
      <c r="A5390" s="539">
        <v>5389</v>
      </c>
      <c r="B5390" s="540" t="s">
        <v>8534</v>
      </c>
      <c r="C5390" s="540" t="s">
        <v>8535</v>
      </c>
      <c r="D5390" s="540" t="s">
        <v>2744</v>
      </c>
      <c r="E5390" s="540" t="s">
        <v>10254</v>
      </c>
      <c r="F5390" s="556">
        <v>13720000</v>
      </c>
      <c r="G5390" s="541">
        <v>2023</v>
      </c>
      <c r="H5390" s="542">
        <f>VLOOKUP(G5390,[3]잔가율!$B$3:$C$33,2,FALSE)</f>
        <v>0.82599999999999996</v>
      </c>
      <c r="I5390" s="552">
        <f t="shared" si="84"/>
        <v>11332720</v>
      </c>
    </row>
    <row r="5391" spans="1:9">
      <c r="A5391" s="539">
        <v>5390</v>
      </c>
      <c r="B5391" s="540" t="s">
        <v>8534</v>
      </c>
      <c r="C5391" s="540" t="s">
        <v>8535</v>
      </c>
      <c r="D5391" s="540" t="s">
        <v>2744</v>
      </c>
      <c r="E5391" s="540" t="s">
        <v>10255</v>
      </c>
      <c r="F5391" s="556">
        <v>14400000</v>
      </c>
      <c r="G5391" s="541">
        <v>2023</v>
      </c>
      <c r="H5391" s="542">
        <f>VLOOKUP(G5391,[3]잔가율!$B$3:$C$33,2,FALSE)</f>
        <v>0.82599999999999996</v>
      </c>
      <c r="I5391" s="552">
        <f t="shared" si="84"/>
        <v>11894400</v>
      </c>
    </row>
    <row r="5392" spans="1:9">
      <c r="A5392" s="539">
        <v>5391</v>
      </c>
      <c r="B5392" s="544" t="s">
        <v>8534</v>
      </c>
      <c r="C5392" s="544" t="s">
        <v>8535</v>
      </c>
      <c r="D5392" s="544" t="s">
        <v>2744</v>
      </c>
      <c r="E5392" s="544" t="s">
        <v>10256</v>
      </c>
      <c r="F5392" s="559">
        <v>15960000</v>
      </c>
      <c r="G5392" s="541">
        <v>2023</v>
      </c>
      <c r="H5392" s="542">
        <f>VLOOKUP(G5392,[3]잔가율!$B$3:$C$33,2,FALSE)</f>
        <v>0.82599999999999996</v>
      </c>
      <c r="I5392" s="552">
        <f t="shared" si="84"/>
        <v>13182960</v>
      </c>
    </row>
    <row r="5393" spans="1:9">
      <c r="A5393" s="539">
        <v>5392</v>
      </c>
      <c r="B5393" s="540" t="s">
        <v>8534</v>
      </c>
      <c r="C5393" s="540" t="s">
        <v>8535</v>
      </c>
      <c r="D5393" s="540" t="s">
        <v>2744</v>
      </c>
      <c r="E5393" s="540" t="s">
        <v>10257</v>
      </c>
      <c r="F5393" s="556">
        <v>15400000</v>
      </c>
      <c r="G5393" s="541">
        <v>2023</v>
      </c>
      <c r="H5393" s="542">
        <f>VLOOKUP(G5393,[3]잔가율!$B$3:$C$33,2,FALSE)</f>
        <v>0.82599999999999996</v>
      </c>
      <c r="I5393" s="552">
        <f t="shared" si="84"/>
        <v>12720400</v>
      </c>
    </row>
    <row r="5394" spans="1:9">
      <c r="A5394" s="539">
        <v>5393</v>
      </c>
      <c r="B5394" s="540" t="s">
        <v>8534</v>
      </c>
      <c r="C5394" s="540" t="s">
        <v>8535</v>
      </c>
      <c r="D5394" s="540" t="s">
        <v>2744</v>
      </c>
      <c r="E5394" s="540" t="s">
        <v>10258</v>
      </c>
      <c r="F5394" s="556">
        <v>16560000</v>
      </c>
      <c r="G5394" s="541">
        <v>2023</v>
      </c>
      <c r="H5394" s="542">
        <f>VLOOKUP(G5394,[3]잔가율!$B$3:$C$33,2,FALSE)</f>
        <v>0.82599999999999996</v>
      </c>
      <c r="I5394" s="552">
        <f t="shared" si="84"/>
        <v>13678560</v>
      </c>
    </row>
    <row r="5395" spans="1:9">
      <c r="A5395" s="539">
        <v>5394</v>
      </c>
      <c r="B5395" s="540" t="s">
        <v>8534</v>
      </c>
      <c r="C5395" s="540" t="s">
        <v>8535</v>
      </c>
      <c r="D5395" s="540" t="s">
        <v>2744</v>
      </c>
      <c r="E5395" s="540" t="s">
        <v>10259</v>
      </c>
      <c r="F5395" s="556">
        <v>15540000</v>
      </c>
      <c r="G5395" s="541">
        <v>2023</v>
      </c>
      <c r="H5395" s="542">
        <f>VLOOKUP(G5395,[3]잔가율!$B$3:$C$33,2,FALSE)</f>
        <v>0.82599999999999996</v>
      </c>
      <c r="I5395" s="552">
        <f t="shared" si="84"/>
        <v>12836040</v>
      </c>
    </row>
    <row r="5396" spans="1:9">
      <c r="A5396" s="539">
        <v>5395</v>
      </c>
      <c r="B5396" s="540" t="s">
        <v>8534</v>
      </c>
      <c r="C5396" s="540" t="s">
        <v>8535</v>
      </c>
      <c r="D5396" s="540" t="s">
        <v>2744</v>
      </c>
      <c r="E5396" s="540" t="s">
        <v>10260</v>
      </c>
      <c r="F5396" s="556">
        <v>17480000</v>
      </c>
      <c r="G5396" s="541">
        <v>2023</v>
      </c>
      <c r="H5396" s="542">
        <f>VLOOKUP(G5396,[3]잔가율!$B$3:$C$33,2,FALSE)</f>
        <v>0.82599999999999996</v>
      </c>
      <c r="I5396" s="552">
        <f t="shared" si="84"/>
        <v>14438480</v>
      </c>
    </row>
    <row r="5397" spans="1:9">
      <c r="A5397" s="539">
        <v>5396</v>
      </c>
      <c r="B5397" s="540" t="s">
        <v>8534</v>
      </c>
      <c r="C5397" s="540" t="s">
        <v>8535</v>
      </c>
      <c r="D5397" s="540" t="s">
        <v>2744</v>
      </c>
      <c r="E5397" s="540" t="s">
        <v>10261</v>
      </c>
      <c r="F5397" s="556">
        <v>16550000</v>
      </c>
      <c r="G5397" s="541">
        <v>2023</v>
      </c>
      <c r="H5397" s="542">
        <f>VLOOKUP(G5397,[3]잔가율!$B$3:$C$33,2,FALSE)</f>
        <v>0.82599999999999996</v>
      </c>
      <c r="I5397" s="552">
        <f t="shared" si="84"/>
        <v>13670300</v>
      </c>
    </row>
    <row r="5398" spans="1:9">
      <c r="A5398" s="539">
        <v>5397</v>
      </c>
      <c r="B5398" s="540" t="s">
        <v>8534</v>
      </c>
      <c r="C5398" s="540" t="s">
        <v>8535</v>
      </c>
      <c r="D5398" s="540" t="s">
        <v>2744</v>
      </c>
      <c r="E5398" s="540" t="s">
        <v>10262</v>
      </c>
      <c r="F5398" s="556">
        <v>18430000</v>
      </c>
      <c r="G5398" s="541">
        <v>2023</v>
      </c>
      <c r="H5398" s="542">
        <f>VLOOKUP(G5398,[3]잔가율!$B$3:$C$33,2,FALSE)</f>
        <v>0.82599999999999996</v>
      </c>
      <c r="I5398" s="552">
        <f t="shared" si="84"/>
        <v>15223180</v>
      </c>
    </row>
    <row r="5399" spans="1:9">
      <c r="A5399" s="539">
        <v>5398</v>
      </c>
      <c r="B5399" s="544" t="s">
        <v>8534</v>
      </c>
      <c r="C5399" s="544" t="s">
        <v>8535</v>
      </c>
      <c r="D5399" s="544" t="s">
        <v>2744</v>
      </c>
      <c r="E5399" s="544" t="s">
        <v>10263</v>
      </c>
      <c r="F5399" s="559">
        <v>15710000</v>
      </c>
      <c r="G5399" s="541">
        <v>2023</v>
      </c>
      <c r="H5399" s="542">
        <f>VLOOKUP(G5399,[3]잔가율!$B$3:$C$33,2,FALSE)</f>
        <v>0.82599999999999996</v>
      </c>
      <c r="I5399" s="552">
        <f t="shared" si="84"/>
        <v>12976460</v>
      </c>
    </row>
    <row r="5400" spans="1:9">
      <c r="A5400" s="539">
        <v>5399</v>
      </c>
      <c r="B5400" s="544" t="s">
        <v>8534</v>
      </c>
      <c r="C5400" s="544" t="s">
        <v>8535</v>
      </c>
      <c r="D5400" s="544" t="s">
        <v>2744</v>
      </c>
      <c r="E5400" s="544" t="s">
        <v>10264</v>
      </c>
      <c r="F5400" s="559">
        <v>17880000</v>
      </c>
      <c r="G5400" s="541">
        <v>2023</v>
      </c>
      <c r="H5400" s="542">
        <f>VLOOKUP(G5400,[3]잔가율!$B$3:$C$33,2,FALSE)</f>
        <v>0.82599999999999996</v>
      </c>
      <c r="I5400" s="552">
        <f t="shared" si="84"/>
        <v>14768880</v>
      </c>
    </row>
    <row r="5401" spans="1:9">
      <c r="A5401" s="539">
        <v>5400</v>
      </c>
      <c r="B5401" s="544" t="s">
        <v>8534</v>
      </c>
      <c r="C5401" s="544" t="s">
        <v>8535</v>
      </c>
      <c r="D5401" s="544" t="s">
        <v>2744</v>
      </c>
      <c r="E5401" s="544" t="s">
        <v>10265</v>
      </c>
      <c r="F5401" s="559">
        <v>18440000</v>
      </c>
      <c r="G5401" s="541">
        <v>2023</v>
      </c>
      <c r="H5401" s="542">
        <f>VLOOKUP(G5401,[3]잔가율!$B$3:$C$33,2,FALSE)</f>
        <v>0.82599999999999996</v>
      </c>
      <c r="I5401" s="552">
        <f t="shared" si="84"/>
        <v>15231440</v>
      </c>
    </row>
    <row r="5402" spans="1:9">
      <c r="A5402" s="539">
        <v>5401</v>
      </c>
      <c r="B5402" s="540" t="s">
        <v>8534</v>
      </c>
      <c r="C5402" s="540" t="s">
        <v>8535</v>
      </c>
      <c r="D5402" s="540" t="s">
        <v>2744</v>
      </c>
      <c r="E5402" s="540" t="s">
        <v>10266</v>
      </c>
      <c r="F5402" s="556">
        <v>19050000</v>
      </c>
      <c r="G5402" s="541">
        <v>2023</v>
      </c>
      <c r="H5402" s="542">
        <f>VLOOKUP(G5402,[3]잔가율!$B$3:$C$33,2,FALSE)</f>
        <v>0.82599999999999996</v>
      </c>
      <c r="I5402" s="552">
        <f t="shared" si="84"/>
        <v>15735300</v>
      </c>
    </row>
    <row r="5403" spans="1:9">
      <c r="A5403" s="539">
        <v>5402</v>
      </c>
      <c r="B5403" s="540" t="s">
        <v>8534</v>
      </c>
      <c r="C5403" s="540" t="s">
        <v>8535</v>
      </c>
      <c r="D5403" s="540" t="s">
        <v>2744</v>
      </c>
      <c r="E5403" s="540" t="s">
        <v>10267</v>
      </c>
      <c r="F5403" s="556">
        <v>17300000</v>
      </c>
      <c r="G5403" s="541">
        <v>2023</v>
      </c>
      <c r="H5403" s="542">
        <f>VLOOKUP(G5403,[3]잔가율!$B$3:$C$33,2,FALSE)</f>
        <v>0.82599999999999996</v>
      </c>
      <c r="I5403" s="552">
        <f t="shared" si="84"/>
        <v>14289800</v>
      </c>
    </row>
    <row r="5404" spans="1:9">
      <c r="A5404" s="539">
        <v>5403</v>
      </c>
      <c r="B5404" s="540" t="s">
        <v>8534</v>
      </c>
      <c r="C5404" s="540" t="s">
        <v>8535</v>
      </c>
      <c r="D5404" s="540" t="s">
        <v>2744</v>
      </c>
      <c r="E5404" s="540" t="s">
        <v>10268</v>
      </c>
      <c r="F5404" s="556">
        <v>19870000</v>
      </c>
      <c r="G5404" s="541">
        <v>2023</v>
      </c>
      <c r="H5404" s="542">
        <f>VLOOKUP(G5404,[3]잔가율!$B$3:$C$33,2,FALSE)</f>
        <v>0.82599999999999996</v>
      </c>
      <c r="I5404" s="552">
        <f t="shared" si="84"/>
        <v>16412620</v>
      </c>
    </row>
    <row r="5405" spans="1:9">
      <c r="A5405" s="539">
        <v>5404</v>
      </c>
      <c r="B5405" s="540" t="s">
        <v>8534</v>
      </c>
      <c r="C5405" s="540" t="s">
        <v>8535</v>
      </c>
      <c r="D5405" s="540" t="s">
        <v>2744</v>
      </c>
      <c r="E5405" s="540" t="s">
        <v>10269</v>
      </c>
      <c r="F5405" s="556">
        <v>15430000</v>
      </c>
      <c r="G5405" s="541">
        <v>2023</v>
      </c>
      <c r="H5405" s="542">
        <f>VLOOKUP(G5405,[3]잔가율!$B$3:$C$33,2,FALSE)</f>
        <v>0.82599999999999996</v>
      </c>
      <c r="I5405" s="552">
        <f t="shared" si="84"/>
        <v>12745180</v>
      </c>
    </row>
    <row r="5406" spans="1:9">
      <c r="A5406" s="539">
        <v>5405</v>
      </c>
      <c r="B5406" s="540" t="s">
        <v>8534</v>
      </c>
      <c r="C5406" s="540" t="s">
        <v>8535</v>
      </c>
      <c r="D5406" s="540" t="s">
        <v>2744</v>
      </c>
      <c r="E5406" s="540" t="s">
        <v>10270</v>
      </c>
      <c r="F5406" s="556">
        <v>16230000</v>
      </c>
      <c r="G5406" s="541">
        <v>2023</v>
      </c>
      <c r="H5406" s="542">
        <f>VLOOKUP(G5406,[3]잔가율!$B$3:$C$33,2,FALSE)</f>
        <v>0.82599999999999996</v>
      </c>
      <c r="I5406" s="552">
        <f t="shared" si="84"/>
        <v>13405980</v>
      </c>
    </row>
    <row r="5407" spans="1:9">
      <c r="A5407" s="539">
        <v>5406</v>
      </c>
      <c r="B5407" s="540" t="s">
        <v>8534</v>
      </c>
      <c r="C5407" s="540" t="s">
        <v>8535</v>
      </c>
      <c r="D5407" s="540" t="s">
        <v>2744</v>
      </c>
      <c r="E5407" s="540" t="s">
        <v>10271</v>
      </c>
      <c r="F5407" s="556">
        <v>16000000</v>
      </c>
      <c r="G5407" s="541">
        <v>2023</v>
      </c>
      <c r="H5407" s="542">
        <f>VLOOKUP(G5407,[3]잔가율!$B$3:$C$33,2,FALSE)</f>
        <v>0.82599999999999996</v>
      </c>
      <c r="I5407" s="552">
        <f t="shared" si="84"/>
        <v>13216000</v>
      </c>
    </row>
    <row r="5408" spans="1:9">
      <c r="A5408" s="539">
        <v>5407</v>
      </c>
      <c r="B5408" s="540" t="s">
        <v>8534</v>
      </c>
      <c r="C5408" s="540" t="s">
        <v>8535</v>
      </c>
      <c r="D5408" s="540" t="s">
        <v>2744</v>
      </c>
      <c r="E5408" s="540" t="s">
        <v>10272</v>
      </c>
      <c r="F5408" s="556">
        <v>14660000</v>
      </c>
      <c r="G5408" s="541">
        <v>2023</v>
      </c>
      <c r="H5408" s="542">
        <f>VLOOKUP(G5408,[3]잔가율!$B$3:$C$33,2,FALSE)</f>
        <v>0.82599999999999996</v>
      </c>
      <c r="I5408" s="552">
        <f t="shared" si="84"/>
        <v>12109160</v>
      </c>
    </row>
    <row r="5409" spans="1:9">
      <c r="A5409" s="539">
        <v>5408</v>
      </c>
      <c r="B5409" s="540" t="s">
        <v>8534</v>
      </c>
      <c r="C5409" s="540" t="s">
        <v>8535</v>
      </c>
      <c r="D5409" s="540" t="s">
        <v>2744</v>
      </c>
      <c r="E5409" s="540" t="s">
        <v>10273</v>
      </c>
      <c r="F5409" s="556">
        <v>16060000</v>
      </c>
      <c r="G5409" s="541">
        <v>2023</v>
      </c>
      <c r="H5409" s="542">
        <f>VLOOKUP(G5409,[3]잔가율!$B$3:$C$33,2,FALSE)</f>
        <v>0.82599999999999996</v>
      </c>
      <c r="I5409" s="552">
        <f t="shared" si="84"/>
        <v>13265560</v>
      </c>
    </row>
    <row r="5410" spans="1:9">
      <c r="A5410" s="539">
        <v>5409</v>
      </c>
      <c r="B5410" s="540" t="s">
        <v>8534</v>
      </c>
      <c r="C5410" s="540" t="s">
        <v>8535</v>
      </c>
      <c r="D5410" s="540" t="s">
        <v>2744</v>
      </c>
      <c r="E5410" s="540" t="s">
        <v>10274</v>
      </c>
      <c r="F5410" s="556">
        <v>14650000</v>
      </c>
      <c r="G5410" s="541">
        <v>2023</v>
      </c>
      <c r="H5410" s="542">
        <f>VLOOKUP(G5410,[3]잔가율!$B$3:$C$33,2,FALSE)</f>
        <v>0.82599999999999996</v>
      </c>
      <c r="I5410" s="552">
        <f t="shared" si="84"/>
        <v>12100900</v>
      </c>
    </row>
    <row r="5411" spans="1:9">
      <c r="A5411" s="539">
        <v>5410</v>
      </c>
      <c r="B5411" s="540" t="s">
        <v>8534</v>
      </c>
      <c r="C5411" s="540" t="s">
        <v>8535</v>
      </c>
      <c r="D5411" s="540" t="s">
        <v>2744</v>
      </c>
      <c r="E5411" s="540" t="s">
        <v>10275</v>
      </c>
      <c r="F5411" s="556">
        <v>15160000</v>
      </c>
      <c r="G5411" s="541">
        <v>2023</v>
      </c>
      <c r="H5411" s="542">
        <f>VLOOKUP(G5411,[3]잔가율!$B$3:$C$33,2,FALSE)</f>
        <v>0.82599999999999996</v>
      </c>
      <c r="I5411" s="552">
        <f t="shared" si="84"/>
        <v>12522160</v>
      </c>
    </row>
    <row r="5412" spans="1:9">
      <c r="A5412" s="539">
        <v>5411</v>
      </c>
      <c r="B5412" s="540" t="s">
        <v>8534</v>
      </c>
      <c r="C5412" s="540" t="s">
        <v>8535</v>
      </c>
      <c r="D5412" s="540" t="s">
        <v>2744</v>
      </c>
      <c r="E5412" s="540" t="s">
        <v>10276</v>
      </c>
      <c r="F5412" s="556">
        <v>13490000</v>
      </c>
      <c r="G5412" s="541">
        <v>2023</v>
      </c>
      <c r="H5412" s="542">
        <f>VLOOKUP(G5412,[3]잔가율!$B$3:$C$33,2,FALSE)</f>
        <v>0.82599999999999996</v>
      </c>
      <c r="I5412" s="552">
        <f t="shared" si="84"/>
        <v>11142740</v>
      </c>
    </row>
    <row r="5413" spans="1:9">
      <c r="A5413" s="539">
        <v>5412</v>
      </c>
      <c r="B5413" s="540" t="s">
        <v>8534</v>
      </c>
      <c r="C5413" s="540" t="s">
        <v>8535</v>
      </c>
      <c r="D5413" s="540" t="s">
        <v>2744</v>
      </c>
      <c r="E5413" s="540" t="s">
        <v>10277</v>
      </c>
      <c r="F5413" s="556">
        <v>14150000</v>
      </c>
      <c r="G5413" s="541">
        <v>2023</v>
      </c>
      <c r="H5413" s="542">
        <f>VLOOKUP(G5413,[3]잔가율!$B$3:$C$33,2,FALSE)</f>
        <v>0.82599999999999996</v>
      </c>
      <c r="I5413" s="552">
        <f t="shared" si="84"/>
        <v>11687900</v>
      </c>
    </row>
    <row r="5414" spans="1:9">
      <c r="A5414" s="539">
        <v>5413</v>
      </c>
      <c r="B5414" s="544" t="s">
        <v>8534</v>
      </c>
      <c r="C5414" s="544" t="s">
        <v>8535</v>
      </c>
      <c r="D5414" s="544" t="s">
        <v>2744</v>
      </c>
      <c r="E5414" s="544" t="s">
        <v>10278</v>
      </c>
      <c r="F5414" s="559">
        <v>16120000</v>
      </c>
      <c r="G5414" s="541">
        <v>2023</v>
      </c>
      <c r="H5414" s="542">
        <f>VLOOKUP(G5414,[3]잔가율!$B$3:$C$33,2,FALSE)</f>
        <v>0.82599999999999996</v>
      </c>
      <c r="I5414" s="552">
        <f t="shared" si="84"/>
        <v>13315120</v>
      </c>
    </row>
    <row r="5415" spans="1:9">
      <c r="A5415" s="539">
        <v>5414</v>
      </c>
      <c r="B5415" s="540" t="s">
        <v>8534</v>
      </c>
      <c r="C5415" s="540" t="s">
        <v>8535</v>
      </c>
      <c r="D5415" s="540" t="s">
        <v>2744</v>
      </c>
      <c r="E5415" s="540" t="s">
        <v>10279</v>
      </c>
      <c r="F5415" s="556">
        <v>18430000</v>
      </c>
      <c r="G5415" s="541">
        <v>2023</v>
      </c>
      <c r="H5415" s="542">
        <f>VLOOKUP(G5415,[3]잔가율!$B$3:$C$33,2,FALSE)</f>
        <v>0.82599999999999996</v>
      </c>
      <c r="I5415" s="552">
        <f t="shared" si="84"/>
        <v>15223180</v>
      </c>
    </row>
    <row r="5416" spans="1:9">
      <c r="A5416" s="539">
        <v>5415</v>
      </c>
      <c r="B5416" s="540" t="s">
        <v>8534</v>
      </c>
      <c r="C5416" s="540" t="s">
        <v>8535</v>
      </c>
      <c r="D5416" s="540" t="s">
        <v>2744</v>
      </c>
      <c r="E5416" s="540" t="s">
        <v>10280</v>
      </c>
      <c r="F5416" s="556">
        <v>18090000</v>
      </c>
      <c r="G5416" s="541">
        <v>2023</v>
      </c>
      <c r="H5416" s="542">
        <f>VLOOKUP(G5416,[3]잔가율!$B$3:$C$33,2,FALSE)</f>
        <v>0.82599999999999996</v>
      </c>
      <c r="I5416" s="552">
        <f t="shared" si="84"/>
        <v>14942340</v>
      </c>
    </row>
    <row r="5417" spans="1:9">
      <c r="A5417" s="539">
        <v>5416</v>
      </c>
      <c r="B5417" s="540" t="s">
        <v>8534</v>
      </c>
      <c r="C5417" s="540" t="s">
        <v>8535</v>
      </c>
      <c r="D5417" s="540" t="s">
        <v>2744</v>
      </c>
      <c r="E5417" s="540" t="s">
        <v>10281</v>
      </c>
      <c r="F5417" s="556">
        <v>16580000</v>
      </c>
      <c r="G5417" s="541">
        <v>2023</v>
      </c>
      <c r="H5417" s="542">
        <f>VLOOKUP(G5417,[3]잔가율!$B$3:$C$33,2,FALSE)</f>
        <v>0.82599999999999996</v>
      </c>
      <c r="I5417" s="552">
        <f t="shared" si="84"/>
        <v>13695080</v>
      </c>
    </row>
    <row r="5418" spans="1:9">
      <c r="A5418" s="539">
        <v>5417</v>
      </c>
      <c r="B5418" s="540" t="s">
        <v>8534</v>
      </c>
      <c r="C5418" s="540" t="s">
        <v>8535</v>
      </c>
      <c r="D5418" s="540" t="s">
        <v>2744</v>
      </c>
      <c r="E5418" s="540" t="s">
        <v>10282</v>
      </c>
      <c r="F5418" s="556">
        <v>18120000</v>
      </c>
      <c r="G5418" s="541">
        <v>2023</v>
      </c>
      <c r="H5418" s="542">
        <f>VLOOKUP(G5418,[3]잔가율!$B$3:$C$33,2,FALSE)</f>
        <v>0.82599999999999996</v>
      </c>
      <c r="I5418" s="552">
        <f t="shared" si="84"/>
        <v>14967120</v>
      </c>
    </row>
    <row r="5419" spans="1:9">
      <c r="A5419" s="539">
        <v>5418</v>
      </c>
      <c r="B5419" s="540" t="s">
        <v>8534</v>
      </c>
      <c r="C5419" s="540" t="s">
        <v>8535</v>
      </c>
      <c r="D5419" s="540" t="s">
        <v>2744</v>
      </c>
      <c r="E5419" s="540" t="s">
        <v>10283</v>
      </c>
      <c r="F5419" s="556">
        <v>16250000</v>
      </c>
      <c r="G5419" s="541">
        <v>2023</v>
      </c>
      <c r="H5419" s="542">
        <f>VLOOKUP(G5419,[3]잔가율!$B$3:$C$33,2,FALSE)</f>
        <v>0.82599999999999996</v>
      </c>
      <c r="I5419" s="552">
        <f t="shared" si="84"/>
        <v>13422500</v>
      </c>
    </row>
    <row r="5420" spans="1:9">
      <c r="A5420" s="539">
        <v>5419</v>
      </c>
      <c r="B5420" s="540" t="s">
        <v>8534</v>
      </c>
      <c r="C5420" s="540" t="s">
        <v>8535</v>
      </c>
      <c r="D5420" s="540" t="s">
        <v>2744</v>
      </c>
      <c r="E5420" s="540" t="s">
        <v>10284</v>
      </c>
      <c r="F5420" s="556">
        <v>17150000</v>
      </c>
      <c r="G5420" s="541">
        <v>2023</v>
      </c>
      <c r="H5420" s="542">
        <f>VLOOKUP(G5420,[3]잔가율!$B$3:$C$33,2,FALSE)</f>
        <v>0.82599999999999996</v>
      </c>
      <c r="I5420" s="552">
        <f t="shared" si="84"/>
        <v>14165900</v>
      </c>
    </row>
    <row r="5421" spans="1:9">
      <c r="A5421" s="539">
        <v>5420</v>
      </c>
      <c r="B5421" s="540" t="s">
        <v>8534</v>
      </c>
      <c r="C5421" s="540" t="s">
        <v>8535</v>
      </c>
      <c r="D5421" s="540" t="s">
        <v>2744</v>
      </c>
      <c r="E5421" s="540" t="s">
        <v>10285</v>
      </c>
      <c r="F5421" s="556">
        <v>16550000</v>
      </c>
      <c r="G5421" s="541">
        <v>2023</v>
      </c>
      <c r="H5421" s="542">
        <f>VLOOKUP(G5421,[3]잔가율!$B$3:$C$33,2,FALSE)</f>
        <v>0.82599999999999996</v>
      </c>
      <c r="I5421" s="552">
        <f t="shared" si="84"/>
        <v>13670300</v>
      </c>
    </row>
    <row r="5422" spans="1:9">
      <c r="A5422" s="539">
        <v>5421</v>
      </c>
      <c r="B5422" s="540" t="s">
        <v>8534</v>
      </c>
      <c r="C5422" s="540" t="s">
        <v>8535</v>
      </c>
      <c r="D5422" s="540" t="s">
        <v>2744</v>
      </c>
      <c r="E5422" s="540" t="s">
        <v>10286</v>
      </c>
      <c r="F5422" s="556">
        <v>15170000</v>
      </c>
      <c r="G5422" s="541">
        <v>2023</v>
      </c>
      <c r="H5422" s="542">
        <f>VLOOKUP(G5422,[3]잔가율!$B$3:$C$33,2,FALSE)</f>
        <v>0.82599999999999996</v>
      </c>
      <c r="I5422" s="552">
        <f t="shared" si="84"/>
        <v>12530420</v>
      </c>
    </row>
    <row r="5423" spans="1:9">
      <c r="A5423" s="539">
        <v>5422</v>
      </c>
      <c r="B5423" s="540" t="s">
        <v>8534</v>
      </c>
      <c r="C5423" s="540" t="s">
        <v>8535</v>
      </c>
      <c r="D5423" s="540" t="s">
        <v>2744</v>
      </c>
      <c r="E5423" s="540" t="s">
        <v>10287</v>
      </c>
      <c r="F5423" s="556">
        <v>18010000</v>
      </c>
      <c r="G5423" s="541">
        <v>2023</v>
      </c>
      <c r="H5423" s="542">
        <f>VLOOKUP(G5423,[3]잔가율!$B$3:$C$33,2,FALSE)</f>
        <v>0.82599999999999996</v>
      </c>
      <c r="I5423" s="552">
        <f t="shared" si="84"/>
        <v>14876260</v>
      </c>
    </row>
    <row r="5424" spans="1:9">
      <c r="A5424" s="539">
        <v>5423</v>
      </c>
      <c r="B5424" s="540" t="s">
        <v>8534</v>
      </c>
      <c r="C5424" s="540" t="s">
        <v>8535</v>
      </c>
      <c r="D5424" s="540" t="s">
        <v>2744</v>
      </c>
      <c r="E5424" s="540" t="s">
        <v>10288</v>
      </c>
      <c r="F5424" s="556">
        <v>19190000</v>
      </c>
      <c r="G5424" s="541">
        <v>2023</v>
      </c>
      <c r="H5424" s="542">
        <f>VLOOKUP(G5424,[3]잔가율!$B$3:$C$33,2,FALSE)</f>
        <v>0.82599999999999996</v>
      </c>
      <c r="I5424" s="552">
        <f t="shared" si="84"/>
        <v>15850940</v>
      </c>
    </row>
    <row r="5425" spans="1:9">
      <c r="A5425" s="539">
        <v>5424</v>
      </c>
      <c r="B5425" s="540" t="s">
        <v>8534</v>
      </c>
      <c r="C5425" s="540" t="s">
        <v>8535</v>
      </c>
      <c r="D5425" s="540" t="s">
        <v>2744</v>
      </c>
      <c r="E5425" s="540" t="s">
        <v>10289</v>
      </c>
      <c r="F5425" s="556">
        <v>18820000</v>
      </c>
      <c r="G5425" s="541">
        <v>2023</v>
      </c>
      <c r="H5425" s="542">
        <f>VLOOKUP(G5425,[3]잔가율!$B$3:$C$33,2,FALSE)</f>
        <v>0.82599999999999996</v>
      </c>
      <c r="I5425" s="552">
        <f t="shared" si="84"/>
        <v>15545320</v>
      </c>
    </row>
    <row r="5426" spans="1:9">
      <c r="A5426" s="539">
        <v>5425</v>
      </c>
      <c r="B5426" s="540" t="s">
        <v>8534</v>
      </c>
      <c r="C5426" s="540" t="s">
        <v>8535</v>
      </c>
      <c r="D5426" s="540" t="s">
        <v>2744</v>
      </c>
      <c r="E5426" s="540" t="s">
        <v>10290</v>
      </c>
      <c r="F5426" s="556">
        <v>17030000</v>
      </c>
      <c r="G5426" s="541">
        <v>2023</v>
      </c>
      <c r="H5426" s="542">
        <f>VLOOKUP(G5426,[3]잔가율!$B$3:$C$33,2,FALSE)</f>
        <v>0.82599999999999996</v>
      </c>
      <c r="I5426" s="552">
        <f t="shared" si="84"/>
        <v>14066780</v>
      </c>
    </row>
    <row r="5427" spans="1:9">
      <c r="A5427" s="539">
        <v>5426</v>
      </c>
      <c r="B5427" s="540" t="s">
        <v>8534</v>
      </c>
      <c r="C5427" s="540" t="s">
        <v>8535</v>
      </c>
      <c r="D5427" s="540" t="s">
        <v>2744</v>
      </c>
      <c r="E5427" s="540" t="s">
        <v>10291</v>
      </c>
      <c r="F5427" s="556">
        <v>18980000</v>
      </c>
      <c r="G5427" s="541">
        <v>2023</v>
      </c>
      <c r="H5427" s="542">
        <f>VLOOKUP(G5427,[3]잔가율!$B$3:$C$33,2,FALSE)</f>
        <v>0.82599999999999996</v>
      </c>
      <c r="I5427" s="552">
        <f t="shared" si="84"/>
        <v>15677480</v>
      </c>
    </row>
    <row r="5428" spans="1:9">
      <c r="A5428" s="539">
        <v>5427</v>
      </c>
      <c r="B5428" s="540" t="s">
        <v>8534</v>
      </c>
      <c r="C5428" s="540" t="s">
        <v>8535</v>
      </c>
      <c r="D5428" s="540" t="s">
        <v>2744</v>
      </c>
      <c r="E5428" s="540" t="s">
        <v>10292</v>
      </c>
      <c r="F5428" s="556">
        <v>17160000</v>
      </c>
      <c r="G5428" s="541">
        <v>2023</v>
      </c>
      <c r="H5428" s="542">
        <f>VLOOKUP(G5428,[3]잔가율!$B$3:$C$33,2,FALSE)</f>
        <v>0.82599999999999996</v>
      </c>
      <c r="I5428" s="552">
        <f t="shared" si="84"/>
        <v>14174160</v>
      </c>
    </row>
    <row r="5429" spans="1:9">
      <c r="A5429" s="539">
        <v>5428</v>
      </c>
      <c r="B5429" s="540" t="s">
        <v>8534</v>
      </c>
      <c r="C5429" s="540" t="s">
        <v>8535</v>
      </c>
      <c r="D5429" s="540" t="s">
        <v>2744</v>
      </c>
      <c r="E5429" s="540" t="s">
        <v>10293</v>
      </c>
      <c r="F5429" s="556">
        <v>18070000</v>
      </c>
      <c r="G5429" s="541">
        <v>2023</v>
      </c>
      <c r="H5429" s="542">
        <f>VLOOKUP(G5429,[3]잔가율!$B$3:$C$33,2,FALSE)</f>
        <v>0.82599999999999996</v>
      </c>
      <c r="I5429" s="552">
        <f t="shared" si="84"/>
        <v>14925820</v>
      </c>
    </row>
    <row r="5430" spans="1:9">
      <c r="A5430" s="539">
        <v>5429</v>
      </c>
      <c r="B5430" s="540" t="s">
        <v>8534</v>
      </c>
      <c r="C5430" s="540" t="s">
        <v>8535</v>
      </c>
      <c r="D5430" s="540" t="s">
        <v>2744</v>
      </c>
      <c r="E5430" s="540" t="s">
        <v>10294</v>
      </c>
      <c r="F5430" s="556">
        <v>17040000</v>
      </c>
      <c r="G5430" s="541">
        <v>2023</v>
      </c>
      <c r="H5430" s="542">
        <f>VLOOKUP(G5430,[3]잔가율!$B$3:$C$33,2,FALSE)</f>
        <v>0.82599999999999996</v>
      </c>
      <c r="I5430" s="552">
        <f t="shared" si="84"/>
        <v>14075040</v>
      </c>
    </row>
    <row r="5431" spans="1:9">
      <c r="A5431" s="539">
        <v>5430</v>
      </c>
      <c r="B5431" s="540" t="s">
        <v>8534</v>
      </c>
      <c r="C5431" s="540" t="s">
        <v>8535</v>
      </c>
      <c r="D5431" s="540" t="s">
        <v>2744</v>
      </c>
      <c r="E5431" s="540" t="s">
        <v>10295</v>
      </c>
      <c r="F5431" s="556">
        <v>16460000</v>
      </c>
      <c r="G5431" s="541">
        <v>2023</v>
      </c>
      <c r="H5431" s="542">
        <f>VLOOKUP(G5431,[3]잔가율!$B$3:$C$33,2,FALSE)</f>
        <v>0.82599999999999996</v>
      </c>
      <c r="I5431" s="552">
        <f t="shared" si="84"/>
        <v>13595960</v>
      </c>
    </row>
    <row r="5432" spans="1:9">
      <c r="A5432" s="539">
        <v>5431</v>
      </c>
      <c r="B5432" s="544" t="s">
        <v>8534</v>
      </c>
      <c r="C5432" s="544" t="s">
        <v>8535</v>
      </c>
      <c r="D5432" s="544" t="s">
        <v>2744</v>
      </c>
      <c r="E5432" s="544" t="s">
        <v>10296</v>
      </c>
      <c r="F5432" s="559">
        <v>17730000</v>
      </c>
      <c r="G5432" s="541">
        <v>2023</v>
      </c>
      <c r="H5432" s="542">
        <f>VLOOKUP(G5432,[3]잔가율!$B$3:$C$33,2,FALSE)</f>
        <v>0.82599999999999996</v>
      </c>
      <c r="I5432" s="552">
        <f t="shared" si="84"/>
        <v>14644980</v>
      </c>
    </row>
    <row r="5433" spans="1:9">
      <c r="A5433" s="539">
        <v>5432</v>
      </c>
      <c r="B5433" s="544" t="s">
        <v>8534</v>
      </c>
      <c r="C5433" s="544" t="s">
        <v>8535</v>
      </c>
      <c r="D5433" s="544" t="s">
        <v>2744</v>
      </c>
      <c r="E5433" s="544" t="s">
        <v>10297</v>
      </c>
      <c r="F5433" s="559">
        <v>19830000</v>
      </c>
      <c r="G5433" s="541">
        <v>2023</v>
      </c>
      <c r="H5433" s="542">
        <f>VLOOKUP(G5433,[3]잔가율!$B$3:$C$33,2,FALSE)</f>
        <v>0.82599999999999996</v>
      </c>
      <c r="I5433" s="552">
        <f t="shared" si="84"/>
        <v>16379580</v>
      </c>
    </row>
    <row r="5434" spans="1:9">
      <c r="A5434" s="539">
        <v>5433</v>
      </c>
      <c r="B5434" s="540" t="s">
        <v>8534</v>
      </c>
      <c r="C5434" s="540" t="s">
        <v>8535</v>
      </c>
      <c r="D5434" s="540" t="s">
        <v>2744</v>
      </c>
      <c r="E5434" s="540" t="s">
        <v>10298</v>
      </c>
      <c r="F5434" s="556">
        <v>19700000</v>
      </c>
      <c r="G5434" s="541">
        <v>2023</v>
      </c>
      <c r="H5434" s="542">
        <f>VLOOKUP(G5434,[3]잔가율!$B$3:$C$33,2,FALSE)</f>
        <v>0.82599999999999996</v>
      </c>
      <c r="I5434" s="552">
        <f t="shared" si="84"/>
        <v>16272200</v>
      </c>
    </row>
    <row r="5435" spans="1:9">
      <c r="A5435" s="539">
        <v>5434</v>
      </c>
      <c r="B5435" s="540" t="s">
        <v>8534</v>
      </c>
      <c r="C5435" s="540" t="s">
        <v>8535</v>
      </c>
      <c r="D5435" s="540" t="s">
        <v>2744</v>
      </c>
      <c r="E5435" s="540" t="s">
        <v>10299</v>
      </c>
      <c r="F5435" s="556">
        <v>17230000</v>
      </c>
      <c r="G5435" s="541">
        <v>2023</v>
      </c>
      <c r="H5435" s="542">
        <f>VLOOKUP(G5435,[3]잔가율!$B$3:$C$33,2,FALSE)</f>
        <v>0.82599999999999996</v>
      </c>
      <c r="I5435" s="552">
        <f t="shared" si="84"/>
        <v>14231980</v>
      </c>
    </row>
    <row r="5436" spans="1:9">
      <c r="A5436" s="539">
        <v>5435</v>
      </c>
      <c r="B5436" s="540" t="s">
        <v>8534</v>
      </c>
      <c r="C5436" s="540" t="s">
        <v>8535</v>
      </c>
      <c r="D5436" s="540" t="s">
        <v>2744</v>
      </c>
      <c r="E5436" s="540" t="s">
        <v>10300</v>
      </c>
      <c r="F5436" s="556">
        <v>20040000</v>
      </c>
      <c r="G5436" s="541">
        <v>2023</v>
      </c>
      <c r="H5436" s="542">
        <f>VLOOKUP(G5436,[3]잔가율!$B$3:$C$33,2,FALSE)</f>
        <v>0.82599999999999996</v>
      </c>
      <c r="I5436" s="552">
        <f t="shared" si="84"/>
        <v>16553040</v>
      </c>
    </row>
    <row r="5437" spans="1:9">
      <c r="A5437" s="539">
        <v>5436</v>
      </c>
      <c r="B5437" s="540" t="s">
        <v>8534</v>
      </c>
      <c r="C5437" s="540" t="s">
        <v>8535</v>
      </c>
      <c r="D5437" s="540" t="s">
        <v>2744</v>
      </c>
      <c r="E5437" s="540" t="s">
        <v>10301</v>
      </c>
      <c r="F5437" s="556">
        <v>16980000</v>
      </c>
      <c r="G5437" s="541">
        <v>2023</v>
      </c>
      <c r="H5437" s="542">
        <f>VLOOKUP(G5437,[3]잔가율!$B$3:$C$33,2,FALSE)</f>
        <v>0.82599999999999996</v>
      </c>
      <c r="I5437" s="552">
        <f t="shared" si="84"/>
        <v>14025480</v>
      </c>
    </row>
    <row r="5438" spans="1:9">
      <c r="A5438" s="539">
        <v>5437</v>
      </c>
      <c r="B5438" s="540" t="s">
        <v>8534</v>
      </c>
      <c r="C5438" s="540" t="s">
        <v>8535</v>
      </c>
      <c r="D5438" s="540" t="s">
        <v>2744</v>
      </c>
      <c r="E5438" s="540" t="s">
        <v>10302</v>
      </c>
      <c r="F5438" s="556">
        <v>19150000</v>
      </c>
      <c r="G5438" s="541">
        <v>2023</v>
      </c>
      <c r="H5438" s="542">
        <f>VLOOKUP(G5438,[3]잔가율!$B$3:$C$33,2,FALSE)</f>
        <v>0.82599999999999996</v>
      </c>
      <c r="I5438" s="552">
        <f t="shared" si="84"/>
        <v>15817900</v>
      </c>
    </row>
    <row r="5439" spans="1:9">
      <c r="A5439" s="539">
        <v>5438</v>
      </c>
      <c r="B5439" s="540" t="s">
        <v>8534</v>
      </c>
      <c r="C5439" s="540" t="s">
        <v>8535</v>
      </c>
      <c r="D5439" s="540" t="s">
        <v>2744</v>
      </c>
      <c r="E5439" s="540" t="s">
        <v>10303</v>
      </c>
      <c r="F5439" s="556">
        <v>17310000</v>
      </c>
      <c r="G5439" s="541">
        <v>2023</v>
      </c>
      <c r="H5439" s="542">
        <f>VLOOKUP(G5439,[3]잔가율!$B$3:$C$33,2,FALSE)</f>
        <v>0.82599999999999996</v>
      </c>
      <c r="I5439" s="552">
        <f t="shared" si="84"/>
        <v>14298060</v>
      </c>
    </row>
    <row r="5440" spans="1:9">
      <c r="A5440" s="539">
        <v>5439</v>
      </c>
      <c r="B5440" s="540" t="s">
        <v>8534</v>
      </c>
      <c r="C5440" s="540" t="s">
        <v>8535</v>
      </c>
      <c r="D5440" s="540" t="s">
        <v>2744</v>
      </c>
      <c r="E5440" s="540" t="s">
        <v>10304</v>
      </c>
      <c r="F5440" s="556">
        <v>16180000</v>
      </c>
      <c r="G5440" s="541">
        <v>2023</v>
      </c>
      <c r="H5440" s="542">
        <f>VLOOKUP(G5440,[3]잔가율!$B$3:$C$33,2,FALSE)</f>
        <v>0.82599999999999996</v>
      </c>
      <c r="I5440" s="552">
        <f t="shared" si="84"/>
        <v>13364680</v>
      </c>
    </row>
    <row r="5441" spans="1:9">
      <c r="A5441" s="539">
        <v>5440</v>
      </c>
      <c r="B5441" s="540" t="s">
        <v>8534</v>
      </c>
      <c r="C5441" s="540" t="s">
        <v>8535</v>
      </c>
      <c r="D5441" s="540" t="s">
        <v>2744</v>
      </c>
      <c r="E5441" s="540" t="s">
        <v>10305</v>
      </c>
      <c r="F5441" s="556">
        <v>14160000</v>
      </c>
      <c r="G5441" s="541">
        <v>2023</v>
      </c>
      <c r="H5441" s="542">
        <f>VLOOKUP(G5441,[3]잔가율!$B$3:$C$33,2,FALSE)</f>
        <v>0.82599999999999996</v>
      </c>
      <c r="I5441" s="552">
        <f t="shared" si="84"/>
        <v>11696160</v>
      </c>
    </row>
    <row r="5442" spans="1:9">
      <c r="A5442" s="539">
        <v>5441</v>
      </c>
      <c r="B5442" s="540" t="s">
        <v>8534</v>
      </c>
      <c r="C5442" s="540" t="s">
        <v>8535</v>
      </c>
      <c r="D5442" s="540" t="s">
        <v>2744</v>
      </c>
      <c r="E5442" s="540" t="s">
        <v>10306</v>
      </c>
      <c r="F5442" s="556">
        <v>16250000</v>
      </c>
      <c r="G5442" s="541">
        <v>2023</v>
      </c>
      <c r="H5442" s="542">
        <f>VLOOKUP(G5442,[3]잔가율!$B$3:$C$33,2,FALSE)</f>
        <v>0.82599999999999996</v>
      </c>
      <c r="I5442" s="552">
        <f t="shared" ref="I5442:I5505" si="85">ROUNDDOWN(F5442*H5442,0)</f>
        <v>13422500</v>
      </c>
    </row>
    <row r="5443" spans="1:9">
      <c r="A5443" s="539">
        <v>5442</v>
      </c>
      <c r="B5443" s="540" t="s">
        <v>8534</v>
      </c>
      <c r="C5443" s="540" t="s">
        <v>8535</v>
      </c>
      <c r="D5443" s="540" t="s">
        <v>2744</v>
      </c>
      <c r="E5443" s="540" t="s">
        <v>10307</v>
      </c>
      <c r="F5443" s="556">
        <v>18160000</v>
      </c>
      <c r="G5443" s="541">
        <v>2023</v>
      </c>
      <c r="H5443" s="542">
        <f>VLOOKUP(G5443,[3]잔가율!$B$3:$C$33,2,FALSE)</f>
        <v>0.82599999999999996</v>
      </c>
      <c r="I5443" s="552">
        <f t="shared" si="85"/>
        <v>15000160</v>
      </c>
    </row>
    <row r="5444" spans="1:9">
      <c r="A5444" s="539">
        <v>5443</v>
      </c>
      <c r="B5444" s="540" t="s">
        <v>8534</v>
      </c>
      <c r="C5444" s="540" t="s">
        <v>8535</v>
      </c>
      <c r="D5444" s="540" t="s">
        <v>2744</v>
      </c>
      <c r="E5444" s="540" t="s">
        <v>10308</v>
      </c>
      <c r="F5444" s="556">
        <v>19060000</v>
      </c>
      <c r="G5444" s="541">
        <v>2023</v>
      </c>
      <c r="H5444" s="542">
        <f>VLOOKUP(G5444,[3]잔가율!$B$3:$C$33,2,FALSE)</f>
        <v>0.82599999999999996</v>
      </c>
      <c r="I5444" s="552">
        <f t="shared" si="85"/>
        <v>15743560</v>
      </c>
    </row>
    <row r="5445" spans="1:9">
      <c r="A5445" s="539">
        <v>5444</v>
      </c>
      <c r="B5445" s="540" t="s">
        <v>8534</v>
      </c>
      <c r="C5445" s="540" t="s">
        <v>8535</v>
      </c>
      <c r="D5445" s="540" t="s">
        <v>2744</v>
      </c>
      <c r="E5445" s="540" t="s">
        <v>10309</v>
      </c>
      <c r="F5445" s="556">
        <v>18020000</v>
      </c>
      <c r="G5445" s="541">
        <v>2023</v>
      </c>
      <c r="H5445" s="542">
        <f>VLOOKUP(G5445,[3]잔가율!$B$3:$C$33,2,FALSE)</f>
        <v>0.82599999999999996</v>
      </c>
      <c r="I5445" s="552">
        <f t="shared" si="85"/>
        <v>14884520</v>
      </c>
    </row>
    <row r="5446" spans="1:9">
      <c r="A5446" s="539">
        <v>5445</v>
      </c>
      <c r="B5446" s="540" t="s">
        <v>8534</v>
      </c>
      <c r="C5446" s="540" t="s">
        <v>8535</v>
      </c>
      <c r="D5446" s="540" t="s">
        <v>2744</v>
      </c>
      <c r="E5446" s="540" t="s">
        <v>10310</v>
      </c>
      <c r="F5446" s="556">
        <v>20080000</v>
      </c>
      <c r="G5446" s="541">
        <v>2023</v>
      </c>
      <c r="H5446" s="542">
        <f>VLOOKUP(G5446,[3]잔가율!$B$3:$C$33,2,FALSE)</f>
        <v>0.82599999999999996</v>
      </c>
      <c r="I5446" s="552">
        <f t="shared" si="85"/>
        <v>16586080</v>
      </c>
    </row>
    <row r="5447" spans="1:9">
      <c r="A5447" s="539">
        <v>5446</v>
      </c>
      <c r="B5447" s="540" t="s">
        <v>8534</v>
      </c>
      <c r="C5447" s="540" t="s">
        <v>8535</v>
      </c>
      <c r="D5447" s="540" t="s">
        <v>2744</v>
      </c>
      <c r="E5447" s="540" t="s">
        <v>10311</v>
      </c>
      <c r="F5447" s="556">
        <v>18490000</v>
      </c>
      <c r="G5447" s="541">
        <v>2023</v>
      </c>
      <c r="H5447" s="542">
        <f>VLOOKUP(G5447,[3]잔가율!$B$3:$C$33,2,FALSE)</f>
        <v>0.82599999999999996</v>
      </c>
      <c r="I5447" s="552">
        <f t="shared" si="85"/>
        <v>15272740</v>
      </c>
    </row>
    <row r="5448" spans="1:9">
      <c r="A5448" s="539">
        <v>5447</v>
      </c>
      <c r="B5448" s="540" t="s">
        <v>8534</v>
      </c>
      <c r="C5448" s="540" t="s">
        <v>8535</v>
      </c>
      <c r="D5448" s="540" t="s">
        <v>2744</v>
      </c>
      <c r="E5448" s="540" t="s">
        <v>10312</v>
      </c>
      <c r="F5448" s="556">
        <v>19810000</v>
      </c>
      <c r="G5448" s="541">
        <v>2023</v>
      </c>
      <c r="H5448" s="542">
        <f>VLOOKUP(G5448,[3]잔가율!$B$3:$C$33,2,FALSE)</f>
        <v>0.82599999999999996</v>
      </c>
      <c r="I5448" s="552">
        <f t="shared" si="85"/>
        <v>16363060</v>
      </c>
    </row>
    <row r="5449" spans="1:9">
      <c r="A5449" s="539">
        <v>5448</v>
      </c>
      <c r="B5449" s="540" t="s">
        <v>8534</v>
      </c>
      <c r="C5449" s="540" t="s">
        <v>8535</v>
      </c>
      <c r="D5449" s="540" t="s">
        <v>2744</v>
      </c>
      <c r="E5449" s="540" t="s">
        <v>10313</v>
      </c>
      <c r="F5449" s="556">
        <v>21950000</v>
      </c>
      <c r="G5449" s="541">
        <v>2023</v>
      </c>
      <c r="H5449" s="542">
        <f>VLOOKUP(G5449,[3]잔가율!$B$3:$C$33,2,FALSE)</f>
        <v>0.82599999999999996</v>
      </c>
      <c r="I5449" s="552">
        <f t="shared" si="85"/>
        <v>18130700</v>
      </c>
    </row>
    <row r="5450" spans="1:9">
      <c r="A5450" s="539">
        <v>5449</v>
      </c>
      <c r="B5450" s="540" t="s">
        <v>8534</v>
      </c>
      <c r="C5450" s="540" t="s">
        <v>8535</v>
      </c>
      <c r="D5450" s="540" t="s">
        <v>2744</v>
      </c>
      <c r="E5450" s="540" t="s">
        <v>10314</v>
      </c>
      <c r="F5450" s="556">
        <v>24170000</v>
      </c>
      <c r="G5450" s="541">
        <v>2023</v>
      </c>
      <c r="H5450" s="542">
        <f>VLOOKUP(G5450,[3]잔가율!$B$3:$C$33,2,FALSE)</f>
        <v>0.82599999999999996</v>
      </c>
      <c r="I5450" s="552">
        <f t="shared" si="85"/>
        <v>19964420</v>
      </c>
    </row>
    <row r="5451" spans="1:9">
      <c r="A5451" s="539">
        <v>5450</v>
      </c>
      <c r="B5451" s="540" t="s">
        <v>8534</v>
      </c>
      <c r="C5451" s="540" t="s">
        <v>8535</v>
      </c>
      <c r="D5451" s="540" t="s">
        <v>2744</v>
      </c>
      <c r="E5451" s="540" t="s">
        <v>10315</v>
      </c>
      <c r="F5451" s="556">
        <v>23440000</v>
      </c>
      <c r="G5451" s="541">
        <v>2023</v>
      </c>
      <c r="H5451" s="542">
        <f>VLOOKUP(G5451,[3]잔가율!$B$3:$C$33,2,FALSE)</f>
        <v>0.82599999999999996</v>
      </c>
      <c r="I5451" s="552">
        <f t="shared" si="85"/>
        <v>19361440</v>
      </c>
    </row>
    <row r="5452" spans="1:9">
      <c r="A5452" s="539">
        <v>5451</v>
      </c>
      <c r="B5452" s="540" t="s">
        <v>8534</v>
      </c>
      <c r="C5452" s="540" t="s">
        <v>8535</v>
      </c>
      <c r="D5452" s="540" t="s">
        <v>2744</v>
      </c>
      <c r="E5452" s="540" t="s">
        <v>10316</v>
      </c>
      <c r="F5452" s="556">
        <v>19130000</v>
      </c>
      <c r="G5452" s="541">
        <v>2023</v>
      </c>
      <c r="H5452" s="542">
        <f>VLOOKUP(G5452,[3]잔가율!$B$3:$C$33,2,FALSE)</f>
        <v>0.82599999999999996</v>
      </c>
      <c r="I5452" s="552">
        <f t="shared" si="85"/>
        <v>15801380</v>
      </c>
    </row>
    <row r="5453" spans="1:9">
      <c r="A5453" s="539">
        <v>5452</v>
      </c>
      <c r="B5453" s="540" t="s">
        <v>8534</v>
      </c>
      <c r="C5453" s="540" t="s">
        <v>8535</v>
      </c>
      <c r="D5453" s="540" t="s">
        <v>2744</v>
      </c>
      <c r="E5453" s="540" t="s">
        <v>10317</v>
      </c>
      <c r="F5453" s="556">
        <v>26670000</v>
      </c>
      <c r="G5453" s="541">
        <v>2023</v>
      </c>
      <c r="H5453" s="542">
        <f>VLOOKUP(G5453,[3]잔가율!$B$3:$C$33,2,FALSE)</f>
        <v>0.82599999999999996</v>
      </c>
      <c r="I5453" s="552">
        <f t="shared" si="85"/>
        <v>22029420</v>
      </c>
    </row>
    <row r="5454" spans="1:9">
      <c r="A5454" s="539">
        <v>5453</v>
      </c>
      <c r="B5454" s="540" t="s">
        <v>8534</v>
      </c>
      <c r="C5454" s="540" t="s">
        <v>8535</v>
      </c>
      <c r="D5454" s="540" t="s">
        <v>2744</v>
      </c>
      <c r="E5454" s="540" t="s">
        <v>10318</v>
      </c>
      <c r="F5454" s="556">
        <v>21250000</v>
      </c>
      <c r="G5454" s="541">
        <v>2023</v>
      </c>
      <c r="H5454" s="542">
        <f>VLOOKUP(G5454,[3]잔가율!$B$3:$C$33,2,FALSE)</f>
        <v>0.82599999999999996</v>
      </c>
      <c r="I5454" s="552">
        <f t="shared" si="85"/>
        <v>17552500</v>
      </c>
    </row>
    <row r="5455" spans="1:9">
      <c r="A5455" s="539">
        <v>5454</v>
      </c>
      <c r="B5455" s="540" t="s">
        <v>8534</v>
      </c>
      <c r="C5455" s="540" t="s">
        <v>8535</v>
      </c>
      <c r="D5455" s="540" t="s">
        <v>2744</v>
      </c>
      <c r="E5455" s="540" t="s">
        <v>10319</v>
      </c>
      <c r="F5455" s="556">
        <v>23560000</v>
      </c>
      <c r="G5455" s="541">
        <v>2023</v>
      </c>
      <c r="H5455" s="542">
        <f>VLOOKUP(G5455,[3]잔가율!$B$3:$C$33,2,FALSE)</f>
        <v>0.82599999999999996</v>
      </c>
      <c r="I5455" s="552">
        <f t="shared" si="85"/>
        <v>19460560</v>
      </c>
    </row>
    <row r="5456" spans="1:9">
      <c r="A5456" s="539">
        <v>5455</v>
      </c>
      <c r="B5456" s="540" t="s">
        <v>8534</v>
      </c>
      <c r="C5456" s="540" t="s">
        <v>8535</v>
      </c>
      <c r="D5456" s="540" t="s">
        <v>2744</v>
      </c>
      <c r="E5456" s="540" t="s">
        <v>10320</v>
      </c>
      <c r="F5456" s="556">
        <v>27840000</v>
      </c>
      <c r="G5456" s="541">
        <v>2023</v>
      </c>
      <c r="H5456" s="542">
        <f>VLOOKUP(G5456,[3]잔가율!$B$3:$C$33,2,FALSE)</f>
        <v>0.82599999999999996</v>
      </c>
      <c r="I5456" s="552">
        <f t="shared" si="85"/>
        <v>22995840</v>
      </c>
    </row>
    <row r="5457" spans="1:9">
      <c r="A5457" s="539">
        <v>5456</v>
      </c>
      <c r="B5457" s="544" t="s">
        <v>8534</v>
      </c>
      <c r="C5457" s="544" t="s">
        <v>8535</v>
      </c>
      <c r="D5457" s="544" t="s">
        <v>2744</v>
      </c>
      <c r="E5457" s="544" t="s">
        <v>10321</v>
      </c>
      <c r="F5457" s="559">
        <v>23480000</v>
      </c>
      <c r="G5457" s="541">
        <v>2023</v>
      </c>
      <c r="H5457" s="542">
        <f>VLOOKUP(G5457,[3]잔가율!$B$3:$C$33,2,FALSE)</f>
        <v>0.82599999999999996</v>
      </c>
      <c r="I5457" s="552">
        <f t="shared" si="85"/>
        <v>19394480</v>
      </c>
    </row>
    <row r="5458" spans="1:9">
      <c r="A5458" s="539">
        <v>5457</v>
      </c>
      <c r="B5458" s="544" t="s">
        <v>8534</v>
      </c>
      <c r="C5458" s="544" t="s">
        <v>8535</v>
      </c>
      <c r="D5458" s="544" t="s">
        <v>2744</v>
      </c>
      <c r="E5458" s="544" t="s">
        <v>10322</v>
      </c>
      <c r="F5458" s="559">
        <v>25340000</v>
      </c>
      <c r="G5458" s="541">
        <v>2023</v>
      </c>
      <c r="H5458" s="542">
        <f>VLOOKUP(G5458,[3]잔가율!$B$3:$C$33,2,FALSE)</f>
        <v>0.82599999999999996</v>
      </c>
      <c r="I5458" s="552">
        <f t="shared" si="85"/>
        <v>20930840</v>
      </c>
    </row>
    <row r="5459" spans="1:9">
      <c r="A5459" s="539">
        <v>5458</v>
      </c>
      <c r="B5459" s="544" t="s">
        <v>8534</v>
      </c>
      <c r="C5459" s="544" t="s">
        <v>8535</v>
      </c>
      <c r="D5459" s="544" t="s">
        <v>2744</v>
      </c>
      <c r="E5459" s="544" t="s">
        <v>10323</v>
      </c>
      <c r="F5459" s="559">
        <v>27260000</v>
      </c>
      <c r="G5459" s="541">
        <v>2023</v>
      </c>
      <c r="H5459" s="542">
        <f>VLOOKUP(G5459,[3]잔가율!$B$3:$C$33,2,FALSE)</f>
        <v>0.82599999999999996</v>
      </c>
      <c r="I5459" s="552">
        <f t="shared" si="85"/>
        <v>22516760</v>
      </c>
    </row>
    <row r="5460" spans="1:9">
      <c r="A5460" s="539">
        <v>5459</v>
      </c>
      <c r="B5460" s="544" t="s">
        <v>8534</v>
      </c>
      <c r="C5460" s="544" t="s">
        <v>8535</v>
      </c>
      <c r="D5460" s="544" t="s">
        <v>2744</v>
      </c>
      <c r="E5460" s="544" t="s">
        <v>10324</v>
      </c>
      <c r="F5460" s="559">
        <v>27450000</v>
      </c>
      <c r="G5460" s="541">
        <v>2023</v>
      </c>
      <c r="H5460" s="542">
        <f>VLOOKUP(G5460,[3]잔가율!$B$3:$C$33,2,FALSE)</f>
        <v>0.82599999999999996</v>
      </c>
      <c r="I5460" s="552">
        <f t="shared" si="85"/>
        <v>22673700</v>
      </c>
    </row>
    <row r="5461" spans="1:9">
      <c r="A5461" s="539">
        <v>5460</v>
      </c>
      <c r="B5461" s="544" t="s">
        <v>8534</v>
      </c>
      <c r="C5461" s="544" t="s">
        <v>8535</v>
      </c>
      <c r="D5461" s="544" t="s">
        <v>2744</v>
      </c>
      <c r="E5461" s="544" t="s">
        <v>10325</v>
      </c>
      <c r="F5461" s="559">
        <v>29360000</v>
      </c>
      <c r="G5461" s="541">
        <v>2023</v>
      </c>
      <c r="H5461" s="542">
        <f>VLOOKUP(G5461,[3]잔가율!$B$3:$C$33,2,FALSE)</f>
        <v>0.82599999999999996</v>
      </c>
      <c r="I5461" s="552">
        <f t="shared" si="85"/>
        <v>24251360</v>
      </c>
    </row>
    <row r="5462" spans="1:9">
      <c r="A5462" s="539">
        <v>5461</v>
      </c>
      <c r="B5462" s="544" t="s">
        <v>8534</v>
      </c>
      <c r="C5462" s="544" t="s">
        <v>8535</v>
      </c>
      <c r="D5462" s="544" t="s">
        <v>2744</v>
      </c>
      <c r="E5462" s="544" t="s">
        <v>10326</v>
      </c>
      <c r="F5462" s="559">
        <v>29880000</v>
      </c>
      <c r="G5462" s="541">
        <v>2023</v>
      </c>
      <c r="H5462" s="542">
        <f>VLOOKUP(G5462,[3]잔가율!$B$3:$C$33,2,FALSE)</f>
        <v>0.82599999999999996</v>
      </c>
      <c r="I5462" s="552">
        <f t="shared" si="85"/>
        <v>24680880</v>
      </c>
    </row>
    <row r="5463" spans="1:9">
      <c r="A5463" s="539">
        <v>5462</v>
      </c>
      <c r="B5463" s="544" t="s">
        <v>8534</v>
      </c>
      <c r="C5463" s="544" t="s">
        <v>8535</v>
      </c>
      <c r="D5463" s="544" t="s">
        <v>2744</v>
      </c>
      <c r="E5463" s="544" t="s">
        <v>10327</v>
      </c>
      <c r="F5463" s="559">
        <v>30730000</v>
      </c>
      <c r="G5463" s="541">
        <v>2023</v>
      </c>
      <c r="H5463" s="542">
        <f>VLOOKUP(G5463,[3]잔가율!$B$3:$C$33,2,FALSE)</f>
        <v>0.82599999999999996</v>
      </c>
      <c r="I5463" s="552">
        <f t="shared" si="85"/>
        <v>25382980</v>
      </c>
    </row>
    <row r="5464" spans="1:9">
      <c r="A5464" s="539">
        <v>5463</v>
      </c>
      <c r="B5464" s="544" t="s">
        <v>8534</v>
      </c>
      <c r="C5464" s="544" t="s">
        <v>8535</v>
      </c>
      <c r="D5464" s="544" t="s">
        <v>2744</v>
      </c>
      <c r="E5464" s="544" t="s">
        <v>10328</v>
      </c>
      <c r="F5464" s="559">
        <v>31130000</v>
      </c>
      <c r="G5464" s="541">
        <v>2023</v>
      </c>
      <c r="H5464" s="542">
        <f>VLOOKUP(G5464,[3]잔가율!$B$3:$C$33,2,FALSE)</f>
        <v>0.82599999999999996</v>
      </c>
      <c r="I5464" s="552">
        <f t="shared" si="85"/>
        <v>25713380</v>
      </c>
    </row>
    <row r="5465" spans="1:9">
      <c r="A5465" s="539">
        <v>5464</v>
      </c>
      <c r="B5465" s="544" t="s">
        <v>8534</v>
      </c>
      <c r="C5465" s="544" t="s">
        <v>8535</v>
      </c>
      <c r="D5465" s="544" t="s">
        <v>2744</v>
      </c>
      <c r="E5465" s="544" t="s">
        <v>10329</v>
      </c>
      <c r="F5465" s="559">
        <v>29300000</v>
      </c>
      <c r="G5465" s="541">
        <v>2023</v>
      </c>
      <c r="H5465" s="542">
        <f>VLOOKUP(G5465,[3]잔가율!$B$3:$C$33,2,FALSE)</f>
        <v>0.82599999999999996</v>
      </c>
      <c r="I5465" s="552">
        <f t="shared" si="85"/>
        <v>24201800</v>
      </c>
    </row>
    <row r="5466" spans="1:9">
      <c r="A5466" s="539">
        <v>5465</v>
      </c>
      <c r="B5466" s="544" t="s">
        <v>8534</v>
      </c>
      <c r="C5466" s="544" t="s">
        <v>8535</v>
      </c>
      <c r="D5466" s="544" t="s">
        <v>2744</v>
      </c>
      <c r="E5466" s="544" t="s">
        <v>10330</v>
      </c>
      <c r="F5466" s="559">
        <v>29280000</v>
      </c>
      <c r="G5466" s="541">
        <v>2023</v>
      </c>
      <c r="H5466" s="542">
        <f>VLOOKUP(G5466,[3]잔가율!$B$3:$C$33,2,FALSE)</f>
        <v>0.82599999999999996</v>
      </c>
      <c r="I5466" s="552">
        <f t="shared" si="85"/>
        <v>24185280</v>
      </c>
    </row>
    <row r="5467" spans="1:9">
      <c r="A5467" s="539">
        <v>5466</v>
      </c>
      <c r="B5467" s="544" t="s">
        <v>8534</v>
      </c>
      <c r="C5467" s="544" t="s">
        <v>8535</v>
      </c>
      <c r="D5467" s="544" t="s">
        <v>2744</v>
      </c>
      <c r="E5467" s="544" t="s">
        <v>10331</v>
      </c>
      <c r="F5467" s="559">
        <v>31040000</v>
      </c>
      <c r="G5467" s="541">
        <v>2023</v>
      </c>
      <c r="H5467" s="542">
        <f>VLOOKUP(G5467,[3]잔가율!$B$3:$C$33,2,FALSE)</f>
        <v>0.82599999999999996</v>
      </c>
      <c r="I5467" s="552">
        <f t="shared" si="85"/>
        <v>25639040</v>
      </c>
    </row>
    <row r="5468" spans="1:9">
      <c r="A5468" s="539">
        <v>5467</v>
      </c>
      <c r="B5468" s="544" t="s">
        <v>8534</v>
      </c>
      <c r="C5468" s="544" t="s">
        <v>8535</v>
      </c>
      <c r="D5468" s="544" t="s">
        <v>2744</v>
      </c>
      <c r="E5468" s="544" t="s">
        <v>10332</v>
      </c>
      <c r="F5468" s="559">
        <v>31400000</v>
      </c>
      <c r="G5468" s="541">
        <v>2023</v>
      </c>
      <c r="H5468" s="542">
        <f>VLOOKUP(G5468,[3]잔가율!$B$3:$C$33,2,FALSE)</f>
        <v>0.82599999999999996</v>
      </c>
      <c r="I5468" s="552">
        <f t="shared" si="85"/>
        <v>25936400</v>
      </c>
    </row>
    <row r="5469" spans="1:9">
      <c r="A5469" s="539">
        <v>5468</v>
      </c>
      <c r="B5469" s="544" t="s">
        <v>8534</v>
      </c>
      <c r="C5469" s="544" t="s">
        <v>8535</v>
      </c>
      <c r="D5469" s="544" t="s">
        <v>2744</v>
      </c>
      <c r="E5469" s="544" t="s">
        <v>10333</v>
      </c>
      <c r="F5469" s="559">
        <v>32190000</v>
      </c>
      <c r="G5469" s="541">
        <v>2023</v>
      </c>
      <c r="H5469" s="542">
        <f>VLOOKUP(G5469,[3]잔가율!$B$3:$C$33,2,FALSE)</f>
        <v>0.82599999999999996</v>
      </c>
      <c r="I5469" s="552">
        <f t="shared" si="85"/>
        <v>26588940</v>
      </c>
    </row>
    <row r="5470" spans="1:9">
      <c r="A5470" s="539">
        <v>5469</v>
      </c>
      <c r="B5470" s="544" t="s">
        <v>8534</v>
      </c>
      <c r="C5470" s="544" t="s">
        <v>8535</v>
      </c>
      <c r="D5470" s="544" t="s">
        <v>2744</v>
      </c>
      <c r="E5470" s="544" t="s">
        <v>10334</v>
      </c>
      <c r="F5470" s="559">
        <v>32790000</v>
      </c>
      <c r="G5470" s="541">
        <v>2023</v>
      </c>
      <c r="H5470" s="542">
        <f>VLOOKUP(G5470,[3]잔가율!$B$3:$C$33,2,FALSE)</f>
        <v>0.82599999999999996</v>
      </c>
      <c r="I5470" s="552">
        <f t="shared" si="85"/>
        <v>27084540</v>
      </c>
    </row>
    <row r="5471" spans="1:9">
      <c r="A5471" s="539">
        <v>5470</v>
      </c>
      <c r="B5471" s="544" t="s">
        <v>8534</v>
      </c>
      <c r="C5471" s="544" t="s">
        <v>8535</v>
      </c>
      <c r="D5471" s="544" t="s">
        <v>2744</v>
      </c>
      <c r="E5471" s="544" t="s">
        <v>10335</v>
      </c>
      <c r="F5471" s="559">
        <v>24210000</v>
      </c>
      <c r="G5471" s="541">
        <v>2023</v>
      </c>
      <c r="H5471" s="542">
        <f>VLOOKUP(G5471,[3]잔가율!$B$3:$C$33,2,FALSE)</f>
        <v>0.82599999999999996</v>
      </c>
      <c r="I5471" s="552">
        <f t="shared" si="85"/>
        <v>19997460</v>
      </c>
    </row>
    <row r="5472" spans="1:9">
      <c r="A5472" s="539">
        <v>5471</v>
      </c>
      <c r="B5472" s="544" t="s">
        <v>8534</v>
      </c>
      <c r="C5472" s="544" t="s">
        <v>8535</v>
      </c>
      <c r="D5472" s="544" t="s">
        <v>2744</v>
      </c>
      <c r="E5472" s="544" t="s">
        <v>10336</v>
      </c>
      <c r="F5472" s="559">
        <v>27080000</v>
      </c>
      <c r="G5472" s="541">
        <v>2023</v>
      </c>
      <c r="H5472" s="542">
        <f>VLOOKUP(G5472,[3]잔가율!$B$3:$C$33,2,FALSE)</f>
        <v>0.82599999999999996</v>
      </c>
      <c r="I5472" s="552">
        <f t="shared" si="85"/>
        <v>22368080</v>
      </c>
    </row>
    <row r="5473" spans="1:9">
      <c r="A5473" s="539">
        <v>5472</v>
      </c>
      <c r="B5473" s="544" t="s">
        <v>8534</v>
      </c>
      <c r="C5473" s="544" t="s">
        <v>8535</v>
      </c>
      <c r="D5473" s="544" t="s">
        <v>2744</v>
      </c>
      <c r="E5473" s="544" t="s">
        <v>10337</v>
      </c>
      <c r="F5473" s="559">
        <v>28830000</v>
      </c>
      <c r="G5473" s="541">
        <v>2023</v>
      </c>
      <c r="H5473" s="542">
        <f>VLOOKUP(G5473,[3]잔가율!$B$3:$C$33,2,FALSE)</f>
        <v>0.82599999999999996</v>
      </c>
      <c r="I5473" s="552">
        <f t="shared" si="85"/>
        <v>23813580</v>
      </c>
    </row>
    <row r="5474" spans="1:9">
      <c r="A5474" s="539">
        <v>5473</v>
      </c>
      <c r="B5474" s="544" t="s">
        <v>8534</v>
      </c>
      <c r="C5474" s="544" t="s">
        <v>8535</v>
      </c>
      <c r="D5474" s="544" t="s">
        <v>2744</v>
      </c>
      <c r="E5474" s="544" t="s">
        <v>10338</v>
      </c>
      <c r="F5474" s="559">
        <v>30640000</v>
      </c>
      <c r="G5474" s="541">
        <v>2023</v>
      </c>
      <c r="H5474" s="542">
        <f>VLOOKUP(G5474,[3]잔가율!$B$3:$C$33,2,FALSE)</f>
        <v>0.82599999999999996</v>
      </c>
      <c r="I5474" s="552">
        <f t="shared" si="85"/>
        <v>25308640</v>
      </c>
    </row>
    <row r="5475" spans="1:9">
      <c r="A5475" s="539">
        <v>5474</v>
      </c>
      <c r="B5475" s="544" t="s">
        <v>8534</v>
      </c>
      <c r="C5475" s="544" t="s">
        <v>8535</v>
      </c>
      <c r="D5475" s="544" t="s">
        <v>2744</v>
      </c>
      <c r="E5475" s="544" t="s">
        <v>10339</v>
      </c>
      <c r="F5475" s="559">
        <v>30750000</v>
      </c>
      <c r="G5475" s="541">
        <v>2023</v>
      </c>
      <c r="H5475" s="542">
        <f>VLOOKUP(G5475,[3]잔가율!$B$3:$C$33,2,FALSE)</f>
        <v>0.82599999999999996</v>
      </c>
      <c r="I5475" s="552">
        <f t="shared" si="85"/>
        <v>25399500</v>
      </c>
    </row>
    <row r="5476" spans="1:9">
      <c r="A5476" s="539">
        <v>5475</v>
      </c>
      <c r="B5476" s="544" t="s">
        <v>8534</v>
      </c>
      <c r="C5476" s="544" t="s">
        <v>8535</v>
      </c>
      <c r="D5476" s="544" t="s">
        <v>2744</v>
      </c>
      <c r="E5476" s="544" t="s">
        <v>10340</v>
      </c>
      <c r="F5476" s="559">
        <v>31290000</v>
      </c>
      <c r="G5476" s="541">
        <v>2023</v>
      </c>
      <c r="H5476" s="542">
        <f>VLOOKUP(G5476,[3]잔가율!$B$3:$C$33,2,FALSE)</f>
        <v>0.82599999999999996</v>
      </c>
      <c r="I5476" s="552">
        <f t="shared" si="85"/>
        <v>25845540</v>
      </c>
    </row>
    <row r="5477" spans="1:9">
      <c r="A5477" s="539">
        <v>5476</v>
      </c>
      <c r="B5477" s="544" t="s">
        <v>8534</v>
      </c>
      <c r="C5477" s="544" t="s">
        <v>8535</v>
      </c>
      <c r="D5477" s="544" t="s">
        <v>2744</v>
      </c>
      <c r="E5477" s="544" t="s">
        <v>10341</v>
      </c>
      <c r="F5477" s="559">
        <v>32370000</v>
      </c>
      <c r="G5477" s="541">
        <v>2023</v>
      </c>
      <c r="H5477" s="542">
        <f>VLOOKUP(G5477,[3]잔가율!$B$3:$C$33,2,FALSE)</f>
        <v>0.82599999999999996</v>
      </c>
      <c r="I5477" s="552">
        <f t="shared" si="85"/>
        <v>26737620</v>
      </c>
    </row>
    <row r="5478" spans="1:9">
      <c r="A5478" s="539">
        <v>5477</v>
      </c>
      <c r="B5478" s="544" t="s">
        <v>8534</v>
      </c>
      <c r="C5478" s="544" t="s">
        <v>8535</v>
      </c>
      <c r="D5478" s="544" t="s">
        <v>2744</v>
      </c>
      <c r="E5478" s="544" t="s">
        <v>10342</v>
      </c>
      <c r="F5478" s="559">
        <v>29660000</v>
      </c>
      <c r="G5478" s="541">
        <v>2023</v>
      </c>
      <c r="H5478" s="542">
        <f>VLOOKUP(G5478,[3]잔가율!$B$3:$C$33,2,FALSE)</f>
        <v>0.82599999999999996</v>
      </c>
      <c r="I5478" s="552">
        <f t="shared" si="85"/>
        <v>24499160</v>
      </c>
    </row>
    <row r="5479" spans="1:9">
      <c r="A5479" s="539">
        <v>5478</v>
      </c>
      <c r="B5479" s="544" t="s">
        <v>8534</v>
      </c>
      <c r="C5479" s="544" t="s">
        <v>8535</v>
      </c>
      <c r="D5479" s="544" t="s">
        <v>2744</v>
      </c>
      <c r="E5479" s="544" t="s">
        <v>10343</v>
      </c>
      <c r="F5479" s="559">
        <v>31080000</v>
      </c>
      <c r="G5479" s="541">
        <v>2023</v>
      </c>
      <c r="H5479" s="542">
        <f>VLOOKUP(G5479,[3]잔가율!$B$3:$C$33,2,FALSE)</f>
        <v>0.82599999999999996</v>
      </c>
      <c r="I5479" s="552">
        <f t="shared" si="85"/>
        <v>25672080</v>
      </c>
    </row>
    <row r="5480" spans="1:9">
      <c r="A5480" s="539">
        <v>5479</v>
      </c>
      <c r="B5480" s="544" t="s">
        <v>8534</v>
      </c>
      <c r="C5480" s="544" t="s">
        <v>8535</v>
      </c>
      <c r="D5480" s="544" t="s">
        <v>2744</v>
      </c>
      <c r="E5480" s="544" t="s">
        <v>10344</v>
      </c>
      <c r="F5480" s="559">
        <v>26440000</v>
      </c>
      <c r="G5480" s="541">
        <v>2023</v>
      </c>
      <c r="H5480" s="542">
        <f>VLOOKUP(G5480,[3]잔가율!$B$3:$C$33,2,FALSE)</f>
        <v>0.82599999999999996</v>
      </c>
      <c r="I5480" s="552">
        <f t="shared" si="85"/>
        <v>21839440</v>
      </c>
    </row>
    <row r="5481" spans="1:9">
      <c r="A5481" s="539">
        <v>5480</v>
      </c>
      <c r="B5481" s="544" t="s">
        <v>8534</v>
      </c>
      <c r="C5481" s="544" t="s">
        <v>8535</v>
      </c>
      <c r="D5481" s="544" t="s">
        <v>2744</v>
      </c>
      <c r="E5481" s="544" t="s">
        <v>10345</v>
      </c>
      <c r="F5481" s="559">
        <v>27930000</v>
      </c>
      <c r="G5481" s="541">
        <v>2023</v>
      </c>
      <c r="H5481" s="542">
        <f>VLOOKUP(G5481,[3]잔가율!$B$3:$C$33,2,FALSE)</f>
        <v>0.82599999999999996</v>
      </c>
      <c r="I5481" s="552">
        <f t="shared" si="85"/>
        <v>23070180</v>
      </c>
    </row>
    <row r="5482" spans="1:9">
      <c r="A5482" s="539">
        <v>5481</v>
      </c>
      <c r="B5482" s="544" t="s">
        <v>8534</v>
      </c>
      <c r="C5482" s="544" t="s">
        <v>8535</v>
      </c>
      <c r="D5482" s="544" t="s">
        <v>2744</v>
      </c>
      <c r="E5482" s="544" t="s">
        <v>10346</v>
      </c>
      <c r="F5482" s="559">
        <v>31380000</v>
      </c>
      <c r="G5482" s="541">
        <v>2023</v>
      </c>
      <c r="H5482" s="542">
        <f>VLOOKUP(G5482,[3]잔가율!$B$3:$C$33,2,FALSE)</f>
        <v>0.82599999999999996</v>
      </c>
      <c r="I5482" s="552">
        <f t="shared" si="85"/>
        <v>25919880</v>
      </c>
    </row>
    <row r="5483" spans="1:9">
      <c r="A5483" s="539">
        <v>5482</v>
      </c>
      <c r="B5483" s="544" t="s">
        <v>8534</v>
      </c>
      <c r="C5483" s="544" t="s">
        <v>8535</v>
      </c>
      <c r="D5483" s="544" t="s">
        <v>2744</v>
      </c>
      <c r="E5483" s="544" t="s">
        <v>10347</v>
      </c>
      <c r="F5483" s="559">
        <v>33920000</v>
      </c>
      <c r="G5483" s="541">
        <v>2023</v>
      </c>
      <c r="H5483" s="542">
        <f>VLOOKUP(G5483,[3]잔가율!$B$3:$C$33,2,FALSE)</f>
        <v>0.82599999999999996</v>
      </c>
      <c r="I5483" s="552">
        <f t="shared" si="85"/>
        <v>28017920</v>
      </c>
    </row>
    <row r="5484" spans="1:9">
      <c r="A5484" s="539">
        <v>5483</v>
      </c>
      <c r="B5484" s="544" t="s">
        <v>8534</v>
      </c>
      <c r="C5484" s="544" t="s">
        <v>8535</v>
      </c>
      <c r="D5484" s="544" t="s">
        <v>2744</v>
      </c>
      <c r="E5484" s="544" t="s">
        <v>10348</v>
      </c>
      <c r="F5484" s="559">
        <v>25680000</v>
      </c>
      <c r="G5484" s="541">
        <v>2023</v>
      </c>
      <c r="H5484" s="542">
        <f>VLOOKUP(G5484,[3]잔가율!$B$3:$C$33,2,FALSE)</f>
        <v>0.82599999999999996</v>
      </c>
      <c r="I5484" s="552">
        <f t="shared" si="85"/>
        <v>21211680</v>
      </c>
    </row>
    <row r="5485" spans="1:9">
      <c r="A5485" s="539">
        <v>5484</v>
      </c>
      <c r="B5485" s="544" t="s">
        <v>8534</v>
      </c>
      <c r="C5485" s="544" t="s">
        <v>8535</v>
      </c>
      <c r="D5485" s="544" t="s">
        <v>2744</v>
      </c>
      <c r="E5485" s="544" t="s">
        <v>10349</v>
      </c>
      <c r="F5485" s="559">
        <v>30960000</v>
      </c>
      <c r="G5485" s="541">
        <v>2023</v>
      </c>
      <c r="H5485" s="542">
        <f>VLOOKUP(G5485,[3]잔가율!$B$3:$C$33,2,FALSE)</f>
        <v>0.82599999999999996</v>
      </c>
      <c r="I5485" s="552">
        <f t="shared" si="85"/>
        <v>25572960</v>
      </c>
    </row>
    <row r="5486" spans="1:9">
      <c r="A5486" s="539">
        <v>5485</v>
      </c>
      <c r="B5486" s="544" t="s">
        <v>8534</v>
      </c>
      <c r="C5486" s="544" t="s">
        <v>8535</v>
      </c>
      <c r="D5486" s="544" t="s">
        <v>2744</v>
      </c>
      <c r="E5486" s="544" t="s">
        <v>10350</v>
      </c>
      <c r="F5486" s="559">
        <v>27670000</v>
      </c>
      <c r="G5486" s="541">
        <v>2023</v>
      </c>
      <c r="H5486" s="542">
        <f>VLOOKUP(G5486,[3]잔가율!$B$3:$C$33,2,FALSE)</f>
        <v>0.82599999999999996</v>
      </c>
      <c r="I5486" s="552">
        <f t="shared" si="85"/>
        <v>22855420</v>
      </c>
    </row>
    <row r="5487" spans="1:9">
      <c r="A5487" s="539">
        <v>5486</v>
      </c>
      <c r="B5487" s="544" t="s">
        <v>8534</v>
      </c>
      <c r="C5487" s="544" t="s">
        <v>8535</v>
      </c>
      <c r="D5487" s="544" t="s">
        <v>2744</v>
      </c>
      <c r="E5487" s="544" t="s">
        <v>10351</v>
      </c>
      <c r="F5487" s="559">
        <v>30420000</v>
      </c>
      <c r="G5487" s="541">
        <v>2023</v>
      </c>
      <c r="H5487" s="542">
        <f>VLOOKUP(G5487,[3]잔가율!$B$3:$C$33,2,FALSE)</f>
        <v>0.82599999999999996</v>
      </c>
      <c r="I5487" s="552">
        <f t="shared" si="85"/>
        <v>25126920</v>
      </c>
    </row>
    <row r="5488" spans="1:9">
      <c r="A5488" s="539">
        <v>5487</v>
      </c>
      <c r="B5488" s="544" t="s">
        <v>8534</v>
      </c>
      <c r="C5488" s="544" t="s">
        <v>8535</v>
      </c>
      <c r="D5488" s="544" t="s">
        <v>2744</v>
      </c>
      <c r="E5488" s="544" t="s">
        <v>10352</v>
      </c>
      <c r="F5488" s="559">
        <v>32840000</v>
      </c>
      <c r="G5488" s="541">
        <v>2023</v>
      </c>
      <c r="H5488" s="542">
        <f>VLOOKUP(G5488,[3]잔가율!$B$3:$C$33,2,FALSE)</f>
        <v>0.82599999999999996</v>
      </c>
      <c r="I5488" s="552">
        <f t="shared" si="85"/>
        <v>27125840</v>
      </c>
    </row>
    <row r="5489" spans="1:9">
      <c r="A5489" s="539">
        <v>5488</v>
      </c>
      <c r="B5489" s="544" t="s">
        <v>8534</v>
      </c>
      <c r="C5489" s="544" t="s">
        <v>8535</v>
      </c>
      <c r="D5489" s="544" t="s">
        <v>2744</v>
      </c>
      <c r="E5489" s="544" t="s">
        <v>10353</v>
      </c>
      <c r="F5489" s="559">
        <v>34660000</v>
      </c>
      <c r="G5489" s="541">
        <v>2023</v>
      </c>
      <c r="H5489" s="542">
        <f>VLOOKUP(G5489,[3]잔가율!$B$3:$C$33,2,FALSE)</f>
        <v>0.82599999999999996</v>
      </c>
      <c r="I5489" s="552">
        <f t="shared" si="85"/>
        <v>28629160</v>
      </c>
    </row>
    <row r="5490" spans="1:9">
      <c r="A5490" s="539">
        <v>5489</v>
      </c>
      <c r="B5490" s="544" t="s">
        <v>8534</v>
      </c>
      <c r="C5490" s="544" t="s">
        <v>8535</v>
      </c>
      <c r="D5490" s="544" t="s">
        <v>2744</v>
      </c>
      <c r="E5490" s="544" t="s">
        <v>10354</v>
      </c>
      <c r="F5490" s="559">
        <v>27450000</v>
      </c>
      <c r="G5490" s="541">
        <v>2023</v>
      </c>
      <c r="H5490" s="542">
        <f>VLOOKUP(G5490,[3]잔가율!$B$3:$C$33,2,FALSE)</f>
        <v>0.82599999999999996</v>
      </c>
      <c r="I5490" s="552">
        <f t="shared" si="85"/>
        <v>22673700</v>
      </c>
    </row>
    <row r="5491" spans="1:9">
      <c r="A5491" s="539">
        <v>5490</v>
      </c>
      <c r="B5491" s="544" t="s">
        <v>8534</v>
      </c>
      <c r="C5491" s="544" t="s">
        <v>8535</v>
      </c>
      <c r="D5491" s="544" t="s">
        <v>2744</v>
      </c>
      <c r="E5491" s="544" t="s">
        <v>10355</v>
      </c>
      <c r="F5491" s="559">
        <v>33680000</v>
      </c>
      <c r="G5491" s="541">
        <v>2023</v>
      </c>
      <c r="H5491" s="542">
        <f>VLOOKUP(G5491,[3]잔가율!$B$3:$C$33,2,FALSE)</f>
        <v>0.82599999999999996</v>
      </c>
      <c r="I5491" s="552">
        <f t="shared" si="85"/>
        <v>27819680</v>
      </c>
    </row>
    <row r="5492" spans="1:9">
      <c r="A5492" s="539">
        <v>5491</v>
      </c>
      <c r="B5492" s="544" t="s">
        <v>8534</v>
      </c>
      <c r="C5492" s="544" t="s">
        <v>8535</v>
      </c>
      <c r="D5492" s="544" t="s">
        <v>2744</v>
      </c>
      <c r="E5492" s="544" t="s">
        <v>10356</v>
      </c>
      <c r="F5492" s="559">
        <v>28330000</v>
      </c>
      <c r="G5492" s="541">
        <v>2023</v>
      </c>
      <c r="H5492" s="542">
        <f>VLOOKUP(G5492,[3]잔가율!$B$3:$C$33,2,FALSE)</f>
        <v>0.82599999999999996</v>
      </c>
      <c r="I5492" s="552">
        <f t="shared" si="85"/>
        <v>23400580</v>
      </c>
    </row>
    <row r="5493" spans="1:9">
      <c r="A5493" s="539">
        <v>5492</v>
      </c>
      <c r="B5493" s="544" t="s">
        <v>8534</v>
      </c>
      <c r="C5493" s="544" t="s">
        <v>8535</v>
      </c>
      <c r="D5493" s="544" t="s">
        <v>2744</v>
      </c>
      <c r="E5493" s="544" t="s">
        <v>10357</v>
      </c>
      <c r="F5493" s="559">
        <v>35000000</v>
      </c>
      <c r="G5493" s="541">
        <v>2023</v>
      </c>
      <c r="H5493" s="542">
        <f>VLOOKUP(G5493,[3]잔가율!$B$3:$C$33,2,FALSE)</f>
        <v>0.82599999999999996</v>
      </c>
      <c r="I5493" s="552">
        <f t="shared" si="85"/>
        <v>28910000</v>
      </c>
    </row>
    <row r="5494" spans="1:9">
      <c r="A5494" s="539">
        <v>5493</v>
      </c>
      <c r="B5494" s="544" t="s">
        <v>8534</v>
      </c>
      <c r="C5494" s="544" t="s">
        <v>8535</v>
      </c>
      <c r="D5494" s="544" t="s">
        <v>2744</v>
      </c>
      <c r="E5494" s="544" t="s">
        <v>10358</v>
      </c>
      <c r="F5494" s="559">
        <v>36440000</v>
      </c>
      <c r="G5494" s="541">
        <v>2023</v>
      </c>
      <c r="H5494" s="542">
        <f>VLOOKUP(G5494,[3]잔가율!$B$3:$C$33,2,FALSE)</f>
        <v>0.82599999999999996</v>
      </c>
      <c r="I5494" s="552">
        <f t="shared" si="85"/>
        <v>30099440</v>
      </c>
    </row>
    <row r="5495" spans="1:9">
      <c r="A5495" s="539">
        <v>5494</v>
      </c>
      <c r="B5495" s="540" t="s">
        <v>8534</v>
      </c>
      <c r="C5495" s="540" t="s">
        <v>8535</v>
      </c>
      <c r="D5495" s="540" t="s">
        <v>2744</v>
      </c>
      <c r="E5495" s="540" t="s">
        <v>10359</v>
      </c>
      <c r="F5495" s="556">
        <v>20890000</v>
      </c>
      <c r="G5495" s="541">
        <v>2023</v>
      </c>
      <c r="H5495" s="542">
        <f>VLOOKUP(G5495,[3]잔가율!$B$3:$C$33,2,FALSE)</f>
        <v>0.82599999999999996</v>
      </c>
      <c r="I5495" s="552">
        <f t="shared" si="85"/>
        <v>17255140</v>
      </c>
    </row>
    <row r="5496" spans="1:9">
      <c r="A5496" s="539">
        <v>5495</v>
      </c>
      <c r="B5496" s="540" t="s">
        <v>8534</v>
      </c>
      <c r="C5496" s="540" t="s">
        <v>8535</v>
      </c>
      <c r="D5496" s="540" t="s">
        <v>2744</v>
      </c>
      <c r="E5496" s="540" t="s">
        <v>10360</v>
      </c>
      <c r="F5496" s="556">
        <v>23040000</v>
      </c>
      <c r="G5496" s="541">
        <v>2023</v>
      </c>
      <c r="H5496" s="542">
        <f>VLOOKUP(G5496,[3]잔가율!$B$3:$C$33,2,FALSE)</f>
        <v>0.82599999999999996</v>
      </c>
      <c r="I5496" s="552">
        <f t="shared" si="85"/>
        <v>19031040</v>
      </c>
    </row>
    <row r="5497" spans="1:9">
      <c r="A5497" s="539">
        <v>5496</v>
      </c>
      <c r="B5497" s="540" t="s">
        <v>8534</v>
      </c>
      <c r="C5497" s="540" t="s">
        <v>8535</v>
      </c>
      <c r="D5497" s="540" t="s">
        <v>2744</v>
      </c>
      <c r="E5497" s="540" t="s">
        <v>10361</v>
      </c>
      <c r="F5497" s="556">
        <v>19590000</v>
      </c>
      <c r="G5497" s="541">
        <v>2023</v>
      </c>
      <c r="H5497" s="542">
        <f>VLOOKUP(G5497,[3]잔가율!$B$3:$C$33,2,FALSE)</f>
        <v>0.82599999999999996</v>
      </c>
      <c r="I5497" s="552">
        <f t="shared" si="85"/>
        <v>16181340</v>
      </c>
    </row>
    <row r="5498" spans="1:9">
      <c r="A5498" s="539">
        <v>5497</v>
      </c>
      <c r="B5498" s="540" t="s">
        <v>8534</v>
      </c>
      <c r="C5498" s="540" t="s">
        <v>8535</v>
      </c>
      <c r="D5498" s="540" t="s">
        <v>2744</v>
      </c>
      <c r="E5498" s="540" t="s">
        <v>10362</v>
      </c>
      <c r="F5498" s="556">
        <v>22150000</v>
      </c>
      <c r="G5498" s="541">
        <v>2023</v>
      </c>
      <c r="H5498" s="542">
        <f>VLOOKUP(G5498,[3]잔가율!$B$3:$C$33,2,FALSE)</f>
        <v>0.82599999999999996</v>
      </c>
      <c r="I5498" s="552">
        <f t="shared" si="85"/>
        <v>18295900</v>
      </c>
    </row>
    <row r="5499" spans="1:9">
      <c r="A5499" s="539">
        <v>5498</v>
      </c>
      <c r="B5499" s="540" t="s">
        <v>8534</v>
      </c>
      <c r="C5499" s="540" t="s">
        <v>8535</v>
      </c>
      <c r="D5499" s="540" t="s">
        <v>2744</v>
      </c>
      <c r="E5499" s="540" t="s">
        <v>10363</v>
      </c>
      <c r="F5499" s="556">
        <v>24880000</v>
      </c>
      <c r="G5499" s="541">
        <v>2023</v>
      </c>
      <c r="H5499" s="542">
        <f>VLOOKUP(G5499,[3]잔가율!$B$3:$C$33,2,FALSE)</f>
        <v>0.82599999999999996</v>
      </c>
      <c r="I5499" s="552">
        <f t="shared" si="85"/>
        <v>20550880</v>
      </c>
    </row>
    <row r="5500" spans="1:9">
      <c r="A5500" s="539">
        <v>5499</v>
      </c>
      <c r="B5500" s="540" t="s">
        <v>8534</v>
      </c>
      <c r="C5500" s="540" t="s">
        <v>8535</v>
      </c>
      <c r="D5500" s="540" t="s">
        <v>2744</v>
      </c>
      <c r="E5500" s="540" t="s">
        <v>10364</v>
      </c>
      <c r="F5500" s="556">
        <v>21020000</v>
      </c>
      <c r="G5500" s="541">
        <v>2023</v>
      </c>
      <c r="H5500" s="542">
        <f>VLOOKUP(G5500,[3]잔가율!$B$3:$C$33,2,FALSE)</f>
        <v>0.82599999999999996</v>
      </c>
      <c r="I5500" s="552">
        <f t="shared" si="85"/>
        <v>17362520</v>
      </c>
    </row>
    <row r="5501" spans="1:9">
      <c r="A5501" s="539">
        <v>5500</v>
      </c>
      <c r="B5501" s="540" t="s">
        <v>16663</v>
      </c>
      <c r="C5501" s="540" t="s">
        <v>16665</v>
      </c>
      <c r="D5501" s="540" t="s">
        <v>2744</v>
      </c>
      <c r="E5501" s="540" t="s">
        <v>10365</v>
      </c>
      <c r="F5501" s="556">
        <v>24590000</v>
      </c>
      <c r="G5501" s="541">
        <v>2023</v>
      </c>
      <c r="H5501" s="542">
        <f>VLOOKUP(G5501,[3]잔가율!$B$3:$C$33,2,FALSE)</f>
        <v>0.82599999999999996</v>
      </c>
      <c r="I5501" s="552">
        <f t="shared" si="85"/>
        <v>20311340</v>
      </c>
    </row>
    <row r="5502" spans="1:9">
      <c r="A5502" s="539">
        <v>5501</v>
      </c>
      <c r="B5502" s="540" t="s">
        <v>16663</v>
      </c>
      <c r="C5502" s="540" t="s">
        <v>16665</v>
      </c>
      <c r="D5502" s="540" t="s">
        <v>2744</v>
      </c>
      <c r="E5502" s="540" t="s">
        <v>10366</v>
      </c>
      <c r="F5502" s="556">
        <v>20530000</v>
      </c>
      <c r="G5502" s="541">
        <v>2023</v>
      </c>
      <c r="H5502" s="542">
        <f>VLOOKUP(G5502,[3]잔가율!$B$3:$C$33,2,FALSE)</f>
        <v>0.82599999999999996</v>
      </c>
      <c r="I5502" s="552">
        <f t="shared" si="85"/>
        <v>16957780</v>
      </c>
    </row>
    <row r="5503" spans="1:9">
      <c r="A5503" s="539">
        <v>5502</v>
      </c>
      <c r="B5503" s="540" t="s">
        <v>16663</v>
      </c>
      <c r="C5503" s="540" t="s">
        <v>16665</v>
      </c>
      <c r="D5503" s="540" t="s">
        <v>2744</v>
      </c>
      <c r="E5503" s="540" t="s">
        <v>10367</v>
      </c>
      <c r="F5503" s="556">
        <v>21090000</v>
      </c>
      <c r="G5503" s="541">
        <v>2023</v>
      </c>
      <c r="H5503" s="542">
        <f>VLOOKUP(G5503,[3]잔가율!$B$3:$C$33,2,FALSE)</f>
        <v>0.82599999999999996</v>
      </c>
      <c r="I5503" s="552">
        <f t="shared" si="85"/>
        <v>17420340</v>
      </c>
    </row>
    <row r="5504" spans="1:9">
      <c r="A5504" s="539">
        <v>5503</v>
      </c>
      <c r="B5504" s="540" t="s">
        <v>16663</v>
      </c>
      <c r="C5504" s="540" t="s">
        <v>16665</v>
      </c>
      <c r="D5504" s="540" t="s">
        <v>2744</v>
      </c>
      <c r="E5504" s="540" t="s">
        <v>10368</v>
      </c>
      <c r="F5504" s="556">
        <v>25550000</v>
      </c>
      <c r="G5504" s="541">
        <v>2023</v>
      </c>
      <c r="H5504" s="542">
        <f>VLOOKUP(G5504,[3]잔가율!$B$3:$C$33,2,FALSE)</f>
        <v>0.82599999999999996</v>
      </c>
      <c r="I5504" s="552">
        <f t="shared" si="85"/>
        <v>21104300</v>
      </c>
    </row>
    <row r="5505" spans="1:9">
      <c r="A5505" s="539">
        <v>5504</v>
      </c>
      <c r="B5505" s="540" t="s">
        <v>16663</v>
      </c>
      <c r="C5505" s="540" t="s">
        <v>16665</v>
      </c>
      <c r="D5505" s="540" t="s">
        <v>16673</v>
      </c>
      <c r="E5505" s="540" t="s">
        <v>10369</v>
      </c>
      <c r="F5505" s="556">
        <v>26370000</v>
      </c>
      <c r="G5505" s="541">
        <v>2023</v>
      </c>
      <c r="H5505" s="542">
        <f>VLOOKUP(G5505,[3]잔가율!$B$3:$C$33,2,FALSE)</f>
        <v>0.82599999999999996</v>
      </c>
      <c r="I5505" s="552">
        <f t="shared" si="85"/>
        <v>21781620</v>
      </c>
    </row>
    <row r="5506" spans="1:9">
      <c r="A5506" s="539">
        <v>5505</v>
      </c>
      <c r="B5506" s="544" t="s">
        <v>8534</v>
      </c>
      <c r="C5506" s="544" t="s">
        <v>8535</v>
      </c>
      <c r="D5506" s="544" t="s">
        <v>2744</v>
      </c>
      <c r="E5506" s="544" t="s">
        <v>10370</v>
      </c>
      <c r="F5506" s="559">
        <v>23020000</v>
      </c>
      <c r="G5506" s="541">
        <v>2023</v>
      </c>
      <c r="H5506" s="542">
        <f>VLOOKUP(G5506,[3]잔가율!$B$3:$C$33,2,FALSE)</f>
        <v>0.82599999999999996</v>
      </c>
      <c r="I5506" s="552">
        <f t="shared" ref="I5506:I5569" si="86">ROUNDDOWN(F5506*H5506,0)</f>
        <v>19014520</v>
      </c>
    </row>
    <row r="5507" spans="1:9">
      <c r="A5507" s="539">
        <v>5506</v>
      </c>
      <c r="B5507" s="543" t="s">
        <v>8534</v>
      </c>
      <c r="C5507" s="543" t="s">
        <v>8535</v>
      </c>
      <c r="D5507" s="543" t="s">
        <v>2744</v>
      </c>
      <c r="E5507" s="543" t="s">
        <v>10371</v>
      </c>
      <c r="F5507" s="561">
        <v>24310000</v>
      </c>
      <c r="G5507" s="541">
        <v>2023</v>
      </c>
      <c r="H5507" s="542">
        <f>VLOOKUP(G5507,[3]잔가율!$B$3:$C$33,2,FALSE)</f>
        <v>0.82599999999999996</v>
      </c>
      <c r="I5507" s="552">
        <f t="shared" si="86"/>
        <v>20080060</v>
      </c>
    </row>
    <row r="5508" spans="1:9">
      <c r="A5508" s="539">
        <v>5507</v>
      </c>
      <c r="B5508" s="543" t="s">
        <v>8534</v>
      </c>
      <c r="C5508" s="543" t="s">
        <v>8535</v>
      </c>
      <c r="D5508" s="543" t="s">
        <v>2744</v>
      </c>
      <c r="E5508" s="543" t="s">
        <v>10372</v>
      </c>
      <c r="F5508" s="561">
        <v>20780000</v>
      </c>
      <c r="G5508" s="541">
        <v>2023</v>
      </c>
      <c r="H5508" s="542">
        <f>VLOOKUP(G5508,[3]잔가율!$B$3:$C$33,2,FALSE)</f>
        <v>0.82599999999999996</v>
      </c>
      <c r="I5508" s="552">
        <f t="shared" si="86"/>
        <v>17164280</v>
      </c>
    </row>
    <row r="5509" spans="1:9">
      <c r="A5509" s="539">
        <v>5508</v>
      </c>
      <c r="B5509" s="543" t="s">
        <v>8534</v>
      </c>
      <c r="C5509" s="543" t="s">
        <v>8535</v>
      </c>
      <c r="D5509" s="543" t="s">
        <v>2744</v>
      </c>
      <c r="E5509" s="543" t="s">
        <v>10373</v>
      </c>
      <c r="F5509" s="561">
        <v>22650000</v>
      </c>
      <c r="G5509" s="541">
        <v>2023</v>
      </c>
      <c r="H5509" s="542">
        <f>VLOOKUP(G5509,[3]잔가율!$B$3:$C$33,2,FALSE)</f>
        <v>0.82599999999999996</v>
      </c>
      <c r="I5509" s="552">
        <f t="shared" si="86"/>
        <v>18708900</v>
      </c>
    </row>
    <row r="5510" spans="1:9">
      <c r="A5510" s="539">
        <v>5509</v>
      </c>
      <c r="B5510" s="543" t="s">
        <v>8534</v>
      </c>
      <c r="C5510" s="543" t="s">
        <v>8535</v>
      </c>
      <c r="D5510" s="543" t="s">
        <v>2744</v>
      </c>
      <c r="E5510" s="543" t="s">
        <v>10374</v>
      </c>
      <c r="F5510" s="561">
        <v>25950000</v>
      </c>
      <c r="G5510" s="541">
        <v>2023</v>
      </c>
      <c r="H5510" s="542">
        <f>VLOOKUP(G5510,[3]잔가율!$B$3:$C$33,2,FALSE)</f>
        <v>0.82599999999999996</v>
      </c>
      <c r="I5510" s="552">
        <f t="shared" si="86"/>
        <v>21434700</v>
      </c>
    </row>
    <row r="5511" spans="1:9">
      <c r="A5511" s="539">
        <v>5510</v>
      </c>
      <c r="B5511" s="543" t="s">
        <v>8534</v>
      </c>
      <c r="C5511" s="543" t="s">
        <v>8535</v>
      </c>
      <c r="D5511" s="543" t="s">
        <v>2744</v>
      </c>
      <c r="E5511" s="543" t="s">
        <v>10375</v>
      </c>
      <c r="F5511" s="561">
        <v>26230000</v>
      </c>
      <c r="G5511" s="541">
        <v>2023</v>
      </c>
      <c r="H5511" s="542">
        <f>VLOOKUP(G5511,[3]잔가율!$B$3:$C$33,2,FALSE)</f>
        <v>0.82599999999999996</v>
      </c>
      <c r="I5511" s="552">
        <f t="shared" si="86"/>
        <v>21665980</v>
      </c>
    </row>
    <row r="5512" spans="1:9">
      <c r="A5512" s="539">
        <v>5511</v>
      </c>
      <c r="B5512" s="543" t="s">
        <v>8534</v>
      </c>
      <c r="C5512" s="543" t="s">
        <v>8535</v>
      </c>
      <c r="D5512" s="543" t="s">
        <v>2744</v>
      </c>
      <c r="E5512" s="543" t="s">
        <v>10376</v>
      </c>
      <c r="F5512" s="561">
        <v>22480000</v>
      </c>
      <c r="G5512" s="541">
        <v>2023</v>
      </c>
      <c r="H5512" s="542">
        <f>VLOOKUP(G5512,[3]잔가율!$B$3:$C$33,2,FALSE)</f>
        <v>0.82599999999999996</v>
      </c>
      <c r="I5512" s="552">
        <f t="shared" si="86"/>
        <v>18568480</v>
      </c>
    </row>
    <row r="5513" spans="1:9">
      <c r="A5513" s="539">
        <v>5512</v>
      </c>
      <c r="B5513" s="543" t="s">
        <v>8534</v>
      </c>
      <c r="C5513" s="543" t="s">
        <v>8535</v>
      </c>
      <c r="D5513" s="543" t="s">
        <v>2744</v>
      </c>
      <c r="E5513" s="543" t="s">
        <v>10377</v>
      </c>
      <c r="F5513" s="561">
        <v>25010000</v>
      </c>
      <c r="G5513" s="541">
        <v>2023</v>
      </c>
      <c r="H5513" s="542">
        <f>VLOOKUP(G5513,[3]잔가율!$B$3:$C$33,2,FALSE)</f>
        <v>0.82599999999999996</v>
      </c>
      <c r="I5513" s="552">
        <f t="shared" si="86"/>
        <v>20658260</v>
      </c>
    </row>
    <row r="5514" spans="1:9">
      <c r="A5514" s="539">
        <v>5513</v>
      </c>
      <c r="B5514" s="543" t="s">
        <v>8534</v>
      </c>
      <c r="C5514" s="543" t="s">
        <v>8535</v>
      </c>
      <c r="D5514" s="543" t="s">
        <v>2744</v>
      </c>
      <c r="E5514" s="543" t="s">
        <v>10378</v>
      </c>
      <c r="F5514" s="561">
        <v>21140000</v>
      </c>
      <c r="G5514" s="541">
        <v>2023</v>
      </c>
      <c r="H5514" s="542">
        <f>VLOOKUP(G5514,[3]잔가율!$B$3:$C$33,2,FALSE)</f>
        <v>0.82599999999999996</v>
      </c>
      <c r="I5514" s="552">
        <f t="shared" si="86"/>
        <v>17461640</v>
      </c>
    </row>
    <row r="5515" spans="1:9">
      <c r="A5515" s="539">
        <v>5514</v>
      </c>
      <c r="B5515" s="543" t="s">
        <v>8534</v>
      </c>
      <c r="C5515" s="543" t="s">
        <v>8535</v>
      </c>
      <c r="D5515" s="543" t="s">
        <v>2744</v>
      </c>
      <c r="E5515" s="543" t="s">
        <v>10379</v>
      </c>
      <c r="F5515" s="561">
        <v>22930000</v>
      </c>
      <c r="G5515" s="541">
        <v>2023</v>
      </c>
      <c r="H5515" s="542">
        <f>VLOOKUP(G5515,[3]잔가율!$B$3:$C$33,2,FALSE)</f>
        <v>0.82599999999999996</v>
      </c>
      <c r="I5515" s="552">
        <f t="shared" si="86"/>
        <v>18940180</v>
      </c>
    </row>
    <row r="5516" spans="1:9">
      <c r="A5516" s="539">
        <v>5515</v>
      </c>
      <c r="B5516" s="543" t="s">
        <v>8534</v>
      </c>
      <c r="C5516" s="543" t="s">
        <v>8535</v>
      </c>
      <c r="D5516" s="543" t="s">
        <v>2744</v>
      </c>
      <c r="E5516" s="543" t="s">
        <v>10380</v>
      </c>
      <c r="F5516" s="561">
        <v>25920000</v>
      </c>
      <c r="G5516" s="541">
        <v>2023</v>
      </c>
      <c r="H5516" s="542">
        <f>VLOOKUP(G5516,[3]잔가율!$B$3:$C$33,2,FALSE)</f>
        <v>0.82599999999999996</v>
      </c>
      <c r="I5516" s="552">
        <f t="shared" si="86"/>
        <v>21409920</v>
      </c>
    </row>
    <row r="5517" spans="1:9">
      <c r="A5517" s="539">
        <v>5516</v>
      </c>
      <c r="B5517" s="543" t="s">
        <v>8534</v>
      </c>
      <c r="C5517" s="543" t="s">
        <v>8535</v>
      </c>
      <c r="D5517" s="543" t="s">
        <v>2744</v>
      </c>
      <c r="E5517" s="543" t="s">
        <v>10381</v>
      </c>
      <c r="F5517" s="561">
        <v>27480000</v>
      </c>
      <c r="G5517" s="541">
        <v>2023</v>
      </c>
      <c r="H5517" s="542">
        <f>VLOOKUP(G5517,[3]잔가율!$B$3:$C$33,2,FALSE)</f>
        <v>0.82599999999999996</v>
      </c>
      <c r="I5517" s="552">
        <f t="shared" si="86"/>
        <v>22698480</v>
      </c>
    </row>
    <row r="5518" spans="1:9">
      <c r="A5518" s="539">
        <v>5517</v>
      </c>
      <c r="B5518" s="540" t="s">
        <v>8534</v>
      </c>
      <c r="C5518" s="540" t="s">
        <v>8535</v>
      </c>
      <c r="D5518" s="540" t="s">
        <v>2744</v>
      </c>
      <c r="E5518" s="540" t="s">
        <v>10382</v>
      </c>
      <c r="F5518" s="556">
        <v>22460000</v>
      </c>
      <c r="G5518" s="541">
        <v>2023</v>
      </c>
      <c r="H5518" s="542">
        <f>VLOOKUP(G5518,[3]잔가율!$B$3:$C$33,2,FALSE)</f>
        <v>0.82599999999999996</v>
      </c>
      <c r="I5518" s="552">
        <f t="shared" si="86"/>
        <v>18551960</v>
      </c>
    </row>
    <row r="5519" spans="1:9">
      <c r="A5519" s="539">
        <v>5518</v>
      </c>
      <c r="B5519" s="540" t="s">
        <v>8534</v>
      </c>
      <c r="C5519" s="540" t="s">
        <v>8535</v>
      </c>
      <c r="D5519" s="540" t="s">
        <v>2744</v>
      </c>
      <c r="E5519" s="540" t="s">
        <v>10383</v>
      </c>
      <c r="F5519" s="556">
        <v>25900000</v>
      </c>
      <c r="G5519" s="541">
        <v>2023</v>
      </c>
      <c r="H5519" s="542">
        <f>VLOOKUP(G5519,[3]잔가율!$B$3:$C$33,2,FALSE)</f>
        <v>0.82599999999999996</v>
      </c>
      <c r="I5519" s="552">
        <f t="shared" si="86"/>
        <v>21393400</v>
      </c>
    </row>
    <row r="5520" spans="1:9">
      <c r="A5520" s="539">
        <v>5519</v>
      </c>
      <c r="B5520" s="540" t="s">
        <v>8534</v>
      </c>
      <c r="C5520" s="540" t="s">
        <v>8535</v>
      </c>
      <c r="D5520" s="540" t="s">
        <v>2744</v>
      </c>
      <c r="E5520" s="540" t="s">
        <v>10384</v>
      </c>
      <c r="F5520" s="556">
        <v>21600000</v>
      </c>
      <c r="G5520" s="541">
        <v>2023</v>
      </c>
      <c r="H5520" s="542">
        <f>VLOOKUP(G5520,[3]잔가율!$B$3:$C$33,2,FALSE)</f>
        <v>0.82599999999999996</v>
      </c>
      <c r="I5520" s="552">
        <f t="shared" si="86"/>
        <v>17841600</v>
      </c>
    </row>
    <row r="5521" spans="1:9">
      <c r="A5521" s="539">
        <v>5520</v>
      </c>
      <c r="B5521" s="540" t="s">
        <v>8534</v>
      </c>
      <c r="C5521" s="540" t="s">
        <v>8535</v>
      </c>
      <c r="D5521" s="540" t="s">
        <v>2744</v>
      </c>
      <c r="E5521" s="540" t="s">
        <v>10385</v>
      </c>
      <c r="F5521" s="556">
        <v>22700000</v>
      </c>
      <c r="G5521" s="541">
        <v>2023</v>
      </c>
      <c r="H5521" s="542">
        <f>VLOOKUP(G5521,[3]잔가율!$B$3:$C$33,2,FALSE)</f>
        <v>0.82599999999999996</v>
      </c>
      <c r="I5521" s="552">
        <f t="shared" si="86"/>
        <v>18750200</v>
      </c>
    </row>
    <row r="5522" spans="1:9">
      <c r="A5522" s="539">
        <v>5521</v>
      </c>
      <c r="B5522" s="540" t="s">
        <v>8534</v>
      </c>
      <c r="C5522" s="540" t="s">
        <v>8535</v>
      </c>
      <c r="D5522" s="540" t="s">
        <v>2744</v>
      </c>
      <c r="E5522" s="540" t="s">
        <v>10386</v>
      </c>
      <c r="F5522" s="556">
        <v>25600000</v>
      </c>
      <c r="G5522" s="541">
        <v>2023</v>
      </c>
      <c r="H5522" s="542">
        <f>VLOOKUP(G5522,[3]잔가율!$B$3:$C$33,2,FALSE)</f>
        <v>0.82599999999999996</v>
      </c>
      <c r="I5522" s="552">
        <f t="shared" si="86"/>
        <v>21145600</v>
      </c>
    </row>
    <row r="5523" spans="1:9">
      <c r="A5523" s="539">
        <v>5522</v>
      </c>
      <c r="B5523" s="540" t="s">
        <v>16663</v>
      </c>
      <c r="C5523" s="540" t="s">
        <v>16665</v>
      </c>
      <c r="D5523" s="540" t="s">
        <v>2744</v>
      </c>
      <c r="E5523" s="540" t="s">
        <v>10387</v>
      </c>
      <c r="F5523" s="556">
        <v>24840000</v>
      </c>
      <c r="G5523" s="541">
        <v>2023</v>
      </c>
      <c r="H5523" s="542">
        <f>VLOOKUP(G5523,[3]잔가율!$B$3:$C$33,2,FALSE)</f>
        <v>0.82599999999999996</v>
      </c>
      <c r="I5523" s="552">
        <f t="shared" si="86"/>
        <v>20517840</v>
      </c>
    </row>
    <row r="5524" spans="1:9">
      <c r="A5524" s="539">
        <v>5523</v>
      </c>
      <c r="B5524" s="540" t="s">
        <v>8534</v>
      </c>
      <c r="C5524" s="540" t="s">
        <v>8535</v>
      </c>
      <c r="D5524" s="540" t="s">
        <v>2744</v>
      </c>
      <c r="E5524" s="540" t="s">
        <v>10388</v>
      </c>
      <c r="F5524" s="556">
        <v>23960000</v>
      </c>
      <c r="G5524" s="541">
        <v>2023</v>
      </c>
      <c r="H5524" s="542">
        <f>VLOOKUP(G5524,[3]잔가율!$B$3:$C$33,2,FALSE)</f>
        <v>0.82599999999999996</v>
      </c>
      <c r="I5524" s="552">
        <f t="shared" si="86"/>
        <v>19790960</v>
      </c>
    </row>
    <row r="5525" spans="1:9">
      <c r="A5525" s="539">
        <v>5524</v>
      </c>
      <c r="B5525" s="540" t="s">
        <v>16663</v>
      </c>
      <c r="C5525" s="540" t="s">
        <v>16665</v>
      </c>
      <c r="D5525" s="540" t="s">
        <v>2744</v>
      </c>
      <c r="E5525" s="540" t="s">
        <v>10389</v>
      </c>
      <c r="F5525" s="556">
        <v>21800000</v>
      </c>
      <c r="G5525" s="541">
        <v>2023</v>
      </c>
      <c r="H5525" s="542">
        <f>VLOOKUP(G5525,[3]잔가율!$B$3:$C$33,2,FALSE)</f>
        <v>0.82599999999999996</v>
      </c>
      <c r="I5525" s="552">
        <f t="shared" si="86"/>
        <v>18006800</v>
      </c>
    </row>
    <row r="5526" spans="1:9">
      <c r="A5526" s="539">
        <v>5525</v>
      </c>
      <c r="B5526" s="540" t="s">
        <v>8534</v>
      </c>
      <c r="C5526" s="540" t="s">
        <v>8535</v>
      </c>
      <c r="D5526" s="540" t="s">
        <v>2744</v>
      </c>
      <c r="E5526" s="540" t="s">
        <v>10390</v>
      </c>
      <c r="F5526" s="556">
        <v>23000000</v>
      </c>
      <c r="G5526" s="541">
        <v>2023</v>
      </c>
      <c r="H5526" s="542">
        <f>VLOOKUP(G5526,[3]잔가율!$B$3:$C$33,2,FALSE)</f>
        <v>0.82599999999999996</v>
      </c>
      <c r="I5526" s="552">
        <f t="shared" si="86"/>
        <v>18998000</v>
      </c>
    </row>
    <row r="5527" spans="1:9">
      <c r="A5527" s="539">
        <v>5526</v>
      </c>
      <c r="B5527" s="540" t="s">
        <v>16663</v>
      </c>
      <c r="C5527" s="540" t="s">
        <v>16665</v>
      </c>
      <c r="D5527" s="540" t="s">
        <v>2744</v>
      </c>
      <c r="E5527" s="540" t="s">
        <v>10391</v>
      </c>
      <c r="F5527" s="556">
        <v>27550000</v>
      </c>
      <c r="G5527" s="541">
        <v>2023</v>
      </c>
      <c r="H5527" s="542">
        <f>VLOOKUP(G5527,[3]잔가율!$B$3:$C$33,2,FALSE)</f>
        <v>0.82599999999999996</v>
      </c>
      <c r="I5527" s="552">
        <f t="shared" si="86"/>
        <v>22756300</v>
      </c>
    </row>
    <row r="5528" spans="1:9">
      <c r="A5528" s="539">
        <v>5527</v>
      </c>
      <c r="B5528" s="540" t="s">
        <v>16663</v>
      </c>
      <c r="C5528" s="540" t="s">
        <v>16665</v>
      </c>
      <c r="D5528" s="540" t="s">
        <v>2744</v>
      </c>
      <c r="E5528" s="540" t="s">
        <v>10392</v>
      </c>
      <c r="F5528" s="556">
        <v>27320000</v>
      </c>
      <c r="G5528" s="541">
        <v>2023</v>
      </c>
      <c r="H5528" s="542">
        <f>VLOOKUP(G5528,[3]잔가율!$B$3:$C$33,2,FALSE)</f>
        <v>0.82599999999999996</v>
      </c>
      <c r="I5528" s="552">
        <f t="shared" si="86"/>
        <v>22566320</v>
      </c>
    </row>
    <row r="5529" spans="1:9">
      <c r="A5529" s="539">
        <v>5528</v>
      </c>
      <c r="B5529" s="543" t="s">
        <v>8534</v>
      </c>
      <c r="C5529" s="543" t="s">
        <v>8535</v>
      </c>
      <c r="D5529" s="543" t="s">
        <v>2744</v>
      </c>
      <c r="E5529" s="543" t="s">
        <v>10393</v>
      </c>
      <c r="F5529" s="561">
        <v>23830000</v>
      </c>
      <c r="G5529" s="541">
        <v>2023</v>
      </c>
      <c r="H5529" s="542">
        <f>VLOOKUP(G5529,[3]잔가율!$B$3:$C$33,2,FALSE)</f>
        <v>0.82599999999999996</v>
      </c>
      <c r="I5529" s="552">
        <f t="shared" si="86"/>
        <v>19683580</v>
      </c>
    </row>
    <row r="5530" spans="1:9">
      <c r="A5530" s="539">
        <v>5529</v>
      </c>
      <c r="B5530" s="543" t="s">
        <v>8534</v>
      </c>
      <c r="C5530" s="543" t="s">
        <v>8535</v>
      </c>
      <c r="D5530" s="543" t="s">
        <v>2744</v>
      </c>
      <c r="E5530" s="543" t="s">
        <v>10394</v>
      </c>
      <c r="F5530" s="561">
        <v>23900000</v>
      </c>
      <c r="G5530" s="541">
        <v>2023</v>
      </c>
      <c r="H5530" s="542">
        <f>VLOOKUP(G5530,[3]잔가율!$B$3:$C$33,2,FALSE)</f>
        <v>0.82599999999999996</v>
      </c>
      <c r="I5530" s="552">
        <f t="shared" si="86"/>
        <v>19741400</v>
      </c>
    </row>
    <row r="5531" spans="1:9">
      <c r="A5531" s="539">
        <v>5530</v>
      </c>
      <c r="B5531" s="543" t="s">
        <v>8534</v>
      </c>
      <c r="C5531" s="543" t="s">
        <v>8535</v>
      </c>
      <c r="D5531" s="543" t="s">
        <v>2744</v>
      </c>
      <c r="E5531" s="543" t="s">
        <v>10395</v>
      </c>
      <c r="F5531" s="561">
        <v>21790000</v>
      </c>
      <c r="G5531" s="541">
        <v>2023</v>
      </c>
      <c r="H5531" s="542">
        <f>VLOOKUP(G5531,[3]잔가율!$B$3:$C$33,2,FALSE)</f>
        <v>0.82599999999999996</v>
      </c>
      <c r="I5531" s="552">
        <f t="shared" si="86"/>
        <v>17998540</v>
      </c>
    </row>
    <row r="5532" spans="1:9">
      <c r="A5532" s="539">
        <v>5531</v>
      </c>
      <c r="B5532" s="543" t="s">
        <v>8534</v>
      </c>
      <c r="C5532" s="543" t="s">
        <v>8535</v>
      </c>
      <c r="D5532" s="543" t="s">
        <v>2744</v>
      </c>
      <c r="E5532" s="543" t="s">
        <v>10396</v>
      </c>
      <c r="F5532" s="561">
        <v>27820000</v>
      </c>
      <c r="G5532" s="541">
        <v>2023</v>
      </c>
      <c r="H5532" s="542">
        <f>VLOOKUP(G5532,[3]잔가율!$B$3:$C$33,2,FALSE)</f>
        <v>0.82599999999999996</v>
      </c>
      <c r="I5532" s="552">
        <f t="shared" si="86"/>
        <v>22979320</v>
      </c>
    </row>
    <row r="5533" spans="1:9">
      <c r="A5533" s="539">
        <v>5532</v>
      </c>
      <c r="B5533" s="543" t="s">
        <v>8534</v>
      </c>
      <c r="C5533" s="543" t="s">
        <v>8535</v>
      </c>
      <c r="D5533" s="543" t="s">
        <v>2744</v>
      </c>
      <c r="E5533" s="543" t="s">
        <v>10397</v>
      </c>
      <c r="F5533" s="561">
        <v>29760000</v>
      </c>
      <c r="G5533" s="541">
        <v>2023</v>
      </c>
      <c r="H5533" s="542">
        <f>VLOOKUP(G5533,[3]잔가율!$B$3:$C$33,2,FALSE)</f>
        <v>0.82599999999999996</v>
      </c>
      <c r="I5533" s="552">
        <f t="shared" si="86"/>
        <v>24581760</v>
      </c>
    </row>
    <row r="5534" spans="1:9">
      <c r="A5534" s="539">
        <v>5533</v>
      </c>
      <c r="B5534" s="543" t="s">
        <v>8534</v>
      </c>
      <c r="C5534" s="543" t="s">
        <v>8535</v>
      </c>
      <c r="D5534" s="543" t="s">
        <v>2744</v>
      </c>
      <c r="E5534" s="543" t="s">
        <v>10398</v>
      </c>
      <c r="F5534" s="561">
        <v>24390000</v>
      </c>
      <c r="G5534" s="541">
        <v>2023</v>
      </c>
      <c r="H5534" s="542">
        <f>VLOOKUP(G5534,[3]잔가율!$B$3:$C$33,2,FALSE)</f>
        <v>0.82599999999999996</v>
      </c>
      <c r="I5534" s="552">
        <f t="shared" si="86"/>
        <v>20146140</v>
      </c>
    </row>
    <row r="5535" spans="1:9">
      <c r="A5535" s="539">
        <v>5534</v>
      </c>
      <c r="B5535" s="543" t="s">
        <v>8534</v>
      </c>
      <c r="C5535" s="543" t="s">
        <v>8535</v>
      </c>
      <c r="D5535" s="543" t="s">
        <v>2744</v>
      </c>
      <c r="E5535" s="543" t="s">
        <v>10399</v>
      </c>
      <c r="F5535" s="561">
        <v>26360000</v>
      </c>
      <c r="G5535" s="541">
        <v>2023</v>
      </c>
      <c r="H5535" s="542">
        <f>VLOOKUP(G5535,[3]잔가율!$B$3:$C$33,2,FALSE)</f>
        <v>0.82599999999999996</v>
      </c>
      <c r="I5535" s="552">
        <f t="shared" si="86"/>
        <v>21773360</v>
      </c>
    </row>
    <row r="5536" spans="1:9">
      <c r="A5536" s="539">
        <v>5535</v>
      </c>
      <c r="B5536" s="543" t="s">
        <v>8534</v>
      </c>
      <c r="C5536" s="543" t="s">
        <v>8535</v>
      </c>
      <c r="D5536" s="543" t="s">
        <v>2744</v>
      </c>
      <c r="E5536" s="543" t="s">
        <v>10400</v>
      </c>
      <c r="F5536" s="561">
        <v>22180000</v>
      </c>
      <c r="G5536" s="541">
        <v>2023</v>
      </c>
      <c r="H5536" s="542">
        <f>VLOOKUP(G5536,[3]잔가율!$B$3:$C$33,2,FALSE)</f>
        <v>0.82599999999999996</v>
      </c>
      <c r="I5536" s="552">
        <f t="shared" si="86"/>
        <v>18320680</v>
      </c>
    </row>
    <row r="5537" spans="1:9">
      <c r="A5537" s="539">
        <v>5536</v>
      </c>
      <c r="B5537" s="543" t="s">
        <v>8534</v>
      </c>
      <c r="C5537" s="543" t="s">
        <v>8535</v>
      </c>
      <c r="D5537" s="543" t="s">
        <v>2744</v>
      </c>
      <c r="E5537" s="543" t="s">
        <v>10401</v>
      </c>
      <c r="F5537" s="561">
        <v>23910000</v>
      </c>
      <c r="G5537" s="541">
        <v>2023</v>
      </c>
      <c r="H5537" s="542">
        <f>VLOOKUP(G5537,[3]잔가율!$B$3:$C$33,2,FALSE)</f>
        <v>0.82599999999999996</v>
      </c>
      <c r="I5537" s="552">
        <f t="shared" si="86"/>
        <v>19749660</v>
      </c>
    </row>
    <row r="5538" spans="1:9">
      <c r="A5538" s="539">
        <v>5537</v>
      </c>
      <c r="B5538" s="543" t="s">
        <v>8534</v>
      </c>
      <c r="C5538" s="543" t="s">
        <v>8535</v>
      </c>
      <c r="D5538" s="543" t="s">
        <v>2744</v>
      </c>
      <c r="E5538" s="543" t="s">
        <v>10402</v>
      </c>
      <c r="F5538" s="561">
        <v>27680000</v>
      </c>
      <c r="G5538" s="541">
        <v>2023</v>
      </c>
      <c r="H5538" s="542">
        <f>VLOOKUP(G5538,[3]잔가율!$B$3:$C$33,2,FALSE)</f>
        <v>0.82599999999999996</v>
      </c>
      <c r="I5538" s="552">
        <f t="shared" si="86"/>
        <v>22863680</v>
      </c>
    </row>
    <row r="5539" spans="1:9">
      <c r="A5539" s="539">
        <v>5538</v>
      </c>
      <c r="B5539" s="543" t="s">
        <v>8534</v>
      </c>
      <c r="C5539" s="543" t="s">
        <v>8535</v>
      </c>
      <c r="D5539" s="543" t="s">
        <v>2744</v>
      </c>
      <c r="E5539" s="543" t="s">
        <v>10403</v>
      </c>
      <c r="F5539" s="561">
        <v>29370000</v>
      </c>
      <c r="G5539" s="541">
        <v>2023</v>
      </c>
      <c r="H5539" s="542">
        <f>VLOOKUP(G5539,[3]잔가율!$B$3:$C$33,2,FALSE)</f>
        <v>0.82599999999999996</v>
      </c>
      <c r="I5539" s="552">
        <f t="shared" si="86"/>
        <v>24259620</v>
      </c>
    </row>
    <row r="5540" spans="1:9">
      <c r="A5540" s="539">
        <v>5539</v>
      </c>
      <c r="B5540" s="540" t="s">
        <v>8534</v>
      </c>
      <c r="C5540" s="540" t="s">
        <v>8535</v>
      </c>
      <c r="D5540" s="540" t="s">
        <v>2744</v>
      </c>
      <c r="E5540" s="540" t="s">
        <v>10404</v>
      </c>
      <c r="F5540" s="556">
        <v>19710000</v>
      </c>
      <c r="G5540" s="541">
        <v>2023</v>
      </c>
      <c r="H5540" s="542">
        <f>VLOOKUP(G5540,[3]잔가율!$B$3:$C$33,2,FALSE)</f>
        <v>0.82599999999999996</v>
      </c>
      <c r="I5540" s="552">
        <f t="shared" si="86"/>
        <v>16280460</v>
      </c>
    </row>
    <row r="5541" spans="1:9">
      <c r="A5541" s="539">
        <v>5540</v>
      </c>
      <c r="B5541" s="540" t="s">
        <v>8534</v>
      </c>
      <c r="C5541" s="540" t="s">
        <v>8535</v>
      </c>
      <c r="D5541" s="540" t="s">
        <v>2744</v>
      </c>
      <c r="E5541" s="540" t="s">
        <v>10405</v>
      </c>
      <c r="F5541" s="556">
        <v>18260000</v>
      </c>
      <c r="G5541" s="541">
        <v>2023</v>
      </c>
      <c r="H5541" s="542">
        <f>VLOOKUP(G5541,[3]잔가율!$B$3:$C$33,2,FALSE)</f>
        <v>0.82599999999999996</v>
      </c>
      <c r="I5541" s="552">
        <f t="shared" si="86"/>
        <v>15082760</v>
      </c>
    </row>
    <row r="5542" spans="1:9">
      <c r="A5542" s="539">
        <v>5541</v>
      </c>
      <c r="B5542" s="540" t="s">
        <v>8534</v>
      </c>
      <c r="C5542" s="540" t="s">
        <v>8535</v>
      </c>
      <c r="D5542" s="540" t="s">
        <v>2744</v>
      </c>
      <c r="E5542" s="540" t="s">
        <v>10406</v>
      </c>
      <c r="F5542" s="556">
        <v>19990000</v>
      </c>
      <c r="G5542" s="541">
        <v>2023</v>
      </c>
      <c r="H5542" s="542">
        <f>VLOOKUP(G5542,[3]잔가율!$B$3:$C$33,2,FALSE)</f>
        <v>0.82599999999999996</v>
      </c>
      <c r="I5542" s="552">
        <f t="shared" si="86"/>
        <v>16511740</v>
      </c>
    </row>
    <row r="5543" spans="1:9">
      <c r="A5543" s="539">
        <v>5542</v>
      </c>
      <c r="B5543" s="540" t="s">
        <v>8534</v>
      </c>
      <c r="C5543" s="540" t="s">
        <v>8535</v>
      </c>
      <c r="D5543" s="540" t="s">
        <v>2744</v>
      </c>
      <c r="E5543" s="540" t="s">
        <v>10407</v>
      </c>
      <c r="F5543" s="556">
        <v>20090000</v>
      </c>
      <c r="G5543" s="541">
        <v>2023</v>
      </c>
      <c r="H5543" s="542">
        <f>VLOOKUP(G5543,[3]잔가율!$B$3:$C$33,2,FALSE)</f>
        <v>0.82599999999999996</v>
      </c>
      <c r="I5543" s="552">
        <f t="shared" si="86"/>
        <v>16594340</v>
      </c>
    </row>
    <row r="5544" spans="1:9">
      <c r="A5544" s="539">
        <v>5543</v>
      </c>
      <c r="B5544" s="540" t="s">
        <v>8534</v>
      </c>
      <c r="C5544" s="540" t="s">
        <v>8535</v>
      </c>
      <c r="D5544" s="540" t="s">
        <v>2744</v>
      </c>
      <c r="E5544" s="540" t="s">
        <v>10408</v>
      </c>
      <c r="F5544" s="556">
        <v>18130000</v>
      </c>
      <c r="G5544" s="541">
        <v>2023</v>
      </c>
      <c r="H5544" s="542">
        <f>VLOOKUP(G5544,[3]잔가율!$B$3:$C$33,2,FALSE)</f>
        <v>0.82599999999999996</v>
      </c>
      <c r="I5544" s="552">
        <f t="shared" si="86"/>
        <v>14975380</v>
      </c>
    </row>
    <row r="5545" spans="1:9">
      <c r="A5545" s="539">
        <v>5544</v>
      </c>
      <c r="B5545" s="540" t="s">
        <v>8534</v>
      </c>
      <c r="C5545" s="540" t="s">
        <v>8535</v>
      </c>
      <c r="D5545" s="540" t="s">
        <v>2744</v>
      </c>
      <c r="E5545" s="540" t="s">
        <v>10409</v>
      </c>
      <c r="F5545" s="556">
        <v>18440000</v>
      </c>
      <c r="G5545" s="541">
        <v>2023</v>
      </c>
      <c r="H5545" s="542">
        <f>VLOOKUP(G5545,[3]잔가율!$B$3:$C$33,2,FALSE)</f>
        <v>0.82599999999999996</v>
      </c>
      <c r="I5545" s="552">
        <f t="shared" si="86"/>
        <v>15231440</v>
      </c>
    </row>
    <row r="5546" spans="1:9">
      <c r="A5546" s="539">
        <v>5545</v>
      </c>
      <c r="B5546" s="540" t="s">
        <v>8534</v>
      </c>
      <c r="C5546" s="540" t="s">
        <v>8535</v>
      </c>
      <c r="D5546" s="540" t="s">
        <v>2744</v>
      </c>
      <c r="E5546" s="540" t="s">
        <v>10410</v>
      </c>
      <c r="F5546" s="556">
        <v>18470000</v>
      </c>
      <c r="G5546" s="541">
        <v>2023</v>
      </c>
      <c r="H5546" s="542">
        <f>VLOOKUP(G5546,[3]잔가율!$B$3:$C$33,2,FALSE)</f>
        <v>0.82599999999999996</v>
      </c>
      <c r="I5546" s="552">
        <f t="shared" si="86"/>
        <v>15256220</v>
      </c>
    </row>
    <row r="5547" spans="1:9">
      <c r="A5547" s="539">
        <v>5546</v>
      </c>
      <c r="B5547" s="540" t="s">
        <v>8534</v>
      </c>
      <c r="C5547" s="540" t="s">
        <v>8535</v>
      </c>
      <c r="D5547" s="540" t="s">
        <v>2744</v>
      </c>
      <c r="E5547" s="540" t="s">
        <v>10411</v>
      </c>
      <c r="F5547" s="556">
        <v>19580000</v>
      </c>
      <c r="G5547" s="541">
        <v>2023</v>
      </c>
      <c r="H5547" s="542">
        <f>VLOOKUP(G5547,[3]잔가율!$B$3:$C$33,2,FALSE)</f>
        <v>0.82599999999999996</v>
      </c>
      <c r="I5547" s="552">
        <f t="shared" si="86"/>
        <v>16173080</v>
      </c>
    </row>
    <row r="5548" spans="1:9">
      <c r="A5548" s="539">
        <v>5547</v>
      </c>
      <c r="B5548" s="540" t="s">
        <v>8534</v>
      </c>
      <c r="C5548" s="540" t="s">
        <v>8535</v>
      </c>
      <c r="D5548" s="540" t="s">
        <v>2744</v>
      </c>
      <c r="E5548" s="540" t="s">
        <v>10412</v>
      </c>
      <c r="F5548" s="556">
        <v>19160000</v>
      </c>
      <c r="G5548" s="541">
        <v>2023</v>
      </c>
      <c r="H5548" s="542">
        <f>VLOOKUP(G5548,[3]잔가율!$B$3:$C$33,2,FALSE)</f>
        <v>0.82599999999999996</v>
      </c>
      <c r="I5548" s="552">
        <f t="shared" si="86"/>
        <v>15826160</v>
      </c>
    </row>
    <row r="5549" spans="1:9">
      <c r="A5549" s="539">
        <v>5548</v>
      </c>
      <c r="B5549" s="540" t="s">
        <v>8534</v>
      </c>
      <c r="C5549" s="540" t="s">
        <v>8535</v>
      </c>
      <c r="D5549" s="540" t="s">
        <v>2744</v>
      </c>
      <c r="E5549" s="540" t="s">
        <v>10413</v>
      </c>
      <c r="F5549" s="556">
        <v>21150000</v>
      </c>
      <c r="G5549" s="541">
        <v>2023</v>
      </c>
      <c r="H5549" s="542">
        <f>VLOOKUP(G5549,[3]잔가율!$B$3:$C$33,2,FALSE)</f>
        <v>0.82599999999999996</v>
      </c>
      <c r="I5549" s="552">
        <f t="shared" si="86"/>
        <v>17469900</v>
      </c>
    </row>
    <row r="5550" spans="1:9">
      <c r="A5550" s="539">
        <v>5549</v>
      </c>
      <c r="B5550" s="543" t="s">
        <v>8534</v>
      </c>
      <c r="C5550" s="543" t="s">
        <v>8535</v>
      </c>
      <c r="D5550" s="543" t="s">
        <v>2744</v>
      </c>
      <c r="E5550" s="543" t="s">
        <v>10414</v>
      </c>
      <c r="F5550" s="561">
        <v>23380000</v>
      </c>
      <c r="G5550" s="541">
        <v>2023</v>
      </c>
      <c r="H5550" s="542">
        <f>VLOOKUP(G5550,[3]잔가율!$B$3:$C$33,2,FALSE)</f>
        <v>0.82599999999999996</v>
      </c>
      <c r="I5550" s="552">
        <f t="shared" si="86"/>
        <v>19311880</v>
      </c>
    </row>
    <row r="5551" spans="1:9">
      <c r="A5551" s="539">
        <v>5550</v>
      </c>
      <c r="B5551" s="543" t="s">
        <v>8534</v>
      </c>
      <c r="C5551" s="543" t="s">
        <v>8535</v>
      </c>
      <c r="D5551" s="543" t="s">
        <v>2744</v>
      </c>
      <c r="E5551" s="543" t="s">
        <v>10415</v>
      </c>
      <c r="F5551" s="561">
        <v>26420000</v>
      </c>
      <c r="G5551" s="541">
        <v>2023</v>
      </c>
      <c r="H5551" s="542">
        <f>VLOOKUP(G5551,[3]잔가율!$B$3:$C$33,2,FALSE)</f>
        <v>0.82599999999999996</v>
      </c>
      <c r="I5551" s="552">
        <f t="shared" si="86"/>
        <v>21822920</v>
      </c>
    </row>
    <row r="5552" spans="1:9">
      <c r="A5552" s="539">
        <v>5551</v>
      </c>
      <c r="B5552" s="543" t="s">
        <v>8534</v>
      </c>
      <c r="C5552" s="543" t="s">
        <v>8535</v>
      </c>
      <c r="D5552" s="543" t="s">
        <v>2744</v>
      </c>
      <c r="E5552" s="543" t="s">
        <v>10416</v>
      </c>
      <c r="F5552" s="561">
        <v>24310000</v>
      </c>
      <c r="G5552" s="541">
        <v>2023</v>
      </c>
      <c r="H5552" s="542">
        <f>VLOOKUP(G5552,[3]잔가율!$B$3:$C$33,2,FALSE)</f>
        <v>0.82599999999999996</v>
      </c>
      <c r="I5552" s="552">
        <f t="shared" si="86"/>
        <v>20080060</v>
      </c>
    </row>
    <row r="5553" spans="1:9">
      <c r="A5553" s="539">
        <v>5552</v>
      </c>
      <c r="B5553" s="540" t="s">
        <v>8534</v>
      </c>
      <c r="C5553" s="540" t="s">
        <v>8535</v>
      </c>
      <c r="D5553" s="540" t="s">
        <v>2744</v>
      </c>
      <c r="E5553" s="540" t="s">
        <v>10417</v>
      </c>
      <c r="F5553" s="556">
        <v>24570000</v>
      </c>
      <c r="G5553" s="541">
        <v>2023</v>
      </c>
      <c r="H5553" s="542">
        <f>VLOOKUP(G5553,[3]잔가율!$B$3:$C$33,2,FALSE)</f>
        <v>0.82599999999999996</v>
      </c>
      <c r="I5553" s="552">
        <f t="shared" si="86"/>
        <v>20294820</v>
      </c>
    </row>
    <row r="5554" spans="1:9">
      <c r="A5554" s="539">
        <v>5553</v>
      </c>
      <c r="B5554" s="540" t="s">
        <v>8534</v>
      </c>
      <c r="C5554" s="540" t="s">
        <v>8535</v>
      </c>
      <c r="D5554" s="540" t="s">
        <v>2744</v>
      </c>
      <c r="E5554" s="540" t="s">
        <v>10418</v>
      </c>
      <c r="F5554" s="556">
        <v>23040000</v>
      </c>
      <c r="G5554" s="541">
        <v>2023</v>
      </c>
      <c r="H5554" s="542">
        <f>VLOOKUP(G5554,[3]잔가율!$B$3:$C$33,2,FALSE)</f>
        <v>0.82599999999999996</v>
      </c>
      <c r="I5554" s="552">
        <f t="shared" si="86"/>
        <v>19031040</v>
      </c>
    </row>
    <row r="5555" spans="1:9">
      <c r="A5555" s="539">
        <v>5554</v>
      </c>
      <c r="B5555" s="540" t="s">
        <v>8534</v>
      </c>
      <c r="C5555" s="540" t="s">
        <v>8535</v>
      </c>
      <c r="D5555" s="540" t="s">
        <v>2744</v>
      </c>
      <c r="E5555" s="540" t="s">
        <v>10419</v>
      </c>
      <c r="F5555" s="556">
        <v>22030000</v>
      </c>
      <c r="G5555" s="541">
        <v>2023</v>
      </c>
      <c r="H5555" s="542">
        <f>VLOOKUP(G5555,[3]잔가율!$B$3:$C$33,2,FALSE)</f>
        <v>0.82599999999999996</v>
      </c>
      <c r="I5555" s="552">
        <f t="shared" si="86"/>
        <v>18196780</v>
      </c>
    </row>
    <row r="5556" spans="1:9">
      <c r="A5556" s="539">
        <v>5555</v>
      </c>
      <c r="B5556" s="540" t="s">
        <v>8534</v>
      </c>
      <c r="C5556" s="540" t="s">
        <v>8535</v>
      </c>
      <c r="D5556" s="540" t="s">
        <v>2744</v>
      </c>
      <c r="E5556" s="540" t="s">
        <v>10420</v>
      </c>
      <c r="F5556" s="556">
        <v>21500000</v>
      </c>
      <c r="G5556" s="541">
        <v>2023</v>
      </c>
      <c r="H5556" s="542">
        <f>VLOOKUP(G5556,[3]잔가율!$B$3:$C$33,2,FALSE)</f>
        <v>0.82599999999999996</v>
      </c>
      <c r="I5556" s="552">
        <f t="shared" si="86"/>
        <v>17759000</v>
      </c>
    </row>
    <row r="5557" spans="1:9">
      <c r="A5557" s="539">
        <v>5556</v>
      </c>
      <c r="B5557" s="540" t="s">
        <v>8534</v>
      </c>
      <c r="C5557" s="540" t="s">
        <v>8535</v>
      </c>
      <c r="D5557" s="540" t="s">
        <v>2744</v>
      </c>
      <c r="E5557" s="540" t="s">
        <v>10421</v>
      </c>
      <c r="F5557" s="556">
        <v>25330000</v>
      </c>
      <c r="G5557" s="541">
        <v>2023</v>
      </c>
      <c r="H5557" s="542">
        <f>VLOOKUP(G5557,[3]잔가율!$B$3:$C$33,2,FALSE)</f>
        <v>0.82599999999999996</v>
      </c>
      <c r="I5557" s="552">
        <f t="shared" si="86"/>
        <v>20922580</v>
      </c>
    </row>
    <row r="5558" spans="1:9">
      <c r="A5558" s="539">
        <v>5557</v>
      </c>
      <c r="B5558" s="540" t="s">
        <v>8534</v>
      </c>
      <c r="C5558" s="540" t="s">
        <v>8535</v>
      </c>
      <c r="D5558" s="540" t="s">
        <v>2744</v>
      </c>
      <c r="E5558" s="540" t="s">
        <v>10422</v>
      </c>
      <c r="F5558" s="556">
        <v>24530000</v>
      </c>
      <c r="G5558" s="541">
        <v>2023</v>
      </c>
      <c r="H5558" s="542">
        <f>VLOOKUP(G5558,[3]잔가율!$B$3:$C$33,2,FALSE)</f>
        <v>0.82599999999999996</v>
      </c>
      <c r="I5558" s="552">
        <f t="shared" si="86"/>
        <v>20261780</v>
      </c>
    </row>
    <row r="5559" spans="1:9">
      <c r="A5559" s="539">
        <v>5558</v>
      </c>
      <c r="B5559" s="540" t="s">
        <v>8534</v>
      </c>
      <c r="C5559" s="540" t="s">
        <v>8535</v>
      </c>
      <c r="D5559" s="540" t="s">
        <v>2744</v>
      </c>
      <c r="E5559" s="540" t="s">
        <v>10423</v>
      </c>
      <c r="F5559" s="556">
        <v>26020000</v>
      </c>
      <c r="G5559" s="541">
        <v>2023</v>
      </c>
      <c r="H5559" s="542">
        <f>VLOOKUP(G5559,[3]잔가율!$B$3:$C$33,2,FALSE)</f>
        <v>0.82599999999999996</v>
      </c>
      <c r="I5559" s="552">
        <f t="shared" si="86"/>
        <v>21492520</v>
      </c>
    </row>
    <row r="5560" spans="1:9">
      <c r="A5560" s="539">
        <v>5559</v>
      </c>
      <c r="B5560" s="540" t="s">
        <v>8534</v>
      </c>
      <c r="C5560" s="540" t="s">
        <v>8535</v>
      </c>
      <c r="D5560" s="540" t="s">
        <v>2744</v>
      </c>
      <c r="E5560" s="540" t="s">
        <v>10424</v>
      </c>
      <c r="F5560" s="556">
        <v>24660000</v>
      </c>
      <c r="G5560" s="541">
        <v>2023</v>
      </c>
      <c r="H5560" s="542">
        <f>VLOOKUP(G5560,[3]잔가율!$B$3:$C$33,2,FALSE)</f>
        <v>0.82599999999999996</v>
      </c>
      <c r="I5560" s="552">
        <f t="shared" si="86"/>
        <v>20369160</v>
      </c>
    </row>
    <row r="5561" spans="1:9">
      <c r="A5561" s="539">
        <v>5560</v>
      </c>
      <c r="B5561" s="540" t="s">
        <v>8534</v>
      </c>
      <c r="C5561" s="540" t="s">
        <v>8535</v>
      </c>
      <c r="D5561" s="540" t="s">
        <v>2744</v>
      </c>
      <c r="E5561" s="540" t="s">
        <v>10425</v>
      </c>
      <c r="F5561" s="556">
        <v>23890000</v>
      </c>
      <c r="G5561" s="541">
        <v>2023</v>
      </c>
      <c r="H5561" s="542">
        <f>VLOOKUP(G5561,[3]잔가율!$B$3:$C$33,2,FALSE)</f>
        <v>0.82599999999999996</v>
      </c>
      <c r="I5561" s="552">
        <f t="shared" si="86"/>
        <v>19733140</v>
      </c>
    </row>
    <row r="5562" spans="1:9">
      <c r="A5562" s="539">
        <v>5561</v>
      </c>
      <c r="B5562" s="540" t="s">
        <v>8534</v>
      </c>
      <c r="C5562" s="540" t="s">
        <v>8535</v>
      </c>
      <c r="D5562" s="540" t="s">
        <v>2744</v>
      </c>
      <c r="E5562" s="540" t="s">
        <v>10426</v>
      </c>
      <c r="F5562" s="556">
        <v>22210000</v>
      </c>
      <c r="G5562" s="541">
        <v>2023</v>
      </c>
      <c r="H5562" s="542">
        <f>VLOOKUP(G5562,[3]잔가율!$B$3:$C$33,2,FALSE)</f>
        <v>0.82599999999999996</v>
      </c>
      <c r="I5562" s="552">
        <f t="shared" si="86"/>
        <v>18345460</v>
      </c>
    </row>
    <row r="5563" spans="1:9">
      <c r="A5563" s="539">
        <v>5562</v>
      </c>
      <c r="B5563" s="540" t="s">
        <v>8534</v>
      </c>
      <c r="C5563" s="540" t="s">
        <v>8535</v>
      </c>
      <c r="D5563" s="540" t="s">
        <v>2744</v>
      </c>
      <c r="E5563" s="540" t="s">
        <v>10427</v>
      </c>
      <c r="F5563" s="556">
        <v>22440000</v>
      </c>
      <c r="G5563" s="541">
        <v>2023</v>
      </c>
      <c r="H5563" s="542">
        <f>VLOOKUP(G5563,[3]잔가율!$B$3:$C$33,2,FALSE)</f>
        <v>0.82599999999999996</v>
      </c>
      <c r="I5563" s="552">
        <f t="shared" si="86"/>
        <v>18535440</v>
      </c>
    </row>
    <row r="5564" spans="1:9">
      <c r="A5564" s="539">
        <v>5563</v>
      </c>
      <c r="B5564" s="540" t="s">
        <v>8534</v>
      </c>
      <c r="C5564" s="540" t="s">
        <v>8535</v>
      </c>
      <c r="D5564" s="540" t="s">
        <v>2744</v>
      </c>
      <c r="E5564" s="540" t="s">
        <v>10428</v>
      </c>
      <c r="F5564" s="556">
        <v>26960000</v>
      </c>
      <c r="G5564" s="541">
        <v>2023</v>
      </c>
      <c r="H5564" s="542">
        <f>VLOOKUP(G5564,[3]잔가율!$B$3:$C$33,2,FALSE)</f>
        <v>0.82599999999999996</v>
      </c>
      <c r="I5564" s="552">
        <f t="shared" si="86"/>
        <v>22268960</v>
      </c>
    </row>
    <row r="5565" spans="1:9">
      <c r="A5565" s="539">
        <v>5564</v>
      </c>
      <c r="B5565" s="540" t="s">
        <v>8534</v>
      </c>
      <c r="C5565" s="540" t="s">
        <v>8535</v>
      </c>
      <c r="D5565" s="540" t="s">
        <v>2744</v>
      </c>
      <c r="E5565" s="540" t="s">
        <v>10429</v>
      </c>
      <c r="F5565" s="556">
        <v>24530000</v>
      </c>
      <c r="G5565" s="541">
        <v>2023</v>
      </c>
      <c r="H5565" s="542">
        <f>VLOOKUP(G5565,[3]잔가율!$B$3:$C$33,2,FALSE)</f>
        <v>0.82599999999999996</v>
      </c>
      <c r="I5565" s="552">
        <f t="shared" si="86"/>
        <v>20261780</v>
      </c>
    </row>
    <row r="5566" spans="1:9">
      <c r="A5566" s="539">
        <v>5565</v>
      </c>
      <c r="B5566" s="540" t="s">
        <v>8534</v>
      </c>
      <c r="C5566" s="540" t="s">
        <v>8535</v>
      </c>
      <c r="D5566" s="540" t="s">
        <v>2744</v>
      </c>
      <c r="E5566" s="540" t="s">
        <v>10430</v>
      </c>
      <c r="F5566" s="556">
        <v>29730000</v>
      </c>
      <c r="G5566" s="541">
        <v>2023</v>
      </c>
      <c r="H5566" s="542">
        <f>VLOOKUP(G5566,[3]잔가율!$B$3:$C$33,2,FALSE)</f>
        <v>0.82599999999999996</v>
      </c>
      <c r="I5566" s="552">
        <f t="shared" si="86"/>
        <v>24556980</v>
      </c>
    </row>
    <row r="5567" spans="1:9">
      <c r="A5567" s="539">
        <v>5566</v>
      </c>
      <c r="B5567" s="540" t="s">
        <v>8534</v>
      </c>
      <c r="C5567" s="540" t="s">
        <v>8535</v>
      </c>
      <c r="D5567" s="540" t="s">
        <v>2744</v>
      </c>
      <c r="E5567" s="540" t="s">
        <v>10431</v>
      </c>
      <c r="F5567" s="556">
        <v>23860000</v>
      </c>
      <c r="G5567" s="541">
        <v>2023</v>
      </c>
      <c r="H5567" s="542">
        <f>VLOOKUP(G5567,[3]잔가율!$B$3:$C$33,2,FALSE)</f>
        <v>0.82599999999999996</v>
      </c>
      <c r="I5567" s="552">
        <f t="shared" si="86"/>
        <v>19708360</v>
      </c>
    </row>
    <row r="5568" spans="1:9">
      <c r="A5568" s="539">
        <v>5567</v>
      </c>
      <c r="B5568" s="540" t="s">
        <v>8534</v>
      </c>
      <c r="C5568" s="540" t="s">
        <v>8535</v>
      </c>
      <c r="D5568" s="540" t="s">
        <v>2744</v>
      </c>
      <c r="E5568" s="540" t="s">
        <v>10432</v>
      </c>
      <c r="F5568" s="556">
        <v>24050000</v>
      </c>
      <c r="G5568" s="541">
        <v>2023</v>
      </c>
      <c r="H5568" s="542">
        <f>VLOOKUP(G5568,[3]잔가율!$B$3:$C$33,2,FALSE)</f>
        <v>0.82599999999999996</v>
      </c>
      <c r="I5568" s="552">
        <f t="shared" si="86"/>
        <v>19865300</v>
      </c>
    </row>
    <row r="5569" spans="1:9">
      <c r="A5569" s="539">
        <v>5568</v>
      </c>
      <c r="B5569" s="540" t="s">
        <v>8534</v>
      </c>
      <c r="C5569" s="540" t="s">
        <v>8535</v>
      </c>
      <c r="D5569" s="540" t="s">
        <v>2744</v>
      </c>
      <c r="E5569" s="540" t="s">
        <v>10433</v>
      </c>
      <c r="F5569" s="556">
        <v>24750000</v>
      </c>
      <c r="G5569" s="541">
        <v>2023</v>
      </c>
      <c r="H5569" s="542">
        <f>VLOOKUP(G5569,[3]잔가율!$B$3:$C$33,2,FALSE)</f>
        <v>0.82599999999999996</v>
      </c>
      <c r="I5569" s="552">
        <f t="shared" si="86"/>
        <v>20443500</v>
      </c>
    </row>
    <row r="5570" spans="1:9">
      <c r="A5570" s="539">
        <v>5569</v>
      </c>
      <c r="B5570" s="540" t="s">
        <v>8534</v>
      </c>
      <c r="C5570" s="540" t="s">
        <v>8535</v>
      </c>
      <c r="D5570" s="540" t="s">
        <v>2744</v>
      </c>
      <c r="E5570" s="540" t="s">
        <v>10434</v>
      </c>
      <c r="F5570" s="556">
        <v>21470000</v>
      </c>
      <c r="G5570" s="541">
        <v>2023</v>
      </c>
      <c r="H5570" s="542">
        <f>VLOOKUP(G5570,[3]잔가율!$B$3:$C$33,2,FALSE)</f>
        <v>0.82599999999999996</v>
      </c>
      <c r="I5570" s="552">
        <f t="shared" ref="I5570:I5633" si="87">ROUNDDOWN(F5570*H5570,0)</f>
        <v>17734220</v>
      </c>
    </row>
    <row r="5571" spans="1:9">
      <c r="A5571" s="539">
        <v>5570</v>
      </c>
      <c r="B5571" s="540" t="s">
        <v>8534</v>
      </c>
      <c r="C5571" s="540" t="s">
        <v>8535</v>
      </c>
      <c r="D5571" s="540" t="s">
        <v>2744</v>
      </c>
      <c r="E5571" s="540" t="s">
        <v>10435</v>
      </c>
      <c r="F5571" s="556">
        <v>20590000</v>
      </c>
      <c r="G5571" s="541">
        <v>2023</v>
      </c>
      <c r="H5571" s="542">
        <f>VLOOKUP(G5571,[3]잔가율!$B$3:$C$33,2,FALSE)</f>
        <v>0.82599999999999996</v>
      </c>
      <c r="I5571" s="552">
        <f t="shared" si="87"/>
        <v>17007340</v>
      </c>
    </row>
    <row r="5572" spans="1:9">
      <c r="A5572" s="539">
        <v>5571</v>
      </c>
      <c r="B5572" s="540" t="s">
        <v>8534</v>
      </c>
      <c r="C5572" s="540" t="s">
        <v>8535</v>
      </c>
      <c r="D5572" s="540" t="s">
        <v>2744</v>
      </c>
      <c r="E5572" s="540" t="s">
        <v>10436</v>
      </c>
      <c r="F5572" s="556">
        <v>22910000</v>
      </c>
      <c r="G5572" s="541">
        <v>2023</v>
      </c>
      <c r="H5572" s="542">
        <f>VLOOKUP(G5572,[3]잔가율!$B$3:$C$33,2,FALSE)</f>
        <v>0.82599999999999996</v>
      </c>
      <c r="I5572" s="552">
        <f t="shared" si="87"/>
        <v>18923660</v>
      </c>
    </row>
    <row r="5573" spans="1:9">
      <c r="A5573" s="539">
        <v>5572</v>
      </c>
      <c r="B5573" s="540" t="s">
        <v>8534</v>
      </c>
      <c r="C5573" s="540" t="s">
        <v>8535</v>
      </c>
      <c r="D5573" s="540" t="s">
        <v>2744</v>
      </c>
      <c r="E5573" s="540" t="s">
        <v>10437</v>
      </c>
      <c r="F5573" s="556">
        <v>23820000</v>
      </c>
      <c r="G5573" s="541">
        <v>2023</v>
      </c>
      <c r="H5573" s="542">
        <f>VLOOKUP(G5573,[3]잔가율!$B$3:$C$33,2,FALSE)</f>
        <v>0.82599999999999996</v>
      </c>
      <c r="I5573" s="552">
        <f t="shared" si="87"/>
        <v>19675320</v>
      </c>
    </row>
    <row r="5574" spans="1:9">
      <c r="A5574" s="539">
        <v>5573</v>
      </c>
      <c r="B5574" s="540" t="s">
        <v>8534</v>
      </c>
      <c r="C5574" s="540" t="s">
        <v>8535</v>
      </c>
      <c r="D5574" s="540" t="s">
        <v>2744</v>
      </c>
      <c r="E5574" s="540" t="s">
        <v>10438</v>
      </c>
      <c r="F5574" s="556">
        <v>26980000</v>
      </c>
      <c r="G5574" s="541">
        <v>2023</v>
      </c>
      <c r="H5574" s="542">
        <f>VLOOKUP(G5574,[3]잔가율!$B$3:$C$33,2,FALSE)</f>
        <v>0.82599999999999996</v>
      </c>
      <c r="I5574" s="552">
        <f t="shared" si="87"/>
        <v>22285480</v>
      </c>
    </row>
    <row r="5575" spans="1:9">
      <c r="A5575" s="539">
        <v>5574</v>
      </c>
      <c r="B5575" s="540" t="s">
        <v>8534</v>
      </c>
      <c r="C5575" s="540" t="s">
        <v>8535</v>
      </c>
      <c r="D5575" s="540" t="s">
        <v>2744</v>
      </c>
      <c r="E5575" s="540" t="s">
        <v>10439</v>
      </c>
      <c r="F5575" s="556">
        <v>29830000</v>
      </c>
      <c r="G5575" s="541">
        <v>2023</v>
      </c>
      <c r="H5575" s="542">
        <f>VLOOKUP(G5575,[3]잔가율!$B$3:$C$33,2,FALSE)</f>
        <v>0.82599999999999996</v>
      </c>
      <c r="I5575" s="552">
        <f t="shared" si="87"/>
        <v>24639580</v>
      </c>
    </row>
    <row r="5576" spans="1:9">
      <c r="A5576" s="539">
        <v>5575</v>
      </c>
      <c r="B5576" s="540" t="s">
        <v>8534</v>
      </c>
      <c r="C5576" s="540" t="s">
        <v>8535</v>
      </c>
      <c r="D5576" s="540" t="s">
        <v>2744</v>
      </c>
      <c r="E5576" s="540" t="s">
        <v>10440</v>
      </c>
      <c r="F5576" s="556">
        <v>21880000</v>
      </c>
      <c r="G5576" s="541">
        <v>2023</v>
      </c>
      <c r="H5576" s="542">
        <f>VLOOKUP(G5576,[3]잔가율!$B$3:$C$33,2,FALSE)</f>
        <v>0.82599999999999996</v>
      </c>
      <c r="I5576" s="552">
        <f t="shared" si="87"/>
        <v>18072880</v>
      </c>
    </row>
    <row r="5577" spans="1:9">
      <c r="A5577" s="539">
        <v>5576</v>
      </c>
      <c r="B5577" s="540" t="s">
        <v>8534</v>
      </c>
      <c r="C5577" s="540" t="s">
        <v>8535</v>
      </c>
      <c r="D5577" s="540" t="s">
        <v>2744</v>
      </c>
      <c r="E5577" s="540" t="s">
        <v>10441</v>
      </c>
      <c r="F5577" s="556">
        <v>23250000</v>
      </c>
      <c r="G5577" s="541">
        <v>2023</v>
      </c>
      <c r="H5577" s="542">
        <f>VLOOKUP(G5577,[3]잔가율!$B$3:$C$33,2,FALSE)</f>
        <v>0.82599999999999996</v>
      </c>
      <c r="I5577" s="552">
        <f t="shared" si="87"/>
        <v>19204500</v>
      </c>
    </row>
    <row r="5578" spans="1:9">
      <c r="A5578" s="539">
        <v>5577</v>
      </c>
      <c r="B5578" s="540" t="s">
        <v>8534</v>
      </c>
      <c r="C5578" s="540" t="s">
        <v>8535</v>
      </c>
      <c r="D5578" s="540" t="s">
        <v>2744</v>
      </c>
      <c r="E5578" s="540" t="s">
        <v>10442</v>
      </c>
      <c r="F5578" s="556">
        <v>24310000</v>
      </c>
      <c r="G5578" s="541">
        <v>2023</v>
      </c>
      <c r="H5578" s="542">
        <f>VLOOKUP(G5578,[3]잔가율!$B$3:$C$33,2,FALSE)</f>
        <v>0.82599999999999996</v>
      </c>
      <c r="I5578" s="552">
        <f t="shared" si="87"/>
        <v>20080060</v>
      </c>
    </row>
    <row r="5579" spans="1:9">
      <c r="A5579" s="539">
        <v>5578</v>
      </c>
      <c r="B5579" s="540" t="s">
        <v>8534</v>
      </c>
      <c r="C5579" s="540" t="s">
        <v>8535</v>
      </c>
      <c r="D5579" s="540" t="s">
        <v>2744</v>
      </c>
      <c r="E5579" s="540" t="s">
        <v>10443</v>
      </c>
      <c r="F5579" s="556">
        <v>20350000</v>
      </c>
      <c r="G5579" s="541">
        <v>2023</v>
      </c>
      <c r="H5579" s="542">
        <f>VLOOKUP(G5579,[3]잔가율!$B$3:$C$33,2,FALSE)</f>
        <v>0.82599999999999996</v>
      </c>
      <c r="I5579" s="552">
        <f t="shared" si="87"/>
        <v>16809100</v>
      </c>
    </row>
    <row r="5580" spans="1:9">
      <c r="A5580" s="539">
        <v>5579</v>
      </c>
      <c r="B5580" s="540" t="s">
        <v>8534</v>
      </c>
      <c r="C5580" s="540" t="s">
        <v>8535</v>
      </c>
      <c r="D5580" s="540" t="s">
        <v>2744</v>
      </c>
      <c r="E5580" s="540" t="s">
        <v>10444</v>
      </c>
      <c r="F5580" s="556">
        <v>21580000</v>
      </c>
      <c r="G5580" s="541">
        <v>2023</v>
      </c>
      <c r="H5580" s="542">
        <f>VLOOKUP(G5580,[3]잔가율!$B$3:$C$33,2,FALSE)</f>
        <v>0.82599999999999996</v>
      </c>
      <c r="I5580" s="552">
        <f t="shared" si="87"/>
        <v>17825080</v>
      </c>
    </row>
    <row r="5581" spans="1:9">
      <c r="A5581" s="539">
        <v>5580</v>
      </c>
      <c r="B5581" s="540" t="s">
        <v>8534</v>
      </c>
      <c r="C5581" s="540" t="s">
        <v>8535</v>
      </c>
      <c r="D5581" s="540" t="s">
        <v>2744</v>
      </c>
      <c r="E5581" s="540" t="s">
        <v>10445</v>
      </c>
      <c r="F5581" s="556">
        <v>21140000</v>
      </c>
      <c r="G5581" s="541">
        <v>2023</v>
      </c>
      <c r="H5581" s="542">
        <f>VLOOKUP(G5581,[3]잔가율!$B$3:$C$33,2,FALSE)</f>
        <v>0.82599999999999996</v>
      </c>
      <c r="I5581" s="552">
        <f t="shared" si="87"/>
        <v>17461640</v>
      </c>
    </row>
    <row r="5582" spans="1:9">
      <c r="A5582" s="539">
        <v>5581</v>
      </c>
      <c r="B5582" s="540" t="s">
        <v>8534</v>
      </c>
      <c r="C5582" s="540" t="s">
        <v>8535</v>
      </c>
      <c r="D5582" s="540" t="s">
        <v>2744</v>
      </c>
      <c r="E5582" s="540" t="s">
        <v>10446</v>
      </c>
      <c r="F5582" s="556">
        <v>25100000</v>
      </c>
      <c r="G5582" s="541">
        <v>2023</v>
      </c>
      <c r="H5582" s="542">
        <f>VLOOKUP(G5582,[3]잔가율!$B$3:$C$33,2,FALSE)</f>
        <v>0.82599999999999996</v>
      </c>
      <c r="I5582" s="552">
        <f t="shared" si="87"/>
        <v>20732600</v>
      </c>
    </row>
    <row r="5583" spans="1:9">
      <c r="A5583" s="539">
        <v>5582</v>
      </c>
      <c r="B5583" s="540" t="s">
        <v>8534</v>
      </c>
      <c r="C5583" s="540" t="s">
        <v>8535</v>
      </c>
      <c r="D5583" s="540" t="s">
        <v>2744</v>
      </c>
      <c r="E5583" s="540" t="s">
        <v>10447</v>
      </c>
      <c r="F5583" s="556">
        <v>28270000</v>
      </c>
      <c r="G5583" s="541">
        <v>2023</v>
      </c>
      <c r="H5583" s="542">
        <f>VLOOKUP(G5583,[3]잔가율!$B$3:$C$33,2,FALSE)</f>
        <v>0.82599999999999996</v>
      </c>
      <c r="I5583" s="552">
        <f t="shared" si="87"/>
        <v>23351020</v>
      </c>
    </row>
    <row r="5584" spans="1:9">
      <c r="A5584" s="539">
        <v>5583</v>
      </c>
      <c r="B5584" s="540" t="s">
        <v>8534</v>
      </c>
      <c r="C5584" s="540" t="s">
        <v>8535</v>
      </c>
      <c r="D5584" s="540" t="s">
        <v>2744</v>
      </c>
      <c r="E5584" s="540" t="s">
        <v>10448</v>
      </c>
      <c r="F5584" s="556">
        <v>22060000</v>
      </c>
      <c r="G5584" s="541">
        <v>2023</v>
      </c>
      <c r="H5584" s="542">
        <f>VLOOKUP(G5584,[3]잔가율!$B$3:$C$33,2,FALSE)</f>
        <v>0.82599999999999996</v>
      </c>
      <c r="I5584" s="552">
        <f t="shared" si="87"/>
        <v>18221560</v>
      </c>
    </row>
    <row r="5585" spans="1:9">
      <c r="A5585" s="539">
        <v>5584</v>
      </c>
      <c r="B5585" s="540" t="s">
        <v>8534</v>
      </c>
      <c r="C5585" s="540" t="s">
        <v>8535</v>
      </c>
      <c r="D5585" s="540" t="s">
        <v>2744</v>
      </c>
      <c r="E5585" s="540" t="s">
        <v>10449</v>
      </c>
      <c r="F5585" s="556">
        <v>23330000</v>
      </c>
      <c r="G5585" s="541">
        <v>2023</v>
      </c>
      <c r="H5585" s="542">
        <f>VLOOKUP(G5585,[3]잔가율!$B$3:$C$33,2,FALSE)</f>
        <v>0.82599999999999996</v>
      </c>
      <c r="I5585" s="552">
        <f t="shared" si="87"/>
        <v>19270580</v>
      </c>
    </row>
    <row r="5586" spans="1:9">
      <c r="A5586" s="539">
        <v>5585</v>
      </c>
      <c r="B5586" s="540" t="s">
        <v>8534</v>
      </c>
      <c r="C5586" s="540" t="s">
        <v>8535</v>
      </c>
      <c r="D5586" s="540" t="s">
        <v>2744</v>
      </c>
      <c r="E5586" s="540" t="s">
        <v>10450</v>
      </c>
      <c r="F5586" s="556">
        <v>23820000</v>
      </c>
      <c r="G5586" s="541">
        <v>2023</v>
      </c>
      <c r="H5586" s="542">
        <f>VLOOKUP(G5586,[3]잔가율!$B$3:$C$33,2,FALSE)</f>
        <v>0.82599999999999996</v>
      </c>
      <c r="I5586" s="552">
        <f t="shared" si="87"/>
        <v>19675320</v>
      </c>
    </row>
    <row r="5587" spans="1:9">
      <c r="A5587" s="539">
        <v>5586</v>
      </c>
      <c r="B5587" s="540" t="s">
        <v>8534</v>
      </c>
      <c r="C5587" s="540" t="s">
        <v>8535</v>
      </c>
      <c r="D5587" s="540" t="s">
        <v>2744</v>
      </c>
      <c r="E5587" s="540" t="s">
        <v>10451</v>
      </c>
      <c r="F5587" s="556">
        <v>20120000</v>
      </c>
      <c r="G5587" s="541">
        <v>2023</v>
      </c>
      <c r="H5587" s="542">
        <f>VLOOKUP(G5587,[3]잔가율!$B$3:$C$33,2,FALSE)</f>
        <v>0.82599999999999996</v>
      </c>
      <c r="I5587" s="552">
        <f t="shared" si="87"/>
        <v>16619120</v>
      </c>
    </row>
    <row r="5588" spans="1:9">
      <c r="A5588" s="539">
        <v>5587</v>
      </c>
      <c r="B5588" s="540" t="s">
        <v>8534</v>
      </c>
      <c r="C5588" s="540" t="s">
        <v>8535</v>
      </c>
      <c r="D5588" s="540" t="s">
        <v>2744</v>
      </c>
      <c r="E5588" s="540" t="s">
        <v>10452</v>
      </c>
      <c r="F5588" s="556">
        <v>21670000</v>
      </c>
      <c r="G5588" s="541">
        <v>2023</v>
      </c>
      <c r="H5588" s="542">
        <f>VLOOKUP(G5588,[3]잔가율!$B$3:$C$33,2,FALSE)</f>
        <v>0.82599999999999996</v>
      </c>
      <c r="I5588" s="552">
        <f t="shared" si="87"/>
        <v>17899420</v>
      </c>
    </row>
    <row r="5589" spans="1:9">
      <c r="A5589" s="539">
        <v>5588</v>
      </c>
      <c r="B5589" s="540" t="s">
        <v>8534</v>
      </c>
      <c r="C5589" s="540" t="s">
        <v>8535</v>
      </c>
      <c r="D5589" s="540" t="s">
        <v>2744</v>
      </c>
      <c r="E5589" s="540" t="s">
        <v>10453</v>
      </c>
      <c r="F5589" s="556">
        <v>22360000</v>
      </c>
      <c r="G5589" s="541">
        <v>2023</v>
      </c>
      <c r="H5589" s="542">
        <f>VLOOKUP(G5589,[3]잔가율!$B$3:$C$33,2,FALSE)</f>
        <v>0.82599999999999996</v>
      </c>
      <c r="I5589" s="552">
        <f t="shared" si="87"/>
        <v>18469360</v>
      </c>
    </row>
    <row r="5590" spans="1:9">
      <c r="A5590" s="539">
        <v>5589</v>
      </c>
      <c r="B5590" s="540" t="s">
        <v>8534</v>
      </c>
      <c r="C5590" s="540" t="s">
        <v>8535</v>
      </c>
      <c r="D5590" s="540" t="s">
        <v>2744</v>
      </c>
      <c r="E5590" s="540" t="s">
        <v>10454</v>
      </c>
      <c r="F5590" s="556">
        <v>25300000</v>
      </c>
      <c r="G5590" s="541">
        <v>2023</v>
      </c>
      <c r="H5590" s="542">
        <f>VLOOKUP(G5590,[3]잔가율!$B$3:$C$33,2,FALSE)</f>
        <v>0.82599999999999996</v>
      </c>
      <c r="I5590" s="552">
        <f t="shared" si="87"/>
        <v>20897800</v>
      </c>
    </row>
    <row r="5591" spans="1:9">
      <c r="A5591" s="539">
        <v>5590</v>
      </c>
      <c r="B5591" s="540" t="s">
        <v>8534</v>
      </c>
      <c r="C5591" s="540" t="s">
        <v>8535</v>
      </c>
      <c r="D5591" s="540" t="s">
        <v>2744</v>
      </c>
      <c r="E5591" s="540" t="s">
        <v>10455</v>
      </c>
      <c r="F5591" s="556">
        <v>28250000</v>
      </c>
      <c r="G5591" s="541">
        <v>2023</v>
      </c>
      <c r="H5591" s="542">
        <f>VLOOKUP(G5591,[3]잔가율!$B$3:$C$33,2,FALSE)</f>
        <v>0.82599999999999996</v>
      </c>
      <c r="I5591" s="552">
        <f t="shared" si="87"/>
        <v>23334500</v>
      </c>
    </row>
    <row r="5592" spans="1:9">
      <c r="A5592" s="539">
        <v>5591</v>
      </c>
      <c r="B5592" s="540" t="s">
        <v>8534</v>
      </c>
      <c r="C5592" s="540" t="s">
        <v>8535</v>
      </c>
      <c r="D5592" s="540" t="s">
        <v>2744</v>
      </c>
      <c r="E5592" s="540" t="s">
        <v>10456</v>
      </c>
      <c r="F5592" s="556">
        <v>20740000</v>
      </c>
      <c r="G5592" s="541">
        <v>2023</v>
      </c>
      <c r="H5592" s="542">
        <f>VLOOKUP(G5592,[3]잔가율!$B$3:$C$33,2,FALSE)</f>
        <v>0.82599999999999996</v>
      </c>
      <c r="I5592" s="552">
        <f t="shared" si="87"/>
        <v>17131240</v>
      </c>
    </row>
    <row r="5593" spans="1:9">
      <c r="A5593" s="539">
        <v>5592</v>
      </c>
      <c r="B5593" s="540" t="s">
        <v>8534</v>
      </c>
      <c r="C5593" s="540" t="s">
        <v>8535</v>
      </c>
      <c r="D5593" s="540" t="s">
        <v>2744</v>
      </c>
      <c r="E5593" s="540" t="s">
        <v>10457</v>
      </c>
      <c r="F5593" s="556">
        <v>22570000</v>
      </c>
      <c r="G5593" s="541">
        <v>2023</v>
      </c>
      <c r="H5593" s="542">
        <f>VLOOKUP(G5593,[3]잔가율!$B$3:$C$33,2,FALSE)</f>
        <v>0.82599999999999996</v>
      </c>
      <c r="I5593" s="552">
        <f t="shared" si="87"/>
        <v>18642820</v>
      </c>
    </row>
    <row r="5594" spans="1:9">
      <c r="A5594" s="539">
        <v>5593</v>
      </c>
      <c r="B5594" s="540" t="s">
        <v>8534</v>
      </c>
      <c r="C5594" s="540" t="s">
        <v>8535</v>
      </c>
      <c r="D5594" s="540" t="s">
        <v>2744</v>
      </c>
      <c r="E5594" s="540" t="s">
        <v>10458</v>
      </c>
      <c r="F5594" s="556">
        <v>20540000</v>
      </c>
      <c r="G5594" s="541">
        <v>2023</v>
      </c>
      <c r="H5594" s="542">
        <f>VLOOKUP(G5594,[3]잔가율!$B$3:$C$33,2,FALSE)</f>
        <v>0.82599999999999996</v>
      </c>
      <c r="I5594" s="552">
        <f t="shared" si="87"/>
        <v>16966040</v>
      </c>
    </row>
    <row r="5595" spans="1:9">
      <c r="A5595" s="539">
        <v>5594</v>
      </c>
      <c r="B5595" s="540" t="s">
        <v>8534</v>
      </c>
      <c r="C5595" s="540" t="s">
        <v>8535</v>
      </c>
      <c r="D5595" s="540" t="s">
        <v>2744</v>
      </c>
      <c r="E5595" s="540" t="s">
        <v>10459</v>
      </c>
      <c r="F5595" s="556">
        <v>25030000</v>
      </c>
      <c r="G5595" s="541">
        <v>2023</v>
      </c>
      <c r="H5595" s="542">
        <f>VLOOKUP(G5595,[3]잔가율!$B$3:$C$33,2,FALSE)</f>
        <v>0.82599999999999996</v>
      </c>
      <c r="I5595" s="552">
        <f t="shared" si="87"/>
        <v>20674780</v>
      </c>
    </row>
    <row r="5596" spans="1:9">
      <c r="A5596" s="539">
        <v>5595</v>
      </c>
      <c r="B5596" s="540" t="s">
        <v>8534</v>
      </c>
      <c r="C5596" s="540" t="s">
        <v>8535</v>
      </c>
      <c r="D5596" s="540" t="s">
        <v>2744</v>
      </c>
      <c r="E5596" s="540" t="s">
        <v>10460</v>
      </c>
      <c r="F5596" s="556">
        <v>25500000</v>
      </c>
      <c r="G5596" s="541">
        <v>2023</v>
      </c>
      <c r="H5596" s="542">
        <f>VLOOKUP(G5596,[3]잔가율!$B$3:$C$33,2,FALSE)</f>
        <v>0.82599999999999996</v>
      </c>
      <c r="I5596" s="552">
        <f t="shared" si="87"/>
        <v>21063000</v>
      </c>
    </row>
    <row r="5597" spans="1:9">
      <c r="A5597" s="539">
        <v>5596</v>
      </c>
      <c r="B5597" s="540" t="s">
        <v>8534</v>
      </c>
      <c r="C5597" s="540" t="s">
        <v>8535</v>
      </c>
      <c r="D5597" s="540" t="s">
        <v>2744</v>
      </c>
      <c r="E5597" s="540" t="s">
        <v>10461</v>
      </c>
      <c r="F5597" s="556">
        <v>20500000</v>
      </c>
      <c r="G5597" s="541">
        <v>2023</v>
      </c>
      <c r="H5597" s="542">
        <f>VLOOKUP(G5597,[3]잔가율!$B$3:$C$33,2,FALSE)</f>
        <v>0.82599999999999996</v>
      </c>
      <c r="I5597" s="552">
        <f t="shared" si="87"/>
        <v>16933000</v>
      </c>
    </row>
    <row r="5598" spans="1:9">
      <c r="A5598" s="539">
        <v>5597</v>
      </c>
      <c r="B5598" s="540" t="s">
        <v>16663</v>
      </c>
      <c r="C5598" s="540" t="s">
        <v>16665</v>
      </c>
      <c r="D5598" s="540" t="s">
        <v>2744</v>
      </c>
      <c r="E5598" s="540" t="s">
        <v>10462</v>
      </c>
      <c r="F5598" s="556">
        <v>22260000</v>
      </c>
      <c r="G5598" s="541">
        <v>2023</v>
      </c>
      <c r="H5598" s="542">
        <f>VLOOKUP(G5598,[3]잔가율!$B$3:$C$33,2,FALSE)</f>
        <v>0.82599999999999996</v>
      </c>
      <c r="I5598" s="552">
        <f t="shared" si="87"/>
        <v>18386760</v>
      </c>
    </row>
    <row r="5599" spans="1:9">
      <c r="A5599" s="539">
        <v>5598</v>
      </c>
      <c r="B5599" s="540" t="s">
        <v>8534</v>
      </c>
      <c r="C5599" s="540" t="s">
        <v>8535</v>
      </c>
      <c r="D5599" s="540" t="s">
        <v>2744</v>
      </c>
      <c r="E5599" s="540" t="s">
        <v>10463</v>
      </c>
      <c r="F5599" s="556">
        <v>21840000</v>
      </c>
      <c r="G5599" s="541">
        <v>2023</v>
      </c>
      <c r="H5599" s="542">
        <f>VLOOKUP(G5599,[3]잔가율!$B$3:$C$33,2,FALSE)</f>
        <v>0.82599999999999996</v>
      </c>
      <c r="I5599" s="552">
        <f t="shared" si="87"/>
        <v>18039840</v>
      </c>
    </row>
    <row r="5600" spans="1:9">
      <c r="A5600" s="539">
        <v>5599</v>
      </c>
      <c r="B5600" s="540" t="s">
        <v>8534</v>
      </c>
      <c r="C5600" s="540" t="s">
        <v>8535</v>
      </c>
      <c r="D5600" s="540" t="s">
        <v>2744</v>
      </c>
      <c r="E5600" s="540" t="s">
        <v>10464</v>
      </c>
      <c r="F5600" s="556">
        <v>24420000</v>
      </c>
      <c r="G5600" s="541">
        <v>2023</v>
      </c>
      <c r="H5600" s="542">
        <f>VLOOKUP(G5600,[3]잔가율!$B$3:$C$33,2,FALSE)</f>
        <v>0.82599999999999996</v>
      </c>
      <c r="I5600" s="552">
        <f t="shared" si="87"/>
        <v>20170920</v>
      </c>
    </row>
    <row r="5601" spans="1:9">
      <c r="A5601" s="539">
        <v>5600</v>
      </c>
      <c r="B5601" s="540" t="s">
        <v>8534</v>
      </c>
      <c r="C5601" s="540" t="s">
        <v>8535</v>
      </c>
      <c r="D5601" s="540" t="s">
        <v>2744</v>
      </c>
      <c r="E5601" s="540" t="s">
        <v>10465</v>
      </c>
      <c r="F5601" s="556">
        <v>25950000</v>
      </c>
      <c r="G5601" s="541">
        <v>2023</v>
      </c>
      <c r="H5601" s="542">
        <f>VLOOKUP(G5601,[3]잔가율!$B$3:$C$33,2,FALSE)</f>
        <v>0.82599999999999996</v>
      </c>
      <c r="I5601" s="552">
        <f t="shared" si="87"/>
        <v>21434700</v>
      </c>
    </row>
    <row r="5602" spans="1:9">
      <c r="A5602" s="539">
        <v>5601</v>
      </c>
      <c r="B5602" s="540" t="s">
        <v>8534</v>
      </c>
      <c r="C5602" s="540" t="s">
        <v>8535</v>
      </c>
      <c r="D5602" s="540" t="s">
        <v>2744</v>
      </c>
      <c r="E5602" s="540" t="s">
        <v>10466</v>
      </c>
      <c r="F5602" s="556">
        <v>26790000</v>
      </c>
      <c r="G5602" s="541">
        <v>2023</v>
      </c>
      <c r="H5602" s="542">
        <f>VLOOKUP(G5602,[3]잔가율!$B$3:$C$33,2,FALSE)</f>
        <v>0.82599999999999996</v>
      </c>
      <c r="I5602" s="552">
        <f t="shared" si="87"/>
        <v>22128540</v>
      </c>
    </row>
    <row r="5603" spans="1:9">
      <c r="A5603" s="539">
        <v>5602</v>
      </c>
      <c r="B5603" s="543" t="s">
        <v>8534</v>
      </c>
      <c r="C5603" s="543" t="s">
        <v>8535</v>
      </c>
      <c r="D5603" s="543" t="s">
        <v>2744</v>
      </c>
      <c r="E5603" s="543" t="s">
        <v>10467</v>
      </c>
      <c r="F5603" s="561">
        <v>21130000</v>
      </c>
      <c r="G5603" s="541">
        <v>2023</v>
      </c>
      <c r="H5603" s="542">
        <f>VLOOKUP(G5603,[3]잔가율!$B$3:$C$33,2,FALSE)</f>
        <v>0.82599999999999996</v>
      </c>
      <c r="I5603" s="552">
        <f t="shared" si="87"/>
        <v>17453380</v>
      </c>
    </row>
    <row r="5604" spans="1:9">
      <c r="A5604" s="539">
        <v>5603</v>
      </c>
      <c r="B5604" s="543" t="s">
        <v>8534</v>
      </c>
      <c r="C5604" s="543" t="s">
        <v>8535</v>
      </c>
      <c r="D5604" s="543" t="s">
        <v>2744</v>
      </c>
      <c r="E5604" s="543" t="s">
        <v>10468</v>
      </c>
      <c r="F5604" s="561">
        <v>22690000</v>
      </c>
      <c r="G5604" s="541">
        <v>2023</v>
      </c>
      <c r="H5604" s="542">
        <f>VLOOKUP(G5604,[3]잔가율!$B$3:$C$33,2,FALSE)</f>
        <v>0.82599999999999996</v>
      </c>
      <c r="I5604" s="552">
        <f t="shared" si="87"/>
        <v>18741940</v>
      </c>
    </row>
    <row r="5605" spans="1:9">
      <c r="A5605" s="539">
        <v>5604</v>
      </c>
      <c r="B5605" s="543" t="s">
        <v>8534</v>
      </c>
      <c r="C5605" s="543" t="s">
        <v>8535</v>
      </c>
      <c r="D5605" s="543" t="s">
        <v>2744</v>
      </c>
      <c r="E5605" s="543" t="s">
        <v>10469</v>
      </c>
      <c r="F5605" s="561">
        <v>22260000</v>
      </c>
      <c r="G5605" s="541">
        <v>2023</v>
      </c>
      <c r="H5605" s="542">
        <f>VLOOKUP(G5605,[3]잔가율!$B$3:$C$33,2,FALSE)</f>
        <v>0.82599999999999996</v>
      </c>
      <c r="I5605" s="552">
        <f t="shared" si="87"/>
        <v>18386760</v>
      </c>
    </row>
    <row r="5606" spans="1:9">
      <c r="A5606" s="539">
        <v>5605</v>
      </c>
      <c r="B5606" s="543" t="s">
        <v>8534</v>
      </c>
      <c r="C5606" s="543" t="s">
        <v>8535</v>
      </c>
      <c r="D5606" s="543" t="s">
        <v>2744</v>
      </c>
      <c r="E5606" s="543" t="s">
        <v>10470</v>
      </c>
      <c r="F5606" s="561">
        <v>26030000</v>
      </c>
      <c r="G5606" s="541">
        <v>2023</v>
      </c>
      <c r="H5606" s="542">
        <f>VLOOKUP(G5606,[3]잔가율!$B$3:$C$33,2,FALSE)</f>
        <v>0.82599999999999996</v>
      </c>
      <c r="I5606" s="552">
        <f t="shared" si="87"/>
        <v>21500780</v>
      </c>
    </row>
    <row r="5607" spans="1:9">
      <c r="A5607" s="539">
        <v>5606</v>
      </c>
      <c r="B5607" s="543" t="s">
        <v>8534</v>
      </c>
      <c r="C5607" s="543" t="s">
        <v>8535</v>
      </c>
      <c r="D5607" s="543" t="s">
        <v>2744</v>
      </c>
      <c r="E5607" s="543" t="s">
        <v>10471</v>
      </c>
      <c r="F5607" s="561">
        <v>26710000</v>
      </c>
      <c r="G5607" s="541">
        <v>2023</v>
      </c>
      <c r="H5607" s="542">
        <f>VLOOKUP(G5607,[3]잔가율!$B$3:$C$33,2,FALSE)</f>
        <v>0.82599999999999996</v>
      </c>
      <c r="I5607" s="552">
        <f t="shared" si="87"/>
        <v>22062460</v>
      </c>
    </row>
    <row r="5608" spans="1:9">
      <c r="A5608" s="539">
        <v>5607</v>
      </c>
      <c r="B5608" s="540" t="s">
        <v>8534</v>
      </c>
      <c r="C5608" s="540" t="s">
        <v>8535</v>
      </c>
      <c r="D5608" s="540" t="s">
        <v>2744</v>
      </c>
      <c r="E5608" s="540" t="s">
        <v>10472</v>
      </c>
      <c r="F5608" s="556">
        <v>25340000</v>
      </c>
      <c r="G5608" s="541">
        <v>2023</v>
      </c>
      <c r="H5608" s="542">
        <f>VLOOKUP(G5608,[3]잔가율!$B$3:$C$33,2,FALSE)</f>
        <v>0.82599999999999996</v>
      </c>
      <c r="I5608" s="552">
        <f t="shared" si="87"/>
        <v>20930840</v>
      </c>
    </row>
    <row r="5609" spans="1:9">
      <c r="A5609" s="539">
        <v>5608</v>
      </c>
      <c r="B5609" s="540" t="s">
        <v>8534</v>
      </c>
      <c r="C5609" s="540" t="s">
        <v>8535</v>
      </c>
      <c r="D5609" s="540" t="s">
        <v>2744</v>
      </c>
      <c r="E5609" s="540" t="s">
        <v>10473</v>
      </c>
      <c r="F5609" s="556">
        <v>25280000</v>
      </c>
      <c r="G5609" s="541">
        <v>2023</v>
      </c>
      <c r="H5609" s="542">
        <f>VLOOKUP(G5609,[3]잔가율!$B$3:$C$33,2,FALSE)</f>
        <v>0.82599999999999996</v>
      </c>
      <c r="I5609" s="552">
        <f t="shared" si="87"/>
        <v>20881280</v>
      </c>
    </row>
    <row r="5610" spans="1:9">
      <c r="A5610" s="539">
        <v>5609</v>
      </c>
      <c r="B5610" s="540" t="s">
        <v>8534</v>
      </c>
      <c r="C5610" s="540" t="s">
        <v>8535</v>
      </c>
      <c r="D5610" s="540" t="s">
        <v>2744</v>
      </c>
      <c r="E5610" s="540" t="s">
        <v>10474</v>
      </c>
      <c r="F5610" s="556">
        <v>24480000</v>
      </c>
      <c r="G5610" s="541">
        <v>2023</v>
      </c>
      <c r="H5610" s="542">
        <f>VLOOKUP(G5610,[3]잔가율!$B$3:$C$33,2,FALSE)</f>
        <v>0.82599999999999996</v>
      </c>
      <c r="I5610" s="552">
        <f t="shared" si="87"/>
        <v>20220480</v>
      </c>
    </row>
    <row r="5611" spans="1:9">
      <c r="A5611" s="539">
        <v>5610</v>
      </c>
      <c r="B5611" s="540" t="s">
        <v>8534</v>
      </c>
      <c r="C5611" s="540" t="s">
        <v>8535</v>
      </c>
      <c r="D5611" s="540" t="s">
        <v>2744</v>
      </c>
      <c r="E5611" s="540" t="s">
        <v>10475</v>
      </c>
      <c r="F5611" s="556">
        <v>23040000</v>
      </c>
      <c r="G5611" s="541">
        <v>2023</v>
      </c>
      <c r="H5611" s="542">
        <f>VLOOKUP(G5611,[3]잔가율!$B$3:$C$33,2,FALSE)</f>
        <v>0.82599999999999996</v>
      </c>
      <c r="I5611" s="552">
        <f t="shared" si="87"/>
        <v>19031040</v>
      </c>
    </row>
    <row r="5612" spans="1:9">
      <c r="A5612" s="539">
        <v>5611</v>
      </c>
      <c r="B5612" s="540" t="s">
        <v>8534</v>
      </c>
      <c r="C5612" s="540" t="s">
        <v>8535</v>
      </c>
      <c r="D5612" s="540" t="s">
        <v>2744</v>
      </c>
      <c r="E5612" s="540" t="s">
        <v>10476</v>
      </c>
      <c r="F5612" s="556">
        <v>27540000</v>
      </c>
      <c r="G5612" s="541">
        <v>2023</v>
      </c>
      <c r="H5612" s="542">
        <f>VLOOKUP(G5612,[3]잔가율!$B$3:$C$33,2,FALSE)</f>
        <v>0.82599999999999996</v>
      </c>
      <c r="I5612" s="552">
        <f t="shared" si="87"/>
        <v>22748040</v>
      </c>
    </row>
    <row r="5613" spans="1:9">
      <c r="A5613" s="539">
        <v>5612</v>
      </c>
      <c r="B5613" s="540" t="s">
        <v>8534</v>
      </c>
      <c r="C5613" s="540" t="s">
        <v>8535</v>
      </c>
      <c r="D5613" s="540" t="s">
        <v>2744</v>
      </c>
      <c r="E5613" s="540" t="s">
        <v>10477</v>
      </c>
      <c r="F5613" s="556">
        <v>26760000</v>
      </c>
      <c r="G5613" s="541">
        <v>2023</v>
      </c>
      <c r="H5613" s="542">
        <f>VLOOKUP(G5613,[3]잔가율!$B$3:$C$33,2,FALSE)</f>
        <v>0.82599999999999996</v>
      </c>
      <c r="I5613" s="552">
        <f t="shared" si="87"/>
        <v>22103760</v>
      </c>
    </row>
    <row r="5614" spans="1:9">
      <c r="A5614" s="539">
        <v>5613</v>
      </c>
      <c r="B5614" s="540" t="s">
        <v>8534</v>
      </c>
      <c r="C5614" s="540" t="s">
        <v>8535</v>
      </c>
      <c r="D5614" s="540" t="s">
        <v>2744</v>
      </c>
      <c r="E5614" s="540" t="s">
        <v>10478</v>
      </c>
      <c r="F5614" s="556">
        <v>31930000</v>
      </c>
      <c r="G5614" s="541">
        <v>2023</v>
      </c>
      <c r="H5614" s="542">
        <f>VLOOKUP(G5614,[3]잔가율!$B$3:$C$33,2,FALSE)</f>
        <v>0.82599999999999996</v>
      </c>
      <c r="I5614" s="552">
        <f t="shared" si="87"/>
        <v>26374180</v>
      </c>
    </row>
    <row r="5615" spans="1:9">
      <c r="A5615" s="539">
        <v>5614</v>
      </c>
      <c r="B5615" s="540" t="s">
        <v>8534</v>
      </c>
      <c r="C5615" s="540" t="s">
        <v>8535</v>
      </c>
      <c r="D5615" s="540" t="s">
        <v>2744</v>
      </c>
      <c r="E5615" s="540" t="s">
        <v>10479</v>
      </c>
      <c r="F5615" s="556">
        <v>25340000</v>
      </c>
      <c r="G5615" s="541">
        <v>2023</v>
      </c>
      <c r="H5615" s="542">
        <f>VLOOKUP(G5615,[3]잔가율!$B$3:$C$33,2,FALSE)</f>
        <v>0.82599999999999996</v>
      </c>
      <c r="I5615" s="552">
        <f t="shared" si="87"/>
        <v>20930840</v>
      </c>
    </row>
    <row r="5616" spans="1:9">
      <c r="A5616" s="539">
        <v>5615</v>
      </c>
      <c r="B5616" s="540" t="s">
        <v>8534</v>
      </c>
      <c r="C5616" s="540" t="s">
        <v>8535</v>
      </c>
      <c r="D5616" s="540" t="s">
        <v>2744</v>
      </c>
      <c r="E5616" s="540" t="s">
        <v>10480</v>
      </c>
      <c r="F5616" s="556">
        <v>24900000</v>
      </c>
      <c r="G5616" s="541">
        <v>2023</v>
      </c>
      <c r="H5616" s="542">
        <f>VLOOKUP(G5616,[3]잔가율!$B$3:$C$33,2,FALSE)</f>
        <v>0.82599999999999996</v>
      </c>
      <c r="I5616" s="552">
        <f t="shared" si="87"/>
        <v>20567400</v>
      </c>
    </row>
    <row r="5617" spans="1:9">
      <c r="A5617" s="539">
        <v>5616</v>
      </c>
      <c r="B5617" s="540" t="s">
        <v>8534</v>
      </c>
      <c r="C5617" s="540" t="s">
        <v>8535</v>
      </c>
      <c r="D5617" s="540" t="s">
        <v>2744</v>
      </c>
      <c r="E5617" s="540" t="s">
        <v>10481</v>
      </c>
      <c r="F5617" s="556">
        <v>23930000</v>
      </c>
      <c r="G5617" s="541">
        <v>2023</v>
      </c>
      <c r="H5617" s="542">
        <f>VLOOKUP(G5617,[3]잔가율!$B$3:$C$33,2,FALSE)</f>
        <v>0.82599999999999996</v>
      </c>
      <c r="I5617" s="552">
        <f t="shared" si="87"/>
        <v>19766180</v>
      </c>
    </row>
    <row r="5618" spans="1:9">
      <c r="A5618" s="539">
        <v>5617</v>
      </c>
      <c r="B5618" s="540" t="s">
        <v>8534</v>
      </c>
      <c r="C5618" s="540" t="s">
        <v>8535</v>
      </c>
      <c r="D5618" s="540" t="s">
        <v>2744</v>
      </c>
      <c r="E5618" s="540" t="s">
        <v>10482</v>
      </c>
      <c r="F5618" s="556">
        <v>20730000</v>
      </c>
      <c r="G5618" s="541">
        <v>2023</v>
      </c>
      <c r="H5618" s="542">
        <f>VLOOKUP(G5618,[3]잔가율!$B$3:$C$33,2,FALSE)</f>
        <v>0.82599999999999996</v>
      </c>
      <c r="I5618" s="552">
        <f t="shared" si="87"/>
        <v>17122980</v>
      </c>
    </row>
    <row r="5619" spans="1:9">
      <c r="A5619" s="539">
        <v>5618</v>
      </c>
      <c r="B5619" s="540" t="s">
        <v>8534</v>
      </c>
      <c r="C5619" s="540" t="s">
        <v>8535</v>
      </c>
      <c r="D5619" s="540" t="s">
        <v>2744</v>
      </c>
      <c r="E5619" s="540" t="s">
        <v>10483</v>
      </c>
      <c r="F5619" s="556">
        <v>26840000</v>
      </c>
      <c r="G5619" s="541">
        <v>2023</v>
      </c>
      <c r="H5619" s="542">
        <f>VLOOKUP(G5619,[3]잔가율!$B$3:$C$33,2,FALSE)</f>
        <v>0.82599999999999996</v>
      </c>
      <c r="I5619" s="552">
        <f t="shared" si="87"/>
        <v>22169840</v>
      </c>
    </row>
    <row r="5620" spans="1:9">
      <c r="A5620" s="539">
        <v>5619</v>
      </c>
      <c r="B5620" s="540" t="s">
        <v>8534</v>
      </c>
      <c r="C5620" s="540" t="s">
        <v>8535</v>
      </c>
      <c r="D5620" s="540" t="s">
        <v>2744</v>
      </c>
      <c r="E5620" s="540" t="s">
        <v>10484</v>
      </c>
      <c r="F5620" s="556">
        <v>26090000</v>
      </c>
      <c r="G5620" s="541">
        <v>2023</v>
      </c>
      <c r="H5620" s="542">
        <f>VLOOKUP(G5620,[3]잔가율!$B$3:$C$33,2,FALSE)</f>
        <v>0.82599999999999996</v>
      </c>
      <c r="I5620" s="552">
        <f t="shared" si="87"/>
        <v>21550340</v>
      </c>
    </row>
    <row r="5621" spans="1:9">
      <c r="A5621" s="539">
        <v>5620</v>
      </c>
      <c r="B5621" s="540" t="s">
        <v>8534</v>
      </c>
      <c r="C5621" s="540" t="s">
        <v>8535</v>
      </c>
      <c r="D5621" s="540" t="s">
        <v>2744</v>
      </c>
      <c r="E5621" s="540" t="s">
        <v>10485</v>
      </c>
      <c r="F5621" s="556">
        <v>28980000</v>
      </c>
      <c r="G5621" s="541">
        <v>2023</v>
      </c>
      <c r="H5621" s="542">
        <f>VLOOKUP(G5621,[3]잔가율!$B$3:$C$33,2,FALSE)</f>
        <v>0.82599999999999996</v>
      </c>
      <c r="I5621" s="552">
        <f t="shared" si="87"/>
        <v>23937480</v>
      </c>
    </row>
    <row r="5622" spans="1:9">
      <c r="A5622" s="539">
        <v>5621</v>
      </c>
      <c r="B5622" s="540" t="s">
        <v>8534</v>
      </c>
      <c r="C5622" s="540" t="s">
        <v>8535</v>
      </c>
      <c r="D5622" s="540" t="s">
        <v>2744</v>
      </c>
      <c r="E5622" s="540" t="s">
        <v>10486</v>
      </c>
      <c r="F5622" s="556">
        <v>25470000</v>
      </c>
      <c r="G5622" s="541">
        <v>2023</v>
      </c>
      <c r="H5622" s="542">
        <f>VLOOKUP(G5622,[3]잔가율!$B$3:$C$33,2,FALSE)</f>
        <v>0.82599999999999996</v>
      </c>
      <c r="I5622" s="552">
        <f t="shared" si="87"/>
        <v>21038220</v>
      </c>
    </row>
    <row r="5623" spans="1:9">
      <c r="A5623" s="539">
        <v>5622</v>
      </c>
      <c r="B5623" s="540" t="s">
        <v>8534</v>
      </c>
      <c r="C5623" s="540" t="s">
        <v>8535</v>
      </c>
      <c r="D5623" s="540" t="s">
        <v>2744</v>
      </c>
      <c r="E5623" s="540" t="s">
        <v>10487</v>
      </c>
      <c r="F5623" s="556">
        <v>25120000</v>
      </c>
      <c r="G5623" s="541">
        <v>2023</v>
      </c>
      <c r="H5623" s="542">
        <f>VLOOKUP(G5623,[3]잔가율!$B$3:$C$33,2,FALSE)</f>
        <v>0.82599999999999996</v>
      </c>
      <c r="I5623" s="552">
        <f t="shared" si="87"/>
        <v>20749120</v>
      </c>
    </row>
    <row r="5624" spans="1:9">
      <c r="A5624" s="539">
        <v>5623</v>
      </c>
      <c r="B5624" s="540" t="s">
        <v>8534</v>
      </c>
      <c r="C5624" s="540" t="s">
        <v>8535</v>
      </c>
      <c r="D5624" s="540" t="s">
        <v>2744</v>
      </c>
      <c r="E5624" s="540" t="s">
        <v>10488</v>
      </c>
      <c r="F5624" s="556">
        <v>26370000</v>
      </c>
      <c r="G5624" s="541">
        <v>2023</v>
      </c>
      <c r="H5624" s="542">
        <f>VLOOKUP(G5624,[3]잔가율!$B$3:$C$33,2,FALSE)</f>
        <v>0.82599999999999996</v>
      </c>
      <c r="I5624" s="552">
        <f t="shared" si="87"/>
        <v>21781620</v>
      </c>
    </row>
    <row r="5625" spans="1:9">
      <c r="A5625" s="539">
        <v>5624</v>
      </c>
      <c r="B5625" s="540" t="s">
        <v>8534</v>
      </c>
      <c r="C5625" s="540" t="s">
        <v>8535</v>
      </c>
      <c r="D5625" s="540" t="s">
        <v>2744</v>
      </c>
      <c r="E5625" s="540" t="s">
        <v>10489</v>
      </c>
      <c r="F5625" s="556">
        <v>19850000</v>
      </c>
      <c r="G5625" s="541">
        <v>2023</v>
      </c>
      <c r="H5625" s="542">
        <f>VLOOKUP(G5625,[3]잔가율!$B$3:$C$33,2,FALSE)</f>
        <v>0.82599999999999996</v>
      </c>
      <c r="I5625" s="552">
        <f t="shared" si="87"/>
        <v>16396100</v>
      </c>
    </row>
    <row r="5626" spans="1:9">
      <c r="A5626" s="539">
        <v>5625</v>
      </c>
      <c r="B5626" s="540" t="s">
        <v>8534</v>
      </c>
      <c r="C5626" s="540" t="s">
        <v>8535</v>
      </c>
      <c r="D5626" s="540" t="s">
        <v>2744</v>
      </c>
      <c r="E5626" s="540" t="s">
        <v>10490</v>
      </c>
      <c r="F5626" s="556">
        <v>23900000</v>
      </c>
      <c r="G5626" s="541">
        <v>2023</v>
      </c>
      <c r="H5626" s="542">
        <f>VLOOKUP(G5626,[3]잔가율!$B$3:$C$33,2,FALSE)</f>
        <v>0.82599999999999996</v>
      </c>
      <c r="I5626" s="552">
        <f t="shared" si="87"/>
        <v>19741400</v>
      </c>
    </row>
    <row r="5627" spans="1:9">
      <c r="A5627" s="539">
        <v>5626</v>
      </c>
      <c r="B5627" s="540" t="s">
        <v>8534</v>
      </c>
      <c r="C5627" s="540" t="s">
        <v>8535</v>
      </c>
      <c r="D5627" s="540" t="s">
        <v>2744</v>
      </c>
      <c r="E5627" s="540" t="s">
        <v>10491</v>
      </c>
      <c r="F5627" s="556">
        <v>22030000</v>
      </c>
      <c r="G5627" s="541">
        <v>2023</v>
      </c>
      <c r="H5627" s="542">
        <f>VLOOKUP(G5627,[3]잔가율!$B$3:$C$33,2,FALSE)</f>
        <v>0.82599999999999996</v>
      </c>
      <c r="I5627" s="552">
        <f t="shared" si="87"/>
        <v>18196780</v>
      </c>
    </row>
    <row r="5628" spans="1:9">
      <c r="A5628" s="539">
        <v>5627</v>
      </c>
      <c r="B5628" s="540" t="s">
        <v>8534</v>
      </c>
      <c r="C5628" s="540" t="s">
        <v>8535</v>
      </c>
      <c r="D5628" s="540" t="s">
        <v>2744</v>
      </c>
      <c r="E5628" s="540" t="s">
        <v>10492</v>
      </c>
      <c r="F5628" s="556">
        <v>26050000</v>
      </c>
      <c r="G5628" s="541">
        <v>2023</v>
      </c>
      <c r="H5628" s="542">
        <f>VLOOKUP(G5628,[3]잔가율!$B$3:$C$33,2,FALSE)</f>
        <v>0.82599999999999996</v>
      </c>
      <c r="I5628" s="552">
        <f t="shared" si="87"/>
        <v>21517300</v>
      </c>
    </row>
    <row r="5629" spans="1:9">
      <c r="A5629" s="539">
        <v>5628</v>
      </c>
      <c r="B5629" s="540" t="s">
        <v>8534</v>
      </c>
      <c r="C5629" s="540" t="s">
        <v>8535</v>
      </c>
      <c r="D5629" s="540" t="s">
        <v>2744</v>
      </c>
      <c r="E5629" s="540" t="s">
        <v>10493</v>
      </c>
      <c r="F5629" s="556">
        <v>26850000</v>
      </c>
      <c r="G5629" s="541">
        <v>2023</v>
      </c>
      <c r="H5629" s="542">
        <f>VLOOKUP(G5629,[3]잔가율!$B$3:$C$33,2,FALSE)</f>
        <v>0.82599999999999996</v>
      </c>
      <c r="I5629" s="552">
        <f t="shared" si="87"/>
        <v>22178100</v>
      </c>
    </row>
    <row r="5630" spans="1:9">
      <c r="A5630" s="539">
        <v>5629</v>
      </c>
      <c r="B5630" s="540" t="s">
        <v>8534</v>
      </c>
      <c r="C5630" s="540" t="s">
        <v>8535</v>
      </c>
      <c r="D5630" s="540" t="s">
        <v>2744</v>
      </c>
      <c r="E5630" s="540" t="s">
        <v>10494</v>
      </c>
      <c r="F5630" s="556">
        <v>30900000</v>
      </c>
      <c r="G5630" s="541">
        <v>2023</v>
      </c>
      <c r="H5630" s="542">
        <f>VLOOKUP(G5630,[3]잔가율!$B$3:$C$33,2,FALSE)</f>
        <v>0.82599999999999996</v>
      </c>
      <c r="I5630" s="552">
        <f t="shared" si="87"/>
        <v>25523400</v>
      </c>
    </row>
    <row r="5631" spans="1:9">
      <c r="A5631" s="539">
        <v>5630</v>
      </c>
      <c r="B5631" s="540" t="s">
        <v>8534</v>
      </c>
      <c r="C5631" s="540" t="s">
        <v>8535</v>
      </c>
      <c r="D5631" s="540" t="s">
        <v>2744</v>
      </c>
      <c r="E5631" s="540" t="s">
        <v>10495</v>
      </c>
      <c r="F5631" s="556">
        <v>24540000</v>
      </c>
      <c r="G5631" s="541">
        <v>2023</v>
      </c>
      <c r="H5631" s="542">
        <f>VLOOKUP(G5631,[3]잔가율!$B$3:$C$33,2,FALSE)</f>
        <v>0.82599999999999996</v>
      </c>
      <c r="I5631" s="552">
        <f t="shared" si="87"/>
        <v>20270040</v>
      </c>
    </row>
    <row r="5632" spans="1:9">
      <c r="A5632" s="539">
        <v>5631</v>
      </c>
      <c r="B5632" s="540" t="s">
        <v>8534</v>
      </c>
      <c r="C5632" s="540" t="s">
        <v>8535</v>
      </c>
      <c r="D5632" s="540" t="s">
        <v>2744</v>
      </c>
      <c r="E5632" s="540" t="s">
        <v>10496</v>
      </c>
      <c r="F5632" s="556">
        <v>24560000</v>
      </c>
      <c r="G5632" s="541">
        <v>2023</v>
      </c>
      <c r="H5632" s="542">
        <f>VLOOKUP(G5632,[3]잔가율!$B$3:$C$33,2,FALSE)</f>
        <v>0.82599999999999996</v>
      </c>
      <c r="I5632" s="552">
        <f t="shared" si="87"/>
        <v>20286560</v>
      </c>
    </row>
    <row r="5633" spans="1:9">
      <c r="A5633" s="539">
        <v>5632</v>
      </c>
      <c r="B5633" s="540" t="s">
        <v>8534</v>
      </c>
      <c r="C5633" s="540" t="s">
        <v>8535</v>
      </c>
      <c r="D5633" s="540" t="s">
        <v>2744</v>
      </c>
      <c r="E5633" s="540" t="s">
        <v>10497</v>
      </c>
      <c r="F5633" s="556">
        <v>25770000</v>
      </c>
      <c r="G5633" s="541">
        <v>2023</v>
      </c>
      <c r="H5633" s="542">
        <f>VLOOKUP(G5633,[3]잔가율!$B$3:$C$33,2,FALSE)</f>
        <v>0.82599999999999996</v>
      </c>
      <c r="I5633" s="552">
        <f t="shared" si="87"/>
        <v>21286020</v>
      </c>
    </row>
    <row r="5634" spans="1:9">
      <c r="A5634" s="539">
        <v>5633</v>
      </c>
      <c r="B5634" s="540" t="s">
        <v>8534</v>
      </c>
      <c r="C5634" s="540" t="s">
        <v>8535</v>
      </c>
      <c r="D5634" s="540" t="s">
        <v>2744</v>
      </c>
      <c r="E5634" s="540" t="s">
        <v>10498</v>
      </c>
      <c r="F5634" s="556">
        <v>19410000</v>
      </c>
      <c r="G5634" s="541">
        <v>2023</v>
      </c>
      <c r="H5634" s="542">
        <f>VLOOKUP(G5634,[3]잔가율!$B$3:$C$33,2,FALSE)</f>
        <v>0.82599999999999996</v>
      </c>
      <c r="I5634" s="552">
        <f t="shared" ref="I5634:I5697" si="88">ROUNDDOWN(F5634*H5634,0)</f>
        <v>16032660</v>
      </c>
    </row>
    <row r="5635" spans="1:9">
      <c r="A5635" s="539">
        <v>5634</v>
      </c>
      <c r="B5635" s="540" t="s">
        <v>8534</v>
      </c>
      <c r="C5635" s="540" t="s">
        <v>8535</v>
      </c>
      <c r="D5635" s="540" t="s">
        <v>2744</v>
      </c>
      <c r="E5635" s="540" t="s">
        <v>10499</v>
      </c>
      <c r="F5635" s="556">
        <v>22490000</v>
      </c>
      <c r="G5635" s="541">
        <v>2023</v>
      </c>
      <c r="H5635" s="542">
        <f>VLOOKUP(G5635,[3]잔가율!$B$3:$C$33,2,FALSE)</f>
        <v>0.82599999999999996</v>
      </c>
      <c r="I5635" s="552">
        <f t="shared" si="88"/>
        <v>18576740</v>
      </c>
    </row>
    <row r="5636" spans="1:9">
      <c r="A5636" s="539">
        <v>5635</v>
      </c>
      <c r="B5636" s="540" t="s">
        <v>8534</v>
      </c>
      <c r="C5636" s="540" t="s">
        <v>8535</v>
      </c>
      <c r="D5636" s="540" t="s">
        <v>2744</v>
      </c>
      <c r="E5636" s="540" t="s">
        <v>10500</v>
      </c>
      <c r="F5636" s="556">
        <v>21730000</v>
      </c>
      <c r="G5636" s="541">
        <v>2023</v>
      </c>
      <c r="H5636" s="542">
        <f>VLOOKUP(G5636,[3]잔가율!$B$3:$C$33,2,FALSE)</f>
        <v>0.82599999999999996</v>
      </c>
      <c r="I5636" s="552">
        <f t="shared" si="88"/>
        <v>17948980</v>
      </c>
    </row>
    <row r="5637" spans="1:9">
      <c r="A5637" s="539">
        <v>5636</v>
      </c>
      <c r="B5637" s="540" t="s">
        <v>8534</v>
      </c>
      <c r="C5637" s="540" t="s">
        <v>8535</v>
      </c>
      <c r="D5637" s="540" t="s">
        <v>2744</v>
      </c>
      <c r="E5637" s="540" t="s">
        <v>10501</v>
      </c>
      <c r="F5637" s="556">
        <v>25200000</v>
      </c>
      <c r="G5637" s="541">
        <v>2023</v>
      </c>
      <c r="H5637" s="542">
        <f>VLOOKUP(G5637,[3]잔가율!$B$3:$C$33,2,FALSE)</f>
        <v>0.82599999999999996</v>
      </c>
      <c r="I5637" s="552">
        <f t="shared" si="88"/>
        <v>20815200</v>
      </c>
    </row>
    <row r="5638" spans="1:9">
      <c r="A5638" s="539">
        <v>5637</v>
      </c>
      <c r="B5638" s="540" t="s">
        <v>8534</v>
      </c>
      <c r="C5638" s="540" t="s">
        <v>8535</v>
      </c>
      <c r="D5638" s="540" t="s">
        <v>2744</v>
      </c>
      <c r="E5638" s="540" t="s">
        <v>10502</v>
      </c>
      <c r="F5638" s="556">
        <v>30350000</v>
      </c>
      <c r="G5638" s="541">
        <v>2023</v>
      </c>
      <c r="H5638" s="542">
        <f>VLOOKUP(G5638,[3]잔가율!$B$3:$C$33,2,FALSE)</f>
        <v>0.82599999999999996</v>
      </c>
      <c r="I5638" s="552">
        <f t="shared" si="88"/>
        <v>25069100</v>
      </c>
    </row>
    <row r="5639" spans="1:9">
      <c r="A5639" s="539">
        <v>5638</v>
      </c>
      <c r="B5639" s="540" t="s">
        <v>8534</v>
      </c>
      <c r="C5639" s="540" t="s">
        <v>8535</v>
      </c>
      <c r="D5639" s="540" t="s">
        <v>2744</v>
      </c>
      <c r="E5639" s="540" t="s">
        <v>10503</v>
      </c>
      <c r="F5639" s="556">
        <v>24200000</v>
      </c>
      <c r="G5639" s="541">
        <v>2023</v>
      </c>
      <c r="H5639" s="542">
        <f>VLOOKUP(G5639,[3]잔가율!$B$3:$C$33,2,FALSE)</f>
        <v>0.82599999999999996</v>
      </c>
      <c r="I5639" s="552">
        <f t="shared" si="88"/>
        <v>19989200</v>
      </c>
    </row>
    <row r="5640" spans="1:9">
      <c r="A5640" s="539">
        <v>5639</v>
      </c>
      <c r="B5640" s="540" t="s">
        <v>8534</v>
      </c>
      <c r="C5640" s="540" t="s">
        <v>8535</v>
      </c>
      <c r="D5640" s="540" t="s">
        <v>2744</v>
      </c>
      <c r="E5640" s="540" t="s">
        <v>10504</v>
      </c>
      <c r="F5640" s="556">
        <v>24800000</v>
      </c>
      <c r="G5640" s="541">
        <v>2023</v>
      </c>
      <c r="H5640" s="542">
        <f>VLOOKUP(G5640,[3]잔가율!$B$3:$C$33,2,FALSE)</f>
        <v>0.82599999999999996</v>
      </c>
      <c r="I5640" s="552">
        <f t="shared" si="88"/>
        <v>20484800</v>
      </c>
    </row>
    <row r="5641" spans="1:9">
      <c r="A5641" s="539">
        <v>5640</v>
      </c>
      <c r="B5641" s="540" t="s">
        <v>8534</v>
      </c>
      <c r="C5641" s="540" t="s">
        <v>8535</v>
      </c>
      <c r="D5641" s="540" t="s">
        <v>2744</v>
      </c>
      <c r="E5641" s="540" t="s">
        <v>10505</v>
      </c>
      <c r="F5641" s="556">
        <v>25040000</v>
      </c>
      <c r="G5641" s="541">
        <v>2023</v>
      </c>
      <c r="H5641" s="542">
        <f>VLOOKUP(G5641,[3]잔가율!$B$3:$C$33,2,FALSE)</f>
        <v>0.82599999999999996</v>
      </c>
      <c r="I5641" s="552">
        <f t="shared" si="88"/>
        <v>20683040</v>
      </c>
    </row>
    <row r="5642" spans="1:9">
      <c r="A5642" s="539">
        <v>5641</v>
      </c>
      <c r="B5642" s="540" t="s">
        <v>8534</v>
      </c>
      <c r="C5642" s="540" t="s">
        <v>8535</v>
      </c>
      <c r="D5642" s="540" t="s">
        <v>2744</v>
      </c>
      <c r="E5642" s="540" t="s">
        <v>10506</v>
      </c>
      <c r="F5642" s="556">
        <v>20630000</v>
      </c>
      <c r="G5642" s="541">
        <v>2023</v>
      </c>
      <c r="H5642" s="542">
        <f>VLOOKUP(G5642,[3]잔가율!$B$3:$C$33,2,FALSE)</f>
        <v>0.82599999999999996</v>
      </c>
      <c r="I5642" s="552">
        <f t="shared" si="88"/>
        <v>17040380</v>
      </c>
    </row>
    <row r="5643" spans="1:9">
      <c r="A5643" s="539">
        <v>5642</v>
      </c>
      <c r="B5643" s="540" t="s">
        <v>8534</v>
      </c>
      <c r="C5643" s="540" t="s">
        <v>8535</v>
      </c>
      <c r="D5643" s="540" t="s">
        <v>2744</v>
      </c>
      <c r="E5643" s="540" t="s">
        <v>10507</v>
      </c>
      <c r="F5643" s="556">
        <v>20690000</v>
      </c>
      <c r="G5643" s="541">
        <v>2023</v>
      </c>
      <c r="H5643" s="542">
        <f>VLOOKUP(G5643,[3]잔가율!$B$3:$C$33,2,FALSE)</f>
        <v>0.82599999999999996</v>
      </c>
      <c r="I5643" s="552">
        <f t="shared" si="88"/>
        <v>17089940</v>
      </c>
    </row>
    <row r="5644" spans="1:9">
      <c r="A5644" s="539">
        <v>5643</v>
      </c>
      <c r="B5644" s="540" t="s">
        <v>8534</v>
      </c>
      <c r="C5644" s="540" t="s">
        <v>8535</v>
      </c>
      <c r="D5644" s="540" t="s">
        <v>2744</v>
      </c>
      <c r="E5644" s="540" t="s">
        <v>10508</v>
      </c>
      <c r="F5644" s="556">
        <v>22460000</v>
      </c>
      <c r="G5644" s="541">
        <v>2023</v>
      </c>
      <c r="H5644" s="542">
        <f>VLOOKUP(G5644,[3]잔가율!$B$3:$C$33,2,FALSE)</f>
        <v>0.82599999999999996</v>
      </c>
      <c r="I5644" s="552">
        <f t="shared" si="88"/>
        <v>18551960</v>
      </c>
    </row>
    <row r="5645" spans="1:9">
      <c r="A5645" s="539">
        <v>5644</v>
      </c>
      <c r="B5645" s="540" t="s">
        <v>8534</v>
      </c>
      <c r="C5645" s="540" t="s">
        <v>8535</v>
      </c>
      <c r="D5645" s="540" t="s">
        <v>2744</v>
      </c>
      <c r="E5645" s="540" t="s">
        <v>10509</v>
      </c>
      <c r="F5645" s="556">
        <v>25080000</v>
      </c>
      <c r="G5645" s="541">
        <v>2023</v>
      </c>
      <c r="H5645" s="542">
        <f>VLOOKUP(G5645,[3]잔가율!$B$3:$C$33,2,FALSE)</f>
        <v>0.82599999999999996</v>
      </c>
      <c r="I5645" s="552">
        <f t="shared" si="88"/>
        <v>20716080</v>
      </c>
    </row>
    <row r="5646" spans="1:9">
      <c r="A5646" s="539">
        <v>5645</v>
      </c>
      <c r="B5646" s="540" t="s">
        <v>8534</v>
      </c>
      <c r="C5646" s="540" t="s">
        <v>8535</v>
      </c>
      <c r="D5646" s="540" t="s">
        <v>2744</v>
      </c>
      <c r="E5646" s="540" t="s">
        <v>10510</v>
      </c>
      <c r="F5646" s="556">
        <v>28670000</v>
      </c>
      <c r="G5646" s="541">
        <v>2023</v>
      </c>
      <c r="H5646" s="542">
        <f>VLOOKUP(G5646,[3]잔가율!$B$3:$C$33,2,FALSE)</f>
        <v>0.82599999999999996</v>
      </c>
      <c r="I5646" s="552">
        <f t="shared" si="88"/>
        <v>23681420</v>
      </c>
    </row>
    <row r="5647" spans="1:9">
      <c r="A5647" s="539">
        <v>5646</v>
      </c>
      <c r="B5647" s="540" t="s">
        <v>8534</v>
      </c>
      <c r="C5647" s="540" t="s">
        <v>8535</v>
      </c>
      <c r="D5647" s="540" t="s">
        <v>2744</v>
      </c>
      <c r="E5647" s="540" t="s">
        <v>10511</v>
      </c>
      <c r="F5647" s="556">
        <v>21210000</v>
      </c>
      <c r="G5647" s="541">
        <v>2023</v>
      </c>
      <c r="H5647" s="542">
        <f>VLOOKUP(G5647,[3]잔가율!$B$3:$C$33,2,FALSE)</f>
        <v>0.82599999999999996</v>
      </c>
      <c r="I5647" s="552">
        <f t="shared" si="88"/>
        <v>17519460</v>
      </c>
    </row>
    <row r="5648" spans="1:9">
      <c r="A5648" s="539">
        <v>5647</v>
      </c>
      <c r="B5648" s="540" t="s">
        <v>8534</v>
      </c>
      <c r="C5648" s="540" t="s">
        <v>8535</v>
      </c>
      <c r="D5648" s="540" t="s">
        <v>2744</v>
      </c>
      <c r="E5648" s="540" t="s">
        <v>10512</v>
      </c>
      <c r="F5648" s="556">
        <v>24370000</v>
      </c>
      <c r="G5648" s="541">
        <v>2023</v>
      </c>
      <c r="H5648" s="542">
        <f>VLOOKUP(G5648,[3]잔가율!$B$3:$C$33,2,FALSE)</f>
        <v>0.82599999999999996</v>
      </c>
      <c r="I5648" s="552">
        <f t="shared" si="88"/>
        <v>20129620</v>
      </c>
    </row>
    <row r="5649" spans="1:9">
      <c r="A5649" s="539">
        <v>5648</v>
      </c>
      <c r="B5649" s="540" t="s">
        <v>8534</v>
      </c>
      <c r="C5649" s="540" t="s">
        <v>8535</v>
      </c>
      <c r="D5649" s="540" t="s">
        <v>2744</v>
      </c>
      <c r="E5649" s="540" t="s">
        <v>10513</v>
      </c>
      <c r="F5649" s="556">
        <v>25200000</v>
      </c>
      <c r="G5649" s="541">
        <v>2023</v>
      </c>
      <c r="H5649" s="542">
        <f>VLOOKUP(G5649,[3]잔가율!$B$3:$C$33,2,FALSE)</f>
        <v>0.82599999999999996</v>
      </c>
      <c r="I5649" s="552">
        <f t="shared" si="88"/>
        <v>20815200</v>
      </c>
    </row>
    <row r="5650" spans="1:9">
      <c r="A5650" s="539">
        <v>5649</v>
      </c>
      <c r="B5650" s="540" t="s">
        <v>8534</v>
      </c>
      <c r="C5650" s="540" t="s">
        <v>8535</v>
      </c>
      <c r="D5650" s="540" t="s">
        <v>2744</v>
      </c>
      <c r="E5650" s="540" t="s">
        <v>10514</v>
      </c>
      <c r="F5650" s="556">
        <v>26760000</v>
      </c>
      <c r="G5650" s="541">
        <v>2023</v>
      </c>
      <c r="H5650" s="542">
        <f>VLOOKUP(G5650,[3]잔가율!$B$3:$C$33,2,FALSE)</f>
        <v>0.82599999999999996</v>
      </c>
      <c r="I5650" s="552">
        <f t="shared" si="88"/>
        <v>22103760</v>
      </c>
    </row>
    <row r="5651" spans="1:9">
      <c r="A5651" s="539">
        <v>5650</v>
      </c>
      <c r="B5651" s="540" t="s">
        <v>8534</v>
      </c>
      <c r="C5651" s="540" t="s">
        <v>8535</v>
      </c>
      <c r="D5651" s="540" t="s">
        <v>2744</v>
      </c>
      <c r="E5651" s="540" t="s">
        <v>10515</v>
      </c>
      <c r="F5651" s="556">
        <v>29700000</v>
      </c>
      <c r="G5651" s="541">
        <v>2023</v>
      </c>
      <c r="H5651" s="542">
        <f>VLOOKUP(G5651,[3]잔가율!$B$3:$C$33,2,FALSE)</f>
        <v>0.82599999999999996</v>
      </c>
      <c r="I5651" s="552">
        <f t="shared" si="88"/>
        <v>24532200</v>
      </c>
    </row>
    <row r="5652" spans="1:9">
      <c r="A5652" s="539">
        <v>5651</v>
      </c>
      <c r="B5652" s="540" t="s">
        <v>16663</v>
      </c>
      <c r="C5652" s="540" t="s">
        <v>16665</v>
      </c>
      <c r="D5652" s="540" t="s">
        <v>2744</v>
      </c>
      <c r="E5652" s="540" t="s">
        <v>10516</v>
      </c>
      <c r="F5652" s="556">
        <v>21050000</v>
      </c>
      <c r="G5652" s="541">
        <v>2023</v>
      </c>
      <c r="H5652" s="542">
        <f>VLOOKUP(G5652,[3]잔가율!$B$3:$C$33,2,FALSE)</f>
        <v>0.82599999999999996</v>
      </c>
      <c r="I5652" s="552">
        <f t="shared" si="88"/>
        <v>17387300</v>
      </c>
    </row>
    <row r="5653" spans="1:9">
      <c r="A5653" s="539">
        <v>5652</v>
      </c>
      <c r="B5653" s="540" t="s">
        <v>16663</v>
      </c>
      <c r="C5653" s="540" t="s">
        <v>16665</v>
      </c>
      <c r="D5653" s="540" t="s">
        <v>2744</v>
      </c>
      <c r="E5653" s="540" t="s">
        <v>10517</v>
      </c>
      <c r="F5653" s="556">
        <v>23870000</v>
      </c>
      <c r="G5653" s="541">
        <v>2023</v>
      </c>
      <c r="H5653" s="542">
        <f>VLOOKUP(G5653,[3]잔가율!$B$3:$C$33,2,FALSE)</f>
        <v>0.82599999999999996</v>
      </c>
      <c r="I5653" s="552">
        <f t="shared" si="88"/>
        <v>19716620</v>
      </c>
    </row>
    <row r="5654" spans="1:9">
      <c r="A5654" s="539">
        <v>5653</v>
      </c>
      <c r="B5654" s="540" t="s">
        <v>8534</v>
      </c>
      <c r="C5654" s="540" t="s">
        <v>8535</v>
      </c>
      <c r="D5654" s="540" t="s">
        <v>2744</v>
      </c>
      <c r="E5654" s="540" t="s">
        <v>10518</v>
      </c>
      <c r="F5654" s="556">
        <v>22780000</v>
      </c>
      <c r="G5654" s="541">
        <v>2023</v>
      </c>
      <c r="H5654" s="542">
        <f>VLOOKUP(G5654,[3]잔가율!$B$3:$C$33,2,FALSE)</f>
        <v>0.82599999999999996</v>
      </c>
      <c r="I5654" s="552">
        <f t="shared" si="88"/>
        <v>18816280</v>
      </c>
    </row>
    <row r="5655" spans="1:9">
      <c r="A5655" s="539">
        <v>5654</v>
      </c>
      <c r="B5655" s="540" t="s">
        <v>16663</v>
      </c>
      <c r="C5655" s="540" t="s">
        <v>16665</v>
      </c>
      <c r="D5655" s="540" t="s">
        <v>2744</v>
      </c>
      <c r="E5655" s="540" t="s">
        <v>10519</v>
      </c>
      <c r="F5655" s="556">
        <v>26350000</v>
      </c>
      <c r="G5655" s="541">
        <v>2023</v>
      </c>
      <c r="H5655" s="542">
        <f>VLOOKUP(G5655,[3]잔가율!$B$3:$C$33,2,FALSE)</f>
        <v>0.82599999999999996</v>
      </c>
      <c r="I5655" s="552">
        <f t="shared" si="88"/>
        <v>21765100</v>
      </c>
    </row>
    <row r="5656" spans="1:9">
      <c r="A5656" s="539">
        <v>5655</v>
      </c>
      <c r="B5656" s="540" t="s">
        <v>16663</v>
      </c>
      <c r="C5656" s="540" t="s">
        <v>16665</v>
      </c>
      <c r="D5656" s="540" t="s">
        <v>16673</v>
      </c>
      <c r="E5656" s="540" t="s">
        <v>10520</v>
      </c>
      <c r="F5656" s="556">
        <v>27960000</v>
      </c>
      <c r="G5656" s="541">
        <v>2023</v>
      </c>
      <c r="H5656" s="542">
        <f>VLOOKUP(G5656,[3]잔가율!$B$3:$C$33,2,FALSE)</f>
        <v>0.82599999999999996</v>
      </c>
      <c r="I5656" s="552">
        <f t="shared" si="88"/>
        <v>23094960</v>
      </c>
    </row>
    <row r="5657" spans="1:9">
      <c r="A5657" s="539">
        <v>5656</v>
      </c>
      <c r="B5657" s="540" t="s">
        <v>8534</v>
      </c>
      <c r="C5657" s="540" t="s">
        <v>8535</v>
      </c>
      <c r="D5657" s="540" t="s">
        <v>2744</v>
      </c>
      <c r="E5657" s="540" t="s">
        <v>10521</v>
      </c>
      <c r="F5657" s="556">
        <v>28690000</v>
      </c>
      <c r="G5657" s="541">
        <v>2023</v>
      </c>
      <c r="H5657" s="542">
        <f>VLOOKUP(G5657,[3]잔가율!$B$3:$C$33,2,FALSE)</f>
        <v>0.82599999999999996</v>
      </c>
      <c r="I5657" s="552">
        <f t="shared" si="88"/>
        <v>23697940</v>
      </c>
    </row>
    <row r="5658" spans="1:9">
      <c r="A5658" s="539">
        <v>5657</v>
      </c>
      <c r="B5658" s="543" t="s">
        <v>8534</v>
      </c>
      <c r="C5658" s="543" t="s">
        <v>8535</v>
      </c>
      <c r="D5658" s="543" t="s">
        <v>2744</v>
      </c>
      <c r="E5658" s="543" t="s">
        <v>10522</v>
      </c>
      <c r="F5658" s="561">
        <v>22290000</v>
      </c>
      <c r="G5658" s="541">
        <v>2023</v>
      </c>
      <c r="H5658" s="542">
        <f>VLOOKUP(G5658,[3]잔가율!$B$3:$C$33,2,FALSE)</f>
        <v>0.82599999999999996</v>
      </c>
      <c r="I5658" s="552">
        <f t="shared" si="88"/>
        <v>18411540</v>
      </c>
    </row>
    <row r="5659" spans="1:9">
      <c r="A5659" s="539">
        <v>5658</v>
      </c>
      <c r="B5659" s="543" t="s">
        <v>8534</v>
      </c>
      <c r="C5659" s="543" t="s">
        <v>8535</v>
      </c>
      <c r="D5659" s="543" t="s">
        <v>2744</v>
      </c>
      <c r="E5659" s="543" t="s">
        <v>10523</v>
      </c>
      <c r="F5659" s="561">
        <v>24750000</v>
      </c>
      <c r="G5659" s="541">
        <v>2023</v>
      </c>
      <c r="H5659" s="542">
        <f>VLOOKUP(G5659,[3]잔가율!$B$3:$C$33,2,FALSE)</f>
        <v>0.82599999999999996</v>
      </c>
      <c r="I5659" s="552">
        <f t="shared" si="88"/>
        <v>20443500</v>
      </c>
    </row>
    <row r="5660" spans="1:9">
      <c r="A5660" s="539">
        <v>5659</v>
      </c>
      <c r="B5660" s="543" t="s">
        <v>8534</v>
      </c>
      <c r="C5660" s="543" t="s">
        <v>8535</v>
      </c>
      <c r="D5660" s="543" t="s">
        <v>2744</v>
      </c>
      <c r="E5660" s="543" t="s">
        <v>10524</v>
      </c>
      <c r="F5660" s="561">
        <v>24280000</v>
      </c>
      <c r="G5660" s="541">
        <v>2023</v>
      </c>
      <c r="H5660" s="542">
        <f>VLOOKUP(G5660,[3]잔가율!$B$3:$C$33,2,FALSE)</f>
        <v>0.82599999999999996</v>
      </c>
      <c r="I5660" s="552">
        <f t="shared" si="88"/>
        <v>20055280</v>
      </c>
    </row>
    <row r="5661" spans="1:9">
      <c r="A5661" s="539">
        <v>5660</v>
      </c>
      <c r="B5661" s="543" t="s">
        <v>8534</v>
      </c>
      <c r="C5661" s="543" t="s">
        <v>8535</v>
      </c>
      <c r="D5661" s="543" t="s">
        <v>2744</v>
      </c>
      <c r="E5661" s="543" t="s">
        <v>10525</v>
      </c>
      <c r="F5661" s="561">
        <v>27310000</v>
      </c>
      <c r="G5661" s="541">
        <v>2023</v>
      </c>
      <c r="H5661" s="542">
        <f>VLOOKUP(G5661,[3]잔가율!$B$3:$C$33,2,FALSE)</f>
        <v>0.82599999999999996</v>
      </c>
      <c r="I5661" s="552">
        <f t="shared" si="88"/>
        <v>22558060</v>
      </c>
    </row>
    <row r="5662" spans="1:9">
      <c r="A5662" s="539">
        <v>5661</v>
      </c>
      <c r="B5662" s="543" t="s">
        <v>8534</v>
      </c>
      <c r="C5662" s="543" t="s">
        <v>8535</v>
      </c>
      <c r="D5662" s="543" t="s">
        <v>2744</v>
      </c>
      <c r="E5662" s="543" t="s">
        <v>10526</v>
      </c>
      <c r="F5662" s="561">
        <v>27940000</v>
      </c>
      <c r="G5662" s="541">
        <v>2023</v>
      </c>
      <c r="H5662" s="542">
        <f>VLOOKUP(G5662,[3]잔가율!$B$3:$C$33,2,FALSE)</f>
        <v>0.82599999999999996</v>
      </c>
      <c r="I5662" s="552">
        <f t="shared" si="88"/>
        <v>23078440</v>
      </c>
    </row>
    <row r="5663" spans="1:9">
      <c r="A5663" s="539">
        <v>5662</v>
      </c>
      <c r="B5663" s="543" t="s">
        <v>8534</v>
      </c>
      <c r="C5663" s="543" t="s">
        <v>8535</v>
      </c>
      <c r="D5663" s="543" t="s">
        <v>2744</v>
      </c>
      <c r="E5663" s="543" t="s">
        <v>10527</v>
      </c>
      <c r="F5663" s="561">
        <v>29660000</v>
      </c>
      <c r="G5663" s="541">
        <v>2023</v>
      </c>
      <c r="H5663" s="542">
        <f>VLOOKUP(G5663,[3]잔가율!$B$3:$C$33,2,FALSE)</f>
        <v>0.82599999999999996</v>
      </c>
      <c r="I5663" s="552">
        <f t="shared" si="88"/>
        <v>24499160</v>
      </c>
    </row>
    <row r="5664" spans="1:9">
      <c r="A5664" s="539">
        <v>5663</v>
      </c>
      <c r="B5664" s="540" t="s">
        <v>8534</v>
      </c>
      <c r="C5664" s="540" t="s">
        <v>8535</v>
      </c>
      <c r="D5664" s="540" t="s">
        <v>2744</v>
      </c>
      <c r="E5664" s="540" t="s">
        <v>10528</v>
      </c>
      <c r="F5664" s="556">
        <v>22700000</v>
      </c>
      <c r="G5664" s="541">
        <v>2023</v>
      </c>
      <c r="H5664" s="542">
        <f>VLOOKUP(G5664,[3]잔가율!$B$3:$C$33,2,FALSE)</f>
        <v>0.82599999999999996</v>
      </c>
      <c r="I5664" s="552">
        <f t="shared" si="88"/>
        <v>18750200</v>
      </c>
    </row>
    <row r="5665" spans="1:9">
      <c r="A5665" s="539">
        <v>5664</v>
      </c>
      <c r="B5665" s="540" t="s">
        <v>8534</v>
      </c>
      <c r="C5665" s="540" t="s">
        <v>8535</v>
      </c>
      <c r="D5665" s="540" t="s">
        <v>2744</v>
      </c>
      <c r="E5665" s="540" t="s">
        <v>10529</v>
      </c>
      <c r="F5665" s="556">
        <v>22030000</v>
      </c>
      <c r="G5665" s="541">
        <v>2023</v>
      </c>
      <c r="H5665" s="542">
        <f>VLOOKUP(G5665,[3]잔가율!$B$3:$C$33,2,FALSE)</f>
        <v>0.82599999999999996</v>
      </c>
      <c r="I5665" s="552">
        <f t="shared" si="88"/>
        <v>18196780</v>
      </c>
    </row>
    <row r="5666" spans="1:9">
      <c r="A5666" s="539">
        <v>5665</v>
      </c>
      <c r="B5666" s="540" t="s">
        <v>8534</v>
      </c>
      <c r="C5666" s="540" t="s">
        <v>8535</v>
      </c>
      <c r="D5666" s="540" t="s">
        <v>2744</v>
      </c>
      <c r="E5666" s="540" t="s">
        <v>10530</v>
      </c>
      <c r="F5666" s="556">
        <v>23920000</v>
      </c>
      <c r="G5666" s="541">
        <v>2023</v>
      </c>
      <c r="H5666" s="542">
        <f>VLOOKUP(G5666,[3]잔가율!$B$3:$C$33,2,FALSE)</f>
        <v>0.82599999999999996</v>
      </c>
      <c r="I5666" s="552">
        <f t="shared" si="88"/>
        <v>19757920</v>
      </c>
    </row>
    <row r="5667" spans="1:9">
      <c r="A5667" s="539">
        <v>5666</v>
      </c>
      <c r="B5667" s="540" t="s">
        <v>8534</v>
      </c>
      <c r="C5667" s="540" t="s">
        <v>8535</v>
      </c>
      <c r="D5667" s="540" t="s">
        <v>2744</v>
      </c>
      <c r="E5667" s="540" t="s">
        <v>10531</v>
      </c>
      <c r="F5667" s="556">
        <v>22260000</v>
      </c>
      <c r="G5667" s="541">
        <v>2023</v>
      </c>
      <c r="H5667" s="542">
        <f>VLOOKUP(G5667,[3]잔가율!$B$3:$C$33,2,FALSE)</f>
        <v>0.82599999999999996</v>
      </c>
      <c r="I5667" s="552">
        <f t="shared" si="88"/>
        <v>18386760</v>
      </c>
    </row>
    <row r="5668" spans="1:9">
      <c r="A5668" s="539">
        <v>5667</v>
      </c>
      <c r="B5668" s="540" t="s">
        <v>8534</v>
      </c>
      <c r="C5668" s="540" t="s">
        <v>8535</v>
      </c>
      <c r="D5668" s="540" t="s">
        <v>2744</v>
      </c>
      <c r="E5668" s="540" t="s">
        <v>10532</v>
      </c>
      <c r="F5668" s="556">
        <v>19260000</v>
      </c>
      <c r="G5668" s="541">
        <v>2023</v>
      </c>
      <c r="H5668" s="542">
        <f>VLOOKUP(G5668,[3]잔가율!$B$3:$C$33,2,FALSE)</f>
        <v>0.82599999999999996</v>
      </c>
      <c r="I5668" s="552">
        <f t="shared" si="88"/>
        <v>15908760</v>
      </c>
    </row>
    <row r="5669" spans="1:9">
      <c r="A5669" s="539">
        <v>5668</v>
      </c>
      <c r="B5669" s="540" t="s">
        <v>8534</v>
      </c>
      <c r="C5669" s="540" t="s">
        <v>8535</v>
      </c>
      <c r="D5669" s="540" t="s">
        <v>2744</v>
      </c>
      <c r="E5669" s="540" t="s">
        <v>10533</v>
      </c>
      <c r="F5669" s="556">
        <v>21840000</v>
      </c>
      <c r="G5669" s="541">
        <v>2023</v>
      </c>
      <c r="H5669" s="542">
        <f>VLOOKUP(G5669,[3]잔가율!$B$3:$C$33,2,FALSE)</f>
        <v>0.82599999999999996</v>
      </c>
      <c r="I5669" s="552">
        <f t="shared" si="88"/>
        <v>18039840</v>
      </c>
    </row>
    <row r="5670" spans="1:9">
      <c r="A5670" s="539">
        <v>5669</v>
      </c>
      <c r="B5670" s="540" t="s">
        <v>8534</v>
      </c>
      <c r="C5670" s="540" t="s">
        <v>8535</v>
      </c>
      <c r="D5670" s="540" t="s">
        <v>2744</v>
      </c>
      <c r="E5670" s="540" t="s">
        <v>10534</v>
      </c>
      <c r="F5670" s="556">
        <v>22050000</v>
      </c>
      <c r="G5670" s="541">
        <v>2023</v>
      </c>
      <c r="H5670" s="542">
        <f>VLOOKUP(G5670,[3]잔가율!$B$3:$C$33,2,FALSE)</f>
        <v>0.82599999999999996</v>
      </c>
      <c r="I5670" s="552">
        <f t="shared" si="88"/>
        <v>18213300</v>
      </c>
    </row>
    <row r="5671" spans="1:9">
      <c r="A5671" s="539">
        <v>5670</v>
      </c>
      <c r="B5671" s="540" t="s">
        <v>8534</v>
      </c>
      <c r="C5671" s="540" t="s">
        <v>8535</v>
      </c>
      <c r="D5671" s="540" t="s">
        <v>2744</v>
      </c>
      <c r="E5671" s="540" t="s">
        <v>10535</v>
      </c>
      <c r="F5671" s="556">
        <v>19070000</v>
      </c>
      <c r="G5671" s="541">
        <v>2023</v>
      </c>
      <c r="H5671" s="542">
        <f>VLOOKUP(G5671,[3]잔가율!$B$3:$C$33,2,FALSE)</f>
        <v>0.82599999999999996</v>
      </c>
      <c r="I5671" s="552">
        <f t="shared" si="88"/>
        <v>15751820</v>
      </c>
    </row>
    <row r="5672" spans="1:9">
      <c r="A5672" s="539">
        <v>5671</v>
      </c>
      <c r="B5672" s="540" t="s">
        <v>8534</v>
      </c>
      <c r="C5672" s="540" t="s">
        <v>8535</v>
      </c>
      <c r="D5672" s="540" t="s">
        <v>2744</v>
      </c>
      <c r="E5672" s="540" t="s">
        <v>10536</v>
      </c>
      <c r="F5672" s="556">
        <v>20500000</v>
      </c>
      <c r="G5672" s="541">
        <v>2023</v>
      </c>
      <c r="H5672" s="542">
        <f>VLOOKUP(G5672,[3]잔가율!$B$3:$C$33,2,FALSE)</f>
        <v>0.82599999999999996</v>
      </c>
      <c r="I5672" s="552">
        <f t="shared" si="88"/>
        <v>16933000</v>
      </c>
    </row>
    <row r="5673" spans="1:9">
      <c r="A5673" s="539">
        <v>5672</v>
      </c>
      <c r="B5673" s="540" t="s">
        <v>8534</v>
      </c>
      <c r="C5673" s="540" t="s">
        <v>8535</v>
      </c>
      <c r="D5673" s="540" t="s">
        <v>2744</v>
      </c>
      <c r="E5673" s="540" t="s">
        <v>10537</v>
      </c>
      <c r="F5673" s="556">
        <v>22830000</v>
      </c>
      <c r="G5673" s="541">
        <v>2023</v>
      </c>
      <c r="H5673" s="542">
        <f>VLOOKUP(G5673,[3]잔가율!$B$3:$C$33,2,FALSE)</f>
        <v>0.82599999999999996</v>
      </c>
      <c r="I5673" s="552">
        <f t="shared" si="88"/>
        <v>18857580</v>
      </c>
    </row>
    <row r="5674" spans="1:9">
      <c r="A5674" s="539">
        <v>5673</v>
      </c>
      <c r="B5674" s="540" t="s">
        <v>8534</v>
      </c>
      <c r="C5674" s="540" t="s">
        <v>8535</v>
      </c>
      <c r="D5674" s="540" t="s">
        <v>2744</v>
      </c>
      <c r="E5674" s="540" t="s">
        <v>10538</v>
      </c>
      <c r="F5674" s="556">
        <v>22000000</v>
      </c>
      <c r="G5674" s="541">
        <v>2023</v>
      </c>
      <c r="H5674" s="542">
        <f>VLOOKUP(G5674,[3]잔가율!$B$3:$C$33,2,FALSE)</f>
        <v>0.82599999999999996</v>
      </c>
      <c r="I5674" s="552">
        <f t="shared" si="88"/>
        <v>18172000</v>
      </c>
    </row>
    <row r="5675" spans="1:9">
      <c r="A5675" s="539">
        <v>5674</v>
      </c>
      <c r="B5675" s="540" t="s">
        <v>8534</v>
      </c>
      <c r="C5675" s="540" t="s">
        <v>8535</v>
      </c>
      <c r="D5675" s="540" t="s">
        <v>2744</v>
      </c>
      <c r="E5675" s="540" t="s">
        <v>10539</v>
      </c>
      <c r="F5675" s="556">
        <v>19770000</v>
      </c>
      <c r="G5675" s="541">
        <v>2023</v>
      </c>
      <c r="H5675" s="542">
        <f>VLOOKUP(G5675,[3]잔가율!$B$3:$C$33,2,FALSE)</f>
        <v>0.82599999999999996</v>
      </c>
      <c r="I5675" s="552">
        <f t="shared" si="88"/>
        <v>16330020</v>
      </c>
    </row>
    <row r="5676" spans="1:9">
      <c r="A5676" s="539">
        <v>5675</v>
      </c>
      <c r="B5676" s="540" t="s">
        <v>8534</v>
      </c>
      <c r="C5676" s="540" t="s">
        <v>8535</v>
      </c>
      <c r="D5676" s="540" t="s">
        <v>2744</v>
      </c>
      <c r="E5676" s="540" t="s">
        <v>10540</v>
      </c>
      <c r="F5676" s="556">
        <v>21600000</v>
      </c>
      <c r="G5676" s="541">
        <v>2023</v>
      </c>
      <c r="H5676" s="542">
        <f>VLOOKUP(G5676,[3]잔가율!$B$3:$C$33,2,FALSE)</f>
        <v>0.82599999999999996</v>
      </c>
      <c r="I5676" s="552">
        <f t="shared" si="88"/>
        <v>17841600</v>
      </c>
    </row>
    <row r="5677" spans="1:9">
      <c r="A5677" s="539">
        <v>5676</v>
      </c>
      <c r="B5677" s="540" t="s">
        <v>8534</v>
      </c>
      <c r="C5677" s="540" t="s">
        <v>8535</v>
      </c>
      <c r="D5677" s="540" t="s">
        <v>2744</v>
      </c>
      <c r="E5677" s="540" t="s">
        <v>10541</v>
      </c>
      <c r="F5677" s="556">
        <v>19280000</v>
      </c>
      <c r="G5677" s="541">
        <v>2023</v>
      </c>
      <c r="H5677" s="542">
        <f>VLOOKUP(G5677,[3]잔가율!$B$3:$C$33,2,FALSE)</f>
        <v>0.82599999999999996</v>
      </c>
      <c r="I5677" s="552">
        <f t="shared" si="88"/>
        <v>15925280</v>
      </c>
    </row>
    <row r="5678" spans="1:9">
      <c r="A5678" s="539">
        <v>5677</v>
      </c>
      <c r="B5678" s="540" t="s">
        <v>8534</v>
      </c>
      <c r="C5678" s="540" t="s">
        <v>8535</v>
      </c>
      <c r="D5678" s="540" t="s">
        <v>2744</v>
      </c>
      <c r="E5678" s="540" t="s">
        <v>10542</v>
      </c>
      <c r="F5678" s="556">
        <v>18710000</v>
      </c>
      <c r="G5678" s="541">
        <v>2023</v>
      </c>
      <c r="H5678" s="542">
        <f>VLOOKUP(G5678,[3]잔가율!$B$3:$C$33,2,FALSE)</f>
        <v>0.82599999999999996</v>
      </c>
      <c r="I5678" s="552">
        <f t="shared" si="88"/>
        <v>15454460</v>
      </c>
    </row>
    <row r="5679" spans="1:9">
      <c r="A5679" s="539">
        <v>5678</v>
      </c>
      <c r="B5679" s="540" t="s">
        <v>8534</v>
      </c>
      <c r="C5679" s="540" t="s">
        <v>8535</v>
      </c>
      <c r="D5679" s="540" t="s">
        <v>2744</v>
      </c>
      <c r="E5679" s="540" t="s">
        <v>10543</v>
      </c>
      <c r="F5679" s="556">
        <v>19270000</v>
      </c>
      <c r="G5679" s="541">
        <v>2023</v>
      </c>
      <c r="H5679" s="542">
        <f>VLOOKUP(G5679,[3]잔가율!$B$3:$C$33,2,FALSE)</f>
        <v>0.82599999999999996</v>
      </c>
      <c r="I5679" s="552">
        <f t="shared" si="88"/>
        <v>15917020</v>
      </c>
    </row>
    <row r="5680" spans="1:9">
      <c r="A5680" s="539">
        <v>5679</v>
      </c>
      <c r="B5680" s="540" t="s">
        <v>8534</v>
      </c>
      <c r="C5680" s="540" t="s">
        <v>8535</v>
      </c>
      <c r="D5680" s="540" t="s">
        <v>2744</v>
      </c>
      <c r="E5680" s="540" t="s">
        <v>10544</v>
      </c>
      <c r="F5680" s="556">
        <v>20280000</v>
      </c>
      <c r="G5680" s="541">
        <v>2023</v>
      </c>
      <c r="H5680" s="542">
        <f>VLOOKUP(G5680,[3]잔가율!$B$3:$C$33,2,FALSE)</f>
        <v>0.82599999999999996</v>
      </c>
      <c r="I5680" s="552">
        <f t="shared" si="88"/>
        <v>16751280</v>
      </c>
    </row>
    <row r="5681" spans="1:9">
      <c r="A5681" s="539">
        <v>5680</v>
      </c>
      <c r="B5681" s="540" t="s">
        <v>8534</v>
      </c>
      <c r="C5681" s="540" t="s">
        <v>8535</v>
      </c>
      <c r="D5681" s="540" t="s">
        <v>2744</v>
      </c>
      <c r="E5681" s="540" t="s">
        <v>10545</v>
      </c>
      <c r="F5681" s="556">
        <v>23080000</v>
      </c>
      <c r="G5681" s="541">
        <v>2023</v>
      </c>
      <c r="H5681" s="542">
        <f>VLOOKUP(G5681,[3]잔가율!$B$3:$C$33,2,FALSE)</f>
        <v>0.82599999999999996</v>
      </c>
      <c r="I5681" s="552">
        <f t="shared" si="88"/>
        <v>19064080</v>
      </c>
    </row>
    <row r="5682" spans="1:9">
      <c r="A5682" s="539">
        <v>5681</v>
      </c>
      <c r="B5682" s="540" t="s">
        <v>8534</v>
      </c>
      <c r="C5682" s="540" t="s">
        <v>8535</v>
      </c>
      <c r="D5682" s="540" t="s">
        <v>2744</v>
      </c>
      <c r="E5682" s="540" t="s">
        <v>10546</v>
      </c>
      <c r="F5682" s="556">
        <v>20660000</v>
      </c>
      <c r="G5682" s="541">
        <v>2023</v>
      </c>
      <c r="H5682" s="542">
        <f>VLOOKUP(G5682,[3]잔가율!$B$3:$C$33,2,FALSE)</f>
        <v>0.82599999999999996</v>
      </c>
      <c r="I5682" s="552">
        <f t="shared" si="88"/>
        <v>17065160</v>
      </c>
    </row>
    <row r="5683" spans="1:9">
      <c r="A5683" s="539">
        <v>5682</v>
      </c>
      <c r="B5683" s="540" t="s">
        <v>8534</v>
      </c>
      <c r="C5683" s="540" t="s">
        <v>8535</v>
      </c>
      <c r="D5683" s="540" t="s">
        <v>2744</v>
      </c>
      <c r="E5683" s="540" t="s">
        <v>10547</v>
      </c>
      <c r="F5683" s="556">
        <v>23690000</v>
      </c>
      <c r="G5683" s="541">
        <v>2023</v>
      </c>
      <c r="H5683" s="542">
        <f>VLOOKUP(G5683,[3]잔가율!$B$3:$C$33,2,FALSE)</f>
        <v>0.82599999999999996</v>
      </c>
      <c r="I5683" s="552">
        <f t="shared" si="88"/>
        <v>19567940</v>
      </c>
    </row>
    <row r="5684" spans="1:9">
      <c r="A5684" s="539">
        <v>5683</v>
      </c>
      <c r="B5684" s="540" t="s">
        <v>8534</v>
      </c>
      <c r="C5684" s="540" t="s">
        <v>8535</v>
      </c>
      <c r="D5684" s="540" t="s">
        <v>2744</v>
      </c>
      <c r="E5684" s="540" t="s">
        <v>10548</v>
      </c>
      <c r="F5684" s="556">
        <v>21690000</v>
      </c>
      <c r="G5684" s="541">
        <v>2023</v>
      </c>
      <c r="H5684" s="542">
        <f>VLOOKUP(G5684,[3]잔가율!$B$3:$C$33,2,FALSE)</f>
        <v>0.82599999999999996</v>
      </c>
      <c r="I5684" s="552">
        <f t="shared" si="88"/>
        <v>17915940</v>
      </c>
    </row>
    <row r="5685" spans="1:9">
      <c r="A5685" s="539">
        <v>5684</v>
      </c>
      <c r="B5685" s="540" t="s">
        <v>8534</v>
      </c>
      <c r="C5685" s="540" t="s">
        <v>8535</v>
      </c>
      <c r="D5685" s="540" t="s">
        <v>2744</v>
      </c>
      <c r="E5685" s="540" t="s">
        <v>10549</v>
      </c>
      <c r="F5685" s="556">
        <v>24290000</v>
      </c>
      <c r="G5685" s="541">
        <v>2023</v>
      </c>
      <c r="H5685" s="542">
        <f>VLOOKUP(G5685,[3]잔가율!$B$3:$C$33,2,FALSE)</f>
        <v>0.82599999999999996</v>
      </c>
      <c r="I5685" s="552">
        <f t="shared" si="88"/>
        <v>20063540</v>
      </c>
    </row>
    <row r="5686" spans="1:9">
      <c r="A5686" s="539">
        <v>5685</v>
      </c>
      <c r="B5686" s="544" t="s">
        <v>8534</v>
      </c>
      <c r="C5686" s="544" t="s">
        <v>8535</v>
      </c>
      <c r="D5686" s="544" t="s">
        <v>2744</v>
      </c>
      <c r="E5686" s="544" t="s">
        <v>10550</v>
      </c>
      <c r="F5686" s="559">
        <v>22480000</v>
      </c>
      <c r="G5686" s="541">
        <v>2023</v>
      </c>
      <c r="H5686" s="542">
        <f>VLOOKUP(G5686,[3]잔가율!$B$3:$C$33,2,FALSE)</f>
        <v>0.82599999999999996</v>
      </c>
      <c r="I5686" s="552">
        <f t="shared" si="88"/>
        <v>18568480</v>
      </c>
    </row>
    <row r="5687" spans="1:9">
      <c r="A5687" s="539">
        <v>5686</v>
      </c>
      <c r="B5687" s="544" t="s">
        <v>8534</v>
      </c>
      <c r="C5687" s="544" t="s">
        <v>8535</v>
      </c>
      <c r="D5687" s="544" t="s">
        <v>2744</v>
      </c>
      <c r="E5687" s="544" t="s">
        <v>10551</v>
      </c>
      <c r="F5687" s="559">
        <v>25110000</v>
      </c>
      <c r="G5687" s="541">
        <v>2023</v>
      </c>
      <c r="H5687" s="542">
        <f>VLOOKUP(G5687,[3]잔가율!$B$3:$C$33,2,FALSE)</f>
        <v>0.82599999999999996</v>
      </c>
      <c r="I5687" s="552">
        <f t="shared" si="88"/>
        <v>20740860</v>
      </c>
    </row>
    <row r="5688" spans="1:9">
      <c r="A5688" s="539">
        <v>5687</v>
      </c>
      <c r="B5688" s="544" t="s">
        <v>8534</v>
      </c>
      <c r="C5688" s="544" t="s">
        <v>8535</v>
      </c>
      <c r="D5688" s="544" t="s">
        <v>2744</v>
      </c>
      <c r="E5688" s="544" t="s">
        <v>10552</v>
      </c>
      <c r="F5688" s="559">
        <v>25470000</v>
      </c>
      <c r="G5688" s="541">
        <v>2023</v>
      </c>
      <c r="H5688" s="542">
        <f>VLOOKUP(G5688,[3]잔가율!$B$3:$C$33,2,FALSE)</f>
        <v>0.82599999999999996</v>
      </c>
      <c r="I5688" s="552">
        <f t="shared" si="88"/>
        <v>21038220</v>
      </c>
    </row>
    <row r="5689" spans="1:9">
      <c r="A5689" s="539">
        <v>5688</v>
      </c>
      <c r="B5689" s="540" t="s">
        <v>8534</v>
      </c>
      <c r="C5689" s="540" t="s">
        <v>8535</v>
      </c>
      <c r="D5689" s="540" t="s">
        <v>2744</v>
      </c>
      <c r="E5689" s="540" t="s">
        <v>10553</v>
      </c>
      <c r="F5689" s="556">
        <v>15360000</v>
      </c>
      <c r="G5689" s="541">
        <v>2023</v>
      </c>
      <c r="H5689" s="542">
        <f>VLOOKUP(G5689,[3]잔가율!$B$3:$C$33,2,FALSE)</f>
        <v>0.82599999999999996</v>
      </c>
      <c r="I5689" s="552">
        <f t="shared" si="88"/>
        <v>12687360</v>
      </c>
    </row>
    <row r="5690" spans="1:9">
      <c r="A5690" s="539">
        <v>5689</v>
      </c>
      <c r="B5690" s="540" t="s">
        <v>8534</v>
      </c>
      <c r="C5690" s="540" t="s">
        <v>8535</v>
      </c>
      <c r="D5690" s="540" t="s">
        <v>2744</v>
      </c>
      <c r="E5690" s="540" t="s">
        <v>10554</v>
      </c>
      <c r="F5690" s="556">
        <v>13500000</v>
      </c>
      <c r="G5690" s="541">
        <v>2023</v>
      </c>
      <c r="H5690" s="542">
        <f>VLOOKUP(G5690,[3]잔가율!$B$3:$C$33,2,FALSE)</f>
        <v>0.82599999999999996</v>
      </c>
      <c r="I5690" s="552">
        <f t="shared" si="88"/>
        <v>11151000</v>
      </c>
    </row>
    <row r="5691" spans="1:9">
      <c r="A5691" s="539">
        <v>5690</v>
      </c>
      <c r="B5691" s="540" t="s">
        <v>8534</v>
      </c>
      <c r="C5691" s="540" t="s">
        <v>8535</v>
      </c>
      <c r="D5691" s="540" t="s">
        <v>2744</v>
      </c>
      <c r="E5691" s="540" t="s">
        <v>10555</v>
      </c>
      <c r="F5691" s="556">
        <v>16050000</v>
      </c>
      <c r="G5691" s="541">
        <v>2023</v>
      </c>
      <c r="H5691" s="542">
        <f>VLOOKUP(G5691,[3]잔가율!$B$3:$C$33,2,FALSE)</f>
        <v>0.82599999999999996</v>
      </c>
      <c r="I5691" s="552">
        <f t="shared" si="88"/>
        <v>13257300</v>
      </c>
    </row>
    <row r="5692" spans="1:9">
      <c r="A5692" s="539">
        <v>5691</v>
      </c>
      <c r="B5692" s="540" t="s">
        <v>8534</v>
      </c>
      <c r="C5692" s="540" t="s">
        <v>8535</v>
      </c>
      <c r="D5692" s="540" t="s">
        <v>2744</v>
      </c>
      <c r="E5692" s="540" t="s">
        <v>10556</v>
      </c>
      <c r="F5692" s="556">
        <v>18960000</v>
      </c>
      <c r="G5692" s="541">
        <v>2023</v>
      </c>
      <c r="H5692" s="542">
        <f>VLOOKUP(G5692,[3]잔가율!$B$3:$C$33,2,FALSE)</f>
        <v>0.82599999999999996</v>
      </c>
      <c r="I5692" s="552">
        <f t="shared" si="88"/>
        <v>15660960</v>
      </c>
    </row>
    <row r="5693" spans="1:9">
      <c r="A5693" s="539">
        <v>5692</v>
      </c>
      <c r="B5693" s="540" t="s">
        <v>8534</v>
      </c>
      <c r="C5693" s="540" t="s">
        <v>8535</v>
      </c>
      <c r="D5693" s="540" t="s">
        <v>2744</v>
      </c>
      <c r="E5693" s="540" t="s">
        <v>10557</v>
      </c>
      <c r="F5693" s="556">
        <v>23070000</v>
      </c>
      <c r="G5693" s="541">
        <v>2023</v>
      </c>
      <c r="H5693" s="542">
        <f>VLOOKUP(G5693,[3]잔가율!$B$3:$C$33,2,FALSE)</f>
        <v>0.82599999999999996</v>
      </c>
      <c r="I5693" s="552">
        <f t="shared" si="88"/>
        <v>19055820</v>
      </c>
    </row>
    <row r="5694" spans="1:9">
      <c r="A5694" s="539">
        <v>5693</v>
      </c>
      <c r="B5694" s="540" t="s">
        <v>8534</v>
      </c>
      <c r="C5694" s="540" t="s">
        <v>8535</v>
      </c>
      <c r="D5694" s="540" t="s">
        <v>2744</v>
      </c>
      <c r="E5694" s="540" t="s">
        <v>10558</v>
      </c>
      <c r="F5694" s="556">
        <v>19250000</v>
      </c>
      <c r="G5694" s="541">
        <v>2023</v>
      </c>
      <c r="H5694" s="542">
        <f>VLOOKUP(G5694,[3]잔가율!$B$3:$C$33,2,FALSE)</f>
        <v>0.82599999999999996</v>
      </c>
      <c r="I5694" s="552">
        <f t="shared" si="88"/>
        <v>15900500</v>
      </c>
    </row>
    <row r="5695" spans="1:9">
      <c r="A5695" s="539">
        <v>5694</v>
      </c>
      <c r="B5695" s="540" t="s">
        <v>8534</v>
      </c>
      <c r="C5695" s="540" t="s">
        <v>8535</v>
      </c>
      <c r="D5695" s="540" t="s">
        <v>2744</v>
      </c>
      <c r="E5695" s="540" t="s">
        <v>10559</v>
      </c>
      <c r="F5695" s="556">
        <v>23150000</v>
      </c>
      <c r="G5695" s="541">
        <v>2023</v>
      </c>
      <c r="H5695" s="542">
        <f>VLOOKUP(G5695,[3]잔가율!$B$3:$C$33,2,FALSE)</f>
        <v>0.82599999999999996</v>
      </c>
      <c r="I5695" s="552">
        <f t="shared" si="88"/>
        <v>19121900</v>
      </c>
    </row>
    <row r="5696" spans="1:9">
      <c r="A5696" s="539">
        <v>5695</v>
      </c>
      <c r="B5696" s="540" t="s">
        <v>8534</v>
      </c>
      <c r="C5696" s="540" t="s">
        <v>8535</v>
      </c>
      <c r="D5696" s="540" t="s">
        <v>2744</v>
      </c>
      <c r="E5696" s="540" t="s">
        <v>10560</v>
      </c>
      <c r="F5696" s="556">
        <v>19100000</v>
      </c>
      <c r="G5696" s="541">
        <v>2023</v>
      </c>
      <c r="H5696" s="542">
        <f>VLOOKUP(G5696,[3]잔가율!$B$3:$C$33,2,FALSE)</f>
        <v>0.82599999999999996</v>
      </c>
      <c r="I5696" s="552">
        <f t="shared" si="88"/>
        <v>15776600</v>
      </c>
    </row>
    <row r="5697" spans="1:9">
      <c r="A5697" s="539">
        <v>5696</v>
      </c>
      <c r="B5697" s="540" t="s">
        <v>8534</v>
      </c>
      <c r="C5697" s="540" t="s">
        <v>8535</v>
      </c>
      <c r="D5697" s="540" t="s">
        <v>2744</v>
      </c>
      <c r="E5697" s="540" t="s">
        <v>10561</v>
      </c>
      <c r="F5697" s="556">
        <v>22870000</v>
      </c>
      <c r="G5697" s="541">
        <v>2023</v>
      </c>
      <c r="H5697" s="542">
        <f>VLOOKUP(G5697,[3]잔가율!$B$3:$C$33,2,FALSE)</f>
        <v>0.82599999999999996</v>
      </c>
      <c r="I5697" s="552">
        <f t="shared" si="88"/>
        <v>18890620</v>
      </c>
    </row>
    <row r="5698" spans="1:9">
      <c r="A5698" s="539">
        <v>5697</v>
      </c>
      <c r="B5698" s="540" t="s">
        <v>8534</v>
      </c>
      <c r="C5698" s="540" t="s">
        <v>8535</v>
      </c>
      <c r="D5698" s="540" t="s">
        <v>2744</v>
      </c>
      <c r="E5698" s="540" t="s">
        <v>10562</v>
      </c>
      <c r="F5698" s="556">
        <v>19400000</v>
      </c>
      <c r="G5698" s="541">
        <v>2023</v>
      </c>
      <c r="H5698" s="542">
        <f>VLOOKUP(G5698,[3]잔가율!$B$3:$C$33,2,FALSE)</f>
        <v>0.82599999999999996</v>
      </c>
      <c r="I5698" s="552">
        <f t="shared" ref="I5698:I5761" si="89">ROUNDDOWN(F5698*H5698,0)</f>
        <v>16024400</v>
      </c>
    </row>
    <row r="5699" spans="1:9">
      <c r="A5699" s="539">
        <v>5698</v>
      </c>
      <c r="B5699" s="540" t="s">
        <v>8534</v>
      </c>
      <c r="C5699" s="540" t="s">
        <v>8535</v>
      </c>
      <c r="D5699" s="540" t="s">
        <v>2744</v>
      </c>
      <c r="E5699" s="540" t="s">
        <v>10563</v>
      </c>
      <c r="F5699" s="556">
        <v>19660000</v>
      </c>
      <c r="G5699" s="541">
        <v>2023</v>
      </c>
      <c r="H5699" s="542">
        <f>VLOOKUP(G5699,[3]잔가율!$B$3:$C$33,2,FALSE)</f>
        <v>0.82599999999999996</v>
      </c>
      <c r="I5699" s="552">
        <f t="shared" si="89"/>
        <v>16239160</v>
      </c>
    </row>
    <row r="5700" spans="1:9">
      <c r="A5700" s="539">
        <v>5699</v>
      </c>
      <c r="B5700" s="540" t="s">
        <v>8534</v>
      </c>
      <c r="C5700" s="540" t="s">
        <v>8535</v>
      </c>
      <c r="D5700" s="540" t="s">
        <v>2744</v>
      </c>
      <c r="E5700" s="540" t="s">
        <v>10564</v>
      </c>
      <c r="F5700" s="556">
        <v>18600000</v>
      </c>
      <c r="G5700" s="541">
        <v>2023</v>
      </c>
      <c r="H5700" s="542">
        <f>VLOOKUP(G5700,[3]잔가율!$B$3:$C$33,2,FALSE)</f>
        <v>0.82599999999999996</v>
      </c>
      <c r="I5700" s="552">
        <f t="shared" si="89"/>
        <v>15363600</v>
      </c>
    </row>
    <row r="5701" spans="1:9">
      <c r="A5701" s="539">
        <v>5700</v>
      </c>
      <c r="B5701" s="540" t="s">
        <v>8534</v>
      </c>
      <c r="C5701" s="540" t="s">
        <v>8535</v>
      </c>
      <c r="D5701" s="540" t="s">
        <v>2744</v>
      </c>
      <c r="E5701" s="540" t="s">
        <v>10565</v>
      </c>
      <c r="F5701" s="556">
        <v>18760000</v>
      </c>
      <c r="G5701" s="541">
        <v>2023</v>
      </c>
      <c r="H5701" s="542">
        <f>VLOOKUP(G5701,[3]잔가율!$B$3:$C$33,2,FALSE)</f>
        <v>0.82599999999999996</v>
      </c>
      <c r="I5701" s="552">
        <f t="shared" si="89"/>
        <v>15495760</v>
      </c>
    </row>
    <row r="5702" spans="1:9">
      <c r="A5702" s="539">
        <v>5701</v>
      </c>
      <c r="B5702" s="540" t="s">
        <v>8534</v>
      </c>
      <c r="C5702" s="540" t="s">
        <v>8535</v>
      </c>
      <c r="D5702" s="540" t="s">
        <v>2744</v>
      </c>
      <c r="E5702" s="540" t="s">
        <v>10566</v>
      </c>
      <c r="F5702" s="556">
        <v>17590000</v>
      </c>
      <c r="G5702" s="541">
        <v>2023</v>
      </c>
      <c r="H5702" s="542">
        <f>VLOOKUP(G5702,[3]잔가율!$B$3:$C$33,2,FALSE)</f>
        <v>0.82599999999999996</v>
      </c>
      <c r="I5702" s="552">
        <f t="shared" si="89"/>
        <v>14529340</v>
      </c>
    </row>
    <row r="5703" spans="1:9">
      <c r="A5703" s="539">
        <v>5702</v>
      </c>
      <c r="B5703" s="540" t="s">
        <v>8534</v>
      </c>
      <c r="C5703" s="540" t="s">
        <v>8535</v>
      </c>
      <c r="D5703" s="540" t="s">
        <v>2744</v>
      </c>
      <c r="E5703" s="540" t="s">
        <v>10567</v>
      </c>
      <c r="F5703" s="556">
        <v>20300000</v>
      </c>
      <c r="G5703" s="541">
        <v>2023</v>
      </c>
      <c r="H5703" s="542">
        <f>VLOOKUP(G5703,[3]잔가율!$B$3:$C$33,2,FALSE)</f>
        <v>0.82599999999999996</v>
      </c>
      <c r="I5703" s="552">
        <f t="shared" si="89"/>
        <v>16767800</v>
      </c>
    </row>
    <row r="5704" spans="1:9">
      <c r="A5704" s="539">
        <v>5703</v>
      </c>
      <c r="B5704" s="540" t="s">
        <v>8534</v>
      </c>
      <c r="C5704" s="540" t="s">
        <v>8535</v>
      </c>
      <c r="D5704" s="540" t="s">
        <v>2744</v>
      </c>
      <c r="E5704" s="540" t="s">
        <v>10568</v>
      </c>
      <c r="F5704" s="556">
        <v>22960000</v>
      </c>
      <c r="G5704" s="541">
        <v>2023</v>
      </c>
      <c r="H5704" s="542">
        <f>VLOOKUP(G5704,[3]잔가율!$B$3:$C$33,2,FALSE)</f>
        <v>0.82599999999999996</v>
      </c>
      <c r="I5704" s="552">
        <f t="shared" si="89"/>
        <v>18964960</v>
      </c>
    </row>
    <row r="5705" spans="1:9">
      <c r="A5705" s="539">
        <v>5704</v>
      </c>
      <c r="B5705" s="540" t="s">
        <v>8534</v>
      </c>
      <c r="C5705" s="540" t="s">
        <v>8535</v>
      </c>
      <c r="D5705" s="540" t="s">
        <v>2744</v>
      </c>
      <c r="E5705" s="540" t="s">
        <v>10569</v>
      </c>
      <c r="F5705" s="556">
        <v>26650000</v>
      </c>
      <c r="G5705" s="541">
        <v>2023</v>
      </c>
      <c r="H5705" s="542">
        <f>VLOOKUP(G5705,[3]잔가율!$B$3:$C$33,2,FALSE)</f>
        <v>0.82599999999999996</v>
      </c>
      <c r="I5705" s="552">
        <f t="shared" si="89"/>
        <v>22012900</v>
      </c>
    </row>
    <row r="5706" spans="1:9">
      <c r="A5706" s="539">
        <v>5705</v>
      </c>
      <c r="B5706" s="540" t="s">
        <v>8534</v>
      </c>
      <c r="C5706" s="540" t="s">
        <v>8535</v>
      </c>
      <c r="D5706" s="540" t="s">
        <v>2744</v>
      </c>
      <c r="E5706" s="540" t="s">
        <v>10570</v>
      </c>
      <c r="F5706" s="556">
        <v>21160000</v>
      </c>
      <c r="G5706" s="541">
        <v>2023</v>
      </c>
      <c r="H5706" s="542">
        <f>VLOOKUP(G5706,[3]잔가율!$B$3:$C$33,2,FALSE)</f>
        <v>0.82599999999999996</v>
      </c>
      <c r="I5706" s="552">
        <f t="shared" si="89"/>
        <v>17478160</v>
      </c>
    </row>
    <row r="5707" spans="1:9">
      <c r="A5707" s="539">
        <v>5706</v>
      </c>
      <c r="B5707" s="540" t="s">
        <v>8534</v>
      </c>
      <c r="C5707" s="540" t="s">
        <v>8535</v>
      </c>
      <c r="D5707" s="540" t="s">
        <v>2744</v>
      </c>
      <c r="E5707" s="540" t="s">
        <v>10571</v>
      </c>
      <c r="F5707" s="556">
        <v>22100000</v>
      </c>
      <c r="G5707" s="541">
        <v>2023</v>
      </c>
      <c r="H5707" s="542">
        <f>VLOOKUP(G5707,[3]잔가율!$B$3:$C$33,2,FALSE)</f>
        <v>0.82599999999999996</v>
      </c>
      <c r="I5707" s="552">
        <f t="shared" si="89"/>
        <v>18254600</v>
      </c>
    </row>
    <row r="5708" spans="1:9">
      <c r="A5708" s="539">
        <v>5707</v>
      </c>
      <c r="B5708" s="540" t="s">
        <v>8534</v>
      </c>
      <c r="C5708" s="540" t="s">
        <v>8535</v>
      </c>
      <c r="D5708" s="540" t="s">
        <v>2744</v>
      </c>
      <c r="E5708" s="540" t="s">
        <v>10572</v>
      </c>
      <c r="F5708" s="556">
        <v>24300000</v>
      </c>
      <c r="G5708" s="541">
        <v>2023</v>
      </c>
      <c r="H5708" s="542">
        <f>VLOOKUP(G5708,[3]잔가율!$B$3:$C$33,2,FALSE)</f>
        <v>0.82599999999999996</v>
      </c>
      <c r="I5708" s="552">
        <f t="shared" si="89"/>
        <v>20071800</v>
      </c>
    </row>
    <row r="5709" spans="1:9">
      <c r="A5709" s="539">
        <v>5708</v>
      </c>
      <c r="B5709" s="540" t="s">
        <v>8534</v>
      </c>
      <c r="C5709" s="540" t="s">
        <v>8535</v>
      </c>
      <c r="D5709" s="540" t="s">
        <v>2744</v>
      </c>
      <c r="E5709" s="540" t="s">
        <v>10573</v>
      </c>
      <c r="F5709" s="556">
        <v>21050000</v>
      </c>
      <c r="G5709" s="541">
        <v>2023</v>
      </c>
      <c r="H5709" s="542">
        <f>VLOOKUP(G5709,[3]잔가율!$B$3:$C$33,2,FALSE)</f>
        <v>0.82599999999999996</v>
      </c>
      <c r="I5709" s="552">
        <f t="shared" si="89"/>
        <v>17387300</v>
      </c>
    </row>
    <row r="5710" spans="1:9">
      <c r="A5710" s="539">
        <v>5709</v>
      </c>
      <c r="B5710" s="540" t="s">
        <v>8534</v>
      </c>
      <c r="C5710" s="540" t="s">
        <v>8535</v>
      </c>
      <c r="D5710" s="540" t="s">
        <v>2744</v>
      </c>
      <c r="E5710" s="540" t="s">
        <v>10574</v>
      </c>
      <c r="F5710" s="556">
        <v>22050000</v>
      </c>
      <c r="G5710" s="541">
        <v>2023</v>
      </c>
      <c r="H5710" s="542">
        <f>VLOOKUP(G5710,[3]잔가율!$B$3:$C$33,2,FALSE)</f>
        <v>0.82599999999999996</v>
      </c>
      <c r="I5710" s="552">
        <f t="shared" si="89"/>
        <v>18213300</v>
      </c>
    </row>
    <row r="5711" spans="1:9">
      <c r="A5711" s="539">
        <v>5710</v>
      </c>
      <c r="B5711" s="540" t="s">
        <v>8534</v>
      </c>
      <c r="C5711" s="540" t="s">
        <v>8535</v>
      </c>
      <c r="D5711" s="540" t="s">
        <v>2744</v>
      </c>
      <c r="E5711" s="540" t="s">
        <v>10575</v>
      </c>
      <c r="F5711" s="556">
        <v>25220000</v>
      </c>
      <c r="G5711" s="541">
        <v>2023</v>
      </c>
      <c r="H5711" s="542">
        <f>VLOOKUP(G5711,[3]잔가율!$B$3:$C$33,2,FALSE)</f>
        <v>0.82599999999999996</v>
      </c>
      <c r="I5711" s="552">
        <f t="shared" si="89"/>
        <v>20831720</v>
      </c>
    </row>
    <row r="5712" spans="1:9">
      <c r="A5712" s="539">
        <v>5711</v>
      </c>
      <c r="B5712" s="540" t="s">
        <v>8534</v>
      </c>
      <c r="C5712" s="540" t="s">
        <v>8535</v>
      </c>
      <c r="D5712" s="540" t="s">
        <v>2744</v>
      </c>
      <c r="E5712" s="540" t="s">
        <v>10576</v>
      </c>
      <c r="F5712" s="556">
        <v>21020000</v>
      </c>
      <c r="G5712" s="541">
        <v>2023</v>
      </c>
      <c r="H5712" s="542">
        <f>VLOOKUP(G5712,[3]잔가율!$B$3:$C$33,2,FALSE)</f>
        <v>0.82599999999999996</v>
      </c>
      <c r="I5712" s="552">
        <f t="shared" si="89"/>
        <v>17362520</v>
      </c>
    </row>
    <row r="5713" spans="1:9">
      <c r="A5713" s="539">
        <v>5712</v>
      </c>
      <c r="B5713" s="540" t="s">
        <v>8534</v>
      </c>
      <c r="C5713" s="540" t="s">
        <v>8535</v>
      </c>
      <c r="D5713" s="540" t="s">
        <v>2744</v>
      </c>
      <c r="E5713" s="540" t="s">
        <v>10577</v>
      </c>
      <c r="F5713" s="556">
        <v>22460000</v>
      </c>
      <c r="G5713" s="541">
        <v>2023</v>
      </c>
      <c r="H5713" s="542">
        <f>VLOOKUP(G5713,[3]잔가율!$B$3:$C$33,2,FALSE)</f>
        <v>0.82599999999999996</v>
      </c>
      <c r="I5713" s="552">
        <f t="shared" si="89"/>
        <v>18551960</v>
      </c>
    </row>
    <row r="5714" spans="1:9">
      <c r="A5714" s="539">
        <v>5713</v>
      </c>
      <c r="B5714" s="540" t="s">
        <v>8534</v>
      </c>
      <c r="C5714" s="540" t="s">
        <v>8535</v>
      </c>
      <c r="D5714" s="540" t="s">
        <v>2744</v>
      </c>
      <c r="E5714" s="540" t="s">
        <v>10578</v>
      </c>
      <c r="F5714" s="556">
        <v>25230000</v>
      </c>
      <c r="G5714" s="541">
        <v>2023</v>
      </c>
      <c r="H5714" s="542">
        <f>VLOOKUP(G5714,[3]잔가율!$B$3:$C$33,2,FALSE)</f>
        <v>0.82599999999999996</v>
      </c>
      <c r="I5714" s="552">
        <f t="shared" si="89"/>
        <v>20839980</v>
      </c>
    </row>
    <row r="5715" spans="1:9">
      <c r="A5715" s="539">
        <v>5714</v>
      </c>
      <c r="B5715" s="540" t="s">
        <v>8534</v>
      </c>
      <c r="C5715" s="540" t="s">
        <v>8535</v>
      </c>
      <c r="D5715" s="540" t="s">
        <v>2744</v>
      </c>
      <c r="E5715" s="540" t="s">
        <v>10579</v>
      </c>
      <c r="F5715" s="556">
        <v>20170000</v>
      </c>
      <c r="G5715" s="541">
        <v>2023</v>
      </c>
      <c r="H5715" s="542">
        <f>VLOOKUP(G5715,[3]잔가율!$B$3:$C$33,2,FALSE)</f>
        <v>0.82599999999999996</v>
      </c>
      <c r="I5715" s="552">
        <f t="shared" si="89"/>
        <v>16660420</v>
      </c>
    </row>
    <row r="5716" spans="1:9">
      <c r="A5716" s="539">
        <v>5715</v>
      </c>
      <c r="B5716" s="540" t="s">
        <v>8534</v>
      </c>
      <c r="C5716" s="540" t="s">
        <v>8535</v>
      </c>
      <c r="D5716" s="540" t="s">
        <v>2744</v>
      </c>
      <c r="E5716" s="540" t="s">
        <v>10580</v>
      </c>
      <c r="F5716" s="556">
        <v>21530000</v>
      </c>
      <c r="G5716" s="541">
        <v>2023</v>
      </c>
      <c r="H5716" s="542">
        <f>VLOOKUP(G5716,[3]잔가율!$B$3:$C$33,2,FALSE)</f>
        <v>0.82599999999999996</v>
      </c>
      <c r="I5716" s="552">
        <f t="shared" si="89"/>
        <v>17783780</v>
      </c>
    </row>
    <row r="5717" spans="1:9">
      <c r="A5717" s="539">
        <v>5716</v>
      </c>
      <c r="B5717" s="540" t="s">
        <v>8534</v>
      </c>
      <c r="C5717" s="540" t="s">
        <v>8535</v>
      </c>
      <c r="D5717" s="540" t="s">
        <v>2744</v>
      </c>
      <c r="E5717" s="540" t="s">
        <v>10581</v>
      </c>
      <c r="F5717" s="556">
        <v>24350000</v>
      </c>
      <c r="G5717" s="541">
        <v>2023</v>
      </c>
      <c r="H5717" s="542">
        <f>VLOOKUP(G5717,[3]잔가율!$B$3:$C$33,2,FALSE)</f>
        <v>0.82599999999999996</v>
      </c>
      <c r="I5717" s="552">
        <f t="shared" si="89"/>
        <v>20113100</v>
      </c>
    </row>
    <row r="5718" spans="1:9">
      <c r="A5718" s="539">
        <v>5717</v>
      </c>
      <c r="B5718" s="540" t="s">
        <v>8534</v>
      </c>
      <c r="C5718" s="540" t="s">
        <v>8535</v>
      </c>
      <c r="D5718" s="540" t="s">
        <v>2744</v>
      </c>
      <c r="E5718" s="540" t="s">
        <v>10582</v>
      </c>
      <c r="F5718" s="556">
        <v>20310000</v>
      </c>
      <c r="G5718" s="541">
        <v>2023</v>
      </c>
      <c r="H5718" s="542">
        <f>VLOOKUP(G5718,[3]잔가율!$B$3:$C$33,2,FALSE)</f>
        <v>0.82599999999999996</v>
      </c>
      <c r="I5718" s="552">
        <f t="shared" si="89"/>
        <v>16776060</v>
      </c>
    </row>
    <row r="5719" spans="1:9">
      <c r="A5719" s="539">
        <v>5718</v>
      </c>
      <c r="B5719" s="540" t="s">
        <v>8534</v>
      </c>
      <c r="C5719" s="540" t="s">
        <v>8535</v>
      </c>
      <c r="D5719" s="540" t="s">
        <v>2744</v>
      </c>
      <c r="E5719" s="540" t="s">
        <v>10583</v>
      </c>
      <c r="F5719" s="556">
        <v>22630000</v>
      </c>
      <c r="G5719" s="541">
        <v>2023</v>
      </c>
      <c r="H5719" s="542">
        <f>VLOOKUP(G5719,[3]잔가율!$B$3:$C$33,2,FALSE)</f>
        <v>0.82599999999999996</v>
      </c>
      <c r="I5719" s="552">
        <f t="shared" si="89"/>
        <v>18692380</v>
      </c>
    </row>
    <row r="5720" spans="1:9">
      <c r="A5720" s="539">
        <v>5719</v>
      </c>
      <c r="B5720" s="540" t="s">
        <v>8534</v>
      </c>
      <c r="C5720" s="540" t="s">
        <v>8535</v>
      </c>
      <c r="D5720" s="540" t="s">
        <v>2744</v>
      </c>
      <c r="E5720" s="540" t="s">
        <v>10584</v>
      </c>
      <c r="F5720" s="556">
        <v>24310000</v>
      </c>
      <c r="G5720" s="541">
        <v>2023</v>
      </c>
      <c r="H5720" s="542">
        <f>VLOOKUP(G5720,[3]잔가율!$B$3:$C$33,2,FALSE)</f>
        <v>0.82599999999999996</v>
      </c>
      <c r="I5720" s="552">
        <f t="shared" si="89"/>
        <v>20080060</v>
      </c>
    </row>
    <row r="5721" spans="1:9">
      <c r="A5721" s="539">
        <v>5720</v>
      </c>
      <c r="B5721" s="540" t="s">
        <v>8534</v>
      </c>
      <c r="C5721" s="540" t="s">
        <v>8535</v>
      </c>
      <c r="D5721" s="540" t="s">
        <v>2744</v>
      </c>
      <c r="E5721" s="540" t="s">
        <v>10585</v>
      </c>
      <c r="F5721" s="556">
        <v>20760000</v>
      </c>
      <c r="G5721" s="541">
        <v>2023</v>
      </c>
      <c r="H5721" s="542">
        <f>VLOOKUP(G5721,[3]잔가율!$B$3:$C$33,2,FALSE)</f>
        <v>0.82599999999999996</v>
      </c>
      <c r="I5721" s="552">
        <f t="shared" si="89"/>
        <v>17147760</v>
      </c>
    </row>
    <row r="5722" spans="1:9">
      <c r="A5722" s="539">
        <v>5721</v>
      </c>
      <c r="B5722" s="540" t="s">
        <v>8534</v>
      </c>
      <c r="C5722" s="540" t="s">
        <v>8535</v>
      </c>
      <c r="D5722" s="540" t="s">
        <v>2744</v>
      </c>
      <c r="E5722" s="540" t="s">
        <v>10586</v>
      </c>
      <c r="F5722" s="556">
        <v>22490000</v>
      </c>
      <c r="G5722" s="541">
        <v>2023</v>
      </c>
      <c r="H5722" s="542">
        <f>VLOOKUP(G5722,[3]잔가율!$B$3:$C$33,2,FALSE)</f>
        <v>0.82599999999999996</v>
      </c>
      <c r="I5722" s="552">
        <f t="shared" si="89"/>
        <v>18576740</v>
      </c>
    </row>
    <row r="5723" spans="1:9">
      <c r="A5723" s="539">
        <v>5722</v>
      </c>
      <c r="B5723" s="540" t="s">
        <v>8534</v>
      </c>
      <c r="C5723" s="540" t="s">
        <v>8535</v>
      </c>
      <c r="D5723" s="540" t="s">
        <v>2744</v>
      </c>
      <c r="E5723" s="540" t="s">
        <v>10587</v>
      </c>
      <c r="F5723" s="556">
        <v>23950000</v>
      </c>
      <c r="G5723" s="541">
        <v>2023</v>
      </c>
      <c r="H5723" s="542">
        <f>VLOOKUP(G5723,[3]잔가율!$B$3:$C$33,2,FALSE)</f>
        <v>0.82599999999999996</v>
      </c>
      <c r="I5723" s="552">
        <f t="shared" si="89"/>
        <v>19782700</v>
      </c>
    </row>
    <row r="5724" spans="1:9">
      <c r="A5724" s="539">
        <v>5723</v>
      </c>
      <c r="B5724" s="540" t="s">
        <v>8534</v>
      </c>
      <c r="C5724" s="540" t="s">
        <v>8535</v>
      </c>
      <c r="D5724" s="540" t="s">
        <v>2744</v>
      </c>
      <c r="E5724" s="540" t="s">
        <v>10588</v>
      </c>
      <c r="F5724" s="556">
        <v>19720000</v>
      </c>
      <c r="G5724" s="541">
        <v>2023</v>
      </c>
      <c r="H5724" s="542">
        <f>VLOOKUP(G5724,[3]잔가율!$B$3:$C$33,2,FALSE)</f>
        <v>0.82599999999999996</v>
      </c>
      <c r="I5724" s="552">
        <f t="shared" si="89"/>
        <v>16288720</v>
      </c>
    </row>
    <row r="5725" spans="1:9">
      <c r="A5725" s="539">
        <v>5724</v>
      </c>
      <c r="B5725" s="540" t="s">
        <v>8534</v>
      </c>
      <c r="C5725" s="540" t="s">
        <v>8535</v>
      </c>
      <c r="D5725" s="540" t="s">
        <v>2744</v>
      </c>
      <c r="E5725" s="540" t="s">
        <v>10589</v>
      </c>
      <c r="F5725" s="556">
        <v>20060000</v>
      </c>
      <c r="G5725" s="541">
        <v>2023</v>
      </c>
      <c r="H5725" s="542">
        <f>VLOOKUP(G5725,[3]잔가율!$B$3:$C$33,2,FALSE)</f>
        <v>0.82599999999999996</v>
      </c>
      <c r="I5725" s="552">
        <f t="shared" si="89"/>
        <v>16569560</v>
      </c>
    </row>
    <row r="5726" spans="1:9">
      <c r="A5726" s="539">
        <v>5725</v>
      </c>
      <c r="B5726" s="540" t="s">
        <v>8534</v>
      </c>
      <c r="C5726" s="540" t="s">
        <v>8535</v>
      </c>
      <c r="D5726" s="540" t="s">
        <v>2744</v>
      </c>
      <c r="E5726" s="540" t="s">
        <v>10590</v>
      </c>
      <c r="F5726" s="556">
        <v>19600000</v>
      </c>
      <c r="G5726" s="541">
        <v>2023</v>
      </c>
      <c r="H5726" s="542">
        <f>VLOOKUP(G5726,[3]잔가율!$B$3:$C$33,2,FALSE)</f>
        <v>0.82599999999999996</v>
      </c>
      <c r="I5726" s="552">
        <f t="shared" si="89"/>
        <v>16189600</v>
      </c>
    </row>
    <row r="5727" spans="1:9">
      <c r="A5727" s="539">
        <v>5726</v>
      </c>
      <c r="B5727" s="540" t="s">
        <v>8534</v>
      </c>
      <c r="C5727" s="540" t="s">
        <v>8535</v>
      </c>
      <c r="D5727" s="540" t="s">
        <v>2744</v>
      </c>
      <c r="E5727" s="540" t="s">
        <v>10591</v>
      </c>
      <c r="F5727" s="556">
        <v>19240000</v>
      </c>
      <c r="G5727" s="541">
        <v>2023</v>
      </c>
      <c r="H5727" s="542">
        <f>VLOOKUP(G5727,[3]잔가율!$B$3:$C$33,2,FALSE)</f>
        <v>0.82599999999999996</v>
      </c>
      <c r="I5727" s="552">
        <f t="shared" si="89"/>
        <v>15892240</v>
      </c>
    </row>
    <row r="5728" spans="1:9">
      <c r="A5728" s="539">
        <v>5727</v>
      </c>
      <c r="B5728" s="540" t="s">
        <v>8534</v>
      </c>
      <c r="C5728" s="540" t="s">
        <v>8535</v>
      </c>
      <c r="D5728" s="540" t="s">
        <v>2744</v>
      </c>
      <c r="E5728" s="540" t="s">
        <v>10592</v>
      </c>
      <c r="F5728" s="556">
        <v>21340000</v>
      </c>
      <c r="G5728" s="541">
        <v>2023</v>
      </c>
      <c r="H5728" s="542">
        <f>VLOOKUP(G5728,[3]잔가율!$B$3:$C$33,2,FALSE)</f>
        <v>0.82599999999999996</v>
      </c>
      <c r="I5728" s="552">
        <f t="shared" si="89"/>
        <v>17626840</v>
      </c>
    </row>
    <row r="5729" spans="1:9">
      <c r="A5729" s="539">
        <v>5728</v>
      </c>
      <c r="B5729" s="540" t="s">
        <v>8534</v>
      </c>
      <c r="C5729" s="540" t="s">
        <v>8535</v>
      </c>
      <c r="D5729" s="540" t="s">
        <v>2744</v>
      </c>
      <c r="E5729" s="540" t="s">
        <v>10593</v>
      </c>
      <c r="F5729" s="556">
        <v>24140000</v>
      </c>
      <c r="G5729" s="541">
        <v>2023</v>
      </c>
      <c r="H5729" s="542">
        <f>VLOOKUP(G5729,[3]잔가율!$B$3:$C$33,2,FALSE)</f>
        <v>0.82599999999999996</v>
      </c>
      <c r="I5729" s="552">
        <f t="shared" si="89"/>
        <v>19939640</v>
      </c>
    </row>
    <row r="5730" spans="1:9">
      <c r="A5730" s="539">
        <v>5729</v>
      </c>
      <c r="B5730" s="540" t="s">
        <v>8534</v>
      </c>
      <c r="C5730" s="540" t="s">
        <v>8535</v>
      </c>
      <c r="D5730" s="540" t="s">
        <v>2744</v>
      </c>
      <c r="E5730" s="540" t="s">
        <v>10594</v>
      </c>
      <c r="F5730" s="556">
        <v>28370000</v>
      </c>
      <c r="G5730" s="541">
        <v>2023</v>
      </c>
      <c r="H5730" s="542">
        <f>VLOOKUP(G5730,[3]잔가율!$B$3:$C$33,2,FALSE)</f>
        <v>0.82599999999999996</v>
      </c>
      <c r="I5730" s="552">
        <f t="shared" si="89"/>
        <v>23433620</v>
      </c>
    </row>
    <row r="5731" spans="1:9">
      <c r="A5731" s="539">
        <v>5730</v>
      </c>
      <c r="B5731" s="540" t="s">
        <v>8534</v>
      </c>
      <c r="C5731" s="540" t="s">
        <v>8535</v>
      </c>
      <c r="D5731" s="540" t="s">
        <v>2744</v>
      </c>
      <c r="E5731" s="540" t="s">
        <v>10595</v>
      </c>
      <c r="F5731" s="556">
        <v>21590000</v>
      </c>
      <c r="G5731" s="541">
        <v>2023</v>
      </c>
      <c r="H5731" s="542">
        <f>VLOOKUP(G5731,[3]잔가율!$B$3:$C$33,2,FALSE)</f>
        <v>0.82599999999999996</v>
      </c>
      <c r="I5731" s="552">
        <f t="shared" si="89"/>
        <v>17833340</v>
      </c>
    </row>
    <row r="5732" spans="1:9">
      <c r="A5732" s="539">
        <v>5731</v>
      </c>
      <c r="B5732" s="540" t="s">
        <v>8534</v>
      </c>
      <c r="C5732" s="540" t="s">
        <v>8535</v>
      </c>
      <c r="D5732" s="540" t="s">
        <v>2744</v>
      </c>
      <c r="E5732" s="540" t="s">
        <v>10596</v>
      </c>
      <c r="F5732" s="556">
        <v>23300000</v>
      </c>
      <c r="G5732" s="541">
        <v>2023</v>
      </c>
      <c r="H5732" s="542">
        <f>VLOOKUP(G5732,[3]잔가율!$B$3:$C$33,2,FALSE)</f>
        <v>0.82599999999999996</v>
      </c>
      <c r="I5732" s="552">
        <f t="shared" si="89"/>
        <v>19245800</v>
      </c>
    </row>
    <row r="5733" spans="1:9">
      <c r="A5733" s="539">
        <v>5732</v>
      </c>
      <c r="B5733" s="540" t="s">
        <v>8534</v>
      </c>
      <c r="C5733" s="540" t="s">
        <v>8535</v>
      </c>
      <c r="D5733" s="540" t="s">
        <v>2744</v>
      </c>
      <c r="E5733" s="540" t="s">
        <v>10597</v>
      </c>
      <c r="F5733" s="556">
        <v>26600000</v>
      </c>
      <c r="G5733" s="541">
        <v>2023</v>
      </c>
      <c r="H5733" s="542">
        <f>VLOOKUP(G5733,[3]잔가율!$B$3:$C$33,2,FALSE)</f>
        <v>0.82599999999999996</v>
      </c>
      <c r="I5733" s="552">
        <f t="shared" si="89"/>
        <v>21971600</v>
      </c>
    </row>
    <row r="5734" spans="1:9">
      <c r="A5734" s="539">
        <v>5733</v>
      </c>
      <c r="B5734" s="540" t="s">
        <v>8534</v>
      </c>
      <c r="C5734" s="540" t="s">
        <v>8535</v>
      </c>
      <c r="D5734" s="540" t="s">
        <v>2744</v>
      </c>
      <c r="E5734" s="540" t="s">
        <v>10598</v>
      </c>
      <c r="F5734" s="556">
        <v>18400000</v>
      </c>
      <c r="G5734" s="541">
        <v>2023</v>
      </c>
      <c r="H5734" s="542">
        <f>VLOOKUP(G5734,[3]잔가율!$B$3:$C$33,2,FALSE)</f>
        <v>0.82599999999999996</v>
      </c>
      <c r="I5734" s="552">
        <f t="shared" si="89"/>
        <v>15198400</v>
      </c>
    </row>
    <row r="5735" spans="1:9">
      <c r="A5735" s="539">
        <v>5734</v>
      </c>
      <c r="B5735" s="540" t="s">
        <v>8534</v>
      </c>
      <c r="C5735" s="540" t="s">
        <v>8535</v>
      </c>
      <c r="D5735" s="540" t="s">
        <v>2744</v>
      </c>
      <c r="E5735" s="540" t="s">
        <v>10599</v>
      </c>
      <c r="F5735" s="556">
        <v>23560000</v>
      </c>
      <c r="G5735" s="541">
        <v>2023</v>
      </c>
      <c r="H5735" s="542">
        <f>VLOOKUP(G5735,[3]잔가율!$B$3:$C$33,2,FALSE)</f>
        <v>0.82599999999999996</v>
      </c>
      <c r="I5735" s="552">
        <f t="shared" si="89"/>
        <v>19460560</v>
      </c>
    </row>
    <row r="5736" spans="1:9">
      <c r="A5736" s="539">
        <v>5735</v>
      </c>
      <c r="B5736" s="540" t="s">
        <v>8534</v>
      </c>
      <c r="C5736" s="540" t="s">
        <v>8535</v>
      </c>
      <c r="D5736" s="540" t="s">
        <v>2744</v>
      </c>
      <c r="E5736" s="540" t="s">
        <v>10600</v>
      </c>
      <c r="F5736" s="556">
        <v>28000000</v>
      </c>
      <c r="G5736" s="541">
        <v>2023</v>
      </c>
      <c r="H5736" s="542">
        <f>VLOOKUP(G5736,[3]잔가율!$B$3:$C$33,2,FALSE)</f>
        <v>0.82599999999999996</v>
      </c>
      <c r="I5736" s="552">
        <f t="shared" si="89"/>
        <v>23128000</v>
      </c>
    </row>
    <row r="5737" spans="1:9">
      <c r="A5737" s="539">
        <v>5736</v>
      </c>
      <c r="B5737" s="540" t="s">
        <v>8534</v>
      </c>
      <c r="C5737" s="540" t="s">
        <v>8535</v>
      </c>
      <c r="D5737" s="540" t="s">
        <v>2744</v>
      </c>
      <c r="E5737" s="540" t="s">
        <v>10601</v>
      </c>
      <c r="F5737" s="556">
        <v>19130000</v>
      </c>
      <c r="G5737" s="541">
        <v>2023</v>
      </c>
      <c r="H5737" s="542">
        <f>VLOOKUP(G5737,[3]잔가율!$B$3:$C$33,2,FALSE)</f>
        <v>0.82599999999999996</v>
      </c>
      <c r="I5737" s="552">
        <f t="shared" si="89"/>
        <v>15801380</v>
      </c>
    </row>
    <row r="5738" spans="1:9">
      <c r="A5738" s="539">
        <v>5737</v>
      </c>
      <c r="B5738" s="540" t="s">
        <v>8534</v>
      </c>
      <c r="C5738" s="540" t="s">
        <v>8535</v>
      </c>
      <c r="D5738" s="540" t="s">
        <v>2744</v>
      </c>
      <c r="E5738" s="540" t="s">
        <v>10602</v>
      </c>
      <c r="F5738" s="556">
        <v>24480000</v>
      </c>
      <c r="G5738" s="541">
        <v>2023</v>
      </c>
      <c r="H5738" s="542">
        <f>VLOOKUP(G5738,[3]잔가율!$B$3:$C$33,2,FALSE)</f>
        <v>0.82599999999999996</v>
      </c>
      <c r="I5738" s="552">
        <f t="shared" si="89"/>
        <v>20220480</v>
      </c>
    </row>
    <row r="5739" spans="1:9">
      <c r="A5739" s="539">
        <v>5738</v>
      </c>
      <c r="B5739" s="540" t="s">
        <v>8534</v>
      </c>
      <c r="C5739" s="540" t="s">
        <v>8535</v>
      </c>
      <c r="D5739" s="540" t="s">
        <v>2744</v>
      </c>
      <c r="E5739" s="540" t="s">
        <v>10603</v>
      </c>
      <c r="F5739" s="556">
        <v>28720000</v>
      </c>
      <c r="G5739" s="541">
        <v>2023</v>
      </c>
      <c r="H5739" s="542">
        <f>VLOOKUP(G5739,[3]잔가율!$B$3:$C$33,2,FALSE)</f>
        <v>0.82599999999999996</v>
      </c>
      <c r="I5739" s="552">
        <f t="shared" si="89"/>
        <v>23722720</v>
      </c>
    </row>
    <row r="5740" spans="1:9">
      <c r="A5740" s="539">
        <v>5739</v>
      </c>
      <c r="B5740" s="540" t="s">
        <v>8534</v>
      </c>
      <c r="C5740" s="540" t="s">
        <v>8535</v>
      </c>
      <c r="D5740" s="540" t="s">
        <v>2744</v>
      </c>
      <c r="E5740" s="540" t="s">
        <v>10604</v>
      </c>
      <c r="F5740" s="556">
        <v>18840000</v>
      </c>
      <c r="G5740" s="541">
        <v>2023</v>
      </c>
      <c r="H5740" s="542">
        <f>VLOOKUP(G5740,[3]잔가율!$B$3:$C$33,2,FALSE)</f>
        <v>0.82599999999999996</v>
      </c>
      <c r="I5740" s="552">
        <f t="shared" si="89"/>
        <v>15561840</v>
      </c>
    </row>
    <row r="5741" spans="1:9">
      <c r="A5741" s="539">
        <v>5740</v>
      </c>
      <c r="B5741" s="540" t="s">
        <v>8534</v>
      </c>
      <c r="C5741" s="540" t="s">
        <v>8535</v>
      </c>
      <c r="D5741" s="540" t="s">
        <v>2744</v>
      </c>
      <c r="E5741" s="540" t="s">
        <v>10605</v>
      </c>
      <c r="F5741" s="556">
        <v>23670000</v>
      </c>
      <c r="G5741" s="541">
        <v>2023</v>
      </c>
      <c r="H5741" s="542">
        <f>VLOOKUP(G5741,[3]잔가율!$B$3:$C$33,2,FALSE)</f>
        <v>0.82599999999999996</v>
      </c>
      <c r="I5741" s="552">
        <f t="shared" si="89"/>
        <v>19551420</v>
      </c>
    </row>
    <row r="5742" spans="1:9">
      <c r="A5742" s="539">
        <v>5741</v>
      </c>
      <c r="B5742" s="540" t="s">
        <v>8534</v>
      </c>
      <c r="C5742" s="540" t="s">
        <v>8535</v>
      </c>
      <c r="D5742" s="540" t="s">
        <v>2744</v>
      </c>
      <c r="E5742" s="540" t="s">
        <v>10606</v>
      </c>
      <c r="F5742" s="556">
        <v>27220000</v>
      </c>
      <c r="G5742" s="541">
        <v>2023</v>
      </c>
      <c r="H5742" s="542">
        <f>VLOOKUP(G5742,[3]잔가율!$B$3:$C$33,2,FALSE)</f>
        <v>0.82599999999999996</v>
      </c>
      <c r="I5742" s="552">
        <f t="shared" si="89"/>
        <v>22483720</v>
      </c>
    </row>
    <row r="5743" spans="1:9">
      <c r="A5743" s="539">
        <v>5742</v>
      </c>
      <c r="B5743" s="540" t="s">
        <v>8534</v>
      </c>
      <c r="C5743" s="540" t="s">
        <v>8535</v>
      </c>
      <c r="D5743" s="540" t="s">
        <v>2744</v>
      </c>
      <c r="E5743" s="540" t="s">
        <v>10607</v>
      </c>
      <c r="F5743" s="556">
        <v>18960000</v>
      </c>
      <c r="G5743" s="541">
        <v>2023</v>
      </c>
      <c r="H5743" s="542">
        <f>VLOOKUP(G5743,[3]잔가율!$B$3:$C$33,2,FALSE)</f>
        <v>0.82599999999999996</v>
      </c>
      <c r="I5743" s="552">
        <f t="shared" si="89"/>
        <v>15660960</v>
      </c>
    </row>
    <row r="5744" spans="1:9">
      <c r="A5744" s="539">
        <v>5743</v>
      </c>
      <c r="B5744" s="540" t="s">
        <v>8534</v>
      </c>
      <c r="C5744" s="540" t="s">
        <v>8535</v>
      </c>
      <c r="D5744" s="540" t="s">
        <v>2744</v>
      </c>
      <c r="E5744" s="540" t="s">
        <v>10608</v>
      </c>
      <c r="F5744" s="556">
        <v>23900000</v>
      </c>
      <c r="G5744" s="541">
        <v>2023</v>
      </c>
      <c r="H5744" s="542">
        <f>VLOOKUP(G5744,[3]잔가율!$B$3:$C$33,2,FALSE)</f>
        <v>0.82599999999999996</v>
      </c>
      <c r="I5744" s="552">
        <f t="shared" si="89"/>
        <v>19741400</v>
      </c>
    </row>
    <row r="5745" spans="1:9">
      <c r="A5745" s="539">
        <v>5744</v>
      </c>
      <c r="B5745" s="540" t="s">
        <v>8534</v>
      </c>
      <c r="C5745" s="540" t="s">
        <v>8535</v>
      </c>
      <c r="D5745" s="540" t="s">
        <v>2744</v>
      </c>
      <c r="E5745" s="540" t="s">
        <v>10609</v>
      </c>
      <c r="F5745" s="556">
        <v>25940000</v>
      </c>
      <c r="G5745" s="541">
        <v>2023</v>
      </c>
      <c r="H5745" s="542">
        <f>VLOOKUP(G5745,[3]잔가율!$B$3:$C$33,2,FALSE)</f>
        <v>0.82599999999999996</v>
      </c>
      <c r="I5745" s="552">
        <f t="shared" si="89"/>
        <v>21426440</v>
      </c>
    </row>
    <row r="5746" spans="1:9">
      <c r="A5746" s="539">
        <v>5745</v>
      </c>
      <c r="B5746" s="540" t="s">
        <v>8534</v>
      </c>
      <c r="C5746" s="540" t="s">
        <v>8535</v>
      </c>
      <c r="D5746" s="540" t="s">
        <v>2744</v>
      </c>
      <c r="E5746" s="540" t="s">
        <v>10610</v>
      </c>
      <c r="F5746" s="556">
        <v>18840000</v>
      </c>
      <c r="G5746" s="541">
        <v>2023</v>
      </c>
      <c r="H5746" s="542">
        <f>VLOOKUP(G5746,[3]잔가율!$B$3:$C$33,2,FALSE)</f>
        <v>0.82599999999999996</v>
      </c>
      <c r="I5746" s="552">
        <f t="shared" si="89"/>
        <v>15561840</v>
      </c>
    </row>
    <row r="5747" spans="1:9">
      <c r="A5747" s="539">
        <v>5746</v>
      </c>
      <c r="B5747" s="540" t="s">
        <v>8534</v>
      </c>
      <c r="C5747" s="540" t="s">
        <v>8535</v>
      </c>
      <c r="D5747" s="540" t="s">
        <v>2744</v>
      </c>
      <c r="E5747" s="540" t="s">
        <v>10611</v>
      </c>
      <c r="F5747" s="556">
        <v>22280000</v>
      </c>
      <c r="G5747" s="541">
        <v>2023</v>
      </c>
      <c r="H5747" s="542">
        <f>VLOOKUP(G5747,[3]잔가율!$B$3:$C$33,2,FALSE)</f>
        <v>0.82599999999999996</v>
      </c>
      <c r="I5747" s="552">
        <f t="shared" si="89"/>
        <v>18403280</v>
      </c>
    </row>
    <row r="5748" spans="1:9">
      <c r="A5748" s="539">
        <v>5747</v>
      </c>
      <c r="B5748" s="540" t="s">
        <v>8534</v>
      </c>
      <c r="C5748" s="540" t="s">
        <v>8535</v>
      </c>
      <c r="D5748" s="540" t="s">
        <v>2744</v>
      </c>
      <c r="E5748" s="540" t="s">
        <v>10612</v>
      </c>
      <c r="F5748" s="556">
        <v>25510000</v>
      </c>
      <c r="G5748" s="541">
        <v>2023</v>
      </c>
      <c r="H5748" s="542">
        <f>VLOOKUP(G5748,[3]잔가율!$B$3:$C$33,2,FALSE)</f>
        <v>0.82599999999999996</v>
      </c>
      <c r="I5748" s="552">
        <f t="shared" si="89"/>
        <v>21071260</v>
      </c>
    </row>
    <row r="5749" spans="1:9">
      <c r="A5749" s="539">
        <v>5748</v>
      </c>
      <c r="B5749" s="540" t="s">
        <v>8534</v>
      </c>
      <c r="C5749" s="540" t="s">
        <v>8535</v>
      </c>
      <c r="D5749" s="540" t="s">
        <v>2744</v>
      </c>
      <c r="E5749" s="540" t="s">
        <v>10613</v>
      </c>
      <c r="F5749" s="556">
        <v>17270000</v>
      </c>
      <c r="G5749" s="541">
        <v>2023</v>
      </c>
      <c r="H5749" s="542">
        <f>VLOOKUP(G5749,[3]잔가율!$B$3:$C$33,2,FALSE)</f>
        <v>0.82599999999999996</v>
      </c>
      <c r="I5749" s="552">
        <f t="shared" si="89"/>
        <v>14265020</v>
      </c>
    </row>
    <row r="5750" spans="1:9">
      <c r="A5750" s="539">
        <v>5749</v>
      </c>
      <c r="B5750" s="540" t="s">
        <v>8534</v>
      </c>
      <c r="C5750" s="540" t="s">
        <v>8535</v>
      </c>
      <c r="D5750" s="540" t="s">
        <v>2744</v>
      </c>
      <c r="E5750" s="540" t="s">
        <v>10614</v>
      </c>
      <c r="F5750" s="556">
        <v>21000000</v>
      </c>
      <c r="G5750" s="541">
        <v>2023</v>
      </c>
      <c r="H5750" s="542">
        <f>VLOOKUP(G5750,[3]잔가율!$B$3:$C$33,2,FALSE)</f>
        <v>0.82599999999999996</v>
      </c>
      <c r="I5750" s="552">
        <f t="shared" si="89"/>
        <v>17346000</v>
      </c>
    </row>
    <row r="5751" spans="1:9">
      <c r="A5751" s="539">
        <v>5750</v>
      </c>
      <c r="B5751" s="540" t="s">
        <v>8534</v>
      </c>
      <c r="C5751" s="540" t="s">
        <v>8535</v>
      </c>
      <c r="D5751" s="540" t="s">
        <v>2744</v>
      </c>
      <c r="E5751" s="540" t="s">
        <v>10615</v>
      </c>
      <c r="F5751" s="556">
        <v>23400000</v>
      </c>
      <c r="G5751" s="541">
        <v>2023</v>
      </c>
      <c r="H5751" s="542">
        <f>VLOOKUP(G5751,[3]잔가율!$B$3:$C$33,2,FALSE)</f>
        <v>0.82599999999999996</v>
      </c>
      <c r="I5751" s="552">
        <f t="shared" si="89"/>
        <v>19328400</v>
      </c>
    </row>
    <row r="5752" spans="1:9">
      <c r="A5752" s="539">
        <v>5751</v>
      </c>
      <c r="B5752" s="540" t="s">
        <v>8534</v>
      </c>
      <c r="C5752" s="540" t="s">
        <v>8535</v>
      </c>
      <c r="D5752" s="540" t="s">
        <v>2744</v>
      </c>
      <c r="E5752" s="540" t="s">
        <v>10616</v>
      </c>
      <c r="F5752" s="556">
        <v>22000000</v>
      </c>
      <c r="G5752" s="541">
        <v>2023</v>
      </c>
      <c r="H5752" s="542">
        <f>VLOOKUP(G5752,[3]잔가율!$B$3:$C$33,2,FALSE)</f>
        <v>0.82599999999999996</v>
      </c>
      <c r="I5752" s="552">
        <f t="shared" si="89"/>
        <v>18172000</v>
      </c>
    </row>
    <row r="5753" spans="1:9">
      <c r="A5753" s="539">
        <v>5752</v>
      </c>
      <c r="B5753" s="540" t="s">
        <v>8534</v>
      </c>
      <c r="C5753" s="540" t="s">
        <v>8535</v>
      </c>
      <c r="D5753" s="540" t="s">
        <v>2744</v>
      </c>
      <c r="E5753" s="540" t="s">
        <v>10617</v>
      </c>
      <c r="F5753" s="556">
        <v>24900000</v>
      </c>
      <c r="G5753" s="541">
        <v>2023</v>
      </c>
      <c r="H5753" s="542">
        <f>VLOOKUP(G5753,[3]잔가율!$B$3:$C$33,2,FALSE)</f>
        <v>0.82599999999999996</v>
      </c>
      <c r="I5753" s="552">
        <f t="shared" si="89"/>
        <v>20567400</v>
      </c>
    </row>
    <row r="5754" spans="1:9">
      <c r="A5754" s="539">
        <v>5753</v>
      </c>
      <c r="B5754" s="540" t="s">
        <v>8534</v>
      </c>
      <c r="C5754" s="540" t="s">
        <v>8535</v>
      </c>
      <c r="D5754" s="540" t="s">
        <v>2744</v>
      </c>
      <c r="E5754" s="540" t="s">
        <v>10618</v>
      </c>
      <c r="F5754" s="556">
        <v>22530000</v>
      </c>
      <c r="G5754" s="541">
        <v>2023</v>
      </c>
      <c r="H5754" s="542">
        <f>VLOOKUP(G5754,[3]잔가율!$B$3:$C$33,2,FALSE)</f>
        <v>0.82599999999999996</v>
      </c>
      <c r="I5754" s="552">
        <f t="shared" si="89"/>
        <v>18609780</v>
      </c>
    </row>
    <row r="5755" spans="1:9">
      <c r="A5755" s="539">
        <v>5754</v>
      </c>
      <c r="B5755" s="540" t="s">
        <v>8534</v>
      </c>
      <c r="C5755" s="540" t="s">
        <v>8535</v>
      </c>
      <c r="D5755" s="540" t="s">
        <v>2744</v>
      </c>
      <c r="E5755" s="540" t="s">
        <v>10619</v>
      </c>
      <c r="F5755" s="556">
        <v>24460000</v>
      </c>
      <c r="G5755" s="541">
        <v>2023</v>
      </c>
      <c r="H5755" s="542">
        <f>VLOOKUP(G5755,[3]잔가율!$B$3:$C$33,2,FALSE)</f>
        <v>0.82599999999999996</v>
      </c>
      <c r="I5755" s="552">
        <f t="shared" si="89"/>
        <v>20203960</v>
      </c>
    </row>
    <row r="5756" spans="1:9">
      <c r="A5756" s="539">
        <v>5755</v>
      </c>
      <c r="B5756" s="540" t="s">
        <v>8534</v>
      </c>
      <c r="C5756" s="540" t="s">
        <v>8535</v>
      </c>
      <c r="D5756" s="540" t="s">
        <v>2744</v>
      </c>
      <c r="E5756" s="540" t="s">
        <v>10620</v>
      </c>
      <c r="F5756" s="556">
        <v>19040000</v>
      </c>
      <c r="G5756" s="541">
        <v>2023</v>
      </c>
      <c r="H5756" s="542">
        <f>VLOOKUP(G5756,[3]잔가율!$B$3:$C$33,2,FALSE)</f>
        <v>0.82599999999999996</v>
      </c>
      <c r="I5756" s="552">
        <f t="shared" si="89"/>
        <v>15727040</v>
      </c>
    </row>
    <row r="5757" spans="1:9">
      <c r="A5757" s="539">
        <v>5756</v>
      </c>
      <c r="B5757" s="540" t="s">
        <v>8534</v>
      </c>
      <c r="C5757" s="540" t="s">
        <v>8535</v>
      </c>
      <c r="D5757" s="540" t="s">
        <v>2744</v>
      </c>
      <c r="E5757" s="540" t="s">
        <v>10621</v>
      </c>
      <c r="F5757" s="556">
        <v>22490000</v>
      </c>
      <c r="G5757" s="541">
        <v>2023</v>
      </c>
      <c r="H5757" s="542">
        <f>VLOOKUP(G5757,[3]잔가율!$B$3:$C$33,2,FALSE)</f>
        <v>0.82599999999999996</v>
      </c>
      <c r="I5757" s="552">
        <f t="shared" si="89"/>
        <v>18576740</v>
      </c>
    </row>
    <row r="5758" spans="1:9">
      <c r="A5758" s="539">
        <v>5757</v>
      </c>
      <c r="B5758" s="540" t="s">
        <v>8534</v>
      </c>
      <c r="C5758" s="540" t="s">
        <v>8535</v>
      </c>
      <c r="D5758" s="540" t="s">
        <v>2744</v>
      </c>
      <c r="E5758" s="540" t="s">
        <v>10622</v>
      </c>
      <c r="F5758" s="556">
        <v>19810000</v>
      </c>
      <c r="G5758" s="541">
        <v>2023</v>
      </c>
      <c r="H5758" s="542">
        <f>VLOOKUP(G5758,[3]잔가율!$B$3:$C$33,2,FALSE)</f>
        <v>0.82599999999999996</v>
      </c>
      <c r="I5758" s="552">
        <f t="shared" si="89"/>
        <v>16363060</v>
      </c>
    </row>
    <row r="5759" spans="1:9">
      <c r="A5759" s="539">
        <v>5758</v>
      </c>
      <c r="B5759" s="540" t="s">
        <v>8534</v>
      </c>
      <c r="C5759" s="540" t="s">
        <v>8535</v>
      </c>
      <c r="D5759" s="540" t="s">
        <v>2744</v>
      </c>
      <c r="E5759" s="540" t="s">
        <v>10623</v>
      </c>
      <c r="F5759" s="556">
        <v>22310000</v>
      </c>
      <c r="G5759" s="541">
        <v>2023</v>
      </c>
      <c r="H5759" s="542">
        <f>VLOOKUP(G5759,[3]잔가율!$B$3:$C$33,2,FALSE)</f>
        <v>0.82599999999999996</v>
      </c>
      <c r="I5759" s="552">
        <f t="shared" si="89"/>
        <v>18428060</v>
      </c>
    </row>
    <row r="5760" spans="1:9">
      <c r="A5760" s="539">
        <v>5759</v>
      </c>
      <c r="B5760" s="540" t="s">
        <v>8534</v>
      </c>
      <c r="C5760" s="540" t="s">
        <v>8535</v>
      </c>
      <c r="D5760" s="540" t="s">
        <v>2744</v>
      </c>
      <c r="E5760" s="540" t="s">
        <v>10624</v>
      </c>
      <c r="F5760" s="556">
        <v>18400000</v>
      </c>
      <c r="G5760" s="541">
        <v>2023</v>
      </c>
      <c r="H5760" s="542">
        <f>VLOOKUP(G5760,[3]잔가율!$B$3:$C$33,2,FALSE)</f>
        <v>0.82599999999999996</v>
      </c>
      <c r="I5760" s="552">
        <f t="shared" si="89"/>
        <v>15198400</v>
      </c>
    </row>
    <row r="5761" spans="1:9">
      <c r="A5761" s="539">
        <v>5760</v>
      </c>
      <c r="B5761" s="540" t="s">
        <v>8534</v>
      </c>
      <c r="C5761" s="540" t="s">
        <v>8535</v>
      </c>
      <c r="D5761" s="540" t="s">
        <v>2744</v>
      </c>
      <c r="E5761" s="540" t="s">
        <v>10625</v>
      </c>
      <c r="F5761" s="556">
        <v>22310000</v>
      </c>
      <c r="G5761" s="541">
        <v>2023</v>
      </c>
      <c r="H5761" s="542">
        <f>VLOOKUP(G5761,[3]잔가율!$B$3:$C$33,2,FALSE)</f>
        <v>0.82599999999999996</v>
      </c>
      <c r="I5761" s="552">
        <f t="shared" si="89"/>
        <v>18428060</v>
      </c>
    </row>
    <row r="5762" spans="1:9">
      <c r="A5762" s="539">
        <v>5761</v>
      </c>
      <c r="B5762" s="540" t="s">
        <v>8534</v>
      </c>
      <c r="C5762" s="540" t="s">
        <v>8535</v>
      </c>
      <c r="D5762" s="540" t="s">
        <v>2744</v>
      </c>
      <c r="E5762" s="540" t="s">
        <v>10626</v>
      </c>
      <c r="F5762" s="556">
        <v>19440000</v>
      </c>
      <c r="G5762" s="541">
        <v>2023</v>
      </c>
      <c r="H5762" s="542">
        <f>VLOOKUP(G5762,[3]잔가율!$B$3:$C$33,2,FALSE)</f>
        <v>0.82599999999999996</v>
      </c>
      <c r="I5762" s="552">
        <f t="shared" ref="I5762:I5825" si="90">ROUNDDOWN(F5762*H5762,0)</f>
        <v>16057440</v>
      </c>
    </row>
    <row r="5763" spans="1:9">
      <c r="A5763" s="539">
        <v>5762</v>
      </c>
      <c r="B5763" s="540" t="s">
        <v>8534</v>
      </c>
      <c r="C5763" s="540" t="s">
        <v>8535</v>
      </c>
      <c r="D5763" s="540" t="s">
        <v>2744</v>
      </c>
      <c r="E5763" s="540" t="s">
        <v>10627</v>
      </c>
      <c r="F5763" s="556">
        <v>22220000</v>
      </c>
      <c r="G5763" s="541">
        <v>2023</v>
      </c>
      <c r="H5763" s="542">
        <f>VLOOKUP(G5763,[3]잔가율!$B$3:$C$33,2,FALSE)</f>
        <v>0.82599999999999996</v>
      </c>
      <c r="I5763" s="552">
        <f t="shared" si="90"/>
        <v>18353720</v>
      </c>
    </row>
    <row r="5764" spans="1:9">
      <c r="A5764" s="539">
        <v>5763</v>
      </c>
      <c r="B5764" s="540" t="s">
        <v>8534</v>
      </c>
      <c r="C5764" s="540" t="s">
        <v>8535</v>
      </c>
      <c r="D5764" s="540" t="s">
        <v>2744</v>
      </c>
      <c r="E5764" s="540" t="s">
        <v>10628</v>
      </c>
      <c r="F5764" s="556">
        <v>22520000</v>
      </c>
      <c r="G5764" s="541">
        <v>2023</v>
      </c>
      <c r="H5764" s="542">
        <f>VLOOKUP(G5764,[3]잔가율!$B$3:$C$33,2,FALSE)</f>
        <v>0.82599999999999996</v>
      </c>
      <c r="I5764" s="552">
        <f t="shared" si="90"/>
        <v>18601520</v>
      </c>
    </row>
    <row r="5765" spans="1:9">
      <c r="A5765" s="539">
        <v>5764</v>
      </c>
      <c r="B5765" s="540" t="s">
        <v>8534</v>
      </c>
      <c r="C5765" s="540" t="s">
        <v>8535</v>
      </c>
      <c r="D5765" s="540" t="s">
        <v>2744</v>
      </c>
      <c r="E5765" s="540" t="s">
        <v>10629</v>
      </c>
      <c r="F5765" s="556">
        <v>25500000</v>
      </c>
      <c r="G5765" s="541">
        <v>2023</v>
      </c>
      <c r="H5765" s="542">
        <f>VLOOKUP(G5765,[3]잔가율!$B$3:$C$33,2,FALSE)</f>
        <v>0.82599999999999996</v>
      </c>
      <c r="I5765" s="552">
        <f t="shared" si="90"/>
        <v>21063000</v>
      </c>
    </row>
    <row r="5766" spans="1:9">
      <c r="A5766" s="539">
        <v>5765</v>
      </c>
      <c r="B5766" s="540" t="s">
        <v>8534</v>
      </c>
      <c r="C5766" s="540" t="s">
        <v>8535</v>
      </c>
      <c r="D5766" s="540" t="s">
        <v>2744</v>
      </c>
      <c r="E5766" s="540" t="s">
        <v>10630</v>
      </c>
      <c r="F5766" s="556">
        <v>26300000</v>
      </c>
      <c r="G5766" s="541">
        <v>2023</v>
      </c>
      <c r="H5766" s="542">
        <f>VLOOKUP(G5766,[3]잔가율!$B$3:$C$33,2,FALSE)</f>
        <v>0.82599999999999996</v>
      </c>
      <c r="I5766" s="552">
        <f t="shared" si="90"/>
        <v>21723800</v>
      </c>
    </row>
    <row r="5767" spans="1:9">
      <c r="A5767" s="539">
        <v>5766</v>
      </c>
      <c r="B5767" s="540" t="s">
        <v>8534</v>
      </c>
      <c r="C5767" s="540" t="s">
        <v>8535</v>
      </c>
      <c r="D5767" s="540" t="s">
        <v>2744</v>
      </c>
      <c r="E5767" s="540" t="s">
        <v>10631</v>
      </c>
      <c r="F5767" s="556">
        <v>25970000</v>
      </c>
      <c r="G5767" s="541">
        <v>2023</v>
      </c>
      <c r="H5767" s="542">
        <f>VLOOKUP(G5767,[3]잔가율!$B$3:$C$33,2,FALSE)</f>
        <v>0.82599999999999996</v>
      </c>
      <c r="I5767" s="552">
        <f t="shared" si="90"/>
        <v>21451220</v>
      </c>
    </row>
    <row r="5768" spans="1:9">
      <c r="A5768" s="539">
        <v>5767</v>
      </c>
      <c r="B5768" s="540" t="s">
        <v>8534</v>
      </c>
      <c r="C5768" s="540" t="s">
        <v>8535</v>
      </c>
      <c r="D5768" s="540" t="s">
        <v>10632</v>
      </c>
      <c r="E5768" s="540" t="s">
        <v>10633</v>
      </c>
      <c r="F5768" s="556">
        <v>13700000</v>
      </c>
      <c r="G5768" s="541">
        <v>2023</v>
      </c>
      <c r="H5768" s="542">
        <f>VLOOKUP(G5768,[3]잔가율!$B$3:$C$33,2,FALSE)</f>
        <v>0.82599999999999996</v>
      </c>
      <c r="I5768" s="552">
        <f t="shared" si="90"/>
        <v>11316200</v>
      </c>
    </row>
    <row r="5769" spans="1:9">
      <c r="A5769" s="539">
        <v>5768</v>
      </c>
      <c r="B5769" s="540" t="s">
        <v>8534</v>
      </c>
      <c r="C5769" s="540" t="s">
        <v>8535</v>
      </c>
      <c r="D5769" s="540" t="s">
        <v>10632</v>
      </c>
      <c r="E5769" s="540" t="s">
        <v>10634</v>
      </c>
      <c r="F5769" s="556">
        <v>11680000</v>
      </c>
      <c r="G5769" s="541">
        <v>2023</v>
      </c>
      <c r="H5769" s="542">
        <f>VLOOKUP(G5769,[3]잔가율!$B$3:$C$33,2,FALSE)</f>
        <v>0.82599999999999996</v>
      </c>
      <c r="I5769" s="552">
        <f t="shared" si="90"/>
        <v>9647680</v>
      </c>
    </row>
    <row r="5770" spans="1:9">
      <c r="A5770" s="539">
        <v>5769</v>
      </c>
      <c r="B5770" s="540" t="s">
        <v>8534</v>
      </c>
      <c r="C5770" s="540" t="s">
        <v>8535</v>
      </c>
      <c r="D5770" s="540" t="s">
        <v>10632</v>
      </c>
      <c r="E5770" s="540" t="s">
        <v>10635</v>
      </c>
      <c r="F5770" s="556">
        <v>11980000</v>
      </c>
      <c r="G5770" s="541">
        <v>2023</v>
      </c>
      <c r="H5770" s="542">
        <f>VLOOKUP(G5770,[3]잔가율!$B$3:$C$33,2,FALSE)</f>
        <v>0.82599999999999996</v>
      </c>
      <c r="I5770" s="552">
        <f t="shared" si="90"/>
        <v>9895480</v>
      </c>
    </row>
    <row r="5771" spans="1:9">
      <c r="A5771" s="539">
        <v>5770</v>
      </c>
      <c r="B5771" s="540" t="s">
        <v>8534</v>
      </c>
      <c r="C5771" s="540" t="s">
        <v>8535</v>
      </c>
      <c r="D5771" s="540" t="s">
        <v>10632</v>
      </c>
      <c r="E5771" s="540" t="s">
        <v>10636</v>
      </c>
      <c r="F5771" s="556">
        <v>17110000</v>
      </c>
      <c r="G5771" s="541">
        <v>2023</v>
      </c>
      <c r="H5771" s="542">
        <f>VLOOKUP(G5771,[3]잔가율!$B$3:$C$33,2,FALSE)</f>
        <v>0.82599999999999996</v>
      </c>
      <c r="I5771" s="552">
        <f t="shared" si="90"/>
        <v>14132860</v>
      </c>
    </row>
    <row r="5772" spans="1:9">
      <c r="A5772" s="539">
        <v>5771</v>
      </c>
      <c r="B5772" s="540" t="s">
        <v>8534</v>
      </c>
      <c r="C5772" s="540" t="s">
        <v>8535</v>
      </c>
      <c r="D5772" s="540" t="s">
        <v>10632</v>
      </c>
      <c r="E5772" s="540" t="s">
        <v>10637</v>
      </c>
      <c r="F5772" s="556">
        <v>13700000</v>
      </c>
      <c r="G5772" s="541">
        <v>2023</v>
      </c>
      <c r="H5772" s="542">
        <f>VLOOKUP(G5772,[3]잔가율!$B$3:$C$33,2,FALSE)</f>
        <v>0.82599999999999996</v>
      </c>
      <c r="I5772" s="552">
        <f t="shared" si="90"/>
        <v>11316200</v>
      </c>
    </row>
    <row r="5773" spans="1:9">
      <c r="A5773" s="539">
        <v>5772</v>
      </c>
      <c r="B5773" s="540" t="s">
        <v>8534</v>
      </c>
      <c r="C5773" s="540" t="s">
        <v>8535</v>
      </c>
      <c r="D5773" s="540" t="s">
        <v>10632</v>
      </c>
      <c r="E5773" s="540" t="s">
        <v>10638</v>
      </c>
      <c r="F5773" s="556">
        <v>14060000</v>
      </c>
      <c r="G5773" s="541">
        <v>2023</v>
      </c>
      <c r="H5773" s="542">
        <f>VLOOKUP(G5773,[3]잔가율!$B$3:$C$33,2,FALSE)</f>
        <v>0.82599999999999996</v>
      </c>
      <c r="I5773" s="552">
        <f t="shared" si="90"/>
        <v>11613560</v>
      </c>
    </row>
    <row r="5774" spans="1:9">
      <c r="A5774" s="539">
        <v>5773</v>
      </c>
      <c r="B5774" s="540" t="s">
        <v>8534</v>
      </c>
      <c r="C5774" s="540" t="s">
        <v>8535</v>
      </c>
      <c r="D5774" s="540" t="s">
        <v>10639</v>
      </c>
      <c r="E5774" s="540" t="s">
        <v>10592</v>
      </c>
      <c r="F5774" s="556">
        <v>18570000</v>
      </c>
      <c r="G5774" s="541">
        <v>2023</v>
      </c>
      <c r="H5774" s="542">
        <f>VLOOKUP(G5774,[3]잔가율!$B$3:$C$33,2,FALSE)</f>
        <v>0.82599999999999996</v>
      </c>
      <c r="I5774" s="552">
        <f t="shared" si="90"/>
        <v>15338820</v>
      </c>
    </row>
    <row r="5775" spans="1:9">
      <c r="A5775" s="539">
        <v>5774</v>
      </c>
      <c r="B5775" s="540" t="s">
        <v>8534</v>
      </c>
      <c r="C5775" s="540" t="s">
        <v>8535</v>
      </c>
      <c r="D5775" s="540" t="s">
        <v>10639</v>
      </c>
      <c r="E5775" s="540" t="s">
        <v>10595</v>
      </c>
      <c r="F5775" s="556">
        <v>19000000</v>
      </c>
      <c r="G5775" s="541">
        <v>2023</v>
      </c>
      <c r="H5775" s="542">
        <f>VLOOKUP(G5775,[3]잔가율!$B$3:$C$33,2,FALSE)</f>
        <v>0.82599999999999996</v>
      </c>
      <c r="I5775" s="552">
        <f t="shared" si="90"/>
        <v>15694000</v>
      </c>
    </row>
    <row r="5776" spans="1:9">
      <c r="A5776" s="539">
        <v>5775</v>
      </c>
      <c r="B5776" s="414" t="s">
        <v>8534</v>
      </c>
      <c r="C5776" s="544" t="s">
        <v>8535</v>
      </c>
      <c r="D5776" s="544" t="s">
        <v>16674</v>
      </c>
      <c r="E5776" s="544" t="s">
        <v>10640</v>
      </c>
      <c r="F5776" s="560">
        <v>32270000</v>
      </c>
      <c r="G5776" s="541">
        <v>2023</v>
      </c>
      <c r="H5776" s="542">
        <f>VLOOKUP(G5776,[3]잔가율!$B$3:$C$33,2,FALSE)</f>
        <v>0.82599999999999996</v>
      </c>
      <c r="I5776" s="552">
        <f t="shared" si="90"/>
        <v>26655020</v>
      </c>
    </row>
    <row r="5777" spans="1:9">
      <c r="A5777" s="539">
        <v>5776</v>
      </c>
      <c r="B5777" s="414" t="s">
        <v>8534</v>
      </c>
      <c r="C5777" s="544" t="s">
        <v>8535</v>
      </c>
      <c r="D5777" s="544" t="s">
        <v>16674</v>
      </c>
      <c r="E5777" s="544" t="s">
        <v>10641</v>
      </c>
      <c r="F5777" s="560">
        <v>29640000</v>
      </c>
      <c r="G5777" s="541">
        <v>2023</v>
      </c>
      <c r="H5777" s="542">
        <f>VLOOKUP(G5777,[3]잔가율!$B$3:$C$33,2,FALSE)</f>
        <v>0.82599999999999996</v>
      </c>
      <c r="I5777" s="552">
        <f t="shared" si="90"/>
        <v>24482640</v>
      </c>
    </row>
    <row r="5778" spans="1:9">
      <c r="A5778" s="539">
        <v>5777</v>
      </c>
      <c r="B5778" s="414" t="s">
        <v>16663</v>
      </c>
      <c r="C5778" s="544" t="s">
        <v>8535</v>
      </c>
      <c r="D5778" s="544" t="s">
        <v>16674</v>
      </c>
      <c r="E5778" s="544" t="s">
        <v>10642</v>
      </c>
      <c r="F5778" s="560">
        <v>30900000</v>
      </c>
      <c r="G5778" s="541">
        <v>2023</v>
      </c>
      <c r="H5778" s="542">
        <f>VLOOKUP(G5778,[3]잔가율!$B$3:$C$33,2,FALSE)</f>
        <v>0.82599999999999996</v>
      </c>
      <c r="I5778" s="552">
        <f t="shared" si="90"/>
        <v>25523400</v>
      </c>
    </row>
    <row r="5779" spans="1:9">
      <c r="A5779" s="539">
        <v>5778</v>
      </c>
      <c r="B5779" s="414" t="s">
        <v>8534</v>
      </c>
      <c r="C5779" s="544" t="s">
        <v>8535</v>
      </c>
      <c r="D5779" s="544" t="s">
        <v>16674</v>
      </c>
      <c r="E5779" s="544" t="s">
        <v>10643</v>
      </c>
      <c r="F5779" s="560">
        <v>34280000</v>
      </c>
      <c r="G5779" s="541">
        <v>2023</v>
      </c>
      <c r="H5779" s="542">
        <f>VLOOKUP(G5779,[3]잔가율!$B$3:$C$33,2,FALSE)</f>
        <v>0.82599999999999996</v>
      </c>
      <c r="I5779" s="552">
        <f t="shared" si="90"/>
        <v>28315280</v>
      </c>
    </row>
    <row r="5780" spans="1:9">
      <c r="A5780" s="539">
        <v>5779</v>
      </c>
      <c r="B5780" s="414" t="s">
        <v>8534</v>
      </c>
      <c r="C5780" s="544" t="s">
        <v>8535</v>
      </c>
      <c r="D5780" s="544" t="s">
        <v>16674</v>
      </c>
      <c r="E5780" s="544" t="s">
        <v>10644</v>
      </c>
      <c r="F5780" s="560">
        <v>32140000</v>
      </c>
      <c r="G5780" s="541">
        <v>2023</v>
      </c>
      <c r="H5780" s="542">
        <f>VLOOKUP(G5780,[3]잔가율!$B$3:$C$33,2,FALSE)</f>
        <v>0.82599999999999996</v>
      </c>
      <c r="I5780" s="552">
        <f t="shared" si="90"/>
        <v>26547640</v>
      </c>
    </row>
    <row r="5781" spans="1:9">
      <c r="A5781" s="539">
        <v>5780</v>
      </c>
      <c r="B5781" s="414" t="s">
        <v>8534</v>
      </c>
      <c r="C5781" s="544" t="s">
        <v>8535</v>
      </c>
      <c r="D5781" s="544" t="s">
        <v>16674</v>
      </c>
      <c r="E5781" s="544" t="s">
        <v>10645</v>
      </c>
      <c r="F5781" s="560">
        <v>30950000</v>
      </c>
      <c r="G5781" s="541">
        <v>2023</v>
      </c>
      <c r="H5781" s="542">
        <f>VLOOKUP(G5781,[3]잔가율!$B$3:$C$33,2,FALSE)</f>
        <v>0.82599999999999996</v>
      </c>
      <c r="I5781" s="552">
        <f t="shared" si="90"/>
        <v>25564700</v>
      </c>
    </row>
    <row r="5782" spans="1:9">
      <c r="A5782" s="539">
        <v>5781</v>
      </c>
      <c r="B5782" s="540" t="s">
        <v>8534</v>
      </c>
      <c r="C5782" s="540" t="s">
        <v>8535</v>
      </c>
      <c r="D5782" s="540" t="s">
        <v>2745</v>
      </c>
      <c r="E5782" s="540" t="s">
        <v>10646</v>
      </c>
      <c r="F5782" s="556">
        <v>21420000</v>
      </c>
      <c r="G5782" s="541">
        <v>2023</v>
      </c>
      <c r="H5782" s="542">
        <f>VLOOKUP(G5782,[3]잔가율!$B$3:$C$33,2,FALSE)</f>
        <v>0.82599999999999996</v>
      </c>
      <c r="I5782" s="552">
        <f t="shared" si="90"/>
        <v>17692920</v>
      </c>
    </row>
    <row r="5783" spans="1:9">
      <c r="A5783" s="539">
        <v>5782</v>
      </c>
      <c r="B5783" s="540" t="s">
        <v>8534</v>
      </c>
      <c r="C5783" s="540" t="s">
        <v>8535</v>
      </c>
      <c r="D5783" s="540" t="s">
        <v>2745</v>
      </c>
      <c r="E5783" s="540" t="s">
        <v>10647</v>
      </c>
      <c r="F5783" s="556">
        <v>18060000</v>
      </c>
      <c r="G5783" s="541">
        <v>2023</v>
      </c>
      <c r="H5783" s="542">
        <f>VLOOKUP(G5783,[3]잔가율!$B$3:$C$33,2,FALSE)</f>
        <v>0.82599999999999996</v>
      </c>
      <c r="I5783" s="552">
        <f t="shared" si="90"/>
        <v>14917560</v>
      </c>
    </row>
    <row r="5784" spans="1:9">
      <c r="A5784" s="539">
        <v>5783</v>
      </c>
      <c r="B5784" s="540" t="s">
        <v>8534</v>
      </c>
      <c r="C5784" s="540" t="s">
        <v>8535</v>
      </c>
      <c r="D5784" s="540" t="s">
        <v>2745</v>
      </c>
      <c r="E5784" s="540" t="s">
        <v>10648</v>
      </c>
      <c r="F5784" s="556">
        <v>19390000</v>
      </c>
      <c r="G5784" s="541">
        <v>2023</v>
      </c>
      <c r="H5784" s="542">
        <f>VLOOKUP(G5784,[3]잔가율!$B$3:$C$33,2,FALSE)</f>
        <v>0.82599999999999996</v>
      </c>
      <c r="I5784" s="552">
        <f t="shared" si="90"/>
        <v>16016140</v>
      </c>
    </row>
    <row r="5785" spans="1:9">
      <c r="A5785" s="539">
        <v>5784</v>
      </c>
      <c r="B5785" s="540" t="s">
        <v>8534</v>
      </c>
      <c r="C5785" s="540" t="s">
        <v>8535</v>
      </c>
      <c r="D5785" s="540" t="s">
        <v>2745</v>
      </c>
      <c r="E5785" s="540" t="s">
        <v>10649</v>
      </c>
      <c r="F5785" s="556">
        <v>24640000</v>
      </c>
      <c r="G5785" s="541">
        <v>2023</v>
      </c>
      <c r="H5785" s="542">
        <f>VLOOKUP(G5785,[3]잔가율!$B$3:$C$33,2,FALSE)</f>
        <v>0.82599999999999996</v>
      </c>
      <c r="I5785" s="552">
        <f t="shared" si="90"/>
        <v>20352640</v>
      </c>
    </row>
    <row r="5786" spans="1:9">
      <c r="A5786" s="539">
        <v>5785</v>
      </c>
      <c r="B5786" s="540" t="s">
        <v>8534</v>
      </c>
      <c r="C5786" s="540" t="s">
        <v>8535</v>
      </c>
      <c r="D5786" s="540" t="s">
        <v>2745</v>
      </c>
      <c r="E5786" s="540" t="s">
        <v>10650</v>
      </c>
      <c r="F5786" s="556">
        <v>18930000</v>
      </c>
      <c r="G5786" s="541">
        <v>2023</v>
      </c>
      <c r="H5786" s="542">
        <f>VLOOKUP(G5786,[3]잔가율!$B$3:$C$33,2,FALSE)</f>
        <v>0.82599999999999996</v>
      </c>
      <c r="I5786" s="552">
        <f t="shared" si="90"/>
        <v>15636180</v>
      </c>
    </row>
    <row r="5787" spans="1:9">
      <c r="A5787" s="539">
        <v>5786</v>
      </c>
      <c r="B5787" s="540" t="s">
        <v>8534</v>
      </c>
      <c r="C5787" s="540" t="s">
        <v>8535</v>
      </c>
      <c r="D5787" s="540" t="s">
        <v>2745</v>
      </c>
      <c r="E5787" s="540" t="s">
        <v>10651</v>
      </c>
      <c r="F5787" s="556">
        <v>22550000</v>
      </c>
      <c r="G5787" s="541">
        <v>2023</v>
      </c>
      <c r="H5787" s="542">
        <f>VLOOKUP(G5787,[3]잔가율!$B$3:$C$33,2,FALSE)</f>
        <v>0.82599999999999996</v>
      </c>
      <c r="I5787" s="552">
        <f t="shared" si="90"/>
        <v>18626300</v>
      </c>
    </row>
    <row r="5788" spans="1:9">
      <c r="A5788" s="539">
        <v>5787</v>
      </c>
      <c r="B5788" s="540" t="s">
        <v>8534</v>
      </c>
      <c r="C5788" s="540" t="s">
        <v>8535</v>
      </c>
      <c r="D5788" s="540" t="s">
        <v>2745</v>
      </c>
      <c r="E5788" s="540" t="s">
        <v>10652</v>
      </c>
      <c r="F5788" s="556">
        <v>19640000</v>
      </c>
      <c r="G5788" s="541">
        <v>2023</v>
      </c>
      <c r="H5788" s="542">
        <f>VLOOKUP(G5788,[3]잔가율!$B$3:$C$33,2,FALSE)</f>
        <v>0.82599999999999996</v>
      </c>
      <c r="I5788" s="552">
        <f t="shared" si="90"/>
        <v>16222640</v>
      </c>
    </row>
    <row r="5789" spans="1:9">
      <c r="A5789" s="539">
        <v>5788</v>
      </c>
      <c r="B5789" s="540" t="s">
        <v>8534</v>
      </c>
      <c r="C5789" s="540" t="s">
        <v>8535</v>
      </c>
      <c r="D5789" s="540" t="s">
        <v>2745</v>
      </c>
      <c r="E5789" s="540" t="s">
        <v>10653</v>
      </c>
      <c r="F5789" s="556">
        <v>18890000</v>
      </c>
      <c r="G5789" s="541">
        <v>2023</v>
      </c>
      <c r="H5789" s="542">
        <f>VLOOKUP(G5789,[3]잔가율!$B$3:$C$33,2,FALSE)</f>
        <v>0.82599999999999996</v>
      </c>
      <c r="I5789" s="552">
        <f t="shared" si="90"/>
        <v>15603140</v>
      </c>
    </row>
    <row r="5790" spans="1:9">
      <c r="A5790" s="539">
        <v>5789</v>
      </c>
      <c r="B5790" s="540" t="s">
        <v>8534</v>
      </c>
      <c r="C5790" s="540" t="s">
        <v>8535</v>
      </c>
      <c r="D5790" s="540" t="s">
        <v>2745</v>
      </c>
      <c r="E5790" s="540" t="s">
        <v>10654</v>
      </c>
      <c r="F5790" s="556">
        <v>23620000</v>
      </c>
      <c r="G5790" s="541">
        <v>2023</v>
      </c>
      <c r="H5790" s="542">
        <f>VLOOKUP(G5790,[3]잔가율!$B$3:$C$33,2,FALSE)</f>
        <v>0.82599999999999996</v>
      </c>
      <c r="I5790" s="552">
        <f t="shared" si="90"/>
        <v>19510120</v>
      </c>
    </row>
    <row r="5791" spans="1:9">
      <c r="A5791" s="539">
        <v>5790</v>
      </c>
      <c r="B5791" s="540" t="s">
        <v>8534</v>
      </c>
      <c r="C5791" s="540" t="s">
        <v>8535</v>
      </c>
      <c r="D5791" s="540" t="s">
        <v>2745</v>
      </c>
      <c r="E5791" s="540" t="s">
        <v>10655</v>
      </c>
      <c r="F5791" s="556">
        <v>22670000</v>
      </c>
      <c r="G5791" s="541">
        <v>2023</v>
      </c>
      <c r="H5791" s="542">
        <f>VLOOKUP(G5791,[3]잔가율!$B$3:$C$33,2,FALSE)</f>
        <v>0.82599999999999996</v>
      </c>
      <c r="I5791" s="552">
        <f t="shared" si="90"/>
        <v>18725420</v>
      </c>
    </row>
    <row r="5792" spans="1:9">
      <c r="A5792" s="539">
        <v>5791</v>
      </c>
      <c r="B5792" s="540" t="s">
        <v>8534</v>
      </c>
      <c r="C5792" s="540" t="s">
        <v>8535</v>
      </c>
      <c r="D5792" s="540" t="s">
        <v>2745</v>
      </c>
      <c r="E5792" s="540" t="s">
        <v>10656</v>
      </c>
      <c r="F5792" s="556">
        <v>22940000</v>
      </c>
      <c r="G5792" s="541">
        <v>2023</v>
      </c>
      <c r="H5792" s="542">
        <f>VLOOKUP(G5792,[3]잔가율!$B$3:$C$33,2,FALSE)</f>
        <v>0.82599999999999996</v>
      </c>
      <c r="I5792" s="552">
        <f t="shared" si="90"/>
        <v>18948440</v>
      </c>
    </row>
    <row r="5793" spans="1:9">
      <c r="A5793" s="539">
        <v>5792</v>
      </c>
      <c r="B5793" s="540" t="s">
        <v>8534</v>
      </c>
      <c r="C5793" s="540" t="s">
        <v>8535</v>
      </c>
      <c r="D5793" s="540" t="s">
        <v>2745</v>
      </c>
      <c r="E5793" s="540" t="s">
        <v>10657</v>
      </c>
      <c r="F5793" s="556">
        <v>22220000</v>
      </c>
      <c r="G5793" s="541">
        <v>2023</v>
      </c>
      <c r="H5793" s="542">
        <f>VLOOKUP(G5793,[3]잔가율!$B$3:$C$33,2,FALSE)</f>
        <v>0.82599999999999996</v>
      </c>
      <c r="I5793" s="552">
        <f t="shared" si="90"/>
        <v>18353720</v>
      </c>
    </row>
    <row r="5794" spans="1:9">
      <c r="A5794" s="539">
        <v>5793</v>
      </c>
      <c r="B5794" s="540" t="s">
        <v>8534</v>
      </c>
      <c r="C5794" s="540" t="s">
        <v>8535</v>
      </c>
      <c r="D5794" s="540" t="s">
        <v>2745</v>
      </c>
      <c r="E5794" s="540" t="s">
        <v>10658</v>
      </c>
      <c r="F5794" s="556">
        <v>24810000</v>
      </c>
      <c r="G5794" s="541">
        <v>2023</v>
      </c>
      <c r="H5794" s="542">
        <f>VLOOKUP(G5794,[3]잔가율!$B$3:$C$33,2,FALSE)</f>
        <v>0.82599999999999996</v>
      </c>
      <c r="I5794" s="552">
        <f t="shared" si="90"/>
        <v>20493060</v>
      </c>
    </row>
    <row r="5795" spans="1:9">
      <c r="A5795" s="539">
        <v>5794</v>
      </c>
      <c r="B5795" s="540" t="s">
        <v>8534</v>
      </c>
      <c r="C5795" s="540" t="s">
        <v>8535</v>
      </c>
      <c r="D5795" s="540" t="s">
        <v>2745</v>
      </c>
      <c r="E5795" s="540" t="s">
        <v>10659</v>
      </c>
      <c r="F5795" s="556">
        <v>20280000</v>
      </c>
      <c r="G5795" s="541">
        <v>2023</v>
      </c>
      <c r="H5795" s="542">
        <f>VLOOKUP(G5795,[3]잔가율!$B$3:$C$33,2,FALSE)</f>
        <v>0.82599999999999996</v>
      </c>
      <c r="I5795" s="552">
        <f t="shared" si="90"/>
        <v>16751280</v>
      </c>
    </row>
    <row r="5796" spans="1:9">
      <c r="A5796" s="539">
        <v>5795</v>
      </c>
      <c r="B5796" s="540" t="s">
        <v>8534</v>
      </c>
      <c r="C5796" s="540" t="s">
        <v>8535</v>
      </c>
      <c r="D5796" s="540" t="s">
        <v>2745</v>
      </c>
      <c r="E5796" s="540" t="s">
        <v>10660</v>
      </c>
      <c r="F5796" s="556">
        <v>19690000</v>
      </c>
      <c r="G5796" s="541">
        <v>2023</v>
      </c>
      <c r="H5796" s="542">
        <f>VLOOKUP(G5796,[3]잔가율!$B$3:$C$33,2,FALSE)</f>
        <v>0.82599999999999996</v>
      </c>
      <c r="I5796" s="552">
        <f t="shared" si="90"/>
        <v>16263940</v>
      </c>
    </row>
    <row r="5797" spans="1:9">
      <c r="A5797" s="539">
        <v>5796</v>
      </c>
      <c r="B5797" s="540" t="s">
        <v>8534</v>
      </c>
      <c r="C5797" s="540" t="s">
        <v>8535</v>
      </c>
      <c r="D5797" s="540" t="s">
        <v>2745</v>
      </c>
      <c r="E5797" s="540" t="s">
        <v>10661</v>
      </c>
      <c r="F5797" s="556">
        <v>22790000</v>
      </c>
      <c r="G5797" s="541">
        <v>2023</v>
      </c>
      <c r="H5797" s="542">
        <f>VLOOKUP(G5797,[3]잔가율!$B$3:$C$33,2,FALSE)</f>
        <v>0.82599999999999996</v>
      </c>
      <c r="I5797" s="552">
        <f t="shared" si="90"/>
        <v>18824540</v>
      </c>
    </row>
    <row r="5798" spans="1:9">
      <c r="A5798" s="539">
        <v>5797</v>
      </c>
      <c r="B5798" s="540" t="s">
        <v>8534</v>
      </c>
      <c r="C5798" s="540" t="s">
        <v>8535</v>
      </c>
      <c r="D5798" s="540" t="s">
        <v>2745</v>
      </c>
      <c r="E5798" s="540" t="s">
        <v>10662</v>
      </c>
      <c r="F5798" s="556">
        <v>20760000</v>
      </c>
      <c r="G5798" s="541">
        <v>2023</v>
      </c>
      <c r="H5798" s="542">
        <f>VLOOKUP(G5798,[3]잔가율!$B$3:$C$33,2,FALSE)</f>
        <v>0.82599999999999996</v>
      </c>
      <c r="I5798" s="552">
        <f t="shared" si="90"/>
        <v>17147760</v>
      </c>
    </row>
    <row r="5799" spans="1:9">
      <c r="A5799" s="539">
        <v>5798</v>
      </c>
      <c r="B5799" s="540" t="s">
        <v>8534</v>
      </c>
      <c r="C5799" s="540" t="s">
        <v>8535</v>
      </c>
      <c r="D5799" s="540" t="s">
        <v>2745</v>
      </c>
      <c r="E5799" s="540" t="s">
        <v>10663</v>
      </c>
      <c r="F5799" s="556">
        <v>21630000</v>
      </c>
      <c r="G5799" s="541">
        <v>2023</v>
      </c>
      <c r="H5799" s="542">
        <f>VLOOKUP(G5799,[3]잔가율!$B$3:$C$33,2,FALSE)</f>
        <v>0.82599999999999996</v>
      </c>
      <c r="I5799" s="552">
        <f t="shared" si="90"/>
        <v>17866380</v>
      </c>
    </row>
    <row r="5800" spans="1:9">
      <c r="A5800" s="539">
        <v>5799</v>
      </c>
      <c r="B5800" s="540" t="s">
        <v>8534</v>
      </c>
      <c r="C5800" s="540" t="s">
        <v>8535</v>
      </c>
      <c r="D5800" s="540" t="s">
        <v>2745</v>
      </c>
      <c r="E5800" s="540" t="s">
        <v>10664</v>
      </c>
      <c r="F5800" s="556">
        <v>21590000</v>
      </c>
      <c r="G5800" s="541">
        <v>2023</v>
      </c>
      <c r="H5800" s="542">
        <f>VLOOKUP(G5800,[3]잔가율!$B$3:$C$33,2,FALSE)</f>
        <v>0.82599999999999996</v>
      </c>
      <c r="I5800" s="552">
        <f t="shared" si="90"/>
        <v>17833340</v>
      </c>
    </row>
    <row r="5801" spans="1:9">
      <c r="A5801" s="539">
        <v>5800</v>
      </c>
      <c r="B5801" s="540" t="s">
        <v>8534</v>
      </c>
      <c r="C5801" s="540" t="s">
        <v>8535</v>
      </c>
      <c r="D5801" s="540" t="s">
        <v>2745</v>
      </c>
      <c r="E5801" s="540" t="s">
        <v>10665</v>
      </c>
      <c r="F5801" s="556">
        <v>19930000</v>
      </c>
      <c r="G5801" s="541">
        <v>2023</v>
      </c>
      <c r="H5801" s="542">
        <f>VLOOKUP(G5801,[3]잔가율!$B$3:$C$33,2,FALSE)</f>
        <v>0.82599999999999996</v>
      </c>
      <c r="I5801" s="552">
        <f t="shared" si="90"/>
        <v>16462180</v>
      </c>
    </row>
    <row r="5802" spans="1:9">
      <c r="A5802" s="539">
        <v>5801</v>
      </c>
      <c r="B5802" s="540" t="s">
        <v>8534</v>
      </c>
      <c r="C5802" s="540" t="s">
        <v>8535</v>
      </c>
      <c r="D5802" s="540" t="s">
        <v>2745</v>
      </c>
      <c r="E5802" s="540" t="s">
        <v>10666</v>
      </c>
      <c r="F5802" s="556">
        <v>22020000</v>
      </c>
      <c r="G5802" s="541">
        <v>2023</v>
      </c>
      <c r="H5802" s="542">
        <f>VLOOKUP(G5802,[3]잔가율!$B$3:$C$33,2,FALSE)</f>
        <v>0.82599999999999996</v>
      </c>
      <c r="I5802" s="552">
        <f t="shared" si="90"/>
        <v>18188520</v>
      </c>
    </row>
    <row r="5803" spans="1:9">
      <c r="A5803" s="539">
        <v>5802</v>
      </c>
      <c r="B5803" s="540" t="s">
        <v>8534</v>
      </c>
      <c r="C5803" s="540" t="s">
        <v>8535</v>
      </c>
      <c r="D5803" s="540" t="s">
        <v>2745</v>
      </c>
      <c r="E5803" s="540" t="s">
        <v>10667</v>
      </c>
      <c r="F5803" s="556">
        <v>20650000</v>
      </c>
      <c r="G5803" s="541">
        <v>2023</v>
      </c>
      <c r="H5803" s="542">
        <f>VLOOKUP(G5803,[3]잔가율!$B$3:$C$33,2,FALSE)</f>
        <v>0.82599999999999996</v>
      </c>
      <c r="I5803" s="552">
        <f t="shared" si="90"/>
        <v>17056900</v>
      </c>
    </row>
    <row r="5804" spans="1:9">
      <c r="A5804" s="539">
        <v>5803</v>
      </c>
      <c r="B5804" s="540" t="s">
        <v>8534</v>
      </c>
      <c r="C5804" s="540" t="s">
        <v>8535</v>
      </c>
      <c r="D5804" s="540" t="s">
        <v>2745</v>
      </c>
      <c r="E5804" s="540" t="s">
        <v>10668</v>
      </c>
      <c r="F5804" s="556">
        <v>20100000</v>
      </c>
      <c r="G5804" s="541">
        <v>2023</v>
      </c>
      <c r="H5804" s="542">
        <f>VLOOKUP(G5804,[3]잔가율!$B$3:$C$33,2,FALSE)</f>
        <v>0.82599999999999996</v>
      </c>
      <c r="I5804" s="552">
        <f t="shared" si="90"/>
        <v>16602600</v>
      </c>
    </row>
    <row r="5805" spans="1:9">
      <c r="A5805" s="539">
        <v>5804</v>
      </c>
      <c r="B5805" s="540" t="s">
        <v>8534</v>
      </c>
      <c r="C5805" s="540" t="s">
        <v>8535</v>
      </c>
      <c r="D5805" s="540" t="s">
        <v>2745</v>
      </c>
      <c r="E5805" s="540" t="s">
        <v>10669</v>
      </c>
      <c r="F5805" s="556">
        <v>19980000</v>
      </c>
      <c r="G5805" s="541">
        <v>2023</v>
      </c>
      <c r="H5805" s="542">
        <f>VLOOKUP(G5805,[3]잔가율!$B$3:$C$33,2,FALSE)</f>
        <v>0.82599999999999996</v>
      </c>
      <c r="I5805" s="552">
        <f t="shared" si="90"/>
        <v>16503480</v>
      </c>
    </row>
    <row r="5806" spans="1:9">
      <c r="A5806" s="539">
        <v>5805</v>
      </c>
      <c r="B5806" s="540" t="s">
        <v>8534</v>
      </c>
      <c r="C5806" s="540" t="s">
        <v>8535</v>
      </c>
      <c r="D5806" s="540" t="s">
        <v>2745</v>
      </c>
      <c r="E5806" s="540" t="s">
        <v>10670</v>
      </c>
      <c r="F5806" s="556">
        <v>20730000</v>
      </c>
      <c r="G5806" s="541">
        <v>2023</v>
      </c>
      <c r="H5806" s="542">
        <f>VLOOKUP(G5806,[3]잔가율!$B$3:$C$33,2,FALSE)</f>
        <v>0.82599999999999996</v>
      </c>
      <c r="I5806" s="552">
        <f t="shared" si="90"/>
        <v>17122980</v>
      </c>
    </row>
    <row r="5807" spans="1:9">
      <c r="A5807" s="539">
        <v>5806</v>
      </c>
      <c r="B5807" s="544" t="s">
        <v>8534</v>
      </c>
      <c r="C5807" s="544" t="s">
        <v>8535</v>
      </c>
      <c r="D5807" s="544" t="s">
        <v>2745</v>
      </c>
      <c r="E5807" s="544" t="s">
        <v>10671</v>
      </c>
      <c r="F5807" s="559">
        <v>20390000</v>
      </c>
      <c r="G5807" s="541">
        <v>2023</v>
      </c>
      <c r="H5807" s="542">
        <f>VLOOKUP(G5807,[3]잔가율!$B$3:$C$33,2,FALSE)</f>
        <v>0.82599999999999996</v>
      </c>
      <c r="I5807" s="552">
        <f t="shared" si="90"/>
        <v>16842140</v>
      </c>
    </row>
    <row r="5808" spans="1:9">
      <c r="A5808" s="539">
        <v>5807</v>
      </c>
      <c r="B5808" s="540" t="s">
        <v>8534</v>
      </c>
      <c r="C5808" s="540" t="s">
        <v>8535</v>
      </c>
      <c r="D5808" s="540" t="s">
        <v>2745</v>
      </c>
      <c r="E5808" s="540" t="s">
        <v>10672</v>
      </c>
      <c r="F5808" s="556">
        <v>21940000</v>
      </c>
      <c r="G5808" s="541">
        <v>2023</v>
      </c>
      <c r="H5808" s="542">
        <f>VLOOKUP(G5808,[3]잔가율!$B$3:$C$33,2,FALSE)</f>
        <v>0.82599999999999996</v>
      </c>
      <c r="I5808" s="552">
        <f t="shared" si="90"/>
        <v>18122440</v>
      </c>
    </row>
    <row r="5809" spans="1:9">
      <c r="A5809" s="539">
        <v>5808</v>
      </c>
      <c r="B5809" s="540" t="s">
        <v>8534</v>
      </c>
      <c r="C5809" s="540" t="s">
        <v>8535</v>
      </c>
      <c r="D5809" s="540" t="s">
        <v>2745</v>
      </c>
      <c r="E5809" s="540" t="s">
        <v>10673</v>
      </c>
      <c r="F5809" s="556">
        <v>21060000</v>
      </c>
      <c r="G5809" s="541">
        <v>2023</v>
      </c>
      <c r="H5809" s="542">
        <f>VLOOKUP(G5809,[3]잔가율!$B$3:$C$33,2,FALSE)</f>
        <v>0.82599999999999996</v>
      </c>
      <c r="I5809" s="552">
        <f t="shared" si="90"/>
        <v>17395560</v>
      </c>
    </row>
    <row r="5810" spans="1:9">
      <c r="A5810" s="539">
        <v>5809</v>
      </c>
      <c r="B5810" s="540" t="s">
        <v>8534</v>
      </c>
      <c r="C5810" s="540" t="s">
        <v>8535</v>
      </c>
      <c r="D5810" s="540" t="s">
        <v>2745</v>
      </c>
      <c r="E5810" s="540" t="s">
        <v>10674</v>
      </c>
      <c r="F5810" s="556">
        <v>21250000</v>
      </c>
      <c r="G5810" s="541">
        <v>2023</v>
      </c>
      <c r="H5810" s="542">
        <f>VLOOKUP(G5810,[3]잔가율!$B$3:$C$33,2,FALSE)</f>
        <v>0.82599999999999996</v>
      </c>
      <c r="I5810" s="552">
        <f t="shared" si="90"/>
        <v>17552500</v>
      </c>
    </row>
    <row r="5811" spans="1:9">
      <c r="A5811" s="539">
        <v>5810</v>
      </c>
      <c r="B5811" s="540" t="s">
        <v>8534</v>
      </c>
      <c r="C5811" s="540" t="s">
        <v>8535</v>
      </c>
      <c r="D5811" s="540" t="s">
        <v>2745</v>
      </c>
      <c r="E5811" s="540" t="s">
        <v>10675</v>
      </c>
      <c r="F5811" s="556">
        <v>32140000</v>
      </c>
      <c r="G5811" s="541">
        <v>2023</v>
      </c>
      <c r="H5811" s="542">
        <f>VLOOKUP(G5811,[3]잔가율!$B$3:$C$33,2,FALSE)</f>
        <v>0.82599999999999996</v>
      </c>
      <c r="I5811" s="552">
        <f t="shared" si="90"/>
        <v>26547640</v>
      </c>
    </row>
    <row r="5812" spans="1:9">
      <c r="A5812" s="539">
        <v>5811</v>
      </c>
      <c r="B5812" s="540" t="s">
        <v>8534</v>
      </c>
      <c r="C5812" s="540" t="s">
        <v>8535</v>
      </c>
      <c r="D5812" s="540" t="s">
        <v>2745</v>
      </c>
      <c r="E5812" s="540" t="s">
        <v>10676</v>
      </c>
      <c r="F5812" s="556">
        <v>19990000</v>
      </c>
      <c r="G5812" s="541">
        <v>2023</v>
      </c>
      <c r="H5812" s="542">
        <f>VLOOKUP(G5812,[3]잔가율!$B$3:$C$33,2,FALSE)</f>
        <v>0.82599999999999996</v>
      </c>
      <c r="I5812" s="552">
        <f t="shared" si="90"/>
        <v>16511740</v>
      </c>
    </row>
    <row r="5813" spans="1:9">
      <c r="A5813" s="539">
        <v>5812</v>
      </c>
      <c r="B5813" s="540" t="s">
        <v>8534</v>
      </c>
      <c r="C5813" s="540" t="s">
        <v>8535</v>
      </c>
      <c r="D5813" s="540" t="s">
        <v>2745</v>
      </c>
      <c r="E5813" s="540" t="s">
        <v>10677</v>
      </c>
      <c r="F5813" s="556">
        <v>22570000</v>
      </c>
      <c r="G5813" s="541">
        <v>2023</v>
      </c>
      <c r="H5813" s="542">
        <f>VLOOKUP(G5813,[3]잔가율!$B$3:$C$33,2,FALSE)</f>
        <v>0.82599999999999996</v>
      </c>
      <c r="I5813" s="552">
        <f t="shared" si="90"/>
        <v>18642820</v>
      </c>
    </row>
    <row r="5814" spans="1:9">
      <c r="A5814" s="539">
        <v>5813</v>
      </c>
      <c r="B5814" s="540" t="s">
        <v>8534</v>
      </c>
      <c r="C5814" s="540" t="s">
        <v>8535</v>
      </c>
      <c r="D5814" s="540" t="s">
        <v>2745</v>
      </c>
      <c r="E5814" s="540" t="s">
        <v>10678</v>
      </c>
      <c r="F5814" s="556">
        <v>21820000</v>
      </c>
      <c r="G5814" s="541">
        <v>2023</v>
      </c>
      <c r="H5814" s="542">
        <f>VLOOKUP(G5814,[3]잔가율!$B$3:$C$33,2,FALSE)</f>
        <v>0.82599999999999996</v>
      </c>
      <c r="I5814" s="552">
        <f t="shared" si="90"/>
        <v>18023320</v>
      </c>
    </row>
    <row r="5815" spans="1:9">
      <c r="A5815" s="539">
        <v>5814</v>
      </c>
      <c r="B5815" s="540" t="s">
        <v>8534</v>
      </c>
      <c r="C5815" s="540" t="s">
        <v>8535</v>
      </c>
      <c r="D5815" s="540" t="s">
        <v>2745</v>
      </c>
      <c r="E5815" s="540" t="s">
        <v>10679</v>
      </c>
      <c r="F5815" s="556">
        <v>26180000</v>
      </c>
      <c r="G5815" s="541">
        <v>2023</v>
      </c>
      <c r="H5815" s="542">
        <f>VLOOKUP(G5815,[3]잔가율!$B$3:$C$33,2,FALSE)</f>
        <v>0.82599999999999996</v>
      </c>
      <c r="I5815" s="552">
        <f t="shared" si="90"/>
        <v>21624680</v>
      </c>
    </row>
    <row r="5816" spans="1:9">
      <c r="A5816" s="539">
        <v>5815</v>
      </c>
      <c r="B5816" s="540" t="s">
        <v>8534</v>
      </c>
      <c r="C5816" s="540" t="s">
        <v>8535</v>
      </c>
      <c r="D5816" s="540" t="s">
        <v>2745</v>
      </c>
      <c r="E5816" s="540" t="s">
        <v>10680</v>
      </c>
      <c r="F5816" s="556">
        <v>26280000</v>
      </c>
      <c r="G5816" s="541">
        <v>2023</v>
      </c>
      <c r="H5816" s="542">
        <f>VLOOKUP(G5816,[3]잔가율!$B$3:$C$33,2,FALSE)</f>
        <v>0.82599999999999996</v>
      </c>
      <c r="I5816" s="552">
        <f t="shared" si="90"/>
        <v>21707280</v>
      </c>
    </row>
    <row r="5817" spans="1:9">
      <c r="A5817" s="539">
        <v>5816</v>
      </c>
      <c r="B5817" s="540" t="s">
        <v>8534</v>
      </c>
      <c r="C5817" s="540" t="s">
        <v>8535</v>
      </c>
      <c r="D5817" s="540" t="s">
        <v>2745</v>
      </c>
      <c r="E5817" s="540" t="s">
        <v>10681</v>
      </c>
      <c r="F5817" s="556">
        <v>18360000</v>
      </c>
      <c r="G5817" s="541">
        <v>2023</v>
      </c>
      <c r="H5817" s="542">
        <f>VLOOKUP(G5817,[3]잔가율!$B$3:$C$33,2,FALSE)</f>
        <v>0.82599999999999996</v>
      </c>
      <c r="I5817" s="552">
        <f t="shared" si="90"/>
        <v>15165360</v>
      </c>
    </row>
    <row r="5818" spans="1:9">
      <c r="A5818" s="539">
        <v>5817</v>
      </c>
      <c r="B5818" s="540" t="s">
        <v>8534</v>
      </c>
      <c r="C5818" s="540" t="s">
        <v>8535</v>
      </c>
      <c r="D5818" s="540" t="s">
        <v>2745</v>
      </c>
      <c r="E5818" s="540" t="s">
        <v>10682</v>
      </c>
      <c r="F5818" s="556">
        <v>18500000</v>
      </c>
      <c r="G5818" s="541">
        <v>2023</v>
      </c>
      <c r="H5818" s="542">
        <f>VLOOKUP(G5818,[3]잔가율!$B$3:$C$33,2,FALSE)</f>
        <v>0.82599999999999996</v>
      </c>
      <c r="I5818" s="552">
        <f t="shared" si="90"/>
        <v>15281000</v>
      </c>
    </row>
    <row r="5819" spans="1:9">
      <c r="A5819" s="539">
        <v>5818</v>
      </c>
      <c r="B5819" s="540" t="s">
        <v>8534</v>
      </c>
      <c r="C5819" s="540" t="s">
        <v>8535</v>
      </c>
      <c r="D5819" s="540" t="s">
        <v>2745</v>
      </c>
      <c r="E5819" s="540" t="s">
        <v>10683</v>
      </c>
      <c r="F5819" s="556">
        <v>22580000</v>
      </c>
      <c r="G5819" s="541">
        <v>2023</v>
      </c>
      <c r="H5819" s="542">
        <f>VLOOKUP(G5819,[3]잔가율!$B$3:$C$33,2,FALSE)</f>
        <v>0.82599999999999996</v>
      </c>
      <c r="I5819" s="552">
        <f t="shared" si="90"/>
        <v>18651080</v>
      </c>
    </row>
    <row r="5820" spans="1:9">
      <c r="A5820" s="539">
        <v>5819</v>
      </c>
      <c r="B5820" s="540" t="s">
        <v>8534</v>
      </c>
      <c r="C5820" s="540" t="s">
        <v>8535</v>
      </c>
      <c r="D5820" s="540" t="s">
        <v>2745</v>
      </c>
      <c r="E5820" s="540" t="s">
        <v>10684</v>
      </c>
      <c r="F5820" s="556">
        <v>22080000</v>
      </c>
      <c r="G5820" s="541">
        <v>2023</v>
      </c>
      <c r="H5820" s="542">
        <f>VLOOKUP(G5820,[3]잔가율!$B$3:$C$33,2,FALSE)</f>
        <v>0.82599999999999996</v>
      </c>
      <c r="I5820" s="552">
        <f t="shared" si="90"/>
        <v>18238080</v>
      </c>
    </row>
    <row r="5821" spans="1:9">
      <c r="A5821" s="539">
        <v>5820</v>
      </c>
      <c r="B5821" s="540" t="s">
        <v>8534</v>
      </c>
      <c r="C5821" s="540" t="s">
        <v>8535</v>
      </c>
      <c r="D5821" s="540" t="s">
        <v>2745</v>
      </c>
      <c r="E5821" s="540" t="s">
        <v>10685</v>
      </c>
      <c r="F5821" s="556">
        <v>21390000</v>
      </c>
      <c r="G5821" s="541">
        <v>2023</v>
      </c>
      <c r="H5821" s="542">
        <f>VLOOKUP(G5821,[3]잔가율!$B$3:$C$33,2,FALSE)</f>
        <v>0.82599999999999996</v>
      </c>
      <c r="I5821" s="552">
        <f t="shared" si="90"/>
        <v>17668140</v>
      </c>
    </row>
    <row r="5822" spans="1:9">
      <c r="A5822" s="539">
        <v>5821</v>
      </c>
      <c r="B5822" s="540" t="s">
        <v>8534</v>
      </c>
      <c r="C5822" s="540" t="s">
        <v>8535</v>
      </c>
      <c r="D5822" s="540" t="s">
        <v>2745</v>
      </c>
      <c r="E5822" s="540" t="s">
        <v>10686</v>
      </c>
      <c r="F5822" s="556">
        <v>20520000</v>
      </c>
      <c r="G5822" s="541">
        <v>2023</v>
      </c>
      <c r="H5822" s="542">
        <f>VLOOKUP(G5822,[3]잔가율!$B$3:$C$33,2,FALSE)</f>
        <v>0.82599999999999996</v>
      </c>
      <c r="I5822" s="552">
        <f t="shared" si="90"/>
        <v>16949520</v>
      </c>
    </row>
    <row r="5823" spans="1:9">
      <c r="A5823" s="539">
        <v>5822</v>
      </c>
      <c r="B5823" s="540" t="s">
        <v>8534</v>
      </c>
      <c r="C5823" s="540" t="s">
        <v>8535</v>
      </c>
      <c r="D5823" s="540" t="s">
        <v>2745</v>
      </c>
      <c r="E5823" s="540" t="s">
        <v>10687</v>
      </c>
      <c r="F5823" s="556">
        <v>22390000</v>
      </c>
      <c r="G5823" s="541">
        <v>2023</v>
      </c>
      <c r="H5823" s="542">
        <f>VLOOKUP(G5823,[3]잔가율!$B$3:$C$33,2,FALSE)</f>
        <v>0.82599999999999996</v>
      </c>
      <c r="I5823" s="552">
        <f t="shared" si="90"/>
        <v>18494140</v>
      </c>
    </row>
    <row r="5824" spans="1:9">
      <c r="A5824" s="539">
        <v>5823</v>
      </c>
      <c r="B5824" s="540" t="s">
        <v>8534</v>
      </c>
      <c r="C5824" s="540" t="s">
        <v>8535</v>
      </c>
      <c r="D5824" s="540" t="s">
        <v>2745</v>
      </c>
      <c r="E5824" s="540" t="s">
        <v>10688</v>
      </c>
      <c r="F5824" s="556">
        <v>21740000</v>
      </c>
      <c r="G5824" s="541">
        <v>2023</v>
      </c>
      <c r="H5824" s="542">
        <f>VLOOKUP(G5824,[3]잔가율!$B$3:$C$33,2,FALSE)</f>
        <v>0.82599999999999996</v>
      </c>
      <c r="I5824" s="552">
        <f t="shared" si="90"/>
        <v>17957240</v>
      </c>
    </row>
    <row r="5825" spans="1:9">
      <c r="A5825" s="539">
        <v>5824</v>
      </c>
      <c r="B5825" s="540" t="s">
        <v>8534</v>
      </c>
      <c r="C5825" s="540" t="s">
        <v>8535</v>
      </c>
      <c r="D5825" s="540" t="s">
        <v>2745</v>
      </c>
      <c r="E5825" s="540" t="s">
        <v>10689</v>
      </c>
      <c r="F5825" s="556">
        <v>20370000</v>
      </c>
      <c r="G5825" s="541">
        <v>2023</v>
      </c>
      <c r="H5825" s="542">
        <f>VLOOKUP(G5825,[3]잔가율!$B$3:$C$33,2,FALSE)</f>
        <v>0.82599999999999996</v>
      </c>
      <c r="I5825" s="552">
        <f t="shared" si="90"/>
        <v>16825620</v>
      </c>
    </row>
    <row r="5826" spans="1:9">
      <c r="A5826" s="539">
        <v>5825</v>
      </c>
      <c r="B5826" s="540" t="s">
        <v>8534</v>
      </c>
      <c r="C5826" s="540" t="s">
        <v>8535</v>
      </c>
      <c r="D5826" s="540" t="s">
        <v>2745</v>
      </c>
      <c r="E5826" s="540" t="s">
        <v>10690</v>
      </c>
      <c r="F5826" s="556">
        <v>20990000</v>
      </c>
      <c r="G5826" s="541">
        <v>2023</v>
      </c>
      <c r="H5826" s="542">
        <f>VLOOKUP(G5826,[3]잔가율!$B$3:$C$33,2,FALSE)</f>
        <v>0.82599999999999996</v>
      </c>
      <c r="I5826" s="552">
        <f t="shared" ref="I5826:I5889" si="91">ROUNDDOWN(F5826*H5826,0)</f>
        <v>17337740</v>
      </c>
    </row>
    <row r="5827" spans="1:9">
      <c r="A5827" s="539">
        <v>5826</v>
      </c>
      <c r="B5827" s="540" t="s">
        <v>8534</v>
      </c>
      <c r="C5827" s="540" t="s">
        <v>8535</v>
      </c>
      <c r="D5827" s="540" t="s">
        <v>2745</v>
      </c>
      <c r="E5827" s="540" t="s">
        <v>10691</v>
      </c>
      <c r="F5827" s="556">
        <v>22560000</v>
      </c>
      <c r="G5827" s="541">
        <v>2023</v>
      </c>
      <c r="H5827" s="542">
        <f>VLOOKUP(G5827,[3]잔가율!$B$3:$C$33,2,FALSE)</f>
        <v>0.82599999999999996</v>
      </c>
      <c r="I5827" s="552">
        <f t="shared" si="91"/>
        <v>18634560</v>
      </c>
    </row>
    <row r="5828" spans="1:9">
      <c r="A5828" s="539">
        <v>5827</v>
      </c>
      <c r="B5828" s="540" t="s">
        <v>8534</v>
      </c>
      <c r="C5828" s="540" t="s">
        <v>8535</v>
      </c>
      <c r="D5828" s="540" t="s">
        <v>2745</v>
      </c>
      <c r="E5828" s="540" t="s">
        <v>10692</v>
      </c>
      <c r="F5828" s="556">
        <v>22410000</v>
      </c>
      <c r="G5828" s="541">
        <v>2023</v>
      </c>
      <c r="H5828" s="542">
        <f>VLOOKUP(G5828,[3]잔가율!$B$3:$C$33,2,FALSE)</f>
        <v>0.82599999999999996</v>
      </c>
      <c r="I5828" s="552">
        <f t="shared" si="91"/>
        <v>18510660</v>
      </c>
    </row>
    <row r="5829" spans="1:9">
      <c r="A5829" s="539">
        <v>5828</v>
      </c>
      <c r="B5829" s="540" t="s">
        <v>8534</v>
      </c>
      <c r="C5829" s="540" t="s">
        <v>8535</v>
      </c>
      <c r="D5829" s="540" t="s">
        <v>2745</v>
      </c>
      <c r="E5829" s="540" t="s">
        <v>10693</v>
      </c>
      <c r="F5829" s="556">
        <v>19040000</v>
      </c>
      <c r="G5829" s="541">
        <v>2023</v>
      </c>
      <c r="H5829" s="542">
        <f>VLOOKUP(G5829,[3]잔가율!$B$3:$C$33,2,FALSE)</f>
        <v>0.82599999999999996</v>
      </c>
      <c r="I5829" s="552">
        <f t="shared" si="91"/>
        <v>15727040</v>
      </c>
    </row>
    <row r="5830" spans="1:9">
      <c r="A5830" s="539">
        <v>5829</v>
      </c>
      <c r="B5830" s="540" t="s">
        <v>8534</v>
      </c>
      <c r="C5830" s="540" t="s">
        <v>8535</v>
      </c>
      <c r="D5830" s="540" t="s">
        <v>2745</v>
      </c>
      <c r="E5830" s="540" t="s">
        <v>10694</v>
      </c>
      <c r="F5830" s="556">
        <v>23180000</v>
      </c>
      <c r="G5830" s="541">
        <v>2023</v>
      </c>
      <c r="H5830" s="542">
        <f>VLOOKUP(G5830,[3]잔가율!$B$3:$C$33,2,FALSE)</f>
        <v>0.82599999999999996</v>
      </c>
      <c r="I5830" s="552">
        <f t="shared" si="91"/>
        <v>19146680</v>
      </c>
    </row>
    <row r="5831" spans="1:9">
      <c r="A5831" s="539">
        <v>5830</v>
      </c>
      <c r="B5831" s="540" t="s">
        <v>8534</v>
      </c>
      <c r="C5831" s="540" t="s">
        <v>8535</v>
      </c>
      <c r="D5831" s="540" t="s">
        <v>2745</v>
      </c>
      <c r="E5831" s="540" t="s">
        <v>10695</v>
      </c>
      <c r="F5831" s="556">
        <v>21110000</v>
      </c>
      <c r="G5831" s="541">
        <v>2023</v>
      </c>
      <c r="H5831" s="542">
        <f>VLOOKUP(G5831,[3]잔가율!$B$3:$C$33,2,FALSE)</f>
        <v>0.82599999999999996</v>
      </c>
      <c r="I5831" s="552">
        <f t="shared" si="91"/>
        <v>17436860</v>
      </c>
    </row>
    <row r="5832" spans="1:9">
      <c r="A5832" s="539">
        <v>5831</v>
      </c>
      <c r="B5832" s="540" t="s">
        <v>8534</v>
      </c>
      <c r="C5832" s="540" t="s">
        <v>8535</v>
      </c>
      <c r="D5832" s="540" t="s">
        <v>2745</v>
      </c>
      <c r="E5832" s="540" t="s">
        <v>10696</v>
      </c>
      <c r="F5832" s="556">
        <v>27790000</v>
      </c>
      <c r="G5832" s="541">
        <v>2023</v>
      </c>
      <c r="H5832" s="542">
        <f>VLOOKUP(G5832,[3]잔가율!$B$3:$C$33,2,FALSE)</f>
        <v>0.82599999999999996</v>
      </c>
      <c r="I5832" s="552">
        <f t="shared" si="91"/>
        <v>22954540</v>
      </c>
    </row>
    <row r="5833" spans="1:9">
      <c r="A5833" s="539">
        <v>5832</v>
      </c>
      <c r="B5833" s="540" t="s">
        <v>8534</v>
      </c>
      <c r="C5833" s="540" t="s">
        <v>8535</v>
      </c>
      <c r="D5833" s="540" t="s">
        <v>2745</v>
      </c>
      <c r="E5833" s="540" t="s">
        <v>10697</v>
      </c>
      <c r="F5833" s="556">
        <v>28130000</v>
      </c>
      <c r="G5833" s="541">
        <v>2023</v>
      </c>
      <c r="H5833" s="542">
        <f>VLOOKUP(G5833,[3]잔가율!$B$3:$C$33,2,FALSE)</f>
        <v>0.82599999999999996</v>
      </c>
      <c r="I5833" s="552">
        <f t="shared" si="91"/>
        <v>23235380</v>
      </c>
    </row>
    <row r="5834" spans="1:9">
      <c r="A5834" s="539">
        <v>5833</v>
      </c>
      <c r="B5834" s="540" t="s">
        <v>8534</v>
      </c>
      <c r="C5834" s="540" t="s">
        <v>8535</v>
      </c>
      <c r="D5834" s="540" t="s">
        <v>2745</v>
      </c>
      <c r="E5834" s="540" t="s">
        <v>10698</v>
      </c>
      <c r="F5834" s="556">
        <v>25690000</v>
      </c>
      <c r="G5834" s="541">
        <v>2023</v>
      </c>
      <c r="H5834" s="542">
        <f>VLOOKUP(G5834,[3]잔가율!$B$3:$C$33,2,FALSE)</f>
        <v>0.82599999999999996</v>
      </c>
      <c r="I5834" s="552">
        <f t="shared" si="91"/>
        <v>21219940</v>
      </c>
    </row>
    <row r="5835" spans="1:9">
      <c r="A5835" s="539">
        <v>5834</v>
      </c>
      <c r="B5835" s="540" t="s">
        <v>8534</v>
      </c>
      <c r="C5835" s="540" t="s">
        <v>8535</v>
      </c>
      <c r="D5835" s="540" t="s">
        <v>2745</v>
      </c>
      <c r="E5835" s="540" t="s">
        <v>10699</v>
      </c>
      <c r="F5835" s="556">
        <v>26370000</v>
      </c>
      <c r="G5835" s="541">
        <v>2023</v>
      </c>
      <c r="H5835" s="542">
        <f>VLOOKUP(G5835,[3]잔가율!$B$3:$C$33,2,FALSE)</f>
        <v>0.82599999999999996</v>
      </c>
      <c r="I5835" s="552">
        <f t="shared" si="91"/>
        <v>21781620</v>
      </c>
    </row>
    <row r="5836" spans="1:9">
      <c r="A5836" s="539">
        <v>5835</v>
      </c>
      <c r="B5836" s="540" t="s">
        <v>8534</v>
      </c>
      <c r="C5836" s="540" t="s">
        <v>8535</v>
      </c>
      <c r="D5836" s="540" t="s">
        <v>2745</v>
      </c>
      <c r="E5836" s="540" t="s">
        <v>10700</v>
      </c>
      <c r="F5836" s="556">
        <v>26690000</v>
      </c>
      <c r="G5836" s="541">
        <v>2023</v>
      </c>
      <c r="H5836" s="542">
        <f>VLOOKUP(G5836,[3]잔가율!$B$3:$C$33,2,FALSE)</f>
        <v>0.82599999999999996</v>
      </c>
      <c r="I5836" s="552">
        <f t="shared" si="91"/>
        <v>22045940</v>
      </c>
    </row>
    <row r="5837" spans="1:9">
      <c r="A5837" s="539">
        <v>5836</v>
      </c>
      <c r="B5837" s="540" t="s">
        <v>8534</v>
      </c>
      <c r="C5837" s="540" t="s">
        <v>8535</v>
      </c>
      <c r="D5837" s="540" t="s">
        <v>2745</v>
      </c>
      <c r="E5837" s="540" t="s">
        <v>10701</v>
      </c>
      <c r="F5837" s="556">
        <v>29340000</v>
      </c>
      <c r="G5837" s="541">
        <v>2023</v>
      </c>
      <c r="H5837" s="542">
        <f>VLOOKUP(G5837,[3]잔가율!$B$3:$C$33,2,FALSE)</f>
        <v>0.82599999999999996</v>
      </c>
      <c r="I5837" s="552">
        <f t="shared" si="91"/>
        <v>24234840</v>
      </c>
    </row>
    <row r="5838" spans="1:9">
      <c r="A5838" s="539">
        <v>5837</v>
      </c>
      <c r="B5838" s="540" t="s">
        <v>8534</v>
      </c>
      <c r="C5838" s="540" t="s">
        <v>8535</v>
      </c>
      <c r="D5838" s="540" t="s">
        <v>2745</v>
      </c>
      <c r="E5838" s="540" t="s">
        <v>10702</v>
      </c>
      <c r="F5838" s="556">
        <v>26560000</v>
      </c>
      <c r="G5838" s="541">
        <v>2023</v>
      </c>
      <c r="H5838" s="542">
        <f>VLOOKUP(G5838,[3]잔가율!$B$3:$C$33,2,FALSE)</f>
        <v>0.82599999999999996</v>
      </c>
      <c r="I5838" s="552">
        <f t="shared" si="91"/>
        <v>21938560</v>
      </c>
    </row>
    <row r="5839" spans="1:9">
      <c r="A5839" s="539">
        <v>5838</v>
      </c>
      <c r="B5839" s="540" t="s">
        <v>8534</v>
      </c>
      <c r="C5839" s="540" t="s">
        <v>8535</v>
      </c>
      <c r="D5839" s="540" t="s">
        <v>2745</v>
      </c>
      <c r="E5839" s="540" t="s">
        <v>10703</v>
      </c>
      <c r="F5839" s="556">
        <v>25320000</v>
      </c>
      <c r="G5839" s="541">
        <v>2023</v>
      </c>
      <c r="H5839" s="542">
        <f>VLOOKUP(G5839,[3]잔가율!$B$3:$C$33,2,FALSE)</f>
        <v>0.82599999999999996</v>
      </c>
      <c r="I5839" s="552">
        <f t="shared" si="91"/>
        <v>20914320</v>
      </c>
    </row>
    <row r="5840" spans="1:9">
      <c r="A5840" s="539">
        <v>5839</v>
      </c>
      <c r="B5840" s="540" t="s">
        <v>8534</v>
      </c>
      <c r="C5840" s="540" t="s">
        <v>8535</v>
      </c>
      <c r="D5840" s="540" t="s">
        <v>2745</v>
      </c>
      <c r="E5840" s="540" t="s">
        <v>10704</v>
      </c>
      <c r="F5840" s="556">
        <v>23580000</v>
      </c>
      <c r="G5840" s="541">
        <v>2023</v>
      </c>
      <c r="H5840" s="542">
        <f>VLOOKUP(G5840,[3]잔가율!$B$3:$C$33,2,FALSE)</f>
        <v>0.82599999999999996</v>
      </c>
      <c r="I5840" s="552">
        <f t="shared" si="91"/>
        <v>19477080</v>
      </c>
    </row>
    <row r="5841" spans="1:9">
      <c r="A5841" s="539">
        <v>5840</v>
      </c>
      <c r="B5841" s="540" t="s">
        <v>8534</v>
      </c>
      <c r="C5841" s="540" t="s">
        <v>8535</v>
      </c>
      <c r="D5841" s="540" t="s">
        <v>2745</v>
      </c>
      <c r="E5841" s="540" t="s">
        <v>10705</v>
      </c>
      <c r="F5841" s="556">
        <v>20100000</v>
      </c>
      <c r="G5841" s="541">
        <v>2023</v>
      </c>
      <c r="H5841" s="542">
        <f>VLOOKUP(G5841,[3]잔가율!$B$3:$C$33,2,FALSE)</f>
        <v>0.82599999999999996</v>
      </c>
      <c r="I5841" s="552">
        <f t="shared" si="91"/>
        <v>16602600</v>
      </c>
    </row>
    <row r="5842" spans="1:9">
      <c r="A5842" s="539">
        <v>5841</v>
      </c>
      <c r="B5842" s="540" t="s">
        <v>8534</v>
      </c>
      <c r="C5842" s="540" t="s">
        <v>8535</v>
      </c>
      <c r="D5842" s="540" t="s">
        <v>2745</v>
      </c>
      <c r="E5842" s="540" t="s">
        <v>10706</v>
      </c>
      <c r="F5842" s="556">
        <v>20470000</v>
      </c>
      <c r="G5842" s="541">
        <v>2023</v>
      </c>
      <c r="H5842" s="542">
        <f>VLOOKUP(G5842,[3]잔가율!$B$3:$C$33,2,FALSE)</f>
        <v>0.82599999999999996</v>
      </c>
      <c r="I5842" s="552">
        <f t="shared" si="91"/>
        <v>16908220</v>
      </c>
    </row>
    <row r="5843" spans="1:9">
      <c r="A5843" s="539">
        <v>5842</v>
      </c>
      <c r="B5843" s="540" t="s">
        <v>8534</v>
      </c>
      <c r="C5843" s="540" t="s">
        <v>8535</v>
      </c>
      <c r="D5843" s="540" t="s">
        <v>2745</v>
      </c>
      <c r="E5843" s="540" t="s">
        <v>10707</v>
      </c>
      <c r="F5843" s="556">
        <v>22950000</v>
      </c>
      <c r="G5843" s="541">
        <v>2023</v>
      </c>
      <c r="H5843" s="542">
        <f>VLOOKUP(G5843,[3]잔가율!$B$3:$C$33,2,FALSE)</f>
        <v>0.82599999999999996</v>
      </c>
      <c r="I5843" s="552">
        <f t="shared" si="91"/>
        <v>18956700</v>
      </c>
    </row>
    <row r="5844" spans="1:9">
      <c r="A5844" s="539">
        <v>5843</v>
      </c>
      <c r="B5844" s="540" t="s">
        <v>8534</v>
      </c>
      <c r="C5844" s="540" t="s">
        <v>8535</v>
      </c>
      <c r="D5844" s="540" t="s">
        <v>2745</v>
      </c>
      <c r="E5844" s="540" t="s">
        <v>10708</v>
      </c>
      <c r="F5844" s="556">
        <v>23480000</v>
      </c>
      <c r="G5844" s="541">
        <v>2023</v>
      </c>
      <c r="H5844" s="542">
        <f>VLOOKUP(G5844,[3]잔가율!$B$3:$C$33,2,FALSE)</f>
        <v>0.82599999999999996</v>
      </c>
      <c r="I5844" s="552">
        <f t="shared" si="91"/>
        <v>19394480</v>
      </c>
    </row>
    <row r="5845" spans="1:9">
      <c r="A5845" s="539">
        <v>5844</v>
      </c>
      <c r="B5845" s="540" t="s">
        <v>8534</v>
      </c>
      <c r="C5845" s="540" t="s">
        <v>8535</v>
      </c>
      <c r="D5845" s="540" t="s">
        <v>2745</v>
      </c>
      <c r="E5845" s="540" t="s">
        <v>10709</v>
      </c>
      <c r="F5845" s="556">
        <v>21420000</v>
      </c>
      <c r="G5845" s="541">
        <v>2023</v>
      </c>
      <c r="H5845" s="542">
        <f>VLOOKUP(G5845,[3]잔가율!$B$3:$C$33,2,FALSE)</f>
        <v>0.82599999999999996</v>
      </c>
      <c r="I5845" s="552">
        <f t="shared" si="91"/>
        <v>17692920</v>
      </c>
    </row>
    <row r="5846" spans="1:9">
      <c r="A5846" s="539">
        <v>5845</v>
      </c>
      <c r="B5846" s="540" t="s">
        <v>8534</v>
      </c>
      <c r="C5846" s="540" t="s">
        <v>8535</v>
      </c>
      <c r="D5846" s="540" t="s">
        <v>2745</v>
      </c>
      <c r="E5846" s="540" t="s">
        <v>10710</v>
      </c>
      <c r="F5846" s="556">
        <v>21460000</v>
      </c>
      <c r="G5846" s="541">
        <v>2023</v>
      </c>
      <c r="H5846" s="542">
        <f>VLOOKUP(G5846,[3]잔가율!$B$3:$C$33,2,FALSE)</f>
        <v>0.82599999999999996</v>
      </c>
      <c r="I5846" s="552">
        <f t="shared" si="91"/>
        <v>17725960</v>
      </c>
    </row>
    <row r="5847" spans="1:9">
      <c r="A5847" s="539">
        <v>5846</v>
      </c>
      <c r="B5847" s="540" t="s">
        <v>8534</v>
      </c>
      <c r="C5847" s="540" t="s">
        <v>8535</v>
      </c>
      <c r="D5847" s="540" t="s">
        <v>2745</v>
      </c>
      <c r="E5847" s="540" t="s">
        <v>10711</v>
      </c>
      <c r="F5847" s="556">
        <v>25410000</v>
      </c>
      <c r="G5847" s="541">
        <v>2023</v>
      </c>
      <c r="H5847" s="542">
        <f>VLOOKUP(G5847,[3]잔가율!$B$3:$C$33,2,FALSE)</f>
        <v>0.82599999999999996</v>
      </c>
      <c r="I5847" s="552">
        <f t="shared" si="91"/>
        <v>20988660</v>
      </c>
    </row>
    <row r="5848" spans="1:9">
      <c r="A5848" s="539">
        <v>5847</v>
      </c>
      <c r="B5848" s="540" t="s">
        <v>8534</v>
      </c>
      <c r="C5848" s="540" t="s">
        <v>8535</v>
      </c>
      <c r="D5848" s="540" t="s">
        <v>2745</v>
      </c>
      <c r="E5848" s="540" t="s">
        <v>10712</v>
      </c>
      <c r="F5848" s="556">
        <v>20300000</v>
      </c>
      <c r="G5848" s="541">
        <v>2023</v>
      </c>
      <c r="H5848" s="542">
        <f>VLOOKUP(G5848,[3]잔가율!$B$3:$C$33,2,FALSE)</f>
        <v>0.82599999999999996</v>
      </c>
      <c r="I5848" s="552">
        <f t="shared" si="91"/>
        <v>16767800</v>
      </c>
    </row>
    <row r="5849" spans="1:9">
      <c r="A5849" s="539">
        <v>5848</v>
      </c>
      <c r="B5849" s="540" t="s">
        <v>8534</v>
      </c>
      <c r="C5849" s="540" t="s">
        <v>8535</v>
      </c>
      <c r="D5849" s="540" t="s">
        <v>2745</v>
      </c>
      <c r="E5849" s="540" t="s">
        <v>10713</v>
      </c>
      <c r="F5849" s="556">
        <v>23180000</v>
      </c>
      <c r="G5849" s="541">
        <v>2023</v>
      </c>
      <c r="H5849" s="542">
        <f>VLOOKUP(G5849,[3]잔가율!$B$3:$C$33,2,FALSE)</f>
        <v>0.82599999999999996</v>
      </c>
      <c r="I5849" s="552">
        <f t="shared" si="91"/>
        <v>19146680</v>
      </c>
    </row>
    <row r="5850" spans="1:9">
      <c r="A5850" s="539">
        <v>5849</v>
      </c>
      <c r="B5850" s="543" t="s">
        <v>8534</v>
      </c>
      <c r="C5850" s="543" t="s">
        <v>8535</v>
      </c>
      <c r="D5850" s="543" t="s">
        <v>2745</v>
      </c>
      <c r="E5850" s="543" t="s">
        <v>10714</v>
      </c>
      <c r="F5850" s="561">
        <v>27870000</v>
      </c>
      <c r="G5850" s="541">
        <v>2023</v>
      </c>
      <c r="H5850" s="542">
        <f>VLOOKUP(G5850,[3]잔가율!$B$3:$C$33,2,FALSE)</f>
        <v>0.82599999999999996</v>
      </c>
      <c r="I5850" s="552">
        <f t="shared" si="91"/>
        <v>23020620</v>
      </c>
    </row>
    <row r="5851" spans="1:9">
      <c r="A5851" s="539">
        <v>5850</v>
      </c>
      <c r="B5851" s="540" t="s">
        <v>8534</v>
      </c>
      <c r="C5851" s="540" t="s">
        <v>8535</v>
      </c>
      <c r="D5851" s="540" t="s">
        <v>2745</v>
      </c>
      <c r="E5851" s="540" t="s">
        <v>10715</v>
      </c>
      <c r="F5851" s="556">
        <v>26040000</v>
      </c>
      <c r="G5851" s="541">
        <v>2023</v>
      </c>
      <c r="H5851" s="542">
        <f>VLOOKUP(G5851,[3]잔가율!$B$3:$C$33,2,FALSE)</f>
        <v>0.82599999999999996</v>
      </c>
      <c r="I5851" s="552">
        <f t="shared" si="91"/>
        <v>21509040</v>
      </c>
    </row>
    <row r="5852" spans="1:9">
      <c r="A5852" s="539">
        <v>5851</v>
      </c>
      <c r="B5852" s="540" t="s">
        <v>8534</v>
      </c>
      <c r="C5852" s="540" t="s">
        <v>8535</v>
      </c>
      <c r="D5852" s="540" t="s">
        <v>2745</v>
      </c>
      <c r="E5852" s="540" t="s">
        <v>10716</v>
      </c>
      <c r="F5852" s="556">
        <v>33220000</v>
      </c>
      <c r="G5852" s="541">
        <v>2023</v>
      </c>
      <c r="H5852" s="542">
        <f>VLOOKUP(G5852,[3]잔가율!$B$3:$C$33,2,FALSE)</f>
        <v>0.82599999999999996</v>
      </c>
      <c r="I5852" s="552">
        <f t="shared" si="91"/>
        <v>27439720</v>
      </c>
    </row>
    <row r="5853" spans="1:9">
      <c r="A5853" s="539">
        <v>5852</v>
      </c>
      <c r="B5853" s="540" t="s">
        <v>8534</v>
      </c>
      <c r="C5853" s="540" t="s">
        <v>8535</v>
      </c>
      <c r="D5853" s="540" t="s">
        <v>2745</v>
      </c>
      <c r="E5853" s="540" t="s">
        <v>10717</v>
      </c>
      <c r="F5853" s="556">
        <v>32620000</v>
      </c>
      <c r="G5853" s="541">
        <v>2023</v>
      </c>
      <c r="H5853" s="542">
        <f>VLOOKUP(G5853,[3]잔가율!$B$3:$C$33,2,FALSE)</f>
        <v>0.82599999999999996</v>
      </c>
      <c r="I5853" s="552">
        <f t="shared" si="91"/>
        <v>26944120</v>
      </c>
    </row>
    <row r="5854" spans="1:9">
      <c r="A5854" s="539">
        <v>5853</v>
      </c>
      <c r="B5854" s="540" t="s">
        <v>8534</v>
      </c>
      <c r="C5854" s="540" t="s">
        <v>8535</v>
      </c>
      <c r="D5854" s="540" t="s">
        <v>2745</v>
      </c>
      <c r="E5854" s="540" t="s">
        <v>10718</v>
      </c>
      <c r="F5854" s="556">
        <v>33150000</v>
      </c>
      <c r="G5854" s="541">
        <v>2023</v>
      </c>
      <c r="H5854" s="542">
        <f>VLOOKUP(G5854,[3]잔가율!$B$3:$C$33,2,FALSE)</f>
        <v>0.82599999999999996</v>
      </c>
      <c r="I5854" s="552">
        <f t="shared" si="91"/>
        <v>27381900</v>
      </c>
    </row>
    <row r="5855" spans="1:9">
      <c r="A5855" s="539">
        <v>5854</v>
      </c>
      <c r="B5855" s="540" t="s">
        <v>8534</v>
      </c>
      <c r="C5855" s="540" t="s">
        <v>8535</v>
      </c>
      <c r="D5855" s="540" t="s">
        <v>2745</v>
      </c>
      <c r="E5855" s="540" t="s">
        <v>10719</v>
      </c>
      <c r="F5855" s="556">
        <v>34190000</v>
      </c>
      <c r="G5855" s="541">
        <v>2023</v>
      </c>
      <c r="H5855" s="542">
        <f>VLOOKUP(G5855,[3]잔가율!$B$3:$C$33,2,FALSE)</f>
        <v>0.82599999999999996</v>
      </c>
      <c r="I5855" s="552">
        <f t="shared" si="91"/>
        <v>28240940</v>
      </c>
    </row>
    <row r="5856" spans="1:9">
      <c r="A5856" s="539">
        <v>5855</v>
      </c>
      <c r="B5856" s="540" t="s">
        <v>8534</v>
      </c>
      <c r="C5856" s="540" t="s">
        <v>8535</v>
      </c>
      <c r="D5856" s="540" t="s">
        <v>2745</v>
      </c>
      <c r="E5856" s="540" t="s">
        <v>10720</v>
      </c>
      <c r="F5856" s="556">
        <v>34610000</v>
      </c>
      <c r="G5856" s="541">
        <v>2023</v>
      </c>
      <c r="H5856" s="542">
        <f>VLOOKUP(G5856,[3]잔가율!$B$3:$C$33,2,FALSE)</f>
        <v>0.82599999999999996</v>
      </c>
      <c r="I5856" s="552">
        <f t="shared" si="91"/>
        <v>28587860</v>
      </c>
    </row>
    <row r="5857" spans="1:9">
      <c r="A5857" s="539">
        <v>5856</v>
      </c>
      <c r="B5857" s="543" t="s">
        <v>8534</v>
      </c>
      <c r="C5857" s="543" t="s">
        <v>8535</v>
      </c>
      <c r="D5857" s="543" t="s">
        <v>2745</v>
      </c>
      <c r="E5857" s="543" t="s">
        <v>10721</v>
      </c>
      <c r="F5857" s="561">
        <v>34560000</v>
      </c>
      <c r="G5857" s="541">
        <v>2023</v>
      </c>
      <c r="H5857" s="542">
        <f>VLOOKUP(G5857,[3]잔가율!$B$3:$C$33,2,FALSE)</f>
        <v>0.82599999999999996</v>
      </c>
      <c r="I5857" s="552">
        <f t="shared" si="91"/>
        <v>28546560</v>
      </c>
    </row>
    <row r="5858" spans="1:9">
      <c r="A5858" s="539">
        <v>5857</v>
      </c>
      <c r="B5858" s="540" t="s">
        <v>8534</v>
      </c>
      <c r="C5858" s="540" t="s">
        <v>8535</v>
      </c>
      <c r="D5858" s="540" t="s">
        <v>2745</v>
      </c>
      <c r="E5858" s="540" t="s">
        <v>10722</v>
      </c>
      <c r="F5858" s="556">
        <v>29710000</v>
      </c>
      <c r="G5858" s="541">
        <v>2023</v>
      </c>
      <c r="H5858" s="542">
        <f>VLOOKUP(G5858,[3]잔가율!$B$3:$C$33,2,FALSE)</f>
        <v>0.82599999999999996</v>
      </c>
      <c r="I5858" s="552">
        <f t="shared" si="91"/>
        <v>24540460</v>
      </c>
    </row>
    <row r="5859" spans="1:9">
      <c r="A5859" s="539">
        <v>5858</v>
      </c>
      <c r="B5859" s="540" t="s">
        <v>8534</v>
      </c>
      <c r="C5859" s="540" t="s">
        <v>8535</v>
      </c>
      <c r="D5859" s="540" t="s">
        <v>2745</v>
      </c>
      <c r="E5859" s="540" t="s">
        <v>10723</v>
      </c>
      <c r="F5859" s="556">
        <v>29260000</v>
      </c>
      <c r="G5859" s="541">
        <v>2023</v>
      </c>
      <c r="H5859" s="542">
        <f>VLOOKUP(G5859,[3]잔가율!$B$3:$C$33,2,FALSE)</f>
        <v>0.82599999999999996</v>
      </c>
      <c r="I5859" s="552">
        <f t="shared" si="91"/>
        <v>24168760</v>
      </c>
    </row>
    <row r="5860" spans="1:9">
      <c r="A5860" s="539">
        <v>5859</v>
      </c>
      <c r="B5860" s="543" t="s">
        <v>8534</v>
      </c>
      <c r="C5860" s="543" t="s">
        <v>8535</v>
      </c>
      <c r="D5860" s="543" t="s">
        <v>2745</v>
      </c>
      <c r="E5860" s="543" t="s">
        <v>10724</v>
      </c>
      <c r="F5860" s="561">
        <v>30580000</v>
      </c>
      <c r="G5860" s="541">
        <v>2023</v>
      </c>
      <c r="H5860" s="542">
        <f>VLOOKUP(G5860,[3]잔가율!$B$3:$C$33,2,FALSE)</f>
        <v>0.82599999999999996</v>
      </c>
      <c r="I5860" s="552">
        <f t="shared" si="91"/>
        <v>25259080</v>
      </c>
    </row>
    <row r="5861" spans="1:9">
      <c r="A5861" s="539">
        <v>5860</v>
      </c>
      <c r="B5861" s="544" t="s">
        <v>8534</v>
      </c>
      <c r="C5861" s="544" t="s">
        <v>8535</v>
      </c>
      <c r="D5861" s="544" t="s">
        <v>2745</v>
      </c>
      <c r="E5861" s="544" t="s">
        <v>10725</v>
      </c>
      <c r="F5861" s="559">
        <v>27860000</v>
      </c>
      <c r="G5861" s="541">
        <v>2023</v>
      </c>
      <c r="H5861" s="542">
        <f>VLOOKUP(G5861,[3]잔가율!$B$3:$C$33,2,FALSE)</f>
        <v>0.82599999999999996</v>
      </c>
      <c r="I5861" s="552">
        <f t="shared" si="91"/>
        <v>23012360</v>
      </c>
    </row>
    <row r="5862" spans="1:9">
      <c r="A5862" s="539">
        <v>5861</v>
      </c>
      <c r="B5862" s="544" t="s">
        <v>8534</v>
      </c>
      <c r="C5862" s="544" t="s">
        <v>8535</v>
      </c>
      <c r="D5862" s="544" t="s">
        <v>2745</v>
      </c>
      <c r="E5862" s="544" t="s">
        <v>10726</v>
      </c>
      <c r="F5862" s="559">
        <v>27380000</v>
      </c>
      <c r="G5862" s="541">
        <v>2023</v>
      </c>
      <c r="H5862" s="542">
        <f>VLOOKUP(G5862,[3]잔가율!$B$3:$C$33,2,FALSE)</f>
        <v>0.82599999999999996</v>
      </c>
      <c r="I5862" s="552">
        <f t="shared" si="91"/>
        <v>22615880</v>
      </c>
    </row>
    <row r="5863" spans="1:9">
      <c r="A5863" s="539">
        <v>5862</v>
      </c>
      <c r="B5863" s="544" t="s">
        <v>8534</v>
      </c>
      <c r="C5863" s="544" t="s">
        <v>8535</v>
      </c>
      <c r="D5863" s="544" t="s">
        <v>2745</v>
      </c>
      <c r="E5863" s="544" t="s">
        <v>10727</v>
      </c>
      <c r="F5863" s="559">
        <v>34500000</v>
      </c>
      <c r="G5863" s="541">
        <v>2023</v>
      </c>
      <c r="H5863" s="542">
        <f>VLOOKUP(G5863,[3]잔가율!$B$3:$C$33,2,FALSE)</f>
        <v>0.82599999999999996</v>
      </c>
      <c r="I5863" s="552">
        <f t="shared" si="91"/>
        <v>28497000</v>
      </c>
    </row>
    <row r="5864" spans="1:9">
      <c r="A5864" s="539">
        <v>5863</v>
      </c>
      <c r="B5864" s="544" t="s">
        <v>8534</v>
      </c>
      <c r="C5864" s="544" t="s">
        <v>8535</v>
      </c>
      <c r="D5864" s="544" t="s">
        <v>2745</v>
      </c>
      <c r="E5864" s="544" t="s">
        <v>10728</v>
      </c>
      <c r="F5864" s="559">
        <v>33620000</v>
      </c>
      <c r="G5864" s="541">
        <v>2023</v>
      </c>
      <c r="H5864" s="542">
        <f>VLOOKUP(G5864,[3]잔가율!$B$3:$C$33,2,FALSE)</f>
        <v>0.82599999999999996</v>
      </c>
      <c r="I5864" s="552">
        <f t="shared" si="91"/>
        <v>27770120</v>
      </c>
    </row>
    <row r="5865" spans="1:9">
      <c r="A5865" s="539">
        <v>5864</v>
      </c>
      <c r="B5865" s="544" t="s">
        <v>8534</v>
      </c>
      <c r="C5865" s="544" t="s">
        <v>8535</v>
      </c>
      <c r="D5865" s="544" t="s">
        <v>2745</v>
      </c>
      <c r="E5865" s="544" t="s">
        <v>10729</v>
      </c>
      <c r="F5865" s="559">
        <v>34450000</v>
      </c>
      <c r="G5865" s="541">
        <v>2023</v>
      </c>
      <c r="H5865" s="542">
        <f>VLOOKUP(G5865,[3]잔가율!$B$3:$C$33,2,FALSE)</f>
        <v>0.82599999999999996</v>
      </c>
      <c r="I5865" s="552">
        <f t="shared" si="91"/>
        <v>28455700</v>
      </c>
    </row>
    <row r="5866" spans="1:9">
      <c r="A5866" s="539">
        <v>5865</v>
      </c>
      <c r="B5866" s="544" t="s">
        <v>8534</v>
      </c>
      <c r="C5866" s="544" t="s">
        <v>8535</v>
      </c>
      <c r="D5866" s="544" t="s">
        <v>2745</v>
      </c>
      <c r="E5866" s="544" t="s">
        <v>10730</v>
      </c>
      <c r="F5866" s="559">
        <v>37140000</v>
      </c>
      <c r="G5866" s="541">
        <v>2023</v>
      </c>
      <c r="H5866" s="542">
        <f>VLOOKUP(G5866,[3]잔가율!$B$3:$C$33,2,FALSE)</f>
        <v>0.82599999999999996</v>
      </c>
      <c r="I5866" s="552">
        <f t="shared" si="91"/>
        <v>30677640</v>
      </c>
    </row>
    <row r="5867" spans="1:9">
      <c r="A5867" s="539">
        <v>5866</v>
      </c>
      <c r="B5867" s="544" t="s">
        <v>8534</v>
      </c>
      <c r="C5867" s="544" t="s">
        <v>8535</v>
      </c>
      <c r="D5867" s="544" t="s">
        <v>2745</v>
      </c>
      <c r="E5867" s="544" t="s">
        <v>10731</v>
      </c>
      <c r="F5867" s="559">
        <v>35900000</v>
      </c>
      <c r="G5867" s="541">
        <v>2023</v>
      </c>
      <c r="H5867" s="542">
        <f>VLOOKUP(G5867,[3]잔가율!$B$3:$C$33,2,FALSE)</f>
        <v>0.82599999999999996</v>
      </c>
      <c r="I5867" s="552">
        <f t="shared" si="91"/>
        <v>29653400</v>
      </c>
    </row>
    <row r="5868" spans="1:9">
      <c r="A5868" s="539">
        <v>5867</v>
      </c>
      <c r="B5868" s="544" t="s">
        <v>8534</v>
      </c>
      <c r="C5868" s="544" t="s">
        <v>8535</v>
      </c>
      <c r="D5868" s="544" t="s">
        <v>2745</v>
      </c>
      <c r="E5868" s="544" t="s">
        <v>10732</v>
      </c>
      <c r="F5868" s="559">
        <v>36650000</v>
      </c>
      <c r="G5868" s="541">
        <v>2023</v>
      </c>
      <c r="H5868" s="542">
        <f>VLOOKUP(G5868,[3]잔가율!$B$3:$C$33,2,FALSE)</f>
        <v>0.82599999999999996</v>
      </c>
      <c r="I5868" s="552">
        <f t="shared" si="91"/>
        <v>30272900</v>
      </c>
    </row>
    <row r="5869" spans="1:9">
      <c r="A5869" s="539">
        <v>5868</v>
      </c>
      <c r="B5869" s="544" t="s">
        <v>8534</v>
      </c>
      <c r="C5869" s="544" t="s">
        <v>8535</v>
      </c>
      <c r="D5869" s="544" t="s">
        <v>2745</v>
      </c>
      <c r="E5869" s="544" t="s">
        <v>10733</v>
      </c>
      <c r="F5869" s="559">
        <v>30150000</v>
      </c>
      <c r="G5869" s="541">
        <v>2023</v>
      </c>
      <c r="H5869" s="542">
        <f>VLOOKUP(G5869,[3]잔가율!$B$3:$C$33,2,FALSE)</f>
        <v>0.82599999999999996</v>
      </c>
      <c r="I5869" s="552">
        <f t="shared" si="91"/>
        <v>24903900</v>
      </c>
    </row>
    <row r="5870" spans="1:9">
      <c r="A5870" s="539">
        <v>5869</v>
      </c>
      <c r="B5870" s="544" t="s">
        <v>8534</v>
      </c>
      <c r="C5870" s="544" t="s">
        <v>8535</v>
      </c>
      <c r="D5870" s="544" t="s">
        <v>2745</v>
      </c>
      <c r="E5870" s="544" t="s">
        <v>10734</v>
      </c>
      <c r="F5870" s="559">
        <v>38140000</v>
      </c>
      <c r="G5870" s="541">
        <v>2023</v>
      </c>
      <c r="H5870" s="542">
        <f>VLOOKUP(G5870,[3]잔가율!$B$3:$C$33,2,FALSE)</f>
        <v>0.82599999999999996</v>
      </c>
      <c r="I5870" s="552">
        <f t="shared" si="91"/>
        <v>31503640</v>
      </c>
    </row>
    <row r="5871" spans="1:9">
      <c r="A5871" s="539">
        <v>5870</v>
      </c>
      <c r="B5871" s="544" t="s">
        <v>8534</v>
      </c>
      <c r="C5871" s="544" t="s">
        <v>8535</v>
      </c>
      <c r="D5871" s="544" t="s">
        <v>2745</v>
      </c>
      <c r="E5871" s="544" t="s">
        <v>10735</v>
      </c>
      <c r="F5871" s="559">
        <v>29650000</v>
      </c>
      <c r="G5871" s="541">
        <v>2023</v>
      </c>
      <c r="H5871" s="542">
        <f>VLOOKUP(G5871,[3]잔가율!$B$3:$C$33,2,FALSE)</f>
        <v>0.82599999999999996</v>
      </c>
      <c r="I5871" s="552">
        <f t="shared" si="91"/>
        <v>24490900</v>
      </c>
    </row>
    <row r="5872" spans="1:9">
      <c r="A5872" s="539">
        <v>5871</v>
      </c>
      <c r="B5872" s="544" t="s">
        <v>8534</v>
      </c>
      <c r="C5872" s="544" t="s">
        <v>8535</v>
      </c>
      <c r="D5872" s="544" t="s">
        <v>2745</v>
      </c>
      <c r="E5872" s="544" t="s">
        <v>10736</v>
      </c>
      <c r="F5872" s="559">
        <v>28270000</v>
      </c>
      <c r="G5872" s="541">
        <v>2023</v>
      </c>
      <c r="H5872" s="542">
        <f>VLOOKUP(G5872,[3]잔가율!$B$3:$C$33,2,FALSE)</f>
        <v>0.82599999999999996</v>
      </c>
      <c r="I5872" s="552">
        <f t="shared" si="91"/>
        <v>23351020</v>
      </c>
    </row>
    <row r="5873" spans="1:9">
      <c r="A5873" s="539">
        <v>5872</v>
      </c>
      <c r="B5873" s="544" t="s">
        <v>8534</v>
      </c>
      <c r="C5873" s="544" t="s">
        <v>8535</v>
      </c>
      <c r="D5873" s="544" t="s">
        <v>2745</v>
      </c>
      <c r="E5873" s="544" t="s">
        <v>10737</v>
      </c>
      <c r="F5873" s="559">
        <v>33710000</v>
      </c>
      <c r="G5873" s="541">
        <v>2023</v>
      </c>
      <c r="H5873" s="542">
        <f>VLOOKUP(G5873,[3]잔가율!$B$3:$C$33,2,FALSE)</f>
        <v>0.82599999999999996</v>
      </c>
      <c r="I5873" s="552">
        <f t="shared" si="91"/>
        <v>27844460</v>
      </c>
    </row>
    <row r="5874" spans="1:9">
      <c r="A5874" s="539">
        <v>5873</v>
      </c>
      <c r="B5874" s="544" t="s">
        <v>8534</v>
      </c>
      <c r="C5874" s="544" t="s">
        <v>8535</v>
      </c>
      <c r="D5874" s="544" t="s">
        <v>2745</v>
      </c>
      <c r="E5874" s="544" t="s">
        <v>10738</v>
      </c>
      <c r="F5874" s="559">
        <v>33740000</v>
      </c>
      <c r="G5874" s="541">
        <v>2023</v>
      </c>
      <c r="H5874" s="542">
        <f>VLOOKUP(G5874,[3]잔가율!$B$3:$C$33,2,FALSE)</f>
        <v>0.82599999999999996</v>
      </c>
      <c r="I5874" s="552">
        <f t="shared" si="91"/>
        <v>27869240</v>
      </c>
    </row>
    <row r="5875" spans="1:9">
      <c r="A5875" s="539">
        <v>5874</v>
      </c>
      <c r="B5875" s="544" t="s">
        <v>8534</v>
      </c>
      <c r="C5875" s="544" t="s">
        <v>8535</v>
      </c>
      <c r="D5875" s="544" t="s">
        <v>2745</v>
      </c>
      <c r="E5875" s="544" t="s">
        <v>10739</v>
      </c>
      <c r="F5875" s="559">
        <v>37800000</v>
      </c>
      <c r="G5875" s="541">
        <v>2023</v>
      </c>
      <c r="H5875" s="542">
        <f>VLOOKUP(G5875,[3]잔가율!$B$3:$C$33,2,FALSE)</f>
        <v>0.82599999999999996</v>
      </c>
      <c r="I5875" s="552">
        <f t="shared" si="91"/>
        <v>31222800</v>
      </c>
    </row>
    <row r="5876" spans="1:9">
      <c r="A5876" s="539">
        <v>5875</v>
      </c>
      <c r="B5876" s="544" t="s">
        <v>8534</v>
      </c>
      <c r="C5876" s="544" t="s">
        <v>8535</v>
      </c>
      <c r="D5876" s="544" t="s">
        <v>2745</v>
      </c>
      <c r="E5876" s="544" t="s">
        <v>10740</v>
      </c>
      <c r="F5876" s="559">
        <v>31670000</v>
      </c>
      <c r="G5876" s="541">
        <v>2023</v>
      </c>
      <c r="H5876" s="542">
        <f>VLOOKUP(G5876,[3]잔가율!$B$3:$C$33,2,FALSE)</f>
        <v>0.82599999999999996</v>
      </c>
      <c r="I5876" s="552">
        <f t="shared" si="91"/>
        <v>26159420</v>
      </c>
    </row>
    <row r="5877" spans="1:9">
      <c r="A5877" s="539">
        <v>5876</v>
      </c>
      <c r="B5877" s="544" t="s">
        <v>8534</v>
      </c>
      <c r="C5877" s="544" t="s">
        <v>8535</v>
      </c>
      <c r="D5877" s="544" t="s">
        <v>2745</v>
      </c>
      <c r="E5877" s="544" t="s">
        <v>10741</v>
      </c>
      <c r="F5877" s="559">
        <v>30790000</v>
      </c>
      <c r="G5877" s="541">
        <v>2023</v>
      </c>
      <c r="H5877" s="542">
        <f>VLOOKUP(G5877,[3]잔가율!$B$3:$C$33,2,FALSE)</f>
        <v>0.82599999999999996</v>
      </c>
      <c r="I5877" s="552">
        <f t="shared" si="91"/>
        <v>25432540</v>
      </c>
    </row>
    <row r="5878" spans="1:9">
      <c r="A5878" s="539">
        <v>5877</v>
      </c>
      <c r="B5878" s="544" t="s">
        <v>8534</v>
      </c>
      <c r="C5878" s="544" t="s">
        <v>8535</v>
      </c>
      <c r="D5878" s="544" t="s">
        <v>2745</v>
      </c>
      <c r="E5878" s="544" t="s">
        <v>10742</v>
      </c>
      <c r="F5878" s="559">
        <v>32060000</v>
      </c>
      <c r="G5878" s="541">
        <v>2023</v>
      </c>
      <c r="H5878" s="542">
        <f>VLOOKUP(G5878,[3]잔가율!$B$3:$C$33,2,FALSE)</f>
        <v>0.82599999999999996</v>
      </c>
      <c r="I5878" s="552">
        <f t="shared" si="91"/>
        <v>26481560</v>
      </c>
    </row>
    <row r="5879" spans="1:9">
      <c r="A5879" s="539">
        <v>5878</v>
      </c>
      <c r="B5879" s="543" t="s">
        <v>8534</v>
      </c>
      <c r="C5879" s="543" t="s">
        <v>8535</v>
      </c>
      <c r="D5879" s="543" t="s">
        <v>2745</v>
      </c>
      <c r="E5879" s="543" t="s">
        <v>10743</v>
      </c>
      <c r="F5879" s="561">
        <v>30340000</v>
      </c>
      <c r="G5879" s="541">
        <v>2023</v>
      </c>
      <c r="H5879" s="542">
        <f>VLOOKUP(G5879,[3]잔가율!$B$3:$C$33,2,FALSE)</f>
        <v>0.82599999999999996</v>
      </c>
      <c r="I5879" s="552">
        <f t="shared" si="91"/>
        <v>25060840</v>
      </c>
    </row>
    <row r="5880" spans="1:9">
      <c r="A5880" s="539">
        <v>5879</v>
      </c>
      <c r="B5880" s="544" t="s">
        <v>8534</v>
      </c>
      <c r="C5880" s="544" t="s">
        <v>8535</v>
      </c>
      <c r="D5880" s="544" t="s">
        <v>2745</v>
      </c>
      <c r="E5880" s="544" t="s">
        <v>10744</v>
      </c>
      <c r="F5880" s="559">
        <v>28650000</v>
      </c>
      <c r="G5880" s="541">
        <v>2023</v>
      </c>
      <c r="H5880" s="542">
        <f>VLOOKUP(G5880,[3]잔가율!$B$3:$C$33,2,FALSE)</f>
        <v>0.82599999999999996</v>
      </c>
      <c r="I5880" s="552">
        <f t="shared" si="91"/>
        <v>23664900</v>
      </c>
    </row>
    <row r="5881" spans="1:9">
      <c r="A5881" s="539">
        <v>5880</v>
      </c>
      <c r="B5881" s="540" t="s">
        <v>8534</v>
      </c>
      <c r="C5881" s="540" t="s">
        <v>8535</v>
      </c>
      <c r="D5881" s="540" t="s">
        <v>2745</v>
      </c>
      <c r="E5881" s="540" t="s">
        <v>10745</v>
      </c>
      <c r="F5881" s="556">
        <v>36060000</v>
      </c>
      <c r="G5881" s="541">
        <v>2023</v>
      </c>
      <c r="H5881" s="542">
        <f>VLOOKUP(G5881,[3]잔가율!$B$3:$C$33,2,FALSE)</f>
        <v>0.82599999999999996</v>
      </c>
      <c r="I5881" s="552">
        <f t="shared" si="91"/>
        <v>29785560</v>
      </c>
    </row>
    <row r="5882" spans="1:9">
      <c r="A5882" s="539">
        <v>5881</v>
      </c>
      <c r="B5882" s="543" t="s">
        <v>8534</v>
      </c>
      <c r="C5882" s="543" t="s">
        <v>8535</v>
      </c>
      <c r="D5882" s="543" t="s">
        <v>2745</v>
      </c>
      <c r="E5882" s="543" t="s">
        <v>10746</v>
      </c>
      <c r="F5882" s="561">
        <v>34250000</v>
      </c>
      <c r="G5882" s="541">
        <v>2023</v>
      </c>
      <c r="H5882" s="542">
        <f>VLOOKUP(G5882,[3]잔가율!$B$3:$C$33,2,FALSE)</f>
        <v>0.82599999999999996</v>
      </c>
      <c r="I5882" s="552">
        <f t="shared" si="91"/>
        <v>28290500</v>
      </c>
    </row>
    <row r="5883" spans="1:9">
      <c r="A5883" s="539">
        <v>5882</v>
      </c>
      <c r="B5883" s="543" t="s">
        <v>8534</v>
      </c>
      <c r="C5883" s="543" t="s">
        <v>8535</v>
      </c>
      <c r="D5883" s="543" t="s">
        <v>2745</v>
      </c>
      <c r="E5883" s="543" t="s">
        <v>10747</v>
      </c>
      <c r="F5883" s="561">
        <v>35440000</v>
      </c>
      <c r="G5883" s="541">
        <v>2023</v>
      </c>
      <c r="H5883" s="542">
        <f>VLOOKUP(G5883,[3]잔가율!$B$3:$C$33,2,FALSE)</f>
        <v>0.82599999999999996</v>
      </c>
      <c r="I5883" s="552">
        <f t="shared" si="91"/>
        <v>29273440</v>
      </c>
    </row>
    <row r="5884" spans="1:9">
      <c r="A5884" s="539">
        <v>5883</v>
      </c>
      <c r="B5884" s="540" t="s">
        <v>8534</v>
      </c>
      <c r="C5884" s="540" t="s">
        <v>8535</v>
      </c>
      <c r="D5884" s="540" t="s">
        <v>2745</v>
      </c>
      <c r="E5884" s="540" t="s">
        <v>10748</v>
      </c>
      <c r="F5884" s="556">
        <v>37460000</v>
      </c>
      <c r="G5884" s="541">
        <v>2023</v>
      </c>
      <c r="H5884" s="542">
        <f>VLOOKUP(G5884,[3]잔가율!$B$3:$C$33,2,FALSE)</f>
        <v>0.82599999999999996</v>
      </c>
      <c r="I5884" s="552">
        <f t="shared" si="91"/>
        <v>30941960</v>
      </c>
    </row>
    <row r="5885" spans="1:9">
      <c r="A5885" s="539">
        <v>5884</v>
      </c>
      <c r="B5885" s="543" t="s">
        <v>8534</v>
      </c>
      <c r="C5885" s="543" t="s">
        <v>8535</v>
      </c>
      <c r="D5885" s="543" t="s">
        <v>2745</v>
      </c>
      <c r="E5885" s="543" t="s">
        <v>10749</v>
      </c>
      <c r="F5885" s="561">
        <v>36610000</v>
      </c>
      <c r="G5885" s="541">
        <v>2023</v>
      </c>
      <c r="H5885" s="542">
        <f>VLOOKUP(G5885,[3]잔가율!$B$3:$C$33,2,FALSE)</f>
        <v>0.82599999999999996</v>
      </c>
      <c r="I5885" s="552">
        <f t="shared" si="91"/>
        <v>30239860</v>
      </c>
    </row>
    <row r="5886" spans="1:9">
      <c r="A5886" s="539">
        <v>5885</v>
      </c>
      <c r="B5886" s="543" t="s">
        <v>8534</v>
      </c>
      <c r="C5886" s="543" t="s">
        <v>8535</v>
      </c>
      <c r="D5886" s="543" t="s">
        <v>2745</v>
      </c>
      <c r="E5886" s="543" t="s">
        <v>10750</v>
      </c>
      <c r="F5886" s="561">
        <v>36850000</v>
      </c>
      <c r="G5886" s="541">
        <v>2023</v>
      </c>
      <c r="H5886" s="542">
        <f>VLOOKUP(G5886,[3]잔가율!$B$3:$C$33,2,FALSE)</f>
        <v>0.82599999999999996</v>
      </c>
      <c r="I5886" s="552">
        <f t="shared" si="91"/>
        <v>30438100</v>
      </c>
    </row>
    <row r="5887" spans="1:9">
      <c r="A5887" s="539">
        <v>5886</v>
      </c>
      <c r="B5887" s="543" t="s">
        <v>8534</v>
      </c>
      <c r="C5887" s="543" t="s">
        <v>8535</v>
      </c>
      <c r="D5887" s="543" t="s">
        <v>2745</v>
      </c>
      <c r="E5887" s="543" t="s">
        <v>10751</v>
      </c>
      <c r="F5887" s="561">
        <v>32830000</v>
      </c>
      <c r="G5887" s="541">
        <v>2023</v>
      </c>
      <c r="H5887" s="542">
        <f>VLOOKUP(G5887,[3]잔가율!$B$3:$C$33,2,FALSE)</f>
        <v>0.82599999999999996</v>
      </c>
      <c r="I5887" s="552">
        <f t="shared" si="91"/>
        <v>27117580</v>
      </c>
    </row>
    <row r="5888" spans="1:9">
      <c r="A5888" s="539">
        <v>5887</v>
      </c>
      <c r="B5888" s="540" t="s">
        <v>8534</v>
      </c>
      <c r="C5888" s="540" t="s">
        <v>8535</v>
      </c>
      <c r="D5888" s="540" t="s">
        <v>2745</v>
      </c>
      <c r="E5888" s="540" t="s">
        <v>10752</v>
      </c>
      <c r="F5888" s="556">
        <v>30400000</v>
      </c>
      <c r="G5888" s="541">
        <v>2023</v>
      </c>
      <c r="H5888" s="542">
        <f>VLOOKUP(G5888,[3]잔가율!$B$3:$C$33,2,FALSE)</f>
        <v>0.82599999999999996</v>
      </c>
      <c r="I5888" s="552">
        <f t="shared" si="91"/>
        <v>25110400</v>
      </c>
    </row>
    <row r="5889" spans="1:9">
      <c r="A5889" s="539">
        <v>5888</v>
      </c>
      <c r="B5889" s="543" t="s">
        <v>8534</v>
      </c>
      <c r="C5889" s="543" t="s">
        <v>8535</v>
      </c>
      <c r="D5889" s="543" t="s">
        <v>2745</v>
      </c>
      <c r="E5889" s="543" t="s">
        <v>10753</v>
      </c>
      <c r="F5889" s="561">
        <v>32190000</v>
      </c>
      <c r="G5889" s="541">
        <v>2023</v>
      </c>
      <c r="H5889" s="542">
        <f>VLOOKUP(G5889,[3]잔가율!$B$3:$C$33,2,FALSE)</f>
        <v>0.82599999999999996</v>
      </c>
      <c r="I5889" s="552">
        <f t="shared" si="91"/>
        <v>26588940</v>
      </c>
    </row>
    <row r="5890" spans="1:9">
      <c r="A5890" s="539">
        <v>5889</v>
      </c>
      <c r="B5890" s="544" t="s">
        <v>8534</v>
      </c>
      <c r="C5890" s="544" t="s">
        <v>8535</v>
      </c>
      <c r="D5890" s="544" t="s">
        <v>2745</v>
      </c>
      <c r="E5890" s="544" t="s">
        <v>10754</v>
      </c>
      <c r="F5890" s="559">
        <v>40190000</v>
      </c>
      <c r="G5890" s="541">
        <v>2023</v>
      </c>
      <c r="H5890" s="542">
        <f>VLOOKUP(G5890,[3]잔가율!$B$3:$C$33,2,FALSE)</f>
        <v>0.82599999999999996</v>
      </c>
      <c r="I5890" s="552">
        <f t="shared" ref="I5890:I5953" si="92">ROUNDDOWN(F5890*H5890,0)</f>
        <v>33196940</v>
      </c>
    </row>
    <row r="5891" spans="1:9">
      <c r="A5891" s="539">
        <v>5890</v>
      </c>
      <c r="B5891" s="544" t="s">
        <v>8534</v>
      </c>
      <c r="C5891" s="544" t="s">
        <v>8535</v>
      </c>
      <c r="D5891" s="544" t="s">
        <v>2745</v>
      </c>
      <c r="E5891" s="544" t="s">
        <v>10755</v>
      </c>
      <c r="F5891" s="559">
        <v>31530000</v>
      </c>
      <c r="G5891" s="541">
        <v>2023</v>
      </c>
      <c r="H5891" s="542">
        <f>VLOOKUP(G5891,[3]잔가율!$B$3:$C$33,2,FALSE)</f>
        <v>0.82599999999999996</v>
      </c>
      <c r="I5891" s="552">
        <f t="shared" si="92"/>
        <v>26043780</v>
      </c>
    </row>
    <row r="5892" spans="1:9">
      <c r="A5892" s="539">
        <v>5891</v>
      </c>
      <c r="B5892" s="544" t="s">
        <v>8534</v>
      </c>
      <c r="C5892" s="544" t="s">
        <v>8535</v>
      </c>
      <c r="D5892" s="544" t="s">
        <v>2745</v>
      </c>
      <c r="E5892" s="544" t="s">
        <v>10756</v>
      </c>
      <c r="F5892" s="559">
        <v>29330000</v>
      </c>
      <c r="G5892" s="541">
        <v>2023</v>
      </c>
      <c r="H5892" s="542">
        <f>VLOOKUP(G5892,[3]잔가율!$B$3:$C$33,2,FALSE)</f>
        <v>0.82599999999999996</v>
      </c>
      <c r="I5892" s="552">
        <f t="shared" si="92"/>
        <v>24226580</v>
      </c>
    </row>
    <row r="5893" spans="1:9">
      <c r="A5893" s="539">
        <v>5892</v>
      </c>
      <c r="B5893" s="544" t="s">
        <v>8534</v>
      </c>
      <c r="C5893" s="544" t="s">
        <v>8535</v>
      </c>
      <c r="D5893" s="544" t="s">
        <v>2745</v>
      </c>
      <c r="E5893" s="544" t="s">
        <v>10757</v>
      </c>
      <c r="F5893" s="559">
        <v>35600000</v>
      </c>
      <c r="G5893" s="541">
        <v>2023</v>
      </c>
      <c r="H5893" s="542">
        <f>VLOOKUP(G5893,[3]잔가율!$B$3:$C$33,2,FALSE)</f>
        <v>0.82599999999999996</v>
      </c>
      <c r="I5893" s="552">
        <f t="shared" si="92"/>
        <v>29405600</v>
      </c>
    </row>
    <row r="5894" spans="1:9">
      <c r="A5894" s="539">
        <v>5893</v>
      </c>
      <c r="B5894" s="544" t="s">
        <v>8534</v>
      </c>
      <c r="C5894" s="544" t="s">
        <v>8535</v>
      </c>
      <c r="D5894" s="544" t="s">
        <v>2745</v>
      </c>
      <c r="E5894" s="544" t="s">
        <v>10758</v>
      </c>
      <c r="F5894" s="559">
        <v>36310000</v>
      </c>
      <c r="G5894" s="541">
        <v>2023</v>
      </c>
      <c r="H5894" s="542">
        <f>VLOOKUP(G5894,[3]잔가율!$B$3:$C$33,2,FALSE)</f>
        <v>0.82599999999999996</v>
      </c>
      <c r="I5894" s="552">
        <f t="shared" si="92"/>
        <v>29992060</v>
      </c>
    </row>
    <row r="5895" spans="1:9">
      <c r="A5895" s="539">
        <v>5894</v>
      </c>
      <c r="B5895" s="544" t="s">
        <v>8534</v>
      </c>
      <c r="C5895" s="544" t="s">
        <v>8535</v>
      </c>
      <c r="D5895" s="544" t="s">
        <v>2745</v>
      </c>
      <c r="E5895" s="544" t="s">
        <v>10759</v>
      </c>
      <c r="F5895" s="559">
        <v>39630000</v>
      </c>
      <c r="G5895" s="541">
        <v>2023</v>
      </c>
      <c r="H5895" s="542">
        <f>VLOOKUP(G5895,[3]잔가율!$B$3:$C$33,2,FALSE)</f>
        <v>0.82599999999999996</v>
      </c>
      <c r="I5895" s="552">
        <f t="shared" si="92"/>
        <v>32734380</v>
      </c>
    </row>
    <row r="5896" spans="1:9">
      <c r="A5896" s="539">
        <v>5895</v>
      </c>
      <c r="B5896" s="544" t="s">
        <v>8534</v>
      </c>
      <c r="C5896" s="544" t="s">
        <v>8535</v>
      </c>
      <c r="D5896" s="544" t="s">
        <v>2745</v>
      </c>
      <c r="E5896" s="544" t="s">
        <v>10760</v>
      </c>
      <c r="F5896" s="559">
        <v>38150000</v>
      </c>
      <c r="G5896" s="541">
        <v>2023</v>
      </c>
      <c r="H5896" s="542">
        <f>VLOOKUP(G5896,[3]잔가율!$B$3:$C$33,2,FALSE)</f>
        <v>0.82599999999999996</v>
      </c>
      <c r="I5896" s="552">
        <f t="shared" si="92"/>
        <v>31511900</v>
      </c>
    </row>
    <row r="5897" spans="1:9">
      <c r="A5897" s="539">
        <v>5896</v>
      </c>
      <c r="B5897" s="544" t="s">
        <v>8534</v>
      </c>
      <c r="C5897" s="544" t="s">
        <v>8535</v>
      </c>
      <c r="D5897" s="544" t="s">
        <v>2745</v>
      </c>
      <c r="E5897" s="544" t="s">
        <v>10761</v>
      </c>
      <c r="F5897" s="559">
        <v>38200000</v>
      </c>
      <c r="G5897" s="541">
        <v>2023</v>
      </c>
      <c r="H5897" s="542">
        <f>VLOOKUP(G5897,[3]잔가율!$B$3:$C$33,2,FALSE)</f>
        <v>0.82599999999999996</v>
      </c>
      <c r="I5897" s="552">
        <f t="shared" si="92"/>
        <v>31553200</v>
      </c>
    </row>
    <row r="5898" spans="1:9">
      <c r="A5898" s="539">
        <v>5897</v>
      </c>
      <c r="B5898" s="544" t="s">
        <v>8534</v>
      </c>
      <c r="C5898" s="544" t="s">
        <v>8535</v>
      </c>
      <c r="D5898" s="544" t="s">
        <v>2745</v>
      </c>
      <c r="E5898" s="544" t="s">
        <v>10762</v>
      </c>
      <c r="F5898" s="559">
        <v>34250000</v>
      </c>
      <c r="G5898" s="541">
        <v>2023</v>
      </c>
      <c r="H5898" s="542">
        <f>VLOOKUP(G5898,[3]잔가율!$B$3:$C$33,2,FALSE)</f>
        <v>0.82599999999999996</v>
      </c>
      <c r="I5898" s="552">
        <f t="shared" si="92"/>
        <v>28290500</v>
      </c>
    </row>
    <row r="5899" spans="1:9">
      <c r="A5899" s="539">
        <v>5898</v>
      </c>
      <c r="B5899" s="544" t="s">
        <v>8534</v>
      </c>
      <c r="C5899" s="544" t="s">
        <v>8535</v>
      </c>
      <c r="D5899" s="544" t="s">
        <v>2745</v>
      </c>
      <c r="E5899" s="544" t="s">
        <v>10763</v>
      </c>
      <c r="F5899" s="559">
        <v>31650000</v>
      </c>
      <c r="G5899" s="541">
        <v>2023</v>
      </c>
      <c r="H5899" s="542">
        <f>VLOOKUP(G5899,[3]잔가율!$B$3:$C$33,2,FALSE)</f>
        <v>0.82599999999999996</v>
      </c>
      <c r="I5899" s="552">
        <f t="shared" si="92"/>
        <v>26142900</v>
      </c>
    </row>
    <row r="5900" spans="1:9">
      <c r="A5900" s="539">
        <v>5899</v>
      </c>
      <c r="B5900" s="544" t="s">
        <v>8534</v>
      </c>
      <c r="C5900" s="544" t="s">
        <v>8535</v>
      </c>
      <c r="D5900" s="544" t="s">
        <v>2745</v>
      </c>
      <c r="E5900" s="544" t="s">
        <v>10764</v>
      </c>
      <c r="F5900" s="559">
        <v>33380000</v>
      </c>
      <c r="G5900" s="541">
        <v>2023</v>
      </c>
      <c r="H5900" s="542">
        <f>VLOOKUP(G5900,[3]잔가율!$B$3:$C$33,2,FALSE)</f>
        <v>0.82599999999999996</v>
      </c>
      <c r="I5900" s="552">
        <f t="shared" si="92"/>
        <v>27571880</v>
      </c>
    </row>
    <row r="5901" spans="1:9">
      <c r="A5901" s="539">
        <v>5900</v>
      </c>
      <c r="B5901" s="544" t="s">
        <v>8534</v>
      </c>
      <c r="C5901" s="544" t="s">
        <v>8535</v>
      </c>
      <c r="D5901" s="544" t="s">
        <v>2745</v>
      </c>
      <c r="E5901" s="544" t="s">
        <v>10765</v>
      </c>
      <c r="F5901" s="559">
        <v>41230000</v>
      </c>
      <c r="G5901" s="541">
        <v>2023</v>
      </c>
      <c r="H5901" s="542">
        <f>VLOOKUP(G5901,[3]잔가율!$B$3:$C$33,2,FALSE)</f>
        <v>0.82599999999999996</v>
      </c>
      <c r="I5901" s="552">
        <f t="shared" si="92"/>
        <v>34055980</v>
      </c>
    </row>
    <row r="5902" spans="1:9">
      <c r="A5902" s="539">
        <v>5901</v>
      </c>
      <c r="B5902" s="544" t="s">
        <v>8534</v>
      </c>
      <c r="C5902" s="544" t="s">
        <v>8535</v>
      </c>
      <c r="D5902" s="544" t="s">
        <v>2745</v>
      </c>
      <c r="E5902" s="544" t="s">
        <v>10766</v>
      </c>
      <c r="F5902" s="559">
        <v>30050000</v>
      </c>
      <c r="G5902" s="541">
        <v>2023</v>
      </c>
      <c r="H5902" s="542">
        <f>VLOOKUP(G5902,[3]잔가율!$B$3:$C$33,2,FALSE)</f>
        <v>0.82599999999999996</v>
      </c>
      <c r="I5902" s="552">
        <f t="shared" si="92"/>
        <v>24821300</v>
      </c>
    </row>
    <row r="5903" spans="1:9">
      <c r="A5903" s="539">
        <v>5902</v>
      </c>
      <c r="B5903" s="544" t="s">
        <v>8534</v>
      </c>
      <c r="C5903" s="544" t="s">
        <v>8535</v>
      </c>
      <c r="D5903" s="544" t="s">
        <v>2745</v>
      </c>
      <c r="E5903" s="544" t="s">
        <v>10767</v>
      </c>
      <c r="F5903" s="559">
        <v>37890000</v>
      </c>
      <c r="G5903" s="541">
        <v>2023</v>
      </c>
      <c r="H5903" s="542">
        <f>VLOOKUP(G5903,[3]잔가율!$B$3:$C$33,2,FALSE)</f>
        <v>0.82599999999999996</v>
      </c>
      <c r="I5903" s="552">
        <f t="shared" si="92"/>
        <v>31297140</v>
      </c>
    </row>
    <row r="5904" spans="1:9">
      <c r="A5904" s="539">
        <v>5903</v>
      </c>
      <c r="B5904" s="544" t="s">
        <v>8534</v>
      </c>
      <c r="C5904" s="544" t="s">
        <v>8535</v>
      </c>
      <c r="D5904" s="544" t="s">
        <v>2745</v>
      </c>
      <c r="E5904" s="544" t="s">
        <v>10768</v>
      </c>
      <c r="F5904" s="559">
        <v>35440000</v>
      </c>
      <c r="G5904" s="541">
        <v>2023</v>
      </c>
      <c r="H5904" s="542">
        <f>VLOOKUP(G5904,[3]잔가율!$B$3:$C$33,2,FALSE)</f>
        <v>0.82599999999999996</v>
      </c>
      <c r="I5904" s="552">
        <f t="shared" si="92"/>
        <v>29273440</v>
      </c>
    </row>
    <row r="5905" spans="1:9">
      <c r="A5905" s="539">
        <v>5904</v>
      </c>
      <c r="B5905" s="544" t="s">
        <v>8534</v>
      </c>
      <c r="C5905" s="544" t="s">
        <v>8535</v>
      </c>
      <c r="D5905" s="544" t="s">
        <v>2745</v>
      </c>
      <c r="E5905" s="544" t="s">
        <v>10769</v>
      </c>
      <c r="F5905" s="559">
        <v>40250000</v>
      </c>
      <c r="G5905" s="541">
        <v>2023</v>
      </c>
      <c r="H5905" s="542">
        <f>VLOOKUP(G5905,[3]잔가율!$B$3:$C$33,2,FALSE)</f>
        <v>0.82599999999999996</v>
      </c>
      <c r="I5905" s="552">
        <f t="shared" si="92"/>
        <v>33246500</v>
      </c>
    </row>
    <row r="5906" spans="1:9">
      <c r="A5906" s="539">
        <v>5905</v>
      </c>
      <c r="B5906" s="544" t="s">
        <v>8534</v>
      </c>
      <c r="C5906" s="544" t="s">
        <v>8535</v>
      </c>
      <c r="D5906" s="544" t="s">
        <v>2745</v>
      </c>
      <c r="E5906" s="544" t="s">
        <v>10770</v>
      </c>
      <c r="F5906" s="559">
        <v>32610000</v>
      </c>
      <c r="G5906" s="541">
        <v>2023</v>
      </c>
      <c r="H5906" s="542">
        <f>VLOOKUP(G5906,[3]잔가율!$B$3:$C$33,2,FALSE)</f>
        <v>0.82599999999999996</v>
      </c>
      <c r="I5906" s="552">
        <f t="shared" si="92"/>
        <v>26935860</v>
      </c>
    </row>
    <row r="5907" spans="1:9">
      <c r="A5907" s="539">
        <v>5906</v>
      </c>
      <c r="B5907" s="544" t="s">
        <v>8534</v>
      </c>
      <c r="C5907" s="544" t="s">
        <v>8535</v>
      </c>
      <c r="D5907" s="544" t="s">
        <v>2745</v>
      </c>
      <c r="E5907" s="544" t="s">
        <v>10771</v>
      </c>
      <c r="F5907" s="559">
        <v>35250000</v>
      </c>
      <c r="G5907" s="541">
        <v>2023</v>
      </c>
      <c r="H5907" s="542">
        <f>VLOOKUP(G5907,[3]잔가율!$B$3:$C$33,2,FALSE)</f>
        <v>0.82599999999999996</v>
      </c>
      <c r="I5907" s="552">
        <f t="shared" si="92"/>
        <v>29116500</v>
      </c>
    </row>
    <row r="5908" spans="1:9">
      <c r="A5908" s="539">
        <v>5907</v>
      </c>
      <c r="B5908" s="544" t="s">
        <v>8534</v>
      </c>
      <c r="C5908" s="544" t="s">
        <v>8535</v>
      </c>
      <c r="D5908" s="544" t="s">
        <v>2745</v>
      </c>
      <c r="E5908" s="544" t="s">
        <v>10772</v>
      </c>
      <c r="F5908" s="559">
        <v>34690000</v>
      </c>
      <c r="G5908" s="541">
        <v>2023</v>
      </c>
      <c r="H5908" s="542">
        <f>VLOOKUP(G5908,[3]잔가율!$B$3:$C$33,2,FALSE)</f>
        <v>0.82599999999999996</v>
      </c>
      <c r="I5908" s="552">
        <f t="shared" si="92"/>
        <v>28653940</v>
      </c>
    </row>
    <row r="5909" spans="1:9">
      <c r="A5909" s="539">
        <v>5908</v>
      </c>
      <c r="B5909" s="544" t="s">
        <v>8534</v>
      </c>
      <c r="C5909" s="544" t="s">
        <v>8535</v>
      </c>
      <c r="D5909" s="544" t="s">
        <v>2745</v>
      </c>
      <c r="E5909" s="544" t="s">
        <v>10773</v>
      </c>
      <c r="F5909" s="559">
        <v>34000000</v>
      </c>
      <c r="G5909" s="541">
        <v>2023</v>
      </c>
      <c r="H5909" s="542">
        <f>VLOOKUP(G5909,[3]잔가율!$B$3:$C$33,2,FALSE)</f>
        <v>0.82599999999999996</v>
      </c>
      <c r="I5909" s="552">
        <f t="shared" si="92"/>
        <v>28084000</v>
      </c>
    </row>
    <row r="5910" spans="1:9">
      <c r="A5910" s="539">
        <v>5909</v>
      </c>
      <c r="B5910" s="544" t="s">
        <v>8534</v>
      </c>
      <c r="C5910" s="544" t="s">
        <v>8535</v>
      </c>
      <c r="D5910" s="544" t="s">
        <v>2745</v>
      </c>
      <c r="E5910" s="544" t="s">
        <v>10774</v>
      </c>
      <c r="F5910" s="559">
        <v>29110000</v>
      </c>
      <c r="G5910" s="541">
        <v>2023</v>
      </c>
      <c r="H5910" s="542">
        <f>VLOOKUP(G5910,[3]잔가율!$B$3:$C$33,2,FALSE)</f>
        <v>0.82599999999999996</v>
      </c>
      <c r="I5910" s="552">
        <f t="shared" si="92"/>
        <v>24044860</v>
      </c>
    </row>
    <row r="5911" spans="1:9">
      <c r="A5911" s="539">
        <v>5910</v>
      </c>
      <c r="B5911" s="544" t="s">
        <v>8534</v>
      </c>
      <c r="C5911" s="544" t="s">
        <v>8535</v>
      </c>
      <c r="D5911" s="544" t="s">
        <v>2745</v>
      </c>
      <c r="E5911" s="544" t="s">
        <v>10775</v>
      </c>
      <c r="F5911" s="559">
        <v>27720000</v>
      </c>
      <c r="G5911" s="541">
        <v>2023</v>
      </c>
      <c r="H5911" s="542">
        <f>VLOOKUP(G5911,[3]잔가율!$B$3:$C$33,2,FALSE)</f>
        <v>0.82599999999999996</v>
      </c>
      <c r="I5911" s="552">
        <f t="shared" si="92"/>
        <v>22896720</v>
      </c>
    </row>
    <row r="5912" spans="1:9">
      <c r="A5912" s="539">
        <v>5911</v>
      </c>
      <c r="B5912" s="544" t="s">
        <v>8534</v>
      </c>
      <c r="C5912" s="544" t="s">
        <v>8535</v>
      </c>
      <c r="D5912" s="544" t="s">
        <v>2745</v>
      </c>
      <c r="E5912" s="544" t="s">
        <v>10776</v>
      </c>
      <c r="F5912" s="559">
        <v>30220000</v>
      </c>
      <c r="G5912" s="541">
        <v>2023</v>
      </c>
      <c r="H5912" s="542">
        <f>VLOOKUP(G5912,[3]잔가율!$B$3:$C$33,2,FALSE)</f>
        <v>0.82599999999999996</v>
      </c>
      <c r="I5912" s="552">
        <f t="shared" si="92"/>
        <v>24961720</v>
      </c>
    </row>
    <row r="5913" spans="1:9">
      <c r="A5913" s="539">
        <v>5912</v>
      </c>
      <c r="B5913" s="544" t="s">
        <v>8534</v>
      </c>
      <c r="C5913" s="544" t="s">
        <v>8535</v>
      </c>
      <c r="D5913" s="544" t="s">
        <v>2745</v>
      </c>
      <c r="E5913" s="544" t="s">
        <v>10777</v>
      </c>
      <c r="F5913" s="559">
        <v>31630000</v>
      </c>
      <c r="G5913" s="541">
        <v>2023</v>
      </c>
      <c r="H5913" s="542">
        <f>VLOOKUP(G5913,[3]잔가율!$B$3:$C$33,2,FALSE)</f>
        <v>0.82599999999999996</v>
      </c>
      <c r="I5913" s="552">
        <f t="shared" si="92"/>
        <v>26126380</v>
      </c>
    </row>
    <row r="5914" spans="1:9">
      <c r="A5914" s="539">
        <v>5913</v>
      </c>
      <c r="B5914" s="544" t="s">
        <v>8534</v>
      </c>
      <c r="C5914" s="544" t="s">
        <v>8535</v>
      </c>
      <c r="D5914" s="544" t="s">
        <v>2745</v>
      </c>
      <c r="E5914" s="544" t="s">
        <v>10778</v>
      </c>
      <c r="F5914" s="559">
        <v>37160000</v>
      </c>
      <c r="G5914" s="541">
        <v>2023</v>
      </c>
      <c r="H5914" s="542">
        <f>VLOOKUP(G5914,[3]잔가율!$B$3:$C$33,2,FALSE)</f>
        <v>0.82599999999999996</v>
      </c>
      <c r="I5914" s="552">
        <f t="shared" si="92"/>
        <v>30694160</v>
      </c>
    </row>
    <row r="5915" spans="1:9">
      <c r="A5915" s="539">
        <v>5914</v>
      </c>
      <c r="B5915" s="544" t="s">
        <v>8534</v>
      </c>
      <c r="C5915" s="544" t="s">
        <v>8535</v>
      </c>
      <c r="D5915" s="544" t="s">
        <v>2745</v>
      </c>
      <c r="E5915" s="544" t="s">
        <v>10779</v>
      </c>
      <c r="F5915" s="559">
        <v>35160000</v>
      </c>
      <c r="G5915" s="541">
        <v>2023</v>
      </c>
      <c r="H5915" s="542">
        <f>VLOOKUP(G5915,[3]잔가율!$B$3:$C$33,2,FALSE)</f>
        <v>0.82599999999999996</v>
      </c>
      <c r="I5915" s="552">
        <f t="shared" si="92"/>
        <v>29042160</v>
      </c>
    </row>
    <row r="5916" spans="1:9">
      <c r="A5916" s="539">
        <v>5915</v>
      </c>
      <c r="B5916" s="544" t="s">
        <v>8534</v>
      </c>
      <c r="C5916" s="544" t="s">
        <v>8535</v>
      </c>
      <c r="D5916" s="544" t="s">
        <v>2745</v>
      </c>
      <c r="E5916" s="544" t="s">
        <v>10780</v>
      </c>
      <c r="F5916" s="559">
        <v>35360000</v>
      </c>
      <c r="G5916" s="541">
        <v>2023</v>
      </c>
      <c r="H5916" s="542">
        <f>VLOOKUP(G5916,[3]잔가율!$B$3:$C$33,2,FALSE)</f>
        <v>0.82599999999999996</v>
      </c>
      <c r="I5916" s="552">
        <f t="shared" si="92"/>
        <v>29207360</v>
      </c>
    </row>
    <row r="5917" spans="1:9">
      <c r="A5917" s="539">
        <v>5916</v>
      </c>
      <c r="B5917" s="544" t="s">
        <v>8534</v>
      </c>
      <c r="C5917" s="544" t="s">
        <v>8535</v>
      </c>
      <c r="D5917" s="544" t="s">
        <v>2745</v>
      </c>
      <c r="E5917" s="544" t="s">
        <v>10781</v>
      </c>
      <c r="F5917" s="559">
        <v>34740000</v>
      </c>
      <c r="G5917" s="541">
        <v>2023</v>
      </c>
      <c r="H5917" s="542">
        <f>VLOOKUP(G5917,[3]잔가율!$B$3:$C$33,2,FALSE)</f>
        <v>0.82599999999999996</v>
      </c>
      <c r="I5917" s="552">
        <f t="shared" si="92"/>
        <v>28695240</v>
      </c>
    </row>
    <row r="5918" spans="1:9">
      <c r="A5918" s="539">
        <v>5917</v>
      </c>
      <c r="B5918" s="544" t="s">
        <v>8534</v>
      </c>
      <c r="C5918" s="544" t="s">
        <v>8535</v>
      </c>
      <c r="D5918" s="544" t="s">
        <v>2745</v>
      </c>
      <c r="E5918" s="544" t="s">
        <v>10782</v>
      </c>
      <c r="F5918" s="559">
        <v>33510000</v>
      </c>
      <c r="G5918" s="541">
        <v>2023</v>
      </c>
      <c r="H5918" s="542">
        <f>VLOOKUP(G5918,[3]잔가율!$B$3:$C$33,2,FALSE)</f>
        <v>0.82599999999999996</v>
      </c>
      <c r="I5918" s="552">
        <f t="shared" si="92"/>
        <v>27679260</v>
      </c>
    </row>
    <row r="5919" spans="1:9">
      <c r="A5919" s="539">
        <v>5918</v>
      </c>
      <c r="B5919" s="544" t="s">
        <v>8534</v>
      </c>
      <c r="C5919" s="544" t="s">
        <v>8535</v>
      </c>
      <c r="D5919" s="544" t="s">
        <v>2745</v>
      </c>
      <c r="E5919" s="544" t="s">
        <v>10783</v>
      </c>
      <c r="F5919" s="559">
        <v>34730000</v>
      </c>
      <c r="G5919" s="541">
        <v>2023</v>
      </c>
      <c r="H5919" s="542">
        <f>VLOOKUP(G5919,[3]잔가율!$B$3:$C$33,2,FALSE)</f>
        <v>0.82599999999999996</v>
      </c>
      <c r="I5919" s="552">
        <f t="shared" si="92"/>
        <v>28686980</v>
      </c>
    </row>
    <row r="5920" spans="1:9">
      <c r="A5920" s="539">
        <v>5919</v>
      </c>
      <c r="B5920" s="544" t="s">
        <v>8534</v>
      </c>
      <c r="C5920" s="544" t="s">
        <v>8535</v>
      </c>
      <c r="D5920" s="544" t="s">
        <v>2745</v>
      </c>
      <c r="E5920" s="544" t="s">
        <v>10784</v>
      </c>
      <c r="F5920" s="559">
        <v>29170000</v>
      </c>
      <c r="G5920" s="541">
        <v>2023</v>
      </c>
      <c r="H5920" s="542">
        <f>VLOOKUP(G5920,[3]잔가율!$B$3:$C$33,2,FALSE)</f>
        <v>0.82599999999999996</v>
      </c>
      <c r="I5920" s="552">
        <f t="shared" si="92"/>
        <v>24094420</v>
      </c>
    </row>
    <row r="5921" spans="1:9">
      <c r="A5921" s="539">
        <v>5920</v>
      </c>
      <c r="B5921" s="544" t="s">
        <v>8534</v>
      </c>
      <c r="C5921" s="544" t="s">
        <v>8535</v>
      </c>
      <c r="D5921" s="544" t="s">
        <v>2745</v>
      </c>
      <c r="E5921" s="544" t="s">
        <v>10785</v>
      </c>
      <c r="F5921" s="559">
        <v>27460000</v>
      </c>
      <c r="G5921" s="541">
        <v>2023</v>
      </c>
      <c r="H5921" s="542">
        <f>VLOOKUP(G5921,[3]잔가율!$B$3:$C$33,2,FALSE)</f>
        <v>0.82599999999999996</v>
      </c>
      <c r="I5921" s="552">
        <f t="shared" si="92"/>
        <v>22681960</v>
      </c>
    </row>
    <row r="5922" spans="1:9">
      <c r="A5922" s="539">
        <v>5921</v>
      </c>
      <c r="B5922" s="544" t="s">
        <v>8534</v>
      </c>
      <c r="C5922" s="544" t="s">
        <v>8535</v>
      </c>
      <c r="D5922" s="544" t="s">
        <v>2745</v>
      </c>
      <c r="E5922" s="544" t="s">
        <v>10786</v>
      </c>
      <c r="F5922" s="559">
        <v>31760000</v>
      </c>
      <c r="G5922" s="541">
        <v>2023</v>
      </c>
      <c r="H5922" s="542">
        <f>VLOOKUP(G5922,[3]잔가율!$B$3:$C$33,2,FALSE)</f>
        <v>0.82599999999999996</v>
      </c>
      <c r="I5922" s="552">
        <f t="shared" si="92"/>
        <v>26233760</v>
      </c>
    </row>
    <row r="5923" spans="1:9">
      <c r="A5923" s="539">
        <v>5922</v>
      </c>
      <c r="B5923" s="544" t="s">
        <v>8534</v>
      </c>
      <c r="C5923" s="544" t="s">
        <v>8535</v>
      </c>
      <c r="D5923" s="544" t="s">
        <v>2745</v>
      </c>
      <c r="E5923" s="544" t="s">
        <v>10787</v>
      </c>
      <c r="F5923" s="559">
        <v>37340000</v>
      </c>
      <c r="G5923" s="541">
        <v>2023</v>
      </c>
      <c r="H5923" s="542">
        <f>VLOOKUP(G5923,[3]잔가율!$B$3:$C$33,2,FALSE)</f>
        <v>0.82599999999999996</v>
      </c>
      <c r="I5923" s="552">
        <f t="shared" si="92"/>
        <v>30842840</v>
      </c>
    </row>
    <row r="5924" spans="1:9">
      <c r="A5924" s="539">
        <v>5923</v>
      </c>
      <c r="B5924" s="544" t="s">
        <v>8534</v>
      </c>
      <c r="C5924" s="544" t="s">
        <v>8535</v>
      </c>
      <c r="D5924" s="544" t="s">
        <v>2745</v>
      </c>
      <c r="E5924" s="544" t="s">
        <v>10788</v>
      </c>
      <c r="F5924" s="559">
        <v>37100000</v>
      </c>
      <c r="G5924" s="541">
        <v>2023</v>
      </c>
      <c r="H5924" s="542">
        <f>VLOOKUP(G5924,[3]잔가율!$B$3:$C$33,2,FALSE)</f>
        <v>0.82599999999999996</v>
      </c>
      <c r="I5924" s="552">
        <f t="shared" si="92"/>
        <v>30644600</v>
      </c>
    </row>
    <row r="5925" spans="1:9">
      <c r="A5925" s="539">
        <v>5924</v>
      </c>
      <c r="B5925" s="544" t="s">
        <v>8534</v>
      </c>
      <c r="C5925" s="544" t="s">
        <v>8535</v>
      </c>
      <c r="D5925" s="544" t="s">
        <v>2745</v>
      </c>
      <c r="E5925" s="544" t="s">
        <v>10789</v>
      </c>
      <c r="F5925" s="559">
        <v>35360000</v>
      </c>
      <c r="G5925" s="541">
        <v>2023</v>
      </c>
      <c r="H5925" s="542">
        <f>VLOOKUP(G5925,[3]잔가율!$B$3:$C$33,2,FALSE)</f>
        <v>0.82599999999999996</v>
      </c>
      <c r="I5925" s="552">
        <f t="shared" si="92"/>
        <v>29207360</v>
      </c>
    </row>
    <row r="5926" spans="1:9">
      <c r="A5926" s="539">
        <v>5925</v>
      </c>
      <c r="B5926" s="544" t="s">
        <v>8534</v>
      </c>
      <c r="C5926" s="544" t="s">
        <v>8535</v>
      </c>
      <c r="D5926" s="544" t="s">
        <v>2745</v>
      </c>
      <c r="E5926" s="544" t="s">
        <v>10790</v>
      </c>
      <c r="F5926" s="559">
        <v>36880000</v>
      </c>
      <c r="G5926" s="541">
        <v>2023</v>
      </c>
      <c r="H5926" s="542">
        <f>VLOOKUP(G5926,[3]잔가율!$B$3:$C$33,2,FALSE)</f>
        <v>0.82599999999999996</v>
      </c>
      <c r="I5926" s="552">
        <f t="shared" si="92"/>
        <v>30462880</v>
      </c>
    </row>
    <row r="5927" spans="1:9">
      <c r="A5927" s="539">
        <v>5926</v>
      </c>
      <c r="B5927" s="544" t="s">
        <v>8534</v>
      </c>
      <c r="C5927" s="544" t="s">
        <v>8535</v>
      </c>
      <c r="D5927" s="544" t="s">
        <v>2745</v>
      </c>
      <c r="E5927" s="544" t="s">
        <v>10791</v>
      </c>
      <c r="F5927" s="559">
        <v>36920000</v>
      </c>
      <c r="G5927" s="541">
        <v>2023</v>
      </c>
      <c r="H5927" s="542">
        <f>VLOOKUP(G5927,[3]잔가율!$B$3:$C$33,2,FALSE)</f>
        <v>0.82599999999999996</v>
      </c>
      <c r="I5927" s="552">
        <f t="shared" si="92"/>
        <v>30495920</v>
      </c>
    </row>
    <row r="5928" spans="1:9">
      <c r="A5928" s="539">
        <v>5927</v>
      </c>
      <c r="B5928" s="544" t="s">
        <v>8534</v>
      </c>
      <c r="C5928" s="544" t="s">
        <v>8535</v>
      </c>
      <c r="D5928" s="544" t="s">
        <v>2745</v>
      </c>
      <c r="E5928" s="544" t="s">
        <v>10792</v>
      </c>
      <c r="F5928" s="559">
        <v>35420000</v>
      </c>
      <c r="G5928" s="541">
        <v>2023</v>
      </c>
      <c r="H5928" s="542">
        <f>VLOOKUP(G5928,[3]잔가율!$B$3:$C$33,2,FALSE)</f>
        <v>0.82599999999999996</v>
      </c>
      <c r="I5928" s="552">
        <f t="shared" si="92"/>
        <v>29256920</v>
      </c>
    </row>
    <row r="5929" spans="1:9">
      <c r="A5929" s="539">
        <v>5928</v>
      </c>
      <c r="B5929" s="544" t="s">
        <v>8534</v>
      </c>
      <c r="C5929" s="544" t="s">
        <v>8535</v>
      </c>
      <c r="D5929" s="544" t="s">
        <v>2745</v>
      </c>
      <c r="E5929" s="544" t="s">
        <v>10793</v>
      </c>
      <c r="F5929" s="559">
        <v>31570000</v>
      </c>
      <c r="G5929" s="541">
        <v>2023</v>
      </c>
      <c r="H5929" s="542">
        <f>VLOOKUP(G5929,[3]잔가율!$B$3:$C$33,2,FALSE)</f>
        <v>0.82599999999999996</v>
      </c>
      <c r="I5929" s="552">
        <f t="shared" si="92"/>
        <v>26076820</v>
      </c>
    </row>
    <row r="5930" spans="1:9">
      <c r="A5930" s="539">
        <v>5929</v>
      </c>
      <c r="B5930" s="544" t="s">
        <v>8534</v>
      </c>
      <c r="C5930" s="544" t="s">
        <v>8535</v>
      </c>
      <c r="D5930" s="544" t="s">
        <v>2745</v>
      </c>
      <c r="E5930" s="544" t="s">
        <v>10794</v>
      </c>
      <c r="F5930" s="559">
        <v>29320000</v>
      </c>
      <c r="G5930" s="541">
        <v>2023</v>
      </c>
      <c r="H5930" s="542">
        <f>VLOOKUP(G5930,[3]잔가율!$B$3:$C$33,2,FALSE)</f>
        <v>0.82599999999999996</v>
      </c>
      <c r="I5930" s="552">
        <f t="shared" si="92"/>
        <v>24218320</v>
      </c>
    </row>
    <row r="5931" spans="1:9">
      <c r="A5931" s="539">
        <v>5930</v>
      </c>
      <c r="B5931" s="544" t="s">
        <v>8534</v>
      </c>
      <c r="C5931" s="544" t="s">
        <v>8535</v>
      </c>
      <c r="D5931" s="544" t="s">
        <v>2745</v>
      </c>
      <c r="E5931" s="544" t="s">
        <v>10795</v>
      </c>
      <c r="F5931" s="559">
        <v>33680000</v>
      </c>
      <c r="G5931" s="541">
        <v>2023</v>
      </c>
      <c r="H5931" s="542">
        <f>VLOOKUP(G5931,[3]잔가율!$B$3:$C$33,2,FALSE)</f>
        <v>0.82599999999999996</v>
      </c>
      <c r="I5931" s="552">
        <f t="shared" si="92"/>
        <v>27819680</v>
      </c>
    </row>
    <row r="5932" spans="1:9">
      <c r="A5932" s="539">
        <v>5931</v>
      </c>
      <c r="B5932" s="544" t="s">
        <v>8534</v>
      </c>
      <c r="C5932" s="544" t="s">
        <v>8535</v>
      </c>
      <c r="D5932" s="544" t="s">
        <v>2745</v>
      </c>
      <c r="E5932" s="544" t="s">
        <v>10796</v>
      </c>
      <c r="F5932" s="559">
        <v>32210000</v>
      </c>
      <c r="G5932" s="541">
        <v>2023</v>
      </c>
      <c r="H5932" s="542">
        <f>VLOOKUP(G5932,[3]잔가율!$B$3:$C$33,2,FALSE)</f>
        <v>0.82599999999999996</v>
      </c>
      <c r="I5932" s="552">
        <f t="shared" si="92"/>
        <v>26605460</v>
      </c>
    </row>
    <row r="5933" spans="1:9">
      <c r="A5933" s="539">
        <v>5932</v>
      </c>
      <c r="B5933" s="544" t="s">
        <v>8534</v>
      </c>
      <c r="C5933" s="544" t="s">
        <v>8535</v>
      </c>
      <c r="D5933" s="544" t="s">
        <v>2745</v>
      </c>
      <c r="E5933" s="544" t="s">
        <v>10797</v>
      </c>
      <c r="F5933" s="559">
        <v>39330000</v>
      </c>
      <c r="G5933" s="541">
        <v>2023</v>
      </c>
      <c r="H5933" s="542">
        <f>VLOOKUP(G5933,[3]잔가율!$B$3:$C$33,2,FALSE)</f>
        <v>0.82599999999999996</v>
      </c>
      <c r="I5933" s="552">
        <f t="shared" si="92"/>
        <v>32486580</v>
      </c>
    </row>
    <row r="5934" spans="1:9">
      <c r="A5934" s="539">
        <v>5933</v>
      </c>
      <c r="B5934" s="544" t="s">
        <v>8534</v>
      </c>
      <c r="C5934" s="544" t="s">
        <v>8535</v>
      </c>
      <c r="D5934" s="544" t="s">
        <v>2745</v>
      </c>
      <c r="E5934" s="544" t="s">
        <v>10798</v>
      </c>
      <c r="F5934" s="559">
        <v>39140000</v>
      </c>
      <c r="G5934" s="541">
        <v>2023</v>
      </c>
      <c r="H5934" s="542">
        <f>VLOOKUP(G5934,[3]잔가율!$B$3:$C$33,2,FALSE)</f>
        <v>0.82599999999999996</v>
      </c>
      <c r="I5934" s="552">
        <f t="shared" si="92"/>
        <v>32329640</v>
      </c>
    </row>
    <row r="5935" spans="1:9">
      <c r="A5935" s="539">
        <v>5934</v>
      </c>
      <c r="B5935" s="544" t="s">
        <v>8534</v>
      </c>
      <c r="C5935" s="544" t="s">
        <v>8535</v>
      </c>
      <c r="D5935" s="544" t="s">
        <v>2745</v>
      </c>
      <c r="E5935" s="544" t="s">
        <v>10799</v>
      </c>
      <c r="F5935" s="559">
        <v>37850000</v>
      </c>
      <c r="G5935" s="541">
        <v>2023</v>
      </c>
      <c r="H5935" s="542">
        <f>VLOOKUP(G5935,[3]잔가율!$B$3:$C$33,2,FALSE)</f>
        <v>0.82599999999999996</v>
      </c>
      <c r="I5935" s="552">
        <f t="shared" si="92"/>
        <v>31264100</v>
      </c>
    </row>
    <row r="5936" spans="1:9">
      <c r="A5936" s="539">
        <v>5935</v>
      </c>
      <c r="B5936" s="544" t="s">
        <v>8534</v>
      </c>
      <c r="C5936" s="544" t="s">
        <v>8535</v>
      </c>
      <c r="D5936" s="544" t="s">
        <v>2745</v>
      </c>
      <c r="E5936" s="544" t="s">
        <v>10800</v>
      </c>
      <c r="F5936" s="559">
        <v>36780000</v>
      </c>
      <c r="G5936" s="541">
        <v>2023</v>
      </c>
      <c r="H5936" s="542">
        <f>VLOOKUP(G5936,[3]잔가율!$B$3:$C$33,2,FALSE)</f>
        <v>0.82599999999999996</v>
      </c>
      <c r="I5936" s="552">
        <f t="shared" si="92"/>
        <v>30380280</v>
      </c>
    </row>
    <row r="5937" spans="1:9">
      <c r="A5937" s="539">
        <v>5936</v>
      </c>
      <c r="B5937" s="544" t="s">
        <v>8534</v>
      </c>
      <c r="C5937" s="544" t="s">
        <v>8535</v>
      </c>
      <c r="D5937" s="544" t="s">
        <v>2745</v>
      </c>
      <c r="E5937" s="544" t="s">
        <v>10801</v>
      </c>
      <c r="F5937" s="559">
        <v>35770000</v>
      </c>
      <c r="G5937" s="541">
        <v>2023</v>
      </c>
      <c r="H5937" s="542">
        <f>VLOOKUP(G5937,[3]잔가율!$B$3:$C$33,2,FALSE)</f>
        <v>0.82599999999999996</v>
      </c>
      <c r="I5937" s="552">
        <f t="shared" si="92"/>
        <v>29546020</v>
      </c>
    </row>
    <row r="5938" spans="1:9">
      <c r="A5938" s="539">
        <v>5937</v>
      </c>
      <c r="B5938" s="544" t="s">
        <v>8534</v>
      </c>
      <c r="C5938" s="544" t="s">
        <v>8535</v>
      </c>
      <c r="D5938" s="544" t="s">
        <v>2745</v>
      </c>
      <c r="E5938" s="544" t="s">
        <v>10802</v>
      </c>
      <c r="F5938" s="559">
        <v>31410000</v>
      </c>
      <c r="G5938" s="541">
        <v>2023</v>
      </c>
      <c r="H5938" s="542">
        <f>VLOOKUP(G5938,[3]잔가율!$B$3:$C$33,2,FALSE)</f>
        <v>0.82599999999999996</v>
      </c>
      <c r="I5938" s="552">
        <f t="shared" si="92"/>
        <v>25944660</v>
      </c>
    </row>
    <row r="5939" spans="1:9">
      <c r="A5939" s="539">
        <v>5938</v>
      </c>
      <c r="B5939" s="544" t="s">
        <v>8534</v>
      </c>
      <c r="C5939" s="544" t="s">
        <v>8535</v>
      </c>
      <c r="D5939" s="544" t="s">
        <v>2745</v>
      </c>
      <c r="E5939" s="544" t="s">
        <v>10803</v>
      </c>
      <c r="F5939" s="559">
        <v>33760000</v>
      </c>
      <c r="G5939" s="541">
        <v>2023</v>
      </c>
      <c r="H5939" s="542">
        <f>VLOOKUP(G5939,[3]잔가율!$B$3:$C$33,2,FALSE)</f>
        <v>0.82599999999999996</v>
      </c>
      <c r="I5939" s="552">
        <f t="shared" si="92"/>
        <v>27885760</v>
      </c>
    </row>
    <row r="5940" spans="1:9">
      <c r="A5940" s="539">
        <v>5939</v>
      </c>
      <c r="B5940" s="544" t="s">
        <v>8534</v>
      </c>
      <c r="C5940" s="544" t="s">
        <v>8535</v>
      </c>
      <c r="D5940" s="544" t="s">
        <v>2745</v>
      </c>
      <c r="E5940" s="544" t="s">
        <v>10804</v>
      </c>
      <c r="F5940" s="559">
        <v>32130000</v>
      </c>
      <c r="G5940" s="541">
        <v>2023</v>
      </c>
      <c r="H5940" s="542">
        <f>VLOOKUP(G5940,[3]잔가율!$B$3:$C$33,2,FALSE)</f>
        <v>0.82599999999999996</v>
      </c>
      <c r="I5940" s="552">
        <f t="shared" si="92"/>
        <v>26539380</v>
      </c>
    </row>
    <row r="5941" spans="1:9">
      <c r="A5941" s="539">
        <v>5940</v>
      </c>
      <c r="B5941" s="544" t="s">
        <v>8534</v>
      </c>
      <c r="C5941" s="544" t="s">
        <v>8535</v>
      </c>
      <c r="D5941" s="544" t="s">
        <v>2745</v>
      </c>
      <c r="E5941" s="544" t="s">
        <v>10805</v>
      </c>
      <c r="F5941" s="559">
        <v>39850000</v>
      </c>
      <c r="G5941" s="541">
        <v>2023</v>
      </c>
      <c r="H5941" s="542">
        <f>VLOOKUP(G5941,[3]잔가율!$B$3:$C$33,2,FALSE)</f>
        <v>0.82599999999999996</v>
      </c>
      <c r="I5941" s="552">
        <f t="shared" si="92"/>
        <v>32916100</v>
      </c>
    </row>
    <row r="5942" spans="1:9">
      <c r="A5942" s="539">
        <v>5941</v>
      </c>
      <c r="B5942" s="544" t="s">
        <v>8534</v>
      </c>
      <c r="C5942" s="544" t="s">
        <v>8535</v>
      </c>
      <c r="D5942" s="544" t="s">
        <v>2745</v>
      </c>
      <c r="E5942" s="544" t="s">
        <v>10806</v>
      </c>
      <c r="F5942" s="559">
        <v>39310000</v>
      </c>
      <c r="G5942" s="541">
        <v>2023</v>
      </c>
      <c r="H5942" s="542">
        <f>VLOOKUP(G5942,[3]잔가율!$B$3:$C$33,2,FALSE)</f>
        <v>0.82599999999999996</v>
      </c>
      <c r="I5942" s="552">
        <f t="shared" si="92"/>
        <v>32470060</v>
      </c>
    </row>
    <row r="5943" spans="1:9">
      <c r="A5943" s="539">
        <v>5942</v>
      </c>
      <c r="B5943" s="544" t="s">
        <v>8534</v>
      </c>
      <c r="C5943" s="544" t="s">
        <v>8535</v>
      </c>
      <c r="D5943" s="544" t="s">
        <v>2745</v>
      </c>
      <c r="E5943" s="544" t="s">
        <v>10807</v>
      </c>
      <c r="F5943" s="559">
        <v>37460000</v>
      </c>
      <c r="G5943" s="541">
        <v>2023</v>
      </c>
      <c r="H5943" s="542">
        <f>VLOOKUP(G5943,[3]잔가율!$B$3:$C$33,2,FALSE)</f>
        <v>0.82599999999999996</v>
      </c>
      <c r="I5943" s="552">
        <f t="shared" si="92"/>
        <v>30941960</v>
      </c>
    </row>
    <row r="5944" spans="1:9">
      <c r="A5944" s="539">
        <v>5943</v>
      </c>
      <c r="B5944" s="543" t="s">
        <v>8534</v>
      </c>
      <c r="C5944" s="543" t="s">
        <v>8535</v>
      </c>
      <c r="D5944" s="543" t="s">
        <v>2745</v>
      </c>
      <c r="E5944" s="543" t="s">
        <v>10808</v>
      </c>
      <c r="F5944" s="561">
        <v>29070000</v>
      </c>
      <c r="G5944" s="541">
        <v>2023</v>
      </c>
      <c r="H5944" s="542">
        <f>VLOOKUP(G5944,[3]잔가율!$B$3:$C$33,2,FALSE)</f>
        <v>0.82599999999999996</v>
      </c>
      <c r="I5944" s="552">
        <f t="shared" si="92"/>
        <v>24011820</v>
      </c>
    </row>
    <row r="5945" spans="1:9">
      <c r="A5945" s="539">
        <v>5944</v>
      </c>
      <c r="B5945" s="543" t="s">
        <v>8534</v>
      </c>
      <c r="C5945" s="543" t="s">
        <v>8535</v>
      </c>
      <c r="D5945" s="543" t="s">
        <v>2745</v>
      </c>
      <c r="E5945" s="543" t="s">
        <v>10809</v>
      </c>
      <c r="F5945" s="561">
        <v>27840000</v>
      </c>
      <c r="G5945" s="541">
        <v>2023</v>
      </c>
      <c r="H5945" s="542">
        <f>VLOOKUP(G5945,[3]잔가율!$B$3:$C$33,2,FALSE)</f>
        <v>0.82599999999999996</v>
      </c>
      <c r="I5945" s="552">
        <f t="shared" si="92"/>
        <v>22995840</v>
      </c>
    </row>
    <row r="5946" spans="1:9">
      <c r="A5946" s="539">
        <v>5945</v>
      </c>
      <c r="B5946" s="540" t="s">
        <v>8534</v>
      </c>
      <c r="C5946" s="540" t="s">
        <v>8535</v>
      </c>
      <c r="D5946" s="540" t="s">
        <v>2745</v>
      </c>
      <c r="E5946" s="540" t="s">
        <v>10810</v>
      </c>
      <c r="F5946" s="556">
        <v>32150000</v>
      </c>
      <c r="G5946" s="541">
        <v>2023</v>
      </c>
      <c r="H5946" s="542">
        <f>VLOOKUP(G5946,[3]잔가율!$B$3:$C$33,2,FALSE)</f>
        <v>0.82599999999999996</v>
      </c>
      <c r="I5946" s="552">
        <f t="shared" si="92"/>
        <v>26555900</v>
      </c>
    </row>
    <row r="5947" spans="1:9">
      <c r="A5947" s="539">
        <v>5946</v>
      </c>
      <c r="B5947" s="543" t="s">
        <v>8534</v>
      </c>
      <c r="C5947" s="543" t="s">
        <v>8535</v>
      </c>
      <c r="D5947" s="543" t="s">
        <v>2745</v>
      </c>
      <c r="E5947" s="543" t="s">
        <v>10811</v>
      </c>
      <c r="F5947" s="561">
        <v>35300000</v>
      </c>
      <c r="G5947" s="541">
        <v>2023</v>
      </c>
      <c r="H5947" s="542">
        <f>VLOOKUP(G5947,[3]잔가율!$B$3:$C$33,2,FALSE)</f>
        <v>0.82599999999999996</v>
      </c>
      <c r="I5947" s="552">
        <f t="shared" si="92"/>
        <v>29157800</v>
      </c>
    </row>
    <row r="5948" spans="1:9">
      <c r="A5948" s="539">
        <v>5947</v>
      </c>
      <c r="B5948" s="543" t="s">
        <v>8534</v>
      </c>
      <c r="C5948" s="543" t="s">
        <v>8535</v>
      </c>
      <c r="D5948" s="543" t="s">
        <v>2745</v>
      </c>
      <c r="E5948" s="543" t="s">
        <v>10812</v>
      </c>
      <c r="F5948" s="561">
        <v>35090000</v>
      </c>
      <c r="G5948" s="541">
        <v>2023</v>
      </c>
      <c r="H5948" s="542">
        <f>VLOOKUP(G5948,[3]잔가율!$B$3:$C$33,2,FALSE)</f>
        <v>0.82599999999999996</v>
      </c>
      <c r="I5948" s="552">
        <f t="shared" si="92"/>
        <v>28984340</v>
      </c>
    </row>
    <row r="5949" spans="1:9">
      <c r="A5949" s="539">
        <v>5948</v>
      </c>
      <c r="B5949" s="540" t="s">
        <v>8534</v>
      </c>
      <c r="C5949" s="540" t="s">
        <v>8535</v>
      </c>
      <c r="D5949" s="540" t="s">
        <v>2745</v>
      </c>
      <c r="E5949" s="540" t="s">
        <v>10813</v>
      </c>
      <c r="F5949" s="556">
        <v>34920000</v>
      </c>
      <c r="G5949" s="541">
        <v>2023</v>
      </c>
      <c r="H5949" s="542">
        <f>VLOOKUP(G5949,[3]잔가율!$B$3:$C$33,2,FALSE)</f>
        <v>0.82599999999999996</v>
      </c>
      <c r="I5949" s="552">
        <f t="shared" si="92"/>
        <v>28843920</v>
      </c>
    </row>
    <row r="5950" spans="1:9">
      <c r="A5950" s="539">
        <v>5949</v>
      </c>
      <c r="B5950" s="543" t="s">
        <v>8534</v>
      </c>
      <c r="C5950" s="543" t="s">
        <v>8535</v>
      </c>
      <c r="D5950" s="543" t="s">
        <v>2745</v>
      </c>
      <c r="E5950" s="543" t="s">
        <v>10814</v>
      </c>
      <c r="F5950" s="561">
        <v>33670000</v>
      </c>
      <c r="G5950" s="541">
        <v>2023</v>
      </c>
      <c r="H5950" s="542">
        <f>VLOOKUP(G5950,[3]잔가율!$B$3:$C$33,2,FALSE)</f>
        <v>0.82599999999999996</v>
      </c>
      <c r="I5950" s="552">
        <f t="shared" si="92"/>
        <v>27811420</v>
      </c>
    </row>
    <row r="5951" spans="1:9">
      <c r="A5951" s="539">
        <v>5950</v>
      </c>
      <c r="B5951" s="543" t="s">
        <v>8534</v>
      </c>
      <c r="C5951" s="543" t="s">
        <v>8535</v>
      </c>
      <c r="D5951" s="543" t="s">
        <v>2745</v>
      </c>
      <c r="E5951" s="543" t="s">
        <v>10815</v>
      </c>
      <c r="F5951" s="561">
        <v>34490000</v>
      </c>
      <c r="G5951" s="541">
        <v>2023</v>
      </c>
      <c r="H5951" s="542">
        <f>VLOOKUP(G5951,[3]잔가율!$B$3:$C$33,2,FALSE)</f>
        <v>0.82599999999999996</v>
      </c>
      <c r="I5951" s="552">
        <f t="shared" si="92"/>
        <v>28488740</v>
      </c>
    </row>
    <row r="5952" spans="1:9">
      <c r="A5952" s="539">
        <v>5951</v>
      </c>
      <c r="B5952" s="540" t="s">
        <v>8534</v>
      </c>
      <c r="C5952" s="540" t="s">
        <v>8535</v>
      </c>
      <c r="D5952" s="540" t="s">
        <v>2745</v>
      </c>
      <c r="E5952" s="540" t="s">
        <v>10816</v>
      </c>
      <c r="F5952" s="556">
        <v>31760000</v>
      </c>
      <c r="G5952" s="541">
        <v>2023</v>
      </c>
      <c r="H5952" s="542">
        <f>VLOOKUP(G5952,[3]잔가율!$B$3:$C$33,2,FALSE)</f>
        <v>0.82599999999999996</v>
      </c>
      <c r="I5952" s="552">
        <f t="shared" si="92"/>
        <v>26233760</v>
      </c>
    </row>
    <row r="5953" spans="1:9">
      <c r="A5953" s="539">
        <v>5952</v>
      </c>
      <c r="B5953" s="540" t="s">
        <v>8534</v>
      </c>
      <c r="C5953" s="540" t="s">
        <v>8535</v>
      </c>
      <c r="D5953" s="540" t="s">
        <v>2745</v>
      </c>
      <c r="E5953" s="540" t="s">
        <v>10817</v>
      </c>
      <c r="F5953" s="556">
        <v>30650000</v>
      </c>
      <c r="G5953" s="541">
        <v>2023</v>
      </c>
      <c r="H5953" s="542">
        <f>VLOOKUP(G5953,[3]잔가율!$B$3:$C$33,2,FALSE)</f>
        <v>0.82599999999999996</v>
      </c>
      <c r="I5953" s="552">
        <f t="shared" si="92"/>
        <v>25316900</v>
      </c>
    </row>
    <row r="5954" spans="1:9">
      <c r="A5954" s="539">
        <v>5953</v>
      </c>
      <c r="B5954" s="543" t="s">
        <v>8534</v>
      </c>
      <c r="C5954" s="543" t="s">
        <v>8535</v>
      </c>
      <c r="D5954" s="543" t="s">
        <v>2745</v>
      </c>
      <c r="E5954" s="543" t="s">
        <v>10818</v>
      </c>
      <c r="F5954" s="561">
        <v>31730000</v>
      </c>
      <c r="G5954" s="541">
        <v>2023</v>
      </c>
      <c r="H5954" s="542">
        <f>VLOOKUP(G5954,[3]잔가율!$B$3:$C$33,2,FALSE)</f>
        <v>0.82599999999999996</v>
      </c>
      <c r="I5954" s="552">
        <f t="shared" ref="I5954:I6017" si="93">ROUNDDOWN(F5954*H5954,0)</f>
        <v>26208980</v>
      </c>
    </row>
    <row r="5955" spans="1:9">
      <c r="A5955" s="539">
        <v>5954</v>
      </c>
      <c r="B5955" s="544" t="s">
        <v>8534</v>
      </c>
      <c r="C5955" s="544" t="s">
        <v>8535</v>
      </c>
      <c r="D5955" s="544" t="s">
        <v>2745</v>
      </c>
      <c r="E5955" s="544" t="s">
        <v>10819</v>
      </c>
      <c r="F5955" s="559">
        <v>38810000</v>
      </c>
      <c r="G5955" s="541">
        <v>2023</v>
      </c>
      <c r="H5955" s="542">
        <f>VLOOKUP(G5955,[3]잔가율!$B$3:$C$33,2,FALSE)</f>
        <v>0.82599999999999996</v>
      </c>
      <c r="I5955" s="552">
        <f t="shared" si="93"/>
        <v>32057060</v>
      </c>
    </row>
    <row r="5956" spans="1:9">
      <c r="A5956" s="539">
        <v>5955</v>
      </c>
      <c r="B5956" s="544" t="s">
        <v>8534</v>
      </c>
      <c r="C5956" s="544" t="s">
        <v>8535</v>
      </c>
      <c r="D5956" s="544" t="s">
        <v>2745</v>
      </c>
      <c r="E5956" s="544" t="s">
        <v>10820</v>
      </c>
      <c r="F5956" s="559">
        <v>29640000</v>
      </c>
      <c r="G5956" s="541">
        <v>2023</v>
      </c>
      <c r="H5956" s="542">
        <f>VLOOKUP(G5956,[3]잔가율!$B$3:$C$33,2,FALSE)</f>
        <v>0.82599999999999996</v>
      </c>
      <c r="I5956" s="552">
        <f t="shared" si="93"/>
        <v>24482640</v>
      </c>
    </row>
    <row r="5957" spans="1:9">
      <c r="A5957" s="539">
        <v>5956</v>
      </c>
      <c r="B5957" s="544" t="s">
        <v>8534</v>
      </c>
      <c r="C5957" s="544" t="s">
        <v>8535</v>
      </c>
      <c r="D5957" s="544" t="s">
        <v>2745</v>
      </c>
      <c r="E5957" s="544" t="s">
        <v>10821</v>
      </c>
      <c r="F5957" s="559">
        <v>28730000</v>
      </c>
      <c r="G5957" s="541">
        <v>2023</v>
      </c>
      <c r="H5957" s="542">
        <f>VLOOKUP(G5957,[3]잔가율!$B$3:$C$33,2,FALSE)</f>
        <v>0.82599999999999996</v>
      </c>
      <c r="I5957" s="552">
        <f t="shared" si="93"/>
        <v>23730980</v>
      </c>
    </row>
    <row r="5958" spans="1:9">
      <c r="A5958" s="539">
        <v>5957</v>
      </c>
      <c r="B5958" s="544" t="s">
        <v>8534</v>
      </c>
      <c r="C5958" s="544" t="s">
        <v>8535</v>
      </c>
      <c r="D5958" s="544" t="s">
        <v>2745</v>
      </c>
      <c r="E5958" s="544" t="s">
        <v>10822</v>
      </c>
      <c r="F5958" s="559">
        <v>38130000</v>
      </c>
      <c r="G5958" s="541">
        <v>2023</v>
      </c>
      <c r="H5958" s="542">
        <f>VLOOKUP(G5958,[3]잔가율!$B$3:$C$33,2,FALSE)</f>
        <v>0.82599999999999996</v>
      </c>
      <c r="I5958" s="552">
        <f t="shared" si="93"/>
        <v>31495380</v>
      </c>
    </row>
    <row r="5959" spans="1:9">
      <c r="A5959" s="539">
        <v>5958</v>
      </c>
      <c r="B5959" s="544" t="s">
        <v>8534</v>
      </c>
      <c r="C5959" s="544" t="s">
        <v>8535</v>
      </c>
      <c r="D5959" s="544" t="s">
        <v>2745</v>
      </c>
      <c r="E5959" s="544" t="s">
        <v>10823</v>
      </c>
      <c r="F5959" s="559">
        <v>35940000</v>
      </c>
      <c r="G5959" s="541">
        <v>2023</v>
      </c>
      <c r="H5959" s="542">
        <f>VLOOKUP(G5959,[3]잔가율!$B$3:$C$33,2,FALSE)</f>
        <v>0.82599999999999996</v>
      </c>
      <c r="I5959" s="552">
        <f t="shared" si="93"/>
        <v>29686440</v>
      </c>
    </row>
    <row r="5960" spans="1:9">
      <c r="A5960" s="539">
        <v>5959</v>
      </c>
      <c r="B5960" s="544" t="s">
        <v>8534</v>
      </c>
      <c r="C5960" s="544" t="s">
        <v>8535</v>
      </c>
      <c r="D5960" s="544" t="s">
        <v>2745</v>
      </c>
      <c r="E5960" s="544" t="s">
        <v>10824</v>
      </c>
      <c r="F5960" s="559">
        <v>35650000</v>
      </c>
      <c r="G5960" s="541">
        <v>2023</v>
      </c>
      <c r="H5960" s="542">
        <f>VLOOKUP(G5960,[3]잔가율!$B$3:$C$33,2,FALSE)</f>
        <v>0.82599999999999996</v>
      </c>
      <c r="I5960" s="552">
        <f t="shared" si="93"/>
        <v>29446900</v>
      </c>
    </row>
    <row r="5961" spans="1:9">
      <c r="A5961" s="539">
        <v>5960</v>
      </c>
      <c r="B5961" s="544" t="s">
        <v>8534</v>
      </c>
      <c r="C5961" s="544" t="s">
        <v>8535</v>
      </c>
      <c r="D5961" s="544" t="s">
        <v>2745</v>
      </c>
      <c r="E5961" s="544" t="s">
        <v>10825</v>
      </c>
      <c r="F5961" s="559">
        <v>35950000</v>
      </c>
      <c r="G5961" s="541">
        <v>2023</v>
      </c>
      <c r="H5961" s="542">
        <f>VLOOKUP(G5961,[3]잔가율!$B$3:$C$33,2,FALSE)</f>
        <v>0.82599999999999996</v>
      </c>
      <c r="I5961" s="552">
        <f t="shared" si="93"/>
        <v>29694700</v>
      </c>
    </row>
    <row r="5962" spans="1:9">
      <c r="A5962" s="539">
        <v>5961</v>
      </c>
      <c r="B5962" s="544" t="s">
        <v>8534</v>
      </c>
      <c r="C5962" s="544" t="s">
        <v>8535</v>
      </c>
      <c r="D5962" s="544" t="s">
        <v>2745</v>
      </c>
      <c r="E5962" s="544" t="s">
        <v>10826</v>
      </c>
      <c r="F5962" s="559">
        <v>32640000</v>
      </c>
      <c r="G5962" s="541">
        <v>2023</v>
      </c>
      <c r="H5962" s="542">
        <f>VLOOKUP(G5962,[3]잔가율!$B$3:$C$33,2,FALSE)</f>
        <v>0.82599999999999996</v>
      </c>
      <c r="I5962" s="552">
        <f t="shared" si="93"/>
        <v>26960640</v>
      </c>
    </row>
    <row r="5963" spans="1:9">
      <c r="A5963" s="539">
        <v>5962</v>
      </c>
      <c r="B5963" s="544" t="s">
        <v>8534</v>
      </c>
      <c r="C5963" s="544" t="s">
        <v>8535</v>
      </c>
      <c r="D5963" s="544" t="s">
        <v>2745</v>
      </c>
      <c r="E5963" s="544" t="s">
        <v>10827</v>
      </c>
      <c r="F5963" s="559">
        <v>31620000</v>
      </c>
      <c r="G5963" s="541">
        <v>2023</v>
      </c>
      <c r="H5963" s="542">
        <f>VLOOKUP(G5963,[3]잔가율!$B$3:$C$33,2,FALSE)</f>
        <v>0.82599999999999996</v>
      </c>
      <c r="I5963" s="552">
        <f t="shared" si="93"/>
        <v>26118120</v>
      </c>
    </row>
    <row r="5964" spans="1:9">
      <c r="A5964" s="539">
        <v>5963</v>
      </c>
      <c r="B5964" s="544" t="s">
        <v>8534</v>
      </c>
      <c r="C5964" s="544" t="s">
        <v>8535</v>
      </c>
      <c r="D5964" s="544" t="s">
        <v>2745</v>
      </c>
      <c r="E5964" s="544" t="s">
        <v>10828</v>
      </c>
      <c r="F5964" s="559">
        <v>33340000</v>
      </c>
      <c r="G5964" s="541">
        <v>2023</v>
      </c>
      <c r="H5964" s="542">
        <f>VLOOKUP(G5964,[3]잔가율!$B$3:$C$33,2,FALSE)</f>
        <v>0.82599999999999996</v>
      </c>
      <c r="I5964" s="552">
        <f t="shared" si="93"/>
        <v>27538840</v>
      </c>
    </row>
    <row r="5965" spans="1:9">
      <c r="A5965" s="539">
        <v>5964</v>
      </c>
      <c r="B5965" s="544" t="s">
        <v>8534</v>
      </c>
      <c r="C5965" s="544" t="s">
        <v>8535</v>
      </c>
      <c r="D5965" s="544" t="s">
        <v>2745</v>
      </c>
      <c r="E5965" s="544" t="s">
        <v>10829</v>
      </c>
      <c r="F5965" s="559">
        <v>39740000</v>
      </c>
      <c r="G5965" s="541">
        <v>2023</v>
      </c>
      <c r="H5965" s="542">
        <f>VLOOKUP(G5965,[3]잔가율!$B$3:$C$33,2,FALSE)</f>
        <v>0.82599999999999996</v>
      </c>
      <c r="I5965" s="552">
        <f t="shared" si="93"/>
        <v>32825240</v>
      </c>
    </row>
    <row r="5966" spans="1:9">
      <c r="A5966" s="539">
        <v>5965</v>
      </c>
      <c r="B5966" s="544" t="s">
        <v>8534</v>
      </c>
      <c r="C5966" s="544" t="s">
        <v>8535</v>
      </c>
      <c r="D5966" s="544" t="s">
        <v>2745</v>
      </c>
      <c r="E5966" s="544" t="s">
        <v>10830</v>
      </c>
      <c r="F5966" s="559">
        <v>28980000</v>
      </c>
      <c r="G5966" s="541">
        <v>2023</v>
      </c>
      <c r="H5966" s="542">
        <f>VLOOKUP(G5966,[3]잔가율!$B$3:$C$33,2,FALSE)</f>
        <v>0.82599999999999996</v>
      </c>
      <c r="I5966" s="552">
        <f t="shared" si="93"/>
        <v>23937480</v>
      </c>
    </row>
    <row r="5967" spans="1:9">
      <c r="A5967" s="539">
        <v>5966</v>
      </c>
      <c r="B5967" s="544" t="s">
        <v>8534</v>
      </c>
      <c r="C5967" s="544" t="s">
        <v>8535</v>
      </c>
      <c r="D5967" s="544" t="s">
        <v>2745</v>
      </c>
      <c r="E5967" s="544" t="s">
        <v>10831</v>
      </c>
      <c r="F5967" s="559">
        <v>38900000</v>
      </c>
      <c r="G5967" s="541">
        <v>2023</v>
      </c>
      <c r="H5967" s="542">
        <f>VLOOKUP(G5967,[3]잔가율!$B$3:$C$33,2,FALSE)</f>
        <v>0.82599999999999996</v>
      </c>
      <c r="I5967" s="552">
        <f t="shared" si="93"/>
        <v>32131400</v>
      </c>
    </row>
    <row r="5968" spans="1:9">
      <c r="A5968" s="539">
        <v>5967</v>
      </c>
      <c r="B5968" s="544" t="s">
        <v>8534</v>
      </c>
      <c r="C5968" s="544" t="s">
        <v>8535</v>
      </c>
      <c r="D5968" s="544" t="s">
        <v>2745</v>
      </c>
      <c r="E5968" s="544" t="s">
        <v>10832</v>
      </c>
      <c r="F5968" s="559">
        <v>37490000</v>
      </c>
      <c r="G5968" s="541">
        <v>2023</v>
      </c>
      <c r="H5968" s="542">
        <f>VLOOKUP(G5968,[3]잔가율!$B$3:$C$33,2,FALSE)</f>
        <v>0.82599999999999996</v>
      </c>
      <c r="I5968" s="552">
        <f t="shared" si="93"/>
        <v>30966740</v>
      </c>
    </row>
    <row r="5969" spans="1:9">
      <c r="A5969" s="539">
        <v>5968</v>
      </c>
      <c r="B5969" s="544" t="s">
        <v>8534</v>
      </c>
      <c r="C5969" s="544" t="s">
        <v>8535</v>
      </c>
      <c r="D5969" s="544" t="s">
        <v>2745</v>
      </c>
      <c r="E5969" s="544" t="s">
        <v>10833</v>
      </c>
      <c r="F5969" s="559">
        <v>36230000</v>
      </c>
      <c r="G5969" s="541">
        <v>2023</v>
      </c>
      <c r="H5969" s="542">
        <f>VLOOKUP(G5969,[3]잔가율!$B$3:$C$33,2,FALSE)</f>
        <v>0.82599999999999996</v>
      </c>
      <c r="I5969" s="552">
        <f t="shared" si="93"/>
        <v>29925980</v>
      </c>
    </row>
    <row r="5970" spans="1:9">
      <c r="A5970" s="539">
        <v>5969</v>
      </c>
      <c r="B5970" s="544" t="s">
        <v>8534</v>
      </c>
      <c r="C5970" s="544" t="s">
        <v>8535</v>
      </c>
      <c r="D5970" s="544" t="s">
        <v>2745</v>
      </c>
      <c r="E5970" s="544" t="s">
        <v>10834</v>
      </c>
      <c r="F5970" s="559">
        <v>32490000</v>
      </c>
      <c r="G5970" s="541">
        <v>2023</v>
      </c>
      <c r="H5970" s="542">
        <f>VLOOKUP(G5970,[3]잔가율!$B$3:$C$33,2,FALSE)</f>
        <v>0.82599999999999996</v>
      </c>
      <c r="I5970" s="552">
        <f t="shared" si="93"/>
        <v>26836740</v>
      </c>
    </row>
    <row r="5971" spans="1:9">
      <c r="A5971" s="539">
        <v>5970</v>
      </c>
      <c r="B5971" s="544" t="s">
        <v>8534</v>
      </c>
      <c r="C5971" s="544" t="s">
        <v>8535</v>
      </c>
      <c r="D5971" s="544" t="s">
        <v>2745</v>
      </c>
      <c r="E5971" s="544" t="s">
        <v>10835</v>
      </c>
      <c r="F5971" s="559">
        <v>32380000</v>
      </c>
      <c r="G5971" s="541">
        <v>2023</v>
      </c>
      <c r="H5971" s="542">
        <f>VLOOKUP(G5971,[3]잔가율!$B$3:$C$33,2,FALSE)</f>
        <v>0.82599999999999996</v>
      </c>
      <c r="I5971" s="552">
        <f t="shared" si="93"/>
        <v>26745880</v>
      </c>
    </row>
    <row r="5972" spans="1:9">
      <c r="A5972" s="539">
        <v>5971</v>
      </c>
      <c r="B5972" s="543" t="s">
        <v>8534</v>
      </c>
      <c r="C5972" s="543" t="s">
        <v>8535</v>
      </c>
      <c r="D5972" s="543" t="s">
        <v>2745</v>
      </c>
      <c r="E5972" s="543" t="s">
        <v>10836</v>
      </c>
      <c r="F5972" s="561">
        <v>31390000</v>
      </c>
      <c r="G5972" s="541">
        <v>2023</v>
      </c>
      <c r="H5972" s="542">
        <f>VLOOKUP(G5972,[3]잔가율!$B$3:$C$33,2,FALSE)</f>
        <v>0.82599999999999996</v>
      </c>
      <c r="I5972" s="552">
        <f t="shared" si="93"/>
        <v>25928140</v>
      </c>
    </row>
    <row r="5973" spans="1:9">
      <c r="A5973" s="539">
        <v>5972</v>
      </c>
      <c r="B5973" s="543" t="s">
        <v>8534</v>
      </c>
      <c r="C5973" s="543" t="s">
        <v>8535</v>
      </c>
      <c r="D5973" s="543" t="s">
        <v>2745</v>
      </c>
      <c r="E5973" s="543" t="s">
        <v>10837</v>
      </c>
      <c r="F5973" s="561">
        <v>29660000</v>
      </c>
      <c r="G5973" s="541">
        <v>2023</v>
      </c>
      <c r="H5973" s="542">
        <f>VLOOKUP(G5973,[3]잔가율!$B$3:$C$33,2,FALSE)</f>
        <v>0.82599999999999996</v>
      </c>
      <c r="I5973" s="552">
        <f t="shared" si="93"/>
        <v>24499160</v>
      </c>
    </row>
    <row r="5974" spans="1:9">
      <c r="A5974" s="539">
        <v>5973</v>
      </c>
      <c r="B5974" s="540" t="s">
        <v>8534</v>
      </c>
      <c r="C5974" s="540" t="s">
        <v>8535</v>
      </c>
      <c r="D5974" s="540" t="s">
        <v>2745</v>
      </c>
      <c r="E5974" s="540" t="s">
        <v>10838</v>
      </c>
      <c r="F5974" s="556">
        <v>31370000</v>
      </c>
      <c r="G5974" s="541">
        <v>2023</v>
      </c>
      <c r="H5974" s="542">
        <f>VLOOKUP(G5974,[3]잔가율!$B$3:$C$33,2,FALSE)</f>
        <v>0.82599999999999996</v>
      </c>
      <c r="I5974" s="552">
        <f t="shared" si="93"/>
        <v>25911620</v>
      </c>
    </row>
    <row r="5975" spans="1:9">
      <c r="A5975" s="539">
        <v>5974</v>
      </c>
      <c r="B5975" s="543" t="s">
        <v>8534</v>
      </c>
      <c r="C5975" s="543" t="s">
        <v>8535</v>
      </c>
      <c r="D5975" s="543" t="s">
        <v>2745</v>
      </c>
      <c r="E5975" s="543" t="s">
        <v>10839</v>
      </c>
      <c r="F5975" s="561">
        <v>37340000</v>
      </c>
      <c r="G5975" s="541">
        <v>2023</v>
      </c>
      <c r="H5975" s="542">
        <f>VLOOKUP(G5975,[3]잔가율!$B$3:$C$33,2,FALSE)</f>
        <v>0.82599999999999996</v>
      </c>
      <c r="I5975" s="552">
        <f t="shared" si="93"/>
        <v>30842840</v>
      </c>
    </row>
    <row r="5976" spans="1:9">
      <c r="A5976" s="539">
        <v>5975</v>
      </c>
      <c r="B5976" s="540" t="s">
        <v>8534</v>
      </c>
      <c r="C5976" s="540" t="s">
        <v>8535</v>
      </c>
      <c r="D5976" s="540" t="s">
        <v>2745</v>
      </c>
      <c r="E5976" s="540" t="s">
        <v>10840</v>
      </c>
      <c r="F5976" s="556">
        <v>36350000</v>
      </c>
      <c r="G5976" s="541">
        <v>2023</v>
      </c>
      <c r="H5976" s="542">
        <f>VLOOKUP(G5976,[3]잔가율!$B$3:$C$33,2,FALSE)</f>
        <v>0.82599999999999996</v>
      </c>
      <c r="I5976" s="552">
        <f t="shared" si="93"/>
        <v>30025100</v>
      </c>
    </row>
    <row r="5977" spans="1:9">
      <c r="A5977" s="539">
        <v>5976</v>
      </c>
      <c r="B5977" s="543" t="s">
        <v>8534</v>
      </c>
      <c r="C5977" s="543" t="s">
        <v>8535</v>
      </c>
      <c r="D5977" s="543" t="s">
        <v>2745</v>
      </c>
      <c r="E5977" s="543" t="s">
        <v>10841</v>
      </c>
      <c r="F5977" s="561">
        <v>35970000</v>
      </c>
      <c r="G5977" s="541">
        <v>2023</v>
      </c>
      <c r="H5977" s="542">
        <f>VLOOKUP(G5977,[3]잔가율!$B$3:$C$33,2,FALSE)</f>
        <v>0.82599999999999996</v>
      </c>
      <c r="I5977" s="552">
        <f t="shared" si="93"/>
        <v>29711220</v>
      </c>
    </row>
    <row r="5978" spans="1:9">
      <c r="A5978" s="539">
        <v>5977</v>
      </c>
      <c r="B5978" s="543" t="s">
        <v>8534</v>
      </c>
      <c r="C5978" s="543" t="s">
        <v>8535</v>
      </c>
      <c r="D5978" s="543" t="s">
        <v>2745</v>
      </c>
      <c r="E5978" s="543" t="s">
        <v>10842</v>
      </c>
      <c r="F5978" s="561">
        <v>33500000</v>
      </c>
      <c r="G5978" s="541">
        <v>2023</v>
      </c>
      <c r="H5978" s="542">
        <f>VLOOKUP(G5978,[3]잔가율!$B$3:$C$33,2,FALSE)</f>
        <v>0.82599999999999996</v>
      </c>
      <c r="I5978" s="552">
        <f t="shared" si="93"/>
        <v>27671000</v>
      </c>
    </row>
    <row r="5979" spans="1:9">
      <c r="A5979" s="539">
        <v>5978</v>
      </c>
      <c r="B5979" s="543" t="s">
        <v>8534</v>
      </c>
      <c r="C5979" s="543" t="s">
        <v>8535</v>
      </c>
      <c r="D5979" s="543" t="s">
        <v>2745</v>
      </c>
      <c r="E5979" s="543" t="s">
        <v>10843</v>
      </c>
      <c r="F5979" s="561">
        <v>32600000</v>
      </c>
      <c r="G5979" s="541">
        <v>2023</v>
      </c>
      <c r="H5979" s="542">
        <f>VLOOKUP(G5979,[3]잔가율!$B$3:$C$33,2,FALSE)</f>
        <v>0.82599999999999996</v>
      </c>
      <c r="I5979" s="552">
        <f t="shared" si="93"/>
        <v>26927600</v>
      </c>
    </row>
    <row r="5980" spans="1:9">
      <c r="A5980" s="539">
        <v>5979</v>
      </c>
      <c r="B5980" s="544" t="s">
        <v>8534</v>
      </c>
      <c r="C5980" s="544" t="s">
        <v>8535</v>
      </c>
      <c r="D5980" s="544" t="s">
        <v>2745</v>
      </c>
      <c r="E5980" s="544" t="s">
        <v>10844</v>
      </c>
      <c r="F5980" s="559">
        <v>41410000</v>
      </c>
      <c r="G5980" s="541">
        <v>2023</v>
      </c>
      <c r="H5980" s="542">
        <f>VLOOKUP(G5980,[3]잔가율!$B$3:$C$33,2,FALSE)</f>
        <v>0.82599999999999996</v>
      </c>
      <c r="I5980" s="552">
        <f t="shared" si="93"/>
        <v>34204660</v>
      </c>
    </row>
    <row r="5981" spans="1:9">
      <c r="A5981" s="539">
        <v>5980</v>
      </c>
      <c r="B5981" s="544" t="s">
        <v>8534</v>
      </c>
      <c r="C5981" s="544" t="s">
        <v>8535</v>
      </c>
      <c r="D5981" s="544" t="s">
        <v>2745</v>
      </c>
      <c r="E5981" s="544" t="s">
        <v>10845</v>
      </c>
      <c r="F5981" s="559">
        <v>40670000</v>
      </c>
      <c r="G5981" s="541">
        <v>2023</v>
      </c>
      <c r="H5981" s="542">
        <f>VLOOKUP(G5981,[3]잔가율!$B$3:$C$33,2,FALSE)</f>
        <v>0.82599999999999996</v>
      </c>
      <c r="I5981" s="552">
        <f t="shared" si="93"/>
        <v>33593420</v>
      </c>
    </row>
    <row r="5982" spans="1:9">
      <c r="A5982" s="539">
        <v>5981</v>
      </c>
      <c r="B5982" s="544" t="s">
        <v>8534</v>
      </c>
      <c r="C5982" s="544" t="s">
        <v>8535</v>
      </c>
      <c r="D5982" s="544" t="s">
        <v>2745</v>
      </c>
      <c r="E5982" s="544" t="s">
        <v>10846</v>
      </c>
      <c r="F5982" s="559">
        <v>38660000</v>
      </c>
      <c r="G5982" s="541">
        <v>2023</v>
      </c>
      <c r="H5982" s="542">
        <f>VLOOKUP(G5982,[3]잔가율!$B$3:$C$33,2,FALSE)</f>
        <v>0.82599999999999996</v>
      </c>
      <c r="I5982" s="552">
        <f t="shared" si="93"/>
        <v>31933160</v>
      </c>
    </row>
    <row r="5983" spans="1:9">
      <c r="A5983" s="539">
        <v>5982</v>
      </c>
      <c r="B5983" s="544" t="s">
        <v>8534</v>
      </c>
      <c r="C5983" s="544" t="s">
        <v>8535</v>
      </c>
      <c r="D5983" s="544" t="s">
        <v>2745</v>
      </c>
      <c r="E5983" s="544" t="s">
        <v>10847</v>
      </c>
      <c r="F5983" s="559">
        <v>35420000</v>
      </c>
      <c r="G5983" s="541">
        <v>2023</v>
      </c>
      <c r="H5983" s="542">
        <f>VLOOKUP(G5983,[3]잔가율!$B$3:$C$33,2,FALSE)</f>
        <v>0.82599999999999996</v>
      </c>
      <c r="I5983" s="552">
        <f t="shared" si="93"/>
        <v>29256920</v>
      </c>
    </row>
    <row r="5984" spans="1:9">
      <c r="A5984" s="539">
        <v>5983</v>
      </c>
      <c r="B5984" s="544" t="s">
        <v>8534</v>
      </c>
      <c r="C5984" s="544" t="s">
        <v>8535</v>
      </c>
      <c r="D5984" s="544" t="s">
        <v>2745</v>
      </c>
      <c r="E5984" s="544" t="s">
        <v>10848</v>
      </c>
      <c r="F5984" s="559">
        <v>33780000</v>
      </c>
      <c r="G5984" s="541">
        <v>2023</v>
      </c>
      <c r="H5984" s="542">
        <f>VLOOKUP(G5984,[3]잔가율!$B$3:$C$33,2,FALSE)</f>
        <v>0.82599999999999996</v>
      </c>
      <c r="I5984" s="552">
        <f t="shared" si="93"/>
        <v>27902280</v>
      </c>
    </row>
    <row r="5985" spans="1:9">
      <c r="A5985" s="539">
        <v>5984</v>
      </c>
      <c r="B5985" s="544" t="s">
        <v>8534</v>
      </c>
      <c r="C5985" s="544" t="s">
        <v>8535</v>
      </c>
      <c r="D5985" s="544" t="s">
        <v>2745</v>
      </c>
      <c r="E5985" s="544" t="s">
        <v>10849</v>
      </c>
      <c r="F5985" s="559">
        <v>41500000</v>
      </c>
      <c r="G5985" s="541">
        <v>2023</v>
      </c>
      <c r="H5985" s="542">
        <f>VLOOKUP(G5985,[3]잔가율!$B$3:$C$33,2,FALSE)</f>
        <v>0.82599999999999996</v>
      </c>
      <c r="I5985" s="552">
        <f t="shared" si="93"/>
        <v>34279000</v>
      </c>
    </row>
    <row r="5986" spans="1:9">
      <c r="A5986" s="539">
        <v>5985</v>
      </c>
      <c r="B5986" s="544" t="s">
        <v>8534</v>
      </c>
      <c r="C5986" s="544" t="s">
        <v>8535</v>
      </c>
      <c r="D5986" s="544" t="s">
        <v>2745</v>
      </c>
      <c r="E5986" s="544" t="s">
        <v>10850</v>
      </c>
      <c r="F5986" s="559">
        <v>41710000</v>
      </c>
      <c r="G5986" s="541">
        <v>2023</v>
      </c>
      <c r="H5986" s="542">
        <f>VLOOKUP(G5986,[3]잔가율!$B$3:$C$33,2,FALSE)</f>
        <v>0.82599999999999996</v>
      </c>
      <c r="I5986" s="552">
        <f t="shared" si="93"/>
        <v>34452460</v>
      </c>
    </row>
    <row r="5987" spans="1:9">
      <c r="A5987" s="539">
        <v>5986</v>
      </c>
      <c r="B5987" s="544" t="s">
        <v>8534</v>
      </c>
      <c r="C5987" s="544" t="s">
        <v>8535</v>
      </c>
      <c r="D5987" s="544" t="s">
        <v>2745</v>
      </c>
      <c r="E5987" s="544" t="s">
        <v>10851</v>
      </c>
      <c r="F5987" s="559">
        <v>38930000</v>
      </c>
      <c r="G5987" s="541">
        <v>2023</v>
      </c>
      <c r="H5987" s="542">
        <f>VLOOKUP(G5987,[3]잔가율!$B$3:$C$33,2,FALSE)</f>
        <v>0.82599999999999996</v>
      </c>
      <c r="I5987" s="552">
        <f t="shared" si="93"/>
        <v>32156180</v>
      </c>
    </row>
    <row r="5988" spans="1:9">
      <c r="A5988" s="539">
        <v>5987</v>
      </c>
      <c r="B5988" s="544" t="s">
        <v>8534</v>
      </c>
      <c r="C5988" s="544" t="s">
        <v>8535</v>
      </c>
      <c r="D5988" s="544" t="s">
        <v>2745</v>
      </c>
      <c r="E5988" s="544" t="s">
        <v>10852</v>
      </c>
      <c r="F5988" s="559">
        <v>35970000</v>
      </c>
      <c r="G5988" s="541">
        <v>2023</v>
      </c>
      <c r="H5988" s="542">
        <f>VLOOKUP(G5988,[3]잔가율!$B$3:$C$33,2,FALSE)</f>
        <v>0.82599999999999996</v>
      </c>
      <c r="I5988" s="552">
        <f t="shared" si="93"/>
        <v>29711220</v>
      </c>
    </row>
    <row r="5989" spans="1:9">
      <c r="A5989" s="539">
        <v>5988</v>
      </c>
      <c r="B5989" s="544" t="s">
        <v>8534</v>
      </c>
      <c r="C5989" s="544" t="s">
        <v>8535</v>
      </c>
      <c r="D5989" s="544" t="s">
        <v>2745</v>
      </c>
      <c r="E5989" s="544" t="s">
        <v>10853</v>
      </c>
      <c r="F5989" s="559">
        <v>36070000</v>
      </c>
      <c r="G5989" s="541">
        <v>2023</v>
      </c>
      <c r="H5989" s="542">
        <f>VLOOKUP(G5989,[3]잔가율!$B$3:$C$33,2,FALSE)</f>
        <v>0.82599999999999996</v>
      </c>
      <c r="I5989" s="552">
        <f t="shared" si="93"/>
        <v>29793820</v>
      </c>
    </row>
    <row r="5990" spans="1:9">
      <c r="A5990" s="539">
        <v>5989</v>
      </c>
      <c r="B5990" s="544" t="s">
        <v>8534</v>
      </c>
      <c r="C5990" s="544" t="s">
        <v>8535</v>
      </c>
      <c r="D5990" s="544" t="s">
        <v>2745</v>
      </c>
      <c r="E5990" s="544" t="s">
        <v>10854</v>
      </c>
      <c r="F5990" s="559">
        <v>38060000</v>
      </c>
      <c r="G5990" s="541">
        <v>2023</v>
      </c>
      <c r="H5990" s="542">
        <f>VLOOKUP(G5990,[3]잔가율!$B$3:$C$33,2,FALSE)</f>
        <v>0.82599999999999996</v>
      </c>
      <c r="I5990" s="552">
        <f t="shared" si="93"/>
        <v>31437560</v>
      </c>
    </row>
    <row r="5991" spans="1:9">
      <c r="A5991" s="539">
        <v>5990</v>
      </c>
      <c r="B5991" s="544" t="s">
        <v>8534</v>
      </c>
      <c r="C5991" s="544" t="s">
        <v>8535</v>
      </c>
      <c r="D5991" s="544" t="s">
        <v>2745</v>
      </c>
      <c r="E5991" s="544" t="s">
        <v>10855</v>
      </c>
      <c r="F5991" s="559">
        <v>30320000</v>
      </c>
      <c r="G5991" s="541">
        <v>2023</v>
      </c>
      <c r="H5991" s="542">
        <f>VLOOKUP(G5991,[3]잔가율!$B$3:$C$33,2,FALSE)</f>
        <v>0.82599999999999996</v>
      </c>
      <c r="I5991" s="552">
        <f t="shared" si="93"/>
        <v>25044320</v>
      </c>
    </row>
    <row r="5992" spans="1:9">
      <c r="A5992" s="539">
        <v>5991</v>
      </c>
      <c r="B5992" s="544" t="s">
        <v>8534</v>
      </c>
      <c r="C5992" s="544" t="s">
        <v>8535</v>
      </c>
      <c r="D5992" s="544" t="s">
        <v>2745</v>
      </c>
      <c r="E5992" s="544" t="s">
        <v>10856</v>
      </c>
      <c r="F5992" s="559">
        <v>35820000</v>
      </c>
      <c r="G5992" s="541">
        <v>2023</v>
      </c>
      <c r="H5992" s="542">
        <f>VLOOKUP(G5992,[3]잔가율!$B$3:$C$33,2,FALSE)</f>
        <v>0.82599999999999996</v>
      </c>
      <c r="I5992" s="552">
        <f t="shared" si="93"/>
        <v>29587320</v>
      </c>
    </row>
    <row r="5993" spans="1:9">
      <c r="A5993" s="539">
        <v>5992</v>
      </c>
      <c r="B5993" s="544" t="s">
        <v>8534</v>
      </c>
      <c r="C5993" s="544" t="s">
        <v>8535</v>
      </c>
      <c r="D5993" s="544" t="s">
        <v>2745</v>
      </c>
      <c r="E5993" s="544" t="s">
        <v>10857</v>
      </c>
      <c r="F5993" s="559">
        <v>37750000</v>
      </c>
      <c r="G5993" s="541">
        <v>2023</v>
      </c>
      <c r="H5993" s="542">
        <f>VLOOKUP(G5993,[3]잔가율!$B$3:$C$33,2,FALSE)</f>
        <v>0.82599999999999996</v>
      </c>
      <c r="I5993" s="552">
        <f t="shared" si="93"/>
        <v>31181500</v>
      </c>
    </row>
    <row r="5994" spans="1:9">
      <c r="A5994" s="539">
        <v>5993</v>
      </c>
      <c r="B5994" s="544" t="s">
        <v>8534</v>
      </c>
      <c r="C5994" s="544" t="s">
        <v>8535</v>
      </c>
      <c r="D5994" s="544" t="s">
        <v>2745</v>
      </c>
      <c r="E5994" s="544" t="s">
        <v>10858</v>
      </c>
      <c r="F5994" s="559">
        <v>36060000</v>
      </c>
      <c r="G5994" s="541">
        <v>2023</v>
      </c>
      <c r="H5994" s="542">
        <f>VLOOKUP(G5994,[3]잔가율!$B$3:$C$33,2,FALSE)</f>
        <v>0.82599999999999996</v>
      </c>
      <c r="I5994" s="552">
        <f t="shared" si="93"/>
        <v>29785560</v>
      </c>
    </row>
    <row r="5995" spans="1:9">
      <c r="A5995" s="539">
        <v>5994</v>
      </c>
      <c r="B5995" s="544" t="s">
        <v>8534</v>
      </c>
      <c r="C5995" s="544" t="s">
        <v>8535</v>
      </c>
      <c r="D5995" s="544" t="s">
        <v>2745</v>
      </c>
      <c r="E5995" s="544" t="s">
        <v>10859</v>
      </c>
      <c r="F5995" s="559">
        <v>38050000</v>
      </c>
      <c r="G5995" s="541">
        <v>2023</v>
      </c>
      <c r="H5995" s="542">
        <f>VLOOKUP(G5995,[3]잔가율!$B$3:$C$33,2,FALSE)</f>
        <v>0.82599999999999996</v>
      </c>
      <c r="I5995" s="552">
        <f t="shared" si="93"/>
        <v>31429300</v>
      </c>
    </row>
    <row r="5996" spans="1:9">
      <c r="A5996" s="539">
        <v>5995</v>
      </c>
      <c r="B5996" s="544" t="s">
        <v>8534</v>
      </c>
      <c r="C5996" s="544" t="s">
        <v>8535</v>
      </c>
      <c r="D5996" s="544" t="s">
        <v>2745</v>
      </c>
      <c r="E5996" s="544" t="s">
        <v>10860</v>
      </c>
      <c r="F5996" s="559">
        <v>30520000</v>
      </c>
      <c r="G5996" s="541">
        <v>2023</v>
      </c>
      <c r="H5996" s="542">
        <f>VLOOKUP(G5996,[3]잔가율!$B$3:$C$33,2,FALSE)</f>
        <v>0.82599999999999996</v>
      </c>
      <c r="I5996" s="552">
        <f t="shared" si="93"/>
        <v>25209520</v>
      </c>
    </row>
    <row r="5997" spans="1:9">
      <c r="A5997" s="539">
        <v>5996</v>
      </c>
      <c r="B5997" s="544" t="s">
        <v>8534</v>
      </c>
      <c r="C5997" s="544" t="s">
        <v>8535</v>
      </c>
      <c r="D5997" s="544" t="s">
        <v>2745</v>
      </c>
      <c r="E5997" s="544" t="s">
        <v>10861</v>
      </c>
      <c r="F5997" s="559">
        <v>34150000</v>
      </c>
      <c r="G5997" s="541">
        <v>2023</v>
      </c>
      <c r="H5997" s="542">
        <f>VLOOKUP(G5997,[3]잔가율!$B$3:$C$33,2,FALSE)</f>
        <v>0.82599999999999996</v>
      </c>
      <c r="I5997" s="552">
        <f t="shared" si="93"/>
        <v>28207900</v>
      </c>
    </row>
    <row r="5998" spans="1:9">
      <c r="A5998" s="539">
        <v>5997</v>
      </c>
      <c r="B5998" s="544" t="s">
        <v>8534</v>
      </c>
      <c r="C5998" s="544" t="s">
        <v>8535</v>
      </c>
      <c r="D5998" s="544" t="s">
        <v>2745</v>
      </c>
      <c r="E5998" s="544" t="s">
        <v>10862</v>
      </c>
      <c r="F5998" s="559">
        <v>40220000</v>
      </c>
      <c r="G5998" s="541">
        <v>2023</v>
      </c>
      <c r="H5998" s="542">
        <f>VLOOKUP(G5998,[3]잔가율!$B$3:$C$33,2,FALSE)</f>
        <v>0.82599999999999996</v>
      </c>
      <c r="I5998" s="552">
        <f t="shared" si="93"/>
        <v>33221720</v>
      </c>
    </row>
    <row r="5999" spans="1:9">
      <c r="A5999" s="539">
        <v>5998</v>
      </c>
      <c r="B5999" s="544" t="s">
        <v>8534</v>
      </c>
      <c r="C5999" s="544" t="s">
        <v>8535</v>
      </c>
      <c r="D5999" s="544" t="s">
        <v>2745</v>
      </c>
      <c r="E5999" s="544" t="s">
        <v>10863</v>
      </c>
      <c r="F5999" s="559">
        <v>38580000</v>
      </c>
      <c r="G5999" s="541">
        <v>2023</v>
      </c>
      <c r="H5999" s="542">
        <f>VLOOKUP(G5999,[3]잔가율!$B$3:$C$33,2,FALSE)</f>
        <v>0.82599999999999996</v>
      </c>
      <c r="I5999" s="552">
        <f t="shared" si="93"/>
        <v>31867080</v>
      </c>
    </row>
    <row r="6000" spans="1:9">
      <c r="A6000" s="539">
        <v>5999</v>
      </c>
      <c r="B6000" s="544" t="s">
        <v>8534</v>
      </c>
      <c r="C6000" s="544" t="s">
        <v>8535</v>
      </c>
      <c r="D6000" s="544" t="s">
        <v>2745</v>
      </c>
      <c r="E6000" s="544" t="s">
        <v>10864</v>
      </c>
      <c r="F6000" s="559">
        <v>39830000</v>
      </c>
      <c r="G6000" s="541">
        <v>2023</v>
      </c>
      <c r="H6000" s="542">
        <f>VLOOKUP(G6000,[3]잔가율!$B$3:$C$33,2,FALSE)</f>
        <v>0.82599999999999996</v>
      </c>
      <c r="I6000" s="552">
        <f t="shared" si="93"/>
        <v>32899580</v>
      </c>
    </row>
    <row r="6001" spans="1:9">
      <c r="A6001" s="539">
        <v>6000</v>
      </c>
      <c r="B6001" s="544" t="s">
        <v>8534</v>
      </c>
      <c r="C6001" s="544" t="s">
        <v>8535</v>
      </c>
      <c r="D6001" s="544" t="s">
        <v>2745</v>
      </c>
      <c r="E6001" s="544" t="s">
        <v>10865</v>
      </c>
      <c r="F6001" s="559">
        <v>34290000</v>
      </c>
      <c r="G6001" s="541">
        <v>2023</v>
      </c>
      <c r="H6001" s="542">
        <f>VLOOKUP(G6001,[3]잔가율!$B$3:$C$33,2,FALSE)</f>
        <v>0.82599999999999996</v>
      </c>
      <c r="I6001" s="552">
        <f t="shared" si="93"/>
        <v>28323540</v>
      </c>
    </row>
    <row r="6002" spans="1:9">
      <c r="A6002" s="539">
        <v>6001</v>
      </c>
      <c r="B6002" s="544" t="s">
        <v>8534</v>
      </c>
      <c r="C6002" s="544" t="s">
        <v>8535</v>
      </c>
      <c r="D6002" s="544" t="s">
        <v>2745</v>
      </c>
      <c r="E6002" s="544" t="s">
        <v>10866</v>
      </c>
      <c r="F6002" s="559">
        <v>38150000</v>
      </c>
      <c r="G6002" s="541">
        <v>2023</v>
      </c>
      <c r="H6002" s="542">
        <f>VLOOKUP(G6002,[3]잔가율!$B$3:$C$33,2,FALSE)</f>
        <v>0.82599999999999996</v>
      </c>
      <c r="I6002" s="552">
        <f t="shared" si="93"/>
        <v>31511900</v>
      </c>
    </row>
    <row r="6003" spans="1:9">
      <c r="A6003" s="539">
        <v>6002</v>
      </c>
      <c r="B6003" s="544" t="s">
        <v>8534</v>
      </c>
      <c r="C6003" s="544" t="s">
        <v>8535</v>
      </c>
      <c r="D6003" s="544" t="s">
        <v>2745</v>
      </c>
      <c r="E6003" s="544" t="s">
        <v>10867</v>
      </c>
      <c r="F6003" s="559">
        <v>36950000</v>
      </c>
      <c r="G6003" s="541">
        <v>2023</v>
      </c>
      <c r="H6003" s="542">
        <f>VLOOKUP(G6003,[3]잔가율!$B$3:$C$33,2,FALSE)</f>
        <v>0.82599999999999996</v>
      </c>
      <c r="I6003" s="552">
        <f t="shared" si="93"/>
        <v>30520700</v>
      </c>
    </row>
    <row r="6004" spans="1:9">
      <c r="A6004" s="539">
        <v>6003</v>
      </c>
      <c r="B6004" s="544" t="s">
        <v>8534</v>
      </c>
      <c r="C6004" s="544" t="s">
        <v>8535</v>
      </c>
      <c r="D6004" s="544" t="s">
        <v>2745</v>
      </c>
      <c r="E6004" s="544" t="s">
        <v>10868</v>
      </c>
      <c r="F6004" s="559">
        <v>40260000</v>
      </c>
      <c r="G6004" s="541">
        <v>2023</v>
      </c>
      <c r="H6004" s="542">
        <f>VLOOKUP(G6004,[3]잔가율!$B$3:$C$33,2,FALSE)</f>
        <v>0.82599999999999996</v>
      </c>
      <c r="I6004" s="552">
        <f t="shared" si="93"/>
        <v>33254760</v>
      </c>
    </row>
    <row r="6005" spans="1:9">
      <c r="A6005" s="539">
        <v>6004</v>
      </c>
      <c r="B6005" s="544" t="s">
        <v>8534</v>
      </c>
      <c r="C6005" s="544" t="s">
        <v>8535</v>
      </c>
      <c r="D6005" s="544" t="s">
        <v>2745</v>
      </c>
      <c r="E6005" s="544" t="s">
        <v>10869</v>
      </c>
      <c r="F6005" s="559">
        <v>39350000</v>
      </c>
      <c r="G6005" s="541">
        <v>2023</v>
      </c>
      <c r="H6005" s="542">
        <f>VLOOKUP(G6005,[3]잔가율!$B$3:$C$33,2,FALSE)</f>
        <v>0.82599999999999996</v>
      </c>
      <c r="I6005" s="552">
        <f t="shared" si="93"/>
        <v>32503100</v>
      </c>
    </row>
    <row r="6006" spans="1:9">
      <c r="A6006" s="539">
        <v>6005</v>
      </c>
      <c r="B6006" s="544" t="s">
        <v>8534</v>
      </c>
      <c r="C6006" s="544" t="s">
        <v>8535</v>
      </c>
      <c r="D6006" s="544" t="s">
        <v>2745</v>
      </c>
      <c r="E6006" s="544" t="s">
        <v>10870</v>
      </c>
      <c r="F6006" s="559">
        <v>40610000</v>
      </c>
      <c r="G6006" s="541">
        <v>2023</v>
      </c>
      <c r="H6006" s="542">
        <f>VLOOKUP(G6006,[3]잔가율!$B$3:$C$33,2,FALSE)</f>
        <v>0.82599999999999996</v>
      </c>
      <c r="I6006" s="552">
        <f t="shared" si="93"/>
        <v>33543860</v>
      </c>
    </row>
    <row r="6007" spans="1:9">
      <c r="A6007" s="539">
        <v>6006</v>
      </c>
      <c r="B6007" s="544" t="s">
        <v>8534</v>
      </c>
      <c r="C6007" s="544" t="s">
        <v>8535</v>
      </c>
      <c r="D6007" s="544" t="s">
        <v>2745</v>
      </c>
      <c r="E6007" s="544" t="s">
        <v>10871</v>
      </c>
      <c r="F6007" s="559">
        <v>34310000</v>
      </c>
      <c r="G6007" s="541">
        <v>2023</v>
      </c>
      <c r="H6007" s="542">
        <f>VLOOKUP(G6007,[3]잔가율!$B$3:$C$33,2,FALSE)</f>
        <v>0.82599999999999996</v>
      </c>
      <c r="I6007" s="552">
        <f t="shared" si="93"/>
        <v>28340060</v>
      </c>
    </row>
    <row r="6008" spans="1:9">
      <c r="A6008" s="539">
        <v>6007</v>
      </c>
      <c r="B6008" s="544" t="s">
        <v>8534</v>
      </c>
      <c r="C6008" s="544" t="s">
        <v>8535</v>
      </c>
      <c r="D6008" s="544" t="s">
        <v>2745</v>
      </c>
      <c r="E6008" s="544" t="s">
        <v>10872</v>
      </c>
      <c r="F6008" s="559">
        <v>32470000</v>
      </c>
      <c r="G6008" s="541">
        <v>2023</v>
      </c>
      <c r="H6008" s="542">
        <f>VLOOKUP(G6008,[3]잔가율!$B$3:$C$33,2,FALSE)</f>
        <v>0.82599999999999996</v>
      </c>
      <c r="I6008" s="552">
        <f t="shared" si="93"/>
        <v>26820220</v>
      </c>
    </row>
    <row r="6009" spans="1:9">
      <c r="A6009" s="539">
        <v>6008</v>
      </c>
      <c r="B6009" s="544" t="s">
        <v>8534</v>
      </c>
      <c r="C6009" s="544" t="s">
        <v>8535</v>
      </c>
      <c r="D6009" s="544" t="s">
        <v>2745</v>
      </c>
      <c r="E6009" s="544" t="s">
        <v>10873</v>
      </c>
      <c r="F6009" s="559">
        <v>37850000</v>
      </c>
      <c r="G6009" s="541">
        <v>2023</v>
      </c>
      <c r="H6009" s="542">
        <f>VLOOKUP(G6009,[3]잔가율!$B$3:$C$33,2,FALSE)</f>
        <v>0.82599999999999996</v>
      </c>
      <c r="I6009" s="552">
        <f t="shared" si="93"/>
        <v>31264100</v>
      </c>
    </row>
    <row r="6010" spans="1:9">
      <c r="A6010" s="539">
        <v>6009</v>
      </c>
      <c r="B6010" s="544" t="s">
        <v>8534</v>
      </c>
      <c r="C6010" s="544" t="s">
        <v>8535</v>
      </c>
      <c r="D6010" s="544" t="s">
        <v>2745</v>
      </c>
      <c r="E6010" s="544" t="s">
        <v>10874</v>
      </c>
      <c r="F6010" s="559">
        <v>36810000</v>
      </c>
      <c r="G6010" s="541">
        <v>2023</v>
      </c>
      <c r="H6010" s="542">
        <f>VLOOKUP(G6010,[3]잔가율!$B$3:$C$33,2,FALSE)</f>
        <v>0.82599999999999996</v>
      </c>
      <c r="I6010" s="552">
        <f t="shared" si="93"/>
        <v>30405060</v>
      </c>
    </row>
    <row r="6011" spans="1:9">
      <c r="A6011" s="539">
        <v>6010</v>
      </c>
      <c r="B6011" s="540" t="s">
        <v>8534</v>
      </c>
      <c r="C6011" s="540" t="s">
        <v>8535</v>
      </c>
      <c r="D6011" s="540" t="s">
        <v>2745</v>
      </c>
      <c r="E6011" s="540" t="s">
        <v>10875</v>
      </c>
      <c r="F6011" s="556">
        <v>34060000</v>
      </c>
      <c r="G6011" s="541">
        <v>2023</v>
      </c>
      <c r="H6011" s="542">
        <f>VLOOKUP(G6011,[3]잔가율!$B$3:$C$33,2,FALSE)</f>
        <v>0.82599999999999996</v>
      </c>
      <c r="I6011" s="552">
        <f t="shared" si="93"/>
        <v>28133560</v>
      </c>
    </row>
    <row r="6012" spans="1:9">
      <c r="A6012" s="539">
        <v>6011</v>
      </c>
      <c r="B6012" s="540" t="s">
        <v>8534</v>
      </c>
      <c r="C6012" s="540" t="s">
        <v>8535</v>
      </c>
      <c r="D6012" s="540" t="s">
        <v>2745</v>
      </c>
      <c r="E6012" s="540" t="s">
        <v>10876</v>
      </c>
      <c r="F6012" s="556">
        <v>32920000</v>
      </c>
      <c r="G6012" s="541">
        <v>2023</v>
      </c>
      <c r="H6012" s="542">
        <f>VLOOKUP(G6012,[3]잔가율!$B$3:$C$33,2,FALSE)</f>
        <v>0.82599999999999996</v>
      </c>
      <c r="I6012" s="552">
        <f t="shared" si="93"/>
        <v>27191920</v>
      </c>
    </row>
    <row r="6013" spans="1:9">
      <c r="A6013" s="539">
        <v>6012</v>
      </c>
      <c r="B6013" s="543" t="s">
        <v>8534</v>
      </c>
      <c r="C6013" s="543" t="s">
        <v>8535</v>
      </c>
      <c r="D6013" s="543" t="s">
        <v>2745</v>
      </c>
      <c r="E6013" s="543" t="s">
        <v>10877</v>
      </c>
      <c r="F6013" s="561">
        <v>33860000</v>
      </c>
      <c r="G6013" s="541">
        <v>2023</v>
      </c>
      <c r="H6013" s="542">
        <f>VLOOKUP(G6013,[3]잔가율!$B$3:$C$33,2,FALSE)</f>
        <v>0.82599999999999996</v>
      </c>
      <c r="I6013" s="552">
        <f t="shared" si="93"/>
        <v>27968360</v>
      </c>
    </row>
    <row r="6014" spans="1:9">
      <c r="A6014" s="539">
        <v>6013</v>
      </c>
      <c r="B6014" s="540" t="s">
        <v>8534</v>
      </c>
      <c r="C6014" s="540" t="s">
        <v>8535</v>
      </c>
      <c r="D6014" s="540" t="s">
        <v>2745</v>
      </c>
      <c r="E6014" s="540" t="s">
        <v>10878</v>
      </c>
      <c r="F6014" s="556">
        <v>34050000</v>
      </c>
      <c r="G6014" s="541">
        <v>2023</v>
      </c>
      <c r="H6014" s="542">
        <f>VLOOKUP(G6014,[3]잔가율!$B$3:$C$33,2,FALSE)</f>
        <v>0.82599999999999996</v>
      </c>
      <c r="I6014" s="552">
        <f t="shared" si="93"/>
        <v>28125300</v>
      </c>
    </row>
    <row r="6015" spans="1:9">
      <c r="A6015" s="539">
        <v>6014</v>
      </c>
      <c r="B6015" s="543" t="s">
        <v>8534</v>
      </c>
      <c r="C6015" s="543" t="s">
        <v>8535</v>
      </c>
      <c r="D6015" s="543" t="s">
        <v>2745</v>
      </c>
      <c r="E6015" s="543" t="s">
        <v>10879</v>
      </c>
      <c r="F6015" s="561">
        <v>34970000</v>
      </c>
      <c r="G6015" s="541">
        <v>2023</v>
      </c>
      <c r="H6015" s="542">
        <f>VLOOKUP(G6015,[3]잔가율!$B$3:$C$33,2,FALSE)</f>
        <v>0.82599999999999996</v>
      </c>
      <c r="I6015" s="552">
        <f t="shared" si="93"/>
        <v>28885220</v>
      </c>
    </row>
    <row r="6016" spans="1:9">
      <c r="A6016" s="539">
        <v>6015</v>
      </c>
      <c r="B6016" s="543" t="s">
        <v>8534</v>
      </c>
      <c r="C6016" s="543" t="s">
        <v>8535</v>
      </c>
      <c r="D6016" s="543" t="s">
        <v>2745</v>
      </c>
      <c r="E6016" s="543" t="s">
        <v>10880</v>
      </c>
      <c r="F6016" s="561">
        <v>35100000</v>
      </c>
      <c r="G6016" s="541">
        <v>2023</v>
      </c>
      <c r="H6016" s="542">
        <f>VLOOKUP(G6016,[3]잔가율!$B$3:$C$33,2,FALSE)</f>
        <v>0.82599999999999996</v>
      </c>
      <c r="I6016" s="552">
        <f t="shared" si="93"/>
        <v>28992600</v>
      </c>
    </row>
    <row r="6017" spans="1:9">
      <c r="A6017" s="539">
        <v>6016</v>
      </c>
      <c r="B6017" s="544" t="s">
        <v>8534</v>
      </c>
      <c r="C6017" s="544" t="s">
        <v>8535</v>
      </c>
      <c r="D6017" s="544" t="s">
        <v>2745</v>
      </c>
      <c r="E6017" s="544" t="s">
        <v>10881</v>
      </c>
      <c r="F6017" s="559">
        <v>32260000</v>
      </c>
      <c r="G6017" s="541">
        <v>2023</v>
      </c>
      <c r="H6017" s="542">
        <f>VLOOKUP(G6017,[3]잔가율!$B$3:$C$33,2,FALSE)</f>
        <v>0.82599999999999996</v>
      </c>
      <c r="I6017" s="552">
        <f t="shared" si="93"/>
        <v>26646760</v>
      </c>
    </row>
    <row r="6018" spans="1:9">
      <c r="A6018" s="539">
        <v>6017</v>
      </c>
      <c r="B6018" s="540" t="s">
        <v>8534</v>
      </c>
      <c r="C6018" s="540" t="s">
        <v>8535</v>
      </c>
      <c r="D6018" s="540" t="s">
        <v>2745</v>
      </c>
      <c r="E6018" s="540" t="s">
        <v>10882</v>
      </c>
      <c r="F6018" s="556">
        <v>30240000</v>
      </c>
      <c r="G6018" s="541">
        <v>2023</v>
      </c>
      <c r="H6018" s="542">
        <f>VLOOKUP(G6018,[3]잔가율!$B$3:$C$33,2,FALSE)</f>
        <v>0.82599999999999996</v>
      </c>
      <c r="I6018" s="552">
        <f t="shared" ref="I6018:I6081" si="94">ROUNDDOWN(F6018*H6018,0)</f>
        <v>24978240</v>
      </c>
    </row>
    <row r="6019" spans="1:9">
      <c r="A6019" s="539">
        <v>6018</v>
      </c>
      <c r="B6019" s="543" t="s">
        <v>8534</v>
      </c>
      <c r="C6019" s="543" t="s">
        <v>8535</v>
      </c>
      <c r="D6019" s="543" t="s">
        <v>2745</v>
      </c>
      <c r="E6019" s="543" t="s">
        <v>10883</v>
      </c>
      <c r="F6019" s="561">
        <v>31550000</v>
      </c>
      <c r="G6019" s="541">
        <v>2023</v>
      </c>
      <c r="H6019" s="542">
        <f>VLOOKUP(G6019,[3]잔가율!$B$3:$C$33,2,FALSE)</f>
        <v>0.82599999999999996</v>
      </c>
      <c r="I6019" s="552">
        <f t="shared" si="94"/>
        <v>26060300</v>
      </c>
    </row>
    <row r="6020" spans="1:9">
      <c r="A6020" s="539">
        <v>6019</v>
      </c>
      <c r="B6020" s="543" t="s">
        <v>8534</v>
      </c>
      <c r="C6020" s="543" t="s">
        <v>8535</v>
      </c>
      <c r="D6020" s="543" t="s">
        <v>2745</v>
      </c>
      <c r="E6020" s="543" t="s">
        <v>10884</v>
      </c>
      <c r="F6020" s="561">
        <v>29080000</v>
      </c>
      <c r="G6020" s="541">
        <v>2023</v>
      </c>
      <c r="H6020" s="542">
        <f>VLOOKUP(G6020,[3]잔가율!$B$3:$C$33,2,FALSE)</f>
        <v>0.82599999999999996</v>
      </c>
      <c r="I6020" s="552">
        <f t="shared" si="94"/>
        <v>24020080</v>
      </c>
    </row>
    <row r="6021" spans="1:9">
      <c r="A6021" s="539">
        <v>6020</v>
      </c>
      <c r="B6021" s="540" t="s">
        <v>8534</v>
      </c>
      <c r="C6021" s="540" t="s">
        <v>8535</v>
      </c>
      <c r="D6021" s="540" t="s">
        <v>2745</v>
      </c>
      <c r="E6021" s="540" t="s">
        <v>10885</v>
      </c>
      <c r="F6021" s="556">
        <v>27050000</v>
      </c>
      <c r="G6021" s="541">
        <v>2023</v>
      </c>
      <c r="H6021" s="542">
        <f>VLOOKUP(G6021,[3]잔가율!$B$3:$C$33,2,FALSE)</f>
        <v>0.82599999999999996</v>
      </c>
      <c r="I6021" s="552">
        <f t="shared" si="94"/>
        <v>22343300</v>
      </c>
    </row>
    <row r="6022" spans="1:9">
      <c r="A6022" s="539">
        <v>6021</v>
      </c>
      <c r="B6022" s="544" t="s">
        <v>8534</v>
      </c>
      <c r="C6022" s="544" t="s">
        <v>8535</v>
      </c>
      <c r="D6022" s="544" t="s">
        <v>2745</v>
      </c>
      <c r="E6022" s="544" t="s">
        <v>10886</v>
      </c>
      <c r="F6022" s="559">
        <v>36860000</v>
      </c>
      <c r="G6022" s="541">
        <v>2023</v>
      </c>
      <c r="H6022" s="542">
        <f>VLOOKUP(G6022,[3]잔가율!$B$3:$C$33,2,FALSE)</f>
        <v>0.82599999999999996</v>
      </c>
      <c r="I6022" s="552">
        <f t="shared" si="94"/>
        <v>30446360</v>
      </c>
    </row>
    <row r="6023" spans="1:9">
      <c r="A6023" s="539">
        <v>6022</v>
      </c>
      <c r="B6023" s="544" t="s">
        <v>8534</v>
      </c>
      <c r="C6023" s="544" t="s">
        <v>8535</v>
      </c>
      <c r="D6023" s="544" t="s">
        <v>2745</v>
      </c>
      <c r="E6023" s="544" t="s">
        <v>10887</v>
      </c>
      <c r="F6023" s="559">
        <v>35560000</v>
      </c>
      <c r="G6023" s="541">
        <v>2023</v>
      </c>
      <c r="H6023" s="542">
        <f>VLOOKUP(G6023,[3]잔가율!$B$3:$C$33,2,FALSE)</f>
        <v>0.82599999999999996</v>
      </c>
      <c r="I6023" s="552">
        <f t="shared" si="94"/>
        <v>29372560</v>
      </c>
    </row>
    <row r="6024" spans="1:9">
      <c r="A6024" s="539">
        <v>6023</v>
      </c>
      <c r="B6024" s="544" t="s">
        <v>8534</v>
      </c>
      <c r="C6024" s="544" t="s">
        <v>8535</v>
      </c>
      <c r="D6024" s="544" t="s">
        <v>2745</v>
      </c>
      <c r="E6024" s="544" t="s">
        <v>10888</v>
      </c>
      <c r="F6024" s="559">
        <v>34400000</v>
      </c>
      <c r="G6024" s="541">
        <v>2023</v>
      </c>
      <c r="H6024" s="542">
        <f>VLOOKUP(G6024,[3]잔가율!$B$3:$C$33,2,FALSE)</f>
        <v>0.82599999999999996</v>
      </c>
      <c r="I6024" s="552">
        <f t="shared" si="94"/>
        <v>28414400</v>
      </c>
    </row>
    <row r="6025" spans="1:9">
      <c r="A6025" s="539">
        <v>6024</v>
      </c>
      <c r="B6025" s="544" t="s">
        <v>8534</v>
      </c>
      <c r="C6025" s="544" t="s">
        <v>8535</v>
      </c>
      <c r="D6025" s="544" t="s">
        <v>2745</v>
      </c>
      <c r="E6025" s="544" t="s">
        <v>10889</v>
      </c>
      <c r="F6025" s="559">
        <v>35680000</v>
      </c>
      <c r="G6025" s="541">
        <v>2023</v>
      </c>
      <c r="H6025" s="542">
        <f>VLOOKUP(G6025,[3]잔가율!$B$3:$C$33,2,FALSE)</f>
        <v>0.82599999999999996</v>
      </c>
      <c r="I6025" s="552">
        <f t="shared" si="94"/>
        <v>29471680</v>
      </c>
    </row>
    <row r="6026" spans="1:9">
      <c r="A6026" s="539">
        <v>6025</v>
      </c>
      <c r="B6026" s="544" t="s">
        <v>8534</v>
      </c>
      <c r="C6026" s="544" t="s">
        <v>8535</v>
      </c>
      <c r="D6026" s="544" t="s">
        <v>2745</v>
      </c>
      <c r="E6026" s="544" t="s">
        <v>10890</v>
      </c>
      <c r="F6026" s="559">
        <v>36200000</v>
      </c>
      <c r="G6026" s="541">
        <v>2023</v>
      </c>
      <c r="H6026" s="542">
        <f>VLOOKUP(G6026,[3]잔가율!$B$3:$C$33,2,FALSE)</f>
        <v>0.82599999999999996</v>
      </c>
      <c r="I6026" s="552">
        <f t="shared" si="94"/>
        <v>29901200</v>
      </c>
    </row>
    <row r="6027" spans="1:9">
      <c r="A6027" s="539">
        <v>6026</v>
      </c>
      <c r="B6027" s="544" t="s">
        <v>8534</v>
      </c>
      <c r="C6027" s="544" t="s">
        <v>8535</v>
      </c>
      <c r="D6027" s="544" t="s">
        <v>2745</v>
      </c>
      <c r="E6027" s="544" t="s">
        <v>10891</v>
      </c>
      <c r="F6027" s="559">
        <v>32720000</v>
      </c>
      <c r="G6027" s="541">
        <v>2023</v>
      </c>
      <c r="H6027" s="542">
        <f>VLOOKUP(G6027,[3]잔가율!$B$3:$C$33,2,FALSE)</f>
        <v>0.82599999999999996</v>
      </c>
      <c r="I6027" s="552">
        <f t="shared" si="94"/>
        <v>27026720</v>
      </c>
    </row>
    <row r="6028" spans="1:9">
      <c r="A6028" s="539">
        <v>6027</v>
      </c>
      <c r="B6028" s="544" t="s">
        <v>8534</v>
      </c>
      <c r="C6028" s="544" t="s">
        <v>8535</v>
      </c>
      <c r="D6028" s="544" t="s">
        <v>2745</v>
      </c>
      <c r="E6028" s="544" t="s">
        <v>10892</v>
      </c>
      <c r="F6028" s="559">
        <v>31210000</v>
      </c>
      <c r="G6028" s="541">
        <v>2023</v>
      </c>
      <c r="H6028" s="542">
        <f>VLOOKUP(G6028,[3]잔가율!$B$3:$C$33,2,FALSE)</f>
        <v>0.82599999999999996</v>
      </c>
      <c r="I6028" s="552">
        <f t="shared" si="94"/>
        <v>25779460</v>
      </c>
    </row>
    <row r="6029" spans="1:9">
      <c r="A6029" s="539">
        <v>6028</v>
      </c>
      <c r="B6029" s="544" t="s">
        <v>8534</v>
      </c>
      <c r="C6029" s="544" t="s">
        <v>8535</v>
      </c>
      <c r="D6029" s="544" t="s">
        <v>2745</v>
      </c>
      <c r="E6029" s="544" t="s">
        <v>10893</v>
      </c>
      <c r="F6029" s="559">
        <v>32320000</v>
      </c>
      <c r="G6029" s="541">
        <v>2023</v>
      </c>
      <c r="H6029" s="542">
        <f>VLOOKUP(G6029,[3]잔가율!$B$3:$C$33,2,FALSE)</f>
        <v>0.82599999999999996</v>
      </c>
      <c r="I6029" s="552">
        <f t="shared" si="94"/>
        <v>26696320</v>
      </c>
    </row>
    <row r="6030" spans="1:9">
      <c r="A6030" s="539">
        <v>6029</v>
      </c>
      <c r="B6030" s="544" t="s">
        <v>8534</v>
      </c>
      <c r="C6030" s="544" t="s">
        <v>8535</v>
      </c>
      <c r="D6030" s="544" t="s">
        <v>2745</v>
      </c>
      <c r="E6030" s="544" t="s">
        <v>10894</v>
      </c>
      <c r="F6030" s="559">
        <v>30660000</v>
      </c>
      <c r="G6030" s="541">
        <v>2023</v>
      </c>
      <c r="H6030" s="542">
        <f>VLOOKUP(G6030,[3]잔가율!$B$3:$C$33,2,FALSE)</f>
        <v>0.82599999999999996</v>
      </c>
      <c r="I6030" s="552">
        <f t="shared" si="94"/>
        <v>25325160</v>
      </c>
    </row>
    <row r="6031" spans="1:9">
      <c r="A6031" s="539">
        <v>6030</v>
      </c>
      <c r="B6031" s="544" t="s">
        <v>8534</v>
      </c>
      <c r="C6031" s="544" t="s">
        <v>8535</v>
      </c>
      <c r="D6031" s="544" t="s">
        <v>2745</v>
      </c>
      <c r="E6031" s="544" t="s">
        <v>10895</v>
      </c>
      <c r="F6031" s="559">
        <v>28410000</v>
      </c>
      <c r="G6031" s="541">
        <v>2023</v>
      </c>
      <c r="H6031" s="542">
        <f>VLOOKUP(G6031,[3]잔가율!$B$3:$C$33,2,FALSE)</f>
        <v>0.82599999999999996</v>
      </c>
      <c r="I6031" s="552">
        <f t="shared" si="94"/>
        <v>23466660</v>
      </c>
    </row>
    <row r="6032" spans="1:9">
      <c r="A6032" s="539">
        <v>6031</v>
      </c>
      <c r="B6032" s="544" t="s">
        <v>8534</v>
      </c>
      <c r="C6032" s="544" t="s">
        <v>8535</v>
      </c>
      <c r="D6032" s="544" t="s">
        <v>2745</v>
      </c>
      <c r="E6032" s="544" t="s">
        <v>10896</v>
      </c>
      <c r="F6032" s="559">
        <v>37230000</v>
      </c>
      <c r="G6032" s="541">
        <v>2023</v>
      </c>
      <c r="H6032" s="542">
        <f>VLOOKUP(G6032,[3]잔가율!$B$3:$C$33,2,FALSE)</f>
        <v>0.82599999999999996</v>
      </c>
      <c r="I6032" s="552">
        <f t="shared" si="94"/>
        <v>30751980</v>
      </c>
    </row>
    <row r="6033" spans="1:9">
      <c r="A6033" s="539">
        <v>6032</v>
      </c>
      <c r="B6033" s="544" t="s">
        <v>8534</v>
      </c>
      <c r="C6033" s="544" t="s">
        <v>8535</v>
      </c>
      <c r="D6033" s="544" t="s">
        <v>2745</v>
      </c>
      <c r="E6033" s="544" t="s">
        <v>10897</v>
      </c>
      <c r="F6033" s="559">
        <v>35340000</v>
      </c>
      <c r="G6033" s="541">
        <v>2023</v>
      </c>
      <c r="H6033" s="542">
        <f>VLOOKUP(G6033,[3]잔가율!$B$3:$C$33,2,FALSE)</f>
        <v>0.82599999999999996</v>
      </c>
      <c r="I6033" s="552">
        <f t="shared" si="94"/>
        <v>29190840</v>
      </c>
    </row>
    <row r="6034" spans="1:9">
      <c r="A6034" s="539">
        <v>6033</v>
      </c>
      <c r="B6034" s="544" t="s">
        <v>8534</v>
      </c>
      <c r="C6034" s="544" t="s">
        <v>8535</v>
      </c>
      <c r="D6034" s="544" t="s">
        <v>2745</v>
      </c>
      <c r="E6034" s="544" t="s">
        <v>10898</v>
      </c>
      <c r="F6034" s="559">
        <v>37520000</v>
      </c>
      <c r="G6034" s="541">
        <v>2023</v>
      </c>
      <c r="H6034" s="542">
        <f>VLOOKUP(G6034,[3]잔가율!$B$3:$C$33,2,FALSE)</f>
        <v>0.82599999999999996</v>
      </c>
      <c r="I6034" s="552">
        <f t="shared" si="94"/>
        <v>30991520</v>
      </c>
    </row>
    <row r="6035" spans="1:9">
      <c r="A6035" s="539">
        <v>6034</v>
      </c>
      <c r="B6035" s="544" t="s">
        <v>8534</v>
      </c>
      <c r="C6035" s="544" t="s">
        <v>8535</v>
      </c>
      <c r="D6035" s="544" t="s">
        <v>2745</v>
      </c>
      <c r="E6035" s="544" t="s">
        <v>10899</v>
      </c>
      <c r="F6035" s="559">
        <v>33460000</v>
      </c>
      <c r="G6035" s="541">
        <v>2023</v>
      </c>
      <c r="H6035" s="542">
        <f>VLOOKUP(G6035,[3]잔가율!$B$3:$C$33,2,FALSE)</f>
        <v>0.82599999999999996</v>
      </c>
      <c r="I6035" s="552">
        <f t="shared" si="94"/>
        <v>27637960</v>
      </c>
    </row>
    <row r="6036" spans="1:9">
      <c r="A6036" s="539">
        <v>6035</v>
      </c>
      <c r="B6036" s="544" t="s">
        <v>8534</v>
      </c>
      <c r="C6036" s="544" t="s">
        <v>8535</v>
      </c>
      <c r="D6036" s="544" t="s">
        <v>2745</v>
      </c>
      <c r="E6036" s="544" t="s">
        <v>10900</v>
      </c>
      <c r="F6036" s="559">
        <v>31880000</v>
      </c>
      <c r="G6036" s="541">
        <v>2023</v>
      </c>
      <c r="H6036" s="542">
        <f>VLOOKUP(G6036,[3]잔가율!$B$3:$C$33,2,FALSE)</f>
        <v>0.82599999999999996</v>
      </c>
      <c r="I6036" s="552">
        <f t="shared" si="94"/>
        <v>26332880</v>
      </c>
    </row>
    <row r="6037" spans="1:9">
      <c r="A6037" s="539">
        <v>6036</v>
      </c>
      <c r="B6037" s="544" t="s">
        <v>8534</v>
      </c>
      <c r="C6037" s="544" t="s">
        <v>8535</v>
      </c>
      <c r="D6037" s="544" t="s">
        <v>2745</v>
      </c>
      <c r="E6037" s="544" t="s">
        <v>10901</v>
      </c>
      <c r="F6037" s="559">
        <v>28980000</v>
      </c>
      <c r="G6037" s="541">
        <v>2023</v>
      </c>
      <c r="H6037" s="542">
        <f>VLOOKUP(G6037,[3]잔가율!$B$3:$C$33,2,FALSE)</f>
        <v>0.82599999999999996</v>
      </c>
      <c r="I6037" s="552">
        <f t="shared" si="94"/>
        <v>23937480</v>
      </c>
    </row>
    <row r="6038" spans="1:9">
      <c r="A6038" s="539">
        <v>6037</v>
      </c>
      <c r="B6038" s="540" t="s">
        <v>8534</v>
      </c>
      <c r="C6038" s="540" t="s">
        <v>8535</v>
      </c>
      <c r="D6038" s="540" t="s">
        <v>2745</v>
      </c>
      <c r="E6038" s="540" t="s">
        <v>10902</v>
      </c>
      <c r="F6038" s="556">
        <v>32180000</v>
      </c>
      <c r="G6038" s="541">
        <v>2023</v>
      </c>
      <c r="H6038" s="542">
        <f>VLOOKUP(G6038,[3]잔가율!$B$3:$C$33,2,FALSE)</f>
        <v>0.82599999999999996</v>
      </c>
      <c r="I6038" s="552">
        <f t="shared" si="94"/>
        <v>26580680</v>
      </c>
    </row>
    <row r="6039" spans="1:9">
      <c r="A6039" s="539">
        <v>6038</v>
      </c>
      <c r="B6039" s="543" t="s">
        <v>8534</v>
      </c>
      <c r="C6039" s="543" t="s">
        <v>8535</v>
      </c>
      <c r="D6039" s="543" t="s">
        <v>2745</v>
      </c>
      <c r="E6039" s="543" t="s">
        <v>10903</v>
      </c>
      <c r="F6039" s="561">
        <v>35090000</v>
      </c>
      <c r="G6039" s="541">
        <v>2023</v>
      </c>
      <c r="H6039" s="542">
        <f>VLOOKUP(G6039,[3]잔가율!$B$3:$C$33,2,FALSE)</f>
        <v>0.82599999999999996</v>
      </c>
      <c r="I6039" s="552">
        <f t="shared" si="94"/>
        <v>28984340</v>
      </c>
    </row>
    <row r="6040" spans="1:9">
      <c r="A6040" s="539">
        <v>6039</v>
      </c>
      <c r="B6040" s="540" t="s">
        <v>8534</v>
      </c>
      <c r="C6040" s="540" t="s">
        <v>8535</v>
      </c>
      <c r="D6040" s="540" t="s">
        <v>2745</v>
      </c>
      <c r="E6040" s="540" t="s">
        <v>10904</v>
      </c>
      <c r="F6040" s="556">
        <v>37120000</v>
      </c>
      <c r="G6040" s="541">
        <v>2023</v>
      </c>
      <c r="H6040" s="542">
        <f>VLOOKUP(G6040,[3]잔가율!$B$3:$C$33,2,FALSE)</f>
        <v>0.82599999999999996</v>
      </c>
      <c r="I6040" s="552">
        <f t="shared" si="94"/>
        <v>30661120</v>
      </c>
    </row>
    <row r="6041" spans="1:9">
      <c r="A6041" s="539">
        <v>6040</v>
      </c>
      <c r="B6041" s="543" t="s">
        <v>8534</v>
      </c>
      <c r="C6041" s="543" t="s">
        <v>8535</v>
      </c>
      <c r="D6041" s="543" t="s">
        <v>2745</v>
      </c>
      <c r="E6041" s="543" t="s">
        <v>10905</v>
      </c>
      <c r="F6041" s="561">
        <v>37430000</v>
      </c>
      <c r="G6041" s="541">
        <v>2023</v>
      </c>
      <c r="H6041" s="542">
        <f>VLOOKUP(G6041,[3]잔가율!$B$3:$C$33,2,FALSE)</f>
        <v>0.82599999999999996</v>
      </c>
      <c r="I6041" s="552">
        <f t="shared" si="94"/>
        <v>30917180</v>
      </c>
    </row>
    <row r="6042" spans="1:9">
      <c r="A6042" s="539">
        <v>6041</v>
      </c>
      <c r="B6042" s="543" t="s">
        <v>8534</v>
      </c>
      <c r="C6042" s="543" t="s">
        <v>8535</v>
      </c>
      <c r="D6042" s="543" t="s">
        <v>2745</v>
      </c>
      <c r="E6042" s="543" t="s">
        <v>10906</v>
      </c>
      <c r="F6042" s="561">
        <v>34000000</v>
      </c>
      <c r="G6042" s="541">
        <v>2023</v>
      </c>
      <c r="H6042" s="542">
        <f>VLOOKUP(G6042,[3]잔가율!$B$3:$C$33,2,FALSE)</f>
        <v>0.82599999999999996</v>
      </c>
      <c r="I6042" s="552">
        <f t="shared" si="94"/>
        <v>28084000</v>
      </c>
    </row>
    <row r="6043" spans="1:9">
      <c r="A6043" s="539">
        <v>6042</v>
      </c>
      <c r="B6043" s="543" t="s">
        <v>8534</v>
      </c>
      <c r="C6043" s="543" t="s">
        <v>8535</v>
      </c>
      <c r="D6043" s="543" t="s">
        <v>2745</v>
      </c>
      <c r="E6043" s="543" t="s">
        <v>10907</v>
      </c>
      <c r="F6043" s="561">
        <v>31680000</v>
      </c>
      <c r="G6043" s="541">
        <v>2023</v>
      </c>
      <c r="H6043" s="542">
        <f>VLOOKUP(G6043,[3]잔가율!$B$3:$C$33,2,FALSE)</f>
        <v>0.82599999999999996</v>
      </c>
      <c r="I6043" s="552">
        <f t="shared" si="94"/>
        <v>26167680</v>
      </c>
    </row>
    <row r="6044" spans="1:9">
      <c r="A6044" s="539">
        <v>6043</v>
      </c>
      <c r="B6044" s="543" t="s">
        <v>8534</v>
      </c>
      <c r="C6044" s="543" t="s">
        <v>8535</v>
      </c>
      <c r="D6044" s="543" t="s">
        <v>2745</v>
      </c>
      <c r="E6044" s="543" t="s">
        <v>10908</v>
      </c>
      <c r="F6044" s="561">
        <v>30800000</v>
      </c>
      <c r="G6044" s="541">
        <v>2023</v>
      </c>
      <c r="H6044" s="542">
        <f>VLOOKUP(G6044,[3]잔가율!$B$3:$C$33,2,FALSE)</f>
        <v>0.82599999999999996</v>
      </c>
      <c r="I6044" s="552">
        <f t="shared" si="94"/>
        <v>25440800</v>
      </c>
    </row>
    <row r="6045" spans="1:9">
      <c r="A6045" s="539">
        <v>6044</v>
      </c>
      <c r="B6045" s="543" t="s">
        <v>8534</v>
      </c>
      <c r="C6045" s="543" t="s">
        <v>8535</v>
      </c>
      <c r="D6045" s="543" t="s">
        <v>2745</v>
      </c>
      <c r="E6045" s="543" t="s">
        <v>10909</v>
      </c>
      <c r="F6045" s="561">
        <v>29390000</v>
      </c>
      <c r="G6045" s="541">
        <v>2023</v>
      </c>
      <c r="H6045" s="542">
        <f>VLOOKUP(G6045,[3]잔가율!$B$3:$C$33,2,FALSE)</f>
        <v>0.82599999999999996</v>
      </c>
      <c r="I6045" s="552">
        <f t="shared" si="94"/>
        <v>24276140</v>
      </c>
    </row>
    <row r="6046" spans="1:9">
      <c r="A6046" s="539">
        <v>6045</v>
      </c>
      <c r="B6046" s="544" t="s">
        <v>8534</v>
      </c>
      <c r="C6046" s="544" t="s">
        <v>8535</v>
      </c>
      <c r="D6046" s="544" t="s">
        <v>2745</v>
      </c>
      <c r="E6046" s="544" t="s">
        <v>10910</v>
      </c>
      <c r="F6046" s="559">
        <v>40310000</v>
      </c>
      <c r="G6046" s="541">
        <v>2023</v>
      </c>
      <c r="H6046" s="542">
        <f>VLOOKUP(G6046,[3]잔가율!$B$3:$C$33,2,FALSE)</f>
        <v>0.82599999999999996</v>
      </c>
      <c r="I6046" s="552">
        <f t="shared" si="94"/>
        <v>33296060</v>
      </c>
    </row>
    <row r="6047" spans="1:9">
      <c r="A6047" s="539">
        <v>6046</v>
      </c>
      <c r="B6047" s="544" t="s">
        <v>8534</v>
      </c>
      <c r="C6047" s="544" t="s">
        <v>8535</v>
      </c>
      <c r="D6047" s="544" t="s">
        <v>2745</v>
      </c>
      <c r="E6047" s="544" t="s">
        <v>10911</v>
      </c>
      <c r="F6047" s="559">
        <v>37910000</v>
      </c>
      <c r="G6047" s="541">
        <v>2023</v>
      </c>
      <c r="H6047" s="542">
        <f>VLOOKUP(G6047,[3]잔가율!$B$3:$C$33,2,FALSE)</f>
        <v>0.82599999999999996</v>
      </c>
      <c r="I6047" s="552">
        <f t="shared" si="94"/>
        <v>31313660</v>
      </c>
    </row>
    <row r="6048" spans="1:9">
      <c r="A6048" s="539">
        <v>6047</v>
      </c>
      <c r="B6048" s="544" t="s">
        <v>8534</v>
      </c>
      <c r="C6048" s="544" t="s">
        <v>8535</v>
      </c>
      <c r="D6048" s="544" t="s">
        <v>2745</v>
      </c>
      <c r="E6048" s="544" t="s">
        <v>10912</v>
      </c>
      <c r="F6048" s="559">
        <v>36080000</v>
      </c>
      <c r="G6048" s="541">
        <v>2023</v>
      </c>
      <c r="H6048" s="542">
        <f>VLOOKUP(G6048,[3]잔가율!$B$3:$C$33,2,FALSE)</f>
        <v>0.82599999999999996</v>
      </c>
      <c r="I6048" s="552">
        <f t="shared" si="94"/>
        <v>29802080</v>
      </c>
    </row>
    <row r="6049" spans="1:9">
      <c r="A6049" s="539">
        <v>6048</v>
      </c>
      <c r="B6049" s="544" t="s">
        <v>8534</v>
      </c>
      <c r="C6049" s="544" t="s">
        <v>8535</v>
      </c>
      <c r="D6049" s="544" t="s">
        <v>2745</v>
      </c>
      <c r="E6049" s="544" t="s">
        <v>10913</v>
      </c>
      <c r="F6049" s="559">
        <v>39170000</v>
      </c>
      <c r="G6049" s="541">
        <v>2023</v>
      </c>
      <c r="H6049" s="542">
        <f>VLOOKUP(G6049,[3]잔가율!$B$3:$C$33,2,FALSE)</f>
        <v>0.82599999999999996</v>
      </c>
      <c r="I6049" s="552">
        <f t="shared" si="94"/>
        <v>32354420</v>
      </c>
    </row>
    <row r="6050" spans="1:9">
      <c r="A6050" s="539">
        <v>6049</v>
      </c>
      <c r="B6050" s="544" t="s">
        <v>8534</v>
      </c>
      <c r="C6050" s="544" t="s">
        <v>8535</v>
      </c>
      <c r="D6050" s="544" t="s">
        <v>2745</v>
      </c>
      <c r="E6050" s="544" t="s">
        <v>10914</v>
      </c>
      <c r="F6050" s="559">
        <v>38740000</v>
      </c>
      <c r="G6050" s="541">
        <v>2023</v>
      </c>
      <c r="H6050" s="542">
        <f>VLOOKUP(G6050,[3]잔가율!$B$3:$C$33,2,FALSE)</f>
        <v>0.82599999999999996</v>
      </c>
      <c r="I6050" s="552">
        <f t="shared" si="94"/>
        <v>31999240</v>
      </c>
    </row>
    <row r="6051" spans="1:9">
      <c r="A6051" s="539">
        <v>6050</v>
      </c>
      <c r="B6051" s="544" t="s">
        <v>8534</v>
      </c>
      <c r="C6051" s="544" t="s">
        <v>8535</v>
      </c>
      <c r="D6051" s="544" t="s">
        <v>2745</v>
      </c>
      <c r="E6051" s="544" t="s">
        <v>10915</v>
      </c>
      <c r="F6051" s="559">
        <v>34830000</v>
      </c>
      <c r="G6051" s="541">
        <v>2023</v>
      </c>
      <c r="H6051" s="542">
        <f>VLOOKUP(G6051,[3]잔가율!$B$3:$C$33,2,FALSE)</f>
        <v>0.82599999999999996</v>
      </c>
      <c r="I6051" s="552">
        <f t="shared" si="94"/>
        <v>28769580</v>
      </c>
    </row>
    <row r="6052" spans="1:9">
      <c r="A6052" s="539">
        <v>6051</v>
      </c>
      <c r="B6052" s="544" t="s">
        <v>8534</v>
      </c>
      <c r="C6052" s="544" t="s">
        <v>8535</v>
      </c>
      <c r="D6052" s="544" t="s">
        <v>2745</v>
      </c>
      <c r="E6052" s="544" t="s">
        <v>10916</v>
      </c>
      <c r="F6052" s="559">
        <v>33250000</v>
      </c>
      <c r="G6052" s="541">
        <v>2023</v>
      </c>
      <c r="H6052" s="542">
        <f>VLOOKUP(G6052,[3]잔가율!$B$3:$C$33,2,FALSE)</f>
        <v>0.82599999999999996</v>
      </c>
      <c r="I6052" s="552">
        <f t="shared" si="94"/>
        <v>27464500</v>
      </c>
    </row>
    <row r="6053" spans="1:9">
      <c r="A6053" s="539">
        <v>6052</v>
      </c>
      <c r="B6053" s="544" t="s">
        <v>8534</v>
      </c>
      <c r="C6053" s="544" t="s">
        <v>8535</v>
      </c>
      <c r="D6053" s="544" t="s">
        <v>2745</v>
      </c>
      <c r="E6053" s="544" t="s">
        <v>10917</v>
      </c>
      <c r="F6053" s="559">
        <v>37440000</v>
      </c>
      <c r="G6053" s="541">
        <v>2023</v>
      </c>
      <c r="H6053" s="542">
        <f>VLOOKUP(G6053,[3]잔가율!$B$3:$C$33,2,FALSE)</f>
        <v>0.82599999999999996</v>
      </c>
      <c r="I6053" s="552">
        <f t="shared" si="94"/>
        <v>30925440</v>
      </c>
    </row>
    <row r="6054" spans="1:9">
      <c r="A6054" s="539">
        <v>6053</v>
      </c>
      <c r="B6054" s="544" t="s">
        <v>8534</v>
      </c>
      <c r="C6054" s="544" t="s">
        <v>8535</v>
      </c>
      <c r="D6054" s="544" t="s">
        <v>2745</v>
      </c>
      <c r="E6054" s="544" t="s">
        <v>10918</v>
      </c>
      <c r="F6054" s="559">
        <v>38150000</v>
      </c>
      <c r="G6054" s="541">
        <v>2023</v>
      </c>
      <c r="H6054" s="542">
        <f>VLOOKUP(G6054,[3]잔가율!$B$3:$C$33,2,FALSE)</f>
        <v>0.82599999999999996</v>
      </c>
      <c r="I6054" s="552">
        <f t="shared" si="94"/>
        <v>31511900</v>
      </c>
    </row>
    <row r="6055" spans="1:9">
      <c r="A6055" s="539">
        <v>6054</v>
      </c>
      <c r="B6055" s="544" t="s">
        <v>8534</v>
      </c>
      <c r="C6055" s="544" t="s">
        <v>8535</v>
      </c>
      <c r="D6055" s="544" t="s">
        <v>2745</v>
      </c>
      <c r="E6055" s="544" t="s">
        <v>10919</v>
      </c>
      <c r="F6055" s="559">
        <v>35000000</v>
      </c>
      <c r="G6055" s="541">
        <v>2023</v>
      </c>
      <c r="H6055" s="542">
        <f>VLOOKUP(G6055,[3]잔가율!$B$3:$C$33,2,FALSE)</f>
        <v>0.82599999999999996</v>
      </c>
      <c r="I6055" s="552">
        <f t="shared" si="94"/>
        <v>28910000</v>
      </c>
    </row>
    <row r="6056" spans="1:9">
      <c r="A6056" s="539">
        <v>6055</v>
      </c>
      <c r="B6056" s="544" t="s">
        <v>8534</v>
      </c>
      <c r="C6056" s="544" t="s">
        <v>8535</v>
      </c>
      <c r="D6056" s="544" t="s">
        <v>2745</v>
      </c>
      <c r="E6056" s="544" t="s">
        <v>10920</v>
      </c>
      <c r="F6056" s="559">
        <v>33830000</v>
      </c>
      <c r="G6056" s="541">
        <v>2023</v>
      </c>
      <c r="H6056" s="542">
        <f>VLOOKUP(G6056,[3]잔가율!$B$3:$C$33,2,FALSE)</f>
        <v>0.82599999999999996</v>
      </c>
      <c r="I6056" s="552">
        <f t="shared" si="94"/>
        <v>27943580</v>
      </c>
    </row>
    <row r="6057" spans="1:9">
      <c r="A6057" s="539">
        <v>6056</v>
      </c>
      <c r="B6057" s="544" t="s">
        <v>8534</v>
      </c>
      <c r="C6057" s="544" t="s">
        <v>8535</v>
      </c>
      <c r="D6057" s="544" t="s">
        <v>2745</v>
      </c>
      <c r="E6057" s="544" t="s">
        <v>10921</v>
      </c>
      <c r="F6057" s="559">
        <v>29650000</v>
      </c>
      <c r="G6057" s="541">
        <v>2023</v>
      </c>
      <c r="H6057" s="542">
        <f>VLOOKUP(G6057,[3]잔가율!$B$3:$C$33,2,FALSE)</f>
        <v>0.82599999999999996</v>
      </c>
      <c r="I6057" s="552">
        <f t="shared" si="94"/>
        <v>24490900</v>
      </c>
    </row>
    <row r="6058" spans="1:9">
      <c r="A6058" s="539">
        <v>6057</v>
      </c>
      <c r="B6058" s="544" t="s">
        <v>8534</v>
      </c>
      <c r="C6058" s="544" t="s">
        <v>8535</v>
      </c>
      <c r="D6058" s="544" t="s">
        <v>2745</v>
      </c>
      <c r="E6058" s="544" t="s">
        <v>10922</v>
      </c>
      <c r="F6058" s="559">
        <v>26730000</v>
      </c>
      <c r="G6058" s="541">
        <v>2023</v>
      </c>
      <c r="H6058" s="542">
        <f>VLOOKUP(G6058,[3]잔가율!$B$3:$C$33,2,FALSE)</f>
        <v>0.82599999999999996</v>
      </c>
      <c r="I6058" s="552">
        <f t="shared" si="94"/>
        <v>22078980</v>
      </c>
    </row>
    <row r="6059" spans="1:9">
      <c r="A6059" s="539">
        <v>6058</v>
      </c>
      <c r="B6059" s="544" t="s">
        <v>8534</v>
      </c>
      <c r="C6059" s="544" t="s">
        <v>8535</v>
      </c>
      <c r="D6059" s="544" t="s">
        <v>2745</v>
      </c>
      <c r="E6059" s="544" t="s">
        <v>10923</v>
      </c>
      <c r="F6059" s="559">
        <v>35050000</v>
      </c>
      <c r="G6059" s="541">
        <v>2023</v>
      </c>
      <c r="H6059" s="542">
        <f>VLOOKUP(G6059,[3]잔가율!$B$3:$C$33,2,FALSE)</f>
        <v>0.82599999999999996</v>
      </c>
      <c r="I6059" s="552">
        <f t="shared" si="94"/>
        <v>28951300</v>
      </c>
    </row>
    <row r="6060" spans="1:9">
      <c r="A6060" s="539">
        <v>6059</v>
      </c>
      <c r="B6060" s="544" t="s">
        <v>8534</v>
      </c>
      <c r="C6060" s="544" t="s">
        <v>8535</v>
      </c>
      <c r="D6060" s="544" t="s">
        <v>2745</v>
      </c>
      <c r="E6060" s="544" t="s">
        <v>10924</v>
      </c>
      <c r="F6060" s="559">
        <v>31960000</v>
      </c>
      <c r="G6060" s="541">
        <v>2023</v>
      </c>
      <c r="H6060" s="542">
        <f>VLOOKUP(G6060,[3]잔가율!$B$3:$C$33,2,FALSE)</f>
        <v>0.82599999999999996</v>
      </c>
      <c r="I6060" s="552">
        <f t="shared" si="94"/>
        <v>26398960</v>
      </c>
    </row>
    <row r="6061" spans="1:9">
      <c r="A6061" s="539">
        <v>6060</v>
      </c>
      <c r="B6061" s="544" t="s">
        <v>8534</v>
      </c>
      <c r="C6061" s="544" t="s">
        <v>8535</v>
      </c>
      <c r="D6061" s="544" t="s">
        <v>2745</v>
      </c>
      <c r="E6061" s="544" t="s">
        <v>10925</v>
      </c>
      <c r="F6061" s="559">
        <v>35010000</v>
      </c>
      <c r="G6061" s="541">
        <v>2023</v>
      </c>
      <c r="H6061" s="542">
        <f>VLOOKUP(G6061,[3]잔가율!$B$3:$C$33,2,FALSE)</f>
        <v>0.82599999999999996</v>
      </c>
      <c r="I6061" s="552">
        <f t="shared" si="94"/>
        <v>28918260</v>
      </c>
    </row>
    <row r="6062" spans="1:9">
      <c r="A6062" s="539">
        <v>6061</v>
      </c>
      <c r="B6062" s="544" t="s">
        <v>8534</v>
      </c>
      <c r="C6062" s="544" t="s">
        <v>8535</v>
      </c>
      <c r="D6062" s="544" t="s">
        <v>2745</v>
      </c>
      <c r="E6062" s="544" t="s">
        <v>10926</v>
      </c>
      <c r="F6062" s="559">
        <v>33840000</v>
      </c>
      <c r="G6062" s="541">
        <v>2023</v>
      </c>
      <c r="H6062" s="542">
        <f>VLOOKUP(G6062,[3]잔가율!$B$3:$C$33,2,FALSE)</f>
        <v>0.82599999999999996</v>
      </c>
      <c r="I6062" s="552">
        <f t="shared" si="94"/>
        <v>27951840</v>
      </c>
    </row>
    <row r="6063" spans="1:9">
      <c r="A6063" s="539">
        <v>6062</v>
      </c>
      <c r="B6063" s="544" t="s">
        <v>8534</v>
      </c>
      <c r="C6063" s="544" t="s">
        <v>8535</v>
      </c>
      <c r="D6063" s="544" t="s">
        <v>2745</v>
      </c>
      <c r="E6063" s="544" t="s">
        <v>10927</v>
      </c>
      <c r="F6063" s="559">
        <v>37340000</v>
      </c>
      <c r="G6063" s="541">
        <v>2023</v>
      </c>
      <c r="H6063" s="542">
        <f>VLOOKUP(G6063,[3]잔가율!$B$3:$C$33,2,FALSE)</f>
        <v>0.82599999999999996</v>
      </c>
      <c r="I6063" s="552">
        <f t="shared" si="94"/>
        <v>30842840</v>
      </c>
    </row>
    <row r="6064" spans="1:9">
      <c r="A6064" s="539">
        <v>6063</v>
      </c>
      <c r="B6064" s="544" t="s">
        <v>8534</v>
      </c>
      <c r="C6064" s="544" t="s">
        <v>8535</v>
      </c>
      <c r="D6064" s="544" t="s">
        <v>2745</v>
      </c>
      <c r="E6064" s="544" t="s">
        <v>10928</v>
      </c>
      <c r="F6064" s="559">
        <v>29400000</v>
      </c>
      <c r="G6064" s="541">
        <v>2023</v>
      </c>
      <c r="H6064" s="542">
        <f>VLOOKUP(G6064,[3]잔가율!$B$3:$C$33,2,FALSE)</f>
        <v>0.82599999999999996</v>
      </c>
      <c r="I6064" s="552">
        <f t="shared" si="94"/>
        <v>24284400</v>
      </c>
    </row>
    <row r="6065" spans="1:9">
      <c r="A6065" s="539">
        <v>6064</v>
      </c>
      <c r="B6065" s="544" t="s">
        <v>8534</v>
      </c>
      <c r="C6065" s="544" t="s">
        <v>8535</v>
      </c>
      <c r="D6065" s="544" t="s">
        <v>2745</v>
      </c>
      <c r="E6065" s="544" t="s">
        <v>10929</v>
      </c>
      <c r="F6065" s="559">
        <v>27360000</v>
      </c>
      <c r="G6065" s="541">
        <v>2023</v>
      </c>
      <c r="H6065" s="542">
        <f>VLOOKUP(G6065,[3]잔가율!$B$3:$C$33,2,FALSE)</f>
        <v>0.82599999999999996</v>
      </c>
      <c r="I6065" s="552">
        <f t="shared" si="94"/>
        <v>22599360</v>
      </c>
    </row>
    <row r="6066" spans="1:9">
      <c r="A6066" s="539">
        <v>6065</v>
      </c>
      <c r="B6066" s="544" t="s">
        <v>8534</v>
      </c>
      <c r="C6066" s="544" t="s">
        <v>8535</v>
      </c>
      <c r="D6066" s="544" t="s">
        <v>2745</v>
      </c>
      <c r="E6066" s="544" t="s">
        <v>10930</v>
      </c>
      <c r="F6066" s="559">
        <v>34400000</v>
      </c>
      <c r="G6066" s="541">
        <v>2023</v>
      </c>
      <c r="H6066" s="542">
        <f>VLOOKUP(G6066,[3]잔가율!$B$3:$C$33,2,FALSE)</f>
        <v>0.82599999999999996</v>
      </c>
      <c r="I6066" s="552">
        <f t="shared" si="94"/>
        <v>28414400</v>
      </c>
    </row>
    <row r="6067" spans="1:9">
      <c r="A6067" s="539">
        <v>6066</v>
      </c>
      <c r="B6067" s="544" t="s">
        <v>8534</v>
      </c>
      <c r="C6067" s="544" t="s">
        <v>8535</v>
      </c>
      <c r="D6067" s="544" t="s">
        <v>2745</v>
      </c>
      <c r="E6067" s="544" t="s">
        <v>10931</v>
      </c>
      <c r="F6067" s="559">
        <v>31680000</v>
      </c>
      <c r="G6067" s="541">
        <v>2023</v>
      </c>
      <c r="H6067" s="542">
        <f>VLOOKUP(G6067,[3]잔가율!$B$3:$C$33,2,FALSE)</f>
        <v>0.82599999999999996</v>
      </c>
      <c r="I6067" s="552">
        <f t="shared" si="94"/>
        <v>26167680</v>
      </c>
    </row>
    <row r="6068" spans="1:9">
      <c r="A6068" s="539">
        <v>6067</v>
      </c>
      <c r="B6068" s="544" t="s">
        <v>8534</v>
      </c>
      <c r="C6068" s="544" t="s">
        <v>8535</v>
      </c>
      <c r="D6068" s="544" t="s">
        <v>2745</v>
      </c>
      <c r="E6068" s="544" t="s">
        <v>10932</v>
      </c>
      <c r="F6068" s="559">
        <v>35120000</v>
      </c>
      <c r="G6068" s="541">
        <v>2023</v>
      </c>
      <c r="H6068" s="542">
        <f>VLOOKUP(G6068,[3]잔가율!$B$3:$C$33,2,FALSE)</f>
        <v>0.82599999999999996</v>
      </c>
      <c r="I6068" s="552">
        <f t="shared" si="94"/>
        <v>29009120</v>
      </c>
    </row>
    <row r="6069" spans="1:9">
      <c r="A6069" s="539">
        <v>6068</v>
      </c>
      <c r="B6069" s="544" t="s">
        <v>8534</v>
      </c>
      <c r="C6069" s="544" t="s">
        <v>8535</v>
      </c>
      <c r="D6069" s="544" t="s">
        <v>2745</v>
      </c>
      <c r="E6069" s="544" t="s">
        <v>10933</v>
      </c>
      <c r="F6069" s="559">
        <v>33890000</v>
      </c>
      <c r="G6069" s="541">
        <v>2023</v>
      </c>
      <c r="H6069" s="542">
        <f>VLOOKUP(G6069,[3]잔가율!$B$3:$C$33,2,FALSE)</f>
        <v>0.82599999999999996</v>
      </c>
      <c r="I6069" s="552">
        <f t="shared" si="94"/>
        <v>27993140</v>
      </c>
    </row>
    <row r="6070" spans="1:9">
      <c r="A6070" s="539">
        <v>6069</v>
      </c>
      <c r="B6070" s="544" t="s">
        <v>8534</v>
      </c>
      <c r="C6070" s="544" t="s">
        <v>8535</v>
      </c>
      <c r="D6070" s="544" t="s">
        <v>2745</v>
      </c>
      <c r="E6070" s="544" t="s">
        <v>10934</v>
      </c>
      <c r="F6070" s="559">
        <v>37190000</v>
      </c>
      <c r="G6070" s="541">
        <v>2023</v>
      </c>
      <c r="H6070" s="542">
        <f>VLOOKUP(G6070,[3]잔가율!$B$3:$C$33,2,FALSE)</f>
        <v>0.82599999999999996</v>
      </c>
      <c r="I6070" s="552">
        <f t="shared" si="94"/>
        <v>30718940</v>
      </c>
    </row>
    <row r="6071" spans="1:9">
      <c r="A6071" s="539">
        <v>6070</v>
      </c>
      <c r="B6071" s="544" t="s">
        <v>8534</v>
      </c>
      <c r="C6071" s="544" t="s">
        <v>8535</v>
      </c>
      <c r="D6071" s="544" t="s">
        <v>2745</v>
      </c>
      <c r="E6071" s="544" t="s">
        <v>10935</v>
      </c>
      <c r="F6071" s="559">
        <v>30890000</v>
      </c>
      <c r="G6071" s="541">
        <v>2023</v>
      </c>
      <c r="H6071" s="542">
        <f>VLOOKUP(G6071,[3]잔가율!$B$3:$C$33,2,FALSE)</f>
        <v>0.82599999999999996</v>
      </c>
      <c r="I6071" s="552">
        <f t="shared" si="94"/>
        <v>25515140</v>
      </c>
    </row>
    <row r="6072" spans="1:9">
      <c r="A6072" s="539">
        <v>6071</v>
      </c>
      <c r="B6072" s="544" t="s">
        <v>8534</v>
      </c>
      <c r="C6072" s="544" t="s">
        <v>8535</v>
      </c>
      <c r="D6072" s="544" t="s">
        <v>2745</v>
      </c>
      <c r="E6072" s="544" t="s">
        <v>10936</v>
      </c>
      <c r="F6072" s="559">
        <v>37700000</v>
      </c>
      <c r="G6072" s="541">
        <v>2023</v>
      </c>
      <c r="H6072" s="542">
        <f>VLOOKUP(G6072,[3]잔가율!$B$3:$C$33,2,FALSE)</f>
        <v>0.82599999999999996</v>
      </c>
      <c r="I6072" s="552">
        <f t="shared" si="94"/>
        <v>31140200</v>
      </c>
    </row>
    <row r="6073" spans="1:9">
      <c r="A6073" s="539">
        <v>6072</v>
      </c>
      <c r="B6073" s="544" t="s">
        <v>8534</v>
      </c>
      <c r="C6073" s="544" t="s">
        <v>8535</v>
      </c>
      <c r="D6073" s="544" t="s">
        <v>2745</v>
      </c>
      <c r="E6073" s="544" t="s">
        <v>10937</v>
      </c>
      <c r="F6073" s="559">
        <v>34430000</v>
      </c>
      <c r="G6073" s="541">
        <v>2023</v>
      </c>
      <c r="H6073" s="542">
        <f>VLOOKUP(G6073,[3]잔가율!$B$3:$C$33,2,FALSE)</f>
        <v>0.82599999999999996</v>
      </c>
      <c r="I6073" s="552">
        <f t="shared" si="94"/>
        <v>28439180</v>
      </c>
    </row>
    <row r="6074" spans="1:9">
      <c r="A6074" s="539">
        <v>6073</v>
      </c>
      <c r="B6074" s="544" t="s">
        <v>8534</v>
      </c>
      <c r="C6074" s="544" t="s">
        <v>8535</v>
      </c>
      <c r="D6074" s="544" t="s">
        <v>2745</v>
      </c>
      <c r="E6074" s="544" t="s">
        <v>10938</v>
      </c>
      <c r="F6074" s="559">
        <v>37450000</v>
      </c>
      <c r="G6074" s="541">
        <v>2023</v>
      </c>
      <c r="H6074" s="542">
        <f>VLOOKUP(G6074,[3]잔가율!$B$3:$C$33,2,FALSE)</f>
        <v>0.82599999999999996</v>
      </c>
      <c r="I6074" s="552">
        <f t="shared" si="94"/>
        <v>30933700</v>
      </c>
    </row>
    <row r="6075" spans="1:9">
      <c r="A6075" s="539">
        <v>6074</v>
      </c>
      <c r="B6075" s="544" t="s">
        <v>8534</v>
      </c>
      <c r="C6075" s="544" t="s">
        <v>8535</v>
      </c>
      <c r="D6075" s="544" t="s">
        <v>2745</v>
      </c>
      <c r="E6075" s="544" t="s">
        <v>10939</v>
      </c>
      <c r="F6075" s="559">
        <v>36310000</v>
      </c>
      <c r="G6075" s="541">
        <v>2023</v>
      </c>
      <c r="H6075" s="542">
        <f>VLOOKUP(G6075,[3]잔가율!$B$3:$C$33,2,FALSE)</f>
        <v>0.82599999999999996</v>
      </c>
      <c r="I6075" s="552">
        <f t="shared" si="94"/>
        <v>29992060</v>
      </c>
    </row>
    <row r="6076" spans="1:9">
      <c r="A6076" s="539">
        <v>6075</v>
      </c>
      <c r="B6076" s="544" t="s">
        <v>8534</v>
      </c>
      <c r="C6076" s="544" t="s">
        <v>8535</v>
      </c>
      <c r="D6076" s="544" t="s">
        <v>2745</v>
      </c>
      <c r="E6076" s="544" t="s">
        <v>10940</v>
      </c>
      <c r="F6076" s="559">
        <v>39780000</v>
      </c>
      <c r="G6076" s="541">
        <v>2023</v>
      </c>
      <c r="H6076" s="542">
        <f>VLOOKUP(G6076,[3]잔가율!$B$3:$C$33,2,FALSE)</f>
        <v>0.82599999999999996</v>
      </c>
      <c r="I6076" s="552">
        <f t="shared" si="94"/>
        <v>32858280</v>
      </c>
    </row>
    <row r="6077" spans="1:9">
      <c r="A6077" s="539">
        <v>6076</v>
      </c>
      <c r="B6077" s="544" t="s">
        <v>8534</v>
      </c>
      <c r="C6077" s="544" t="s">
        <v>8535</v>
      </c>
      <c r="D6077" s="544" t="s">
        <v>2745</v>
      </c>
      <c r="E6077" s="544" t="s">
        <v>10941</v>
      </c>
      <c r="F6077" s="559">
        <v>31480000</v>
      </c>
      <c r="G6077" s="541">
        <v>2023</v>
      </c>
      <c r="H6077" s="542">
        <f>VLOOKUP(G6077,[3]잔가율!$B$3:$C$33,2,FALSE)</f>
        <v>0.82599999999999996</v>
      </c>
      <c r="I6077" s="552">
        <f t="shared" si="94"/>
        <v>26002480</v>
      </c>
    </row>
    <row r="6078" spans="1:9">
      <c r="A6078" s="539">
        <v>6077</v>
      </c>
      <c r="B6078" s="544" t="s">
        <v>8534</v>
      </c>
      <c r="C6078" s="544" t="s">
        <v>8535</v>
      </c>
      <c r="D6078" s="544" t="s">
        <v>2745</v>
      </c>
      <c r="E6078" s="544" t="s">
        <v>10942</v>
      </c>
      <c r="F6078" s="559">
        <v>33010000</v>
      </c>
      <c r="G6078" s="541">
        <v>2023</v>
      </c>
      <c r="H6078" s="542">
        <f>VLOOKUP(G6078,[3]잔가율!$B$3:$C$33,2,FALSE)</f>
        <v>0.82599999999999996</v>
      </c>
      <c r="I6078" s="552">
        <f t="shared" si="94"/>
        <v>27266260</v>
      </c>
    </row>
    <row r="6079" spans="1:9">
      <c r="A6079" s="539">
        <v>6078</v>
      </c>
      <c r="B6079" s="544" t="s">
        <v>8534</v>
      </c>
      <c r="C6079" s="544" t="s">
        <v>8535</v>
      </c>
      <c r="D6079" s="544" t="s">
        <v>2745</v>
      </c>
      <c r="E6079" s="544" t="s">
        <v>10943</v>
      </c>
      <c r="F6079" s="559">
        <v>37450000</v>
      </c>
      <c r="G6079" s="541">
        <v>2023</v>
      </c>
      <c r="H6079" s="542">
        <f>VLOOKUP(G6079,[3]잔가율!$B$3:$C$33,2,FALSE)</f>
        <v>0.82599999999999996</v>
      </c>
      <c r="I6079" s="552">
        <f t="shared" si="94"/>
        <v>30933700</v>
      </c>
    </row>
    <row r="6080" spans="1:9">
      <c r="A6080" s="539">
        <v>6079</v>
      </c>
      <c r="B6080" s="544" t="s">
        <v>8534</v>
      </c>
      <c r="C6080" s="544" t="s">
        <v>8535</v>
      </c>
      <c r="D6080" s="544" t="s">
        <v>2745</v>
      </c>
      <c r="E6080" s="544" t="s">
        <v>10944</v>
      </c>
      <c r="F6080" s="559">
        <v>36020000</v>
      </c>
      <c r="G6080" s="541">
        <v>2023</v>
      </c>
      <c r="H6080" s="542">
        <f>VLOOKUP(G6080,[3]잔가율!$B$3:$C$33,2,FALSE)</f>
        <v>0.82599999999999996</v>
      </c>
      <c r="I6080" s="552">
        <f t="shared" si="94"/>
        <v>29752520</v>
      </c>
    </row>
    <row r="6081" spans="1:9">
      <c r="A6081" s="539">
        <v>6080</v>
      </c>
      <c r="B6081" s="544" t="s">
        <v>8534</v>
      </c>
      <c r="C6081" s="544" t="s">
        <v>8535</v>
      </c>
      <c r="D6081" s="544" t="s">
        <v>2745</v>
      </c>
      <c r="E6081" s="544" t="s">
        <v>10945</v>
      </c>
      <c r="F6081" s="559">
        <v>40110000</v>
      </c>
      <c r="G6081" s="541">
        <v>2023</v>
      </c>
      <c r="H6081" s="542">
        <f>VLOOKUP(G6081,[3]잔가율!$B$3:$C$33,2,FALSE)</f>
        <v>0.82599999999999996</v>
      </c>
      <c r="I6081" s="552">
        <f t="shared" si="94"/>
        <v>33130860</v>
      </c>
    </row>
    <row r="6082" spans="1:9">
      <c r="A6082" s="539">
        <v>6081</v>
      </c>
      <c r="B6082" s="540" t="s">
        <v>8534</v>
      </c>
      <c r="C6082" s="540" t="s">
        <v>8535</v>
      </c>
      <c r="D6082" s="540" t="s">
        <v>2745</v>
      </c>
      <c r="E6082" s="540" t="s">
        <v>10946</v>
      </c>
      <c r="F6082" s="556">
        <v>26590000</v>
      </c>
      <c r="G6082" s="541">
        <v>2023</v>
      </c>
      <c r="H6082" s="542">
        <f>VLOOKUP(G6082,[3]잔가율!$B$3:$C$33,2,FALSE)</f>
        <v>0.82599999999999996</v>
      </c>
      <c r="I6082" s="552">
        <f t="shared" ref="I6082:I6145" si="95">ROUNDDOWN(F6082*H6082,0)</f>
        <v>21963340</v>
      </c>
    </row>
    <row r="6083" spans="1:9">
      <c r="A6083" s="539">
        <v>6082</v>
      </c>
      <c r="B6083" s="540" t="s">
        <v>8534</v>
      </c>
      <c r="C6083" s="540" t="s">
        <v>8535</v>
      </c>
      <c r="D6083" s="540" t="s">
        <v>2745</v>
      </c>
      <c r="E6083" s="540" t="s">
        <v>10947</v>
      </c>
      <c r="F6083" s="556">
        <v>28720000</v>
      </c>
      <c r="G6083" s="541">
        <v>2023</v>
      </c>
      <c r="H6083" s="542">
        <f>VLOOKUP(G6083,[3]잔가율!$B$3:$C$33,2,FALSE)</f>
        <v>0.82599999999999996</v>
      </c>
      <c r="I6083" s="552">
        <f t="shared" si="95"/>
        <v>23722720</v>
      </c>
    </row>
    <row r="6084" spans="1:9">
      <c r="A6084" s="539">
        <v>6083</v>
      </c>
      <c r="B6084" s="540" t="s">
        <v>8534</v>
      </c>
      <c r="C6084" s="540" t="s">
        <v>8535</v>
      </c>
      <c r="D6084" s="540" t="s">
        <v>2745</v>
      </c>
      <c r="E6084" s="540" t="s">
        <v>10948</v>
      </c>
      <c r="F6084" s="556">
        <v>27040000</v>
      </c>
      <c r="G6084" s="541">
        <v>2023</v>
      </c>
      <c r="H6084" s="542">
        <f>VLOOKUP(G6084,[3]잔가율!$B$3:$C$33,2,FALSE)</f>
        <v>0.82599999999999996</v>
      </c>
      <c r="I6084" s="552">
        <f t="shared" si="95"/>
        <v>22335040</v>
      </c>
    </row>
    <row r="6085" spans="1:9">
      <c r="A6085" s="539">
        <v>6084</v>
      </c>
      <c r="B6085" s="540" t="s">
        <v>8534</v>
      </c>
      <c r="C6085" s="540" t="s">
        <v>8535</v>
      </c>
      <c r="D6085" s="540" t="s">
        <v>2745</v>
      </c>
      <c r="E6085" s="540" t="s">
        <v>10949</v>
      </c>
      <c r="F6085" s="556">
        <v>27980000</v>
      </c>
      <c r="G6085" s="541">
        <v>2023</v>
      </c>
      <c r="H6085" s="542">
        <f>VLOOKUP(G6085,[3]잔가율!$B$3:$C$33,2,FALSE)</f>
        <v>0.82599999999999996</v>
      </c>
      <c r="I6085" s="552">
        <f t="shared" si="95"/>
        <v>23111480</v>
      </c>
    </row>
    <row r="6086" spans="1:9">
      <c r="A6086" s="539">
        <v>6085</v>
      </c>
      <c r="B6086" s="540" t="s">
        <v>8534</v>
      </c>
      <c r="C6086" s="540" t="s">
        <v>8535</v>
      </c>
      <c r="D6086" s="540" t="s">
        <v>2745</v>
      </c>
      <c r="E6086" s="540" t="s">
        <v>10950</v>
      </c>
      <c r="F6086" s="556">
        <v>31000000</v>
      </c>
      <c r="G6086" s="541">
        <v>2023</v>
      </c>
      <c r="H6086" s="542">
        <f>VLOOKUP(G6086,[3]잔가율!$B$3:$C$33,2,FALSE)</f>
        <v>0.82599999999999996</v>
      </c>
      <c r="I6086" s="552">
        <f t="shared" si="95"/>
        <v>25606000</v>
      </c>
    </row>
    <row r="6087" spans="1:9">
      <c r="A6087" s="539">
        <v>6086</v>
      </c>
      <c r="B6087" s="540" t="s">
        <v>8534</v>
      </c>
      <c r="C6087" s="540" t="s">
        <v>8535</v>
      </c>
      <c r="D6087" s="540" t="s">
        <v>2745</v>
      </c>
      <c r="E6087" s="540" t="s">
        <v>10951</v>
      </c>
      <c r="F6087" s="556">
        <v>26820000</v>
      </c>
      <c r="G6087" s="541">
        <v>2023</v>
      </c>
      <c r="H6087" s="542">
        <f>VLOOKUP(G6087,[3]잔가율!$B$3:$C$33,2,FALSE)</f>
        <v>0.82599999999999996</v>
      </c>
      <c r="I6087" s="552">
        <f t="shared" si="95"/>
        <v>22153320</v>
      </c>
    </row>
    <row r="6088" spans="1:9">
      <c r="A6088" s="539">
        <v>6087</v>
      </c>
      <c r="B6088" s="540" t="s">
        <v>8534</v>
      </c>
      <c r="C6088" s="540" t="s">
        <v>8535</v>
      </c>
      <c r="D6088" s="540" t="s">
        <v>2745</v>
      </c>
      <c r="E6088" s="540" t="s">
        <v>10952</v>
      </c>
      <c r="F6088" s="556">
        <v>27760000</v>
      </c>
      <c r="G6088" s="541">
        <v>2023</v>
      </c>
      <c r="H6088" s="542">
        <f>VLOOKUP(G6088,[3]잔가율!$B$3:$C$33,2,FALSE)</f>
        <v>0.82599999999999996</v>
      </c>
      <c r="I6088" s="552">
        <f t="shared" si="95"/>
        <v>22929760</v>
      </c>
    </row>
    <row r="6089" spans="1:9">
      <c r="A6089" s="539">
        <v>6088</v>
      </c>
      <c r="B6089" s="540" t="s">
        <v>8534</v>
      </c>
      <c r="C6089" s="540" t="s">
        <v>8535</v>
      </c>
      <c r="D6089" s="540" t="s">
        <v>2745</v>
      </c>
      <c r="E6089" s="540" t="s">
        <v>10953</v>
      </c>
      <c r="F6089" s="556">
        <v>31190000</v>
      </c>
      <c r="G6089" s="541">
        <v>2023</v>
      </c>
      <c r="H6089" s="542">
        <f>VLOOKUP(G6089,[3]잔가율!$B$3:$C$33,2,FALSE)</f>
        <v>0.82599999999999996</v>
      </c>
      <c r="I6089" s="552">
        <f t="shared" si="95"/>
        <v>25762940</v>
      </c>
    </row>
    <row r="6090" spans="1:9">
      <c r="A6090" s="539">
        <v>6089</v>
      </c>
      <c r="B6090" s="540" t="s">
        <v>8534</v>
      </c>
      <c r="C6090" s="540" t="s">
        <v>8535</v>
      </c>
      <c r="D6090" s="540" t="s">
        <v>2745</v>
      </c>
      <c r="E6090" s="540" t="s">
        <v>10954</v>
      </c>
      <c r="F6090" s="556">
        <v>23120000</v>
      </c>
      <c r="G6090" s="541">
        <v>2023</v>
      </c>
      <c r="H6090" s="542">
        <f>VLOOKUP(G6090,[3]잔가율!$B$3:$C$33,2,FALSE)</f>
        <v>0.82599999999999996</v>
      </c>
      <c r="I6090" s="552">
        <f t="shared" si="95"/>
        <v>19097120</v>
      </c>
    </row>
    <row r="6091" spans="1:9">
      <c r="A6091" s="539">
        <v>6090</v>
      </c>
      <c r="B6091" s="540" t="s">
        <v>8534</v>
      </c>
      <c r="C6091" s="540" t="s">
        <v>8535</v>
      </c>
      <c r="D6091" s="540" t="s">
        <v>2745</v>
      </c>
      <c r="E6091" s="540" t="s">
        <v>10955</v>
      </c>
      <c r="F6091" s="556">
        <v>25440000</v>
      </c>
      <c r="G6091" s="541">
        <v>2023</v>
      </c>
      <c r="H6091" s="542">
        <f>VLOOKUP(G6091,[3]잔가율!$B$3:$C$33,2,FALSE)</f>
        <v>0.82599999999999996</v>
      </c>
      <c r="I6091" s="552">
        <f t="shared" si="95"/>
        <v>21013440</v>
      </c>
    </row>
    <row r="6092" spans="1:9">
      <c r="A6092" s="539">
        <v>6091</v>
      </c>
      <c r="B6092" s="540" t="s">
        <v>8534</v>
      </c>
      <c r="C6092" s="540" t="s">
        <v>8535</v>
      </c>
      <c r="D6092" s="540" t="s">
        <v>2745</v>
      </c>
      <c r="E6092" s="540" t="s">
        <v>10956</v>
      </c>
      <c r="F6092" s="556">
        <v>26150000</v>
      </c>
      <c r="G6092" s="541">
        <v>2023</v>
      </c>
      <c r="H6092" s="542">
        <f>VLOOKUP(G6092,[3]잔가율!$B$3:$C$33,2,FALSE)</f>
        <v>0.82599999999999996</v>
      </c>
      <c r="I6092" s="552">
        <f t="shared" si="95"/>
        <v>21599900</v>
      </c>
    </row>
    <row r="6093" spans="1:9">
      <c r="A6093" s="539">
        <v>6092</v>
      </c>
      <c r="B6093" s="540" t="s">
        <v>8534</v>
      </c>
      <c r="C6093" s="540" t="s">
        <v>8535</v>
      </c>
      <c r="D6093" s="540" t="s">
        <v>2745</v>
      </c>
      <c r="E6093" s="540" t="s">
        <v>10957</v>
      </c>
      <c r="F6093" s="556">
        <v>28560000</v>
      </c>
      <c r="G6093" s="541">
        <v>2023</v>
      </c>
      <c r="H6093" s="542">
        <f>VLOOKUP(G6093,[3]잔가율!$B$3:$C$33,2,FALSE)</f>
        <v>0.82599999999999996</v>
      </c>
      <c r="I6093" s="552">
        <f t="shared" si="95"/>
        <v>23590560</v>
      </c>
    </row>
    <row r="6094" spans="1:9">
      <c r="A6094" s="539">
        <v>6093</v>
      </c>
      <c r="B6094" s="540" t="s">
        <v>8534</v>
      </c>
      <c r="C6094" s="540" t="s">
        <v>8535</v>
      </c>
      <c r="D6094" s="540" t="s">
        <v>2745</v>
      </c>
      <c r="E6094" s="540" t="s">
        <v>10958</v>
      </c>
      <c r="F6094" s="556">
        <v>28810000</v>
      </c>
      <c r="G6094" s="541">
        <v>2023</v>
      </c>
      <c r="H6094" s="542">
        <f>VLOOKUP(G6094,[3]잔가율!$B$3:$C$33,2,FALSE)</f>
        <v>0.82599999999999996</v>
      </c>
      <c r="I6094" s="552">
        <f t="shared" si="95"/>
        <v>23797060</v>
      </c>
    </row>
    <row r="6095" spans="1:9">
      <c r="A6095" s="539">
        <v>6094</v>
      </c>
      <c r="B6095" s="540" t="s">
        <v>8534</v>
      </c>
      <c r="C6095" s="540" t="s">
        <v>8535</v>
      </c>
      <c r="D6095" s="540" t="s">
        <v>2745</v>
      </c>
      <c r="E6095" s="540" t="s">
        <v>10959</v>
      </c>
      <c r="F6095" s="556">
        <v>25180000</v>
      </c>
      <c r="G6095" s="541">
        <v>2023</v>
      </c>
      <c r="H6095" s="542">
        <f>VLOOKUP(G6095,[3]잔가율!$B$3:$C$33,2,FALSE)</f>
        <v>0.82599999999999996</v>
      </c>
      <c r="I6095" s="552">
        <f t="shared" si="95"/>
        <v>20798680</v>
      </c>
    </row>
    <row r="6096" spans="1:9">
      <c r="A6096" s="539">
        <v>6095</v>
      </c>
      <c r="B6096" s="540" t="s">
        <v>8534</v>
      </c>
      <c r="C6096" s="540" t="s">
        <v>8535</v>
      </c>
      <c r="D6096" s="540" t="s">
        <v>2745</v>
      </c>
      <c r="E6096" s="540" t="s">
        <v>10960</v>
      </c>
      <c r="F6096" s="556">
        <v>31350000</v>
      </c>
      <c r="G6096" s="541">
        <v>2023</v>
      </c>
      <c r="H6096" s="542">
        <f>VLOOKUP(G6096,[3]잔가율!$B$3:$C$33,2,FALSE)</f>
        <v>0.82599999999999996</v>
      </c>
      <c r="I6096" s="552">
        <f t="shared" si="95"/>
        <v>25895100</v>
      </c>
    </row>
    <row r="6097" spans="1:9">
      <c r="A6097" s="539">
        <v>6096</v>
      </c>
      <c r="B6097" s="540" t="s">
        <v>8534</v>
      </c>
      <c r="C6097" s="540" t="s">
        <v>8535</v>
      </c>
      <c r="D6097" s="540" t="s">
        <v>2745</v>
      </c>
      <c r="E6097" s="540" t="s">
        <v>10961</v>
      </c>
      <c r="F6097" s="556">
        <v>28590000</v>
      </c>
      <c r="G6097" s="541">
        <v>2023</v>
      </c>
      <c r="H6097" s="542">
        <f>VLOOKUP(G6097,[3]잔가율!$B$3:$C$33,2,FALSE)</f>
        <v>0.82599999999999996</v>
      </c>
      <c r="I6097" s="552">
        <f t="shared" si="95"/>
        <v>23615340</v>
      </c>
    </row>
    <row r="6098" spans="1:9">
      <c r="A6098" s="539">
        <v>6097</v>
      </c>
      <c r="B6098" s="540" t="s">
        <v>8534</v>
      </c>
      <c r="C6098" s="540" t="s">
        <v>8535</v>
      </c>
      <c r="D6098" s="540" t="s">
        <v>2745</v>
      </c>
      <c r="E6098" s="540" t="s">
        <v>10962</v>
      </c>
      <c r="F6098" s="556">
        <v>32550000</v>
      </c>
      <c r="G6098" s="541">
        <v>2023</v>
      </c>
      <c r="H6098" s="542">
        <f>VLOOKUP(G6098,[3]잔가율!$B$3:$C$33,2,FALSE)</f>
        <v>0.82599999999999996</v>
      </c>
      <c r="I6098" s="552">
        <f t="shared" si="95"/>
        <v>26886300</v>
      </c>
    </row>
    <row r="6099" spans="1:9">
      <c r="A6099" s="539">
        <v>6098</v>
      </c>
      <c r="B6099" s="540" t="s">
        <v>8534</v>
      </c>
      <c r="C6099" s="540" t="s">
        <v>8535</v>
      </c>
      <c r="D6099" s="540" t="s">
        <v>2745</v>
      </c>
      <c r="E6099" s="540" t="s">
        <v>10963</v>
      </c>
      <c r="F6099" s="556">
        <v>28550000</v>
      </c>
      <c r="G6099" s="541">
        <v>2023</v>
      </c>
      <c r="H6099" s="542">
        <f>VLOOKUP(G6099,[3]잔가율!$B$3:$C$33,2,FALSE)</f>
        <v>0.82599999999999996</v>
      </c>
      <c r="I6099" s="552">
        <f t="shared" si="95"/>
        <v>23582300</v>
      </c>
    </row>
    <row r="6100" spans="1:9">
      <c r="A6100" s="539">
        <v>6099</v>
      </c>
      <c r="B6100" s="540" t="s">
        <v>8534</v>
      </c>
      <c r="C6100" s="540" t="s">
        <v>8535</v>
      </c>
      <c r="D6100" s="540" t="s">
        <v>2745</v>
      </c>
      <c r="E6100" s="540" t="s">
        <v>10964</v>
      </c>
      <c r="F6100" s="556">
        <v>31960000</v>
      </c>
      <c r="G6100" s="541">
        <v>2023</v>
      </c>
      <c r="H6100" s="542">
        <f>VLOOKUP(G6100,[3]잔가율!$B$3:$C$33,2,FALSE)</f>
        <v>0.82599999999999996</v>
      </c>
      <c r="I6100" s="552">
        <f t="shared" si="95"/>
        <v>26398960</v>
      </c>
    </row>
    <row r="6101" spans="1:9">
      <c r="A6101" s="539">
        <v>6100</v>
      </c>
      <c r="B6101" s="540" t="s">
        <v>8534</v>
      </c>
      <c r="C6101" s="540" t="s">
        <v>8535</v>
      </c>
      <c r="D6101" s="540" t="s">
        <v>2745</v>
      </c>
      <c r="E6101" s="540" t="s">
        <v>10965</v>
      </c>
      <c r="F6101" s="556">
        <v>27400000</v>
      </c>
      <c r="G6101" s="541">
        <v>2023</v>
      </c>
      <c r="H6101" s="542">
        <f>VLOOKUP(G6101,[3]잔가율!$B$3:$C$33,2,FALSE)</f>
        <v>0.82599999999999996</v>
      </c>
      <c r="I6101" s="552">
        <f t="shared" si="95"/>
        <v>22632400</v>
      </c>
    </row>
    <row r="6102" spans="1:9">
      <c r="A6102" s="539">
        <v>6101</v>
      </c>
      <c r="B6102" s="540" t="s">
        <v>8534</v>
      </c>
      <c r="C6102" s="540" t="s">
        <v>8535</v>
      </c>
      <c r="D6102" s="540" t="s">
        <v>2745</v>
      </c>
      <c r="E6102" s="540" t="s">
        <v>10966</v>
      </c>
      <c r="F6102" s="556">
        <v>29480000</v>
      </c>
      <c r="G6102" s="541">
        <v>2023</v>
      </c>
      <c r="H6102" s="542">
        <f>VLOOKUP(G6102,[3]잔가율!$B$3:$C$33,2,FALSE)</f>
        <v>0.82599999999999996</v>
      </c>
      <c r="I6102" s="552">
        <f t="shared" si="95"/>
        <v>24350480</v>
      </c>
    </row>
    <row r="6103" spans="1:9">
      <c r="A6103" s="539">
        <v>6102</v>
      </c>
      <c r="B6103" s="540" t="s">
        <v>8534</v>
      </c>
      <c r="C6103" s="540" t="s">
        <v>8535</v>
      </c>
      <c r="D6103" s="540" t="s">
        <v>2745</v>
      </c>
      <c r="E6103" s="540" t="s">
        <v>10967</v>
      </c>
      <c r="F6103" s="556">
        <v>30620000</v>
      </c>
      <c r="G6103" s="541">
        <v>2023</v>
      </c>
      <c r="H6103" s="542">
        <f>VLOOKUP(G6103,[3]잔가율!$B$3:$C$33,2,FALSE)</f>
        <v>0.82599999999999996</v>
      </c>
      <c r="I6103" s="552">
        <f t="shared" si="95"/>
        <v>25292120</v>
      </c>
    </row>
    <row r="6104" spans="1:9">
      <c r="A6104" s="539">
        <v>6103</v>
      </c>
      <c r="B6104" s="540" t="s">
        <v>8534</v>
      </c>
      <c r="C6104" s="540" t="s">
        <v>8535</v>
      </c>
      <c r="D6104" s="540" t="s">
        <v>2745</v>
      </c>
      <c r="E6104" s="540" t="s">
        <v>10968</v>
      </c>
      <c r="F6104" s="556">
        <v>25960000</v>
      </c>
      <c r="G6104" s="541">
        <v>2023</v>
      </c>
      <c r="H6104" s="542">
        <f>VLOOKUP(G6104,[3]잔가율!$B$3:$C$33,2,FALSE)</f>
        <v>0.82599999999999996</v>
      </c>
      <c r="I6104" s="552">
        <f t="shared" si="95"/>
        <v>21442960</v>
      </c>
    </row>
    <row r="6105" spans="1:9">
      <c r="A6105" s="539">
        <v>6104</v>
      </c>
      <c r="B6105" s="540" t="s">
        <v>8534</v>
      </c>
      <c r="C6105" s="540" t="s">
        <v>8535</v>
      </c>
      <c r="D6105" s="540" t="s">
        <v>2745</v>
      </c>
      <c r="E6105" s="540" t="s">
        <v>10969</v>
      </c>
      <c r="F6105" s="556">
        <v>25230000</v>
      </c>
      <c r="G6105" s="541">
        <v>2023</v>
      </c>
      <c r="H6105" s="542">
        <f>VLOOKUP(G6105,[3]잔가율!$B$3:$C$33,2,FALSE)</f>
        <v>0.82599999999999996</v>
      </c>
      <c r="I6105" s="552">
        <f t="shared" si="95"/>
        <v>20839980</v>
      </c>
    </row>
    <row r="6106" spans="1:9">
      <c r="A6106" s="539">
        <v>6105</v>
      </c>
      <c r="B6106" s="540" t="s">
        <v>8534</v>
      </c>
      <c r="C6106" s="540" t="s">
        <v>8535</v>
      </c>
      <c r="D6106" s="540" t="s">
        <v>2745</v>
      </c>
      <c r="E6106" s="540" t="s">
        <v>10970</v>
      </c>
      <c r="F6106" s="556">
        <v>28100000</v>
      </c>
      <c r="G6106" s="541">
        <v>2023</v>
      </c>
      <c r="H6106" s="542">
        <f>VLOOKUP(G6106,[3]잔가율!$B$3:$C$33,2,FALSE)</f>
        <v>0.82599999999999996</v>
      </c>
      <c r="I6106" s="552">
        <f t="shared" si="95"/>
        <v>23210600</v>
      </c>
    </row>
    <row r="6107" spans="1:9">
      <c r="A6107" s="539">
        <v>6106</v>
      </c>
      <c r="B6107" s="540" t="s">
        <v>8534</v>
      </c>
      <c r="C6107" s="540" t="s">
        <v>8535</v>
      </c>
      <c r="D6107" s="540" t="s">
        <v>2745</v>
      </c>
      <c r="E6107" s="540" t="s">
        <v>10971</v>
      </c>
      <c r="F6107" s="556">
        <v>28640000</v>
      </c>
      <c r="G6107" s="541">
        <v>2023</v>
      </c>
      <c r="H6107" s="542">
        <f>VLOOKUP(G6107,[3]잔가율!$B$3:$C$33,2,FALSE)</f>
        <v>0.82599999999999996</v>
      </c>
      <c r="I6107" s="552">
        <f t="shared" si="95"/>
        <v>23656640</v>
      </c>
    </row>
    <row r="6108" spans="1:9">
      <c r="A6108" s="539">
        <v>6107</v>
      </c>
      <c r="B6108" s="540" t="s">
        <v>8534</v>
      </c>
      <c r="C6108" s="540" t="s">
        <v>8535</v>
      </c>
      <c r="D6108" s="540" t="s">
        <v>2745</v>
      </c>
      <c r="E6108" s="540" t="s">
        <v>10972</v>
      </c>
      <c r="F6108" s="556">
        <v>30050000</v>
      </c>
      <c r="G6108" s="541">
        <v>2023</v>
      </c>
      <c r="H6108" s="542">
        <f>VLOOKUP(G6108,[3]잔가율!$B$3:$C$33,2,FALSE)</f>
        <v>0.82599999999999996</v>
      </c>
      <c r="I6108" s="552">
        <f t="shared" si="95"/>
        <v>24821300</v>
      </c>
    </row>
    <row r="6109" spans="1:9">
      <c r="A6109" s="539">
        <v>6108</v>
      </c>
      <c r="B6109" s="540" t="s">
        <v>8534</v>
      </c>
      <c r="C6109" s="540" t="s">
        <v>8535</v>
      </c>
      <c r="D6109" s="540" t="s">
        <v>2745</v>
      </c>
      <c r="E6109" s="540" t="s">
        <v>10973</v>
      </c>
      <c r="F6109" s="556">
        <v>31230000</v>
      </c>
      <c r="G6109" s="541">
        <v>2023</v>
      </c>
      <c r="H6109" s="542">
        <f>VLOOKUP(G6109,[3]잔가율!$B$3:$C$33,2,FALSE)</f>
        <v>0.82599999999999996</v>
      </c>
      <c r="I6109" s="552">
        <f t="shared" si="95"/>
        <v>25795980</v>
      </c>
    </row>
    <row r="6110" spans="1:9">
      <c r="A6110" s="539">
        <v>6109</v>
      </c>
      <c r="B6110" s="540" t="s">
        <v>8534</v>
      </c>
      <c r="C6110" s="540" t="s">
        <v>8535</v>
      </c>
      <c r="D6110" s="540" t="s">
        <v>2745</v>
      </c>
      <c r="E6110" s="540" t="s">
        <v>10974</v>
      </c>
      <c r="F6110" s="556">
        <v>27050000</v>
      </c>
      <c r="G6110" s="541">
        <v>2023</v>
      </c>
      <c r="H6110" s="542">
        <f>VLOOKUP(G6110,[3]잔가율!$B$3:$C$33,2,FALSE)</f>
        <v>0.82599999999999996</v>
      </c>
      <c r="I6110" s="552">
        <f t="shared" si="95"/>
        <v>22343300</v>
      </c>
    </row>
    <row r="6111" spans="1:9">
      <c r="A6111" s="539">
        <v>6110</v>
      </c>
      <c r="B6111" s="540" t="s">
        <v>8534</v>
      </c>
      <c r="C6111" s="540" t="s">
        <v>8535</v>
      </c>
      <c r="D6111" s="540" t="s">
        <v>2745</v>
      </c>
      <c r="E6111" s="540" t="s">
        <v>10975</v>
      </c>
      <c r="F6111" s="556">
        <v>24710000</v>
      </c>
      <c r="G6111" s="541">
        <v>2023</v>
      </c>
      <c r="H6111" s="542">
        <f>VLOOKUP(G6111,[3]잔가율!$B$3:$C$33,2,FALSE)</f>
        <v>0.82599999999999996</v>
      </c>
      <c r="I6111" s="552">
        <f t="shared" si="95"/>
        <v>20410460</v>
      </c>
    </row>
    <row r="6112" spans="1:9">
      <c r="A6112" s="539">
        <v>6111</v>
      </c>
      <c r="B6112" s="540" t="s">
        <v>8534</v>
      </c>
      <c r="C6112" s="540" t="s">
        <v>8535</v>
      </c>
      <c r="D6112" s="540" t="s">
        <v>2745</v>
      </c>
      <c r="E6112" s="540" t="s">
        <v>10976</v>
      </c>
      <c r="F6112" s="556">
        <v>28100000</v>
      </c>
      <c r="G6112" s="541">
        <v>2023</v>
      </c>
      <c r="H6112" s="542">
        <f>VLOOKUP(G6112,[3]잔가율!$B$3:$C$33,2,FALSE)</f>
        <v>0.82599999999999996</v>
      </c>
      <c r="I6112" s="552">
        <f t="shared" si="95"/>
        <v>23210600</v>
      </c>
    </row>
    <row r="6113" spans="1:9">
      <c r="A6113" s="539">
        <v>6112</v>
      </c>
      <c r="B6113" s="540" t="s">
        <v>8534</v>
      </c>
      <c r="C6113" s="540" t="s">
        <v>8535</v>
      </c>
      <c r="D6113" s="540" t="s">
        <v>2745</v>
      </c>
      <c r="E6113" s="540" t="s">
        <v>10977</v>
      </c>
      <c r="F6113" s="556">
        <v>28820000</v>
      </c>
      <c r="G6113" s="541">
        <v>2023</v>
      </c>
      <c r="H6113" s="542">
        <f>VLOOKUP(G6113,[3]잔가율!$B$3:$C$33,2,FALSE)</f>
        <v>0.82599999999999996</v>
      </c>
      <c r="I6113" s="552">
        <f t="shared" si="95"/>
        <v>23805320</v>
      </c>
    </row>
    <row r="6114" spans="1:9">
      <c r="A6114" s="539">
        <v>6113</v>
      </c>
      <c r="B6114" s="540" t="s">
        <v>8534</v>
      </c>
      <c r="C6114" s="540" t="s">
        <v>8535</v>
      </c>
      <c r="D6114" s="540" t="s">
        <v>2745</v>
      </c>
      <c r="E6114" s="540" t="s">
        <v>10978</v>
      </c>
      <c r="F6114" s="556">
        <v>31490000</v>
      </c>
      <c r="G6114" s="541">
        <v>2023</v>
      </c>
      <c r="H6114" s="542">
        <f>VLOOKUP(G6114,[3]잔가율!$B$3:$C$33,2,FALSE)</f>
        <v>0.82599999999999996</v>
      </c>
      <c r="I6114" s="552">
        <f t="shared" si="95"/>
        <v>26010740</v>
      </c>
    </row>
    <row r="6115" spans="1:9">
      <c r="A6115" s="539">
        <v>6114</v>
      </c>
      <c r="B6115" s="540" t="s">
        <v>8534</v>
      </c>
      <c r="C6115" s="540" t="s">
        <v>8535</v>
      </c>
      <c r="D6115" s="540" t="s">
        <v>2745</v>
      </c>
      <c r="E6115" s="540" t="s">
        <v>10979</v>
      </c>
      <c r="F6115" s="556">
        <v>33800000</v>
      </c>
      <c r="G6115" s="541">
        <v>2023</v>
      </c>
      <c r="H6115" s="542">
        <f>VLOOKUP(G6115,[3]잔가율!$B$3:$C$33,2,FALSE)</f>
        <v>0.82599999999999996</v>
      </c>
      <c r="I6115" s="552">
        <f t="shared" si="95"/>
        <v>27918800</v>
      </c>
    </row>
    <row r="6116" spans="1:9">
      <c r="A6116" s="539">
        <v>6115</v>
      </c>
      <c r="B6116" s="540" t="s">
        <v>8534</v>
      </c>
      <c r="C6116" s="540" t="s">
        <v>8535</v>
      </c>
      <c r="D6116" s="540" t="s">
        <v>2745</v>
      </c>
      <c r="E6116" s="540" t="s">
        <v>10980</v>
      </c>
      <c r="F6116" s="556">
        <v>25490000</v>
      </c>
      <c r="G6116" s="541">
        <v>2023</v>
      </c>
      <c r="H6116" s="542">
        <f>VLOOKUP(G6116,[3]잔가율!$B$3:$C$33,2,FALSE)</f>
        <v>0.82599999999999996</v>
      </c>
      <c r="I6116" s="552">
        <f t="shared" si="95"/>
        <v>21054740</v>
      </c>
    </row>
    <row r="6117" spans="1:9">
      <c r="A6117" s="539">
        <v>6116</v>
      </c>
      <c r="B6117" s="540" t="s">
        <v>8534</v>
      </c>
      <c r="C6117" s="540" t="s">
        <v>8535</v>
      </c>
      <c r="D6117" s="540" t="s">
        <v>2745</v>
      </c>
      <c r="E6117" s="540" t="s">
        <v>10981</v>
      </c>
      <c r="F6117" s="556">
        <v>24770000</v>
      </c>
      <c r="G6117" s="541">
        <v>2023</v>
      </c>
      <c r="H6117" s="542">
        <f>VLOOKUP(G6117,[3]잔가율!$B$3:$C$33,2,FALSE)</f>
        <v>0.82599999999999996</v>
      </c>
      <c r="I6117" s="552">
        <f t="shared" si="95"/>
        <v>20460020</v>
      </c>
    </row>
    <row r="6118" spans="1:9">
      <c r="A6118" s="539">
        <v>6117</v>
      </c>
      <c r="B6118" s="540" t="s">
        <v>8534</v>
      </c>
      <c r="C6118" s="540" t="s">
        <v>8535</v>
      </c>
      <c r="D6118" s="540" t="s">
        <v>2745</v>
      </c>
      <c r="E6118" s="540" t="s">
        <v>10982</v>
      </c>
      <c r="F6118" s="556">
        <v>27580000</v>
      </c>
      <c r="G6118" s="541">
        <v>2023</v>
      </c>
      <c r="H6118" s="542">
        <f>VLOOKUP(G6118,[3]잔가율!$B$3:$C$33,2,FALSE)</f>
        <v>0.82599999999999996</v>
      </c>
      <c r="I6118" s="552">
        <f t="shared" si="95"/>
        <v>22781080</v>
      </c>
    </row>
    <row r="6119" spans="1:9">
      <c r="A6119" s="539">
        <v>6118</v>
      </c>
      <c r="B6119" s="540" t="s">
        <v>8534</v>
      </c>
      <c r="C6119" s="540" t="s">
        <v>8535</v>
      </c>
      <c r="D6119" s="540" t="s">
        <v>2745</v>
      </c>
      <c r="E6119" s="540" t="s">
        <v>10983</v>
      </c>
      <c r="F6119" s="556">
        <v>28300000</v>
      </c>
      <c r="G6119" s="541">
        <v>2023</v>
      </c>
      <c r="H6119" s="542">
        <f>VLOOKUP(G6119,[3]잔가율!$B$3:$C$33,2,FALSE)</f>
        <v>0.82599999999999996</v>
      </c>
      <c r="I6119" s="552">
        <f t="shared" si="95"/>
        <v>23375800</v>
      </c>
    </row>
    <row r="6120" spans="1:9">
      <c r="A6120" s="539">
        <v>6119</v>
      </c>
      <c r="B6120" s="540" t="s">
        <v>8534</v>
      </c>
      <c r="C6120" s="540" t="s">
        <v>8535</v>
      </c>
      <c r="D6120" s="540" t="s">
        <v>2745</v>
      </c>
      <c r="E6120" s="540" t="s">
        <v>10984</v>
      </c>
      <c r="F6120" s="556">
        <v>29800000</v>
      </c>
      <c r="G6120" s="541">
        <v>2023</v>
      </c>
      <c r="H6120" s="542">
        <f>VLOOKUP(G6120,[3]잔가율!$B$3:$C$33,2,FALSE)</f>
        <v>0.82599999999999996</v>
      </c>
      <c r="I6120" s="552">
        <f t="shared" si="95"/>
        <v>24614800</v>
      </c>
    </row>
    <row r="6121" spans="1:9">
      <c r="A6121" s="539">
        <v>6120</v>
      </c>
      <c r="B6121" s="540" t="s">
        <v>8534</v>
      </c>
      <c r="C6121" s="540" t="s">
        <v>8535</v>
      </c>
      <c r="D6121" s="540" t="s">
        <v>2745</v>
      </c>
      <c r="E6121" s="540" t="s">
        <v>10985</v>
      </c>
      <c r="F6121" s="556">
        <v>30920000</v>
      </c>
      <c r="G6121" s="541">
        <v>2023</v>
      </c>
      <c r="H6121" s="542">
        <f>VLOOKUP(G6121,[3]잔가율!$B$3:$C$33,2,FALSE)</f>
        <v>0.82599999999999996</v>
      </c>
      <c r="I6121" s="552">
        <f t="shared" si="95"/>
        <v>25539920</v>
      </c>
    </row>
    <row r="6122" spans="1:9">
      <c r="A6122" s="539">
        <v>6121</v>
      </c>
      <c r="B6122" s="540" t="s">
        <v>8534</v>
      </c>
      <c r="C6122" s="540" t="s">
        <v>8535</v>
      </c>
      <c r="D6122" s="540" t="s">
        <v>2745</v>
      </c>
      <c r="E6122" s="540" t="s">
        <v>10986</v>
      </c>
      <c r="F6122" s="556">
        <v>24400000</v>
      </c>
      <c r="G6122" s="541">
        <v>2023</v>
      </c>
      <c r="H6122" s="542">
        <f>VLOOKUP(G6122,[3]잔가율!$B$3:$C$33,2,FALSE)</f>
        <v>0.82599999999999996</v>
      </c>
      <c r="I6122" s="552">
        <f t="shared" si="95"/>
        <v>20154400</v>
      </c>
    </row>
    <row r="6123" spans="1:9">
      <c r="A6123" s="539">
        <v>6122</v>
      </c>
      <c r="B6123" s="540" t="s">
        <v>8534</v>
      </c>
      <c r="C6123" s="540" t="s">
        <v>8535</v>
      </c>
      <c r="D6123" s="540" t="s">
        <v>2745</v>
      </c>
      <c r="E6123" s="540" t="s">
        <v>10987</v>
      </c>
      <c r="F6123" s="556">
        <v>26980000</v>
      </c>
      <c r="G6123" s="541">
        <v>2023</v>
      </c>
      <c r="H6123" s="542">
        <f>VLOOKUP(G6123,[3]잔가율!$B$3:$C$33,2,FALSE)</f>
        <v>0.82599999999999996</v>
      </c>
      <c r="I6123" s="552">
        <f t="shared" si="95"/>
        <v>22285480</v>
      </c>
    </row>
    <row r="6124" spans="1:9">
      <c r="A6124" s="539">
        <v>6123</v>
      </c>
      <c r="B6124" s="540" t="s">
        <v>8534</v>
      </c>
      <c r="C6124" s="540" t="s">
        <v>8535</v>
      </c>
      <c r="D6124" s="540" t="s">
        <v>2745</v>
      </c>
      <c r="E6124" s="540" t="s">
        <v>10988</v>
      </c>
      <c r="F6124" s="556">
        <v>27900000</v>
      </c>
      <c r="G6124" s="541">
        <v>2023</v>
      </c>
      <c r="H6124" s="542">
        <f>VLOOKUP(G6124,[3]잔가율!$B$3:$C$33,2,FALSE)</f>
        <v>0.82599999999999996</v>
      </c>
      <c r="I6124" s="552">
        <f t="shared" si="95"/>
        <v>23045400</v>
      </c>
    </row>
    <row r="6125" spans="1:9">
      <c r="A6125" s="539">
        <v>6124</v>
      </c>
      <c r="B6125" s="540" t="s">
        <v>8534</v>
      </c>
      <c r="C6125" s="540" t="s">
        <v>8535</v>
      </c>
      <c r="D6125" s="540" t="s">
        <v>2745</v>
      </c>
      <c r="E6125" s="540" t="s">
        <v>10989</v>
      </c>
      <c r="F6125" s="556">
        <v>29700000</v>
      </c>
      <c r="G6125" s="541">
        <v>2023</v>
      </c>
      <c r="H6125" s="542">
        <f>VLOOKUP(G6125,[3]잔가율!$B$3:$C$33,2,FALSE)</f>
        <v>0.82599999999999996</v>
      </c>
      <c r="I6125" s="552">
        <f t="shared" si="95"/>
        <v>24532200</v>
      </c>
    </row>
    <row r="6126" spans="1:9">
      <c r="A6126" s="539">
        <v>6125</v>
      </c>
      <c r="B6126" s="540" t="s">
        <v>8534</v>
      </c>
      <c r="C6126" s="540" t="s">
        <v>8535</v>
      </c>
      <c r="D6126" s="540" t="s">
        <v>2745</v>
      </c>
      <c r="E6126" s="540" t="s">
        <v>10990</v>
      </c>
      <c r="F6126" s="556">
        <v>31180000</v>
      </c>
      <c r="G6126" s="541">
        <v>2023</v>
      </c>
      <c r="H6126" s="542">
        <f>VLOOKUP(G6126,[3]잔가율!$B$3:$C$33,2,FALSE)</f>
        <v>0.82599999999999996</v>
      </c>
      <c r="I6126" s="552">
        <f t="shared" si="95"/>
        <v>25754680</v>
      </c>
    </row>
    <row r="6127" spans="1:9">
      <c r="A6127" s="539">
        <v>6126</v>
      </c>
      <c r="B6127" s="540" t="s">
        <v>8534</v>
      </c>
      <c r="C6127" s="540" t="s">
        <v>8535</v>
      </c>
      <c r="D6127" s="540" t="s">
        <v>2745</v>
      </c>
      <c r="E6127" s="540" t="s">
        <v>10991</v>
      </c>
      <c r="F6127" s="556">
        <v>23520000</v>
      </c>
      <c r="G6127" s="541">
        <v>2023</v>
      </c>
      <c r="H6127" s="542">
        <f>VLOOKUP(G6127,[3]잔가율!$B$3:$C$33,2,FALSE)</f>
        <v>0.82599999999999996</v>
      </c>
      <c r="I6127" s="552">
        <f t="shared" si="95"/>
        <v>19427520</v>
      </c>
    </row>
    <row r="6128" spans="1:9">
      <c r="A6128" s="539">
        <v>6127</v>
      </c>
      <c r="B6128" s="540" t="s">
        <v>8534</v>
      </c>
      <c r="C6128" s="540" t="s">
        <v>8535</v>
      </c>
      <c r="D6128" s="540" t="s">
        <v>2745</v>
      </c>
      <c r="E6128" s="540" t="s">
        <v>10992</v>
      </c>
      <c r="F6128" s="556">
        <v>25370000</v>
      </c>
      <c r="G6128" s="541">
        <v>2023</v>
      </c>
      <c r="H6128" s="542">
        <f>VLOOKUP(G6128,[3]잔가율!$B$3:$C$33,2,FALSE)</f>
        <v>0.82599999999999996</v>
      </c>
      <c r="I6128" s="552">
        <f t="shared" si="95"/>
        <v>20955620</v>
      </c>
    </row>
    <row r="6129" spans="1:9">
      <c r="A6129" s="539">
        <v>6128</v>
      </c>
      <c r="B6129" s="540" t="s">
        <v>8534</v>
      </c>
      <c r="C6129" s="540" t="s">
        <v>8535</v>
      </c>
      <c r="D6129" s="540" t="s">
        <v>2745</v>
      </c>
      <c r="E6129" s="540" t="s">
        <v>10993</v>
      </c>
      <c r="F6129" s="556">
        <v>26610000</v>
      </c>
      <c r="G6129" s="541">
        <v>2023</v>
      </c>
      <c r="H6129" s="542">
        <f>VLOOKUP(G6129,[3]잔가율!$B$3:$C$33,2,FALSE)</f>
        <v>0.82599999999999996</v>
      </c>
      <c r="I6129" s="552">
        <f t="shared" si="95"/>
        <v>21979860</v>
      </c>
    </row>
    <row r="6130" spans="1:9">
      <c r="A6130" s="539">
        <v>6129</v>
      </c>
      <c r="B6130" s="540" t="s">
        <v>8534</v>
      </c>
      <c r="C6130" s="540" t="s">
        <v>8535</v>
      </c>
      <c r="D6130" s="540" t="s">
        <v>2745</v>
      </c>
      <c r="E6130" s="540" t="s">
        <v>10994</v>
      </c>
      <c r="F6130" s="556">
        <v>28300000</v>
      </c>
      <c r="G6130" s="541">
        <v>2023</v>
      </c>
      <c r="H6130" s="542">
        <f>VLOOKUP(G6130,[3]잔가율!$B$3:$C$33,2,FALSE)</f>
        <v>0.82599999999999996</v>
      </c>
      <c r="I6130" s="552">
        <f t="shared" si="95"/>
        <v>23375800</v>
      </c>
    </row>
    <row r="6131" spans="1:9">
      <c r="A6131" s="539">
        <v>6130</v>
      </c>
      <c r="B6131" s="540" t="s">
        <v>8534</v>
      </c>
      <c r="C6131" s="540" t="s">
        <v>8535</v>
      </c>
      <c r="D6131" s="540" t="s">
        <v>2745</v>
      </c>
      <c r="E6131" s="540" t="s">
        <v>10995</v>
      </c>
      <c r="F6131" s="556">
        <v>30270000</v>
      </c>
      <c r="G6131" s="541">
        <v>2023</v>
      </c>
      <c r="H6131" s="542">
        <f>VLOOKUP(G6131,[3]잔가율!$B$3:$C$33,2,FALSE)</f>
        <v>0.82599999999999996</v>
      </c>
      <c r="I6131" s="552">
        <f t="shared" si="95"/>
        <v>25003020</v>
      </c>
    </row>
    <row r="6132" spans="1:9">
      <c r="A6132" s="539">
        <v>6131</v>
      </c>
      <c r="B6132" s="540" t="s">
        <v>8534</v>
      </c>
      <c r="C6132" s="540" t="s">
        <v>8535</v>
      </c>
      <c r="D6132" s="540" t="s">
        <v>2745</v>
      </c>
      <c r="E6132" s="540" t="s">
        <v>10996</v>
      </c>
      <c r="F6132" s="556">
        <v>27680000</v>
      </c>
      <c r="G6132" s="541">
        <v>2023</v>
      </c>
      <c r="H6132" s="542">
        <f>VLOOKUP(G6132,[3]잔가율!$B$3:$C$33,2,FALSE)</f>
        <v>0.82599999999999996</v>
      </c>
      <c r="I6132" s="552">
        <f t="shared" si="95"/>
        <v>22863680</v>
      </c>
    </row>
    <row r="6133" spans="1:9">
      <c r="A6133" s="539">
        <v>6132</v>
      </c>
      <c r="B6133" s="540" t="s">
        <v>8534</v>
      </c>
      <c r="C6133" s="540" t="s">
        <v>8535</v>
      </c>
      <c r="D6133" s="540" t="s">
        <v>2745</v>
      </c>
      <c r="E6133" s="540" t="s">
        <v>10997</v>
      </c>
      <c r="F6133" s="556">
        <v>27800000</v>
      </c>
      <c r="G6133" s="541">
        <v>2023</v>
      </c>
      <c r="H6133" s="542">
        <f>VLOOKUP(G6133,[3]잔가율!$B$3:$C$33,2,FALSE)</f>
        <v>0.82599999999999996</v>
      </c>
      <c r="I6133" s="552">
        <f t="shared" si="95"/>
        <v>22962800</v>
      </c>
    </row>
    <row r="6134" spans="1:9">
      <c r="A6134" s="539">
        <v>6133</v>
      </c>
      <c r="B6134" s="540" t="s">
        <v>8534</v>
      </c>
      <c r="C6134" s="540" t="s">
        <v>8535</v>
      </c>
      <c r="D6134" s="540" t="s">
        <v>2745</v>
      </c>
      <c r="E6134" s="540" t="s">
        <v>10998</v>
      </c>
      <c r="F6134" s="556">
        <v>25710000</v>
      </c>
      <c r="G6134" s="541">
        <v>2023</v>
      </c>
      <c r="H6134" s="542">
        <f>VLOOKUP(G6134,[3]잔가율!$B$3:$C$33,2,FALSE)</f>
        <v>0.82599999999999996</v>
      </c>
      <c r="I6134" s="552">
        <f t="shared" si="95"/>
        <v>21236460</v>
      </c>
    </row>
    <row r="6135" spans="1:9">
      <c r="A6135" s="539">
        <v>6134</v>
      </c>
      <c r="B6135" s="540" t="s">
        <v>8534</v>
      </c>
      <c r="C6135" s="540" t="s">
        <v>8535</v>
      </c>
      <c r="D6135" s="540" t="s">
        <v>2745</v>
      </c>
      <c r="E6135" s="540" t="s">
        <v>10999</v>
      </c>
      <c r="F6135" s="556">
        <v>30180000</v>
      </c>
      <c r="G6135" s="541">
        <v>2023</v>
      </c>
      <c r="H6135" s="542">
        <f>VLOOKUP(G6135,[3]잔가율!$B$3:$C$33,2,FALSE)</f>
        <v>0.82599999999999996</v>
      </c>
      <c r="I6135" s="552">
        <f t="shared" si="95"/>
        <v>24928680</v>
      </c>
    </row>
    <row r="6136" spans="1:9">
      <c r="A6136" s="539">
        <v>6135</v>
      </c>
      <c r="B6136" s="540" t="s">
        <v>8534</v>
      </c>
      <c r="C6136" s="540" t="s">
        <v>8535</v>
      </c>
      <c r="D6136" s="540" t="s">
        <v>2745</v>
      </c>
      <c r="E6136" s="540" t="s">
        <v>11000</v>
      </c>
      <c r="F6136" s="556">
        <v>31550000</v>
      </c>
      <c r="G6136" s="541">
        <v>2023</v>
      </c>
      <c r="H6136" s="542">
        <f>VLOOKUP(G6136,[3]잔가율!$B$3:$C$33,2,FALSE)</f>
        <v>0.82599999999999996</v>
      </c>
      <c r="I6136" s="552">
        <f t="shared" si="95"/>
        <v>26060300</v>
      </c>
    </row>
    <row r="6137" spans="1:9">
      <c r="A6137" s="539">
        <v>6136</v>
      </c>
      <c r="B6137" s="540" t="s">
        <v>8534</v>
      </c>
      <c r="C6137" s="540" t="s">
        <v>8535</v>
      </c>
      <c r="D6137" s="540" t="s">
        <v>2745</v>
      </c>
      <c r="E6137" s="540" t="s">
        <v>11001</v>
      </c>
      <c r="F6137" s="556">
        <v>27230000</v>
      </c>
      <c r="G6137" s="541">
        <v>2023</v>
      </c>
      <c r="H6137" s="542">
        <f>VLOOKUP(G6137,[3]잔가율!$B$3:$C$33,2,FALSE)</f>
        <v>0.82599999999999996</v>
      </c>
      <c r="I6137" s="552">
        <f t="shared" si="95"/>
        <v>22491980</v>
      </c>
    </row>
    <row r="6138" spans="1:9">
      <c r="A6138" s="539">
        <v>6137</v>
      </c>
      <c r="B6138" s="540" t="s">
        <v>8534</v>
      </c>
      <c r="C6138" s="540" t="s">
        <v>8535</v>
      </c>
      <c r="D6138" s="540" t="s">
        <v>2745</v>
      </c>
      <c r="E6138" s="540" t="s">
        <v>11002</v>
      </c>
      <c r="F6138" s="556">
        <v>28020000</v>
      </c>
      <c r="G6138" s="541">
        <v>2023</v>
      </c>
      <c r="H6138" s="542">
        <f>VLOOKUP(G6138,[3]잔가율!$B$3:$C$33,2,FALSE)</f>
        <v>0.82599999999999996</v>
      </c>
      <c r="I6138" s="552">
        <f t="shared" si="95"/>
        <v>23144520</v>
      </c>
    </row>
    <row r="6139" spans="1:9">
      <c r="A6139" s="539">
        <v>6138</v>
      </c>
      <c r="B6139" s="540" t="s">
        <v>8534</v>
      </c>
      <c r="C6139" s="540" t="s">
        <v>8535</v>
      </c>
      <c r="D6139" s="540" t="s">
        <v>2745</v>
      </c>
      <c r="E6139" s="540" t="s">
        <v>11003</v>
      </c>
      <c r="F6139" s="556">
        <v>25010000</v>
      </c>
      <c r="G6139" s="541">
        <v>2023</v>
      </c>
      <c r="H6139" s="542">
        <f>VLOOKUP(G6139,[3]잔가율!$B$3:$C$33,2,FALSE)</f>
        <v>0.82599999999999996</v>
      </c>
      <c r="I6139" s="552">
        <f t="shared" si="95"/>
        <v>20658260</v>
      </c>
    </row>
    <row r="6140" spans="1:9">
      <c r="A6140" s="539">
        <v>6139</v>
      </c>
      <c r="B6140" s="540" t="s">
        <v>8534</v>
      </c>
      <c r="C6140" s="540" t="s">
        <v>8535</v>
      </c>
      <c r="D6140" s="540" t="s">
        <v>2745</v>
      </c>
      <c r="E6140" s="540" t="s">
        <v>11004</v>
      </c>
      <c r="F6140" s="556">
        <v>30460000</v>
      </c>
      <c r="G6140" s="541">
        <v>2023</v>
      </c>
      <c r="H6140" s="542">
        <f>VLOOKUP(G6140,[3]잔가율!$B$3:$C$33,2,FALSE)</f>
        <v>0.82599999999999996</v>
      </c>
      <c r="I6140" s="552">
        <f t="shared" si="95"/>
        <v>25159960</v>
      </c>
    </row>
    <row r="6141" spans="1:9">
      <c r="A6141" s="539">
        <v>6140</v>
      </c>
      <c r="B6141" s="540" t="s">
        <v>8534</v>
      </c>
      <c r="C6141" s="540" t="s">
        <v>8535</v>
      </c>
      <c r="D6141" s="540" t="s">
        <v>2745</v>
      </c>
      <c r="E6141" s="540" t="s">
        <v>11005</v>
      </c>
      <c r="F6141" s="556">
        <v>30690000</v>
      </c>
      <c r="G6141" s="541">
        <v>2023</v>
      </c>
      <c r="H6141" s="542">
        <f>VLOOKUP(G6141,[3]잔가율!$B$3:$C$33,2,FALSE)</f>
        <v>0.82599999999999996</v>
      </c>
      <c r="I6141" s="552">
        <f t="shared" si="95"/>
        <v>25349940</v>
      </c>
    </row>
    <row r="6142" spans="1:9">
      <c r="A6142" s="539">
        <v>6141</v>
      </c>
      <c r="B6142" s="540" t="s">
        <v>8534</v>
      </c>
      <c r="C6142" s="540" t="s">
        <v>8535</v>
      </c>
      <c r="D6142" s="540" t="s">
        <v>2745</v>
      </c>
      <c r="E6142" s="540" t="s">
        <v>11006</v>
      </c>
      <c r="F6142" s="556">
        <v>29210000</v>
      </c>
      <c r="G6142" s="541">
        <v>2023</v>
      </c>
      <c r="H6142" s="542">
        <f>VLOOKUP(G6142,[3]잔가율!$B$3:$C$33,2,FALSE)</f>
        <v>0.82599999999999996</v>
      </c>
      <c r="I6142" s="552">
        <f t="shared" si="95"/>
        <v>24127460</v>
      </c>
    </row>
    <row r="6143" spans="1:9">
      <c r="A6143" s="539">
        <v>6142</v>
      </c>
      <c r="B6143" s="540" t="s">
        <v>8534</v>
      </c>
      <c r="C6143" s="540" t="s">
        <v>8535</v>
      </c>
      <c r="D6143" s="540" t="s">
        <v>2745</v>
      </c>
      <c r="E6143" s="540" t="s">
        <v>11007</v>
      </c>
      <c r="F6143" s="556">
        <v>32550000</v>
      </c>
      <c r="G6143" s="541">
        <v>2023</v>
      </c>
      <c r="H6143" s="542">
        <f>VLOOKUP(G6143,[3]잔가율!$B$3:$C$33,2,FALSE)</f>
        <v>0.82599999999999996</v>
      </c>
      <c r="I6143" s="552">
        <f t="shared" si="95"/>
        <v>26886300</v>
      </c>
    </row>
    <row r="6144" spans="1:9">
      <c r="A6144" s="539">
        <v>6143</v>
      </c>
      <c r="B6144" s="540" t="s">
        <v>8534</v>
      </c>
      <c r="C6144" s="540" t="s">
        <v>8535</v>
      </c>
      <c r="D6144" s="540" t="s">
        <v>2745</v>
      </c>
      <c r="E6144" s="540" t="s">
        <v>11008</v>
      </c>
      <c r="F6144" s="556">
        <v>25940000</v>
      </c>
      <c r="G6144" s="541">
        <v>2023</v>
      </c>
      <c r="H6144" s="542">
        <f>VLOOKUP(G6144,[3]잔가율!$B$3:$C$33,2,FALSE)</f>
        <v>0.82599999999999996</v>
      </c>
      <c r="I6144" s="552">
        <f t="shared" si="95"/>
        <v>21426440</v>
      </c>
    </row>
    <row r="6145" spans="1:9">
      <c r="A6145" s="539">
        <v>6144</v>
      </c>
      <c r="B6145" s="540" t="s">
        <v>8534</v>
      </c>
      <c r="C6145" s="540" t="s">
        <v>8535</v>
      </c>
      <c r="D6145" s="540" t="s">
        <v>2745</v>
      </c>
      <c r="E6145" s="540" t="s">
        <v>11009</v>
      </c>
      <c r="F6145" s="556">
        <v>25780000</v>
      </c>
      <c r="G6145" s="541">
        <v>2023</v>
      </c>
      <c r="H6145" s="542">
        <f>VLOOKUP(G6145,[3]잔가율!$B$3:$C$33,2,FALSE)</f>
        <v>0.82599999999999996</v>
      </c>
      <c r="I6145" s="552">
        <f t="shared" si="95"/>
        <v>21294280</v>
      </c>
    </row>
    <row r="6146" spans="1:9">
      <c r="A6146" s="539">
        <v>6145</v>
      </c>
      <c r="B6146" s="540" t="s">
        <v>8534</v>
      </c>
      <c r="C6146" s="540" t="s">
        <v>8535</v>
      </c>
      <c r="D6146" s="540" t="s">
        <v>2745</v>
      </c>
      <c r="E6146" s="540" t="s">
        <v>11010</v>
      </c>
      <c r="F6146" s="556">
        <v>24230000</v>
      </c>
      <c r="G6146" s="541">
        <v>2023</v>
      </c>
      <c r="H6146" s="542">
        <f>VLOOKUP(G6146,[3]잔가율!$B$3:$C$33,2,FALSE)</f>
        <v>0.82599999999999996</v>
      </c>
      <c r="I6146" s="552">
        <f t="shared" ref="I6146:I6209" si="96">ROUNDDOWN(F6146*H6146,0)</f>
        <v>20013980</v>
      </c>
    </row>
    <row r="6147" spans="1:9">
      <c r="A6147" s="539">
        <v>6146</v>
      </c>
      <c r="B6147" s="540" t="s">
        <v>8534</v>
      </c>
      <c r="C6147" s="540" t="s">
        <v>8535</v>
      </c>
      <c r="D6147" s="540" t="s">
        <v>2745</v>
      </c>
      <c r="E6147" s="540" t="s">
        <v>11011</v>
      </c>
      <c r="F6147" s="556">
        <v>27620000</v>
      </c>
      <c r="G6147" s="541">
        <v>2023</v>
      </c>
      <c r="H6147" s="542">
        <f>VLOOKUP(G6147,[3]잔가율!$B$3:$C$33,2,FALSE)</f>
        <v>0.82599999999999996</v>
      </c>
      <c r="I6147" s="552">
        <f t="shared" si="96"/>
        <v>22814120</v>
      </c>
    </row>
    <row r="6148" spans="1:9">
      <c r="A6148" s="539">
        <v>6147</v>
      </c>
      <c r="B6148" s="540" t="s">
        <v>8534</v>
      </c>
      <c r="C6148" s="540" t="s">
        <v>8535</v>
      </c>
      <c r="D6148" s="540" t="s">
        <v>2745</v>
      </c>
      <c r="E6148" s="540" t="s">
        <v>11012</v>
      </c>
      <c r="F6148" s="556">
        <v>27190000</v>
      </c>
      <c r="G6148" s="541">
        <v>2023</v>
      </c>
      <c r="H6148" s="542">
        <f>VLOOKUP(G6148,[3]잔가율!$B$3:$C$33,2,FALSE)</f>
        <v>0.82599999999999996</v>
      </c>
      <c r="I6148" s="552">
        <f t="shared" si="96"/>
        <v>22458940</v>
      </c>
    </row>
    <row r="6149" spans="1:9">
      <c r="A6149" s="539">
        <v>6148</v>
      </c>
      <c r="B6149" s="540" t="s">
        <v>8534</v>
      </c>
      <c r="C6149" s="540" t="s">
        <v>8535</v>
      </c>
      <c r="D6149" s="540" t="s">
        <v>2745</v>
      </c>
      <c r="E6149" s="540" t="s">
        <v>11013</v>
      </c>
      <c r="F6149" s="556">
        <v>30940000</v>
      </c>
      <c r="G6149" s="541">
        <v>2023</v>
      </c>
      <c r="H6149" s="542">
        <f>VLOOKUP(G6149,[3]잔가율!$B$3:$C$33,2,FALSE)</f>
        <v>0.82599999999999996</v>
      </c>
      <c r="I6149" s="552">
        <f t="shared" si="96"/>
        <v>25556440</v>
      </c>
    </row>
    <row r="6150" spans="1:9">
      <c r="A6150" s="539">
        <v>6149</v>
      </c>
      <c r="B6150" s="540" t="s">
        <v>8534</v>
      </c>
      <c r="C6150" s="540" t="s">
        <v>8535</v>
      </c>
      <c r="D6150" s="540" t="s">
        <v>2745</v>
      </c>
      <c r="E6150" s="540" t="s">
        <v>11014</v>
      </c>
      <c r="F6150" s="556">
        <v>30000000</v>
      </c>
      <c r="G6150" s="541">
        <v>2023</v>
      </c>
      <c r="H6150" s="542">
        <f>VLOOKUP(G6150,[3]잔가율!$B$3:$C$33,2,FALSE)</f>
        <v>0.82599999999999996</v>
      </c>
      <c r="I6150" s="552">
        <f t="shared" si="96"/>
        <v>24780000</v>
      </c>
    </row>
    <row r="6151" spans="1:9">
      <c r="A6151" s="539">
        <v>6150</v>
      </c>
      <c r="B6151" s="540" t="s">
        <v>8534</v>
      </c>
      <c r="C6151" s="540" t="s">
        <v>8535</v>
      </c>
      <c r="D6151" s="540" t="s">
        <v>2745</v>
      </c>
      <c r="E6151" s="540" t="s">
        <v>11015</v>
      </c>
      <c r="F6151" s="556">
        <v>30550000</v>
      </c>
      <c r="G6151" s="541">
        <v>2023</v>
      </c>
      <c r="H6151" s="542">
        <f>VLOOKUP(G6151,[3]잔가율!$B$3:$C$33,2,FALSE)</f>
        <v>0.82599999999999996</v>
      </c>
      <c r="I6151" s="552">
        <f t="shared" si="96"/>
        <v>25234300</v>
      </c>
    </row>
    <row r="6152" spans="1:9">
      <c r="A6152" s="539">
        <v>6151</v>
      </c>
      <c r="B6152" s="540" t="s">
        <v>8534</v>
      </c>
      <c r="C6152" s="540" t="s">
        <v>8535</v>
      </c>
      <c r="D6152" s="540" t="s">
        <v>2745</v>
      </c>
      <c r="E6152" s="540" t="s">
        <v>11016</v>
      </c>
      <c r="F6152" s="556">
        <v>31370000</v>
      </c>
      <c r="G6152" s="541">
        <v>2023</v>
      </c>
      <c r="H6152" s="542">
        <f>VLOOKUP(G6152,[3]잔가율!$B$3:$C$33,2,FALSE)</f>
        <v>0.82599999999999996</v>
      </c>
      <c r="I6152" s="552">
        <f t="shared" si="96"/>
        <v>25911620</v>
      </c>
    </row>
    <row r="6153" spans="1:9">
      <c r="A6153" s="539">
        <v>6152</v>
      </c>
      <c r="B6153" s="540" t="s">
        <v>8534</v>
      </c>
      <c r="C6153" s="540" t="s">
        <v>8535</v>
      </c>
      <c r="D6153" s="540" t="s">
        <v>2745</v>
      </c>
      <c r="E6153" s="540" t="s">
        <v>11017</v>
      </c>
      <c r="F6153" s="556">
        <v>34100000</v>
      </c>
      <c r="G6153" s="541">
        <v>2023</v>
      </c>
      <c r="H6153" s="542">
        <f>VLOOKUP(G6153,[3]잔가율!$B$3:$C$33,2,FALSE)</f>
        <v>0.82599999999999996</v>
      </c>
      <c r="I6153" s="552">
        <f t="shared" si="96"/>
        <v>28166600</v>
      </c>
    </row>
    <row r="6154" spans="1:9">
      <c r="A6154" s="539">
        <v>6153</v>
      </c>
      <c r="B6154" s="540" t="s">
        <v>8534</v>
      </c>
      <c r="C6154" s="540" t="s">
        <v>8535</v>
      </c>
      <c r="D6154" s="540" t="s">
        <v>2745</v>
      </c>
      <c r="E6154" s="540" t="s">
        <v>11018</v>
      </c>
      <c r="F6154" s="556">
        <v>30000000</v>
      </c>
      <c r="G6154" s="541">
        <v>2023</v>
      </c>
      <c r="H6154" s="542">
        <f>VLOOKUP(G6154,[3]잔가율!$B$3:$C$33,2,FALSE)</f>
        <v>0.82599999999999996</v>
      </c>
      <c r="I6154" s="552">
        <f t="shared" si="96"/>
        <v>24780000</v>
      </c>
    </row>
    <row r="6155" spans="1:9">
      <c r="A6155" s="539">
        <v>6154</v>
      </c>
      <c r="B6155" s="540" t="s">
        <v>8534</v>
      </c>
      <c r="C6155" s="540" t="s">
        <v>8535</v>
      </c>
      <c r="D6155" s="540" t="s">
        <v>2745</v>
      </c>
      <c r="E6155" s="540" t="s">
        <v>11019</v>
      </c>
      <c r="F6155" s="556">
        <v>30610000</v>
      </c>
      <c r="G6155" s="541">
        <v>2023</v>
      </c>
      <c r="H6155" s="542">
        <f>VLOOKUP(G6155,[3]잔가율!$B$3:$C$33,2,FALSE)</f>
        <v>0.82599999999999996</v>
      </c>
      <c r="I6155" s="552">
        <f t="shared" si="96"/>
        <v>25283860</v>
      </c>
    </row>
    <row r="6156" spans="1:9">
      <c r="A6156" s="539">
        <v>6155</v>
      </c>
      <c r="B6156" s="540" t="s">
        <v>8534</v>
      </c>
      <c r="C6156" s="540" t="s">
        <v>8535</v>
      </c>
      <c r="D6156" s="540" t="s">
        <v>2745</v>
      </c>
      <c r="E6156" s="540" t="s">
        <v>11020</v>
      </c>
      <c r="F6156" s="556">
        <v>31850000</v>
      </c>
      <c r="G6156" s="541">
        <v>2023</v>
      </c>
      <c r="H6156" s="542">
        <f>VLOOKUP(G6156,[3]잔가율!$B$3:$C$33,2,FALSE)</f>
        <v>0.82599999999999996</v>
      </c>
      <c r="I6156" s="552">
        <f t="shared" si="96"/>
        <v>26308100</v>
      </c>
    </row>
    <row r="6157" spans="1:9">
      <c r="A6157" s="539">
        <v>6156</v>
      </c>
      <c r="B6157" s="540" t="s">
        <v>8534</v>
      </c>
      <c r="C6157" s="540" t="s">
        <v>8535</v>
      </c>
      <c r="D6157" s="540" t="s">
        <v>2745</v>
      </c>
      <c r="E6157" s="540" t="s">
        <v>11021</v>
      </c>
      <c r="F6157" s="556">
        <v>33560000</v>
      </c>
      <c r="G6157" s="541">
        <v>2023</v>
      </c>
      <c r="H6157" s="542">
        <f>VLOOKUP(G6157,[3]잔가율!$B$3:$C$33,2,FALSE)</f>
        <v>0.82599999999999996</v>
      </c>
      <c r="I6157" s="552">
        <f t="shared" si="96"/>
        <v>27720560</v>
      </c>
    </row>
    <row r="6158" spans="1:9">
      <c r="A6158" s="539">
        <v>6157</v>
      </c>
      <c r="B6158" s="540" t="s">
        <v>8534</v>
      </c>
      <c r="C6158" s="540" t="s">
        <v>8535</v>
      </c>
      <c r="D6158" s="540" t="s">
        <v>2745</v>
      </c>
      <c r="E6158" s="540" t="s">
        <v>11022</v>
      </c>
      <c r="F6158" s="556">
        <v>29450000</v>
      </c>
      <c r="G6158" s="541">
        <v>2023</v>
      </c>
      <c r="H6158" s="542">
        <f>VLOOKUP(G6158,[3]잔가율!$B$3:$C$33,2,FALSE)</f>
        <v>0.82599999999999996</v>
      </c>
      <c r="I6158" s="552">
        <f t="shared" si="96"/>
        <v>24325700</v>
      </c>
    </row>
    <row r="6159" spans="1:9">
      <c r="A6159" s="539">
        <v>6158</v>
      </c>
      <c r="B6159" s="540" t="s">
        <v>8534</v>
      </c>
      <c r="C6159" s="540" t="s">
        <v>8535</v>
      </c>
      <c r="D6159" s="540" t="s">
        <v>2745</v>
      </c>
      <c r="E6159" s="540" t="s">
        <v>11023</v>
      </c>
      <c r="F6159" s="556">
        <v>30170000</v>
      </c>
      <c r="G6159" s="541">
        <v>2023</v>
      </c>
      <c r="H6159" s="542">
        <f>VLOOKUP(G6159,[3]잔가율!$B$3:$C$33,2,FALSE)</f>
        <v>0.82599999999999996</v>
      </c>
      <c r="I6159" s="552">
        <f t="shared" si="96"/>
        <v>24920420</v>
      </c>
    </row>
    <row r="6160" spans="1:9">
      <c r="A6160" s="539">
        <v>6159</v>
      </c>
      <c r="B6160" s="540" t="s">
        <v>8534</v>
      </c>
      <c r="C6160" s="540" t="s">
        <v>8535</v>
      </c>
      <c r="D6160" s="540" t="s">
        <v>2745</v>
      </c>
      <c r="E6160" s="540" t="s">
        <v>11024</v>
      </c>
      <c r="F6160" s="556">
        <v>30920000</v>
      </c>
      <c r="G6160" s="541">
        <v>2023</v>
      </c>
      <c r="H6160" s="542">
        <f>VLOOKUP(G6160,[3]잔가율!$B$3:$C$33,2,FALSE)</f>
        <v>0.82599999999999996</v>
      </c>
      <c r="I6160" s="552">
        <f t="shared" si="96"/>
        <v>25539920</v>
      </c>
    </row>
    <row r="6161" spans="1:9">
      <c r="A6161" s="539">
        <v>6160</v>
      </c>
      <c r="B6161" s="540" t="s">
        <v>8534</v>
      </c>
      <c r="C6161" s="540" t="s">
        <v>8535</v>
      </c>
      <c r="D6161" s="540" t="s">
        <v>2745</v>
      </c>
      <c r="E6161" s="540" t="s">
        <v>11025</v>
      </c>
      <c r="F6161" s="556">
        <v>36670000</v>
      </c>
      <c r="G6161" s="541">
        <v>2023</v>
      </c>
      <c r="H6161" s="542">
        <f>VLOOKUP(G6161,[3]잔가율!$B$3:$C$33,2,FALSE)</f>
        <v>0.82599999999999996</v>
      </c>
      <c r="I6161" s="552">
        <f t="shared" si="96"/>
        <v>30289420</v>
      </c>
    </row>
    <row r="6162" spans="1:9">
      <c r="A6162" s="539">
        <v>6161</v>
      </c>
      <c r="B6162" s="540" t="s">
        <v>8534</v>
      </c>
      <c r="C6162" s="540" t="s">
        <v>8535</v>
      </c>
      <c r="D6162" s="540" t="s">
        <v>2745</v>
      </c>
      <c r="E6162" s="540" t="s">
        <v>11026</v>
      </c>
      <c r="F6162" s="556">
        <v>27990000</v>
      </c>
      <c r="G6162" s="541">
        <v>2023</v>
      </c>
      <c r="H6162" s="542">
        <f>VLOOKUP(G6162,[3]잔가율!$B$3:$C$33,2,FALSE)</f>
        <v>0.82599999999999996</v>
      </c>
      <c r="I6162" s="552">
        <f t="shared" si="96"/>
        <v>23119740</v>
      </c>
    </row>
    <row r="6163" spans="1:9">
      <c r="A6163" s="539">
        <v>6162</v>
      </c>
      <c r="B6163" s="540" t="s">
        <v>8534</v>
      </c>
      <c r="C6163" s="540" t="s">
        <v>8535</v>
      </c>
      <c r="D6163" s="540" t="s">
        <v>2745</v>
      </c>
      <c r="E6163" s="540" t="s">
        <v>11027</v>
      </c>
      <c r="F6163" s="556">
        <v>29730000</v>
      </c>
      <c r="G6163" s="541">
        <v>2023</v>
      </c>
      <c r="H6163" s="542">
        <f>VLOOKUP(G6163,[3]잔가율!$B$3:$C$33,2,FALSE)</f>
        <v>0.82599999999999996</v>
      </c>
      <c r="I6163" s="552">
        <f t="shared" si="96"/>
        <v>24556980</v>
      </c>
    </row>
    <row r="6164" spans="1:9">
      <c r="A6164" s="539">
        <v>6163</v>
      </c>
      <c r="B6164" s="540" t="s">
        <v>8534</v>
      </c>
      <c r="C6164" s="540" t="s">
        <v>8535</v>
      </c>
      <c r="D6164" s="540" t="s">
        <v>2745</v>
      </c>
      <c r="E6164" s="540" t="s">
        <v>11028</v>
      </c>
      <c r="F6164" s="556">
        <v>31530000</v>
      </c>
      <c r="G6164" s="541">
        <v>2023</v>
      </c>
      <c r="H6164" s="542">
        <f>VLOOKUP(G6164,[3]잔가율!$B$3:$C$33,2,FALSE)</f>
        <v>0.82599999999999996</v>
      </c>
      <c r="I6164" s="552">
        <f t="shared" si="96"/>
        <v>26043780</v>
      </c>
    </row>
    <row r="6165" spans="1:9">
      <c r="A6165" s="539">
        <v>6164</v>
      </c>
      <c r="B6165" s="540" t="s">
        <v>8534</v>
      </c>
      <c r="C6165" s="540" t="s">
        <v>8535</v>
      </c>
      <c r="D6165" s="540" t="s">
        <v>2745</v>
      </c>
      <c r="E6165" s="540" t="s">
        <v>11029</v>
      </c>
      <c r="F6165" s="556">
        <v>31880000</v>
      </c>
      <c r="G6165" s="541">
        <v>2023</v>
      </c>
      <c r="H6165" s="542">
        <f>VLOOKUP(G6165,[3]잔가율!$B$3:$C$33,2,FALSE)</f>
        <v>0.82599999999999996</v>
      </c>
      <c r="I6165" s="552">
        <f t="shared" si="96"/>
        <v>26332880</v>
      </c>
    </row>
    <row r="6166" spans="1:9">
      <c r="A6166" s="539">
        <v>6165</v>
      </c>
      <c r="B6166" s="540" t="s">
        <v>8534</v>
      </c>
      <c r="C6166" s="540" t="s">
        <v>8535</v>
      </c>
      <c r="D6166" s="540" t="s">
        <v>2745</v>
      </c>
      <c r="E6166" s="540" t="s">
        <v>11030</v>
      </c>
      <c r="F6166" s="556">
        <v>26180000</v>
      </c>
      <c r="G6166" s="541">
        <v>2023</v>
      </c>
      <c r="H6166" s="542">
        <f>VLOOKUP(G6166,[3]잔가율!$B$3:$C$33,2,FALSE)</f>
        <v>0.82599999999999996</v>
      </c>
      <c r="I6166" s="552">
        <f t="shared" si="96"/>
        <v>21624680</v>
      </c>
    </row>
    <row r="6167" spans="1:9">
      <c r="A6167" s="539">
        <v>6166</v>
      </c>
      <c r="B6167" s="540" t="s">
        <v>8534</v>
      </c>
      <c r="C6167" s="540" t="s">
        <v>8535</v>
      </c>
      <c r="D6167" s="540" t="s">
        <v>2745</v>
      </c>
      <c r="E6167" s="540" t="s">
        <v>11031</v>
      </c>
      <c r="F6167" s="556">
        <v>29000000</v>
      </c>
      <c r="G6167" s="541">
        <v>2023</v>
      </c>
      <c r="H6167" s="542">
        <f>VLOOKUP(G6167,[3]잔가율!$B$3:$C$33,2,FALSE)</f>
        <v>0.82599999999999996</v>
      </c>
      <c r="I6167" s="552">
        <f t="shared" si="96"/>
        <v>23954000</v>
      </c>
    </row>
    <row r="6168" spans="1:9">
      <c r="A6168" s="539">
        <v>6167</v>
      </c>
      <c r="B6168" s="540" t="s">
        <v>8534</v>
      </c>
      <c r="C6168" s="540" t="s">
        <v>8535</v>
      </c>
      <c r="D6168" s="540" t="s">
        <v>2745</v>
      </c>
      <c r="E6168" s="540" t="s">
        <v>11032</v>
      </c>
      <c r="F6168" s="556">
        <v>30640000</v>
      </c>
      <c r="G6168" s="541">
        <v>2023</v>
      </c>
      <c r="H6168" s="542">
        <f>VLOOKUP(G6168,[3]잔가율!$B$3:$C$33,2,FALSE)</f>
        <v>0.82599999999999996</v>
      </c>
      <c r="I6168" s="552">
        <f t="shared" si="96"/>
        <v>25308640</v>
      </c>
    </row>
    <row r="6169" spans="1:9">
      <c r="A6169" s="539">
        <v>6168</v>
      </c>
      <c r="B6169" s="540" t="s">
        <v>8534</v>
      </c>
      <c r="C6169" s="540" t="s">
        <v>8535</v>
      </c>
      <c r="D6169" s="540" t="s">
        <v>2745</v>
      </c>
      <c r="E6169" s="540" t="s">
        <v>11033</v>
      </c>
      <c r="F6169" s="556">
        <v>32790000</v>
      </c>
      <c r="G6169" s="541">
        <v>2023</v>
      </c>
      <c r="H6169" s="542">
        <f>VLOOKUP(G6169,[3]잔가율!$B$3:$C$33,2,FALSE)</f>
        <v>0.82599999999999996</v>
      </c>
      <c r="I6169" s="552">
        <f t="shared" si="96"/>
        <v>27084540</v>
      </c>
    </row>
    <row r="6170" spans="1:9">
      <c r="A6170" s="539">
        <v>6169</v>
      </c>
      <c r="B6170" s="540" t="s">
        <v>8534</v>
      </c>
      <c r="C6170" s="540" t="s">
        <v>8535</v>
      </c>
      <c r="D6170" s="540" t="s">
        <v>2745</v>
      </c>
      <c r="E6170" s="540" t="s">
        <v>11034</v>
      </c>
      <c r="F6170" s="556">
        <v>26730000</v>
      </c>
      <c r="G6170" s="541">
        <v>2023</v>
      </c>
      <c r="H6170" s="542">
        <f>VLOOKUP(G6170,[3]잔가율!$B$3:$C$33,2,FALSE)</f>
        <v>0.82599999999999996</v>
      </c>
      <c r="I6170" s="552">
        <f t="shared" si="96"/>
        <v>22078980</v>
      </c>
    </row>
    <row r="6171" spans="1:9">
      <c r="A6171" s="539">
        <v>6170</v>
      </c>
      <c r="B6171" s="540" t="s">
        <v>8534</v>
      </c>
      <c r="C6171" s="540" t="s">
        <v>8535</v>
      </c>
      <c r="D6171" s="540" t="s">
        <v>2745</v>
      </c>
      <c r="E6171" s="540" t="s">
        <v>11035</v>
      </c>
      <c r="F6171" s="556">
        <v>29990000</v>
      </c>
      <c r="G6171" s="541">
        <v>2023</v>
      </c>
      <c r="H6171" s="542">
        <f>VLOOKUP(G6171,[3]잔가율!$B$3:$C$33,2,FALSE)</f>
        <v>0.82599999999999996</v>
      </c>
      <c r="I6171" s="552">
        <f t="shared" si="96"/>
        <v>24771740</v>
      </c>
    </row>
    <row r="6172" spans="1:9">
      <c r="A6172" s="539">
        <v>6171</v>
      </c>
      <c r="B6172" s="540" t="s">
        <v>8534</v>
      </c>
      <c r="C6172" s="540" t="s">
        <v>8535</v>
      </c>
      <c r="D6172" s="540" t="s">
        <v>2745</v>
      </c>
      <c r="E6172" s="540" t="s">
        <v>11036</v>
      </c>
      <c r="F6172" s="556">
        <v>31610000</v>
      </c>
      <c r="G6172" s="541">
        <v>2023</v>
      </c>
      <c r="H6172" s="542">
        <f>VLOOKUP(G6172,[3]잔가율!$B$3:$C$33,2,FALSE)</f>
        <v>0.82599999999999996</v>
      </c>
      <c r="I6172" s="552">
        <f t="shared" si="96"/>
        <v>26109860</v>
      </c>
    </row>
    <row r="6173" spans="1:9">
      <c r="A6173" s="539">
        <v>6172</v>
      </c>
      <c r="B6173" s="540" t="s">
        <v>8534</v>
      </c>
      <c r="C6173" s="540" t="s">
        <v>8535</v>
      </c>
      <c r="D6173" s="540" t="s">
        <v>2745</v>
      </c>
      <c r="E6173" s="540" t="s">
        <v>11037</v>
      </c>
      <c r="F6173" s="556">
        <v>33850000</v>
      </c>
      <c r="G6173" s="541">
        <v>2023</v>
      </c>
      <c r="H6173" s="542">
        <f>VLOOKUP(G6173,[3]잔가율!$B$3:$C$33,2,FALSE)</f>
        <v>0.82599999999999996</v>
      </c>
      <c r="I6173" s="552">
        <f t="shared" si="96"/>
        <v>27960100</v>
      </c>
    </row>
    <row r="6174" spans="1:9">
      <c r="A6174" s="539">
        <v>6173</v>
      </c>
      <c r="B6174" s="540" t="s">
        <v>8534</v>
      </c>
      <c r="C6174" s="540" t="s">
        <v>8535</v>
      </c>
      <c r="D6174" s="540" t="s">
        <v>2745</v>
      </c>
      <c r="E6174" s="540" t="s">
        <v>11038</v>
      </c>
      <c r="F6174" s="556">
        <v>28240000</v>
      </c>
      <c r="G6174" s="541">
        <v>2023</v>
      </c>
      <c r="H6174" s="542">
        <f>VLOOKUP(G6174,[3]잔가율!$B$3:$C$33,2,FALSE)</f>
        <v>0.82599999999999996</v>
      </c>
      <c r="I6174" s="552">
        <f t="shared" si="96"/>
        <v>23326240</v>
      </c>
    </row>
    <row r="6175" spans="1:9">
      <c r="A6175" s="539">
        <v>6174</v>
      </c>
      <c r="B6175" s="540" t="s">
        <v>8534</v>
      </c>
      <c r="C6175" s="540" t="s">
        <v>8535</v>
      </c>
      <c r="D6175" s="540" t="s">
        <v>2745</v>
      </c>
      <c r="E6175" s="540" t="s">
        <v>11039</v>
      </c>
      <c r="F6175" s="556">
        <v>30670000</v>
      </c>
      <c r="G6175" s="541">
        <v>2023</v>
      </c>
      <c r="H6175" s="542">
        <f>VLOOKUP(G6175,[3]잔가율!$B$3:$C$33,2,FALSE)</f>
        <v>0.82599999999999996</v>
      </c>
      <c r="I6175" s="552">
        <f t="shared" si="96"/>
        <v>25333420</v>
      </c>
    </row>
    <row r="6176" spans="1:9">
      <c r="A6176" s="539">
        <v>6175</v>
      </c>
      <c r="B6176" s="540" t="s">
        <v>8534</v>
      </c>
      <c r="C6176" s="540" t="s">
        <v>8535</v>
      </c>
      <c r="D6176" s="540" t="s">
        <v>2745</v>
      </c>
      <c r="E6176" s="540" t="s">
        <v>11040</v>
      </c>
      <c r="F6176" s="556">
        <v>31240000</v>
      </c>
      <c r="G6176" s="541">
        <v>2023</v>
      </c>
      <c r="H6176" s="542">
        <f>VLOOKUP(G6176,[3]잔가율!$B$3:$C$33,2,FALSE)</f>
        <v>0.82599999999999996</v>
      </c>
      <c r="I6176" s="552">
        <f t="shared" si="96"/>
        <v>25804240</v>
      </c>
    </row>
    <row r="6177" spans="1:9">
      <c r="A6177" s="539">
        <v>6176</v>
      </c>
      <c r="B6177" s="540" t="s">
        <v>8534</v>
      </c>
      <c r="C6177" s="540" t="s">
        <v>8535</v>
      </c>
      <c r="D6177" s="540" t="s">
        <v>2745</v>
      </c>
      <c r="E6177" s="540" t="s">
        <v>11041</v>
      </c>
      <c r="F6177" s="556">
        <v>32640000</v>
      </c>
      <c r="G6177" s="541">
        <v>2023</v>
      </c>
      <c r="H6177" s="542">
        <f>VLOOKUP(G6177,[3]잔가율!$B$3:$C$33,2,FALSE)</f>
        <v>0.82599999999999996</v>
      </c>
      <c r="I6177" s="552">
        <f t="shared" si="96"/>
        <v>26960640</v>
      </c>
    </row>
    <row r="6178" spans="1:9">
      <c r="A6178" s="539">
        <v>6177</v>
      </c>
      <c r="B6178" s="540" t="s">
        <v>8534</v>
      </c>
      <c r="C6178" s="540" t="s">
        <v>8535</v>
      </c>
      <c r="D6178" s="540" t="s">
        <v>2745</v>
      </c>
      <c r="E6178" s="540" t="s">
        <v>11042</v>
      </c>
      <c r="F6178" s="556">
        <v>33980000</v>
      </c>
      <c r="G6178" s="541">
        <v>2023</v>
      </c>
      <c r="H6178" s="542">
        <f>VLOOKUP(G6178,[3]잔가율!$B$3:$C$33,2,FALSE)</f>
        <v>0.82599999999999996</v>
      </c>
      <c r="I6178" s="552">
        <f t="shared" si="96"/>
        <v>28067480</v>
      </c>
    </row>
    <row r="6179" spans="1:9">
      <c r="A6179" s="539">
        <v>6178</v>
      </c>
      <c r="B6179" s="540" t="s">
        <v>8534</v>
      </c>
      <c r="C6179" s="540" t="s">
        <v>8535</v>
      </c>
      <c r="D6179" s="540" t="s">
        <v>2745</v>
      </c>
      <c r="E6179" s="540" t="s">
        <v>11043</v>
      </c>
      <c r="F6179" s="556">
        <v>35690000</v>
      </c>
      <c r="G6179" s="541">
        <v>2023</v>
      </c>
      <c r="H6179" s="542">
        <f>VLOOKUP(G6179,[3]잔가율!$B$3:$C$33,2,FALSE)</f>
        <v>0.82599999999999996</v>
      </c>
      <c r="I6179" s="552">
        <f t="shared" si="96"/>
        <v>29479940</v>
      </c>
    </row>
    <row r="6180" spans="1:9">
      <c r="A6180" s="539">
        <v>6179</v>
      </c>
      <c r="B6180" s="540" t="s">
        <v>8534</v>
      </c>
      <c r="C6180" s="540" t="s">
        <v>8535</v>
      </c>
      <c r="D6180" s="540" t="s">
        <v>2745</v>
      </c>
      <c r="E6180" s="540" t="s">
        <v>11044</v>
      </c>
      <c r="F6180" s="556">
        <v>26070000</v>
      </c>
      <c r="G6180" s="541">
        <v>2023</v>
      </c>
      <c r="H6180" s="542">
        <f>VLOOKUP(G6180,[3]잔가율!$B$3:$C$33,2,FALSE)</f>
        <v>0.82599999999999996</v>
      </c>
      <c r="I6180" s="552">
        <f t="shared" si="96"/>
        <v>21533820</v>
      </c>
    </row>
    <row r="6181" spans="1:9">
      <c r="A6181" s="539">
        <v>6180</v>
      </c>
      <c r="B6181" s="540" t="s">
        <v>8534</v>
      </c>
      <c r="C6181" s="540" t="s">
        <v>8535</v>
      </c>
      <c r="D6181" s="540" t="s">
        <v>2745</v>
      </c>
      <c r="E6181" s="540" t="s">
        <v>11045</v>
      </c>
      <c r="F6181" s="556">
        <v>28390000</v>
      </c>
      <c r="G6181" s="541">
        <v>2023</v>
      </c>
      <c r="H6181" s="542">
        <f>VLOOKUP(G6181,[3]잔가율!$B$3:$C$33,2,FALSE)</f>
        <v>0.82599999999999996</v>
      </c>
      <c r="I6181" s="552">
        <f t="shared" si="96"/>
        <v>23450140</v>
      </c>
    </row>
    <row r="6182" spans="1:9">
      <c r="A6182" s="539">
        <v>6181</v>
      </c>
      <c r="B6182" s="540" t="s">
        <v>8534</v>
      </c>
      <c r="C6182" s="540" t="s">
        <v>8535</v>
      </c>
      <c r="D6182" s="540" t="s">
        <v>2745</v>
      </c>
      <c r="E6182" s="540" t="s">
        <v>11046</v>
      </c>
      <c r="F6182" s="556">
        <v>30680000</v>
      </c>
      <c r="G6182" s="541">
        <v>2023</v>
      </c>
      <c r="H6182" s="542">
        <f>VLOOKUP(G6182,[3]잔가율!$B$3:$C$33,2,FALSE)</f>
        <v>0.82599999999999996</v>
      </c>
      <c r="I6182" s="552">
        <f t="shared" si="96"/>
        <v>25341680</v>
      </c>
    </row>
    <row r="6183" spans="1:9">
      <c r="A6183" s="539">
        <v>6182</v>
      </c>
      <c r="B6183" s="540" t="s">
        <v>8534</v>
      </c>
      <c r="C6183" s="540" t="s">
        <v>8535</v>
      </c>
      <c r="D6183" s="540" t="s">
        <v>2745</v>
      </c>
      <c r="E6183" s="540" t="s">
        <v>11047</v>
      </c>
      <c r="F6183" s="556">
        <v>29630000</v>
      </c>
      <c r="G6183" s="541">
        <v>2023</v>
      </c>
      <c r="H6183" s="542">
        <f>VLOOKUP(G6183,[3]잔가율!$B$3:$C$33,2,FALSE)</f>
        <v>0.82599999999999996</v>
      </c>
      <c r="I6183" s="552">
        <f t="shared" si="96"/>
        <v>24474380</v>
      </c>
    </row>
    <row r="6184" spans="1:9">
      <c r="A6184" s="539">
        <v>6183</v>
      </c>
      <c r="B6184" s="540" t="s">
        <v>8534</v>
      </c>
      <c r="C6184" s="540" t="s">
        <v>8535</v>
      </c>
      <c r="D6184" s="540" t="s">
        <v>2745</v>
      </c>
      <c r="E6184" s="540" t="s">
        <v>11048</v>
      </c>
      <c r="F6184" s="556">
        <v>33190000</v>
      </c>
      <c r="G6184" s="541">
        <v>2023</v>
      </c>
      <c r="H6184" s="542">
        <f>VLOOKUP(G6184,[3]잔가율!$B$3:$C$33,2,FALSE)</f>
        <v>0.82599999999999996</v>
      </c>
      <c r="I6184" s="552">
        <f t="shared" si="96"/>
        <v>27414940</v>
      </c>
    </row>
    <row r="6185" spans="1:9">
      <c r="A6185" s="539">
        <v>6184</v>
      </c>
      <c r="B6185" s="540" t="s">
        <v>8534</v>
      </c>
      <c r="C6185" s="540" t="s">
        <v>8535</v>
      </c>
      <c r="D6185" s="540" t="s">
        <v>2745</v>
      </c>
      <c r="E6185" s="540" t="s">
        <v>11049</v>
      </c>
      <c r="F6185" s="556">
        <v>26690000</v>
      </c>
      <c r="G6185" s="541">
        <v>2023</v>
      </c>
      <c r="H6185" s="542">
        <f>VLOOKUP(G6185,[3]잔가율!$B$3:$C$33,2,FALSE)</f>
        <v>0.82599999999999996</v>
      </c>
      <c r="I6185" s="552">
        <f t="shared" si="96"/>
        <v>22045940</v>
      </c>
    </row>
    <row r="6186" spans="1:9">
      <c r="A6186" s="539">
        <v>6185</v>
      </c>
      <c r="B6186" s="540" t="s">
        <v>8534</v>
      </c>
      <c r="C6186" s="540" t="s">
        <v>8535</v>
      </c>
      <c r="D6186" s="540" t="s">
        <v>2745</v>
      </c>
      <c r="E6186" s="540" t="s">
        <v>11050</v>
      </c>
      <c r="F6186" s="556">
        <v>28500000</v>
      </c>
      <c r="G6186" s="541">
        <v>2023</v>
      </c>
      <c r="H6186" s="542">
        <f>VLOOKUP(G6186,[3]잔가율!$B$3:$C$33,2,FALSE)</f>
        <v>0.82599999999999996</v>
      </c>
      <c r="I6186" s="552">
        <f t="shared" si="96"/>
        <v>23541000</v>
      </c>
    </row>
    <row r="6187" spans="1:9">
      <c r="A6187" s="539">
        <v>6186</v>
      </c>
      <c r="B6187" s="540" t="s">
        <v>8534</v>
      </c>
      <c r="C6187" s="540" t="s">
        <v>8535</v>
      </c>
      <c r="D6187" s="540" t="s">
        <v>2745</v>
      </c>
      <c r="E6187" s="540" t="s">
        <v>11051</v>
      </c>
      <c r="F6187" s="556">
        <v>29050000</v>
      </c>
      <c r="G6187" s="541">
        <v>2023</v>
      </c>
      <c r="H6187" s="542">
        <f>VLOOKUP(G6187,[3]잔가율!$B$3:$C$33,2,FALSE)</f>
        <v>0.82599999999999996</v>
      </c>
      <c r="I6187" s="552">
        <f t="shared" si="96"/>
        <v>23995300</v>
      </c>
    </row>
    <row r="6188" spans="1:9">
      <c r="A6188" s="539">
        <v>6187</v>
      </c>
      <c r="B6188" s="540" t="s">
        <v>8534</v>
      </c>
      <c r="C6188" s="540" t="s">
        <v>8535</v>
      </c>
      <c r="D6188" s="540" t="s">
        <v>2745</v>
      </c>
      <c r="E6188" s="540" t="s">
        <v>11052</v>
      </c>
      <c r="F6188" s="556">
        <v>30460000</v>
      </c>
      <c r="G6188" s="541">
        <v>2023</v>
      </c>
      <c r="H6188" s="542">
        <f>VLOOKUP(G6188,[3]잔가율!$B$3:$C$33,2,FALSE)</f>
        <v>0.82599999999999996</v>
      </c>
      <c r="I6188" s="552">
        <f t="shared" si="96"/>
        <v>25159960</v>
      </c>
    </row>
    <row r="6189" spans="1:9">
      <c r="A6189" s="539">
        <v>6188</v>
      </c>
      <c r="B6189" s="540" t="s">
        <v>8534</v>
      </c>
      <c r="C6189" s="540" t="s">
        <v>8535</v>
      </c>
      <c r="D6189" s="540" t="s">
        <v>2745</v>
      </c>
      <c r="E6189" s="540" t="s">
        <v>11053</v>
      </c>
      <c r="F6189" s="556">
        <v>31570000</v>
      </c>
      <c r="G6189" s="541">
        <v>2023</v>
      </c>
      <c r="H6189" s="542">
        <f>VLOOKUP(G6189,[3]잔가율!$B$3:$C$33,2,FALSE)</f>
        <v>0.82599999999999996</v>
      </c>
      <c r="I6189" s="552">
        <f t="shared" si="96"/>
        <v>26076820</v>
      </c>
    </row>
    <row r="6190" spans="1:9">
      <c r="A6190" s="539">
        <v>6189</v>
      </c>
      <c r="B6190" s="540" t="s">
        <v>8534</v>
      </c>
      <c r="C6190" s="540" t="s">
        <v>8535</v>
      </c>
      <c r="D6190" s="540" t="s">
        <v>2745</v>
      </c>
      <c r="E6190" s="540" t="s">
        <v>11054</v>
      </c>
      <c r="F6190" s="556">
        <v>27640000</v>
      </c>
      <c r="G6190" s="541">
        <v>2023</v>
      </c>
      <c r="H6190" s="542">
        <f>VLOOKUP(G6190,[3]잔가율!$B$3:$C$33,2,FALSE)</f>
        <v>0.82599999999999996</v>
      </c>
      <c r="I6190" s="552">
        <f t="shared" si="96"/>
        <v>22830640</v>
      </c>
    </row>
    <row r="6191" spans="1:9">
      <c r="A6191" s="539">
        <v>6190</v>
      </c>
      <c r="B6191" s="540" t="s">
        <v>8534</v>
      </c>
      <c r="C6191" s="540" t="s">
        <v>8535</v>
      </c>
      <c r="D6191" s="540" t="s">
        <v>2745</v>
      </c>
      <c r="E6191" s="540" t="s">
        <v>11055</v>
      </c>
      <c r="F6191" s="556">
        <v>28880000</v>
      </c>
      <c r="G6191" s="541">
        <v>2023</v>
      </c>
      <c r="H6191" s="542">
        <f>VLOOKUP(G6191,[3]잔가율!$B$3:$C$33,2,FALSE)</f>
        <v>0.82599999999999996</v>
      </c>
      <c r="I6191" s="552">
        <f t="shared" si="96"/>
        <v>23854880</v>
      </c>
    </row>
    <row r="6192" spans="1:9">
      <c r="A6192" s="539">
        <v>6191</v>
      </c>
      <c r="B6192" s="540" t="s">
        <v>8534</v>
      </c>
      <c r="C6192" s="540" t="s">
        <v>8535</v>
      </c>
      <c r="D6192" s="540" t="s">
        <v>2745</v>
      </c>
      <c r="E6192" s="540" t="s">
        <v>11056</v>
      </c>
      <c r="F6192" s="556">
        <v>30860000</v>
      </c>
      <c r="G6192" s="541">
        <v>2023</v>
      </c>
      <c r="H6192" s="542">
        <f>VLOOKUP(G6192,[3]잔가율!$B$3:$C$33,2,FALSE)</f>
        <v>0.82599999999999996</v>
      </c>
      <c r="I6192" s="552">
        <f t="shared" si="96"/>
        <v>25490360</v>
      </c>
    </row>
    <row r="6193" spans="1:9">
      <c r="A6193" s="539">
        <v>6192</v>
      </c>
      <c r="B6193" s="540" t="s">
        <v>8534</v>
      </c>
      <c r="C6193" s="540" t="s">
        <v>8535</v>
      </c>
      <c r="D6193" s="540" t="s">
        <v>2745</v>
      </c>
      <c r="E6193" s="540" t="s">
        <v>11057</v>
      </c>
      <c r="F6193" s="556">
        <v>32320000</v>
      </c>
      <c r="G6193" s="541">
        <v>2023</v>
      </c>
      <c r="H6193" s="542">
        <f>VLOOKUP(G6193,[3]잔가율!$B$3:$C$33,2,FALSE)</f>
        <v>0.82599999999999996</v>
      </c>
      <c r="I6193" s="552">
        <f t="shared" si="96"/>
        <v>26696320</v>
      </c>
    </row>
    <row r="6194" spans="1:9">
      <c r="A6194" s="539">
        <v>6193</v>
      </c>
      <c r="B6194" s="540" t="s">
        <v>8534</v>
      </c>
      <c r="C6194" s="540" t="s">
        <v>8535</v>
      </c>
      <c r="D6194" s="540" t="s">
        <v>2745</v>
      </c>
      <c r="E6194" s="540" t="s">
        <v>11058</v>
      </c>
      <c r="F6194" s="556">
        <v>27990000</v>
      </c>
      <c r="G6194" s="541">
        <v>2023</v>
      </c>
      <c r="H6194" s="542">
        <f>VLOOKUP(G6194,[3]잔가율!$B$3:$C$33,2,FALSE)</f>
        <v>0.82599999999999996</v>
      </c>
      <c r="I6194" s="552">
        <f t="shared" si="96"/>
        <v>23119740</v>
      </c>
    </row>
    <row r="6195" spans="1:9">
      <c r="A6195" s="539">
        <v>6194</v>
      </c>
      <c r="B6195" s="540" t="s">
        <v>8534</v>
      </c>
      <c r="C6195" s="540" t="s">
        <v>8535</v>
      </c>
      <c r="D6195" s="540" t="s">
        <v>2745</v>
      </c>
      <c r="E6195" s="540" t="s">
        <v>11059</v>
      </c>
      <c r="F6195" s="556">
        <v>28700000</v>
      </c>
      <c r="G6195" s="541">
        <v>2023</v>
      </c>
      <c r="H6195" s="542">
        <f>VLOOKUP(G6195,[3]잔가율!$B$3:$C$33,2,FALSE)</f>
        <v>0.82599999999999996</v>
      </c>
      <c r="I6195" s="552">
        <f t="shared" si="96"/>
        <v>23706200</v>
      </c>
    </row>
    <row r="6196" spans="1:9">
      <c r="A6196" s="539">
        <v>6195</v>
      </c>
      <c r="B6196" s="540" t="s">
        <v>8534</v>
      </c>
      <c r="C6196" s="540" t="s">
        <v>8535</v>
      </c>
      <c r="D6196" s="540" t="s">
        <v>2745</v>
      </c>
      <c r="E6196" s="540" t="s">
        <v>11060</v>
      </c>
      <c r="F6196" s="556">
        <v>30300000</v>
      </c>
      <c r="G6196" s="541">
        <v>2023</v>
      </c>
      <c r="H6196" s="542">
        <f>VLOOKUP(G6196,[3]잔가율!$B$3:$C$33,2,FALSE)</f>
        <v>0.82599999999999996</v>
      </c>
      <c r="I6196" s="552">
        <f t="shared" si="96"/>
        <v>25027800</v>
      </c>
    </row>
    <row r="6197" spans="1:9">
      <c r="A6197" s="539">
        <v>6196</v>
      </c>
      <c r="B6197" s="540" t="s">
        <v>8534</v>
      </c>
      <c r="C6197" s="540" t="s">
        <v>8535</v>
      </c>
      <c r="D6197" s="540" t="s">
        <v>2745</v>
      </c>
      <c r="E6197" s="540" t="s">
        <v>11061</v>
      </c>
      <c r="F6197" s="556">
        <v>31410000</v>
      </c>
      <c r="G6197" s="541">
        <v>2023</v>
      </c>
      <c r="H6197" s="542">
        <f>VLOOKUP(G6197,[3]잔가율!$B$3:$C$33,2,FALSE)</f>
        <v>0.82599999999999996</v>
      </c>
      <c r="I6197" s="552">
        <f t="shared" si="96"/>
        <v>25944660</v>
      </c>
    </row>
    <row r="6198" spans="1:9">
      <c r="A6198" s="539">
        <v>6197</v>
      </c>
      <c r="B6198" s="540" t="s">
        <v>8534</v>
      </c>
      <c r="C6198" s="540" t="s">
        <v>8535</v>
      </c>
      <c r="D6198" s="540" t="s">
        <v>2745</v>
      </c>
      <c r="E6198" s="540" t="s">
        <v>11062</v>
      </c>
      <c r="F6198" s="556">
        <v>25070000</v>
      </c>
      <c r="G6198" s="541">
        <v>2023</v>
      </c>
      <c r="H6198" s="542">
        <f>VLOOKUP(G6198,[3]잔가율!$B$3:$C$33,2,FALSE)</f>
        <v>0.82599999999999996</v>
      </c>
      <c r="I6198" s="552">
        <f t="shared" si="96"/>
        <v>20707820</v>
      </c>
    </row>
    <row r="6199" spans="1:9">
      <c r="A6199" s="539">
        <v>6198</v>
      </c>
      <c r="B6199" s="540" t="s">
        <v>8534</v>
      </c>
      <c r="C6199" s="540" t="s">
        <v>8535</v>
      </c>
      <c r="D6199" s="540" t="s">
        <v>2745</v>
      </c>
      <c r="E6199" s="540" t="s">
        <v>11063</v>
      </c>
      <c r="F6199" s="556">
        <v>28290000</v>
      </c>
      <c r="G6199" s="541">
        <v>2023</v>
      </c>
      <c r="H6199" s="542">
        <f>VLOOKUP(G6199,[3]잔가율!$B$3:$C$33,2,FALSE)</f>
        <v>0.82599999999999996</v>
      </c>
      <c r="I6199" s="552">
        <f t="shared" si="96"/>
        <v>23367540</v>
      </c>
    </row>
    <row r="6200" spans="1:9">
      <c r="A6200" s="539">
        <v>6199</v>
      </c>
      <c r="B6200" s="540" t="s">
        <v>8534</v>
      </c>
      <c r="C6200" s="540" t="s">
        <v>8535</v>
      </c>
      <c r="D6200" s="540" t="s">
        <v>2745</v>
      </c>
      <c r="E6200" s="540" t="s">
        <v>11064</v>
      </c>
      <c r="F6200" s="556">
        <v>28950000</v>
      </c>
      <c r="G6200" s="541">
        <v>2023</v>
      </c>
      <c r="H6200" s="542">
        <f>VLOOKUP(G6200,[3]잔가율!$B$3:$C$33,2,FALSE)</f>
        <v>0.82599999999999996</v>
      </c>
      <c r="I6200" s="552">
        <f t="shared" si="96"/>
        <v>23912700</v>
      </c>
    </row>
    <row r="6201" spans="1:9">
      <c r="A6201" s="539">
        <v>6200</v>
      </c>
      <c r="B6201" s="540" t="s">
        <v>8534</v>
      </c>
      <c r="C6201" s="540" t="s">
        <v>8535</v>
      </c>
      <c r="D6201" s="540" t="s">
        <v>2745</v>
      </c>
      <c r="E6201" s="540" t="s">
        <v>11065</v>
      </c>
      <c r="F6201" s="556">
        <v>33460000</v>
      </c>
      <c r="G6201" s="541">
        <v>2023</v>
      </c>
      <c r="H6201" s="542">
        <f>VLOOKUP(G6201,[3]잔가율!$B$3:$C$33,2,FALSE)</f>
        <v>0.82599999999999996</v>
      </c>
      <c r="I6201" s="552">
        <f t="shared" si="96"/>
        <v>27637960</v>
      </c>
    </row>
    <row r="6202" spans="1:9">
      <c r="A6202" s="539">
        <v>6201</v>
      </c>
      <c r="B6202" s="540" t="s">
        <v>8534</v>
      </c>
      <c r="C6202" s="540" t="s">
        <v>8535</v>
      </c>
      <c r="D6202" s="540" t="s">
        <v>2745</v>
      </c>
      <c r="E6202" s="540" t="s">
        <v>11066</v>
      </c>
      <c r="F6202" s="556">
        <v>26030000</v>
      </c>
      <c r="G6202" s="541">
        <v>2023</v>
      </c>
      <c r="H6202" s="542">
        <f>VLOOKUP(G6202,[3]잔가율!$B$3:$C$33,2,FALSE)</f>
        <v>0.82599999999999996</v>
      </c>
      <c r="I6202" s="552">
        <f t="shared" si="96"/>
        <v>21500780</v>
      </c>
    </row>
    <row r="6203" spans="1:9">
      <c r="A6203" s="539">
        <v>6202</v>
      </c>
      <c r="B6203" s="540" t="s">
        <v>8534</v>
      </c>
      <c r="C6203" s="540" t="s">
        <v>8535</v>
      </c>
      <c r="D6203" s="540" t="s">
        <v>2745</v>
      </c>
      <c r="E6203" s="540" t="s">
        <v>11067</v>
      </c>
      <c r="F6203" s="556">
        <v>27010000</v>
      </c>
      <c r="G6203" s="541">
        <v>2023</v>
      </c>
      <c r="H6203" s="542">
        <f>VLOOKUP(G6203,[3]잔가율!$B$3:$C$33,2,FALSE)</f>
        <v>0.82599999999999996</v>
      </c>
      <c r="I6203" s="552">
        <f t="shared" si="96"/>
        <v>22310260</v>
      </c>
    </row>
    <row r="6204" spans="1:9">
      <c r="A6204" s="539">
        <v>6203</v>
      </c>
      <c r="B6204" s="540" t="s">
        <v>8534</v>
      </c>
      <c r="C6204" s="540" t="s">
        <v>8535</v>
      </c>
      <c r="D6204" s="540" t="s">
        <v>2745</v>
      </c>
      <c r="E6204" s="540" t="s">
        <v>11068</v>
      </c>
      <c r="F6204" s="556">
        <v>29440000</v>
      </c>
      <c r="G6204" s="541">
        <v>2023</v>
      </c>
      <c r="H6204" s="542">
        <f>VLOOKUP(G6204,[3]잔가율!$B$3:$C$33,2,FALSE)</f>
        <v>0.82599999999999996</v>
      </c>
      <c r="I6204" s="552">
        <f t="shared" si="96"/>
        <v>24317440</v>
      </c>
    </row>
    <row r="6205" spans="1:9">
      <c r="A6205" s="539">
        <v>6204</v>
      </c>
      <c r="B6205" s="540" t="s">
        <v>8534</v>
      </c>
      <c r="C6205" s="540" t="s">
        <v>8535</v>
      </c>
      <c r="D6205" s="540" t="s">
        <v>2745</v>
      </c>
      <c r="E6205" s="540" t="s">
        <v>11069</v>
      </c>
      <c r="F6205" s="556">
        <v>31220000</v>
      </c>
      <c r="G6205" s="541">
        <v>2023</v>
      </c>
      <c r="H6205" s="542">
        <f>VLOOKUP(G6205,[3]잔가율!$B$3:$C$33,2,FALSE)</f>
        <v>0.82599999999999996</v>
      </c>
      <c r="I6205" s="552">
        <f t="shared" si="96"/>
        <v>25787720</v>
      </c>
    </row>
    <row r="6206" spans="1:9">
      <c r="A6206" s="539">
        <v>6205</v>
      </c>
      <c r="B6206" s="540" t="s">
        <v>8534</v>
      </c>
      <c r="C6206" s="540" t="s">
        <v>8535</v>
      </c>
      <c r="D6206" s="540" t="s">
        <v>2745</v>
      </c>
      <c r="E6206" s="540" t="s">
        <v>11070</v>
      </c>
      <c r="F6206" s="556">
        <v>27090000</v>
      </c>
      <c r="G6206" s="541">
        <v>2023</v>
      </c>
      <c r="H6206" s="542">
        <f>VLOOKUP(G6206,[3]잔가율!$B$3:$C$33,2,FALSE)</f>
        <v>0.82599999999999996</v>
      </c>
      <c r="I6206" s="552">
        <f t="shared" si="96"/>
        <v>22376340</v>
      </c>
    </row>
    <row r="6207" spans="1:9">
      <c r="A6207" s="539">
        <v>6206</v>
      </c>
      <c r="B6207" s="540" t="s">
        <v>8534</v>
      </c>
      <c r="C6207" s="540" t="s">
        <v>8535</v>
      </c>
      <c r="D6207" s="540" t="s">
        <v>2745</v>
      </c>
      <c r="E6207" s="540" t="s">
        <v>11071</v>
      </c>
      <c r="F6207" s="556">
        <v>29370000</v>
      </c>
      <c r="G6207" s="541">
        <v>2023</v>
      </c>
      <c r="H6207" s="542">
        <f>VLOOKUP(G6207,[3]잔가율!$B$3:$C$33,2,FALSE)</f>
        <v>0.82599999999999996</v>
      </c>
      <c r="I6207" s="552">
        <f t="shared" si="96"/>
        <v>24259620</v>
      </c>
    </row>
    <row r="6208" spans="1:9">
      <c r="A6208" s="539">
        <v>6207</v>
      </c>
      <c r="B6208" s="540" t="s">
        <v>8534</v>
      </c>
      <c r="C6208" s="540" t="s">
        <v>8535</v>
      </c>
      <c r="D6208" s="540" t="s">
        <v>2745</v>
      </c>
      <c r="E6208" s="540" t="s">
        <v>11072</v>
      </c>
      <c r="F6208" s="556">
        <v>25640000</v>
      </c>
      <c r="G6208" s="541">
        <v>2023</v>
      </c>
      <c r="H6208" s="542">
        <f>VLOOKUP(G6208,[3]잔가율!$B$3:$C$33,2,FALSE)</f>
        <v>0.82599999999999996</v>
      </c>
      <c r="I6208" s="552">
        <f t="shared" si="96"/>
        <v>21178640</v>
      </c>
    </row>
    <row r="6209" spans="1:9">
      <c r="A6209" s="539">
        <v>6208</v>
      </c>
      <c r="B6209" s="540" t="s">
        <v>8534</v>
      </c>
      <c r="C6209" s="540" t="s">
        <v>8535</v>
      </c>
      <c r="D6209" s="540" t="s">
        <v>2745</v>
      </c>
      <c r="E6209" s="540" t="s">
        <v>11073</v>
      </c>
      <c r="F6209" s="556">
        <v>31090000</v>
      </c>
      <c r="G6209" s="541">
        <v>2023</v>
      </c>
      <c r="H6209" s="542">
        <f>VLOOKUP(G6209,[3]잔가율!$B$3:$C$33,2,FALSE)</f>
        <v>0.82599999999999996</v>
      </c>
      <c r="I6209" s="552">
        <f t="shared" si="96"/>
        <v>25680340</v>
      </c>
    </row>
    <row r="6210" spans="1:9">
      <c r="A6210" s="539">
        <v>6209</v>
      </c>
      <c r="B6210" s="540" t="s">
        <v>8534</v>
      </c>
      <c r="C6210" s="540" t="s">
        <v>8535</v>
      </c>
      <c r="D6210" s="540" t="s">
        <v>2745</v>
      </c>
      <c r="E6210" s="540" t="s">
        <v>11074</v>
      </c>
      <c r="F6210" s="556">
        <v>33800000</v>
      </c>
      <c r="G6210" s="541">
        <v>2023</v>
      </c>
      <c r="H6210" s="542">
        <f>VLOOKUP(G6210,[3]잔가율!$B$3:$C$33,2,FALSE)</f>
        <v>0.82599999999999996</v>
      </c>
      <c r="I6210" s="552">
        <f t="shared" ref="I6210:I6273" si="97">ROUNDDOWN(F6210*H6210,0)</f>
        <v>27918800</v>
      </c>
    </row>
    <row r="6211" spans="1:9">
      <c r="A6211" s="539">
        <v>6210</v>
      </c>
      <c r="B6211" s="540" t="s">
        <v>8534</v>
      </c>
      <c r="C6211" s="540" t="s">
        <v>8535</v>
      </c>
      <c r="D6211" s="540" t="s">
        <v>2745</v>
      </c>
      <c r="E6211" s="540" t="s">
        <v>11075</v>
      </c>
      <c r="F6211" s="556">
        <v>29370000</v>
      </c>
      <c r="G6211" s="541">
        <v>2023</v>
      </c>
      <c r="H6211" s="542">
        <f>VLOOKUP(G6211,[3]잔가율!$B$3:$C$33,2,FALSE)</f>
        <v>0.82599999999999996</v>
      </c>
      <c r="I6211" s="552">
        <f t="shared" si="97"/>
        <v>24259620</v>
      </c>
    </row>
    <row r="6212" spans="1:9">
      <c r="A6212" s="539">
        <v>6211</v>
      </c>
      <c r="B6212" s="540" t="s">
        <v>8534</v>
      </c>
      <c r="C6212" s="540" t="s">
        <v>8535</v>
      </c>
      <c r="D6212" s="540" t="s">
        <v>2745</v>
      </c>
      <c r="E6212" s="540" t="s">
        <v>11076</v>
      </c>
      <c r="F6212" s="556">
        <v>28990000</v>
      </c>
      <c r="G6212" s="541">
        <v>2023</v>
      </c>
      <c r="H6212" s="542">
        <f>VLOOKUP(G6212,[3]잔가율!$B$3:$C$33,2,FALSE)</f>
        <v>0.82599999999999996</v>
      </c>
      <c r="I6212" s="552">
        <f t="shared" si="97"/>
        <v>23945740</v>
      </c>
    </row>
    <row r="6213" spans="1:9">
      <c r="A6213" s="539">
        <v>6212</v>
      </c>
      <c r="B6213" s="540" t="s">
        <v>8534</v>
      </c>
      <c r="C6213" s="540" t="s">
        <v>8535</v>
      </c>
      <c r="D6213" s="540" t="s">
        <v>2745</v>
      </c>
      <c r="E6213" s="540" t="s">
        <v>11077</v>
      </c>
      <c r="F6213" s="556">
        <v>25430000</v>
      </c>
      <c r="G6213" s="541">
        <v>2023</v>
      </c>
      <c r="H6213" s="542">
        <f>VLOOKUP(G6213,[3]잔가율!$B$3:$C$33,2,FALSE)</f>
        <v>0.82599999999999996</v>
      </c>
      <c r="I6213" s="552">
        <f t="shared" si="97"/>
        <v>21005180</v>
      </c>
    </row>
    <row r="6214" spans="1:9">
      <c r="A6214" s="539">
        <v>6213</v>
      </c>
      <c r="B6214" s="540" t="s">
        <v>8534</v>
      </c>
      <c r="C6214" s="540" t="s">
        <v>8535</v>
      </c>
      <c r="D6214" s="540" t="s">
        <v>2745</v>
      </c>
      <c r="E6214" s="540" t="s">
        <v>11078</v>
      </c>
      <c r="F6214" s="556">
        <v>30870000</v>
      </c>
      <c r="G6214" s="541">
        <v>2023</v>
      </c>
      <c r="H6214" s="542">
        <f>VLOOKUP(G6214,[3]잔가율!$B$3:$C$33,2,FALSE)</f>
        <v>0.82599999999999996</v>
      </c>
      <c r="I6214" s="552">
        <f t="shared" si="97"/>
        <v>25498620</v>
      </c>
    </row>
    <row r="6215" spans="1:9">
      <c r="A6215" s="539">
        <v>6214</v>
      </c>
      <c r="B6215" s="540" t="s">
        <v>8534</v>
      </c>
      <c r="C6215" s="540" t="s">
        <v>8535</v>
      </c>
      <c r="D6215" s="540" t="s">
        <v>2745</v>
      </c>
      <c r="E6215" s="540" t="s">
        <v>11079</v>
      </c>
      <c r="F6215" s="556">
        <v>31010000</v>
      </c>
      <c r="G6215" s="541">
        <v>2023</v>
      </c>
      <c r="H6215" s="542">
        <f>VLOOKUP(G6215,[3]잔가율!$B$3:$C$33,2,FALSE)</f>
        <v>0.82599999999999996</v>
      </c>
      <c r="I6215" s="552">
        <f t="shared" si="97"/>
        <v>25614260</v>
      </c>
    </row>
    <row r="6216" spans="1:9">
      <c r="A6216" s="539">
        <v>6215</v>
      </c>
      <c r="B6216" s="540" t="s">
        <v>8534</v>
      </c>
      <c r="C6216" s="540" t="s">
        <v>8535</v>
      </c>
      <c r="D6216" s="540" t="s">
        <v>2745</v>
      </c>
      <c r="E6216" s="540" t="s">
        <v>11080</v>
      </c>
      <c r="F6216" s="556">
        <v>31660000</v>
      </c>
      <c r="G6216" s="541">
        <v>2023</v>
      </c>
      <c r="H6216" s="542">
        <f>VLOOKUP(G6216,[3]잔가율!$B$3:$C$33,2,FALSE)</f>
        <v>0.82599999999999996</v>
      </c>
      <c r="I6216" s="552">
        <f t="shared" si="97"/>
        <v>26151160</v>
      </c>
    </row>
    <row r="6217" spans="1:9">
      <c r="A6217" s="539">
        <v>6216</v>
      </c>
      <c r="B6217" s="540" t="s">
        <v>8534</v>
      </c>
      <c r="C6217" s="540" t="s">
        <v>8535</v>
      </c>
      <c r="D6217" s="540" t="s">
        <v>2745</v>
      </c>
      <c r="E6217" s="540" t="s">
        <v>11081</v>
      </c>
      <c r="F6217" s="556">
        <v>33220000</v>
      </c>
      <c r="G6217" s="541">
        <v>2023</v>
      </c>
      <c r="H6217" s="542">
        <f>VLOOKUP(G6217,[3]잔가율!$B$3:$C$33,2,FALSE)</f>
        <v>0.82599999999999996</v>
      </c>
      <c r="I6217" s="552">
        <f t="shared" si="97"/>
        <v>27439720</v>
      </c>
    </row>
    <row r="6218" spans="1:9">
      <c r="A6218" s="539">
        <v>6217</v>
      </c>
      <c r="B6218" s="540" t="s">
        <v>8534</v>
      </c>
      <c r="C6218" s="540" t="s">
        <v>8535</v>
      </c>
      <c r="D6218" s="540" t="s">
        <v>2745</v>
      </c>
      <c r="E6218" s="540" t="s">
        <v>11082</v>
      </c>
      <c r="F6218" s="556">
        <v>26480000</v>
      </c>
      <c r="G6218" s="541">
        <v>2023</v>
      </c>
      <c r="H6218" s="542">
        <f>VLOOKUP(G6218,[3]잔가율!$B$3:$C$33,2,FALSE)</f>
        <v>0.82599999999999996</v>
      </c>
      <c r="I6218" s="552">
        <f t="shared" si="97"/>
        <v>21872480</v>
      </c>
    </row>
    <row r="6219" spans="1:9">
      <c r="A6219" s="539">
        <v>6218</v>
      </c>
      <c r="B6219" s="540" t="s">
        <v>8534</v>
      </c>
      <c r="C6219" s="540" t="s">
        <v>8535</v>
      </c>
      <c r="D6219" s="540" t="s">
        <v>2745</v>
      </c>
      <c r="E6219" s="540" t="s">
        <v>11083</v>
      </c>
      <c r="F6219" s="556">
        <v>26140000</v>
      </c>
      <c r="G6219" s="541">
        <v>2023</v>
      </c>
      <c r="H6219" s="542">
        <f>VLOOKUP(G6219,[3]잔가율!$B$3:$C$33,2,FALSE)</f>
        <v>0.82599999999999996</v>
      </c>
      <c r="I6219" s="552">
        <f t="shared" si="97"/>
        <v>21591640</v>
      </c>
    </row>
    <row r="6220" spans="1:9">
      <c r="A6220" s="539">
        <v>6219</v>
      </c>
      <c r="B6220" s="540" t="s">
        <v>8534</v>
      </c>
      <c r="C6220" s="540" t="s">
        <v>8535</v>
      </c>
      <c r="D6220" s="540" t="s">
        <v>2745</v>
      </c>
      <c r="E6220" s="540" t="s">
        <v>11084</v>
      </c>
      <c r="F6220" s="556">
        <v>24600000</v>
      </c>
      <c r="G6220" s="541">
        <v>2023</v>
      </c>
      <c r="H6220" s="542">
        <f>VLOOKUP(G6220,[3]잔가율!$B$3:$C$33,2,FALSE)</f>
        <v>0.82599999999999996</v>
      </c>
      <c r="I6220" s="552">
        <f t="shared" si="97"/>
        <v>20319600</v>
      </c>
    </row>
    <row r="6221" spans="1:9">
      <c r="A6221" s="539">
        <v>6220</v>
      </c>
      <c r="B6221" s="540" t="s">
        <v>8534</v>
      </c>
      <c r="C6221" s="540" t="s">
        <v>8535</v>
      </c>
      <c r="D6221" s="540" t="s">
        <v>2745</v>
      </c>
      <c r="E6221" s="540" t="s">
        <v>11085</v>
      </c>
      <c r="F6221" s="556">
        <v>28820000</v>
      </c>
      <c r="G6221" s="541">
        <v>2023</v>
      </c>
      <c r="H6221" s="542">
        <f>VLOOKUP(G6221,[3]잔가율!$B$3:$C$33,2,FALSE)</f>
        <v>0.82599999999999996</v>
      </c>
      <c r="I6221" s="552">
        <f t="shared" si="97"/>
        <v>23805320</v>
      </c>
    </row>
    <row r="6222" spans="1:9">
      <c r="A6222" s="539">
        <v>6221</v>
      </c>
      <c r="B6222" s="540" t="s">
        <v>8534</v>
      </c>
      <c r="C6222" s="540" t="s">
        <v>8535</v>
      </c>
      <c r="D6222" s="540" t="s">
        <v>2745</v>
      </c>
      <c r="E6222" s="540" t="s">
        <v>11086</v>
      </c>
      <c r="F6222" s="556">
        <v>27790000</v>
      </c>
      <c r="G6222" s="541">
        <v>2023</v>
      </c>
      <c r="H6222" s="542">
        <f>VLOOKUP(G6222,[3]잔가율!$B$3:$C$33,2,FALSE)</f>
        <v>0.82599999999999996</v>
      </c>
      <c r="I6222" s="552">
        <f t="shared" si="97"/>
        <v>22954540</v>
      </c>
    </row>
    <row r="6223" spans="1:9">
      <c r="A6223" s="539">
        <v>6222</v>
      </c>
      <c r="B6223" s="540" t="s">
        <v>8534</v>
      </c>
      <c r="C6223" s="540" t="s">
        <v>8535</v>
      </c>
      <c r="D6223" s="540" t="s">
        <v>2745</v>
      </c>
      <c r="E6223" s="540" t="s">
        <v>11087</v>
      </c>
      <c r="F6223" s="556">
        <v>32800000</v>
      </c>
      <c r="G6223" s="541">
        <v>2023</v>
      </c>
      <c r="H6223" s="542">
        <f>VLOOKUP(G6223,[3]잔가율!$B$3:$C$33,2,FALSE)</f>
        <v>0.82599999999999996</v>
      </c>
      <c r="I6223" s="552">
        <f t="shared" si="97"/>
        <v>27092800</v>
      </c>
    </row>
    <row r="6224" spans="1:9">
      <c r="A6224" s="539">
        <v>6223</v>
      </c>
      <c r="B6224" s="540" t="s">
        <v>8534</v>
      </c>
      <c r="C6224" s="540" t="s">
        <v>8535</v>
      </c>
      <c r="D6224" s="540" t="s">
        <v>2745</v>
      </c>
      <c r="E6224" s="540" t="s">
        <v>11088</v>
      </c>
      <c r="F6224" s="556">
        <v>30410000</v>
      </c>
      <c r="G6224" s="541">
        <v>2023</v>
      </c>
      <c r="H6224" s="542">
        <f>VLOOKUP(G6224,[3]잔가율!$B$3:$C$33,2,FALSE)</f>
        <v>0.82599999999999996</v>
      </c>
      <c r="I6224" s="552">
        <f t="shared" si="97"/>
        <v>25118660</v>
      </c>
    </row>
    <row r="6225" spans="1:9">
      <c r="A6225" s="539">
        <v>6224</v>
      </c>
      <c r="B6225" s="540" t="s">
        <v>8534</v>
      </c>
      <c r="C6225" s="540" t="s">
        <v>8535</v>
      </c>
      <c r="D6225" s="540" t="s">
        <v>2745</v>
      </c>
      <c r="E6225" s="540" t="s">
        <v>11089</v>
      </c>
      <c r="F6225" s="556">
        <v>30960000</v>
      </c>
      <c r="G6225" s="541">
        <v>2023</v>
      </c>
      <c r="H6225" s="542">
        <f>VLOOKUP(G6225,[3]잔가율!$B$3:$C$33,2,FALSE)</f>
        <v>0.82599999999999996</v>
      </c>
      <c r="I6225" s="552">
        <f t="shared" si="97"/>
        <v>25572960</v>
      </c>
    </row>
    <row r="6226" spans="1:9">
      <c r="A6226" s="539">
        <v>6225</v>
      </c>
      <c r="B6226" s="540" t="s">
        <v>8534</v>
      </c>
      <c r="C6226" s="540" t="s">
        <v>8535</v>
      </c>
      <c r="D6226" s="540" t="s">
        <v>2745</v>
      </c>
      <c r="E6226" s="540" t="s">
        <v>11090</v>
      </c>
      <c r="F6226" s="556">
        <v>32370000</v>
      </c>
      <c r="G6226" s="541">
        <v>2023</v>
      </c>
      <c r="H6226" s="542">
        <f>VLOOKUP(G6226,[3]잔가율!$B$3:$C$33,2,FALSE)</f>
        <v>0.82599999999999996</v>
      </c>
      <c r="I6226" s="552">
        <f t="shared" si="97"/>
        <v>26737620</v>
      </c>
    </row>
    <row r="6227" spans="1:9">
      <c r="A6227" s="539">
        <v>6226</v>
      </c>
      <c r="B6227" s="540" t="s">
        <v>8534</v>
      </c>
      <c r="C6227" s="540" t="s">
        <v>8535</v>
      </c>
      <c r="D6227" s="540" t="s">
        <v>2745</v>
      </c>
      <c r="E6227" s="540" t="s">
        <v>11091</v>
      </c>
      <c r="F6227" s="556">
        <v>36600000</v>
      </c>
      <c r="G6227" s="541">
        <v>2023</v>
      </c>
      <c r="H6227" s="542">
        <f>VLOOKUP(G6227,[3]잔가율!$B$3:$C$33,2,FALSE)</f>
        <v>0.82599999999999996</v>
      </c>
      <c r="I6227" s="552">
        <f t="shared" si="97"/>
        <v>30231600</v>
      </c>
    </row>
    <row r="6228" spans="1:9">
      <c r="A6228" s="539">
        <v>6227</v>
      </c>
      <c r="B6228" s="540" t="s">
        <v>8534</v>
      </c>
      <c r="C6228" s="540" t="s">
        <v>8535</v>
      </c>
      <c r="D6228" s="540" t="s">
        <v>2745</v>
      </c>
      <c r="E6228" s="540" t="s">
        <v>11092</v>
      </c>
      <c r="F6228" s="556">
        <v>29480000</v>
      </c>
      <c r="G6228" s="541">
        <v>2023</v>
      </c>
      <c r="H6228" s="542">
        <f>VLOOKUP(G6228,[3]잔가율!$B$3:$C$33,2,FALSE)</f>
        <v>0.82599999999999996</v>
      </c>
      <c r="I6228" s="552">
        <f t="shared" si="97"/>
        <v>24350480</v>
      </c>
    </row>
    <row r="6229" spans="1:9">
      <c r="A6229" s="539">
        <v>6228</v>
      </c>
      <c r="B6229" s="540" t="s">
        <v>8534</v>
      </c>
      <c r="C6229" s="540" t="s">
        <v>8535</v>
      </c>
      <c r="D6229" s="540" t="s">
        <v>2745</v>
      </c>
      <c r="E6229" s="540" t="s">
        <v>11093</v>
      </c>
      <c r="F6229" s="556">
        <v>30830000</v>
      </c>
      <c r="G6229" s="541">
        <v>2023</v>
      </c>
      <c r="H6229" s="542">
        <f>VLOOKUP(G6229,[3]잔가율!$B$3:$C$33,2,FALSE)</f>
        <v>0.82599999999999996</v>
      </c>
      <c r="I6229" s="552">
        <f t="shared" si="97"/>
        <v>25465580</v>
      </c>
    </row>
    <row r="6230" spans="1:9">
      <c r="A6230" s="539">
        <v>6229</v>
      </c>
      <c r="B6230" s="540" t="s">
        <v>8534</v>
      </c>
      <c r="C6230" s="540" t="s">
        <v>8535</v>
      </c>
      <c r="D6230" s="540" t="s">
        <v>2745</v>
      </c>
      <c r="E6230" s="540" t="s">
        <v>11094</v>
      </c>
      <c r="F6230" s="556">
        <v>33800000</v>
      </c>
      <c r="G6230" s="541">
        <v>2023</v>
      </c>
      <c r="H6230" s="542">
        <f>VLOOKUP(G6230,[3]잔가율!$B$3:$C$33,2,FALSE)</f>
        <v>0.82599999999999996</v>
      </c>
      <c r="I6230" s="552">
        <f t="shared" si="97"/>
        <v>27918800</v>
      </c>
    </row>
    <row r="6231" spans="1:9">
      <c r="A6231" s="539">
        <v>6230</v>
      </c>
      <c r="B6231" s="540" t="s">
        <v>8534</v>
      </c>
      <c r="C6231" s="540" t="s">
        <v>8535</v>
      </c>
      <c r="D6231" s="540" t="s">
        <v>2745</v>
      </c>
      <c r="E6231" s="540" t="s">
        <v>11095</v>
      </c>
      <c r="F6231" s="556">
        <v>37300000</v>
      </c>
      <c r="G6231" s="541">
        <v>2023</v>
      </c>
      <c r="H6231" s="542">
        <f>VLOOKUP(G6231,[3]잔가율!$B$3:$C$33,2,FALSE)</f>
        <v>0.82599999999999996</v>
      </c>
      <c r="I6231" s="552">
        <f t="shared" si="97"/>
        <v>30809800</v>
      </c>
    </row>
    <row r="6232" spans="1:9">
      <c r="A6232" s="539">
        <v>6231</v>
      </c>
      <c r="B6232" s="540" t="s">
        <v>8534</v>
      </c>
      <c r="C6232" s="540" t="s">
        <v>8535</v>
      </c>
      <c r="D6232" s="540" t="s">
        <v>2745</v>
      </c>
      <c r="E6232" s="540" t="s">
        <v>11096</v>
      </c>
      <c r="F6232" s="556">
        <v>29860000</v>
      </c>
      <c r="G6232" s="541">
        <v>2023</v>
      </c>
      <c r="H6232" s="542">
        <f>VLOOKUP(G6232,[3]잔가율!$B$3:$C$33,2,FALSE)</f>
        <v>0.82599999999999996</v>
      </c>
      <c r="I6232" s="552">
        <f t="shared" si="97"/>
        <v>24664360</v>
      </c>
    </row>
    <row r="6233" spans="1:9">
      <c r="A6233" s="539">
        <v>6232</v>
      </c>
      <c r="B6233" s="540" t="s">
        <v>8534</v>
      </c>
      <c r="C6233" s="540" t="s">
        <v>8535</v>
      </c>
      <c r="D6233" s="540" t="s">
        <v>2745</v>
      </c>
      <c r="E6233" s="540" t="s">
        <v>11097</v>
      </c>
      <c r="F6233" s="556">
        <v>30570000</v>
      </c>
      <c r="G6233" s="541">
        <v>2023</v>
      </c>
      <c r="H6233" s="542">
        <f>VLOOKUP(G6233,[3]잔가율!$B$3:$C$33,2,FALSE)</f>
        <v>0.82599999999999996</v>
      </c>
      <c r="I6233" s="552">
        <f t="shared" si="97"/>
        <v>25250820</v>
      </c>
    </row>
    <row r="6234" spans="1:9">
      <c r="A6234" s="539">
        <v>6233</v>
      </c>
      <c r="B6234" s="540" t="s">
        <v>8534</v>
      </c>
      <c r="C6234" s="540" t="s">
        <v>8535</v>
      </c>
      <c r="D6234" s="540" t="s">
        <v>2745</v>
      </c>
      <c r="E6234" s="540" t="s">
        <v>11098</v>
      </c>
      <c r="F6234" s="556">
        <v>32090000</v>
      </c>
      <c r="G6234" s="541">
        <v>2023</v>
      </c>
      <c r="H6234" s="542">
        <f>VLOOKUP(G6234,[3]잔가율!$B$3:$C$33,2,FALSE)</f>
        <v>0.82599999999999996</v>
      </c>
      <c r="I6234" s="552">
        <f t="shared" si="97"/>
        <v>26506340</v>
      </c>
    </row>
    <row r="6235" spans="1:9">
      <c r="A6235" s="539">
        <v>6234</v>
      </c>
      <c r="B6235" s="540" t="s">
        <v>8534</v>
      </c>
      <c r="C6235" s="540" t="s">
        <v>8535</v>
      </c>
      <c r="D6235" s="540" t="s">
        <v>2745</v>
      </c>
      <c r="E6235" s="540" t="s">
        <v>11099</v>
      </c>
      <c r="F6235" s="556">
        <v>37300000</v>
      </c>
      <c r="G6235" s="541">
        <v>2023</v>
      </c>
      <c r="H6235" s="542">
        <f>VLOOKUP(G6235,[3]잔가율!$B$3:$C$33,2,FALSE)</f>
        <v>0.82599999999999996</v>
      </c>
      <c r="I6235" s="552">
        <f t="shared" si="97"/>
        <v>30809800</v>
      </c>
    </row>
    <row r="6236" spans="1:9">
      <c r="A6236" s="539">
        <v>6235</v>
      </c>
      <c r="B6236" s="540" t="s">
        <v>8534</v>
      </c>
      <c r="C6236" s="540" t="s">
        <v>8535</v>
      </c>
      <c r="D6236" s="540" t="s">
        <v>2745</v>
      </c>
      <c r="E6236" s="540" t="s">
        <v>11100</v>
      </c>
      <c r="F6236" s="556">
        <v>29200000</v>
      </c>
      <c r="G6236" s="541">
        <v>2023</v>
      </c>
      <c r="H6236" s="542">
        <f>VLOOKUP(G6236,[3]잔가율!$B$3:$C$33,2,FALSE)</f>
        <v>0.82599999999999996</v>
      </c>
      <c r="I6236" s="552">
        <f t="shared" si="97"/>
        <v>24119200</v>
      </c>
    </row>
    <row r="6237" spans="1:9">
      <c r="A6237" s="539">
        <v>6236</v>
      </c>
      <c r="B6237" s="540" t="s">
        <v>8534</v>
      </c>
      <c r="C6237" s="540" t="s">
        <v>8535</v>
      </c>
      <c r="D6237" s="540" t="s">
        <v>2745</v>
      </c>
      <c r="E6237" s="540" t="s">
        <v>11101</v>
      </c>
      <c r="F6237" s="556">
        <v>28030000</v>
      </c>
      <c r="G6237" s="541">
        <v>2023</v>
      </c>
      <c r="H6237" s="542">
        <f>VLOOKUP(G6237,[3]잔가율!$B$3:$C$33,2,FALSE)</f>
        <v>0.82599999999999996</v>
      </c>
      <c r="I6237" s="552">
        <f t="shared" si="97"/>
        <v>23152780</v>
      </c>
    </row>
    <row r="6238" spans="1:9">
      <c r="A6238" s="539">
        <v>6237</v>
      </c>
      <c r="B6238" s="540" t="s">
        <v>8534</v>
      </c>
      <c r="C6238" s="540" t="s">
        <v>8535</v>
      </c>
      <c r="D6238" s="540" t="s">
        <v>2745</v>
      </c>
      <c r="E6238" s="540" t="s">
        <v>11102</v>
      </c>
      <c r="F6238" s="556">
        <v>30790000</v>
      </c>
      <c r="G6238" s="541">
        <v>2023</v>
      </c>
      <c r="H6238" s="542">
        <f>VLOOKUP(G6238,[3]잔가율!$B$3:$C$33,2,FALSE)</f>
        <v>0.82599999999999996</v>
      </c>
      <c r="I6238" s="552">
        <f t="shared" si="97"/>
        <v>25432540</v>
      </c>
    </row>
    <row r="6239" spans="1:9">
      <c r="A6239" s="539">
        <v>6238</v>
      </c>
      <c r="B6239" s="540" t="s">
        <v>8534</v>
      </c>
      <c r="C6239" s="540" t="s">
        <v>8535</v>
      </c>
      <c r="D6239" s="540" t="s">
        <v>2745</v>
      </c>
      <c r="E6239" s="540" t="s">
        <v>11103</v>
      </c>
      <c r="F6239" s="556">
        <v>31450000</v>
      </c>
      <c r="G6239" s="541">
        <v>2023</v>
      </c>
      <c r="H6239" s="542">
        <f>VLOOKUP(G6239,[3]잔가율!$B$3:$C$33,2,FALSE)</f>
        <v>0.82599999999999996</v>
      </c>
      <c r="I6239" s="552">
        <f t="shared" si="97"/>
        <v>25977700</v>
      </c>
    </row>
    <row r="6240" spans="1:9">
      <c r="A6240" s="539">
        <v>6239</v>
      </c>
      <c r="B6240" s="540" t="s">
        <v>8534</v>
      </c>
      <c r="C6240" s="540" t="s">
        <v>8535</v>
      </c>
      <c r="D6240" s="540" t="s">
        <v>2745</v>
      </c>
      <c r="E6240" s="540" t="s">
        <v>11104</v>
      </c>
      <c r="F6240" s="556">
        <v>25900000</v>
      </c>
      <c r="G6240" s="541">
        <v>2023</v>
      </c>
      <c r="H6240" s="542">
        <f>VLOOKUP(G6240,[3]잔가율!$B$3:$C$33,2,FALSE)</f>
        <v>0.82599999999999996</v>
      </c>
      <c r="I6240" s="552">
        <f t="shared" si="97"/>
        <v>21393400</v>
      </c>
    </row>
    <row r="6241" spans="1:9">
      <c r="A6241" s="539">
        <v>6240</v>
      </c>
      <c r="B6241" s="540" t="s">
        <v>8534</v>
      </c>
      <c r="C6241" s="540" t="s">
        <v>8535</v>
      </c>
      <c r="D6241" s="540" t="s">
        <v>2745</v>
      </c>
      <c r="E6241" s="540" t="s">
        <v>11105</v>
      </c>
      <c r="F6241" s="556">
        <v>27450000</v>
      </c>
      <c r="G6241" s="541">
        <v>2023</v>
      </c>
      <c r="H6241" s="542">
        <f>VLOOKUP(G6241,[3]잔가율!$B$3:$C$33,2,FALSE)</f>
        <v>0.82599999999999996</v>
      </c>
      <c r="I6241" s="552">
        <f t="shared" si="97"/>
        <v>22673700</v>
      </c>
    </row>
    <row r="6242" spans="1:9">
      <c r="A6242" s="539">
        <v>6241</v>
      </c>
      <c r="B6242" s="540" t="s">
        <v>8534</v>
      </c>
      <c r="C6242" s="540" t="s">
        <v>8535</v>
      </c>
      <c r="D6242" s="540" t="s">
        <v>2745</v>
      </c>
      <c r="E6242" s="540" t="s">
        <v>11106</v>
      </c>
      <c r="F6242" s="556">
        <v>30080000</v>
      </c>
      <c r="G6242" s="541">
        <v>2023</v>
      </c>
      <c r="H6242" s="542">
        <f>VLOOKUP(G6242,[3]잔가율!$B$3:$C$33,2,FALSE)</f>
        <v>0.82599999999999996</v>
      </c>
      <c r="I6242" s="552">
        <f t="shared" si="97"/>
        <v>24846080</v>
      </c>
    </row>
    <row r="6243" spans="1:9">
      <c r="A6243" s="539">
        <v>6242</v>
      </c>
      <c r="B6243" s="540" t="s">
        <v>8534</v>
      </c>
      <c r="C6243" s="540" t="s">
        <v>8535</v>
      </c>
      <c r="D6243" s="540" t="s">
        <v>2745</v>
      </c>
      <c r="E6243" s="540" t="s">
        <v>11107</v>
      </c>
      <c r="F6243" s="556">
        <v>35200000</v>
      </c>
      <c r="G6243" s="541">
        <v>2023</v>
      </c>
      <c r="H6243" s="542">
        <f>VLOOKUP(G6243,[3]잔가율!$B$3:$C$33,2,FALSE)</f>
        <v>0.82599999999999996</v>
      </c>
      <c r="I6243" s="552">
        <f t="shared" si="97"/>
        <v>29075200</v>
      </c>
    </row>
    <row r="6244" spans="1:9">
      <c r="A6244" s="539">
        <v>6243</v>
      </c>
      <c r="B6244" s="540" t="s">
        <v>8534</v>
      </c>
      <c r="C6244" s="540" t="s">
        <v>8535</v>
      </c>
      <c r="D6244" s="540" t="s">
        <v>2745</v>
      </c>
      <c r="E6244" s="540" t="s">
        <v>11108</v>
      </c>
      <c r="F6244" s="556">
        <v>28900000</v>
      </c>
      <c r="G6244" s="541">
        <v>2023</v>
      </c>
      <c r="H6244" s="542">
        <f>VLOOKUP(G6244,[3]잔가율!$B$3:$C$33,2,FALSE)</f>
        <v>0.82599999999999996</v>
      </c>
      <c r="I6244" s="552">
        <f t="shared" si="97"/>
        <v>23871400</v>
      </c>
    </row>
    <row r="6245" spans="1:9">
      <c r="A6245" s="539">
        <v>6244</v>
      </c>
      <c r="B6245" s="540" t="s">
        <v>8534</v>
      </c>
      <c r="C6245" s="540" t="s">
        <v>8535</v>
      </c>
      <c r="D6245" s="540" t="s">
        <v>2745</v>
      </c>
      <c r="E6245" s="540" t="s">
        <v>11109</v>
      </c>
      <c r="F6245" s="556">
        <v>30610000</v>
      </c>
      <c r="G6245" s="541">
        <v>2023</v>
      </c>
      <c r="H6245" s="542">
        <f>VLOOKUP(G6245,[3]잔가율!$B$3:$C$33,2,FALSE)</f>
        <v>0.82599999999999996</v>
      </c>
      <c r="I6245" s="552">
        <f t="shared" si="97"/>
        <v>25283860</v>
      </c>
    </row>
    <row r="6246" spans="1:9">
      <c r="A6246" s="539">
        <v>6245</v>
      </c>
      <c r="B6246" s="540" t="s">
        <v>8534</v>
      </c>
      <c r="C6246" s="540" t="s">
        <v>8535</v>
      </c>
      <c r="D6246" s="540" t="s">
        <v>2745</v>
      </c>
      <c r="E6246" s="540" t="s">
        <v>11110</v>
      </c>
      <c r="F6246" s="556">
        <v>32700000</v>
      </c>
      <c r="G6246" s="541">
        <v>2023</v>
      </c>
      <c r="H6246" s="542">
        <f>VLOOKUP(G6246,[3]잔가율!$B$3:$C$33,2,FALSE)</f>
        <v>0.82599999999999996</v>
      </c>
      <c r="I6246" s="552">
        <f t="shared" si="97"/>
        <v>27010200</v>
      </c>
    </row>
    <row r="6247" spans="1:9">
      <c r="A6247" s="539">
        <v>6246</v>
      </c>
      <c r="B6247" s="540" t="s">
        <v>8534</v>
      </c>
      <c r="C6247" s="540" t="s">
        <v>8535</v>
      </c>
      <c r="D6247" s="540" t="s">
        <v>2745</v>
      </c>
      <c r="E6247" s="540" t="s">
        <v>11111</v>
      </c>
      <c r="F6247" s="556">
        <v>35440000</v>
      </c>
      <c r="G6247" s="541">
        <v>2023</v>
      </c>
      <c r="H6247" s="542">
        <f>VLOOKUP(G6247,[3]잔가율!$B$3:$C$33,2,FALSE)</f>
        <v>0.82599999999999996</v>
      </c>
      <c r="I6247" s="552">
        <f t="shared" si="97"/>
        <v>29273440</v>
      </c>
    </row>
    <row r="6248" spans="1:9">
      <c r="A6248" s="539">
        <v>6247</v>
      </c>
      <c r="B6248" s="540" t="s">
        <v>8534</v>
      </c>
      <c r="C6248" s="540" t="s">
        <v>8535</v>
      </c>
      <c r="D6248" s="540" t="s">
        <v>2745</v>
      </c>
      <c r="E6248" s="540" t="s">
        <v>11112</v>
      </c>
      <c r="F6248" s="556">
        <v>28910000</v>
      </c>
      <c r="G6248" s="541">
        <v>2023</v>
      </c>
      <c r="H6248" s="542">
        <f>VLOOKUP(G6248,[3]잔가율!$B$3:$C$33,2,FALSE)</f>
        <v>0.82599999999999996</v>
      </c>
      <c r="I6248" s="552">
        <f t="shared" si="97"/>
        <v>23879660</v>
      </c>
    </row>
    <row r="6249" spans="1:9">
      <c r="A6249" s="539">
        <v>6248</v>
      </c>
      <c r="B6249" s="540" t="s">
        <v>8534</v>
      </c>
      <c r="C6249" s="540" t="s">
        <v>8535</v>
      </c>
      <c r="D6249" s="540" t="s">
        <v>2745</v>
      </c>
      <c r="E6249" s="540" t="s">
        <v>11113</v>
      </c>
      <c r="F6249" s="556">
        <v>32050000</v>
      </c>
      <c r="G6249" s="541">
        <v>2023</v>
      </c>
      <c r="H6249" s="542">
        <f>VLOOKUP(G6249,[3]잔가율!$B$3:$C$33,2,FALSE)</f>
        <v>0.82599999999999996</v>
      </c>
      <c r="I6249" s="552">
        <f t="shared" si="97"/>
        <v>26473300</v>
      </c>
    </row>
    <row r="6250" spans="1:9">
      <c r="A6250" s="539">
        <v>6249</v>
      </c>
      <c r="B6250" s="540" t="s">
        <v>8534</v>
      </c>
      <c r="C6250" s="540" t="s">
        <v>8535</v>
      </c>
      <c r="D6250" s="540" t="s">
        <v>2745</v>
      </c>
      <c r="E6250" s="540" t="s">
        <v>11114</v>
      </c>
      <c r="F6250" s="556">
        <v>31390000</v>
      </c>
      <c r="G6250" s="541">
        <v>2023</v>
      </c>
      <c r="H6250" s="542">
        <f>VLOOKUP(G6250,[3]잔가율!$B$3:$C$33,2,FALSE)</f>
        <v>0.82599999999999996</v>
      </c>
      <c r="I6250" s="552">
        <f t="shared" si="97"/>
        <v>25928140</v>
      </c>
    </row>
    <row r="6251" spans="1:9">
      <c r="A6251" s="539">
        <v>6250</v>
      </c>
      <c r="B6251" s="540" t="s">
        <v>8534</v>
      </c>
      <c r="C6251" s="540" t="s">
        <v>8535</v>
      </c>
      <c r="D6251" s="540" t="s">
        <v>2745</v>
      </c>
      <c r="E6251" s="540" t="s">
        <v>11115</v>
      </c>
      <c r="F6251" s="556">
        <v>33640000</v>
      </c>
      <c r="G6251" s="541">
        <v>2023</v>
      </c>
      <c r="H6251" s="542">
        <f>VLOOKUP(G6251,[3]잔가율!$B$3:$C$33,2,FALSE)</f>
        <v>0.82599999999999996</v>
      </c>
      <c r="I6251" s="552">
        <f t="shared" si="97"/>
        <v>27786640</v>
      </c>
    </row>
    <row r="6252" spans="1:9">
      <c r="A6252" s="539">
        <v>6251</v>
      </c>
      <c r="B6252" s="540" t="s">
        <v>8534</v>
      </c>
      <c r="C6252" s="540" t="s">
        <v>8535</v>
      </c>
      <c r="D6252" s="540" t="s">
        <v>2745</v>
      </c>
      <c r="E6252" s="540" t="s">
        <v>11116</v>
      </c>
      <c r="F6252" s="556">
        <v>34000000</v>
      </c>
      <c r="G6252" s="541">
        <v>2023</v>
      </c>
      <c r="H6252" s="542">
        <f>VLOOKUP(G6252,[3]잔가율!$B$3:$C$33,2,FALSE)</f>
        <v>0.82599999999999996</v>
      </c>
      <c r="I6252" s="552">
        <f t="shared" si="97"/>
        <v>28084000</v>
      </c>
    </row>
    <row r="6253" spans="1:9">
      <c r="A6253" s="539">
        <v>6252</v>
      </c>
      <c r="B6253" s="540" t="s">
        <v>8534</v>
      </c>
      <c r="C6253" s="540" t="s">
        <v>8535</v>
      </c>
      <c r="D6253" s="540" t="s">
        <v>2745</v>
      </c>
      <c r="E6253" s="540" t="s">
        <v>11117</v>
      </c>
      <c r="F6253" s="556">
        <v>35840000</v>
      </c>
      <c r="G6253" s="541">
        <v>2023</v>
      </c>
      <c r="H6253" s="542">
        <f>VLOOKUP(G6253,[3]잔가율!$B$3:$C$33,2,FALSE)</f>
        <v>0.82599999999999996</v>
      </c>
      <c r="I6253" s="552">
        <f t="shared" si="97"/>
        <v>29603840</v>
      </c>
    </row>
    <row r="6254" spans="1:9">
      <c r="A6254" s="539">
        <v>6253</v>
      </c>
      <c r="B6254" s="540" t="s">
        <v>8534</v>
      </c>
      <c r="C6254" s="540" t="s">
        <v>8535</v>
      </c>
      <c r="D6254" s="540" t="s">
        <v>2745</v>
      </c>
      <c r="E6254" s="540" t="s">
        <v>11118</v>
      </c>
      <c r="F6254" s="556">
        <v>29360000</v>
      </c>
      <c r="G6254" s="541">
        <v>2023</v>
      </c>
      <c r="H6254" s="542">
        <f>VLOOKUP(G6254,[3]잔가율!$B$3:$C$33,2,FALSE)</f>
        <v>0.82599999999999996</v>
      </c>
      <c r="I6254" s="552">
        <f t="shared" si="97"/>
        <v>24251360</v>
      </c>
    </row>
    <row r="6255" spans="1:9">
      <c r="A6255" s="539">
        <v>6254</v>
      </c>
      <c r="B6255" s="540" t="s">
        <v>8534</v>
      </c>
      <c r="C6255" s="540" t="s">
        <v>8535</v>
      </c>
      <c r="D6255" s="540" t="s">
        <v>2745</v>
      </c>
      <c r="E6255" s="540" t="s">
        <v>11119</v>
      </c>
      <c r="F6255" s="556">
        <v>29700000</v>
      </c>
      <c r="G6255" s="541">
        <v>2023</v>
      </c>
      <c r="H6255" s="542">
        <f>VLOOKUP(G6255,[3]잔가율!$B$3:$C$33,2,FALSE)</f>
        <v>0.82599999999999996</v>
      </c>
      <c r="I6255" s="552">
        <f t="shared" si="97"/>
        <v>24532200</v>
      </c>
    </row>
    <row r="6256" spans="1:9">
      <c r="A6256" s="539">
        <v>6255</v>
      </c>
      <c r="B6256" s="540" t="s">
        <v>8534</v>
      </c>
      <c r="C6256" s="540" t="s">
        <v>8535</v>
      </c>
      <c r="D6256" s="540" t="s">
        <v>2745</v>
      </c>
      <c r="E6256" s="540" t="s">
        <v>11120</v>
      </c>
      <c r="F6256" s="556">
        <v>31150000</v>
      </c>
      <c r="G6256" s="541">
        <v>2023</v>
      </c>
      <c r="H6256" s="542">
        <f>VLOOKUP(G6256,[3]잔가율!$B$3:$C$33,2,FALSE)</f>
        <v>0.82599999999999996</v>
      </c>
      <c r="I6256" s="552">
        <f t="shared" si="97"/>
        <v>25729900</v>
      </c>
    </row>
    <row r="6257" spans="1:9">
      <c r="A6257" s="539">
        <v>6256</v>
      </c>
      <c r="B6257" s="540" t="s">
        <v>8534</v>
      </c>
      <c r="C6257" s="540" t="s">
        <v>8535</v>
      </c>
      <c r="D6257" s="540" t="s">
        <v>2745</v>
      </c>
      <c r="E6257" s="540" t="s">
        <v>11121</v>
      </c>
      <c r="F6257" s="556">
        <v>29610000</v>
      </c>
      <c r="G6257" s="541">
        <v>2023</v>
      </c>
      <c r="H6257" s="542">
        <f>VLOOKUP(G6257,[3]잔가율!$B$3:$C$33,2,FALSE)</f>
        <v>0.82599999999999996</v>
      </c>
      <c r="I6257" s="552">
        <f t="shared" si="97"/>
        <v>24457860</v>
      </c>
    </row>
    <row r="6258" spans="1:9">
      <c r="A6258" s="539">
        <v>6257</v>
      </c>
      <c r="B6258" s="540" t="s">
        <v>8534</v>
      </c>
      <c r="C6258" s="540" t="s">
        <v>8535</v>
      </c>
      <c r="D6258" s="540" t="s">
        <v>2745</v>
      </c>
      <c r="E6258" s="540" t="s">
        <v>11122</v>
      </c>
      <c r="F6258" s="556">
        <v>33380000</v>
      </c>
      <c r="G6258" s="541">
        <v>2023</v>
      </c>
      <c r="H6258" s="542">
        <f>VLOOKUP(G6258,[3]잔가율!$B$3:$C$33,2,FALSE)</f>
        <v>0.82599999999999996</v>
      </c>
      <c r="I6258" s="552">
        <f t="shared" si="97"/>
        <v>27571880</v>
      </c>
    </row>
    <row r="6259" spans="1:9">
      <c r="A6259" s="539">
        <v>6258</v>
      </c>
      <c r="B6259" s="540" t="s">
        <v>8534</v>
      </c>
      <c r="C6259" s="540" t="s">
        <v>8535</v>
      </c>
      <c r="D6259" s="540" t="s">
        <v>2745</v>
      </c>
      <c r="E6259" s="540" t="s">
        <v>11123</v>
      </c>
      <c r="F6259" s="556">
        <v>26080000</v>
      </c>
      <c r="G6259" s="541">
        <v>2023</v>
      </c>
      <c r="H6259" s="542">
        <f>VLOOKUP(G6259,[3]잔가율!$B$3:$C$33,2,FALSE)</f>
        <v>0.82599999999999996</v>
      </c>
      <c r="I6259" s="552">
        <f t="shared" si="97"/>
        <v>21542080</v>
      </c>
    </row>
    <row r="6260" spans="1:9">
      <c r="A6260" s="539">
        <v>6259</v>
      </c>
      <c r="B6260" s="540" t="s">
        <v>8534</v>
      </c>
      <c r="C6260" s="540" t="s">
        <v>8535</v>
      </c>
      <c r="D6260" s="540" t="s">
        <v>2745</v>
      </c>
      <c r="E6260" s="540" t="s">
        <v>11124</v>
      </c>
      <c r="F6260" s="556">
        <v>30020000</v>
      </c>
      <c r="G6260" s="541">
        <v>2023</v>
      </c>
      <c r="H6260" s="542">
        <f>VLOOKUP(G6260,[3]잔가율!$B$3:$C$33,2,FALSE)</f>
        <v>0.82599999999999996</v>
      </c>
      <c r="I6260" s="552">
        <f t="shared" si="97"/>
        <v>24796520</v>
      </c>
    </row>
    <row r="6261" spans="1:9">
      <c r="A6261" s="539">
        <v>6260</v>
      </c>
      <c r="B6261" s="540" t="s">
        <v>8534</v>
      </c>
      <c r="C6261" s="540" t="s">
        <v>8535</v>
      </c>
      <c r="D6261" s="540" t="s">
        <v>2745</v>
      </c>
      <c r="E6261" s="540" t="s">
        <v>11125</v>
      </c>
      <c r="F6261" s="556">
        <v>27430000</v>
      </c>
      <c r="G6261" s="541">
        <v>2023</v>
      </c>
      <c r="H6261" s="542">
        <f>VLOOKUP(G6261,[3]잔가율!$B$3:$C$33,2,FALSE)</f>
        <v>0.82599999999999996</v>
      </c>
      <c r="I6261" s="552">
        <f t="shared" si="97"/>
        <v>22657180</v>
      </c>
    </row>
    <row r="6262" spans="1:9">
      <c r="A6262" s="539">
        <v>6261</v>
      </c>
      <c r="B6262" s="540" t="s">
        <v>8534</v>
      </c>
      <c r="C6262" s="540" t="s">
        <v>8535</v>
      </c>
      <c r="D6262" s="540" t="s">
        <v>2745</v>
      </c>
      <c r="E6262" s="540" t="s">
        <v>11126</v>
      </c>
      <c r="F6262" s="556">
        <v>28470000</v>
      </c>
      <c r="G6262" s="541">
        <v>2023</v>
      </c>
      <c r="H6262" s="542">
        <f>VLOOKUP(G6262,[3]잔가율!$B$3:$C$33,2,FALSE)</f>
        <v>0.82599999999999996</v>
      </c>
      <c r="I6262" s="552">
        <f t="shared" si="97"/>
        <v>23516220</v>
      </c>
    </row>
    <row r="6263" spans="1:9">
      <c r="A6263" s="539">
        <v>6262</v>
      </c>
      <c r="B6263" s="540" t="s">
        <v>8534</v>
      </c>
      <c r="C6263" s="540" t="s">
        <v>8535</v>
      </c>
      <c r="D6263" s="540" t="s">
        <v>2745</v>
      </c>
      <c r="E6263" s="540" t="s">
        <v>11127</v>
      </c>
      <c r="F6263" s="556">
        <v>32770000</v>
      </c>
      <c r="G6263" s="541">
        <v>2023</v>
      </c>
      <c r="H6263" s="542">
        <f>VLOOKUP(G6263,[3]잔가율!$B$3:$C$33,2,FALSE)</f>
        <v>0.82599999999999996</v>
      </c>
      <c r="I6263" s="552">
        <f t="shared" si="97"/>
        <v>27068020</v>
      </c>
    </row>
    <row r="6264" spans="1:9">
      <c r="A6264" s="539">
        <v>6263</v>
      </c>
      <c r="B6264" s="540" t="s">
        <v>8534</v>
      </c>
      <c r="C6264" s="540" t="s">
        <v>8535</v>
      </c>
      <c r="D6264" s="540" t="s">
        <v>2745</v>
      </c>
      <c r="E6264" s="540" t="s">
        <v>11128</v>
      </c>
      <c r="F6264" s="556">
        <v>26260000</v>
      </c>
      <c r="G6264" s="541">
        <v>2023</v>
      </c>
      <c r="H6264" s="542">
        <f>VLOOKUP(G6264,[3]잔가율!$B$3:$C$33,2,FALSE)</f>
        <v>0.82599999999999996</v>
      </c>
      <c r="I6264" s="552">
        <f t="shared" si="97"/>
        <v>21690760</v>
      </c>
    </row>
    <row r="6265" spans="1:9">
      <c r="A6265" s="539">
        <v>6264</v>
      </c>
      <c r="B6265" s="540" t="s">
        <v>8534</v>
      </c>
      <c r="C6265" s="540" t="s">
        <v>8535</v>
      </c>
      <c r="D6265" s="540" t="s">
        <v>2745</v>
      </c>
      <c r="E6265" s="540" t="s">
        <v>11129</v>
      </c>
      <c r="F6265" s="556">
        <v>28280000</v>
      </c>
      <c r="G6265" s="541">
        <v>2023</v>
      </c>
      <c r="H6265" s="542">
        <f>VLOOKUP(G6265,[3]잔가율!$B$3:$C$33,2,FALSE)</f>
        <v>0.82599999999999996</v>
      </c>
      <c r="I6265" s="552">
        <f t="shared" si="97"/>
        <v>23359280</v>
      </c>
    </row>
    <row r="6266" spans="1:9">
      <c r="A6266" s="539">
        <v>6265</v>
      </c>
      <c r="B6266" s="540" t="s">
        <v>8534</v>
      </c>
      <c r="C6266" s="540" t="s">
        <v>8535</v>
      </c>
      <c r="D6266" s="540" t="s">
        <v>2745</v>
      </c>
      <c r="E6266" s="540" t="s">
        <v>11130</v>
      </c>
      <c r="F6266" s="556">
        <v>30190000</v>
      </c>
      <c r="G6266" s="541">
        <v>2023</v>
      </c>
      <c r="H6266" s="542">
        <f>VLOOKUP(G6266,[3]잔가율!$B$3:$C$33,2,FALSE)</f>
        <v>0.82599999999999996</v>
      </c>
      <c r="I6266" s="552">
        <f t="shared" si="97"/>
        <v>24936940</v>
      </c>
    </row>
    <row r="6267" spans="1:9">
      <c r="A6267" s="539">
        <v>6266</v>
      </c>
      <c r="B6267" s="540" t="s">
        <v>8534</v>
      </c>
      <c r="C6267" s="540" t="s">
        <v>8535</v>
      </c>
      <c r="D6267" s="540" t="s">
        <v>2745</v>
      </c>
      <c r="E6267" s="540" t="s">
        <v>11131</v>
      </c>
      <c r="F6267" s="556">
        <v>24400000</v>
      </c>
      <c r="G6267" s="541">
        <v>2023</v>
      </c>
      <c r="H6267" s="542">
        <f>VLOOKUP(G6267,[3]잔가율!$B$3:$C$33,2,FALSE)</f>
        <v>0.82599999999999996</v>
      </c>
      <c r="I6267" s="552">
        <f t="shared" si="97"/>
        <v>20154400</v>
      </c>
    </row>
    <row r="6268" spans="1:9">
      <c r="A6268" s="539">
        <v>6267</v>
      </c>
      <c r="B6268" s="540" t="s">
        <v>8534</v>
      </c>
      <c r="C6268" s="540" t="s">
        <v>8535</v>
      </c>
      <c r="D6268" s="540" t="s">
        <v>2745</v>
      </c>
      <c r="E6268" s="540" t="s">
        <v>11132</v>
      </c>
      <c r="F6268" s="556">
        <v>25900000</v>
      </c>
      <c r="G6268" s="541">
        <v>2023</v>
      </c>
      <c r="H6268" s="542">
        <f>VLOOKUP(G6268,[3]잔가율!$B$3:$C$33,2,FALSE)</f>
        <v>0.82599999999999996</v>
      </c>
      <c r="I6268" s="552">
        <f t="shared" si="97"/>
        <v>21393400</v>
      </c>
    </row>
    <row r="6269" spans="1:9">
      <c r="A6269" s="539">
        <v>6268</v>
      </c>
      <c r="B6269" s="540" t="s">
        <v>8534</v>
      </c>
      <c r="C6269" s="540" t="s">
        <v>8535</v>
      </c>
      <c r="D6269" s="540" t="s">
        <v>2745</v>
      </c>
      <c r="E6269" s="540" t="s">
        <v>11133</v>
      </c>
      <c r="F6269" s="556">
        <v>28200000</v>
      </c>
      <c r="G6269" s="541">
        <v>2023</v>
      </c>
      <c r="H6269" s="542">
        <f>VLOOKUP(G6269,[3]잔가율!$B$3:$C$33,2,FALSE)</f>
        <v>0.82599999999999996</v>
      </c>
      <c r="I6269" s="552">
        <f t="shared" si="97"/>
        <v>23293200</v>
      </c>
    </row>
    <row r="6270" spans="1:9">
      <c r="A6270" s="539">
        <v>6269</v>
      </c>
      <c r="B6270" s="540" t="s">
        <v>8534</v>
      </c>
      <c r="C6270" s="540" t="s">
        <v>8535</v>
      </c>
      <c r="D6270" s="540" t="s">
        <v>2745</v>
      </c>
      <c r="E6270" s="540" t="s">
        <v>11134</v>
      </c>
      <c r="F6270" s="556">
        <v>28760000</v>
      </c>
      <c r="G6270" s="541">
        <v>2023</v>
      </c>
      <c r="H6270" s="542">
        <f>VLOOKUP(G6270,[3]잔가율!$B$3:$C$33,2,FALSE)</f>
        <v>0.82599999999999996</v>
      </c>
      <c r="I6270" s="552">
        <f t="shared" si="97"/>
        <v>23755760</v>
      </c>
    </row>
    <row r="6271" spans="1:9">
      <c r="A6271" s="539">
        <v>6270</v>
      </c>
      <c r="B6271" s="540" t="s">
        <v>8534</v>
      </c>
      <c r="C6271" s="540" t="s">
        <v>8535</v>
      </c>
      <c r="D6271" s="540" t="s">
        <v>2745</v>
      </c>
      <c r="E6271" s="540" t="s">
        <v>11135</v>
      </c>
      <c r="F6271" s="556">
        <v>30740000</v>
      </c>
      <c r="G6271" s="541">
        <v>2023</v>
      </c>
      <c r="H6271" s="542">
        <f>VLOOKUP(G6271,[3]잔가율!$B$3:$C$33,2,FALSE)</f>
        <v>0.82599999999999996</v>
      </c>
      <c r="I6271" s="552">
        <f t="shared" si="97"/>
        <v>25391240</v>
      </c>
    </row>
    <row r="6272" spans="1:9">
      <c r="A6272" s="539">
        <v>6271</v>
      </c>
      <c r="B6272" s="540" t="s">
        <v>8534</v>
      </c>
      <c r="C6272" s="540" t="s">
        <v>8535</v>
      </c>
      <c r="D6272" s="540" t="s">
        <v>2745</v>
      </c>
      <c r="E6272" s="540" t="s">
        <v>11136</v>
      </c>
      <c r="F6272" s="556">
        <v>28040000</v>
      </c>
      <c r="G6272" s="541">
        <v>2023</v>
      </c>
      <c r="H6272" s="542">
        <f>VLOOKUP(G6272,[3]잔가율!$B$3:$C$33,2,FALSE)</f>
        <v>0.82599999999999996</v>
      </c>
      <c r="I6272" s="552">
        <f t="shared" si="97"/>
        <v>23161040</v>
      </c>
    </row>
    <row r="6273" spans="1:9">
      <c r="A6273" s="539">
        <v>6272</v>
      </c>
      <c r="B6273" s="540" t="s">
        <v>8534</v>
      </c>
      <c r="C6273" s="540" t="s">
        <v>8535</v>
      </c>
      <c r="D6273" s="540" t="s">
        <v>2745</v>
      </c>
      <c r="E6273" s="540" t="s">
        <v>11137</v>
      </c>
      <c r="F6273" s="556">
        <v>32860000</v>
      </c>
      <c r="G6273" s="541">
        <v>2023</v>
      </c>
      <c r="H6273" s="542">
        <f>VLOOKUP(G6273,[3]잔가율!$B$3:$C$33,2,FALSE)</f>
        <v>0.82599999999999996</v>
      </c>
      <c r="I6273" s="552">
        <f t="shared" si="97"/>
        <v>27142360</v>
      </c>
    </row>
    <row r="6274" spans="1:9">
      <c r="A6274" s="539">
        <v>6273</v>
      </c>
      <c r="B6274" s="540" t="s">
        <v>8534</v>
      </c>
      <c r="C6274" s="540" t="s">
        <v>8535</v>
      </c>
      <c r="D6274" s="540" t="s">
        <v>2745</v>
      </c>
      <c r="E6274" s="540" t="s">
        <v>11138</v>
      </c>
      <c r="F6274" s="556">
        <v>29460000</v>
      </c>
      <c r="G6274" s="541">
        <v>2023</v>
      </c>
      <c r="H6274" s="542">
        <f>VLOOKUP(G6274,[3]잔가율!$B$3:$C$33,2,FALSE)</f>
        <v>0.82599999999999996</v>
      </c>
      <c r="I6274" s="552">
        <f t="shared" ref="I6274:I6337" si="98">ROUNDDOWN(F6274*H6274,0)</f>
        <v>24333960</v>
      </c>
    </row>
    <row r="6275" spans="1:9">
      <c r="A6275" s="539">
        <v>6274</v>
      </c>
      <c r="B6275" s="540" t="s">
        <v>8534</v>
      </c>
      <c r="C6275" s="540" t="s">
        <v>8535</v>
      </c>
      <c r="D6275" s="540" t="s">
        <v>2745</v>
      </c>
      <c r="E6275" s="540" t="s">
        <v>11139</v>
      </c>
      <c r="F6275" s="556">
        <v>33900000</v>
      </c>
      <c r="G6275" s="541">
        <v>2023</v>
      </c>
      <c r="H6275" s="542">
        <f>VLOOKUP(G6275,[3]잔가율!$B$3:$C$33,2,FALSE)</f>
        <v>0.82599999999999996</v>
      </c>
      <c r="I6275" s="552">
        <f t="shared" si="98"/>
        <v>28001400</v>
      </c>
    </row>
    <row r="6276" spans="1:9">
      <c r="A6276" s="539">
        <v>6275</v>
      </c>
      <c r="B6276" s="540" t="s">
        <v>8534</v>
      </c>
      <c r="C6276" s="540" t="s">
        <v>8535</v>
      </c>
      <c r="D6276" s="540" t="s">
        <v>2745</v>
      </c>
      <c r="E6276" s="540" t="s">
        <v>11140</v>
      </c>
      <c r="F6276" s="556">
        <v>29840000</v>
      </c>
      <c r="G6276" s="541">
        <v>2023</v>
      </c>
      <c r="H6276" s="542">
        <f>VLOOKUP(G6276,[3]잔가율!$B$3:$C$33,2,FALSE)</f>
        <v>0.82599999999999996</v>
      </c>
      <c r="I6276" s="552">
        <f t="shared" si="98"/>
        <v>24647840</v>
      </c>
    </row>
    <row r="6277" spans="1:9">
      <c r="A6277" s="539">
        <v>6276</v>
      </c>
      <c r="B6277" s="540" t="s">
        <v>8534</v>
      </c>
      <c r="C6277" s="540" t="s">
        <v>8535</v>
      </c>
      <c r="D6277" s="540" t="s">
        <v>2745</v>
      </c>
      <c r="E6277" s="540" t="s">
        <v>11141</v>
      </c>
      <c r="F6277" s="556">
        <v>32630000</v>
      </c>
      <c r="G6277" s="541">
        <v>2023</v>
      </c>
      <c r="H6277" s="542">
        <f>VLOOKUP(G6277,[3]잔가율!$B$3:$C$33,2,FALSE)</f>
        <v>0.82599999999999996</v>
      </c>
      <c r="I6277" s="552">
        <f t="shared" si="98"/>
        <v>26952380</v>
      </c>
    </row>
    <row r="6278" spans="1:9">
      <c r="A6278" s="539">
        <v>6277</v>
      </c>
      <c r="B6278" s="540" t="s">
        <v>8534</v>
      </c>
      <c r="C6278" s="540" t="s">
        <v>8535</v>
      </c>
      <c r="D6278" s="540" t="s">
        <v>2745</v>
      </c>
      <c r="E6278" s="540" t="s">
        <v>11142</v>
      </c>
      <c r="F6278" s="556">
        <v>26210000</v>
      </c>
      <c r="G6278" s="541">
        <v>2023</v>
      </c>
      <c r="H6278" s="542">
        <f>VLOOKUP(G6278,[3]잔가율!$B$3:$C$33,2,FALSE)</f>
        <v>0.82599999999999996</v>
      </c>
      <c r="I6278" s="552">
        <f t="shared" si="98"/>
        <v>21649460</v>
      </c>
    </row>
    <row r="6279" spans="1:9">
      <c r="A6279" s="539">
        <v>6278</v>
      </c>
      <c r="B6279" s="540" t="s">
        <v>8534</v>
      </c>
      <c r="C6279" s="540" t="s">
        <v>8535</v>
      </c>
      <c r="D6279" s="540" t="s">
        <v>2745</v>
      </c>
      <c r="E6279" s="540" t="s">
        <v>11143</v>
      </c>
      <c r="F6279" s="556">
        <v>29700000</v>
      </c>
      <c r="G6279" s="541">
        <v>2023</v>
      </c>
      <c r="H6279" s="542">
        <f>VLOOKUP(G6279,[3]잔가율!$B$3:$C$33,2,FALSE)</f>
        <v>0.82599999999999996</v>
      </c>
      <c r="I6279" s="552">
        <f t="shared" si="98"/>
        <v>24532200</v>
      </c>
    </row>
    <row r="6280" spans="1:9">
      <c r="A6280" s="539">
        <v>6279</v>
      </c>
      <c r="B6280" s="540" t="s">
        <v>8534</v>
      </c>
      <c r="C6280" s="540" t="s">
        <v>8535</v>
      </c>
      <c r="D6280" s="540" t="s">
        <v>2745</v>
      </c>
      <c r="E6280" s="540" t="s">
        <v>11144</v>
      </c>
      <c r="F6280" s="556">
        <v>32200000</v>
      </c>
      <c r="G6280" s="541">
        <v>2023</v>
      </c>
      <c r="H6280" s="542">
        <f>VLOOKUP(G6280,[3]잔가율!$B$3:$C$33,2,FALSE)</f>
        <v>0.82599999999999996</v>
      </c>
      <c r="I6280" s="552">
        <f t="shared" si="98"/>
        <v>26597200</v>
      </c>
    </row>
    <row r="6281" spans="1:9">
      <c r="A6281" s="539">
        <v>6280</v>
      </c>
      <c r="B6281" s="540" t="s">
        <v>8534</v>
      </c>
      <c r="C6281" s="540" t="s">
        <v>8535</v>
      </c>
      <c r="D6281" s="540" t="s">
        <v>2745</v>
      </c>
      <c r="E6281" s="540" t="s">
        <v>11145</v>
      </c>
      <c r="F6281" s="556">
        <v>28690000</v>
      </c>
      <c r="G6281" s="541">
        <v>2023</v>
      </c>
      <c r="H6281" s="542">
        <f>VLOOKUP(G6281,[3]잔가율!$B$3:$C$33,2,FALSE)</f>
        <v>0.82599999999999996</v>
      </c>
      <c r="I6281" s="552">
        <f t="shared" si="98"/>
        <v>23697940</v>
      </c>
    </row>
    <row r="6282" spans="1:9">
      <c r="A6282" s="539">
        <v>6281</v>
      </c>
      <c r="B6282" s="540" t="s">
        <v>8534</v>
      </c>
      <c r="C6282" s="540" t="s">
        <v>8535</v>
      </c>
      <c r="D6282" s="540" t="s">
        <v>2745</v>
      </c>
      <c r="E6282" s="540" t="s">
        <v>11146</v>
      </c>
      <c r="F6282" s="556">
        <v>29230000</v>
      </c>
      <c r="G6282" s="541">
        <v>2023</v>
      </c>
      <c r="H6282" s="542">
        <f>VLOOKUP(G6282,[3]잔가율!$B$3:$C$33,2,FALSE)</f>
        <v>0.82599999999999996</v>
      </c>
      <c r="I6282" s="552">
        <f t="shared" si="98"/>
        <v>24143980</v>
      </c>
    </row>
    <row r="6283" spans="1:9">
      <c r="A6283" s="539">
        <v>6282</v>
      </c>
      <c r="B6283" s="540" t="s">
        <v>8534</v>
      </c>
      <c r="C6283" s="540" t="s">
        <v>8535</v>
      </c>
      <c r="D6283" s="540" t="s">
        <v>2745</v>
      </c>
      <c r="E6283" s="540" t="s">
        <v>11147</v>
      </c>
      <c r="F6283" s="556">
        <v>29780000</v>
      </c>
      <c r="G6283" s="541">
        <v>2023</v>
      </c>
      <c r="H6283" s="542">
        <f>VLOOKUP(G6283,[3]잔가율!$B$3:$C$33,2,FALSE)</f>
        <v>0.82599999999999996</v>
      </c>
      <c r="I6283" s="552">
        <f t="shared" si="98"/>
        <v>24598280</v>
      </c>
    </row>
    <row r="6284" spans="1:9">
      <c r="A6284" s="539">
        <v>6283</v>
      </c>
      <c r="B6284" s="540" t="s">
        <v>8534</v>
      </c>
      <c r="C6284" s="540" t="s">
        <v>8535</v>
      </c>
      <c r="D6284" s="540" t="s">
        <v>2745</v>
      </c>
      <c r="E6284" s="540" t="s">
        <v>11148</v>
      </c>
      <c r="F6284" s="556">
        <v>32700000</v>
      </c>
      <c r="G6284" s="541">
        <v>2023</v>
      </c>
      <c r="H6284" s="542">
        <f>VLOOKUP(G6284,[3]잔가율!$B$3:$C$33,2,FALSE)</f>
        <v>0.82599999999999996</v>
      </c>
      <c r="I6284" s="552">
        <f t="shared" si="98"/>
        <v>27010200</v>
      </c>
    </row>
    <row r="6285" spans="1:9">
      <c r="A6285" s="539">
        <v>6284</v>
      </c>
      <c r="B6285" s="540" t="s">
        <v>8534</v>
      </c>
      <c r="C6285" s="540" t="s">
        <v>8535</v>
      </c>
      <c r="D6285" s="540" t="s">
        <v>2745</v>
      </c>
      <c r="E6285" s="540" t="s">
        <v>11149</v>
      </c>
      <c r="F6285" s="556">
        <v>28690000</v>
      </c>
      <c r="G6285" s="541">
        <v>2023</v>
      </c>
      <c r="H6285" s="542">
        <f>VLOOKUP(G6285,[3]잔가율!$B$3:$C$33,2,FALSE)</f>
        <v>0.82599999999999996</v>
      </c>
      <c r="I6285" s="552">
        <f t="shared" si="98"/>
        <v>23697940</v>
      </c>
    </row>
    <row r="6286" spans="1:9">
      <c r="A6286" s="539">
        <v>6285</v>
      </c>
      <c r="B6286" s="540" t="s">
        <v>8534</v>
      </c>
      <c r="C6286" s="540" t="s">
        <v>8535</v>
      </c>
      <c r="D6286" s="540" t="s">
        <v>2745</v>
      </c>
      <c r="E6286" s="540" t="s">
        <v>11150</v>
      </c>
      <c r="F6286" s="556">
        <v>28820000</v>
      </c>
      <c r="G6286" s="541">
        <v>2023</v>
      </c>
      <c r="H6286" s="542">
        <f>VLOOKUP(G6286,[3]잔가율!$B$3:$C$33,2,FALSE)</f>
        <v>0.82599999999999996</v>
      </c>
      <c r="I6286" s="552">
        <f t="shared" si="98"/>
        <v>23805320</v>
      </c>
    </row>
    <row r="6287" spans="1:9">
      <c r="A6287" s="539">
        <v>6286</v>
      </c>
      <c r="B6287" s="540" t="s">
        <v>8534</v>
      </c>
      <c r="C6287" s="540" t="s">
        <v>8535</v>
      </c>
      <c r="D6287" s="540" t="s">
        <v>2745</v>
      </c>
      <c r="E6287" s="540" t="s">
        <v>11151</v>
      </c>
      <c r="F6287" s="556">
        <v>30190000</v>
      </c>
      <c r="G6287" s="541">
        <v>2023</v>
      </c>
      <c r="H6287" s="542">
        <f>VLOOKUP(G6287,[3]잔가율!$B$3:$C$33,2,FALSE)</f>
        <v>0.82599999999999996</v>
      </c>
      <c r="I6287" s="552">
        <f t="shared" si="98"/>
        <v>24936940</v>
      </c>
    </row>
    <row r="6288" spans="1:9">
      <c r="A6288" s="539">
        <v>6287</v>
      </c>
      <c r="B6288" s="540" t="s">
        <v>8534</v>
      </c>
      <c r="C6288" s="540" t="s">
        <v>8535</v>
      </c>
      <c r="D6288" s="540" t="s">
        <v>2745</v>
      </c>
      <c r="E6288" s="540" t="s">
        <v>11152</v>
      </c>
      <c r="F6288" s="556">
        <v>32670000</v>
      </c>
      <c r="G6288" s="541">
        <v>2023</v>
      </c>
      <c r="H6288" s="542">
        <f>VLOOKUP(G6288,[3]잔가율!$B$3:$C$33,2,FALSE)</f>
        <v>0.82599999999999996</v>
      </c>
      <c r="I6288" s="552">
        <f t="shared" si="98"/>
        <v>26985420</v>
      </c>
    </row>
    <row r="6289" spans="1:9">
      <c r="A6289" s="539">
        <v>6288</v>
      </c>
      <c r="B6289" s="540" t="s">
        <v>8534</v>
      </c>
      <c r="C6289" s="540" t="s">
        <v>8535</v>
      </c>
      <c r="D6289" s="540" t="s">
        <v>2745</v>
      </c>
      <c r="E6289" s="540" t="s">
        <v>11153</v>
      </c>
      <c r="F6289" s="556">
        <v>27310000</v>
      </c>
      <c r="G6289" s="541">
        <v>2023</v>
      </c>
      <c r="H6289" s="542">
        <f>VLOOKUP(G6289,[3]잔가율!$B$3:$C$33,2,FALSE)</f>
        <v>0.82599999999999996</v>
      </c>
      <c r="I6289" s="552">
        <f t="shared" si="98"/>
        <v>22558060</v>
      </c>
    </row>
    <row r="6290" spans="1:9">
      <c r="A6290" s="539">
        <v>6289</v>
      </c>
      <c r="B6290" s="540" t="s">
        <v>8534</v>
      </c>
      <c r="C6290" s="540" t="s">
        <v>8535</v>
      </c>
      <c r="D6290" s="540" t="s">
        <v>2745</v>
      </c>
      <c r="E6290" s="540" t="s">
        <v>11154</v>
      </c>
      <c r="F6290" s="556">
        <v>28600000</v>
      </c>
      <c r="G6290" s="541">
        <v>2023</v>
      </c>
      <c r="H6290" s="542">
        <f>VLOOKUP(G6290,[3]잔가율!$B$3:$C$33,2,FALSE)</f>
        <v>0.82599999999999996</v>
      </c>
      <c r="I6290" s="552">
        <f t="shared" si="98"/>
        <v>23623600</v>
      </c>
    </row>
    <row r="6291" spans="1:9">
      <c r="A6291" s="539">
        <v>6290</v>
      </c>
      <c r="B6291" s="540" t="s">
        <v>8534</v>
      </c>
      <c r="C6291" s="540" t="s">
        <v>8535</v>
      </c>
      <c r="D6291" s="540" t="s">
        <v>2745</v>
      </c>
      <c r="E6291" s="540" t="s">
        <v>11155</v>
      </c>
      <c r="F6291" s="556">
        <v>30390000</v>
      </c>
      <c r="G6291" s="541">
        <v>2023</v>
      </c>
      <c r="H6291" s="542">
        <f>VLOOKUP(G6291,[3]잔가율!$B$3:$C$33,2,FALSE)</f>
        <v>0.82599999999999996</v>
      </c>
      <c r="I6291" s="552">
        <f t="shared" si="98"/>
        <v>25102140</v>
      </c>
    </row>
    <row r="6292" spans="1:9">
      <c r="A6292" s="539">
        <v>6291</v>
      </c>
      <c r="B6292" s="540" t="s">
        <v>8534</v>
      </c>
      <c r="C6292" s="540" t="s">
        <v>8535</v>
      </c>
      <c r="D6292" s="540" t="s">
        <v>2745</v>
      </c>
      <c r="E6292" s="540" t="s">
        <v>11156</v>
      </c>
      <c r="F6292" s="556">
        <v>35300000</v>
      </c>
      <c r="G6292" s="541">
        <v>2023</v>
      </c>
      <c r="H6292" s="542">
        <f>VLOOKUP(G6292,[3]잔가율!$B$3:$C$33,2,FALSE)</f>
        <v>0.82599999999999996</v>
      </c>
      <c r="I6292" s="552">
        <f t="shared" si="98"/>
        <v>29157800</v>
      </c>
    </row>
    <row r="6293" spans="1:9">
      <c r="A6293" s="539">
        <v>6292</v>
      </c>
      <c r="B6293" s="540" t="s">
        <v>8534</v>
      </c>
      <c r="C6293" s="540" t="s">
        <v>8535</v>
      </c>
      <c r="D6293" s="540" t="s">
        <v>2745</v>
      </c>
      <c r="E6293" s="540" t="s">
        <v>11157</v>
      </c>
      <c r="F6293" s="556">
        <v>26890000</v>
      </c>
      <c r="G6293" s="541">
        <v>2023</v>
      </c>
      <c r="H6293" s="542">
        <f>VLOOKUP(G6293,[3]잔가율!$B$3:$C$33,2,FALSE)</f>
        <v>0.82599999999999996</v>
      </c>
      <c r="I6293" s="552">
        <f t="shared" si="98"/>
        <v>22211140</v>
      </c>
    </row>
    <row r="6294" spans="1:9">
      <c r="A6294" s="539">
        <v>6293</v>
      </c>
      <c r="B6294" s="540" t="s">
        <v>8534</v>
      </c>
      <c r="C6294" s="540" t="s">
        <v>8535</v>
      </c>
      <c r="D6294" s="540" t="s">
        <v>2745</v>
      </c>
      <c r="E6294" s="540" t="s">
        <v>11158</v>
      </c>
      <c r="F6294" s="556">
        <v>28590000</v>
      </c>
      <c r="G6294" s="541">
        <v>2023</v>
      </c>
      <c r="H6294" s="542">
        <f>VLOOKUP(G6294,[3]잔가율!$B$3:$C$33,2,FALSE)</f>
        <v>0.82599999999999996</v>
      </c>
      <c r="I6294" s="552">
        <f t="shared" si="98"/>
        <v>23615340</v>
      </c>
    </row>
    <row r="6295" spans="1:9">
      <c r="A6295" s="539">
        <v>6294</v>
      </c>
      <c r="B6295" s="540" t="s">
        <v>8534</v>
      </c>
      <c r="C6295" s="540" t="s">
        <v>8535</v>
      </c>
      <c r="D6295" s="540" t="s">
        <v>2745</v>
      </c>
      <c r="E6295" s="540" t="s">
        <v>11159</v>
      </c>
      <c r="F6295" s="556">
        <v>29790000</v>
      </c>
      <c r="G6295" s="541">
        <v>2023</v>
      </c>
      <c r="H6295" s="542">
        <f>VLOOKUP(G6295,[3]잔가율!$B$3:$C$33,2,FALSE)</f>
        <v>0.82599999999999996</v>
      </c>
      <c r="I6295" s="552">
        <f t="shared" si="98"/>
        <v>24606540</v>
      </c>
    </row>
    <row r="6296" spans="1:9">
      <c r="A6296" s="539">
        <v>6295</v>
      </c>
      <c r="B6296" s="540" t="s">
        <v>8534</v>
      </c>
      <c r="C6296" s="540" t="s">
        <v>8535</v>
      </c>
      <c r="D6296" s="540" t="s">
        <v>2745</v>
      </c>
      <c r="E6296" s="540" t="s">
        <v>11160</v>
      </c>
      <c r="F6296" s="556">
        <v>29800000</v>
      </c>
      <c r="G6296" s="541">
        <v>2023</v>
      </c>
      <c r="H6296" s="542">
        <f>VLOOKUP(G6296,[3]잔가율!$B$3:$C$33,2,FALSE)</f>
        <v>0.82599999999999996</v>
      </c>
      <c r="I6296" s="552">
        <f t="shared" si="98"/>
        <v>24614800</v>
      </c>
    </row>
    <row r="6297" spans="1:9">
      <c r="A6297" s="539">
        <v>6296</v>
      </c>
      <c r="B6297" s="540" t="s">
        <v>8534</v>
      </c>
      <c r="C6297" s="540" t="s">
        <v>8535</v>
      </c>
      <c r="D6297" s="540" t="s">
        <v>2745</v>
      </c>
      <c r="E6297" s="540" t="s">
        <v>11161</v>
      </c>
      <c r="F6297" s="556">
        <v>25990000</v>
      </c>
      <c r="G6297" s="541">
        <v>2023</v>
      </c>
      <c r="H6297" s="542">
        <f>VLOOKUP(G6297,[3]잔가율!$B$3:$C$33,2,FALSE)</f>
        <v>0.82599999999999996</v>
      </c>
      <c r="I6297" s="552">
        <f t="shared" si="98"/>
        <v>21467740</v>
      </c>
    </row>
    <row r="6298" spans="1:9">
      <c r="A6298" s="539">
        <v>6297</v>
      </c>
      <c r="B6298" s="540" t="s">
        <v>8534</v>
      </c>
      <c r="C6298" s="540" t="s">
        <v>8535</v>
      </c>
      <c r="D6298" s="540" t="s">
        <v>2745</v>
      </c>
      <c r="E6298" s="540" t="s">
        <v>11162</v>
      </c>
      <c r="F6298" s="556">
        <v>27450000</v>
      </c>
      <c r="G6298" s="541">
        <v>2023</v>
      </c>
      <c r="H6298" s="542">
        <f>VLOOKUP(G6298,[3]잔가율!$B$3:$C$33,2,FALSE)</f>
        <v>0.82599999999999996</v>
      </c>
      <c r="I6298" s="552">
        <f t="shared" si="98"/>
        <v>22673700</v>
      </c>
    </row>
    <row r="6299" spans="1:9">
      <c r="A6299" s="539">
        <v>6298</v>
      </c>
      <c r="B6299" s="540" t="s">
        <v>8534</v>
      </c>
      <c r="C6299" s="540" t="s">
        <v>8535</v>
      </c>
      <c r="D6299" s="540" t="s">
        <v>2745</v>
      </c>
      <c r="E6299" s="540" t="s">
        <v>11163</v>
      </c>
      <c r="F6299" s="556">
        <v>29720000</v>
      </c>
      <c r="G6299" s="541">
        <v>2023</v>
      </c>
      <c r="H6299" s="542">
        <f>VLOOKUP(G6299,[3]잔가율!$B$3:$C$33,2,FALSE)</f>
        <v>0.82599999999999996</v>
      </c>
      <c r="I6299" s="552">
        <f t="shared" si="98"/>
        <v>24548720</v>
      </c>
    </row>
    <row r="6300" spans="1:9">
      <c r="A6300" s="539">
        <v>6299</v>
      </c>
      <c r="B6300" s="540" t="s">
        <v>8534</v>
      </c>
      <c r="C6300" s="540" t="s">
        <v>8535</v>
      </c>
      <c r="D6300" s="540" t="s">
        <v>2745</v>
      </c>
      <c r="E6300" s="540" t="s">
        <v>11164</v>
      </c>
      <c r="F6300" s="556">
        <v>31540000</v>
      </c>
      <c r="G6300" s="541">
        <v>2023</v>
      </c>
      <c r="H6300" s="542">
        <f>VLOOKUP(G6300,[3]잔가율!$B$3:$C$33,2,FALSE)</f>
        <v>0.82599999999999996</v>
      </c>
      <c r="I6300" s="552">
        <f t="shared" si="98"/>
        <v>26052040</v>
      </c>
    </row>
    <row r="6301" spans="1:9">
      <c r="A6301" s="539">
        <v>6300</v>
      </c>
      <c r="B6301" s="540" t="s">
        <v>8534</v>
      </c>
      <c r="C6301" s="540" t="s">
        <v>8535</v>
      </c>
      <c r="D6301" s="540" t="s">
        <v>2745</v>
      </c>
      <c r="E6301" s="540" t="s">
        <v>11165</v>
      </c>
      <c r="F6301" s="556">
        <v>28570000</v>
      </c>
      <c r="G6301" s="541">
        <v>2023</v>
      </c>
      <c r="H6301" s="542">
        <f>VLOOKUP(G6301,[3]잔가율!$B$3:$C$33,2,FALSE)</f>
        <v>0.82599999999999996</v>
      </c>
      <c r="I6301" s="552">
        <f t="shared" si="98"/>
        <v>23598820</v>
      </c>
    </row>
    <row r="6302" spans="1:9">
      <c r="A6302" s="539">
        <v>6301</v>
      </c>
      <c r="B6302" s="540" t="s">
        <v>8534</v>
      </c>
      <c r="C6302" s="540" t="s">
        <v>8535</v>
      </c>
      <c r="D6302" s="540" t="s">
        <v>2745</v>
      </c>
      <c r="E6302" s="540" t="s">
        <v>11166</v>
      </c>
      <c r="F6302" s="556">
        <v>29450000</v>
      </c>
      <c r="G6302" s="541">
        <v>2023</v>
      </c>
      <c r="H6302" s="542">
        <f>VLOOKUP(G6302,[3]잔가율!$B$3:$C$33,2,FALSE)</f>
        <v>0.82599999999999996</v>
      </c>
      <c r="I6302" s="552">
        <f t="shared" si="98"/>
        <v>24325700</v>
      </c>
    </row>
    <row r="6303" spans="1:9">
      <c r="A6303" s="539">
        <v>6302</v>
      </c>
      <c r="B6303" s="540" t="s">
        <v>8534</v>
      </c>
      <c r="C6303" s="540" t="s">
        <v>8535</v>
      </c>
      <c r="D6303" s="540" t="s">
        <v>2745</v>
      </c>
      <c r="E6303" s="540" t="s">
        <v>11167</v>
      </c>
      <c r="F6303" s="556">
        <v>30820000</v>
      </c>
      <c r="G6303" s="541">
        <v>2023</v>
      </c>
      <c r="H6303" s="542">
        <f>VLOOKUP(G6303,[3]잔가율!$B$3:$C$33,2,FALSE)</f>
        <v>0.82599999999999996</v>
      </c>
      <c r="I6303" s="552">
        <f t="shared" si="98"/>
        <v>25457320</v>
      </c>
    </row>
    <row r="6304" spans="1:9">
      <c r="A6304" s="539">
        <v>6303</v>
      </c>
      <c r="B6304" s="540" t="s">
        <v>8534</v>
      </c>
      <c r="C6304" s="540" t="s">
        <v>8535</v>
      </c>
      <c r="D6304" s="540" t="s">
        <v>2745</v>
      </c>
      <c r="E6304" s="540" t="s">
        <v>11168</v>
      </c>
      <c r="F6304" s="556">
        <v>32160000</v>
      </c>
      <c r="G6304" s="541">
        <v>2023</v>
      </c>
      <c r="H6304" s="542">
        <f>VLOOKUP(G6304,[3]잔가율!$B$3:$C$33,2,FALSE)</f>
        <v>0.82599999999999996</v>
      </c>
      <c r="I6304" s="552">
        <f t="shared" si="98"/>
        <v>26564160</v>
      </c>
    </row>
    <row r="6305" spans="1:9">
      <c r="A6305" s="539">
        <v>6304</v>
      </c>
      <c r="B6305" s="540" t="s">
        <v>8534</v>
      </c>
      <c r="C6305" s="540" t="s">
        <v>8535</v>
      </c>
      <c r="D6305" s="540" t="s">
        <v>2745</v>
      </c>
      <c r="E6305" s="540" t="s">
        <v>11169</v>
      </c>
      <c r="F6305" s="556">
        <v>28280000</v>
      </c>
      <c r="G6305" s="541">
        <v>2023</v>
      </c>
      <c r="H6305" s="542">
        <f>VLOOKUP(G6305,[3]잔가율!$B$3:$C$33,2,FALSE)</f>
        <v>0.82599999999999996</v>
      </c>
      <c r="I6305" s="552">
        <f t="shared" si="98"/>
        <v>23359280</v>
      </c>
    </row>
    <row r="6306" spans="1:9">
      <c r="A6306" s="539">
        <v>6305</v>
      </c>
      <c r="B6306" s="540" t="s">
        <v>8534</v>
      </c>
      <c r="C6306" s="540" t="s">
        <v>8535</v>
      </c>
      <c r="D6306" s="540" t="s">
        <v>2745</v>
      </c>
      <c r="E6306" s="540" t="s">
        <v>11170</v>
      </c>
      <c r="F6306" s="556">
        <v>29190000</v>
      </c>
      <c r="G6306" s="541">
        <v>2023</v>
      </c>
      <c r="H6306" s="542">
        <f>VLOOKUP(G6306,[3]잔가율!$B$3:$C$33,2,FALSE)</f>
        <v>0.82599999999999996</v>
      </c>
      <c r="I6306" s="552">
        <f t="shared" si="98"/>
        <v>24110940</v>
      </c>
    </row>
    <row r="6307" spans="1:9">
      <c r="A6307" s="539">
        <v>6306</v>
      </c>
      <c r="B6307" s="540" t="s">
        <v>8534</v>
      </c>
      <c r="C6307" s="540" t="s">
        <v>8535</v>
      </c>
      <c r="D6307" s="540" t="s">
        <v>2745</v>
      </c>
      <c r="E6307" s="540" t="s">
        <v>11171</v>
      </c>
      <c r="F6307" s="556">
        <v>30720000</v>
      </c>
      <c r="G6307" s="541">
        <v>2023</v>
      </c>
      <c r="H6307" s="542">
        <f>VLOOKUP(G6307,[3]잔가율!$B$3:$C$33,2,FALSE)</f>
        <v>0.82599999999999996</v>
      </c>
      <c r="I6307" s="552">
        <f t="shared" si="98"/>
        <v>25374720</v>
      </c>
    </row>
    <row r="6308" spans="1:9">
      <c r="A6308" s="539">
        <v>6307</v>
      </c>
      <c r="B6308" s="540" t="s">
        <v>8534</v>
      </c>
      <c r="C6308" s="540" t="s">
        <v>8535</v>
      </c>
      <c r="D6308" s="540" t="s">
        <v>2745</v>
      </c>
      <c r="E6308" s="540" t="s">
        <v>11172</v>
      </c>
      <c r="F6308" s="556">
        <v>31640000</v>
      </c>
      <c r="G6308" s="541">
        <v>2023</v>
      </c>
      <c r="H6308" s="542">
        <f>VLOOKUP(G6308,[3]잔가율!$B$3:$C$33,2,FALSE)</f>
        <v>0.82599999999999996</v>
      </c>
      <c r="I6308" s="552">
        <f t="shared" si="98"/>
        <v>26134640</v>
      </c>
    </row>
    <row r="6309" spans="1:9">
      <c r="A6309" s="539">
        <v>6308</v>
      </c>
      <c r="B6309" s="540" t="s">
        <v>8534</v>
      </c>
      <c r="C6309" s="540" t="s">
        <v>8535</v>
      </c>
      <c r="D6309" s="540" t="s">
        <v>2745</v>
      </c>
      <c r="E6309" s="540" t="s">
        <v>11173</v>
      </c>
      <c r="F6309" s="556">
        <v>32590000</v>
      </c>
      <c r="G6309" s="541">
        <v>2023</v>
      </c>
      <c r="H6309" s="542">
        <f>VLOOKUP(G6309,[3]잔가율!$B$3:$C$33,2,FALSE)</f>
        <v>0.82599999999999996</v>
      </c>
      <c r="I6309" s="552">
        <f t="shared" si="98"/>
        <v>26919340</v>
      </c>
    </row>
    <row r="6310" spans="1:9">
      <c r="A6310" s="539">
        <v>6309</v>
      </c>
      <c r="B6310" s="540" t="s">
        <v>8534</v>
      </c>
      <c r="C6310" s="540" t="s">
        <v>8535</v>
      </c>
      <c r="D6310" s="540" t="s">
        <v>2745</v>
      </c>
      <c r="E6310" s="540" t="s">
        <v>11174</v>
      </c>
      <c r="F6310" s="556">
        <v>32940000</v>
      </c>
      <c r="G6310" s="541">
        <v>2023</v>
      </c>
      <c r="H6310" s="542">
        <f>VLOOKUP(G6310,[3]잔가율!$B$3:$C$33,2,FALSE)</f>
        <v>0.82599999999999996</v>
      </c>
      <c r="I6310" s="552">
        <f t="shared" si="98"/>
        <v>27208440</v>
      </c>
    </row>
    <row r="6311" spans="1:9">
      <c r="A6311" s="539">
        <v>6310</v>
      </c>
      <c r="B6311" s="540" t="s">
        <v>8534</v>
      </c>
      <c r="C6311" s="540" t="s">
        <v>8535</v>
      </c>
      <c r="D6311" s="540" t="s">
        <v>2745</v>
      </c>
      <c r="E6311" s="540" t="s">
        <v>11175</v>
      </c>
      <c r="F6311" s="556">
        <v>26500000</v>
      </c>
      <c r="G6311" s="541">
        <v>2023</v>
      </c>
      <c r="H6311" s="542">
        <f>VLOOKUP(G6311,[3]잔가율!$B$3:$C$33,2,FALSE)</f>
        <v>0.82599999999999996</v>
      </c>
      <c r="I6311" s="552">
        <f t="shared" si="98"/>
        <v>21889000</v>
      </c>
    </row>
    <row r="6312" spans="1:9">
      <c r="A6312" s="539">
        <v>6311</v>
      </c>
      <c r="B6312" s="540" t="s">
        <v>8534</v>
      </c>
      <c r="C6312" s="540" t="s">
        <v>8535</v>
      </c>
      <c r="D6312" s="540" t="s">
        <v>2745</v>
      </c>
      <c r="E6312" s="540" t="s">
        <v>11176</v>
      </c>
      <c r="F6312" s="556">
        <v>26500000</v>
      </c>
      <c r="G6312" s="541">
        <v>2023</v>
      </c>
      <c r="H6312" s="542">
        <f>VLOOKUP(G6312,[3]잔가율!$B$3:$C$33,2,FALSE)</f>
        <v>0.82599999999999996</v>
      </c>
      <c r="I6312" s="552">
        <f t="shared" si="98"/>
        <v>21889000</v>
      </c>
    </row>
    <row r="6313" spans="1:9">
      <c r="A6313" s="539">
        <v>6312</v>
      </c>
      <c r="B6313" s="540" t="s">
        <v>8534</v>
      </c>
      <c r="C6313" s="540" t="s">
        <v>8535</v>
      </c>
      <c r="D6313" s="540" t="s">
        <v>2745</v>
      </c>
      <c r="E6313" s="540" t="s">
        <v>11177</v>
      </c>
      <c r="F6313" s="556">
        <v>30080000</v>
      </c>
      <c r="G6313" s="541">
        <v>2023</v>
      </c>
      <c r="H6313" s="542">
        <f>VLOOKUP(G6313,[3]잔가율!$B$3:$C$33,2,FALSE)</f>
        <v>0.82599999999999996</v>
      </c>
      <c r="I6313" s="552">
        <f t="shared" si="98"/>
        <v>24846080</v>
      </c>
    </row>
    <row r="6314" spans="1:9">
      <c r="A6314" s="539">
        <v>6313</v>
      </c>
      <c r="B6314" s="540" t="s">
        <v>8534</v>
      </c>
      <c r="C6314" s="540" t="s">
        <v>8535</v>
      </c>
      <c r="D6314" s="540" t="s">
        <v>2745</v>
      </c>
      <c r="E6314" s="540" t="s">
        <v>11178</v>
      </c>
      <c r="F6314" s="556">
        <v>28400000</v>
      </c>
      <c r="G6314" s="541">
        <v>2023</v>
      </c>
      <c r="H6314" s="542">
        <f>VLOOKUP(G6314,[3]잔가율!$B$3:$C$33,2,FALSE)</f>
        <v>0.82599999999999996</v>
      </c>
      <c r="I6314" s="552">
        <f t="shared" si="98"/>
        <v>23458400</v>
      </c>
    </row>
    <row r="6315" spans="1:9">
      <c r="A6315" s="539">
        <v>6314</v>
      </c>
      <c r="B6315" s="540" t="s">
        <v>8534</v>
      </c>
      <c r="C6315" s="540" t="s">
        <v>8535</v>
      </c>
      <c r="D6315" s="540" t="s">
        <v>2745</v>
      </c>
      <c r="E6315" s="540" t="s">
        <v>11179</v>
      </c>
      <c r="F6315" s="556">
        <v>33240000</v>
      </c>
      <c r="G6315" s="541">
        <v>2023</v>
      </c>
      <c r="H6315" s="542">
        <f>VLOOKUP(G6315,[3]잔가율!$B$3:$C$33,2,FALSE)</f>
        <v>0.82599999999999996</v>
      </c>
      <c r="I6315" s="552">
        <f t="shared" si="98"/>
        <v>27456240</v>
      </c>
    </row>
    <row r="6316" spans="1:9">
      <c r="A6316" s="539">
        <v>6315</v>
      </c>
      <c r="B6316" s="540" t="s">
        <v>8534</v>
      </c>
      <c r="C6316" s="540" t="s">
        <v>8535</v>
      </c>
      <c r="D6316" s="540" t="s">
        <v>2745</v>
      </c>
      <c r="E6316" s="540" t="s">
        <v>11180</v>
      </c>
      <c r="F6316" s="556">
        <v>30600000</v>
      </c>
      <c r="G6316" s="541">
        <v>2023</v>
      </c>
      <c r="H6316" s="542">
        <f>VLOOKUP(G6316,[3]잔가율!$B$3:$C$33,2,FALSE)</f>
        <v>0.82599999999999996</v>
      </c>
      <c r="I6316" s="552">
        <f t="shared" si="98"/>
        <v>25275600</v>
      </c>
    </row>
    <row r="6317" spans="1:9">
      <c r="A6317" s="539">
        <v>6316</v>
      </c>
      <c r="B6317" s="540" t="s">
        <v>8534</v>
      </c>
      <c r="C6317" s="540" t="s">
        <v>8535</v>
      </c>
      <c r="D6317" s="540" t="s">
        <v>2745</v>
      </c>
      <c r="E6317" s="540" t="s">
        <v>11181</v>
      </c>
      <c r="F6317" s="556">
        <v>31140000</v>
      </c>
      <c r="G6317" s="541">
        <v>2023</v>
      </c>
      <c r="H6317" s="542">
        <f>VLOOKUP(G6317,[3]잔가율!$B$3:$C$33,2,FALSE)</f>
        <v>0.82599999999999996</v>
      </c>
      <c r="I6317" s="552">
        <f t="shared" si="98"/>
        <v>25721640</v>
      </c>
    </row>
    <row r="6318" spans="1:9">
      <c r="A6318" s="539">
        <v>6317</v>
      </c>
      <c r="B6318" s="540" t="s">
        <v>8534</v>
      </c>
      <c r="C6318" s="540" t="s">
        <v>8535</v>
      </c>
      <c r="D6318" s="540" t="s">
        <v>2745</v>
      </c>
      <c r="E6318" s="540" t="s">
        <v>11182</v>
      </c>
      <c r="F6318" s="556">
        <v>34780000</v>
      </c>
      <c r="G6318" s="541">
        <v>2023</v>
      </c>
      <c r="H6318" s="542">
        <f>VLOOKUP(G6318,[3]잔가율!$B$3:$C$33,2,FALSE)</f>
        <v>0.82599999999999996</v>
      </c>
      <c r="I6318" s="552">
        <f t="shared" si="98"/>
        <v>28728280</v>
      </c>
    </row>
    <row r="6319" spans="1:9">
      <c r="A6319" s="539">
        <v>6318</v>
      </c>
      <c r="B6319" s="540" t="s">
        <v>8534</v>
      </c>
      <c r="C6319" s="540" t="s">
        <v>8535</v>
      </c>
      <c r="D6319" s="540" t="s">
        <v>2745</v>
      </c>
      <c r="E6319" s="540" t="s">
        <v>11183</v>
      </c>
      <c r="F6319" s="556">
        <v>36780000</v>
      </c>
      <c r="G6319" s="541">
        <v>2023</v>
      </c>
      <c r="H6319" s="542">
        <f>VLOOKUP(G6319,[3]잔가율!$B$3:$C$33,2,FALSE)</f>
        <v>0.82599999999999996</v>
      </c>
      <c r="I6319" s="552">
        <f t="shared" si="98"/>
        <v>30380280</v>
      </c>
    </row>
    <row r="6320" spans="1:9">
      <c r="A6320" s="539">
        <v>6319</v>
      </c>
      <c r="B6320" s="540" t="s">
        <v>8534</v>
      </c>
      <c r="C6320" s="540" t="s">
        <v>8535</v>
      </c>
      <c r="D6320" s="540" t="s">
        <v>2745</v>
      </c>
      <c r="E6320" s="540" t="s">
        <v>11184</v>
      </c>
      <c r="F6320" s="556">
        <v>30610000</v>
      </c>
      <c r="G6320" s="541">
        <v>2023</v>
      </c>
      <c r="H6320" s="542">
        <f>VLOOKUP(G6320,[3]잔가율!$B$3:$C$33,2,FALSE)</f>
        <v>0.82599999999999996</v>
      </c>
      <c r="I6320" s="552">
        <f t="shared" si="98"/>
        <v>25283860</v>
      </c>
    </row>
    <row r="6321" spans="1:9">
      <c r="A6321" s="539">
        <v>6320</v>
      </c>
      <c r="B6321" s="540" t="s">
        <v>8534</v>
      </c>
      <c r="C6321" s="540" t="s">
        <v>8535</v>
      </c>
      <c r="D6321" s="540" t="s">
        <v>2745</v>
      </c>
      <c r="E6321" s="540" t="s">
        <v>11185</v>
      </c>
      <c r="F6321" s="556">
        <v>30490000</v>
      </c>
      <c r="G6321" s="541">
        <v>2023</v>
      </c>
      <c r="H6321" s="542">
        <f>VLOOKUP(G6321,[3]잔가율!$B$3:$C$33,2,FALSE)</f>
        <v>0.82599999999999996</v>
      </c>
      <c r="I6321" s="552">
        <f t="shared" si="98"/>
        <v>25184740</v>
      </c>
    </row>
    <row r="6322" spans="1:9">
      <c r="A6322" s="539">
        <v>6321</v>
      </c>
      <c r="B6322" s="540" t="s">
        <v>8534</v>
      </c>
      <c r="C6322" s="540" t="s">
        <v>8535</v>
      </c>
      <c r="D6322" s="540" t="s">
        <v>2745</v>
      </c>
      <c r="E6322" s="540" t="s">
        <v>11186</v>
      </c>
      <c r="F6322" s="556">
        <v>33010000</v>
      </c>
      <c r="G6322" s="541">
        <v>2023</v>
      </c>
      <c r="H6322" s="542">
        <f>VLOOKUP(G6322,[3]잔가율!$B$3:$C$33,2,FALSE)</f>
        <v>0.82599999999999996</v>
      </c>
      <c r="I6322" s="552">
        <f t="shared" si="98"/>
        <v>27266260</v>
      </c>
    </row>
    <row r="6323" spans="1:9">
      <c r="A6323" s="539">
        <v>6322</v>
      </c>
      <c r="B6323" s="540" t="s">
        <v>8534</v>
      </c>
      <c r="C6323" s="540" t="s">
        <v>8535</v>
      </c>
      <c r="D6323" s="540" t="s">
        <v>2745</v>
      </c>
      <c r="E6323" s="540" t="s">
        <v>11187</v>
      </c>
      <c r="F6323" s="556">
        <v>33350000</v>
      </c>
      <c r="G6323" s="541">
        <v>2023</v>
      </c>
      <c r="H6323" s="542">
        <f>VLOOKUP(G6323,[3]잔가율!$B$3:$C$33,2,FALSE)</f>
        <v>0.82599999999999996</v>
      </c>
      <c r="I6323" s="552">
        <f t="shared" si="98"/>
        <v>27547100</v>
      </c>
    </row>
    <row r="6324" spans="1:9">
      <c r="A6324" s="539">
        <v>6323</v>
      </c>
      <c r="B6324" s="540" t="s">
        <v>8534</v>
      </c>
      <c r="C6324" s="540" t="s">
        <v>8535</v>
      </c>
      <c r="D6324" s="540" t="s">
        <v>2745</v>
      </c>
      <c r="E6324" s="540" t="s">
        <v>11188</v>
      </c>
      <c r="F6324" s="556">
        <v>28830000</v>
      </c>
      <c r="G6324" s="541">
        <v>2023</v>
      </c>
      <c r="H6324" s="542">
        <f>VLOOKUP(G6324,[3]잔가율!$B$3:$C$33,2,FALSE)</f>
        <v>0.82599999999999996</v>
      </c>
      <c r="I6324" s="552">
        <f t="shared" si="98"/>
        <v>23813580</v>
      </c>
    </row>
    <row r="6325" spans="1:9">
      <c r="A6325" s="539">
        <v>6324</v>
      </c>
      <c r="B6325" s="540" t="s">
        <v>8534</v>
      </c>
      <c r="C6325" s="540" t="s">
        <v>8535</v>
      </c>
      <c r="D6325" s="540" t="s">
        <v>2745</v>
      </c>
      <c r="E6325" s="540" t="s">
        <v>11189</v>
      </c>
      <c r="F6325" s="556">
        <v>30750000</v>
      </c>
      <c r="G6325" s="541">
        <v>2023</v>
      </c>
      <c r="H6325" s="542">
        <f>VLOOKUP(G6325,[3]잔가율!$B$3:$C$33,2,FALSE)</f>
        <v>0.82599999999999996</v>
      </c>
      <c r="I6325" s="552">
        <f t="shared" si="98"/>
        <v>25399500</v>
      </c>
    </row>
    <row r="6326" spans="1:9">
      <c r="A6326" s="539">
        <v>6325</v>
      </c>
      <c r="B6326" s="540" t="s">
        <v>8534</v>
      </c>
      <c r="C6326" s="540" t="s">
        <v>8535</v>
      </c>
      <c r="D6326" s="540" t="s">
        <v>2745</v>
      </c>
      <c r="E6326" s="540" t="s">
        <v>11190</v>
      </c>
      <c r="F6326" s="556">
        <v>31980000</v>
      </c>
      <c r="G6326" s="541">
        <v>2023</v>
      </c>
      <c r="H6326" s="542">
        <f>VLOOKUP(G6326,[3]잔가율!$B$3:$C$33,2,FALSE)</f>
        <v>0.82599999999999996</v>
      </c>
      <c r="I6326" s="552">
        <f t="shared" si="98"/>
        <v>26415480</v>
      </c>
    </row>
    <row r="6327" spans="1:9">
      <c r="A6327" s="539">
        <v>6326</v>
      </c>
      <c r="B6327" s="540" t="s">
        <v>8534</v>
      </c>
      <c r="C6327" s="540" t="s">
        <v>8535</v>
      </c>
      <c r="D6327" s="540" t="s">
        <v>2745</v>
      </c>
      <c r="E6327" s="540" t="s">
        <v>11191</v>
      </c>
      <c r="F6327" s="556">
        <v>37180000</v>
      </c>
      <c r="G6327" s="541">
        <v>2023</v>
      </c>
      <c r="H6327" s="542">
        <f>VLOOKUP(G6327,[3]잔가율!$B$3:$C$33,2,FALSE)</f>
        <v>0.82599999999999996</v>
      </c>
      <c r="I6327" s="552">
        <f t="shared" si="98"/>
        <v>30710680</v>
      </c>
    </row>
    <row r="6328" spans="1:9">
      <c r="A6328" s="539">
        <v>6327</v>
      </c>
      <c r="B6328" s="540" t="s">
        <v>8534</v>
      </c>
      <c r="C6328" s="540" t="s">
        <v>8535</v>
      </c>
      <c r="D6328" s="540" t="s">
        <v>2745</v>
      </c>
      <c r="E6328" s="540" t="s">
        <v>11192</v>
      </c>
      <c r="F6328" s="556">
        <v>26690000</v>
      </c>
      <c r="G6328" s="541">
        <v>2023</v>
      </c>
      <c r="H6328" s="542">
        <f>VLOOKUP(G6328,[3]잔가율!$B$3:$C$33,2,FALSE)</f>
        <v>0.82599999999999996</v>
      </c>
      <c r="I6328" s="552">
        <f t="shared" si="98"/>
        <v>22045940</v>
      </c>
    </row>
    <row r="6329" spans="1:9">
      <c r="A6329" s="539">
        <v>6328</v>
      </c>
      <c r="B6329" s="540" t="s">
        <v>8534</v>
      </c>
      <c r="C6329" s="540" t="s">
        <v>8535</v>
      </c>
      <c r="D6329" s="540" t="s">
        <v>2745</v>
      </c>
      <c r="E6329" s="540" t="s">
        <v>11193</v>
      </c>
      <c r="F6329" s="556">
        <v>31540000</v>
      </c>
      <c r="G6329" s="541">
        <v>2023</v>
      </c>
      <c r="H6329" s="542">
        <f>VLOOKUP(G6329,[3]잔가율!$B$3:$C$33,2,FALSE)</f>
        <v>0.82599999999999996</v>
      </c>
      <c r="I6329" s="552">
        <f t="shared" si="98"/>
        <v>26052040</v>
      </c>
    </row>
    <row r="6330" spans="1:9">
      <c r="A6330" s="539">
        <v>6329</v>
      </c>
      <c r="B6330" s="540" t="s">
        <v>8534</v>
      </c>
      <c r="C6330" s="540" t="s">
        <v>8535</v>
      </c>
      <c r="D6330" s="540" t="s">
        <v>2745</v>
      </c>
      <c r="E6330" s="540" t="s">
        <v>11194</v>
      </c>
      <c r="F6330" s="556">
        <v>30960000</v>
      </c>
      <c r="G6330" s="541">
        <v>2023</v>
      </c>
      <c r="H6330" s="542">
        <f>VLOOKUP(G6330,[3]잔가율!$B$3:$C$33,2,FALSE)</f>
        <v>0.82599999999999996</v>
      </c>
      <c r="I6330" s="552">
        <f t="shared" si="98"/>
        <v>25572960</v>
      </c>
    </row>
    <row r="6331" spans="1:9">
      <c r="A6331" s="539">
        <v>6330</v>
      </c>
      <c r="B6331" s="540" t="s">
        <v>8534</v>
      </c>
      <c r="C6331" s="540" t="s">
        <v>8535</v>
      </c>
      <c r="D6331" s="540" t="s">
        <v>2745</v>
      </c>
      <c r="E6331" s="540" t="s">
        <v>11195</v>
      </c>
      <c r="F6331" s="556">
        <v>35390000</v>
      </c>
      <c r="G6331" s="541">
        <v>2023</v>
      </c>
      <c r="H6331" s="542">
        <f>VLOOKUP(G6331,[3]잔가율!$B$3:$C$33,2,FALSE)</f>
        <v>0.82599999999999996</v>
      </c>
      <c r="I6331" s="552">
        <f t="shared" si="98"/>
        <v>29232140</v>
      </c>
    </row>
    <row r="6332" spans="1:9">
      <c r="A6332" s="539">
        <v>6331</v>
      </c>
      <c r="B6332" s="540" t="s">
        <v>8534</v>
      </c>
      <c r="C6332" s="540" t="s">
        <v>8535</v>
      </c>
      <c r="D6332" s="540" t="s">
        <v>2745</v>
      </c>
      <c r="E6332" s="540" t="s">
        <v>11196</v>
      </c>
      <c r="F6332" s="556">
        <v>26120000</v>
      </c>
      <c r="G6332" s="541">
        <v>2023</v>
      </c>
      <c r="H6332" s="542">
        <f>VLOOKUP(G6332,[3]잔가율!$B$3:$C$33,2,FALSE)</f>
        <v>0.82599999999999996</v>
      </c>
      <c r="I6332" s="552">
        <f t="shared" si="98"/>
        <v>21575120</v>
      </c>
    </row>
    <row r="6333" spans="1:9">
      <c r="A6333" s="539">
        <v>6332</v>
      </c>
      <c r="B6333" s="540" t="s">
        <v>8534</v>
      </c>
      <c r="C6333" s="540" t="s">
        <v>8535</v>
      </c>
      <c r="D6333" s="540" t="s">
        <v>2745</v>
      </c>
      <c r="E6333" s="540" t="s">
        <v>11197</v>
      </c>
      <c r="F6333" s="556">
        <v>28330000</v>
      </c>
      <c r="G6333" s="541">
        <v>2023</v>
      </c>
      <c r="H6333" s="542">
        <f>VLOOKUP(G6333,[3]잔가율!$B$3:$C$33,2,FALSE)</f>
        <v>0.82599999999999996</v>
      </c>
      <c r="I6333" s="552">
        <f t="shared" si="98"/>
        <v>23400580</v>
      </c>
    </row>
    <row r="6334" spans="1:9">
      <c r="A6334" s="539">
        <v>6333</v>
      </c>
      <c r="B6334" s="540" t="s">
        <v>8534</v>
      </c>
      <c r="C6334" s="540" t="s">
        <v>8535</v>
      </c>
      <c r="D6334" s="540" t="s">
        <v>2745</v>
      </c>
      <c r="E6334" s="540" t="s">
        <v>11198</v>
      </c>
      <c r="F6334" s="556">
        <v>31080000</v>
      </c>
      <c r="G6334" s="541">
        <v>2023</v>
      </c>
      <c r="H6334" s="542">
        <f>VLOOKUP(G6334,[3]잔가율!$B$3:$C$33,2,FALSE)</f>
        <v>0.82599999999999996</v>
      </c>
      <c r="I6334" s="552">
        <f t="shared" si="98"/>
        <v>25672080</v>
      </c>
    </row>
    <row r="6335" spans="1:9">
      <c r="A6335" s="539">
        <v>6334</v>
      </c>
      <c r="B6335" s="540" t="s">
        <v>8534</v>
      </c>
      <c r="C6335" s="540" t="s">
        <v>8535</v>
      </c>
      <c r="D6335" s="540" t="s">
        <v>2745</v>
      </c>
      <c r="E6335" s="540" t="s">
        <v>11199</v>
      </c>
      <c r="F6335" s="556">
        <v>33230000</v>
      </c>
      <c r="G6335" s="541">
        <v>2023</v>
      </c>
      <c r="H6335" s="542">
        <f>VLOOKUP(G6335,[3]잔가율!$B$3:$C$33,2,FALSE)</f>
        <v>0.82599999999999996</v>
      </c>
      <c r="I6335" s="552">
        <f t="shared" si="98"/>
        <v>27447980</v>
      </c>
    </row>
    <row r="6336" spans="1:9">
      <c r="A6336" s="539">
        <v>6335</v>
      </c>
      <c r="B6336" s="540" t="s">
        <v>8534</v>
      </c>
      <c r="C6336" s="540" t="s">
        <v>8535</v>
      </c>
      <c r="D6336" s="540" t="s">
        <v>2745</v>
      </c>
      <c r="E6336" s="540" t="s">
        <v>11200</v>
      </c>
      <c r="F6336" s="556">
        <v>26550000</v>
      </c>
      <c r="G6336" s="541">
        <v>2023</v>
      </c>
      <c r="H6336" s="542">
        <f>VLOOKUP(G6336,[3]잔가율!$B$3:$C$33,2,FALSE)</f>
        <v>0.82599999999999996</v>
      </c>
      <c r="I6336" s="552">
        <f t="shared" si="98"/>
        <v>21930300</v>
      </c>
    </row>
    <row r="6337" spans="1:9">
      <c r="A6337" s="539">
        <v>6336</v>
      </c>
      <c r="B6337" s="540" t="s">
        <v>8534</v>
      </c>
      <c r="C6337" s="540" t="s">
        <v>8535</v>
      </c>
      <c r="D6337" s="540" t="s">
        <v>2745</v>
      </c>
      <c r="E6337" s="540" t="s">
        <v>11201</v>
      </c>
      <c r="F6337" s="556">
        <v>30950000</v>
      </c>
      <c r="G6337" s="541">
        <v>2023</v>
      </c>
      <c r="H6337" s="542">
        <f>VLOOKUP(G6337,[3]잔가율!$B$3:$C$33,2,FALSE)</f>
        <v>0.82599999999999996</v>
      </c>
      <c r="I6337" s="552">
        <f t="shared" si="98"/>
        <v>25564700</v>
      </c>
    </row>
    <row r="6338" spans="1:9">
      <c r="A6338" s="539">
        <v>6337</v>
      </c>
      <c r="B6338" s="540" t="s">
        <v>8534</v>
      </c>
      <c r="C6338" s="540" t="s">
        <v>8535</v>
      </c>
      <c r="D6338" s="540" t="s">
        <v>2745</v>
      </c>
      <c r="E6338" s="540" t="s">
        <v>11202</v>
      </c>
      <c r="F6338" s="556">
        <v>32500000</v>
      </c>
      <c r="G6338" s="541">
        <v>2023</v>
      </c>
      <c r="H6338" s="542">
        <f>VLOOKUP(G6338,[3]잔가율!$B$3:$C$33,2,FALSE)</f>
        <v>0.82599999999999996</v>
      </c>
      <c r="I6338" s="552">
        <f t="shared" ref="I6338:I6401" si="99">ROUNDDOWN(F6338*H6338,0)</f>
        <v>26845000</v>
      </c>
    </row>
    <row r="6339" spans="1:9">
      <c r="A6339" s="539">
        <v>6338</v>
      </c>
      <c r="B6339" s="540" t="s">
        <v>8534</v>
      </c>
      <c r="C6339" s="540" t="s">
        <v>8535</v>
      </c>
      <c r="D6339" s="540" t="s">
        <v>2745</v>
      </c>
      <c r="E6339" s="540" t="s">
        <v>11203</v>
      </c>
      <c r="F6339" s="556">
        <v>34000000</v>
      </c>
      <c r="G6339" s="541">
        <v>2023</v>
      </c>
      <c r="H6339" s="542">
        <f>VLOOKUP(G6339,[3]잔가율!$B$3:$C$33,2,FALSE)</f>
        <v>0.82599999999999996</v>
      </c>
      <c r="I6339" s="552">
        <f t="shared" si="99"/>
        <v>28084000</v>
      </c>
    </row>
    <row r="6340" spans="1:9">
      <c r="A6340" s="539">
        <v>6339</v>
      </c>
      <c r="B6340" s="540" t="s">
        <v>8534</v>
      </c>
      <c r="C6340" s="540" t="s">
        <v>8535</v>
      </c>
      <c r="D6340" s="540" t="s">
        <v>2745</v>
      </c>
      <c r="E6340" s="540" t="s">
        <v>11204</v>
      </c>
      <c r="F6340" s="556">
        <v>27890000</v>
      </c>
      <c r="G6340" s="541">
        <v>2023</v>
      </c>
      <c r="H6340" s="542">
        <f>VLOOKUP(G6340,[3]잔가율!$B$3:$C$33,2,FALSE)</f>
        <v>0.82599999999999996</v>
      </c>
      <c r="I6340" s="552">
        <f t="shared" si="99"/>
        <v>23037140</v>
      </c>
    </row>
    <row r="6341" spans="1:9">
      <c r="A6341" s="539">
        <v>6340</v>
      </c>
      <c r="B6341" s="540" t="s">
        <v>8534</v>
      </c>
      <c r="C6341" s="540" t="s">
        <v>8535</v>
      </c>
      <c r="D6341" s="540" t="s">
        <v>2745</v>
      </c>
      <c r="E6341" s="540" t="s">
        <v>11205</v>
      </c>
      <c r="F6341" s="556">
        <v>31490000</v>
      </c>
      <c r="G6341" s="541">
        <v>2023</v>
      </c>
      <c r="H6341" s="542">
        <f>VLOOKUP(G6341,[3]잔가율!$B$3:$C$33,2,FALSE)</f>
        <v>0.82599999999999996</v>
      </c>
      <c r="I6341" s="552">
        <f t="shared" si="99"/>
        <v>26010740</v>
      </c>
    </row>
    <row r="6342" spans="1:9">
      <c r="A6342" s="539">
        <v>6341</v>
      </c>
      <c r="B6342" s="540" t="s">
        <v>8534</v>
      </c>
      <c r="C6342" s="540" t="s">
        <v>8535</v>
      </c>
      <c r="D6342" s="540" t="s">
        <v>2745</v>
      </c>
      <c r="E6342" s="540" t="s">
        <v>11206</v>
      </c>
      <c r="F6342" s="556">
        <v>31460000</v>
      </c>
      <c r="G6342" s="541">
        <v>2023</v>
      </c>
      <c r="H6342" s="542">
        <f>VLOOKUP(G6342,[3]잔가율!$B$3:$C$33,2,FALSE)</f>
        <v>0.82599999999999996</v>
      </c>
      <c r="I6342" s="552">
        <f t="shared" si="99"/>
        <v>25985960</v>
      </c>
    </row>
    <row r="6343" spans="1:9">
      <c r="A6343" s="539">
        <v>6342</v>
      </c>
      <c r="B6343" s="540" t="s">
        <v>8534</v>
      </c>
      <c r="C6343" s="540" t="s">
        <v>8535</v>
      </c>
      <c r="D6343" s="540" t="s">
        <v>2745</v>
      </c>
      <c r="E6343" s="540" t="s">
        <v>11207</v>
      </c>
      <c r="F6343" s="556">
        <v>32830000</v>
      </c>
      <c r="G6343" s="541">
        <v>2023</v>
      </c>
      <c r="H6343" s="542">
        <f>VLOOKUP(G6343,[3]잔가율!$B$3:$C$33,2,FALSE)</f>
        <v>0.82599999999999996</v>
      </c>
      <c r="I6343" s="552">
        <f t="shared" si="99"/>
        <v>27117580</v>
      </c>
    </row>
    <row r="6344" spans="1:9">
      <c r="A6344" s="539">
        <v>6343</v>
      </c>
      <c r="B6344" s="540" t="s">
        <v>8534</v>
      </c>
      <c r="C6344" s="540" t="s">
        <v>8535</v>
      </c>
      <c r="D6344" s="540" t="s">
        <v>2745</v>
      </c>
      <c r="E6344" s="540" t="s">
        <v>11208</v>
      </c>
      <c r="F6344" s="556">
        <v>34210000</v>
      </c>
      <c r="G6344" s="541">
        <v>2023</v>
      </c>
      <c r="H6344" s="542">
        <f>VLOOKUP(G6344,[3]잔가율!$B$3:$C$33,2,FALSE)</f>
        <v>0.82599999999999996</v>
      </c>
      <c r="I6344" s="552">
        <f t="shared" si="99"/>
        <v>28257460</v>
      </c>
    </row>
    <row r="6345" spans="1:9">
      <c r="A6345" s="539">
        <v>6344</v>
      </c>
      <c r="B6345" s="540" t="s">
        <v>8534</v>
      </c>
      <c r="C6345" s="540" t="s">
        <v>8535</v>
      </c>
      <c r="D6345" s="540" t="s">
        <v>2745</v>
      </c>
      <c r="E6345" s="540" t="s">
        <v>11209</v>
      </c>
      <c r="F6345" s="556">
        <v>36280000</v>
      </c>
      <c r="G6345" s="541">
        <v>2023</v>
      </c>
      <c r="H6345" s="542">
        <f>VLOOKUP(G6345,[3]잔가율!$B$3:$C$33,2,FALSE)</f>
        <v>0.82599999999999996</v>
      </c>
      <c r="I6345" s="552">
        <f t="shared" si="99"/>
        <v>29967280</v>
      </c>
    </row>
    <row r="6346" spans="1:9">
      <c r="A6346" s="539">
        <v>6345</v>
      </c>
      <c r="B6346" s="540" t="s">
        <v>8534</v>
      </c>
      <c r="C6346" s="540" t="s">
        <v>8535</v>
      </c>
      <c r="D6346" s="540" t="s">
        <v>2745</v>
      </c>
      <c r="E6346" s="540" t="s">
        <v>11210</v>
      </c>
      <c r="F6346" s="556">
        <v>27800000</v>
      </c>
      <c r="G6346" s="541">
        <v>2023</v>
      </c>
      <c r="H6346" s="542">
        <f>VLOOKUP(G6346,[3]잔가율!$B$3:$C$33,2,FALSE)</f>
        <v>0.82599999999999996</v>
      </c>
      <c r="I6346" s="552">
        <f t="shared" si="99"/>
        <v>22962800</v>
      </c>
    </row>
    <row r="6347" spans="1:9">
      <c r="A6347" s="539">
        <v>6346</v>
      </c>
      <c r="B6347" s="540" t="s">
        <v>8534</v>
      </c>
      <c r="C6347" s="540" t="s">
        <v>8535</v>
      </c>
      <c r="D6347" s="540" t="s">
        <v>2745</v>
      </c>
      <c r="E6347" s="540" t="s">
        <v>11211</v>
      </c>
      <c r="F6347" s="556">
        <v>30320000</v>
      </c>
      <c r="G6347" s="541">
        <v>2023</v>
      </c>
      <c r="H6347" s="542">
        <f>VLOOKUP(G6347,[3]잔가율!$B$3:$C$33,2,FALSE)</f>
        <v>0.82599999999999996</v>
      </c>
      <c r="I6347" s="552">
        <f t="shared" si="99"/>
        <v>25044320</v>
      </c>
    </row>
    <row r="6348" spans="1:9">
      <c r="A6348" s="539">
        <v>6347</v>
      </c>
      <c r="B6348" s="540" t="s">
        <v>8534</v>
      </c>
      <c r="C6348" s="540" t="s">
        <v>8535</v>
      </c>
      <c r="D6348" s="540" t="s">
        <v>2745</v>
      </c>
      <c r="E6348" s="540" t="s">
        <v>11212</v>
      </c>
      <c r="F6348" s="556">
        <v>31870000</v>
      </c>
      <c r="G6348" s="541">
        <v>2023</v>
      </c>
      <c r="H6348" s="542">
        <f>VLOOKUP(G6348,[3]잔가율!$B$3:$C$33,2,FALSE)</f>
        <v>0.82599999999999996</v>
      </c>
      <c r="I6348" s="552">
        <f t="shared" si="99"/>
        <v>26324620</v>
      </c>
    </row>
    <row r="6349" spans="1:9">
      <c r="A6349" s="539">
        <v>6348</v>
      </c>
      <c r="B6349" s="540" t="s">
        <v>8534</v>
      </c>
      <c r="C6349" s="540" t="s">
        <v>8535</v>
      </c>
      <c r="D6349" s="540" t="s">
        <v>2745</v>
      </c>
      <c r="E6349" s="540" t="s">
        <v>11213</v>
      </c>
      <c r="F6349" s="556">
        <v>29260000</v>
      </c>
      <c r="G6349" s="541">
        <v>2023</v>
      </c>
      <c r="H6349" s="542">
        <f>VLOOKUP(G6349,[3]잔가율!$B$3:$C$33,2,FALSE)</f>
        <v>0.82599999999999996</v>
      </c>
      <c r="I6349" s="552">
        <f t="shared" si="99"/>
        <v>24168760</v>
      </c>
    </row>
    <row r="6350" spans="1:9">
      <c r="A6350" s="539">
        <v>6349</v>
      </c>
      <c r="B6350" s="540" t="s">
        <v>8534</v>
      </c>
      <c r="C6350" s="540" t="s">
        <v>8535</v>
      </c>
      <c r="D6350" s="540" t="s">
        <v>2745</v>
      </c>
      <c r="E6350" s="540" t="s">
        <v>11214</v>
      </c>
      <c r="F6350" s="556">
        <v>34470000</v>
      </c>
      <c r="G6350" s="541">
        <v>2023</v>
      </c>
      <c r="H6350" s="542">
        <f>VLOOKUP(G6350,[3]잔가율!$B$3:$C$33,2,FALSE)</f>
        <v>0.82599999999999996</v>
      </c>
      <c r="I6350" s="552">
        <f t="shared" si="99"/>
        <v>28472220</v>
      </c>
    </row>
    <row r="6351" spans="1:9">
      <c r="A6351" s="539">
        <v>6350</v>
      </c>
      <c r="B6351" s="540" t="s">
        <v>8534</v>
      </c>
      <c r="C6351" s="540" t="s">
        <v>8535</v>
      </c>
      <c r="D6351" s="540" t="s">
        <v>2745</v>
      </c>
      <c r="E6351" s="540" t="s">
        <v>11215</v>
      </c>
      <c r="F6351" s="556">
        <v>29100000</v>
      </c>
      <c r="G6351" s="541">
        <v>2023</v>
      </c>
      <c r="H6351" s="542">
        <f>VLOOKUP(G6351,[3]잔가율!$B$3:$C$33,2,FALSE)</f>
        <v>0.82599999999999996</v>
      </c>
      <c r="I6351" s="552">
        <f t="shared" si="99"/>
        <v>24036600</v>
      </c>
    </row>
    <row r="6352" spans="1:9">
      <c r="A6352" s="539">
        <v>6351</v>
      </c>
      <c r="B6352" s="540" t="s">
        <v>8534</v>
      </c>
      <c r="C6352" s="540" t="s">
        <v>8535</v>
      </c>
      <c r="D6352" s="540" t="s">
        <v>2745</v>
      </c>
      <c r="E6352" s="540" t="s">
        <v>11216</v>
      </c>
      <c r="F6352" s="556">
        <v>29640000</v>
      </c>
      <c r="G6352" s="541">
        <v>2023</v>
      </c>
      <c r="H6352" s="542">
        <f>VLOOKUP(G6352,[3]잔가율!$B$3:$C$33,2,FALSE)</f>
        <v>0.82599999999999996</v>
      </c>
      <c r="I6352" s="552">
        <f t="shared" si="99"/>
        <v>24482640</v>
      </c>
    </row>
    <row r="6353" spans="1:9">
      <c r="A6353" s="539">
        <v>6352</v>
      </c>
      <c r="B6353" s="540" t="s">
        <v>8534</v>
      </c>
      <c r="C6353" s="540" t="s">
        <v>8535</v>
      </c>
      <c r="D6353" s="540" t="s">
        <v>2745</v>
      </c>
      <c r="E6353" s="540" t="s">
        <v>11217</v>
      </c>
      <c r="F6353" s="556">
        <v>31000000</v>
      </c>
      <c r="G6353" s="541">
        <v>2023</v>
      </c>
      <c r="H6353" s="542">
        <f>VLOOKUP(G6353,[3]잔가율!$B$3:$C$33,2,FALSE)</f>
        <v>0.82599999999999996</v>
      </c>
      <c r="I6353" s="552">
        <f t="shared" si="99"/>
        <v>25606000</v>
      </c>
    </row>
    <row r="6354" spans="1:9">
      <c r="A6354" s="539">
        <v>6353</v>
      </c>
      <c r="B6354" s="540" t="s">
        <v>8534</v>
      </c>
      <c r="C6354" s="540" t="s">
        <v>8535</v>
      </c>
      <c r="D6354" s="540" t="s">
        <v>2745</v>
      </c>
      <c r="E6354" s="540" t="s">
        <v>11218</v>
      </c>
      <c r="F6354" s="556">
        <v>32370000</v>
      </c>
      <c r="G6354" s="541">
        <v>2023</v>
      </c>
      <c r="H6354" s="542">
        <f>VLOOKUP(G6354,[3]잔가율!$B$3:$C$33,2,FALSE)</f>
        <v>0.82599999999999996</v>
      </c>
      <c r="I6354" s="552">
        <f t="shared" si="99"/>
        <v>26737620</v>
      </c>
    </row>
    <row r="6355" spans="1:9">
      <c r="A6355" s="539">
        <v>6354</v>
      </c>
      <c r="B6355" s="540" t="s">
        <v>8534</v>
      </c>
      <c r="C6355" s="540" t="s">
        <v>8535</v>
      </c>
      <c r="D6355" s="540" t="s">
        <v>2745</v>
      </c>
      <c r="E6355" s="540" t="s">
        <v>11219</v>
      </c>
      <c r="F6355" s="556">
        <v>28520000</v>
      </c>
      <c r="G6355" s="541">
        <v>2023</v>
      </c>
      <c r="H6355" s="542">
        <f>VLOOKUP(G6355,[3]잔가율!$B$3:$C$33,2,FALSE)</f>
        <v>0.82599999999999996</v>
      </c>
      <c r="I6355" s="552">
        <f t="shared" si="99"/>
        <v>23557520</v>
      </c>
    </row>
    <row r="6356" spans="1:9">
      <c r="A6356" s="539">
        <v>6355</v>
      </c>
      <c r="B6356" s="540" t="s">
        <v>8534</v>
      </c>
      <c r="C6356" s="540" t="s">
        <v>8535</v>
      </c>
      <c r="D6356" s="540" t="s">
        <v>2745</v>
      </c>
      <c r="E6356" s="540" t="s">
        <v>11220</v>
      </c>
      <c r="F6356" s="556">
        <v>29620000</v>
      </c>
      <c r="G6356" s="541">
        <v>2023</v>
      </c>
      <c r="H6356" s="542">
        <f>VLOOKUP(G6356,[3]잔가율!$B$3:$C$33,2,FALSE)</f>
        <v>0.82599999999999996</v>
      </c>
      <c r="I6356" s="552">
        <f t="shared" si="99"/>
        <v>24466120</v>
      </c>
    </row>
    <row r="6357" spans="1:9">
      <c r="A6357" s="539">
        <v>6356</v>
      </c>
      <c r="B6357" s="540" t="s">
        <v>8534</v>
      </c>
      <c r="C6357" s="540" t="s">
        <v>8535</v>
      </c>
      <c r="D6357" s="540" t="s">
        <v>2745</v>
      </c>
      <c r="E6357" s="540" t="s">
        <v>11221</v>
      </c>
      <c r="F6357" s="556">
        <v>30580000</v>
      </c>
      <c r="G6357" s="541">
        <v>2023</v>
      </c>
      <c r="H6357" s="542">
        <f>VLOOKUP(G6357,[3]잔가율!$B$3:$C$33,2,FALSE)</f>
        <v>0.82599999999999996</v>
      </c>
      <c r="I6357" s="552">
        <f t="shared" si="99"/>
        <v>25259080</v>
      </c>
    </row>
    <row r="6358" spans="1:9">
      <c r="A6358" s="539">
        <v>6357</v>
      </c>
      <c r="B6358" s="540" t="s">
        <v>8534</v>
      </c>
      <c r="C6358" s="540" t="s">
        <v>8535</v>
      </c>
      <c r="D6358" s="540" t="s">
        <v>2745</v>
      </c>
      <c r="E6358" s="540" t="s">
        <v>11222</v>
      </c>
      <c r="F6358" s="556">
        <v>32470000</v>
      </c>
      <c r="G6358" s="541">
        <v>2023</v>
      </c>
      <c r="H6358" s="542">
        <f>VLOOKUP(G6358,[3]잔가율!$B$3:$C$33,2,FALSE)</f>
        <v>0.82599999999999996</v>
      </c>
      <c r="I6358" s="552">
        <f t="shared" si="99"/>
        <v>26820220</v>
      </c>
    </row>
    <row r="6359" spans="1:9">
      <c r="A6359" s="539">
        <v>6358</v>
      </c>
      <c r="B6359" s="540" t="s">
        <v>8534</v>
      </c>
      <c r="C6359" s="540" t="s">
        <v>8535</v>
      </c>
      <c r="D6359" s="540" t="s">
        <v>2745</v>
      </c>
      <c r="E6359" s="540" t="s">
        <v>11223</v>
      </c>
      <c r="F6359" s="556">
        <v>27720000</v>
      </c>
      <c r="G6359" s="541">
        <v>2023</v>
      </c>
      <c r="H6359" s="542">
        <f>VLOOKUP(G6359,[3]잔가율!$B$3:$C$33,2,FALSE)</f>
        <v>0.82599999999999996</v>
      </c>
      <c r="I6359" s="552">
        <f t="shared" si="99"/>
        <v>22896720</v>
      </c>
    </row>
    <row r="6360" spans="1:9">
      <c r="A6360" s="539">
        <v>6359</v>
      </c>
      <c r="B6360" s="540" t="s">
        <v>8534</v>
      </c>
      <c r="C6360" s="540" t="s">
        <v>8535</v>
      </c>
      <c r="D6360" s="540" t="s">
        <v>2745</v>
      </c>
      <c r="E6360" s="540" t="s">
        <v>11224</v>
      </c>
      <c r="F6360" s="556">
        <v>29310000</v>
      </c>
      <c r="G6360" s="541">
        <v>2023</v>
      </c>
      <c r="H6360" s="542">
        <f>VLOOKUP(G6360,[3]잔가율!$B$3:$C$33,2,FALSE)</f>
        <v>0.82599999999999996</v>
      </c>
      <c r="I6360" s="552">
        <f t="shared" si="99"/>
        <v>24210060</v>
      </c>
    </row>
    <row r="6361" spans="1:9">
      <c r="A6361" s="539">
        <v>6360</v>
      </c>
      <c r="B6361" s="540" t="s">
        <v>8534</v>
      </c>
      <c r="C6361" s="540" t="s">
        <v>8535</v>
      </c>
      <c r="D6361" s="540" t="s">
        <v>2745</v>
      </c>
      <c r="E6361" s="540" t="s">
        <v>11225</v>
      </c>
      <c r="F6361" s="556">
        <v>30980000</v>
      </c>
      <c r="G6361" s="541">
        <v>2023</v>
      </c>
      <c r="H6361" s="542">
        <f>VLOOKUP(G6361,[3]잔가율!$B$3:$C$33,2,FALSE)</f>
        <v>0.82599999999999996</v>
      </c>
      <c r="I6361" s="552">
        <f t="shared" si="99"/>
        <v>25589480</v>
      </c>
    </row>
    <row r="6362" spans="1:9">
      <c r="A6362" s="539">
        <v>6361</v>
      </c>
      <c r="B6362" s="540" t="s">
        <v>8534</v>
      </c>
      <c r="C6362" s="540" t="s">
        <v>8535</v>
      </c>
      <c r="D6362" s="540" t="s">
        <v>2745</v>
      </c>
      <c r="E6362" s="540" t="s">
        <v>11226</v>
      </c>
      <c r="F6362" s="556">
        <v>33820000</v>
      </c>
      <c r="G6362" s="541">
        <v>2023</v>
      </c>
      <c r="H6362" s="542">
        <f>VLOOKUP(G6362,[3]잔가율!$B$3:$C$33,2,FALSE)</f>
        <v>0.82599999999999996</v>
      </c>
      <c r="I6362" s="552">
        <f t="shared" si="99"/>
        <v>27935320</v>
      </c>
    </row>
    <row r="6363" spans="1:9">
      <c r="A6363" s="539">
        <v>6362</v>
      </c>
      <c r="B6363" s="540" t="s">
        <v>8534</v>
      </c>
      <c r="C6363" s="540" t="s">
        <v>8535</v>
      </c>
      <c r="D6363" s="540" t="s">
        <v>2745</v>
      </c>
      <c r="E6363" s="540" t="s">
        <v>11227</v>
      </c>
      <c r="F6363" s="556">
        <v>27710000</v>
      </c>
      <c r="G6363" s="541">
        <v>2023</v>
      </c>
      <c r="H6363" s="542">
        <f>VLOOKUP(G6363,[3]잔가율!$B$3:$C$33,2,FALSE)</f>
        <v>0.82599999999999996</v>
      </c>
      <c r="I6363" s="552">
        <f t="shared" si="99"/>
        <v>22888460</v>
      </c>
    </row>
    <row r="6364" spans="1:9">
      <c r="A6364" s="539">
        <v>6363</v>
      </c>
      <c r="B6364" s="540" t="s">
        <v>8534</v>
      </c>
      <c r="C6364" s="540" t="s">
        <v>8535</v>
      </c>
      <c r="D6364" s="540" t="s">
        <v>2745</v>
      </c>
      <c r="E6364" s="540" t="s">
        <v>11228</v>
      </c>
      <c r="F6364" s="556">
        <v>28790000</v>
      </c>
      <c r="G6364" s="541">
        <v>2023</v>
      </c>
      <c r="H6364" s="542">
        <f>VLOOKUP(G6364,[3]잔가율!$B$3:$C$33,2,FALSE)</f>
        <v>0.82599999999999996</v>
      </c>
      <c r="I6364" s="552">
        <f t="shared" si="99"/>
        <v>23780540</v>
      </c>
    </row>
    <row r="6365" spans="1:9">
      <c r="A6365" s="539">
        <v>6364</v>
      </c>
      <c r="B6365" s="540" t="s">
        <v>8534</v>
      </c>
      <c r="C6365" s="540" t="s">
        <v>8535</v>
      </c>
      <c r="D6365" s="540" t="s">
        <v>2745</v>
      </c>
      <c r="E6365" s="540" t="s">
        <v>11229</v>
      </c>
      <c r="F6365" s="556">
        <v>27990000</v>
      </c>
      <c r="G6365" s="541">
        <v>2023</v>
      </c>
      <c r="H6365" s="542">
        <f>VLOOKUP(G6365,[3]잔가율!$B$3:$C$33,2,FALSE)</f>
        <v>0.82599999999999996</v>
      </c>
      <c r="I6365" s="552">
        <f t="shared" si="99"/>
        <v>23119740</v>
      </c>
    </row>
    <row r="6366" spans="1:9">
      <c r="A6366" s="539">
        <v>6365</v>
      </c>
      <c r="B6366" s="540" t="s">
        <v>8534</v>
      </c>
      <c r="C6366" s="540" t="s">
        <v>8535</v>
      </c>
      <c r="D6366" s="540" t="s">
        <v>2745</v>
      </c>
      <c r="E6366" s="540" t="s">
        <v>11230</v>
      </c>
      <c r="F6366" s="556">
        <v>34500000</v>
      </c>
      <c r="G6366" s="541">
        <v>2023</v>
      </c>
      <c r="H6366" s="542">
        <f>VLOOKUP(G6366,[3]잔가율!$B$3:$C$33,2,FALSE)</f>
        <v>0.82599999999999996</v>
      </c>
      <c r="I6366" s="552">
        <f t="shared" si="99"/>
        <v>28497000</v>
      </c>
    </row>
    <row r="6367" spans="1:9">
      <c r="A6367" s="539">
        <v>6366</v>
      </c>
      <c r="B6367" s="540" t="s">
        <v>8534</v>
      </c>
      <c r="C6367" s="540" t="s">
        <v>8535</v>
      </c>
      <c r="D6367" s="540" t="s">
        <v>2745</v>
      </c>
      <c r="E6367" s="540" t="s">
        <v>11231</v>
      </c>
      <c r="F6367" s="556">
        <v>25460000</v>
      </c>
      <c r="G6367" s="541">
        <v>2023</v>
      </c>
      <c r="H6367" s="542">
        <f>VLOOKUP(G6367,[3]잔가율!$B$3:$C$33,2,FALSE)</f>
        <v>0.82599999999999996</v>
      </c>
      <c r="I6367" s="552">
        <f t="shared" si="99"/>
        <v>21029960</v>
      </c>
    </row>
    <row r="6368" spans="1:9">
      <c r="A6368" s="539">
        <v>6367</v>
      </c>
      <c r="B6368" s="540" t="s">
        <v>8534</v>
      </c>
      <c r="C6368" s="540" t="s">
        <v>8535</v>
      </c>
      <c r="D6368" s="540" t="s">
        <v>2745</v>
      </c>
      <c r="E6368" s="540" t="s">
        <v>11232</v>
      </c>
      <c r="F6368" s="556">
        <v>28070000</v>
      </c>
      <c r="G6368" s="541">
        <v>2023</v>
      </c>
      <c r="H6368" s="542">
        <f>VLOOKUP(G6368,[3]잔가율!$B$3:$C$33,2,FALSE)</f>
        <v>0.82599999999999996</v>
      </c>
      <c r="I6368" s="552">
        <f t="shared" si="99"/>
        <v>23185820</v>
      </c>
    </row>
    <row r="6369" spans="1:9">
      <c r="A6369" s="539">
        <v>6368</v>
      </c>
      <c r="B6369" s="540" t="s">
        <v>8534</v>
      </c>
      <c r="C6369" s="540" t="s">
        <v>8535</v>
      </c>
      <c r="D6369" s="540" t="s">
        <v>2745</v>
      </c>
      <c r="E6369" s="540" t="s">
        <v>11233</v>
      </c>
      <c r="F6369" s="556">
        <v>29960000</v>
      </c>
      <c r="G6369" s="541">
        <v>2023</v>
      </c>
      <c r="H6369" s="542">
        <f>VLOOKUP(G6369,[3]잔가율!$B$3:$C$33,2,FALSE)</f>
        <v>0.82599999999999996</v>
      </c>
      <c r="I6369" s="552">
        <f t="shared" si="99"/>
        <v>24746960</v>
      </c>
    </row>
    <row r="6370" spans="1:9">
      <c r="A6370" s="539">
        <v>6369</v>
      </c>
      <c r="B6370" s="540" t="s">
        <v>8534</v>
      </c>
      <c r="C6370" s="540" t="s">
        <v>8535</v>
      </c>
      <c r="D6370" s="540" t="s">
        <v>2745</v>
      </c>
      <c r="E6370" s="540" t="s">
        <v>11234</v>
      </c>
      <c r="F6370" s="556">
        <v>31750000</v>
      </c>
      <c r="G6370" s="541">
        <v>2023</v>
      </c>
      <c r="H6370" s="542">
        <f>VLOOKUP(G6370,[3]잔가율!$B$3:$C$33,2,FALSE)</f>
        <v>0.82599999999999996</v>
      </c>
      <c r="I6370" s="552">
        <f t="shared" si="99"/>
        <v>26225500</v>
      </c>
    </row>
    <row r="6371" spans="1:9">
      <c r="A6371" s="539">
        <v>6370</v>
      </c>
      <c r="B6371" s="540" t="s">
        <v>8534</v>
      </c>
      <c r="C6371" s="540" t="s">
        <v>8535</v>
      </c>
      <c r="D6371" s="540" t="s">
        <v>2745</v>
      </c>
      <c r="E6371" s="540" t="s">
        <v>11235</v>
      </c>
      <c r="F6371" s="556">
        <v>28120000</v>
      </c>
      <c r="G6371" s="541">
        <v>2023</v>
      </c>
      <c r="H6371" s="542">
        <f>VLOOKUP(G6371,[3]잔가율!$B$3:$C$33,2,FALSE)</f>
        <v>0.82599999999999996</v>
      </c>
      <c r="I6371" s="552">
        <f t="shared" si="99"/>
        <v>23227120</v>
      </c>
    </row>
    <row r="6372" spans="1:9">
      <c r="A6372" s="539">
        <v>6371</v>
      </c>
      <c r="B6372" s="540" t="s">
        <v>8534</v>
      </c>
      <c r="C6372" s="540" t="s">
        <v>8535</v>
      </c>
      <c r="D6372" s="540" t="s">
        <v>2745</v>
      </c>
      <c r="E6372" s="540" t="s">
        <v>11236</v>
      </c>
      <c r="F6372" s="556">
        <v>29960000</v>
      </c>
      <c r="G6372" s="541">
        <v>2023</v>
      </c>
      <c r="H6372" s="542">
        <f>VLOOKUP(G6372,[3]잔가율!$B$3:$C$33,2,FALSE)</f>
        <v>0.82599999999999996</v>
      </c>
      <c r="I6372" s="552">
        <f t="shared" si="99"/>
        <v>24746960</v>
      </c>
    </row>
    <row r="6373" spans="1:9">
      <c r="A6373" s="539">
        <v>6372</v>
      </c>
      <c r="B6373" s="540" t="s">
        <v>8534</v>
      </c>
      <c r="C6373" s="540" t="s">
        <v>8535</v>
      </c>
      <c r="D6373" s="540" t="s">
        <v>2745</v>
      </c>
      <c r="E6373" s="540" t="s">
        <v>11237</v>
      </c>
      <c r="F6373" s="556">
        <v>31680000</v>
      </c>
      <c r="G6373" s="541">
        <v>2023</v>
      </c>
      <c r="H6373" s="542">
        <f>VLOOKUP(G6373,[3]잔가율!$B$3:$C$33,2,FALSE)</f>
        <v>0.82599999999999996</v>
      </c>
      <c r="I6373" s="552">
        <f t="shared" si="99"/>
        <v>26167680</v>
      </c>
    </row>
    <row r="6374" spans="1:9">
      <c r="A6374" s="539">
        <v>6373</v>
      </c>
      <c r="B6374" s="540" t="s">
        <v>8534</v>
      </c>
      <c r="C6374" s="540" t="s">
        <v>8535</v>
      </c>
      <c r="D6374" s="540" t="s">
        <v>2745</v>
      </c>
      <c r="E6374" s="540" t="s">
        <v>11238</v>
      </c>
      <c r="F6374" s="556">
        <v>33570000</v>
      </c>
      <c r="G6374" s="541">
        <v>2023</v>
      </c>
      <c r="H6374" s="542">
        <f>VLOOKUP(G6374,[3]잔가율!$B$3:$C$33,2,FALSE)</f>
        <v>0.82599999999999996</v>
      </c>
      <c r="I6374" s="552">
        <f t="shared" si="99"/>
        <v>27728820</v>
      </c>
    </row>
    <row r="6375" spans="1:9">
      <c r="A6375" s="539">
        <v>6374</v>
      </c>
      <c r="B6375" s="540" t="s">
        <v>8534</v>
      </c>
      <c r="C6375" s="540" t="s">
        <v>8535</v>
      </c>
      <c r="D6375" s="540" t="s">
        <v>2745</v>
      </c>
      <c r="E6375" s="540" t="s">
        <v>11239</v>
      </c>
      <c r="F6375" s="556">
        <v>28680000</v>
      </c>
      <c r="G6375" s="541">
        <v>2023</v>
      </c>
      <c r="H6375" s="542">
        <f>VLOOKUP(G6375,[3]잔가율!$B$3:$C$33,2,FALSE)</f>
        <v>0.82599999999999996</v>
      </c>
      <c r="I6375" s="552">
        <f t="shared" si="99"/>
        <v>23689680</v>
      </c>
    </row>
    <row r="6376" spans="1:9">
      <c r="A6376" s="539">
        <v>6375</v>
      </c>
      <c r="B6376" s="540" t="s">
        <v>8534</v>
      </c>
      <c r="C6376" s="540" t="s">
        <v>8535</v>
      </c>
      <c r="D6376" s="540" t="s">
        <v>2745</v>
      </c>
      <c r="E6376" s="540" t="s">
        <v>11240</v>
      </c>
      <c r="F6376" s="556">
        <v>30040000</v>
      </c>
      <c r="G6376" s="541">
        <v>2023</v>
      </c>
      <c r="H6376" s="542">
        <f>VLOOKUP(G6376,[3]잔가율!$B$3:$C$33,2,FALSE)</f>
        <v>0.82599999999999996</v>
      </c>
      <c r="I6376" s="552">
        <f t="shared" si="99"/>
        <v>24813040</v>
      </c>
    </row>
    <row r="6377" spans="1:9">
      <c r="A6377" s="539">
        <v>6376</v>
      </c>
      <c r="B6377" s="540" t="s">
        <v>8534</v>
      </c>
      <c r="C6377" s="540" t="s">
        <v>8535</v>
      </c>
      <c r="D6377" s="540" t="s">
        <v>2745</v>
      </c>
      <c r="E6377" s="540" t="s">
        <v>11241</v>
      </c>
      <c r="F6377" s="556">
        <v>30970000</v>
      </c>
      <c r="G6377" s="541">
        <v>2023</v>
      </c>
      <c r="H6377" s="542">
        <f>VLOOKUP(G6377,[3]잔가율!$B$3:$C$33,2,FALSE)</f>
        <v>0.82599999999999996</v>
      </c>
      <c r="I6377" s="552">
        <f t="shared" si="99"/>
        <v>25581220</v>
      </c>
    </row>
    <row r="6378" spans="1:9">
      <c r="A6378" s="539">
        <v>6377</v>
      </c>
      <c r="B6378" s="540" t="s">
        <v>8534</v>
      </c>
      <c r="C6378" s="540" t="s">
        <v>8535</v>
      </c>
      <c r="D6378" s="540" t="s">
        <v>2745</v>
      </c>
      <c r="E6378" s="540" t="s">
        <v>11242</v>
      </c>
      <c r="F6378" s="556">
        <v>31790000</v>
      </c>
      <c r="G6378" s="541">
        <v>2023</v>
      </c>
      <c r="H6378" s="542">
        <f>VLOOKUP(G6378,[3]잔가율!$B$3:$C$33,2,FALSE)</f>
        <v>0.82599999999999996</v>
      </c>
      <c r="I6378" s="552">
        <f t="shared" si="99"/>
        <v>26258540</v>
      </c>
    </row>
    <row r="6379" spans="1:9">
      <c r="A6379" s="539">
        <v>6378</v>
      </c>
      <c r="B6379" s="540" t="s">
        <v>8534</v>
      </c>
      <c r="C6379" s="540" t="s">
        <v>8535</v>
      </c>
      <c r="D6379" s="540" t="s">
        <v>2745</v>
      </c>
      <c r="E6379" s="540" t="s">
        <v>11243</v>
      </c>
      <c r="F6379" s="556">
        <v>32590000</v>
      </c>
      <c r="G6379" s="541">
        <v>2023</v>
      </c>
      <c r="H6379" s="542">
        <f>VLOOKUP(G6379,[3]잔가율!$B$3:$C$33,2,FALSE)</f>
        <v>0.82599999999999996</v>
      </c>
      <c r="I6379" s="552">
        <f t="shared" si="99"/>
        <v>26919340</v>
      </c>
    </row>
    <row r="6380" spans="1:9">
      <c r="A6380" s="539">
        <v>6379</v>
      </c>
      <c r="B6380" s="540" t="s">
        <v>8534</v>
      </c>
      <c r="C6380" s="540" t="s">
        <v>8535</v>
      </c>
      <c r="D6380" s="540" t="s">
        <v>2745</v>
      </c>
      <c r="E6380" s="540" t="s">
        <v>11244</v>
      </c>
      <c r="F6380" s="556">
        <v>31880000</v>
      </c>
      <c r="G6380" s="541">
        <v>2023</v>
      </c>
      <c r="H6380" s="542">
        <f>VLOOKUP(G6380,[3]잔가율!$B$3:$C$33,2,FALSE)</f>
        <v>0.82599999999999996</v>
      </c>
      <c r="I6380" s="552">
        <f t="shared" si="99"/>
        <v>26332880</v>
      </c>
    </row>
    <row r="6381" spans="1:9">
      <c r="A6381" s="539">
        <v>6380</v>
      </c>
      <c r="B6381" s="540" t="s">
        <v>8534</v>
      </c>
      <c r="C6381" s="540" t="s">
        <v>8535</v>
      </c>
      <c r="D6381" s="540" t="s">
        <v>2745</v>
      </c>
      <c r="E6381" s="540" t="s">
        <v>11245</v>
      </c>
      <c r="F6381" s="556">
        <v>27470000</v>
      </c>
      <c r="G6381" s="541">
        <v>2023</v>
      </c>
      <c r="H6381" s="542">
        <f>VLOOKUP(G6381,[3]잔가율!$B$3:$C$33,2,FALSE)</f>
        <v>0.82599999999999996</v>
      </c>
      <c r="I6381" s="552">
        <f t="shared" si="99"/>
        <v>22690220</v>
      </c>
    </row>
    <row r="6382" spans="1:9">
      <c r="A6382" s="539">
        <v>6381</v>
      </c>
      <c r="B6382" s="540" t="s">
        <v>8534</v>
      </c>
      <c r="C6382" s="540" t="s">
        <v>8535</v>
      </c>
      <c r="D6382" s="540" t="s">
        <v>2745</v>
      </c>
      <c r="E6382" s="540" t="s">
        <v>11246</v>
      </c>
      <c r="F6382" s="556">
        <v>28300000</v>
      </c>
      <c r="G6382" s="541">
        <v>2023</v>
      </c>
      <c r="H6382" s="542">
        <f>VLOOKUP(G6382,[3]잔가율!$B$3:$C$33,2,FALSE)</f>
        <v>0.82599999999999996</v>
      </c>
      <c r="I6382" s="552">
        <f t="shared" si="99"/>
        <v>23375800</v>
      </c>
    </row>
    <row r="6383" spans="1:9">
      <c r="A6383" s="539">
        <v>6382</v>
      </c>
      <c r="B6383" s="540" t="s">
        <v>8534</v>
      </c>
      <c r="C6383" s="540" t="s">
        <v>8535</v>
      </c>
      <c r="D6383" s="540" t="s">
        <v>2745</v>
      </c>
      <c r="E6383" s="540" t="s">
        <v>11247</v>
      </c>
      <c r="F6383" s="556">
        <v>29910000</v>
      </c>
      <c r="G6383" s="541">
        <v>2023</v>
      </c>
      <c r="H6383" s="542">
        <f>VLOOKUP(G6383,[3]잔가율!$B$3:$C$33,2,FALSE)</f>
        <v>0.82599999999999996</v>
      </c>
      <c r="I6383" s="552">
        <f t="shared" si="99"/>
        <v>24705660</v>
      </c>
    </row>
    <row r="6384" spans="1:9">
      <c r="A6384" s="539">
        <v>6383</v>
      </c>
      <c r="B6384" s="540" t="s">
        <v>8534</v>
      </c>
      <c r="C6384" s="540" t="s">
        <v>8535</v>
      </c>
      <c r="D6384" s="540" t="s">
        <v>2745</v>
      </c>
      <c r="E6384" s="540" t="s">
        <v>11248</v>
      </c>
      <c r="F6384" s="556">
        <v>28150000</v>
      </c>
      <c r="G6384" s="541">
        <v>2023</v>
      </c>
      <c r="H6384" s="542">
        <f>VLOOKUP(G6384,[3]잔가율!$B$3:$C$33,2,FALSE)</f>
        <v>0.82599999999999996</v>
      </c>
      <c r="I6384" s="552">
        <f t="shared" si="99"/>
        <v>23251900</v>
      </c>
    </row>
    <row r="6385" spans="1:9">
      <c r="A6385" s="539">
        <v>6384</v>
      </c>
      <c r="B6385" s="540" t="s">
        <v>8534</v>
      </c>
      <c r="C6385" s="540" t="s">
        <v>8535</v>
      </c>
      <c r="D6385" s="540" t="s">
        <v>2745</v>
      </c>
      <c r="E6385" s="540" t="s">
        <v>11249</v>
      </c>
      <c r="F6385" s="556">
        <v>31200000</v>
      </c>
      <c r="G6385" s="541">
        <v>2023</v>
      </c>
      <c r="H6385" s="542">
        <f>VLOOKUP(G6385,[3]잔가율!$B$3:$C$33,2,FALSE)</f>
        <v>0.82599999999999996</v>
      </c>
      <c r="I6385" s="552">
        <f t="shared" si="99"/>
        <v>25771200</v>
      </c>
    </row>
    <row r="6386" spans="1:9">
      <c r="A6386" s="539">
        <v>6385</v>
      </c>
      <c r="B6386" s="540" t="s">
        <v>8534</v>
      </c>
      <c r="C6386" s="540" t="s">
        <v>8535</v>
      </c>
      <c r="D6386" s="540" t="s">
        <v>2745</v>
      </c>
      <c r="E6386" s="540" t="s">
        <v>11250</v>
      </c>
      <c r="F6386" s="556">
        <v>31000000</v>
      </c>
      <c r="G6386" s="541">
        <v>2023</v>
      </c>
      <c r="H6386" s="542">
        <f>VLOOKUP(G6386,[3]잔가율!$B$3:$C$33,2,FALSE)</f>
        <v>0.82599999999999996</v>
      </c>
      <c r="I6386" s="552">
        <f t="shared" si="99"/>
        <v>25606000</v>
      </c>
    </row>
    <row r="6387" spans="1:9">
      <c r="A6387" s="539">
        <v>6386</v>
      </c>
      <c r="B6387" s="540" t="s">
        <v>8534</v>
      </c>
      <c r="C6387" s="540" t="s">
        <v>8535</v>
      </c>
      <c r="D6387" s="540" t="s">
        <v>2745</v>
      </c>
      <c r="E6387" s="540" t="s">
        <v>11251</v>
      </c>
      <c r="F6387" s="556">
        <v>31550000</v>
      </c>
      <c r="G6387" s="541">
        <v>2023</v>
      </c>
      <c r="H6387" s="542">
        <f>VLOOKUP(G6387,[3]잔가율!$B$3:$C$33,2,FALSE)</f>
        <v>0.82599999999999996</v>
      </c>
      <c r="I6387" s="552">
        <f t="shared" si="99"/>
        <v>26060300</v>
      </c>
    </row>
    <row r="6388" spans="1:9">
      <c r="A6388" s="539">
        <v>6387</v>
      </c>
      <c r="B6388" s="540" t="s">
        <v>8534</v>
      </c>
      <c r="C6388" s="540" t="s">
        <v>8535</v>
      </c>
      <c r="D6388" s="540" t="s">
        <v>2745</v>
      </c>
      <c r="E6388" s="540" t="s">
        <v>11252</v>
      </c>
      <c r="F6388" s="556">
        <v>32100000</v>
      </c>
      <c r="G6388" s="541">
        <v>2023</v>
      </c>
      <c r="H6388" s="542">
        <f>VLOOKUP(G6388,[3]잔가율!$B$3:$C$33,2,FALSE)</f>
        <v>0.82599999999999996</v>
      </c>
      <c r="I6388" s="552">
        <f t="shared" si="99"/>
        <v>26514600</v>
      </c>
    </row>
    <row r="6389" spans="1:9">
      <c r="A6389" s="539">
        <v>6388</v>
      </c>
      <c r="B6389" s="540" t="s">
        <v>8534</v>
      </c>
      <c r="C6389" s="540" t="s">
        <v>8535</v>
      </c>
      <c r="D6389" s="540" t="s">
        <v>2745</v>
      </c>
      <c r="E6389" s="540" t="s">
        <v>11253</v>
      </c>
      <c r="F6389" s="556">
        <v>37190000</v>
      </c>
      <c r="G6389" s="541">
        <v>2023</v>
      </c>
      <c r="H6389" s="542">
        <f>VLOOKUP(G6389,[3]잔가율!$B$3:$C$33,2,FALSE)</f>
        <v>0.82599999999999996</v>
      </c>
      <c r="I6389" s="552">
        <f t="shared" si="99"/>
        <v>30718940</v>
      </c>
    </row>
    <row r="6390" spans="1:9">
      <c r="A6390" s="539">
        <v>6389</v>
      </c>
      <c r="B6390" s="540" t="s">
        <v>8534</v>
      </c>
      <c r="C6390" s="540" t="s">
        <v>8535</v>
      </c>
      <c r="D6390" s="540" t="s">
        <v>2745</v>
      </c>
      <c r="E6390" s="540" t="s">
        <v>11254</v>
      </c>
      <c r="F6390" s="556">
        <v>29430000</v>
      </c>
      <c r="G6390" s="541">
        <v>2023</v>
      </c>
      <c r="H6390" s="542">
        <f>VLOOKUP(G6390,[3]잔가율!$B$3:$C$33,2,FALSE)</f>
        <v>0.82599999999999996</v>
      </c>
      <c r="I6390" s="552">
        <f t="shared" si="99"/>
        <v>24309180</v>
      </c>
    </row>
    <row r="6391" spans="1:9">
      <c r="A6391" s="539">
        <v>6390</v>
      </c>
      <c r="B6391" s="540" t="s">
        <v>8534</v>
      </c>
      <c r="C6391" s="540" t="s">
        <v>8535</v>
      </c>
      <c r="D6391" s="540" t="s">
        <v>2745</v>
      </c>
      <c r="E6391" s="540" t="s">
        <v>11255</v>
      </c>
      <c r="F6391" s="556">
        <v>30560000</v>
      </c>
      <c r="G6391" s="541">
        <v>2023</v>
      </c>
      <c r="H6391" s="542">
        <f>VLOOKUP(G6391,[3]잔가율!$B$3:$C$33,2,FALSE)</f>
        <v>0.82599999999999996</v>
      </c>
      <c r="I6391" s="552">
        <f t="shared" si="99"/>
        <v>25242560</v>
      </c>
    </row>
    <row r="6392" spans="1:9">
      <c r="A6392" s="539">
        <v>6391</v>
      </c>
      <c r="B6392" s="540" t="s">
        <v>8534</v>
      </c>
      <c r="C6392" s="540" t="s">
        <v>8535</v>
      </c>
      <c r="D6392" s="540" t="s">
        <v>2745</v>
      </c>
      <c r="E6392" s="540" t="s">
        <v>11256</v>
      </c>
      <c r="F6392" s="556">
        <v>34460000</v>
      </c>
      <c r="G6392" s="541">
        <v>2023</v>
      </c>
      <c r="H6392" s="542">
        <f>VLOOKUP(G6392,[3]잔가율!$B$3:$C$33,2,FALSE)</f>
        <v>0.82599999999999996</v>
      </c>
      <c r="I6392" s="552">
        <f t="shared" si="99"/>
        <v>28463960</v>
      </c>
    </row>
    <row r="6393" spans="1:9">
      <c r="A6393" s="539">
        <v>6392</v>
      </c>
      <c r="B6393" s="540" t="s">
        <v>8534</v>
      </c>
      <c r="C6393" s="540" t="s">
        <v>8535</v>
      </c>
      <c r="D6393" s="540" t="s">
        <v>2745</v>
      </c>
      <c r="E6393" s="540" t="s">
        <v>11257</v>
      </c>
      <c r="F6393" s="556">
        <v>36400000</v>
      </c>
      <c r="G6393" s="541">
        <v>2023</v>
      </c>
      <c r="H6393" s="542">
        <f>VLOOKUP(G6393,[3]잔가율!$B$3:$C$33,2,FALSE)</f>
        <v>0.82599999999999996</v>
      </c>
      <c r="I6393" s="552">
        <f t="shared" si="99"/>
        <v>30066400</v>
      </c>
    </row>
    <row r="6394" spans="1:9">
      <c r="A6394" s="539">
        <v>6393</v>
      </c>
      <c r="B6394" s="540" t="s">
        <v>8534</v>
      </c>
      <c r="C6394" s="540" t="s">
        <v>8535</v>
      </c>
      <c r="D6394" s="540" t="s">
        <v>2745</v>
      </c>
      <c r="E6394" s="540" t="s">
        <v>11258</v>
      </c>
      <c r="F6394" s="556">
        <v>29320000</v>
      </c>
      <c r="G6394" s="541">
        <v>2023</v>
      </c>
      <c r="H6394" s="542">
        <f>VLOOKUP(G6394,[3]잔가율!$B$3:$C$33,2,FALSE)</f>
        <v>0.82599999999999996</v>
      </c>
      <c r="I6394" s="552">
        <f t="shared" si="99"/>
        <v>24218320</v>
      </c>
    </row>
    <row r="6395" spans="1:9">
      <c r="A6395" s="539">
        <v>6394</v>
      </c>
      <c r="B6395" s="540" t="s">
        <v>8534</v>
      </c>
      <c r="C6395" s="540" t="s">
        <v>8535</v>
      </c>
      <c r="D6395" s="540" t="s">
        <v>2745</v>
      </c>
      <c r="E6395" s="540" t="s">
        <v>11259</v>
      </c>
      <c r="F6395" s="556">
        <v>31160000</v>
      </c>
      <c r="G6395" s="541">
        <v>2023</v>
      </c>
      <c r="H6395" s="542">
        <f>VLOOKUP(G6395,[3]잔가율!$B$3:$C$33,2,FALSE)</f>
        <v>0.82599999999999996</v>
      </c>
      <c r="I6395" s="552">
        <f t="shared" si="99"/>
        <v>25738160</v>
      </c>
    </row>
    <row r="6396" spans="1:9">
      <c r="A6396" s="539">
        <v>6395</v>
      </c>
      <c r="B6396" s="540" t="s">
        <v>8534</v>
      </c>
      <c r="C6396" s="540" t="s">
        <v>8535</v>
      </c>
      <c r="D6396" s="540" t="s">
        <v>2745</v>
      </c>
      <c r="E6396" s="540" t="s">
        <v>11260</v>
      </c>
      <c r="F6396" s="556">
        <v>32670000</v>
      </c>
      <c r="G6396" s="541">
        <v>2023</v>
      </c>
      <c r="H6396" s="542">
        <f>VLOOKUP(G6396,[3]잔가율!$B$3:$C$33,2,FALSE)</f>
        <v>0.82599999999999996</v>
      </c>
      <c r="I6396" s="552">
        <f t="shared" si="99"/>
        <v>26985420</v>
      </c>
    </row>
    <row r="6397" spans="1:9">
      <c r="A6397" s="539">
        <v>6396</v>
      </c>
      <c r="B6397" s="540" t="s">
        <v>8534</v>
      </c>
      <c r="C6397" s="540" t="s">
        <v>8535</v>
      </c>
      <c r="D6397" s="540" t="s">
        <v>2745</v>
      </c>
      <c r="E6397" s="540" t="s">
        <v>11261</v>
      </c>
      <c r="F6397" s="556">
        <v>37960000</v>
      </c>
      <c r="G6397" s="541">
        <v>2023</v>
      </c>
      <c r="H6397" s="542">
        <f>VLOOKUP(G6397,[3]잔가율!$B$3:$C$33,2,FALSE)</f>
        <v>0.82599999999999996</v>
      </c>
      <c r="I6397" s="552">
        <f t="shared" si="99"/>
        <v>31354960</v>
      </c>
    </row>
    <row r="6398" spans="1:9">
      <c r="A6398" s="539">
        <v>6397</v>
      </c>
      <c r="B6398" s="540" t="s">
        <v>8534</v>
      </c>
      <c r="C6398" s="540" t="s">
        <v>8535</v>
      </c>
      <c r="D6398" s="540" t="s">
        <v>2745</v>
      </c>
      <c r="E6398" s="540" t="s">
        <v>11262</v>
      </c>
      <c r="F6398" s="556">
        <v>26920000</v>
      </c>
      <c r="G6398" s="541">
        <v>2023</v>
      </c>
      <c r="H6398" s="542">
        <f>VLOOKUP(G6398,[3]잔가율!$B$3:$C$33,2,FALSE)</f>
        <v>0.82599999999999996</v>
      </c>
      <c r="I6398" s="552">
        <f t="shared" si="99"/>
        <v>22235920</v>
      </c>
    </row>
    <row r="6399" spans="1:9">
      <c r="A6399" s="539">
        <v>6398</v>
      </c>
      <c r="B6399" s="540" t="s">
        <v>8534</v>
      </c>
      <c r="C6399" s="540" t="s">
        <v>8535</v>
      </c>
      <c r="D6399" s="540" t="s">
        <v>2745</v>
      </c>
      <c r="E6399" s="540" t="s">
        <v>11263</v>
      </c>
      <c r="F6399" s="556">
        <v>30300000</v>
      </c>
      <c r="G6399" s="541">
        <v>2023</v>
      </c>
      <c r="H6399" s="542">
        <f>VLOOKUP(G6399,[3]잔가율!$B$3:$C$33,2,FALSE)</f>
        <v>0.82599999999999996</v>
      </c>
      <c r="I6399" s="552">
        <f t="shared" si="99"/>
        <v>25027800</v>
      </c>
    </row>
    <row r="6400" spans="1:9">
      <c r="A6400" s="539">
        <v>6399</v>
      </c>
      <c r="B6400" s="540" t="s">
        <v>8534</v>
      </c>
      <c r="C6400" s="540" t="s">
        <v>8535</v>
      </c>
      <c r="D6400" s="540" t="s">
        <v>2745</v>
      </c>
      <c r="E6400" s="540" t="s">
        <v>11264</v>
      </c>
      <c r="F6400" s="556">
        <v>32040000</v>
      </c>
      <c r="G6400" s="541">
        <v>2023</v>
      </c>
      <c r="H6400" s="542">
        <f>VLOOKUP(G6400,[3]잔가율!$B$3:$C$33,2,FALSE)</f>
        <v>0.82599999999999996</v>
      </c>
      <c r="I6400" s="552">
        <f t="shared" si="99"/>
        <v>26465040</v>
      </c>
    </row>
    <row r="6401" spans="1:9">
      <c r="A6401" s="539">
        <v>6400</v>
      </c>
      <c r="B6401" s="540" t="s">
        <v>8534</v>
      </c>
      <c r="C6401" s="540" t="s">
        <v>8535</v>
      </c>
      <c r="D6401" s="540" t="s">
        <v>2745</v>
      </c>
      <c r="E6401" s="540" t="s">
        <v>11265</v>
      </c>
      <c r="F6401" s="556">
        <v>34610000</v>
      </c>
      <c r="G6401" s="541">
        <v>2023</v>
      </c>
      <c r="H6401" s="542">
        <f>VLOOKUP(G6401,[3]잔가율!$B$3:$C$33,2,FALSE)</f>
        <v>0.82599999999999996</v>
      </c>
      <c r="I6401" s="552">
        <f t="shared" si="99"/>
        <v>28587860</v>
      </c>
    </row>
    <row r="6402" spans="1:9">
      <c r="A6402" s="539">
        <v>6401</v>
      </c>
      <c r="B6402" s="540" t="s">
        <v>8534</v>
      </c>
      <c r="C6402" s="540" t="s">
        <v>8535</v>
      </c>
      <c r="D6402" s="540" t="s">
        <v>2745</v>
      </c>
      <c r="E6402" s="540" t="s">
        <v>11266</v>
      </c>
      <c r="F6402" s="556">
        <v>27830000</v>
      </c>
      <c r="G6402" s="541">
        <v>2023</v>
      </c>
      <c r="H6402" s="542">
        <f>VLOOKUP(G6402,[3]잔가율!$B$3:$C$33,2,FALSE)</f>
        <v>0.82599999999999996</v>
      </c>
      <c r="I6402" s="552">
        <f t="shared" ref="I6402:I6465" si="100">ROUNDDOWN(F6402*H6402,0)</f>
        <v>22987580</v>
      </c>
    </row>
    <row r="6403" spans="1:9">
      <c r="A6403" s="539">
        <v>6402</v>
      </c>
      <c r="B6403" s="540" t="s">
        <v>8534</v>
      </c>
      <c r="C6403" s="540" t="s">
        <v>8535</v>
      </c>
      <c r="D6403" s="540" t="s">
        <v>2745</v>
      </c>
      <c r="E6403" s="540" t="s">
        <v>11267</v>
      </c>
      <c r="F6403" s="556">
        <v>29930000</v>
      </c>
      <c r="G6403" s="541">
        <v>2023</v>
      </c>
      <c r="H6403" s="542">
        <f>VLOOKUP(G6403,[3]잔가율!$B$3:$C$33,2,FALSE)</f>
        <v>0.82599999999999996</v>
      </c>
      <c r="I6403" s="552">
        <f t="shared" si="100"/>
        <v>24722180</v>
      </c>
    </row>
    <row r="6404" spans="1:9">
      <c r="A6404" s="539">
        <v>6403</v>
      </c>
      <c r="B6404" s="540" t="s">
        <v>8534</v>
      </c>
      <c r="C6404" s="540" t="s">
        <v>8535</v>
      </c>
      <c r="D6404" s="540" t="s">
        <v>2745</v>
      </c>
      <c r="E6404" s="540" t="s">
        <v>11268</v>
      </c>
      <c r="F6404" s="556">
        <v>30890000</v>
      </c>
      <c r="G6404" s="541">
        <v>2023</v>
      </c>
      <c r="H6404" s="542">
        <f>VLOOKUP(G6404,[3]잔가율!$B$3:$C$33,2,FALSE)</f>
        <v>0.82599999999999996</v>
      </c>
      <c r="I6404" s="552">
        <f t="shared" si="100"/>
        <v>25515140</v>
      </c>
    </row>
    <row r="6405" spans="1:9">
      <c r="A6405" s="539">
        <v>6404</v>
      </c>
      <c r="B6405" s="540" t="s">
        <v>8534</v>
      </c>
      <c r="C6405" s="540" t="s">
        <v>8535</v>
      </c>
      <c r="D6405" s="540" t="s">
        <v>2745</v>
      </c>
      <c r="E6405" s="540" t="s">
        <v>11269</v>
      </c>
      <c r="F6405" s="556">
        <v>34140000</v>
      </c>
      <c r="G6405" s="541">
        <v>2023</v>
      </c>
      <c r="H6405" s="542">
        <f>VLOOKUP(G6405,[3]잔가율!$B$3:$C$33,2,FALSE)</f>
        <v>0.82599999999999996</v>
      </c>
      <c r="I6405" s="552">
        <f t="shared" si="100"/>
        <v>28199640</v>
      </c>
    </row>
    <row r="6406" spans="1:9">
      <c r="A6406" s="539">
        <v>6405</v>
      </c>
      <c r="B6406" s="540" t="s">
        <v>8534</v>
      </c>
      <c r="C6406" s="540" t="s">
        <v>8535</v>
      </c>
      <c r="D6406" s="540" t="s">
        <v>2745</v>
      </c>
      <c r="E6406" s="540" t="s">
        <v>11270</v>
      </c>
      <c r="F6406" s="556">
        <v>29070000</v>
      </c>
      <c r="G6406" s="541">
        <v>2023</v>
      </c>
      <c r="H6406" s="542">
        <f>VLOOKUP(G6406,[3]잔가율!$B$3:$C$33,2,FALSE)</f>
        <v>0.82599999999999996</v>
      </c>
      <c r="I6406" s="552">
        <f t="shared" si="100"/>
        <v>24011820</v>
      </c>
    </row>
    <row r="6407" spans="1:9">
      <c r="A6407" s="539">
        <v>6406</v>
      </c>
      <c r="B6407" s="540" t="s">
        <v>8534</v>
      </c>
      <c r="C6407" s="540" t="s">
        <v>8535</v>
      </c>
      <c r="D6407" s="540" t="s">
        <v>2745</v>
      </c>
      <c r="E6407" s="540" t="s">
        <v>11271</v>
      </c>
      <c r="F6407" s="556">
        <v>31870000</v>
      </c>
      <c r="G6407" s="541">
        <v>2023</v>
      </c>
      <c r="H6407" s="542">
        <f>VLOOKUP(G6407,[3]잔가율!$B$3:$C$33,2,FALSE)</f>
        <v>0.82599999999999996</v>
      </c>
      <c r="I6407" s="552">
        <f t="shared" si="100"/>
        <v>26324620</v>
      </c>
    </row>
    <row r="6408" spans="1:9">
      <c r="A6408" s="539">
        <v>6407</v>
      </c>
      <c r="B6408" s="540" t="s">
        <v>8534</v>
      </c>
      <c r="C6408" s="540" t="s">
        <v>8535</v>
      </c>
      <c r="D6408" s="540" t="s">
        <v>2745</v>
      </c>
      <c r="E6408" s="540" t="s">
        <v>11272</v>
      </c>
      <c r="F6408" s="556">
        <v>33230000</v>
      </c>
      <c r="G6408" s="541">
        <v>2023</v>
      </c>
      <c r="H6408" s="542">
        <f>VLOOKUP(G6408,[3]잔가율!$B$3:$C$33,2,FALSE)</f>
        <v>0.82599999999999996</v>
      </c>
      <c r="I6408" s="552">
        <f t="shared" si="100"/>
        <v>27447980</v>
      </c>
    </row>
    <row r="6409" spans="1:9">
      <c r="A6409" s="539">
        <v>6408</v>
      </c>
      <c r="B6409" s="540" t="s">
        <v>8534</v>
      </c>
      <c r="C6409" s="540" t="s">
        <v>8535</v>
      </c>
      <c r="D6409" s="540" t="s">
        <v>2745</v>
      </c>
      <c r="E6409" s="540" t="s">
        <v>11273</v>
      </c>
      <c r="F6409" s="556">
        <v>36090000</v>
      </c>
      <c r="G6409" s="541">
        <v>2023</v>
      </c>
      <c r="H6409" s="542">
        <f>VLOOKUP(G6409,[3]잔가율!$B$3:$C$33,2,FALSE)</f>
        <v>0.82599999999999996</v>
      </c>
      <c r="I6409" s="552">
        <f t="shared" si="100"/>
        <v>29810340</v>
      </c>
    </row>
    <row r="6410" spans="1:9">
      <c r="A6410" s="539">
        <v>6409</v>
      </c>
      <c r="B6410" s="540" t="s">
        <v>8534</v>
      </c>
      <c r="C6410" s="540" t="s">
        <v>8535</v>
      </c>
      <c r="D6410" s="540" t="s">
        <v>2745</v>
      </c>
      <c r="E6410" s="540" t="s">
        <v>11274</v>
      </c>
      <c r="F6410" s="556">
        <v>29590000</v>
      </c>
      <c r="G6410" s="541">
        <v>2023</v>
      </c>
      <c r="H6410" s="542">
        <f>VLOOKUP(G6410,[3]잔가율!$B$3:$C$33,2,FALSE)</f>
        <v>0.82599999999999996</v>
      </c>
      <c r="I6410" s="552">
        <f t="shared" si="100"/>
        <v>24441340</v>
      </c>
    </row>
    <row r="6411" spans="1:9">
      <c r="A6411" s="539">
        <v>6410</v>
      </c>
      <c r="B6411" s="540" t="s">
        <v>8534</v>
      </c>
      <c r="C6411" s="540" t="s">
        <v>8535</v>
      </c>
      <c r="D6411" s="540" t="s">
        <v>2745</v>
      </c>
      <c r="E6411" s="540" t="s">
        <v>11275</v>
      </c>
      <c r="F6411" s="556">
        <v>32010000</v>
      </c>
      <c r="G6411" s="541">
        <v>2023</v>
      </c>
      <c r="H6411" s="542">
        <f>VLOOKUP(G6411,[3]잔가율!$B$3:$C$33,2,FALSE)</f>
        <v>0.82599999999999996</v>
      </c>
      <c r="I6411" s="552">
        <f t="shared" si="100"/>
        <v>26440260</v>
      </c>
    </row>
    <row r="6412" spans="1:9">
      <c r="A6412" s="539">
        <v>6411</v>
      </c>
      <c r="B6412" s="540" t="s">
        <v>8534</v>
      </c>
      <c r="C6412" s="540" t="s">
        <v>8535</v>
      </c>
      <c r="D6412" s="540" t="s">
        <v>2745</v>
      </c>
      <c r="E6412" s="540" t="s">
        <v>11276</v>
      </c>
      <c r="F6412" s="556">
        <v>32520000</v>
      </c>
      <c r="G6412" s="541">
        <v>2023</v>
      </c>
      <c r="H6412" s="542">
        <f>VLOOKUP(G6412,[3]잔가율!$B$3:$C$33,2,FALSE)</f>
        <v>0.82599999999999996</v>
      </c>
      <c r="I6412" s="552">
        <f t="shared" si="100"/>
        <v>26861520</v>
      </c>
    </row>
    <row r="6413" spans="1:9">
      <c r="A6413" s="539">
        <v>6412</v>
      </c>
      <c r="B6413" s="540" t="s">
        <v>8534</v>
      </c>
      <c r="C6413" s="540" t="s">
        <v>8535</v>
      </c>
      <c r="D6413" s="540" t="s">
        <v>2745</v>
      </c>
      <c r="E6413" s="540" t="s">
        <v>11277</v>
      </c>
      <c r="F6413" s="556">
        <v>33410000</v>
      </c>
      <c r="G6413" s="541">
        <v>2023</v>
      </c>
      <c r="H6413" s="542">
        <f>VLOOKUP(G6413,[3]잔가율!$B$3:$C$33,2,FALSE)</f>
        <v>0.82599999999999996</v>
      </c>
      <c r="I6413" s="552">
        <f t="shared" si="100"/>
        <v>27596660</v>
      </c>
    </row>
    <row r="6414" spans="1:9">
      <c r="A6414" s="539">
        <v>6413</v>
      </c>
      <c r="B6414" s="540" t="s">
        <v>8534</v>
      </c>
      <c r="C6414" s="540" t="s">
        <v>8535</v>
      </c>
      <c r="D6414" s="540" t="s">
        <v>2745</v>
      </c>
      <c r="E6414" s="540" t="s">
        <v>11278</v>
      </c>
      <c r="F6414" s="556">
        <v>34560000</v>
      </c>
      <c r="G6414" s="541">
        <v>2023</v>
      </c>
      <c r="H6414" s="542">
        <f>VLOOKUP(G6414,[3]잔가율!$B$3:$C$33,2,FALSE)</f>
        <v>0.82599999999999996</v>
      </c>
      <c r="I6414" s="552">
        <f t="shared" si="100"/>
        <v>28546560</v>
      </c>
    </row>
    <row r="6415" spans="1:9">
      <c r="A6415" s="539">
        <v>6414</v>
      </c>
      <c r="B6415" s="540" t="s">
        <v>8534</v>
      </c>
      <c r="C6415" s="540" t="s">
        <v>8535</v>
      </c>
      <c r="D6415" s="540" t="s">
        <v>2745</v>
      </c>
      <c r="E6415" s="540" t="s">
        <v>11279</v>
      </c>
      <c r="F6415" s="556">
        <v>36220000</v>
      </c>
      <c r="G6415" s="541">
        <v>2023</v>
      </c>
      <c r="H6415" s="542">
        <f>VLOOKUP(G6415,[3]잔가율!$B$3:$C$33,2,FALSE)</f>
        <v>0.82599999999999996</v>
      </c>
      <c r="I6415" s="552">
        <f t="shared" si="100"/>
        <v>29917720</v>
      </c>
    </row>
    <row r="6416" spans="1:9">
      <c r="A6416" s="539">
        <v>6415</v>
      </c>
      <c r="B6416" s="540" t="s">
        <v>8534</v>
      </c>
      <c r="C6416" s="540" t="s">
        <v>8535</v>
      </c>
      <c r="D6416" s="540" t="s">
        <v>2745</v>
      </c>
      <c r="E6416" s="540" t="s">
        <v>11280</v>
      </c>
      <c r="F6416" s="556">
        <v>28700000</v>
      </c>
      <c r="G6416" s="541">
        <v>2023</v>
      </c>
      <c r="H6416" s="542">
        <f>VLOOKUP(G6416,[3]잔가율!$B$3:$C$33,2,FALSE)</f>
        <v>0.82599999999999996</v>
      </c>
      <c r="I6416" s="552">
        <f t="shared" si="100"/>
        <v>23706200</v>
      </c>
    </row>
    <row r="6417" spans="1:9">
      <c r="A6417" s="539">
        <v>6416</v>
      </c>
      <c r="B6417" s="540" t="s">
        <v>8534</v>
      </c>
      <c r="C6417" s="540" t="s">
        <v>8535</v>
      </c>
      <c r="D6417" s="540" t="s">
        <v>2745</v>
      </c>
      <c r="E6417" s="540" t="s">
        <v>11281</v>
      </c>
      <c r="F6417" s="556">
        <v>29400000</v>
      </c>
      <c r="G6417" s="541">
        <v>2023</v>
      </c>
      <c r="H6417" s="542">
        <f>VLOOKUP(G6417,[3]잔가율!$B$3:$C$33,2,FALSE)</f>
        <v>0.82599999999999996</v>
      </c>
      <c r="I6417" s="552">
        <f t="shared" si="100"/>
        <v>24284400</v>
      </c>
    </row>
    <row r="6418" spans="1:9">
      <c r="A6418" s="539">
        <v>6417</v>
      </c>
      <c r="B6418" s="540" t="s">
        <v>8534</v>
      </c>
      <c r="C6418" s="540" t="s">
        <v>8535</v>
      </c>
      <c r="D6418" s="540" t="s">
        <v>2745</v>
      </c>
      <c r="E6418" s="540" t="s">
        <v>11282</v>
      </c>
      <c r="F6418" s="556">
        <v>31770000</v>
      </c>
      <c r="G6418" s="541">
        <v>2023</v>
      </c>
      <c r="H6418" s="542">
        <f>VLOOKUP(G6418,[3]잔가율!$B$3:$C$33,2,FALSE)</f>
        <v>0.82599999999999996</v>
      </c>
      <c r="I6418" s="552">
        <f t="shared" si="100"/>
        <v>26242020</v>
      </c>
    </row>
    <row r="6419" spans="1:9">
      <c r="A6419" s="539">
        <v>6418</v>
      </c>
      <c r="B6419" s="540" t="s">
        <v>8534</v>
      </c>
      <c r="C6419" s="540" t="s">
        <v>8535</v>
      </c>
      <c r="D6419" s="540" t="s">
        <v>2745</v>
      </c>
      <c r="E6419" s="540" t="s">
        <v>11283</v>
      </c>
      <c r="F6419" s="556">
        <v>29970000</v>
      </c>
      <c r="G6419" s="541">
        <v>2023</v>
      </c>
      <c r="H6419" s="542">
        <f>VLOOKUP(G6419,[3]잔가율!$B$3:$C$33,2,FALSE)</f>
        <v>0.82599999999999996</v>
      </c>
      <c r="I6419" s="552">
        <f t="shared" si="100"/>
        <v>24755220</v>
      </c>
    </row>
    <row r="6420" spans="1:9">
      <c r="A6420" s="539">
        <v>6419</v>
      </c>
      <c r="B6420" s="540" t="s">
        <v>8534</v>
      </c>
      <c r="C6420" s="540" t="s">
        <v>8535</v>
      </c>
      <c r="D6420" s="540" t="s">
        <v>2745</v>
      </c>
      <c r="E6420" s="540" t="s">
        <v>11284</v>
      </c>
      <c r="F6420" s="556">
        <v>32890000</v>
      </c>
      <c r="G6420" s="541">
        <v>2023</v>
      </c>
      <c r="H6420" s="542">
        <f>VLOOKUP(G6420,[3]잔가율!$B$3:$C$33,2,FALSE)</f>
        <v>0.82599999999999996</v>
      </c>
      <c r="I6420" s="552">
        <f t="shared" si="100"/>
        <v>27167140</v>
      </c>
    </row>
    <row r="6421" spans="1:9">
      <c r="A6421" s="539">
        <v>6420</v>
      </c>
      <c r="B6421" s="540" t="s">
        <v>8534</v>
      </c>
      <c r="C6421" s="540" t="s">
        <v>8535</v>
      </c>
      <c r="D6421" s="540" t="s">
        <v>2745</v>
      </c>
      <c r="E6421" s="540" t="s">
        <v>11285</v>
      </c>
      <c r="F6421" s="556">
        <v>21620000</v>
      </c>
      <c r="G6421" s="541">
        <v>2023</v>
      </c>
      <c r="H6421" s="542">
        <f>VLOOKUP(G6421,[3]잔가율!$B$3:$C$33,2,FALSE)</f>
        <v>0.82599999999999996</v>
      </c>
      <c r="I6421" s="552">
        <f t="shared" si="100"/>
        <v>17858120</v>
      </c>
    </row>
    <row r="6422" spans="1:9">
      <c r="A6422" s="539">
        <v>6421</v>
      </c>
      <c r="B6422" s="540" t="s">
        <v>8534</v>
      </c>
      <c r="C6422" s="540" t="s">
        <v>8535</v>
      </c>
      <c r="D6422" s="540" t="s">
        <v>2745</v>
      </c>
      <c r="E6422" s="540" t="s">
        <v>11286</v>
      </c>
      <c r="F6422" s="556">
        <v>24200000</v>
      </c>
      <c r="G6422" s="541">
        <v>2023</v>
      </c>
      <c r="H6422" s="542">
        <f>VLOOKUP(G6422,[3]잔가율!$B$3:$C$33,2,FALSE)</f>
        <v>0.82599999999999996</v>
      </c>
      <c r="I6422" s="552">
        <f t="shared" si="100"/>
        <v>19989200</v>
      </c>
    </row>
    <row r="6423" spans="1:9">
      <c r="A6423" s="539">
        <v>6422</v>
      </c>
      <c r="B6423" s="540" t="s">
        <v>8534</v>
      </c>
      <c r="C6423" s="540" t="s">
        <v>8535</v>
      </c>
      <c r="D6423" s="540" t="s">
        <v>2745</v>
      </c>
      <c r="E6423" s="540" t="s">
        <v>11287</v>
      </c>
      <c r="F6423" s="556">
        <v>26210000</v>
      </c>
      <c r="G6423" s="541">
        <v>2023</v>
      </c>
      <c r="H6423" s="542">
        <f>VLOOKUP(G6423,[3]잔가율!$B$3:$C$33,2,FALSE)</f>
        <v>0.82599999999999996</v>
      </c>
      <c r="I6423" s="552">
        <f t="shared" si="100"/>
        <v>21649460</v>
      </c>
    </row>
    <row r="6424" spans="1:9">
      <c r="A6424" s="539">
        <v>6423</v>
      </c>
      <c r="B6424" s="540" t="s">
        <v>8534</v>
      </c>
      <c r="C6424" s="540" t="s">
        <v>8535</v>
      </c>
      <c r="D6424" s="540" t="s">
        <v>2745</v>
      </c>
      <c r="E6424" s="540" t="s">
        <v>11288</v>
      </c>
      <c r="F6424" s="556">
        <v>20720000</v>
      </c>
      <c r="G6424" s="541">
        <v>2023</v>
      </c>
      <c r="H6424" s="542">
        <f>VLOOKUP(G6424,[3]잔가율!$B$3:$C$33,2,FALSE)</f>
        <v>0.82599999999999996</v>
      </c>
      <c r="I6424" s="552">
        <f t="shared" si="100"/>
        <v>17114720</v>
      </c>
    </row>
    <row r="6425" spans="1:9">
      <c r="A6425" s="539">
        <v>6424</v>
      </c>
      <c r="B6425" s="540" t="s">
        <v>8534</v>
      </c>
      <c r="C6425" s="540" t="s">
        <v>8535</v>
      </c>
      <c r="D6425" s="540" t="s">
        <v>2745</v>
      </c>
      <c r="E6425" s="540" t="s">
        <v>11289</v>
      </c>
      <c r="F6425" s="556">
        <v>24350000</v>
      </c>
      <c r="G6425" s="541">
        <v>2023</v>
      </c>
      <c r="H6425" s="542">
        <f>VLOOKUP(G6425,[3]잔가율!$B$3:$C$33,2,FALSE)</f>
        <v>0.82599999999999996</v>
      </c>
      <c r="I6425" s="552">
        <f t="shared" si="100"/>
        <v>20113100</v>
      </c>
    </row>
    <row r="6426" spans="1:9">
      <c r="A6426" s="539">
        <v>6425</v>
      </c>
      <c r="B6426" s="540" t="s">
        <v>8534</v>
      </c>
      <c r="C6426" s="540" t="s">
        <v>8535</v>
      </c>
      <c r="D6426" s="540" t="s">
        <v>2745</v>
      </c>
      <c r="E6426" s="540" t="s">
        <v>11290</v>
      </c>
      <c r="F6426" s="556">
        <v>21380000</v>
      </c>
      <c r="G6426" s="541">
        <v>2023</v>
      </c>
      <c r="H6426" s="542">
        <f>VLOOKUP(G6426,[3]잔가율!$B$3:$C$33,2,FALSE)</f>
        <v>0.82599999999999996</v>
      </c>
      <c r="I6426" s="552">
        <f t="shared" si="100"/>
        <v>17659880</v>
      </c>
    </row>
    <row r="6427" spans="1:9">
      <c r="A6427" s="539">
        <v>6426</v>
      </c>
      <c r="B6427" s="540" t="s">
        <v>8534</v>
      </c>
      <c r="C6427" s="540" t="s">
        <v>8535</v>
      </c>
      <c r="D6427" s="540" t="s">
        <v>2745</v>
      </c>
      <c r="E6427" s="540" t="s">
        <v>11291</v>
      </c>
      <c r="F6427" s="556">
        <v>23480000</v>
      </c>
      <c r="G6427" s="541">
        <v>2023</v>
      </c>
      <c r="H6427" s="542">
        <f>VLOOKUP(G6427,[3]잔가율!$B$3:$C$33,2,FALSE)</f>
        <v>0.82599999999999996</v>
      </c>
      <c r="I6427" s="552">
        <f t="shared" si="100"/>
        <v>19394480</v>
      </c>
    </row>
    <row r="6428" spans="1:9">
      <c r="A6428" s="539">
        <v>6427</v>
      </c>
      <c r="B6428" s="540" t="s">
        <v>8534</v>
      </c>
      <c r="C6428" s="540" t="s">
        <v>8535</v>
      </c>
      <c r="D6428" s="540" t="s">
        <v>2745</v>
      </c>
      <c r="E6428" s="540" t="s">
        <v>11292</v>
      </c>
      <c r="F6428" s="556">
        <v>24130000</v>
      </c>
      <c r="G6428" s="541">
        <v>2023</v>
      </c>
      <c r="H6428" s="542">
        <f>VLOOKUP(G6428,[3]잔가율!$B$3:$C$33,2,FALSE)</f>
        <v>0.82599999999999996</v>
      </c>
      <c r="I6428" s="552">
        <f t="shared" si="100"/>
        <v>19931380</v>
      </c>
    </row>
    <row r="6429" spans="1:9">
      <c r="A6429" s="539">
        <v>6428</v>
      </c>
      <c r="B6429" s="540" t="s">
        <v>8534</v>
      </c>
      <c r="C6429" s="540" t="s">
        <v>8535</v>
      </c>
      <c r="D6429" s="540" t="s">
        <v>2745</v>
      </c>
      <c r="E6429" s="540" t="s">
        <v>11293</v>
      </c>
      <c r="F6429" s="556">
        <v>25840000</v>
      </c>
      <c r="G6429" s="541">
        <v>2023</v>
      </c>
      <c r="H6429" s="542">
        <f>VLOOKUP(G6429,[3]잔가율!$B$3:$C$33,2,FALSE)</f>
        <v>0.82599999999999996</v>
      </c>
      <c r="I6429" s="552">
        <f t="shared" si="100"/>
        <v>21343840</v>
      </c>
    </row>
    <row r="6430" spans="1:9">
      <c r="A6430" s="539">
        <v>6429</v>
      </c>
      <c r="B6430" s="540" t="s">
        <v>8534</v>
      </c>
      <c r="C6430" s="540" t="s">
        <v>8535</v>
      </c>
      <c r="D6430" s="540" t="s">
        <v>2745</v>
      </c>
      <c r="E6430" s="540" t="s">
        <v>11294</v>
      </c>
      <c r="F6430" s="556">
        <v>30580000</v>
      </c>
      <c r="G6430" s="541">
        <v>2023</v>
      </c>
      <c r="H6430" s="542">
        <f>VLOOKUP(G6430,[3]잔가율!$B$3:$C$33,2,FALSE)</f>
        <v>0.82599999999999996</v>
      </c>
      <c r="I6430" s="552">
        <f t="shared" si="100"/>
        <v>25259080</v>
      </c>
    </row>
    <row r="6431" spans="1:9">
      <c r="A6431" s="539">
        <v>6430</v>
      </c>
      <c r="B6431" s="540" t="s">
        <v>8534</v>
      </c>
      <c r="C6431" s="540" t="s">
        <v>8535</v>
      </c>
      <c r="D6431" s="540" t="s">
        <v>2745</v>
      </c>
      <c r="E6431" s="540" t="s">
        <v>11295</v>
      </c>
      <c r="F6431" s="556">
        <v>23530000</v>
      </c>
      <c r="G6431" s="541">
        <v>2023</v>
      </c>
      <c r="H6431" s="542">
        <f>VLOOKUP(G6431,[3]잔가율!$B$3:$C$33,2,FALSE)</f>
        <v>0.82599999999999996</v>
      </c>
      <c r="I6431" s="552">
        <f t="shared" si="100"/>
        <v>19435780</v>
      </c>
    </row>
    <row r="6432" spans="1:9">
      <c r="A6432" s="539">
        <v>6431</v>
      </c>
      <c r="B6432" s="540" t="s">
        <v>8534</v>
      </c>
      <c r="C6432" s="540" t="s">
        <v>8535</v>
      </c>
      <c r="D6432" s="540" t="s">
        <v>2745</v>
      </c>
      <c r="E6432" s="540" t="s">
        <v>11296</v>
      </c>
      <c r="F6432" s="556">
        <v>27620000</v>
      </c>
      <c r="G6432" s="541">
        <v>2023</v>
      </c>
      <c r="H6432" s="542">
        <f>VLOOKUP(G6432,[3]잔가율!$B$3:$C$33,2,FALSE)</f>
        <v>0.82599999999999996</v>
      </c>
      <c r="I6432" s="552">
        <f t="shared" si="100"/>
        <v>22814120</v>
      </c>
    </row>
    <row r="6433" spans="1:9">
      <c r="A6433" s="539">
        <v>6432</v>
      </c>
      <c r="B6433" s="540" t="s">
        <v>8534</v>
      </c>
      <c r="C6433" s="540" t="s">
        <v>8535</v>
      </c>
      <c r="D6433" s="540" t="s">
        <v>2745</v>
      </c>
      <c r="E6433" s="540" t="s">
        <v>11297</v>
      </c>
      <c r="F6433" s="556">
        <v>31910000</v>
      </c>
      <c r="G6433" s="541">
        <v>2023</v>
      </c>
      <c r="H6433" s="542">
        <f>VLOOKUP(G6433,[3]잔가율!$B$3:$C$33,2,FALSE)</f>
        <v>0.82599999999999996</v>
      </c>
      <c r="I6433" s="552">
        <f t="shared" si="100"/>
        <v>26357660</v>
      </c>
    </row>
    <row r="6434" spans="1:9">
      <c r="A6434" s="539">
        <v>6433</v>
      </c>
      <c r="B6434" s="540" t="s">
        <v>8534</v>
      </c>
      <c r="C6434" s="540" t="s">
        <v>8535</v>
      </c>
      <c r="D6434" s="540" t="s">
        <v>2745</v>
      </c>
      <c r="E6434" s="540" t="s">
        <v>11298</v>
      </c>
      <c r="F6434" s="556">
        <v>22370000</v>
      </c>
      <c r="G6434" s="541">
        <v>2023</v>
      </c>
      <c r="H6434" s="542">
        <f>VLOOKUP(G6434,[3]잔가율!$B$3:$C$33,2,FALSE)</f>
        <v>0.82599999999999996</v>
      </c>
      <c r="I6434" s="552">
        <f t="shared" si="100"/>
        <v>18477620</v>
      </c>
    </row>
    <row r="6435" spans="1:9">
      <c r="A6435" s="539">
        <v>6434</v>
      </c>
      <c r="B6435" s="540" t="s">
        <v>8534</v>
      </c>
      <c r="C6435" s="540" t="s">
        <v>8535</v>
      </c>
      <c r="D6435" s="540" t="s">
        <v>2745</v>
      </c>
      <c r="E6435" s="540" t="s">
        <v>11299</v>
      </c>
      <c r="F6435" s="556">
        <v>26510000</v>
      </c>
      <c r="G6435" s="541">
        <v>2023</v>
      </c>
      <c r="H6435" s="542">
        <f>VLOOKUP(G6435,[3]잔가율!$B$3:$C$33,2,FALSE)</f>
        <v>0.82599999999999996</v>
      </c>
      <c r="I6435" s="552">
        <f t="shared" si="100"/>
        <v>21897260</v>
      </c>
    </row>
    <row r="6436" spans="1:9">
      <c r="A6436" s="539">
        <v>6435</v>
      </c>
      <c r="B6436" s="540" t="s">
        <v>8534</v>
      </c>
      <c r="C6436" s="540" t="s">
        <v>8535</v>
      </c>
      <c r="D6436" s="540" t="s">
        <v>2745</v>
      </c>
      <c r="E6436" s="540" t="s">
        <v>11300</v>
      </c>
      <c r="F6436" s="556">
        <v>30510000</v>
      </c>
      <c r="G6436" s="541">
        <v>2023</v>
      </c>
      <c r="H6436" s="542">
        <f>VLOOKUP(G6436,[3]잔가율!$B$3:$C$33,2,FALSE)</f>
        <v>0.82599999999999996</v>
      </c>
      <c r="I6436" s="552">
        <f t="shared" si="100"/>
        <v>25201260</v>
      </c>
    </row>
    <row r="6437" spans="1:9">
      <c r="A6437" s="539">
        <v>6436</v>
      </c>
      <c r="B6437" s="540" t="s">
        <v>8534</v>
      </c>
      <c r="C6437" s="540" t="s">
        <v>8535</v>
      </c>
      <c r="D6437" s="540" t="s">
        <v>2745</v>
      </c>
      <c r="E6437" s="540" t="s">
        <v>11301</v>
      </c>
      <c r="F6437" s="556">
        <v>26180000</v>
      </c>
      <c r="G6437" s="541">
        <v>2023</v>
      </c>
      <c r="H6437" s="542">
        <f>VLOOKUP(G6437,[3]잔가율!$B$3:$C$33,2,FALSE)</f>
        <v>0.82599999999999996</v>
      </c>
      <c r="I6437" s="552">
        <f t="shared" si="100"/>
        <v>21624680</v>
      </c>
    </row>
    <row r="6438" spans="1:9">
      <c r="A6438" s="539">
        <v>6437</v>
      </c>
      <c r="B6438" s="540" t="s">
        <v>8534</v>
      </c>
      <c r="C6438" s="540" t="s">
        <v>8535</v>
      </c>
      <c r="D6438" s="540" t="s">
        <v>2745</v>
      </c>
      <c r="E6438" s="540" t="s">
        <v>11302</v>
      </c>
      <c r="F6438" s="556">
        <v>29380000</v>
      </c>
      <c r="G6438" s="541">
        <v>2023</v>
      </c>
      <c r="H6438" s="542">
        <f>VLOOKUP(G6438,[3]잔가율!$B$3:$C$33,2,FALSE)</f>
        <v>0.82599999999999996</v>
      </c>
      <c r="I6438" s="552">
        <f t="shared" si="100"/>
        <v>24267880</v>
      </c>
    </row>
    <row r="6439" spans="1:9">
      <c r="A6439" s="539">
        <v>6438</v>
      </c>
      <c r="B6439" s="540" t="s">
        <v>8534</v>
      </c>
      <c r="C6439" s="540" t="s">
        <v>8535</v>
      </c>
      <c r="D6439" s="540" t="s">
        <v>2745</v>
      </c>
      <c r="E6439" s="540" t="s">
        <v>11303</v>
      </c>
      <c r="F6439" s="556">
        <v>33500000</v>
      </c>
      <c r="G6439" s="541">
        <v>2023</v>
      </c>
      <c r="H6439" s="542">
        <f>VLOOKUP(G6439,[3]잔가율!$B$3:$C$33,2,FALSE)</f>
        <v>0.82599999999999996</v>
      </c>
      <c r="I6439" s="552">
        <f t="shared" si="100"/>
        <v>27671000</v>
      </c>
    </row>
    <row r="6440" spans="1:9">
      <c r="A6440" s="539">
        <v>6439</v>
      </c>
      <c r="B6440" s="540" t="s">
        <v>8534</v>
      </c>
      <c r="C6440" s="540" t="s">
        <v>8535</v>
      </c>
      <c r="D6440" s="540" t="s">
        <v>2745</v>
      </c>
      <c r="E6440" s="540" t="s">
        <v>11304</v>
      </c>
      <c r="F6440" s="556">
        <v>23120000</v>
      </c>
      <c r="G6440" s="541">
        <v>2023</v>
      </c>
      <c r="H6440" s="542">
        <f>VLOOKUP(G6440,[3]잔가율!$B$3:$C$33,2,FALSE)</f>
        <v>0.82599999999999996</v>
      </c>
      <c r="I6440" s="552">
        <f t="shared" si="100"/>
        <v>19097120</v>
      </c>
    </row>
    <row r="6441" spans="1:9">
      <c r="A6441" s="539">
        <v>6440</v>
      </c>
      <c r="B6441" s="540" t="s">
        <v>8534</v>
      </c>
      <c r="C6441" s="540" t="s">
        <v>8535</v>
      </c>
      <c r="D6441" s="540" t="s">
        <v>2745</v>
      </c>
      <c r="E6441" s="540" t="s">
        <v>11305</v>
      </c>
      <c r="F6441" s="556">
        <v>29680000</v>
      </c>
      <c r="G6441" s="541">
        <v>2023</v>
      </c>
      <c r="H6441" s="542">
        <f>VLOOKUP(G6441,[3]잔가율!$B$3:$C$33,2,FALSE)</f>
        <v>0.82599999999999996</v>
      </c>
      <c r="I6441" s="552">
        <f t="shared" si="100"/>
        <v>24515680</v>
      </c>
    </row>
    <row r="6442" spans="1:9">
      <c r="A6442" s="539">
        <v>6441</v>
      </c>
      <c r="B6442" s="540" t="s">
        <v>8534</v>
      </c>
      <c r="C6442" s="540" t="s">
        <v>8535</v>
      </c>
      <c r="D6442" s="540" t="s">
        <v>2745</v>
      </c>
      <c r="E6442" s="540" t="s">
        <v>11306</v>
      </c>
      <c r="F6442" s="556">
        <v>34500000</v>
      </c>
      <c r="G6442" s="541">
        <v>2023</v>
      </c>
      <c r="H6442" s="542">
        <f>VLOOKUP(G6442,[3]잔가율!$B$3:$C$33,2,FALSE)</f>
        <v>0.82599999999999996</v>
      </c>
      <c r="I6442" s="552">
        <f t="shared" si="100"/>
        <v>28497000</v>
      </c>
    </row>
    <row r="6443" spans="1:9">
      <c r="A6443" s="539">
        <v>6442</v>
      </c>
      <c r="B6443" s="540" t="s">
        <v>8534</v>
      </c>
      <c r="C6443" s="540" t="s">
        <v>8535</v>
      </c>
      <c r="D6443" s="540" t="s">
        <v>2745</v>
      </c>
      <c r="E6443" s="540" t="s">
        <v>11307</v>
      </c>
      <c r="F6443" s="556">
        <v>23260000</v>
      </c>
      <c r="G6443" s="541">
        <v>2023</v>
      </c>
      <c r="H6443" s="542">
        <f>VLOOKUP(G6443,[3]잔가율!$B$3:$C$33,2,FALSE)</f>
        <v>0.82599999999999996</v>
      </c>
      <c r="I6443" s="552">
        <f t="shared" si="100"/>
        <v>19212760</v>
      </c>
    </row>
    <row r="6444" spans="1:9">
      <c r="A6444" s="539">
        <v>6443</v>
      </c>
      <c r="B6444" s="540" t="s">
        <v>8534</v>
      </c>
      <c r="C6444" s="540" t="s">
        <v>8535</v>
      </c>
      <c r="D6444" s="540" t="s">
        <v>2745</v>
      </c>
      <c r="E6444" s="540" t="s">
        <v>11308</v>
      </c>
      <c r="F6444" s="556">
        <v>29070000</v>
      </c>
      <c r="G6444" s="541">
        <v>2023</v>
      </c>
      <c r="H6444" s="542">
        <f>VLOOKUP(G6444,[3]잔가율!$B$3:$C$33,2,FALSE)</f>
        <v>0.82599999999999996</v>
      </c>
      <c r="I6444" s="552">
        <f t="shared" si="100"/>
        <v>24011820</v>
      </c>
    </row>
    <row r="6445" spans="1:9">
      <c r="A6445" s="539">
        <v>6444</v>
      </c>
      <c r="B6445" s="540" t="s">
        <v>8534</v>
      </c>
      <c r="C6445" s="540" t="s">
        <v>8535</v>
      </c>
      <c r="D6445" s="540" t="s">
        <v>2745</v>
      </c>
      <c r="E6445" s="540" t="s">
        <v>11309</v>
      </c>
      <c r="F6445" s="556">
        <v>32580000</v>
      </c>
      <c r="G6445" s="541">
        <v>2023</v>
      </c>
      <c r="H6445" s="542">
        <f>VLOOKUP(G6445,[3]잔가율!$B$3:$C$33,2,FALSE)</f>
        <v>0.82599999999999996</v>
      </c>
      <c r="I6445" s="552">
        <f t="shared" si="100"/>
        <v>26911080</v>
      </c>
    </row>
    <row r="6446" spans="1:9">
      <c r="A6446" s="539">
        <v>6445</v>
      </c>
      <c r="B6446" s="540" t="s">
        <v>8534</v>
      </c>
      <c r="C6446" s="540" t="s">
        <v>8535</v>
      </c>
      <c r="D6446" s="540" t="s">
        <v>2745</v>
      </c>
      <c r="E6446" s="540" t="s">
        <v>11310</v>
      </c>
      <c r="F6446" s="556">
        <v>23070000</v>
      </c>
      <c r="G6446" s="541">
        <v>2023</v>
      </c>
      <c r="H6446" s="542">
        <f>VLOOKUP(G6446,[3]잔가율!$B$3:$C$33,2,FALSE)</f>
        <v>0.82599999999999996</v>
      </c>
      <c r="I6446" s="552">
        <f t="shared" si="100"/>
        <v>19055820</v>
      </c>
    </row>
    <row r="6447" spans="1:9">
      <c r="A6447" s="539">
        <v>6446</v>
      </c>
      <c r="B6447" s="540" t="s">
        <v>8534</v>
      </c>
      <c r="C6447" s="540" t="s">
        <v>8535</v>
      </c>
      <c r="D6447" s="540" t="s">
        <v>2745</v>
      </c>
      <c r="E6447" s="540" t="s">
        <v>11311</v>
      </c>
      <c r="F6447" s="556">
        <v>24740000</v>
      </c>
      <c r="G6447" s="541">
        <v>2023</v>
      </c>
      <c r="H6447" s="542">
        <f>VLOOKUP(G6447,[3]잔가율!$B$3:$C$33,2,FALSE)</f>
        <v>0.82599999999999996</v>
      </c>
      <c r="I6447" s="552">
        <f t="shared" si="100"/>
        <v>20435240</v>
      </c>
    </row>
    <row r="6448" spans="1:9">
      <c r="A6448" s="539">
        <v>6447</v>
      </c>
      <c r="B6448" s="540" t="s">
        <v>8534</v>
      </c>
      <c r="C6448" s="540" t="s">
        <v>8535</v>
      </c>
      <c r="D6448" s="540" t="s">
        <v>2745</v>
      </c>
      <c r="E6448" s="540" t="s">
        <v>11312</v>
      </c>
      <c r="F6448" s="556">
        <v>29430000</v>
      </c>
      <c r="G6448" s="541">
        <v>2023</v>
      </c>
      <c r="H6448" s="542">
        <f>VLOOKUP(G6448,[3]잔가율!$B$3:$C$33,2,FALSE)</f>
        <v>0.82599999999999996</v>
      </c>
      <c r="I6448" s="552">
        <f t="shared" si="100"/>
        <v>24309180</v>
      </c>
    </row>
    <row r="6449" spans="1:9">
      <c r="A6449" s="539">
        <v>6448</v>
      </c>
      <c r="B6449" s="540" t="s">
        <v>8534</v>
      </c>
      <c r="C6449" s="540" t="s">
        <v>8535</v>
      </c>
      <c r="D6449" s="540" t="s">
        <v>2745</v>
      </c>
      <c r="E6449" s="540" t="s">
        <v>11313</v>
      </c>
      <c r="F6449" s="556">
        <v>23580000</v>
      </c>
      <c r="G6449" s="541">
        <v>2023</v>
      </c>
      <c r="H6449" s="542">
        <f>VLOOKUP(G6449,[3]잔가율!$B$3:$C$33,2,FALSE)</f>
        <v>0.82599999999999996</v>
      </c>
      <c r="I6449" s="552">
        <f t="shared" si="100"/>
        <v>19477080</v>
      </c>
    </row>
    <row r="6450" spans="1:9">
      <c r="A6450" s="539">
        <v>6449</v>
      </c>
      <c r="B6450" s="540" t="s">
        <v>8534</v>
      </c>
      <c r="C6450" s="540" t="s">
        <v>8535</v>
      </c>
      <c r="D6450" s="540" t="s">
        <v>2745</v>
      </c>
      <c r="E6450" s="540" t="s">
        <v>11314</v>
      </c>
      <c r="F6450" s="556">
        <v>25180000</v>
      </c>
      <c r="G6450" s="541">
        <v>2023</v>
      </c>
      <c r="H6450" s="542">
        <f>VLOOKUP(G6450,[3]잔가율!$B$3:$C$33,2,FALSE)</f>
        <v>0.82599999999999996</v>
      </c>
      <c r="I6450" s="552">
        <f t="shared" si="100"/>
        <v>20798680</v>
      </c>
    </row>
    <row r="6451" spans="1:9">
      <c r="A6451" s="539">
        <v>6450</v>
      </c>
      <c r="B6451" s="540" t="s">
        <v>8534</v>
      </c>
      <c r="C6451" s="540" t="s">
        <v>8535</v>
      </c>
      <c r="D6451" s="540" t="s">
        <v>2745</v>
      </c>
      <c r="E6451" s="540" t="s">
        <v>11315</v>
      </c>
      <c r="F6451" s="556">
        <v>29650000</v>
      </c>
      <c r="G6451" s="541">
        <v>2023</v>
      </c>
      <c r="H6451" s="542">
        <f>VLOOKUP(G6451,[3]잔가율!$B$3:$C$33,2,FALSE)</f>
        <v>0.82599999999999996</v>
      </c>
      <c r="I6451" s="552">
        <f t="shared" si="100"/>
        <v>24490900</v>
      </c>
    </row>
    <row r="6452" spans="1:9">
      <c r="A6452" s="539">
        <v>6451</v>
      </c>
      <c r="B6452" s="540" t="s">
        <v>8534</v>
      </c>
      <c r="C6452" s="540" t="s">
        <v>8535</v>
      </c>
      <c r="D6452" s="540" t="s">
        <v>2745</v>
      </c>
      <c r="E6452" s="540" t="s">
        <v>11316</v>
      </c>
      <c r="F6452" s="556">
        <v>24440000</v>
      </c>
      <c r="G6452" s="541">
        <v>2023</v>
      </c>
      <c r="H6452" s="542">
        <f>VLOOKUP(G6452,[3]잔가율!$B$3:$C$33,2,FALSE)</f>
        <v>0.82599999999999996</v>
      </c>
      <c r="I6452" s="552">
        <f t="shared" si="100"/>
        <v>20187440</v>
      </c>
    </row>
    <row r="6453" spans="1:9">
      <c r="A6453" s="539">
        <v>6452</v>
      </c>
      <c r="B6453" s="540" t="s">
        <v>8534</v>
      </c>
      <c r="C6453" s="540" t="s">
        <v>8535</v>
      </c>
      <c r="D6453" s="540" t="s">
        <v>2745</v>
      </c>
      <c r="E6453" s="540" t="s">
        <v>11317</v>
      </c>
      <c r="F6453" s="556">
        <v>25910000</v>
      </c>
      <c r="G6453" s="541">
        <v>2023</v>
      </c>
      <c r="H6453" s="542">
        <f>VLOOKUP(G6453,[3]잔가율!$B$3:$C$33,2,FALSE)</f>
        <v>0.82599999999999996</v>
      </c>
      <c r="I6453" s="552">
        <f t="shared" si="100"/>
        <v>21401660</v>
      </c>
    </row>
    <row r="6454" spans="1:9">
      <c r="A6454" s="539">
        <v>6453</v>
      </c>
      <c r="B6454" s="540" t="s">
        <v>8534</v>
      </c>
      <c r="C6454" s="540" t="s">
        <v>8535</v>
      </c>
      <c r="D6454" s="540" t="s">
        <v>2745</v>
      </c>
      <c r="E6454" s="540" t="s">
        <v>11318</v>
      </c>
      <c r="F6454" s="556">
        <v>30400000</v>
      </c>
      <c r="G6454" s="541">
        <v>2023</v>
      </c>
      <c r="H6454" s="542">
        <f>VLOOKUP(G6454,[3]잔가율!$B$3:$C$33,2,FALSE)</f>
        <v>0.82599999999999996</v>
      </c>
      <c r="I6454" s="552">
        <f t="shared" si="100"/>
        <v>25110400</v>
      </c>
    </row>
    <row r="6455" spans="1:9">
      <c r="A6455" s="539">
        <v>6454</v>
      </c>
      <c r="B6455" s="540" t="s">
        <v>8534</v>
      </c>
      <c r="C6455" s="540" t="s">
        <v>8535</v>
      </c>
      <c r="D6455" s="540" t="s">
        <v>2745</v>
      </c>
      <c r="E6455" s="540" t="s">
        <v>11319</v>
      </c>
      <c r="F6455" s="556">
        <v>23600000</v>
      </c>
      <c r="G6455" s="541">
        <v>2023</v>
      </c>
      <c r="H6455" s="542">
        <f>VLOOKUP(G6455,[3]잔가율!$B$3:$C$33,2,FALSE)</f>
        <v>0.82599999999999996</v>
      </c>
      <c r="I6455" s="552">
        <f t="shared" si="100"/>
        <v>19493600</v>
      </c>
    </row>
    <row r="6456" spans="1:9">
      <c r="A6456" s="539">
        <v>6455</v>
      </c>
      <c r="B6456" s="540" t="s">
        <v>8534</v>
      </c>
      <c r="C6456" s="540" t="s">
        <v>8535</v>
      </c>
      <c r="D6456" s="540" t="s">
        <v>2745</v>
      </c>
      <c r="E6456" s="540" t="s">
        <v>11320</v>
      </c>
      <c r="F6456" s="556">
        <v>24900000</v>
      </c>
      <c r="G6456" s="541">
        <v>2023</v>
      </c>
      <c r="H6456" s="542">
        <f>VLOOKUP(G6456,[3]잔가율!$B$3:$C$33,2,FALSE)</f>
        <v>0.82599999999999996</v>
      </c>
      <c r="I6456" s="552">
        <f t="shared" si="100"/>
        <v>20567400</v>
      </c>
    </row>
    <row r="6457" spans="1:9">
      <c r="A6457" s="539">
        <v>6456</v>
      </c>
      <c r="B6457" s="540" t="s">
        <v>8534</v>
      </c>
      <c r="C6457" s="540" t="s">
        <v>8535</v>
      </c>
      <c r="D6457" s="540" t="s">
        <v>2745</v>
      </c>
      <c r="E6457" s="540" t="s">
        <v>11321</v>
      </c>
      <c r="F6457" s="556">
        <v>29400000</v>
      </c>
      <c r="G6457" s="541">
        <v>2023</v>
      </c>
      <c r="H6457" s="542">
        <f>VLOOKUP(G6457,[3]잔가율!$B$3:$C$33,2,FALSE)</f>
        <v>0.82599999999999996</v>
      </c>
      <c r="I6457" s="552">
        <f t="shared" si="100"/>
        <v>24284400</v>
      </c>
    </row>
    <row r="6458" spans="1:9">
      <c r="A6458" s="539">
        <v>6457</v>
      </c>
      <c r="B6458" s="540" t="s">
        <v>8534</v>
      </c>
      <c r="C6458" s="540" t="s">
        <v>8535</v>
      </c>
      <c r="D6458" s="540" t="s">
        <v>2745</v>
      </c>
      <c r="E6458" s="540" t="s">
        <v>11322</v>
      </c>
      <c r="F6458" s="556">
        <v>21220000</v>
      </c>
      <c r="G6458" s="541">
        <v>2023</v>
      </c>
      <c r="H6458" s="542">
        <f>VLOOKUP(G6458,[3]잔가율!$B$3:$C$33,2,FALSE)</f>
        <v>0.82599999999999996</v>
      </c>
      <c r="I6458" s="552">
        <f t="shared" si="100"/>
        <v>17527720</v>
      </c>
    </row>
    <row r="6459" spans="1:9">
      <c r="A6459" s="539">
        <v>6458</v>
      </c>
      <c r="B6459" s="540" t="s">
        <v>8534</v>
      </c>
      <c r="C6459" s="540" t="s">
        <v>8535</v>
      </c>
      <c r="D6459" s="540" t="s">
        <v>2745</v>
      </c>
      <c r="E6459" s="540" t="s">
        <v>11323</v>
      </c>
      <c r="F6459" s="556">
        <v>23930000</v>
      </c>
      <c r="G6459" s="541">
        <v>2023</v>
      </c>
      <c r="H6459" s="542">
        <f>VLOOKUP(G6459,[3]잔가율!$B$3:$C$33,2,FALSE)</f>
        <v>0.82599999999999996</v>
      </c>
      <c r="I6459" s="552">
        <f t="shared" si="100"/>
        <v>19766180</v>
      </c>
    </row>
    <row r="6460" spans="1:9">
      <c r="A6460" s="539">
        <v>6459</v>
      </c>
      <c r="B6460" s="540" t="s">
        <v>8534</v>
      </c>
      <c r="C6460" s="540" t="s">
        <v>8535</v>
      </c>
      <c r="D6460" s="540" t="s">
        <v>2745</v>
      </c>
      <c r="E6460" s="540" t="s">
        <v>11324</v>
      </c>
      <c r="F6460" s="556">
        <v>26910000</v>
      </c>
      <c r="G6460" s="541">
        <v>2023</v>
      </c>
      <c r="H6460" s="542">
        <f>VLOOKUP(G6460,[3]잔가율!$B$3:$C$33,2,FALSE)</f>
        <v>0.82599999999999996</v>
      </c>
      <c r="I6460" s="552">
        <f t="shared" si="100"/>
        <v>22227660</v>
      </c>
    </row>
    <row r="6461" spans="1:9">
      <c r="A6461" s="539">
        <v>6460</v>
      </c>
      <c r="B6461" s="540" t="s">
        <v>8534</v>
      </c>
      <c r="C6461" s="540" t="s">
        <v>8535</v>
      </c>
      <c r="D6461" s="540" t="s">
        <v>2745</v>
      </c>
      <c r="E6461" s="540" t="s">
        <v>11325</v>
      </c>
      <c r="F6461" s="556">
        <v>29970000</v>
      </c>
      <c r="G6461" s="541">
        <v>2023</v>
      </c>
      <c r="H6461" s="542">
        <f>VLOOKUP(G6461,[3]잔가율!$B$3:$C$33,2,FALSE)</f>
        <v>0.82599999999999996</v>
      </c>
      <c r="I6461" s="552">
        <f t="shared" si="100"/>
        <v>24755220</v>
      </c>
    </row>
    <row r="6462" spans="1:9">
      <c r="A6462" s="539">
        <v>6461</v>
      </c>
      <c r="B6462" s="540" t="s">
        <v>8534</v>
      </c>
      <c r="C6462" s="540" t="s">
        <v>8535</v>
      </c>
      <c r="D6462" s="540" t="s">
        <v>2745</v>
      </c>
      <c r="E6462" s="540" t="s">
        <v>11326</v>
      </c>
      <c r="F6462" s="556">
        <v>23810000</v>
      </c>
      <c r="G6462" s="541">
        <v>2023</v>
      </c>
      <c r="H6462" s="542">
        <f>VLOOKUP(G6462,[3]잔가율!$B$3:$C$33,2,FALSE)</f>
        <v>0.82599999999999996</v>
      </c>
      <c r="I6462" s="552">
        <f t="shared" si="100"/>
        <v>19667060</v>
      </c>
    </row>
    <row r="6463" spans="1:9">
      <c r="A6463" s="539">
        <v>6462</v>
      </c>
      <c r="B6463" s="540" t="s">
        <v>8534</v>
      </c>
      <c r="C6463" s="540" t="s">
        <v>8535</v>
      </c>
      <c r="D6463" s="540" t="s">
        <v>2745</v>
      </c>
      <c r="E6463" s="540" t="s">
        <v>11327</v>
      </c>
      <c r="F6463" s="556">
        <v>24390000</v>
      </c>
      <c r="G6463" s="541">
        <v>2023</v>
      </c>
      <c r="H6463" s="542">
        <f>VLOOKUP(G6463,[3]잔가율!$B$3:$C$33,2,FALSE)</f>
        <v>0.82599999999999996</v>
      </c>
      <c r="I6463" s="552">
        <f t="shared" si="100"/>
        <v>20146140</v>
      </c>
    </row>
    <row r="6464" spans="1:9">
      <c r="A6464" s="539">
        <v>6463</v>
      </c>
      <c r="B6464" s="540" t="s">
        <v>8534</v>
      </c>
      <c r="C6464" s="540" t="s">
        <v>8535</v>
      </c>
      <c r="D6464" s="540" t="s">
        <v>2745</v>
      </c>
      <c r="E6464" s="540" t="s">
        <v>11328</v>
      </c>
      <c r="F6464" s="556">
        <v>25530000</v>
      </c>
      <c r="G6464" s="541">
        <v>2023</v>
      </c>
      <c r="H6464" s="542">
        <f>VLOOKUP(G6464,[3]잔가율!$B$3:$C$33,2,FALSE)</f>
        <v>0.82599999999999996</v>
      </c>
      <c r="I6464" s="552">
        <f t="shared" si="100"/>
        <v>21087780</v>
      </c>
    </row>
    <row r="6465" spans="1:9">
      <c r="A6465" s="539">
        <v>6464</v>
      </c>
      <c r="B6465" s="540" t="s">
        <v>8534</v>
      </c>
      <c r="C6465" s="540" t="s">
        <v>8535</v>
      </c>
      <c r="D6465" s="540" t="s">
        <v>2745</v>
      </c>
      <c r="E6465" s="540" t="s">
        <v>11329</v>
      </c>
      <c r="F6465" s="556">
        <v>27320000</v>
      </c>
      <c r="G6465" s="541">
        <v>2023</v>
      </c>
      <c r="H6465" s="542">
        <f>VLOOKUP(G6465,[3]잔가율!$B$3:$C$33,2,FALSE)</f>
        <v>0.82599999999999996</v>
      </c>
      <c r="I6465" s="552">
        <f t="shared" si="100"/>
        <v>22566320</v>
      </c>
    </row>
    <row r="6466" spans="1:9">
      <c r="A6466" s="539">
        <v>6465</v>
      </c>
      <c r="B6466" s="540" t="s">
        <v>8534</v>
      </c>
      <c r="C6466" s="540" t="s">
        <v>8535</v>
      </c>
      <c r="D6466" s="540" t="s">
        <v>2745</v>
      </c>
      <c r="E6466" s="540" t="s">
        <v>11330</v>
      </c>
      <c r="F6466" s="556">
        <v>30100000</v>
      </c>
      <c r="G6466" s="541">
        <v>2023</v>
      </c>
      <c r="H6466" s="542">
        <f>VLOOKUP(G6466,[3]잔가율!$B$3:$C$33,2,FALSE)</f>
        <v>0.82599999999999996</v>
      </c>
      <c r="I6466" s="552">
        <f t="shared" ref="I6466:I6529" si="101">ROUNDDOWN(F6466*H6466,0)</f>
        <v>24862600</v>
      </c>
    </row>
    <row r="6467" spans="1:9">
      <c r="A6467" s="539">
        <v>6466</v>
      </c>
      <c r="B6467" s="540" t="s">
        <v>8534</v>
      </c>
      <c r="C6467" s="540" t="s">
        <v>8535</v>
      </c>
      <c r="D6467" s="540" t="s">
        <v>2745</v>
      </c>
      <c r="E6467" s="540" t="s">
        <v>11331</v>
      </c>
      <c r="F6467" s="556">
        <v>24050000</v>
      </c>
      <c r="G6467" s="541">
        <v>2023</v>
      </c>
      <c r="H6467" s="542">
        <f>VLOOKUP(G6467,[3]잔가율!$B$3:$C$33,2,FALSE)</f>
        <v>0.82599999999999996</v>
      </c>
      <c r="I6467" s="552">
        <f t="shared" si="101"/>
        <v>19865300</v>
      </c>
    </row>
    <row r="6468" spans="1:9">
      <c r="A6468" s="539">
        <v>6467</v>
      </c>
      <c r="B6468" s="540" t="s">
        <v>8534</v>
      </c>
      <c r="C6468" s="540" t="s">
        <v>8535</v>
      </c>
      <c r="D6468" s="540" t="s">
        <v>2745</v>
      </c>
      <c r="E6468" s="540" t="s">
        <v>11332</v>
      </c>
      <c r="F6468" s="556">
        <v>26910000</v>
      </c>
      <c r="G6468" s="541">
        <v>2023</v>
      </c>
      <c r="H6468" s="542">
        <f>VLOOKUP(G6468,[3]잔가율!$B$3:$C$33,2,FALSE)</f>
        <v>0.82599999999999996</v>
      </c>
      <c r="I6468" s="552">
        <f t="shared" si="101"/>
        <v>22227660</v>
      </c>
    </row>
    <row r="6469" spans="1:9">
      <c r="A6469" s="539">
        <v>6468</v>
      </c>
      <c r="B6469" s="540" t="s">
        <v>8534</v>
      </c>
      <c r="C6469" s="540" t="s">
        <v>8535</v>
      </c>
      <c r="D6469" s="540" t="s">
        <v>2745</v>
      </c>
      <c r="E6469" s="540" t="s">
        <v>11333</v>
      </c>
      <c r="F6469" s="556">
        <v>23910000</v>
      </c>
      <c r="G6469" s="541">
        <v>2023</v>
      </c>
      <c r="H6469" s="542">
        <f>VLOOKUP(G6469,[3]잔가율!$B$3:$C$33,2,FALSE)</f>
        <v>0.82599999999999996</v>
      </c>
      <c r="I6469" s="552">
        <f t="shared" si="101"/>
        <v>19749660</v>
      </c>
    </row>
    <row r="6470" spans="1:9">
      <c r="A6470" s="539">
        <v>6469</v>
      </c>
      <c r="B6470" s="540" t="s">
        <v>8534</v>
      </c>
      <c r="C6470" s="540" t="s">
        <v>8535</v>
      </c>
      <c r="D6470" s="540" t="s">
        <v>2745</v>
      </c>
      <c r="E6470" s="540" t="s">
        <v>11334</v>
      </c>
      <c r="F6470" s="556">
        <v>25880000</v>
      </c>
      <c r="G6470" s="541">
        <v>2023</v>
      </c>
      <c r="H6470" s="542">
        <f>VLOOKUP(G6470,[3]잔가율!$B$3:$C$33,2,FALSE)</f>
        <v>0.82599999999999996</v>
      </c>
      <c r="I6470" s="552">
        <f t="shared" si="101"/>
        <v>21376880</v>
      </c>
    </row>
    <row r="6471" spans="1:9">
      <c r="A6471" s="539">
        <v>6470</v>
      </c>
      <c r="B6471" s="540" t="s">
        <v>8534</v>
      </c>
      <c r="C6471" s="540" t="s">
        <v>8535</v>
      </c>
      <c r="D6471" s="540" t="s">
        <v>2745</v>
      </c>
      <c r="E6471" s="540" t="s">
        <v>11335</v>
      </c>
      <c r="F6471" s="556">
        <v>27000000</v>
      </c>
      <c r="G6471" s="541">
        <v>2023</v>
      </c>
      <c r="H6471" s="542">
        <f>VLOOKUP(G6471,[3]잔가율!$B$3:$C$33,2,FALSE)</f>
        <v>0.82599999999999996</v>
      </c>
      <c r="I6471" s="552">
        <f t="shared" si="101"/>
        <v>22302000</v>
      </c>
    </row>
    <row r="6472" spans="1:9">
      <c r="A6472" s="539">
        <v>6471</v>
      </c>
      <c r="B6472" s="540" t="s">
        <v>8534</v>
      </c>
      <c r="C6472" s="540" t="s">
        <v>8535</v>
      </c>
      <c r="D6472" s="540" t="s">
        <v>2745</v>
      </c>
      <c r="E6472" s="540" t="s">
        <v>11336</v>
      </c>
      <c r="F6472" s="556">
        <v>31140000</v>
      </c>
      <c r="G6472" s="541">
        <v>2023</v>
      </c>
      <c r="H6472" s="542">
        <f>VLOOKUP(G6472,[3]잔가율!$B$3:$C$33,2,FALSE)</f>
        <v>0.82599999999999996</v>
      </c>
      <c r="I6472" s="552">
        <f t="shared" si="101"/>
        <v>25721640</v>
      </c>
    </row>
    <row r="6473" spans="1:9">
      <c r="A6473" s="539">
        <v>6472</v>
      </c>
      <c r="B6473" s="540" t="s">
        <v>8534</v>
      </c>
      <c r="C6473" s="540" t="s">
        <v>8535</v>
      </c>
      <c r="D6473" s="540" t="s">
        <v>2745</v>
      </c>
      <c r="E6473" s="540" t="s">
        <v>11337</v>
      </c>
      <c r="F6473" s="556">
        <v>22900000</v>
      </c>
      <c r="G6473" s="541">
        <v>2023</v>
      </c>
      <c r="H6473" s="542">
        <f>VLOOKUP(G6473,[3]잔가율!$B$3:$C$33,2,FALSE)</f>
        <v>0.82599999999999996</v>
      </c>
      <c r="I6473" s="552">
        <f t="shared" si="101"/>
        <v>18915400</v>
      </c>
    </row>
    <row r="6474" spans="1:9">
      <c r="A6474" s="539">
        <v>6473</v>
      </c>
      <c r="B6474" s="540" t="s">
        <v>8534</v>
      </c>
      <c r="C6474" s="540" t="s">
        <v>8535</v>
      </c>
      <c r="D6474" s="540" t="s">
        <v>2745</v>
      </c>
      <c r="E6474" s="540" t="s">
        <v>11338</v>
      </c>
      <c r="F6474" s="556">
        <v>25790000</v>
      </c>
      <c r="G6474" s="541">
        <v>2023</v>
      </c>
      <c r="H6474" s="542">
        <f>VLOOKUP(G6474,[3]잔가율!$B$3:$C$33,2,FALSE)</f>
        <v>0.82599999999999996</v>
      </c>
      <c r="I6474" s="552">
        <f t="shared" si="101"/>
        <v>21302540</v>
      </c>
    </row>
    <row r="6475" spans="1:9">
      <c r="A6475" s="539">
        <v>6474</v>
      </c>
      <c r="B6475" s="540" t="s">
        <v>8534</v>
      </c>
      <c r="C6475" s="540" t="s">
        <v>8535</v>
      </c>
      <c r="D6475" s="540" t="s">
        <v>2745</v>
      </c>
      <c r="E6475" s="540" t="s">
        <v>11339</v>
      </c>
      <c r="F6475" s="556">
        <v>27540000</v>
      </c>
      <c r="G6475" s="541">
        <v>2023</v>
      </c>
      <c r="H6475" s="542">
        <f>VLOOKUP(G6475,[3]잔가율!$B$3:$C$33,2,FALSE)</f>
        <v>0.82599999999999996</v>
      </c>
      <c r="I6475" s="552">
        <f t="shared" si="101"/>
        <v>22748040</v>
      </c>
    </row>
    <row r="6476" spans="1:9">
      <c r="A6476" s="539">
        <v>6475</v>
      </c>
      <c r="B6476" s="540" t="s">
        <v>8534</v>
      </c>
      <c r="C6476" s="540" t="s">
        <v>8535</v>
      </c>
      <c r="D6476" s="540" t="s">
        <v>2745</v>
      </c>
      <c r="E6476" s="540" t="s">
        <v>11340</v>
      </c>
      <c r="F6476" s="556">
        <v>29280000</v>
      </c>
      <c r="G6476" s="541">
        <v>2023</v>
      </c>
      <c r="H6476" s="542">
        <f>VLOOKUP(G6476,[3]잔가율!$B$3:$C$33,2,FALSE)</f>
        <v>0.82599999999999996</v>
      </c>
      <c r="I6476" s="552">
        <f t="shared" si="101"/>
        <v>24185280</v>
      </c>
    </row>
    <row r="6477" spans="1:9">
      <c r="A6477" s="539">
        <v>6476</v>
      </c>
      <c r="B6477" s="540" t="s">
        <v>8534</v>
      </c>
      <c r="C6477" s="540" t="s">
        <v>8535</v>
      </c>
      <c r="D6477" s="540" t="s">
        <v>2745</v>
      </c>
      <c r="E6477" s="540" t="s">
        <v>11341</v>
      </c>
      <c r="F6477" s="556">
        <v>32050000</v>
      </c>
      <c r="G6477" s="541">
        <v>2023</v>
      </c>
      <c r="H6477" s="542">
        <f>VLOOKUP(G6477,[3]잔가율!$B$3:$C$33,2,FALSE)</f>
        <v>0.82599999999999996</v>
      </c>
      <c r="I6477" s="552">
        <f t="shared" si="101"/>
        <v>26473300</v>
      </c>
    </row>
    <row r="6478" spans="1:9">
      <c r="A6478" s="539">
        <v>6477</v>
      </c>
      <c r="B6478" s="540" t="s">
        <v>8534</v>
      </c>
      <c r="C6478" s="540" t="s">
        <v>8535</v>
      </c>
      <c r="D6478" s="540" t="s">
        <v>2745</v>
      </c>
      <c r="E6478" s="540" t="s">
        <v>11342</v>
      </c>
      <c r="F6478" s="556">
        <v>25640000</v>
      </c>
      <c r="G6478" s="541">
        <v>2023</v>
      </c>
      <c r="H6478" s="542">
        <f>VLOOKUP(G6478,[3]잔가율!$B$3:$C$33,2,FALSE)</f>
        <v>0.82599999999999996</v>
      </c>
      <c r="I6478" s="552">
        <f t="shared" si="101"/>
        <v>21178640</v>
      </c>
    </row>
    <row r="6479" spans="1:9">
      <c r="A6479" s="539">
        <v>6478</v>
      </c>
      <c r="B6479" s="540" t="s">
        <v>8534</v>
      </c>
      <c r="C6479" s="540" t="s">
        <v>8535</v>
      </c>
      <c r="D6479" s="540" t="s">
        <v>2745</v>
      </c>
      <c r="E6479" s="540" t="s">
        <v>11343</v>
      </c>
      <c r="F6479" s="556">
        <v>29400000</v>
      </c>
      <c r="G6479" s="541">
        <v>2023</v>
      </c>
      <c r="H6479" s="542">
        <f>VLOOKUP(G6479,[3]잔가율!$B$3:$C$33,2,FALSE)</f>
        <v>0.82599999999999996</v>
      </c>
      <c r="I6479" s="552">
        <f t="shared" si="101"/>
        <v>24284400</v>
      </c>
    </row>
    <row r="6480" spans="1:9">
      <c r="A6480" s="539">
        <v>6479</v>
      </c>
      <c r="B6480" s="540" t="s">
        <v>8534</v>
      </c>
      <c r="C6480" s="540" t="s">
        <v>8535</v>
      </c>
      <c r="D6480" s="540" t="s">
        <v>2745</v>
      </c>
      <c r="E6480" s="540" t="s">
        <v>11344</v>
      </c>
      <c r="F6480" s="556">
        <v>26970000</v>
      </c>
      <c r="G6480" s="541">
        <v>2023</v>
      </c>
      <c r="H6480" s="542">
        <f>VLOOKUP(G6480,[3]잔가율!$B$3:$C$33,2,FALSE)</f>
        <v>0.82599999999999996</v>
      </c>
      <c r="I6480" s="552">
        <f t="shared" si="101"/>
        <v>22277220</v>
      </c>
    </row>
    <row r="6481" spans="1:9">
      <c r="A6481" s="539">
        <v>6480</v>
      </c>
      <c r="B6481" s="540" t="s">
        <v>8534</v>
      </c>
      <c r="C6481" s="540" t="s">
        <v>8535</v>
      </c>
      <c r="D6481" s="540" t="s">
        <v>2745</v>
      </c>
      <c r="E6481" s="540" t="s">
        <v>11345</v>
      </c>
      <c r="F6481" s="556">
        <v>23100000</v>
      </c>
      <c r="G6481" s="541">
        <v>2023</v>
      </c>
      <c r="H6481" s="542">
        <f>VLOOKUP(G6481,[3]잔가율!$B$3:$C$33,2,FALSE)</f>
        <v>0.82599999999999996</v>
      </c>
      <c r="I6481" s="552">
        <f t="shared" si="101"/>
        <v>19080600</v>
      </c>
    </row>
    <row r="6482" spans="1:9">
      <c r="A6482" s="539">
        <v>6481</v>
      </c>
      <c r="B6482" s="540" t="s">
        <v>8534</v>
      </c>
      <c r="C6482" s="540" t="s">
        <v>8535</v>
      </c>
      <c r="D6482" s="540" t="s">
        <v>2745</v>
      </c>
      <c r="E6482" s="540" t="s">
        <v>11346</v>
      </c>
      <c r="F6482" s="556">
        <v>27500000</v>
      </c>
      <c r="G6482" s="541">
        <v>2023</v>
      </c>
      <c r="H6482" s="542">
        <f>VLOOKUP(G6482,[3]잔가율!$B$3:$C$33,2,FALSE)</f>
        <v>0.82599999999999996</v>
      </c>
      <c r="I6482" s="552">
        <f t="shared" si="101"/>
        <v>22715000</v>
      </c>
    </row>
    <row r="6483" spans="1:9">
      <c r="A6483" s="539">
        <v>6482</v>
      </c>
      <c r="B6483" s="540" t="s">
        <v>8534</v>
      </c>
      <c r="C6483" s="540" t="s">
        <v>8535</v>
      </c>
      <c r="D6483" s="540" t="s">
        <v>2745</v>
      </c>
      <c r="E6483" s="540" t="s">
        <v>11347</v>
      </c>
      <c r="F6483" s="556">
        <v>26770000</v>
      </c>
      <c r="G6483" s="541">
        <v>2023</v>
      </c>
      <c r="H6483" s="542">
        <f>VLOOKUP(G6483,[3]잔가율!$B$3:$C$33,2,FALSE)</f>
        <v>0.82599999999999996</v>
      </c>
      <c r="I6483" s="552">
        <f t="shared" si="101"/>
        <v>22112020</v>
      </c>
    </row>
    <row r="6484" spans="1:9">
      <c r="A6484" s="539">
        <v>6483</v>
      </c>
      <c r="B6484" s="540" t="s">
        <v>8534</v>
      </c>
      <c r="C6484" s="540" t="s">
        <v>8535</v>
      </c>
      <c r="D6484" s="540" t="s">
        <v>2745</v>
      </c>
      <c r="E6484" s="540" t="s">
        <v>11348</v>
      </c>
      <c r="F6484" s="556">
        <v>25340000</v>
      </c>
      <c r="G6484" s="541">
        <v>2023</v>
      </c>
      <c r="H6484" s="542">
        <f>VLOOKUP(G6484,[3]잔가율!$B$3:$C$33,2,FALSE)</f>
        <v>0.82599999999999996</v>
      </c>
      <c r="I6484" s="552">
        <f t="shared" si="101"/>
        <v>20930840</v>
      </c>
    </row>
    <row r="6485" spans="1:9">
      <c r="A6485" s="539">
        <v>6484</v>
      </c>
      <c r="B6485" s="540" t="s">
        <v>8534</v>
      </c>
      <c r="C6485" s="540" t="s">
        <v>8535</v>
      </c>
      <c r="D6485" s="540" t="s">
        <v>2745</v>
      </c>
      <c r="E6485" s="540" t="s">
        <v>11349</v>
      </c>
      <c r="F6485" s="556">
        <v>30570000</v>
      </c>
      <c r="G6485" s="541">
        <v>2023</v>
      </c>
      <c r="H6485" s="542">
        <f>VLOOKUP(G6485,[3]잔가율!$B$3:$C$33,2,FALSE)</f>
        <v>0.82599999999999996</v>
      </c>
      <c r="I6485" s="552">
        <f t="shared" si="101"/>
        <v>25250820</v>
      </c>
    </row>
    <row r="6486" spans="1:9">
      <c r="A6486" s="539">
        <v>6485</v>
      </c>
      <c r="B6486" s="540" t="s">
        <v>8534</v>
      </c>
      <c r="C6486" s="540" t="s">
        <v>8535</v>
      </c>
      <c r="D6486" s="540" t="s">
        <v>2745</v>
      </c>
      <c r="E6486" s="540" t="s">
        <v>11350</v>
      </c>
      <c r="F6486" s="556">
        <v>24900000</v>
      </c>
      <c r="G6486" s="541">
        <v>2023</v>
      </c>
      <c r="H6486" s="542">
        <f>VLOOKUP(G6486,[3]잔가율!$B$3:$C$33,2,FALSE)</f>
        <v>0.82599999999999996</v>
      </c>
      <c r="I6486" s="552">
        <f t="shared" si="101"/>
        <v>20567400</v>
      </c>
    </row>
    <row r="6487" spans="1:9">
      <c r="A6487" s="539">
        <v>6486</v>
      </c>
      <c r="B6487" s="540" t="s">
        <v>8534</v>
      </c>
      <c r="C6487" s="540" t="s">
        <v>8535</v>
      </c>
      <c r="D6487" s="540" t="s">
        <v>2745</v>
      </c>
      <c r="E6487" s="540" t="s">
        <v>11351</v>
      </c>
      <c r="F6487" s="556">
        <v>27390000</v>
      </c>
      <c r="G6487" s="541">
        <v>2023</v>
      </c>
      <c r="H6487" s="542">
        <f>VLOOKUP(G6487,[3]잔가율!$B$3:$C$33,2,FALSE)</f>
        <v>0.82599999999999996</v>
      </c>
      <c r="I6487" s="552">
        <f t="shared" si="101"/>
        <v>22624140</v>
      </c>
    </row>
    <row r="6488" spans="1:9">
      <c r="A6488" s="539">
        <v>6487</v>
      </c>
      <c r="B6488" s="540" t="s">
        <v>8534</v>
      </c>
      <c r="C6488" s="540" t="s">
        <v>8535</v>
      </c>
      <c r="D6488" s="540" t="s">
        <v>2745</v>
      </c>
      <c r="E6488" s="540" t="s">
        <v>11352</v>
      </c>
      <c r="F6488" s="556">
        <v>27350000</v>
      </c>
      <c r="G6488" s="541">
        <v>2023</v>
      </c>
      <c r="H6488" s="542">
        <f>VLOOKUP(G6488,[3]잔가율!$B$3:$C$33,2,FALSE)</f>
        <v>0.82599999999999996</v>
      </c>
      <c r="I6488" s="552">
        <f t="shared" si="101"/>
        <v>22591100</v>
      </c>
    </row>
    <row r="6489" spans="1:9">
      <c r="A6489" s="539">
        <v>6488</v>
      </c>
      <c r="B6489" s="540" t="s">
        <v>8534</v>
      </c>
      <c r="C6489" s="540" t="s">
        <v>8535</v>
      </c>
      <c r="D6489" s="540" t="s">
        <v>2745</v>
      </c>
      <c r="E6489" s="540" t="s">
        <v>11353</v>
      </c>
      <c r="F6489" s="556">
        <v>30600000</v>
      </c>
      <c r="G6489" s="541">
        <v>2023</v>
      </c>
      <c r="H6489" s="542">
        <f>VLOOKUP(G6489,[3]잔가율!$B$3:$C$33,2,FALSE)</f>
        <v>0.82599999999999996</v>
      </c>
      <c r="I6489" s="552">
        <f t="shared" si="101"/>
        <v>25275600</v>
      </c>
    </row>
    <row r="6490" spans="1:9">
      <c r="A6490" s="539">
        <v>6489</v>
      </c>
      <c r="B6490" s="540" t="s">
        <v>8534</v>
      </c>
      <c r="C6490" s="540" t="s">
        <v>8535</v>
      </c>
      <c r="D6490" s="540" t="s">
        <v>2745</v>
      </c>
      <c r="E6490" s="540" t="s">
        <v>11354</v>
      </c>
      <c r="F6490" s="556">
        <v>26610000</v>
      </c>
      <c r="G6490" s="541">
        <v>2023</v>
      </c>
      <c r="H6490" s="542">
        <f>VLOOKUP(G6490,[3]잔가율!$B$3:$C$33,2,FALSE)</f>
        <v>0.82599999999999996</v>
      </c>
      <c r="I6490" s="552">
        <f t="shared" si="101"/>
        <v>21979860</v>
      </c>
    </row>
    <row r="6491" spans="1:9">
      <c r="A6491" s="539">
        <v>6490</v>
      </c>
      <c r="B6491" s="540" t="s">
        <v>8534</v>
      </c>
      <c r="C6491" s="540" t="s">
        <v>8535</v>
      </c>
      <c r="D6491" s="540" t="s">
        <v>2745</v>
      </c>
      <c r="E6491" s="540" t="s">
        <v>11355</v>
      </c>
      <c r="F6491" s="556">
        <v>29070000</v>
      </c>
      <c r="G6491" s="541">
        <v>2023</v>
      </c>
      <c r="H6491" s="542">
        <f>VLOOKUP(G6491,[3]잔가율!$B$3:$C$33,2,FALSE)</f>
        <v>0.82599999999999996</v>
      </c>
      <c r="I6491" s="552">
        <f t="shared" si="101"/>
        <v>24011820</v>
      </c>
    </row>
    <row r="6492" spans="1:9">
      <c r="A6492" s="539">
        <v>6491</v>
      </c>
      <c r="B6492" s="540" t="s">
        <v>8534</v>
      </c>
      <c r="C6492" s="540" t="s">
        <v>8535</v>
      </c>
      <c r="D6492" s="540" t="s">
        <v>2745</v>
      </c>
      <c r="E6492" s="540" t="s">
        <v>11356</v>
      </c>
      <c r="F6492" s="556">
        <v>27110000</v>
      </c>
      <c r="G6492" s="541">
        <v>2023</v>
      </c>
      <c r="H6492" s="542">
        <f>VLOOKUP(G6492,[3]잔가율!$B$3:$C$33,2,FALSE)</f>
        <v>0.82599999999999996</v>
      </c>
      <c r="I6492" s="552">
        <f t="shared" si="101"/>
        <v>22392860</v>
      </c>
    </row>
    <row r="6493" spans="1:9">
      <c r="A6493" s="539">
        <v>6492</v>
      </c>
      <c r="B6493" s="540" t="s">
        <v>8534</v>
      </c>
      <c r="C6493" s="540" t="s">
        <v>8535</v>
      </c>
      <c r="D6493" s="540" t="s">
        <v>2745</v>
      </c>
      <c r="E6493" s="540" t="s">
        <v>11357</v>
      </c>
      <c r="F6493" s="556">
        <v>25590000</v>
      </c>
      <c r="G6493" s="541">
        <v>2023</v>
      </c>
      <c r="H6493" s="542">
        <f>VLOOKUP(G6493,[3]잔가율!$B$3:$C$33,2,FALSE)</f>
        <v>0.82599999999999996</v>
      </c>
      <c r="I6493" s="552">
        <f t="shared" si="101"/>
        <v>21137340</v>
      </c>
    </row>
    <row r="6494" spans="1:9">
      <c r="A6494" s="539">
        <v>6493</v>
      </c>
      <c r="B6494" s="540" t="s">
        <v>8534</v>
      </c>
      <c r="C6494" s="540" t="s">
        <v>8535</v>
      </c>
      <c r="D6494" s="540" t="s">
        <v>2745</v>
      </c>
      <c r="E6494" s="540" t="s">
        <v>11358</v>
      </c>
      <c r="F6494" s="556">
        <v>29330000</v>
      </c>
      <c r="G6494" s="541">
        <v>2023</v>
      </c>
      <c r="H6494" s="542">
        <f>VLOOKUP(G6494,[3]잔가율!$B$3:$C$33,2,FALSE)</f>
        <v>0.82599999999999996</v>
      </c>
      <c r="I6494" s="552">
        <f t="shared" si="101"/>
        <v>24226580</v>
      </c>
    </row>
    <row r="6495" spans="1:9">
      <c r="A6495" s="539">
        <v>6494</v>
      </c>
      <c r="B6495" s="540" t="s">
        <v>8534</v>
      </c>
      <c r="C6495" s="540" t="s">
        <v>8535</v>
      </c>
      <c r="D6495" s="540" t="s">
        <v>2745</v>
      </c>
      <c r="E6495" s="540" t="s">
        <v>11359</v>
      </c>
      <c r="F6495" s="556">
        <v>27510000</v>
      </c>
      <c r="G6495" s="541">
        <v>2023</v>
      </c>
      <c r="H6495" s="542">
        <f>VLOOKUP(G6495,[3]잔가율!$B$3:$C$33,2,FALSE)</f>
        <v>0.82599999999999996</v>
      </c>
      <c r="I6495" s="552">
        <f t="shared" si="101"/>
        <v>22723260</v>
      </c>
    </row>
    <row r="6496" spans="1:9">
      <c r="A6496" s="539">
        <v>6495</v>
      </c>
      <c r="B6496" s="540" t="s">
        <v>8534</v>
      </c>
      <c r="C6496" s="540" t="s">
        <v>8535</v>
      </c>
      <c r="D6496" s="540" t="s">
        <v>2745</v>
      </c>
      <c r="E6496" s="540" t="s">
        <v>11360</v>
      </c>
      <c r="F6496" s="556">
        <v>26080000</v>
      </c>
      <c r="G6496" s="541">
        <v>2023</v>
      </c>
      <c r="H6496" s="542">
        <f>VLOOKUP(G6496,[3]잔가율!$B$3:$C$33,2,FALSE)</f>
        <v>0.82599999999999996</v>
      </c>
      <c r="I6496" s="552">
        <f t="shared" si="101"/>
        <v>21542080</v>
      </c>
    </row>
    <row r="6497" spans="1:9">
      <c r="A6497" s="539">
        <v>6496</v>
      </c>
      <c r="B6497" s="540" t="s">
        <v>8534</v>
      </c>
      <c r="C6497" s="540" t="s">
        <v>8535</v>
      </c>
      <c r="D6497" s="540" t="s">
        <v>2745</v>
      </c>
      <c r="E6497" s="540" t="s">
        <v>11361</v>
      </c>
      <c r="F6497" s="556">
        <v>32520000</v>
      </c>
      <c r="G6497" s="541">
        <v>2023</v>
      </c>
      <c r="H6497" s="542">
        <f>VLOOKUP(G6497,[3]잔가율!$B$3:$C$33,2,FALSE)</f>
        <v>0.82599999999999996</v>
      </c>
      <c r="I6497" s="552">
        <f t="shared" si="101"/>
        <v>26861520</v>
      </c>
    </row>
    <row r="6498" spans="1:9">
      <c r="A6498" s="539">
        <v>6497</v>
      </c>
      <c r="B6498" s="540" t="s">
        <v>8534</v>
      </c>
      <c r="C6498" s="540" t="s">
        <v>8535</v>
      </c>
      <c r="D6498" s="540" t="s">
        <v>2745</v>
      </c>
      <c r="E6498" s="540" t="s">
        <v>11362</v>
      </c>
      <c r="F6498" s="556">
        <v>23710000</v>
      </c>
      <c r="G6498" s="541">
        <v>2023</v>
      </c>
      <c r="H6498" s="542">
        <f>VLOOKUP(G6498,[3]잔가율!$B$3:$C$33,2,FALSE)</f>
        <v>0.82599999999999996</v>
      </c>
      <c r="I6498" s="552">
        <f t="shared" si="101"/>
        <v>19584460</v>
      </c>
    </row>
    <row r="6499" spans="1:9">
      <c r="A6499" s="539">
        <v>6498</v>
      </c>
      <c r="B6499" s="540" t="s">
        <v>8534</v>
      </c>
      <c r="C6499" s="540" t="s">
        <v>8535</v>
      </c>
      <c r="D6499" s="540" t="s">
        <v>2745</v>
      </c>
      <c r="E6499" s="540" t="s">
        <v>11363</v>
      </c>
      <c r="F6499" s="556">
        <v>24440000</v>
      </c>
      <c r="G6499" s="541">
        <v>2023</v>
      </c>
      <c r="H6499" s="542">
        <f>VLOOKUP(G6499,[3]잔가율!$B$3:$C$33,2,FALSE)</f>
        <v>0.82599999999999996</v>
      </c>
      <c r="I6499" s="552">
        <f t="shared" si="101"/>
        <v>20187440</v>
      </c>
    </row>
    <row r="6500" spans="1:9">
      <c r="A6500" s="539">
        <v>6499</v>
      </c>
      <c r="B6500" s="540" t="s">
        <v>8534</v>
      </c>
      <c r="C6500" s="540" t="s">
        <v>8535</v>
      </c>
      <c r="D6500" s="540" t="s">
        <v>2745</v>
      </c>
      <c r="E6500" s="540" t="s">
        <v>11364</v>
      </c>
      <c r="F6500" s="556">
        <v>25250000</v>
      </c>
      <c r="G6500" s="541">
        <v>2023</v>
      </c>
      <c r="H6500" s="542">
        <f>VLOOKUP(G6500,[3]잔가율!$B$3:$C$33,2,FALSE)</f>
        <v>0.82599999999999996</v>
      </c>
      <c r="I6500" s="552">
        <f t="shared" si="101"/>
        <v>20856500</v>
      </c>
    </row>
    <row r="6501" spans="1:9">
      <c r="A6501" s="539">
        <v>6500</v>
      </c>
      <c r="B6501" s="540" t="s">
        <v>8534</v>
      </c>
      <c r="C6501" s="540" t="s">
        <v>8535</v>
      </c>
      <c r="D6501" s="540" t="s">
        <v>2745</v>
      </c>
      <c r="E6501" s="540" t="s">
        <v>11365</v>
      </c>
      <c r="F6501" s="556">
        <v>29700000</v>
      </c>
      <c r="G6501" s="541">
        <v>2023</v>
      </c>
      <c r="H6501" s="542">
        <f>VLOOKUP(G6501,[3]잔가율!$B$3:$C$33,2,FALSE)</f>
        <v>0.82599999999999996</v>
      </c>
      <c r="I6501" s="552">
        <f t="shared" si="101"/>
        <v>24532200</v>
      </c>
    </row>
    <row r="6502" spans="1:9">
      <c r="A6502" s="539">
        <v>6501</v>
      </c>
      <c r="B6502" s="540" t="s">
        <v>8534</v>
      </c>
      <c r="C6502" s="540" t="s">
        <v>8535</v>
      </c>
      <c r="D6502" s="540" t="s">
        <v>2745</v>
      </c>
      <c r="E6502" s="540" t="s">
        <v>11366</v>
      </c>
      <c r="F6502" s="556">
        <v>34040000</v>
      </c>
      <c r="G6502" s="541">
        <v>2023</v>
      </c>
      <c r="H6502" s="542">
        <f>VLOOKUP(G6502,[3]잔가율!$B$3:$C$33,2,FALSE)</f>
        <v>0.82599999999999996</v>
      </c>
      <c r="I6502" s="552">
        <f t="shared" si="101"/>
        <v>28117040</v>
      </c>
    </row>
    <row r="6503" spans="1:9">
      <c r="A6503" s="539">
        <v>6502</v>
      </c>
      <c r="B6503" s="540" t="s">
        <v>8534</v>
      </c>
      <c r="C6503" s="540" t="s">
        <v>8535</v>
      </c>
      <c r="D6503" s="540" t="s">
        <v>2745</v>
      </c>
      <c r="E6503" s="540" t="s">
        <v>11367</v>
      </c>
      <c r="F6503" s="556">
        <v>23710000</v>
      </c>
      <c r="G6503" s="541">
        <v>2023</v>
      </c>
      <c r="H6503" s="542">
        <f>VLOOKUP(G6503,[3]잔가율!$B$3:$C$33,2,FALSE)</f>
        <v>0.82599999999999996</v>
      </c>
      <c r="I6503" s="552">
        <f t="shared" si="101"/>
        <v>19584460</v>
      </c>
    </row>
    <row r="6504" spans="1:9">
      <c r="A6504" s="539">
        <v>6503</v>
      </c>
      <c r="B6504" s="540" t="s">
        <v>8534</v>
      </c>
      <c r="C6504" s="540" t="s">
        <v>8535</v>
      </c>
      <c r="D6504" s="540" t="s">
        <v>2745</v>
      </c>
      <c r="E6504" s="540" t="s">
        <v>11368</v>
      </c>
      <c r="F6504" s="556">
        <v>28410000</v>
      </c>
      <c r="G6504" s="541">
        <v>2023</v>
      </c>
      <c r="H6504" s="542">
        <f>VLOOKUP(G6504,[3]잔가율!$B$3:$C$33,2,FALSE)</f>
        <v>0.82599999999999996</v>
      </c>
      <c r="I6504" s="552">
        <f t="shared" si="101"/>
        <v>23466660</v>
      </c>
    </row>
    <row r="6505" spans="1:9">
      <c r="A6505" s="539">
        <v>6504</v>
      </c>
      <c r="B6505" s="540" t="s">
        <v>8534</v>
      </c>
      <c r="C6505" s="540" t="s">
        <v>8535</v>
      </c>
      <c r="D6505" s="540" t="s">
        <v>2745</v>
      </c>
      <c r="E6505" s="540" t="s">
        <v>11369</v>
      </c>
      <c r="F6505" s="556">
        <v>30780000</v>
      </c>
      <c r="G6505" s="541">
        <v>2023</v>
      </c>
      <c r="H6505" s="542">
        <f>VLOOKUP(G6505,[3]잔가율!$B$3:$C$33,2,FALSE)</f>
        <v>0.82599999999999996</v>
      </c>
      <c r="I6505" s="552">
        <f t="shared" si="101"/>
        <v>25424280</v>
      </c>
    </row>
    <row r="6506" spans="1:9">
      <c r="A6506" s="539">
        <v>6505</v>
      </c>
      <c r="B6506" s="540" t="s">
        <v>8534</v>
      </c>
      <c r="C6506" s="540" t="s">
        <v>8535</v>
      </c>
      <c r="D6506" s="540" t="s">
        <v>2745</v>
      </c>
      <c r="E6506" s="540" t="s">
        <v>11370</v>
      </c>
      <c r="F6506" s="556">
        <v>30610000</v>
      </c>
      <c r="G6506" s="541">
        <v>2023</v>
      </c>
      <c r="H6506" s="542">
        <f>VLOOKUP(G6506,[3]잔가율!$B$3:$C$33,2,FALSE)</f>
        <v>0.82599999999999996</v>
      </c>
      <c r="I6506" s="552">
        <f t="shared" si="101"/>
        <v>25283860</v>
      </c>
    </row>
    <row r="6507" spans="1:9">
      <c r="A6507" s="539">
        <v>6506</v>
      </c>
      <c r="B6507" s="540" t="s">
        <v>8534</v>
      </c>
      <c r="C6507" s="540" t="s">
        <v>8535</v>
      </c>
      <c r="D6507" s="540" t="s">
        <v>2745</v>
      </c>
      <c r="E6507" s="540" t="s">
        <v>11371</v>
      </c>
      <c r="F6507" s="556">
        <v>23640000</v>
      </c>
      <c r="G6507" s="541">
        <v>2023</v>
      </c>
      <c r="H6507" s="542">
        <f>VLOOKUP(G6507,[3]잔가율!$B$3:$C$33,2,FALSE)</f>
        <v>0.82599999999999996</v>
      </c>
      <c r="I6507" s="552">
        <f t="shared" si="101"/>
        <v>19526640</v>
      </c>
    </row>
    <row r="6508" spans="1:9">
      <c r="A6508" s="539">
        <v>6507</v>
      </c>
      <c r="B6508" s="540" t="s">
        <v>8534</v>
      </c>
      <c r="C6508" s="540" t="s">
        <v>8535</v>
      </c>
      <c r="D6508" s="540" t="s">
        <v>2745</v>
      </c>
      <c r="E6508" s="540" t="s">
        <v>11372</v>
      </c>
      <c r="F6508" s="556">
        <v>23110000</v>
      </c>
      <c r="G6508" s="541">
        <v>2023</v>
      </c>
      <c r="H6508" s="542">
        <f>VLOOKUP(G6508,[3]잔가율!$B$3:$C$33,2,FALSE)</f>
        <v>0.82599999999999996</v>
      </c>
      <c r="I6508" s="552">
        <f t="shared" si="101"/>
        <v>19088860</v>
      </c>
    </row>
    <row r="6509" spans="1:9">
      <c r="A6509" s="539">
        <v>6508</v>
      </c>
      <c r="B6509" s="540" t="s">
        <v>8534</v>
      </c>
      <c r="C6509" s="540" t="s">
        <v>8535</v>
      </c>
      <c r="D6509" s="540" t="s">
        <v>2745</v>
      </c>
      <c r="E6509" s="540" t="s">
        <v>11373</v>
      </c>
      <c r="F6509" s="556">
        <v>25040000</v>
      </c>
      <c r="G6509" s="541">
        <v>2023</v>
      </c>
      <c r="H6509" s="542">
        <f>VLOOKUP(G6509,[3]잔가율!$B$3:$C$33,2,FALSE)</f>
        <v>0.82599999999999996</v>
      </c>
      <c r="I6509" s="552">
        <f t="shared" si="101"/>
        <v>20683040</v>
      </c>
    </row>
    <row r="6510" spans="1:9">
      <c r="A6510" s="539">
        <v>6509</v>
      </c>
      <c r="B6510" s="540" t="s">
        <v>8534</v>
      </c>
      <c r="C6510" s="540" t="s">
        <v>8535</v>
      </c>
      <c r="D6510" s="540" t="s">
        <v>2745</v>
      </c>
      <c r="E6510" s="540" t="s">
        <v>11374</v>
      </c>
      <c r="F6510" s="556">
        <v>28840000</v>
      </c>
      <c r="G6510" s="541">
        <v>2023</v>
      </c>
      <c r="H6510" s="542">
        <f>VLOOKUP(G6510,[3]잔가율!$B$3:$C$33,2,FALSE)</f>
        <v>0.82599999999999996</v>
      </c>
      <c r="I6510" s="552">
        <f t="shared" si="101"/>
        <v>23821840</v>
      </c>
    </row>
    <row r="6511" spans="1:9">
      <c r="A6511" s="539">
        <v>6510</v>
      </c>
      <c r="B6511" s="540" t="s">
        <v>8534</v>
      </c>
      <c r="C6511" s="540" t="s">
        <v>8535</v>
      </c>
      <c r="D6511" s="540" t="s">
        <v>2745</v>
      </c>
      <c r="E6511" s="540" t="s">
        <v>11375</v>
      </c>
      <c r="F6511" s="556">
        <v>29600000</v>
      </c>
      <c r="G6511" s="541">
        <v>2023</v>
      </c>
      <c r="H6511" s="542">
        <f>VLOOKUP(G6511,[3]잔가율!$B$3:$C$33,2,FALSE)</f>
        <v>0.82599999999999996</v>
      </c>
      <c r="I6511" s="552">
        <f t="shared" si="101"/>
        <v>24449600</v>
      </c>
    </row>
    <row r="6512" spans="1:9">
      <c r="A6512" s="539">
        <v>6511</v>
      </c>
      <c r="B6512" s="540" t="s">
        <v>8534</v>
      </c>
      <c r="C6512" s="540" t="s">
        <v>8535</v>
      </c>
      <c r="D6512" s="540" t="s">
        <v>2745</v>
      </c>
      <c r="E6512" s="540" t="s">
        <v>11376</v>
      </c>
      <c r="F6512" s="556">
        <v>23490000</v>
      </c>
      <c r="G6512" s="541">
        <v>2023</v>
      </c>
      <c r="H6512" s="542">
        <f>VLOOKUP(G6512,[3]잔가율!$B$3:$C$33,2,FALSE)</f>
        <v>0.82599999999999996</v>
      </c>
      <c r="I6512" s="552">
        <f t="shared" si="101"/>
        <v>19402740</v>
      </c>
    </row>
    <row r="6513" spans="1:9">
      <c r="A6513" s="539">
        <v>6512</v>
      </c>
      <c r="B6513" s="540" t="s">
        <v>8534</v>
      </c>
      <c r="C6513" s="540" t="s">
        <v>8535</v>
      </c>
      <c r="D6513" s="540" t="s">
        <v>2745</v>
      </c>
      <c r="E6513" s="540" t="s">
        <v>11377</v>
      </c>
      <c r="F6513" s="556">
        <v>25190000</v>
      </c>
      <c r="G6513" s="541">
        <v>2023</v>
      </c>
      <c r="H6513" s="542">
        <f>VLOOKUP(G6513,[3]잔가율!$B$3:$C$33,2,FALSE)</f>
        <v>0.82599999999999996</v>
      </c>
      <c r="I6513" s="552">
        <f t="shared" si="101"/>
        <v>20806940</v>
      </c>
    </row>
    <row r="6514" spans="1:9">
      <c r="A6514" s="539">
        <v>6513</v>
      </c>
      <c r="B6514" s="540" t="s">
        <v>8534</v>
      </c>
      <c r="C6514" s="540" t="s">
        <v>8535</v>
      </c>
      <c r="D6514" s="540" t="s">
        <v>2745</v>
      </c>
      <c r="E6514" s="540" t="s">
        <v>11378</v>
      </c>
      <c r="F6514" s="556">
        <v>25710000</v>
      </c>
      <c r="G6514" s="541">
        <v>2023</v>
      </c>
      <c r="H6514" s="542">
        <f>VLOOKUP(G6514,[3]잔가율!$B$3:$C$33,2,FALSE)</f>
        <v>0.82599999999999996</v>
      </c>
      <c r="I6514" s="552">
        <f t="shared" si="101"/>
        <v>21236460</v>
      </c>
    </row>
    <row r="6515" spans="1:9">
      <c r="A6515" s="539">
        <v>6514</v>
      </c>
      <c r="B6515" s="540" t="s">
        <v>8534</v>
      </c>
      <c r="C6515" s="540" t="s">
        <v>8535</v>
      </c>
      <c r="D6515" s="540" t="s">
        <v>2745</v>
      </c>
      <c r="E6515" s="540" t="s">
        <v>11379</v>
      </c>
      <c r="F6515" s="556">
        <v>26900000</v>
      </c>
      <c r="G6515" s="541">
        <v>2023</v>
      </c>
      <c r="H6515" s="542">
        <f>VLOOKUP(G6515,[3]잔가율!$B$3:$C$33,2,FALSE)</f>
        <v>0.82599999999999996</v>
      </c>
      <c r="I6515" s="552">
        <f t="shared" si="101"/>
        <v>22219400</v>
      </c>
    </row>
    <row r="6516" spans="1:9">
      <c r="A6516" s="539">
        <v>6515</v>
      </c>
      <c r="B6516" s="540" t="s">
        <v>8534</v>
      </c>
      <c r="C6516" s="540" t="s">
        <v>8535</v>
      </c>
      <c r="D6516" s="540" t="s">
        <v>2745</v>
      </c>
      <c r="E6516" s="540" t="s">
        <v>11380</v>
      </c>
      <c r="F6516" s="556">
        <v>30800000</v>
      </c>
      <c r="G6516" s="541">
        <v>2023</v>
      </c>
      <c r="H6516" s="542">
        <f>VLOOKUP(G6516,[3]잔가율!$B$3:$C$33,2,FALSE)</f>
        <v>0.82599999999999996</v>
      </c>
      <c r="I6516" s="552">
        <f t="shared" si="101"/>
        <v>25440800</v>
      </c>
    </row>
    <row r="6517" spans="1:9">
      <c r="A6517" s="539">
        <v>6516</v>
      </c>
      <c r="B6517" s="540" t="s">
        <v>8534</v>
      </c>
      <c r="C6517" s="540" t="s">
        <v>8535</v>
      </c>
      <c r="D6517" s="540" t="s">
        <v>2745</v>
      </c>
      <c r="E6517" s="540" t="s">
        <v>11381</v>
      </c>
      <c r="F6517" s="556">
        <v>26320000</v>
      </c>
      <c r="G6517" s="541">
        <v>2023</v>
      </c>
      <c r="H6517" s="542">
        <f>VLOOKUP(G6517,[3]잔가율!$B$3:$C$33,2,FALSE)</f>
        <v>0.82599999999999996</v>
      </c>
      <c r="I6517" s="552">
        <f t="shared" si="101"/>
        <v>21740320</v>
      </c>
    </row>
    <row r="6518" spans="1:9">
      <c r="A6518" s="539">
        <v>6517</v>
      </c>
      <c r="B6518" s="540" t="s">
        <v>8534</v>
      </c>
      <c r="C6518" s="540" t="s">
        <v>8535</v>
      </c>
      <c r="D6518" s="540" t="s">
        <v>2745</v>
      </c>
      <c r="E6518" s="540" t="s">
        <v>11382</v>
      </c>
      <c r="F6518" s="556">
        <v>27300000</v>
      </c>
      <c r="G6518" s="541">
        <v>2023</v>
      </c>
      <c r="H6518" s="542">
        <f>VLOOKUP(G6518,[3]잔가율!$B$3:$C$33,2,FALSE)</f>
        <v>0.82599999999999996</v>
      </c>
      <c r="I6518" s="552">
        <f t="shared" si="101"/>
        <v>22549800</v>
      </c>
    </row>
    <row r="6519" spans="1:9">
      <c r="A6519" s="539">
        <v>6518</v>
      </c>
      <c r="B6519" s="540" t="s">
        <v>8534</v>
      </c>
      <c r="C6519" s="540" t="s">
        <v>8535</v>
      </c>
      <c r="D6519" s="540" t="s">
        <v>2745</v>
      </c>
      <c r="E6519" s="540" t="s">
        <v>11383</v>
      </c>
      <c r="F6519" s="556">
        <v>34540000</v>
      </c>
      <c r="G6519" s="541">
        <v>2023</v>
      </c>
      <c r="H6519" s="542">
        <f>VLOOKUP(G6519,[3]잔가율!$B$3:$C$33,2,FALSE)</f>
        <v>0.82599999999999996</v>
      </c>
      <c r="I6519" s="552">
        <f t="shared" si="101"/>
        <v>28530040</v>
      </c>
    </row>
    <row r="6520" spans="1:9">
      <c r="A6520" s="539">
        <v>6519</v>
      </c>
      <c r="B6520" s="540" t="s">
        <v>8534</v>
      </c>
      <c r="C6520" s="540" t="s">
        <v>8535</v>
      </c>
      <c r="D6520" s="540" t="s">
        <v>2745</v>
      </c>
      <c r="E6520" s="540" t="s">
        <v>11384</v>
      </c>
      <c r="F6520" s="556">
        <v>25700000</v>
      </c>
      <c r="G6520" s="541">
        <v>2023</v>
      </c>
      <c r="H6520" s="542">
        <f>VLOOKUP(G6520,[3]잔가율!$B$3:$C$33,2,FALSE)</f>
        <v>0.82599999999999996</v>
      </c>
      <c r="I6520" s="552">
        <f t="shared" si="101"/>
        <v>21228200</v>
      </c>
    </row>
    <row r="6521" spans="1:9">
      <c r="A6521" s="539">
        <v>6520</v>
      </c>
      <c r="B6521" s="540" t="s">
        <v>8534</v>
      </c>
      <c r="C6521" s="540" t="s">
        <v>8535</v>
      </c>
      <c r="D6521" s="540" t="s">
        <v>2745</v>
      </c>
      <c r="E6521" s="540" t="s">
        <v>11385</v>
      </c>
      <c r="F6521" s="556">
        <v>27900000</v>
      </c>
      <c r="G6521" s="541">
        <v>2023</v>
      </c>
      <c r="H6521" s="542">
        <f>VLOOKUP(G6521,[3]잔가율!$B$3:$C$33,2,FALSE)</f>
        <v>0.82599999999999996</v>
      </c>
      <c r="I6521" s="552">
        <f t="shared" si="101"/>
        <v>23045400</v>
      </c>
    </row>
    <row r="6522" spans="1:9">
      <c r="A6522" s="539">
        <v>6521</v>
      </c>
      <c r="B6522" s="540" t="s">
        <v>8534</v>
      </c>
      <c r="C6522" s="540" t="s">
        <v>8535</v>
      </c>
      <c r="D6522" s="540" t="s">
        <v>2745</v>
      </c>
      <c r="E6522" s="540" t="s">
        <v>11386</v>
      </c>
      <c r="F6522" s="556">
        <v>29410000</v>
      </c>
      <c r="G6522" s="541">
        <v>2023</v>
      </c>
      <c r="H6522" s="542">
        <f>VLOOKUP(G6522,[3]잔가율!$B$3:$C$33,2,FALSE)</f>
        <v>0.82599999999999996</v>
      </c>
      <c r="I6522" s="552">
        <f t="shared" si="101"/>
        <v>24292660</v>
      </c>
    </row>
    <row r="6523" spans="1:9">
      <c r="A6523" s="539">
        <v>6522</v>
      </c>
      <c r="B6523" s="540" t="s">
        <v>8534</v>
      </c>
      <c r="C6523" s="540" t="s">
        <v>8535</v>
      </c>
      <c r="D6523" s="540" t="s">
        <v>2745</v>
      </c>
      <c r="E6523" s="540" t="s">
        <v>11387</v>
      </c>
      <c r="F6523" s="556">
        <v>31720000</v>
      </c>
      <c r="G6523" s="541">
        <v>2023</v>
      </c>
      <c r="H6523" s="542">
        <f>VLOOKUP(G6523,[3]잔가율!$B$3:$C$33,2,FALSE)</f>
        <v>0.82599999999999996</v>
      </c>
      <c r="I6523" s="552">
        <f t="shared" si="101"/>
        <v>26200720</v>
      </c>
    </row>
    <row r="6524" spans="1:9">
      <c r="A6524" s="539">
        <v>6523</v>
      </c>
      <c r="B6524" s="540" t="s">
        <v>8534</v>
      </c>
      <c r="C6524" s="540" t="s">
        <v>8535</v>
      </c>
      <c r="D6524" s="540" t="s">
        <v>2745</v>
      </c>
      <c r="E6524" s="540" t="s">
        <v>11388</v>
      </c>
      <c r="F6524" s="556">
        <v>32730000</v>
      </c>
      <c r="G6524" s="541">
        <v>2023</v>
      </c>
      <c r="H6524" s="542">
        <f>VLOOKUP(G6524,[3]잔가율!$B$3:$C$33,2,FALSE)</f>
        <v>0.82599999999999996</v>
      </c>
      <c r="I6524" s="552">
        <f t="shared" si="101"/>
        <v>27034980</v>
      </c>
    </row>
    <row r="6525" spans="1:9">
      <c r="A6525" s="539">
        <v>6524</v>
      </c>
      <c r="B6525" s="540" t="s">
        <v>8534</v>
      </c>
      <c r="C6525" s="540" t="s">
        <v>8535</v>
      </c>
      <c r="D6525" s="540" t="s">
        <v>2745</v>
      </c>
      <c r="E6525" s="540" t="s">
        <v>11389</v>
      </c>
      <c r="F6525" s="556">
        <v>23680000</v>
      </c>
      <c r="G6525" s="541">
        <v>2023</v>
      </c>
      <c r="H6525" s="542">
        <f>VLOOKUP(G6525,[3]잔가율!$B$3:$C$33,2,FALSE)</f>
        <v>0.82599999999999996</v>
      </c>
      <c r="I6525" s="552">
        <f t="shared" si="101"/>
        <v>19559680</v>
      </c>
    </row>
    <row r="6526" spans="1:9">
      <c r="A6526" s="539">
        <v>6525</v>
      </c>
      <c r="B6526" s="540" t="s">
        <v>8534</v>
      </c>
      <c r="C6526" s="540" t="s">
        <v>8535</v>
      </c>
      <c r="D6526" s="540" t="s">
        <v>2745</v>
      </c>
      <c r="E6526" s="540" t="s">
        <v>11390</v>
      </c>
      <c r="F6526" s="556">
        <v>24140000</v>
      </c>
      <c r="G6526" s="541">
        <v>2023</v>
      </c>
      <c r="H6526" s="542">
        <f>VLOOKUP(G6526,[3]잔가율!$B$3:$C$33,2,FALSE)</f>
        <v>0.82599999999999996</v>
      </c>
      <c r="I6526" s="552">
        <f t="shared" si="101"/>
        <v>19939640</v>
      </c>
    </row>
    <row r="6527" spans="1:9">
      <c r="A6527" s="539">
        <v>6526</v>
      </c>
      <c r="B6527" s="540" t="s">
        <v>8534</v>
      </c>
      <c r="C6527" s="540" t="s">
        <v>8535</v>
      </c>
      <c r="D6527" s="540" t="s">
        <v>2745</v>
      </c>
      <c r="E6527" s="540" t="s">
        <v>11391</v>
      </c>
      <c r="F6527" s="556">
        <v>27800000</v>
      </c>
      <c r="G6527" s="541">
        <v>2023</v>
      </c>
      <c r="H6527" s="542">
        <f>VLOOKUP(G6527,[3]잔가율!$B$3:$C$33,2,FALSE)</f>
        <v>0.82599999999999996</v>
      </c>
      <c r="I6527" s="552">
        <f t="shared" si="101"/>
        <v>22962800</v>
      </c>
    </row>
    <row r="6528" spans="1:9">
      <c r="A6528" s="539">
        <v>6527</v>
      </c>
      <c r="B6528" s="540" t="s">
        <v>8534</v>
      </c>
      <c r="C6528" s="540" t="s">
        <v>8535</v>
      </c>
      <c r="D6528" s="540" t="s">
        <v>2745</v>
      </c>
      <c r="E6528" s="540" t="s">
        <v>11392</v>
      </c>
      <c r="F6528" s="556">
        <v>29510000</v>
      </c>
      <c r="G6528" s="541">
        <v>2023</v>
      </c>
      <c r="H6528" s="542">
        <f>VLOOKUP(G6528,[3]잔가율!$B$3:$C$33,2,FALSE)</f>
        <v>0.82599999999999996</v>
      </c>
      <c r="I6528" s="552">
        <f t="shared" si="101"/>
        <v>24375260</v>
      </c>
    </row>
    <row r="6529" spans="1:9">
      <c r="A6529" s="539">
        <v>6528</v>
      </c>
      <c r="B6529" s="540" t="s">
        <v>8534</v>
      </c>
      <c r="C6529" s="540" t="s">
        <v>8535</v>
      </c>
      <c r="D6529" s="540" t="s">
        <v>2745</v>
      </c>
      <c r="E6529" s="540" t="s">
        <v>11393</v>
      </c>
      <c r="F6529" s="556">
        <v>31690000</v>
      </c>
      <c r="G6529" s="541">
        <v>2023</v>
      </c>
      <c r="H6529" s="542">
        <f>VLOOKUP(G6529,[3]잔가율!$B$3:$C$33,2,FALSE)</f>
        <v>0.82599999999999996</v>
      </c>
      <c r="I6529" s="552">
        <f t="shared" si="101"/>
        <v>26175940</v>
      </c>
    </row>
    <row r="6530" spans="1:9">
      <c r="A6530" s="539">
        <v>6529</v>
      </c>
      <c r="B6530" s="540" t="s">
        <v>8534</v>
      </c>
      <c r="C6530" s="540" t="s">
        <v>8535</v>
      </c>
      <c r="D6530" s="540" t="s">
        <v>2745</v>
      </c>
      <c r="E6530" s="540" t="s">
        <v>11394</v>
      </c>
      <c r="F6530" s="556">
        <v>28320000</v>
      </c>
      <c r="G6530" s="541">
        <v>2023</v>
      </c>
      <c r="H6530" s="542">
        <f>VLOOKUP(G6530,[3]잔가율!$B$3:$C$33,2,FALSE)</f>
        <v>0.82599999999999996</v>
      </c>
      <c r="I6530" s="552">
        <f t="shared" ref="I6530:I6593" si="102">ROUNDDOWN(F6530*H6530,0)</f>
        <v>23392320</v>
      </c>
    </row>
    <row r="6531" spans="1:9">
      <c r="A6531" s="539">
        <v>6530</v>
      </c>
      <c r="B6531" s="540" t="s">
        <v>8534</v>
      </c>
      <c r="C6531" s="540" t="s">
        <v>8535</v>
      </c>
      <c r="D6531" s="540" t="s">
        <v>2745</v>
      </c>
      <c r="E6531" s="540" t="s">
        <v>11395</v>
      </c>
      <c r="F6531" s="556">
        <v>29940000</v>
      </c>
      <c r="G6531" s="541">
        <v>2023</v>
      </c>
      <c r="H6531" s="542">
        <f>VLOOKUP(G6531,[3]잔가율!$B$3:$C$33,2,FALSE)</f>
        <v>0.82599999999999996</v>
      </c>
      <c r="I6531" s="552">
        <f t="shared" si="102"/>
        <v>24730440</v>
      </c>
    </row>
    <row r="6532" spans="1:9">
      <c r="A6532" s="539">
        <v>6531</v>
      </c>
      <c r="B6532" s="544" t="s">
        <v>8534</v>
      </c>
      <c r="C6532" s="544" t="s">
        <v>8535</v>
      </c>
      <c r="D6532" s="544" t="s">
        <v>11396</v>
      </c>
      <c r="E6532" s="544" t="s">
        <v>11397</v>
      </c>
      <c r="F6532" s="559">
        <v>19080000</v>
      </c>
      <c r="G6532" s="541">
        <v>2023</v>
      </c>
      <c r="H6532" s="542">
        <f>VLOOKUP(G6532,[3]잔가율!$B$3:$C$33,2,FALSE)</f>
        <v>0.82599999999999996</v>
      </c>
      <c r="I6532" s="552">
        <f t="shared" si="102"/>
        <v>15760080</v>
      </c>
    </row>
    <row r="6533" spans="1:9">
      <c r="A6533" s="539">
        <v>6532</v>
      </c>
      <c r="B6533" s="540" t="s">
        <v>8534</v>
      </c>
      <c r="C6533" s="540" t="s">
        <v>8535</v>
      </c>
      <c r="D6533" s="540" t="s">
        <v>11396</v>
      </c>
      <c r="E6533" s="540" t="s">
        <v>11398</v>
      </c>
      <c r="F6533" s="556">
        <v>18410000</v>
      </c>
      <c r="G6533" s="541">
        <v>2023</v>
      </c>
      <c r="H6533" s="542">
        <f>VLOOKUP(G6533,[3]잔가율!$B$3:$C$33,2,FALSE)</f>
        <v>0.82599999999999996</v>
      </c>
      <c r="I6533" s="552">
        <f t="shared" si="102"/>
        <v>15206660</v>
      </c>
    </row>
    <row r="6534" spans="1:9">
      <c r="A6534" s="539">
        <v>6533</v>
      </c>
      <c r="B6534" s="544" t="s">
        <v>8534</v>
      </c>
      <c r="C6534" s="544" t="s">
        <v>8535</v>
      </c>
      <c r="D6534" s="544" t="s">
        <v>11396</v>
      </c>
      <c r="E6534" s="544" t="s">
        <v>11399</v>
      </c>
      <c r="F6534" s="559">
        <v>18730000</v>
      </c>
      <c r="G6534" s="541">
        <v>2023</v>
      </c>
      <c r="H6534" s="542">
        <f>VLOOKUP(G6534,[3]잔가율!$B$3:$C$33,2,FALSE)</f>
        <v>0.82599999999999996</v>
      </c>
      <c r="I6534" s="552">
        <f t="shared" si="102"/>
        <v>15470980</v>
      </c>
    </row>
    <row r="6535" spans="1:9">
      <c r="A6535" s="539">
        <v>6534</v>
      </c>
      <c r="B6535" s="540" t="s">
        <v>8534</v>
      </c>
      <c r="C6535" s="540" t="s">
        <v>8535</v>
      </c>
      <c r="D6535" s="540" t="s">
        <v>11396</v>
      </c>
      <c r="E6535" s="540" t="s">
        <v>11400</v>
      </c>
      <c r="F6535" s="556">
        <v>18100000</v>
      </c>
      <c r="G6535" s="541">
        <v>2023</v>
      </c>
      <c r="H6535" s="542">
        <f>VLOOKUP(G6535,[3]잔가율!$B$3:$C$33,2,FALSE)</f>
        <v>0.82599999999999996</v>
      </c>
      <c r="I6535" s="552">
        <f t="shared" si="102"/>
        <v>14950600</v>
      </c>
    </row>
    <row r="6536" spans="1:9">
      <c r="A6536" s="539">
        <v>6535</v>
      </c>
      <c r="B6536" s="540" t="s">
        <v>8534</v>
      </c>
      <c r="C6536" s="540" t="s">
        <v>8535</v>
      </c>
      <c r="D6536" s="540" t="s">
        <v>11396</v>
      </c>
      <c r="E6536" s="540" t="s">
        <v>11401</v>
      </c>
      <c r="F6536" s="556">
        <v>18330000</v>
      </c>
      <c r="G6536" s="541">
        <v>2023</v>
      </c>
      <c r="H6536" s="542">
        <f>VLOOKUP(G6536,[3]잔가율!$B$3:$C$33,2,FALSE)</f>
        <v>0.82599999999999996</v>
      </c>
      <c r="I6536" s="552">
        <f t="shared" si="102"/>
        <v>15140580</v>
      </c>
    </row>
    <row r="6537" spans="1:9">
      <c r="A6537" s="539">
        <v>6536</v>
      </c>
      <c r="B6537" s="540" t="s">
        <v>8534</v>
      </c>
      <c r="C6537" s="540" t="s">
        <v>8535</v>
      </c>
      <c r="D6537" s="540" t="s">
        <v>11396</v>
      </c>
      <c r="E6537" s="540" t="s">
        <v>11402</v>
      </c>
      <c r="F6537" s="556">
        <v>18510000</v>
      </c>
      <c r="G6537" s="541">
        <v>2023</v>
      </c>
      <c r="H6537" s="542">
        <f>VLOOKUP(G6537,[3]잔가율!$B$3:$C$33,2,FALSE)</f>
        <v>0.82599999999999996</v>
      </c>
      <c r="I6537" s="552">
        <f t="shared" si="102"/>
        <v>15289260</v>
      </c>
    </row>
    <row r="6538" spans="1:9">
      <c r="A6538" s="539">
        <v>6537</v>
      </c>
      <c r="B6538" s="540" t="s">
        <v>8534</v>
      </c>
      <c r="C6538" s="540" t="s">
        <v>8535</v>
      </c>
      <c r="D6538" s="540" t="s">
        <v>11396</v>
      </c>
      <c r="E6538" s="540" t="s">
        <v>11403</v>
      </c>
      <c r="F6538" s="556">
        <v>20590000</v>
      </c>
      <c r="G6538" s="541">
        <v>2023</v>
      </c>
      <c r="H6538" s="542">
        <f>VLOOKUP(G6538,[3]잔가율!$B$3:$C$33,2,FALSE)</f>
        <v>0.82599999999999996</v>
      </c>
      <c r="I6538" s="552">
        <f t="shared" si="102"/>
        <v>17007340</v>
      </c>
    </row>
    <row r="6539" spans="1:9">
      <c r="A6539" s="539">
        <v>6538</v>
      </c>
      <c r="B6539" s="540" t="s">
        <v>8534</v>
      </c>
      <c r="C6539" s="540" t="s">
        <v>8535</v>
      </c>
      <c r="D6539" s="540" t="s">
        <v>11396</v>
      </c>
      <c r="E6539" s="540" t="s">
        <v>11404</v>
      </c>
      <c r="F6539" s="556">
        <v>21130000</v>
      </c>
      <c r="G6539" s="541">
        <v>2023</v>
      </c>
      <c r="H6539" s="542">
        <f>VLOOKUP(G6539,[3]잔가율!$B$3:$C$33,2,FALSE)</f>
        <v>0.82599999999999996</v>
      </c>
      <c r="I6539" s="552">
        <f t="shared" si="102"/>
        <v>17453380</v>
      </c>
    </row>
    <row r="6540" spans="1:9">
      <c r="A6540" s="539">
        <v>6539</v>
      </c>
      <c r="B6540" s="540" t="s">
        <v>8534</v>
      </c>
      <c r="C6540" s="540" t="s">
        <v>8535</v>
      </c>
      <c r="D6540" s="540" t="s">
        <v>11396</v>
      </c>
      <c r="E6540" s="540" t="s">
        <v>11405</v>
      </c>
      <c r="F6540" s="556">
        <v>20930000</v>
      </c>
      <c r="G6540" s="541">
        <v>2023</v>
      </c>
      <c r="H6540" s="542">
        <f>VLOOKUP(G6540,[3]잔가율!$B$3:$C$33,2,FALSE)</f>
        <v>0.82599999999999996</v>
      </c>
      <c r="I6540" s="552">
        <f t="shared" si="102"/>
        <v>17288180</v>
      </c>
    </row>
    <row r="6541" spans="1:9">
      <c r="A6541" s="539">
        <v>6540</v>
      </c>
      <c r="B6541" s="540" t="s">
        <v>8534</v>
      </c>
      <c r="C6541" s="540" t="s">
        <v>8535</v>
      </c>
      <c r="D6541" s="540" t="s">
        <v>11396</v>
      </c>
      <c r="E6541" s="540" t="s">
        <v>11406</v>
      </c>
      <c r="F6541" s="556">
        <v>21160000</v>
      </c>
      <c r="G6541" s="541">
        <v>2023</v>
      </c>
      <c r="H6541" s="542">
        <f>VLOOKUP(G6541,[3]잔가율!$B$3:$C$33,2,FALSE)</f>
        <v>0.82599999999999996</v>
      </c>
      <c r="I6541" s="552">
        <f t="shared" si="102"/>
        <v>17478160</v>
      </c>
    </row>
    <row r="6542" spans="1:9">
      <c r="A6542" s="539">
        <v>6541</v>
      </c>
      <c r="B6542" s="540" t="s">
        <v>8534</v>
      </c>
      <c r="C6542" s="540" t="s">
        <v>8535</v>
      </c>
      <c r="D6542" s="540" t="s">
        <v>11396</v>
      </c>
      <c r="E6542" s="540" t="s">
        <v>11407</v>
      </c>
      <c r="F6542" s="556">
        <v>21010000</v>
      </c>
      <c r="G6542" s="541">
        <v>2023</v>
      </c>
      <c r="H6542" s="542">
        <f>VLOOKUP(G6542,[3]잔가율!$B$3:$C$33,2,FALSE)</f>
        <v>0.82599999999999996</v>
      </c>
      <c r="I6542" s="552">
        <f t="shared" si="102"/>
        <v>17354260</v>
      </c>
    </row>
    <row r="6543" spans="1:9">
      <c r="A6543" s="539">
        <v>6542</v>
      </c>
      <c r="B6543" s="540" t="s">
        <v>8534</v>
      </c>
      <c r="C6543" s="540" t="s">
        <v>8535</v>
      </c>
      <c r="D6543" s="540" t="s">
        <v>11396</v>
      </c>
      <c r="E6543" s="540" t="s">
        <v>11408</v>
      </c>
      <c r="F6543" s="556">
        <v>20250000</v>
      </c>
      <c r="G6543" s="541">
        <v>2023</v>
      </c>
      <c r="H6543" s="542">
        <f>VLOOKUP(G6543,[3]잔가율!$B$3:$C$33,2,FALSE)</f>
        <v>0.82599999999999996</v>
      </c>
      <c r="I6543" s="552">
        <f t="shared" si="102"/>
        <v>16726500</v>
      </c>
    </row>
    <row r="6544" spans="1:9">
      <c r="A6544" s="539">
        <v>6543</v>
      </c>
      <c r="B6544" s="540" t="s">
        <v>8534</v>
      </c>
      <c r="C6544" s="540" t="s">
        <v>8535</v>
      </c>
      <c r="D6544" s="540" t="s">
        <v>11396</v>
      </c>
      <c r="E6544" s="540" t="s">
        <v>11409</v>
      </c>
      <c r="F6544" s="556">
        <v>20110000</v>
      </c>
      <c r="G6544" s="541">
        <v>2023</v>
      </c>
      <c r="H6544" s="542">
        <f>VLOOKUP(G6544,[3]잔가율!$B$3:$C$33,2,FALSE)</f>
        <v>0.82599999999999996</v>
      </c>
      <c r="I6544" s="552">
        <f t="shared" si="102"/>
        <v>16610860</v>
      </c>
    </row>
    <row r="6545" spans="1:9">
      <c r="A6545" s="539">
        <v>6544</v>
      </c>
      <c r="B6545" s="544" t="s">
        <v>8534</v>
      </c>
      <c r="C6545" s="544" t="s">
        <v>8535</v>
      </c>
      <c r="D6545" s="544" t="s">
        <v>11396</v>
      </c>
      <c r="E6545" s="544" t="s">
        <v>11410</v>
      </c>
      <c r="F6545" s="559">
        <v>21590000</v>
      </c>
      <c r="G6545" s="541">
        <v>2023</v>
      </c>
      <c r="H6545" s="542">
        <f>VLOOKUP(G6545,[3]잔가율!$B$3:$C$33,2,FALSE)</f>
        <v>0.82599999999999996</v>
      </c>
      <c r="I6545" s="552">
        <f t="shared" si="102"/>
        <v>17833340</v>
      </c>
    </row>
    <row r="6546" spans="1:9">
      <c r="A6546" s="539">
        <v>6545</v>
      </c>
      <c r="B6546" s="540" t="s">
        <v>8534</v>
      </c>
      <c r="C6546" s="540" t="s">
        <v>8535</v>
      </c>
      <c r="D6546" s="540" t="s">
        <v>11396</v>
      </c>
      <c r="E6546" s="540" t="s">
        <v>11411</v>
      </c>
      <c r="F6546" s="556">
        <v>21280000</v>
      </c>
      <c r="G6546" s="541">
        <v>2023</v>
      </c>
      <c r="H6546" s="542">
        <f>VLOOKUP(G6546,[3]잔가율!$B$3:$C$33,2,FALSE)</f>
        <v>0.82599999999999996</v>
      </c>
      <c r="I6546" s="552">
        <f t="shared" si="102"/>
        <v>17577280</v>
      </c>
    </row>
    <row r="6547" spans="1:9">
      <c r="A6547" s="539">
        <v>6546</v>
      </c>
      <c r="B6547" s="540" t="s">
        <v>8534</v>
      </c>
      <c r="C6547" s="540" t="s">
        <v>8535</v>
      </c>
      <c r="D6547" s="540" t="s">
        <v>11396</v>
      </c>
      <c r="E6547" s="540" t="s">
        <v>11412</v>
      </c>
      <c r="F6547" s="556">
        <v>20070000</v>
      </c>
      <c r="G6547" s="541">
        <v>2023</v>
      </c>
      <c r="H6547" s="542">
        <f>VLOOKUP(G6547,[3]잔가율!$B$3:$C$33,2,FALSE)</f>
        <v>0.82599999999999996</v>
      </c>
      <c r="I6547" s="552">
        <f t="shared" si="102"/>
        <v>16577820</v>
      </c>
    </row>
    <row r="6548" spans="1:9">
      <c r="A6548" s="539">
        <v>6547</v>
      </c>
      <c r="B6548" s="540" t="s">
        <v>8534</v>
      </c>
      <c r="C6548" s="540" t="s">
        <v>8535</v>
      </c>
      <c r="D6548" s="540" t="s">
        <v>11396</v>
      </c>
      <c r="E6548" s="540" t="s">
        <v>11413</v>
      </c>
      <c r="F6548" s="556">
        <v>20070000</v>
      </c>
      <c r="G6548" s="541">
        <v>2023</v>
      </c>
      <c r="H6548" s="542">
        <f>VLOOKUP(G6548,[3]잔가율!$B$3:$C$33,2,FALSE)</f>
        <v>0.82599999999999996</v>
      </c>
      <c r="I6548" s="552">
        <f t="shared" si="102"/>
        <v>16577820</v>
      </c>
    </row>
    <row r="6549" spans="1:9">
      <c r="A6549" s="539">
        <v>6548</v>
      </c>
      <c r="B6549" s="544" t="s">
        <v>8534</v>
      </c>
      <c r="C6549" s="544" t="s">
        <v>8535</v>
      </c>
      <c r="D6549" s="544" t="s">
        <v>11396</v>
      </c>
      <c r="E6549" s="544" t="s">
        <v>11414</v>
      </c>
      <c r="F6549" s="559">
        <v>20010000</v>
      </c>
      <c r="G6549" s="541">
        <v>2023</v>
      </c>
      <c r="H6549" s="542">
        <f>VLOOKUP(G6549,[3]잔가율!$B$3:$C$33,2,FALSE)</f>
        <v>0.82599999999999996</v>
      </c>
      <c r="I6549" s="552">
        <f t="shared" si="102"/>
        <v>16528260</v>
      </c>
    </row>
    <row r="6550" spans="1:9">
      <c r="A6550" s="539">
        <v>6549</v>
      </c>
      <c r="B6550" s="540" t="s">
        <v>8534</v>
      </c>
      <c r="C6550" s="540" t="s">
        <v>8535</v>
      </c>
      <c r="D6550" s="540" t="s">
        <v>11396</v>
      </c>
      <c r="E6550" s="540" t="s">
        <v>11415</v>
      </c>
      <c r="F6550" s="556">
        <v>20390000</v>
      </c>
      <c r="G6550" s="541">
        <v>2023</v>
      </c>
      <c r="H6550" s="542">
        <f>VLOOKUP(G6550,[3]잔가율!$B$3:$C$33,2,FALSE)</f>
        <v>0.82599999999999996</v>
      </c>
      <c r="I6550" s="552">
        <f t="shared" si="102"/>
        <v>16842140</v>
      </c>
    </row>
    <row r="6551" spans="1:9">
      <c r="A6551" s="539">
        <v>6550</v>
      </c>
      <c r="B6551" s="540" t="s">
        <v>8534</v>
      </c>
      <c r="C6551" s="540" t="s">
        <v>8535</v>
      </c>
      <c r="D6551" s="540" t="s">
        <v>11396</v>
      </c>
      <c r="E6551" s="540" t="s">
        <v>11416</v>
      </c>
      <c r="F6551" s="556">
        <v>20740000</v>
      </c>
      <c r="G6551" s="541">
        <v>2023</v>
      </c>
      <c r="H6551" s="542">
        <f>VLOOKUP(G6551,[3]잔가율!$B$3:$C$33,2,FALSE)</f>
        <v>0.82599999999999996</v>
      </c>
      <c r="I6551" s="552">
        <f t="shared" si="102"/>
        <v>17131240</v>
      </c>
    </row>
    <row r="6552" spans="1:9">
      <c r="A6552" s="539">
        <v>6551</v>
      </c>
      <c r="B6552" s="540" t="s">
        <v>8534</v>
      </c>
      <c r="C6552" s="540" t="s">
        <v>8535</v>
      </c>
      <c r="D6552" s="540" t="s">
        <v>11396</v>
      </c>
      <c r="E6552" s="540" t="s">
        <v>11417</v>
      </c>
      <c r="F6552" s="556">
        <v>20470000</v>
      </c>
      <c r="G6552" s="541">
        <v>2023</v>
      </c>
      <c r="H6552" s="542">
        <f>VLOOKUP(G6552,[3]잔가율!$B$3:$C$33,2,FALSE)</f>
        <v>0.82599999999999996</v>
      </c>
      <c r="I6552" s="552">
        <f t="shared" si="102"/>
        <v>16908220</v>
      </c>
    </row>
    <row r="6553" spans="1:9">
      <c r="A6553" s="539">
        <v>6552</v>
      </c>
      <c r="B6553" s="540" t="s">
        <v>8534</v>
      </c>
      <c r="C6553" s="540" t="s">
        <v>8535</v>
      </c>
      <c r="D6553" s="540" t="s">
        <v>11396</v>
      </c>
      <c r="E6553" s="540" t="s">
        <v>11418</v>
      </c>
      <c r="F6553" s="556">
        <v>20670000</v>
      </c>
      <c r="G6553" s="541">
        <v>2023</v>
      </c>
      <c r="H6553" s="542">
        <f>VLOOKUP(G6553,[3]잔가율!$B$3:$C$33,2,FALSE)</f>
        <v>0.82599999999999996</v>
      </c>
      <c r="I6553" s="552">
        <f t="shared" si="102"/>
        <v>17073420</v>
      </c>
    </row>
    <row r="6554" spans="1:9">
      <c r="A6554" s="539">
        <v>6553</v>
      </c>
      <c r="B6554" s="540" t="s">
        <v>8534</v>
      </c>
      <c r="C6554" s="540" t="s">
        <v>8535</v>
      </c>
      <c r="D6554" s="540" t="s">
        <v>11396</v>
      </c>
      <c r="E6554" s="540" t="s">
        <v>11419</v>
      </c>
      <c r="F6554" s="556">
        <v>21190000</v>
      </c>
      <c r="G6554" s="541">
        <v>2023</v>
      </c>
      <c r="H6554" s="542">
        <f>VLOOKUP(G6554,[3]잔가율!$B$3:$C$33,2,FALSE)</f>
        <v>0.82599999999999996</v>
      </c>
      <c r="I6554" s="552">
        <f t="shared" si="102"/>
        <v>17502940</v>
      </c>
    </row>
    <row r="6555" spans="1:9">
      <c r="A6555" s="539">
        <v>6554</v>
      </c>
      <c r="B6555" s="540" t="s">
        <v>8534</v>
      </c>
      <c r="C6555" s="540" t="s">
        <v>8535</v>
      </c>
      <c r="D6555" s="540" t="s">
        <v>11396</v>
      </c>
      <c r="E6555" s="540" t="s">
        <v>11420</v>
      </c>
      <c r="F6555" s="556">
        <v>20610000</v>
      </c>
      <c r="G6555" s="541">
        <v>2023</v>
      </c>
      <c r="H6555" s="542">
        <f>VLOOKUP(G6555,[3]잔가율!$B$3:$C$33,2,FALSE)</f>
        <v>0.82599999999999996</v>
      </c>
      <c r="I6555" s="552">
        <f t="shared" si="102"/>
        <v>17023860</v>
      </c>
    </row>
    <row r="6556" spans="1:9">
      <c r="A6556" s="539">
        <v>6555</v>
      </c>
      <c r="B6556" s="544" t="s">
        <v>8534</v>
      </c>
      <c r="C6556" s="544" t="s">
        <v>8535</v>
      </c>
      <c r="D6556" s="544" t="s">
        <v>11396</v>
      </c>
      <c r="E6556" s="544" t="s">
        <v>11421</v>
      </c>
      <c r="F6556" s="559">
        <v>20460000</v>
      </c>
      <c r="G6556" s="541">
        <v>2023</v>
      </c>
      <c r="H6556" s="542">
        <f>VLOOKUP(G6556,[3]잔가율!$B$3:$C$33,2,FALSE)</f>
        <v>0.82599999999999996</v>
      </c>
      <c r="I6556" s="552">
        <f t="shared" si="102"/>
        <v>16899960</v>
      </c>
    </row>
    <row r="6557" spans="1:9">
      <c r="A6557" s="539">
        <v>6556</v>
      </c>
      <c r="B6557" s="544" t="s">
        <v>8534</v>
      </c>
      <c r="C6557" s="544" t="s">
        <v>8535</v>
      </c>
      <c r="D6557" s="544" t="s">
        <v>11396</v>
      </c>
      <c r="E6557" s="544" t="s">
        <v>11422</v>
      </c>
      <c r="F6557" s="559">
        <v>21830000</v>
      </c>
      <c r="G6557" s="541">
        <v>2023</v>
      </c>
      <c r="H6557" s="542">
        <f>VLOOKUP(G6557,[3]잔가율!$B$3:$C$33,2,FALSE)</f>
        <v>0.82599999999999996</v>
      </c>
      <c r="I6557" s="552">
        <f t="shared" si="102"/>
        <v>18031580</v>
      </c>
    </row>
    <row r="6558" spans="1:9">
      <c r="A6558" s="539">
        <v>6557</v>
      </c>
      <c r="B6558" s="540" t="s">
        <v>8534</v>
      </c>
      <c r="C6558" s="540" t="s">
        <v>8535</v>
      </c>
      <c r="D6558" s="540" t="s">
        <v>11396</v>
      </c>
      <c r="E6558" s="540" t="s">
        <v>11423</v>
      </c>
      <c r="F6558" s="556">
        <v>21890000</v>
      </c>
      <c r="G6558" s="541">
        <v>2023</v>
      </c>
      <c r="H6558" s="542">
        <f>VLOOKUP(G6558,[3]잔가율!$B$3:$C$33,2,FALSE)</f>
        <v>0.82599999999999996</v>
      </c>
      <c r="I6558" s="552">
        <f t="shared" si="102"/>
        <v>18081140</v>
      </c>
    </row>
    <row r="6559" spans="1:9">
      <c r="A6559" s="539">
        <v>6558</v>
      </c>
      <c r="B6559" s="540" t="s">
        <v>8534</v>
      </c>
      <c r="C6559" s="540" t="s">
        <v>8535</v>
      </c>
      <c r="D6559" s="540" t="s">
        <v>11396</v>
      </c>
      <c r="E6559" s="540" t="s">
        <v>11424</v>
      </c>
      <c r="F6559" s="556">
        <v>20790000</v>
      </c>
      <c r="G6559" s="541">
        <v>2023</v>
      </c>
      <c r="H6559" s="542">
        <f>VLOOKUP(G6559,[3]잔가율!$B$3:$C$33,2,FALSE)</f>
        <v>0.82599999999999996</v>
      </c>
      <c r="I6559" s="552">
        <f t="shared" si="102"/>
        <v>17172540</v>
      </c>
    </row>
    <row r="6560" spans="1:9">
      <c r="A6560" s="539">
        <v>6559</v>
      </c>
      <c r="B6560" s="544" t="s">
        <v>8534</v>
      </c>
      <c r="C6560" s="544" t="s">
        <v>8535</v>
      </c>
      <c r="D6560" s="544" t="s">
        <v>11396</v>
      </c>
      <c r="E6560" s="544" t="s">
        <v>11425</v>
      </c>
      <c r="F6560" s="559">
        <v>20120000</v>
      </c>
      <c r="G6560" s="541">
        <v>2023</v>
      </c>
      <c r="H6560" s="542">
        <f>VLOOKUP(G6560,[3]잔가율!$B$3:$C$33,2,FALSE)</f>
        <v>0.82599999999999996</v>
      </c>
      <c r="I6560" s="552">
        <f t="shared" si="102"/>
        <v>16619120</v>
      </c>
    </row>
    <row r="6561" spans="1:9">
      <c r="A6561" s="539">
        <v>6560</v>
      </c>
      <c r="B6561" s="544" t="s">
        <v>8534</v>
      </c>
      <c r="C6561" s="544" t="s">
        <v>8535</v>
      </c>
      <c r="D6561" s="544" t="s">
        <v>11396</v>
      </c>
      <c r="E6561" s="544" t="s">
        <v>11426</v>
      </c>
      <c r="F6561" s="559">
        <v>19990000</v>
      </c>
      <c r="G6561" s="541">
        <v>2023</v>
      </c>
      <c r="H6561" s="542">
        <f>VLOOKUP(G6561,[3]잔가율!$B$3:$C$33,2,FALSE)</f>
        <v>0.82599999999999996</v>
      </c>
      <c r="I6561" s="552">
        <f t="shared" si="102"/>
        <v>16511740</v>
      </c>
    </row>
    <row r="6562" spans="1:9">
      <c r="A6562" s="539">
        <v>6561</v>
      </c>
      <c r="B6562" s="544" t="s">
        <v>8534</v>
      </c>
      <c r="C6562" s="544" t="s">
        <v>8535</v>
      </c>
      <c r="D6562" s="544" t="s">
        <v>11396</v>
      </c>
      <c r="E6562" s="544" t="s">
        <v>11427</v>
      </c>
      <c r="F6562" s="559">
        <v>19720000</v>
      </c>
      <c r="G6562" s="541">
        <v>2023</v>
      </c>
      <c r="H6562" s="542">
        <f>VLOOKUP(G6562,[3]잔가율!$B$3:$C$33,2,FALSE)</f>
        <v>0.82599999999999996</v>
      </c>
      <c r="I6562" s="552">
        <f t="shared" si="102"/>
        <v>16288720</v>
      </c>
    </row>
    <row r="6563" spans="1:9">
      <c r="A6563" s="539">
        <v>6562</v>
      </c>
      <c r="B6563" s="540" t="s">
        <v>8534</v>
      </c>
      <c r="C6563" s="540" t="s">
        <v>8535</v>
      </c>
      <c r="D6563" s="540" t="s">
        <v>11396</v>
      </c>
      <c r="E6563" s="540" t="s">
        <v>11428</v>
      </c>
      <c r="F6563" s="556">
        <v>20460000</v>
      </c>
      <c r="G6563" s="541">
        <v>2023</v>
      </c>
      <c r="H6563" s="542">
        <f>VLOOKUP(G6563,[3]잔가율!$B$3:$C$33,2,FALSE)</f>
        <v>0.82599999999999996</v>
      </c>
      <c r="I6563" s="552">
        <f t="shared" si="102"/>
        <v>16899960</v>
      </c>
    </row>
    <row r="6564" spans="1:9">
      <c r="A6564" s="539">
        <v>6563</v>
      </c>
      <c r="B6564" s="540" t="s">
        <v>8534</v>
      </c>
      <c r="C6564" s="540" t="s">
        <v>8535</v>
      </c>
      <c r="D6564" s="540" t="s">
        <v>11396</v>
      </c>
      <c r="E6564" s="540" t="s">
        <v>11429</v>
      </c>
      <c r="F6564" s="556">
        <v>22880000</v>
      </c>
      <c r="G6564" s="541">
        <v>2023</v>
      </c>
      <c r="H6564" s="542">
        <f>VLOOKUP(G6564,[3]잔가율!$B$3:$C$33,2,FALSE)</f>
        <v>0.82599999999999996</v>
      </c>
      <c r="I6564" s="552">
        <f t="shared" si="102"/>
        <v>18898880</v>
      </c>
    </row>
    <row r="6565" spans="1:9">
      <c r="A6565" s="539">
        <v>6564</v>
      </c>
      <c r="B6565" s="540" t="s">
        <v>8534</v>
      </c>
      <c r="C6565" s="540" t="s">
        <v>8535</v>
      </c>
      <c r="D6565" s="540" t="s">
        <v>11396</v>
      </c>
      <c r="E6565" s="540" t="s">
        <v>11430</v>
      </c>
      <c r="F6565" s="556">
        <v>22570000</v>
      </c>
      <c r="G6565" s="541">
        <v>2023</v>
      </c>
      <c r="H6565" s="542">
        <f>VLOOKUP(G6565,[3]잔가율!$B$3:$C$33,2,FALSE)</f>
        <v>0.82599999999999996</v>
      </c>
      <c r="I6565" s="552">
        <f t="shared" si="102"/>
        <v>18642820</v>
      </c>
    </row>
    <row r="6566" spans="1:9">
      <c r="A6566" s="539">
        <v>6565</v>
      </c>
      <c r="B6566" s="540" t="s">
        <v>8534</v>
      </c>
      <c r="C6566" s="540" t="s">
        <v>8535</v>
      </c>
      <c r="D6566" s="540" t="s">
        <v>11396</v>
      </c>
      <c r="E6566" s="540" t="s">
        <v>11431</v>
      </c>
      <c r="F6566" s="556">
        <v>22950000</v>
      </c>
      <c r="G6566" s="541">
        <v>2023</v>
      </c>
      <c r="H6566" s="542">
        <f>VLOOKUP(G6566,[3]잔가율!$B$3:$C$33,2,FALSE)</f>
        <v>0.82599999999999996</v>
      </c>
      <c r="I6566" s="552">
        <f t="shared" si="102"/>
        <v>18956700</v>
      </c>
    </row>
    <row r="6567" spans="1:9">
      <c r="A6567" s="539">
        <v>6566</v>
      </c>
      <c r="B6567" s="540" t="s">
        <v>8534</v>
      </c>
      <c r="C6567" s="540" t="s">
        <v>8535</v>
      </c>
      <c r="D6567" s="540" t="s">
        <v>11396</v>
      </c>
      <c r="E6567" s="540" t="s">
        <v>11432</v>
      </c>
      <c r="F6567" s="556">
        <v>22730000</v>
      </c>
      <c r="G6567" s="541">
        <v>2023</v>
      </c>
      <c r="H6567" s="542">
        <f>VLOOKUP(G6567,[3]잔가율!$B$3:$C$33,2,FALSE)</f>
        <v>0.82599999999999996</v>
      </c>
      <c r="I6567" s="552">
        <f t="shared" si="102"/>
        <v>18774980</v>
      </c>
    </row>
    <row r="6568" spans="1:9">
      <c r="A6568" s="539">
        <v>6567</v>
      </c>
      <c r="B6568" s="540" t="s">
        <v>8534</v>
      </c>
      <c r="C6568" s="540" t="s">
        <v>8535</v>
      </c>
      <c r="D6568" s="540" t="s">
        <v>11396</v>
      </c>
      <c r="E6568" s="540" t="s">
        <v>11433</v>
      </c>
      <c r="F6568" s="556">
        <v>23110000</v>
      </c>
      <c r="G6568" s="541">
        <v>2023</v>
      </c>
      <c r="H6568" s="542">
        <f>VLOOKUP(G6568,[3]잔가율!$B$3:$C$33,2,FALSE)</f>
        <v>0.82599999999999996</v>
      </c>
      <c r="I6568" s="552">
        <f t="shared" si="102"/>
        <v>19088860</v>
      </c>
    </row>
    <row r="6569" spans="1:9">
      <c r="A6569" s="539">
        <v>6568</v>
      </c>
      <c r="B6569" s="540" t="s">
        <v>8534</v>
      </c>
      <c r="C6569" s="540" t="s">
        <v>8535</v>
      </c>
      <c r="D6569" s="540" t="s">
        <v>11396</v>
      </c>
      <c r="E6569" s="540" t="s">
        <v>11434</v>
      </c>
      <c r="F6569" s="556">
        <v>21710000</v>
      </c>
      <c r="G6569" s="541">
        <v>2023</v>
      </c>
      <c r="H6569" s="542">
        <f>VLOOKUP(G6569,[3]잔가율!$B$3:$C$33,2,FALSE)</f>
        <v>0.82599999999999996</v>
      </c>
      <c r="I6569" s="552">
        <f t="shared" si="102"/>
        <v>17932460</v>
      </c>
    </row>
    <row r="6570" spans="1:9">
      <c r="A6570" s="539">
        <v>6569</v>
      </c>
      <c r="B6570" s="540" t="s">
        <v>8534</v>
      </c>
      <c r="C6570" s="540" t="s">
        <v>8535</v>
      </c>
      <c r="D6570" s="540" t="s">
        <v>11396</v>
      </c>
      <c r="E6570" s="540" t="s">
        <v>11435</v>
      </c>
      <c r="F6570" s="556">
        <v>23290000</v>
      </c>
      <c r="G6570" s="541">
        <v>2023</v>
      </c>
      <c r="H6570" s="542">
        <f>VLOOKUP(G6570,[3]잔가율!$B$3:$C$33,2,FALSE)</f>
        <v>0.82599999999999996</v>
      </c>
      <c r="I6570" s="552">
        <f t="shared" si="102"/>
        <v>19237540</v>
      </c>
    </row>
    <row r="6571" spans="1:9">
      <c r="A6571" s="539">
        <v>6570</v>
      </c>
      <c r="B6571" s="540" t="s">
        <v>8534</v>
      </c>
      <c r="C6571" s="540" t="s">
        <v>8535</v>
      </c>
      <c r="D6571" s="540" t="s">
        <v>11396</v>
      </c>
      <c r="E6571" s="540" t="s">
        <v>11436</v>
      </c>
      <c r="F6571" s="556">
        <v>26890000</v>
      </c>
      <c r="G6571" s="541">
        <v>2023</v>
      </c>
      <c r="H6571" s="542">
        <f>VLOOKUP(G6571,[3]잔가율!$B$3:$C$33,2,FALSE)</f>
        <v>0.82599999999999996</v>
      </c>
      <c r="I6571" s="552">
        <f t="shared" si="102"/>
        <v>22211140</v>
      </c>
    </row>
    <row r="6572" spans="1:9">
      <c r="A6572" s="539">
        <v>6571</v>
      </c>
      <c r="B6572" s="540" t="s">
        <v>8534</v>
      </c>
      <c r="C6572" s="540" t="s">
        <v>8535</v>
      </c>
      <c r="D6572" s="540" t="s">
        <v>11396</v>
      </c>
      <c r="E6572" s="540" t="s">
        <v>11437</v>
      </c>
      <c r="F6572" s="556">
        <v>23510000</v>
      </c>
      <c r="G6572" s="541">
        <v>2023</v>
      </c>
      <c r="H6572" s="542">
        <f>VLOOKUP(G6572,[3]잔가율!$B$3:$C$33,2,FALSE)</f>
        <v>0.82599999999999996</v>
      </c>
      <c r="I6572" s="552">
        <f t="shared" si="102"/>
        <v>19419260</v>
      </c>
    </row>
    <row r="6573" spans="1:9">
      <c r="A6573" s="539">
        <v>6572</v>
      </c>
      <c r="B6573" s="540" t="s">
        <v>8534</v>
      </c>
      <c r="C6573" s="540" t="s">
        <v>8535</v>
      </c>
      <c r="D6573" s="540" t="s">
        <v>11396</v>
      </c>
      <c r="E6573" s="540" t="s">
        <v>11438</v>
      </c>
      <c r="F6573" s="556">
        <v>20880000</v>
      </c>
      <c r="G6573" s="541">
        <v>2023</v>
      </c>
      <c r="H6573" s="542">
        <f>VLOOKUP(G6573,[3]잔가율!$B$3:$C$33,2,FALSE)</f>
        <v>0.82599999999999996</v>
      </c>
      <c r="I6573" s="552">
        <f t="shared" si="102"/>
        <v>17246880</v>
      </c>
    </row>
    <row r="6574" spans="1:9">
      <c r="A6574" s="539">
        <v>6573</v>
      </c>
      <c r="B6574" s="544" t="s">
        <v>8534</v>
      </c>
      <c r="C6574" s="544" t="s">
        <v>8535</v>
      </c>
      <c r="D6574" s="544" t="s">
        <v>11396</v>
      </c>
      <c r="E6574" s="544" t="s">
        <v>11439</v>
      </c>
      <c r="F6574" s="559">
        <v>23420000</v>
      </c>
      <c r="G6574" s="541">
        <v>2023</v>
      </c>
      <c r="H6574" s="542">
        <f>VLOOKUP(G6574,[3]잔가율!$B$3:$C$33,2,FALSE)</f>
        <v>0.82599999999999996</v>
      </c>
      <c r="I6574" s="552">
        <f t="shared" si="102"/>
        <v>19344920</v>
      </c>
    </row>
    <row r="6575" spans="1:9">
      <c r="A6575" s="539">
        <v>6574</v>
      </c>
      <c r="B6575" s="540" t="s">
        <v>8534</v>
      </c>
      <c r="C6575" s="540" t="s">
        <v>8535</v>
      </c>
      <c r="D6575" s="540" t="s">
        <v>11396</v>
      </c>
      <c r="E6575" s="540" t="s">
        <v>11440</v>
      </c>
      <c r="F6575" s="556">
        <v>22950000</v>
      </c>
      <c r="G6575" s="541">
        <v>2023</v>
      </c>
      <c r="H6575" s="542">
        <f>VLOOKUP(G6575,[3]잔가율!$B$3:$C$33,2,FALSE)</f>
        <v>0.82599999999999996</v>
      </c>
      <c r="I6575" s="552">
        <f t="shared" si="102"/>
        <v>18956700</v>
      </c>
    </row>
    <row r="6576" spans="1:9">
      <c r="A6576" s="539">
        <v>6575</v>
      </c>
      <c r="B6576" s="540" t="s">
        <v>8534</v>
      </c>
      <c r="C6576" s="540" t="s">
        <v>8535</v>
      </c>
      <c r="D6576" s="540" t="s">
        <v>11396</v>
      </c>
      <c r="E6576" s="540" t="s">
        <v>11441</v>
      </c>
      <c r="F6576" s="556">
        <v>22030000</v>
      </c>
      <c r="G6576" s="541">
        <v>2023</v>
      </c>
      <c r="H6576" s="542">
        <f>VLOOKUP(G6576,[3]잔가율!$B$3:$C$33,2,FALSE)</f>
        <v>0.82599999999999996</v>
      </c>
      <c r="I6576" s="552">
        <f t="shared" si="102"/>
        <v>18196780</v>
      </c>
    </row>
    <row r="6577" spans="1:9">
      <c r="A6577" s="539">
        <v>6576</v>
      </c>
      <c r="B6577" s="544" t="s">
        <v>8534</v>
      </c>
      <c r="C6577" s="544" t="s">
        <v>8535</v>
      </c>
      <c r="D6577" s="544" t="s">
        <v>11396</v>
      </c>
      <c r="E6577" s="544" t="s">
        <v>11442</v>
      </c>
      <c r="F6577" s="559">
        <v>22900000</v>
      </c>
      <c r="G6577" s="541">
        <v>2023</v>
      </c>
      <c r="H6577" s="542">
        <f>VLOOKUP(G6577,[3]잔가율!$B$3:$C$33,2,FALSE)</f>
        <v>0.82599999999999996</v>
      </c>
      <c r="I6577" s="552">
        <f t="shared" si="102"/>
        <v>18915400</v>
      </c>
    </row>
    <row r="6578" spans="1:9">
      <c r="A6578" s="539">
        <v>6577</v>
      </c>
      <c r="B6578" s="544" t="s">
        <v>8534</v>
      </c>
      <c r="C6578" s="544" t="s">
        <v>8535</v>
      </c>
      <c r="D6578" s="544" t="s">
        <v>11396</v>
      </c>
      <c r="E6578" s="544" t="s">
        <v>11443</v>
      </c>
      <c r="F6578" s="559">
        <v>22630000</v>
      </c>
      <c r="G6578" s="541">
        <v>2023</v>
      </c>
      <c r="H6578" s="542">
        <f>VLOOKUP(G6578,[3]잔가율!$B$3:$C$33,2,FALSE)</f>
        <v>0.82599999999999996</v>
      </c>
      <c r="I6578" s="552">
        <f t="shared" si="102"/>
        <v>18692380</v>
      </c>
    </row>
    <row r="6579" spans="1:9">
      <c r="A6579" s="539">
        <v>6578</v>
      </c>
      <c r="B6579" s="540" t="s">
        <v>8534</v>
      </c>
      <c r="C6579" s="540" t="s">
        <v>8535</v>
      </c>
      <c r="D6579" s="540" t="s">
        <v>11396</v>
      </c>
      <c r="E6579" s="540" t="s">
        <v>11444</v>
      </c>
      <c r="F6579" s="556">
        <v>22030000</v>
      </c>
      <c r="G6579" s="541">
        <v>2023</v>
      </c>
      <c r="H6579" s="542">
        <f>VLOOKUP(G6579,[3]잔가율!$B$3:$C$33,2,FALSE)</f>
        <v>0.82599999999999996</v>
      </c>
      <c r="I6579" s="552">
        <f t="shared" si="102"/>
        <v>18196780</v>
      </c>
    </row>
    <row r="6580" spans="1:9">
      <c r="A6580" s="539">
        <v>6579</v>
      </c>
      <c r="B6580" s="540" t="s">
        <v>8534</v>
      </c>
      <c r="C6580" s="540" t="s">
        <v>8535</v>
      </c>
      <c r="D6580" s="540" t="s">
        <v>11396</v>
      </c>
      <c r="E6580" s="540" t="s">
        <v>11445</v>
      </c>
      <c r="F6580" s="556">
        <v>21300000</v>
      </c>
      <c r="G6580" s="541">
        <v>2023</v>
      </c>
      <c r="H6580" s="542">
        <f>VLOOKUP(G6580,[3]잔가율!$B$3:$C$33,2,FALSE)</f>
        <v>0.82599999999999996</v>
      </c>
      <c r="I6580" s="552">
        <f t="shared" si="102"/>
        <v>17593800</v>
      </c>
    </row>
    <row r="6581" spans="1:9">
      <c r="A6581" s="539">
        <v>6580</v>
      </c>
      <c r="B6581" s="544" t="s">
        <v>8534</v>
      </c>
      <c r="C6581" s="544" t="s">
        <v>8535</v>
      </c>
      <c r="D6581" s="544" t="s">
        <v>11396</v>
      </c>
      <c r="E6581" s="544" t="s">
        <v>11446</v>
      </c>
      <c r="F6581" s="559">
        <v>22370000</v>
      </c>
      <c r="G6581" s="541">
        <v>2023</v>
      </c>
      <c r="H6581" s="542">
        <f>VLOOKUP(G6581,[3]잔가율!$B$3:$C$33,2,FALSE)</f>
        <v>0.82599999999999996</v>
      </c>
      <c r="I6581" s="552">
        <f t="shared" si="102"/>
        <v>18477620</v>
      </c>
    </row>
    <row r="6582" spans="1:9">
      <c r="A6582" s="539">
        <v>6581</v>
      </c>
      <c r="B6582" s="540" t="s">
        <v>8534</v>
      </c>
      <c r="C6582" s="540" t="s">
        <v>8535</v>
      </c>
      <c r="D6582" s="540" t="s">
        <v>11396</v>
      </c>
      <c r="E6582" s="540" t="s">
        <v>11447</v>
      </c>
      <c r="F6582" s="556">
        <v>22060000</v>
      </c>
      <c r="G6582" s="541">
        <v>2023</v>
      </c>
      <c r="H6582" s="542">
        <f>VLOOKUP(G6582,[3]잔가율!$B$3:$C$33,2,FALSE)</f>
        <v>0.82599999999999996</v>
      </c>
      <c r="I6582" s="552">
        <f t="shared" si="102"/>
        <v>18221560</v>
      </c>
    </row>
    <row r="6583" spans="1:9">
      <c r="A6583" s="539">
        <v>6582</v>
      </c>
      <c r="B6583" s="544" t="s">
        <v>8534</v>
      </c>
      <c r="C6583" s="544" t="s">
        <v>8535</v>
      </c>
      <c r="D6583" s="544" t="s">
        <v>11448</v>
      </c>
      <c r="E6583" s="544" t="s">
        <v>11449</v>
      </c>
      <c r="F6583" s="559">
        <v>19880000</v>
      </c>
      <c r="G6583" s="541">
        <v>2023</v>
      </c>
      <c r="H6583" s="542">
        <f>VLOOKUP(G6583,[3]잔가율!$B$3:$C$33,2,FALSE)</f>
        <v>0.82599999999999996</v>
      </c>
      <c r="I6583" s="552">
        <f t="shared" si="102"/>
        <v>16420880</v>
      </c>
    </row>
    <row r="6584" spans="1:9">
      <c r="A6584" s="539">
        <v>6583</v>
      </c>
      <c r="B6584" s="544" t="s">
        <v>8534</v>
      </c>
      <c r="C6584" s="544" t="s">
        <v>8535</v>
      </c>
      <c r="D6584" s="544" t="s">
        <v>11448</v>
      </c>
      <c r="E6584" s="544" t="s">
        <v>11450</v>
      </c>
      <c r="F6584" s="559">
        <v>22260000</v>
      </c>
      <c r="G6584" s="541">
        <v>2023</v>
      </c>
      <c r="H6584" s="542">
        <f>VLOOKUP(G6584,[3]잔가율!$B$3:$C$33,2,FALSE)</f>
        <v>0.82599999999999996</v>
      </c>
      <c r="I6584" s="552">
        <f t="shared" si="102"/>
        <v>18386760</v>
      </c>
    </row>
    <row r="6585" spans="1:9">
      <c r="A6585" s="539">
        <v>6584</v>
      </c>
      <c r="B6585" s="544" t="s">
        <v>8534</v>
      </c>
      <c r="C6585" s="544" t="s">
        <v>8535</v>
      </c>
      <c r="D6585" s="544" t="s">
        <v>11448</v>
      </c>
      <c r="E6585" s="544" t="s">
        <v>11451</v>
      </c>
      <c r="F6585" s="559">
        <v>20960000</v>
      </c>
      <c r="G6585" s="541">
        <v>2023</v>
      </c>
      <c r="H6585" s="542">
        <f>VLOOKUP(G6585,[3]잔가율!$B$3:$C$33,2,FALSE)</f>
        <v>0.82599999999999996</v>
      </c>
      <c r="I6585" s="552">
        <f t="shared" si="102"/>
        <v>17312960</v>
      </c>
    </row>
    <row r="6586" spans="1:9">
      <c r="A6586" s="539">
        <v>6585</v>
      </c>
      <c r="B6586" s="544" t="s">
        <v>8534</v>
      </c>
      <c r="C6586" s="544" t="s">
        <v>8535</v>
      </c>
      <c r="D6586" s="544" t="s">
        <v>11448</v>
      </c>
      <c r="E6586" s="544" t="s">
        <v>11452</v>
      </c>
      <c r="F6586" s="559">
        <v>19650000</v>
      </c>
      <c r="G6586" s="541">
        <v>2023</v>
      </c>
      <c r="H6586" s="542">
        <f>VLOOKUP(G6586,[3]잔가율!$B$3:$C$33,2,FALSE)</f>
        <v>0.82599999999999996</v>
      </c>
      <c r="I6586" s="552">
        <f t="shared" si="102"/>
        <v>16230900</v>
      </c>
    </row>
    <row r="6587" spans="1:9">
      <c r="A6587" s="539">
        <v>6586</v>
      </c>
      <c r="B6587" s="544" t="s">
        <v>8534</v>
      </c>
      <c r="C6587" s="544" t="s">
        <v>8535</v>
      </c>
      <c r="D6587" s="544" t="s">
        <v>11448</v>
      </c>
      <c r="E6587" s="544" t="s">
        <v>11453</v>
      </c>
      <c r="F6587" s="559">
        <v>20000000</v>
      </c>
      <c r="G6587" s="541">
        <v>2023</v>
      </c>
      <c r="H6587" s="542">
        <f>VLOOKUP(G6587,[3]잔가율!$B$3:$C$33,2,FALSE)</f>
        <v>0.82599999999999996</v>
      </c>
      <c r="I6587" s="552">
        <f t="shared" si="102"/>
        <v>16520000</v>
      </c>
    </row>
    <row r="6588" spans="1:9">
      <c r="A6588" s="539">
        <v>6587</v>
      </c>
      <c r="B6588" s="544" t="s">
        <v>8534</v>
      </c>
      <c r="C6588" s="544" t="s">
        <v>8535</v>
      </c>
      <c r="D6588" s="544" t="s">
        <v>11448</v>
      </c>
      <c r="E6588" s="544" t="s">
        <v>11454</v>
      </c>
      <c r="F6588" s="559">
        <v>20180000</v>
      </c>
      <c r="G6588" s="541">
        <v>2023</v>
      </c>
      <c r="H6588" s="542">
        <f>VLOOKUP(G6588,[3]잔가율!$B$3:$C$33,2,FALSE)</f>
        <v>0.82599999999999996</v>
      </c>
      <c r="I6588" s="552">
        <f t="shared" si="102"/>
        <v>16668680</v>
      </c>
    </row>
    <row r="6589" spans="1:9">
      <c r="A6589" s="539">
        <v>6588</v>
      </c>
      <c r="B6589" s="544" t="s">
        <v>8534</v>
      </c>
      <c r="C6589" s="544" t="s">
        <v>8535</v>
      </c>
      <c r="D6589" s="544" t="s">
        <v>11448</v>
      </c>
      <c r="E6589" s="544" t="s">
        <v>11455</v>
      </c>
      <c r="F6589" s="559">
        <v>19460000</v>
      </c>
      <c r="G6589" s="541">
        <v>2023</v>
      </c>
      <c r="H6589" s="542">
        <f>VLOOKUP(G6589,[3]잔가율!$B$3:$C$33,2,FALSE)</f>
        <v>0.82599999999999996</v>
      </c>
      <c r="I6589" s="552">
        <f t="shared" si="102"/>
        <v>16073960</v>
      </c>
    </row>
    <row r="6590" spans="1:9">
      <c r="A6590" s="539">
        <v>6589</v>
      </c>
      <c r="B6590" s="540" t="s">
        <v>8534</v>
      </c>
      <c r="C6590" s="540" t="s">
        <v>8535</v>
      </c>
      <c r="D6590" s="540" t="s">
        <v>11448</v>
      </c>
      <c r="E6590" s="540" t="s">
        <v>11456</v>
      </c>
      <c r="F6590" s="556">
        <v>22490000</v>
      </c>
      <c r="G6590" s="541">
        <v>2023</v>
      </c>
      <c r="H6590" s="542">
        <f>VLOOKUP(G6590,[3]잔가율!$B$3:$C$33,2,FALSE)</f>
        <v>0.82599999999999996</v>
      </c>
      <c r="I6590" s="552">
        <f t="shared" si="102"/>
        <v>18576740</v>
      </c>
    </row>
    <row r="6591" spans="1:9">
      <c r="A6591" s="539">
        <v>6590</v>
      </c>
      <c r="B6591" s="540" t="s">
        <v>8534</v>
      </c>
      <c r="C6591" s="540" t="s">
        <v>8535</v>
      </c>
      <c r="D6591" s="540" t="s">
        <v>11448</v>
      </c>
      <c r="E6591" s="540" t="s">
        <v>11457</v>
      </c>
      <c r="F6591" s="556">
        <v>24330000</v>
      </c>
      <c r="G6591" s="541">
        <v>2023</v>
      </c>
      <c r="H6591" s="542">
        <f>VLOOKUP(G6591,[3]잔가율!$B$3:$C$33,2,FALSE)</f>
        <v>0.82599999999999996</v>
      </c>
      <c r="I6591" s="552">
        <f t="shared" si="102"/>
        <v>20096580</v>
      </c>
    </row>
    <row r="6592" spans="1:9">
      <c r="A6592" s="539">
        <v>6591</v>
      </c>
      <c r="B6592" s="540" t="s">
        <v>8534</v>
      </c>
      <c r="C6592" s="540" t="s">
        <v>8535</v>
      </c>
      <c r="D6592" s="540" t="s">
        <v>11448</v>
      </c>
      <c r="E6592" s="540" t="s">
        <v>11458</v>
      </c>
      <c r="F6592" s="556">
        <v>23100000</v>
      </c>
      <c r="G6592" s="541">
        <v>2023</v>
      </c>
      <c r="H6592" s="542">
        <f>VLOOKUP(G6592,[3]잔가율!$B$3:$C$33,2,FALSE)</f>
        <v>0.82599999999999996</v>
      </c>
      <c r="I6592" s="552">
        <f t="shared" si="102"/>
        <v>19080600</v>
      </c>
    </row>
    <row r="6593" spans="1:9">
      <c r="A6593" s="539">
        <v>6592</v>
      </c>
      <c r="B6593" s="540" t="s">
        <v>8534</v>
      </c>
      <c r="C6593" s="540" t="s">
        <v>8535</v>
      </c>
      <c r="D6593" s="540" t="s">
        <v>11448</v>
      </c>
      <c r="E6593" s="540" t="s">
        <v>11459</v>
      </c>
      <c r="F6593" s="556">
        <v>22310000</v>
      </c>
      <c r="G6593" s="541">
        <v>2023</v>
      </c>
      <c r="H6593" s="542">
        <f>VLOOKUP(G6593,[3]잔가율!$B$3:$C$33,2,FALSE)</f>
        <v>0.82599999999999996</v>
      </c>
      <c r="I6593" s="552">
        <f t="shared" si="102"/>
        <v>18428060</v>
      </c>
    </row>
    <row r="6594" spans="1:9">
      <c r="A6594" s="539">
        <v>6593</v>
      </c>
      <c r="B6594" s="544" t="s">
        <v>8534</v>
      </c>
      <c r="C6594" s="544" t="s">
        <v>8535</v>
      </c>
      <c r="D6594" s="544" t="s">
        <v>11448</v>
      </c>
      <c r="E6594" s="544" t="s">
        <v>11460</v>
      </c>
      <c r="F6594" s="559">
        <v>23810000</v>
      </c>
      <c r="G6594" s="541">
        <v>2023</v>
      </c>
      <c r="H6594" s="542">
        <f>VLOOKUP(G6594,[3]잔가율!$B$3:$C$33,2,FALSE)</f>
        <v>0.82599999999999996</v>
      </c>
      <c r="I6594" s="552">
        <f t="shared" ref="I6594:I6657" si="103">ROUNDDOWN(F6594*H6594,0)</f>
        <v>19667060</v>
      </c>
    </row>
    <row r="6595" spans="1:9">
      <c r="A6595" s="539">
        <v>6594</v>
      </c>
      <c r="B6595" s="540" t="s">
        <v>8534</v>
      </c>
      <c r="C6595" s="540" t="s">
        <v>8535</v>
      </c>
      <c r="D6595" s="540" t="s">
        <v>11448</v>
      </c>
      <c r="E6595" s="540" t="s">
        <v>11461</v>
      </c>
      <c r="F6595" s="556">
        <v>23180000</v>
      </c>
      <c r="G6595" s="541">
        <v>2023</v>
      </c>
      <c r="H6595" s="542">
        <f>VLOOKUP(G6595,[3]잔가율!$B$3:$C$33,2,FALSE)</f>
        <v>0.82599999999999996</v>
      </c>
      <c r="I6595" s="552">
        <f t="shared" si="103"/>
        <v>19146680</v>
      </c>
    </row>
    <row r="6596" spans="1:9">
      <c r="A6596" s="539">
        <v>6595</v>
      </c>
      <c r="B6596" s="544" t="s">
        <v>8534</v>
      </c>
      <c r="C6596" s="544" t="s">
        <v>8535</v>
      </c>
      <c r="D6596" s="544" t="s">
        <v>11448</v>
      </c>
      <c r="E6596" s="544" t="s">
        <v>11462</v>
      </c>
      <c r="F6596" s="559">
        <v>22970000</v>
      </c>
      <c r="G6596" s="541">
        <v>2023</v>
      </c>
      <c r="H6596" s="542">
        <f>VLOOKUP(G6596,[3]잔가율!$B$3:$C$33,2,FALSE)</f>
        <v>0.82599999999999996</v>
      </c>
      <c r="I6596" s="552">
        <f t="shared" si="103"/>
        <v>18973220</v>
      </c>
    </row>
    <row r="6597" spans="1:9">
      <c r="A6597" s="539">
        <v>6596</v>
      </c>
      <c r="B6597" s="540" t="s">
        <v>8534</v>
      </c>
      <c r="C6597" s="540" t="s">
        <v>8535</v>
      </c>
      <c r="D6597" s="540" t="s">
        <v>11448</v>
      </c>
      <c r="E6597" s="540" t="s">
        <v>11463</v>
      </c>
      <c r="F6597" s="556">
        <v>22040000</v>
      </c>
      <c r="G6597" s="541">
        <v>2023</v>
      </c>
      <c r="H6597" s="542">
        <f>VLOOKUP(G6597,[3]잔가율!$B$3:$C$33,2,FALSE)</f>
        <v>0.82599999999999996</v>
      </c>
      <c r="I6597" s="552">
        <f t="shared" si="103"/>
        <v>18205040</v>
      </c>
    </row>
    <row r="6598" spans="1:9">
      <c r="A6598" s="539">
        <v>6597</v>
      </c>
      <c r="B6598" s="544" t="s">
        <v>8534</v>
      </c>
      <c r="C6598" s="544" t="s">
        <v>8535</v>
      </c>
      <c r="D6598" s="544" t="s">
        <v>11448</v>
      </c>
      <c r="E6598" s="544" t="s">
        <v>11464</v>
      </c>
      <c r="F6598" s="559">
        <v>23090000</v>
      </c>
      <c r="G6598" s="541">
        <v>2023</v>
      </c>
      <c r="H6598" s="542">
        <f>VLOOKUP(G6598,[3]잔가율!$B$3:$C$33,2,FALSE)</f>
        <v>0.82599999999999996</v>
      </c>
      <c r="I6598" s="552">
        <f t="shared" si="103"/>
        <v>19072340</v>
      </c>
    </row>
    <row r="6599" spans="1:9">
      <c r="A6599" s="539">
        <v>6598</v>
      </c>
      <c r="B6599" s="540" t="s">
        <v>8534</v>
      </c>
      <c r="C6599" s="540" t="s">
        <v>8535</v>
      </c>
      <c r="D6599" s="540" t="s">
        <v>11448</v>
      </c>
      <c r="E6599" s="540" t="s">
        <v>11465</v>
      </c>
      <c r="F6599" s="556">
        <v>23300000</v>
      </c>
      <c r="G6599" s="541">
        <v>2023</v>
      </c>
      <c r="H6599" s="542">
        <f>VLOOKUP(G6599,[3]잔가율!$B$3:$C$33,2,FALSE)</f>
        <v>0.82599999999999996</v>
      </c>
      <c r="I6599" s="552">
        <f t="shared" si="103"/>
        <v>19245800</v>
      </c>
    </row>
    <row r="6600" spans="1:9">
      <c r="A6600" s="539">
        <v>6599</v>
      </c>
      <c r="B6600" s="544" t="s">
        <v>8534</v>
      </c>
      <c r="C6600" s="544" t="s">
        <v>8535</v>
      </c>
      <c r="D6600" s="544" t="s">
        <v>11448</v>
      </c>
      <c r="E6600" s="544" t="s">
        <v>11466</v>
      </c>
      <c r="F6600" s="559">
        <v>22800000</v>
      </c>
      <c r="G6600" s="541">
        <v>2023</v>
      </c>
      <c r="H6600" s="542">
        <f>VLOOKUP(G6600,[3]잔가율!$B$3:$C$33,2,FALSE)</f>
        <v>0.82599999999999996</v>
      </c>
      <c r="I6600" s="552">
        <f t="shared" si="103"/>
        <v>18832800</v>
      </c>
    </row>
    <row r="6601" spans="1:9">
      <c r="A6601" s="539">
        <v>6600</v>
      </c>
      <c r="B6601" s="540" t="s">
        <v>8534</v>
      </c>
      <c r="C6601" s="540" t="s">
        <v>8535</v>
      </c>
      <c r="D6601" s="540" t="s">
        <v>11448</v>
      </c>
      <c r="E6601" s="540" t="s">
        <v>11467</v>
      </c>
      <c r="F6601" s="556">
        <v>22120000</v>
      </c>
      <c r="G6601" s="541">
        <v>2023</v>
      </c>
      <c r="H6601" s="542">
        <f>VLOOKUP(G6601,[3]잔가율!$B$3:$C$33,2,FALSE)</f>
        <v>0.82599999999999996</v>
      </c>
      <c r="I6601" s="552">
        <f t="shared" si="103"/>
        <v>18271120</v>
      </c>
    </row>
    <row r="6602" spans="1:9">
      <c r="A6602" s="539">
        <v>6601</v>
      </c>
      <c r="B6602" s="540" t="s">
        <v>8534</v>
      </c>
      <c r="C6602" s="540" t="s">
        <v>8535</v>
      </c>
      <c r="D6602" s="540" t="s">
        <v>11448</v>
      </c>
      <c r="E6602" s="540" t="s">
        <v>11468</v>
      </c>
      <c r="F6602" s="556">
        <v>21270000</v>
      </c>
      <c r="G6602" s="541">
        <v>2023</v>
      </c>
      <c r="H6602" s="542">
        <f>VLOOKUP(G6602,[3]잔가율!$B$3:$C$33,2,FALSE)</f>
        <v>0.82599999999999996</v>
      </c>
      <c r="I6602" s="552">
        <f t="shared" si="103"/>
        <v>17569020</v>
      </c>
    </row>
    <row r="6603" spans="1:9">
      <c r="A6603" s="539">
        <v>6602</v>
      </c>
      <c r="B6603" s="540" t="s">
        <v>8534</v>
      </c>
      <c r="C6603" s="540" t="s">
        <v>8535</v>
      </c>
      <c r="D6603" s="540" t="s">
        <v>11448</v>
      </c>
      <c r="E6603" s="540" t="s">
        <v>11469</v>
      </c>
      <c r="F6603" s="556">
        <v>23420000</v>
      </c>
      <c r="G6603" s="541">
        <v>2023</v>
      </c>
      <c r="H6603" s="542">
        <f>VLOOKUP(G6603,[3]잔가율!$B$3:$C$33,2,FALSE)</f>
        <v>0.82599999999999996</v>
      </c>
      <c r="I6603" s="552">
        <f t="shared" si="103"/>
        <v>19344920</v>
      </c>
    </row>
    <row r="6604" spans="1:9">
      <c r="A6604" s="539">
        <v>6603</v>
      </c>
      <c r="B6604" s="544" t="s">
        <v>8534</v>
      </c>
      <c r="C6604" s="544" t="s">
        <v>8535</v>
      </c>
      <c r="D6604" s="544" t="s">
        <v>11448</v>
      </c>
      <c r="E6604" s="544" t="s">
        <v>11470</v>
      </c>
      <c r="F6604" s="559">
        <v>23010000</v>
      </c>
      <c r="G6604" s="541">
        <v>2023</v>
      </c>
      <c r="H6604" s="542">
        <f>VLOOKUP(G6604,[3]잔가율!$B$3:$C$33,2,FALSE)</f>
        <v>0.82599999999999996</v>
      </c>
      <c r="I6604" s="552">
        <f t="shared" si="103"/>
        <v>19006260</v>
      </c>
    </row>
    <row r="6605" spans="1:9">
      <c r="A6605" s="539">
        <v>6604</v>
      </c>
      <c r="B6605" s="540" t="s">
        <v>8534</v>
      </c>
      <c r="C6605" s="540" t="s">
        <v>8535</v>
      </c>
      <c r="D6605" s="540" t="s">
        <v>11448</v>
      </c>
      <c r="E6605" s="540" t="s">
        <v>11471</v>
      </c>
      <c r="F6605" s="556">
        <v>22130000</v>
      </c>
      <c r="G6605" s="541">
        <v>2023</v>
      </c>
      <c r="H6605" s="542">
        <f>VLOOKUP(G6605,[3]잔가율!$B$3:$C$33,2,FALSE)</f>
        <v>0.82599999999999996</v>
      </c>
      <c r="I6605" s="552">
        <f t="shared" si="103"/>
        <v>18279380</v>
      </c>
    </row>
    <row r="6606" spans="1:9">
      <c r="A6606" s="539">
        <v>6605</v>
      </c>
      <c r="B6606" s="544" t="s">
        <v>8534</v>
      </c>
      <c r="C6606" s="544" t="s">
        <v>8535</v>
      </c>
      <c r="D6606" s="544" t="s">
        <v>11448</v>
      </c>
      <c r="E6606" s="544" t="s">
        <v>11472</v>
      </c>
      <c r="F6606" s="559">
        <v>22790000</v>
      </c>
      <c r="G6606" s="541">
        <v>2023</v>
      </c>
      <c r="H6606" s="542">
        <f>VLOOKUP(G6606,[3]잔가율!$B$3:$C$33,2,FALSE)</f>
        <v>0.82599999999999996</v>
      </c>
      <c r="I6606" s="552">
        <f t="shared" si="103"/>
        <v>18824540</v>
      </c>
    </row>
    <row r="6607" spans="1:9">
      <c r="A6607" s="539">
        <v>6606</v>
      </c>
      <c r="B6607" s="540" t="s">
        <v>8534</v>
      </c>
      <c r="C6607" s="540" t="s">
        <v>8535</v>
      </c>
      <c r="D6607" s="540" t="s">
        <v>11448</v>
      </c>
      <c r="E6607" s="540" t="s">
        <v>11473</v>
      </c>
      <c r="F6607" s="556">
        <v>21220000</v>
      </c>
      <c r="G6607" s="541">
        <v>2023</v>
      </c>
      <c r="H6607" s="542">
        <f>VLOOKUP(G6607,[3]잔가율!$B$3:$C$33,2,FALSE)</f>
        <v>0.82599999999999996</v>
      </c>
      <c r="I6607" s="552">
        <f t="shared" si="103"/>
        <v>17527720</v>
      </c>
    </row>
    <row r="6608" spans="1:9">
      <c r="A6608" s="539">
        <v>6607</v>
      </c>
      <c r="B6608" s="540" t="s">
        <v>8534</v>
      </c>
      <c r="C6608" s="540" t="s">
        <v>8535</v>
      </c>
      <c r="D6608" s="540" t="s">
        <v>11448</v>
      </c>
      <c r="E6608" s="540" t="s">
        <v>11474</v>
      </c>
      <c r="F6608" s="556">
        <v>21210000</v>
      </c>
      <c r="G6608" s="541">
        <v>2023</v>
      </c>
      <c r="H6608" s="542">
        <f>VLOOKUP(G6608,[3]잔가율!$B$3:$C$33,2,FALSE)</f>
        <v>0.82599999999999996</v>
      </c>
      <c r="I6608" s="552">
        <f t="shared" si="103"/>
        <v>17519460</v>
      </c>
    </row>
    <row r="6609" spans="1:9">
      <c r="A6609" s="539">
        <v>6608</v>
      </c>
      <c r="B6609" s="540" t="s">
        <v>8534</v>
      </c>
      <c r="C6609" s="540" t="s">
        <v>8535</v>
      </c>
      <c r="D6609" s="540" t="s">
        <v>11448</v>
      </c>
      <c r="E6609" s="540" t="s">
        <v>11475</v>
      </c>
      <c r="F6609" s="556">
        <v>22880000</v>
      </c>
      <c r="G6609" s="541">
        <v>2023</v>
      </c>
      <c r="H6609" s="542">
        <f>VLOOKUP(G6609,[3]잔가율!$B$3:$C$33,2,FALSE)</f>
        <v>0.82599999999999996</v>
      </c>
      <c r="I6609" s="552">
        <f t="shared" si="103"/>
        <v>18898880</v>
      </c>
    </row>
    <row r="6610" spans="1:9">
      <c r="A6610" s="539">
        <v>6609</v>
      </c>
      <c r="B6610" s="540" t="s">
        <v>8534</v>
      </c>
      <c r="C6610" s="540" t="s">
        <v>8535</v>
      </c>
      <c r="D6610" s="540" t="s">
        <v>11448</v>
      </c>
      <c r="E6610" s="540" t="s">
        <v>11476</v>
      </c>
      <c r="F6610" s="556">
        <v>22380000</v>
      </c>
      <c r="G6610" s="541">
        <v>2023</v>
      </c>
      <c r="H6610" s="542">
        <f>VLOOKUP(G6610,[3]잔가율!$B$3:$C$33,2,FALSE)</f>
        <v>0.82599999999999996</v>
      </c>
      <c r="I6610" s="552">
        <f t="shared" si="103"/>
        <v>18485880</v>
      </c>
    </row>
    <row r="6611" spans="1:9">
      <c r="A6611" s="539">
        <v>6610</v>
      </c>
      <c r="B6611" s="540" t="s">
        <v>8534</v>
      </c>
      <c r="C6611" s="540" t="s">
        <v>8535</v>
      </c>
      <c r="D6611" s="540" t="s">
        <v>11448</v>
      </c>
      <c r="E6611" s="540" t="s">
        <v>11477</v>
      </c>
      <c r="F6611" s="556">
        <v>21240000</v>
      </c>
      <c r="G6611" s="541">
        <v>2023</v>
      </c>
      <c r="H6611" s="542">
        <f>VLOOKUP(G6611,[3]잔가율!$B$3:$C$33,2,FALSE)</f>
        <v>0.82599999999999996</v>
      </c>
      <c r="I6611" s="552">
        <f t="shared" si="103"/>
        <v>17544240</v>
      </c>
    </row>
    <row r="6612" spans="1:9">
      <c r="A6612" s="539">
        <v>6611</v>
      </c>
      <c r="B6612" s="540" t="s">
        <v>8534</v>
      </c>
      <c r="C6612" s="540" t="s">
        <v>8535</v>
      </c>
      <c r="D6612" s="540" t="s">
        <v>11448</v>
      </c>
      <c r="E6612" s="540" t="s">
        <v>11478</v>
      </c>
      <c r="F6612" s="556">
        <v>21140000</v>
      </c>
      <c r="G6612" s="541">
        <v>2023</v>
      </c>
      <c r="H6612" s="542">
        <f>VLOOKUP(G6612,[3]잔가율!$B$3:$C$33,2,FALSE)</f>
        <v>0.82599999999999996</v>
      </c>
      <c r="I6612" s="552">
        <f t="shared" si="103"/>
        <v>17461640</v>
      </c>
    </row>
    <row r="6613" spans="1:9">
      <c r="A6613" s="539">
        <v>6612</v>
      </c>
      <c r="B6613" s="540" t="s">
        <v>8534</v>
      </c>
      <c r="C6613" s="540" t="s">
        <v>8535</v>
      </c>
      <c r="D6613" s="540" t="s">
        <v>11448</v>
      </c>
      <c r="E6613" s="540" t="s">
        <v>11479</v>
      </c>
      <c r="F6613" s="556">
        <v>22540000</v>
      </c>
      <c r="G6613" s="541">
        <v>2023</v>
      </c>
      <c r="H6613" s="542">
        <f>VLOOKUP(G6613,[3]잔가율!$B$3:$C$33,2,FALSE)</f>
        <v>0.82599999999999996</v>
      </c>
      <c r="I6613" s="552">
        <f t="shared" si="103"/>
        <v>18618040</v>
      </c>
    </row>
    <row r="6614" spans="1:9">
      <c r="A6614" s="539">
        <v>6613</v>
      </c>
      <c r="B6614" s="540" t="s">
        <v>8534</v>
      </c>
      <c r="C6614" s="540" t="s">
        <v>8535</v>
      </c>
      <c r="D6614" s="540" t="s">
        <v>11448</v>
      </c>
      <c r="E6614" s="540" t="s">
        <v>11480</v>
      </c>
      <c r="F6614" s="556">
        <v>22990000</v>
      </c>
      <c r="G6614" s="541">
        <v>2023</v>
      </c>
      <c r="H6614" s="542">
        <f>VLOOKUP(G6614,[3]잔가율!$B$3:$C$33,2,FALSE)</f>
        <v>0.82599999999999996</v>
      </c>
      <c r="I6614" s="552">
        <f t="shared" si="103"/>
        <v>18989740</v>
      </c>
    </row>
    <row r="6615" spans="1:9">
      <c r="A6615" s="539">
        <v>6614</v>
      </c>
      <c r="B6615" s="544" t="s">
        <v>8534</v>
      </c>
      <c r="C6615" s="544" t="s">
        <v>8535</v>
      </c>
      <c r="D6615" s="544" t="s">
        <v>11448</v>
      </c>
      <c r="E6615" s="544" t="s">
        <v>11481</v>
      </c>
      <c r="F6615" s="559">
        <v>22610000</v>
      </c>
      <c r="G6615" s="541">
        <v>2023</v>
      </c>
      <c r="H6615" s="542">
        <f>VLOOKUP(G6615,[3]잔가율!$B$3:$C$33,2,FALSE)</f>
        <v>0.82599999999999996</v>
      </c>
      <c r="I6615" s="552">
        <f t="shared" si="103"/>
        <v>18675860</v>
      </c>
    </row>
    <row r="6616" spans="1:9">
      <c r="A6616" s="539">
        <v>6615</v>
      </c>
      <c r="B6616" s="544" t="s">
        <v>8534</v>
      </c>
      <c r="C6616" s="544" t="s">
        <v>8535</v>
      </c>
      <c r="D6616" s="544" t="s">
        <v>11448</v>
      </c>
      <c r="E6616" s="544" t="s">
        <v>11482</v>
      </c>
      <c r="F6616" s="559">
        <v>22840000</v>
      </c>
      <c r="G6616" s="541">
        <v>2023</v>
      </c>
      <c r="H6616" s="542">
        <f>VLOOKUP(G6616,[3]잔가율!$B$3:$C$33,2,FALSE)</f>
        <v>0.82599999999999996</v>
      </c>
      <c r="I6616" s="552">
        <f t="shared" si="103"/>
        <v>18865840</v>
      </c>
    </row>
    <row r="6617" spans="1:9">
      <c r="A6617" s="539">
        <v>6616</v>
      </c>
      <c r="B6617" s="544" t="s">
        <v>8534</v>
      </c>
      <c r="C6617" s="544" t="s">
        <v>8535</v>
      </c>
      <c r="D6617" s="544" t="s">
        <v>11448</v>
      </c>
      <c r="E6617" s="544" t="s">
        <v>11483</v>
      </c>
      <c r="F6617" s="559">
        <v>20970000</v>
      </c>
      <c r="G6617" s="541">
        <v>2023</v>
      </c>
      <c r="H6617" s="542">
        <f>VLOOKUP(G6617,[3]잔가율!$B$3:$C$33,2,FALSE)</f>
        <v>0.82599999999999996</v>
      </c>
      <c r="I6617" s="552">
        <f t="shared" si="103"/>
        <v>17321220</v>
      </c>
    </row>
    <row r="6618" spans="1:9">
      <c r="A6618" s="539">
        <v>6617</v>
      </c>
      <c r="B6618" s="544" t="s">
        <v>8534</v>
      </c>
      <c r="C6618" s="544" t="s">
        <v>8535</v>
      </c>
      <c r="D6618" s="544" t="s">
        <v>11448</v>
      </c>
      <c r="E6618" s="544" t="s">
        <v>11484</v>
      </c>
      <c r="F6618" s="559">
        <v>20590000</v>
      </c>
      <c r="G6618" s="541">
        <v>2023</v>
      </c>
      <c r="H6618" s="542">
        <f>VLOOKUP(G6618,[3]잔가율!$B$3:$C$33,2,FALSE)</f>
        <v>0.82599999999999996</v>
      </c>
      <c r="I6618" s="552">
        <f t="shared" si="103"/>
        <v>17007340</v>
      </c>
    </row>
    <row r="6619" spans="1:9">
      <c r="A6619" s="539">
        <v>6618</v>
      </c>
      <c r="B6619" s="540" t="s">
        <v>8534</v>
      </c>
      <c r="C6619" s="540" t="s">
        <v>8535</v>
      </c>
      <c r="D6619" s="540" t="s">
        <v>11448</v>
      </c>
      <c r="E6619" s="540" t="s">
        <v>11485</v>
      </c>
      <c r="F6619" s="556">
        <v>24230000</v>
      </c>
      <c r="G6619" s="541">
        <v>2023</v>
      </c>
      <c r="H6619" s="542">
        <f>VLOOKUP(G6619,[3]잔가율!$B$3:$C$33,2,FALSE)</f>
        <v>0.82599999999999996</v>
      </c>
      <c r="I6619" s="552">
        <f t="shared" si="103"/>
        <v>20013980</v>
      </c>
    </row>
    <row r="6620" spans="1:9">
      <c r="A6620" s="539">
        <v>6619</v>
      </c>
      <c r="B6620" s="540" t="s">
        <v>8534</v>
      </c>
      <c r="C6620" s="540" t="s">
        <v>8535</v>
      </c>
      <c r="D6620" s="540" t="s">
        <v>11448</v>
      </c>
      <c r="E6620" s="540" t="s">
        <v>11486</v>
      </c>
      <c r="F6620" s="556">
        <v>25360000</v>
      </c>
      <c r="G6620" s="541">
        <v>2023</v>
      </c>
      <c r="H6620" s="542">
        <f>VLOOKUP(G6620,[3]잔가율!$B$3:$C$33,2,FALSE)</f>
        <v>0.82599999999999996</v>
      </c>
      <c r="I6620" s="552">
        <f t="shared" si="103"/>
        <v>20947360</v>
      </c>
    </row>
    <row r="6621" spans="1:9">
      <c r="A6621" s="539">
        <v>6620</v>
      </c>
      <c r="B6621" s="540" t="s">
        <v>8534</v>
      </c>
      <c r="C6621" s="540" t="s">
        <v>8535</v>
      </c>
      <c r="D6621" s="540" t="s">
        <v>11448</v>
      </c>
      <c r="E6621" s="540" t="s">
        <v>11487</v>
      </c>
      <c r="F6621" s="556">
        <v>24870000</v>
      </c>
      <c r="G6621" s="541">
        <v>2023</v>
      </c>
      <c r="H6621" s="542">
        <f>VLOOKUP(G6621,[3]잔가율!$B$3:$C$33,2,FALSE)</f>
        <v>0.82599999999999996</v>
      </c>
      <c r="I6621" s="552">
        <f t="shared" si="103"/>
        <v>20542620</v>
      </c>
    </row>
    <row r="6622" spans="1:9">
      <c r="A6622" s="539">
        <v>6621</v>
      </c>
      <c r="B6622" s="540" t="s">
        <v>8534</v>
      </c>
      <c r="C6622" s="540" t="s">
        <v>8535</v>
      </c>
      <c r="D6622" s="540" t="s">
        <v>11448</v>
      </c>
      <c r="E6622" s="540" t="s">
        <v>11488</v>
      </c>
      <c r="F6622" s="556">
        <v>25040000</v>
      </c>
      <c r="G6622" s="541">
        <v>2023</v>
      </c>
      <c r="H6622" s="542">
        <f>VLOOKUP(G6622,[3]잔가율!$B$3:$C$33,2,FALSE)</f>
        <v>0.82599999999999996</v>
      </c>
      <c r="I6622" s="552">
        <f t="shared" si="103"/>
        <v>20683040</v>
      </c>
    </row>
    <row r="6623" spans="1:9">
      <c r="A6623" s="539">
        <v>6622</v>
      </c>
      <c r="B6623" s="540" t="s">
        <v>8534</v>
      </c>
      <c r="C6623" s="540" t="s">
        <v>8535</v>
      </c>
      <c r="D6623" s="540" t="s">
        <v>11448</v>
      </c>
      <c r="E6623" s="540" t="s">
        <v>11489</v>
      </c>
      <c r="F6623" s="556">
        <v>24100000</v>
      </c>
      <c r="G6623" s="541">
        <v>2023</v>
      </c>
      <c r="H6623" s="542">
        <f>VLOOKUP(G6623,[3]잔가율!$B$3:$C$33,2,FALSE)</f>
        <v>0.82599999999999996</v>
      </c>
      <c r="I6623" s="552">
        <f t="shared" si="103"/>
        <v>19906600</v>
      </c>
    </row>
    <row r="6624" spans="1:9">
      <c r="A6624" s="539">
        <v>6623</v>
      </c>
      <c r="B6624" s="540" t="s">
        <v>8534</v>
      </c>
      <c r="C6624" s="540" t="s">
        <v>8535</v>
      </c>
      <c r="D6624" s="540" t="s">
        <v>11448</v>
      </c>
      <c r="E6624" s="540" t="s">
        <v>11490</v>
      </c>
      <c r="F6624" s="556">
        <v>25150000</v>
      </c>
      <c r="G6624" s="541">
        <v>2023</v>
      </c>
      <c r="H6624" s="542">
        <f>VLOOKUP(G6624,[3]잔가율!$B$3:$C$33,2,FALSE)</f>
        <v>0.82599999999999996</v>
      </c>
      <c r="I6624" s="552">
        <f t="shared" si="103"/>
        <v>20773900</v>
      </c>
    </row>
    <row r="6625" spans="1:9">
      <c r="A6625" s="539">
        <v>6624</v>
      </c>
      <c r="B6625" s="540" t="s">
        <v>8534</v>
      </c>
      <c r="C6625" s="540" t="s">
        <v>8535</v>
      </c>
      <c r="D6625" s="540" t="s">
        <v>11448</v>
      </c>
      <c r="E6625" s="540" t="s">
        <v>11491</v>
      </c>
      <c r="F6625" s="556">
        <v>24250000</v>
      </c>
      <c r="G6625" s="541">
        <v>2023</v>
      </c>
      <c r="H6625" s="542">
        <f>VLOOKUP(G6625,[3]잔가율!$B$3:$C$33,2,FALSE)</f>
        <v>0.82599999999999996</v>
      </c>
      <c r="I6625" s="552">
        <f t="shared" si="103"/>
        <v>20030500</v>
      </c>
    </row>
    <row r="6626" spans="1:9">
      <c r="A6626" s="539">
        <v>6625</v>
      </c>
      <c r="B6626" s="544" t="s">
        <v>8534</v>
      </c>
      <c r="C6626" s="544" t="s">
        <v>8535</v>
      </c>
      <c r="D6626" s="544" t="s">
        <v>11448</v>
      </c>
      <c r="E6626" s="544" t="s">
        <v>11492</v>
      </c>
      <c r="F6626" s="559">
        <v>24910000</v>
      </c>
      <c r="G6626" s="541">
        <v>2023</v>
      </c>
      <c r="H6626" s="542">
        <f>VLOOKUP(G6626,[3]잔가율!$B$3:$C$33,2,FALSE)</f>
        <v>0.82599999999999996</v>
      </c>
      <c r="I6626" s="552">
        <f t="shared" si="103"/>
        <v>20575660</v>
      </c>
    </row>
    <row r="6627" spans="1:9">
      <c r="A6627" s="539">
        <v>6626</v>
      </c>
      <c r="B6627" s="540" t="s">
        <v>8534</v>
      </c>
      <c r="C6627" s="540" t="s">
        <v>8535</v>
      </c>
      <c r="D6627" s="540" t="s">
        <v>11448</v>
      </c>
      <c r="E6627" s="540" t="s">
        <v>11493</v>
      </c>
      <c r="F6627" s="556">
        <v>23500000</v>
      </c>
      <c r="G6627" s="541">
        <v>2023</v>
      </c>
      <c r="H6627" s="542">
        <f>VLOOKUP(G6627,[3]잔가율!$B$3:$C$33,2,FALSE)</f>
        <v>0.82599999999999996</v>
      </c>
      <c r="I6627" s="552">
        <f t="shared" si="103"/>
        <v>19411000</v>
      </c>
    </row>
    <row r="6628" spans="1:9">
      <c r="A6628" s="539">
        <v>6627</v>
      </c>
      <c r="B6628" s="540" t="s">
        <v>8534</v>
      </c>
      <c r="C6628" s="540" t="s">
        <v>8535</v>
      </c>
      <c r="D6628" s="540" t="s">
        <v>11448</v>
      </c>
      <c r="E6628" s="540" t="s">
        <v>11494</v>
      </c>
      <c r="F6628" s="556">
        <v>25230000</v>
      </c>
      <c r="G6628" s="541">
        <v>2023</v>
      </c>
      <c r="H6628" s="542">
        <f>VLOOKUP(G6628,[3]잔가율!$B$3:$C$33,2,FALSE)</f>
        <v>0.82599999999999996</v>
      </c>
      <c r="I6628" s="552">
        <f t="shared" si="103"/>
        <v>20839980</v>
      </c>
    </row>
    <row r="6629" spans="1:9">
      <c r="A6629" s="539">
        <v>6628</v>
      </c>
      <c r="B6629" s="540" t="s">
        <v>8534</v>
      </c>
      <c r="C6629" s="540" t="s">
        <v>8535</v>
      </c>
      <c r="D6629" s="540" t="s">
        <v>11448</v>
      </c>
      <c r="E6629" s="540" t="s">
        <v>11495</v>
      </c>
      <c r="F6629" s="556">
        <v>26850000</v>
      </c>
      <c r="G6629" s="541">
        <v>2023</v>
      </c>
      <c r="H6629" s="542">
        <f>VLOOKUP(G6629,[3]잔가율!$B$3:$C$33,2,FALSE)</f>
        <v>0.82599999999999996</v>
      </c>
      <c r="I6629" s="552">
        <f t="shared" si="103"/>
        <v>22178100</v>
      </c>
    </row>
    <row r="6630" spans="1:9">
      <c r="A6630" s="539">
        <v>6629</v>
      </c>
      <c r="B6630" s="540" t="s">
        <v>8534</v>
      </c>
      <c r="C6630" s="540" t="s">
        <v>8535</v>
      </c>
      <c r="D6630" s="540" t="s">
        <v>11448</v>
      </c>
      <c r="E6630" s="540" t="s">
        <v>11496</v>
      </c>
      <c r="F6630" s="556">
        <v>27430000</v>
      </c>
      <c r="G6630" s="541">
        <v>2023</v>
      </c>
      <c r="H6630" s="542">
        <f>VLOOKUP(G6630,[3]잔가율!$B$3:$C$33,2,FALSE)</f>
        <v>0.82599999999999996</v>
      </c>
      <c r="I6630" s="552">
        <f t="shared" si="103"/>
        <v>22657180</v>
      </c>
    </row>
    <row r="6631" spans="1:9">
      <c r="A6631" s="539">
        <v>6630</v>
      </c>
      <c r="B6631" s="540" t="s">
        <v>8534</v>
      </c>
      <c r="C6631" s="540" t="s">
        <v>8535</v>
      </c>
      <c r="D6631" s="540" t="s">
        <v>11448</v>
      </c>
      <c r="E6631" s="540" t="s">
        <v>11497</v>
      </c>
      <c r="F6631" s="556">
        <v>27020000</v>
      </c>
      <c r="G6631" s="541">
        <v>2023</v>
      </c>
      <c r="H6631" s="542">
        <f>VLOOKUP(G6631,[3]잔가율!$B$3:$C$33,2,FALSE)</f>
        <v>0.82599999999999996</v>
      </c>
      <c r="I6631" s="552">
        <f t="shared" si="103"/>
        <v>22318520</v>
      </c>
    </row>
    <row r="6632" spans="1:9">
      <c r="A6632" s="539">
        <v>6631</v>
      </c>
      <c r="B6632" s="540" t="s">
        <v>8534</v>
      </c>
      <c r="C6632" s="540" t="s">
        <v>8535</v>
      </c>
      <c r="D6632" s="540" t="s">
        <v>11448</v>
      </c>
      <c r="E6632" s="540" t="s">
        <v>11498</v>
      </c>
      <c r="F6632" s="556">
        <v>26200000</v>
      </c>
      <c r="G6632" s="541">
        <v>2023</v>
      </c>
      <c r="H6632" s="542">
        <f>VLOOKUP(G6632,[3]잔가율!$B$3:$C$33,2,FALSE)</f>
        <v>0.82599999999999996</v>
      </c>
      <c r="I6632" s="552">
        <f t="shared" si="103"/>
        <v>21641200</v>
      </c>
    </row>
    <row r="6633" spans="1:9">
      <c r="A6633" s="539">
        <v>6632</v>
      </c>
      <c r="B6633" s="540" t="s">
        <v>8534</v>
      </c>
      <c r="C6633" s="540" t="s">
        <v>8535</v>
      </c>
      <c r="D6633" s="540" t="s">
        <v>11448</v>
      </c>
      <c r="E6633" s="540" t="s">
        <v>11499</v>
      </c>
      <c r="F6633" s="556">
        <v>27510000</v>
      </c>
      <c r="G6633" s="541">
        <v>2023</v>
      </c>
      <c r="H6633" s="542">
        <f>VLOOKUP(G6633,[3]잔가율!$B$3:$C$33,2,FALSE)</f>
        <v>0.82599999999999996</v>
      </c>
      <c r="I6633" s="552">
        <f t="shared" si="103"/>
        <v>22723260</v>
      </c>
    </row>
    <row r="6634" spans="1:9">
      <c r="A6634" s="539">
        <v>6633</v>
      </c>
      <c r="B6634" s="540" t="s">
        <v>8534</v>
      </c>
      <c r="C6634" s="540" t="s">
        <v>8535</v>
      </c>
      <c r="D6634" s="540" t="s">
        <v>11448</v>
      </c>
      <c r="E6634" s="540" t="s">
        <v>11500</v>
      </c>
      <c r="F6634" s="556">
        <v>26560000</v>
      </c>
      <c r="G6634" s="541">
        <v>2023</v>
      </c>
      <c r="H6634" s="542">
        <f>VLOOKUP(G6634,[3]잔가율!$B$3:$C$33,2,FALSE)</f>
        <v>0.82599999999999996</v>
      </c>
      <c r="I6634" s="552">
        <f t="shared" si="103"/>
        <v>21938560</v>
      </c>
    </row>
    <row r="6635" spans="1:9">
      <c r="A6635" s="539">
        <v>6634</v>
      </c>
      <c r="B6635" s="544" t="s">
        <v>8534</v>
      </c>
      <c r="C6635" s="544" t="s">
        <v>8535</v>
      </c>
      <c r="D6635" s="544" t="s">
        <v>11448</v>
      </c>
      <c r="E6635" s="544" t="s">
        <v>11501</v>
      </c>
      <c r="F6635" s="559">
        <v>27460000</v>
      </c>
      <c r="G6635" s="541">
        <v>2023</v>
      </c>
      <c r="H6635" s="542">
        <f>VLOOKUP(G6635,[3]잔가율!$B$3:$C$33,2,FALSE)</f>
        <v>0.82599999999999996</v>
      </c>
      <c r="I6635" s="552">
        <f t="shared" si="103"/>
        <v>22681960</v>
      </c>
    </row>
    <row r="6636" spans="1:9">
      <c r="A6636" s="539">
        <v>6635</v>
      </c>
      <c r="B6636" s="540" t="s">
        <v>8534</v>
      </c>
      <c r="C6636" s="540" t="s">
        <v>8535</v>
      </c>
      <c r="D6636" s="540" t="s">
        <v>11448</v>
      </c>
      <c r="E6636" s="540" t="s">
        <v>11502</v>
      </c>
      <c r="F6636" s="556">
        <v>25820000</v>
      </c>
      <c r="G6636" s="541">
        <v>2023</v>
      </c>
      <c r="H6636" s="542">
        <f>VLOOKUP(G6636,[3]잔가율!$B$3:$C$33,2,FALSE)</f>
        <v>0.82599999999999996</v>
      </c>
      <c r="I6636" s="552">
        <f t="shared" si="103"/>
        <v>21327320</v>
      </c>
    </row>
    <row r="6637" spans="1:9">
      <c r="A6637" s="539">
        <v>6636</v>
      </c>
      <c r="B6637" s="540" t="s">
        <v>8534</v>
      </c>
      <c r="C6637" s="540" t="s">
        <v>8535</v>
      </c>
      <c r="D6637" s="540" t="s">
        <v>11448</v>
      </c>
      <c r="E6637" s="540" t="s">
        <v>11503</v>
      </c>
      <c r="F6637" s="556">
        <v>26310000</v>
      </c>
      <c r="G6637" s="541">
        <v>2023</v>
      </c>
      <c r="H6637" s="542">
        <f>VLOOKUP(G6637,[3]잔가율!$B$3:$C$33,2,FALSE)</f>
        <v>0.82599999999999996</v>
      </c>
      <c r="I6637" s="552">
        <f t="shared" si="103"/>
        <v>21732060</v>
      </c>
    </row>
    <row r="6638" spans="1:9">
      <c r="A6638" s="539">
        <v>6637</v>
      </c>
      <c r="B6638" s="540" t="s">
        <v>8534</v>
      </c>
      <c r="C6638" s="540" t="s">
        <v>8535</v>
      </c>
      <c r="D6638" s="540" t="s">
        <v>11448</v>
      </c>
      <c r="E6638" s="540" t="s">
        <v>11504</v>
      </c>
      <c r="F6638" s="556">
        <v>26050000</v>
      </c>
      <c r="G6638" s="541">
        <v>2023</v>
      </c>
      <c r="H6638" s="542">
        <f>VLOOKUP(G6638,[3]잔가율!$B$3:$C$33,2,FALSE)</f>
        <v>0.82599999999999996</v>
      </c>
      <c r="I6638" s="552">
        <f t="shared" si="103"/>
        <v>21517300</v>
      </c>
    </row>
    <row r="6639" spans="1:9">
      <c r="A6639" s="539">
        <v>6638</v>
      </c>
      <c r="B6639" s="540" t="s">
        <v>8534</v>
      </c>
      <c r="C6639" s="540" t="s">
        <v>8535</v>
      </c>
      <c r="D6639" s="540" t="s">
        <v>11448</v>
      </c>
      <c r="E6639" s="540" t="s">
        <v>11505</v>
      </c>
      <c r="F6639" s="556">
        <v>26130000</v>
      </c>
      <c r="G6639" s="541">
        <v>2023</v>
      </c>
      <c r="H6639" s="542">
        <f>VLOOKUP(G6639,[3]잔가율!$B$3:$C$33,2,FALSE)</f>
        <v>0.82599999999999996</v>
      </c>
      <c r="I6639" s="552">
        <f t="shared" si="103"/>
        <v>21583380</v>
      </c>
    </row>
    <row r="6640" spans="1:9">
      <c r="A6640" s="539">
        <v>6639</v>
      </c>
      <c r="B6640" s="540" t="s">
        <v>8534</v>
      </c>
      <c r="C6640" s="540" t="s">
        <v>8535</v>
      </c>
      <c r="D6640" s="540" t="s">
        <v>11448</v>
      </c>
      <c r="E6640" s="540" t="s">
        <v>11506</v>
      </c>
      <c r="F6640" s="556">
        <v>25980000</v>
      </c>
      <c r="G6640" s="541">
        <v>2023</v>
      </c>
      <c r="H6640" s="542">
        <f>VLOOKUP(G6640,[3]잔가율!$B$3:$C$33,2,FALSE)</f>
        <v>0.82599999999999996</v>
      </c>
      <c r="I6640" s="552">
        <f t="shared" si="103"/>
        <v>21459480</v>
      </c>
    </row>
    <row r="6641" spans="1:9">
      <c r="A6641" s="539">
        <v>6640</v>
      </c>
      <c r="B6641" s="540" t="s">
        <v>8534</v>
      </c>
      <c r="C6641" s="540" t="s">
        <v>8535</v>
      </c>
      <c r="D6641" s="540" t="s">
        <v>11448</v>
      </c>
      <c r="E6641" s="540" t="s">
        <v>11507</v>
      </c>
      <c r="F6641" s="556">
        <v>25240000</v>
      </c>
      <c r="G6641" s="541">
        <v>2023</v>
      </c>
      <c r="H6641" s="542">
        <f>VLOOKUP(G6641,[3]잔가율!$B$3:$C$33,2,FALSE)</f>
        <v>0.82599999999999996</v>
      </c>
      <c r="I6641" s="552">
        <f t="shared" si="103"/>
        <v>20848240</v>
      </c>
    </row>
    <row r="6642" spans="1:9">
      <c r="A6642" s="539">
        <v>6641</v>
      </c>
      <c r="B6642" s="544" t="s">
        <v>8534</v>
      </c>
      <c r="C6642" s="544" t="s">
        <v>8535</v>
      </c>
      <c r="D6642" s="544" t="s">
        <v>11448</v>
      </c>
      <c r="E6642" s="544" t="s">
        <v>11508</v>
      </c>
      <c r="F6642" s="559">
        <v>27630000</v>
      </c>
      <c r="G6642" s="541">
        <v>2023</v>
      </c>
      <c r="H6642" s="542">
        <f>VLOOKUP(G6642,[3]잔가율!$B$3:$C$33,2,FALSE)</f>
        <v>0.82599999999999996</v>
      </c>
      <c r="I6642" s="552">
        <f t="shared" si="103"/>
        <v>22822380</v>
      </c>
    </row>
    <row r="6643" spans="1:9">
      <c r="A6643" s="539">
        <v>6642</v>
      </c>
      <c r="B6643" s="540" t="s">
        <v>8534</v>
      </c>
      <c r="C6643" s="540" t="s">
        <v>8535</v>
      </c>
      <c r="D6643" s="540" t="s">
        <v>11448</v>
      </c>
      <c r="E6643" s="540" t="s">
        <v>11509</v>
      </c>
      <c r="F6643" s="556">
        <v>26230000</v>
      </c>
      <c r="G6643" s="541">
        <v>2023</v>
      </c>
      <c r="H6643" s="542">
        <f>VLOOKUP(G6643,[3]잔가율!$B$3:$C$33,2,FALSE)</f>
        <v>0.82599999999999996</v>
      </c>
      <c r="I6643" s="552">
        <f t="shared" si="103"/>
        <v>21665980</v>
      </c>
    </row>
    <row r="6644" spans="1:9">
      <c r="A6644" s="539">
        <v>6643</v>
      </c>
      <c r="B6644" s="544" t="s">
        <v>8534</v>
      </c>
      <c r="C6644" s="544" t="s">
        <v>8535</v>
      </c>
      <c r="D6644" s="544" t="s">
        <v>11448</v>
      </c>
      <c r="E6644" s="544" t="s">
        <v>11510</v>
      </c>
      <c r="F6644" s="559">
        <v>25290000</v>
      </c>
      <c r="G6644" s="541">
        <v>2023</v>
      </c>
      <c r="H6644" s="542">
        <f>VLOOKUP(G6644,[3]잔가율!$B$3:$C$33,2,FALSE)</f>
        <v>0.82599999999999996</v>
      </c>
      <c r="I6644" s="552">
        <f t="shared" si="103"/>
        <v>20889540</v>
      </c>
    </row>
    <row r="6645" spans="1:9">
      <c r="A6645" s="539">
        <v>6644</v>
      </c>
      <c r="B6645" s="540" t="s">
        <v>8534</v>
      </c>
      <c r="C6645" s="540" t="s">
        <v>8535</v>
      </c>
      <c r="D6645" s="540" t="s">
        <v>11448</v>
      </c>
      <c r="E6645" s="540" t="s">
        <v>11511</v>
      </c>
      <c r="F6645" s="556">
        <v>26240000</v>
      </c>
      <c r="G6645" s="541">
        <v>2023</v>
      </c>
      <c r="H6645" s="542">
        <f>VLOOKUP(G6645,[3]잔가율!$B$3:$C$33,2,FALSE)</f>
        <v>0.82599999999999996</v>
      </c>
      <c r="I6645" s="552">
        <f t="shared" si="103"/>
        <v>21674240</v>
      </c>
    </row>
    <row r="6646" spans="1:9">
      <c r="A6646" s="539">
        <v>6645</v>
      </c>
      <c r="B6646" s="544" t="s">
        <v>8534</v>
      </c>
      <c r="C6646" s="544" t="s">
        <v>8535</v>
      </c>
      <c r="D6646" s="544" t="s">
        <v>11448</v>
      </c>
      <c r="E6646" s="544" t="s">
        <v>11512</v>
      </c>
      <c r="F6646" s="559">
        <v>25220000</v>
      </c>
      <c r="G6646" s="541">
        <v>2023</v>
      </c>
      <c r="H6646" s="542">
        <f>VLOOKUP(G6646,[3]잔가율!$B$3:$C$33,2,FALSE)</f>
        <v>0.82599999999999996</v>
      </c>
      <c r="I6646" s="552">
        <f t="shared" si="103"/>
        <v>20831720</v>
      </c>
    </row>
    <row r="6647" spans="1:9">
      <c r="A6647" s="539">
        <v>6646</v>
      </c>
      <c r="B6647" s="540" t="s">
        <v>8534</v>
      </c>
      <c r="C6647" s="540" t="s">
        <v>8535</v>
      </c>
      <c r="D6647" s="540" t="s">
        <v>11448</v>
      </c>
      <c r="E6647" s="540" t="s">
        <v>11513</v>
      </c>
      <c r="F6647" s="556">
        <v>25300000</v>
      </c>
      <c r="G6647" s="541">
        <v>2023</v>
      </c>
      <c r="H6647" s="542">
        <f>VLOOKUP(G6647,[3]잔가율!$B$3:$C$33,2,FALSE)</f>
        <v>0.82599999999999996</v>
      </c>
      <c r="I6647" s="552">
        <f t="shared" si="103"/>
        <v>20897800</v>
      </c>
    </row>
    <row r="6648" spans="1:9">
      <c r="A6648" s="539">
        <v>6647</v>
      </c>
      <c r="B6648" s="544" t="s">
        <v>8534</v>
      </c>
      <c r="C6648" s="544" t="s">
        <v>8535</v>
      </c>
      <c r="D6648" s="544" t="s">
        <v>11448</v>
      </c>
      <c r="E6648" s="544" t="s">
        <v>11514</v>
      </c>
      <c r="F6648" s="559">
        <v>27560000</v>
      </c>
      <c r="G6648" s="541">
        <v>2023</v>
      </c>
      <c r="H6648" s="542">
        <f>VLOOKUP(G6648,[3]잔가율!$B$3:$C$33,2,FALSE)</f>
        <v>0.82599999999999996</v>
      </c>
      <c r="I6648" s="552">
        <f t="shared" si="103"/>
        <v>22764560</v>
      </c>
    </row>
    <row r="6649" spans="1:9">
      <c r="A6649" s="539">
        <v>6648</v>
      </c>
      <c r="B6649" s="540" t="s">
        <v>8534</v>
      </c>
      <c r="C6649" s="540" t="s">
        <v>8535</v>
      </c>
      <c r="D6649" s="540" t="s">
        <v>11448</v>
      </c>
      <c r="E6649" s="540" t="s">
        <v>11515</v>
      </c>
      <c r="F6649" s="556">
        <v>25430000</v>
      </c>
      <c r="G6649" s="541">
        <v>2023</v>
      </c>
      <c r="H6649" s="542">
        <f>VLOOKUP(G6649,[3]잔가율!$B$3:$C$33,2,FALSE)</f>
        <v>0.82599999999999996</v>
      </c>
      <c r="I6649" s="552">
        <f t="shared" si="103"/>
        <v>21005180</v>
      </c>
    </row>
    <row r="6650" spans="1:9">
      <c r="A6650" s="539">
        <v>6649</v>
      </c>
      <c r="B6650" s="540" t="s">
        <v>8534</v>
      </c>
      <c r="C6650" s="540" t="s">
        <v>8535</v>
      </c>
      <c r="D6650" s="540" t="s">
        <v>11448</v>
      </c>
      <c r="E6650" s="540" t="s">
        <v>11516</v>
      </c>
      <c r="F6650" s="556">
        <v>23960000</v>
      </c>
      <c r="G6650" s="541">
        <v>2023</v>
      </c>
      <c r="H6650" s="542">
        <f>VLOOKUP(G6650,[3]잔가율!$B$3:$C$33,2,FALSE)</f>
        <v>0.82599999999999996</v>
      </c>
      <c r="I6650" s="552">
        <f t="shared" si="103"/>
        <v>19790960</v>
      </c>
    </row>
    <row r="6651" spans="1:9">
      <c r="A6651" s="539">
        <v>6650</v>
      </c>
      <c r="B6651" s="540" t="s">
        <v>8534</v>
      </c>
      <c r="C6651" s="540" t="s">
        <v>8535</v>
      </c>
      <c r="D6651" s="540" t="s">
        <v>11448</v>
      </c>
      <c r="E6651" s="540" t="s">
        <v>11517</v>
      </c>
      <c r="F6651" s="556">
        <v>23120000</v>
      </c>
      <c r="G6651" s="541">
        <v>2023</v>
      </c>
      <c r="H6651" s="542">
        <f>VLOOKUP(G6651,[3]잔가율!$B$3:$C$33,2,FALSE)</f>
        <v>0.82599999999999996</v>
      </c>
      <c r="I6651" s="552">
        <f t="shared" si="103"/>
        <v>19097120</v>
      </c>
    </row>
    <row r="6652" spans="1:9">
      <c r="A6652" s="539">
        <v>6651</v>
      </c>
      <c r="B6652" s="540" t="s">
        <v>8534</v>
      </c>
      <c r="C6652" s="540" t="s">
        <v>8535</v>
      </c>
      <c r="D6652" s="540" t="s">
        <v>11448</v>
      </c>
      <c r="E6652" s="540" t="s">
        <v>11518</v>
      </c>
      <c r="F6652" s="556">
        <v>25530000</v>
      </c>
      <c r="G6652" s="541">
        <v>2023</v>
      </c>
      <c r="H6652" s="542">
        <f>VLOOKUP(G6652,[3]잔가율!$B$3:$C$33,2,FALSE)</f>
        <v>0.82599999999999996</v>
      </c>
      <c r="I6652" s="552">
        <f t="shared" si="103"/>
        <v>21087780</v>
      </c>
    </row>
    <row r="6653" spans="1:9">
      <c r="A6653" s="539">
        <v>6652</v>
      </c>
      <c r="B6653" s="540" t="s">
        <v>8534</v>
      </c>
      <c r="C6653" s="540" t="s">
        <v>8535</v>
      </c>
      <c r="D6653" s="540" t="s">
        <v>11448</v>
      </c>
      <c r="E6653" s="540" t="s">
        <v>11519</v>
      </c>
      <c r="F6653" s="556">
        <v>24160000</v>
      </c>
      <c r="G6653" s="541">
        <v>2023</v>
      </c>
      <c r="H6653" s="542">
        <f>VLOOKUP(G6653,[3]잔가율!$B$3:$C$33,2,FALSE)</f>
        <v>0.82599999999999996</v>
      </c>
      <c r="I6653" s="552">
        <f t="shared" si="103"/>
        <v>19956160</v>
      </c>
    </row>
    <row r="6654" spans="1:9">
      <c r="A6654" s="539">
        <v>6653</v>
      </c>
      <c r="B6654" s="540" t="s">
        <v>8534</v>
      </c>
      <c r="C6654" s="540" t="s">
        <v>8535</v>
      </c>
      <c r="D6654" s="540" t="s">
        <v>11448</v>
      </c>
      <c r="E6654" s="540" t="s">
        <v>11520</v>
      </c>
      <c r="F6654" s="556">
        <v>25450000</v>
      </c>
      <c r="G6654" s="541">
        <v>2023</v>
      </c>
      <c r="H6654" s="542">
        <f>VLOOKUP(G6654,[3]잔가율!$B$3:$C$33,2,FALSE)</f>
        <v>0.82599999999999996</v>
      </c>
      <c r="I6654" s="552">
        <f t="shared" si="103"/>
        <v>21021700</v>
      </c>
    </row>
    <row r="6655" spans="1:9">
      <c r="A6655" s="539">
        <v>6654</v>
      </c>
      <c r="B6655" s="540" t="s">
        <v>8534</v>
      </c>
      <c r="C6655" s="540" t="s">
        <v>8535</v>
      </c>
      <c r="D6655" s="540" t="s">
        <v>11448</v>
      </c>
      <c r="E6655" s="540" t="s">
        <v>11521</v>
      </c>
      <c r="F6655" s="556">
        <v>23110000</v>
      </c>
      <c r="G6655" s="541">
        <v>2023</v>
      </c>
      <c r="H6655" s="542">
        <f>VLOOKUP(G6655,[3]잔가율!$B$3:$C$33,2,FALSE)</f>
        <v>0.82599999999999996</v>
      </c>
      <c r="I6655" s="552">
        <f t="shared" si="103"/>
        <v>19088860</v>
      </c>
    </row>
    <row r="6656" spans="1:9">
      <c r="A6656" s="539">
        <v>6655</v>
      </c>
      <c r="B6656" s="540" t="s">
        <v>8534</v>
      </c>
      <c r="C6656" s="540" t="s">
        <v>8535</v>
      </c>
      <c r="D6656" s="540" t="s">
        <v>11448</v>
      </c>
      <c r="E6656" s="540" t="s">
        <v>11522</v>
      </c>
      <c r="F6656" s="556">
        <v>23060000</v>
      </c>
      <c r="G6656" s="541">
        <v>2023</v>
      </c>
      <c r="H6656" s="542">
        <f>VLOOKUP(G6656,[3]잔가율!$B$3:$C$33,2,FALSE)</f>
        <v>0.82599999999999996</v>
      </c>
      <c r="I6656" s="552">
        <f t="shared" si="103"/>
        <v>19047560</v>
      </c>
    </row>
    <row r="6657" spans="1:9">
      <c r="A6657" s="539">
        <v>6656</v>
      </c>
      <c r="B6657" s="544" t="s">
        <v>8534</v>
      </c>
      <c r="C6657" s="544" t="s">
        <v>8535</v>
      </c>
      <c r="D6657" s="544" t="s">
        <v>11448</v>
      </c>
      <c r="E6657" s="544" t="s">
        <v>11523</v>
      </c>
      <c r="F6657" s="559">
        <v>23420000</v>
      </c>
      <c r="G6657" s="541">
        <v>2023</v>
      </c>
      <c r="H6657" s="542">
        <f>VLOOKUP(G6657,[3]잔가율!$B$3:$C$33,2,FALSE)</f>
        <v>0.82599999999999996</v>
      </c>
      <c r="I6657" s="552">
        <f t="shared" si="103"/>
        <v>19344920</v>
      </c>
    </row>
    <row r="6658" spans="1:9">
      <c r="A6658" s="539">
        <v>6657</v>
      </c>
      <c r="B6658" s="540" t="s">
        <v>8534</v>
      </c>
      <c r="C6658" s="540" t="s">
        <v>8535</v>
      </c>
      <c r="D6658" s="540" t="s">
        <v>11448</v>
      </c>
      <c r="E6658" s="540" t="s">
        <v>11524</v>
      </c>
      <c r="F6658" s="556">
        <v>30950000</v>
      </c>
      <c r="G6658" s="541">
        <v>2023</v>
      </c>
      <c r="H6658" s="542">
        <f>VLOOKUP(G6658,[3]잔가율!$B$3:$C$33,2,FALSE)</f>
        <v>0.82599999999999996</v>
      </c>
      <c r="I6658" s="552">
        <f t="shared" ref="I6658:I6721" si="104">ROUNDDOWN(F6658*H6658,0)</f>
        <v>25564700</v>
      </c>
    </row>
    <row r="6659" spans="1:9">
      <c r="A6659" s="539">
        <v>6658</v>
      </c>
      <c r="B6659" s="540" t="s">
        <v>8534</v>
      </c>
      <c r="C6659" s="540" t="s">
        <v>8535</v>
      </c>
      <c r="D6659" s="540" t="s">
        <v>11448</v>
      </c>
      <c r="E6659" s="540" t="s">
        <v>11525</v>
      </c>
      <c r="F6659" s="556">
        <v>26190000</v>
      </c>
      <c r="G6659" s="541">
        <v>2023</v>
      </c>
      <c r="H6659" s="542">
        <f>VLOOKUP(G6659,[3]잔가율!$B$3:$C$33,2,FALSE)</f>
        <v>0.82599999999999996</v>
      </c>
      <c r="I6659" s="552">
        <f t="shared" si="104"/>
        <v>21632940</v>
      </c>
    </row>
    <row r="6660" spans="1:9">
      <c r="A6660" s="539">
        <v>6659</v>
      </c>
      <c r="B6660" s="540" t="s">
        <v>8534</v>
      </c>
      <c r="C6660" s="540" t="s">
        <v>8535</v>
      </c>
      <c r="D6660" s="540" t="s">
        <v>11448</v>
      </c>
      <c r="E6660" s="540" t="s">
        <v>11526</v>
      </c>
      <c r="F6660" s="556">
        <v>26200000</v>
      </c>
      <c r="G6660" s="541">
        <v>2023</v>
      </c>
      <c r="H6660" s="542">
        <f>VLOOKUP(G6660,[3]잔가율!$B$3:$C$33,2,FALSE)</f>
        <v>0.82599999999999996</v>
      </c>
      <c r="I6660" s="552">
        <f t="shared" si="104"/>
        <v>21641200</v>
      </c>
    </row>
    <row r="6661" spans="1:9">
      <c r="A6661" s="539">
        <v>6660</v>
      </c>
      <c r="B6661" s="540" t="s">
        <v>8534</v>
      </c>
      <c r="C6661" s="540" t="s">
        <v>8535</v>
      </c>
      <c r="D6661" s="540" t="s">
        <v>11448</v>
      </c>
      <c r="E6661" s="540" t="s">
        <v>11527</v>
      </c>
      <c r="F6661" s="556">
        <v>26690000</v>
      </c>
      <c r="G6661" s="541">
        <v>2023</v>
      </c>
      <c r="H6661" s="542">
        <f>VLOOKUP(G6661,[3]잔가율!$B$3:$C$33,2,FALSE)</f>
        <v>0.82599999999999996</v>
      </c>
      <c r="I6661" s="552">
        <f t="shared" si="104"/>
        <v>22045940</v>
      </c>
    </row>
    <row r="6662" spans="1:9">
      <c r="A6662" s="539">
        <v>6661</v>
      </c>
      <c r="B6662" s="540" t="s">
        <v>8534</v>
      </c>
      <c r="C6662" s="540" t="s">
        <v>8535</v>
      </c>
      <c r="D6662" s="540" t="s">
        <v>11448</v>
      </c>
      <c r="E6662" s="540" t="s">
        <v>11528</v>
      </c>
      <c r="F6662" s="556">
        <v>26230000</v>
      </c>
      <c r="G6662" s="541">
        <v>2023</v>
      </c>
      <c r="H6662" s="542">
        <f>VLOOKUP(G6662,[3]잔가율!$B$3:$C$33,2,FALSE)</f>
        <v>0.82599999999999996</v>
      </c>
      <c r="I6662" s="552">
        <f t="shared" si="104"/>
        <v>21665980</v>
      </c>
    </row>
    <row r="6663" spans="1:9">
      <c r="A6663" s="539">
        <v>6662</v>
      </c>
      <c r="B6663" s="540" t="s">
        <v>8534</v>
      </c>
      <c r="C6663" s="540" t="s">
        <v>8535</v>
      </c>
      <c r="D6663" s="540" t="s">
        <v>11448</v>
      </c>
      <c r="E6663" s="540" t="s">
        <v>11529</v>
      </c>
      <c r="F6663" s="556">
        <v>26270000</v>
      </c>
      <c r="G6663" s="541">
        <v>2023</v>
      </c>
      <c r="H6663" s="542">
        <f>VLOOKUP(G6663,[3]잔가율!$B$3:$C$33,2,FALSE)</f>
        <v>0.82599999999999996</v>
      </c>
      <c r="I6663" s="552">
        <f t="shared" si="104"/>
        <v>21699020</v>
      </c>
    </row>
    <row r="6664" spans="1:9">
      <c r="A6664" s="539">
        <v>6663</v>
      </c>
      <c r="B6664" s="540" t="s">
        <v>8534</v>
      </c>
      <c r="C6664" s="540" t="s">
        <v>8535</v>
      </c>
      <c r="D6664" s="540" t="s">
        <v>11448</v>
      </c>
      <c r="E6664" s="540" t="s">
        <v>11530</v>
      </c>
      <c r="F6664" s="556">
        <v>26490000</v>
      </c>
      <c r="G6664" s="541">
        <v>2023</v>
      </c>
      <c r="H6664" s="542">
        <f>VLOOKUP(G6664,[3]잔가율!$B$3:$C$33,2,FALSE)</f>
        <v>0.82599999999999996</v>
      </c>
      <c r="I6664" s="552">
        <f t="shared" si="104"/>
        <v>21880740</v>
      </c>
    </row>
    <row r="6665" spans="1:9">
      <c r="A6665" s="539">
        <v>6664</v>
      </c>
      <c r="B6665" s="540" t="s">
        <v>8534</v>
      </c>
      <c r="C6665" s="540" t="s">
        <v>8535</v>
      </c>
      <c r="D6665" s="540" t="s">
        <v>11448</v>
      </c>
      <c r="E6665" s="540" t="s">
        <v>11531</v>
      </c>
      <c r="F6665" s="556">
        <v>26330000</v>
      </c>
      <c r="G6665" s="541">
        <v>2023</v>
      </c>
      <c r="H6665" s="542">
        <f>VLOOKUP(G6665,[3]잔가율!$B$3:$C$33,2,FALSE)</f>
        <v>0.82599999999999996</v>
      </c>
      <c r="I6665" s="552">
        <f t="shared" si="104"/>
        <v>21748580</v>
      </c>
    </row>
    <row r="6666" spans="1:9">
      <c r="A6666" s="539">
        <v>6665</v>
      </c>
      <c r="B6666" s="540" t="s">
        <v>8534</v>
      </c>
      <c r="C6666" s="540" t="s">
        <v>8535</v>
      </c>
      <c r="D6666" s="540" t="s">
        <v>11448</v>
      </c>
      <c r="E6666" s="540" t="s">
        <v>11532</v>
      </c>
      <c r="F6666" s="556">
        <v>24140000</v>
      </c>
      <c r="G6666" s="541">
        <v>2023</v>
      </c>
      <c r="H6666" s="542">
        <f>VLOOKUP(G6666,[3]잔가율!$B$3:$C$33,2,FALSE)</f>
        <v>0.82599999999999996</v>
      </c>
      <c r="I6666" s="552">
        <f t="shared" si="104"/>
        <v>19939640</v>
      </c>
    </row>
    <row r="6667" spans="1:9">
      <c r="A6667" s="539">
        <v>6666</v>
      </c>
      <c r="B6667" s="540" t="s">
        <v>8534</v>
      </c>
      <c r="C6667" s="540" t="s">
        <v>8535</v>
      </c>
      <c r="D6667" s="540" t="s">
        <v>11448</v>
      </c>
      <c r="E6667" s="540" t="s">
        <v>11533</v>
      </c>
      <c r="F6667" s="556">
        <v>24040000</v>
      </c>
      <c r="G6667" s="541">
        <v>2023</v>
      </c>
      <c r="H6667" s="542">
        <f>VLOOKUP(G6667,[3]잔가율!$B$3:$C$33,2,FALSE)</f>
        <v>0.82599999999999996</v>
      </c>
      <c r="I6667" s="552">
        <f t="shared" si="104"/>
        <v>19857040</v>
      </c>
    </row>
    <row r="6668" spans="1:9">
      <c r="A6668" s="539">
        <v>6667</v>
      </c>
      <c r="B6668" s="540" t="s">
        <v>8534</v>
      </c>
      <c r="C6668" s="540" t="s">
        <v>8535</v>
      </c>
      <c r="D6668" s="540" t="s">
        <v>11448</v>
      </c>
      <c r="E6668" s="540" t="s">
        <v>11534</v>
      </c>
      <c r="F6668" s="556">
        <v>25300000</v>
      </c>
      <c r="G6668" s="541">
        <v>2023</v>
      </c>
      <c r="H6668" s="542">
        <f>VLOOKUP(G6668,[3]잔가율!$B$3:$C$33,2,FALSE)</f>
        <v>0.82599999999999996</v>
      </c>
      <c r="I6668" s="552">
        <f t="shared" si="104"/>
        <v>20897800</v>
      </c>
    </row>
    <row r="6669" spans="1:9">
      <c r="A6669" s="539">
        <v>6668</v>
      </c>
      <c r="B6669" s="544" t="s">
        <v>8534</v>
      </c>
      <c r="C6669" s="544" t="s">
        <v>8535</v>
      </c>
      <c r="D6669" s="544" t="s">
        <v>11448</v>
      </c>
      <c r="E6669" s="544" t="s">
        <v>11535</v>
      </c>
      <c r="F6669" s="559">
        <v>24490000</v>
      </c>
      <c r="G6669" s="541">
        <v>2023</v>
      </c>
      <c r="H6669" s="542">
        <f>VLOOKUP(G6669,[3]잔가율!$B$3:$C$33,2,FALSE)</f>
        <v>0.82599999999999996</v>
      </c>
      <c r="I6669" s="552">
        <f t="shared" si="104"/>
        <v>20228740</v>
      </c>
    </row>
    <row r="6670" spans="1:9">
      <c r="A6670" s="539">
        <v>6669</v>
      </c>
      <c r="B6670" s="540" t="s">
        <v>8534</v>
      </c>
      <c r="C6670" s="540" t="s">
        <v>8535</v>
      </c>
      <c r="D6670" s="540" t="s">
        <v>11448</v>
      </c>
      <c r="E6670" s="540" t="s">
        <v>11536</v>
      </c>
      <c r="F6670" s="556">
        <v>24150000</v>
      </c>
      <c r="G6670" s="541">
        <v>2023</v>
      </c>
      <c r="H6670" s="542">
        <f>VLOOKUP(G6670,[3]잔가율!$B$3:$C$33,2,FALSE)</f>
        <v>0.82599999999999996</v>
      </c>
      <c r="I6670" s="552">
        <f t="shared" si="104"/>
        <v>19947900</v>
      </c>
    </row>
    <row r="6671" spans="1:9">
      <c r="A6671" s="539">
        <v>6670</v>
      </c>
      <c r="B6671" s="540" t="s">
        <v>8534</v>
      </c>
      <c r="C6671" s="540" t="s">
        <v>8535</v>
      </c>
      <c r="D6671" s="540" t="s">
        <v>11448</v>
      </c>
      <c r="E6671" s="540" t="s">
        <v>11537</v>
      </c>
      <c r="F6671" s="556">
        <v>24080000</v>
      </c>
      <c r="G6671" s="541">
        <v>2023</v>
      </c>
      <c r="H6671" s="542">
        <f>VLOOKUP(G6671,[3]잔가율!$B$3:$C$33,2,FALSE)</f>
        <v>0.82599999999999996</v>
      </c>
      <c r="I6671" s="552">
        <f t="shared" si="104"/>
        <v>19890080</v>
      </c>
    </row>
    <row r="6672" spans="1:9">
      <c r="A6672" s="539">
        <v>6671</v>
      </c>
      <c r="B6672" s="540" t="s">
        <v>8534</v>
      </c>
      <c r="C6672" s="540" t="s">
        <v>8535</v>
      </c>
      <c r="D6672" s="540" t="s">
        <v>11448</v>
      </c>
      <c r="E6672" s="540" t="s">
        <v>11538</v>
      </c>
      <c r="F6672" s="556">
        <v>24860000</v>
      </c>
      <c r="G6672" s="541">
        <v>2023</v>
      </c>
      <c r="H6672" s="542">
        <f>VLOOKUP(G6672,[3]잔가율!$B$3:$C$33,2,FALSE)</f>
        <v>0.82599999999999996</v>
      </c>
      <c r="I6672" s="552">
        <f t="shared" si="104"/>
        <v>20534360</v>
      </c>
    </row>
    <row r="6673" spans="1:9">
      <c r="A6673" s="539">
        <v>6672</v>
      </c>
      <c r="B6673" s="540" t="s">
        <v>8534</v>
      </c>
      <c r="C6673" s="540" t="s">
        <v>8535</v>
      </c>
      <c r="D6673" s="540" t="s">
        <v>11539</v>
      </c>
      <c r="E6673" s="540" t="s">
        <v>11301</v>
      </c>
      <c r="F6673" s="556">
        <v>23070000</v>
      </c>
      <c r="G6673" s="541">
        <v>2023</v>
      </c>
      <c r="H6673" s="542">
        <f>VLOOKUP(G6673,[3]잔가율!$B$3:$C$33,2,FALSE)</f>
        <v>0.82599999999999996</v>
      </c>
      <c r="I6673" s="552">
        <f t="shared" si="104"/>
        <v>19055820</v>
      </c>
    </row>
    <row r="6674" spans="1:9">
      <c r="A6674" s="539">
        <v>6673</v>
      </c>
      <c r="B6674" s="540" t="s">
        <v>8534</v>
      </c>
      <c r="C6674" s="540" t="s">
        <v>8535</v>
      </c>
      <c r="D6674" s="540" t="s">
        <v>11539</v>
      </c>
      <c r="E6674" s="540" t="s">
        <v>11358</v>
      </c>
      <c r="F6674" s="556">
        <v>24900000</v>
      </c>
      <c r="G6674" s="541">
        <v>2023</v>
      </c>
      <c r="H6674" s="542">
        <f>VLOOKUP(G6674,[3]잔가율!$B$3:$C$33,2,FALSE)</f>
        <v>0.82599999999999996</v>
      </c>
      <c r="I6674" s="552">
        <f t="shared" si="104"/>
        <v>20567400</v>
      </c>
    </row>
    <row r="6675" spans="1:9">
      <c r="A6675" s="539">
        <v>6674</v>
      </c>
      <c r="B6675" s="414" t="s">
        <v>8534</v>
      </c>
      <c r="C6675" s="540" t="s">
        <v>8535</v>
      </c>
      <c r="D6675" s="540" t="s">
        <v>11540</v>
      </c>
      <c r="E6675" s="540" t="s">
        <v>11541</v>
      </c>
      <c r="F6675" s="558">
        <v>36620000</v>
      </c>
      <c r="G6675" s="541">
        <v>2023</v>
      </c>
      <c r="H6675" s="542">
        <f>VLOOKUP(G6675,[3]잔가율!$B$3:$C$33,2,FALSE)</f>
        <v>0.82599999999999996</v>
      </c>
      <c r="I6675" s="552">
        <f t="shared" si="104"/>
        <v>30248120</v>
      </c>
    </row>
    <row r="6676" spans="1:9">
      <c r="A6676" s="539">
        <v>6675</v>
      </c>
      <c r="B6676" s="414" t="s">
        <v>8534</v>
      </c>
      <c r="C6676" s="540" t="s">
        <v>8535</v>
      </c>
      <c r="D6676" s="540" t="s">
        <v>11540</v>
      </c>
      <c r="E6676" s="540" t="s">
        <v>11542</v>
      </c>
      <c r="F6676" s="558">
        <v>33940000</v>
      </c>
      <c r="G6676" s="541">
        <v>2023</v>
      </c>
      <c r="H6676" s="542">
        <f>VLOOKUP(G6676,[3]잔가율!$B$3:$C$33,2,FALSE)</f>
        <v>0.82599999999999996</v>
      </c>
      <c r="I6676" s="552">
        <f t="shared" si="104"/>
        <v>28034440</v>
      </c>
    </row>
    <row r="6677" spans="1:9">
      <c r="A6677" s="539">
        <v>6676</v>
      </c>
      <c r="B6677" s="414" t="s">
        <v>8534</v>
      </c>
      <c r="C6677" s="544" t="s">
        <v>8535</v>
      </c>
      <c r="D6677" s="544" t="s">
        <v>16675</v>
      </c>
      <c r="E6677" s="544" t="s">
        <v>11543</v>
      </c>
      <c r="F6677" s="560">
        <v>37500000</v>
      </c>
      <c r="G6677" s="541">
        <v>2023</v>
      </c>
      <c r="H6677" s="542">
        <f>VLOOKUP(G6677,[3]잔가율!$B$3:$C$33,2,FALSE)</f>
        <v>0.82599999999999996</v>
      </c>
      <c r="I6677" s="552">
        <f t="shared" si="104"/>
        <v>30975000</v>
      </c>
    </row>
    <row r="6678" spans="1:9">
      <c r="A6678" s="539">
        <v>6677</v>
      </c>
      <c r="B6678" s="414" t="s">
        <v>8534</v>
      </c>
      <c r="C6678" s="544" t="s">
        <v>8535</v>
      </c>
      <c r="D6678" s="544" t="s">
        <v>16675</v>
      </c>
      <c r="E6678" s="544" t="s">
        <v>11544</v>
      </c>
      <c r="F6678" s="560">
        <v>37210000</v>
      </c>
      <c r="G6678" s="541">
        <v>2023</v>
      </c>
      <c r="H6678" s="542">
        <f>VLOOKUP(G6678,[3]잔가율!$B$3:$C$33,2,FALSE)</f>
        <v>0.82599999999999996</v>
      </c>
      <c r="I6678" s="552">
        <f t="shared" si="104"/>
        <v>30735460</v>
      </c>
    </row>
    <row r="6679" spans="1:9">
      <c r="A6679" s="539">
        <v>6678</v>
      </c>
      <c r="B6679" s="414" t="s">
        <v>8534</v>
      </c>
      <c r="C6679" s="544" t="s">
        <v>8535</v>
      </c>
      <c r="D6679" s="544" t="s">
        <v>16675</v>
      </c>
      <c r="E6679" s="544" t="s">
        <v>11545</v>
      </c>
      <c r="F6679" s="560">
        <v>38440000</v>
      </c>
      <c r="G6679" s="541">
        <v>2023</v>
      </c>
      <c r="H6679" s="542">
        <f>VLOOKUP(G6679,[3]잔가율!$B$3:$C$33,2,FALSE)</f>
        <v>0.82599999999999996</v>
      </c>
      <c r="I6679" s="552">
        <f t="shared" si="104"/>
        <v>31751440</v>
      </c>
    </row>
    <row r="6680" spans="1:9">
      <c r="A6680" s="539">
        <v>6679</v>
      </c>
      <c r="B6680" s="414" t="s">
        <v>8534</v>
      </c>
      <c r="C6680" s="544" t="s">
        <v>8535</v>
      </c>
      <c r="D6680" s="544" t="s">
        <v>16675</v>
      </c>
      <c r="E6680" s="544" t="s">
        <v>11546</v>
      </c>
      <c r="F6680" s="560">
        <v>35530000</v>
      </c>
      <c r="G6680" s="541">
        <v>2023</v>
      </c>
      <c r="H6680" s="542">
        <f>VLOOKUP(G6680,[3]잔가율!$B$3:$C$33,2,FALSE)</f>
        <v>0.82599999999999996</v>
      </c>
      <c r="I6680" s="552">
        <f t="shared" si="104"/>
        <v>29347780</v>
      </c>
    </row>
    <row r="6681" spans="1:9">
      <c r="A6681" s="539">
        <v>6680</v>
      </c>
      <c r="B6681" s="414" t="s">
        <v>8534</v>
      </c>
      <c r="C6681" s="544" t="s">
        <v>8535</v>
      </c>
      <c r="D6681" s="544" t="s">
        <v>16675</v>
      </c>
      <c r="E6681" s="544" t="s">
        <v>11547</v>
      </c>
      <c r="F6681" s="560">
        <v>36070000</v>
      </c>
      <c r="G6681" s="541">
        <v>2023</v>
      </c>
      <c r="H6681" s="542">
        <f>VLOOKUP(G6681,[3]잔가율!$B$3:$C$33,2,FALSE)</f>
        <v>0.82599999999999996</v>
      </c>
      <c r="I6681" s="552">
        <f t="shared" si="104"/>
        <v>29793820</v>
      </c>
    </row>
    <row r="6682" spans="1:9">
      <c r="A6682" s="539">
        <v>6681</v>
      </c>
      <c r="B6682" s="414" t="s">
        <v>8534</v>
      </c>
      <c r="C6682" s="544" t="s">
        <v>8535</v>
      </c>
      <c r="D6682" s="544" t="s">
        <v>16675</v>
      </c>
      <c r="E6682" s="544" t="s">
        <v>11548</v>
      </c>
      <c r="F6682" s="560">
        <v>36810000</v>
      </c>
      <c r="G6682" s="541">
        <v>2023</v>
      </c>
      <c r="H6682" s="542">
        <f>VLOOKUP(G6682,[3]잔가율!$B$3:$C$33,2,FALSE)</f>
        <v>0.82599999999999996</v>
      </c>
      <c r="I6682" s="552">
        <f t="shared" si="104"/>
        <v>30405060</v>
      </c>
    </row>
    <row r="6683" spans="1:9">
      <c r="A6683" s="539">
        <v>6682</v>
      </c>
      <c r="B6683" s="414" t="s">
        <v>8534</v>
      </c>
      <c r="C6683" s="544" t="s">
        <v>8535</v>
      </c>
      <c r="D6683" s="544" t="s">
        <v>16675</v>
      </c>
      <c r="E6683" s="544" t="s">
        <v>11549</v>
      </c>
      <c r="F6683" s="560">
        <v>32290000</v>
      </c>
      <c r="G6683" s="541">
        <v>2023</v>
      </c>
      <c r="H6683" s="542">
        <f>VLOOKUP(G6683,[3]잔가율!$B$3:$C$33,2,FALSE)</f>
        <v>0.82599999999999996</v>
      </c>
      <c r="I6683" s="552">
        <f t="shared" si="104"/>
        <v>26671540</v>
      </c>
    </row>
    <row r="6684" spans="1:9">
      <c r="A6684" s="539">
        <v>6683</v>
      </c>
      <c r="B6684" s="414" t="s">
        <v>8534</v>
      </c>
      <c r="C6684" s="544" t="s">
        <v>8535</v>
      </c>
      <c r="D6684" s="544" t="s">
        <v>16675</v>
      </c>
      <c r="E6684" s="544" t="s">
        <v>11550</v>
      </c>
      <c r="F6684" s="560">
        <v>33510000</v>
      </c>
      <c r="G6684" s="541">
        <v>2023</v>
      </c>
      <c r="H6684" s="542">
        <f>VLOOKUP(G6684,[3]잔가율!$B$3:$C$33,2,FALSE)</f>
        <v>0.82599999999999996</v>
      </c>
      <c r="I6684" s="552">
        <f t="shared" si="104"/>
        <v>27679260</v>
      </c>
    </row>
    <row r="6685" spans="1:9">
      <c r="A6685" s="539">
        <v>6684</v>
      </c>
      <c r="B6685" s="414" t="s">
        <v>8534</v>
      </c>
      <c r="C6685" s="540" t="s">
        <v>8535</v>
      </c>
      <c r="D6685" s="540" t="s">
        <v>11540</v>
      </c>
      <c r="E6685" s="540" t="s">
        <v>11551</v>
      </c>
      <c r="F6685" s="558">
        <v>39070000</v>
      </c>
      <c r="G6685" s="541">
        <v>2023</v>
      </c>
      <c r="H6685" s="542">
        <f>VLOOKUP(G6685,[3]잔가율!$B$3:$C$33,2,FALSE)</f>
        <v>0.82599999999999996</v>
      </c>
      <c r="I6685" s="552">
        <f t="shared" si="104"/>
        <v>32271820</v>
      </c>
    </row>
    <row r="6686" spans="1:9">
      <c r="A6686" s="539">
        <v>6685</v>
      </c>
      <c r="B6686" s="414" t="s">
        <v>8534</v>
      </c>
      <c r="C6686" s="540" t="s">
        <v>8535</v>
      </c>
      <c r="D6686" s="540" t="s">
        <v>11540</v>
      </c>
      <c r="E6686" s="540" t="s">
        <v>11552</v>
      </c>
      <c r="F6686" s="558">
        <v>35360000</v>
      </c>
      <c r="G6686" s="541">
        <v>2023</v>
      </c>
      <c r="H6686" s="542">
        <f>VLOOKUP(G6686,[3]잔가율!$B$3:$C$33,2,FALSE)</f>
        <v>0.82599999999999996</v>
      </c>
      <c r="I6686" s="552">
        <f t="shared" si="104"/>
        <v>29207360</v>
      </c>
    </row>
    <row r="6687" spans="1:9">
      <c r="A6687" s="539">
        <v>6686</v>
      </c>
      <c r="B6687" s="414" t="s">
        <v>8534</v>
      </c>
      <c r="C6687" s="540" t="s">
        <v>8535</v>
      </c>
      <c r="D6687" s="540" t="s">
        <v>11540</v>
      </c>
      <c r="E6687" s="540" t="s">
        <v>11553</v>
      </c>
      <c r="F6687" s="558">
        <v>33220000</v>
      </c>
      <c r="G6687" s="541">
        <v>2023</v>
      </c>
      <c r="H6687" s="542">
        <f>VLOOKUP(G6687,[3]잔가율!$B$3:$C$33,2,FALSE)</f>
        <v>0.82599999999999996</v>
      </c>
      <c r="I6687" s="552">
        <f t="shared" si="104"/>
        <v>27439720</v>
      </c>
    </row>
    <row r="6688" spans="1:9">
      <c r="A6688" s="539">
        <v>6687</v>
      </c>
      <c r="B6688" s="414" t="s">
        <v>8534</v>
      </c>
      <c r="C6688" s="544" t="s">
        <v>8535</v>
      </c>
      <c r="D6688" s="544" t="s">
        <v>16675</v>
      </c>
      <c r="E6688" s="544" t="s">
        <v>11554</v>
      </c>
      <c r="F6688" s="560">
        <v>41130000</v>
      </c>
      <c r="G6688" s="541">
        <v>2023</v>
      </c>
      <c r="H6688" s="542">
        <f>VLOOKUP(G6688,[3]잔가율!$B$3:$C$33,2,FALSE)</f>
        <v>0.82599999999999996</v>
      </c>
      <c r="I6688" s="552">
        <f t="shared" si="104"/>
        <v>33973380</v>
      </c>
    </row>
    <row r="6689" spans="1:9">
      <c r="A6689" s="539">
        <v>6688</v>
      </c>
      <c r="B6689" s="414" t="s">
        <v>8534</v>
      </c>
      <c r="C6689" s="544" t="s">
        <v>8535</v>
      </c>
      <c r="D6689" s="544" t="s">
        <v>16675</v>
      </c>
      <c r="E6689" s="544" t="s">
        <v>11555</v>
      </c>
      <c r="F6689" s="560">
        <v>42090000</v>
      </c>
      <c r="G6689" s="541">
        <v>2023</v>
      </c>
      <c r="H6689" s="542">
        <f>VLOOKUP(G6689,[3]잔가율!$B$3:$C$33,2,FALSE)</f>
        <v>0.82599999999999996</v>
      </c>
      <c r="I6689" s="552">
        <f t="shared" si="104"/>
        <v>34766340</v>
      </c>
    </row>
    <row r="6690" spans="1:9">
      <c r="A6690" s="539">
        <v>6689</v>
      </c>
      <c r="B6690" s="414" t="s">
        <v>16663</v>
      </c>
      <c r="C6690" s="544" t="s">
        <v>8535</v>
      </c>
      <c r="D6690" s="544" t="s">
        <v>16675</v>
      </c>
      <c r="E6690" s="544" t="s">
        <v>11556</v>
      </c>
      <c r="F6690" s="560">
        <v>38020000</v>
      </c>
      <c r="G6690" s="541">
        <v>2023</v>
      </c>
      <c r="H6690" s="542">
        <f>VLOOKUP(G6690,[3]잔가율!$B$3:$C$33,2,FALSE)</f>
        <v>0.82599999999999996</v>
      </c>
      <c r="I6690" s="552">
        <f t="shared" si="104"/>
        <v>31404520</v>
      </c>
    </row>
    <row r="6691" spans="1:9">
      <c r="A6691" s="539">
        <v>6690</v>
      </c>
      <c r="B6691" s="414" t="s">
        <v>8534</v>
      </c>
      <c r="C6691" s="544" t="s">
        <v>8535</v>
      </c>
      <c r="D6691" s="544" t="s">
        <v>16675</v>
      </c>
      <c r="E6691" s="544" t="s">
        <v>11557</v>
      </c>
      <c r="F6691" s="560">
        <v>40120000</v>
      </c>
      <c r="G6691" s="541">
        <v>2023</v>
      </c>
      <c r="H6691" s="542">
        <f>VLOOKUP(G6691,[3]잔가율!$B$3:$C$33,2,FALSE)</f>
        <v>0.82599999999999996</v>
      </c>
      <c r="I6691" s="552">
        <f t="shared" si="104"/>
        <v>33139120</v>
      </c>
    </row>
    <row r="6692" spans="1:9">
      <c r="A6692" s="539">
        <v>6691</v>
      </c>
      <c r="B6692" s="414" t="s">
        <v>8534</v>
      </c>
      <c r="C6692" s="544" t="s">
        <v>8535</v>
      </c>
      <c r="D6692" s="544" t="s">
        <v>16675</v>
      </c>
      <c r="E6692" s="544" t="s">
        <v>11558</v>
      </c>
      <c r="F6692" s="560">
        <v>34110000</v>
      </c>
      <c r="G6692" s="541">
        <v>2023</v>
      </c>
      <c r="H6692" s="542">
        <f>VLOOKUP(G6692,[3]잔가율!$B$3:$C$33,2,FALSE)</f>
        <v>0.82599999999999996</v>
      </c>
      <c r="I6692" s="552">
        <f t="shared" si="104"/>
        <v>28174860</v>
      </c>
    </row>
    <row r="6693" spans="1:9">
      <c r="A6693" s="539">
        <v>6692</v>
      </c>
      <c r="B6693" s="414" t="s">
        <v>8534</v>
      </c>
      <c r="C6693" s="540" t="s">
        <v>8535</v>
      </c>
      <c r="D6693" s="540" t="s">
        <v>11540</v>
      </c>
      <c r="E6693" s="540" t="s">
        <v>11559</v>
      </c>
      <c r="F6693" s="558">
        <v>36020000</v>
      </c>
      <c r="G6693" s="541">
        <v>2023</v>
      </c>
      <c r="H6693" s="542">
        <f>VLOOKUP(G6693,[3]잔가율!$B$3:$C$33,2,FALSE)</f>
        <v>0.82599999999999996</v>
      </c>
      <c r="I6693" s="552">
        <f t="shared" si="104"/>
        <v>29752520</v>
      </c>
    </row>
    <row r="6694" spans="1:9">
      <c r="A6694" s="539">
        <v>6693</v>
      </c>
      <c r="B6694" s="414" t="s">
        <v>8534</v>
      </c>
      <c r="C6694" s="540" t="s">
        <v>8535</v>
      </c>
      <c r="D6694" s="540" t="s">
        <v>11540</v>
      </c>
      <c r="E6694" s="540" t="s">
        <v>11560</v>
      </c>
      <c r="F6694" s="558">
        <v>33670000</v>
      </c>
      <c r="G6694" s="541">
        <v>2023</v>
      </c>
      <c r="H6694" s="542">
        <f>VLOOKUP(G6694,[3]잔가율!$B$3:$C$33,2,FALSE)</f>
        <v>0.82599999999999996</v>
      </c>
      <c r="I6694" s="552">
        <f t="shared" si="104"/>
        <v>27811420</v>
      </c>
    </row>
    <row r="6695" spans="1:9">
      <c r="A6695" s="539">
        <v>6694</v>
      </c>
      <c r="B6695" s="414" t="s">
        <v>8534</v>
      </c>
      <c r="C6695" s="544" t="s">
        <v>8535</v>
      </c>
      <c r="D6695" s="544" t="s">
        <v>16675</v>
      </c>
      <c r="E6695" s="544" t="s">
        <v>11561</v>
      </c>
      <c r="F6695" s="560">
        <v>38520000</v>
      </c>
      <c r="G6695" s="541">
        <v>2023</v>
      </c>
      <c r="H6695" s="542">
        <f>VLOOKUP(G6695,[3]잔가율!$B$3:$C$33,2,FALSE)</f>
        <v>0.82599999999999996</v>
      </c>
      <c r="I6695" s="552">
        <f t="shared" si="104"/>
        <v>31817520</v>
      </c>
    </row>
    <row r="6696" spans="1:9">
      <c r="A6696" s="539">
        <v>6695</v>
      </c>
      <c r="B6696" s="414" t="s">
        <v>8534</v>
      </c>
      <c r="C6696" s="544" t="s">
        <v>8535</v>
      </c>
      <c r="D6696" s="544" t="s">
        <v>16675</v>
      </c>
      <c r="E6696" s="544" t="s">
        <v>11562</v>
      </c>
      <c r="F6696" s="560">
        <v>38130000</v>
      </c>
      <c r="G6696" s="541">
        <v>2023</v>
      </c>
      <c r="H6696" s="542">
        <f>VLOOKUP(G6696,[3]잔가율!$B$3:$C$33,2,FALSE)</f>
        <v>0.82599999999999996</v>
      </c>
      <c r="I6696" s="552">
        <f t="shared" si="104"/>
        <v>31495380</v>
      </c>
    </row>
    <row r="6697" spans="1:9">
      <c r="A6697" s="539">
        <v>6696</v>
      </c>
      <c r="B6697" s="414" t="s">
        <v>8534</v>
      </c>
      <c r="C6697" s="544" t="s">
        <v>8535</v>
      </c>
      <c r="D6697" s="544" t="s">
        <v>16675</v>
      </c>
      <c r="E6697" s="544" t="s">
        <v>11563</v>
      </c>
      <c r="F6697" s="560">
        <v>39720000</v>
      </c>
      <c r="G6697" s="541">
        <v>2023</v>
      </c>
      <c r="H6697" s="542">
        <f>VLOOKUP(G6697,[3]잔가율!$B$3:$C$33,2,FALSE)</f>
        <v>0.82599999999999996</v>
      </c>
      <c r="I6697" s="552">
        <f t="shared" si="104"/>
        <v>32808720</v>
      </c>
    </row>
    <row r="6698" spans="1:9">
      <c r="A6698" s="539">
        <v>6697</v>
      </c>
      <c r="B6698" s="414" t="s">
        <v>8534</v>
      </c>
      <c r="C6698" s="544" t="s">
        <v>8535</v>
      </c>
      <c r="D6698" s="544" t="s">
        <v>16675</v>
      </c>
      <c r="E6698" s="544" t="s">
        <v>11564</v>
      </c>
      <c r="F6698" s="560">
        <v>33340000</v>
      </c>
      <c r="G6698" s="541">
        <v>2023</v>
      </c>
      <c r="H6698" s="542">
        <f>VLOOKUP(G6698,[3]잔가율!$B$3:$C$33,2,FALSE)</f>
        <v>0.82599999999999996</v>
      </c>
      <c r="I6698" s="552">
        <f t="shared" si="104"/>
        <v>27538840</v>
      </c>
    </row>
    <row r="6699" spans="1:9">
      <c r="A6699" s="539">
        <v>6698</v>
      </c>
      <c r="B6699" s="414" t="s">
        <v>8534</v>
      </c>
      <c r="C6699" s="544" t="s">
        <v>8535</v>
      </c>
      <c r="D6699" s="544" t="s">
        <v>16675</v>
      </c>
      <c r="E6699" s="544" t="s">
        <v>11565</v>
      </c>
      <c r="F6699" s="560">
        <v>33800000</v>
      </c>
      <c r="G6699" s="541">
        <v>2023</v>
      </c>
      <c r="H6699" s="542">
        <f>VLOOKUP(G6699,[3]잔가율!$B$3:$C$33,2,FALSE)</f>
        <v>0.82599999999999996</v>
      </c>
      <c r="I6699" s="552">
        <f t="shared" si="104"/>
        <v>27918800</v>
      </c>
    </row>
    <row r="6700" spans="1:9">
      <c r="A6700" s="539">
        <v>6699</v>
      </c>
      <c r="B6700" s="414" t="s">
        <v>8534</v>
      </c>
      <c r="C6700" s="544" t="s">
        <v>8535</v>
      </c>
      <c r="D6700" s="544" t="s">
        <v>16675</v>
      </c>
      <c r="E6700" s="544" t="s">
        <v>11566</v>
      </c>
      <c r="F6700" s="560">
        <v>34680000</v>
      </c>
      <c r="G6700" s="541">
        <v>2023</v>
      </c>
      <c r="H6700" s="542">
        <f>VLOOKUP(G6700,[3]잔가율!$B$3:$C$33,2,FALSE)</f>
        <v>0.82599999999999996</v>
      </c>
      <c r="I6700" s="552">
        <f t="shared" si="104"/>
        <v>28645680</v>
      </c>
    </row>
    <row r="6701" spans="1:9">
      <c r="A6701" s="539">
        <v>6700</v>
      </c>
      <c r="B6701" s="414" t="s">
        <v>8534</v>
      </c>
      <c r="C6701" s="544" t="s">
        <v>8535</v>
      </c>
      <c r="D6701" s="544" t="s">
        <v>16675</v>
      </c>
      <c r="E6701" s="544" t="s">
        <v>11567</v>
      </c>
      <c r="F6701" s="560">
        <v>36960000</v>
      </c>
      <c r="G6701" s="541">
        <v>2023</v>
      </c>
      <c r="H6701" s="542">
        <f>VLOOKUP(G6701,[3]잔가율!$B$3:$C$33,2,FALSE)</f>
        <v>0.82599999999999996</v>
      </c>
      <c r="I6701" s="552">
        <f t="shared" si="104"/>
        <v>30528960</v>
      </c>
    </row>
    <row r="6702" spans="1:9">
      <c r="A6702" s="539">
        <v>6701</v>
      </c>
      <c r="B6702" s="414" t="s">
        <v>8534</v>
      </c>
      <c r="C6702" s="544" t="s">
        <v>8535</v>
      </c>
      <c r="D6702" s="544" t="s">
        <v>16675</v>
      </c>
      <c r="E6702" s="544" t="s">
        <v>11568</v>
      </c>
      <c r="F6702" s="560">
        <v>37280000</v>
      </c>
      <c r="G6702" s="541">
        <v>2023</v>
      </c>
      <c r="H6702" s="542">
        <f>VLOOKUP(G6702,[3]잔가율!$B$3:$C$33,2,FALSE)</f>
        <v>0.82599999999999996</v>
      </c>
      <c r="I6702" s="552">
        <f t="shared" si="104"/>
        <v>30793280</v>
      </c>
    </row>
    <row r="6703" spans="1:9">
      <c r="A6703" s="539">
        <v>6702</v>
      </c>
      <c r="B6703" s="414" t="s">
        <v>8534</v>
      </c>
      <c r="C6703" s="544" t="s">
        <v>8535</v>
      </c>
      <c r="D6703" s="544" t="s">
        <v>16675</v>
      </c>
      <c r="E6703" s="544" t="s">
        <v>11569</v>
      </c>
      <c r="F6703" s="560">
        <v>38210000</v>
      </c>
      <c r="G6703" s="541">
        <v>2023</v>
      </c>
      <c r="H6703" s="542">
        <f>VLOOKUP(G6703,[3]잔가율!$B$3:$C$33,2,FALSE)</f>
        <v>0.82599999999999996</v>
      </c>
      <c r="I6703" s="552">
        <f t="shared" si="104"/>
        <v>31561460</v>
      </c>
    </row>
    <row r="6704" spans="1:9">
      <c r="A6704" s="539">
        <v>6703</v>
      </c>
      <c r="B6704" s="414" t="s">
        <v>8534</v>
      </c>
      <c r="C6704" s="540" t="s">
        <v>8535</v>
      </c>
      <c r="D6704" s="540" t="s">
        <v>11540</v>
      </c>
      <c r="E6704" s="540" t="s">
        <v>11570</v>
      </c>
      <c r="F6704" s="558">
        <v>39850000</v>
      </c>
      <c r="G6704" s="541">
        <v>2023</v>
      </c>
      <c r="H6704" s="542">
        <f>VLOOKUP(G6704,[3]잔가율!$B$3:$C$33,2,FALSE)</f>
        <v>0.82599999999999996</v>
      </c>
      <c r="I6704" s="552">
        <f t="shared" si="104"/>
        <v>32916100</v>
      </c>
    </row>
    <row r="6705" spans="1:9">
      <c r="A6705" s="539">
        <v>6704</v>
      </c>
      <c r="B6705" s="414" t="s">
        <v>8534</v>
      </c>
      <c r="C6705" s="540" t="s">
        <v>8535</v>
      </c>
      <c r="D6705" s="540" t="s">
        <v>11540</v>
      </c>
      <c r="E6705" s="540" t="s">
        <v>11571</v>
      </c>
      <c r="F6705" s="558">
        <v>40450000</v>
      </c>
      <c r="G6705" s="541">
        <v>2023</v>
      </c>
      <c r="H6705" s="542">
        <f>VLOOKUP(G6705,[3]잔가율!$B$3:$C$33,2,FALSE)</f>
        <v>0.82599999999999996</v>
      </c>
      <c r="I6705" s="552">
        <f t="shared" si="104"/>
        <v>33411700</v>
      </c>
    </row>
    <row r="6706" spans="1:9">
      <c r="A6706" s="539">
        <v>6705</v>
      </c>
      <c r="B6706" s="414" t="s">
        <v>8534</v>
      </c>
      <c r="C6706" s="544" t="s">
        <v>8535</v>
      </c>
      <c r="D6706" s="544" t="s">
        <v>16675</v>
      </c>
      <c r="E6706" s="544" t="s">
        <v>11572</v>
      </c>
      <c r="F6706" s="560">
        <v>40600000</v>
      </c>
      <c r="G6706" s="541">
        <v>2023</v>
      </c>
      <c r="H6706" s="542">
        <f>VLOOKUP(G6706,[3]잔가율!$B$3:$C$33,2,FALSE)</f>
        <v>0.82599999999999996</v>
      </c>
      <c r="I6706" s="552">
        <f t="shared" si="104"/>
        <v>33535600</v>
      </c>
    </row>
    <row r="6707" spans="1:9">
      <c r="A6707" s="539">
        <v>6706</v>
      </c>
      <c r="B6707" s="414" t="s">
        <v>8534</v>
      </c>
      <c r="C6707" s="544" t="s">
        <v>8535</v>
      </c>
      <c r="D6707" s="544" t="s">
        <v>16675</v>
      </c>
      <c r="E6707" s="544" t="s">
        <v>11573</v>
      </c>
      <c r="F6707" s="560">
        <v>42910000</v>
      </c>
      <c r="G6707" s="541">
        <v>2023</v>
      </c>
      <c r="H6707" s="542">
        <f>VLOOKUP(G6707,[3]잔가율!$B$3:$C$33,2,FALSE)</f>
        <v>0.82599999999999996</v>
      </c>
      <c r="I6707" s="552">
        <f t="shared" si="104"/>
        <v>35443660</v>
      </c>
    </row>
    <row r="6708" spans="1:9">
      <c r="A6708" s="539">
        <v>6707</v>
      </c>
      <c r="B6708" s="414" t="s">
        <v>8534</v>
      </c>
      <c r="C6708" s="544" t="s">
        <v>8535</v>
      </c>
      <c r="D6708" s="544" t="s">
        <v>16675</v>
      </c>
      <c r="E6708" s="544" t="s">
        <v>11574</v>
      </c>
      <c r="F6708" s="560">
        <v>37700000</v>
      </c>
      <c r="G6708" s="541">
        <v>2023</v>
      </c>
      <c r="H6708" s="542">
        <f>VLOOKUP(G6708,[3]잔가율!$B$3:$C$33,2,FALSE)</f>
        <v>0.82599999999999996</v>
      </c>
      <c r="I6708" s="552">
        <f t="shared" si="104"/>
        <v>31140200</v>
      </c>
    </row>
    <row r="6709" spans="1:9">
      <c r="A6709" s="539">
        <v>6708</v>
      </c>
      <c r="B6709" s="414" t="s">
        <v>16663</v>
      </c>
      <c r="C6709" s="544" t="s">
        <v>8535</v>
      </c>
      <c r="D6709" s="544" t="s">
        <v>16675</v>
      </c>
      <c r="E6709" s="544" t="s">
        <v>11575</v>
      </c>
      <c r="F6709" s="560">
        <v>40150000</v>
      </c>
      <c r="G6709" s="541">
        <v>2023</v>
      </c>
      <c r="H6709" s="542">
        <f>VLOOKUP(G6709,[3]잔가율!$B$3:$C$33,2,FALSE)</f>
        <v>0.82599999999999996</v>
      </c>
      <c r="I6709" s="552">
        <f t="shared" si="104"/>
        <v>33163900</v>
      </c>
    </row>
    <row r="6710" spans="1:9">
      <c r="A6710" s="539">
        <v>6709</v>
      </c>
      <c r="B6710" s="414" t="s">
        <v>8534</v>
      </c>
      <c r="C6710" s="544" t="s">
        <v>8535</v>
      </c>
      <c r="D6710" s="544" t="s">
        <v>16675</v>
      </c>
      <c r="E6710" s="544" t="s">
        <v>11576</v>
      </c>
      <c r="F6710" s="560">
        <v>41280000</v>
      </c>
      <c r="G6710" s="541">
        <v>2023</v>
      </c>
      <c r="H6710" s="542">
        <f>VLOOKUP(G6710,[3]잔가율!$B$3:$C$33,2,FALSE)</f>
        <v>0.82599999999999996</v>
      </c>
      <c r="I6710" s="552">
        <f t="shared" si="104"/>
        <v>34097280</v>
      </c>
    </row>
    <row r="6711" spans="1:9">
      <c r="A6711" s="539">
        <v>6710</v>
      </c>
      <c r="B6711" s="414" t="s">
        <v>8534</v>
      </c>
      <c r="C6711" s="544" t="s">
        <v>8535</v>
      </c>
      <c r="D6711" s="544" t="s">
        <v>16675</v>
      </c>
      <c r="E6711" s="544" t="s">
        <v>11577</v>
      </c>
      <c r="F6711" s="560">
        <v>37540000</v>
      </c>
      <c r="G6711" s="541">
        <v>2023</v>
      </c>
      <c r="H6711" s="542">
        <f>VLOOKUP(G6711,[3]잔가율!$B$3:$C$33,2,FALSE)</f>
        <v>0.82599999999999996</v>
      </c>
      <c r="I6711" s="552">
        <f t="shared" si="104"/>
        <v>31008040</v>
      </c>
    </row>
    <row r="6712" spans="1:9">
      <c r="A6712" s="539">
        <v>6711</v>
      </c>
      <c r="B6712" s="414" t="s">
        <v>8534</v>
      </c>
      <c r="C6712" s="544" t="s">
        <v>8535</v>
      </c>
      <c r="D6712" s="544" t="s">
        <v>16675</v>
      </c>
      <c r="E6712" s="544" t="s">
        <v>11578</v>
      </c>
      <c r="F6712" s="560">
        <v>38680000</v>
      </c>
      <c r="G6712" s="541">
        <v>2023</v>
      </c>
      <c r="H6712" s="542">
        <f>VLOOKUP(G6712,[3]잔가율!$B$3:$C$33,2,FALSE)</f>
        <v>0.82599999999999996</v>
      </c>
      <c r="I6712" s="552">
        <f t="shared" si="104"/>
        <v>31949680</v>
      </c>
    </row>
    <row r="6713" spans="1:9">
      <c r="A6713" s="539">
        <v>6712</v>
      </c>
      <c r="B6713" s="414" t="s">
        <v>8534</v>
      </c>
      <c r="C6713" s="544" t="s">
        <v>8535</v>
      </c>
      <c r="D6713" s="544" t="s">
        <v>16675</v>
      </c>
      <c r="E6713" s="544" t="s">
        <v>11579</v>
      </c>
      <c r="F6713" s="560">
        <v>39370000</v>
      </c>
      <c r="G6713" s="541">
        <v>2023</v>
      </c>
      <c r="H6713" s="542">
        <f>VLOOKUP(G6713,[3]잔가율!$B$3:$C$33,2,FALSE)</f>
        <v>0.82599999999999996</v>
      </c>
      <c r="I6713" s="552">
        <f t="shared" si="104"/>
        <v>32519620</v>
      </c>
    </row>
    <row r="6714" spans="1:9">
      <c r="A6714" s="539">
        <v>6713</v>
      </c>
      <c r="B6714" s="414" t="s">
        <v>8534</v>
      </c>
      <c r="C6714" s="544" t="s">
        <v>8535</v>
      </c>
      <c r="D6714" s="544" t="s">
        <v>16675</v>
      </c>
      <c r="E6714" s="544" t="s">
        <v>11580</v>
      </c>
      <c r="F6714" s="560">
        <v>36370000</v>
      </c>
      <c r="G6714" s="541">
        <v>2023</v>
      </c>
      <c r="H6714" s="542">
        <f>VLOOKUP(G6714,[3]잔가율!$B$3:$C$33,2,FALSE)</f>
        <v>0.82599999999999996</v>
      </c>
      <c r="I6714" s="552">
        <f t="shared" si="104"/>
        <v>30041620</v>
      </c>
    </row>
    <row r="6715" spans="1:9">
      <c r="A6715" s="539">
        <v>6714</v>
      </c>
      <c r="B6715" s="414" t="s">
        <v>8534</v>
      </c>
      <c r="C6715" s="544" t="s">
        <v>8535</v>
      </c>
      <c r="D6715" s="544" t="s">
        <v>16675</v>
      </c>
      <c r="E6715" s="544" t="s">
        <v>11581</v>
      </c>
      <c r="F6715" s="560">
        <v>37570000</v>
      </c>
      <c r="G6715" s="541">
        <v>2023</v>
      </c>
      <c r="H6715" s="542">
        <f>VLOOKUP(G6715,[3]잔가율!$B$3:$C$33,2,FALSE)</f>
        <v>0.82599999999999996</v>
      </c>
      <c r="I6715" s="552">
        <f t="shared" si="104"/>
        <v>31032820</v>
      </c>
    </row>
    <row r="6716" spans="1:9">
      <c r="A6716" s="539">
        <v>6715</v>
      </c>
      <c r="B6716" s="414" t="s">
        <v>8534</v>
      </c>
      <c r="C6716" s="544" t="s">
        <v>8535</v>
      </c>
      <c r="D6716" s="544" t="s">
        <v>16675</v>
      </c>
      <c r="E6716" s="544" t="s">
        <v>11582</v>
      </c>
      <c r="F6716" s="560">
        <v>37510000</v>
      </c>
      <c r="G6716" s="541">
        <v>2023</v>
      </c>
      <c r="H6716" s="542">
        <f>VLOOKUP(G6716,[3]잔가율!$B$3:$C$33,2,FALSE)</f>
        <v>0.82599999999999996</v>
      </c>
      <c r="I6716" s="552">
        <f t="shared" si="104"/>
        <v>30983260</v>
      </c>
    </row>
    <row r="6717" spans="1:9">
      <c r="A6717" s="539">
        <v>6716</v>
      </c>
      <c r="B6717" s="414" t="s">
        <v>8534</v>
      </c>
      <c r="C6717" s="544" t="s">
        <v>8535</v>
      </c>
      <c r="D6717" s="544" t="s">
        <v>16675</v>
      </c>
      <c r="E6717" s="544" t="s">
        <v>11583</v>
      </c>
      <c r="F6717" s="560">
        <v>33240000</v>
      </c>
      <c r="G6717" s="541">
        <v>2023</v>
      </c>
      <c r="H6717" s="542">
        <f>VLOOKUP(G6717,[3]잔가율!$B$3:$C$33,2,FALSE)</f>
        <v>0.82599999999999996</v>
      </c>
      <c r="I6717" s="552">
        <f t="shared" si="104"/>
        <v>27456240</v>
      </c>
    </row>
    <row r="6718" spans="1:9">
      <c r="A6718" s="539">
        <v>6717</v>
      </c>
      <c r="B6718" s="414" t="s">
        <v>8534</v>
      </c>
      <c r="C6718" s="544" t="s">
        <v>8535</v>
      </c>
      <c r="D6718" s="544" t="s">
        <v>16675</v>
      </c>
      <c r="E6718" s="544" t="s">
        <v>11584</v>
      </c>
      <c r="F6718" s="560">
        <v>34520000</v>
      </c>
      <c r="G6718" s="541">
        <v>2023</v>
      </c>
      <c r="H6718" s="542">
        <f>VLOOKUP(G6718,[3]잔가율!$B$3:$C$33,2,FALSE)</f>
        <v>0.82599999999999996</v>
      </c>
      <c r="I6718" s="552">
        <f t="shared" si="104"/>
        <v>28513520</v>
      </c>
    </row>
    <row r="6719" spans="1:9">
      <c r="A6719" s="539">
        <v>6718</v>
      </c>
      <c r="B6719" s="414" t="s">
        <v>8534</v>
      </c>
      <c r="C6719" s="544" t="s">
        <v>8535</v>
      </c>
      <c r="D6719" s="544" t="s">
        <v>16675</v>
      </c>
      <c r="E6719" s="544" t="s">
        <v>11585</v>
      </c>
      <c r="F6719" s="560">
        <v>34680000</v>
      </c>
      <c r="G6719" s="541">
        <v>2023</v>
      </c>
      <c r="H6719" s="542">
        <f>VLOOKUP(G6719,[3]잔가율!$B$3:$C$33,2,FALSE)</f>
        <v>0.82599999999999996</v>
      </c>
      <c r="I6719" s="552">
        <f t="shared" si="104"/>
        <v>28645680</v>
      </c>
    </row>
    <row r="6720" spans="1:9">
      <c r="A6720" s="539">
        <v>6719</v>
      </c>
      <c r="B6720" s="414" t="s">
        <v>8534</v>
      </c>
      <c r="C6720" s="540" t="s">
        <v>8535</v>
      </c>
      <c r="D6720" s="540" t="s">
        <v>11540</v>
      </c>
      <c r="E6720" s="540" t="s">
        <v>11586</v>
      </c>
      <c r="F6720" s="558">
        <v>40930000</v>
      </c>
      <c r="G6720" s="541">
        <v>2023</v>
      </c>
      <c r="H6720" s="542">
        <f>VLOOKUP(G6720,[3]잔가율!$B$3:$C$33,2,FALSE)</f>
        <v>0.82599999999999996</v>
      </c>
      <c r="I6720" s="552">
        <f t="shared" si="104"/>
        <v>33808180</v>
      </c>
    </row>
    <row r="6721" spans="1:9">
      <c r="A6721" s="539">
        <v>6720</v>
      </c>
      <c r="B6721" s="414" t="s">
        <v>8534</v>
      </c>
      <c r="C6721" s="544" t="s">
        <v>8535</v>
      </c>
      <c r="D6721" s="544" t="s">
        <v>16675</v>
      </c>
      <c r="E6721" s="544" t="s">
        <v>11587</v>
      </c>
      <c r="F6721" s="560">
        <v>42670000</v>
      </c>
      <c r="G6721" s="541">
        <v>2023</v>
      </c>
      <c r="H6721" s="542">
        <f>VLOOKUP(G6721,[3]잔가율!$B$3:$C$33,2,FALSE)</f>
        <v>0.82599999999999996</v>
      </c>
      <c r="I6721" s="552">
        <f t="shared" si="104"/>
        <v>35245420</v>
      </c>
    </row>
    <row r="6722" spans="1:9">
      <c r="A6722" s="539">
        <v>6721</v>
      </c>
      <c r="B6722" s="414" t="s">
        <v>8534</v>
      </c>
      <c r="C6722" s="544" t="s">
        <v>8535</v>
      </c>
      <c r="D6722" s="544" t="s">
        <v>16675</v>
      </c>
      <c r="E6722" s="544" t="s">
        <v>11588</v>
      </c>
      <c r="F6722" s="560">
        <v>37090000</v>
      </c>
      <c r="G6722" s="541">
        <v>2023</v>
      </c>
      <c r="H6722" s="542">
        <f>VLOOKUP(G6722,[3]잔가율!$B$3:$C$33,2,FALSE)</f>
        <v>0.82599999999999996</v>
      </c>
      <c r="I6722" s="552">
        <f t="shared" ref="I6722:I6785" si="105">ROUNDDOWN(F6722*H6722,0)</f>
        <v>30636340</v>
      </c>
    </row>
    <row r="6723" spans="1:9">
      <c r="A6723" s="539">
        <v>6722</v>
      </c>
      <c r="B6723" s="414" t="s">
        <v>8534</v>
      </c>
      <c r="C6723" s="544" t="s">
        <v>8535</v>
      </c>
      <c r="D6723" s="544" t="s">
        <v>16675</v>
      </c>
      <c r="E6723" s="544" t="s">
        <v>11589</v>
      </c>
      <c r="F6723" s="560">
        <v>40530000</v>
      </c>
      <c r="G6723" s="541">
        <v>2023</v>
      </c>
      <c r="H6723" s="542">
        <f>VLOOKUP(G6723,[3]잔가율!$B$3:$C$33,2,FALSE)</f>
        <v>0.82599999999999996</v>
      </c>
      <c r="I6723" s="552">
        <f t="shared" si="105"/>
        <v>33477780</v>
      </c>
    </row>
    <row r="6724" spans="1:9">
      <c r="A6724" s="539">
        <v>6723</v>
      </c>
      <c r="B6724" s="414" t="s">
        <v>8534</v>
      </c>
      <c r="C6724" s="544" t="s">
        <v>8535</v>
      </c>
      <c r="D6724" s="544" t="s">
        <v>16675</v>
      </c>
      <c r="E6724" s="544" t="s">
        <v>11590</v>
      </c>
      <c r="F6724" s="560">
        <v>34020000</v>
      </c>
      <c r="G6724" s="541">
        <v>2023</v>
      </c>
      <c r="H6724" s="542">
        <f>VLOOKUP(G6724,[3]잔가율!$B$3:$C$33,2,FALSE)</f>
        <v>0.82599999999999996</v>
      </c>
      <c r="I6724" s="552">
        <f t="shared" si="105"/>
        <v>28100520</v>
      </c>
    </row>
    <row r="6725" spans="1:9">
      <c r="A6725" s="539">
        <v>6724</v>
      </c>
      <c r="B6725" s="414" t="s">
        <v>8534</v>
      </c>
      <c r="C6725" s="544" t="s">
        <v>8535</v>
      </c>
      <c r="D6725" s="544" t="s">
        <v>16675</v>
      </c>
      <c r="E6725" s="544" t="s">
        <v>11591</v>
      </c>
      <c r="F6725" s="560">
        <v>37950000</v>
      </c>
      <c r="G6725" s="541">
        <v>2023</v>
      </c>
      <c r="H6725" s="542">
        <f>VLOOKUP(G6725,[3]잔가율!$B$3:$C$33,2,FALSE)</f>
        <v>0.82599999999999996</v>
      </c>
      <c r="I6725" s="552">
        <f t="shared" si="105"/>
        <v>31346700</v>
      </c>
    </row>
    <row r="6726" spans="1:9">
      <c r="A6726" s="539">
        <v>6725</v>
      </c>
      <c r="B6726" s="540" t="s">
        <v>8534</v>
      </c>
      <c r="C6726" s="540" t="s">
        <v>8535</v>
      </c>
      <c r="D6726" s="540" t="s">
        <v>2747</v>
      </c>
      <c r="E6726" s="540" t="s">
        <v>11592</v>
      </c>
      <c r="F6726" s="556">
        <v>11580000</v>
      </c>
      <c r="G6726" s="541">
        <v>2023</v>
      </c>
      <c r="H6726" s="542">
        <f>VLOOKUP(G6726,[3]잔가율!$B$3:$C$33,2,FALSE)</f>
        <v>0.82599999999999996</v>
      </c>
      <c r="I6726" s="552">
        <f t="shared" si="105"/>
        <v>9565080</v>
      </c>
    </row>
    <row r="6727" spans="1:9">
      <c r="A6727" s="539">
        <v>6726</v>
      </c>
      <c r="B6727" s="540" t="s">
        <v>8534</v>
      </c>
      <c r="C6727" s="540" t="s">
        <v>8535</v>
      </c>
      <c r="D6727" s="540" t="s">
        <v>2747</v>
      </c>
      <c r="E6727" s="540" t="s">
        <v>11593</v>
      </c>
      <c r="F6727" s="556">
        <v>12590000</v>
      </c>
      <c r="G6727" s="541">
        <v>2023</v>
      </c>
      <c r="H6727" s="542">
        <f>VLOOKUP(G6727,[3]잔가율!$B$3:$C$33,2,FALSE)</f>
        <v>0.82599999999999996</v>
      </c>
      <c r="I6727" s="552">
        <f t="shared" si="105"/>
        <v>10399340</v>
      </c>
    </row>
    <row r="6728" spans="1:9">
      <c r="A6728" s="539">
        <v>6727</v>
      </c>
      <c r="B6728" s="540" t="s">
        <v>8534</v>
      </c>
      <c r="C6728" s="540" t="s">
        <v>8535</v>
      </c>
      <c r="D6728" s="540" t="s">
        <v>2747</v>
      </c>
      <c r="E6728" s="540" t="s">
        <v>11594</v>
      </c>
      <c r="F6728" s="556">
        <v>11350000</v>
      </c>
      <c r="G6728" s="541">
        <v>2023</v>
      </c>
      <c r="H6728" s="542">
        <f>VLOOKUP(G6728,[3]잔가율!$B$3:$C$33,2,FALSE)</f>
        <v>0.82599999999999996</v>
      </c>
      <c r="I6728" s="552">
        <f t="shared" si="105"/>
        <v>9375100</v>
      </c>
    </row>
    <row r="6729" spans="1:9">
      <c r="A6729" s="539">
        <v>6728</v>
      </c>
      <c r="B6729" s="540" t="s">
        <v>8534</v>
      </c>
      <c r="C6729" s="540" t="s">
        <v>8535</v>
      </c>
      <c r="D6729" s="540" t="s">
        <v>2747</v>
      </c>
      <c r="E6729" s="540" t="s">
        <v>11595</v>
      </c>
      <c r="F6729" s="556">
        <v>13020000</v>
      </c>
      <c r="G6729" s="541">
        <v>2023</v>
      </c>
      <c r="H6729" s="542">
        <f>VLOOKUP(G6729,[3]잔가율!$B$3:$C$33,2,FALSE)</f>
        <v>0.82599999999999996</v>
      </c>
      <c r="I6729" s="552">
        <f t="shared" si="105"/>
        <v>10754520</v>
      </c>
    </row>
    <row r="6730" spans="1:9">
      <c r="A6730" s="539">
        <v>6729</v>
      </c>
      <c r="B6730" s="540" t="s">
        <v>8534</v>
      </c>
      <c r="C6730" s="540" t="s">
        <v>8535</v>
      </c>
      <c r="D6730" s="540" t="s">
        <v>2747</v>
      </c>
      <c r="E6730" s="540" t="s">
        <v>11596</v>
      </c>
      <c r="F6730" s="556">
        <v>11960000</v>
      </c>
      <c r="G6730" s="541">
        <v>2023</v>
      </c>
      <c r="H6730" s="542">
        <f>VLOOKUP(G6730,[3]잔가율!$B$3:$C$33,2,FALSE)</f>
        <v>0.82599999999999996</v>
      </c>
      <c r="I6730" s="552">
        <f t="shared" si="105"/>
        <v>9878960</v>
      </c>
    </row>
    <row r="6731" spans="1:9">
      <c r="A6731" s="539">
        <v>6730</v>
      </c>
      <c r="B6731" s="540" t="s">
        <v>8534</v>
      </c>
      <c r="C6731" s="540" t="s">
        <v>8535</v>
      </c>
      <c r="D6731" s="540" t="s">
        <v>2747</v>
      </c>
      <c r="E6731" s="540" t="s">
        <v>11597</v>
      </c>
      <c r="F6731" s="556">
        <v>12590000</v>
      </c>
      <c r="G6731" s="541">
        <v>2023</v>
      </c>
      <c r="H6731" s="542">
        <f>VLOOKUP(G6731,[3]잔가율!$B$3:$C$33,2,FALSE)</f>
        <v>0.82599999999999996</v>
      </c>
      <c r="I6731" s="552">
        <f t="shared" si="105"/>
        <v>10399340</v>
      </c>
    </row>
    <row r="6732" spans="1:9">
      <c r="A6732" s="539">
        <v>6731</v>
      </c>
      <c r="B6732" s="540" t="s">
        <v>8534</v>
      </c>
      <c r="C6732" s="540" t="s">
        <v>8535</v>
      </c>
      <c r="D6732" s="540" t="s">
        <v>2747</v>
      </c>
      <c r="E6732" s="540" t="s">
        <v>11598</v>
      </c>
      <c r="F6732" s="556">
        <v>14490000</v>
      </c>
      <c r="G6732" s="541">
        <v>2023</v>
      </c>
      <c r="H6732" s="542">
        <f>VLOOKUP(G6732,[3]잔가율!$B$3:$C$33,2,FALSE)</f>
        <v>0.82599999999999996</v>
      </c>
      <c r="I6732" s="552">
        <f t="shared" si="105"/>
        <v>11968740</v>
      </c>
    </row>
    <row r="6733" spans="1:9">
      <c r="A6733" s="539">
        <v>6732</v>
      </c>
      <c r="B6733" s="540" t="s">
        <v>8534</v>
      </c>
      <c r="C6733" s="540" t="s">
        <v>8535</v>
      </c>
      <c r="D6733" s="540" t="s">
        <v>2747</v>
      </c>
      <c r="E6733" s="540" t="s">
        <v>11599</v>
      </c>
      <c r="F6733" s="556">
        <v>16050000</v>
      </c>
      <c r="G6733" s="541">
        <v>2023</v>
      </c>
      <c r="H6733" s="542">
        <f>VLOOKUP(G6733,[3]잔가율!$B$3:$C$33,2,FALSE)</f>
        <v>0.82599999999999996</v>
      </c>
      <c r="I6733" s="552">
        <f t="shared" si="105"/>
        <v>13257300</v>
      </c>
    </row>
    <row r="6734" spans="1:9">
      <c r="A6734" s="539">
        <v>6733</v>
      </c>
      <c r="B6734" s="540" t="s">
        <v>8534</v>
      </c>
      <c r="C6734" s="540" t="s">
        <v>8535</v>
      </c>
      <c r="D6734" s="540" t="s">
        <v>2747</v>
      </c>
      <c r="E6734" s="540" t="s">
        <v>11600</v>
      </c>
      <c r="F6734" s="556">
        <v>13360000</v>
      </c>
      <c r="G6734" s="541">
        <v>2023</v>
      </c>
      <c r="H6734" s="542">
        <f>VLOOKUP(G6734,[3]잔가율!$B$3:$C$33,2,FALSE)</f>
        <v>0.82599999999999996</v>
      </c>
      <c r="I6734" s="552">
        <f t="shared" si="105"/>
        <v>11035360</v>
      </c>
    </row>
    <row r="6735" spans="1:9">
      <c r="A6735" s="539">
        <v>6734</v>
      </c>
      <c r="B6735" s="540" t="s">
        <v>8534</v>
      </c>
      <c r="C6735" s="540" t="s">
        <v>8535</v>
      </c>
      <c r="D6735" s="540" t="s">
        <v>2747</v>
      </c>
      <c r="E6735" s="540" t="s">
        <v>11601</v>
      </c>
      <c r="F6735" s="556">
        <v>14250000</v>
      </c>
      <c r="G6735" s="541">
        <v>2023</v>
      </c>
      <c r="H6735" s="542">
        <f>VLOOKUP(G6735,[3]잔가율!$B$3:$C$33,2,FALSE)</f>
        <v>0.82599999999999996</v>
      </c>
      <c r="I6735" s="552">
        <f t="shared" si="105"/>
        <v>11770500</v>
      </c>
    </row>
    <row r="6736" spans="1:9">
      <c r="A6736" s="539">
        <v>6735</v>
      </c>
      <c r="B6736" s="540" t="s">
        <v>8534</v>
      </c>
      <c r="C6736" s="540" t="s">
        <v>8535</v>
      </c>
      <c r="D6736" s="540" t="s">
        <v>2747</v>
      </c>
      <c r="E6736" s="540" t="s">
        <v>11602</v>
      </c>
      <c r="F6736" s="556">
        <v>16180000</v>
      </c>
      <c r="G6736" s="541">
        <v>2023</v>
      </c>
      <c r="H6736" s="542">
        <f>VLOOKUP(G6736,[3]잔가율!$B$3:$C$33,2,FALSE)</f>
        <v>0.82599999999999996</v>
      </c>
      <c r="I6736" s="552">
        <f t="shared" si="105"/>
        <v>13364680</v>
      </c>
    </row>
    <row r="6737" spans="1:9">
      <c r="A6737" s="539">
        <v>6736</v>
      </c>
      <c r="B6737" s="540" t="s">
        <v>8534</v>
      </c>
      <c r="C6737" s="540" t="s">
        <v>8535</v>
      </c>
      <c r="D6737" s="540" t="s">
        <v>2747</v>
      </c>
      <c r="E6737" s="540" t="s">
        <v>11603</v>
      </c>
      <c r="F6737" s="556">
        <v>13400000</v>
      </c>
      <c r="G6737" s="541">
        <v>2023</v>
      </c>
      <c r="H6737" s="542">
        <f>VLOOKUP(G6737,[3]잔가율!$B$3:$C$33,2,FALSE)</f>
        <v>0.82599999999999996</v>
      </c>
      <c r="I6737" s="552">
        <f t="shared" si="105"/>
        <v>11068400</v>
      </c>
    </row>
    <row r="6738" spans="1:9">
      <c r="A6738" s="539">
        <v>6737</v>
      </c>
      <c r="B6738" s="540" t="s">
        <v>8534</v>
      </c>
      <c r="C6738" s="540" t="s">
        <v>8535</v>
      </c>
      <c r="D6738" s="540" t="s">
        <v>2747</v>
      </c>
      <c r="E6738" s="540" t="s">
        <v>11604</v>
      </c>
      <c r="F6738" s="556">
        <v>14230000</v>
      </c>
      <c r="G6738" s="541">
        <v>2023</v>
      </c>
      <c r="H6738" s="542">
        <f>VLOOKUP(G6738,[3]잔가율!$B$3:$C$33,2,FALSE)</f>
        <v>0.82599999999999996</v>
      </c>
      <c r="I6738" s="552">
        <f t="shared" si="105"/>
        <v>11753980</v>
      </c>
    </row>
    <row r="6739" spans="1:9">
      <c r="A6739" s="539">
        <v>6738</v>
      </c>
      <c r="B6739" s="540" t="s">
        <v>8534</v>
      </c>
      <c r="C6739" s="540" t="s">
        <v>8535</v>
      </c>
      <c r="D6739" s="540" t="s">
        <v>2747</v>
      </c>
      <c r="E6739" s="540" t="s">
        <v>11605</v>
      </c>
      <c r="F6739" s="556">
        <v>16290000</v>
      </c>
      <c r="G6739" s="541">
        <v>2023</v>
      </c>
      <c r="H6739" s="542">
        <f>VLOOKUP(G6739,[3]잔가율!$B$3:$C$33,2,FALSE)</f>
        <v>0.82599999999999996</v>
      </c>
      <c r="I6739" s="552">
        <f t="shared" si="105"/>
        <v>13455540</v>
      </c>
    </row>
    <row r="6740" spans="1:9">
      <c r="A6740" s="539">
        <v>6739</v>
      </c>
      <c r="B6740" s="540" t="s">
        <v>8534</v>
      </c>
      <c r="C6740" s="540" t="s">
        <v>8535</v>
      </c>
      <c r="D6740" s="540" t="s">
        <v>2747</v>
      </c>
      <c r="E6740" s="540" t="s">
        <v>11606</v>
      </c>
      <c r="F6740" s="556">
        <v>14640000</v>
      </c>
      <c r="G6740" s="541">
        <v>2023</v>
      </c>
      <c r="H6740" s="542">
        <f>VLOOKUP(G6740,[3]잔가율!$B$3:$C$33,2,FALSE)</f>
        <v>0.82599999999999996</v>
      </c>
      <c r="I6740" s="552">
        <f t="shared" si="105"/>
        <v>12092640</v>
      </c>
    </row>
    <row r="6741" spans="1:9">
      <c r="A6741" s="539">
        <v>6740</v>
      </c>
      <c r="B6741" s="540" t="s">
        <v>8534</v>
      </c>
      <c r="C6741" s="540" t="s">
        <v>8535</v>
      </c>
      <c r="D6741" s="540" t="s">
        <v>2747</v>
      </c>
      <c r="E6741" s="540" t="s">
        <v>11607</v>
      </c>
      <c r="F6741" s="556">
        <v>17010000</v>
      </c>
      <c r="G6741" s="541">
        <v>2023</v>
      </c>
      <c r="H6741" s="542">
        <f>VLOOKUP(G6741,[3]잔가율!$B$3:$C$33,2,FALSE)</f>
        <v>0.82599999999999996</v>
      </c>
      <c r="I6741" s="552">
        <f t="shared" si="105"/>
        <v>14050260</v>
      </c>
    </row>
    <row r="6742" spans="1:9">
      <c r="A6742" s="539">
        <v>6741</v>
      </c>
      <c r="B6742" s="540" t="s">
        <v>8534</v>
      </c>
      <c r="C6742" s="540" t="s">
        <v>8535</v>
      </c>
      <c r="D6742" s="540" t="s">
        <v>2747</v>
      </c>
      <c r="E6742" s="540" t="s">
        <v>11608</v>
      </c>
      <c r="F6742" s="556">
        <v>15480000</v>
      </c>
      <c r="G6742" s="541">
        <v>2023</v>
      </c>
      <c r="H6742" s="542">
        <f>VLOOKUP(G6742,[3]잔가율!$B$3:$C$33,2,FALSE)</f>
        <v>0.82599999999999996</v>
      </c>
      <c r="I6742" s="552">
        <f t="shared" si="105"/>
        <v>12786480</v>
      </c>
    </row>
    <row r="6743" spans="1:9">
      <c r="A6743" s="539">
        <v>6742</v>
      </c>
      <c r="B6743" s="540" t="s">
        <v>8534</v>
      </c>
      <c r="C6743" s="540" t="s">
        <v>8535</v>
      </c>
      <c r="D6743" s="540" t="s">
        <v>2747</v>
      </c>
      <c r="E6743" s="540" t="s">
        <v>11609</v>
      </c>
      <c r="F6743" s="556">
        <v>17150000</v>
      </c>
      <c r="G6743" s="541">
        <v>2023</v>
      </c>
      <c r="H6743" s="542">
        <f>VLOOKUP(G6743,[3]잔가율!$B$3:$C$33,2,FALSE)</f>
        <v>0.82599999999999996</v>
      </c>
      <c r="I6743" s="552">
        <f t="shared" si="105"/>
        <v>14165900</v>
      </c>
    </row>
    <row r="6744" spans="1:9">
      <c r="A6744" s="539">
        <v>6743</v>
      </c>
      <c r="B6744" s="540" t="s">
        <v>8534</v>
      </c>
      <c r="C6744" s="540" t="s">
        <v>8535</v>
      </c>
      <c r="D6744" s="540" t="s">
        <v>2747</v>
      </c>
      <c r="E6744" s="540" t="s">
        <v>11610</v>
      </c>
      <c r="F6744" s="556">
        <v>15690000</v>
      </c>
      <c r="G6744" s="541">
        <v>2023</v>
      </c>
      <c r="H6744" s="542">
        <f>VLOOKUP(G6744,[3]잔가율!$B$3:$C$33,2,FALSE)</f>
        <v>0.82599999999999996</v>
      </c>
      <c r="I6744" s="552">
        <f t="shared" si="105"/>
        <v>12959940</v>
      </c>
    </row>
    <row r="6745" spans="1:9">
      <c r="A6745" s="539">
        <v>6744</v>
      </c>
      <c r="B6745" s="540" t="s">
        <v>8534</v>
      </c>
      <c r="C6745" s="540" t="s">
        <v>8535</v>
      </c>
      <c r="D6745" s="540" t="s">
        <v>2747</v>
      </c>
      <c r="E6745" s="540" t="s">
        <v>11611</v>
      </c>
      <c r="F6745" s="556">
        <v>16730000</v>
      </c>
      <c r="G6745" s="541">
        <v>2023</v>
      </c>
      <c r="H6745" s="542">
        <f>VLOOKUP(G6745,[3]잔가율!$B$3:$C$33,2,FALSE)</f>
        <v>0.82599999999999996</v>
      </c>
      <c r="I6745" s="552">
        <f t="shared" si="105"/>
        <v>13818980</v>
      </c>
    </row>
    <row r="6746" spans="1:9">
      <c r="A6746" s="539">
        <v>6745</v>
      </c>
      <c r="B6746" s="540" t="s">
        <v>8534</v>
      </c>
      <c r="C6746" s="540" t="s">
        <v>8535</v>
      </c>
      <c r="D6746" s="540" t="s">
        <v>2747</v>
      </c>
      <c r="E6746" s="540" t="s">
        <v>11612</v>
      </c>
      <c r="F6746" s="556">
        <v>13330000</v>
      </c>
      <c r="G6746" s="541">
        <v>2023</v>
      </c>
      <c r="H6746" s="542">
        <f>VLOOKUP(G6746,[3]잔가율!$B$3:$C$33,2,FALSE)</f>
        <v>0.82599999999999996</v>
      </c>
      <c r="I6746" s="552">
        <f t="shared" si="105"/>
        <v>11010580</v>
      </c>
    </row>
    <row r="6747" spans="1:9">
      <c r="A6747" s="539">
        <v>6746</v>
      </c>
      <c r="B6747" s="540" t="s">
        <v>8534</v>
      </c>
      <c r="C6747" s="540" t="s">
        <v>8535</v>
      </c>
      <c r="D6747" s="540" t="s">
        <v>2747</v>
      </c>
      <c r="E6747" s="540" t="s">
        <v>11613</v>
      </c>
      <c r="F6747" s="556">
        <v>15600000</v>
      </c>
      <c r="G6747" s="541">
        <v>2023</v>
      </c>
      <c r="H6747" s="542">
        <f>VLOOKUP(G6747,[3]잔가율!$B$3:$C$33,2,FALSE)</f>
        <v>0.82599999999999996</v>
      </c>
      <c r="I6747" s="552">
        <f t="shared" si="105"/>
        <v>12885600</v>
      </c>
    </row>
    <row r="6748" spans="1:9">
      <c r="A6748" s="539">
        <v>6747</v>
      </c>
      <c r="B6748" s="540" t="s">
        <v>8534</v>
      </c>
      <c r="C6748" s="540" t="s">
        <v>8535</v>
      </c>
      <c r="D6748" s="540" t="s">
        <v>2747</v>
      </c>
      <c r="E6748" s="540" t="s">
        <v>11614</v>
      </c>
      <c r="F6748" s="556">
        <v>13430000</v>
      </c>
      <c r="G6748" s="541">
        <v>2023</v>
      </c>
      <c r="H6748" s="542">
        <f>VLOOKUP(G6748,[3]잔가율!$B$3:$C$33,2,FALSE)</f>
        <v>0.82599999999999996</v>
      </c>
      <c r="I6748" s="552">
        <f t="shared" si="105"/>
        <v>11093180</v>
      </c>
    </row>
    <row r="6749" spans="1:9">
      <c r="A6749" s="539">
        <v>6748</v>
      </c>
      <c r="B6749" s="540" t="s">
        <v>8534</v>
      </c>
      <c r="C6749" s="540" t="s">
        <v>8535</v>
      </c>
      <c r="D6749" s="540" t="s">
        <v>2747</v>
      </c>
      <c r="E6749" s="540" t="s">
        <v>11615</v>
      </c>
      <c r="F6749" s="556">
        <v>13780000</v>
      </c>
      <c r="G6749" s="541">
        <v>2023</v>
      </c>
      <c r="H6749" s="542">
        <f>VLOOKUP(G6749,[3]잔가율!$B$3:$C$33,2,FALSE)</f>
        <v>0.82599999999999996</v>
      </c>
      <c r="I6749" s="552">
        <f t="shared" si="105"/>
        <v>11382280</v>
      </c>
    </row>
    <row r="6750" spans="1:9">
      <c r="A6750" s="539">
        <v>6749</v>
      </c>
      <c r="B6750" s="540" t="s">
        <v>8534</v>
      </c>
      <c r="C6750" s="540" t="s">
        <v>8535</v>
      </c>
      <c r="D6750" s="540" t="s">
        <v>2747</v>
      </c>
      <c r="E6750" s="540" t="s">
        <v>11616</v>
      </c>
      <c r="F6750" s="556">
        <v>13300000</v>
      </c>
      <c r="G6750" s="541">
        <v>2023</v>
      </c>
      <c r="H6750" s="542">
        <f>VLOOKUP(G6750,[3]잔가율!$B$3:$C$33,2,FALSE)</f>
        <v>0.82599999999999996</v>
      </c>
      <c r="I6750" s="552">
        <f t="shared" si="105"/>
        <v>10985800</v>
      </c>
    </row>
    <row r="6751" spans="1:9">
      <c r="A6751" s="539">
        <v>6750</v>
      </c>
      <c r="B6751" s="540" t="s">
        <v>8534</v>
      </c>
      <c r="C6751" s="540" t="s">
        <v>8535</v>
      </c>
      <c r="D6751" s="540" t="s">
        <v>2747</v>
      </c>
      <c r="E6751" s="540" t="s">
        <v>11617</v>
      </c>
      <c r="F6751" s="556">
        <v>15100000</v>
      </c>
      <c r="G6751" s="541">
        <v>2023</v>
      </c>
      <c r="H6751" s="542">
        <f>VLOOKUP(G6751,[3]잔가율!$B$3:$C$33,2,FALSE)</f>
        <v>0.82599999999999996</v>
      </c>
      <c r="I6751" s="552">
        <f t="shared" si="105"/>
        <v>12472600</v>
      </c>
    </row>
    <row r="6752" spans="1:9">
      <c r="A6752" s="539">
        <v>6751</v>
      </c>
      <c r="B6752" s="540" t="s">
        <v>8534</v>
      </c>
      <c r="C6752" s="540" t="s">
        <v>8535</v>
      </c>
      <c r="D6752" s="540" t="s">
        <v>2747</v>
      </c>
      <c r="E6752" s="540" t="s">
        <v>11618</v>
      </c>
      <c r="F6752" s="556">
        <v>16770000</v>
      </c>
      <c r="G6752" s="541">
        <v>2023</v>
      </c>
      <c r="H6752" s="542">
        <f>VLOOKUP(G6752,[3]잔가율!$B$3:$C$33,2,FALSE)</f>
        <v>0.82599999999999996</v>
      </c>
      <c r="I6752" s="552">
        <f t="shared" si="105"/>
        <v>13852020</v>
      </c>
    </row>
    <row r="6753" spans="1:9">
      <c r="A6753" s="539">
        <v>6752</v>
      </c>
      <c r="B6753" s="540" t="s">
        <v>8534</v>
      </c>
      <c r="C6753" s="540" t="s">
        <v>8535</v>
      </c>
      <c r="D6753" s="540" t="s">
        <v>2747</v>
      </c>
      <c r="E6753" s="540" t="s">
        <v>11619</v>
      </c>
      <c r="F6753" s="556">
        <v>18230000</v>
      </c>
      <c r="G6753" s="541">
        <v>2023</v>
      </c>
      <c r="H6753" s="542">
        <f>VLOOKUP(G6753,[3]잔가율!$B$3:$C$33,2,FALSE)</f>
        <v>0.82599999999999996</v>
      </c>
      <c r="I6753" s="552">
        <f t="shared" si="105"/>
        <v>15057980</v>
      </c>
    </row>
    <row r="6754" spans="1:9">
      <c r="A6754" s="539">
        <v>6753</v>
      </c>
      <c r="B6754" s="540" t="s">
        <v>8534</v>
      </c>
      <c r="C6754" s="540" t="s">
        <v>8535</v>
      </c>
      <c r="D6754" s="540" t="s">
        <v>2747</v>
      </c>
      <c r="E6754" s="540" t="s">
        <v>11620</v>
      </c>
      <c r="F6754" s="556">
        <v>15190000</v>
      </c>
      <c r="G6754" s="541">
        <v>2023</v>
      </c>
      <c r="H6754" s="542">
        <f>VLOOKUP(G6754,[3]잔가율!$B$3:$C$33,2,FALSE)</f>
        <v>0.82599999999999996</v>
      </c>
      <c r="I6754" s="552">
        <f t="shared" si="105"/>
        <v>12546940</v>
      </c>
    </row>
    <row r="6755" spans="1:9">
      <c r="A6755" s="539">
        <v>6754</v>
      </c>
      <c r="B6755" s="540" t="s">
        <v>8534</v>
      </c>
      <c r="C6755" s="540" t="s">
        <v>8535</v>
      </c>
      <c r="D6755" s="540" t="s">
        <v>2747</v>
      </c>
      <c r="E6755" s="540" t="s">
        <v>11621</v>
      </c>
      <c r="F6755" s="556">
        <v>17040000</v>
      </c>
      <c r="G6755" s="541">
        <v>2023</v>
      </c>
      <c r="H6755" s="542">
        <f>VLOOKUP(G6755,[3]잔가율!$B$3:$C$33,2,FALSE)</f>
        <v>0.82599999999999996</v>
      </c>
      <c r="I6755" s="552">
        <f t="shared" si="105"/>
        <v>14075040</v>
      </c>
    </row>
    <row r="6756" spans="1:9">
      <c r="A6756" s="539">
        <v>6755</v>
      </c>
      <c r="B6756" s="540" t="s">
        <v>8534</v>
      </c>
      <c r="C6756" s="540" t="s">
        <v>8535</v>
      </c>
      <c r="D6756" s="540" t="s">
        <v>2747</v>
      </c>
      <c r="E6756" s="540" t="s">
        <v>11622</v>
      </c>
      <c r="F6756" s="556">
        <v>19100000</v>
      </c>
      <c r="G6756" s="541">
        <v>2023</v>
      </c>
      <c r="H6756" s="542">
        <f>VLOOKUP(G6756,[3]잔가율!$B$3:$C$33,2,FALSE)</f>
        <v>0.82599999999999996</v>
      </c>
      <c r="I6756" s="552">
        <f t="shared" si="105"/>
        <v>15776600</v>
      </c>
    </row>
    <row r="6757" spans="1:9">
      <c r="A6757" s="539">
        <v>6756</v>
      </c>
      <c r="B6757" s="540" t="s">
        <v>8534</v>
      </c>
      <c r="C6757" s="540" t="s">
        <v>8535</v>
      </c>
      <c r="D6757" s="540" t="s">
        <v>2747</v>
      </c>
      <c r="E6757" s="540" t="s">
        <v>11623</v>
      </c>
      <c r="F6757" s="556">
        <v>15220000</v>
      </c>
      <c r="G6757" s="541">
        <v>2023</v>
      </c>
      <c r="H6757" s="542">
        <f>VLOOKUP(G6757,[3]잔가율!$B$3:$C$33,2,FALSE)</f>
        <v>0.82599999999999996</v>
      </c>
      <c r="I6757" s="552">
        <f t="shared" si="105"/>
        <v>12571720</v>
      </c>
    </row>
    <row r="6758" spans="1:9">
      <c r="A6758" s="539">
        <v>6757</v>
      </c>
      <c r="B6758" s="540" t="s">
        <v>8534</v>
      </c>
      <c r="C6758" s="540" t="s">
        <v>8535</v>
      </c>
      <c r="D6758" s="540" t="s">
        <v>2747</v>
      </c>
      <c r="E6758" s="540" t="s">
        <v>11624</v>
      </c>
      <c r="F6758" s="556">
        <v>18260000</v>
      </c>
      <c r="G6758" s="541">
        <v>2023</v>
      </c>
      <c r="H6758" s="542">
        <f>VLOOKUP(G6758,[3]잔가율!$B$3:$C$33,2,FALSE)</f>
        <v>0.82599999999999996</v>
      </c>
      <c r="I6758" s="552">
        <f t="shared" si="105"/>
        <v>15082760</v>
      </c>
    </row>
    <row r="6759" spans="1:9">
      <c r="A6759" s="539">
        <v>6758</v>
      </c>
      <c r="B6759" s="540" t="s">
        <v>8534</v>
      </c>
      <c r="C6759" s="540" t="s">
        <v>8535</v>
      </c>
      <c r="D6759" s="540" t="s">
        <v>2747</v>
      </c>
      <c r="E6759" s="540" t="s">
        <v>11625</v>
      </c>
      <c r="F6759" s="556">
        <v>17440000</v>
      </c>
      <c r="G6759" s="541">
        <v>2023</v>
      </c>
      <c r="H6759" s="542">
        <f>VLOOKUP(G6759,[3]잔가율!$B$3:$C$33,2,FALSE)</f>
        <v>0.82599999999999996</v>
      </c>
      <c r="I6759" s="552">
        <f t="shared" si="105"/>
        <v>14405440</v>
      </c>
    </row>
    <row r="6760" spans="1:9">
      <c r="A6760" s="539">
        <v>6759</v>
      </c>
      <c r="B6760" s="540" t="s">
        <v>8534</v>
      </c>
      <c r="C6760" s="540" t="s">
        <v>8535</v>
      </c>
      <c r="D6760" s="540" t="s">
        <v>2747</v>
      </c>
      <c r="E6760" s="540" t="s">
        <v>11626</v>
      </c>
      <c r="F6760" s="556">
        <v>15050000</v>
      </c>
      <c r="G6760" s="541">
        <v>2023</v>
      </c>
      <c r="H6760" s="542">
        <f>VLOOKUP(G6760,[3]잔가율!$B$3:$C$33,2,FALSE)</f>
        <v>0.82599999999999996</v>
      </c>
      <c r="I6760" s="552">
        <f t="shared" si="105"/>
        <v>12431300</v>
      </c>
    </row>
    <row r="6761" spans="1:9">
      <c r="A6761" s="539">
        <v>6760</v>
      </c>
      <c r="B6761" s="540" t="s">
        <v>8534</v>
      </c>
      <c r="C6761" s="540" t="s">
        <v>8535</v>
      </c>
      <c r="D6761" s="540" t="s">
        <v>2747</v>
      </c>
      <c r="E6761" s="540" t="s">
        <v>11627</v>
      </c>
      <c r="F6761" s="556">
        <v>17740000</v>
      </c>
      <c r="G6761" s="541">
        <v>2023</v>
      </c>
      <c r="H6761" s="542">
        <f>VLOOKUP(G6761,[3]잔가율!$B$3:$C$33,2,FALSE)</f>
        <v>0.82599999999999996</v>
      </c>
      <c r="I6761" s="552">
        <f t="shared" si="105"/>
        <v>14653240</v>
      </c>
    </row>
    <row r="6762" spans="1:9">
      <c r="A6762" s="539">
        <v>6761</v>
      </c>
      <c r="B6762" s="540" t="s">
        <v>8534</v>
      </c>
      <c r="C6762" s="540" t="s">
        <v>8535</v>
      </c>
      <c r="D6762" s="540" t="s">
        <v>2747</v>
      </c>
      <c r="E6762" s="540" t="s">
        <v>11628</v>
      </c>
      <c r="F6762" s="556">
        <v>19090000</v>
      </c>
      <c r="G6762" s="541">
        <v>2023</v>
      </c>
      <c r="H6762" s="542">
        <f>VLOOKUP(G6762,[3]잔가율!$B$3:$C$33,2,FALSE)</f>
        <v>0.82599999999999996</v>
      </c>
      <c r="I6762" s="552">
        <f t="shared" si="105"/>
        <v>15768340</v>
      </c>
    </row>
    <row r="6763" spans="1:9">
      <c r="A6763" s="539">
        <v>6762</v>
      </c>
      <c r="B6763" s="540" t="s">
        <v>8534</v>
      </c>
      <c r="C6763" s="540" t="s">
        <v>8535</v>
      </c>
      <c r="D6763" s="540" t="s">
        <v>2747</v>
      </c>
      <c r="E6763" s="540" t="s">
        <v>11629</v>
      </c>
      <c r="F6763" s="556">
        <v>14580000</v>
      </c>
      <c r="G6763" s="541">
        <v>2023</v>
      </c>
      <c r="H6763" s="542">
        <f>VLOOKUP(G6763,[3]잔가율!$B$3:$C$33,2,FALSE)</f>
        <v>0.82599999999999996</v>
      </c>
      <c r="I6763" s="552">
        <f t="shared" si="105"/>
        <v>12043080</v>
      </c>
    </row>
    <row r="6764" spans="1:9">
      <c r="A6764" s="539">
        <v>6763</v>
      </c>
      <c r="B6764" s="540" t="s">
        <v>8534</v>
      </c>
      <c r="C6764" s="540" t="s">
        <v>8535</v>
      </c>
      <c r="D6764" s="540" t="s">
        <v>2747</v>
      </c>
      <c r="E6764" s="540" t="s">
        <v>11630</v>
      </c>
      <c r="F6764" s="556">
        <v>16720000</v>
      </c>
      <c r="G6764" s="541">
        <v>2023</v>
      </c>
      <c r="H6764" s="542">
        <f>VLOOKUP(G6764,[3]잔가율!$B$3:$C$33,2,FALSE)</f>
        <v>0.82599999999999996</v>
      </c>
      <c r="I6764" s="552">
        <f t="shared" si="105"/>
        <v>13810720</v>
      </c>
    </row>
    <row r="6765" spans="1:9">
      <c r="A6765" s="539">
        <v>6764</v>
      </c>
      <c r="B6765" s="540" t="s">
        <v>8534</v>
      </c>
      <c r="C6765" s="540" t="s">
        <v>8535</v>
      </c>
      <c r="D6765" s="540" t="s">
        <v>2747</v>
      </c>
      <c r="E6765" s="540" t="s">
        <v>11631</v>
      </c>
      <c r="F6765" s="556">
        <v>19350000</v>
      </c>
      <c r="G6765" s="541">
        <v>2023</v>
      </c>
      <c r="H6765" s="542">
        <f>VLOOKUP(G6765,[3]잔가율!$B$3:$C$33,2,FALSE)</f>
        <v>0.82599999999999996</v>
      </c>
      <c r="I6765" s="552">
        <f t="shared" si="105"/>
        <v>15983100</v>
      </c>
    </row>
    <row r="6766" spans="1:9">
      <c r="A6766" s="539">
        <v>6765</v>
      </c>
      <c r="B6766" s="540" t="s">
        <v>8534</v>
      </c>
      <c r="C6766" s="540" t="s">
        <v>8535</v>
      </c>
      <c r="D6766" s="540" t="s">
        <v>2747</v>
      </c>
      <c r="E6766" s="540" t="s">
        <v>11632</v>
      </c>
      <c r="F6766" s="556">
        <v>16200000</v>
      </c>
      <c r="G6766" s="541">
        <v>2023</v>
      </c>
      <c r="H6766" s="542">
        <f>VLOOKUP(G6766,[3]잔가율!$B$3:$C$33,2,FALSE)</f>
        <v>0.82599999999999996</v>
      </c>
      <c r="I6766" s="552">
        <f t="shared" si="105"/>
        <v>13381200</v>
      </c>
    </row>
    <row r="6767" spans="1:9">
      <c r="A6767" s="539">
        <v>6766</v>
      </c>
      <c r="B6767" s="540" t="s">
        <v>8534</v>
      </c>
      <c r="C6767" s="540" t="s">
        <v>8535</v>
      </c>
      <c r="D6767" s="540" t="s">
        <v>2747</v>
      </c>
      <c r="E6767" s="540" t="s">
        <v>11633</v>
      </c>
      <c r="F6767" s="556">
        <v>17300000</v>
      </c>
      <c r="G6767" s="541">
        <v>2023</v>
      </c>
      <c r="H6767" s="542">
        <f>VLOOKUP(G6767,[3]잔가율!$B$3:$C$33,2,FALSE)</f>
        <v>0.82599999999999996</v>
      </c>
      <c r="I6767" s="552">
        <f t="shared" si="105"/>
        <v>14289800</v>
      </c>
    </row>
    <row r="6768" spans="1:9">
      <c r="A6768" s="539">
        <v>6767</v>
      </c>
      <c r="B6768" s="540" t="s">
        <v>8534</v>
      </c>
      <c r="C6768" s="540" t="s">
        <v>8535</v>
      </c>
      <c r="D6768" s="540" t="s">
        <v>2747</v>
      </c>
      <c r="E6768" s="540" t="s">
        <v>11634</v>
      </c>
      <c r="F6768" s="556">
        <v>13480000</v>
      </c>
      <c r="G6768" s="541">
        <v>2023</v>
      </c>
      <c r="H6768" s="542">
        <f>VLOOKUP(G6768,[3]잔가율!$B$3:$C$33,2,FALSE)</f>
        <v>0.82599999999999996</v>
      </c>
      <c r="I6768" s="552">
        <f t="shared" si="105"/>
        <v>11134480</v>
      </c>
    </row>
    <row r="6769" spans="1:9">
      <c r="A6769" s="539">
        <v>6768</v>
      </c>
      <c r="B6769" s="540" t="s">
        <v>8534</v>
      </c>
      <c r="C6769" s="540" t="s">
        <v>8535</v>
      </c>
      <c r="D6769" s="540" t="s">
        <v>2747</v>
      </c>
      <c r="E6769" s="540" t="s">
        <v>11635</v>
      </c>
      <c r="F6769" s="556">
        <v>18090000</v>
      </c>
      <c r="G6769" s="541">
        <v>2023</v>
      </c>
      <c r="H6769" s="542">
        <f>VLOOKUP(G6769,[3]잔가율!$B$3:$C$33,2,FALSE)</f>
        <v>0.82599999999999996</v>
      </c>
      <c r="I6769" s="552">
        <f t="shared" si="105"/>
        <v>14942340</v>
      </c>
    </row>
    <row r="6770" spans="1:9">
      <c r="A6770" s="539">
        <v>6769</v>
      </c>
      <c r="B6770" s="540" t="s">
        <v>8534</v>
      </c>
      <c r="C6770" s="540" t="s">
        <v>8535</v>
      </c>
      <c r="D6770" s="540" t="s">
        <v>2747</v>
      </c>
      <c r="E6770" s="540" t="s">
        <v>11636</v>
      </c>
      <c r="F6770" s="556">
        <v>11580000</v>
      </c>
      <c r="G6770" s="541">
        <v>2023</v>
      </c>
      <c r="H6770" s="542">
        <f>VLOOKUP(G6770,[3]잔가율!$B$3:$C$33,2,FALSE)</f>
        <v>0.82599999999999996</v>
      </c>
      <c r="I6770" s="552">
        <f t="shared" si="105"/>
        <v>9565080</v>
      </c>
    </row>
    <row r="6771" spans="1:9">
      <c r="A6771" s="539">
        <v>6770</v>
      </c>
      <c r="B6771" s="540" t="s">
        <v>8534</v>
      </c>
      <c r="C6771" s="540" t="s">
        <v>8535</v>
      </c>
      <c r="D6771" s="540" t="s">
        <v>2747</v>
      </c>
      <c r="E6771" s="540" t="s">
        <v>11637</v>
      </c>
      <c r="F6771" s="556">
        <v>12400000</v>
      </c>
      <c r="G6771" s="541">
        <v>2023</v>
      </c>
      <c r="H6771" s="542">
        <f>VLOOKUP(G6771,[3]잔가율!$B$3:$C$33,2,FALSE)</f>
        <v>0.82599999999999996</v>
      </c>
      <c r="I6771" s="552">
        <f t="shared" si="105"/>
        <v>10242400</v>
      </c>
    </row>
    <row r="6772" spans="1:9">
      <c r="A6772" s="539">
        <v>6771</v>
      </c>
      <c r="B6772" s="540" t="s">
        <v>8534</v>
      </c>
      <c r="C6772" s="540" t="s">
        <v>8535</v>
      </c>
      <c r="D6772" s="540" t="s">
        <v>2747</v>
      </c>
      <c r="E6772" s="540" t="s">
        <v>11638</v>
      </c>
      <c r="F6772" s="556">
        <v>12830000</v>
      </c>
      <c r="G6772" s="541">
        <v>2023</v>
      </c>
      <c r="H6772" s="542">
        <f>VLOOKUP(G6772,[3]잔가율!$B$3:$C$33,2,FALSE)</f>
        <v>0.82599999999999996</v>
      </c>
      <c r="I6772" s="552">
        <f t="shared" si="105"/>
        <v>10597580</v>
      </c>
    </row>
    <row r="6773" spans="1:9">
      <c r="A6773" s="539">
        <v>6772</v>
      </c>
      <c r="B6773" s="540" t="s">
        <v>8534</v>
      </c>
      <c r="C6773" s="540" t="s">
        <v>8535</v>
      </c>
      <c r="D6773" s="540" t="s">
        <v>2747</v>
      </c>
      <c r="E6773" s="540" t="s">
        <v>11639</v>
      </c>
      <c r="F6773" s="556">
        <v>12540000</v>
      </c>
      <c r="G6773" s="541">
        <v>2023</v>
      </c>
      <c r="H6773" s="542">
        <f>VLOOKUP(G6773,[3]잔가율!$B$3:$C$33,2,FALSE)</f>
        <v>0.82599999999999996</v>
      </c>
      <c r="I6773" s="552">
        <f t="shared" si="105"/>
        <v>10358040</v>
      </c>
    </row>
    <row r="6774" spans="1:9">
      <c r="A6774" s="539">
        <v>6773</v>
      </c>
      <c r="B6774" s="540" t="s">
        <v>8534</v>
      </c>
      <c r="C6774" s="540" t="s">
        <v>8535</v>
      </c>
      <c r="D6774" s="540" t="s">
        <v>2747</v>
      </c>
      <c r="E6774" s="540" t="s">
        <v>11640</v>
      </c>
      <c r="F6774" s="556">
        <v>12880000</v>
      </c>
      <c r="G6774" s="541">
        <v>2023</v>
      </c>
      <c r="H6774" s="542">
        <f>VLOOKUP(G6774,[3]잔가율!$B$3:$C$33,2,FALSE)</f>
        <v>0.82599999999999996</v>
      </c>
      <c r="I6774" s="552">
        <f t="shared" si="105"/>
        <v>10638880</v>
      </c>
    </row>
    <row r="6775" spans="1:9">
      <c r="A6775" s="539">
        <v>6774</v>
      </c>
      <c r="B6775" s="540" t="s">
        <v>8534</v>
      </c>
      <c r="C6775" s="540" t="s">
        <v>8535</v>
      </c>
      <c r="D6775" s="540" t="s">
        <v>2747</v>
      </c>
      <c r="E6775" s="540" t="s">
        <v>11641</v>
      </c>
      <c r="F6775" s="556">
        <v>13700000</v>
      </c>
      <c r="G6775" s="541">
        <v>2023</v>
      </c>
      <c r="H6775" s="542">
        <f>VLOOKUP(G6775,[3]잔가율!$B$3:$C$33,2,FALSE)</f>
        <v>0.82599999999999996</v>
      </c>
      <c r="I6775" s="552">
        <f t="shared" si="105"/>
        <v>11316200</v>
      </c>
    </row>
    <row r="6776" spans="1:9">
      <c r="A6776" s="539">
        <v>6775</v>
      </c>
      <c r="B6776" s="540" t="s">
        <v>8534</v>
      </c>
      <c r="C6776" s="540" t="s">
        <v>8535</v>
      </c>
      <c r="D6776" s="540" t="s">
        <v>2747</v>
      </c>
      <c r="E6776" s="540" t="s">
        <v>11642</v>
      </c>
      <c r="F6776" s="556">
        <v>15610000</v>
      </c>
      <c r="G6776" s="541">
        <v>2023</v>
      </c>
      <c r="H6776" s="542">
        <f>VLOOKUP(G6776,[3]잔가율!$B$3:$C$33,2,FALSE)</f>
        <v>0.82599999999999996</v>
      </c>
      <c r="I6776" s="552">
        <f t="shared" si="105"/>
        <v>12893860</v>
      </c>
    </row>
    <row r="6777" spans="1:9">
      <c r="A6777" s="539">
        <v>6776</v>
      </c>
      <c r="B6777" s="540" t="s">
        <v>8534</v>
      </c>
      <c r="C6777" s="540" t="s">
        <v>8535</v>
      </c>
      <c r="D6777" s="540" t="s">
        <v>2747</v>
      </c>
      <c r="E6777" s="540" t="s">
        <v>11643</v>
      </c>
      <c r="F6777" s="556">
        <v>14700000</v>
      </c>
      <c r="G6777" s="541">
        <v>2023</v>
      </c>
      <c r="H6777" s="542">
        <f>VLOOKUP(G6777,[3]잔가율!$B$3:$C$33,2,FALSE)</f>
        <v>0.82599999999999996</v>
      </c>
      <c r="I6777" s="552">
        <f t="shared" si="105"/>
        <v>12142200</v>
      </c>
    </row>
    <row r="6778" spans="1:9">
      <c r="A6778" s="539">
        <v>6777</v>
      </c>
      <c r="B6778" s="540" t="s">
        <v>8534</v>
      </c>
      <c r="C6778" s="540" t="s">
        <v>8535</v>
      </c>
      <c r="D6778" s="540" t="s">
        <v>2747</v>
      </c>
      <c r="E6778" s="540" t="s">
        <v>11644</v>
      </c>
      <c r="F6778" s="556">
        <v>17630000</v>
      </c>
      <c r="G6778" s="541">
        <v>2023</v>
      </c>
      <c r="H6778" s="542">
        <f>VLOOKUP(G6778,[3]잔가율!$B$3:$C$33,2,FALSE)</f>
        <v>0.82599999999999996</v>
      </c>
      <c r="I6778" s="552">
        <f t="shared" si="105"/>
        <v>14562380</v>
      </c>
    </row>
    <row r="6779" spans="1:9">
      <c r="A6779" s="539">
        <v>6778</v>
      </c>
      <c r="B6779" s="540" t="s">
        <v>8534</v>
      </c>
      <c r="C6779" s="540" t="s">
        <v>8535</v>
      </c>
      <c r="D6779" s="540" t="s">
        <v>2747</v>
      </c>
      <c r="E6779" s="540" t="s">
        <v>11645</v>
      </c>
      <c r="F6779" s="556">
        <v>13830000</v>
      </c>
      <c r="G6779" s="541">
        <v>2023</v>
      </c>
      <c r="H6779" s="542">
        <f>VLOOKUP(G6779,[3]잔가율!$B$3:$C$33,2,FALSE)</f>
        <v>0.82599999999999996</v>
      </c>
      <c r="I6779" s="552">
        <f t="shared" si="105"/>
        <v>11423580</v>
      </c>
    </row>
    <row r="6780" spans="1:9">
      <c r="A6780" s="539">
        <v>6779</v>
      </c>
      <c r="B6780" s="540" t="s">
        <v>8534</v>
      </c>
      <c r="C6780" s="540" t="s">
        <v>8535</v>
      </c>
      <c r="D6780" s="540" t="s">
        <v>2747</v>
      </c>
      <c r="E6780" s="540" t="s">
        <v>11646</v>
      </c>
      <c r="F6780" s="556">
        <v>14600000</v>
      </c>
      <c r="G6780" s="541">
        <v>2023</v>
      </c>
      <c r="H6780" s="542">
        <f>VLOOKUP(G6780,[3]잔가율!$B$3:$C$33,2,FALSE)</f>
        <v>0.82599999999999996</v>
      </c>
      <c r="I6780" s="552">
        <f t="shared" si="105"/>
        <v>12059600</v>
      </c>
    </row>
    <row r="6781" spans="1:9">
      <c r="A6781" s="539">
        <v>6780</v>
      </c>
      <c r="B6781" s="540" t="s">
        <v>8534</v>
      </c>
      <c r="C6781" s="540" t="s">
        <v>8535</v>
      </c>
      <c r="D6781" s="540" t="s">
        <v>2747</v>
      </c>
      <c r="E6781" s="540" t="s">
        <v>11647</v>
      </c>
      <c r="F6781" s="556">
        <v>14530000</v>
      </c>
      <c r="G6781" s="541">
        <v>2023</v>
      </c>
      <c r="H6781" s="542">
        <f>VLOOKUP(G6781,[3]잔가율!$B$3:$C$33,2,FALSE)</f>
        <v>0.82599999999999996</v>
      </c>
      <c r="I6781" s="552">
        <f t="shared" si="105"/>
        <v>12001780</v>
      </c>
    </row>
    <row r="6782" spans="1:9">
      <c r="A6782" s="539">
        <v>6781</v>
      </c>
      <c r="B6782" s="540" t="s">
        <v>8534</v>
      </c>
      <c r="C6782" s="540" t="s">
        <v>8535</v>
      </c>
      <c r="D6782" s="540" t="s">
        <v>2747</v>
      </c>
      <c r="E6782" s="540" t="s">
        <v>11648</v>
      </c>
      <c r="F6782" s="556">
        <v>15700000</v>
      </c>
      <c r="G6782" s="541">
        <v>2023</v>
      </c>
      <c r="H6782" s="542">
        <f>VLOOKUP(G6782,[3]잔가율!$B$3:$C$33,2,FALSE)</f>
        <v>0.82599999999999996</v>
      </c>
      <c r="I6782" s="552">
        <f t="shared" si="105"/>
        <v>12968200</v>
      </c>
    </row>
    <row r="6783" spans="1:9">
      <c r="A6783" s="539">
        <v>6782</v>
      </c>
      <c r="B6783" s="540" t="s">
        <v>8534</v>
      </c>
      <c r="C6783" s="540" t="s">
        <v>8535</v>
      </c>
      <c r="D6783" s="540" t="s">
        <v>2747</v>
      </c>
      <c r="E6783" s="540" t="s">
        <v>11649</v>
      </c>
      <c r="F6783" s="556">
        <v>15600000</v>
      </c>
      <c r="G6783" s="541">
        <v>2023</v>
      </c>
      <c r="H6783" s="542">
        <f>VLOOKUP(G6783,[3]잔가율!$B$3:$C$33,2,FALSE)</f>
        <v>0.82599999999999996</v>
      </c>
      <c r="I6783" s="552">
        <f t="shared" si="105"/>
        <v>12885600</v>
      </c>
    </row>
    <row r="6784" spans="1:9">
      <c r="A6784" s="539">
        <v>6783</v>
      </c>
      <c r="B6784" s="540" t="s">
        <v>8534</v>
      </c>
      <c r="C6784" s="540" t="s">
        <v>8535</v>
      </c>
      <c r="D6784" s="540" t="s">
        <v>2747</v>
      </c>
      <c r="E6784" s="540" t="s">
        <v>11650</v>
      </c>
      <c r="F6784" s="556">
        <v>13880000</v>
      </c>
      <c r="G6784" s="541">
        <v>2023</v>
      </c>
      <c r="H6784" s="542">
        <f>VLOOKUP(G6784,[3]잔가율!$B$3:$C$33,2,FALSE)</f>
        <v>0.82599999999999996</v>
      </c>
      <c r="I6784" s="552">
        <f t="shared" si="105"/>
        <v>11464880</v>
      </c>
    </row>
    <row r="6785" spans="1:9">
      <c r="A6785" s="539">
        <v>6784</v>
      </c>
      <c r="B6785" s="540" t="s">
        <v>8534</v>
      </c>
      <c r="C6785" s="540" t="s">
        <v>8535</v>
      </c>
      <c r="D6785" s="540" t="s">
        <v>2747</v>
      </c>
      <c r="E6785" s="540" t="s">
        <v>11651</v>
      </c>
      <c r="F6785" s="556">
        <v>15390000</v>
      </c>
      <c r="G6785" s="541">
        <v>2023</v>
      </c>
      <c r="H6785" s="542">
        <f>VLOOKUP(G6785,[3]잔가율!$B$3:$C$33,2,FALSE)</f>
        <v>0.82599999999999996</v>
      </c>
      <c r="I6785" s="552">
        <f t="shared" si="105"/>
        <v>12712140</v>
      </c>
    </row>
    <row r="6786" spans="1:9">
      <c r="A6786" s="539">
        <v>6785</v>
      </c>
      <c r="B6786" s="540" t="s">
        <v>8534</v>
      </c>
      <c r="C6786" s="540" t="s">
        <v>8535</v>
      </c>
      <c r="D6786" s="540" t="s">
        <v>2747</v>
      </c>
      <c r="E6786" s="540" t="s">
        <v>11652</v>
      </c>
      <c r="F6786" s="556">
        <v>15480000</v>
      </c>
      <c r="G6786" s="541">
        <v>2023</v>
      </c>
      <c r="H6786" s="542">
        <f>VLOOKUP(G6786,[3]잔가율!$B$3:$C$33,2,FALSE)</f>
        <v>0.82599999999999996</v>
      </c>
      <c r="I6786" s="552">
        <f t="shared" ref="I6786:I6849" si="106">ROUNDDOWN(F6786*H6786,0)</f>
        <v>12786480</v>
      </c>
    </row>
    <row r="6787" spans="1:9">
      <c r="A6787" s="539">
        <v>6786</v>
      </c>
      <c r="B6787" s="540" t="s">
        <v>8534</v>
      </c>
      <c r="C6787" s="540" t="s">
        <v>8535</v>
      </c>
      <c r="D6787" s="540" t="s">
        <v>2747</v>
      </c>
      <c r="E6787" s="540" t="s">
        <v>11653</v>
      </c>
      <c r="F6787" s="556">
        <v>16450000</v>
      </c>
      <c r="G6787" s="541">
        <v>2023</v>
      </c>
      <c r="H6787" s="542">
        <f>VLOOKUP(G6787,[3]잔가율!$B$3:$C$33,2,FALSE)</f>
        <v>0.82599999999999996</v>
      </c>
      <c r="I6787" s="552">
        <f t="shared" si="106"/>
        <v>13587700</v>
      </c>
    </row>
    <row r="6788" spans="1:9">
      <c r="A6788" s="539">
        <v>6787</v>
      </c>
      <c r="B6788" s="540" t="s">
        <v>8534</v>
      </c>
      <c r="C6788" s="540" t="s">
        <v>8535</v>
      </c>
      <c r="D6788" s="540" t="s">
        <v>2747</v>
      </c>
      <c r="E6788" s="540" t="s">
        <v>11654</v>
      </c>
      <c r="F6788" s="556">
        <v>19210000</v>
      </c>
      <c r="G6788" s="541">
        <v>2023</v>
      </c>
      <c r="H6788" s="542">
        <f>VLOOKUP(G6788,[3]잔가율!$B$3:$C$33,2,FALSE)</f>
        <v>0.82599999999999996</v>
      </c>
      <c r="I6788" s="552">
        <f t="shared" si="106"/>
        <v>15867460</v>
      </c>
    </row>
    <row r="6789" spans="1:9">
      <c r="A6789" s="539">
        <v>6788</v>
      </c>
      <c r="B6789" s="540" t="s">
        <v>8534</v>
      </c>
      <c r="C6789" s="540" t="s">
        <v>8535</v>
      </c>
      <c r="D6789" s="540" t="s">
        <v>2747</v>
      </c>
      <c r="E6789" s="540" t="s">
        <v>11655</v>
      </c>
      <c r="F6789" s="556">
        <v>11940000</v>
      </c>
      <c r="G6789" s="541">
        <v>2023</v>
      </c>
      <c r="H6789" s="542">
        <f>VLOOKUP(G6789,[3]잔가율!$B$3:$C$33,2,FALSE)</f>
        <v>0.82599999999999996</v>
      </c>
      <c r="I6789" s="552">
        <f t="shared" si="106"/>
        <v>9862440</v>
      </c>
    </row>
    <row r="6790" spans="1:9">
      <c r="A6790" s="539">
        <v>6789</v>
      </c>
      <c r="B6790" s="540" t="s">
        <v>8534</v>
      </c>
      <c r="C6790" s="540" t="s">
        <v>8535</v>
      </c>
      <c r="D6790" s="540" t="s">
        <v>2747</v>
      </c>
      <c r="E6790" s="540" t="s">
        <v>11656</v>
      </c>
      <c r="F6790" s="556">
        <v>14530000</v>
      </c>
      <c r="G6790" s="541">
        <v>2023</v>
      </c>
      <c r="H6790" s="542">
        <f>VLOOKUP(G6790,[3]잔가율!$B$3:$C$33,2,FALSE)</f>
        <v>0.82599999999999996</v>
      </c>
      <c r="I6790" s="552">
        <f t="shared" si="106"/>
        <v>12001780</v>
      </c>
    </row>
    <row r="6791" spans="1:9">
      <c r="A6791" s="539">
        <v>6790</v>
      </c>
      <c r="B6791" s="540" t="s">
        <v>8534</v>
      </c>
      <c r="C6791" s="540" t="s">
        <v>8535</v>
      </c>
      <c r="D6791" s="540" t="s">
        <v>2747</v>
      </c>
      <c r="E6791" s="540" t="s">
        <v>11657</v>
      </c>
      <c r="F6791" s="556">
        <v>17050000</v>
      </c>
      <c r="G6791" s="541">
        <v>2023</v>
      </c>
      <c r="H6791" s="542">
        <f>VLOOKUP(G6791,[3]잔가율!$B$3:$C$33,2,FALSE)</f>
        <v>0.82599999999999996</v>
      </c>
      <c r="I6791" s="552">
        <f t="shared" si="106"/>
        <v>14083300</v>
      </c>
    </row>
    <row r="6792" spans="1:9">
      <c r="A6792" s="539">
        <v>6791</v>
      </c>
      <c r="B6792" s="540" t="s">
        <v>8534</v>
      </c>
      <c r="C6792" s="540" t="s">
        <v>8535</v>
      </c>
      <c r="D6792" s="540" t="s">
        <v>2747</v>
      </c>
      <c r="E6792" s="540" t="s">
        <v>11658</v>
      </c>
      <c r="F6792" s="556">
        <v>15560000</v>
      </c>
      <c r="G6792" s="541">
        <v>2023</v>
      </c>
      <c r="H6792" s="542">
        <f>VLOOKUP(G6792,[3]잔가율!$B$3:$C$33,2,FALSE)</f>
        <v>0.82599999999999996</v>
      </c>
      <c r="I6792" s="552">
        <f t="shared" si="106"/>
        <v>12852560</v>
      </c>
    </row>
    <row r="6793" spans="1:9">
      <c r="A6793" s="539">
        <v>6792</v>
      </c>
      <c r="B6793" s="540" t="s">
        <v>8534</v>
      </c>
      <c r="C6793" s="540" t="s">
        <v>8535</v>
      </c>
      <c r="D6793" s="540" t="s">
        <v>2747</v>
      </c>
      <c r="E6793" s="540" t="s">
        <v>11659</v>
      </c>
      <c r="F6793" s="556">
        <v>18430000</v>
      </c>
      <c r="G6793" s="541">
        <v>2023</v>
      </c>
      <c r="H6793" s="542">
        <f>VLOOKUP(G6793,[3]잔가율!$B$3:$C$33,2,FALSE)</f>
        <v>0.82599999999999996</v>
      </c>
      <c r="I6793" s="552">
        <f t="shared" si="106"/>
        <v>15223180</v>
      </c>
    </row>
    <row r="6794" spans="1:9">
      <c r="A6794" s="539">
        <v>6793</v>
      </c>
      <c r="B6794" s="540" t="s">
        <v>8534</v>
      </c>
      <c r="C6794" s="540" t="s">
        <v>8535</v>
      </c>
      <c r="D6794" s="540" t="s">
        <v>2747</v>
      </c>
      <c r="E6794" s="540" t="s">
        <v>11660</v>
      </c>
      <c r="F6794" s="556">
        <v>12230000</v>
      </c>
      <c r="G6794" s="541">
        <v>2023</v>
      </c>
      <c r="H6794" s="542">
        <f>VLOOKUP(G6794,[3]잔가율!$B$3:$C$33,2,FALSE)</f>
        <v>0.82599999999999996</v>
      </c>
      <c r="I6794" s="552">
        <f t="shared" si="106"/>
        <v>10101980</v>
      </c>
    </row>
    <row r="6795" spans="1:9">
      <c r="A6795" s="539">
        <v>6794</v>
      </c>
      <c r="B6795" s="544" t="s">
        <v>8534</v>
      </c>
      <c r="C6795" s="544" t="s">
        <v>8535</v>
      </c>
      <c r="D6795" s="544" t="s">
        <v>2747</v>
      </c>
      <c r="E6795" s="544" t="s">
        <v>11661</v>
      </c>
      <c r="F6795" s="559">
        <v>13770000</v>
      </c>
      <c r="G6795" s="541">
        <v>2023</v>
      </c>
      <c r="H6795" s="542">
        <f>VLOOKUP(G6795,[3]잔가율!$B$3:$C$33,2,FALSE)</f>
        <v>0.82599999999999996</v>
      </c>
      <c r="I6795" s="552">
        <f t="shared" si="106"/>
        <v>11374020</v>
      </c>
    </row>
    <row r="6796" spans="1:9">
      <c r="A6796" s="539">
        <v>6795</v>
      </c>
      <c r="B6796" s="540" t="s">
        <v>8534</v>
      </c>
      <c r="C6796" s="540" t="s">
        <v>8535</v>
      </c>
      <c r="D6796" s="540" t="s">
        <v>2747</v>
      </c>
      <c r="E6796" s="540" t="s">
        <v>11662</v>
      </c>
      <c r="F6796" s="556">
        <v>13370000</v>
      </c>
      <c r="G6796" s="541">
        <v>2023</v>
      </c>
      <c r="H6796" s="542">
        <f>VLOOKUP(G6796,[3]잔가율!$B$3:$C$33,2,FALSE)</f>
        <v>0.82599999999999996</v>
      </c>
      <c r="I6796" s="552">
        <f t="shared" si="106"/>
        <v>11043620</v>
      </c>
    </row>
    <row r="6797" spans="1:9">
      <c r="A6797" s="539">
        <v>6796</v>
      </c>
      <c r="B6797" s="540" t="s">
        <v>8534</v>
      </c>
      <c r="C6797" s="540" t="s">
        <v>8535</v>
      </c>
      <c r="D6797" s="540" t="s">
        <v>2747</v>
      </c>
      <c r="E6797" s="540" t="s">
        <v>11663</v>
      </c>
      <c r="F6797" s="556">
        <v>14130000</v>
      </c>
      <c r="G6797" s="541">
        <v>2023</v>
      </c>
      <c r="H6797" s="542">
        <f>VLOOKUP(G6797,[3]잔가율!$B$3:$C$33,2,FALSE)</f>
        <v>0.82599999999999996</v>
      </c>
      <c r="I6797" s="552">
        <f t="shared" si="106"/>
        <v>11671380</v>
      </c>
    </row>
    <row r="6798" spans="1:9">
      <c r="A6798" s="539">
        <v>6797</v>
      </c>
      <c r="B6798" s="540" t="s">
        <v>8534</v>
      </c>
      <c r="C6798" s="540" t="s">
        <v>8535</v>
      </c>
      <c r="D6798" s="540" t="s">
        <v>2747</v>
      </c>
      <c r="E6798" s="540" t="s">
        <v>11664</v>
      </c>
      <c r="F6798" s="556">
        <v>14700000</v>
      </c>
      <c r="G6798" s="541">
        <v>2023</v>
      </c>
      <c r="H6798" s="542">
        <f>VLOOKUP(G6798,[3]잔가율!$B$3:$C$33,2,FALSE)</f>
        <v>0.82599999999999996</v>
      </c>
      <c r="I6798" s="552">
        <f t="shared" si="106"/>
        <v>12142200</v>
      </c>
    </row>
    <row r="6799" spans="1:9">
      <c r="A6799" s="539">
        <v>6798</v>
      </c>
      <c r="B6799" s="540" t="s">
        <v>8534</v>
      </c>
      <c r="C6799" s="540" t="s">
        <v>8535</v>
      </c>
      <c r="D6799" s="540" t="s">
        <v>2747</v>
      </c>
      <c r="E6799" s="540" t="s">
        <v>11665</v>
      </c>
      <c r="F6799" s="556">
        <v>16450000</v>
      </c>
      <c r="G6799" s="541">
        <v>2023</v>
      </c>
      <c r="H6799" s="542">
        <f>VLOOKUP(G6799,[3]잔가율!$B$3:$C$33,2,FALSE)</f>
        <v>0.82599999999999996</v>
      </c>
      <c r="I6799" s="552">
        <f t="shared" si="106"/>
        <v>13587700</v>
      </c>
    </row>
    <row r="6800" spans="1:9">
      <c r="A6800" s="539">
        <v>6799</v>
      </c>
      <c r="B6800" s="544" t="s">
        <v>8534</v>
      </c>
      <c r="C6800" s="544" t="s">
        <v>8535</v>
      </c>
      <c r="D6800" s="544" t="s">
        <v>2747</v>
      </c>
      <c r="E6800" s="544" t="s">
        <v>11666</v>
      </c>
      <c r="F6800" s="559">
        <v>18730000</v>
      </c>
      <c r="G6800" s="541">
        <v>2023</v>
      </c>
      <c r="H6800" s="542">
        <f>VLOOKUP(G6800,[3]잔가율!$B$3:$C$33,2,FALSE)</f>
        <v>0.82599999999999996</v>
      </c>
      <c r="I6800" s="552">
        <f t="shared" si="106"/>
        <v>15470980</v>
      </c>
    </row>
    <row r="6801" spans="1:9">
      <c r="A6801" s="539">
        <v>6800</v>
      </c>
      <c r="B6801" s="540" t="s">
        <v>8534</v>
      </c>
      <c r="C6801" s="540" t="s">
        <v>8535</v>
      </c>
      <c r="D6801" s="540" t="s">
        <v>2747</v>
      </c>
      <c r="E6801" s="540" t="s">
        <v>11667</v>
      </c>
      <c r="F6801" s="556">
        <v>14290000</v>
      </c>
      <c r="G6801" s="541">
        <v>2023</v>
      </c>
      <c r="H6801" s="542">
        <f>VLOOKUP(G6801,[3]잔가율!$B$3:$C$33,2,FALSE)</f>
        <v>0.82599999999999996</v>
      </c>
      <c r="I6801" s="552">
        <f t="shared" si="106"/>
        <v>11803540</v>
      </c>
    </row>
    <row r="6802" spans="1:9">
      <c r="A6802" s="539">
        <v>6801</v>
      </c>
      <c r="B6802" s="540" t="s">
        <v>8534</v>
      </c>
      <c r="C6802" s="540" t="s">
        <v>8535</v>
      </c>
      <c r="D6802" s="540" t="s">
        <v>2747</v>
      </c>
      <c r="E6802" s="540" t="s">
        <v>11668</v>
      </c>
      <c r="F6802" s="556">
        <v>16310000</v>
      </c>
      <c r="G6802" s="541">
        <v>2023</v>
      </c>
      <c r="H6802" s="542">
        <f>VLOOKUP(G6802,[3]잔가율!$B$3:$C$33,2,FALSE)</f>
        <v>0.82599999999999996</v>
      </c>
      <c r="I6802" s="552">
        <f t="shared" si="106"/>
        <v>13472060</v>
      </c>
    </row>
    <row r="6803" spans="1:9">
      <c r="A6803" s="539">
        <v>6802</v>
      </c>
      <c r="B6803" s="540" t="s">
        <v>8534</v>
      </c>
      <c r="C6803" s="540" t="s">
        <v>8535</v>
      </c>
      <c r="D6803" s="540" t="s">
        <v>2747</v>
      </c>
      <c r="E6803" s="540" t="s">
        <v>11669</v>
      </c>
      <c r="F6803" s="556">
        <v>18410000</v>
      </c>
      <c r="G6803" s="541">
        <v>2023</v>
      </c>
      <c r="H6803" s="542">
        <f>VLOOKUP(G6803,[3]잔가율!$B$3:$C$33,2,FALSE)</f>
        <v>0.82599999999999996</v>
      </c>
      <c r="I6803" s="552">
        <f t="shared" si="106"/>
        <v>15206660</v>
      </c>
    </row>
    <row r="6804" spans="1:9">
      <c r="A6804" s="539">
        <v>6803</v>
      </c>
      <c r="B6804" s="540" t="s">
        <v>8534</v>
      </c>
      <c r="C6804" s="540" t="s">
        <v>8535</v>
      </c>
      <c r="D6804" s="540" t="s">
        <v>2747</v>
      </c>
      <c r="E6804" s="540" t="s">
        <v>11670</v>
      </c>
      <c r="F6804" s="556">
        <v>14940000</v>
      </c>
      <c r="G6804" s="541">
        <v>2023</v>
      </c>
      <c r="H6804" s="542">
        <f>VLOOKUP(G6804,[3]잔가율!$B$3:$C$33,2,FALSE)</f>
        <v>0.82599999999999996</v>
      </c>
      <c r="I6804" s="552">
        <f t="shared" si="106"/>
        <v>12340440</v>
      </c>
    </row>
    <row r="6805" spans="1:9">
      <c r="A6805" s="539">
        <v>6804</v>
      </c>
      <c r="B6805" s="540" t="s">
        <v>8534</v>
      </c>
      <c r="C6805" s="540" t="s">
        <v>8535</v>
      </c>
      <c r="D6805" s="540" t="s">
        <v>2747</v>
      </c>
      <c r="E6805" s="540" t="s">
        <v>11671</v>
      </c>
      <c r="F6805" s="556">
        <v>16670000</v>
      </c>
      <c r="G6805" s="541">
        <v>2023</v>
      </c>
      <c r="H6805" s="542">
        <f>VLOOKUP(G6805,[3]잔가율!$B$3:$C$33,2,FALSE)</f>
        <v>0.82599999999999996</v>
      </c>
      <c r="I6805" s="552">
        <f t="shared" si="106"/>
        <v>13769420</v>
      </c>
    </row>
    <row r="6806" spans="1:9">
      <c r="A6806" s="539">
        <v>6805</v>
      </c>
      <c r="B6806" s="540" t="s">
        <v>8534</v>
      </c>
      <c r="C6806" s="540" t="s">
        <v>8535</v>
      </c>
      <c r="D6806" s="540" t="s">
        <v>2747</v>
      </c>
      <c r="E6806" s="540" t="s">
        <v>11672</v>
      </c>
      <c r="F6806" s="556">
        <v>20130000</v>
      </c>
      <c r="G6806" s="541">
        <v>2023</v>
      </c>
      <c r="H6806" s="542">
        <f>VLOOKUP(G6806,[3]잔가율!$B$3:$C$33,2,FALSE)</f>
        <v>0.82599999999999996</v>
      </c>
      <c r="I6806" s="552">
        <f t="shared" si="106"/>
        <v>16627380</v>
      </c>
    </row>
    <row r="6807" spans="1:9">
      <c r="A6807" s="539">
        <v>6806</v>
      </c>
      <c r="B6807" s="540" t="s">
        <v>8534</v>
      </c>
      <c r="C6807" s="540" t="s">
        <v>8535</v>
      </c>
      <c r="D6807" s="540" t="s">
        <v>2747</v>
      </c>
      <c r="E6807" s="540" t="s">
        <v>11673</v>
      </c>
      <c r="F6807" s="556">
        <v>14160000</v>
      </c>
      <c r="G6807" s="541">
        <v>2023</v>
      </c>
      <c r="H6807" s="542">
        <f>VLOOKUP(G6807,[3]잔가율!$B$3:$C$33,2,FALSE)</f>
        <v>0.82599999999999996</v>
      </c>
      <c r="I6807" s="552">
        <f t="shared" si="106"/>
        <v>11696160</v>
      </c>
    </row>
    <row r="6808" spans="1:9">
      <c r="A6808" s="539">
        <v>6807</v>
      </c>
      <c r="B6808" s="540" t="s">
        <v>8534</v>
      </c>
      <c r="C6808" s="540" t="s">
        <v>8535</v>
      </c>
      <c r="D6808" s="540" t="s">
        <v>2747</v>
      </c>
      <c r="E6808" s="540" t="s">
        <v>11674</v>
      </c>
      <c r="F6808" s="556">
        <v>15470000</v>
      </c>
      <c r="G6808" s="541">
        <v>2023</v>
      </c>
      <c r="H6808" s="542">
        <f>VLOOKUP(G6808,[3]잔가율!$B$3:$C$33,2,FALSE)</f>
        <v>0.82599999999999996</v>
      </c>
      <c r="I6808" s="552">
        <f t="shared" si="106"/>
        <v>12778220</v>
      </c>
    </row>
    <row r="6809" spans="1:9">
      <c r="A6809" s="539">
        <v>6808</v>
      </c>
      <c r="B6809" s="540" t="s">
        <v>8534</v>
      </c>
      <c r="C6809" s="540" t="s">
        <v>8535</v>
      </c>
      <c r="D6809" s="540" t="s">
        <v>2747</v>
      </c>
      <c r="E6809" s="540" t="s">
        <v>11675</v>
      </c>
      <c r="F6809" s="556">
        <v>16990000</v>
      </c>
      <c r="G6809" s="541">
        <v>2023</v>
      </c>
      <c r="H6809" s="542">
        <f>VLOOKUP(G6809,[3]잔가율!$B$3:$C$33,2,FALSE)</f>
        <v>0.82599999999999996</v>
      </c>
      <c r="I6809" s="552">
        <f t="shared" si="106"/>
        <v>14033740</v>
      </c>
    </row>
    <row r="6810" spans="1:9">
      <c r="A6810" s="539">
        <v>6809</v>
      </c>
      <c r="B6810" s="540" t="s">
        <v>8534</v>
      </c>
      <c r="C6810" s="540" t="s">
        <v>8535</v>
      </c>
      <c r="D6810" s="540" t="s">
        <v>2747</v>
      </c>
      <c r="E6810" s="540" t="s">
        <v>11676</v>
      </c>
      <c r="F6810" s="556">
        <v>21280000</v>
      </c>
      <c r="G6810" s="541">
        <v>2023</v>
      </c>
      <c r="H6810" s="542">
        <f>VLOOKUP(G6810,[3]잔가율!$B$3:$C$33,2,FALSE)</f>
        <v>0.82599999999999996</v>
      </c>
      <c r="I6810" s="552">
        <f t="shared" si="106"/>
        <v>17577280</v>
      </c>
    </row>
    <row r="6811" spans="1:9">
      <c r="A6811" s="539">
        <v>6810</v>
      </c>
      <c r="B6811" s="540" t="s">
        <v>8534</v>
      </c>
      <c r="C6811" s="540" t="s">
        <v>8535</v>
      </c>
      <c r="D6811" s="540" t="s">
        <v>2747</v>
      </c>
      <c r="E6811" s="540" t="s">
        <v>11677</v>
      </c>
      <c r="F6811" s="556">
        <v>17240000</v>
      </c>
      <c r="G6811" s="541">
        <v>2023</v>
      </c>
      <c r="H6811" s="542">
        <f>VLOOKUP(G6811,[3]잔가율!$B$3:$C$33,2,FALSE)</f>
        <v>0.82599999999999996</v>
      </c>
      <c r="I6811" s="552">
        <f t="shared" si="106"/>
        <v>14240240</v>
      </c>
    </row>
    <row r="6812" spans="1:9">
      <c r="A6812" s="539">
        <v>6811</v>
      </c>
      <c r="B6812" s="540" t="s">
        <v>8534</v>
      </c>
      <c r="C6812" s="540" t="s">
        <v>8535</v>
      </c>
      <c r="D6812" s="540" t="s">
        <v>2747</v>
      </c>
      <c r="E6812" s="540" t="s">
        <v>11678</v>
      </c>
      <c r="F6812" s="556">
        <v>14650000</v>
      </c>
      <c r="G6812" s="541">
        <v>2023</v>
      </c>
      <c r="H6812" s="542">
        <f>VLOOKUP(G6812,[3]잔가율!$B$3:$C$33,2,FALSE)</f>
        <v>0.82599999999999996</v>
      </c>
      <c r="I6812" s="552">
        <f t="shared" si="106"/>
        <v>12100900</v>
      </c>
    </row>
    <row r="6813" spans="1:9">
      <c r="A6813" s="539">
        <v>6812</v>
      </c>
      <c r="B6813" s="540" t="s">
        <v>8534</v>
      </c>
      <c r="C6813" s="540" t="s">
        <v>8535</v>
      </c>
      <c r="D6813" s="540" t="s">
        <v>2747</v>
      </c>
      <c r="E6813" s="540" t="s">
        <v>11679</v>
      </c>
      <c r="F6813" s="556">
        <v>20120000</v>
      </c>
      <c r="G6813" s="541">
        <v>2023</v>
      </c>
      <c r="H6813" s="542">
        <f>VLOOKUP(G6813,[3]잔가율!$B$3:$C$33,2,FALSE)</f>
        <v>0.82599999999999996</v>
      </c>
      <c r="I6813" s="552">
        <f t="shared" si="106"/>
        <v>16619120</v>
      </c>
    </row>
    <row r="6814" spans="1:9">
      <c r="A6814" s="539">
        <v>6813</v>
      </c>
      <c r="B6814" s="540" t="s">
        <v>8534</v>
      </c>
      <c r="C6814" s="540" t="s">
        <v>8535</v>
      </c>
      <c r="D6814" s="540" t="s">
        <v>2747</v>
      </c>
      <c r="E6814" s="540" t="s">
        <v>11680</v>
      </c>
      <c r="F6814" s="556">
        <v>17670000</v>
      </c>
      <c r="G6814" s="541">
        <v>2023</v>
      </c>
      <c r="H6814" s="542">
        <f>VLOOKUP(G6814,[3]잔가율!$B$3:$C$33,2,FALSE)</f>
        <v>0.82599999999999996</v>
      </c>
      <c r="I6814" s="552">
        <f t="shared" si="106"/>
        <v>14595420</v>
      </c>
    </row>
    <row r="6815" spans="1:9">
      <c r="A6815" s="539">
        <v>6814</v>
      </c>
      <c r="B6815" s="540" t="s">
        <v>8534</v>
      </c>
      <c r="C6815" s="540" t="s">
        <v>8535</v>
      </c>
      <c r="D6815" s="540" t="s">
        <v>2747</v>
      </c>
      <c r="E6815" s="540" t="s">
        <v>11681</v>
      </c>
      <c r="F6815" s="556">
        <v>17100000</v>
      </c>
      <c r="G6815" s="541">
        <v>2023</v>
      </c>
      <c r="H6815" s="542">
        <f>VLOOKUP(G6815,[3]잔가율!$B$3:$C$33,2,FALSE)</f>
        <v>0.82599999999999996</v>
      </c>
      <c r="I6815" s="552">
        <f t="shared" si="106"/>
        <v>14124600</v>
      </c>
    </row>
    <row r="6816" spans="1:9">
      <c r="A6816" s="539">
        <v>6815</v>
      </c>
      <c r="B6816" s="540" t="s">
        <v>8534</v>
      </c>
      <c r="C6816" s="540" t="s">
        <v>8535</v>
      </c>
      <c r="D6816" s="540" t="s">
        <v>2747</v>
      </c>
      <c r="E6816" s="540" t="s">
        <v>11682</v>
      </c>
      <c r="F6816" s="556">
        <v>14810000</v>
      </c>
      <c r="G6816" s="541">
        <v>2023</v>
      </c>
      <c r="H6816" s="542">
        <f>VLOOKUP(G6816,[3]잔가율!$B$3:$C$33,2,FALSE)</f>
        <v>0.82599999999999996</v>
      </c>
      <c r="I6816" s="552">
        <f t="shared" si="106"/>
        <v>12233060</v>
      </c>
    </row>
    <row r="6817" spans="1:9">
      <c r="A6817" s="539">
        <v>6816</v>
      </c>
      <c r="B6817" s="540" t="s">
        <v>8534</v>
      </c>
      <c r="C6817" s="540" t="s">
        <v>8535</v>
      </c>
      <c r="D6817" s="540" t="s">
        <v>2747</v>
      </c>
      <c r="E6817" s="540" t="s">
        <v>11683</v>
      </c>
      <c r="F6817" s="556">
        <v>19730000</v>
      </c>
      <c r="G6817" s="541">
        <v>2023</v>
      </c>
      <c r="H6817" s="542">
        <f>VLOOKUP(G6817,[3]잔가율!$B$3:$C$33,2,FALSE)</f>
        <v>0.82599999999999996</v>
      </c>
      <c r="I6817" s="552">
        <f t="shared" si="106"/>
        <v>16296980</v>
      </c>
    </row>
    <row r="6818" spans="1:9">
      <c r="A6818" s="539">
        <v>6817</v>
      </c>
      <c r="B6818" s="540" t="s">
        <v>8534</v>
      </c>
      <c r="C6818" s="540" t="s">
        <v>8535</v>
      </c>
      <c r="D6818" s="540" t="s">
        <v>2747</v>
      </c>
      <c r="E6818" s="540" t="s">
        <v>11684</v>
      </c>
      <c r="F6818" s="556">
        <v>17480000</v>
      </c>
      <c r="G6818" s="541">
        <v>2023</v>
      </c>
      <c r="H6818" s="542">
        <f>VLOOKUP(G6818,[3]잔가율!$B$3:$C$33,2,FALSE)</f>
        <v>0.82599999999999996</v>
      </c>
      <c r="I6818" s="552">
        <f t="shared" si="106"/>
        <v>14438480</v>
      </c>
    </row>
    <row r="6819" spans="1:9">
      <c r="A6819" s="539">
        <v>6818</v>
      </c>
      <c r="B6819" s="540" t="s">
        <v>8534</v>
      </c>
      <c r="C6819" s="540" t="s">
        <v>8535</v>
      </c>
      <c r="D6819" s="540" t="s">
        <v>2747</v>
      </c>
      <c r="E6819" s="540" t="s">
        <v>11685</v>
      </c>
      <c r="F6819" s="556">
        <v>17410000</v>
      </c>
      <c r="G6819" s="541">
        <v>2023</v>
      </c>
      <c r="H6819" s="542">
        <f>VLOOKUP(G6819,[3]잔가율!$B$3:$C$33,2,FALSE)</f>
        <v>0.82599999999999996</v>
      </c>
      <c r="I6819" s="552">
        <f t="shared" si="106"/>
        <v>14380660</v>
      </c>
    </row>
    <row r="6820" spans="1:9">
      <c r="A6820" s="539">
        <v>6819</v>
      </c>
      <c r="B6820" s="540" t="s">
        <v>8534</v>
      </c>
      <c r="C6820" s="540" t="s">
        <v>8535</v>
      </c>
      <c r="D6820" s="540" t="s">
        <v>2747</v>
      </c>
      <c r="E6820" s="540" t="s">
        <v>11686</v>
      </c>
      <c r="F6820" s="556">
        <v>17050000</v>
      </c>
      <c r="G6820" s="541">
        <v>2023</v>
      </c>
      <c r="H6820" s="542">
        <f>VLOOKUP(G6820,[3]잔가율!$B$3:$C$33,2,FALSE)</f>
        <v>0.82599999999999996</v>
      </c>
      <c r="I6820" s="552">
        <f t="shared" si="106"/>
        <v>14083300</v>
      </c>
    </row>
    <row r="6821" spans="1:9">
      <c r="A6821" s="539">
        <v>6820</v>
      </c>
      <c r="B6821" s="540" t="s">
        <v>8534</v>
      </c>
      <c r="C6821" s="540" t="s">
        <v>8535</v>
      </c>
      <c r="D6821" s="540" t="s">
        <v>2747</v>
      </c>
      <c r="E6821" s="540" t="s">
        <v>11687</v>
      </c>
      <c r="F6821" s="556">
        <v>17980000</v>
      </c>
      <c r="G6821" s="541">
        <v>2023</v>
      </c>
      <c r="H6821" s="542">
        <f>VLOOKUP(G6821,[3]잔가율!$B$3:$C$33,2,FALSE)</f>
        <v>0.82599999999999996</v>
      </c>
      <c r="I6821" s="552">
        <f t="shared" si="106"/>
        <v>14851480</v>
      </c>
    </row>
    <row r="6822" spans="1:9">
      <c r="A6822" s="539">
        <v>6821</v>
      </c>
      <c r="B6822" s="540" t="s">
        <v>8534</v>
      </c>
      <c r="C6822" s="540" t="s">
        <v>8535</v>
      </c>
      <c r="D6822" s="540" t="s">
        <v>2747</v>
      </c>
      <c r="E6822" s="540" t="s">
        <v>11688</v>
      </c>
      <c r="F6822" s="556">
        <v>19170000</v>
      </c>
      <c r="G6822" s="541">
        <v>2023</v>
      </c>
      <c r="H6822" s="542">
        <f>VLOOKUP(G6822,[3]잔가율!$B$3:$C$33,2,FALSE)</f>
        <v>0.82599999999999996</v>
      </c>
      <c r="I6822" s="552">
        <f t="shared" si="106"/>
        <v>15834420</v>
      </c>
    </row>
    <row r="6823" spans="1:9">
      <c r="A6823" s="539">
        <v>6822</v>
      </c>
      <c r="B6823" s="540" t="s">
        <v>8534</v>
      </c>
      <c r="C6823" s="540" t="s">
        <v>8535</v>
      </c>
      <c r="D6823" s="540" t="s">
        <v>2747</v>
      </c>
      <c r="E6823" s="540" t="s">
        <v>11689</v>
      </c>
      <c r="F6823" s="556">
        <v>16600000</v>
      </c>
      <c r="G6823" s="541">
        <v>2023</v>
      </c>
      <c r="H6823" s="542">
        <f>VLOOKUP(G6823,[3]잔가율!$B$3:$C$33,2,FALSE)</f>
        <v>0.82599999999999996</v>
      </c>
      <c r="I6823" s="552">
        <f t="shared" si="106"/>
        <v>13711600</v>
      </c>
    </row>
    <row r="6824" spans="1:9">
      <c r="A6824" s="539">
        <v>6823</v>
      </c>
      <c r="B6824" s="540" t="s">
        <v>8534</v>
      </c>
      <c r="C6824" s="540" t="s">
        <v>8535</v>
      </c>
      <c r="D6824" s="540" t="s">
        <v>2747</v>
      </c>
      <c r="E6824" s="540" t="s">
        <v>11690</v>
      </c>
      <c r="F6824" s="556">
        <v>19950000</v>
      </c>
      <c r="G6824" s="541">
        <v>2023</v>
      </c>
      <c r="H6824" s="542">
        <f>VLOOKUP(G6824,[3]잔가율!$B$3:$C$33,2,FALSE)</f>
        <v>0.82599999999999996</v>
      </c>
      <c r="I6824" s="552">
        <f t="shared" si="106"/>
        <v>16478700</v>
      </c>
    </row>
    <row r="6825" spans="1:9">
      <c r="A6825" s="539">
        <v>6824</v>
      </c>
      <c r="B6825" s="540" t="s">
        <v>8534</v>
      </c>
      <c r="C6825" s="540" t="s">
        <v>8535</v>
      </c>
      <c r="D6825" s="540" t="s">
        <v>2747</v>
      </c>
      <c r="E6825" s="540" t="s">
        <v>11691</v>
      </c>
      <c r="F6825" s="556">
        <v>20630000</v>
      </c>
      <c r="G6825" s="541">
        <v>2023</v>
      </c>
      <c r="H6825" s="542">
        <f>VLOOKUP(G6825,[3]잔가율!$B$3:$C$33,2,FALSE)</f>
        <v>0.82599999999999996</v>
      </c>
      <c r="I6825" s="552">
        <f t="shared" si="106"/>
        <v>17040380</v>
      </c>
    </row>
    <row r="6826" spans="1:9">
      <c r="A6826" s="539">
        <v>6825</v>
      </c>
      <c r="B6826" s="540" t="s">
        <v>8534</v>
      </c>
      <c r="C6826" s="540" t="s">
        <v>8535</v>
      </c>
      <c r="D6826" s="540" t="s">
        <v>2747</v>
      </c>
      <c r="E6826" s="540" t="s">
        <v>11692</v>
      </c>
      <c r="F6826" s="556">
        <v>22540000</v>
      </c>
      <c r="G6826" s="541">
        <v>2023</v>
      </c>
      <c r="H6826" s="542">
        <f>VLOOKUP(G6826,[3]잔가율!$B$3:$C$33,2,FALSE)</f>
        <v>0.82599999999999996</v>
      </c>
      <c r="I6826" s="552">
        <f t="shared" si="106"/>
        <v>18618040</v>
      </c>
    </row>
    <row r="6827" spans="1:9">
      <c r="A6827" s="539">
        <v>6826</v>
      </c>
      <c r="B6827" s="540" t="s">
        <v>8534</v>
      </c>
      <c r="C6827" s="540" t="s">
        <v>8535</v>
      </c>
      <c r="D6827" s="540" t="s">
        <v>2747</v>
      </c>
      <c r="E6827" s="540" t="s">
        <v>11693</v>
      </c>
      <c r="F6827" s="556">
        <v>18590000</v>
      </c>
      <c r="G6827" s="541">
        <v>2023</v>
      </c>
      <c r="H6827" s="542">
        <f>VLOOKUP(G6827,[3]잔가율!$B$3:$C$33,2,FALSE)</f>
        <v>0.82599999999999996</v>
      </c>
      <c r="I6827" s="552">
        <f t="shared" si="106"/>
        <v>15355340</v>
      </c>
    </row>
    <row r="6828" spans="1:9">
      <c r="A6828" s="539">
        <v>6827</v>
      </c>
      <c r="B6828" s="540" t="s">
        <v>8534</v>
      </c>
      <c r="C6828" s="540" t="s">
        <v>8535</v>
      </c>
      <c r="D6828" s="540" t="s">
        <v>2747</v>
      </c>
      <c r="E6828" s="540" t="s">
        <v>11694</v>
      </c>
      <c r="F6828" s="556">
        <v>17950000</v>
      </c>
      <c r="G6828" s="541">
        <v>2023</v>
      </c>
      <c r="H6828" s="542">
        <f>VLOOKUP(G6828,[3]잔가율!$B$3:$C$33,2,FALSE)</f>
        <v>0.82599999999999996</v>
      </c>
      <c r="I6828" s="552">
        <f t="shared" si="106"/>
        <v>14826700</v>
      </c>
    </row>
    <row r="6829" spans="1:9">
      <c r="A6829" s="539">
        <v>6828</v>
      </c>
      <c r="B6829" s="540" t="s">
        <v>8534</v>
      </c>
      <c r="C6829" s="540" t="s">
        <v>8535</v>
      </c>
      <c r="D6829" s="540" t="s">
        <v>2747</v>
      </c>
      <c r="E6829" s="540" t="s">
        <v>11695</v>
      </c>
      <c r="F6829" s="556">
        <v>21670000</v>
      </c>
      <c r="G6829" s="541">
        <v>2023</v>
      </c>
      <c r="H6829" s="542">
        <f>VLOOKUP(G6829,[3]잔가율!$B$3:$C$33,2,FALSE)</f>
        <v>0.82599999999999996</v>
      </c>
      <c r="I6829" s="552">
        <f t="shared" si="106"/>
        <v>17899420</v>
      </c>
    </row>
    <row r="6830" spans="1:9">
      <c r="A6830" s="539">
        <v>6829</v>
      </c>
      <c r="B6830" s="540" t="s">
        <v>8534</v>
      </c>
      <c r="C6830" s="540" t="s">
        <v>8535</v>
      </c>
      <c r="D6830" s="540" t="s">
        <v>2747</v>
      </c>
      <c r="E6830" s="540" t="s">
        <v>11696</v>
      </c>
      <c r="F6830" s="556">
        <v>19960000</v>
      </c>
      <c r="G6830" s="541">
        <v>2023</v>
      </c>
      <c r="H6830" s="542">
        <f>VLOOKUP(G6830,[3]잔가율!$B$3:$C$33,2,FALSE)</f>
        <v>0.82599999999999996</v>
      </c>
      <c r="I6830" s="552">
        <f t="shared" si="106"/>
        <v>16486960</v>
      </c>
    </row>
    <row r="6831" spans="1:9">
      <c r="A6831" s="539">
        <v>6830</v>
      </c>
      <c r="B6831" s="540" t="s">
        <v>8534</v>
      </c>
      <c r="C6831" s="540" t="s">
        <v>8535</v>
      </c>
      <c r="D6831" s="540" t="s">
        <v>2747</v>
      </c>
      <c r="E6831" s="540" t="s">
        <v>11697</v>
      </c>
      <c r="F6831" s="556">
        <v>19850000</v>
      </c>
      <c r="G6831" s="541">
        <v>2023</v>
      </c>
      <c r="H6831" s="542">
        <f>VLOOKUP(G6831,[3]잔가율!$B$3:$C$33,2,FALSE)</f>
        <v>0.82599999999999996</v>
      </c>
      <c r="I6831" s="552">
        <f t="shared" si="106"/>
        <v>16396100</v>
      </c>
    </row>
    <row r="6832" spans="1:9">
      <c r="A6832" s="539">
        <v>6831</v>
      </c>
      <c r="B6832" s="540" t="s">
        <v>8534</v>
      </c>
      <c r="C6832" s="540" t="s">
        <v>8535</v>
      </c>
      <c r="D6832" s="540" t="s">
        <v>2747</v>
      </c>
      <c r="E6832" s="540" t="s">
        <v>11698</v>
      </c>
      <c r="F6832" s="556">
        <v>16530000</v>
      </c>
      <c r="G6832" s="541">
        <v>2023</v>
      </c>
      <c r="H6832" s="542">
        <f>VLOOKUP(G6832,[3]잔가율!$B$3:$C$33,2,FALSE)</f>
        <v>0.82599999999999996</v>
      </c>
      <c r="I6832" s="552">
        <f t="shared" si="106"/>
        <v>13653780</v>
      </c>
    </row>
    <row r="6833" spans="1:9">
      <c r="A6833" s="539">
        <v>6832</v>
      </c>
      <c r="B6833" s="540" t="s">
        <v>8534</v>
      </c>
      <c r="C6833" s="540" t="s">
        <v>8535</v>
      </c>
      <c r="D6833" s="540" t="s">
        <v>2747</v>
      </c>
      <c r="E6833" s="540" t="s">
        <v>11699</v>
      </c>
      <c r="F6833" s="556">
        <v>19490000</v>
      </c>
      <c r="G6833" s="541">
        <v>2023</v>
      </c>
      <c r="H6833" s="542">
        <f>VLOOKUP(G6833,[3]잔가율!$B$3:$C$33,2,FALSE)</f>
        <v>0.82599999999999996</v>
      </c>
      <c r="I6833" s="552">
        <f t="shared" si="106"/>
        <v>16098740</v>
      </c>
    </row>
    <row r="6834" spans="1:9">
      <c r="A6834" s="539">
        <v>6833</v>
      </c>
      <c r="B6834" s="540" t="s">
        <v>8534</v>
      </c>
      <c r="C6834" s="540" t="s">
        <v>8535</v>
      </c>
      <c r="D6834" s="540" t="s">
        <v>2747</v>
      </c>
      <c r="E6834" s="540" t="s">
        <v>11700</v>
      </c>
      <c r="F6834" s="556">
        <v>21200000</v>
      </c>
      <c r="G6834" s="541">
        <v>2023</v>
      </c>
      <c r="H6834" s="542">
        <f>VLOOKUP(G6834,[3]잔가율!$B$3:$C$33,2,FALSE)</f>
        <v>0.82599999999999996</v>
      </c>
      <c r="I6834" s="552">
        <f t="shared" si="106"/>
        <v>17511200</v>
      </c>
    </row>
    <row r="6835" spans="1:9">
      <c r="A6835" s="539">
        <v>6834</v>
      </c>
      <c r="B6835" s="540" t="s">
        <v>8534</v>
      </c>
      <c r="C6835" s="540" t="s">
        <v>8535</v>
      </c>
      <c r="D6835" s="540" t="s">
        <v>2747</v>
      </c>
      <c r="E6835" s="540" t="s">
        <v>11701</v>
      </c>
      <c r="F6835" s="556">
        <v>23500000</v>
      </c>
      <c r="G6835" s="541">
        <v>2023</v>
      </c>
      <c r="H6835" s="542">
        <f>VLOOKUP(G6835,[3]잔가율!$B$3:$C$33,2,FALSE)</f>
        <v>0.82599999999999996</v>
      </c>
      <c r="I6835" s="552">
        <f t="shared" si="106"/>
        <v>19411000</v>
      </c>
    </row>
    <row r="6836" spans="1:9">
      <c r="A6836" s="539">
        <v>6835</v>
      </c>
      <c r="B6836" s="540" t="s">
        <v>16663</v>
      </c>
      <c r="C6836" s="540" t="s">
        <v>16665</v>
      </c>
      <c r="D6836" s="540" t="s">
        <v>2747</v>
      </c>
      <c r="E6836" s="540" t="s">
        <v>11702</v>
      </c>
      <c r="F6836" s="556">
        <v>16550000</v>
      </c>
      <c r="G6836" s="541">
        <v>2023</v>
      </c>
      <c r="H6836" s="542">
        <f>VLOOKUP(G6836,[3]잔가율!$B$3:$C$33,2,FALSE)</f>
        <v>0.82599999999999996</v>
      </c>
      <c r="I6836" s="552">
        <f t="shared" si="106"/>
        <v>13670300</v>
      </c>
    </row>
    <row r="6837" spans="1:9">
      <c r="A6837" s="539">
        <v>6836</v>
      </c>
      <c r="B6837" s="540" t="s">
        <v>16663</v>
      </c>
      <c r="C6837" s="540" t="s">
        <v>16665</v>
      </c>
      <c r="D6837" s="540" t="s">
        <v>2747</v>
      </c>
      <c r="E6837" s="540" t="s">
        <v>11703</v>
      </c>
      <c r="F6837" s="556">
        <v>19280000</v>
      </c>
      <c r="G6837" s="541">
        <v>2023</v>
      </c>
      <c r="H6837" s="542">
        <f>VLOOKUP(G6837,[3]잔가율!$B$3:$C$33,2,FALSE)</f>
        <v>0.82599999999999996</v>
      </c>
      <c r="I6837" s="552">
        <f t="shared" si="106"/>
        <v>15925280</v>
      </c>
    </row>
    <row r="6838" spans="1:9">
      <c r="A6838" s="539">
        <v>6837</v>
      </c>
      <c r="B6838" s="540" t="s">
        <v>16663</v>
      </c>
      <c r="C6838" s="540" t="s">
        <v>16665</v>
      </c>
      <c r="D6838" s="540" t="s">
        <v>2747</v>
      </c>
      <c r="E6838" s="540" t="s">
        <v>11704</v>
      </c>
      <c r="F6838" s="556">
        <v>19950000</v>
      </c>
      <c r="G6838" s="541">
        <v>2023</v>
      </c>
      <c r="H6838" s="542">
        <f>VLOOKUP(G6838,[3]잔가율!$B$3:$C$33,2,FALSE)</f>
        <v>0.82599999999999996</v>
      </c>
      <c r="I6838" s="552">
        <f t="shared" si="106"/>
        <v>16478700</v>
      </c>
    </row>
    <row r="6839" spans="1:9">
      <c r="A6839" s="539">
        <v>6838</v>
      </c>
      <c r="B6839" s="540" t="s">
        <v>16663</v>
      </c>
      <c r="C6839" s="540" t="s">
        <v>16665</v>
      </c>
      <c r="D6839" s="540" t="s">
        <v>2747</v>
      </c>
      <c r="E6839" s="540" t="s">
        <v>11705</v>
      </c>
      <c r="F6839" s="556">
        <v>22240000</v>
      </c>
      <c r="G6839" s="541">
        <v>2023</v>
      </c>
      <c r="H6839" s="542">
        <f>VLOOKUP(G6839,[3]잔가율!$B$3:$C$33,2,FALSE)</f>
        <v>0.82599999999999996</v>
      </c>
      <c r="I6839" s="552">
        <f t="shared" si="106"/>
        <v>18370240</v>
      </c>
    </row>
    <row r="6840" spans="1:9">
      <c r="A6840" s="539">
        <v>6839</v>
      </c>
      <c r="B6840" s="544" t="s">
        <v>8534</v>
      </c>
      <c r="C6840" s="544" t="s">
        <v>8535</v>
      </c>
      <c r="D6840" s="544" t="s">
        <v>2747</v>
      </c>
      <c r="E6840" s="544" t="s">
        <v>11706</v>
      </c>
      <c r="F6840" s="559">
        <v>17430000</v>
      </c>
      <c r="G6840" s="541">
        <v>2023</v>
      </c>
      <c r="H6840" s="542">
        <f>VLOOKUP(G6840,[3]잔가율!$B$3:$C$33,2,FALSE)</f>
        <v>0.82599999999999996</v>
      </c>
      <c r="I6840" s="552">
        <f t="shared" si="106"/>
        <v>14397180</v>
      </c>
    </row>
    <row r="6841" spans="1:9">
      <c r="A6841" s="539">
        <v>6840</v>
      </c>
      <c r="B6841" s="544" t="s">
        <v>8534</v>
      </c>
      <c r="C6841" s="544" t="s">
        <v>8535</v>
      </c>
      <c r="D6841" s="544" t="s">
        <v>2747</v>
      </c>
      <c r="E6841" s="544" t="s">
        <v>11707</v>
      </c>
      <c r="F6841" s="559">
        <v>20890000</v>
      </c>
      <c r="G6841" s="541">
        <v>2023</v>
      </c>
      <c r="H6841" s="542">
        <f>VLOOKUP(G6841,[3]잔가율!$B$3:$C$33,2,FALSE)</f>
        <v>0.82599999999999996</v>
      </c>
      <c r="I6841" s="552">
        <f t="shared" si="106"/>
        <v>17255140</v>
      </c>
    </row>
    <row r="6842" spans="1:9">
      <c r="A6842" s="539">
        <v>6841</v>
      </c>
      <c r="B6842" s="414" t="s">
        <v>8534</v>
      </c>
      <c r="C6842" s="540" t="s">
        <v>8535</v>
      </c>
      <c r="D6842" s="540" t="s">
        <v>11708</v>
      </c>
      <c r="E6842" s="540" t="s">
        <v>11709</v>
      </c>
      <c r="F6842" s="558">
        <v>38420000</v>
      </c>
      <c r="G6842" s="541">
        <v>2023</v>
      </c>
      <c r="H6842" s="542">
        <f>VLOOKUP(G6842,[3]잔가율!$B$3:$C$33,2,FALSE)</f>
        <v>0.82599999999999996</v>
      </c>
      <c r="I6842" s="552">
        <f t="shared" si="106"/>
        <v>31734920</v>
      </c>
    </row>
    <row r="6843" spans="1:9">
      <c r="A6843" s="539">
        <v>6842</v>
      </c>
      <c r="B6843" s="414" t="s">
        <v>8534</v>
      </c>
      <c r="C6843" s="540" t="s">
        <v>8535</v>
      </c>
      <c r="D6843" s="540" t="s">
        <v>11708</v>
      </c>
      <c r="E6843" s="540" t="s">
        <v>11710</v>
      </c>
      <c r="F6843" s="558">
        <v>38420000</v>
      </c>
      <c r="G6843" s="541">
        <v>2023</v>
      </c>
      <c r="H6843" s="542">
        <f>VLOOKUP(G6843,[3]잔가율!$B$3:$C$33,2,FALSE)</f>
        <v>0.82599999999999996</v>
      </c>
      <c r="I6843" s="552">
        <f t="shared" si="106"/>
        <v>31734920</v>
      </c>
    </row>
    <row r="6844" spans="1:9">
      <c r="A6844" s="539">
        <v>6843</v>
      </c>
      <c r="B6844" s="414" t="s">
        <v>16663</v>
      </c>
      <c r="C6844" s="540" t="s">
        <v>8535</v>
      </c>
      <c r="D6844" s="540" t="s">
        <v>11708</v>
      </c>
      <c r="E6844" s="540" t="s">
        <v>11711</v>
      </c>
      <c r="F6844" s="558">
        <v>35220000</v>
      </c>
      <c r="G6844" s="541">
        <v>2023</v>
      </c>
      <c r="H6844" s="542">
        <f>VLOOKUP(G6844,[3]잔가율!$B$3:$C$33,2,FALSE)</f>
        <v>0.82599999999999996</v>
      </c>
      <c r="I6844" s="552">
        <f t="shared" si="106"/>
        <v>29091720</v>
      </c>
    </row>
    <row r="6845" spans="1:9">
      <c r="A6845" s="539">
        <v>6844</v>
      </c>
      <c r="B6845" s="414" t="s">
        <v>8534</v>
      </c>
      <c r="C6845" s="540" t="s">
        <v>8535</v>
      </c>
      <c r="D6845" s="540" t="s">
        <v>11708</v>
      </c>
      <c r="E6845" s="540" t="s">
        <v>11712</v>
      </c>
      <c r="F6845" s="558">
        <v>28500000</v>
      </c>
      <c r="G6845" s="541">
        <v>2023</v>
      </c>
      <c r="H6845" s="542">
        <f>VLOOKUP(G6845,[3]잔가율!$B$3:$C$33,2,FALSE)</f>
        <v>0.82599999999999996</v>
      </c>
      <c r="I6845" s="552">
        <f t="shared" si="106"/>
        <v>23541000</v>
      </c>
    </row>
    <row r="6846" spans="1:9">
      <c r="A6846" s="539">
        <v>6845</v>
      </c>
      <c r="B6846" s="414" t="s">
        <v>8534</v>
      </c>
      <c r="C6846" s="540" t="s">
        <v>8535</v>
      </c>
      <c r="D6846" s="540" t="s">
        <v>11708</v>
      </c>
      <c r="E6846" s="540" t="s">
        <v>11713</v>
      </c>
      <c r="F6846" s="558">
        <v>36880000</v>
      </c>
      <c r="G6846" s="541">
        <v>2023</v>
      </c>
      <c r="H6846" s="542">
        <f>VLOOKUP(G6846,[3]잔가율!$B$3:$C$33,2,FALSE)</f>
        <v>0.82599999999999996</v>
      </c>
      <c r="I6846" s="552">
        <f t="shared" si="106"/>
        <v>30462880</v>
      </c>
    </row>
    <row r="6847" spans="1:9">
      <c r="A6847" s="539">
        <v>6846</v>
      </c>
      <c r="B6847" s="414" t="s">
        <v>8534</v>
      </c>
      <c r="C6847" s="540" t="s">
        <v>8535</v>
      </c>
      <c r="D6847" s="540" t="s">
        <v>11714</v>
      </c>
      <c r="E6847" s="540" t="s">
        <v>11715</v>
      </c>
      <c r="F6847" s="558">
        <v>34980000</v>
      </c>
      <c r="G6847" s="541">
        <v>2023</v>
      </c>
      <c r="H6847" s="542">
        <f>VLOOKUP(G6847,[3]잔가율!$B$3:$C$33,2,FALSE)</f>
        <v>0.82599999999999996</v>
      </c>
      <c r="I6847" s="552">
        <f t="shared" si="106"/>
        <v>28893480</v>
      </c>
    </row>
    <row r="6848" spans="1:9">
      <c r="A6848" s="539">
        <v>6847</v>
      </c>
      <c r="B6848" s="414" t="s">
        <v>8534</v>
      </c>
      <c r="C6848" s="540" t="s">
        <v>8535</v>
      </c>
      <c r="D6848" s="540" t="s">
        <v>11714</v>
      </c>
      <c r="E6848" s="540" t="s">
        <v>11716</v>
      </c>
      <c r="F6848" s="558">
        <v>42090000</v>
      </c>
      <c r="G6848" s="541">
        <v>2023</v>
      </c>
      <c r="H6848" s="542">
        <f>VLOOKUP(G6848,[3]잔가율!$B$3:$C$33,2,FALSE)</f>
        <v>0.82599999999999996</v>
      </c>
      <c r="I6848" s="552">
        <f t="shared" si="106"/>
        <v>34766340</v>
      </c>
    </row>
    <row r="6849" spans="1:9">
      <c r="A6849" s="539">
        <v>6848</v>
      </c>
      <c r="B6849" s="414" t="s">
        <v>8534</v>
      </c>
      <c r="C6849" s="540" t="s">
        <v>8535</v>
      </c>
      <c r="D6849" s="540" t="s">
        <v>11714</v>
      </c>
      <c r="E6849" s="540" t="s">
        <v>11717</v>
      </c>
      <c r="F6849" s="558">
        <v>43060000</v>
      </c>
      <c r="G6849" s="541">
        <v>2023</v>
      </c>
      <c r="H6849" s="542">
        <f>VLOOKUP(G6849,[3]잔가율!$B$3:$C$33,2,FALSE)</f>
        <v>0.82599999999999996</v>
      </c>
      <c r="I6849" s="552">
        <f t="shared" si="106"/>
        <v>35567560</v>
      </c>
    </row>
    <row r="6850" spans="1:9">
      <c r="A6850" s="539">
        <v>6849</v>
      </c>
      <c r="B6850" s="414" t="s">
        <v>8534</v>
      </c>
      <c r="C6850" s="540" t="s">
        <v>16665</v>
      </c>
      <c r="D6850" s="540" t="s">
        <v>11714</v>
      </c>
      <c r="E6850" s="540" t="s">
        <v>11718</v>
      </c>
      <c r="F6850" s="558">
        <v>43030000</v>
      </c>
      <c r="G6850" s="541">
        <v>2023</v>
      </c>
      <c r="H6850" s="542">
        <f>VLOOKUP(G6850,[3]잔가율!$B$3:$C$33,2,FALSE)</f>
        <v>0.82599999999999996</v>
      </c>
      <c r="I6850" s="552">
        <f t="shared" ref="I6850:I6913" si="107">ROUNDDOWN(F6850*H6850,0)</f>
        <v>35542780</v>
      </c>
    </row>
    <row r="6851" spans="1:9">
      <c r="A6851" s="539">
        <v>6850</v>
      </c>
      <c r="B6851" s="414" t="s">
        <v>8534</v>
      </c>
      <c r="C6851" s="540" t="s">
        <v>16665</v>
      </c>
      <c r="D6851" s="540" t="s">
        <v>11714</v>
      </c>
      <c r="E6851" s="540" t="s">
        <v>11719</v>
      </c>
      <c r="F6851" s="558">
        <v>37550000</v>
      </c>
      <c r="G6851" s="541">
        <v>2023</v>
      </c>
      <c r="H6851" s="542">
        <f>VLOOKUP(G6851,[3]잔가율!$B$3:$C$33,2,FALSE)</f>
        <v>0.82599999999999996</v>
      </c>
      <c r="I6851" s="552">
        <f t="shared" si="107"/>
        <v>31016300</v>
      </c>
    </row>
    <row r="6852" spans="1:9">
      <c r="A6852" s="539">
        <v>6851</v>
      </c>
      <c r="B6852" s="414" t="s">
        <v>8534</v>
      </c>
      <c r="C6852" s="540" t="s">
        <v>16665</v>
      </c>
      <c r="D6852" s="540" t="s">
        <v>11714</v>
      </c>
      <c r="E6852" s="540" t="s">
        <v>11720</v>
      </c>
      <c r="F6852" s="558">
        <v>42320000</v>
      </c>
      <c r="G6852" s="541">
        <v>2023</v>
      </c>
      <c r="H6852" s="542">
        <f>VLOOKUP(G6852,[3]잔가율!$B$3:$C$33,2,FALSE)</f>
        <v>0.82599999999999996</v>
      </c>
      <c r="I6852" s="552">
        <f t="shared" si="107"/>
        <v>34956320</v>
      </c>
    </row>
    <row r="6853" spans="1:9">
      <c r="A6853" s="539">
        <v>6852</v>
      </c>
      <c r="B6853" s="414" t="s">
        <v>8534</v>
      </c>
      <c r="C6853" s="540" t="s">
        <v>8535</v>
      </c>
      <c r="D6853" s="540" t="s">
        <v>11714</v>
      </c>
      <c r="E6853" s="540" t="s">
        <v>11721</v>
      </c>
      <c r="F6853" s="558">
        <v>37550000</v>
      </c>
      <c r="G6853" s="541">
        <v>2023</v>
      </c>
      <c r="H6853" s="542">
        <f>VLOOKUP(G6853,[3]잔가율!$B$3:$C$33,2,FALSE)</f>
        <v>0.82599999999999996</v>
      </c>
      <c r="I6853" s="552">
        <f t="shared" si="107"/>
        <v>31016300</v>
      </c>
    </row>
    <row r="6854" spans="1:9">
      <c r="A6854" s="539">
        <v>6853</v>
      </c>
      <c r="B6854" s="414" t="s">
        <v>8534</v>
      </c>
      <c r="C6854" s="540" t="s">
        <v>8535</v>
      </c>
      <c r="D6854" s="540" t="s">
        <v>11714</v>
      </c>
      <c r="E6854" s="540" t="s">
        <v>11722</v>
      </c>
      <c r="F6854" s="558">
        <v>41010000</v>
      </c>
      <c r="G6854" s="541">
        <v>2023</v>
      </c>
      <c r="H6854" s="542">
        <f>VLOOKUP(G6854,[3]잔가율!$B$3:$C$33,2,FALSE)</f>
        <v>0.82599999999999996</v>
      </c>
      <c r="I6854" s="552">
        <f t="shared" si="107"/>
        <v>33874260</v>
      </c>
    </row>
    <row r="6855" spans="1:9">
      <c r="A6855" s="539">
        <v>6854</v>
      </c>
      <c r="B6855" s="414" t="s">
        <v>8534</v>
      </c>
      <c r="C6855" s="540" t="s">
        <v>16665</v>
      </c>
      <c r="D6855" s="540" t="s">
        <v>11714</v>
      </c>
      <c r="E6855" s="540" t="s">
        <v>11723</v>
      </c>
      <c r="F6855" s="558">
        <v>37550000</v>
      </c>
      <c r="G6855" s="541">
        <v>2023</v>
      </c>
      <c r="H6855" s="542">
        <f>VLOOKUP(G6855,[3]잔가율!$B$3:$C$33,2,FALSE)</f>
        <v>0.82599999999999996</v>
      </c>
      <c r="I6855" s="552">
        <f t="shared" si="107"/>
        <v>31016300</v>
      </c>
    </row>
    <row r="6856" spans="1:9">
      <c r="A6856" s="539">
        <v>6855</v>
      </c>
      <c r="B6856" s="544" t="s">
        <v>8534</v>
      </c>
      <c r="C6856" s="544" t="s">
        <v>8535</v>
      </c>
      <c r="D6856" s="544" t="s">
        <v>2748</v>
      </c>
      <c r="E6856" s="544" t="s">
        <v>11724</v>
      </c>
      <c r="F6856" s="559">
        <v>30870000</v>
      </c>
      <c r="G6856" s="541">
        <v>2023</v>
      </c>
      <c r="H6856" s="542">
        <f>VLOOKUP(G6856,[3]잔가율!$B$3:$C$33,2,FALSE)</f>
        <v>0.82599999999999996</v>
      </c>
      <c r="I6856" s="552">
        <f t="shared" si="107"/>
        <v>25498620</v>
      </c>
    </row>
    <row r="6857" spans="1:9">
      <c r="A6857" s="539">
        <v>6856</v>
      </c>
      <c r="B6857" s="544" t="s">
        <v>8534</v>
      </c>
      <c r="C6857" s="544" t="s">
        <v>8535</v>
      </c>
      <c r="D6857" s="544" t="s">
        <v>2748</v>
      </c>
      <c r="E6857" s="544" t="s">
        <v>11725</v>
      </c>
      <c r="F6857" s="559">
        <v>33360000</v>
      </c>
      <c r="G6857" s="541">
        <v>2023</v>
      </c>
      <c r="H6857" s="542">
        <f>VLOOKUP(G6857,[3]잔가율!$B$3:$C$33,2,FALSE)</f>
        <v>0.82599999999999996</v>
      </c>
      <c r="I6857" s="552">
        <f t="shared" si="107"/>
        <v>27555360</v>
      </c>
    </row>
    <row r="6858" spans="1:9">
      <c r="A6858" s="539">
        <v>6857</v>
      </c>
      <c r="B6858" s="544" t="s">
        <v>8534</v>
      </c>
      <c r="C6858" s="544" t="s">
        <v>8535</v>
      </c>
      <c r="D6858" s="544" t="s">
        <v>2748</v>
      </c>
      <c r="E6858" s="544" t="s">
        <v>11726</v>
      </c>
      <c r="F6858" s="559">
        <v>32580000</v>
      </c>
      <c r="G6858" s="541">
        <v>2023</v>
      </c>
      <c r="H6858" s="542">
        <f>VLOOKUP(G6858,[3]잔가율!$B$3:$C$33,2,FALSE)</f>
        <v>0.82599999999999996</v>
      </c>
      <c r="I6858" s="552">
        <f t="shared" si="107"/>
        <v>26911080</v>
      </c>
    </row>
    <row r="6859" spans="1:9">
      <c r="A6859" s="539">
        <v>6858</v>
      </c>
      <c r="B6859" s="544" t="s">
        <v>8534</v>
      </c>
      <c r="C6859" s="544" t="s">
        <v>8535</v>
      </c>
      <c r="D6859" s="544" t="s">
        <v>2748</v>
      </c>
      <c r="E6859" s="544" t="s">
        <v>11727</v>
      </c>
      <c r="F6859" s="559">
        <v>34970000</v>
      </c>
      <c r="G6859" s="541">
        <v>2023</v>
      </c>
      <c r="H6859" s="542">
        <f>VLOOKUP(G6859,[3]잔가율!$B$3:$C$33,2,FALSE)</f>
        <v>0.82599999999999996</v>
      </c>
      <c r="I6859" s="552">
        <f t="shared" si="107"/>
        <v>28885220</v>
      </c>
    </row>
    <row r="6860" spans="1:9">
      <c r="A6860" s="539">
        <v>6859</v>
      </c>
      <c r="B6860" s="544" t="s">
        <v>8534</v>
      </c>
      <c r="C6860" s="544" t="s">
        <v>8535</v>
      </c>
      <c r="D6860" s="544" t="s">
        <v>2748</v>
      </c>
      <c r="E6860" s="544" t="s">
        <v>11728</v>
      </c>
      <c r="F6860" s="559">
        <v>34860000</v>
      </c>
      <c r="G6860" s="541">
        <v>2023</v>
      </c>
      <c r="H6860" s="542">
        <f>VLOOKUP(G6860,[3]잔가율!$B$3:$C$33,2,FALSE)</f>
        <v>0.82599999999999996</v>
      </c>
      <c r="I6860" s="552">
        <f t="shared" si="107"/>
        <v>28794360</v>
      </c>
    </row>
    <row r="6861" spans="1:9">
      <c r="A6861" s="539">
        <v>6860</v>
      </c>
      <c r="B6861" s="544" t="s">
        <v>8534</v>
      </c>
      <c r="C6861" s="544" t="s">
        <v>8535</v>
      </c>
      <c r="D6861" s="544" t="s">
        <v>2748</v>
      </c>
      <c r="E6861" s="544" t="s">
        <v>11729</v>
      </c>
      <c r="F6861" s="559">
        <v>36550000</v>
      </c>
      <c r="G6861" s="541">
        <v>2023</v>
      </c>
      <c r="H6861" s="542">
        <f>VLOOKUP(G6861,[3]잔가율!$B$3:$C$33,2,FALSE)</f>
        <v>0.82599999999999996</v>
      </c>
      <c r="I6861" s="552">
        <f t="shared" si="107"/>
        <v>30190300</v>
      </c>
    </row>
    <row r="6862" spans="1:9">
      <c r="A6862" s="539">
        <v>6861</v>
      </c>
      <c r="B6862" s="544" t="s">
        <v>8534</v>
      </c>
      <c r="C6862" s="544" t="s">
        <v>8535</v>
      </c>
      <c r="D6862" s="544" t="s">
        <v>2748</v>
      </c>
      <c r="E6862" s="544" t="s">
        <v>11730</v>
      </c>
      <c r="F6862" s="559">
        <v>36610000</v>
      </c>
      <c r="G6862" s="541">
        <v>2023</v>
      </c>
      <c r="H6862" s="542">
        <f>VLOOKUP(G6862,[3]잔가율!$B$3:$C$33,2,FALSE)</f>
        <v>0.82599999999999996</v>
      </c>
      <c r="I6862" s="552">
        <f t="shared" si="107"/>
        <v>30239860</v>
      </c>
    </row>
    <row r="6863" spans="1:9">
      <c r="A6863" s="539">
        <v>6862</v>
      </c>
      <c r="B6863" s="544" t="s">
        <v>8534</v>
      </c>
      <c r="C6863" s="544" t="s">
        <v>8535</v>
      </c>
      <c r="D6863" s="544" t="s">
        <v>2748</v>
      </c>
      <c r="E6863" s="544" t="s">
        <v>11731</v>
      </c>
      <c r="F6863" s="559">
        <v>38080000</v>
      </c>
      <c r="G6863" s="541">
        <v>2023</v>
      </c>
      <c r="H6863" s="542">
        <f>VLOOKUP(G6863,[3]잔가율!$B$3:$C$33,2,FALSE)</f>
        <v>0.82599999999999996</v>
      </c>
      <c r="I6863" s="552">
        <f t="shared" si="107"/>
        <v>31454080</v>
      </c>
    </row>
    <row r="6864" spans="1:9">
      <c r="A6864" s="539">
        <v>6863</v>
      </c>
      <c r="B6864" s="544" t="s">
        <v>8534</v>
      </c>
      <c r="C6864" s="544" t="s">
        <v>8535</v>
      </c>
      <c r="D6864" s="544" t="s">
        <v>2748</v>
      </c>
      <c r="E6864" s="544" t="s">
        <v>11732</v>
      </c>
      <c r="F6864" s="559">
        <v>37370000</v>
      </c>
      <c r="G6864" s="541">
        <v>2023</v>
      </c>
      <c r="H6864" s="542">
        <f>VLOOKUP(G6864,[3]잔가율!$B$3:$C$33,2,FALSE)</f>
        <v>0.82599999999999996</v>
      </c>
      <c r="I6864" s="552">
        <f t="shared" si="107"/>
        <v>30867620</v>
      </c>
    </row>
    <row r="6865" spans="1:9">
      <c r="A6865" s="539">
        <v>6864</v>
      </c>
      <c r="B6865" s="544" t="s">
        <v>8534</v>
      </c>
      <c r="C6865" s="544" t="s">
        <v>8535</v>
      </c>
      <c r="D6865" s="544" t="s">
        <v>2748</v>
      </c>
      <c r="E6865" s="544" t="s">
        <v>11733</v>
      </c>
      <c r="F6865" s="559">
        <v>39330000</v>
      </c>
      <c r="G6865" s="541">
        <v>2023</v>
      </c>
      <c r="H6865" s="542">
        <f>VLOOKUP(G6865,[3]잔가율!$B$3:$C$33,2,FALSE)</f>
        <v>0.82599999999999996</v>
      </c>
      <c r="I6865" s="552">
        <f t="shared" si="107"/>
        <v>32486580</v>
      </c>
    </row>
    <row r="6866" spans="1:9">
      <c r="A6866" s="539">
        <v>6865</v>
      </c>
      <c r="B6866" s="544" t="s">
        <v>8534</v>
      </c>
      <c r="C6866" s="544" t="s">
        <v>8535</v>
      </c>
      <c r="D6866" s="544" t="s">
        <v>2748</v>
      </c>
      <c r="E6866" s="544" t="s">
        <v>11734</v>
      </c>
      <c r="F6866" s="559">
        <v>40610000</v>
      </c>
      <c r="G6866" s="541">
        <v>2023</v>
      </c>
      <c r="H6866" s="542">
        <f>VLOOKUP(G6866,[3]잔가율!$B$3:$C$33,2,FALSE)</f>
        <v>0.82599999999999996</v>
      </c>
      <c r="I6866" s="552">
        <f t="shared" si="107"/>
        <v>33543860</v>
      </c>
    </row>
    <row r="6867" spans="1:9">
      <c r="A6867" s="539">
        <v>6866</v>
      </c>
      <c r="B6867" s="544" t="s">
        <v>8534</v>
      </c>
      <c r="C6867" s="544" t="s">
        <v>8535</v>
      </c>
      <c r="D6867" s="544" t="s">
        <v>2748</v>
      </c>
      <c r="E6867" s="544" t="s">
        <v>11735</v>
      </c>
      <c r="F6867" s="559">
        <v>30800000</v>
      </c>
      <c r="G6867" s="541">
        <v>2023</v>
      </c>
      <c r="H6867" s="542">
        <f>VLOOKUP(G6867,[3]잔가율!$B$3:$C$33,2,FALSE)</f>
        <v>0.82599999999999996</v>
      </c>
      <c r="I6867" s="552">
        <f t="shared" si="107"/>
        <v>25440800</v>
      </c>
    </row>
    <row r="6868" spans="1:9">
      <c r="A6868" s="539">
        <v>6867</v>
      </c>
      <c r="B6868" s="544" t="s">
        <v>8534</v>
      </c>
      <c r="C6868" s="544" t="s">
        <v>8535</v>
      </c>
      <c r="D6868" s="544" t="s">
        <v>2748</v>
      </c>
      <c r="E6868" s="544" t="s">
        <v>11736</v>
      </c>
      <c r="F6868" s="559">
        <v>32920000</v>
      </c>
      <c r="G6868" s="541">
        <v>2023</v>
      </c>
      <c r="H6868" s="542">
        <f>VLOOKUP(G6868,[3]잔가율!$B$3:$C$33,2,FALSE)</f>
        <v>0.82599999999999996</v>
      </c>
      <c r="I6868" s="552">
        <f t="shared" si="107"/>
        <v>27191920</v>
      </c>
    </row>
    <row r="6869" spans="1:9">
      <c r="A6869" s="539">
        <v>6868</v>
      </c>
      <c r="B6869" s="544" t="s">
        <v>8534</v>
      </c>
      <c r="C6869" s="544" t="s">
        <v>8535</v>
      </c>
      <c r="D6869" s="544" t="s">
        <v>2748</v>
      </c>
      <c r="E6869" s="544" t="s">
        <v>11737</v>
      </c>
      <c r="F6869" s="559">
        <v>35130000</v>
      </c>
      <c r="G6869" s="541">
        <v>2023</v>
      </c>
      <c r="H6869" s="542">
        <f>VLOOKUP(G6869,[3]잔가율!$B$3:$C$33,2,FALSE)</f>
        <v>0.82599999999999996</v>
      </c>
      <c r="I6869" s="552">
        <f t="shared" si="107"/>
        <v>29017380</v>
      </c>
    </row>
    <row r="6870" spans="1:9">
      <c r="A6870" s="539">
        <v>6869</v>
      </c>
      <c r="B6870" s="544" t="s">
        <v>8534</v>
      </c>
      <c r="C6870" s="544" t="s">
        <v>8535</v>
      </c>
      <c r="D6870" s="544" t="s">
        <v>2748</v>
      </c>
      <c r="E6870" s="544" t="s">
        <v>11738</v>
      </c>
      <c r="F6870" s="559">
        <v>36440000</v>
      </c>
      <c r="G6870" s="541">
        <v>2023</v>
      </c>
      <c r="H6870" s="542">
        <f>VLOOKUP(G6870,[3]잔가율!$B$3:$C$33,2,FALSE)</f>
        <v>0.82599999999999996</v>
      </c>
      <c r="I6870" s="552">
        <f t="shared" si="107"/>
        <v>30099440</v>
      </c>
    </row>
    <row r="6871" spans="1:9">
      <c r="A6871" s="539">
        <v>6870</v>
      </c>
      <c r="B6871" s="544" t="s">
        <v>8534</v>
      </c>
      <c r="C6871" s="544" t="s">
        <v>8535</v>
      </c>
      <c r="D6871" s="544" t="s">
        <v>2748</v>
      </c>
      <c r="E6871" s="544" t="s">
        <v>11739</v>
      </c>
      <c r="F6871" s="559">
        <v>36860000</v>
      </c>
      <c r="G6871" s="541">
        <v>2023</v>
      </c>
      <c r="H6871" s="542">
        <f>VLOOKUP(G6871,[3]잔가율!$B$3:$C$33,2,FALSE)</f>
        <v>0.82599999999999996</v>
      </c>
      <c r="I6871" s="552">
        <f t="shared" si="107"/>
        <v>30446360</v>
      </c>
    </row>
    <row r="6872" spans="1:9">
      <c r="A6872" s="539">
        <v>6871</v>
      </c>
      <c r="B6872" s="544" t="s">
        <v>8534</v>
      </c>
      <c r="C6872" s="544" t="s">
        <v>8535</v>
      </c>
      <c r="D6872" s="544" t="s">
        <v>2748</v>
      </c>
      <c r="E6872" s="544" t="s">
        <v>11740</v>
      </c>
      <c r="F6872" s="559">
        <v>38350000</v>
      </c>
      <c r="G6872" s="541">
        <v>2023</v>
      </c>
      <c r="H6872" s="542">
        <f>VLOOKUP(G6872,[3]잔가율!$B$3:$C$33,2,FALSE)</f>
        <v>0.82599999999999996</v>
      </c>
      <c r="I6872" s="552">
        <f t="shared" si="107"/>
        <v>31677100</v>
      </c>
    </row>
    <row r="6873" spans="1:9">
      <c r="A6873" s="539">
        <v>6872</v>
      </c>
      <c r="B6873" s="544" t="s">
        <v>8534</v>
      </c>
      <c r="C6873" s="544" t="s">
        <v>8535</v>
      </c>
      <c r="D6873" s="544" t="s">
        <v>2748</v>
      </c>
      <c r="E6873" s="544" t="s">
        <v>11741</v>
      </c>
      <c r="F6873" s="559">
        <v>37640000</v>
      </c>
      <c r="G6873" s="541">
        <v>2023</v>
      </c>
      <c r="H6873" s="542">
        <f>VLOOKUP(G6873,[3]잔가율!$B$3:$C$33,2,FALSE)</f>
        <v>0.82599999999999996</v>
      </c>
      <c r="I6873" s="552">
        <f t="shared" si="107"/>
        <v>31090640</v>
      </c>
    </row>
    <row r="6874" spans="1:9">
      <c r="A6874" s="539">
        <v>6873</v>
      </c>
      <c r="B6874" s="544" t="s">
        <v>8534</v>
      </c>
      <c r="C6874" s="544" t="s">
        <v>8535</v>
      </c>
      <c r="D6874" s="544" t="s">
        <v>2748</v>
      </c>
      <c r="E6874" s="544" t="s">
        <v>11742</v>
      </c>
      <c r="F6874" s="559">
        <v>38810000</v>
      </c>
      <c r="G6874" s="541">
        <v>2023</v>
      </c>
      <c r="H6874" s="542">
        <f>VLOOKUP(G6874,[3]잔가율!$B$3:$C$33,2,FALSE)</f>
        <v>0.82599999999999996</v>
      </c>
      <c r="I6874" s="552">
        <f t="shared" si="107"/>
        <v>32057060</v>
      </c>
    </row>
    <row r="6875" spans="1:9">
      <c r="A6875" s="539">
        <v>6874</v>
      </c>
      <c r="B6875" s="544" t="s">
        <v>8534</v>
      </c>
      <c r="C6875" s="544" t="s">
        <v>8535</v>
      </c>
      <c r="D6875" s="544" t="s">
        <v>2748</v>
      </c>
      <c r="E6875" s="544" t="s">
        <v>11743</v>
      </c>
      <c r="F6875" s="559">
        <v>39400000</v>
      </c>
      <c r="G6875" s="541">
        <v>2023</v>
      </c>
      <c r="H6875" s="542">
        <f>VLOOKUP(G6875,[3]잔가율!$B$3:$C$33,2,FALSE)</f>
        <v>0.82599999999999996</v>
      </c>
      <c r="I6875" s="552">
        <f t="shared" si="107"/>
        <v>32544400</v>
      </c>
    </row>
    <row r="6876" spans="1:9">
      <c r="A6876" s="539">
        <v>6875</v>
      </c>
      <c r="B6876" s="544" t="s">
        <v>8534</v>
      </c>
      <c r="C6876" s="544" t="s">
        <v>8535</v>
      </c>
      <c r="D6876" s="544" t="s">
        <v>2748</v>
      </c>
      <c r="E6876" s="544" t="s">
        <v>11744</v>
      </c>
      <c r="F6876" s="559">
        <v>31250000</v>
      </c>
      <c r="G6876" s="541">
        <v>2023</v>
      </c>
      <c r="H6876" s="542">
        <f>VLOOKUP(G6876,[3]잔가율!$B$3:$C$33,2,FALSE)</f>
        <v>0.82599999999999996</v>
      </c>
      <c r="I6876" s="552">
        <f t="shared" si="107"/>
        <v>25812500</v>
      </c>
    </row>
    <row r="6877" spans="1:9">
      <c r="A6877" s="539">
        <v>6876</v>
      </c>
      <c r="B6877" s="543" t="s">
        <v>8534</v>
      </c>
      <c r="C6877" s="543" t="s">
        <v>8535</v>
      </c>
      <c r="D6877" s="543" t="s">
        <v>2748</v>
      </c>
      <c r="E6877" s="543" t="s">
        <v>11745</v>
      </c>
      <c r="F6877" s="561">
        <v>32900000</v>
      </c>
      <c r="G6877" s="541">
        <v>2023</v>
      </c>
      <c r="H6877" s="542">
        <f>VLOOKUP(G6877,[3]잔가율!$B$3:$C$33,2,FALSE)</f>
        <v>0.82599999999999996</v>
      </c>
      <c r="I6877" s="552">
        <f t="shared" si="107"/>
        <v>27175400</v>
      </c>
    </row>
    <row r="6878" spans="1:9">
      <c r="A6878" s="539">
        <v>6877</v>
      </c>
      <c r="B6878" s="543" t="s">
        <v>8534</v>
      </c>
      <c r="C6878" s="543" t="s">
        <v>8535</v>
      </c>
      <c r="D6878" s="543" t="s">
        <v>2748</v>
      </c>
      <c r="E6878" s="543" t="s">
        <v>11746</v>
      </c>
      <c r="F6878" s="561">
        <v>32420000</v>
      </c>
      <c r="G6878" s="541">
        <v>2023</v>
      </c>
      <c r="H6878" s="542">
        <f>VLOOKUP(G6878,[3]잔가율!$B$3:$C$33,2,FALSE)</f>
        <v>0.82599999999999996</v>
      </c>
      <c r="I6878" s="552">
        <f t="shared" si="107"/>
        <v>26778920</v>
      </c>
    </row>
    <row r="6879" spans="1:9">
      <c r="A6879" s="539">
        <v>6878</v>
      </c>
      <c r="B6879" s="543" t="s">
        <v>8534</v>
      </c>
      <c r="C6879" s="543" t="s">
        <v>8535</v>
      </c>
      <c r="D6879" s="543" t="s">
        <v>2748</v>
      </c>
      <c r="E6879" s="543" t="s">
        <v>11747</v>
      </c>
      <c r="F6879" s="561">
        <v>35020000</v>
      </c>
      <c r="G6879" s="541">
        <v>2023</v>
      </c>
      <c r="H6879" s="542">
        <f>VLOOKUP(G6879,[3]잔가율!$B$3:$C$33,2,FALSE)</f>
        <v>0.82599999999999996</v>
      </c>
      <c r="I6879" s="552">
        <f t="shared" si="107"/>
        <v>28926520</v>
      </c>
    </row>
    <row r="6880" spans="1:9">
      <c r="A6880" s="539">
        <v>6879</v>
      </c>
      <c r="B6880" s="544" t="s">
        <v>8534</v>
      </c>
      <c r="C6880" s="544" t="s">
        <v>8535</v>
      </c>
      <c r="D6880" s="544" t="s">
        <v>2748</v>
      </c>
      <c r="E6880" s="544" t="s">
        <v>11748</v>
      </c>
      <c r="F6880" s="559">
        <v>35060000</v>
      </c>
      <c r="G6880" s="541">
        <v>2023</v>
      </c>
      <c r="H6880" s="542">
        <f>VLOOKUP(G6880,[3]잔가율!$B$3:$C$33,2,FALSE)</f>
        <v>0.82599999999999996</v>
      </c>
      <c r="I6880" s="552">
        <f t="shared" si="107"/>
        <v>28959560</v>
      </c>
    </row>
    <row r="6881" spans="1:9">
      <c r="A6881" s="539">
        <v>6880</v>
      </c>
      <c r="B6881" s="543" t="s">
        <v>8534</v>
      </c>
      <c r="C6881" s="543" t="s">
        <v>8535</v>
      </c>
      <c r="D6881" s="543" t="s">
        <v>2748</v>
      </c>
      <c r="E6881" s="543" t="s">
        <v>11749</v>
      </c>
      <c r="F6881" s="561">
        <v>36180000</v>
      </c>
      <c r="G6881" s="541">
        <v>2023</v>
      </c>
      <c r="H6881" s="542">
        <f>VLOOKUP(G6881,[3]잔가율!$B$3:$C$33,2,FALSE)</f>
        <v>0.82599999999999996</v>
      </c>
      <c r="I6881" s="552">
        <f t="shared" si="107"/>
        <v>29884680</v>
      </c>
    </row>
    <row r="6882" spans="1:9">
      <c r="A6882" s="539">
        <v>6881</v>
      </c>
      <c r="B6882" s="544" t="s">
        <v>8534</v>
      </c>
      <c r="C6882" s="544" t="s">
        <v>8535</v>
      </c>
      <c r="D6882" s="544" t="s">
        <v>2748</v>
      </c>
      <c r="E6882" s="544" t="s">
        <v>11750</v>
      </c>
      <c r="F6882" s="559">
        <v>37100000</v>
      </c>
      <c r="G6882" s="541">
        <v>2023</v>
      </c>
      <c r="H6882" s="542">
        <f>VLOOKUP(G6882,[3]잔가율!$B$3:$C$33,2,FALSE)</f>
        <v>0.82599999999999996</v>
      </c>
      <c r="I6882" s="552">
        <f t="shared" si="107"/>
        <v>30644600</v>
      </c>
    </row>
    <row r="6883" spans="1:9">
      <c r="A6883" s="539">
        <v>6882</v>
      </c>
      <c r="B6883" s="543" t="s">
        <v>8534</v>
      </c>
      <c r="C6883" s="543" t="s">
        <v>8535</v>
      </c>
      <c r="D6883" s="543" t="s">
        <v>2748</v>
      </c>
      <c r="E6883" s="543" t="s">
        <v>11751</v>
      </c>
      <c r="F6883" s="561">
        <v>38010000</v>
      </c>
      <c r="G6883" s="541">
        <v>2023</v>
      </c>
      <c r="H6883" s="542">
        <f>VLOOKUP(G6883,[3]잔가율!$B$3:$C$33,2,FALSE)</f>
        <v>0.82599999999999996</v>
      </c>
      <c r="I6883" s="552">
        <f t="shared" si="107"/>
        <v>31396260</v>
      </c>
    </row>
    <row r="6884" spans="1:9">
      <c r="A6884" s="539">
        <v>6883</v>
      </c>
      <c r="B6884" s="543" t="s">
        <v>8534</v>
      </c>
      <c r="C6884" s="543" t="s">
        <v>8535</v>
      </c>
      <c r="D6884" s="543" t="s">
        <v>2748</v>
      </c>
      <c r="E6884" s="543" t="s">
        <v>11752</v>
      </c>
      <c r="F6884" s="561">
        <v>37200000</v>
      </c>
      <c r="G6884" s="541">
        <v>2023</v>
      </c>
      <c r="H6884" s="542">
        <f>VLOOKUP(G6884,[3]잔가율!$B$3:$C$33,2,FALSE)</f>
        <v>0.82599999999999996</v>
      </c>
      <c r="I6884" s="552">
        <f t="shared" si="107"/>
        <v>30727200</v>
      </c>
    </row>
    <row r="6885" spans="1:9">
      <c r="A6885" s="539">
        <v>6884</v>
      </c>
      <c r="B6885" s="543" t="s">
        <v>8534</v>
      </c>
      <c r="C6885" s="543" t="s">
        <v>8535</v>
      </c>
      <c r="D6885" s="543" t="s">
        <v>2748</v>
      </c>
      <c r="E6885" s="543" t="s">
        <v>11753</v>
      </c>
      <c r="F6885" s="561">
        <v>38410000</v>
      </c>
      <c r="G6885" s="541">
        <v>2023</v>
      </c>
      <c r="H6885" s="542">
        <f>VLOOKUP(G6885,[3]잔가율!$B$3:$C$33,2,FALSE)</f>
        <v>0.82599999999999996</v>
      </c>
      <c r="I6885" s="552">
        <f t="shared" si="107"/>
        <v>31726660</v>
      </c>
    </row>
    <row r="6886" spans="1:9">
      <c r="A6886" s="539">
        <v>6885</v>
      </c>
      <c r="B6886" s="544" t="s">
        <v>8534</v>
      </c>
      <c r="C6886" s="544" t="s">
        <v>8535</v>
      </c>
      <c r="D6886" s="544" t="s">
        <v>2748</v>
      </c>
      <c r="E6886" s="544" t="s">
        <v>11754</v>
      </c>
      <c r="F6886" s="559">
        <v>39720000</v>
      </c>
      <c r="G6886" s="541">
        <v>2023</v>
      </c>
      <c r="H6886" s="542">
        <f>VLOOKUP(G6886,[3]잔가율!$B$3:$C$33,2,FALSE)</f>
        <v>0.82599999999999996</v>
      </c>
      <c r="I6886" s="552">
        <f t="shared" si="107"/>
        <v>32808720</v>
      </c>
    </row>
    <row r="6887" spans="1:9">
      <c r="A6887" s="539">
        <v>6886</v>
      </c>
      <c r="B6887" s="544" t="s">
        <v>8534</v>
      </c>
      <c r="C6887" s="544" t="s">
        <v>8535</v>
      </c>
      <c r="D6887" s="544" t="s">
        <v>2748</v>
      </c>
      <c r="E6887" s="544" t="s">
        <v>11755</v>
      </c>
      <c r="F6887" s="559">
        <v>31730000</v>
      </c>
      <c r="G6887" s="541">
        <v>2023</v>
      </c>
      <c r="H6887" s="542">
        <f>VLOOKUP(G6887,[3]잔가율!$B$3:$C$33,2,FALSE)</f>
        <v>0.82599999999999996</v>
      </c>
      <c r="I6887" s="552">
        <f t="shared" si="107"/>
        <v>26208980</v>
      </c>
    </row>
    <row r="6888" spans="1:9">
      <c r="A6888" s="539">
        <v>6887</v>
      </c>
      <c r="B6888" s="544" t="s">
        <v>8534</v>
      </c>
      <c r="C6888" s="544" t="s">
        <v>8535</v>
      </c>
      <c r="D6888" s="544" t="s">
        <v>2748</v>
      </c>
      <c r="E6888" s="544" t="s">
        <v>11756</v>
      </c>
      <c r="F6888" s="559">
        <v>34020000</v>
      </c>
      <c r="G6888" s="541">
        <v>2023</v>
      </c>
      <c r="H6888" s="542">
        <f>VLOOKUP(G6888,[3]잔가율!$B$3:$C$33,2,FALSE)</f>
        <v>0.82599999999999996</v>
      </c>
      <c r="I6888" s="552">
        <f t="shared" si="107"/>
        <v>28100520</v>
      </c>
    </row>
    <row r="6889" spans="1:9">
      <c r="A6889" s="539">
        <v>6888</v>
      </c>
      <c r="B6889" s="544" t="s">
        <v>8534</v>
      </c>
      <c r="C6889" s="544" t="s">
        <v>8535</v>
      </c>
      <c r="D6889" s="544" t="s">
        <v>2748</v>
      </c>
      <c r="E6889" s="544" t="s">
        <v>11757</v>
      </c>
      <c r="F6889" s="559">
        <v>35490000</v>
      </c>
      <c r="G6889" s="541">
        <v>2023</v>
      </c>
      <c r="H6889" s="542">
        <f>VLOOKUP(G6889,[3]잔가율!$B$3:$C$33,2,FALSE)</f>
        <v>0.82599999999999996</v>
      </c>
      <c r="I6889" s="552">
        <f t="shared" si="107"/>
        <v>29314740</v>
      </c>
    </row>
    <row r="6890" spans="1:9">
      <c r="A6890" s="539">
        <v>6889</v>
      </c>
      <c r="B6890" s="544" t="s">
        <v>8534</v>
      </c>
      <c r="C6890" s="544" t="s">
        <v>8535</v>
      </c>
      <c r="D6890" s="544" t="s">
        <v>2748</v>
      </c>
      <c r="E6890" s="544" t="s">
        <v>11758</v>
      </c>
      <c r="F6890" s="559">
        <v>36880000</v>
      </c>
      <c r="G6890" s="541">
        <v>2023</v>
      </c>
      <c r="H6890" s="542">
        <f>VLOOKUP(G6890,[3]잔가율!$B$3:$C$33,2,FALSE)</f>
        <v>0.82599999999999996</v>
      </c>
      <c r="I6890" s="552">
        <f t="shared" si="107"/>
        <v>30462880</v>
      </c>
    </row>
    <row r="6891" spans="1:9">
      <c r="A6891" s="539">
        <v>6890</v>
      </c>
      <c r="B6891" s="544" t="s">
        <v>8534</v>
      </c>
      <c r="C6891" s="544" t="s">
        <v>8535</v>
      </c>
      <c r="D6891" s="544" t="s">
        <v>2748</v>
      </c>
      <c r="E6891" s="544" t="s">
        <v>11759</v>
      </c>
      <c r="F6891" s="559">
        <v>37580000</v>
      </c>
      <c r="G6891" s="541">
        <v>2023</v>
      </c>
      <c r="H6891" s="542">
        <f>VLOOKUP(G6891,[3]잔가율!$B$3:$C$33,2,FALSE)</f>
        <v>0.82599999999999996</v>
      </c>
      <c r="I6891" s="552">
        <f t="shared" si="107"/>
        <v>31041080</v>
      </c>
    </row>
    <row r="6892" spans="1:9">
      <c r="A6892" s="539">
        <v>6891</v>
      </c>
      <c r="B6892" s="544" t="s">
        <v>8534</v>
      </c>
      <c r="C6892" s="544" t="s">
        <v>8535</v>
      </c>
      <c r="D6892" s="544" t="s">
        <v>2748</v>
      </c>
      <c r="E6892" s="544" t="s">
        <v>11760</v>
      </c>
      <c r="F6892" s="559">
        <v>39140000</v>
      </c>
      <c r="G6892" s="541">
        <v>2023</v>
      </c>
      <c r="H6892" s="542">
        <f>VLOOKUP(G6892,[3]잔가율!$B$3:$C$33,2,FALSE)</f>
        <v>0.82599999999999996</v>
      </c>
      <c r="I6892" s="552">
        <f t="shared" si="107"/>
        <v>32329640</v>
      </c>
    </row>
    <row r="6893" spans="1:9">
      <c r="A6893" s="539">
        <v>6892</v>
      </c>
      <c r="B6893" s="544" t="s">
        <v>8534</v>
      </c>
      <c r="C6893" s="544" t="s">
        <v>8535</v>
      </c>
      <c r="D6893" s="544" t="s">
        <v>2748</v>
      </c>
      <c r="E6893" s="544" t="s">
        <v>11761</v>
      </c>
      <c r="F6893" s="559">
        <v>38230000</v>
      </c>
      <c r="G6893" s="541">
        <v>2023</v>
      </c>
      <c r="H6893" s="542">
        <f>VLOOKUP(G6893,[3]잔가율!$B$3:$C$33,2,FALSE)</f>
        <v>0.82599999999999996</v>
      </c>
      <c r="I6893" s="552">
        <f t="shared" si="107"/>
        <v>31577980</v>
      </c>
    </row>
    <row r="6894" spans="1:9">
      <c r="A6894" s="539">
        <v>6893</v>
      </c>
      <c r="B6894" s="544" t="s">
        <v>8534</v>
      </c>
      <c r="C6894" s="544" t="s">
        <v>8535</v>
      </c>
      <c r="D6894" s="544" t="s">
        <v>2748</v>
      </c>
      <c r="E6894" s="544" t="s">
        <v>11762</v>
      </c>
      <c r="F6894" s="559">
        <v>39980000</v>
      </c>
      <c r="G6894" s="541">
        <v>2023</v>
      </c>
      <c r="H6894" s="542">
        <f>VLOOKUP(G6894,[3]잔가율!$B$3:$C$33,2,FALSE)</f>
        <v>0.82599999999999996</v>
      </c>
      <c r="I6894" s="552">
        <f t="shared" si="107"/>
        <v>33023480</v>
      </c>
    </row>
    <row r="6895" spans="1:9">
      <c r="A6895" s="539">
        <v>6894</v>
      </c>
      <c r="B6895" s="544" t="s">
        <v>8534</v>
      </c>
      <c r="C6895" s="544" t="s">
        <v>8535</v>
      </c>
      <c r="D6895" s="544" t="s">
        <v>2748</v>
      </c>
      <c r="E6895" s="544" t="s">
        <v>11763</v>
      </c>
      <c r="F6895" s="559">
        <v>40180000</v>
      </c>
      <c r="G6895" s="541">
        <v>2023</v>
      </c>
      <c r="H6895" s="542">
        <f>VLOOKUP(G6895,[3]잔가율!$B$3:$C$33,2,FALSE)</f>
        <v>0.82599999999999996</v>
      </c>
      <c r="I6895" s="552">
        <f t="shared" si="107"/>
        <v>33188680</v>
      </c>
    </row>
    <row r="6896" spans="1:9">
      <c r="A6896" s="539">
        <v>6895</v>
      </c>
      <c r="B6896" s="544" t="s">
        <v>8534</v>
      </c>
      <c r="C6896" s="544" t="s">
        <v>8535</v>
      </c>
      <c r="D6896" s="544" t="s">
        <v>2748</v>
      </c>
      <c r="E6896" s="544" t="s">
        <v>11764</v>
      </c>
      <c r="F6896" s="559">
        <v>41710000</v>
      </c>
      <c r="G6896" s="541">
        <v>2023</v>
      </c>
      <c r="H6896" s="542">
        <f>VLOOKUP(G6896,[3]잔가율!$B$3:$C$33,2,FALSE)</f>
        <v>0.82599999999999996</v>
      </c>
      <c r="I6896" s="552">
        <f t="shared" si="107"/>
        <v>34452460</v>
      </c>
    </row>
    <row r="6897" spans="1:9">
      <c r="A6897" s="539">
        <v>6896</v>
      </c>
      <c r="B6897" s="544" t="s">
        <v>8534</v>
      </c>
      <c r="C6897" s="544" t="s">
        <v>8535</v>
      </c>
      <c r="D6897" s="544" t="s">
        <v>2748</v>
      </c>
      <c r="E6897" s="544" t="s">
        <v>11765</v>
      </c>
      <c r="F6897" s="559">
        <v>32020000</v>
      </c>
      <c r="G6897" s="541">
        <v>2023</v>
      </c>
      <c r="H6897" s="542">
        <f>VLOOKUP(G6897,[3]잔가율!$B$3:$C$33,2,FALSE)</f>
        <v>0.82599999999999996</v>
      </c>
      <c r="I6897" s="552">
        <f t="shared" si="107"/>
        <v>26448520</v>
      </c>
    </row>
    <row r="6898" spans="1:9">
      <c r="A6898" s="539">
        <v>6897</v>
      </c>
      <c r="B6898" s="544" t="s">
        <v>8534</v>
      </c>
      <c r="C6898" s="544" t="s">
        <v>8535</v>
      </c>
      <c r="D6898" s="544" t="s">
        <v>2748</v>
      </c>
      <c r="E6898" s="544" t="s">
        <v>11766</v>
      </c>
      <c r="F6898" s="559">
        <v>34440000</v>
      </c>
      <c r="G6898" s="541">
        <v>2023</v>
      </c>
      <c r="H6898" s="542">
        <f>VLOOKUP(G6898,[3]잔가율!$B$3:$C$33,2,FALSE)</f>
        <v>0.82599999999999996</v>
      </c>
      <c r="I6898" s="552">
        <f t="shared" si="107"/>
        <v>28447440</v>
      </c>
    </row>
    <row r="6899" spans="1:9">
      <c r="A6899" s="539">
        <v>6898</v>
      </c>
      <c r="B6899" s="544" t="s">
        <v>8534</v>
      </c>
      <c r="C6899" s="544" t="s">
        <v>8535</v>
      </c>
      <c r="D6899" s="544" t="s">
        <v>2748</v>
      </c>
      <c r="E6899" s="544" t="s">
        <v>11767</v>
      </c>
      <c r="F6899" s="559">
        <v>35900000</v>
      </c>
      <c r="G6899" s="541">
        <v>2023</v>
      </c>
      <c r="H6899" s="542">
        <f>VLOOKUP(G6899,[3]잔가율!$B$3:$C$33,2,FALSE)</f>
        <v>0.82599999999999996</v>
      </c>
      <c r="I6899" s="552">
        <f t="shared" si="107"/>
        <v>29653400</v>
      </c>
    </row>
    <row r="6900" spans="1:9">
      <c r="A6900" s="539">
        <v>6899</v>
      </c>
      <c r="B6900" s="544" t="s">
        <v>8534</v>
      </c>
      <c r="C6900" s="544" t="s">
        <v>8535</v>
      </c>
      <c r="D6900" s="544" t="s">
        <v>2748</v>
      </c>
      <c r="E6900" s="544" t="s">
        <v>11768</v>
      </c>
      <c r="F6900" s="559">
        <v>38070000</v>
      </c>
      <c r="G6900" s="541">
        <v>2023</v>
      </c>
      <c r="H6900" s="542">
        <f>VLOOKUP(G6900,[3]잔가율!$B$3:$C$33,2,FALSE)</f>
        <v>0.82599999999999996</v>
      </c>
      <c r="I6900" s="552">
        <f t="shared" si="107"/>
        <v>31445820</v>
      </c>
    </row>
    <row r="6901" spans="1:9">
      <c r="A6901" s="539">
        <v>6900</v>
      </c>
      <c r="B6901" s="544" t="s">
        <v>8534</v>
      </c>
      <c r="C6901" s="544" t="s">
        <v>8535</v>
      </c>
      <c r="D6901" s="544" t="s">
        <v>2748</v>
      </c>
      <c r="E6901" s="544" t="s">
        <v>11769</v>
      </c>
      <c r="F6901" s="559">
        <v>37830000</v>
      </c>
      <c r="G6901" s="541">
        <v>2023</v>
      </c>
      <c r="H6901" s="542">
        <f>VLOOKUP(G6901,[3]잔가율!$B$3:$C$33,2,FALSE)</f>
        <v>0.82599999999999996</v>
      </c>
      <c r="I6901" s="552">
        <f t="shared" si="107"/>
        <v>31247580</v>
      </c>
    </row>
    <row r="6902" spans="1:9">
      <c r="A6902" s="539">
        <v>6901</v>
      </c>
      <c r="B6902" s="544" t="s">
        <v>8534</v>
      </c>
      <c r="C6902" s="544" t="s">
        <v>8535</v>
      </c>
      <c r="D6902" s="544" t="s">
        <v>2748</v>
      </c>
      <c r="E6902" s="544" t="s">
        <v>11770</v>
      </c>
      <c r="F6902" s="559">
        <v>39880000</v>
      </c>
      <c r="G6902" s="541">
        <v>2023</v>
      </c>
      <c r="H6902" s="542">
        <f>VLOOKUP(G6902,[3]잔가율!$B$3:$C$33,2,FALSE)</f>
        <v>0.82599999999999996</v>
      </c>
      <c r="I6902" s="552">
        <f t="shared" si="107"/>
        <v>32940880</v>
      </c>
    </row>
    <row r="6903" spans="1:9">
      <c r="A6903" s="539">
        <v>6902</v>
      </c>
      <c r="B6903" s="544" t="s">
        <v>8534</v>
      </c>
      <c r="C6903" s="544" t="s">
        <v>8535</v>
      </c>
      <c r="D6903" s="544" t="s">
        <v>2748</v>
      </c>
      <c r="E6903" s="544" t="s">
        <v>11771</v>
      </c>
      <c r="F6903" s="559">
        <v>39230000</v>
      </c>
      <c r="G6903" s="541">
        <v>2023</v>
      </c>
      <c r="H6903" s="542">
        <f>VLOOKUP(G6903,[3]잔가율!$B$3:$C$33,2,FALSE)</f>
        <v>0.82599999999999996</v>
      </c>
      <c r="I6903" s="552">
        <f t="shared" si="107"/>
        <v>32403980</v>
      </c>
    </row>
    <row r="6904" spans="1:9">
      <c r="A6904" s="539">
        <v>6903</v>
      </c>
      <c r="B6904" s="544" t="s">
        <v>8534</v>
      </c>
      <c r="C6904" s="544" t="s">
        <v>8535</v>
      </c>
      <c r="D6904" s="544" t="s">
        <v>2748</v>
      </c>
      <c r="E6904" s="544" t="s">
        <v>11772</v>
      </c>
      <c r="F6904" s="559">
        <v>40710000</v>
      </c>
      <c r="G6904" s="541">
        <v>2023</v>
      </c>
      <c r="H6904" s="542">
        <f>VLOOKUP(G6904,[3]잔가율!$B$3:$C$33,2,FALSE)</f>
        <v>0.82599999999999996</v>
      </c>
      <c r="I6904" s="552">
        <f t="shared" si="107"/>
        <v>33626460</v>
      </c>
    </row>
    <row r="6905" spans="1:9">
      <c r="A6905" s="539">
        <v>6904</v>
      </c>
      <c r="B6905" s="544" t="s">
        <v>8534</v>
      </c>
      <c r="C6905" s="544" t="s">
        <v>8535</v>
      </c>
      <c r="D6905" s="544" t="s">
        <v>2748</v>
      </c>
      <c r="E6905" s="544" t="s">
        <v>11773</v>
      </c>
      <c r="F6905" s="559">
        <v>40310000</v>
      </c>
      <c r="G6905" s="541">
        <v>2023</v>
      </c>
      <c r="H6905" s="542">
        <f>VLOOKUP(G6905,[3]잔가율!$B$3:$C$33,2,FALSE)</f>
        <v>0.82599999999999996</v>
      </c>
      <c r="I6905" s="552">
        <f t="shared" si="107"/>
        <v>33296060</v>
      </c>
    </row>
    <row r="6906" spans="1:9">
      <c r="A6906" s="539">
        <v>6905</v>
      </c>
      <c r="B6906" s="544" t="s">
        <v>8534</v>
      </c>
      <c r="C6906" s="544" t="s">
        <v>8535</v>
      </c>
      <c r="D6906" s="544" t="s">
        <v>2748</v>
      </c>
      <c r="E6906" s="544" t="s">
        <v>11774</v>
      </c>
      <c r="F6906" s="559">
        <v>42230000</v>
      </c>
      <c r="G6906" s="541">
        <v>2023</v>
      </c>
      <c r="H6906" s="542">
        <f>VLOOKUP(G6906,[3]잔가율!$B$3:$C$33,2,FALSE)</f>
        <v>0.82599999999999996</v>
      </c>
      <c r="I6906" s="552">
        <f t="shared" si="107"/>
        <v>34881980</v>
      </c>
    </row>
    <row r="6907" spans="1:9">
      <c r="A6907" s="539">
        <v>6906</v>
      </c>
      <c r="B6907" s="540" t="s">
        <v>8534</v>
      </c>
      <c r="C6907" s="540" t="s">
        <v>8535</v>
      </c>
      <c r="D6907" s="540" t="s">
        <v>2748</v>
      </c>
      <c r="E6907" s="540" t="s">
        <v>11775</v>
      </c>
      <c r="F6907" s="556">
        <v>18640000</v>
      </c>
      <c r="G6907" s="541">
        <v>2023</v>
      </c>
      <c r="H6907" s="542">
        <f>VLOOKUP(G6907,[3]잔가율!$B$3:$C$33,2,FALSE)</f>
        <v>0.82599999999999996</v>
      </c>
      <c r="I6907" s="552">
        <f t="shared" si="107"/>
        <v>15396640</v>
      </c>
    </row>
    <row r="6908" spans="1:9">
      <c r="A6908" s="539">
        <v>6907</v>
      </c>
      <c r="B6908" s="540" t="s">
        <v>8534</v>
      </c>
      <c r="C6908" s="540" t="s">
        <v>8535</v>
      </c>
      <c r="D6908" s="540" t="s">
        <v>2748</v>
      </c>
      <c r="E6908" s="540" t="s">
        <v>11776</v>
      </c>
      <c r="F6908" s="556">
        <v>16460000</v>
      </c>
      <c r="G6908" s="541">
        <v>2023</v>
      </c>
      <c r="H6908" s="542">
        <f>VLOOKUP(G6908,[3]잔가율!$B$3:$C$33,2,FALSE)</f>
        <v>0.82599999999999996</v>
      </c>
      <c r="I6908" s="552">
        <f t="shared" si="107"/>
        <v>13595960</v>
      </c>
    </row>
    <row r="6909" spans="1:9">
      <c r="A6909" s="539">
        <v>6908</v>
      </c>
      <c r="B6909" s="540" t="s">
        <v>8534</v>
      </c>
      <c r="C6909" s="540" t="s">
        <v>8535</v>
      </c>
      <c r="D6909" s="540" t="s">
        <v>2748</v>
      </c>
      <c r="E6909" s="540" t="s">
        <v>11777</v>
      </c>
      <c r="F6909" s="556">
        <v>17490000</v>
      </c>
      <c r="G6909" s="541">
        <v>2023</v>
      </c>
      <c r="H6909" s="542">
        <f>VLOOKUP(G6909,[3]잔가율!$B$3:$C$33,2,FALSE)</f>
        <v>0.82599999999999996</v>
      </c>
      <c r="I6909" s="552">
        <f t="shared" si="107"/>
        <v>14446740</v>
      </c>
    </row>
    <row r="6910" spans="1:9">
      <c r="A6910" s="539">
        <v>6909</v>
      </c>
      <c r="B6910" s="540" t="s">
        <v>8534</v>
      </c>
      <c r="C6910" s="540" t="s">
        <v>8535</v>
      </c>
      <c r="D6910" s="540" t="s">
        <v>2748</v>
      </c>
      <c r="E6910" s="540" t="s">
        <v>11778</v>
      </c>
      <c r="F6910" s="556">
        <v>16980000</v>
      </c>
      <c r="G6910" s="541">
        <v>2023</v>
      </c>
      <c r="H6910" s="542">
        <f>VLOOKUP(G6910,[3]잔가율!$B$3:$C$33,2,FALSE)</f>
        <v>0.82599999999999996</v>
      </c>
      <c r="I6910" s="552">
        <f t="shared" si="107"/>
        <v>14025480</v>
      </c>
    </row>
    <row r="6911" spans="1:9">
      <c r="A6911" s="539">
        <v>6910</v>
      </c>
      <c r="B6911" s="540" t="s">
        <v>8534</v>
      </c>
      <c r="C6911" s="540" t="s">
        <v>8535</v>
      </c>
      <c r="D6911" s="540" t="s">
        <v>2748</v>
      </c>
      <c r="E6911" s="540" t="s">
        <v>11779</v>
      </c>
      <c r="F6911" s="556">
        <v>16260000</v>
      </c>
      <c r="G6911" s="541">
        <v>2023</v>
      </c>
      <c r="H6911" s="542">
        <f>VLOOKUP(G6911,[3]잔가율!$B$3:$C$33,2,FALSE)</f>
        <v>0.82599999999999996</v>
      </c>
      <c r="I6911" s="552">
        <f t="shared" si="107"/>
        <v>13430760</v>
      </c>
    </row>
    <row r="6912" spans="1:9">
      <c r="A6912" s="539">
        <v>6911</v>
      </c>
      <c r="B6912" s="540" t="s">
        <v>8534</v>
      </c>
      <c r="C6912" s="540" t="s">
        <v>8535</v>
      </c>
      <c r="D6912" s="540" t="s">
        <v>2748</v>
      </c>
      <c r="E6912" s="540" t="s">
        <v>11780</v>
      </c>
      <c r="F6912" s="556">
        <v>18570000</v>
      </c>
      <c r="G6912" s="541">
        <v>2023</v>
      </c>
      <c r="H6912" s="542">
        <f>VLOOKUP(G6912,[3]잔가율!$B$3:$C$33,2,FALSE)</f>
        <v>0.82599999999999996</v>
      </c>
      <c r="I6912" s="552">
        <f t="shared" si="107"/>
        <v>15338820</v>
      </c>
    </row>
    <row r="6913" spans="1:9">
      <c r="A6913" s="539">
        <v>6912</v>
      </c>
      <c r="B6913" s="540" t="s">
        <v>8534</v>
      </c>
      <c r="C6913" s="540" t="s">
        <v>8535</v>
      </c>
      <c r="D6913" s="540" t="s">
        <v>2748</v>
      </c>
      <c r="E6913" s="540" t="s">
        <v>11781</v>
      </c>
      <c r="F6913" s="556">
        <v>18450000</v>
      </c>
      <c r="G6913" s="541">
        <v>2023</v>
      </c>
      <c r="H6913" s="542">
        <f>VLOOKUP(G6913,[3]잔가율!$B$3:$C$33,2,FALSE)</f>
        <v>0.82599999999999996</v>
      </c>
      <c r="I6913" s="552">
        <f t="shared" si="107"/>
        <v>15239700</v>
      </c>
    </row>
    <row r="6914" spans="1:9">
      <c r="A6914" s="539">
        <v>6913</v>
      </c>
      <c r="B6914" s="540" t="s">
        <v>8534</v>
      </c>
      <c r="C6914" s="540" t="s">
        <v>8535</v>
      </c>
      <c r="D6914" s="540" t="s">
        <v>2748</v>
      </c>
      <c r="E6914" s="540" t="s">
        <v>11782</v>
      </c>
      <c r="F6914" s="556">
        <v>17730000</v>
      </c>
      <c r="G6914" s="541">
        <v>2023</v>
      </c>
      <c r="H6914" s="542">
        <f>VLOOKUP(G6914,[3]잔가율!$B$3:$C$33,2,FALSE)</f>
        <v>0.82599999999999996</v>
      </c>
      <c r="I6914" s="552">
        <f t="shared" ref="I6914:I6977" si="108">ROUNDDOWN(F6914*H6914,0)</f>
        <v>14644980</v>
      </c>
    </row>
    <row r="6915" spans="1:9">
      <c r="A6915" s="539">
        <v>6914</v>
      </c>
      <c r="B6915" s="540" t="s">
        <v>8534</v>
      </c>
      <c r="C6915" s="540" t="s">
        <v>8535</v>
      </c>
      <c r="D6915" s="540" t="s">
        <v>2748</v>
      </c>
      <c r="E6915" s="540" t="s">
        <v>11783</v>
      </c>
      <c r="F6915" s="556">
        <v>19420000</v>
      </c>
      <c r="G6915" s="541">
        <v>2023</v>
      </c>
      <c r="H6915" s="542">
        <f>VLOOKUP(G6915,[3]잔가율!$B$3:$C$33,2,FALSE)</f>
        <v>0.82599999999999996</v>
      </c>
      <c r="I6915" s="552">
        <f t="shared" si="108"/>
        <v>16040920</v>
      </c>
    </row>
    <row r="6916" spans="1:9">
      <c r="A6916" s="539">
        <v>6915</v>
      </c>
      <c r="B6916" s="544" t="s">
        <v>8534</v>
      </c>
      <c r="C6916" s="544" t="s">
        <v>8535</v>
      </c>
      <c r="D6916" s="544" t="s">
        <v>2748</v>
      </c>
      <c r="E6916" s="544" t="s">
        <v>11784</v>
      </c>
      <c r="F6916" s="559">
        <v>17700000</v>
      </c>
      <c r="G6916" s="541">
        <v>2023</v>
      </c>
      <c r="H6916" s="542">
        <f>VLOOKUP(G6916,[3]잔가율!$B$3:$C$33,2,FALSE)</f>
        <v>0.82599999999999996</v>
      </c>
      <c r="I6916" s="552">
        <f t="shared" si="108"/>
        <v>14620200</v>
      </c>
    </row>
    <row r="6917" spans="1:9">
      <c r="A6917" s="539">
        <v>6916</v>
      </c>
      <c r="B6917" s="540" t="s">
        <v>8534</v>
      </c>
      <c r="C6917" s="540" t="s">
        <v>8535</v>
      </c>
      <c r="D6917" s="540" t="s">
        <v>2748</v>
      </c>
      <c r="E6917" s="540" t="s">
        <v>11785</v>
      </c>
      <c r="F6917" s="556">
        <v>18990000</v>
      </c>
      <c r="G6917" s="541">
        <v>2023</v>
      </c>
      <c r="H6917" s="542">
        <f>VLOOKUP(G6917,[3]잔가율!$B$3:$C$33,2,FALSE)</f>
        <v>0.82599999999999996</v>
      </c>
      <c r="I6917" s="552">
        <f t="shared" si="108"/>
        <v>15685740</v>
      </c>
    </row>
    <row r="6918" spans="1:9">
      <c r="A6918" s="539">
        <v>6917</v>
      </c>
      <c r="B6918" s="540" t="s">
        <v>8534</v>
      </c>
      <c r="C6918" s="540" t="s">
        <v>8535</v>
      </c>
      <c r="D6918" s="540" t="s">
        <v>2748</v>
      </c>
      <c r="E6918" s="540" t="s">
        <v>11786</v>
      </c>
      <c r="F6918" s="556">
        <v>18240000</v>
      </c>
      <c r="G6918" s="541">
        <v>2023</v>
      </c>
      <c r="H6918" s="542">
        <f>VLOOKUP(G6918,[3]잔가율!$B$3:$C$33,2,FALSE)</f>
        <v>0.82599999999999996</v>
      </c>
      <c r="I6918" s="552">
        <f t="shared" si="108"/>
        <v>15066240</v>
      </c>
    </row>
    <row r="6919" spans="1:9">
      <c r="A6919" s="539">
        <v>6918</v>
      </c>
      <c r="B6919" s="540" t="s">
        <v>8534</v>
      </c>
      <c r="C6919" s="540" t="s">
        <v>8535</v>
      </c>
      <c r="D6919" s="540" t="s">
        <v>2748</v>
      </c>
      <c r="E6919" s="540" t="s">
        <v>11787</v>
      </c>
      <c r="F6919" s="556">
        <v>20960000</v>
      </c>
      <c r="G6919" s="541">
        <v>2023</v>
      </c>
      <c r="H6919" s="542">
        <f>VLOOKUP(G6919,[3]잔가율!$B$3:$C$33,2,FALSE)</f>
        <v>0.82599999999999996</v>
      </c>
      <c r="I6919" s="552">
        <f t="shared" si="108"/>
        <v>17312960</v>
      </c>
    </row>
    <row r="6920" spans="1:9">
      <c r="A6920" s="539">
        <v>6919</v>
      </c>
      <c r="B6920" s="540" t="s">
        <v>8534</v>
      </c>
      <c r="C6920" s="540" t="s">
        <v>8535</v>
      </c>
      <c r="D6920" s="540" t="s">
        <v>2748</v>
      </c>
      <c r="E6920" s="540" t="s">
        <v>11788</v>
      </c>
      <c r="F6920" s="556">
        <v>28400000</v>
      </c>
      <c r="G6920" s="541">
        <v>2023</v>
      </c>
      <c r="H6920" s="542">
        <f>VLOOKUP(G6920,[3]잔가율!$B$3:$C$33,2,FALSE)</f>
        <v>0.82599999999999996</v>
      </c>
      <c r="I6920" s="552">
        <f t="shared" si="108"/>
        <v>23458400</v>
      </c>
    </row>
    <row r="6921" spans="1:9">
      <c r="A6921" s="539">
        <v>6920</v>
      </c>
      <c r="B6921" s="540" t="s">
        <v>8534</v>
      </c>
      <c r="C6921" s="540" t="s">
        <v>8535</v>
      </c>
      <c r="D6921" s="540" t="s">
        <v>2748</v>
      </c>
      <c r="E6921" s="540" t="s">
        <v>11789</v>
      </c>
      <c r="F6921" s="556">
        <v>22260000</v>
      </c>
      <c r="G6921" s="541">
        <v>2023</v>
      </c>
      <c r="H6921" s="542">
        <f>VLOOKUP(G6921,[3]잔가율!$B$3:$C$33,2,FALSE)</f>
        <v>0.82599999999999996</v>
      </c>
      <c r="I6921" s="552">
        <f t="shared" si="108"/>
        <v>18386760</v>
      </c>
    </row>
    <row r="6922" spans="1:9">
      <c r="A6922" s="539">
        <v>6921</v>
      </c>
      <c r="B6922" s="540" t="s">
        <v>8534</v>
      </c>
      <c r="C6922" s="540" t="s">
        <v>8535</v>
      </c>
      <c r="D6922" s="540" t="s">
        <v>2748</v>
      </c>
      <c r="E6922" s="540" t="s">
        <v>11790</v>
      </c>
      <c r="F6922" s="556">
        <v>25240000</v>
      </c>
      <c r="G6922" s="541">
        <v>2023</v>
      </c>
      <c r="H6922" s="542">
        <f>VLOOKUP(G6922,[3]잔가율!$B$3:$C$33,2,FALSE)</f>
        <v>0.82599999999999996</v>
      </c>
      <c r="I6922" s="552">
        <f t="shared" si="108"/>
        <v>20848240</v>
      </c>
    </row>
    <row r="6923" spans="1:9">
      <c r="A6923" s="539">
        <v>6922</v>
      </c>
      <c r="B6923" s="540" t="s">
        <v>8534</v>
      </c>
      <c r="C6923" s="540" t="s">
        <v>8535</v>
      </c>
      <c r="D6923" s="540" t="s">
        <v>2748</v>
      </c>
      <c r="E6923" s="540" t="s">
        <v>11791</v>
      </c>
      <c r="F6923" s="556">
        <v>23360000</v>
      </c>
      <c r="G6923" s="541">
        <v>2023</v>
      </c>
      <c r="H6923" s="542">
        <f>VLOOKUP(G6923,[3]잔가율!$B$3:$C$33,2,FALSE)</f>
        <v>0.82599999999999996</v>
      </c>
      <c r="I6923" s="552">
        <f t="shared" si="108"/>
        <v>19295360</v>
      </c>
    </row>
    <row r="6924" spans="1:9">
      <c r="A6924" s="539">
        <v>6923</v>
      </c>
      <c r="B6924" s="540" t="s">
        <v>8534</v>
      </c>
      <c r="C6924" s="540" t="s">
        <v>8535</v>
      </c>
      <c r="D6924" s="540" t="s">
        <v>2748</v>
      </c>
      <c r="E6924" s="540" t="s">
        <v>11792</v>
      </c>
      <c r="F6924" s="556">
        <v>24110000</v>
      </c>
      <c r="G6924" s="541">
        <v>2023</v>
      </c>
      <c r="H6924" s="542">
        <f>VLOOKUP(G6924,[3]잔가율!$B$3:$C$33,2,FALSE)</f>
        <v>0.82599999999999996</v>
      </c>
      <c r="I6924" s="552">
        <f t="shared" si="108"/>
        <v>19914860</v>
      </c>
    </row>
    <row r="6925" spans="1:9">
      <c r="A6925" s="539">
        <v>6924</v>
      </c>
      <c r="B6925" s="540" t="s">
        <v>8534</v>
      </c>
      <c r="C6925" s="540" t="s">
        <v>8535</v>
      </c>
      <c r="D6925" s="540" t="s">
        <v>2748</v>
      </c>
      <c r="E6925" s="540" t="s">
        <v>11793</v>
      </c>
      <c r="F6925" s="556">
        <v>20490000</v>
      </c>
      <c r="G6925" s="541">
        <v>2023</v>
      </c>
      <c r="H6925" s="542">
        <f>VLOOKUP(G6925,[3]잔가율!$B$3:$C$33,2,FALSE)</f>
        <v>0.82599999999999996</v>
      </c>
      <c r="I6925" s="552">
        <f t="shared" si="108"/>
        <v>16924740</v>
      </c>
    </row>
    <row r="6926" spans="1:9">
      <c r="A6926" s="539">
        <v>6925</v>
      </c>
      <c r="B6926" s="540" t="s">
        <v>8534</v>
      </c>
      <c r="C6926" s="540" t="s">
        <v>8535</v>
      </c>
      <c r="D6926" s="540" t="s">
        <v>2748</v>
      </c>
      <c r="E6926" s="540" t="s">
        <v>11794</v>
      </c>
      <c r="F6926" s="556">
        <v>23100000</v>
      </c>
      <c r="G6926" s="541">
        <v>2023</v>
      </c>
      <c r="H6926" s="542">
        <f>VLOOKUP(G6926,[3]잔가율!$B$3:$C$33,2,FALSE)</f>
        <v>0.82599999999999996</v>
      </c>
      <c r="I6926" s="552">
        <f t="shared" si="108"/>
        <v>19080600</v>
      </c>
    </row>
    <row r="6927" spans="1:9">
      <c r="A6927" s="539">
        <v>6926</v>
      </c>
      <c r="B6927" s="540" t="s">
        <v>8534</v>
      </c>
      <c r="C6927" s="540" t="s">
        <v>8535</v>
      </c>
      <c r="D6927" s="540" t="s">
        <v>2748</v>
      </c>
      <c r="E6927" s="540" t="s">
        <v>11795</v>
      </c>
      <c r="F6927" s="556">
        <v>25160000</v>
      </c>
      <c r="G6927" s="541">
        <v>2023</v>
      </c>
      <c r="H6927" s="542">
        <f>VLOOKUP(G6927,[3]잔가율!$B$3:$C$33,2,FALSE)</f>
        <v>0.82599999999999996</v>
      </c>
      <c r="I6927" s="552">
        <f t="shared" si="108"/>
        <v>20782160</v>
      </c>
    </row>
    <row r="6928" spans="1:9">
      <c r="A6928" s="539">
        <v>6927</v>
      </c>
      <c r="B6928" s="544" t="s">
        <v>8534</v>
      </c>
      <c r="C6928" s="544" t="s">
        <v>8535</v>
      </c>
      <c r="D6928" s="544" t="s">
        <v>2748</v>
      </c>
      <c r="E6928" s="544" t="s">
        <v>11796</v>
      </c>
      <c r="F6928" s="559">
        <v>28230000</v>
      </c>
      <c r="G6928" s="541">
        <v>2023</v>
      </c>
      <c r="H6928" s="542">
        <f>VLOOKUP(G6928,[3]잔가율!$B$3:$C$33,2,FALSE)</f>
        <v>0.82599999999999996</v>
      </c>
      <c r="I6928" s="552">
        <f t="shared" si="108"/>
        <v>23317980</v>
      </c>
    </row>
    <row r="6929" spans="1:9">
      <c r="A6929" s="539">
        <v>6928</v>
      </c>
      <c r="B6929" s="540" t="s">
        <v>8534</v>
      </c>
      <c r="C6929" s="540" t="s">
        <v>8535</v>
      </c>
      <c r="D6929" s="540" t="s">
        <v>2748</v>
      </c>
      <c r="E6929" s="540" t="s">
        <v>11797</v>
      </c>
      <c r="F6929" s="556">
        <v>23590000</v>
      </c>
      <c r="G6929" s="541">
        <v>2023</v>
      </c>
      <c r="H6929" s="542">
        <f>VLOOKUP(G6929,[3]잔가율!$B$3:$C$33,2,FALSE)</f>
        <v>0.82599999999999996</v>
      </c>
      <c r="I6929" s="552">
        <f t="shared" si="108"/>
        <v>19485340</v>
      </c>
    </row>
    <row r="6930" spans="1:9">
      <c r="A6930" s="539">
        <v>6929</v>
      </c>
      <c r="B6930" s="540" t="s">
        <v>8534</v>
      </c>
      <c r="C6930" s="540" t="s">
        <v>8535</v>
      </c>
      <c r="D6930" s="540" t="s">
        <v>2748</v>
      </c>
      <c r="E6930" s="540" t="s">
        <v>11798</v>
      </c>
      <c r="F6930" s="556">
        <v>21440000</v>
      </c>
      <c r="G6930" s="541">
        <v>2023</v>
      </c>
      <c r="H6930" s="542">
        <f>VLOOKUP(G6930,[3]잔가율!$B$3:$C$33,2,FALSE)</f>
        <v>0.82599999999999996</v>
      </c>
      <c r="I6930" s="552">
        <f t="shared" si="108"/>
        <v>17709440</v>
      </c>
    </row>
    <row r="6931" spans="1:9">
      <c r="A6931" s="539">
        <v>6930</v>
      </c>
      <c r="B6931" s="540" t="s">
        <v>8534</v>
      </c>
      <c r="C6931" s="540" t="s">
        <v>8535</v>
      </c>
      <c r="D6931" s="540" t="s">
        <v>2748</v>
      </c>
      <c r="E6931" s="540" t="s">
        <v>11799</v>
      </c>
      <c r="F6931" s="556">
        <v>22250000</v>
      </c>
      <c r="G6931" s="541">
        <v>2023</v>
      </c>
      <c r="H6931" s="542">
        <f>VLOOKUP(G6931,[3]잔가율!$B$3:$C$33,2,FALSE)</f>
        <v>0.82599999999999996</v>
      </c>
      <c r="I6931" s="552">
        <f t="shared" si="108"/>
        <v>18378500</v>
      </c>
    </row>
    <row r="6932" spans="1:9">
      <c r="A6932" s="539">
        <v>6931</v>
      </c>
      <c r="B6932" s="540" t="s">
        <v>8534</v>
      </c>
      <c r="C6932" s="540" t="s">
        <v>8535</v>
      </c>
      <c r="D6932" s="540" t="s">
        <v>2748</v>
      </c>
      <c r="E6932" s="540" t="s">
        <v>11800</v>
      </c>
      <c r="F6932" s="556">
        <v>25490000</v>
      </c>
      <c r="G6932" s="541">
        <v>2023</v>
      </c>
      <c r="H6932" s="542">
        <f>VLOOKUP(G6932,[3]잔가율!$B$3:$C$33,2,FALSE)</f>
        <v>0.82599999999999996</v>
      </c>
      <c r="I6932" s="552">
        <f t="shared" si="108"/>
        <v>21054740</v>
      </c>
    </row>
    <row r="6933" spans="1:9">
      <c r="A6933" s="539">
        <v>6932</v>
      </c>
      <c r="B6933" s="540" t="s">
        <v>8534</v>
      </c>
      <c r="C6933" s="540" t="s">
        <v>8535</v>
      </c>
      <c r="D6933" s="540" t="s">
        <v>2748</v>
      </c>
      <c r="E6933" s="540" t="s">
        <v>11801</v>
      </c>
      <c r="F6933" s="556">
        <v>23920000</v>
      </c>
      <c r="G6933" s="541">
        <v>2023</v>
      </c>
      <c r="H6933" s="542">
        <f>VLOOKUP(G6933,[3]잔가율!$B$3:$C$33,2,FALSE)</f>
        <v>0.82599999999999996</v>
      </c>
      <c r="I6933" s="552">
        <f t="shared" si="108"/>
        <v>19757920</v>
      </c>
    </row>
    <row r="6934" spans="1:9">
      <c r="A6934" s="539">
        <v>6933</v>
      </c>
      <c r="B6934" s="540" t="s">
        <v>8534</v>
      </c>
      <c r="C6934" s="540" t="s">
        <v>8535</v>
      </c>
      <c r="D6934" s="540" t="s">
        <v>2748</v>
      </c>
      <c r="E6934" s="540" t="s">
        <v>11802</v>
      </c>
      <c r="F6934" s="556">
        <v>24190000</v>
      </c>
      <c r="G6934" s="541">
        <v>2023</v>
      </c>
      <c r="H6934" s="542">
        <f>VLOOKUP(G6934,[3]잔가율!$B$3:$C$33,2,FALSE)</f>
        <v>0.82599999999999996</v>
      </c>
      <c r="I6934" s="552">
        <f t="shared" si="108"/>
        <v>19980940</v>
      </c>
    </row>
    <row r="6935" spans="1:9">
      <c r="A6935" s="539">
        <v>6934</v>
      </c>
      <c r="B6935" s="540" t="s">
        <v>8534</v>
      </c>
      <c r="C6935" s="540" t="s">
        <v>8535</v>
      </c>
      <c r="D6935" s="540" t="s">
        <v>2748</v>
      </c>
      <c r="E6935" s="540" t="s">
        <v>11803</v>
      </c>
      <c r="F6935" s="556">
        <v>21190000</v>
      </c>
      <c r="G6935" s="541">
        <v>2023</v>
      </c>
      <c r="H6935" s="542">
        <f>VLOOKUP(G6935,[3]잔가율!$B$3:$C$33,2,FALSE)</f>
        <v>0.82599999999999996</v>
      </c>
      <c r="I6935" s="552">
        <f t="shared" si="108"/>
        <v>17502940</v>
      </c>
    </row>
    <row r="6936" spans="1:9">
      <c r="A6936" s="539">
        <v>6935</v>
      </c>
      <c r="B6936" s="540" t="s">
        <v>8534</v>
      </c>
      <c r="C6936" s="540" t="s">
        <v>8535</v>
      </c>
      <c r="D6936" s="540" t="s">
        <v>2748</v>
      </c>
      <c r="E6936" s="540" t="s">
        <v>11804</v>
      </c>
      <c r="F6936" s="556">
        <v>23500000</v>
      </c>
      <c r="G6936" s="541">
        <v>2023</v>
      </c>
      <c r="H6936" s="542">
        <f>VLOOKUP(G6936,[3]잔가율!$B$3:$C$33,2,FALSE)</f>
        <v>0.82599999999999996</v>
      </c>
      <c r="I6936" s="552">
        <f t="shared" si="108"/>
        <v>19411000</v>
      </c>
    </row>
    <row r="6937" spans="1:9">
      <c r="A6937" s="539">
        <v>6936</v>
      </c>
      <c r="B6937" s="540" t="s">
        <v>8534</v>
      </c>
      <c r="C6937" s="540" t="s">
        <v>8535</v>
      </c>
      <c r="D6937" s="540" t="s">
        <v>2748</v>
      </c>
      <c r="E6937" s="540" t="s">
        <v>11805</v>
      </c>
      <c r="F6937" s="556">
        <v>26010000</v>
      </c>
      <c r="G6937" s="541">
        <v>2023</v>
      </c>
      <c r="H6937" s="542">
        <f>VLOOKUP(G6937,[3]잔가율!$B$3:$C$33,2,FALSE)</f>
        <v>0.82599999999999996</v>
      </c>
      <c r="I6937" s="552">
        <f t="shared" si="108"/>
        <v>21484260</v>
      </c>
    </row>
    <row r="6938" spans="1:9">
      <c r="A6938" s="539">
        <v>6937</v>
      </c>
      <c r="B6938" s="540" t="s">
        <v>8534</v>
      </c>
      <c r="C6938" s="540" t="s">
        <v>8535</v>
      </c>
      <c r="D6938" s="540" t="s">
        <v>2748</v>
      </c>
      <c r="E6938" s="540" t="s">
        <v>11806</v>
      </c>
      <c r="F6938" s="556">
        <v>24110000</v>
      </c>
      <c r="G6938" s="541">
        <v>2023</v>
      </c>
      <c r="H6938" s="542">
        <f>VLOOKUP(G6938,[3]잔가율!$B$3:$C$33,2,FALSE)</f>
        <v>0.82599999999999996</v>
      </c>
      <c r="I6938" s="552">
        <f t="shared" si="108"/>
        <v>19914860</v>
      </c>
    </row>
    <row r="6939" spans="1:9">
      <c r="A6939" s="539">
        <v>6938</v>
      </c>
      <c r="B6939" s="540" t="s">
        <v>8534</v>
      </c>
      <c r="C6939" s="540" t="s">
        <v>8535</v>
      </c>
      <c r="D6939" s="540" t="s">
        <v>2748</v>
      </c>
      <c r="E6939" s="540" t="s">
        <v>11807</v>
      </c>
      <c r="F6939" s="556">
        <v>24340000</v>
      </c>
      <c r="G6939" s="541">
        <v>2023</v>
      </c>
      <c r="H6939" s="542">
        <f>VLOOKUP(G6939,[3]잔가율!$B$3:$C$33,2,FALSE)</f>
        <v>0.82599999999999996</v>
      </c>
      <c r="I6939" s="552">
        <f t="shared" si="108"/>
        <v>20104840</v>
      </c>
    </row>
    <row r="6940" spans="1:9">
      <c r="A6940" s="539">
        <v>6939</v>
      </c>
      <c r="B6940" s="540" t="s">
        <v>8534</v>
      </c>
      <c r="C6940" s="540" t="s">
        <v>8535</v>
      </c>
      <c r="D6940" s="540" t="s">
        <v>2748</v>
      </c>
      <c r="E6940" s="540" t="s">
        <v>11808</v>
      </c>
      <c r="F6940" s="556">
        <v>21530000</v>
      </c>
      <c r="G6940" s="541">
        <v>2023</v>
      </c>
      <c r="H6940" s="542">
        <f>VLOOKUP(G6940,[3]잔가율!$B$3:$C$33,2,FALSE)</f>
        <v>0.82599999999999996</v>
      </c>
      <c r="I6940" s="552">
        <f t="shared" si="108"/>
        <v>17783780</v>
      </c>
    </row>
    <row r="6941" spans="1:9">
      <c r="A6941" s="539">
        <v>6940</v>
      </c>
      <c r="B6941" s="540" t="s">
        <v>8534</v>
      </c>
      <c r="C6941" s="540" t="s">
        <v>8535</v>
      </c>
      <c r="D6941" s="540" t="s">
        <v>2748</v>
      </c>
      <c r="E6941" s="540" t="s">
        <v>11809</v>
      </c>
      <c r="F6941" s="556">
        <v>23080000</v>
      </c>
      <c r="G6941" s="541">
        <v>2023</v>
      </c>
      <c r="H6941" s="542">
        <f>VLOOKUP(G6941,[3]잔가율!$B$3:$C$33,2,FALSE)</f>
        <v>0.82599999999999996</v>
      </c>
      <c r="I6941" s="552">
        <f t="shared" si="108"/>
        <v>19064080</v>
      </c>
    </row>
    <row r="6942" spans="1:9">
      <c r="A6942" s="539">
        <v>6941</v>
      </c>
      <c r="B6942" s="540" t="s">
        <v>8534</v>
      </c>
      <c r="C6942" s="540" t="s">
        <v>8535</v>
      </c>
      <c r="D6942" s="540" t="s">
        <v>2748</v>
      </c>
      <c r="E6942" s="540" t="s">
        <v>11810</v>
      </c>
      <c r="F6942" s="556">
        <v>27150000</v>
      </c>
      <c r="G6942" s="541">
        <v>2023</v>
      </c>
      <c r="H6942" s="542">
        <f>VLOOKUP(G6942,[3]잔가율!$B$3:$C$33,2,FALSE)</f>
        <v>0.82599999999999996</v>
      </c>
      <c r="I6942" s="552">
        <f t="shared" si="108"/>
        <v>22425900</v>
      </c>
    </row>
    <row r="6943" spans="1:9">
      <c r="A6943" s="539">
        <v>6942</v>
      </c>
      <c r="B6943" s="540" t="s">
        <v>8534</v>
      </c>
      <c r="C6943" s="540" t="s">
        <v>8535</v>
      </c>
      <c r="D6943" s="540" t="s">
        <v>2748</v>
      </c>
      <c r="E6943" s="540" t="s">
        <v>11811</v>
      </c>
      <c r="F6943" s="556">
        <v>24390000</v>
      </c>
      <c r="G6943" s="541">
        <v>2023</v>
      </c>
      <c r="H6943" s="542">
        <f>VLOOKUP(G6943,[3]잔가율!$B$3:$C$33,2,FALSE)</f>
        <v>0.82599999999999996</v>
      </c>
      <c r="I6943" s="552">
        <f t="shared" si="108"/>
        <v>20146140</v>
      </c>
    </row>
    <row r="6944" spans="1:9">
      <c r="A6944" s="539">
        <v>6943</v>
      </c>
      <c r="B6944" s="540" t="s">
        <v>8534</v>
      </c>
      <c r="C6944" s="540" t="s">
        <v>8535</v>
      </c>
      <c r="D6944" s="540" t="s">
        <v>2748</v>
      </c>
      <c r="E6944" s="540" t="s">
        <v>11812</v>
      </c>
      <c r="F6944" s="556">
        <v>24160000</v>
      </c>
      <c r="G6944" s="541">
        <v>2023</v>
      </c>
      <c r="H6944" s="542">
        <f>VLOOKUP(G6944,[3]잔가율!$B$3:$C$33,2,FALSE)</f>
        <v>0.82599999999999996</v>
      </c>
      <c r="I6944" s="552">
        <f t="shared" si="108"/>
        <v>19956160</v>
      </c>
    </row>
    <row r="6945" spans="1:9">
      <c r="A6945" s="539">
        <v>6944</v>
      </c>
      <c r="B6945" s="540" t="s">
        <v>8534</v>
      </c>
      <c r="C6945" s="540" t="s">
        <v>8535</v>
      </c>
      <c r="D6945" s="540" t="s">
        <v>2748</v>
      </c>
      <c r="E6945" s="540" t="s">
        <v>11813</v>
      </c>
      <c r="F6945" s="556">
        <v>21560000</v>
      </c>
      <c r="G6945" s="541">
        <v>2023</v>
      </c>
      <c r="H6945" s="542">
        <f>VLOOKUP(G6945,[3]잔가율!$B$3:$C$33,2,FALSE)</f>
        <v>0.82599999999999996</v>
      </c>
      <c r="I6945" s="552">
        <f t="shared" si="108"/>
        <v>17808560</v>
      </c>
    </row>
    <row r="6946" spans="1:9">
      <c r="A6946" s="539">
        <v>6945</v>
      </c>
      <c r="B6946" s="540" t="s">
        <v>8534</v>
      </c>
      <c r="C6946" s="540" t="s">
        <v>8535</v>
      </c>
      <c r="D6946" s="540" t="s">
        <v>2748</v>
      </c>
      <c r="E6946" s="540" t="s">
        <v>11814</v>
      </c>
      <c r="F6946" s="556">
        <v>23480000</v>
      </c>
      <c r="G6946" s="541">
        <v>2023</v>
      </c>
      <c r="H6946" s="542">
        <f>VLOOKUP(G6946,[3]잔가율!$B$3:$C$33,2,FALSE)</f>
        <v>0.82599999999999996</v>
      </c>
      <c r="I6946" s="552">
        <f t="shared" si="108"/>
        <v>19394480</v>
      </c>
    </row>
    <row r="6947" spans="1:9">
      <c r="A6947" s="539">
        <v>6946</v>
      </c>
      <c r="B6947" s="540" t="s">
        <v>8534</v>
      </c>
      <c r="C6947" s="540" t="s">
        <v>8535</v>
      </c>
      <c r="D6947" s="540" t="s">
        <v>2748</v>
      </c>
      <c r="E6947" s="540" t="s">
        <v>11815</v>
      </c>
      <c r="F6947" s="556">
        <v>24570000</v>
      </c>
      <c r="G6947" s="541">
        <v>2023</v>
      </c>
      <c r="H6947" s="542">
        <f>VLOOKUP(G6947,[3]잔가율!$B$3:$C$33,2,FALSE)</f>
        <v>0.82599999999999996</v>
      </c>
      <c r="I6947" s="552">
        <f t="shared" si="108"/>
        <v>20294820</v>
      </c>
    </row>
    <row r="6948" spans="1:9">
      <c r="A6948" s="539">
        <v>6947</v>
      </c>
      <c r="B6948" s="540" t="s">
        <v>8534</v>
      </c>
      <c r="C6948" s="540" t="s">
        <v>8535</v>
      </c>
      <c r="D6948" s="540" t="s">
        <v>2748</v>
      </c>
      <c r="E6948" s="540" t="s">
        <v>11816</v>
      </c>
      <c r="F6948" s="556">
        <v>24050000</v>
      </c>
      <c r="G6948" s="541">
        <v>2023</v>
      </c>
      <c r="H6948" s="542">
        <f>VLOOKUP(G6948,[3]잔가율!$B$3:$C$33,2,FALSE)</f>
        <v>0.82599999999999996</v>
      </c>
      <c r="I6948" s="552">
        <f t="shared" si="108"/>
        <v>19865300</v>
      </c>
    </row>
    <row r="6949" spans="1:9">
      <c r="A6949" s="539">
        <v>6948</v>
      </c>
      <c r="B6949" s="540" t="s">
        <v>8534</v>
      </c>
      <c r="C6949" s="540" t="s">
        <v>8535</v>
      </c>
      <c r="D6949" s="540" t="s">
        <v>2748</v>
      </c>
      <c r="E6949" s="540" t="s">
        <v>11817</v>
      </c>
      <c r="F6949" s="556">
        <v>24450000</v>
      </c>
      <c r="G6949" s="541">
        <v>2023</v>
      </c>
      <c r="H6949" s="542">
        <f>VLOOKUP(G6949,[3]잔가율!$B$3:$C$33,2,FALSE)</f>
        <v>0.82599999999999996</v>
      </c>
      <c r="I6949" s="552">
        <f t="shared" si="108"/>
        <v>20195700</v>
      </c>
    </row>
    <row r="6950" spans="1:9">
      <c r="A6950" s="539">
        <v>6949</v>
      </c>
      <c r="B6950" s="540" t="s">
        <v>8534</v>
      </c>
      <c r="C6950" s="540" t="s">
        <v>8535</v>
      </c>
      <c r="D6950" s="540" t="s">
        <v>2748</v>
      </c>
      <c r="E6950" s="540" t="s">
        <v>11818</v>
      </c>
      <c r="F6950" s="556">
        <v>21410000</v>
      </c>
      <c r="G6950" s="541">
        <v>2023</v>
      </c>
      <c r="H6950" s="542">
        <f>VLOOKUP(G6950,[3]잔가율!$B$3:$C$33,2,FALSE)</f>
        <v>0.82599999999999996</v>
      </c>
      <c r="I6950" s="552">
        <f t="shared" si="108"/>
        <v>17684660</v>
      </c>
    </row>
    <row r="6951" spans="1:9">
      <c r="A6951" s="539">
        <v>6950</v>
      </c>
      <c r="B6951" s="540" t="s">
        <v>8534</v>
      </c>
      <c r="C6951" s="540" t="s">
        <v>8535</v>
      </c>
      <c r="D6951" s="540" t="s">
        <v>2748</v>
      </c>
      <c r="E6951" s="540" t="s">
        <v>11819</v>
      </c>
      <c r="F6951" s="556">
        <v>23490000</v>
      </c>
      <c r="G6951" s="541">
        <v>2023</v>
      </c>
      <c r="H6951" s="542">
        <f>VLOOKUP(G6951,[3]잔가율!$B$3:$C$33,2,FALSE)</f>
        <v>0.82599999999999996</v>
      </c>
      <c r="I6951" s="552">
        <f t="shared" si="108"/>
        <v>19402740</v>
      </c>
    </row>
    <row r="6952" spans="1:9">
      <c r="A6952" s="539">
        <v>6951</v>
      </c>
      <c r="B6952" s="540" t="s">
        <v>8534</v>
      </c>
      <c r="C6952" s="540" t="s">
        <v>8535</v>
      </c>
      <c r="D6952" s="540" t="s">
        <v>2748</v>
      </c>
      <c r="E6952" s="540" t="s">
        <v>11820</v>
      </c>
      <c r="F6952" s="556">
        <v>24480000</v>
      </c>
      <c r="G6952" s="541">
        <v>2023</v>
      </c>
      <c r="H6952" s="542">
        <f>VLOOKUP(G6952,[3]잔가율!$B$3:$C$33,2,FALSE)</f>
        <v>0.82599999999999996</v>
      </c>
      <c r="I6952" s="552">
        <f t="shared" si="108"/>
        <v>20220480</v>
      </c>
    </row>
    <row r="6953" spans="1:9">
      <c r="A6953" s="539">
        <v>6952</v>
      </c>
      <c r="B6953" s="540" t="s">
        <v>8534</v>
      </c>
      <c r="C6953" s="540" t="s">
        <v>8535</v>
      </c>
      <c r="D6953" s="540" t="s">
        <v>2748</v>
      </c>
      <c r="E6953" s="540" t="s">
        <v>11821</v>
      </c>
      <c r="F6953" s="556">
        <v>24200000</v>
      </c>
      <c r="G6953" s="541">
        <v>2023</v>
      </c>
      <c r="H6953" s="542">
        <f>VLOOKUP(G6953,[3]잔가율!$B$3:$C$33,2,FALSE)</f>
        <v>0.82599999999999996</v>
      </c>
      <c r="I6953" s="552">
        <f t="shared" si="108"/>
        <v>19989200</v>
      </c>
    </row>
    <row r="6954" spans="1:9">
      <c r="A6954" s="539">
        <v>6953</v>
      </c>
      <c r="B6954" s="540" t="s">
        <v>8534</v>
      </c>
      <c r="C6954" s="540" t="s">
        <v>8535</v>
      </c>
      <c r="D6954" s="540" t="s">
        <v>2748</v>
      </c>
      <c r="E6954" s="540" t="s">
        <v>11822</v>
      </c>
      <c r="F6954" s="556">
        <v>24470000</v>
      </c>
      <c r="G6954" s="541">
        <v>2023</v>
      </c>
      <c r="H6954" s="542">
        <f>VLOOKUP(G6954,[3]잔가율!$B$3:$C$33,2,FALSE)</f>
        <v>0.82599999999999996</v>
      </c>
      <c r="I6954" s="552">
        <f t="shared" si="108"/>
        <v>20212220</v>
      </c>
    </row>
    <row r="6955" spans="1:9">
      <c r="A6955" s="539">
        <v>6954</v>
      </c>
      <c r="B6955" s="540" t="s">
        <v>8534</v>
      </c>
      <c r="C6955" s="540" t="s">
        <v>8535</v>
      </c>
      <c r="D6955" s="540" t="s">
        <v>2748</v>
      </c>
      <c r="E6955" s="540" t="s">
        <v>11823</v>
      </c>
      <c r="F6955" s="556">
        <v>21460000</v>
      </c>
      <c r="G6955" s="541">
        <v>2023</v>
      </c>
      <c r="H6955" s="542">
        <f>VLOOKUP(G6955,[3]잔가율!$B$3:$C$33,2,FALSE)</f>
        <v>0.82599999999999996</v>
      </c>
      <c r="I6955" s="552">
        <f t="shared" si="108"/>
        <v>17725960</v>
      </c>
    </row>
    <row r="6956" spans="1:9">
      <c r="A6956" s="539">
        <v>6955</v>
      </c>
      <c r="B6956" s="540" t="s">
        <v>8534</v>
      </c>
      <c r="C6956" s="540" t="s">
        <v>8535</v>
      </c>
      <c r="D6956" s="540" t="s">
        <v>2748</v>
      </c>
      <c r="E6956" s="540" t="s">
        <v>11824</v>
      </c>
      <c r="F6956" s="556">
        <v>23240000</v>
      </c>
      <c r="G6956" s="541">
        <v>2023</v>
      </c>
      <c r="H6956" s="542">
        <f>VLOOKUP(G6956,[3]잔가율!$B$3:$C$33,2,FALSE)</f>
        <v>0.82599999999999996</v>
      </c>
      <c r="I6956" s="552">
        <f t="shared" si="108"/>
        <v>19196240</v>
      </c>
    </row>
    <row r="6957" spans="1:9">
      <c r="A6957" s="539">
        <v>6956</v>
      </c>
      <c r="B6957" s="540" t="s">
        <v>8534</v>
      </c>
      <c r="C6957" s="540" t="s">
        <v>8535</v>
      </c>
      <c r="D6957" s="540" t="s">
        <v>2748</v>
      </c>
      <c r="E6957" s="540" t="s">
        <v>11825</v>
      </c>
      <c r="F6957" s="556">
        <v>26310000</v>
      </c>
      <c r="G6957" s="541">
        <v>2023</v>
      </c>
      <c r="H6957" s="542">
        <f>VLOOKUP(G6957,[3]잔가율!$B$3:$C$33,2,FALSE)</f>
        <v>0.82599999999999996</v>
      </c>
      <c r="I6957" s="552">
        <f t="shared" si="108"/>
        <v>21732060</v>
      </c>
    </row>
    <row r="6958" spans="1:9">
      <c r="A6958" s="539">
        <v>6957</v>
      </c>
      <c r="B6958" s="540" t="s">
        <v>8534</v>
      </c>
      <c r="C6958" s="540" t="s">
        <v>8535</v>
      </c>
      <c r="D6958" s="540" t="s">
        <v>2748</v>
      </c>
      <c r="E6958" s="540" t="s">
        <v>11826</v>
      </c>
      <c r="F6958" s="556">
        <v>24570000</v>
      </c>
      <c r="G6958" s="541">
        <v>2023</v>
      </c>
      <c r="H6958" s="542">
        <f>VLOOKUP(G6958,[3]잔가율!$B$3:$C$33,2,FALSE)</f>
        <v>0.82599999999999996</v>
      </c>
      <c r="I6958" s="552">
        <f t="shared" si="108"/>
        <v>20294820</v>
      </c>
    </row>
    <row r="6959" spans="1:9">
      <c r="A6959" s="539">
        <v>6958</v>
      </c>
      <c r="B6959" s="540" t="s">
        <v>8534</v>
      </c>
      <c r="C6959" s="540" t="s">
        <v>8535</v>
      </c>
      <c r="D6959" s="540" t="s">
        <v>2748</v>
      </c>
      <c r="E6959" s="540" t="s">
        <v>11827</v>
      </c>
      <c r="F6959" s="556">
        <v>24190000</v>
      </c>
      <c r="G6959" s="541">
        <v>2023</v>
      </c>
      <c r="H6959" s="542">
        <f>VLOOKUP(G6959,[3]잔가율!$B$3:$C$33,2,FALSE)</f>
        <v>0.82599999999999996</v>
      </c>
      <c r="I6959" s="552">
        <f t="shared" si="108"/>
        <v>19980940</v>
      </c>
    </row>
    <row r="6960" spans="1:9">
      <c r="A6960" s="539">
        <v>6959</v>
      </c>
      <c r="B6960" s="540" t="s">
        <v>8534</v>
      </c>
      <c r="C6960" s="540" t="s">
        <v>8535</v>
      </c>
      <c r="D6960" s="540" t="s">
        <v>2748</v>
      </c>
      <c r="E6960" s="540" t="s">
        <v>11828</v>
      </c>
      <c r="F6960" s="556">
        <v>39650000</v>
      </c>
      <c r="G6960" s="541">
        <v>2023</v>
      </c>
      <c r="H6960" s="542">
        <f>VLOOKUP(G6960,[3]잔가율!$B$3:$C$33,2,FALSE)</f>
        <v>0.82599999999999996</v>
      </c>
      <c r="I6960" s="552">
        <f t="shared" si="108"/>
        <v>32750900</v>
      </c>
    </row>
    <row r="6961" spans="1:9">
      <c r="A6961" s="539">
        <v>6960</v>
      </c>
      <c r="B6961" s="540" t="s">
        <v>8534</v>
      </c>
      <c r="C6961" s="540" t="s">
        <v>8535</v>
      </c>
      <c r="D6961" s="540" t="s">
        <v>2748</v>
      </c>
      <c r="E6961" s="540" t="s">
        <v>11829</v>
      </c>
      <c r="F6961" s="556">
        <v>28790000</v>
      </c>
      <c r="G6961" s="541">
        <v>2023</v>
      </c>
      <c r="H6961" s="542">
        <f>VLOOKUP(G6961,[3]잔가율!$B$3:$C$33,2,FALSE)</f>
        <v>0.82599999999999996</v>
      </c>
      <c r="I6961" s="552">
        <f t="shared" si="108"/>
        <v>23780540</v>
      </c>
    </row>
    <row r="6962" spans="1:9">
      <c r="A6962" s="539">
        <v>6961</v>
      </c>
      <c r="B6962" s="540" t="s">
        <v>8534</v>
      </c>
      <c r="C6962" s="540" t="s">
        <v>8535</v>
      </c>
      <c r="D6962" s="540" t="s">
        <v>2748</v>
      </c>
      <c r="E6962" s="540" t="s">
        <v>11830</v>
      </c>
      <c r="F6962" s="556">
        <v>24110000</v>
      </c>
      <c r="G6962" s="541">
        <v>2023</v>
      </c>
      <c r="H6962" s="542">
        <f>VLOOKUP(G6962,[3]잔가율!$B$3:$C$33,2,FALSE)</f>
        <v>0.82599999999999996</v>
      </c>
      <c r="I6962" s="552">
        <f t="shared" si="108"/>
        <v>19914860</v>
      </c>
    </row>
    <row r="6963" spans="1:9">
      <c r="A6963" s="539">
        <v>6962</v>
      </c>
      <c r="B6963" s="540" t="s">
        <v>8534</v>
      </c>
      <c r="C6963" s="540" t="s">
        <v>8535</v>
      </c>
      <c r="D6963" s="540" t="s">
        <v>2748</v>
      </c>
      <c r="E6963" s="540" t="s">
        <v>11831</v>
      </c>
      <c r="F6963" s="556">
        <v>24340000</v>
      </c>
      <c r="G6963" s="541">
        <v>2023</v>
      </c>
      <c r="H6963" s="542">
        <f>VLOOKUP(G6963,[3]잔가율!$B$3:$C$33,2,FALSE)</f>
        <v>0.82599999999999996</v>
      </c>
      <c r="I6963" s="552">
        <f t="shared" si="108"/>
        <v>20104840</v>
      </c>
    </row>
    <row r="6964" spans="1:9">
      <c r="A6964" s="539">
        <v>6963</v>
      </c>
      <c r="B6964" s="540" t="s">
        <v>8534</v>
      </c>
      <c r="C6964" s="540" t="s">
        <v>8535</v>
      </c>
      <c r="D6964" s="540" t="s">
        <v>2748</v>
      </c>
      <c r="E6964" s="540" t="s">
        <v>11832</v>
      </c>
      <c r="F6964" s="556">
        <v>23870000</v>
      </c>
      <c r="G6964" s="541">
        <v>2023</v>
      </c>
      <c r="H6964" s="542">
        <f>VLOOKUP(G6964,[3]잔가율!$B$3:$C$33,2,FALSE)</f>
        <v>0.82599999999999996</v>
      </c>
      <c r="I6964" s="552">
        <f t="shared" si="108"/>
        <v>19716620</v>
      </c>
    </row>
    <row r="6965" spans="1:9">
      <c r="A6965" s="539">
        <v>6964</v>
      </c>
      <c r="B6965" s="540" t="s">
        <v>8534</v>
      </c>
      <c r="C6965" s="540" t="s">
        <v>8535</v>
      </c>
      <c r="D6965" s="540" t="s">
        <v>2748</v>
      </c>
      <c r="E6965" s="540" t="s">
        <v>11833</v>
      </c>
      <c r="F6965" s="556">
        <v>24150000</v>
      </c>
      <c r="G6965" s="541">
        <v>2023</v>
      </c>
      <c r="H6965" s="542">
        <f>VLOOKUP(G6965,[3]잔가율!$B$3:$C$33,2,FALSE)</f>
        <v>0.82599999999999996</v>
      </c>
      <c r="I6965" s="552">
        <f t="shared" si="108"/>
        <v>19947900</v>
      </c>
    </row>
    <row r="6966" spans="1:9">
      <c r="A6966" s="539">
        <v>6965</v>
      </c>
      <c r="B6966" s="540" t="s">
        <v>8534</v>
      </c>
      <c r="C6966" s="540" t="s">
        <v>8535</v>
      </c>
      <c r="D6966" s="540" t="s">
        <v>2748</v>
      </c>
      <c r="E6966" s="540" t="s">
        <v>11834</v>
      </c>
      <c r="F6966" s="556">
        <v>22200000</v>
      </c>
      <c r="G6966" s="541">
        <v>2023</v>
      </c>
      <c r="H6966" s="542">
        <f>VLOOKUP(G6966,[3]잔가율!$B$3:$C$33,2,FALSE)</f>
        <v>0.82599999999999996</v>
      </c>
      <c r="I6966" s="552">
        <f t="shared" si="108"/>
        <v>18337200</v>
      </c>
    </row>
    <row r="6967" spans="1:9">
      <c r="A6967" s="539">
        <v>6966</v>
      </c>
      <c r="B6967" s="540" t="s">
        <v>8534</v>
      </c>
      <c r="C6967" s="540" t="s">
        <v>8535</v>
      </c>
      <c r="D6967" s="540" t="s">
        <v>2748</v>
      </c>
      <c r="E6967" s="540" t="s">
        <v>11835</v>
      </c>
      <c r="F6967" s="556">
        <v>24490000</v>
      </c>
      <c r="G6967" s="541">
        <v>2023</v>
      </c>
      <c r="H6967" s="542">
        <f>VLOOKUP(G6967,[3]잔가율!$B$3:$C$33,2,FALSE)</f>
        <v>0.82599999999999996</v>
      </c>
      <c r="I6967" s="552">
        <f t="shared" si="108"/>
        <v>20228740</v>
      </c>
    </row>
    <row r="6968" spans="1:9">
      <c r="A6968" s="539">
        <v>6967</v>
      </c>
      <c r="B6968" s="540" t="s">
        <v>8534</v>
      </c>
      <c r="C6968" s="540" t="s">
        <v>8535</v>
      </c>
      <c r="D6968" s="540" t="s">
        <v>2748</v>
      </c>
      <c r="E6968" s="540" t="s">
        <v>11836</v>
      </c>
      <c r="F6968" s="556">
        <v>26480000</v>
      </c>
      <c r="G6968" s="541">
        <v>2023</v>
      </c>
      <c r="H6968" s="542">
        <f>VLOOKUP(G6968,[3]잔가율!$B$3:$C$33,2,FALSE)</f>
        <v>0.82599999999999996</v>
      </c>
      <c r="I6968" s="552">
        <f t="shared" si="108"/>
        <v>21872480</v>
      </c>
    </row>
    <row r="6969" spans="1:9">
      <c r="A6969" s="539">
        <v>6968</v>
      </c>
      <c r="B6969" s="540" t="s">
        <v>8534</v>
      </c>
      <c r="C6969" s="540" t="s">
        <v>8535</v>
      </c>
      <c r="D6969" s="540" t="s">
        <v>2748</v>
      </c>
      <c r="E6969" s="540" t="s">
        <v>11837</v>
      </c>
      <c r="F6969" s="556">
        <v>26780000</v>
      </c>
      <c r="G6969" s="541">
        <v>2023</v>
      </c>
      <c r="H6969" s="542">
        <f>VLOOKUP(G6969,[3]잔가율!$B$3:$C$33,2,FALSE)</f>
        <v>0.82599999999999996</v>
      </c>
      <c r="I6969" s="552">
        <f t="shared" si="108"/>
        <v>22120280</v>
      </c>
    </row>
    <row r="6970" spans="1:9">
      <c r="A6970" s="539">
        <v>6969</v>
      </c>
      <c r="B6970" s="540" t="s">
        <v>8534</v>
      </c>
      <c r="C6970" s="540" t="s">
        <v>8535</v>
      </c>
      <c r="D6970" s="540" t="s">
        <v>2748</v>
      </c>
      <c r="E6970" s="540" t="s">
        <v>11838</v>
      </c>
      <c r="F6970" s="556">
        <v>27260000</v>
      </c>
      <c r="G6970" s="541">
        <v>2023</v>
      </c>
      <c r="H6970" s="542">
        <f>VLOOKUP(G6970,[3]잔가율!$B$3:$C$33,2,FALSE)</f>
        <v>0.82599999999999996</v>
      </c>
      <c r="I6970" s="552">
        <f t="shared" si="108"/>
        <v>22516760</v>
      </c>
    </row>
    <row r="6971" spans="1:9">
      <c r="A6971" s="539">
        <v>6970</v>
      </c>
      <c r="B6971" s="540" t="s">
        <v>8534</v>
      </c>
      <c r="C6971" s="540" t="s">
        <v>8535</v>
      </c>
      <c r="D6971" s="540" t="s">
        <v>2748</v>
      </c>
      <c r="E6971" s="540" t="s">
        <v>11839</v>
      </c>
      <c r="F6971" s="556">
        <v>27950000</v>
      </c>
      <c r="G6971" s="541">
        <v>2023</v>
      </c>
      <c r="H6971" s="542">
        <f>VLOOKUP(G6971,[3]잔가율!$B$3:$C$33,2,FALSE)</f>
        <v>0.82599999999999996</v>
      </c>
      <c r="I6971" s="552">
        <f t="shared" si="108"/>
        <v>23086700</v>
      </c>
    </row>
    <row r="6972" spans="1:9">
      <c r="A6972" s="539">
        <v>6971</v>
      </c>
      <c r="B6972" s="540" t="s">
        <v>8534</v>
      </c>
      <c r="C6972" s="540" t="s">
        <v>8535</v>
      </c>
      <c r="D6972" s="540" t="s">
        <v>2748</v>
      </c>
      <c r="E6972" s="540" t="s">
        <v>11840</v>
      </c>
      <c r="F6972" s="556">
        <v>28010000</v>
      </c>
      <c r="G6972" s="541">
        <v>2023</v>
      </c>
      <c r="H6972" s="542">
        <f>VLOOKUP(G6972,[3]잔가율!$B$3:$C$33,2,FALSE)</f>
        <v>0.82599999999999996</v>
      </c>
      <c r="I6972" s="552">
        <f t="shared" si="108"/>
        <v>23136260</v>
      </c>
    </row>
    <row r="6973" spans="1:9">
      <c r="A6973" s="539">
        <v>6972</v>
      </c>
      <c r="B6973" s="540" t="s">
        <v>8534</v>
      </c>
      <c r="C6973" s="540" t="s">
        <v>8535</v>
      </c>
      <c r="D6973" s="540" t="s">
        <v>2748</v>
      </c>
      <c r="E6973" s="540" t="s">
        <v>11841</v>
      </c>
      <c r="F6973" s="556">
        <v>29090000</v>
      </c>
      <c r="G6973" s="541">
        <v>2023</v>
      </c>
      <c r="H6973" s="542">
        <f>VLOOKUP(G6973,[3]잔가율!$B$3:$C$33,2,FALSE)</f>
        <v>0.82599999999999996</v>
      </c>
      <c r="I6973" s="552">
        <f t="shared" si="108"/>
        <v>24028340</v>
      </c>
    </row>
    <row r="6974" spans="1:9">
      <c r="A6974" s="539">
        <v>6973</v>
      </c>
      <c r="B6974" s="540" t="s">
        <v>8534</v>
      </c>
      <c r="C6974" s="540" t="s">
        <v>8535</v>
      </c>
      <c r="D6974" s="540" t="s">
        <v>2748</v>
      </c>
      <c r="E6974" s="540" t="s">
        <v>11842</v>
      </c>
      <c r="F6974" s="556">
        <v>26310000</v>
      </c>
      <c r="G6974" s="541">
        <v>2023</v>
      </c>
      <c r="H6974" s="542">
        <f>VLOOKUP(G6974,[3]잔가율!$B$3:$C$33,2,FALSE)</f>
        <v>0.82599999999999996</v>
      </c>
      <c r="I6974" s="552">
        <f t="shared" si="108"/>
        <v>21732060</v>
      </c>
    </row>
    <row r="6975" spans="1:9">
      <c r="A6975" s="539">
        <v>6974</v>
      </c>
      <c r="B6975" s="540" t="s">
        <v>8534</v>
      </c>
      <c r="C6975" s="540" t="s">
        <v>8535</v>
      </c>
      <c r="D6975" s="540" t="s">
        <v>2748</v>
      </c>
      <c r="E6975" s="540" t="s">
        <v>11843</v>
      </c>
      <c r="F6975" s="556">
        <v>29610000</v>
      </c>
      <c r="G6975" s="541">
        <v>2023</v>
      </c>
      <c r="H6975" s="542">
        <f>VLOOKUP(G6975,[3]잔가율!$B$3:$C$33,2,FALSE)</f>
        <v>0.82599999999999996</v>
      </c>
      <c r="I6975" s="552">
        <f t="shared" si="108"/>
        <v>24457860</v>
      </c>
    </row>
    <row r="6976" spans="1:9">
      <c r="A6976" s="539">
        <v>6975</v>
      </c>
      <c r="B6976" s="540" t="s">
        <v>8534</v>
      </c>
      <c r="C6976" s="540" t="s">
        <v>8535</v>
      </c>
      <c r="D6976" s="540" t="s">
        <v>2748</v>
      </c>
      <c r="E6976" s="540" t="s">
        <v>11844</v>
      </c>
      <c r="F6976" s="556">
        <v>29510000</v>
      </c>
      <c r="G6976" s="541">
        <v>2023</v>
      </c>
      <c r="H6976" s="542">
        <f>VLOOKUP(G6976,[3]잔가율!$B$3:$C$33,2,FALSE)</f>
        <v>0.82599999999999996</v>
      </c>
      <c r="I6976" s="552">
        <f t="shared" si="108"/>
        <v>24375260</v>
      </c>
    </row>
    <row r="6977" spans="1:9">
      <c r="A6977" s="539">
        <v>6976</v>
      </c>
      <c r="B6977" s="540" t="s">
        <v>8534</v>
      </c>
      <c r="C6977" s="540" t="s">
        <v>8535</v>
      </c>
      <c r="D6977" s="540" t="s">
        <v>2748</v>
      </c>
      <c r="E6977" s="540" t="s">
        <v>11845</v>
      </c>
      <c r="F6977" s="556">
        <v>28600000</v>
      </c>
      <c r="G6977" s="541">
        <v>2023</v>
      </c>
      <c r="H6977" s="542">
        <f>VLOOKUP(G6977,[3]잔가율!$B$3:$C$33,2,FALSE)</f>
        <v>0.82599999999999996</v>
      </c>
      <c r="I6977" s="552">
        <f t="shared" si="108"/>
        <v>23623600</v>
      </c>
    </row>
    <row r="6978" spans="1:9">
      <c r="A6978" s="539">
        <v>6977</v>
      </c>
      <c r="B6978" s="540" t="s">
        <v>8534</v>
      </c>
      <c r="C6978" s="540" t="s">
        <v>8535</v>
      </c>
      <c r="D6978" s="540" t="s">
        <v>2748</v>
      </c>
      <c r="E6978" s="540" t="s">
        <v>11846</v>
      </c>
      <c r="F6978" s="556">
        <v>31440000</v>
      </c>
      <c r="G6978" s="541">
        <v>2023</v>
      </c>
      <c r="H6978" s="542">
        <f>VLOOKUP(G6978,[3]잔가율!$B$3:$C$33,2,FALSE)</f>
        <v>0.82599999999999996</v>
      </c>
      <c r="I6978" s="552">
        <f t="shared" ref="I6978:I7041" si="109">ROUNDDOWN(F6978*H6978,0)</f>
        <v>25969440</v>
      </c>
    </row>
    <row r="6979" spans="1:9">
      <c r="A6979" s="539">
        <v>6978</v>
      </c>
      <c r="B6979" s="540" t="s">
        <v>8534</v>
      </c>
      <c r="C6979" s="540" t="s">
        <v>8535</v>
      </c>
      <c r="D6979" s="540" t="s">
        <v>2748</v>
      </c>
      <c r="E6979" s="540" t="s">
        <v>11847</v>
      </c>
      <c r="F6979" s="556">
        <v>30020000</v>
      </c>
      <c r="G6979" s="541">
        <v>2023</v>
      </c>
      <c r="H6979" s="542">
        <f>VLOOKUP(G6979,[3]잔가율!$B$3:$C$33,2,FALSE)</f>
        <v>0.82599999999999996</v>
      </c>
      <c r="I6979" s="552">
        <f t="shared" si="109"/>
        <v>24796520</v>
      </c>
    </row>
    <row r="6980" spans="1:9">
      <c r="A6980" s="539">
        <v>6979</v>
      </c>
      <c r="B6980" s="540" t="s">
        <v>8534</v>
      </c>
      <c r="C6980" s="540" t="s">
        <v>8535</v>
      </c>
      <c r="D6980" s="540" t="s">
        <v>2748</v>
      </c>
      <c r="E6980" s="540" t="s">
        <v>11848</v>
      </c>
      <c r="F6980" s="556">
        <v>21570000</v>
      </c>
      <c r="G6980" s="541">
        <v>2023</v>
      </c>
      <c r="H6980" s="542">
        <f>VLOOKUP(G6980,[3]잔가율!$B$3:$C$33,2,FALSE)</f>
        <v>0.82599999999999996</v>
      </c>
      <c r="I6980" s="552">
        <f t="shared" si="109"/>
        <v>17816820</v>
      </c>
    </row>
    <row r="6981" spans="1:9">
      <c r="A6981" s="539">
        <v>6980</v>
      </c>
      <c r="B6981" s="540" t="s">
        <v>8534</v>
      </c>
      <c r="C6981" s="540" t="s">
        <v>8535</v>
      </c>
      <c r="D6981" s="540" t="s">
        <v>2748</v>
      </c>
      <c r="E6981" s="540" t="s">
        <v>11849</v>
      </c>
      <c r="F6981" s="556">
        <v>24270000</v>
      </c>
      <c r="G6981" s="541">
        <v>2023</v>
      </c>
      <c r="H6981" s="542">
        <f>VLOOKUP(G6981,[3]잔가율!$B$3:$C$33,2,FALSE)</f>
        <v>0.82599999999999996</v>
      </c>
      <c r="I6981" s="552">
        <f t="shared" si="109"/>
        <v>20047020</v>
      </c>
    </row>
    <row r="6982" spans="1:9">
      <c r="A6982" s="539">
        <v>6981</v>
      </c>
      <c r="B6982" s="540" t="s">
        <v>8534</v>
      </c>
      <c r="C6982" s="540" t="s">
        <v>8535</v>
      </c>
      <c r="D6982" s="540" t="s">
        <v>2748</v>
      </c>
      <c r="E6982" s="540" t="s">
        <v>11850</v>
      </c>
      <c r="F6982" s="556">
        <v>21700000</v>
      </c>
      <c r="G6982" s="541">
        <v>2023</v>
      </c>
      <c r="H6982" s="542">
        <f>VLOOKUP(G6982,[3]잔가율!$B$3:$C$33,2,FALSE)</f>
        <v>0.82599999999999996</v>
      </c>
      <c r="I6982" s="552">
        <f t="shared" si="109"/>
        <v>17924200</v>
      </c>
    </row>
    <row r="6983" spans="1:9">
      <c r="A6983" s="539">
        <v>6982</v>
      </c>
      <c r="B6983" s="540" t="s">
        <v>8534</v>
      </c>
      <c r="C6983" s="540" t="s">
        <v>8535</v>
      </c>
      <c r="D6983" s="540" t="s">
        <v>2748</v>
      </c>
      <c r="E6983" s="540" t="s">
        <v>11851</v>
      </c>
      <c r="F6983" s="556">
        <v>24980000</v>
      </c>
      <c r="G6983" s="541">
        <v>2023</v>
      </c>
      <c r="H6983" s="542">
        <f>VLOOKUP(G6983,[3]잔가율!$B$3:$C$33,2,FALSE)</f>
        <v>0.82599999999999996</v>
      </c>
      <c r="I6983" s="552">
        <f t="shared" si="109"/>
        <v>20633480</v>
      </c>
    </row>
    <row r="6984" spans="1:9">
      <c r="A6984" s="539">
        <v>6983</v>
      </c>
      <c r="B6984" s="540" t="s">
        <v>8534</v>
      </c>
      <c r="C6984" s="540" t="s">
        <v>8535</v>
      </c>
      <c r="D6984" s="540" t="s">
        <v>2748</v>
      </c>
      <c r="E6984" s="540" t="s">
        <v>11852</v>
      </c>
      <c r="F6984" s="556">
        <v>21530000</v>
      </c>
      <c r="G6984" s="541">
        <v>2023</v>
      </c>
      <c r="H6984" s="542">
        <f>VLOOKUP(G6984,[3]잔가율!$B$3:$C$33,2,FALSE)</f>
        <v>0.82599999999999996</v>
      </c>
      <c r="I6984" s="552">
        <f t="shared" si="109"/>
        <v>17783780</v>
      </c>
    </row>
    <row r="6985" spans="1:9">
      <c r="A6985" s="539">
        <v>6984</v>
      </c>
      <c r="B6985" s="540" t="s">
        <v>8534</v>
      </c>
      <c r="C6985" s="540" t="s">
        <v>8535</v>
      </c>
      <c r="D6985" s="540" t="s">
        <v>2748</v>
      </c>
      <c r="E6985" s="540" t="s">
        <v>11853</v>
      </c>
      <c r="F6985" s="556">
        <v>24420000</v>
      </c>
      <c r="G6985" s="541">
        <v>2023</v>
      </c>
      <c r="H6985" s="542">
        <f>VLOOKUP(G6985,[3]잔가율!$B$3:$C$33,2,FALSE)</f>
        <v>0.82599999999999996</v>
      </c>
      <c r="I6985" s="552">
        <f t="shared" si="109"/>
        <v>20170920</v>
      </c>
    </row>
    <row r="6986" spans="1:9">
      <c r="A6986" s="539">
        <v>6985</v>
      </c>
      <c r="B6986" s="540" t="s">
        <v>8534</v>
      </c>
      <c r="C6986" s="540" t="s">
        <v>8535</v>
      </c>
      <c r="D6986" s="540" t="s">
        <v>2748</v>
      </c>
      <c r="E6986" s="540" t="s">
        <v>11854</v>
      </c>
      <c r="F6986" s="556">
        <v>22560000</v>
      </c>
      <c r="G6986" s="541">
        <v>2023</v>
      </c>
      <c r="H6986" s="542">
        <f>VLOOKUP(G6986,[3]잔가율!$B$3:$C$33,2,FALSE)</f>
        <v>0.82599999999999996</v>
      </c>
      <c r="I6986" s="552">
        <f t="shared" si="109"/>
        <v>18634560</v>
      </c>
    </row>
    <row r="6987" spans="1:9">
      <c r="A6987" s="539">
        <v>6986</v>
      </c>
      <c r="B6987" s="540" t="s">
        <v>8534</v>
      </c>
      <c r="C6987" s="540" t="s">
        <v>8535</v>
      </c>
      <c r="D6987" s="540" t="s">
        <v>2748</v>
      </c>
      <c r="E6987" s="540" t="s">
        <v>11855</v>
      </c>
      <c r="F6987" s="556">
        <v>25660000</v>
      </c>
      <c r="G6987" s="541">
        <v>2023</v>
      </c>
      <c r="H6987" s="542">
        <f>VLOOKUP(G6987,[3]잔가율!$B$3:$C$33,2,FALSE)</f>
        <v>0.82599999999999996</v>
      </c>
      <c r="I6987" s="552">
        <f t="shared" si="109"/>
        <v>21195160</v>
      </c>
    </row>
    <row r="6988" spans="1:9">
      <c r="A6988" s="539">
        <v>6987</v>
      </c>
      <c r="B6988" s="540" t="s">
        <v>8534</v>
      </c>
      <c r="C6988" s="540" t="s">
        <v>8535</v>
      </c>
      <c r="D6988" s="540" t="s">
        <v>2748</v>
      </c>
      <c r="E6988" s="540" t="s">
        <v>11856</v>
      </c>
      <c r="F6988" s="556">
        <v>23400000</v>
      </c>
      <c r="G6988" s="541">
        <v>2023</v>
      </c>
      <c r="H6988" s="542">
        <f>VLOOKUP(G6988,[3]잔가율!$B$3:$C$33,2,FALSE)</f>
        <v>0.82599999999999996</v>
      </c>
      <c r="I6988" s="552">
        <f t="shared" si="109"/>
        <v>19328400</v>
      </c>
    </row>
    <row r="6989" spans="1:9">
      <c r="A6989" s="539">
        <v>6988</v>
      </c>
      <c r="B6989" s="540" t="s">
        <v>8534</v>
      </c>
      <c r="C6989" s="540" t="s">
        <v>8535</v>
      </c>
      <c r="D6989" s="540" t="s">
        <v>2748</v>
      </c>
      <c r="E6989" s="540" t="s">
        <v>11857</v>
      </c>
      <c r="F6989" s="556">
        <v>26080000</v>
      </c>
      <c r="G6989" s="541">
        <v>2023</v>
      </c>
      <c r="H6989" s="542">
        <f>VLOOKUP(G6989,[3]잔가율!$B$3:$C$33,2,FALSE)</f>
        <v>0.82599999999999996</v>
      </c>
      <c r="I6989" s="552">
        <f t="shared" si="109"/>
        <v>21542080</v>
      </c>
    </row>
    <row r="6990" spans="1:9">
      <c r="A6990" s="539">
        <v>6989</v>
      </c>
      <c r="B6990" s="540" t="s">
        <v>8534</v>
      </c>
      <c r="C6990" s="540" t="s">
        <v>8535</v>
      </c>
      <c r="D6990" s="540" t="s">
        <v>2748</v>
      </c>
      <c r="E6990" s="540" t="s">
        <v>11858</v>
      </c>
      <c r="F6990" s="556">
        <v>23600000</v>
      </c>
      <c r="G6990" s="541">
        <v>2023</v>
      </c>
      <c r="H6990" s="542">
        <f>VLOOKUP(G6990,[3]잔가율!$B$3:$C$33,2,FALSE)</f>
        <v>0.82599999999999996</v>
      </c>
      <c r="I6990" s="552">
        <f t="shared" si="109"/>
        <v>19493600</v>
      </c>
    </row>
    <row r="6991" spans="1:9">
      <c r="A6991" s="539">
        <v>6990</v>
      </c>
      <c r="B6991" s="540" t="s">
        <v>8534</v>
      </c>
      <c r="C6991" s="540" t="s">
        <v>8535</v>
      </c>
      <c r="D6991" s="540" t="s">
        <v>2748</v>
      </c>
      <c r="E6991" s="540" t="s">
        <v>11859</v>
      </c>
      <c r="F6991" s="556">
        <v>25900000</v>
      </c>
      <c r="G6991" s="541">
        <v>2023</v>
      </c>
      <c r="H6991" s="542">
        <f>VLOOKUP(G6991,[3]잔가율!$B$3:$C$33,2,FALSE)</f>
        <v>0.82599999999999996</v>
      </c>
      <c r="I6991" s="552">
        <f t="shared" si="109"/>
        <v>21393400</v>
      </c>
    </row>
    <row r="6992" spans="1:9">
      <c r="A6992" s="539">
        <v>6991</v>
      </c>
      <c r="B6992" s="540" t="s">
        <v>8534</v>
      </c>
      <c r="C6992" s="540" t="s">
        <v>8535</v>
      </c>
      <c r="D6992" s="540" t="s">
        <v>2748</v>
      </c>
      <c r="E6992" s="540" t="s">
        <v>11860</v>
      </c>
      <c r="F6992" s="556">
        <v>22040000</v>
      </c>
      <c r="G6992" s="541">
        <v>2023</v>
      </c>
      <c r="H6992" s="542">
        <f>VLOOKUP(G6992,[3]잔가율!$B$3:$C$33,2,FALSE)</f>
        <v>0.82599999999999996</v>
      </c>
      <c r="I6992" s="552">
        <f t="shared" si="109"/>
        <v>18205040</v>
      </c>
    </row>
    <row r="6993" spans="1:9">
      <c r="A6993" s="539">
        <v>6992</v>
      </c>
      <c r="B6993" s="540" t="s">
        <v>8534</v>
      </c>
      <c r="C6993" s="540" t="s">
        <v>8535</v>
      </c>
      <c r="D6993" s="540" t="s">
        <v>2748</v>
      </c>
      <c r="E6993" s="540" t="s">
        <v>11861</v>
      </c>
      <c r="F6993" s="556">
        <v>26700000</v>
      </c>
      <c r="G6993" s="541">
        <v>2023</v>
      </c>
      <c r="H6993" s="542">
        <f>VLOOKUP(G6993,[3]잔가율!$B$3:$C$33,2,FALSE)</f>
        <v>0.82599999999999996</v>
      </c>
      <c r="I6993" s="552">
        <f t="shared" si="109"/>
        <v>22054200</v>
      </c>
    </row>
    <row r="6994" spans="1:9">
      <c r="A6994" s="539">
        <v>6993</v>
      </c>
      <c r="B6994" s="540" t="s">
        <v>8534</v>
      </c>
      <c r="C6994" s="540" t="s">
        <v>8535</v>
      </c>
      <c r="D6994" s="540" t="s">
        <v>2748</v>
      </c>
      <c r="E6994" s="540" t="s">
        <v>11862</v>
      </c>
      <c r="F6994" s="556">
        <v>24600000</v>
      </c>
      <c r="G6994" s="541">
        <v>2023</v>
      </c>
      <c r="H6994" s="542">
        <f>VLOOKUP(G6994,[3]잔가율!$B$3:$C$33,2,FALSE)</f>
        <v>0.82599999999999996</v>
      </c>
      <c r="I6994" s="552">
        <f t="shared" si="109"/>
        <v>20319600</v>
      </c>
    </row>
    <row r="6995" spans="1:9">
      <c r="A6995" s="539">
        <v>6994</v>
      </c>
      <c r="B6995" s="540" t="s">
        <v>8534</v>
      </c>
      <c r="C6995" s="540" t="s">
        <v>8535</v>
      </c>
      <c r="D6995" s="540" t="s">
        <v>2748</v>
      </c>
      <c r="E6995" s="540" t="s">
        <v>11863</v>
      </c>
      <c r="F6995" s="556">
        <v>25120000</v>
      </c>
      <c r="G6995" s="541">
        <v>2023</v>
      </c>
      <c r="H6995" s="542">
        <f>VLOOKUP(G6995,[3]잔가율!$B$3:$C$33,2,FALSE)</f>
        <v>0.82599999999999996</v>
      </c>
      <c r="I6995" s="552">
        <f t="shared" si="109"/>
        <v>20749120</v>
      </c>
    </row>
    <row r="6996" spans="1:9">
      <c r="A6996" s="539">
        <v>6995</v>
      </c>
      <c r="B6996" s="544" t="s">
        <v>8534</v>
      </c>
      <c r="C6996" s="544" t="s">
        <v>8535</v>
      </c>
      <c r="D6996" s="544" t="s">
        <v>2748</v>
      </c>
      <c r="E6996" s="544" t="s">
        <v>11864</v>
      </c>
      <c r="F6996" s="559">
        <v>37250000</v>
      </c>
      <c r="G6996" s="541">
        <v>2023</v>
      </c>
      <c r="H6996" s="542">
        <f>VLOOKUP(G6996,[3]잔가율!$B$3:$C$33,2,FALSE)</f>
        <v>0.82599999999999996</v>
      </c>
      <c r="I6996" s="552">
        <f t="shared" si="109"/>
        <v>30768500</v>
      </c>
    </row>
    <row r="6997" spans="1:9">
      <c r="A6997" s="539">
        <v>6996</v>
      </c>
      <c r="B6997" s="540" t="s">
        <v>8534</v>
      </c>
      <c r="C6997" s="540" t="s">
        <v>8535</v>
      </c>
      <c r="D6997" s="540" t="s">
        <v>2748</v>
      </c>
      <c r="E6997" s="540" t="s">
        <v>11865</v>
      </c>
      <c r="F6997" s="556">
        <v>35070000</v>
      </c>
      <c r="G6997" s="541">
        <v>2023</v>
      </c>
      <c r="H6997" s="542">
        <f>VLOOKUP(G6997,[3]잔가율!$B$3:$C$33,2,FALSE)</f>
        <v>0.82599999999999996</v>
      </c>
      <c r="I6997" s="552">
        <f t="shared" si="109"/>
        <v>28967820</v>
      </c>
    </row>
    <row r="6998" spans="1:9">
      <c r="A6998" s="539">
        <v>6997</v>
      </c>
      <c r="B6998" s="540" t="s">
        <v>8534</v>
      </c>
      <c r="C6998" s="540" t="s">
        <v>8535</v>
      </c>
      <c r="D6998" s="540" t="s">
        <v>2748</v>
      </c>
      <c r="E6998" s="540" t="s">
        <v>11866</v>
      </c>
      <c r="F6998" s="556">
        <v>35070000</v>
      </c>
      <c r="G6998" s="541">
        <v>2023</v>
      </c>
      <c r="H6998" s="542">
        <f>VLOOKUP(G6998,[3]잔가율!$B$3:$C$33,2,FALSE)</f>
        <v>0.82599999999999996</v>
      </c>
      <c r="I6998" s="552">
        <f t="shared" si="109"/>
        <v>28967820</v>
      </c>
    </row>
    <row r="6999" spans="1:9">
      <c r="A6999" s="539">
        <v>6998</v>
      </c>
      <c r="B6999" s="540" t="s">
        <v>8534</v>
      </c>
      <c r="C6999" s="540" t="s">
        <v>8535</v>
      </c>
      <c r="D6999" s="540" t="s">
        <v>2748</v>
      </c>
      <c r="E6999" s="540" t="s">
        <v>11867</v>
      </c>
      <c r="F6999" s="556">
        <v>36300000</v>
      </c>
      <c r="G6999" s="541">
        <v>2023</v>
      </c>
      <c r="H6999" s="542">
        <f>VLOOKUP(G6999,[3]잔가율!$B$3:$C$33,2,FALSE)</f>
        <v>0.82599999999999996</v>
      </c>
      <c r="I6999" s="552">
        <f t="shared" si="109"/>
        <v>29983800</v>
      </c>
    </row>
    <row r="7000" spans="1:9">
      <c r="A7000" s="539">
        <v>6999</v>
      </c>
      <c r="B7000" s="540" t="s">
        <v>8534</v>
      </c>
      <c r="C7000" s="540" t="s">
        <v>8535</v>
      </c>
      <c r="D7000" s="540" t="s">
        <v>2748</v>
      </c>
      <c r="E7000" s="540" t="s">
        <v>11868</v>
      </c>
      <c r="F7000" s="556">
        <v>36400000</v>
      </c>
      <c r="G7000" s="541">
        <v>2023</v>
      </c>
      <c r="H7000" s="542">
        <f>VLOOKUP(G7000,[3]잔가율!$B$3:$C$33,2,FALSE)</f>
        <v>0.82599999999999996</v>
      </c>
      <c r="I7000" s="552">
        <f t="shared" si="109"/>
        <v>30066400</v>
      </c>
    </row>
    <row r="7001" spans="1:9">
      <c r="A7001" s="539">
        <v>7000</v>
      </c>
      <c r="B7001" s="540" t="s">
        <v>8534</v>
      </c>
      <c r="C7001" s="540" t="s">
        <v>8535</v>
      </c>
      <c r="D7001" s="540" t="s">
        <v>2748</v>
      </c>
      <c r="E7001" s="540" t="s">
        <v>11869</v>
      </c>
      <c r="F7001" s="556">
        <v>36700000</v>
      </c>
      <c r="G7001" s="541">
        <v>2023</v>
      </c>
      <c r="H7001" s="542">
        <f>VLOOKUP(G7001,[3]잔가율!$B$3:$C$33,2,FALSE)</f>
        <v>0.82599999999999996</v>
      </c>
      <c r="I7001" s="552">
        <f t="shared" si="109"/>
        <v>30314200</v>
      </c>
    </row>
    <row r="7002" spans="1:9">
      <c r="A7002" s="539">
        <v>7001</v>
      </c>
      <c r="B7002" s="540" t="s">
        <v>16663</v>
      </c>
      <c r="C7002" s="540" t="s">
        <v>16665</v>
      </c>
      <c r="D7002" s="540" t="s">
        <v>3221</v>
      </c>
      <c r="E7002" s="540" t="s">
        <v>11870</v>
      </c>
      <c r="F7002" s="556">
        <v>29080000</v>
      </c>
      <c r="G7002" s="541">
        <v>2023</v>
      </c>
      <c r="H7002" s="542">
        <f>VLOOKUP(G7002,[3]잔가율!$B$3:$C$33,2,FALSE)</f>
        <v>0.82599999999999996</v>
      </c>
      <c r="I7002" s="552">
        <f t="shared" si="109"/>
        <v>24020080</v>
      </c>
    </row>
    <row r="7003" spans="1:9">
      <c r="A7003" s="539">
        <v>7002</v>
      </c>
      <c r="B7003" s="540" t="s">
        <v>16663</v>
      </c>
      <c r="C7003" s="540" t="s">
        <v>16665</v>
      </c>
      <c r="D7003" s="540" t="s">
        <v>3221</v>
      </c>
      <c r="E7003" s="540" t="s">
        <v>16676</v>
      </c>
      <c r="F7003" s="556">
        <v>33270000</v>
      </c>
      <c r="G7003" s="541">
        <v>2023</v>
      </c>
      <c r="H7003" s="542">
        <f>VLOOKUP(G7003,[3]잔가율!$B$3:$C$33,2,FALSE)</f>
        <v>0.82599999999999996</v>
      </c>
      <c r="I7003" s="552">
        <f t="shared" si="109"/>
        <v>27481020</v>
      </c>
    </row>
    <row r="7004" spans="1:9">
      <c r="A7004" s="539">
        <v>7003</v>
      </c>
      <c r="B7004" s="540" t="s">
        <v>8534</v>
      </c>
      <c r="C7004" s="540" t="s">
        <v>8535</v>
      </c>
      <c r="D7004" s="540" t="s">
        <v>2748</v>
      </c>
      <c r="E7004" s="540" t="s">
        <v>11871</v>
      </c>
      <c r="F7004" s="556">
        <v>27250000</v>
      </c>
      <c r="G7004" s="541">
        <v>2023</v>
      </c>
      <c r="H7004" s="542">
        <f>VLOOKUP(G7004,[3]잔가율!$B$3:$C$33,2,FALSE)</f>
        <v>0.82599999999999996</v>
      </c>
      <c r="I7004" s="552">
        <f t="shared" si="109"/>
        <v>22508500</v>
      </c>
    </row>
    <row r="7005" spans="1:9">
      <c r="A7005" s="539">
        <v>7004</v>
      </c>
      <c r="B7005" s="540" t="s">
        <v>8534</v>
      </c>
      <c r="C7005" s="540" t="s">
        <v>8535</v>
      </c>
      <c r="D7005" s="540" t="s">
        <v>2748</v>
      </c>
      <c r="E7005" s="540" t="s">
        <v>11872</v>
      </c>
      <c r="F7005" s="556">
        <v>30380000</v>
      </c>
      <c r="G7005" s="541">
        <v>2023</v>
      </c>
      <c r="H7005" s="542">
        <f>VLOOKUP(G7005,[3]잔가율!$B$3:$C$33,2,FALSE)</f>
        <v>0.82599999999999996</v>
      </c>
      <c r="I7005" s="552">
        <f t="shared" si="109"/>
        <v>25093880</v>
      </c>
    </row>
    <row r="7006" spans="1:9">
      <c r="A7006" s="539">
        <v>7005</v>
      </c>
      <c r="B7006" s="540" t="s">
        <v>8534</v>
      </c>
      <c r="C7006" s="540" t="s">
        <v>8535</v>
      </c>
      <c r="D7006" s="540" t="s">
        <v>2748</v>
      </c>
      <c r="E7006" s="540" t="s">
        <v>11873</v>
      </c>
      <c r="F7006" s="556">
        <v>30700000</v>
      </c>
      <c r="G7006" s="541">
        <v>2023</v>
      </c>
      <c r="H7006" s="542">
        <f>VLOOKUP(G7006,[3]잔가율!$B$3:$C$33,2,FALSE)</f>
        <v>0.82599999999999996</v>
      </c>
      <c r="I7006" s="552">
        <f t="shared" si="109"/>
        <v>25358200</v>
      </c>
    </row>
    <row r="7007" spans="1:9">
      <c r="A7007" s="539">
        <v>7006</v>
      </c>
      <c r="B7007" s="540" t="s">
        <v>8534</v>
      </c>
      <c r="C7007" s="540" t="s">
        <v>8535</v>
      </c>
      <c r="D7007" s="540" t="s">
        <v>2748</v>
      </c>
      <c r="E7007" s="540" t="s">
        <v>11874</v>
      </c>
      <c r="F7007" s="556">
        <v>36160000</v>
      </c>
      <c r="G7007" s="541">
        <v>2023</v>
      </c>
      <c r="H7007" s="542">
        <f>VLOOKUP(G7007,[3]잔가율!$B$3:$C$33,2,FALSE)</f>
        <v>0.82599999999999996</v>
      </c>
      <c r="I7007" s="552">
        <f t="shared" si="109"/>
        <v>29868160</v>
      </c>
    </row>
    <row r="7008" spans="1:9">
      <c r="A7008" s="539">
        <v>7007</v>
      </c>
      <c r="B7008" s="540" t="s">
        <v>8534</v>
      </c>
      <c r="C7008" s="540" t="s">
        <v>8535</v>
      </c>
      <c r="D7008" s="540" t="s">
        <v>2748</v>
      </c>
      <c r="E7008" s="540" t="s">
        <v>11875</v>
      </c>
      <c r="F7008" s="556">
        <v>28480000</v>
      </c>
      <c r="G7008" s="541">
        <v>2023</v>
      </c>
      <c r="H7008" s="542">
        <f>VLOOKUP(G7008,[3]잔가율!$B$3:$C$33,2,FALSE)</f>
        <v>0.82599999999999996</v>
      </c>
      <c r="I7008" s="552">
        <f t="shared" si="109"/>
        <v>23524480</v>
      </c>
    </row>
    <row r="7009" spans="1:9">
      <c r="A7009" s="539">
        <v>7008</v>
      </c>
      <c r="B7009" s="540" t="s">
        <v>8534</v>
      </c>
      <c r="C7009" s="540" t="s">
        <v>8535</v>
      </c>
      <c r="D7009" s="540" t="s">
        <v>2748</v>
      </c>
      <c r="E7009" s="540" t="s">
        <v>11876</v>
      </c>
      <c r="F7009" s="556">
        <v>31020000</v>
      </c>
      <c r="G7009" s="541">
        <v>2023</v>
      </c>
      <c r="H7009" s="542">
        <f>VLOOKUP(G7009,[3]잔가율!$B$3:$C$33,2,FALSE)</f>
        <v>0.82599999999999996</v>
      </c>
      <c r="I7009" s="552">
        <f t="shared" si="109"/>
        <v>25622520</v>
      </c>
    </row>
    <row r="7010" spans="1:9">
      <c r="A7010" s="539">
        <v>7009</v>
      </c>
      <c r="B7010" s="540" t="s">
        <v>8534</v>
      </c>
      <c r="C7010" s="540" t="s">
        <v>8535</v>
      </c>
      <c r="D7010" s="540" t="s">
        <v>2748</v>
      </c>
      <c r="E7010" s="540" t="s">
        <v>11877</v>
      </c>
      <c r="F7010" s="556">
        <v>36340000</v>
      </c>
      <c r="G7010" s="541">
        <v>2023</v>
      </c>
      <c r="H7010" s="542">
        <f>VLOOKUP(G7010,[3]잔가율!$B$3:$C$33,2,FALSE)</f>
        <v>0.82599999999999996</v>
      </c>
      <c r="I7010" s="552">
        <f t="shared" si="109"/>
        <v>30016840</v>
      </c>
    </row>
    <row r="7011" spans="1:9">
      <c r="A7011" s="539">
        <v>7010</v>
      </c>
      <c r="B7011" s="540" t="s">
        <v>8534</v>
      </c>
      <c r="C7011" s="540" t="s">
        <v>8535</v>
      </c>
      <c r="D7011" s="540" t="s">
        <v>2748</v>
      </c>
      <c r="E7011" s="540" t="s">
        <v>11878</v>
      </c>
      <c r="F7011" s="556">
        <v>27520000</v>
      </c>
      <c r="G7011" s="541">
        <v>2023</v>
      </c>
      <c r="H7011" s="542">
        <f>VLOOKUP(G7011,[3]잔가율!$B$3:$C$33,2,FALSE)</f>
        <v>0.82599999999999996</v>
      </c>
      <c r="I7011" s="552">
        <f t="shared" si="109"/>
        <v>22731520</v>
      </c>
    </row>
    <row r="7012" spans="1:9">
      <c r="A7012" s="539">
        <v>7011</v>
      </c>
      <c r="B7012" s="540" t="s">
        <v>8534</v>
      </c>
      <c r="C7012" s="540" t="s">
        <v>8535</v>
      </c>
      <c r="D7012" s="540" t="s">
        <v>2748</v>
      </c>
      <c r="E7012" s="540" t="s">
        <v>11879</v>
      </c>
      <c r="F7012" s="556">
        <v>31020000</v>
      </c>
      <c r="G7012" s="541">
        <v>2023</v>
      </c>
      <c r="H7012" s="542">
        <f>VLOOKUP(G7012,[3]잔가율!$B$3:$C$33,2,FALSE)</f>
        <v>0.82599999999999996</v>
      </c>
      <c r="I7012" s="552">
        <f t="shared" si="109"/>
        <v>25622520</v>
      </c>
    </row>
    <row r="7013" spans="1:9">
      <c r="A7013" s="539">
        <v>7012</v>
      </c>
      <c r="B7013" s="540" t="s">
        <v>8534</v>
      </c>
      <c r="C7013" s="540" t="s">
        <v>8535</v>
      </c>
      <c r="D7013" s="540" t="s">
        <v>2748</v>
      </c>
      <c r="E7013" s="540" t="s">
        <v>11880</v>
      </c>
      <c r="F7013" s="556">
        <v>36340000</v>
      </c>
      <c r="G7013" s="541">
        <v>2023</v>
      </c>
      <c r="H7013" s="542">
        <f>VLOOKUP(G7013,[3]잔가율!$B$3:$C$33,2,FALSE)</f>
        <v>0.82599999999999996</v>
      </c>
      <c r="I7013" s="552">
        <f t="shared" si="109"/>
        <v>30016840</v>
      </c>
    </row>
    <row r="7014" spans="1:9">
      <c r="A7014" s="539">
        <v>7013</v>
      </c>
      <c r="B7014" s="540" t="s">
        <v>8534</v>
      </c>
      <c r="C7014" s="540" t="s">
        <v>8535</v>
      </c>
      <c r="D7014" s="540" t="s">
        <v>2748</v>
      </c>
      <c r="E7014" s="540" t="s">
        <v>11881</v>
      </c>
      <c r="F7014" s="556">
        <v>27260000</v>
      </c>
      <c r="G7014" s="541">
        <v>2023</v>
      </c>
      <c r="H7014" s="542">
        <f>VLOOKUP(G7014,[3]잔가율!$B$3:$C$33,2,FALSE)</f>
        <v>0.82599999999999996</v>
      </c>
      <c r="I7014" s="552">
        <f t="shared" si="109"/>
        <v>22516760</v>
      </c>
    </row>
    <row r="7015" spans="1:9">
      <c r="A7015" s="539">
        <v>7014</v>
      </c>
      <c r="B7015" s="540" t="s">
        <v>8534</v>
      </c>
      <c r="C7015" s="540" t="s">
        <v>8535</v>
      </c>
      <c r="D7015" s="540" t="s">
        <v>2748</v>
      </c>
      <c r="E7015" s="540" t="s">
        <v>11882</v>
      </c>
      <c r="F7015" s="556">
        <v>31200000</v>
      </c>
      <c r="G7015" s="541">
        <v>2023</v>
      </c>
      <c r="H7015" s="542">
        <f>VLOOKUP(G7015,[3]잔가율!$B$3:$C$33,2,FALSE)</f>
        <v>0.82599999999999996</v>
      </c>
      <c r="I7015" s="552">
        <f t="shared" si="109"/>
        <v>25771200</v>
      </c>
    </row>
    <row r="7016" spans="1:9">
      <c r="A7016" s="539">
        <v>7015</v>
      </c>
      <c r="B7016" s="540" t="s">
        <v>8534</v>
      </c>
      <c r="C7016" s="540" t="s">
        <v>8535</v>
      </c>
      <c r="D7016" s="540" t="s">
        <v>2748</v>
      </c>
      <c r="E7016" s="540" t="s">
        <v>11883</v>
      </c>
      <c r="F7016" s="556">
        <v>34470000</v>
      </c>
      <c r="G7016" s="541">
        <v>2023</v>
      </c>
      <c r="H7016" s="542">
        <f>VLOOKUP(G7016,[3]잔가율!$B$3:$C$33,2,FALSE)</f>
        <v>0.82599999999999996</v>
      </c>
      <c r="I7016" s="552">
        <f t="shared" si="109"/>
        <v>28472220</v>
      </c>
    </row>
    <row r="7017" spans="1:9">
      <c r="A7017" s="539">
        <v>7016</v>
      </c>
      <c r="B7017" s="540" t="s">
        <v>8534</v>
      </c>
      <c r="C7017" s="540" t="s">
        <v>8535</v>
      </c>
      <c r="D7017" s="540" t="s">
        <v>2748</v>
      </c>
      <c r="E7017" s="540" t="s">
        <v>11884</v>
      </c>
      <c r="F7017" s="556">
        <v>27570000</v>
      </c>
      <c r="G7017" s="541">
        <v>2023</v>
      </c>
      <c r="H7017" s="542">
        <f>VLOOKUP(G7017,[3]잔가율!$B$3:$C$33,2,FALSE)</f>
        <v>0.82599999999999996</v>
      </c>
      <c r="I7017" s="552">
        <f t="shared" si="109"/>
        <v>22772820</v>
      </c>
    </row>
    <row r="7018" spans="1:9">
      <c r="A7018" s="539">
        <v>7017</v>
      </c>
      <c r="B7018" s="540" t="s">
        <v>8534</v>
      </c>
      <c r="C7018" s="540" t="s">
        <v>8535</v>
      </c>
      <c r="D7018" s="540" t="s">
        <v>2748</v>
      </c>
      <c r="E7018" s="540" t="s">
        <v>11885</v>
      </c>
      <c r="F7018" s="556">
        <v>38460000</v>
      </c>
      <c r="G7018" s="541">
        <v>2023</v>
      </c>
      <c r="H7018" s="542">
        <f>VLOOKUP(G7018,[3]잔가율!$B$3:$C$33,2,FALSE)</f>
        <v>0.82599999999999996</v>
      </c>
      <c r="I7018" s="552">
        <f t="shared" si="109"/>
        <v>31767960</v>
      </c>
    </row>
    <row r="7019" spans="1:9">
      <c r="A7019" s="539">
        <v>7018</v>
      </c>
      <c r="B7019" s="540" t="s">
        <v>8534</v>
      </c>
      <c r="C7019" s="540" t="s">
        <v>8535</v>
      </c>
      <c r="D7019" s="540" t="s">
        <v>2748</v>
      </c>
      <c r="E7019" s="540" t="s">
        <v>11886</v>
      </c>
      <c r="F7019" s="556">
        <v>29760000</v>
      </c>
      <c r="G7019" s="541">
        <v>2023</v>
      </c>
      <c r="H7019" s="542">
        <f>VLOOKUP(G7019,[3]잔가율!$B$3:$C$33,2,FALSE)</f>
        <v>0.82599999999999996</v>
      </c>
      <c r="I7019" s="552">
        <f t="shared" si="109"/>
        <v>24581760</v>
      </c>
    </row>
    <row r="7020" spans="1:9">
      <c r="A7020" s="539">
        <v>7019</v>
      </c>
      <c r="B7020" s="540" t="s">
        <v>8534</v>
      </c>
      <c r="C7020" s="540" t="s">
        <v>8535</v>
      </c>
      <c r="D7020" s="540" t="s">
        <v>2748</v>
      </c>
      <c r="E7020" s="540" t="s">
        <v>11887</v>
      </c>
      <c r="F7020" s="556">
        <v>34650000</v>
      </c>
      <c r="G7020" s="541">
        <v>2023</v>
      </c>
      <c r="H7020" s="542">
        <f>VLOOKUP(G7020,[3]잔가율!$B$3:$C$33,2,FALSE)</f>
        <v>0.82599999999999996</v>
      </c>
      <c r="I7020" s="552">
        <f t="shared" si="109"/>
        <v>28620900</v>
      </c>
    </row>
    <row r="7021" spans="1:9">
      <c r="A7021" s="539">
        <v>7020</v>
      </c>
      <c r="B7021" s="540" t="s">
        <v>8534</v>
      </c>
      <c r="C7021" s="540" t="s">
        <v>8535</v>
      </c>
      <c r="D7021" s="540" t="s">
        <v>2748</v>
      </c>
      <c r="E7021" s="540" t="s">
        <v>11888</v>
      </c>
      <c r="F7021" s="556">
        <v>28660000</v>
      </c>
      <c r="G7021" s="541">
        <v>2023</v>
      </c>
      <c r="H7021" s="542">
        <f>VLOOKUP(G7021,[3]잔가율!$B$3:$C$33,2,FALSE)</f>
        <v>0.82599999999999996</v>
      </c>
      <c r="I7021" s="552">
        <f t="shared" si="109"/>
        <v>23673160</v>
      </c>
    </row>
    <row r="7022" spans="1:9">
      <c r="A7022" s="539">
        <v>7021</v>
      </c>
      <c r="B7022" s="540" t="s">
        <v>8534</v>
      </c>
      <c r="C7022" s="540" t="s">
        <v>8535</v>
      </c>
      <c r="D7022" s="540" t="s">
        <v>2748</v>
      </c>
      <c r="E7022" s="540" t="s">
        <v>11889</v>
      </c>
      <c r="F7022" s="556">
        <v>30830000</v>
      </c>
      <c r="G7022" s="541">
        <v>2023</v>
      </c>
      <c r="H7022" s="542">
        <f>VLOOKUP(G7022,[3]잔가율!$B$3:$C$33,2,FALSE)</f>
        <v>0.82599999999999996</v>
      </c>
      <c r="I7022" s="552">
        <f t="shared" si="109"/>
        <v>25465580</v>
      </c>
    </row>
    <row r="7023" spans="1:9">
      <c r="A7023" s="539">
        <v>7022</v>
      </c>
      <c r="B7023" s="540" t="s">
        <v>8534</v>
      </c>
      <c r="C7023" s="540" t="s">
        <v>8535</v>
      </c>
      <c r="D7023" s="540" t="s">
        <v>2748</v>
      </c>
      <c r="E7023" s="540" t="s">
        <v>11890</v>
      </c>
      <c r="F7023" s="556">
        <v>32830000</v>
      </c>
      <c r="G7023" s="541">
        <v>2023</v>
      </c>
      <c r="H7023" s="542">
        <f>VLOOKUP(G7023,[3]잔가율!$B$3:$C$33,2,FALSE)</f>
        <v>0.82599999999999996</v>
      </c>
      <c r="I7023" s="552">
        <f t="shared" si="109"/>
        <v>27117580</v>
      </c>
    </row>
    <row r="7024" spans="1:9">
      <c r="A7024" s="539">
        <v>7023</v>
      </c>
      <c r="B7024" s="540" t="s">
        <v>8534</v>
      </c>
      <c r="C7024" s="540" t="s">
        <v>8535</v>
      </c>
      <c r="D7024" s="540" t="s">
        <v>2748</v>
      </c>
      <c r="E7024" s="540" t="s">
        <v>11891</v>
      </c>
      <c r="F7024" s="556">
        <v>36300000</v>
      </c>
      <c r="G7024" s="541">
        <v>2023</v>
      </c>
      <c r="H7024" s="542">
        <f>VLOOKUP(G7024,[3]잔가율!$B$3:$C$33,2,FALSE)</f>
        <v>0.82599999999999996</v>
      </c>
      <c r="I7024" s="552">
        <f t="shared" si="109"/>
        <v>29983800</v>
      </c>
    </row>
    <row r="7025" spans="1:9">
      <c r="A7025" s="539">
        <v>7024</v>
      </c>
      <c r="B7025" s="540" t="s">
        <v>8534</v>
      </c>
      <c r="C7025" s="540" t="s">
        <v>8535</v>
      </c>
      <c r="D7025" s="540" t="s">
        <v>2748</v>
      </c>
      <c r="E7025" s="540" t="s">
        <v>11892</v>
      </c>
      <c r="F7025" s="556">
        <v>27560000</v>
      </c>
      <c r="G7025" s="541">
        <v>2023</v>
      </c>
      <c r="H7025" s="542">
        <f>VLOOKUP(G7025,[3]잔가율!$B$3:$C$33,2,FALSE)</f>
        <v>0.82599999999999996</v>
      </c>
      <c r="I7025" s="552">
        <f t="shared" si="109"/>
        <v>22764560</v>
      </c>
    </row>
    <row r="7026" spans="1:9">
      <c r="A7026" s="539">
        <v>7025</v>
      </c>
      <c r="B7026" s="540" t="s">
        <v>8534</v>
      </c>
      <c r="C7026" s="540" t="s">
        <v>8535</v>
      </c>
      <c r="D7026" s="540" t="s">
        <v>2748</v>
      </c>
      <c r="E7026" s="540" t="s">
        <v>11893</v>
      </c>
      <c r="F7026" s="556">
        <v>29130000</v>
      </c>
      <c r="G7026" s="541">
        <v>2023</v>
      </c>
      <c r="H7026" s="542">
        <f>VLOOKUP(G7026,[3]잔가율!$B$3:$C$33,2,FALSE)</f>
        <v>0.82599999999999996</v>
      </c>
      <c r="I7026" s="552">
        <f t="shared" si="109"/>
        <v>24061380</v>
      </c>
    </row>
    <row r="7027" spans="1:9">
      <c r="A7027" s="539">
        <v>7026</v>
      </c>
      <c r="B7027" s="540" t="s">
        <v>8534</v>
      </c>
      <c r="C7027" s="540" t="s">
        <v>8535</v>
      </c>
      <c r="D7027" s="540" t="s">
        <v>2748</v>
      </c>
      <c r="E7027" s="540" t="s">
        <v>11894</v>
      </c>
      <c r="F7027" s="556">
        <v>30090000</v>
      </c>
      <c r="G7027" s="541">
        <v>2023</v>
      </c>
      <c r="H7027" s="542">
        <f>VLOOKUP(G7027,[3]잔가율!$B$3:$C$33,2,FALSE)</f>
        <v>0.82599999999999996</v>
      </c>
      <c r="I7027" s="552">
        <f t="shared" si="109"/>
        <v>24854340</v>
      </c>
    </row>
    <row r="7028" spans="1:9">
      <c r="A7028" s="539">
        <v>7027</v>
      </c>
      <c r="B7028" s="540" t="s">
        <v>8534</v>
      </c>
      <c r="C7028" s="540" t="s">
        <v>8535</v>
      </c>
      <c r="D7028" s="540" t="s">
        <v>2748</v>
      </c>
      <c r="E7028" s="540" t="s">
        <v>11895</v>
      </c>
      <c r="F7028" s="556">
        <v>34970000</v>
      </c>
      <c r="G7028" s="541">
        <v>2023</v>
      </c>
      <c r="H7028" s="542">
        <f>VLOOKUP(G7028,[3]잔가율!$B$3:$C$33,2,FALSE)</f>
        <v>0.82599999999999996</v>
      </c>
      <c r="I7028" s="552">
        <f t="shared" si="109"/>
        <v>28885220</v>
      </c>
    </row>
    <row r="7029" spans="1:9">
      <c r="A7029" s="539">
        <v>7028</v>
      </c>
      <c r="B7029" s="540" t="s">
        <v>8534</v>
      </c>
      <c r="C7029" s="540" t="s">
        <v>8535</v>
      </c>
      <c r="D7029" s="540" t="s">
        <v>2748</v>
      </c>
      <c r="E7029" s="540" t="s">
        <v>11896</v>
      </c>
      <c r="F7029" s="556">
        <v>28290000</v>
      </c>
      <c r="G7029" s="541">
        <v>2023</v>
      </c>
      <c r="H7029" s="542">
        <f>VLOOKUP(G7029,[3]잔가율!$B$3:$C$33,2,FALSE)</f>
        <v>0.82599999999999996</v>
      </c>
      <c r="I7029" s="552">
        <f t="shared" si="109"/>
        <v>23367540</v>
      </c>
    </row>
    <row r="7030" spans="1:9">
      <c r="A7030" s="539">
        <v>7029</v>
      </c>
      <c r="B7030" s="540" t="s">
        <v>8534</v>
      </c>
      <c r="C7030" s="540" t="s">
        <v>8535</v>
      </c>
      <c r="D7030" s="540" t="s">
        <v>2748</v>
      </c>
      <c r="E7030" s="540" t="s">
        <v>11897</v>
      </c>
      <c r="F7030" s="556">
        <v>24900000</v>
      </c>
      <c r="G7030" s="541">
        <v>2023</v>
      </c>
      <c r="H7030" s="542">
        <f>VLOOKUP(G7030,[3]잔가율!$B$3:$C$33,2,FALSE)</f>
        <v>0.82599999999999996</v>
      </c>
      <c r="I7030" s="552">
        <f t="shared" si="109"/>
        <v>20567400</v>
      </c>
    </row>
    <row r="7031" spans="1:9">
      <c r="A7031" s="539">
        <v>7030</v>
      </c>
      <c r="B7031" s="540" t="s">
        <v>8534</v>
      </c>
      <c r="C7031" s="540" t="s">
        <v>8535</v>
      </c>
      <c r="D7031" s="540" t="s">
        <v>2748</v>
      </c>
      <c r="E7031" s="540" t="s">
        <v>11898</v>
      </c>
      <c r="F7031" s="556">
        <v>30520000</v>
      </c>
      <c r="G7031" s="541">
        <v>2023</v>
      </c>
      <c r="H7031" s="542">
        <f>VLOOKUP(G7031,[3]잔가율!$B$3:$C$33,2,FALSE)</f>
        <v>0.82599999999999996</v>
      </c>
      <c r="I7031" s="552">
        <f t="shared" si="109"/>
        <v>25209520</v>
      </c>
    </row>
    <row r="7032" spans="1:9">
      <c r="A7032" s="539">
        <v>7031</v>
      </c>
      <c r="B7032" s="540" t="s">
        <v>8534</v>
      </c>
      <c r="C7032" s="540" t="s">
        <v>8535</v>
      </c>
      <c r="D7032" s="540" t="s">
        <v>2748</v>
      </c>
      <c r="E7032" s="540" t="s">
        <v>11899</v>
      </c>
      <c r="F7032" s="556">
        <v>35900000</v>
      </c>
      <c r="G7032" s="541">
        <v>2023</v>
      </c>
      <c r="H7032" s="542">
        <f>VLOOKUP(G7032,[3]잔가율!$B$3:$C$33,2,FALSE)</f>
        <v>0.82599999999999996</v>
      </c>
      <c r="I7032" s="552">
        <f t="shared" si="109"/>
        <v>29653400</v>
      </c>
    </row>
    <row r="7033" spans="1:9">
      <c r="A7033" s="539">
        <v>7032</v>
      </c>
      <c r="B7033" s="544" t="s">
        <v>8534</v>
      </c>
      <c r="C7033" s="544" t="s">
        <v>8535</v>
      </c>
      <c r="D7033" s="544" t="s">
        <v>11900</v>
      </c>
      <c r="E7033" s="544" t="s">
        <v>11901</v>
      </c>
      <c r="F7033" s="559">
        <v>37420000</v>
      </c>
      <c r="G7033" s="541">
        <v>2023</v>
      </c>
      <c r="H7033" s="542">
        <f>VLOOKUP(G7033,[3]잔가율!$B$3:$C$33,2,FALSE)</f>
        <v>0.82599999999999996</v>
      </c>
      <c r="I7033" s="552">
        <f t="shared" si="109"/>
        <v>30908920</v>
      </c>
    </row>
    <row r="7034" spans="1:9">
      <c r="A7034" s="539">
        <v>7033</v>
      </c>
      <c r="B7034" s="544" t="s">
        <v>8534</v>
      </c>
      <c r="C7034" s="544" t="s">
        <v>8535</v>
      </c>
      <c r="D7034" s="544" t="s">
        <v>11900</v>
      </c>
      <c r="E7034" s="544" t="s">
        <v>11902</v>
      </c>
      <c r="F7034" s="559">
        <v>38870000</v>
      </c>
      <c r="G7034" s="541">
        <v>2023</v>
      </c>
      <c r="H7034" s="542">
        <f>VLOOKUP(G7034,[3]잔가율!$B$3:$C$33,2,FALSE)</f>
        <v>0.82599999999999996</v>
      </c>
      <c r="I7034" s="552">
        <f t="shared" si="109"/>
        <v>32106620</v>
      </c>
    </row>
    <row r="7035" spans="1:9">
      <c r="A7035" s="539">
        <v>7034</v>
      </c>
      <c r="B7035" s="544" t="s">
        <v>8534</v>
      </c>
      <c r="C7035" s="544" t="s">
        <v>8535</v>
      </c>
      <c r="D7035" s="544" t="s">
        <v>11900</v>
      </c>
      <c r="E7035" s="544" t="s">
        <v>11903</v>
      </c>
      <c r="F7035" s="559">
        <v>40020000</v>
      </c>
      <c r="G7035" s="541">
        <v>2023</v>
      </c>
      <c r="H7035" s="542">
        <f>VLOOKUP(G7035,[3]잔가율!$B$3:$C$33,2,FALSE)</f>
        <v>0.82599999999999996</v>
      </c>
      <c r="I7035" s="552">
        <f t="shared" si="109"/>
        <v>33056520</v>
      </c>
    </row>
    <row r="7036" spans="1:9">
      <c r="A7036" s="539">
        <v>7035</v>
      </c>
      <c r="B7036" s="544" t="s">
        <v>8534</v>
      </c>
      <c r="C7036" s="544" t="s">
        <v>8535</v>
      </c>
      <c r="D7036" s="544" t="s">
        <v>11900</v>
      </c>
      <c r="E7036" s="544" t="s">
        <v>11904</v>
      </c>
      <c r="F7036" s="559">
        <v>41300000</v>
      </c>
      <c r="G7036" s="541">
        <v>2023</v>
      </c>
      <c r="H7036" s="542">
        <f>VLOOKUP(G7036,[3]잔가율!$B$3:$C$33,2,FALSE)</f>
        <v>0.82599999999999996</v>
      </c>
      <c r="I7036" s="552">
        <f t="shared" si="109"/>
        <v>34113800</v>
      </c>
    </row>
    <row r="7037" spans="1:9">
      <c r="A7037" s="539">
        <v>7036</v>
      </c>
      <c r="B7037" s="544" t="s">
        <v>8534</v>
      </c>
      <c r="C7037" s="544" t="s">
        <v>8535</v>
      </c>
      <c r="D7037" s="544" t="s">
        <v>11900</v>
      </c>
      <c r="E7037" s="544" t="s">
        <v>11905</v>
      </c>
      <c r="F7037" s="559">
        <v>37720000</v>
      </c>
      <c r="G7037" s="541">
        <v>2023</v>
      </c>
      <c r="H7037" s="542">
        <f>VLOOKUP(G7037,[3]잔가율!$B$3:$C$33,2,FALSE)</f>
        <v>0.82599999999999996</v>
      </c>
      <c r="I7037" s="552">
        <f t="shared" si="109"/>
        <v>31156720</v>
      </c>
    </row>
    <row r="7038" spans="1:9">
      <c r="A7038" s="539">
        <v>7037</v>
      </c>
      <c r="B7038" s="544" t="s">
        <v>8534</v>
      </c>
      <c r="C7038" s="544" t="s">
        <v>8535</v>
      </c>
      <c r="D7038" s="544" t="s">
        <v>11900</v>
      </c>
      <c r="E7038" s="544" t="s">
        <v>11906</v>
      </c>
      <c r="F7038" s="559">
        <v>39120000</v>
      </c>
      <c r="G7038" s="541">
        <v>2023</v>
      </c>
      <c r="H7038" s="542">
        <f>VLOOKUP(G7038,[3]잔가율!$B$3:$C$33,2,FALSE)</f>
        <v>0.82599999999999996</v>
      </c>
      <c r="I7038" s="552">
        <f t="shared" si="109"/>
        <v>32313120</v>
      </c>
    </row>
    <row r="7039" spans="1:9">
      <c r="A7039" s="539">
        <v>7038</v>
      </c>
      <c r="B7039" s="544" t="s">
        <v>8534</v>
      </c>
      <c r="C7039" s="544" t="s">
        <v>8535</v>
      </c>
      <c r="D7039" s="544" t="s">
        <v>11900</v>
      </c>
      <c r="E7039" s="544" t="s">
        <v>11907</v>
      </c>
      <c r="F7039" s="559">
        <v>40640000</v>
      </c>
      <c r="G7039" s="541">
        <v>2023</v>
      </c>
      <c r="H7039" s="542">
        <f>VLOOKUP(G7039,[3]잔가율!$B$3:$C$33,2,FALSE)</f>
        <v>0.82599999999999996</v>
      </c>
      <c r="I7039" s="552">
        <f t="shared" si="109"/>
        <v>33568640</v>
      </c>
    </row>
    <row r="7040" spans="1:9">
      <c r="A7040" s="539">
        <v>7039</v>
      </c>
      <c r="B7040" s="544" t="s">
        <v>8534</v>
      </c>
      <c r="C7040" s="544" t="s">
        <v>8535</v>
      </c>
      <c r="D7040" s="544" t="s">
        <v>11900</v>
      </c>
      <c r="E7040" s="544" t="s">
        <v>11908</v>
      </c>
      <c r="F7040" s="559">
        <v>42100000</v>
      </c>
      <c r="G7040" s="541">
        <v>2023</v>
      </c>
      <c r="H7040" s="542">
        <f>VLOOKUP(G7040,[3]잔가율!$B$3:$C$33,2,FALSE)</f>
        <v>0.82599999999999996</v>
      </c>
      <c r="I7040" s="552">
        <f t="shared" si="109"/>
        <v>34774600</v>
      </c>
    </row>
    <row r="7041" spans="1:9">
      <c r="A7041" s="539">
        <v>7040</v>
      </c>
      <c r="B7041" s="543" t="s">
        <v>8534</v>
      </c>
      <c r="C7041" s="543" t="s">
        <v>8535</v>
      </c>
      <c r="D7041" s="543" t="s">
        <v>16677</v>
      </c>
      <c r="E7041" s="543" t="s">
        <v>11909</v>
      </c>
      <c r="F7041" s="561">
        <v>37460000</v>
      </c>
      <c r="G7041" s="541">
        <v>2023</v>
      </c>
      <c r="H7041" s="542">
        <f>VLOOKUP(G7041,[3]잔가율!$B$3:$C$33,2,FALSE)</f>
        <v>0.82599999999999996</v>
      </c>
      <c r="I7041" s="552">
        <f t="shared" si="109"/>
        <v>30941960</v>
      </c>
    </row>
    <row r="7042" spans="1:9">
      <c r="A7042" s="539">
        <v>7041</v>
      </c>
      <c r="B7042" s="543" t="s">
        <v>8534</v>
      </c>
      <c r="C7042" s="543" t="s">
        <v>8535</v>
      </c>
      <c r="D7042" s="543" t="s">
        <v>16677</v>
      </c>
      <c r="E7042" s="543" t="s">
        <v>11910</v>
      </c>
      <c r="F7042" s="561">
        <v>38710000</v>
      </c>
      <c r="G7042" s="541">
        <v>2023</v>
      </c>
      <c r="H7042" s="542">
        <f>VLOOKUP(G7042,[3]잔가율!$B$3:$C$33,2,FALSE)</f>
        <v>0.82599999999999996</v>
      </c>
      <c r="I7042" s="552">
        <f t="shared" ref="I7042:I7105" si="110">ROUNDDOWN(F7042*H7042,0)</f>
        <v>31974460</v>
      </c>
    </row>
    <row r="7043" spans="1:9">
      <c r="A7043" s="539">
        <v>7042</v>
      </c>
      <c r="B7043" s="544" t="s">
        <v>8534</v>
      </c>
      <c r="C7043" s="544" t="s">
        <v>8535</v>
      </c>
      <c r="D7043" s="544" t="s">
        <v>11900</v>
      </c>
      <c r="E7043" s="544" t="s">
        <v>11911</v>
      </c>
      <c r="F7043" s="559">
        <v>40860000</v>
      </c>
      <c r="G7043" s="541">
        <v>2023</v>
      </c>
      <c r="H7043" s="542">
        <f>VLOOKUP(G7043,[3]잔가율!$B$3:$C$33,2,FALSE)</f>
        <v>0.82599999999999996</v>
      </c>
      <c r="I7043" s="552">
        <f t="shared" si="110"/>
        <v>33750360</v>
      </c>
    </row>
    <row r="7044" spans="1:9">
      <c r="A7044" s="539">
        <v>7043</v>
      </c>
      <c r="B7044" s="543" t="s">
        <v>8534</v>
      </c>
      <c r="C7044" s="543" t="s">
        <v>8535</v>
      </c>
      <c r="D7044" s="543" t="s">
        <v>16677</v>
      </c>
      <c r="E7044" s="543" t="s">
        <v>11912</v>
      </c>
      <c r="F7044" s="561">
        <v>40020000</v>
      </c>
      <c r="G7044" s="541">
        <v>2023</v>
      </c>
      <c r="H7044" s="542">
        <f>VLOOKUP(G7044,[3]잔가율!$B$3:$C$33,2,FALSE)</f>
        <v>0.82599999999999996</v>
      </c>
      <c r="I7044" s="552">
        <f t="shared" si="110"/>
        <v>33056520</v>
      </c>
    </row>
    <row r="7045" spans="1:9">
      <c r="A7045" s="539">
        <v>7044</v>
      </c>
      <c r="B7045" s="544" t="s">
        <v>8534</v>
      </c>
      <c r="C7045" s="544" t="s">
        <v>8535</v>
      </c>
      <c r="D7045" s="544" t="s">
        <v>11900</v>
      </c>
      <c r="E7045" s="544" t="s">
        <v>11913</v>
      </c>
      <c r="F7045" s="559">
        <v>38780000</v>
      </c>
      <c r="G7045" s="541">
        <v>2023</v>
      </c>
      <c r="H7045" s="542">
        <f>VLOOKUP(G7045,[3]잔가율!$B$3:$C$33,2,FALSE)</f>
        <v>0.82599999999999996</v>
      </c>
      <c r="I7045" s="552">
        <f t="shared" si="110"/>
        <v>32032280</v>
      </c>
    </row>
    <row r="7046" spans="1:9">
      <c r="A7046" s="539">
        <v>7045</v>
      </c>
      <c r="B7046" s="544" t="s">
        <v>8534</v>
      </c>
      <c r="C7046" s="544" t="s">
        <v>8535</v>
      </c>
      <c r="D7046" s="544" t="s">
        <v>11900</v>
      </c>
      <c r="E7046" s="544" t="s">
        <v>11914</v>
      </c>
      <c r="F7046" s="559">
        <v>39910000</v>
      </c>
      <c r="G7046" s="541">
        <v>2023</v>
      </c>
      <c r="H7046" s="542">
        <f>VLOOKUP(G7046,[3]잔가율!$B$3:$C$33,2,FALSE)</f>
        <v>0.82599999999999996</v>
      </c>
      <c r="I7046" s="552">
        <f t="shared" si="110"/>
        <v>32965660</v>
      </c>
    </row>
    <row r="7047" spans="1:9">
      <c r="A7047" s="539">
        <v>7046</v>
      </c>
      <c r="B7047" s="544" t="s">
        <v>8534</v>
      </c>
      <c r="C7047" s="544" t="s">
        <v>8535</v>
      </c>
      <c r="D7047" s="544" t="s">
        <v>11900</v>
      </c>
      <c r="E7047" s="544" t="s">
        <v>11915</v>
      </c>
      <c r="F7047" s="559">
        <v>41350000</v>
      </c>
      <c r="G7047" s="541">
        <v>2023</v>
      </c>
      <c r="H7047" s="542">
        <f>VLOOKUP(G7047,[3]잔가율!$B$3:$C$33,2,FALSE)</f>
        <v>0.82599999999999996</v>
      </c>
      <c r="I7047" s="552">
        <f t="shared" si="110"/>
        <v>34155100</v>
      </c>
    </row>
    <row r="7048" spans="1:9">
      <c r="A7048" s="539">
        <v>7047</v>
      </c>
      <c r="B7048" s="544" t="s">
        <v>8534</v>
      </c>
      <c r="C7048" s="544" t="s">
        <v>8535</v>
      </c>
      <c r="D7048" s="544" t="s">
        <v>11900</v>
      </c>
      <c r="E7048" s="544" t="s">
        <v>11916</v>
      </c>
      <c r="F7048" s="559">
        <v>41670000</v>
      </c>
      <c r="G7048" s="541">
        <v>2023</v>
      </c>
      <c r="H7048" s="542">
        <f>VLOOKUP(G7048,[3]잔가율!$B$3:$C$33,2,FALSE)</f>
        <v>0.82599999999999996</v>
      </c>
      <c r="I7048" s="552">
        <f t="shared" si="110"/>
        <v>34419420</v>
      </c>
    </row>
    <row r="7049" spans="1:9">
      <c r="A7049" s="539">
        <v>7048</v>
      </c>
      <c r="B7049" s="544" t="s">
        <v>8534</v>
      </c>
      <c r="C7049" s="544" t="s">
        <v>8535</v>
      </c>
      <c r="D7049" s="544" t="s">
        <v>11900</v>
      </c>
      <c r="E7049" s="544" t="s">
        <v>11917</v>
      </c>
      <c r="F7049" s="559">
        <v>38760000</v>
      </c>
      <c r="G7049" s="541">
        <v>2023</v>
      </c>
      <c r="H7049" s="542">
        <f>VLOOKUP(G7049,[3]잔가율!$B$3:$C$33,2,FALSE)</f>
        <v>0.82599999999999996</v>
      </c>
      <c r="I7049" s="552">
        <f t="shared" si="110"/>
        <v>32015760</v>
      </c>
    </row>
    <row r="7050" spans="1:9">
      <c r="A7050" s="539">
        <v>7049</v>
      </c>
      <c r="B7050" s="544" t="s">
        <v>8534</v>
      </c>
      <c r="C7050" s="544" t="s">
        <v>8535</v>
      </c>
      <c r="D7050" s="544" t="s">
        <v>11900</v>
      </c>
      <c r="E7050" s="544" t="s">
        <v>11918</v>
      </c>
      <c r="F7050" s="559">
        <v>40370000</v>
      </c>
      <c r="G7050" s="541">
        <v>2023</v>
      </c>
      <c r="H7050" s="542">
        <f>VLOOKUP(G7050,[3]잔가율!$B$3:$C$33,2,FALSE)</f>
        <v>0.82599999999999996</v>
      </c>
      <c r="I7050" s="552">
        <f t="shared" si="110"/>
        <v>33345620</v>
      </c>
    </row>
    <row r="7051" spans="1:9">
      <c r="A7051" s="539">
        <v>7050</v>
      </c>
      <c r="B7051" s="544" t="s">
        <v>8534</v>
      </c>
      <c r="C7051" s="544" t="s">
        <v>8535</v>
      </c>
      <c r="D7051" s="544" t="s">
        <v>11900</v>
      </c>
      <c r="E7051" s="544" t="s">
        <v>11919</v>
      </c>
      <c r="F7051" s="559">
        <v>42020000</v>
      </c>
      <c r="G7051" s="541">
        <v>2023</v>
      </c>
      <c r="H7051" s="542">
        <f>VLOOKUP(G7051,[3]잔가율!$B$3:$C$33,2,FALSE)</f>
        <v>0.82599999999999996</v>
      </c>
      <c r="I7051" s="552">
        <f t="shared" si="110"/>
        <v>34708520</v>
      </c>
    </row>
    <row r="7052" spans="1:9">
      <c r="A7052" s="539">
        <v>7051</v>
      </c>
      <c r="B7052" s="544" t="s">
        <v>8534</v>
      </c>
      <c r="C7052" s="544" t="s">
        <v>8535</v>
      </c>
      <c r="D7052" s="544" t="s">
        <v>11900</v>
      </c>
      <c r="E7052" s="544" t="s">
        <v>11920</v>
      </c>
      <c r="F7052" s="559">
        <v>42380000</v>
      </c>
      <c r="G7052" s="541">
        <v>2023</v>
      </c>
      <c r="H7052" s="542">
        <f>VLOOKUP(G7052,[3]잔가율!$B$3:$C$33,2,FALSE)</f>
        <v>0.82599999999999996</v>
      </c>
      <c r="I7052" s="552">
        <f t="shared" si="110"/>
        <v>35005880</v>
      </c>
    </row>
    <row r="7053" spans="1:9">
      <c r="A7053" s="539">
        <v>7052</v>
      </c>
      <c r="B7053" s="540" t="s">
        <v>8534</v>
      </c>
      <c r="C7053" s="540" t="s">
        <v>8535</v>
      </c>
      <c r="D7053" s="540" t="s">
        <v>11900</v>
      </c>
      <c r="E7053" s="540" t="s">
        <v>11921</v>
      </c>
      <c r="F7053" s="556">
        <v>46460000</v>
      </c>
      <c r="G7053" s="541">
        <v>2023</v>
      </c>
      <c r="H7053" s="542">
        <f>VLOOKUP(G7053,[3]잔가율!$B$3:$C$33,2,FALSE)</f>
        <v>0.82599999999999996</v>
      </c>
      <c r="I7053" s="552">
        <f t="shared" si="110"/>
        <v>38375960</v>
      </c>
    </row>
    <row r="7054" spans="1:9">
      <c r="A7054" s="539">
        <v>7053</v>
      </c>
      <c r="B7054" s="540" t="s">
        <v>8534</v>
      </c>
      <c r="C7054" s="540" t="s">
        <v>8535</v>
      </c>
      <c r="D7054" s="540" t="s">
        <v>11900</v>
      </c>
      <c r="E7054" s="540" t="s">
        <v>11922</v>
      </c>
      <c r="F7054" s="556">
        <v>45960000</v>
      </c>
      <c r="G7054" s="541">
        <v>2023</v>
      </c>
      <c r="H7054" s="542">
        <f>VLOOKUP(G7054,[3]잔가율!$B$3:$C$33,2,FALSE)</f>
        <v>0.82599999999999996</v>
      </c>
      <c r="I7054" s="552">
        <f t="shared" si="110"/>
        <v>37962960</v>
      </c>
    </row>
    <row r="7055" spans="1:9">
      <c r="A7055" s="539">
        <v>7054</v>
      </c>
      <c r="B7055" s="540" t="s">
        <v>8534</v>
      </c>
      <c r="C7055" s="540" t="s">
        <v>8535</v>
      </c>
      <c r="D7055" s="540" t="s">
        <v>11900</v>
      </c>
      <c r="E7055" s="540" t="s">
        <v>11923</v>
      </c>
      <c r="F7055" s="556">
        <v>46310000</v>
      </c>
      <c r="G7055" s="541">
        <v>2023</v>
      </c>
      <c r="H7055" s="542">
        <f>VLOOKUP(G7055,[3]잔가율!$B$3:$C$33,2,FALSE)</f>
        <v>0.82599999999999996</v>
      </c>
      <c r="I7055" s="552">
        <f t="shared" si="110"/>
        <v>38252060</v>
      </c>
    </row>
    <row r="7056" spans="1:9">
      <c r="A7056" s="539">
        <v>7055</v>
      </c>
      <c r="B7056" s="540" t="s">
        <v>8534</v>
      </c>
      <c r="C7056" s="540" t="s">
        <v>8535</v>
      </c>
      <c r="D7056" s="540" t="s">
        <v>11900</v>
      </c>
      <c r="E7056" s="540" t="s">
        <v>11924</v>
      </c>
      <c r="F7056" s="556">
        <v>45650000</v>
      </c>
      <c r="G7056" s="541">
        <v>2023</v>
      </c>
      <c r="H7056" s="542">
        <f>VLOOKUP(G7056,[3]잔가율!$B$3:$C$33,2,FALSE)</f>
        <v>0.82599999999999996</v>
      </c>
      <c r="I7056" s="552">
        <f t="shared" si="110"/>
        <v>37706900</v>
      </c>
    </row>
    <row r="7057" spans="1:9">
      <c r="A7057" s="539">
        <v>7056</v>
      </c>
      <c r="B7057" s="540" t="s">
        <v>8534</v>
      </c>
      <c r="C7057" s="540" t="s">
        <v>8535</v>
      </c>
      <c r="D7057" s="540" t="s">
        <v>11900</v>
      </c>
      <c r="E7057" s="540" t="s">
        <v>11925</v>
      </c>
      <c r="F7057" s="556">
        <v>37730000</v>
      </c>
      <c r="G7057" s="541">
        <v>2023</v>
      </c>
      <c r="H7057" s="542">
        <f>VLOOKUP(G7057,[3]잔가율!$B$3:$C$33,2,FALSE)</f>
        <v>0.82599999999999996</v>
      </c>
      <c r="I7057" s="552">
        <f t="shared" si="110"/>
        <v>31164980</v>
      </c>
    </row>
    <row r="7058" spans="1:9">
      <c r="A7058" s="539">
        <v>7057</v>
      </c>
      <c r="B7058" s="540" t="s">
        <v>8534</v>
      </c>
      <c r="C7058" s="540" t="s">
        <v>8535</v>
      </c>
      <c r="D7058" s="540" t="s">
        <v>11900</v>
      </c>
      <c r="E7058" s="540" t="s">
        <v>11926</v>
      </c>
      <c r="F7058" s="556">
        <v>47620000</v>
      </c>
      <c r="G7058" s="541">
        <v>2023</v>
      </c>
      <c r="H7058" s="542">
        <f>VLOOKUP(G7058,[3]잔가율!$B$3:$C$33,2,FALSE)</f>
        <v>0.82599999999999996</v>
      </c>
      <c r="I7058" s="552">
        <f t="shared" si="110"/>
        <v>39334120</v>
      </c>
    </row>
    <row r="7059" spans="1:9">
      <c r="A7059" s="539">
        <v>7058</v>
      </c>
      <c r="B7059" s="540" t="s">
        <v>8534</v>
      </c>
      <c r="C7059" s="540" t="s">
        <v>8535</v>
      </c>
      <c r="D7059" s="540" t="s">
        <v>11900</v>
      </c>
      <c r="E7059" s="540" t="s">
        <v>11927</v>
      </c>
      <c r="F7059" s="556">
        <v>48630000</v>
      </c>
      <c r="G7059" s="541">
        <v>2023</v>
      </c>
      <c r="H7059" s="542">
        <f>VLOOKUP(G7059,[3]잔가율!$B$3:$C$33,2,FALSE)</f>
        <v>0.82599999999999996</v>
      </c>
      <c r="I7059" s="552">
        <f t="shared" si="110"/>
        <v>40168380</v>
      </c>
    </row>
    <row r="7060" spans="1:9">
      <c r="A7060" s="539">
        <v>7059</v>
      </c>
      <c r="B7060" s="540" t="s">
        <v>8534</v>
      </c>
      <c r="C7060" s="540" t="s">
        <v>8535</v>
      </c>
      <c r="D7060" s="540" t="s">
        <v>11900</v>
      </c>
      <c r="E7060" s="540" t="s">
        <v>11928</v>
      </c>
      <c r="F7060" s="556">
        <v>37080000</v>
      </c>
      <c r="G7060" s="541">
        <v>2023</v>
      </c>
      <c r="H7060" s="542">
        <f>VLOOKUP(G7060,[3]잔가율!$B$3:$C$33,2,FALSE)</f>
        <v>0.82599999999999996</v>
      </c>
      <c r="I7060" s="552">
        <f t="shared" si="110"/>
        <v>30628080</v>
      </c>
    </row>
    <row r="7061" spans="1:9">
      <c r="A7061" s="539">
        <v>7060</v>
      </c>
      <c r="B7061" s="540" t="s">
        <v>8534</v>
      </c>
      <c r="C7061" s="540" t="s">
        <v>8535</v>
      </c>
      <c r="D7061" s="540" t="s">
        <v>11900</v>
      </c>
      <c r="E7061" s="540" t="s">
        <v>11929</v>
      </c>
      <c r="F7061" s="556">
        <v>36380000</v>
      </c>
      <c r="G7061" s="541">
        <v>2023</v>
      </c>
      <c r="H7061" s="542">
        <f>VLOOKUP(G7061,[3]잔가율!$B$3:$C$33,2,FALSE)</f>
        <v>0.82599999999999996</v>
      </c>
      <c r="I7061" s="552">
        <f t="shared" si="110"/>
        <v>30049880</v>
      </c>
    </row>
    <row r="7062" spans="1:9">
      <c r="A7062" s="539">
        <v>7061</v>
      </c>
      <c r="B7062" s="540" t="s">
        <v>8534</v>
      </c>
      <c r="C7062" s="540" t="s">
        <v>8535</v>
      </c>
      <c r="D7062" s="540" t="s">
        <v>11900</v>
      </c>
      <c r="E7062" s="540" t="s">
        <v>11930</v>
      </c>
      <c r="F7062" s="556">
        <v>37400000</v>
      </c>
      <c r="G7062" s="541">
        <v>2023</v>
      </c>
      <c r="H7062" s="542">
        <f>VLOOKUP(G7062,[3]잔가율!$B$3:$C$33,2,FALSE)</f>
        <v>0.82599999999999996</v>
      </c>
      <c r="I7062" s="552">
        <f t="shared" si="110"/>
        <v>30892400</v>
      </c>
    </row>
    <row r="7063" spans="1:9">
      <c r="A7063" s="539">
        <v>7062</v>
      </c>
      <c r="B7063" s="540" t="s">
        <v>8534</v>
      </c>
      <c r="C7063" s="540" t="s">
        <v>8535</v>
      </c>
      <c r="D7063" s="540" t="s">
        <v>11900</v>
      </c>
      <c r="E7063" s="540" t="s">
        <v>11931</v>
      </c>
      <c r="F7063" s="556">
        <v>32520000</v>
      </c>
      <c r="G7063" s="541">
        <v>2023</v>
      </c>
      <c r="H7063" s="542">
        <f>VLOOKUP(G7063,[3]잔가율!$B$3:$C$33,2,FALSE)</f>
        <v>0.82599999999999996</v>
      </c>
      <c r="I7063" s="552">
        <f t="shared" si="110"/>
        <v>26861520</v>
      </c>
    </row>
    <row r="7064" spans="1:9">
      <c r="A7064" s="539">
        <v>7063</v>
      </c>
      <c r="B7064" s="540" t="s">
        <v>8534</v>
      </c>
      <c r="C7064" s="540" t="s">
        <v>8535</v>
      </c>
      <c r="D7064" s="540" t="s">
        <v>11900</v>
      </c>
      <c r="E7064" s="540" t="s">
        <v>11932</v>
      </c>
      <c r="F7064" s="556">
        <v>38400000</v>
      </c>
      <c r="G7064" s="541">
        <v>2023</v>
      </c>
      <c r="H7064" s="542">
        <f>VLOOKUP(G7064,[3]잔가율!$B$3:$C$33,2,FALSE)</f>
        <v>0.82599999999999996</v>
      </c>
      <c r="I7064" s="552">
        <f t="shared" si="110"/>
        <v>31718400</v>
      </c>
    </row>
    <row r="7065" spans="1:9">
      <c r="A7065" s="539">
        <v>7064</v>
      </c>
      <c r="B7065" s="540" t="s">
        <v>8534</v>
      </c>
      <c r="C7065" s="540" t="s">
        <v>8535</v>
      </c>
      <c r="D7065" s="540" t="s">
        <v>16678</v>
      </c>
      <c r="E7065" s="540" t="s">
        <v>11933</v>
      </c>
      <c r="F7065" s="556">
        <v>29010000</v>
      </c>
      <c r="G7065" s="541">
        <v>2023</v>
      </c>
      <c r="H7065" s="542">
        <f>VLOOKUP(G7065,[3]잔가율!$B$3:$C$33,2,FALSE)</f>
        <v>0.82599999999999996</v>
      </c>
      <c r="I7065" s="552">
        <f t="shared" si="110"/>
        <v>23962260</v>
      </c>
    </row>
    <row r="7066" spans="1:9">
      <c r="A7066" s="539">
        <v>7065</v>
      </c>
      <c r="B7066" s="540" t="s">
        <v>8534</v>
      </c>
      <c r="C7066" s="540" t="s">
        <v>8535</v>
      </c>
      <c r="D7066" s="540" t="s">
        <v>16678</v>
      </c>
      <c r="E7066" s="540" t="s">
        <v>11934</v>
      </c>
      <c r="F7066" s="556">
        <v>34240000</v>
      </c>
      <c r="G7066" s="541">
        <v>2023</v>
      </c>
      <c r="H7066" s="542">
        <f>VLOOKUP(G7066,[3]잔가율!$B$3:$C$33,2,FALSE)</f>
        <v>0.82599999999999996</v>
      </c>
      <c r="I7066" s="552">
        <f t="shared" si="110"/>
        <v>28282240</v>
      </c>
    </row>
    <row r="7067" spans="1:9">
      <c r="A7067" s="539">
        <v>7066</v>
      </c>
      <c r="B7067" s="540" t="s">
        <v>8534</v>
      </c>
      <c r="C7067" s="540" t="s">
        <v>8535</v>
      </c>
      <c r="D7067" s="540" t="s">
        <v>11900</v>
      </c>
      <c r="E7067" s="540" t="s">
        <v>11935</v>
      </c>
      <c r="F7067" s="556">
        <v>32880000</v>
      </c>
      <c r="G7067" s="541">
        <v>2023</v>
      </c>
      <c r="H7067" s="542">
        <f>VLOOKUP(G7067,[3]잔가율!$B$3:$C$33,2,FALSE)</f>
        <v>0.82599999999999996</v>
      </c>
      <c r="I7067" s="552">
        <f t="shared" si="110"/>
        <v>27158880</v>
      </c>
    </row>
    <row r="7068" spans="1:9">
      <c r="A7068" s="539">
        <v>7067</v>
      </c>
      <c r="B7068" s="540" t="s">
        <v>8534</v>
      </c>
      <c r="C7068" s="540" t="s">
        <v>8535</v>
      </c>
      <c r="D7068" s="540" t="s">
        <v>11900</v>
      </c>
      <c r="E7068" s="540" t="s">
        <v>11936</v>
      </c>
      <c r="F7068" s="556">
        <v>38710000</v>
      </c>
      <c r="G7068" s="541">
        <v>2023</v>
      </c>
      <c r="H7068" s="542">
        <f>VLOOKUP(G7068,[3]잔가율!$B$3:$C$33,2,FALSE)</f>
        <v>0.82599999999999996</v>
      </c>
      <c r="I7068" s="552">
        <f t="shared" si="110"/>
        <v>31974460</v>
      </c>
    </row>
    <row r="7069" spans="1:9">
      <c r="A7069" s="539">
        <v>7068</v>
      </c>
      <c r="B7069" s="540" t="s">
        <v>8534</v>
      </c>
      <c r="C7069" s="540" t="s">
        <v>8535</v>
      </c>
      <c r="D7069" s="540" t="s">
        <v>11900</v>
      </c>
      <c r="E7069" s="540" t="s">
        <v>11937</v>
      </c>
      <c r="F7069" s="556">
        <v>32280000</v>
      </c>
      <c r="G7069" s="541">
        <v>2023</v>
      </c>
      <c r="H7069" s="542">
        <f>VLOOKUP(G7069,[3]잔가율!$B$3:$C$33,2,FALSE)</f>
        <v>0.82599999999999996</v>
      </c>
      <c r="I7069" s="552">
        <f t="shared" si="110"/>
        <v>26663280</v>
      </c>
    </row>
    <row r="7070" spans="1:9">
      <c r="A7070" s="539">
        <v>7069</v>
      </c>
      <c r="B7070" s="540" t="s">
        <v>8534</v>
      </c>
      <c r="C7070" s="540" t="s">
        <v>8535</v>
      </c>
      <c r="D7070" s="540" t="s">
        <v>11900</v>
      </c>
      <c r="E7070" s="540" t="s">
        <v>11938</v>
      </c>
      <c r="F7070" s="556">
        <v>37990000</v>
      </c>
      <c r="G7070" s="541">
        <v>2023</v>
      </c>
      <c r="H7070" s="542">
        <f>VLOOKUP(G7070,[3]잔가율!$B$3:$C$33,2,FALSE)</f>
        <v>0.82599999999999996</v>
      </c>
      <c r="I7070" s="552">
        <f t="shared" si="110"/>
        <v>31379740</v>
      </c>
    </row>
    <row r="7071" spans="1:9">
      <c r="A7071" s="539">
        <v>7070</v>
      </c>
      <c r="B7071" s="540" t="s">
        <v>8534</v>
      </c>
      <c r="C7071" s="540" t="s">
        <v>8535</v>
      </c>
      <c r="D7071" s="540" t="s">
        <v>11900</v>
      </c>
      <c r="E7071" s="540" t="s">
        <v>11939</v>
      </c>
      <c r="F7071" s="556">
        <v>31170000</v>
      </c>
      <c r="G7071" s="541">
        <v>2023</v>
      </c>
      <c r="H7071" s="542">
        <f>VLOOKUP(G7071,[3]잔가율!$B$3:$C$33,2,FALSE)</f>
        <v>0.82599999999999996</v>
      </c>
      <c r="I7071" s="552">
        <f t="shared" si="110"/>
        <v>25746420</v>
      </c>
    </row>
    <row r="7072" spans="1:9">
      <c r="A7072" s="539">
        <v>7071</v>
      </c>
      <c r="B7072" s="540" t="s">
        <v>8534</v>
      </c>
      <c r="C7072" s="540" t="s">
        <v>8535</v>
      </c>
      <c r="D7072" s="540" t="s">
        <v>11900</v>
      </c>
      <c r="E7072" s="540" t="s">
        <v>11940</v>
      </c>
      <c r="F7072" s="556">
        <v>34600000</v>
      </c>
      <c r="G7072" s="541">
        <v>2023</v>
      </c>
      <c r="H7072" s="542">
        <f>VLOOKUP(G7072,[3]잔가율!$B$3:$C$33,2,FALSE)</f>
        <v>0.82599999999999996</v>
      </c>
      <c r="I7072" s="552">
        <f t="shared" si="110"/>
        <v>28579600</v>
      </c>
    </row>
    <row r="7073" spans="1:9">
      <c r="A7073" s="539">
        <v>7072</v>
      </c>
      <c r="B7073" s="540" t="s">
        <v>8534</v>
      </c>
      <c r="C7073" s="540" t="s">
        <v>8535</v>
      </c>
      <c r="D7073" s="540" t="s">
        <v>11900</v>
      </c>
      <c r="E7073" s="540" t="s">
        <v>11941</v>
      </c>
      <c r="F7073" s="556">
        <v>30630000</v>
      </c>
      <c r="G7073" s="541">
        <v>2023</v>
      </c>
      <c r="H7073" s="542">
        <f>VLOOKUP(G7073,[3]잔가율!$B$3:$C$33,2,FALSE)</f>
        <v>0.82599999999999996</v>
      </c>
      <c r="I7073" s="552">
        <f t="shared" si="110"/>
        <v>25300380</v>
      </c>
    </row>
    <row r="7074" spans="1:9">
      <c r="A7074" s="539">
        <v>7073</v>
      </c>
      <c r="B7074" s="540" t="s">
        <v>8534</v>
      </c>
      <c r="C7074" s="540" t="s">
        <v>8535</v>
      </c>
      <c r="D7074" s="540" t="s">
        <v>11900</v>
      </c>
      <c r="E7074" s="540" t="s">
        <v>11942</v>
      </c>
      <c r="F7074" s="556">
        <v>30600000</v>
      </c>
      <c r="G7074" s="541">
        <v>2023</v>
      </c>
      <c r="H7074" s="542">
        <f>VLOOKUP(G7074,[3]잔가율!$B$3:$C$33,2,FALSE)</f>
        <v>0.82599999999999996</v>
      </c>
      <c r="I7074" s="552">
        <f t="shared" si="110"/>
        <v>25275600</v>
      </c>
    </row>
    <row r="7075" spans="1:9">
      <c r="A7075" s="539">
        <v>7074</v>
      </c>
      <c r="B7075" s="540" t="s">
        <v>8534</v>
      </c>
      <c r="C7075" s="540" t="s">
        <v>8535</v>
      </c>
      <c r="D7075" s="540" t="s">
        <v>11900</v>
      </c>
      <c r="E7075" s="540" t="s">
        <v>11943</v>
      </c>
      <c r="F7075" s="556">
        <v>32690000</v>
      </c>
      <c r="G7075" s="541">
        <v>2023</v>
      </c>
      <c r="H7075" s="542">
        <f>VLOOKUP(G7075,[3]잔가율!$B$3:$C$33,2,FALSE)</f>
        <v>0.82599999999999996</v>
      </c>
      <c r="I7075" s="552">
        <f t="shared" si="110"/>
        <v>27001940</v>
      </c>
    </row>
    <row r="7076" spans="1:9">
      <c r="A7076" s="539">
        <v>7075</v>
      </c>
      <c r="B7076" s="540" t="s">
        <v>8534</v>
      </c>
      <c r="C7076" s="540" t="s">
        <v>8535</v>
      </c>
      <c r="D7076" s="540" t="s">
        <v>11900</v>
      </c>
      <c r="E7076" s="540" t="s">
        <v>11944</v>
      </c>
      <c r="F7076" s="556">
        <v>35060000</v>
      </c>
      <c r="G7076" s="541">
        <v>2023</v>
      </c>
      <c r="H7076" s="542">
        <f>VLOOKUP(G7076,[3]잔가율!$B$3:$C$33,2,FALSE)</f>
        <v>0.82599999999999996</v>
      </c>
      <c r="I7076" s="552">
        <f t="shared" si="110"/>
        <v>28959560</v>
      </c>
    </row>
    <row r="7077" spans="1:9">
      <c r="A7077" s="539">
        <v>7076</v>
      </c>
      <c r="B7077" s="540" t="s">
        <v>8534</v>
      </c>
      <c r="C7077" s="540" t="s">
        <v>8535</v>
      </c>
      <c r="D7077" s="540" t="s">
        <v>11900</v>
      </c>
      <c r="E7077" s="540" t="s">
        <v>11945</v>
      </c>
      <c r="F7077" s="556">
        <v>36800000</v>
      </c>
      <c r="G7077" s="541">
        <v>2023</v>
      </c>
      <c r="H7077" s="542">
        <f>VLOOKUP(G7077,[3]잔가율!$B$3:$C$33,2,FALSE)</f>
        <v>0.82599999999999996</v>
      </c>
      <c r="I7077" s="552">
        <f t="shared" si="110"/>
        <v>30396800</v>
      </c>
    </row>
    <row r="7078" spans="1:9">
      <c r="A7078" s="539">
        <v>7077</v>
      </c>
      <c r="B7078" s="540" t="s">
        <v>8534</v>
      </c>
      <c r="C7078" s="540" t="s">
        <v>8535</v>
      </c>
      <c r="D7078" s="540" t="s">
        <v>11900</v>
      </c>
      <c r="E7078" s="540" t="s">
        <v>11946</v>
      </c>
      <c r="F7078" s="556">
        <v>37660000</v>
      </c>
      <c r="G7078" s="541">
        <v>2023</v>
      </c>
      <c r="H7078" s="542">
        <f>VLOOKUP(G7078,[3]잔가율!$B$3:$C$33,2,FALSE)</f>
        <v>0.82599999999999996</v>
      </c>
      <c r="I7078" s="552">
        <f t="shared" si="110"/>
        <v>31107160</v>
      </c>
    </row>
    <row r="7079" spans="1:9">
      <c r="A7079" s="539">
        <v>7078</v>
      </c>
      <c r="B7079" s="540" t="s">
        <v>8534</v>
      </c>
      <c r="C7079" s="540" t="s">
        <v>8535</v>
      </c>
      <c r="D7079" s="540" t="s">
        <v>11900</v>
      </c>
      <c r="E7079" s="540" t="s">
        <v>11947</v>
      </c>
      <c r="F7079" s="556">
        <v>37780000</v>
      </c>
      <c r="G7079" s="541">
        <v>2023</v>
      </c>
      <c r="H7079" s="542">
        <f>VLOOKUP(G7079,[3]잔가율!$B$3:$C$33,2,FALSE)</f>
        <v>0.82599999999999996</v>
      </c>
      <c r="I7079" s="552">
        <f t="shared" si="110"/>
        <v>31206280</v>
      </c>
    </row>
    <row r="7080" spans="1:9">
      <c r="A7080" s="539">
        <v>7079</v>
      </c>
      <c r="B7080" s="540" t="s">
        <v>8534</v>
      </c>
      <c r="C7080" s="540" t="s">
        <v>8535</v>
      </c>
      <c r="D7080" s="540" t="s">
        <v>16678</v>
      </c>
      <c r="E7080" s="540" t="s">
        <v>11948</v>
      </c>
      <c r="F7080" s="556">
        <v>30810000</v>
      </c>
      <c r="G7080" s="541">
        <v>2023</v>
      </c>
      <c r="H7080" s="542">
        <f>VLOOKUP(G7080,[3]잔가율!$B$3:$C$33,2,FALSE)</f>
        <v>0.82599999999999996</v>
      </c>
      <c r="I7080" s="552">
        <f t="shared" si="110"/>
        <v>25449060</v>
      </c>
    </row>
    <row r="7081" spans="1:9">
      <c r="A7081" s="539">
        <v>7080</v>
      </c>
      <c r="B7081" s="540" t="s">
        <v>8534</v>
      </c>
      <c r="C7081" s="540" t="s">
        <v>8535</v>
      </c>
      <c r="D7081" s="540" t="s">
        <v>16678</v>
      </c>
      <c r="E7081" s="540" t="s">
        <v>11949</v>
      </c>
      <c r="F7081" s="556">
        <v>36080000</v>
      </c>
      <c r="G7081" s="541">
        <v>2023</v>
      </c>
      <c r="H7081" s="542">
        <f>VLOOKUP(G7081,[3]잔가율!$B$3:$C$33,2,FALSE)</f>
        <v>0.82599999999999996</v>
      </c>
      <c r="I7081" s="552">
        <f t="shared" si="110"/>
        <v>29802080</v>
      </c>
    </row>
    <row r="7082" spans="1:9">
      <c r="A7082" s="539">
        <v>7081</v>
      </c>
      <c r="B7082" s="540" t="s">
        <v>8534</v>
      </c>
      <c r="C7082" s="540" t="s">
        <v>8535</v>
      </c>
      <c r="D7082" s="540" t="s">
        <v>11950</v>
      </c>
      <c r="E7082" s="540" t="s">
        <v>11951</v>
      </c>
      <c r="F7082" s="556">
        <v>40780000</v>
      </c>
      <c r="G7082" s="541">
        <v>2023</v>
      </c>
      <c r="H7082" s="542">
        <f>VLOOKUP(G7082,[3]잔가율!$B$3:$C$33,2,FALSE)</f>
        <v>0.82599999999999996</v>
      </c>
      <c r="I7082" s="552">
        <f t="shared" si="110"/>
        <v>33684280</v>
      </c>
    </row>
    <row r="7083" spans="1:9">
      <c r="A7083" s="539">
        <v>7082</v>
      </c>
      <c r="B7083" s="540" t="s">
        <v>8534</v>
      </c>
      <c r="C7083" s="540" t="s">
        <v>8535</v>
      </c>
      <c r="D7083" s="540" t="s">
        <v>11950</v>
      </c>
      <c r="E7083" s="540" t="s">
        <v>11952</v>
      </c>
      <c r="F7083" s="556">
        <v>40200000</v>
      </c>
      <c r="G7083" s="541">
        <v>2023</v>
      </c>
      <c r="H7083" s="542">
        <f>VLOOKUP(G7083,[3]잔가율!$B$3:$C$33,2,FALSE)</f>
        <v>0.82599999999999996</v>
      </c>
      <c r="I7083" s="552">
        <f t="shared" si="110"/>
        <v>33205200</v>
      </c>
    </row>
    <row r="7084" spans="1:9">
      <c r="A7084" s="539">
        <v>7083</v>
      </c>
      <c r="B7084" s="540" t="s">
        <v>8534</v>
      </c>
      <c r="C7084" s="540" t="s">
        <v>8535</v>
      </c>
      <c r="D7084" s="540" t="s">
        <v>11950</v>
      </c>
      <c r="E7084" s="540" t="s">
        <v>11953</v>
      </c>
      <c r="F7084" s="556">
        <v>36410000</v>
      </c>
      <c r="G7084" s="541">
        <v>2023</v>
      </c>
      <c r="H7084" s="542">
        <f>VLOOKUP(G7084,[3]잔가율!$B$3:$C$33,2,FALSE)</f>
        <v>0.82599999999999996</v>
      </c>
      <c r="I7084" s="552">
        <f t="shared" si="110"/>
        <v>30074660</v>
      </c>
    </row>
    <row r="7085" spans="1:9">
      <c r="A7085" s="539">
        <v>7084</v>
      </c>
      <c r="B7085" s="540" t="s">
        <v>8534</v>
      </c>
      <c r="C7085" s="540" t="s">
        <v>8535</v>
      </c>
      <c r="D7085" s="540" t="s">
        <v>11950</v>
      </c>
      <c r="E7085" s="540" t="s">
        <v>11954</v>
      </c>
      <c r="F7085" s="556">
        <v>39170000</v>
      </c>
      <c r="G7085" s="541">
        <v>2023</v>
      </c>
      <c r="H7085" s="542">
        <f>VLOOKUP(G7085,[3]잔가율!$B$3:$C$33,2,FALSE)</f>
        <v>0.82599999999999996</v>
      </c>
      <c r="I7085" s="552">
        <f t="shared" si="110"/>
        <v>32354420</v>
      </c>
    </row>
    <row r="7086" spans="1:9">
      <c r="A7086" s="539">
        <v>7085</v>
      </c>
      <c r="B7086" s="540" t="s">
        <v>8534</v>
      </c>
      <c r="C7086" s="540" t="s">
        <v>8535</v>
      </c>
      <c r="D7086" s="540" t="s">
        <v>11950</v>
      </c>
      <c r="E7086" s="540" t="s">
        <v>11955</v>
      </c>
      <c r="F7086" s="556">
        <v>32580000</v>
      </c>
      <c r="G7086" s="541">
        <v>2023</v>
      </c>
      <c r="H7086" s="542">
        <f>VLOOKUP(G7086,[3]잔가율!$B$3:$C$33,2,FALSE)</f>
        <v>0.82599999999999996</v>
      </c>
      <c r="I7086" s="552">
        <f t="shared" si="110"/>
        <v>26911080</v>
      </c>
    </row>
    <row r="7087" spans="1:9">
      <c r="A7087" s="539">
        <v>7086</v>
      </c>
      <c r="B7087" s="540" t="s">
        <v>8534</v>
      </c>
      <c r="C7087" s="540" t="s">
        <v>8535</v>
      </c>
      <c r="D7087" s="540" t="s">
        <v>11950</v>
      </c>
      <c r="E7087" s="540" t="s">
        <v>11956</v>
      </c>
      <c r="F7087" s="556">
        <v>32850000</v>
      </c>
      <c r="G7087" s="541">
        <v>2023</v>
      </c>
      <c r="H7087" s="542">
        <f>VLOOKUP(G7087,[3]잔가율!$B$3:$C$33,2,FALSE)</f>
        <v>0.82599999999999996</v>
      </c>
      <c r="I7087" s="552">
        <f t="shared" si="110"/>
        <v>27134100</v>
      </c>
    </row>
    <row r="7088" spans="1:9">
      <c r="A7088" s="539">
        <v>7087</v>
      </c>
      <c r="B7088" s="540" t="s">
        <v>8534</v>
      </c>
      <c r="C7088" s="540" t="s">
        <v>8535</v>
      </c>
      <c r="D7088" s="540" t="s">
        <v>11950</v>
      </c>
      <c r="E7088" s="540" t="s">
        <v>11957</v>
      </c>
      <c r="F7088" s="556">
        <v>35490000</v>
      </c>
      <c r="G7088" s="541">
        <v>2023</v>
      </c>
      <c r="H7088" s="542">
        <f>VLOOKUP(G7088,[3]잔가율!$B$3:$C$33,2,FALSE)</f>
        <v>0.82599999999999996</v>
      </c>
      <c r="I7088" s="552">
        <f t="shared" si="110"/>
        <v>29314740</v>
      </c>
    </row>
    <row r="7089" spans="1:9">
      <c r="A7089" s="539">
        <v>7088</v>
      </c>
      <c r="B7089" s="540" t="s">
        <v>8534</v>
      </c>
      <c r="C7089" s="540" t="s">
        <v>8535</v>
      </c>
      <c r="D7089" s="540" t="s">
        <v>11950</v>
      </c>
      <c r="E7089" s="540" t="s">
        <v>11958</v>
      </c>
      <c r="F7089" s="556">
        <v>32680000</v>
      </c>
      <c r="G7089" s="541">
        <v>2023</v>
      </c>
      <c r="H7089" s="542">
        <f>VLOOKUP(G7089,[3]잔가율!$B$3:$C$33,2,FALSE)</f>
        <v>0.82599999999999996</v>
      </c>
      <c r="I7089" s="552">
        <f t="shared" si="110"/>
        <v>26993680</v>
      </c>
    </row>
    <row r="7090" spans="1:9">
      <c r="A7090" s="539">
        <v>7089</v>
      </c>
      <c r="B7090" s="540" t="s">
        <v>8534</v>
      </c>
      <c r="C7090" s="540" t="s">
        <v>8535</v>
      </c>
      <c r="D7090" s="540" t="s">
        <v>11950</v>
      </c>
      <c r="E7090" s="540" t="s">
        <v>11959</v>
      </c>
      <c r="F7090" s="556">
        <v>34430000</v>
      </c>
      <c r="G7090" s="541">
        <v>2023</v>
      </c>
      <c r="H7090" s="542">
        <f>VLOOKUP(G7090,[3]잔가율!$B$3:$C$33,2,FALSE)</f>
        <v>0.82599999999999996</v>
      </c>
      <c r="I7090" s="552">
        <f t="shared" si="110"/>
        <v>28439180</v>
      </c>
    </row>
    <row r="7091" spans="1:9">
      <c r="A7091" s="539">
        <v>7090</v>
      </c>
      <c r="B7091" s="540" t="s">
        <v>8534</v>
      </c>
      <c r="C7091" s="540" t="s">
        <v>8535</v>
      </c>
      <c r="D7091" s="540" t="s">
        <v>11950</v>
      </c>
      <c r="E7091" s="540" t="s">
        <v>11960</v>
      </c>
      <c r="F7091" s="556">
        <v>36290000</v>
      </c>
      <c r="G7091" s="541">
        <v>2023</v>
      </c>
      <c r="H7091" s="542">
        <f>VLOOKUP(G7091,[3]잔가율!$B$3:$C$33,2,FALSE)</f>
        <v>0.82599999999999996</v>
      </c>
      <c r="I7091" s="552">
        <f t="shared" si="110"/>
        <v>29975540</v>
      </c>
    </row>
    <row r="7092" spans="1:9">
      <c r="A7092" s="539">
        <v>7091</v>
      </c>
      <c r="B7092" s="540" t="s">
        <v>8534</v>
      </c>
      <c r="C7092" s="540" t="s">
        <v>8535</v>
      </c>
      <c r="D7092" s="540" t="s">
        <v>11950</v>
      </c>
      <c r="E7092" s="540" t="s">
        <v>11961</v>
      </c>
      <c r="F7092" s="556">
        <v>34320000</v>
      </c>
      <c r="G7092" s="541">
        <v>2023</v>
      </c>
      <c r="H7092" s="542">
        <f>VLOOKUP(G7092,[3]잔가율!$B$3:$C$33,2,FALSE)</f>
        <v>0.82599999999999996</v>
      </c>
      <c r="I7092" s="552">
        <f t="shared" si="110"/>
        <v>28348320</v>
      </c>
    </row>
    <row r="7093" spans="1:9">
      <c r="A7093" s="539">
        <v>7092</v>
      </c>
      <c r="B7093" s="540" t="s">
        <v>16663</v>
      </c>
      <c r="C7093" s="540" t="s">
        <v>16665</v>
      </c>
      <c r="D7093" s="540" t="s">
        <v>11950</v>
      </c>
      <c r="E7093" s="540" t="s">
        <v>11962</v>
      </c>
      <c r="F7093" s="556">
        <v>36550000</v>
      </c>
      <c r="G7093" s="541">
        <v>2023</v>
      </c>
      <c r="H7093" s="542">
        <f>VLOOKUP(G7093,[3]잔가율!$B$3:$C$33,2,FALSE)</f>
        <v>0.82599999999999996</v>
      </c>
      <c r="I7093" s="552">
        <f t="shared" si="110"/>
        <v>30190300</v>
      </c>
    </row>
    <row r="7094" spans="1:9">
      <c r="A7094" s="539">
        <v>7093</v>
      </c>
      <c r="B7094" s="540" t="s">
        <v>8534</v>
      </c>
      <c r="C7094" s="540" t="s">
        <v>8535</v>
      </c>
      <c r="D7094" s="540" t="s">
        <v>11950</v>
      </c>
      <c r="E7094" s="540" t="s">
        <v>11963</v>
      </c>
      <c r="F7094" s="556">
        <v>35490000</v>
      </c>
      <c r="G7094" s="541">
        <v>2023</v>
      </c>
      <c r="H7094" s="542">
        <f>VLOOKUP(G7094,[3]잔가율!$B$3:$C$33,2,FALSE)</f>
        <v>0.82599999999999996</v>
      </c>
      <c r="I7094" s="552">
        <f t="shared" si="110"/>
        <v>29314740</v>
      </c>
    </row>
    <row r="7095" spans="1:9">
      <c r="A7095" s="539">
        <v>7094</v>
      </c>
      <c r="B7095" s="540" t="s">
        <v>8534</v>
      </c>
      <c r="C7095" s="540" t="s">
        <v>8535</v>
      </c>
      <c r="D7095" s="540" t="s">
        <v>11950</v>
      </c>
      <c r="E7095" s="540" t="s">
        <v>11964</v>
      </c>
      <c r="F7095" s="556">
        <v>34990000</v>
      </c>
      <c r="G7095" s="541">
        <v>2023</v>
      </c>
      <c r="H7095" s="542">
        <f>VLOOKUP(G7095,[3]잔가율!$B$3:$C$33,2,FALSE)</f>
        <v>0.82599999999999996</v>
      </c>
      <c r="I7095" s="552">
        <f t="shared" si="110"/>
        <v>28901740</v>
      </c>
    </row>
    <row r="7096" spans="1:9">
      <c r="A7096" s="539">
        <v>7095</v>
      </c>
      <c r="B7096" s="540" t="s">
        <v>8534</v>
      </c>
      <c r="C7096" s="540" t="s">
        <v>8535</v>
      </c>
      <c r="D7096" s="540" t="s">
        <v>11950</v>
      </c>
      <c r="E7096" s="540" t="s">
        <v>11965</v>
      </c>
      <c r="F7096" s="556">
        <v>35260000</v>
      </c>
      <c r="G7096" s="541">
        <v>2023</v>
      </c>
      <c r="H7096" s="542">
        <f>VLOOKUP(G7096,[3]잔가율!$B$3:$C$33,2,FALSE)</f>
        <v>0.82599999999999996</v>
      </c>
      <c r="I7096" s="552">
        <f t="shared" si="110"/>
        <v>29124760</v>
      </c>
    </row>
    <row r="7097" spans="1:9">
      <c r="A7097" s="539">
        <v>7096</v>
      </c>
      <c r="B7097" s="540" t="s">
        <v>8534</v>
      </c>
      <c r="C7097" s="540" t="s">
        <v>8535</v>
      </c>
      <c r="D7097" s="540" t="s">
        <v>11966</v>
      </c>
      <c r="E7097" s="540" t="s">
        <v>11854</v>
      </c>
      <c r="F7097" s="556">
        <v>21970000</v>
      </c>
      <c r="G7097" s="541">
        <v>2023</v>
      </c>
      <c r="H7097" s="542">
        <f>VLOOKUP(G7097,[3]잔가율!$B$3:$C$33,2,FALSE)</f>
        <v>0.82599999999999996</v>
      </c>
      <c r="I7097" s="552">
        <f t="shared" si="110"/>
        <v>18147220</v>
      </c>
    </row>
    <row r="7098" spans="1:9">
      <c r="A7098" s="539">
        <v>7097</v>
      </c>
      <c r="B7098" s="540" t="s">
        <v>8534</v>
      </c>
      <c r="C7098" s="540" t="s">
        <v>8535</v>
      </c>
      <c r="D7098" s="540" t="s">
        <v>11966</v>
      </c>
      <c r="E7098" s="540" t="s">
        <v>11856</v>
      </c>
      <c r="F7098" s="556">
        <v>22080000</v>
      </c>
      <c r="G7098" s="541">
        <v>2023</v>
      </c>
      <c r="H7098" s="542">
        <f>VLOOKUP(G7098,[3]잔가율!$B$3:$C$33,2,FALSE)</f>
        <v>0.82599999999999996</v>
      </c>
      <c r="I7098" s="552">
        <f t="shared" si="110"/>
        <v>18238080</v>
      </c>
    </row>
    <row r="7099" spans="1:9">
      <c r="A7099" s="539">
        <v>7098</v>
      </c>
      <c r="B7099" s="544" t="s">
        <v>8534</v>
      </c>
      <c r="C7099" s="544" t="s">
        <v>8535</v>
      </c>
      <c r="D7099" s="544" t="s">
        <v>11967</v>
      </c>
      <c r="E7099" s="544" t="s">
        <v>11968</v>
      </c>
      <c r="F7099" s="559">
        <v>79960000</v>
      </c>
      <c r="G7099" s="541">
        <v>2023</v>
      </c>
      <c r="H7099" s="542">
        <f>VLOOKUP(G7099,[3]잔가율!$B$3:$C$33,2,FALSE)</f>
        <v>0.82599999999999996</v>
      </c>
      <c r="I7099" s="552">
        <f t="shared" si="110"/>
        <v>66046960</v>
      </c>
    </row>
    <row r="7100" spans="1:9">
      <c r="A7100" s="539">
        <v>7099</v>
      </c>
      <c r="B7100" s="544" t="s">
        <v>8534</v>
      </c>
      <c r="C7100" s="544" t="s">
        <v>8535</v>
      </c>
      <c r="D7100" s="544" t="s">
        <v>11967</v>
      </c>
      <c r="E7100" s="544" t="s">
        <v>11969</v>
      </c>
      <c r="F7100" s="559">
        <v>58020000</v>
      </c>
      <c r="G7100" s="541">
        <v>2023</v>
      </c>
      <c r="H7100" s="542">
        <f>VLOOKUP(G7100,[3]잔가율!$B$3:$C$33,2,FALSE)</f>
        <v>0.82599999999999996</v>
      </c>
      <c r="I7100" s="552">
        <f t="shared" si="110"/>
        <v>47924520</v>
      </c>
    </row>
    <row r="7101" spans="1:9">
      <c r="A7101" s="539">
        <v>7100</v>
      </c>
      <c r="B7101" s="544" t="s">
        <v>8534</v>
      </c>
      <c r="C7101" s="544" t="s">
        <v>8535</v>
      </c>
      <c r="D7101" s="544" t="s">
        <v>11967</v>
      </c>
      <c r="E7101" s="544" t="s">
        <v>11970</v>
      </c>
      <c r="F7101" s="559">
        <v>56530000</v>
      </c>
      <c r="G7101" s="541">
        <v>2023</v>
      </c>
      <c r="H7101" s="542">
        <f>VLOOKUP(G7101,[3]잔가율!$B$3:$C$33,2,FALSE)</f>
        <v>0.82599999999999996</v>
      </c>
      <c r="I7101" s="552">
        <f t="shared" si="110"/>
        <v>46693780</v>
      </c>
    </row>
    <row r="7102" spans="1:9">
      <c r="A7102" s="539">
        <v>7101</v>
      </c>
      <c r="B7102" s="544" t="s">
        <v>8534</v>
      </c>
      <c r="C7102" s="544" t="s">
        <v>8535</v>
      </c>
      <c r="D7102" s="544" t="s">
        <v>11967</v>
      </c>
      <c r="E7102" s="544" t="s">
        <v>11971</v>
      </c>
      <c r="F7102" s="559">
        <v>58620000</v>
      </c>
      <c r="G7102" s="541">
        <v>2023</v>
      </c>
      <c r="H7102" s="542">
        <f>VLOOKUP(G7102,[3]잔가율!$B$3:$C$33,2,FALSE)</f>
        <v>0.82599999999999996</v>
      </c>
      <c r="I7102" s="552">
        <f t="shared" si="110"/>
        <v>48420120</v>
      </c>
    </row>
    <row r="7103" spans="1:9">
      <c r="A7103" s="539">
        <v>7102</v>
      </c>
      <c r="B7103" s="543" t="s">
        <v>8534</v>
      </c>
      <c r="C7103" s="543" t="s">
        <v>8535</v>
      </c>
      <c r="D7103" s="543" t="s">
        <v>16679</v>
      </c>
      <c r="E7103" s="543" t="s">
        <v>11972</v>
      </c>
      <c r="F7103" s="561">
        <v>49340000</v>
      </c>
      <c r="G7103" s="541">
        <v>2023</v>
      </c>
      <c r="H7103" s="542">
        <f>VLOOKUP(G7103,[3]잔가율!$B$3:$C$33,2,FALSE)</f>
        <v>0.82599999999999996</v>
      </c>
      <c r="I7103" s="552">
        <f t="shared" si="110"/>
        <v>40754840</v>
      </c>
    </row>
    <row r="7104" spans="1:9">
      <c r="A7104" s="539">
        <v>7103</v>
      </c>
      <c r="B7104" s="543" t="s">
        <v>8534</v>
      </c>
      <c r="C7104" s="543" t="s">
        <v>8535</v>
      </c>
      <c r="D7104" s="543" t="s">
        <v>16679</v>
      </c>
      <c r="E7104" s="543" t="s">
        <v>11973</v>
      </c>
      <c r="F7104" s="561">
        <v>58020000</v>
      </c>
      <c r="G7104" s="541">
        <v>2023</v>
      </c>
      <c r="H7104" s="542">
        <f>VLOOKUP(G7104,[3]잔가율!$B$3:$C$33,2,FALSE)</f>
        <v>0.82599999999999996</v>
      </c>
      <c r="I7104" s="552">
        <f t="shared" si="110"/>
        <v>47924520</v>
      </c>
    </row>
    <row r="7105" spans="1:9">
      <c r="A7105" s="539">
        <v>7104</v>
      </c>
      <c r="B7105" s="544" t="s">
        <v>8534</v>
      </c>
      <c r="C7105" s="544" t="s">
        <v>8535</v>
      </c>
      <c r="D7105" s="544" t="s">
        <v>11967</v>
      </c>
      <c r="E7105" s="544" t="s">
        <v>11974</v>
      </c>
      <c r="F7105" s="559">
        <v>58160000</v>
      </c>
      <c r="G7105" s="541">
        <v>2023</v>
      </c>
      <c r="H7105" s="542">
        <f>VLOOKUP(G7105,[3]잔가율!$B$3:$C$33,2,FALSE)</f>
        <v>0.82599999999999996</v>
      </c>
      <c r="I7105" s="552">
        <f t="shared" si="110"/>
        <v>48040160</v>
      </c>
    </row>
    <row r="7106" spans="1:9">
      <c r="A7106" s="539">
        <v>7105</v>
      </c>
      <c r="B7106" s="544" t="s">
        <v>8534</v>
      </c>
      <c r="C7106" s="544" t="s">
        <v>8535</v>
      </c>
      <c r="D7106" s="544" t="s">
        <v>11967</v>
      </c>
      <c r="E7106" s="544" t="s">
        <v>11975</v>
      </c>
      <c r="F7106" s="559">
        <v>58950000</v>
      </c>
      <c r="G7106" s="541">
        <v>2023</v>
      </c>
      <c r="H7106" s="542">
        <f>VLOOKUP(G7106,[3]잔가율!$B$3:$C$33,2,FALSE)</f>
        <v>0.82599999999999996</v>
      </c>
      <c r="I7106" s="552">
        <f t="shared" ref="I7106:I7169" si="111">ROUNDDOWN(F7106*H7106,0)</f>
        <v>48692700</v>
      </c>
    </row>
    <row r="7107" spans="1:9">
      <c r="A7107" s="539">
        <v>7106</v>
      </c>
      <c r="B7107" s="544" t="s">
        <v>8534</v>
      </c>
      <c r="C7107" s="544" t="s">
        <v>8535</v>
      </c>
      <c r="D7107" s="544" t="s">
        <v>11967</v>
      </c>
      <c r="E7107" s="544" t="s">
        <v>11976</v>
      </c>
      <c r="F7107" s="559">
        <v>59420000</v>
      </c>
      <c r="G7107" s="541">
        <v>2023</v>
      </c>
      <c r="H7107" s="542">
        <f>VLOOKUP(G7107,[3]잔가율!$B$3:$C$33,2,FALSE)</f>
        <v>0.82599999999999996</v>
      </c>
      <c r="I7107" s="552">
        <f t="shared" si="111"/>
        <v>49080920</v>
      </c>
    </row>
    <row r="7108" spans="1:9">
      <c r="A7108" s="539">
        <v>7107</v>
      </c>
      <c r="B7108" s="544" t="s">
        <v>8534</v>
      </c>
      <c r="C7108" s="544" t="s">
        <v>8535</v>
      </c>
      <c r="D7108" s="544" t="s">
        <v>11967</v>
      </c>
      <c r="E7108" s="544" t="s">
        <v>11977</v>
      </c>
      <c r="F7108" s="559">
        <v>58550000</v>
      </c>
      <c r="G7108" s="541">
        <v>2023</v>
      </c>
      <c r="H7108" s="542">
        <f>VLOOKUP(G7108,[3]잔가율!$B$3:$C$33,2,FALSE)</f>
        <v>0.82599999999999996</v>
      </c>
      <c r="I7108" s="552">
        <f t="shared" si="111"/>
        <v>48362300</v>
      </c>
    </row>
    <row r="7109" spans="1:9">
      <c r="A7109" s="539">
        <v>7108</v>
      </c>
      <c r="B7109" s="544" t="s">
        <v>8534</v>
      </c>
      <c r="C7109" s="544" t="s">
        <v>8535</v>
      </c>
      <c r="D7109" s="544" t="s">
        <v>11967</v>
      </c>
      <c r="E7109" s="544" t="s">
        <v>11978</v>
      </c>
      <c r="F7109" s="559">
        <v>55260000</v>
      </c>
      <c r="G7109" s="541">
        <v>2023</v>
      </c>
      <c r="H7109" s="542">
        <f>VLOOKUP(G7109,[3]잔가율!$B$3:$C$33,2,FALSE)</f>
        <v>0.82599999999999996</v>
      </c>
      <c r="I7109" s="552">
        <f t="shared" si="111"/>
        <v>45644760</v>
      </c>
    </row>
    <row r="7110" spans="1:9">
      <c r="A7110" s="539">
        <v>7109</v>
      </c>
      <c r="B7110" s="544" t="s">
        <v>8534</v>
      </c>
      <c r="C7110" s="544" t="s">
        <v>8535</v>
      </c>
      <c r="D7110" s="544" t="s">
        <v>11967</v>
      </c>
      <c r="E7110" s="544" t="s">
        <v>11979</v>
      </c>
      <c r="F7110" s="559">
        <v>56870000</v>
      </c>
      <c r="G7110" s="541">
        <v>2023</v>
      </c>
      <c r="H7110" s="542">
        <f>VLOOKUP(G7110,[3]잔가율!$B$3:$C$33,2,FALSE)</f>
        <v>0.82599999999999996</v>
      </c>
      <c r="I7110" s="552">
        <f t="shared" si="111"/>
        <v>46974620</v>
      </c>
    </row>
    <row r="7111" spans="1:9">
      <c r="A7111" s="539">
        <v>7110</v>
      </c>
      <c r="B7111" s="544" t="s">
        <v>8534</v>
      </c>
      <c r="C7111" s="544" t="s">
        <v>8535</v>
      </c>
      <c r="D7111" s="544" t="s">
        <v>11967</v>
      </c>
      <c r="E7111" s="544" t="s">
        <v>11980</v>
      </c>
      <c r="F7111" s="559">
        <v>55500000</v>
      </c>
      <c r="G7111" s="541">
        <v>2023</v>
      </c>
      <c r="H7111" s="542">
        <f>VLOOKUP(G7111,[3]잔가율!$B$3:$C$33,2,FALSE)</f>
        <v>0.82599999999999996</v>
      </c>
      <c r="I7111" s="552">
        <f t="shared" si="111"/>
        <v>45843000</v>
      </c>
    </row>
    <row r="7112" spans="1:9">
      <c r="A7112" s="539">
        <v>7111</v>
      </c>
      <c r="B7112" s="544" t="s">
        <v>8534</v>
      </c>
      <c r="C7112" s="544" t="s">
        <v>8535</v>
      </c>
      <c r="D7112" s="544" t="s">
        <v>11967</v>
      </c>
      <c r="E7112" s="544" t="s">
        <v>11981</v>
      </c>
      <c r="F7112" s="559">
        <v>57730000</v>
      </c>
      <c r="G7112" s="541">
        <v>2023</v>
      </c>
      <c r="H7112" s="542">
        <f>VLOOKUP(G7112,[3]잔가율!$B$3:$C$33,2,FALSE)</f>
        <v>0.82599999999999996</v>
      </c>
      <c r="I7112" s="552">
        <f t="shared" si="111"/>
        <v>47684980</v>
      </c>
    </row>
    <row r="7113" spans="1:9">
      <c r="A7113" s="539">
        <v>7112</v>
      </c>
      <c r="B7113" s="543" t="s">
        <v>8534</v>
      </c>
      <c r="C7113" s="543" t="s">
        <v>8535</v>
      </c>
      <c r="D7113" s="543" t="s">
        <v>16679</v>
      </c>
      <c r="E7113" s="543" t="s">
        <v>11982</v>
      </c>
      <c r="F7113" s="561">
        <v>54870000</v>
      </c>
      <c r="G7113" s="541">
        <v>2023</v>
      </c>
      <c r="H7113" s="542">
        <f>VLOOKUP(G7113,[3]잔가율!$B$3:$C$33,2,FALSE)</f>
        <v>0.82599999999999996</v>
      </c>
      <c r="I7113" s="552">
        <f t="shared" si="111"/>
        <v>45322620</v>
      </c>
    </row>
    <row r="7114" spans="1:9">
      <c r="A7114" s="539">
        <v>7113</v>
      </c>
      <c r="B7114" s="543" t="s">
        <v>8534</v>
      </c>
      <c r="C7114" s="543" t="s">
        <v>8535</v>
      </c>
      <c r="D7114" s="543" t="s">
        <v>16679</v>
      </c>
      <c r="E7114" s="543" t="s">
        <v>11983</v>
      </c>
      <c r="F7114" s="561">
        <v>56820000</v>
      </c>
      <c r="G7114" s="541">
        <v>2023</v>
      </c>
      <c r="H7114" s="542">
        <f>VLOOKUP(G7114,[3]잔가율!$B$3:$C$33,2,FALSE)</f>
        <v>0.82599999999999996</v>
      </c>
      <c r="I7114" s="552">
        <f t="shared" si="111"/>
        <v>46933320</v>
      </c>
    </row>
    <row r="7115" spans="1:9">
      <c r="A7115" s="539">
        <v>7114</v>
      </c>
      <c r="B7115" s="544" t="s">
        <v>8534</v>
      </c>
      <c r="C7115" s="544" t="s">
        <v>8535</v>
      </c>
      <c r="D7115" s="544" t="s">
        <v>11967</v>
      </c>
      <c r="E7115" s="544" t="s">
        <v>11984</v>
      </c>
      <c r="F7115" s="559">
        <v>56610000</v>
      </c>
      <c r="G7115" s="541">
        <v>2023</v>
      </c>
      <c r="H7115" s="542">
        <f>VLOOKUP(G7115,[3]잔가율!$B$3:$C$33,2,FALSE)</f>
        <v>0.82599999999999996</v>
      </c>
      <c r="I7115" s="552">
        <f t="shared" si="111"/>
        <v>46759860</v>
      </c>
    </row>
    <row r="7116" spans="1:9">
      <c r="A7116" s="539">
        <v>7115</v>
      </c>
      <c r="B7116" s="544" t="s">
        <v>8534</v>
      </c>
      <c r="C7116" s="544" t="s">
        <v>8535</v>
      </c>
      <c r="D7116" s="544" t="s">
        <v>11967</v>
      </c>
      <c r="E7116" s="544" t="s">
        <v>11985</v>
      </c>
      <c r="F7116" s="559">
        <v>58720000</v>
      </c>
      <c r="G7116" s="541">
        <v>2023</v>
      </c>
      <c r="H7116" s="542">
        <f>VLOOKUP(G7116,[3]잔가율!$B$3:$C$33,2,FALSE)</f>
        <v>0.82599999999999996</v>
      </c>
      <c r="I7116" s="552">
        <f t="shared" si="111"/>
        <v>48502720</v>
      </c>
    </row>
    <row r="7117" spans="1:9">
      <c r="A7117" s="539">
        <v>7116</v>
      </c>
      <c r="B7117" s="544" t="s">
        <v>8534</v>
      </c>
      <c r="C7117" s="544" t="s">
        <v>8535</v>
      </c>
      <c r="D7117" s="544" t="s">
        <v>11967</v>
      </c>
      <c r="E7117" s="544" t="s">
        <v>11986</v>
      </c>
      <c r="F7117" s="559">
        <v>57860000</v>
      </c>
      <c r="G7117" s="541">
        <v>2023</v>
      </c>
      <c r="H7117" s="542">
        <f>VLOOKUP(G7117,[3]잔가율!$B$3:$C$33,2,FALSE)</f>
        <v>0.82599999999999996</v>
      </c>
      <c r="I7117" s="552">
        <f t="shared" si="111"/>
        <v>47792360</v>
      </c>
    </row>
    <row r="7118" spans="1:9">
      <c r="A7118" s="539">
        <v>7117</v>
      </c>
      <c r="B7118" s="544" t="s">
        <v>8534</v>
      </c>
      <c r="C7118" s="544" t="s">
        <v>8535</v>
      </c>
      <c r="D7118" s="544" t="s">
        <v>11967</v>
      </c>
      <c r="E7118" s="544" t="s">
        <v>11987</v>
      </c>
      <c r="F7118" s="559">
        <v>59070000</v>
      </c>
      <c r="G7118" s="541">
        <v>2023</v>
      </c>
      <c r="H7118" s="542">
        <f>VLOOKUP(G7118,[3]잔가율!$B$3:$C$33,2,FALSE)</f>
        <v>0.82599999999999996</v>
      </c>
      <c r="I7118" s="552">
        <f t="shared" si="111"/>
        <v>48791820</v>
      </c>
    </row>
    <row r="7119" spans="1:9">
      <c r="A7119" s="539">
        <v>7118</v>
      </c>
      <c r="B7119" s="540" t="s">
        <v>8534</v>
      </c>
      <c r="C7119" s="540" t="s">
        <v>8535</v>
      </c>
      <c r="D7119" s="540" t="s">
        <v>11967</v>
      </c>
      <c r="E7119" s="540" t="s">
        <v>11988</v>
      </c>
      <c r="F7119" s="556">
        <v>48670000</v>
      </c>
      <c r="G7119" s="541">
        <v>2023</v>
      </c>
      <c r="H7119" s="542">
        <f>VLOOKUP(G7119,[3]잔가율!$B$3:$C$33,2,FALSE)</f>
        <v>0.82599999999999996</v>
      </c>
      <c r="I7119" s="552">
        <f t="shared" si="111"/>
        <v>40201420</v>
      </c>
    </row>
    <row r="7120" spans="1:9">
      <c r="A7120" s="539">
        <v>7119</v>
      </c>
      <c r="B7120" s="540" t="s">
        <v>8534</v>
      </c>
      <c r="C7120" s="540" t="s">
        <v>8535</v>
      </c>
      <c r="D7120" s="540" t="s">
        <v>11967</v>
      </c>
      <c r="E7120" s="540" t="s">
        <v>11989</v>
      </c>
      <c r="F7120" s="556">
        <v>50240000</v>
      </c>
      <c r="G7120" s="541">
        <v>2023</v>
      </c>
      <c r="H7120" s="542">
        <f>VLOOKUP(G7120,[3]잔가율!$B$3:$C$33,2,FALSE)</f>
        <v>0.82599999999999996</v>
      </c>
      <c r="I7120" s="552">
        <f t="shared" si="111"/>
        <v>41498240</v>
      </c>
    </row>
    <row r="7121" spans="1:9">
      <c r="A7121" s="539">
        <v>7120</v>
      </c>
      <c r="B7121" s="540" t="s">
        <v>8534</v>
      </c>
      <c r="C7121" s="540" t="s">
        <v>8535</v>
      </c>
      <c r="D7121" s="540" t="s">
        <v>11967</v>
      </c>
      <c r="E7121" s="540" t="s">
        <v>11990</v>
      </c>
      <c r="F7121" s="556">
        <v>45270000</v>
      </c>
      <c r="G7121" s="541">
        <v>2023</v>
      </c>
      <c r="H7121" s="542">
        <f>VLOOKUP(G7121,[3]잔가율!$B$3:$C$33,2,FALSE)</f>
        <v>0.82599999999999996</v>
      </c>
      <c r="I7121" s="552">
        <f t="shared" si="111"/>
        <v>37393020</v>
      </c>
    </row>
    <row r="7122" spans="1:9">
      <c r="A7122" s="539">
        <v>7121</v>
      </c>
      <c r="B7122" s="540" t="s">
        <v>8534</v>
      </c>
      <c r="C7122" s="540" t="s">
        <v>8535</v>
      </c>
      <c r="D7122" s="540" t="s">
        <v>11967</v>
      </c>
      <c r="E7122" s="540" t="s">
        <v>11991</v>
      </c>
      <c r="F7122" s="556">
        <v>46720000</v>
      </c>
      <c r="G7122" s="541">
        <v>2023</v>
      </c>
      <c r="H7122" s="542">
        <f>VLOOKUP(G7122,[3]잔가율!$B$3:$C$33,2,FALSE)</f>
        <v>0.82599999999999996</v>
      </c>
      <c r="I7122" s="552">
        <f t="shared" si="111"/>
        <v>38590720</v>
      </c>
    </row>
    <row r="7123" spans="1:9">
      <c r="A7123" s="539">
        <v>7122</v>
      </c>
      <c r="B7123" s="540" t="s">
        <v>8534</v>
      </c>
      <c r="C7123" s="540" t="s">
        <v>8535</v>
      </c>
      <c r="D7123" s="540" t="s">
        <v>11967</v>
      </c>
      <c r="E7123" s="540" t="s">
        <v>11992</v>
      </c>
      <c r="F7123" s="556">
        <v>52450000</v>
      </c>
      <c r="G7123" s="541">
        <v>2023</v>
      </c>
      <c r="H7123" s="542">
        <f>VLOOKUP(G7123,[3]잔가율!$B$3:$C$33,2,FALSE)</f>
        <v>0.82599999999999996</v>
      </c>
      <c r="I7123" s="552">
        <f t="shared" si="111"/>
        <v>43323700</v>
      </c>
    </row>
    <row r="7124" spans="1:9">
      <c r="A7124" s="539">
        <v>7123</v>
      </c>
      <c r="B7124" s="540" t="s">
        <v>8534</v>
      </c>
      <c r="C7124" s="540" t="s">
        <v>8535</v>
      </c>
      <c r="D7124" s="540" t="s">
        <v>11967</v>
      </c>
      <c r="E7124" s="540" t="s">
        <v>11993</v>
      </c>
      <c r="F7124" s="556">
        <v>53240000</v>
      </c>
      <c r="G7124" s="541">
        <v>2023</v>
      </c>
      <c r="H7124" s="542">
        <f>VLOOKUP(G7124,[3]잔가율!$B$3:$C$33,2,FALSE)</f>
        <v>0.82599999999999996</v>
      </c>
      <c r="I7124" s="552">
        <f t="shared" si="111"/>
        <v>43976240</v>
      </c>
    </row>
    <row r="7125" spans="1:9">
      <c r="A7125" s="539">
        <v>7124</v>
      </c>
      <c r="B7125" s="540" t="s">
        <v>16663</v>
      </c>
      <c r="C7125" s="540" t="s">
        <v>16665</v>
      </c>
      <c r="D7125" s="540" t="s">
        <v>11967</v>
      </c>
      <c r="E7125" s="540" t="s">
        <v>11994</v>
      </c>
      <c r="F7125" s="556">
        <v>48700000</v>
      </c>
      <c r="G7125" s="541">
        <v>2023</v>
      </c>
      <c r="H7125" s="542">
        <f>VLOOKUP(G7125,[3]잔가율!$B$3:$C$33,2,FALSE)</f>
        <v>0.82599999999999996</v>
      </c>
      <c r="I7125" s="552">
        <f t="shared" si="111"/>
        <v>40226200</v>
      </c>
    </row>
    <row r="7126" spans="1:9">
      <c r="A7126" s="539">
        <v>7125</v>
      </c>
      <c r="B7126" s="540" t="s">
        <v>8534</v>
      </c>
      <c r="C7126" s="540" t="s">
        <v>8535</v>
      </c>
      <c r="D7126" s="540" t="s">
        <v>11967</v>
      </c>
      <c r="E7126" s="540" t="s">
        <v>11995</v>
      </c>
      <c r="F7126" s="556">
        <v>48720000</v>
      </c>
      <c r="G7126" s="541">
        <v>2023</v>
      </c>
      <c r="H7126" s="542">
        <f>VLOOKUP(G7126,[3]잔가율!$B$3:$C$33,2,FALSE)</f>
        <v>0.82599999999999996</v>
      </c>
      <c r="I7126" s="552">
        <f t="shared" si="111"/>
        <v>40242720</v>
      </c>
    </row>
    <row r="7127" spans="1:9">
      <c r="A7127" s="539">
        <v>7126</v>
      </c>
      <c r="B7127" s="540" t="s">
        <v>8534</v>
      </c>
      <c r="C7127" s="540" t="s">
        <v>8535</v>
      </c>
      <c r="D7127" s="540" t="s">
        <v>11967</v>
      </c>
      <c r="E7127" s="540" t="s">
        <v>11996</v>
      </c>
      <c r="F7127" s="556">
        <v>47830000</v>
      </c>
      <c r="G7127" s="541">
        <v>2023</v>
      </c>
      <c r="H7127" s="542">
        <f>VLOOKUP(G7127,[3]잔가율!$B$3:$C$33,2,FALSE)</f>
        <v>0.82599999999999996</v>
      </c>
      <c r="I7127" s="552">
        <f t="shared" si="111"/>
        <v>39507580</v>
      </c>
    </row>
    <row r="7128" spans="1:9">
      <c r="A7128" s="539">
        <v>7127</v>
      </c>
      <c r="B7128" s="540" t="s">
        <v>8534</v>
      </c>
      <c r="C7128" s="540" t="s">
        <v>8535</v>
      </c>
      <c r="D7128" s="540" t="s">
        <v>11967</v>
      </c>
      <c r="E7128" s="540" t="s">
        <v>11997</v>
      </c>
      <c r="F7128" s="556">
        <v>51850000</v>
      </c>
      <c r="G7128" s="541">
        <v>2023</v>
      </c>
      <c r="H7128" s="542">
        <f>VLOOKUP(G7128,[3]잔가율!$B$3:$C$33,2,FALSE)</f>
        <v>0.82599999999999996</v>
      </c>
      <c r="I7128" s="552">
        <f t="shared" si="111"/>
        <v>42828100</v>
      </c>
    </row>
    <row r="7129" spans="1:9">
      <c r="A7129" s="539">
        <v>7128</v>
      </c>
      <c r="B7129" s="540" t="s">
        <v>8534</v>
      </c>
      <c r="C7129" s="540" t="s">
        <v>8535</v>
      </c>
      <c r="D7129" s="540" t="s">
        <v>11967</v>
      </c>
      <c r="E7129" s="540" t="s">
        <v>11998</v>
      </c>
      <c r="F7129" s="556">
        <v>42640000</v>
      </c>
      <c r="G7129" s="541">
        <v>2023</v>
      </c>
      <c r="H7129" s="542">
        <f>VLOOKUP(G7129,[3]잔가율!$B$3:$C$33,2,FALSE)</f>
        <v>0.82599999999999996</v>
      </c>
      <c r="I7129" s="552">
        <f t="shared" si="111"/>
        <v>35220640</v>
      </c>
    </row>
    <row r="7130" spans="1:9">
      <c r="A7130" s="539">
        <v>7129</v>
      </c>
      <c r="B7130" s="540" t="s">
        <v>8534</v>
      </c>
      <c r="C7130" s="540" t="s">
        <v>8535</v>
      </c>
      <c r="D7130" s="540" t="s">
        <v>11967</v>
      </c>
      <c r="E7130" s="540" t="s">
        <v>11999</v>
      </c>
      <c r="F7130" s="556">
        <v>54000000</v>
      </c>
      <c r="G7130" s="541">
        <v>2023</v>
      </c>
      <c r="H7130" s="542">
        <f>VLOOKUP(G7130,[3]잔가율!$B$3:$C$33,2,FALSE)</f>
        <v>0.82599999999999996</v>
      </c>
      <c r="I7130" s="552">
        <f t="shared" si="111"/>
        <v>44604000</v>
      </c>
    </row>
    <row r="7131" spans="1:9">
      <c r="A7131" s="539">
        <v>7130</v>
      </c>
      <c r="B7131" s="540" t="s">
        <v>8534</v>
      </c>
      <c r="C7131" s="540" t="s">
        <v>8535</v>
      </c>
      <c r="D7131" s="540" t="s">
        <v>11967</v>
      </c>
      <c r="E7131" s="540" t="s">
        <v>12000</v>
      </c>
      <c r="F7131" s="556">
        <v>49380000</v>
      </c>
      <c r="G7131" s="541">
        <v>2023</v>
      </c>
      <c r="H7131" s="542">
        <f>VLOOKUP(G7131,[3]잔가율!$B$3:$C$33,2,FALSE)</f>
        <v>0.82599999999999996</v>
      </c>
      <c r="I7131" s="552">
        <f t="shared" si="111"/>
        <v>40787880</v>
      </c>
    </row>
    <row r="7132" spans="1:9">
      <c r="A7132" s="539">
        <v>7131</v>
      </c>
      <c r="B7132" s="540" t="s">
        <v>8534</v>
      </c>
      <c r="C7132" s="540" t="s">
        <v>8535</v>
      </c>
      <c r="D7132" s="540" t="s">
        <v>11967</v>
      </c>
      <c r="E7132" s="540" t="s">
        <v>12001</v>
      </c>
      <c r="F7132" s="556">
        <v>53920000</v>
      </c>
      <c r="G7132" s="541">
        <v>2023</v>
      </c>
      <c r="H7132" s="542">
        <f>VLOOKUP(G7132,[3]잔가율!$B$3:$C$33,2,FALSE)</f>
        <v>0.82599999999999996</v>
      </c>
      <c r="I7132" s="552">
        <f t="shared" si="111"/>
        <v>44537920</v>
      </c>
    </row>
    <row r="7133" spans="1:9">
      <c r="A7133" s="539">
        <v>7132</v>
      </c>
      <c r="B7133" s="540" t="s">
        <v>8534</v>
      </c>
      <c r="C7133" s="540" t="s">
        <v>8535</v>
      </c>
      <c r="D7133" s="540" t="s">
        <v>11967</v>
      </c>
      <c r="E7133" s="540" t="s">
        <v>12002</v>
      </c>
      <c r="F7133" s="556">
        <v>44000000</v>
      </c>
      <c r="G7133" s="541">
        <v>2023</v>
      </c>
      <c r="H7133" s="542">
        <f>VLOOKUP(G7133,[3]잔가율!$B$3:$C$33,2,FALSE)</f>
        <v>0.82599999999999996</v>
      </c>
      <c r="I7133" s="552">
        <f t="shared" si="111"/>
        <v>36344000</v>
      </c>
    </row>
    <row r="7134" spans="1:9">
      <c r="A7134" s="539">
        <v>7133</v>
      </c>
      <c r="B7134" s="540" t="s">
        <v>8534</v>
      </c>
      <c r="C7134" s="540" t="s">
        <v>8535</v>
      </c>
      <c r="D7134" s="540" t="s">
        <v>11967</v>
      </c>
      <c r="E7134" s="540" t="s">
        <v>12003</v>
      </c>
      <c r="F7134" s="556">
        <v>48220000</v>
      </c>
      <c r="G7134" s="541">
        <v>2023</v>
      </c>
      <c r="H7134" s="542">
        <f>VLOOKUP(G7134,[3]잔가율!$B$3:$C$33,2,FALSE)</f>
        <v>0.82599999999999996</v>
      </c>
      <c r="I7134" s="552">
        <f t="shared" si="111"/>
        <v>39829720</v>
      </c>
    </row>
    <row r="7135" spans="1:9">
      <c r="A7135" s="539">
        <v>7134</v>
      </c>
      <c r="B7135" s="540" t="s">
        <v>8534</v>
      </c>
      <c r="C7135" s="540" t="s">
        <v>8535</v>
      </c>
      <c r="D7135" s="540" t="s">
        <v>11967</v>
      </c>
      <c r="E7135" s="540" t="s">
        <v>12004</v>
      </c>
      <c r="F7135" s="556">
        <v>48280000</v>
      </c>
      <c r="G7135" s="541">
        <v>2023</v>
      </c>
      <c r="H7135" s="542">
        <f>VLOOKUP(G7135,[3]잔가율!$B$3:$C$33,2,FALSE)</f>
        <v>0.82599999999999996</v>
      </c>
      <c r="I7135" s="552">
        <f t="shared" si="111"/>
        <v>39879280</v>
      </c>
    </row>
    <row r="7136" spans="1:9">
      <c r="A7136" s="539">
        <v>7135</v>
      </c>
      <c r="B7136" s="540" t="s">
        <v>8534</v>
      </c>
      <c r="C7136" s="540" t="s">
        <v>8535</v>
      </c>
      <c r="D7136" s="540" t="s">
        <v>11967</v>
      </c>
      <c r="E7136" s="540" t="s">
        <v>12005</v>
      </c>
      <c r="F7136" s="556">
        <v>54420000</v>
      </c>
      <c r="G7136" s="541">
        <v>2023</v>
      </c>
      <c r="H7136" s="542">
        <f>VLOOKUP(G7136,[3]잔가율!$B$3:$C$33,2,FALSE)</f>
        <v>0.82599999999999996</v>
      </c>
      <c r="I7136" s="552">
        <f t="shared" si="111"/>
        <v>44950920</v>
      </c>
    </row>
    <row r="7137" spans="1:9">
      <c r="A7137" s="539">
        <v>7136</v>
      </c>
      <c r="B7137" s="540" t="s">
        <v>16663</v>
      </c>
      <c r="C7137" s="540" t="s">
        <v>16665</v>
      </c>
      <c r="D7137" s="540" t="s">
        <v>11967</v>
      </c>
      <c r="E7137" s="540" t="s">
        <v>12006</v>
      </c>
      <c r="F7137" s="556">
        <v>49310000</v>
      </c>
      <c r="G7137" s="541">
        <v>2023</v>
      </c>
      <c r="H7137" s="542">
        <f>VLOOKUP(G7137,[3]잔가율!$B$3:$C$33,2,FALSE)</f>
        <v>0.82599999999999996</v>
      </c>
      <c r="I7137" s="552">
        <f t="shared" si="111"/>
        <v>40730060</v>
      </c>
    </row>
    <row r="7138" spans="1:9">
      <c r="A7138" s="539">
        <v>7137</v>
      </c>
      <c r="B7138" s="540" t="s">
        <v>8534</v>
      </c>
      <c r="C7138" s="540" t="s">
        <v>8535</v>
      </c>
      <c r="D7138" s="540" t="s">
        <v>11967</v>
      </c>
      <c r="E7138" s="540" t="s">
        <v>12007</v>
      </c>
      <c r="F7138" s="556">
        <v>48020000</v>
      </c>
      <c r="G7138" s="541">
        <v>2023</v>
      </c>
      <c r="H7138" s="542">
        <f>VLOOKUP(G7138,[3]잔가율!$B$3:$C$33,2,FALSE)</f>
        <v>0.82599999999999996</v>
      </c>
      <c r="I7138" s="552">
        <f t="shared" si="111"/>
        <v>39664520</v>
      </c>
    </row>
    <row r="7139" spans="1:9">
      <c r="A7139" s="539">
        <v>7138</v>
      </c>
      <c r="B7139" s="540" t="s">
        <v>8534</v>
      </c>
      <c r="C7139" s="540" t="s">
        <v>8535</v>
      </c>
      <c r="D7139" s="540" t="s">
        <v>11967</v>
      </c>
      <c r="E7139" s="540" t="s">
        <v>12008</v>
      </c>
      <c r="F7139" s="556">
        <v>45490000</v>
      </c>
      <c r="G7139" s="541">
        <v>2023</v>
      </c>
      <c r="H7139" s="542">
        <f>VLOOKUP(G7139,[3]잔가율!$B$3:$C$33,2,FALSE)</f>
        <v>0.82599999999999996</v>
      </c>
      <c r="I7139" s="552">
        <f t="shared" si="111"/>
        <v>37574740</v>
      </c>
    </row>
    <row r="7140" spans="1:9">
      <c r="A7140" s="539">
        <v>7139</v>
      </c>
      <c r="B7140" s="540" t="s">
        <v>8534</v>
      </c>
      <c r="C7140" s="540" t="s">
        <v>8535</v>
      </c>
      <c r="D7140" s="540" t="s">
        <v>11967</v>
      </c>
      <c r="E7140" s="540" t="s">
        <v>12009</v>
      </c>
      <c r="F7140" s="556">
        <v>46450000</v>
      </c>
      <c r="G7140" s="541">
        <v>2023</v>
      </c>
      <c r="H7140" s="542">
        <f>VLOOKUP(G7140,[3]잔가율!$B$3:$C$33,2,FALSE)</f>
        <v>0.82599999999999996</v>
      </c>
      <c r="I7140" s="552">
        <f t="shared" si="111"/>
        <v>38367700</v>
      </c>
    </row>
    <row r="7141" spans="1:9">
      <c r="A7141" s="539">
        <v>7140</v>
      </c>
      <c r="B7141" s="540" t="s">
        <v>8534</v>
      </c>
      <c r="C7141" s="540" t="s">
        <v>8535</v>
      </c>
      <c r="D7141" s="540" t="s">
        <v>11967</v>
      </c>
      <c r="E7141" s="540" t="s">
        <v>12010</v>
      </c>
      <c r="F7141" s="556">
        <v>49400000</v>
      </c>
      <c r="G7141" s="541">
        <v>2023</v>
      </c>
      <c r="H7141" s="542">
        <f>VLOOKUP(G7141,[3]잔가율!$B$3:$C$33,2,FALSE)</f>
        <v>0.82599999999999996</v>
      </c>
      <c r="I7141" s="552">
        <f t="shared" si="111"/>
        <v>40804400</v>
      </c>
    </row>
    <row r="7142" spans="1:9">
      <c r="A7142" s="539">
        <v>7141</v>
      </c>
      <c r="B7142" s="540" t="s">
        <v>8534</v>
      </c>
      <c r="C7142" s="540" t="s">
        <v>8535</v>
      </c>
      <c r="D7142" s="540" t="s">
        <v>11967</v>
      </c>
      <c r="E7142" s="540" t="s">
        <v>12011</v>
      </c>
      <c r="F7142" s="556">
        <v>50260000</v>
      </c>
      <c r="G7142" s="541">
        <v>2023</v>
      </c>
      <c r="H7142" s="542">
        <f>VLOOKUP(G7142,[3]잔가율!$B$3:$C$33,2,FALSE)</f>
        <v>0.82599999999999996</v>
      </c>
      <c r="I7142" s="552">
        <f t="shared" si="111"/>
        <v>41514760</v>
      </c>
    </row>
    <row r="7143" spans="1:9">
      <c r="A7143" s="539">
        <v>7142</v>
      </c>
      <c r="B7143" s="540" t="s">
        <v>16663</v>
      </c>
      <c r="C7143" s="540" t="s">
        <v>16665</v>
      </c>
      <c r="D7143" s="540" t="s">
        <v>11967</v>
      </c>
      <c r="E7143" s="540" t="s">
        <v>12012</v>
      </c>
      <c r="F7143" s="556">
        <v>46580000</v>
      </c>
      <c r="G7143" s="541">
        <v>2023</v>
      </c>
      <c r="H7143" s="542">
        <f>VLOOKUP(G7143,[3]잔가율!$B$3:$C$33,2,FALSE)</f>
        <v>0.82599999999999996</v>
      </c>
      <c r="I7143" s="552">
        <f t="shared" si="111"/>
        <v>38475080</v>
      </c>
    </row>
    <row r="7144" spans="1:9">
      <c r="A7144" s="539">
        <v>7143</v>
      </c>
      <c r="B7144" s="540" t="s">
        <v>8534</v>
      </c>
      <c r="C7144" s="540" t="s">
        <v>8535</v>
      </c>
      <c r="D7144" s="540" t="s">
        <v>11967</v>
      </c>
      <c r="E7144" s="540" t="s">
        <v>12013</v>
      </c>
      <c r="F7144" s="556">
        <v>43330000</v>
      </c>
      <c r="G7144" s="541">
        <v>2023</v>
      </c>
      <c r="H7144" s="542">
        <f>VLOOKUP(G7144,[3]잔가율!$B$3:$C$33,2,FALSE)</f>
        <v>0.82599999999999996</v>
      </c>
      <c r="I7144" s="552">
        <f t="shared" si="111"/>
        <v>35790580</v>
      </c>
    </row>
    <row r="7145" spans="1:9">
      <c r="A7145" s="539">
        <v>7144</v>
      </c>
      <c r="B7145" s="540" t="s">
        <v>8534</v>
      </c>
      <c r="C7145" s="540" t="s">
        <v>8535</v>
      </c>
      <c r="D7145" s="540" t="s">
        <v>11967</v>
      </c>
      <c r="E7145" s="540" t="s">
        <v>12014</v>
      </c>
      <c r="F7145" s="556">
        <v>45390000</v>
      </c>
      <c r="G7145" s="541">
        <v>2023</v>
      </c>
      <c r="H7145" s="542">
        <f>VLOOKUP(G7145,[3]잔가율!$B$3:$C$33,2,FALSE)</f>
        <v>0.82599999999999996</v>
      </c>
      <c r="I7145" s="552">
        <f t="shared" si="111"/>
        <v>37492140</v>
      </c>
    </row>
    <row r="7146" spans="1:9">
      <c r="A7146" s="539">
        <v>7145</v>
      </c>
      <c r="B7146" s="540" t="s">
        <v>8534</v>
      </c>
      <c r="C7146" s="540" t="s">
        <v>8535</v>
      </c>
      <c r="D7146" s="540" t="s">
        <v>11967</v>
      </c>
      <c r="E7146" s="540" t="s">
        <v>12015</v>
      </c>
      <c r="F7146" s="556">
        <v>43610000</v>
      </c>
      <c r="G7146" s="541">
        <v>2023</v>
      </c>
      <c r="H7146" s="542">
        <f>VLOOKUP(G7146,[3]잔가율!$B$3:$C$33,2,FALSE)</f>
        <v>0.82599999999999996</v>
      </c>
      <c r="I7146" s="552">
        <f t="shared" si="111"/>
        <v>36021860</v>
      </c>
    </row>
    <row r="7147" spans="1:9">
      <c r="A7147" s="539">
        <v>7146</v>
      </c>
      <c r="B7147" s="540" t="s">
        <v>8534</v>
      </c>
      <c r="C7147" s="540" t="s">
        <v>8535</v>
      </c>
      <c r="D7147" s="540" t="s">
        <v>11967</v>
      </c>
      <c r="E7147" s="540" t="s">
        <v>12016</v>
      </c>
      <c r="F7147" s="556">
        <v>45710000</v>
      </c>
      <c r="G7147" s="541">
        <v>2023</v>
      </c>
      <c r="H7147" s="542">
        <f>VLOOKUP(G7147,[3]잔가율!$B$3:$C$33,2,FALSE)</f>
        <v>0.82599999999999996</v>
      </c>
      <c r="I7147" s="552">
        <f t="shared" si="111"/>
        <v>37756460</v>
      </c>
    </row>
    <row r="7148" spans="1:9">
      <c r="A7148" s="539">
        <v>7147</v>
      </c>
      <c r="B7148" s="540" t="s">
        <v>8534</v>
      </c>
      <c r="C7148" s="540" t="s">
        <v>8535</v>
      </c>
      <c r="D7148" s="540" t="s">
        <v>11967</v>
      </c>
      <c r="E7148" s="540" t="s">
        <v>12017</v>
      </c>
      <c r="F7148" s="556">
        <v>43610000</v>
      </c>
      <c r="G7148" s="541">
        <v>2023</v>
      </c>
      <c r="H7148" s="542">
        <f>VLOOKUP(G7148,[3]잔가율!$B$3:$C$33,2,FALSE)</f>
        <v>0.82599999999999996</v>
      </c>
      <c r="I7148" s="552">
        <f t="shared" si="111"/>
        <v>36021860</v>
      </c>
    </row>
    <row r="7149" spans="1:9">
      <c r="A7149" s="539">
        <v>7148</v>
      </c>
      <c r="B7149" s="540" t="s">
        <v>8534</v>
      </c>
      <c r="C7149" s="540" t="s">
        <v>8535</v>
      </c>
      <c r="D7149" s="540" t="s">
        <v>11967</v>
      </c>
      <c r="E7149" s="540" t="s">
        <v>12018</v>
      </c>
      <c r="F7149" s="556">
        <v>45710000</v>
      </c>
      <c r="G7149" s="541">
        <v>2023</v>
      </c>
      <c r="H7149" s="542">
        <f>VLOOKUP(G7149,[3]잔가율!$B$3:$C$33,2,FALSE)</f>
        <v>0.82599999999999996</v>
      </c>
      <c r="I7149" s="552">
        <f t="shared" si="111"/>
        <v>37756460</v>
      </c>
    </row>
    <row r="7150" spans="1:9">
      <c r="A7150" s="539">
        <v>7149</v>
      </c>
      <c r="B7150" s="540" t="s">
        <v>8534</v>
      </c>
      <c r="C7150" s="540" t="s">
        <v>8535</v>
      </c>
      <c r="D7150" s="540" t="s">
        <v>11967</v>
      </c>
      <c r="E7150" s="540" t="s">
        <v>12019</v>
      </c>
      <c r="F7150" s="556">
        <v>49300000</v>
      </c>
      <c r="G7150" s="541">
        <v>2023</v>
      </c>
      <c r="H7150" s="542">
        <f>VLOOKUP(G7150,[3]잔가율!$B$3:$C$33,2,FALSE)</f>
        <v>0.82599999999999996</v>
      </c>
      <c r="I7150" s="552">
        <f t="shared" si="111"/>
        <v>40721800</v>
      </c>
    </row>
    <row r="7151" spans="1:9">
      <c r="A7151" s="539">
        <v>7150</v>
      </c>
      <c r="B7151" s="540" t="s">
        <v>8534</v>
      </c>
      <c r="C7151" s="540" t="s">
        <v>8535</v>
      </c>
      <c r="D7151" s="540" t="s">
        <v>11967</v>
      </c>
      <c r="E7151" s="540" t="s">
        <v>12020</v>
      </c>
      <c r="F7151" s="556">
        <v>41320000</v>
      </c>
      <c r="G7151" s="541">
        <v>2023</v>
      </c>
      <c r="H7151" s="542">
        <f>VLOOKUP(G7151,[3]잔가율!$B$3:$C$33,2,FALSE)</f>
        <v>0.82599999999999996</v>
      </c>
      <c r="I7151" s="552">
        <f t="shared" si="111"/>
        <v>34130320</v>
      </c>
    </row>
    <row r="7152" spans="1:9">
      <c r="A7152" s="539">
        <v>7151</v>
      </c>
      <c r="B7152" s="540" t="s">
        <v>8534</v>
      </c>
      <c r="C7152" s="540" t="s">
        <v>8535</v>
      </c>
      <c r="D7152" s="540" t="s">
        <v>11967</v>
      </c>
      <c r="E7152" s="540" t="s">
        <v>12021</v>
      </c>
      <c r="F7152" s="556">
        <v>43560000</v>
      </c>
      <c r="G7152" s="541">
        <v>2023</v>
      </c>
      <c r="H7152" s="542">
        <f>VLOOKUP(G7152,[3]잔가율!$B$3:$C$33,2,FALSE)</f>
        <v>0.82599999999999996</v>
      </c>
      <c r="I7152" s="552">
        <f t="shared" si="111"/>
        <v>35980560</v>
      </c>
    </row>
    <row r="7153" spans="1:9">
      <c r="A7153" s="539">
        <v>7152</v>
      </c>
      <c r="B7153" s="540" t="s">
        <v>8534</v>
      </c>
      <c r="C7153" s="540" t="s">
        <v>8535</v>
      </c>
      <c r="D7153" s="540" t="s">
        <v>11967</v>
      </c>
      <c r="E7153" s="540" t="s">
        <v>12022</v>
      </c>
      <c r="F7153" s="556">
        <v>50400000</v>
      </c>
      <c r="G7153" s="541">
        <v>2023</v>
      </c>
      <c r="H7153" s="542">
        <f>VLOOKUP(G7153,[3]잔가율!$B$3:$C$33,2,FALSE)</f>
        <v>0.82599999999999996</v>
      </c>
      <c r="I7153" s="552">
        <f t="shared" si="111"/>
        <v>41630400</v>
      </c>
    </row>
    <row r="7154" spans="1:9">
      <c r="A7154" s="539">
        <v>7153</v>
      </c>
      <c r="B7154" s="540" t="s">
        <v>8534</v>
      </c>
      <c r="C7154" s="540" t="s">
        <v>8535</v>
      </c>
      <c r="D7154" s="540" t="s">
        <v>11967</v>
      </c>
      <c r="E7154" s="540" t="s">
        <v>12023</v>
      </c>
      <c r="F7154" s="556">
        <v>33540000</v>
      </c>
      <c r="G7154" s="541">
        <v>2023</v>
      </c>
      <c r="H7154" s="542">
        <f>VLOOKUP(G7154,[3]잔가율!$B$3:$C$33,2,FALSE)</f>
        <v>0.82599999999999996</v>
      </c>
      <c r="I7154" s="552">
        <f t="shared" si="111"/>
        <v>27704040</v>
      </c>
    </row>
    <row r="7155" spans="1:9">
      <c r="A7155" s="539">
        <v>7154</v>
      </c>
      <c r="B7155" s="540" t="s">
        <v>8534</v>
      </c>
      <c r="C7155" s="540" t="s">
        <v>8535</v>
      </c>
      <c r="D7155" s="540" t="s">
        <v>11967</v>
      </c>
      <c r="E7155" s="540" t="s">
        <v>12024</v>
      </c>
      <c r="F7155" s="556">
        <v>45850000</v>
      </c>
      <c r="G7155" s="541">
        <v>2023</v>
      </c>
      <c r="H7155" s="542">
        <f>VLOOKUP(G7155,[3]잔가율!$B$3:$C$33,2,FALSE)</f>
        <v>0.82599999999999996</v>
      </c>
      <c r="I7155" s="552">
        <f t="shared" si="111"/>
        <v>37872100</v>
      </c>
    </row>
    <row r="7156" spans="1:9">
      <c r="A7156" s="539">
        <v>7155</v>
      </c>
      <c r="B7156" s="540" t="s">
        <v>8534</v>
      </c>
      <c r="C7156" s="540" t="s">
        <v>8535</v>
      </c>
      <c r="D7156" s="540" t="s">
        <v>11967</v>
      </c>
      <c r="E7156" s="540" t="s">
        <v>12025</v>
      </c>
      <c r="F7156" s="556">
        <v>47930000</v>
      </c>
      <c r="G7156" s="541">
        <v>2023</v>
      </c>
      <c r="H7156" s="542">
        <f>VLOOKUP(G7156,[3]잔가율!$B$3:$C$33,2,FALSE)</f>
        <v>0.82599999999999996</v>
      </c>
      <c r="I7156" s="552">
        <f t="shared" si="111"/>
        <v>39590180</v>
      </c>
    </row>
    <row r="7157" spans="1:9">
      <c r="A7157" s="539">
        <v>7156</v>
      </c>
      <c r="B7157" s="540" t="s">
        <v>8534</v>
      </c>
      <c r="C7157" s="540" t="s">
        <v>8535</v>
      </c>
      <c r="D7157" s="540" t="s">
        <v>11967</v>
      </c>
      <c r="E7157" s="540" t="s">
        <v>12026</v>
      </c>
      <c r="F7157" s="556">
        <v>41360000</v>
      </c>
      <c r="G7157" s="541">
        <v>2023</v>
      </c>
      <c r="H7157" s="542">
        <f>VLOOKUP(G7157,[3]잔가율!$B$3:$C$33,2,FALSE)</f>
        <v>0.82599999999999996</v>
      </c>
      <c r="I7157" s="552">
        <f t="shared" si="111"/>
        <v>34163360</v>
      </c>
    </row>
    <row r="7158" spans="1:9">
      <c r="A7158" s="539">
        <v>7157</v>
      </c>
      <c r="B7158" s="540" t="s">
        <v>8534</v>
      </c>
      <c r="C7158" s="540" t="s">
        <v>8535</v>
      </c>
      <c r="D7158" s="540" t="s">
        <v>11967</v>
      </c>
      <c r="E7158" s="540" t="s">
        <v>12027</v>
      </c>
      <c r="F7158" s="556">
        <v>44350000</v>
      </c>
      <c r="G7158" s="541">
        <v>2023</v>
      </c>
      <c r="H7158" s="542">
        <f>VLOOKUP(G7158,[3]잔가율!$B$3:$C$33,2,FALSE)</f>
        <v>0.82599999999999996</v>
      </c>
      <c r="I7158" s="552">
        <f t="shared" si="111"/>
        <v>36633100</v>
      </c>
    </row>
    <row r="7159" spans="1:9">
      <c r="A7159" s="539">
        <v>7158</v>
      </c>
      <c r="B7159" s="540" t="s">
        <v>8534</v>
      </c>
      <c r="C7159" s="540" t="s">
        <v>8535</v>
      </c>
      <c r="D7159" s="540" t="s">
        <v>11967</v>
      </c>
      <c r="E7159" s="540" t="s">
        <v>12028</v>
      </c>
      <c r="F7159" s="556">
        <v>50470000</v>
      </c>
      <c r="G7159" s="541">
        <v>2023</v>
      </c>
      <c r="H7159" s="542">
        <f>VLOOKUP(G7159,[3]잔가율!$B$3:$C$33,2,FALSE)</f>
        <v>0.82599999999999996</v>
      </c>
      <c r="I7159" s="552">
        <f t="shared" si="111"/>
        <v>41688220</v>
      </c>
    </row>
    <row r="7160" spans="1:9">
      <c r="A7160" s="539">
        <v>7159</v>
      </c>
      <c r="B7160" s="540" t="s">
        <v>8534</v>
      </c>
      <c r="C7160" s="540" t="s">
        <v>8535</v>
      </c>
      <c r="D7160" s="540" t="s">
        <v>11967</v>
      </c>
      <c r="E7160" s="540" t="s">
        <v>12029</v>
      </c>
      <c r="F7160" s="556">
        <v>45370000</v>
      </c>
      <c r="G7160" s="541">
        <v>2023</v>
      </c>
      <c r="H7160" s="542">
        <f>VLOOKUP(G7160,[3]잔가율!$B$3:$C$33,2,FALSE)</f>
        <v>0.82599999999999996</v>
      </c>
      <c r="I7160" s="552">
        <f t="shared" si="111"/>
        <v>37475620</v>
      </c>
    </row>
    <row r="7161" spans="1:9">
      <c r="A7161" s="539">
        <v>7160</v>
      </c>
      <c r="B7161" s="540" t="s">
        <v>8534</v>
      </c>
      <c r="C7161" s="540" t="s">
        <v>8535</v>
      </c>
      <c r="D7161" s="540" t="s">
        <v>11967</v>
      </c>
      <c r="E7161" s="540" t="s">
        <v>12030</v>
      </c>
      <c r="F7161" s="556">
        <v>48540000</v>
      </c>
      <c r="G7161" s="541">
        <v>2023</v>
      </c>
      <c r="H7161" s="542">
        <f>VLOOKUP(G7161,[3]잔가율!$B$3:$C$33,2,FALSE)</f>
        <v>0.82599999999999996</v>
      </c>
      <c r="I7161" s="552">
        <f t="shared" si="111"/>
        <v>40094040</v>
      </c>
    </row>
    <row r="7162" spans="1:9">
      <c r="A7162" s="539">
        <v>7161</v>
      </c>
      <c r="B7162" s="540" t="s">
        <v>8534</v>
      </c>
      <c r="C7162" s="540" t="s">
        <v>8535</v>
      </c>
      <c r="D7162" s="540" t="s">
        <v>11967</v>
      </c>
      <c r="E7162" s="540" t="s">
        <v>12031</v>
      </c>
      <c r="F7162" s="556">
        <v>52310000</v>
      </c>
      <c r="G7162" s="541">
        <v>2023</v>
      </c>
      <c r="H7162" s="542">
        <f>VLOOKUP(G7162,[3]잔가율!$B$3:$C$33,2,FALSE)</f>
        <v>0.82599999999999996</v>
      </c>
      <c r="I7162" s="552">
        <f t="shared" si="111"/>
        <v>43208060</v>
      </c>
    </row>
    <row r="7163" spans="1:9">
      <c r="A7163" s="539">
        <v>7162</v>
      </c>
      <c r="B7163" s="540" t="s">
        <v>16663</v>
      </c>
      <c r="C7163" s="540" t="s">
        <v>16665</v>
      </c>
      <c r="D7163" s="540" t="s">
        <v>11967</v>
      </c>
      <c r="E7163" s="540" t="s">
        <v>12032</v>
      </c>
      <c r="F7163" s="556">
        <v>42740000</v>
      </c>
      <c r="G7163" s="541">
        <v>2023</v>
      </c>
      <c r="H7163" s="542">
        <f>VLOOKUP(G7163,[3]잔가율!$B$3:$C$33,2,FALSE)</f>
        <v>0.82599999999999996</v>
      </c>
      <c r="I7163" s="552">
        <f t="shared" si="111"/>
        <v>35303240</v>
      </c>
    </row>
    <row r="7164" spans="1:9">
      <c r="A7164" s="539">
        <v>7163</v>
      </c>
      <c r="B7164" s="540" t="s">
        <v>8534</v>
      </c>
      <c r="C7164" s="540" t="s">
        <v>8535</v>
      </c>
      <c r="D7164" s="540" t="s">
        <v>16680</v>
      </c>
      <c r="E7164" s="540" t="s">
        <v>12033</v>
      </c>
      <c r="F7164" s="556">
        <v>47840000</v>
      </c>
      <c r="G7164" s="541">
        <v>2023</v>
      </c>
      <c r="H7164" s="542">
        <f>VLOOKUP(G7164,[3]잔가율!$B$3:$C$33,2,FALSE)</f>
        <v>0.82599999999999996</v>
      </c>
      <c r="I7164" s="552">
        <f t="shared" si="111"/>
        <v>39515840</v>
      </c>
    </row>
    <row r="7165" spans="1:9">
      <c r="A7165" s="539">
        <v>7164</v>
      </c>
      <c r="B7165" s="540" t="s">
        <v>8534</v>
      </c>
      <c r="C7165" s="540" t="s">
        <v>8535</v>
      </c>
      <c r="D7165" s="540" t="s">
        <v>11967</v>
      </c>
      <c r="E7165" s="540" t="s">
        <v>12034</v>
      </c>
      <c r="F7165" s="556">
        <v>41880000</v>
      </c>
      <c r="G7165" s="541">
        <v>2023</v>
      </c>
      <c r="H7165" s="542">
        <f>VLOOKUP(G7165,[3]잔가율!$B$3:$C$33,2,FALSE)</f>
        <v>0.82599999999999996</v>
      </c>
      <c r="I7165" s="552">
        <f t="shared" si="111"/>
        <v>34592880</v>
      </c>
    </row>
    <row r="7166" spans="1:9">
      <c r="A7166" s="539">
        <v>7165</v>
      </c>
      <c r="B7166" s="540" t="s">
        <v>8534</v>
      </c>
      <c r="C7166" s="540" t="s">
        <v>8535</v>
      </c>
      <c r="D7166" s="540" t="s">
        <v>11967</v>
      </c>
      <c r="E7166" s="540" t="s">
        <v>12035</v>
      </c>
      <c r="F7166" s="556">
        <v>44430000</v>
      </c>
      <c r="G7166" s="541">
        <v>2023</v>
      </c>
      <c r="H7166" s="542">
        <f>VLOOKUP(G7166,[3]잔가율!$B$3:$C$33,2,FALSE)</f>
        <v>0.82599999999999996</v>
      </c>
      <c r="I7166" s="552">
        <f t="shared" si="111"/>
        <v>36699180</v>
      </c>
    </row>
    <row r="7167" spans="1:9">
      <c r="A7167" s="539">
        <v>7166</v>
      </c>
      <c r="B7167" s="540" t="s">
        <v>8534</v>
      </c>
      <c r="C7167" s="540" t="s">
        <v>8535</v>
      </c>
      <c r="D7167" s="540" t="s">
        <v>11967</v>
      </c>
      <c r="E7167" s="540" t="s">
        <v>12036</v>
      </c>
      <c r="F7167" s="556">
        <v>44510000</v>
      </c>
      <c r="G7167" s="541">
        <v>2023</v>
      </c>
      <c r="H7167" s="542">
        <f>VLOOKUP(G7167,[3]잔가율!$B$3:$C$33,2,FALSE)</f>
        <v>0.82599999999999996</v>
      </c>
      <c r="I7167" s="552">
        <f t="shared" si="111"/>
        <v>36765260</v>
      </c>
    </row>
    <row r="7168" spans="1:9">
      <c r="A7168" s="539">
        <v>7167</v>
      </c>
      <c r="B7168" s="540" t="s">
        <v>8534</v>
      </c>
      <c r="C7168" s="540" t="s">
        <v>8535</v>
      </c>
      <c r="D7168" s="540" t="s">
        <v>12037</v>
      </c>
      <c r="E7168" s="540" t="s">
        <v>12038</v>
      </c>
      <c r="F7168" s="556">
        <v>12670000</v>
      </c>
      <c r="G7168" s="541">
        <v>2023</v>
      </c>
      <c r="H7168" s="542">
        <f>VLOOKUP(G7168,[3]잔가율!$B$3:$C$33,2,FALSE)</f>
        <v>0.82599999999999996</v>
      </c>
      <c r="I7168" s="552">
        <f t="shared" si="111"/>
        <v>10465420</v>
      </c>
    </row>
    <row r="7169" spans="1:9">
      <c r="A7169" s="539">
        <v>7168</v>
      </c>
      <c r="B7169" s="540" t="s">
        <v>8534</v>
      </c>
      <c r="C7169" s="540" t="s">
        <v>8535</v>
      </c>
      <c r="D7169" s="540" t="s">
        <v>12037</v>
      </c>
      <c r="E7169" s="540" t="s">
        <v>12039</v>
      </c>
      <c r="F7169" s="556">
        <v>14440000</v>
      </c>
      <c r="G7169" s="541">
        <v>2023</v>
      </c>
      <c r="H7169" s="542">
        <f>VLOOKUP(G7169,[3]잔가율!$B$3:$C$33,2,FALSE)</f>
        <v>0.82599999999999996</v>
      </c>
      <c r="I7169" s="552">
        <f t="shared" si="111"/>
        <v>11927440</v>
      </c>
    </row>
    <row r="7170" spans="1:9">
      <c r="A7170" s="539">
        <v>7169</v>
      </c>
      <c r="B7170" s="540" t="s">
        <v>8534</v>
      </c>
      <c r="C7170" s="540" t="s">
        <v>8535</v>
      </c>
      <c r="D7170" s="540" t="s">
        <v>12037</v>
      </c>
      <c r="E7170" s="540" t="s">
        <v>12040</v>
      </c>
      <c r="F7170" s="556">
        <v>13400000</v>
      </c>
      <c r="G7170" s="541">
        <v>2023</v>
      </c>
      <c r="H7170" s="542">
        <f>VLOOKUP(G7170,[3]잔가율!$B$3:$C$33,2,FALSE)</f>
        <v>0.82599999999999996</v>
      </c>
      <c r="I7170" s="552">
        <f t="shared" ref="I7170:I7233" si="112">ROUNDDOWN(F7170*H7170,0)</f>
        <v>11068400</v>
      </c>
    </row>
    <row r="7171" spans="1:9">
      <c r="A7171" s="539">
        <v>7170</v>
      </c>
      <c r="B7171" s="540" t="s">
        <v>8534</v>
      </c>
      <c r="C7171" s="540" t="s">
        <v>8535</v>
      </c>
      <c r="D7171" s="540" t="s">
        <v>12037</v>
      </c>
      <c r="E7171" s="540" t="s">
        <v>12041</v>
      </c>
      <c r="F7171" s="556">
        <v>13720000</v>
      </c>
      <c r="G7171" s="541">
        <v>2023</v>
      </c>
      <c r="H7171" s="542">
        <f>VLOOKUP(G7171,[3]잔가율!$B$3:$C$33,2,FALSE)</f>
        <v>0.82599999999999996</v>
      </c>
      <c r="I7171" s="552">
        <f t="shared" si="112"/>
        <v>11332720</v>
      </c>
    </row>
    <row r="7172" spans="1:9">
      <c r="A7172" s="539">
        <v>7171</v>
      </c>
      <c r="B7172" s="414" t="s">
        <v>8534</v>
      </c>
      <c r="C7172" s="543" t="s">
        <v>12042</v>
      </c>
      <c r="D7172" s="543" t="s">
        <v>12043</v>
      </c>
      <c r="E7172" s="543" t="s">
        <v>12044</v>
      </c>
      <c r="F7172" s="562">
        <v>27920000</v>
      </c>
      <c r="G7172" s="541">
        <v>2023</v>
      </c>
      <c r="H7172" s="542">
        <f>VLOOKUP(G7172,[3]잔가율!$B$3:$C$33,2,FALSE)</f>
        <v>0.82599999999999996</v>
      </c>
      <c r="I7172" s="552">
        <f t="shared" si="112"/>
        <v>23061920</v>
      </c>
    </row>
    <row r="7173" spans="1:9">
      <c r="A7173" s="539">
        <v>7172</v>
      </c>
      <c r="B7173" s="414" t="s">
        <v>8534</v>
      </c>
      <c r="C7173" s="543" t="s">
        <v>12042</v>
      </c>
      <c r="D7173" s="543" t="s">
        <v>12043</v>
      </c>
      <c r="E7173" s="543" t="s">
        <v>12045</v>
      </c>
      <c r="F7173" s="562">
        <v>26490000</v>
      </c>
      <c r="G7173" s="541">
        <v>2023</v>
      </c>
      <c r="H7173" s="542">
        <f>VLOOKUP(G7173,[3]잔가율!$B$3:$C$33,2,FALSE)</f>
        <v>0.82599999999999996</v>
      </c>
      <c r="I7173" s="552">
        <f t="shared" si="112"/>
        <v>21880740</v>
      </c>
    </row>
    <row r="7174" spans="1:9">
      <c r="A7174" s="539">
        <v>7173</v>
      </c>
      <c r="B7174" s="414" t="s">
        <v>8534</v>
      </c>
      <c r="C7174" s="543" t="s">
        <v>12042</v>
      </c>
      <c r="D7174" s="543" t="s">
        <v>12043</v>
      </c>
      <c r="E7174" s="543" t="s">
        <v>12046</v>
      </c>
      <c r="F7174" s="562">
        <v>29030000</v>
      </c>
      <c r="G7174" s="541">
        <v>2023</v>
      </c>
      <c r="H7174" s="542">
        <f>VLOOKUP(G7174,[3]잔가율!$B$3:$C$33,2,FALSE)</f>
        <v>0.82599999999999996</v>
      </c>
      <c r="I7174" s="552">
        <f t="shared" si="112"/>
        <v>23978780</v>
      </c>
    </row>
    <row r="7175" spans="1:9">
      <c r="A7175" s="539">
        <v>7174</v>
      </c>
      <c r="B7175" s="414" t="s">
        <v>8534</v>
      </c>
      <c r="C7175" s="543" t="s">
        <v>12042</v>
      </c>
      <c r="D7175" s="543" t="s">
        <v>12043</v>
      </c>
      <c r="E7175" s="543" t="s">
        <v>12047</v>
      </c>
      <c r="F7175" s="562">
        <v>24790000</v>
      </c>
      <c r="G7175" s="541">
        <v>2023</v>
      </c>
      <c r="H7175" s="542">
        <f>VLOOKUP(G7175,[3]잔가율!$B$3:$C$33,2,FALSE)</f>
        <v>0.82599999999999996</v>
      </c>
      <c r="I7175" s="552">
        <f t="shared" si="112"/>
        <v>20476540</v>
      </c>
    </row>
    <row r="7176" spans="1:9">
      <c r="A7176" s="539">
        <v>7175</v>
      </c>
      <c r="B7176" s="414" t="s">
        <v>8534</v>
      </c>
      <c r="C7176" s="543" t="s">
        <v>12042</v>
      </c>
      <c r="D7176" s="543" t="s">
        <v>12043</v>
      </c>
      <c r="E7176" s="543" t="s">
        <v>12048</v>
      </c>
      <c r="F7176" s="562">
        <v>29610000</v>
      </c>
      <c r="G7176" s="541">
        <v>2023</v>
      </c>
      <c r="H7176" s="542">
        <f>VLOOKUP(G7176,[3]잔가율!$B$3:$C$33,2,FALSE)</f>
        <v>0.82599999999999996</v>
      </c>
      <c r="I7176" s="552">
        <f t="shared" si="112"/>
        <v>24457860</v>
      </c>
    </row>
    <row r="7177" spans="1:9">
      <c r="A7177" s="539">
        <v>7176</v>
      </c>
      <c r="B7177" s="414" t="s">
        <v>8534</v>
      </c>
      <c r="C7177" s="543" t="s">
        <v>12042</v>
      </c>
      <c r="D7177" s="543" t="s">
        <v>12043</v>
      </c>
      <c r="E7177" s="543" t="s">
        <v>12049</v>
      </c>
      <c r="F7177" s="562">
        <v>30920000</v>
      </c>
      <c r="G7177" s="541">
        <v>2023</v>
      </c>
      <c r="H7177" s="542">
        <f>VLOOKUP(G7177,[3]잔가율!$B$3:$C$33,2,FALSE)</f>
        <v>0.82599999999999996</v>
      </c>
      <c r="I7177" s="552">
        <f t="shared" si="112"/>
        <v>25539920</v>
      </c>
    </row>
    <row r="7178" spans="1:9">
      <c r="A7178" s="539">
        <v>7177</v>
      </c>
      <c r="B7178" s="414" t="s">
        <v>8534</v>
      </c>
      <c r="C7178" s="543" t="s">
        <v>12042</v>
      </c>
      <c r="D7178" s="543" t="s">
        <v>12043</v>
      </c>
      <c r="E7178" s="543" t="s">
        <v>12050</v>
      </c>
      <c r="F7178" s="562">
        <v>31280000</v>
      </c>
      <c r="G7178" s="541">
        <v>2023</v>
      </c>
      <c r="H7178" s="542">
        <f>VLOOKUP(G7178,[3]잔가율!$B$3:$C$33,2,FALSE)</f>
        <v>0.82599999999999996</v>
      </c>
      <c r="I7178" s="552">
        <f t="shared" si="112"/>
        <v>25837280</v>
      </c>
    </row>
    <row r="7179" spans="1:9">
      <c r="A7179" s="539">
        <v>7178</v>
      </c>
      <c r="B7179" s="414" t="s">
        <v>8534</v>
      </c>
      <c r="C7179" s="543" t="s">
        <v>12042</v>
      </c>
      <c r="D7179" s="543" t="s">
        <v>12043</v>
      </c>
      <c r="E7179" s="543" t="s">
        <v>12051</v>
      </c>
      <c r="F7179" s="562">
        <v>32900000</v>
      </c>
      <c r="G7179" s="541">
        <v>2023</v>
      </c>
      <c r="H7179" s="542">
        <f>VLOOKUP(G7179,[3]잔가율!$B$3:$C$33,2,FALSE)</f>
        <v>0.82599999999999996</v>
      </c>
      <c r="I7179" s="552">
        <f t="shared" si="112"/>
        <v>27175400</v>
      </c>
    </row>
    <row r="7180" spans="1:9">
      <c r="A7180" s="539">
        <v>7179</v>
      </c>
      <c r="B7180" s="414" t="s">
        <v>8534</v>
      </c>
      <c r="C7180" s="543" t="s">
        <v>12042</v>
      </c>
      <c r="D7180" s="543" t="s">
        <v>12043</v>
      </c>
      <c r="E7180" s="543" t="s">
        <v>12052</v>
      </c>
      <c r="F7180" s="562">
        <v>34780000</v>
      </c>
      <c r="G7180" s="541">
        <v>2023</v>
      </c>
      <c r="H7180" s="542">
        <f>VLOOKUP(G7180,[3]잔가율!$B$3:$C$33,2,FALSE)</f>
        <v>0.82599999999999996</v>
      </c>
      <c r="I7180" s="552">
        <f t="shared" si="112"/>
        <v>28728280</v>
      </c>
    </row>
    <row r="7181" spans="1:9">
      <c r="A7181" s="539">
        <v>7180</v>
      </c>
      <c r="B7181" s="414" t="s">
        <v>8534</v>
      </c>
      <c r="C7181" s="543" t="s">
        <v>12042</v>
      </c>
      <c r="D7181" s="543" t="s">
        <v>2733</v>
      </c>
      <c r="E7181" s="543" t="s">
        <v>12053</v>
      </c>
      <c r="F7181" s="562">
        <v>26470000</v>
      </c>
      <c r="G7181" s="541">
        <v>2023</v>
      </c>
      <c r="H7181" s="542">
        <f>VLOOKUP(G7181,[3]잔가율!$B$3:$C$33,2,FALSE)</f>
        <v>0.82599999999999996</v>
      </c>
      <c r="I7181" s="552">
        <f t="shared" si="112"/>
        <v>21864220</v>
      </c>
    </row>
    <row r="7182" spans="1:9">
      <c r="A7182" s="539">
        <v>7181</v>
      </c>
      <c r="B7182" s="414" t="s">
        <v>8534</v>
      </c>
      <c r="C7182" s="543" t="s">
        <v>12042</v>
      </c>
      <c r="D7182" s="543" t="s">
        <v>2733</v>
      </c>
      <c r="E7182" s="543" t="s">
        <v>12054</v>
      </c>
      <c r="F7182" s="562">
        <v>36070000</v>
      </c>
      <c r="G7182" s="541">
        <v>2023</v>
      </c>
      <c r="H7182" s="542">
        <f>VLOOKUP(G7182,[3]잔가율!$B$3:$C$33,2,FALSE)</f>
        <v>0.82599999999999996</v>
      </c>
      <c r="I7182" s="552">
        <f t="shared" si="112"/>
        <v>29793820</v>
      </c>
    </row>
    <row r="7183" spans="1:9">
      <c r="A7183" s="539">
        <v>7182</v>
      </c>
      <c r="B7183" s="414" t="s">
        <v>8534</v>
      </c>
      <c r="C7183" s="543" t="s">
        <v>12042</v>
      </c>
      <c r="D7183" s="543" t="s">
        <v>2733</v>
      </c>
      <c r="E7183" s="543" t="s">
        <v>12055</v>
      </c>
      <c r="F7183" s="562">
        <v>34900000</v>
      </c>
      <c r="G7183" s="541">
        <v>2023</v>
      </c>
      <c r="H7183" s="542">
        <f>VLOOKUP(G7183,[3]잔가율!$B$3:$C$33,2,FALSE)</f>
        <v>0.82599999999999996</v>
      </c>
      <c r="I7183" s="552">
        <f t="shared" si="112"/>
        <v>28827400</v>
      </c>
    </row>
    <row r="7184" spans="1:9">
      <c r="A7184" s="539">
        <v>7183</v>
      </c>
      <c r="B7184" s="414" t="s">
        <v>8534</v>
      </c>
      <c r="C7184" s="543" t="s">
        <v>12042</v>
      </c>
      <c r="D7184" s="543" t="s">
        <v>2733</v>
      </c>
      <c r="E7184" s="543" t="s">
        <v>12056</v>
      </c>
      <c r="F7184" s="562">
        <v>28490000</v>
      </c>
      <c r="G7184" s="541">
        <v>2023</v>
      </c>
      <c r="H7184" s="542">
        <f>VLOOKUP(G7184,[3]잔가율!$B$3:$C$33,2,FALSE)</f>
        <v>0.82599999999999996</v>
      </c>
      <c r="I7184" s="552">
        <f t="shared" si="112"/>
        <v>23532740</v>
      </c>
    </row>
    <row r="7185" spans="1:9">
      <c r="A7185" s="539">
        <v>7184</v>
      </c>
      <c r="B7185" s="414" t="s">
        <v>8534</v>
      </c>
      <c r="C7185" s="543" t="s">
        <v>12042</v>
      </c>
      <c r="D7185" s="543" t="s">
        <v>12057</v>
      </c>
      <c r="E7185" s="543" t="s">
        <v>12058</v>
      </c>
      <c r="F7185" s="562">
        <v>45920000</v>
      </c>
      <c r="G7185" s="541">
        <v>2023</v>
      </c>
      <c r="H7185" s="542">
        <f>VLOOKUP(G7185,[3]잔가율!$B$3:$C$33,2,FALSE)</f>
        <v>0.82599999999999996</v>
      </c>
      <c r="I7185" s="552">
        <f t="shared" si="112"/>
        <v>37929920</v>
      </c>
    </row>
    <row r="7186" spans="1:9">
      <c r="A7186" s="539">
        <v>7185</v>
      </c>
      <c r="B7186" s="414" t="s">
        <v>8534</v>
      </c>
      <c r="C7186" s="543" t="s">
        <v>12042</v>
      </c>
      <c r="D7186" s="543" t="s">
        <v>12057</v>
      </c>
      <c r="E7186" s="543" t="s">
        <v>12059</v>
      </c>
      <c r="F7186" s="562">
        <v>43680000</v>
      </c>
      <c r="G7186" s="541">
        <v>2023</v>
      </c>
      <c r="H7186" s="542">
        <f>VLOOKUP(G7186,[3]잔가율!$B$3:$C$33,2,FALSE)</f>
        <v>0.82599999999999996</v>
      </c>
      <c r="I7186" s="552">
        <f t="shared" si="112"/>
        <v>36079680</v>
      </c>
    </row>
    <row r="7187" spans="1:9">
      <c r="A7187" s="539">
        <v>7186</v>
      </c>
      <c r="B7187" s="414" t="s">
        <v>8534</v>
      </c>
      <c r="C7187" s="543" t="s">
        <v>12042</v>
      </c>
      <c r="D7187" s="543" t="s">
        <v>12057</v>
      </c>
      <c r="E7187" s="543" t="s">
        <v>12060</v>
      </c>
      <c r="F7187" s="562">
        <v>44990000</v>
      </c>
      <c r="G7187" s="541">
        <v>2023</v>
      </c>
      <c r="H7187" s="542">
        <f>VLOOKUP(G7187,[3]잔가율!$B$3:$C$33,2,FALSE)</f>
        <v>0.82599999999999996</v>
      </c>
      <c r="I7187" s="552">
        <f t="shared" si="112"/>
        <v>37161740</v>
      </c>
    </row>
    <row r="7188" spans="1:9">
      <c r="A7188" s="539">
        <v>7187</v>
      </c>
      <c r="B7188" s="414" t="s">
        <v>16663</v>
      </c>
      <c r="C7188" s="543" t="s">
        <v>12042</v>
      </c>
      <c r="D7188" s="543" t="s">
        <v>12057</v>
      </c>
      <c r="E7188" s="543" t="s">
        <v>12061</v>
      </c>
      <c r="F7188" s="562">
        <v>41540000</v>
      </c>
      <c r="G7188" s="541">
        <v>2023</v>
      </c>
      <c r="H7188" s="542">
        <f>VLOOKUP(G7188,[3]잔가율!$B$3:$C$33,2,FALSE)</f>
        <v>0.82599999999999996</v>
      </c>
      <c r="I7188" s="552">
        <f t="shared" si="112"/>
        <v>34312040</v>
      </c>
    </row>
    <row r="7189" spans="1:9">
      <c r="A7189" s="539">
        <v>7188</v>
      </c>
      <c r="B7189" s="414" t="s">
        <v>8534</v>
      </c>
      <c r="C7189" s="543" t="s">
        <v>12042</v>
      </c>
      <c r="D7189" s="543" t="s">
        <v>12057</v>
      </c>
      <c r="E7189" s="543" t="s">
        <v>12062</v>
      </c>
      <c r="F7189" s="562">
        <v>40050000</v>
      </c>
      <c r="G7189" s="541">
        <v>2023</v>
      </c>
      <c r="H7189" s="542">
        <f>VLOOKUP(G7189,[3]잔가율!$B$3:$C$33,2,FALSE)</f>
        <v>0.82599999999999996</v>
      </c>
      <c r="I7189" s="552">
        <f t="shared" si="112"/>
        <v>33081300</v>
      </c>
    </row>
    <row r="7190" spans="1:9">
      <c r="A7190" s="539">
        <v>7189</v>
      </c>
      <c r="B7190" s="414" t="s">
        <v>8534</v>
      </c>
      <c r="C7190" s="543" t="s">
        <v>12042</v>
      </c>
      <c r="D7190" s="543" t="s">
        <v>12057</v>
      </c>
      <c r="E7190" s="543" t="s">
        <v>12063</v>
      </c>
      <c r="F7190" s="562">
        <v>41400000</v>
      </c>
      <c r="G7190" s="541">
        <v>2023</v>
      </c>
      <c r="H7190" s="542">
        <f>VLOOKUP(G7190,[3]잔가율!$B$3:$C$33,2,FALSE)</f>
        <v>0.82599999999999996</v>
      </c>
      <c r="I7190" s="552">
        <f t="shared" si="112"/>
        <v>34196400</v>
      </c>
    </row>
    <row r="7191" spans="1:9">
      <c r="A7191" s="539">
        <v>7190</v>
      </c>
      <c r="B7191" s="414" t="s">
        <v>8534</v>
      </c>
      <c r="C7191" s="543" t="s">
        <v>12042</v>
      </c>
      <c r="D7191" s="543" t="s">
        <v>16668</v>
      </c>
      <c r="E7191" s="543" t="s">
        <v>12064</v>
      </c>
      <c r="F7191" s="562">
        <v>25690000</v>
      </c>
      <c r="G7191" s="541">
        <v>2023</v>
      </c>
      <c r="H7191" s="542">
        <f>VLOOKUP(G7191,[3]잔가율!$B$3:$C$33,2,FALSE)</f>
        <v>0.82599999999999996</v>
      </c>
      <c r="I7191" s="552">
        <f t="shared" si="112"/>
        <v>21219940</v>
      </c>
    </row>
    <row r="7192" spans="1:9">
      <c r="A7192" s="539">
        <v>7191</v>
      </c>
      <c r="B7192" s="414" t="s">
        <v>8534</v>
      </c>
      <c r="C7192" s="543" t="s">
        <v>12042</v>
      </c>
      <c r="D7192" s="543" t="s">
        <v>16668</v>
      </c>
      <c r="E7192" s="543" t="s">
        <v>12065</v>
      </c>
      <c r="F7192" s="562">
        <v>21660000</v>
      </c>
      <c r="G7192" s="541">
        <v>2023</v>
      </c>
      <c r="H7192" s="542">
        <f>VLOOKUP(G7192,[3]잔가율!$B$3:$C$33,2,FALSE)</f>
        <v>0.82599999999999996</v>
      </c>
      <c r="I7192" s="552">
        <f t="shared" si="112"/>
        <v>17891160</v>
      </c>
    </row>
    <row r="7193" spans="1:9">
      <c r="A7193" s="539">
        <v>7192</v>
      </c>
      <c r="B7193" s="414" t="s">
        <v>8534</v>
      </c>
      <c r="C7193" s="543" t="s">
        <v>12042</v>
      </c>
      <c r="D7193" s="543" t="s">
        <v>16668</v>
      </c>
      <c r="E7193" s="543" t="s">
        <v>12066</v>
      </c>
      <c r="F7193" s="562">
        <v>26750000</v>
      </c>
      <c r="G7193" s="541">
        <v>2023</v>
      </c>
      <c r="H7193" s="542">
        <f>VLOOKUP(G7193,[3]잔가율!$B$3:$C$33,2,FALSE)</f>
        <v>0.82599999999999996</v>
      </c>
      <c r="I7193" s="552">
        <f t="shared" si="112"/>
        <v>22095500</v>
      </c>
    </row>
    <row r="7194" spans="1:9">
      <c r="A7194" s="539">
        <v>7193</v>
      </c>
      <c r="B7194" s="414" t="s">
        <v>8534</v>
      </c>
      <c r="C7194" s="543" t="s">
        <v>12042</v>
      </c>
      <c r="D7194" s="543" t="s">
        <v>16668</v>
      </c>
      <c r="E7194" s="543" t="s">
        <v>12067</v>
      </c>
      <c r="F7194" s="562">
        <v>27760000</v>
      </c>
      <c r="G7194" s="541">
        <v>2023</v>
      </c>
      <c r="H7194" s="542">
        <f>VLOOKUP(G7194,[3]잔가율!$B$3:$C$33,2,FALSE)</f>
        <v>0.82599999999999996</v>
      </c>
      <c r="I7194" s="552">
        <f t="shared" si="112"/>
        <v>22929760</v>
      </c>
    </row>
    <row r="7195" spans="1:9">
      <c r="A7195" s="539">
        <v>7194</v>
      </c>
      <c r="B7195" s="414" t="s">
        <v>8534</v>
      </c>
      <c r="C7195" s="543" t="s">
        <v>12042</v>
      </c>
      <c r="D7195" s="543" t="s">
        <v>16668</v>
      </c>
      <c r="E7195" s="543" t="s">
        <v>12068</v>
      </c>
      <c r="F7195" s="562">
        <v>26870000</v>
      </c>
      <c r="G7195" s="541">
        <v>2023</v>
      </c>
      <c r="H7195" s="542">
        <f>VLOOKUP(G7195,[3]잔가율!$B$3:$C$33,2,FALSE)</f>
        <v>0.82599999999999996</v>
      </c>
      <c r="I7195" s="552">
        <f t="shared" si="112"/>
        <v>22194620</v>
      </c>
    </row>
    <row r="7196" spans="1:9">
      <c r="A7196" s="539">
        <v>7195</v>
      </c>
      <c r="B7196" s="414" t="s">
        <v>8534</v>
      </c>
      <c r="C7196" s="543" t="s">
        <v>12042</v>
      </c>
      <c r="D7196" s="543" t="s">
        <v>16675</v>
      </c>
      <c r="E7196" s="543" t="s">
        <v>12069</v>
      </c>
      <c r="F7196" s="562">
        <v>26710000</v>
      </c>
      <c r="G7196" s="541">
        <v>2023</v>
      </c>
      <c r="H7196" s="542">
        <f>VLOOKUP(G7196,[3]잔가율!$B$3:$C$33,2,FALSE)</f>
        <v>0.82599999999999996</v>
      </c>
      <c r="I7196" s="552">
        <f t="shared" si="112"/>
        <v>22062460</v>
      </c>
    </row>
    <row r="7197" spans="1:9">
      <c r="A7197" s="539">
        <v>7196</v>
      </c>
      <c r="B7197" s="414" t="s">
        <v>8534</v>
      </c>
      <c r="C7197" s="543" t="s">
        <v>12042</v>
      </c>
      <c r="D7197" s="543" t="s">
        <v>16675</v>
      </c>
      <c r="E7197" s="543" t="s">
        <v>12070</v>
      </c>
      <c r="F7197" s="562">
        <v>38030000</v>
      </c>
      <c r="G7197" s="541">
        <v>2023</v>
      </c>
      <c r="H7197" s="542">
        <f>VLOOKUP(G7197,[3]잔가율!$B$3:$C$33,2,FALSE)</f>
        <v>0.82599999999999996</v>
      </c>
      <c r="I7197" s="552">
        <f t="shared" si="112"/>
        <v>31412780</v>
      </c>
    </row>
    <row r="7198" spans="1:9">
      <c r="A7198" s="539">
        <v>7197</v>
      </c>
      <c r="B7198" s="414" t="s">
        <v>8534</v>
      </c>
      <c r="C7198" s="543" t="s">
        <v>12042</v>
      </c>
      <c r="D7198" s="543" t="s">
        <v>16675</v>
      </c>
      <c r="E7198" s="543" t="s">
        <v>12071</v>
      </c>
      <c r="F7198" s="562">
        <v>37800000</v>
      </c>
      <c r="G7198" s="541">
        <v>2023</v>
      </c>
      <c r="H7198" s="542">
        <f>VLOOKUP(G7198,[3]잔가율!$B$3:$C$33,2,FALSE)</f>
        <v>0.82599999999999996</v>
      </c>
      <c r="I7198" s="552">
        <f t="shared" si="112"/>
        <v>31222800</v>
      </c>
    </row>
    <row r="7199" spans="1:9">
      <c r="A7199" s="539">
        <v>7198</v>
      </c>
      <c r="B7199" s="414" t="s">
        <v>8534</v>
      </c>
      <c r="C7199" s="543" t="s">
        <v>12042</v>
      </c>
      <c r="D7199" s="543" t="s">
        <v>16675</v>
      </c>
      <c r="E7199" s="543" t="s">
        <v>12072</v>
      </c>
      <c r="F7199" s="562">
        <v>31350000</v>
      </c>
      <c r="G7199" s="541">
        <v>2023</v>
      </c>
      <c r="H7199" s="542">
        <f>VLOOKUP(G7199,[3]잔가율!$B$3:$C$33,2,FALSE)</f>
        <v>0.82599999999999996</v>
      </c>
      <c r="I7199" s="552">
        <f t="shared" si="112"/>
        <v>25895100</v>
      </c>
    </row>
    <row r="7200" spans="1:9">
      <c r="A7200" s="539">
        <v>7199</v>
      </c>
      <c r="B7200" s="414" t="s">
        <v>8534</v>
      </c>
      <c r="C7200" s="543" t="s">
        <v>12042</v>
      </c>
      <c r="D7200" s="543" t="s">
        <v>16675</v>
      </c>
      <c r="E7200" s="543" t="s">
        <v>12073</v>
      </c>
      <c r="F7200" s="562">
        <v>34330000</v>
      </c>
      <c r="G7200" s="541">
        <v>2023</v>
      </c>
      <c r="H7200" s="542">
        <f>VLOOKUP(G7200,[3]잔가율!$B$3:$C$33,2,FALSE)</f>
        <v>0.82599999999999996</v>
      </c>
      <c r="I7200" s="552">
        <f t="shared" si="112"/>
        <v>28356580</v>
      </c>
    </row>
    <row r="7201" spans="1:9">
      <c r="A7201" s="539">
        <v>7200</v>
      </c>
      <c r="B7201" s="414" t="s">
        <v>8534</v>
      </c>
      <c r="C7201" s="543" t="s">
        <v>12042</v>
      </c>
      <c r="D7201" s="543" t="s">
        <v>16675</v>
      </c>
      <c r="E7201" s="543" t="s">
        <v>12074</v>
      </c>
      <c r="F7201" s="562">
        <v>40330000</v>
      </c>
      <c r="G7201" s="541">
        <v>2023</v>
      </c>
      <c r="H7201" s="542">
        <f>VLOOKUP(G7201,[3]잔가율!$B$3:$C$33,2,FALSE)</f>
        <v>0.82599999999999996</v>
      </c>
      <c r="I7201" s="552">
        <f t="shared" si="112"/>
        <v>33312580</v>
      </c>
    </row>
    <row r="7202" spans="1:9">
      <c r="A7202" s="539">
        <v>7201</v>
      </c>
      <c r="B7202" s="414" t="s">
        <v>8534</v>
      </c>
      <c r="C7202" s="543" t="s">
        <v>12042</v>
      </c>
      <c r="D7202" s="543" t="s">
        <v>16675</v>
      </c>
      <c r="E7202" s="543" t="s">
        <v>12075</v>
      </c>
      <c r="F7202" s="562">
        <v>34400000</v>
      </c>
      <c r="G7202" s="541">
        <v>2023</v>
      </c>
      <c r="H7202" s="542">
        <f>VLOOKUP(G7202,[3]잔가율!$B$3:$C$33,2,FALSE)</f>
        <v>0.82599999999999996</v>
      </c>
      <c r="I7202" s="552">
        <f t="shared" si="112"/>
        <v>28414400</v>
      </c>
    </row>
    <row r="7203" spans="1:9">
      <c r="A7203" s="539">
        <v>7202</v>
      </c>
      <c r="B7203" s="414" t="s">
        <v>8534</v>
      </c>
      <c r="C7203" s="543" t="s">
        <v>12042</v>
      </c>
      <c r="D7203" s="543" t="s">
        <v>16675</v>
      </c>
      <c r="E7203" s="543" t="s">
        <v>12076</v>
      </c>
      <c r="F7203" s="562">
        <v>32330000</v>
      </c>
      <c r="G7203" s="541">
        <v>2023</v>
      </c>
      <c r="H7203" s="542">
        <f>VLOOKUP(G7203,[3]잔가율!$B$3:$C$33,2,FALSE)</f>
        <v>0.82599999999999996</v>
      </c>
      <c r="I7203" s="552">
        <f t="shared" si="112"/>
        <v>26704580</v>
      </c>
    </row>
    <row r="7204" spans="1:9">
      <c r="A7204" s="539">
        <v>7203</v>
      </c>
      <c r="B7204" s="414" t="s">
        <v>8534</v>
      </c>
      <c r="C7204" s="543" t="s">
        <v>12042</v>
      </c>
      <c r="D7204" s="543" t="s">
        <v>16675</v>
      </c>
      <c r="E7204" s="543" t="s">
        <v>12077</v>
      </c>
      <c r="F7204" s="562">
        <v>41250000</v>
      </c>
      <c r="G7204" s="541">
        <v>2023</v>
      </c>
      <c r="H7204" s="542">
        <f>VLOOKUP(G7204,[3]잔가율!$B$3:$C$33,2,FALSE)</f>
        <v>0.82599999999999996</v>
      </c>
      <c r="I7204" s="552">
        <f t="shared" si="112"/>
        <v>34072500</v>
      </c>
    </row>
    <row r="7205" spans="1:9">
      <c r="A7205" s="539">
        <v>7204</v>
      </c>
      <c r="B7205" s="414" t="s">
        <v>8534</v>
      </c>
      <c r="C7205" s="543" t="s">
        <v>12042</v>
      </c>
      <c r="D7205" s="543" t="s">
        <v>16675</v>
      </c>
      <c r="E7205" s="543" t="s">
        <v>12078</v>
      </c>
      <c r="F7205" s="562">
        <v>40040000</v>
      </c>
      <c r="G7205" s="541">
        <v>2023</v>
      </c>
      <c r="H7205" s="542">
        <f>VLOOKUP(G7205,[3]잔가율!$B$3:$C$33,2,FALSE)</f>
        <v>0.82599999999999996</v>
      </c>
      <c r="I7205" s="552">
        <f t="shared" si="112"/>
        <v>33073040</v>
      </c>
    </row>
    <row r="7206" spans="1:9">
      <c r="A7206" s="539">
        <v>7205</v>
      </c>
      <c r="B7206" s="414" t="s">
        <v>8534</v>
      </c>
      <c r="C7206" s="543" t="s">
        <v>12042</v>
      </c>
      <c r="D7206" s="543" t="s">
        <v>16675</v>
      </c>
      <c r="E7206" s="543" t="s">
        <v>12079</v>
      </c>
      <c r="F7206" s="562">
        <v>41410000</v>
      </c>
      <c r="G7206" s="541">
        <v>2023</v>
      </c>
      <c r="H7206" s="542">
        <f>VLOOKUP(G7206,[3]잔가율!$B$3:$C$33,2,FALSE)</f>
        <v>0.82599999999999996</v>
      </c>
      <c r="I7206" s="552">
        <f t="shared" si="112"/>
        <v>34204660</v>
      </c>
    </row>
    <row r="7207" spans="1:9">
      <c r="A7207" s="539">
        <v>7206</v>
      </c>
      <c r="B7207" s="414" t="s">
        <v>16663</v>
      </c>
      <c r="C7207" s="543" t="s">
        <v>12042</v>
      </c>
      <c r="D7207" s="543" t="s">
        <v>16675</v>
      </c>
      <c r="E7207" s="543" t="s">
        <v>12080</v>
      </c>
      <c r="F7207" s="562">
        <v>34410000</v>
      </c>
      <c r="G7207" s="541">
        <v>2023</v>
      </c>
      <c r="H7207" s="542">
        <f>VLOOKUP(G7207,[3]잔가율!$B$3:$C$33,2,FALSE)</f>
        <v>0.82599999999999996</v>
      </c>
      <c r="I7207" s="552">
        <f t="shared" si="112"/>
        <v>28422660</v>
      </c>
    </row>
    <row r="7208" spans="1:9">
      <c r="A7208" s="539">
        <v>7207</v>
      </c>
      <c r="B7208" s="414" t="s">
        <v>8534</v>
      </c>
      <c r="C7208" s="543" t="s">
        <v>12042</v>
      </c>
      <c r="D7208" s="543" t="s">
        <v>16675</v>
      </c>
      <c r="E7208" s="543" t="s">
        <v>12081</v>
      </c>
      <c r="F7208" s="562">
        <v>34180000</v>
      </c>
      <c r="G7208" s="541">
        <v>2023</v>
      </c>
      <c r="H7208" s="542">
        <f>VLOOKUP(G7208,[3]잔가율!$B$3:$C$33,2,FALSE)</f>
        <v>0.82599999999999996</v>
      </c>
      <c r="I7208" s="552">
        <f t="shared" si="112"/>
        <v>28232680</v>
      </c>
    </row>
    <row r="7209" spans="1:9">
      <c r="A7209" s="539">
        <v>7208</v>
      </c>
      <c r="B7209" s="414" t="s">
        <v>8534</v>
      </c>
      <c r="C7209" s="543" t="s">
        <v>12042</v>
      </c>
      <c r="D7209" s="543" t="s">
        <v>16675</v>
      </c>
      <c r="E7209" s="543" t="s">
        <v>12082</v>
      </c>
      <c r="F7209" s="562">
        <v>41580000</v>
      </c>
      <c r="G7209" s="541">
        <v>2023</v>
      </c>
      <c r="H7209" s="542">
        <f>VLOOKUP(G7209,[3]잔가율!$B$3:$C$33,2,FALSE)</f>
        <v>0.82599999999999996</v>
      </c>
      <c r="I7209" s="552">
        <f t="shared" si="112"/>
        <v>34345080</v>
      </c>
    </row>
    <row r="7210" spans="1:9">
      <c r="A7210" s="539">
        <v>7209</v>
      </c>
      <c r="B7210" s="414" t="s">
        <v>8534</v>
      </c>
      <c r="C7210" s="543" t="s">
        <v>12042</v>
      </c>
      <c r="D7210" s="543" t="s">
        <v>16675</v>
      </c>
      <c r="E7210" s="543" t="s">
        <v>12083</v>
      </c>
      <c r="F7210" s="562">
        <v>37540000</v>
      </c>
      <c r="G7210" s="541">
        <v>2023</v>
      </c>
      <c r="H7210" s="542">
        <f>VLOOKUP(G7210,[3]잔가율!$B$3:$C$33,2,FALSE)</f>
        <v>0.82599999999999996</v>
      </c>
      <c r="I7210" s="552">
        <f t="shared" si="112"/>
        <v>31008040</v>
      </c>
    </row>
    <row r="7211" spans="1:9">
      <c r="A7211" s="539">
        <v>7210</v>
      </c>
      <c r="B7211" s="414" t="s">
        <v>8534</v>
      </c>
      <c r="C7211" s="543" t="s">
        <v>12042</v>
      </c>
      <c r="D7211" s="543" t="s">
        <v>16675</v>
      </c>
      <c r="E7211" s="543" t="s">
        <v>12084</v>
      </c>
      <c r="F7211" s="562">
        <v>36660000</v>
      </c>
      <c r="G7211" s="541">
        <v>2023</v>
      </c>
      <c r="H7211" s="542">
        <f>VLOOKUP(G7211,[3]잔가율!$B$3:$C$33,2,FALSE)</f>
        <v>0.82599999999999996</v>
      </c>
      <c r="I7211" s="552">
        <f t="shared" si="112"/>
        <v>30281160</v>
      </c>
    </row>
    <row r="7212" spans="1:9">
      <c r="A7212" s="539">
        <v>7211</v>
      </c>
      <c r="B7212" s="414" t="s">
        <v>8534</v>
      </c>
      <c r="C7212" s="543" t="s">
        <v>12042</v>
      </c>
      <c r="D7212" s="543" t="s">
        <v>16675</v>
      </c>
      <c r="E7212" s="543" t="s">
        <v>12085</v>
      </c>
      <c r="F7212" s="562">
        <v>41370000</v>
      </c>
      <c r="G7212" s="541">
        <v>2023</v>
      </c>
      <c r="H7212" s="542">
        <f>VLOOKUP(G7212,[3]잔가율!$B$3:$C$33,2,FALSE)</f>
        <v>0.82599999999999996</v>
      </c>
      <c r="I7212" s="552">
        <f t="shared" si="112"/>
        <v>34171620</v>
      </c>
    </row>
    <row r="7213" spans="1:9">
      <c r="A7213" s="539">
        <v>7212</v>
      </c>
      <c r="B7213" s="414" t="s">
        <v>8534</v>
      </c>
      <c r="C7213" s="543" t="s">
        <v>12042</v>
      </c>
      <c r="D7213" s="543" t="s">
        <v>16675</v>
      </c>
      <c r="E7213" s="543" t="s">
        <v>12086</v>
      </c>
      <c r="F7213" s="562">
        <v>35470000</v>
      </c>
      <c r="G7213" s="541">
        <v>2023</v>
      </c>
      <c r="H7213" s="542">
        <f>VLOOKUP(G7213,[3]잔가율!$B$3:$C$33,2,FALSE)</f>
        <v>0.82599999999999996</v>
      </c>
      <c r="I7213" s="552">
        <f t="shared" si="112"/>
        <v>29298220</v>
      </c>
    </row>
    <row r="7214" spans="1:9">
      <c r="A7214" s="539">
        <v>7213</v>
      </c>
      <c r="B7214" s="414" t="s">
        <v>8534</v>
      </c>
      <c r="C7214" s="543" t="s">
        <v>12042</v>
      </c>
      <c r="D7214" s="543" t="s">
        <v>16675</v>
      </c>
      <c r="E7214" s="543" t="s">
        <v>12087</v>
      </c>
      <c r="F7214" s="562">
        <v>44130000</v>
      </c>
      <c r="G7214" s="541">
        <v>2023</v>
      </c>
      <c r="H7214" s="542">
        <f>VLOOKUP(G7214,[3]잔가율!$B$3:$C$33,2,FALSE)</f>
        <v>0.82599999999999996</v>
      </c>
      <c r="I7214" s="552">
        <f t="shared" si="112"/>
        <v>36451380</v>
      </c>
    </row>
    <row r="7215" spans="1:9">
      <c r="A7215" s="539">
        <v>7214</v>
      </c>
      <c r="B7215" s="414" t="s">
        <v>8534</v>
      </c>
      <c r="C7215" s="543" t="s">
        <v>12042</v>
      </c>
      <c r="D7215" s="543" t="s">
        <v>16675</v>
      </c>
      <c r="E7215" s="543" t="s">
        <v>12088</v>
      </c>
      <c r="F7215" s="562">
        <v>39620000</v>
      </c>
      <c r="G7215" s="541">
        <v>2023</v>
      </c>
      <c r="H7215" s="542">
        <f>VLOOKUP(G7215,[3]잔가율!$B$3:$C$33,2,FALSE)</f>
        <v>0.82599999999999996</v>
      </c>
      <c r="I7215" s="552">
        <f t="shared" si="112"/>
        <v>32726120</v>
      </c>
    </row>
    <row r="7216" spans="1:9">
      <c r="A7216" s="539">
        <v>7215</v>
      </c>
      <c r="B7216" s="414" t="s">
        <v>8534</v>
      </c>
      <c r="C7216" s="543" t="s">
        <v>12042</v>
      </c>
      <c r="D7216" s="543" t="s">
        <v>16675</v>
      </c>
      <c r="E7216" s="543" t="s">
        <v>12089</v>
      </c>
      <c r="F7216" s="562">
        <v>36880000</v>
      </c>
      <c r="G7216" s="541">
        <v>2023</v>
      </c>
      <c r="H7216" s="542">
        <f>VLOOKUP(G7216,[3]잔가율!$B$3:$C$33,2,FALSE)</f>
        <v>0.82599999999999996</v>
      </c>
      <c r="I7216" s="552">
        <f t="shared" si="112"/>
        <v>30462880</v>
      </c>
    </row>
    <row r="7217" spans="1:9">
      <c r="A7217" s="539">
        <v>7216</v>
      </c>
      <c r="B7217" s="414" t="s">
        <v>8534</v>
      </c>
      <c r="C7217" s="543" t="s">
        <v>12042</v>
      </c>
      <c r="D7217" s="543" t="s">
        <v>16675</v>
      </c>
      <c r="E7217" s="543" t="s">
        <v>12090</v>
      </c>
      <c r="F7217" s="562">
        <v>39150000</v>
      </c>
      <c r="G7217" s="541">
        <v>2023</v>
      </c>
      <c r="H7217" s="542">
        <f>VLOOKUP(G7217,[3]잔가율!$B$3:$C$33,2,FALSE)</f>
        <v>0.82599999999999996</v>
      </c>
      <c r="I7217" s="552">
        <f t="shared" si="112"/>
        <v>32337900</v>
      </c>
    </row>
    <row r="7218" spans="1:9">
      <c r="A7218" s="539">
        <v>7217</v>
      </c>
      <c r="B7218" s="414" t="s">
        <v>8534</v>
      </c>
      <c r="C7218" s="543" t="s">
        <v>12042</v>
      </c>
      <c r="D7218" s="543" t="s">
        <v>16675</v>
      </c>
      <c r="E7218" s="543" t="s">
        <v>12091</v>
      </c>
      <c r="F7218" s="562">
        <v>41400000</v>
      </c>
      <c r="G7218" s="541">
        <v>2023</v>
      </c>
      <c r="H7218" s="542">
        <f>VLOOKUP(G7218,[3]잔가율!$B$3:$C$33,2,FALSE)</f>
        <v>0.82599999999999996</v>
      </c>
      <c r="I7218" s="552">
        <f t="shared" si="112"/>
        <v>34196400</v>
      </c>
    </row>
    <row r="7219" spans="1:9">
      <c r="A7219" s="539">
        <v>7218</v>
      </c>
      <c r="B7219" s="414" t="s">
        <v>8534</v>
      </c>
      <c r="C7219" s="543" t="s">
        <v>12042</v>
      </c>
      <c r="D7219" s="543" t="s">
        <v>16675</v>
      </c>
      <c r="E7219" s="543" t="s">
        <v>12092</v>
      </c>
      <c r="F7219" s="562">
        <v>37010000</v>
      </c>
      <c r="G7219" s="541">
        <v>2023</v>
      </c>
      <c r="H7219" s="542">
        <f>VLOOKUP(G7219,[3]잔가율!$B$3:$C$33,2,FALSE)</f>
        <v>0.82599999999999996</v>
      </c>
      <c r="I7219" s="552">
        <f t="shared" si="112"/>
        <v>30570260</v>
      </c>
    </row>
    <row r="7220" spans="1:9">
      <c r="A7220" s="539">
        <v>7219</v>
      </c>
      <c r="B7220" s="414" t="s">
        <v>8534</v>
      </c>
      <c r="C7220" s="543" t="s">
        <v>12042</v>
      </c>
      <c r="D7220" s="543" t="s">
        <v>16675</v>
      </c>
      <c r="E7220" s="543" t="s">
        <v>12093</v>
      </c>
      <c r="F7220" s="562">
        <v>37420000</v>
      </c>
      <c r="G7220" s="541">
        <v>2023</v>
      </c>
      <c r="H7220" s="542">
        <f>VLOOKUP(G7220,[3]잔가율!$B$3:$C$33,2,FALSE)</f>
        <v>0.82599999999999996</v>
      </c>
      <c r="I7220" s="552">
        <f t="shared" si="112"/>
        <v>30908920</v>
      </c>
    </row>
    <row r="7221" spans="1:9">
      <c r="A7221" s="539">
        <v>7220</v>
      </c>
      <c r="B7221" s="414" t="s">
        <v>8534</v>
      </c>
      <c r="C7221" s="543" t="s">
        <v>12042</v>
      </c>
      <c r="D7221" s="543" t="s">
        <v>16675</v>
      </c>
      <c r="E7221" s="543" t="s">
        <v>12094</v>
      </c>
      <c r="F7221" s="562">
        <v>32940000</v>
      </c>
      <c r="G7221" s="541">
        <v>2023</v>
      </c>
      <c r="H7221" s="542">
        <f>VLOOKUP(G7221,[3]잔가율!$B$3:$C$33,2,FALSE)</f>
        <v>0.82599999999999996</v>
      </c>
      <c r="I7221" s="552">
        <f t="shared" si="112"/>
        <v>27208440</v>
      </c>
    </row>
    <row r="7222" spans="1:9">
      <c r="A7222" s="539">
        <v>7221</v>
      </c>
      <c r="B7222" s="414" t="s">
        <v>8534</v>
      </c>
      <c r="C7222" s="543" t="s">
        <v>12042</v>
      </c>
      <c r="D7222" s="543" t="s">
        <v>16675</v>
      </c>
      <c r="E7222" s="543" t="s">
        <v>12095</v>
      </c>
      <c r="F7222" s="562">
        <v>25150000</v>
      </c>
      <c r="G7222" s="541">
        <v>2023</v>
      </c>
      <c r="H7222" s="542">
        <f>VLOOKUP(G7222,[3]잔가율!$B$3:$C$33,2,FALSE)</f>
        <v>0.82599999999999996</v>
      </c>
      <c r="I7222" s="552">
        <f t="shared" si="112"/>
        <v>20773900</v>
      </c>
    </row>
    <row r="7223" spans="1:9">
      <c r="A7223" s="539">
        <v>7222</v>
      </c>
      <c r="B7223" s="414" t="s">
        <v>8534</v>
      </c>
      <c r="C7223" s="543" t="s">
        <v>12042</v>
      </c>
      <c r="D7223" s="543" t="s">
        <v>16675</v>
      </c>
      <c r="E7223" s="543" t="s">
        <v>12096</v>
      </c>
      <c r="F7223" s="562">
        <v>41250000</v>
      </c>
      <c r="G7223" s="541">
        <v>2023</v>
      </c>
      <c r="H7223" s="542">
        <f>VLOOKUP(G7223,[3]잔가율!$B$3:$C$33,2,FALSE)</f>
        <v>0.82599999999999996</v>
      </c>
      <c r="I7223" s="552">
        <f t="shared" si="112"/>
        <v>34072500</v>
      </c>
    </row>
    <row r="7224" spans="1:9">
      <c r="A7224" s="539">
        <v>7223</v>
      </c>
      <c r="B7224" s="414" t="s">
        <v>8534</v>
      </c>
      <c r="C7224" s="543" t="s">
        <v>12042</v>
      </c>
      <c r="D7224" s="543" t="s">
        <v>16675</v>
      </c>
      <c r="E7224" s="543" t="s">
        <v>12097</v>
      </c>
      <c r="F7224" s="562">
        <v>38040000</v>
      </c>
      <c r="G7224" s="541">
        <v>2023</v>
      </c>
      <c r="H7224" s="542">
        <f>VLOOKUP(G7224,[3]잔가율!$B$3:$C$33,2,FALSE)</f>
        <v>0.82599999999999996</v>
      </c>
      <c r="I7224" s="552">
        <f t="shared" si="112"/>
        <v>31421040</v>
      </c>
    </row>
    <row r="7225" spans="1:9">
      <c r="A7225" s="539">
        <v>7224</v>
      </c>
      <c r="B7225" s="414" t="s">
        <v>8534</v>
      </c>
      <c r="C7225" s="543" t="s">
        <v>12042</v>
      </c>
      <c r="D7225" s="543" t="s">
        <v>16675</v>
      </c>
      <c r="E7225" s="543" t="s">
        <v>12098</v>
      </c>
      <c r="F7225" s="562">
        <v>37580000</v>
      </c>
      <c r="G7225" s="541">
        <v>2023</v>
      </c>
      <c r="H7225" s="542">
        <f>VLOOKUP(G7225,[3]잔가율!$B$3:$C$33,2,FALSE)</f>
        <v>0.82599999999999996</v>
      </c>
      <c r="I7225" s="552">
        <f t="shared" si="112"/>
        <v>31041080</v>
      </c>
    </row>
    <row r="7226" spans="1:9">
      <c r="A7226" s="539">
        <v>7225</v>
      </c>
      <c r="B7226" s="414" t="s">
        <v>16663</v>
      </c>
      <c r="C7226" s="543" t="s">
        <v>12042</v>
      </c>
      <c r="D7226" s="543" t="s">
        <v>16675</v>
      </c>
      <c r="E7226" s="543" t="s">
        <v>12099</v>
      </c>
      <c r="F7226" s="562">
        <v>40360000</v>
      </c>
      <c r="G7226" s="541">
        <v>2023</v>
      </c>
      <c r="H7226" s="542">
        <f>VLOOKUP(G7226,[3]잔가율!$B$3:$C$33,2,FALSE)</f>
        <v>0.82599999999999996</v>
      </c>
      <c r="I7226" s="552">
        <f t="shared" si="112"/>
        <v>33337360</v>
      </c>
    </row>
    <row r="7227" spans="1:9">
      <c r="A7227" s="539">
        <v>7226</v>
      </c>
      <c r="B7227" s="414" t="s">
        <v>8534</v>
      </c>
      <c r="C7227" s="543" t="s">
        <v>12042</v>
      </c>
      <c r="D7227" s="543" t="s">
        <v>16675</v>
      </c>
      <c r="E7227" s="543" t="s">
        <v>12100</v>
      </c>
      <c r="F7227" s="562">
        <v>32910000</v>
      </c>
      <c r="G7227" s="541">
        <v>2023</v>
      </c>
      <c r="H7227" s="542">
        <f>VLOOKUP(G7227,[3]잔가율!$B$3:$C$33,2,FALSE)</f>
        <v>0.82599999999999996</v>
      </c>
      <c r="I7227" s="552">
        <f t="shared" si="112"/>
        <v>27183660</v>
      </c>
    </row>
    <row r="7228" spans="1:9">
      <c r="A7228" s="539">
        <v>7227</v>
      </c>
      <c r="B7228" s="414" t="s">
        <v>8534</v>
      </c>
      <c r="C7228" s="543" t="s">
        <v>12042</v>
      </c>
      <c r="D7228" s="543" t="s">
        <v>16675</v>
      </c>
      <c r="E7228" s="543" t="s">
        <v>12101</v>
      </c>
      <c r="F7228" s="562">
        <v>42420000</v>
      </c>
      <c r="G7228" s="541">
        <v>2023</v>
      </c>
      <c r="H7228" s="542">
        <f>VLOOKUP(G7228,[3]잔가율!$B$3:$C$33,2,FALSE)</f>
        <v>0.82599999999999996</v>
      </c>
      <c r="I7228" s="552">
        <f t="shared" si="112"/>
        <v>35038920</v>
      </c>
    </row>
    <row r="7229" spans="1:9">
      <c r="A7229" s="539">
        <v>7228</v>
      </c>
      <c r="B7229" s="414" t="s">
        <v>8534</v>
      </c>
      <c r="C7229" s="543" t="s">
        <v>12042</v>
      </c>
      <c r="D7229" s="543" t="s">
        <v>12102</v>
      </c>
      <c r="E7229" s="543" t="s">
        <v>12103</v>
      </c>
      <c r="F7229" s="562">
        <v>36120000</v>
      </c>
      <c r="G7229" s="541">
        <v>2023</v>
      </c>
      <c r="H7229" s="542">
        <f>VLOOKUP(G7229,[3]잔가율!$B$3:$C$33,2,FALSE)</f>
        <v>0.82599999999999996</v>
      </c>
      <c r="I7229" s="552">
        <f t="shared" si="112"/>
        <v>29835120</v>
      </c>
    </row>
    <row r="7230" spans="1:9">
      <c r="A7230" s="539">
        <v>7229</v>
      </c>
      <c r="B7230" s="414" t="s">
        <v>8534</v>
      </c>
      <c r="C7230" s="543" t="s">
        <v>12042</v>
      </c>
      <c r="D7230" s="543" t="s">
        <v>12102</v>
      </c>
      <c r="E7230" s="543" t="s">
        <v>12104</v>
      </c>
      <c r="F7230" s="562">
        <v>36900000</v>
      </c>
      <c r="G7230" s="541">
        <v>2023</v>
      </c>
      <c r="H7230" s="542">
        <f>VLOOKUP(G7230,[3]잔가율!$B$3:$C$33,2,FALSE)</f>
        <v>0.82599999999999996</v>
      </c>
      <c r="I7230" s="552">
        <f t="shared" si="112"/>
        <v>30479400</v>
      </c>
    </row>
    <row r="7231" spans="1:9">
      <c r="A7231" s="539">
        <v>7230</v>
      </c>
      <c r="B7231" s="414" t="s">
        <v>8534</v>
      </c>
      <c r="C7231" s="543" t="s">
        <v>12042</v>
      </c>
      <c r="D7231" s="543" t="s">
        <v>12102</v>
      </c>
      <c r="E7231" s="543" t="s">
        <v>12105</v>
      </c>
      <c r="F7231" s="562">
        <v>36920000</v>
      </c>
      <c r="G7231" s="541">
        <v>2023</v>
      </c>
      <c r="H7231" s="542">
        <f>VLOOKUP(G7231,[3]잔가율!$B$3:$C$33,2,FALSE)</f>
        <v>0.82599999999999996</v>
      </c>
      <c r="I7231" s="552">
        <f t="shared" si="112"/>
        <v>30495920</v>
      </c>
    </row>
    <row r="7232" spans="1:9">
      <c r="A7232" s="539">
        <v>7231</v>
      </c>
      <c r="B7232" s="540" t="s">
        <v>8534</v>
      </c>
      <c r="C7232" s="540" t="s">
        <v>8422</v>
      </c>
      <c r="D7232" s="540" t="s">
        <v>8423</v>
      </c>
      <c r="E7232" s="540" t="s">
        <v>8424</v>
      </c>
      <c r="F7232" s="556">
        <v>150000000</v>
      </c>
      <c r="G7232" s="541">
        <v>2023</v>
      </c>
      <c r="H7232" s="542">
        <f>VLOOKUP(G7232,[3]잔가율!$D$3:$E$33,2,FALSE)</f>
        <v>0.84199999999999997</v>
      </c>
      <c r="I7232" s="552">
        <f t="shared" si="112"/>
        <v>126300000</v>
      </c>
    </row>
    <row r="7233" spans="1:9">
      <c r="A7233" s="539">
        <v>7232</v>
      </c>
      <c r="B7233" s="540" t="s">
        <v>8534</v>
      </c>
      <c r="C7233" s="540" t="s">
        <v>8422</v>
      </c>
      <c r="D7233" s="540" t="s">
        <v>8423</v>
      </c>
      <c r="E7233" s="540" t="s">
        <v>8425</v>
      </c>
      <c r="F7233" s="556">
        <v>118180000</v>
      </c>
      <c r="G7233" s="541">
        <v>2023</v>
      </c>
      <c r="H7233" s="542">
        <f>VLOOKUP(G7233,[3]잔가율!$D$3:$E$33,2,FALSE)</f>
        <v>0.84199999999999997</v>
      </c>
      <c r="I7233" s="552">
        <f t="shared" si="112"/>
        <v>99507560</v>
      </c>
    </row>
    <row r="7234" spans="1:9">
      <c r="A7234" s="539">
        <v>7233</v>
      </c>
      <c r="B7234" s="540" t="s">
        <v>8534</v>
      </c>
      <c r="C7234" s="540" t="s">
        <v>8426</v>
      </c>
      <c r="D7234" s="540" t="s">
        <v>8427</v>
      </c>
      <c r="E7234" s="540" t="s">
        <v>8428</v>
      </c>
      <c r="F7234" s="556">
        <v>15970000</v>
      </c>
      <c r="G7234" s="541">
        <v>2023</v>
      </c>
      <c r="H7234" s="542">
        <f>VLOOKUP(G7234,[3]잔가율!$D$3:$E$33,2,FALSE)</f>
        <v>0.84199999999999997</v>
      </c>
      <c r="I7234" s="552">
        <f t="shared" ref="I7234:I7297" si="113">ROUNDDOWN(F7234*H7234,0)</f>
        <v>13446740</v>
      </c>
    </row>
    <row r="7235" spans="1:9">
      <c r="A7235" s="539">
        <v>7234</v>
      </c>
      <c r="B7235" s="540" t="s">
        <v>8534</v>
      </c>
      <c r="C7235" s="540" t="s">
        <v>12106</v>
      </c>
      <c r="D7235" s="540" t="s">
        <v>12107</v>
      </c>
      <c r="E7235" s="540" t="s">
        <v>12108</v>
      </c>
      <c r="F7235" s="556">
        <v>21640000</v>
      </c>
      <c r="G7235" s="541">
        <v>2023</v>
      </c>
      <c r="H7235" s="542">
        <f>VLOOKUP(G7235,[3]잔가율!$B$3:$C$33,2,FALSE)</f>
        <v>0.82599999999999996</v>
      </c>
      <c r="I7235" s="552">
        <f t="shared" si="113"/>
        <v>17874640</v>
      </c>
    </row>
    <row r="7236" spans="1:9">
      <c r="A7236" s="539">
        <v>7235</v>
      </c>
      <c r="B7236" s="540" t="s">
        <v>8534</v>
      </c>
      <c r="C7236" s="540" t="s">
        <v>12106</v>
      </c>
      <c r="D7236" s="540" t="s">
        <v>12107</v>
      </c>
      <c r="E7236" s="540" t="s">
        <v>12109</v>
      </c>
      <c r="F7236" s="556">
        <v>23190000</v>
      </c>
      <c r="G7236" s="541">
        <v>2023</v>
      </c>
      <c r="H7236" s="542">
        <f>VLOOKUP(G7236,[3]잔가율!$B$3:$C$33,2,FALSE)</f>
        <v>0.82599999999999996</v>
      </c>
      <c r="I7236" s="552">
        <f t="shared" si="113"/>
        <v>19154940</v>
      </c>
    </row>
    <row r="7237" spans="1:9">
      <c r="A7237" s="539">
        <v>7236</v>
      </c>
      <c r="B7237" s="540" t="s">
        <v>8534</v>
      </c>
      <c r="C7237" s="540" t="s">
        <v>12106</v>
      </c>
      <c r="D7237" s="540" t="s">
        <v>12107</v>
      </c>
      <c r="E7237" s="540" t="s">
        <v>12110</v>
      </c>
      <c r="F7237" s="556">
        <v>24230000</v>
      </c>
      <c r="G7237" s="541">
        <v>2023</v>
      </c>
      <c r="H7237" s="542">
        <f>VLOOKUP(G7237,[3]잔가율!$B$3:$C$33,2,FALSE)</f>
        <v>0.82599999999999996</v>
      </c>
      <c r="I7237" s="552">
        <f t="shared" si="113"/>
        <v>20013980</v>
      </c>
    </row>
    <row r="7238" spans="1:9">
      <c r="A7238" s="539">
        <v>7237</v>
      </c>
      <c r="B7238" s="540" t="s">
        <v>8534</v>
      </c>
      <c r="C7238" s="540" t="s">
        <v>12106</v>
      </c>
      <c r="D7238" s="540" t="s">
        <v>12107</v>
      </c>
      <c r="E7238" s="540" t="s">
        <v>12111</v>
      </c>
      <c r="F7238" s="556">
        <v>24600000</v>
      </c>
      <c r="G7238" s="541">
        <v>2023</v>
      </c>
      <c r="H7238" s="542">
        <f>VLOOKUP(G7238,[3]잔가율!$B$3:$C$33,2,FALSE)</f>
        <v>0.82599999999999996</v>
      </c>
      <c r="I7238" s="552">
        <f t="shared" si="113"/>
        <v>20319600</v>
      </c>
    </row>
    <row r="7239" spans="1:9">
      <c r="A7239" s="539">
        <v>7238</v>
      </c>
      <c r="B7239" s="540" t="s">
        <v>8534</v>
      </c>
      <c r="C7239" s="540" t="s">
        <v>12106</v>
      </c>
      <c r="D7239" s="540" t="s">
        <v>12107</v>
      </c>
      <c r="E7239" s="540" t="s">
        <v>12112</v>
      </c>
      <c r="F7239" s="556">
        <v>26100000</v>
      </c>
      <c r="G7239" s="541">
        <v>2023</v>
      </c>
      <c r="H7239" s="542">
        <f>VLOOKUP(G7239,[3]잔가율!$B$3:$C$33,2,FALSE)</f>
        <v>0.82599999999999996</v>
      </c>
      <c r="I7239" s="552">
        <f t="shared" si="113"/>
        <v>21558600</v>
      </c>
    </row>
    <row r="7240" spans="1:9">
      <c r="A7240" s="539">
        <v>7239</v>
      </c>
      <c r="B7240" s="540" t="s">
        <v>8534</v>
      </c>
      <c r="C7240" s="540" t="s">
        <v>12106</v>
      </c>
      <c r="D7240" s="540" t="s">
        <v>12107</v>
      </c>
      <c r="E7240" s="540" t="s">
        <v>12113</v>
      </c>
      <c r="F7240" s="556">
        <v>27510000</v>
      </c>
      <c r="G7240" s="541">
        <v>2023</v>
      </c>
      <c r="H7240" s="542">
        <f>VLOOKUP(G7240,[3]잔가율!$B$3:$C$33,2,FALSE)</f>
        <v>0.82599999999999996</v>
      </c>
      <c r="I7240" s="552">
        <f t="shared" si="113"/>
        <v>22723260</v>
      </c>
    </row>
    <row r="7241" spans="1:9">
      <c r="A7241" s="539">
        <v>7240</v>
      </c>
      <c r="B7241" s="540" t="s">
        <v>8534</v>
      </c>
      <c r="C7241" s="540" t="s">
        <v>12106</v>
      </c>
      <c r="D7241" s="540" t="s">
        <v>12107</v>
      </c>
      <c r="E7241" s="540" t="s">
        <v>12114</v>
      </c>
      <c r="F7241" s="556">
        <v>21370000</v>
      </c>
      <c r="G7241" s="541">
        <v>2023</v>
      </c>
      <c r="H7241" s="542">
        <f>VLOOKUP(G7241,[3]잔가율!$B$3:$C$33,2,FALSE)</f>
        <v>0.82599999999999996</v>
      </c>
      <c r="I7241" s="552">
        <f t="shared" si="113"/>
        <v>17651620</v>
      </c>
    </row>
    <row r="7242" spans="1:9">
      <c r="A7242" s="539">
        <v>7241</v>
      </c>
      <c r="B7242" s="540" t="s">
        <v>8534</v>
      </c>
      <c r="C7242" s="540" t="s">
        <v>12106</v>
      </c>
      <c r="D7242" s="540" t="s">
        <v>12107</v>
      </c>
      <c r="E7242" s="540" t="s">
        <v>12115</v>
      </c>
      <c r="F7242" s="556">
        <v>22520000</v>
      </c>
      <c r="G7242" s="541">
        <v>2023</v>
      </c>
      <c r="H7242" s="542">
        <f>VLOOKUP(G7242,[3]잔가율!$B$3:$C$33,2,FALSE)</f>
        <v>0.82599999999999996</v>
      </c>
      <c r="I7242" s="552">
        <f t="shared" si="113"/>
        <v>18601520</v>
      </c>
    </row>
    <row r="7243" spans="1:9">
      <c r="A7243" s="539">
        <v>7242</v>
      </c>
      <c r="B7243" s="540" t="s">
        <v>8534</v>
      </c>
      <c r="C7243" s="540" t="s">
        <v>12106</v>
      </c>
      <c r="D7243" s="540" t="s">
        <v>12107</v>
      </c>
      <c r="E7243" s="540" t="s">
        <v>12116</v>
      </c>
      <c r="F7243" s="556">
        <v>23190000</v>
      </c>
      <c r="G7243" s="541">
        <v>2023</v>
      </c>
      <c r="H7243" s="542">
        <f>VLOOKUP(G7243,[3]잔가율!$B$3:$C$33,2,FALSE)</f>
        <v>0.82599999999999996</v>
      </c>
      <c r="I7243" s="552">
        <f t="shared" si="113"/>
        <v>19154940</v>
      </c>
    </row>
    <row r="7244" spans="1:9">
      <c r="A7244" s="539">
        <v>7243</v>
      </c>
      <c r="B7244" s="540" t="s">
        <v>8534</v>
      </c>
      <c r="C7244" s="540" t="s">
        <v>12106</v>
      </c>
      <c r="D7244" s="540" t="s">
        <v>12107</v>
      </c>
      <c r="E7244" s="540" t="s">
        <v>12117</v>
      </c>
      <c r="F7244" s="556">
        <v>24150000</v>
      </c>
      <c r="G7244" s="541">
        <v>2023</v>
      </c>
      <c r="H7244" s="542">
        <f>VLOOKUP(G7244,[3]잔가율!$B$3:$C$33,2,FALSE)</f>
        <v>0.82599999999999996</v>
      </c>
      <c r="I7244" s="552">
        <f t="shared" si="113"/>
        <v>19947900</v>
      </c>
    </row>
    <row r="7245" spans="1:9">
      <c r="A7245" s="539">
        <v>7244</v>
      </c>
      <c r="B7245" s="540" t="s">
        <v>8534</v>
      </c>
      <c r="C7245" s="540" t="s">
        <v>12106</v>
      </c>
      <c r="D7245" s="540" t="s">
        <v>12107</v>
      </c>
      <c r="E7245" s="540" t="s">
        <v>12118</v>
      </c>
      <c r="F7245" s="556">
        <v>26240000</v>
      </c>
      <c r="G7245" s="541">
        <v>2023</v>
      </c>
      <c r="H7245" s="542">
        <f>VLOOKUP(G7245,[3]잔가율!$B$3:$C$33,2,FALSE)</f>
        <v>0.82599999999999996</v>
      </c>
      <c r="I7245" s="552">
        <f t="shared" si="113"/>
        <v>21674240</v>
      </c>
    </row>
    <row r="7246" spans="1:9">
      <c r="A7246" s="539">
        <v>7245</v>
      </c>
      <c r="B7246" s="540" t="s">
        <v>8534</v>
      </c>
      <c r="C7246" s="540" t="s">
        <v>12106</v>
      </c>
      <c r="D7246" s="540" t="s">
        <v>12107</v>
      </c>
      <c r="E7246" s="540" t="s">
        <v>12119</v>
      </c>
      <c r="F7246" s="556">
        <v>24570000</v>
      </c>
      <c r="G7246" s="541">
        <v>2023</v>
      </c>
      <c r="H7246" s="542">
        <f>VLOOKUP(G7246,[3]잔가율!$B$3:$C$33,2,FALSE)</f>
        <v>0.82599999999999996</v>
      </c>
      <c r="I7246" s="552">
        <f t="shared" si="113"/>
        <v>20294820</v>
      </c>
    </row>
    <row r="7247" spans="1:9">
      <c r="A7247" s="539">
        <v>7246</v>
      </c>
      <c r="B7247" s="540" t="s">
        <v>8534</v>
      </c>
      <c r="C7247" s="540" t="s">
        <v>12106</v>
      </c>
      <c r="D7247" s="540" t="s">
        <v>12107</v>
      </c>
      <c r="E7247" s="540" t="s">
        <v>12120</v>
      </c>
      <c r="F7247" s="556">
        <v>25520000</v>
      </c>
      <c r="G7247" s="541">
        <v>2023</v>
      </c>
      <c r="H7247" s="542">
        <f>VLOOKUP(G7247,[3]잔가율!$B$3:$C$33,2,FALSE)</f>
        <v>0.82599999999999996</v>
      </c>
      <c r="I7247" s="552">
        <f t="shared" si="113"/>
        <v>21079520</v>
      </c>
    </row>
    <row r="7248" spans="1:9">
      <c r="A7248" s="539">
        <v>7247</v>
      </c>
      <c r="B7248" s="540" t="s">
        <v>8534</v>
      </c>
      <c r="C7248" s="540" t="s">
        <v>12106</v>
      </c>
      <c r="D7248" s="540" t="s">
        <v>12107</v>
      </c>
      <c r="E7248" s="540" t="s">
        <v>12121</v>
      </c>
      <c r="F7248" s="556">
        <v>25040000</v>
      </c>
      <c r="G7248" s="541">
        <v>2023</v>
      </c>
      <c r="H7248" s="542">
        <f>VLOOKUP(G7248,[3]잔가율!$B$3:$C$33,2,FALSE)</f>
        <v>0.82599999999999996</v>
      </c>
      <c r="I7248" s="552">
        <f t="shared" si="113"/>
        <v>20683040</v>
      </c>
    </row>
    <row r="7249" spans="1:9">
      <c r="A7249" s="539">
        <v>7248</v>
      </c>
      <c r="B7249" s="540" t="s">
        <v>8534</v>
      </c>
      <c r="C7249" s="540" t="s">
        <v>12106</v>
      </c>
      <c r="D7249" s="540" t="s">
        <v>12107</v>
      </c>
      <c r="E7249" s="540" t="s">
        <v>12122</v>
      </c>
      <c r="F7249" s="556">
        <v>20190000</v>
      </c>
      <c r="G7249" s="541">
        <v>2023</v>
      </c>
      <c r="H7249" s="542">
        <f>VLOOKUP(G7249,[3]잔가율!$B$3:$C$33,2,FALSE)</f>
        <v>0.82599999999999996</v>
      </c>
      <c r="I7249" s="552">
        <f t="shared" si="113"/>
        <v>16676940</v>
      </c>
    </row>
    <row r="7250" spans="1:9">
      <c r="A7250" s="539">
        <v>7249</v>
      </c>
      <c r="B7250" s="540" t="s">
        <v>8534</v>
      </c>
      <c r="C7250" s="540" t="s">
        <v>12106</v>
      </c>
      <c r="D7250" s="540" t="s">
        <v>12107</v>
      </c>
      <c r="E7250" s="540" t="s">
        <v>12123</v>
      </c>
      <c r="F7250" s="556">
        <v>21560000</v>
      </c>
      <c r="G7250" s="541">
        <v>2023</v>
      </c>
      <c r="H7250" s="542">
        <f>VLOOKUP(G7250,[3]잔가율!$B$3:$C$33,2,FALSE)</f>
        <v>0.82599999999999996</v>
      </c>
      <c r="I7250" s="552">
        <f t="shared" si="113"/>
        <v>17808560</v>
      </c>
    </row>
    <row r="7251" spans="1:9">
      <c r="A7251" s="539">
        <v>7250</v>
      </c>
      <c r="B7251" s="540" t="s">
        <v>8534</v>
      </c>
      <c r="C7251" s="540" t="s">
        <v>12106</v>
      </c>
      <c r="D7251" s="540" t="s">
        <v>12107</v>
      </c>
      <c r="E7251" s="540" t="s">
        <v>12124</v>
      </c>
      <c r="F7251" s="556">
        <v>19460000</v>
      </c>
      <c r="G7251" s="541">
        <v>2023</v>
      </c>
      <c r="H7251" s="542">
        <f>VLOOKUP(G7251,[3]잔가율!$B$3:$C$33,2,FALSE)</f>
        <v>0.82599999999999996</v>
      </c>
      <c r="I7251" s="552">
        <f t="shared" si="113"/>
        <v>16073960</v>
      </c>
    </row>
    <row r="7252" spans="1:9">
      <c r="A7252" s="539">
        <v>7251</v>
      </c>
      <c r="B7252" s="540" t="s">
        <v>8534</v>
      </c>
      <c r="C7252" s="540" t="s">
        <v>12106</v>
      </c>
      <c r="D7252" s="540" t="s">
        <v>12107</v>
      </c>
      <c r="E7252" s="540" t="s">
        <v>12125</v>
      </c>
      <c r="F7252" s="556">
        <v>20530000</v>
      </c>
      <c r="G7252" s="541">
        <v>2023</v>
      </c>
      <c r="H7252" s="542">
        <f>VLOOKUP(G7252,[3]잔가율!$B$3:$C$33,2,FALSE)</f>
        <v>0.82599999999999996</v>
      </c>
      <c r="I7252" s="552">
        <f t="shared" si="113"/>
        <v>16957780</v>
      </c>
    </row>
    <row r="7253" spans="1:9">
      <c r="A7253" s="539">
        <v>7252</v>
      </c>
      <c r="B7253" s="540" t="s">
        <v>8534</v>
      </c>
      <c r="C7253" s="540" t="s">
        <v>12106</v>
      </c>
      <c r="D7253" s="540" t="s">
        <v>12107</v>
      </c>
      <c r="E7253" s="540" t="s">
        <v>12126</v>
      </c>
      <c r="F7253" s="556">
        <v>25690000</v>
      </c>
      <c r="G7253" s="541">
        <v>2023</v>
      </c>
      <c r="H7253" s="542">
        <f>VLOOKUP(G7253,[3]잔가율!$B$3:$C$33,2,FALSE)</f>
        <v>0.82599999999999996</v>
      </c>
      <c r="I7253" s="552">
        <f t="shared" si="113"/>
        <v>21219940</v>
      </c>
    </row>
    <row r="7254" spans="1:9">
      <c r="A7254" s="539">
        <v>7253</v>
      </c>
      <c r="B7254" s="540" t="s">
        <v>8534</v>
      </c>
      <c r="C7254" s="540" t="s">
        <v>12106</v>
      </c>
      <c r="D7254" s="540" t="s">
        <v>12107</v>
      </c>
      <c r="E7254" s="540" t="s">
        <v>12127</v>
      </c>
      <c r="F7254" s="556">
        <v>25020000</v>
      </c>
      <c r="G7254" s="541">
        <v>2023</v>
      </c>
      <c r="H7254" s="542">
        <f>VLOOKUP(G7254,[3]잔가율!$B$3:$C$33,2,FALSE)</f>
        <v>0.82599999999999996</v>
      </c>
      <c r="I7254" s="552">
        <f t="shared" si="113"/>
        <v>20666520</v>
      </c>
    </row>
    <row r="7255" spans="1:9">
      <c r="A7255" s="539">
        <v>7254</v>
      </c>
      <c r="B7255" s="540" t="s">
        <v>8534</v>
      </c>
      <c r="C7255" s="540" t="s">
        <v>12106</v>
      </c>
      <c r="D7255" s="540" t="s">
        <v>12107</v>
      </c>
      <c r="E7255" s="540" t="s">
        <v>12128</v>
      </c>
      <c r="F7255" s="556">
        <v>27550000</v>
      </c>
      <c r="G7255" s="541">
        <v>2023</v>
      </c>
      <c r="H7255" s="542">
        <f>VLOOKUP(G7255,[3]잔가율!$B$3:$C$33,2,FALSE)</f>
        <v>0.82599999999999996</v>
      </c>
      <c r="I7255" s="552">
        <f t="shared" si="113"/>
        <v>22756300</v>
      </c>
    </row>
    <row r="7256" spans="1:9">
      <c r="A7256" s="539">
        <v>7255</v>
      </c>
      <c r="B7256" s="540" t="s">
        <v>8534</v>
      </c>
      <c r="C7256" s="540" t="s">
        <v>12106</v>
      </c>
      <c r="D7256" s="540" t="s">
        <v>12107</v>
      </c>
      <c r="E7256" s="540" t="s">
        <v>12129</v>
      </c>
      <c r="F7256" s="556">
        <v>29450000</v>
      </c>
      <c r="G7256" s="541">
        <v>2023</v>
      </c>
      <c r="H7256" s="542">
        <f>VLOOKUP(G7256,[3]잔가율!$B$3:$C$33,2,FALSE)</f>
        <v>0.82599999999999996</v>
      </c>
      <c r="I7256" s="552">
        <f t="shared" si="113"/>
        <v>24325700</v>
      </c>
    </row>
    <row r="7257" spans="1:9">
      <c r="A7257" s="539">
        <v>7256</v>
      </c>
      <c r="B7257" s="540" t="s">
        <v>8534</v>
      </c>
      <c r="C7257" s="540" t="s">
        <v>12106</v>
      </c>
      <c r="D7257" s="540" t="s">
        <v>12107</v>
      </c>
      <c r="E7257" s="540" t="s">
        <v>12130</v>
      </c>
      <c r="F7257" s="556">
        <v>25640000</v>
      </c>
      <c r="G7257" s="541">
        <v>2023</v>
      </c>
      <c r="H7257" s="542">
        <f>VLOOKUP(G7257,[3]잔가율!$B$3:$C$33,2,FALSE)</f>
        <v>0.82599999999999996</v>
      </c>
      <c r="I7257" s="552">
        <f t="shared" si="113"/>
        <v>21178640</v>
      </c>
    </row>
    <row r="7258" spans="1:9">
      <c r="A7258" s="539">
        <v>7257</v>
      </c>
      <c r="B7258" s="540" t="s">
        <v>8534</v>
      </c>
      <c r="C7258" s="540" t="s">
        <v>12106</v>
      </c>
      <c r="D7258" s="540" t="s">
        <v>12107</v>
      </c>
      <c r="E7258" s="540" t="s">
        <v>12131</v>
      </c>
      <c r="F7258" s="556">
        <v>26220000</v>
      </c>
      <c r="G7258" s="541">
        <v>2023</v>
      </c>
      <c r="H7258" s="542">
        <f>VLOOKUP(G7258,[3]잔가율!$B$3:$C$33,2,FALSE)</f>
        <v>0.82599999999999996</v>
      </c>
      <c r="I7258" s="552">
        <f t="shared" si="113"/>
        <v>21657720</v>
      </c>
    </row>
    <row r="7259" spans="1:9">
      <c r="A7259" s="539">
        <v>7258</v>
      </c>
      <c r="B7259" s="540" t="s">
        <v>8534</v>
      </c>
      <c r="C7259" s="540" t="s">
        <v>12106</v>
      </c>
      <c r="D7259" s="540" t="s">
        <v>12107</v>
      </c>
      <c r="E7259" s="540" t="s">
        <v>12132</v>
      </c>
      <c r="F7259" s="556">
        <v>28200000</v>
      </c>
      <c r="G7259" s="541">
        <v>2023</v>
      </c>
      <c r="H7259" s="542">
        <f>VLOOKUP(G7259,[3]잔가율!$B$3:$C$33,2,FALSE)</f>
        <v>0.82599999999999996</v>
      </c>
      <c r="I7259" s="552">
        <f t="shared" si="113"/>
        <v>23293200</v>
      </c>
    </row>
    <row r="7260" spans="1:9">
      <c r="A7260" s="539">
        <v>7259</v>
      </c>
      <c r="B7260" s="540" t="s">
        <v>8534</v>
      </c>
      <c r="C7260" s="540" t="s">
        <v>12106</v>
      </c>
      <c r="D7260" s="540" t="s">
        <v>12107</v>
      </c>
      <c r="E7260" s="540" t="s">
        <v>12133</v>
      </c>
      <c r="F7260" s="556">
        <v>26800000</v>
      </c>
      <c r="G7260" s="541">
        <v>2023</v>
      </c>
      <c r="H7260" s="542">
        <f>VLOOKUP(G7260,[3]잔가율!$B$3:$C$33,2,FALSE)</f>
        <v>0.82599999999999996</v>
      </c>
      <c r="I7260" s="552">
        <f t="shared" si="113"/>
        <v>22136800</v>
      </c>
    </row>
    <row r="7261" spans="1:9">
      <c r="A7261" s="539">
        <v>7260</v>
      </c>
      <c r="B7261" s="540" t="s">
        <v>8534</v>
      </c>
      <c r="C7261" s="540" t="s">
        <v>12106</v>
      </c>
      <c r="D7261" s="540" t="s">
        <v>12107</v>
      </c>
      <c r="E7261" s="540" t="s">
        <v>12134</v>
      </c>
      <c r="F7261" s="556">
        <v>30220000</v>
      </c>
      <c r="G7261" s="541">
        <v>2023</v>
      </c>
      <c r="H7261" s="542">
        <f>VLOOKUP(G7261,[3]잔가율!$B$3:$C$33,2,FALSE)</f>
        <v>0.82599999999999996</v>
      </c>
      <c r="I7261" s="552">
        <f t="shared" si="113"/>
        <v>24961720</v>
      </c>
    </row>
    <row r="7262" spans="1:9">
      <c r="A7262" s="539">
        <v>7261</v>
      </c>
      <c r="B7262" s="540" t="s">
        <v>8534</v>
      </c>
      <c r="C7262" s="540" t="s">
        <v>12106</v>
      </c>
      <c r="D7262" s="540" t="s">
        <v>12107</v>
      </c>
      <c r="E7262" s="540" t="s">
        <v>12135</v>
      </c>
      <c r="F7262" s="556">
        <v>29410000</v>
      </c>
      <c r="G7262" s="541">
        <v>2023</v>
      </c>
      <c r="H7262" s="542">
        <f>VLOOKUP(G7262,[3]잔가율!$B$3:$C$33,2,FALSE)</f>
        <v>0.82599999999999996</v>
      </c>
      <c r="I7262" s="552">
        <f t="shared" si="113"/>
        <v>24292660</v>
      </c>
    </row>
    <row r="7263" spans="1:9">
      <c r="A7263" s="539">
        <v>7262</v>
      </c>
      <c r="B7263" s="540" t="s">
        <v>8534</v>
      </c>
      <c r="C7263" s="540" t="s">
        <v>12106</v>
      </c>
      <c r="D7263" s="540" t="s">
        <v>12107</v>
      </c>
      <c r="E7263" s="540" t="s">
        <v>12136</v>
      </c>
      <c r="F7263" s="556">
        <v>28400000</v>
      </c>
      <c r="G7263" s="541">
        <v>2023</v>
      </c>
      <c r="H7263" s="542">
        <f>VLOOKUP(G7263,[3]잔가율!$B$3:$C$33,2,FALSE)</f>
        <v>0.82599999999999996</v>
      </c>
      <c r="I7263" s="552">
        <f t="shared" si="113"/>
        <v>23458400</v>
      </c>
    </row>
    <row r="7264" spans="1:9">
      <c r="A7264" s="539">
        <v>7263</v>
      </c>
      <c r="B7264" s="540" t="s">
        <v>8534</v>
      </c>
      <c r="C7264" s="540" t="s">
        <v>12106</v>
      </c>
      <c r="D7264" s="540" t="s">
        <v>12107</v>
      </c>
      <c r="E7264" s="540" t="s">
        <v>12137</v>
      </c>
      <c r="F7264" s="556">
        <v>30400000</v>
      </c>
      <c r="G7264" s="541">
        <v>2023</v>
      </c>
      <c r="H7264" s="542">
        <f>VLOOKUP(G7264,[3]잔가율!$B$3:$C$33,2,FALSE)</f>
        <v>0.82599999999999996</v>
      </c>
      <c r="I7264" s="552">
        <f t="shared" si="113"/>
        <v>25110400</v>
      </c>
    </row>
    <row r="7265" spans="1:9">
      <c r="A7265" s="539">
        <v>7264</v>
      </c>
      <c r="B7265" s="540" t="s">
        <v>8534</v>
      </c>
      <c r="C7265" s="540" t="s">
        <v>12106</v>
      </c>
      <c r="D7265" s="540" t="s">
        <v>12107</v>
      </c>
      <c r="E7265" s="540" t="s">
        <v>12138</v>
      </c>
      <c r="F7265" s="556">
        <v>29640000</v>
      </c>
      <c r="G7265" s="541">
        <v>2023</v>
      </c>
      <c r="H7265" s="542">
        <f>VLOOKUP(G7265,[3]잔가율!$B$3:$C$33,2,FALSE)</f>
        <v>0.82599999999999996</v>
      </c>
      <c r="I7265" s="552">
        <f t="shared" si="113"/>
        <v>24482640</v>
      </c>
    </row>
    <row r="7266" spans="1:9">
      <c r="A7266" s="539">
        <v>7265</v>
      </c>
      <c r="B7266" s="540" t="s">
        <v>8534</v>
      </c>
      <c r="C7266" s="540" t="s">
        <v>12106</v>
      </c>
      <c r="D7266" s="540" t="s">
        <v>12107</v>
      </c>
      <c r="E7266" s="540" t="s">
        <v>12139</v>
      </c>
      <c r="F7266" s="556">
        <v>25480000</v>
      </c>
      <c r="G7266" s="541">
        <v>2023</v>
      </c>
      <c r="H7266" s="542">
        <f>VLOOKUP(G7266,[3]잔가율!$B$3:$C$33,2,FALSE)</f>
        <v>0.82599999999999996</v>
      </c>
      <c r="I7266" s="552">
        <f t="shared" si="113"/>
        <v>21046480</v>
      </c>
    </row>
    <row r="7267" spans="1:9">
      <c r="A7267" s="539">
        <v>7266</v>
      </c>
      <c r="B7267" s="540" t="s">
        <v>8534</v>
      </c>
      <c r="C7267" s="540" t="s">
        <v>12106</v>
      </c>
      <c r="D7267" s="540" t="s">
        <v>12107</v>
      </c>
      <c r="E7267" s="540" t="s">
        <v>12140</v>
      </c>
      <c r="F7267" s="556">
        <v>28930000</v>
      </c>
      <c r="G7267" s="541">
        <v>2023</v>
      </c>
      <c r="H7267" s="542">
        <f>VLOOKUP(G7267,[3]잔가율!$B$3:$C$33,2,FALSE)</f>
        <v>0.82599999999999996</v>
      </c>
      <c r="I7267" s="552">
        <f t="shared" si="113"/>
        <v>23896180</v>
      </c>
    </row>
    <row r="7268" spans="1:9">
      <c r="A7268" s="539">
        <v>7267</v>
      </c>
      <c r="B7268" s="540" t="s">
        <v>8534</v>
      </c>
      <c r="C7268" s="540" t="s">
        <v>12106</v>
      </c>
      <c r="D7268" s="540" t="s">
        <v>12107</v>
      </c>
      <c r="E7268" s="540" t="s">
        <v>12141</v>
      </c>
      <c r="F7268" s="556">
        <v>27530000</v>
      </c>
      <c r="G7268" s="541">
        <v>2023</v>
      </c>
      <c r="H7268" s="542">
        <f>VLOOKUP(G7268,[3]잔가율!$B$3:$C$33,2,FALSE)</f>
        <v>0.82599999999999996</v>
      </c>
      <c r="I7268" s="552">
        <f t="shared" si="113"/>
        <v>22739780</v>
      </c>
    </row>
    <row r="7269" spans="1:9">
      <c r="A7269" s="539">
        <v>7268</v>
      </c>
      <c r="B7269" s="540" t="s">
        <v>8534</v>
      </c>
      <c r="C7269" s="540" t="s">
        <v>12106</v>
      </c>
      <c r="D7269" s="540" t="s">
        <v>12107</v>
      </c>
      <c r="E7269" s="540" t="s">
        <v>12142</v>
      </c>
      <c r="F7269" s="556">
        <v>26200000</v>
      </c>
      <c r="G7269" s="541">
        <v>2023</v>
      </c>
      <c r="H7269" s="542">
        <f>VLOOKUP(G7269,[3]잔가율!$B$3:$C$33,2,FALSE)</f>
        <v>0.82599999999999996</v>
      </c>
      <c r="I7269" s="552">
        <f t="shared" si="113"/>
        <v>21641200</v>
      </c>
    </row>
    <row r="7270" spans="1:9">
      <c r="A7270" s="539">
        <v>7269</v>
      </c>
      <c r="B7270" s="540" t="s">
        <v>8534</v>
      </c>
      <c r="C7270" s="540" t="s">
        <v>12106</v>
      </c>
      <c r="D7270" s="540" t="s">
        <v>12107</v>
      </c>
      <c r="E7270" s="540" t="s">
        <v>12143</v>
      </c>
      <c r="F7270" s="556">
        <v>27670000</v>
      </c>
      <c r="G7270" s="541">
        <v>2023</v>
      </c>
      <c r="H7270" s="542">
        <f>VLOOKUP(G7270,[3]잔가율!$B$3:$C$33,2,FALSE)</f>
        <v>0.82599999999999996</v>
      </c>
      <c r="I7270" s="552">
        <f t="shared" si="113"/>
        <v>22855420</v>
      </c>
    </row>
    <row r="7271" spans="1:9">
      <c r="A7271" s="539">
        <v>7270</v>
      </c>
      <c r="B7271" s="540" t="s">
        <v>8534</v>
      </c>
      <c r="C7271" s="540" t="s">
        <v>12106</v>
      </c>
      <c r="D7271" s="540" t="s">
        <v>12107</v>
      </c>
      <c r="E7271" s="540" t="s">
        <v>12144</v>
      </c>
      <c r="F7271" s="556">
        <v>26440000</v>
      </c>
      <c r="G7271" s="541">
        <v>2023</v>
      </c>
      <c r="H7271" s="542">
        <f>VLOOKUP(G7271,[3]잔가율!$B$3:$C$33,2,FALSE)</f>
        <v>0.82599999999999996</v>
      </c>
      <c r="I7271" s="552">
        <f t="shared" si="113"/>
        <v>21839440</v>
      </c>
    </row>
    <row r="7272" spans="1:9">
      <c r="A7272" s="539">
        <v>7271</v>
      </c>
      <c r="B7272" s="540" t="s">
        <v>8534</v>
      </c>
      <c r="C7272" s="540" t="s">
        <v>12106</v>
      </c>
      <c r="D7272" s="540" t="s">
        <v>12107</v>
      </c>
      <c r="E7272" s="540" t="s">
        <v>12145</v>
      </c>
      <c r="F7272" s="556">
        <v>29360000</v>
      </c>
      <c r="G7272" s="541">
        <v>2023</v>
      </c>
      <c r="H7272" s="542">
        <f>VLOOKUP(G7272,[3]잔가율!$B$3:$C$33,2,FALSE)</f>
        <v>0.82599999999999996</v>
      </c>
      <c r="I7272" s="552">
        <f t="shared" si="113"/>
        <v>24251360</v>
      </c>
    </row>
    <row r="7273" spans="1:9">
      <c r="A7273" s="539">
        <v>7272</v>
      </c>
      <c r="B7273" s="540" t="s">
        <v>8534</v>
      </c>
      <c r="C7273" s="540" t="s">
        <v>12106</v>
      </c>
      <c r="D7273" s="540" t="s">
        <v>12107</v>
      </c>
      <c r="E7273" s="540" t="s">
        <v>12146</v>
      </c>
      <c r="F7273" s="556">
        <v>29860000</v>
      </c>
      <c r="G7273" s="541">
        <v>2023</v>
      </c>
      <c r="H7273" s="542">
        <f>VLOOKUP(G7273,[3]잔가율!$B$3:$C$33,2,FALSE)</f>
        <v>0.82599999999999996</v>
      </c>
      <c r="I7273" s="552">
        <f t="shared" si="113"/>
        <v>24664360</v>
      </c>
    </row>
    <row r="7274" spans="1:9">
      <c r="A7274" s="539">
        <v>7273</v>
      </c>
      <c r="B7274" s="540" t="s">
        <v>8534</v>
      </c>
      <c r="C7274" s="540" t="s">
        <v>12106</v>
      </c>
      <c r="D7274" s="540" t="s">
        <v>12107</v>
      </c>
      <c r="E7274" s="540" t="s">
        <v>12147</v>
      </c>
      <c r="F7274" s="556">
        <v>28460000</v>
      </c>
      <c r="G7274" s="541">
        <v>2023</v>
      </c>
      <c r="H7274" s="542">
        <f>VLOOKUP(G7274,[3]잔가율!$B$3:$C$33,2,FALSE)</f>
        <v>0.82599999999999996</v>
      </c>
      <c r="I7274" s="552">
        <f t="shared" si="113"/>
        <v>23507960</v>
      </c>
    </row>
    <row r="7275" spans="1:9">
      <c r="A7275" s="539">
        <v>7274</v>
      </c>
      <c r="B7275" s="540" t="s">
        <v>8534</v>
      </c>
      <c r="C7275" s="540" t="s">
        <v>12106</v>
      </c>
      <c r="D7275" s="540" t="s">
        <v>12107</v>
      </c>
      <c r="E7275" s="540" t="s">
        <v>12148</v>
      </c>
      <c r="F7275" s="556">
        <v>25030000</v>
      </c>
      <c r="G7275" s="541">
        <v>2023</v>
      </c>
      <c r="H7275" s="542">
        <f>VLOOKUP(G7275,[3]잔가율!$B$3:$C$33,2,FALSE)</f>
        <v>0.82599999999999996</v>
      </c>
      <c r="I7275" s="552">
        <f t="shared" si="113"/>
        <v>20674780</v>
      </c>
    </row>
    <row r="7276" spans="1:9">
      <c r="A7276" s="539">
        <v>7275</v>
      </c>
      <c r="B7276" s="540" t="s">
        <v>8534</v>
      </c>
      <c r="C7276" s="540" t="s">
        <v>12106</v>
      </c>
      <c r="D7276" s="540" t="s">
        <v>12107</v>
      </c>
      <c r="E7276" s="540" t="s">
        <v>12149</v>
      </c>
      <c r="F7276" s="556">
        <v>26890000</v>
      </c>
      <c r="G7276" s="541">
        <v>2023</v>
      </c>
      <c r="H7276" s="542">
        <f>VLOOKUP(G7276,[3]잔가율!$B$3:$C$33,2,FALSE)</f>
        <v>0.82599999999999996</v>
      </c>
      <c r="I7276" s="552">
        <f t="shared" si="113"/>
        <v>22211140</v>
      </c>
    </row>
    <row r="7277" spans="1:9">
      <c r="A7277" s="539">
        <v>7276</v>
      </c>
      <c r="B7277" s="540" t="s">
        <v>8534</v>
      </c>
      <c r="C7277" s="540" t="s">
        <v>12106</v>
      </c>
      <c r="D7277" s="540" t="s">
        <v>12107</v>
      </c>
      <c r="E7277" s="540" t="s">
        <v>12150</v>
      </c>
      <c r="F7277" s="556">
        <v>23220000</v>
      </c>
      <c r="G7277" s="541">
        <v>2023</v>
      </c>
      <c r="H7277" s="542">
        <f>VLOOKUP(G7277,[3]잔가율!$B$3:$C$33,2,FALSE)</f>
        <v>0.82599999999999996</v>
      </c>
      <c r="I7277" s="552">
        <f t="shared" si="113"/>
        <v>19179720</v>
      </c>
    </row>
    <row r="7278" spans="1:9">
      <c r="A7278" s="539">
        <v>7277</v>
      </c>
      <c r="B7278" s="540" t="s">
        <v>8534</v>
      </c>
      <c r="C7278" s="540" t="s">
        <v>12106</v>
      </c>
      <c r="D7278" s="540" t="s">
        <v>12107</v>
      </c>
      <c r="E7278" s="540" t="s">
        <v>12151</v>
      </c>
      <c r="F7278" s="556">
        <v>23430000</v>
      </c>
      <c r="G7278" s="541">
        <v>2023</v>
      </c>
      <c r="H7278" s="542">
        <f>VLOOKUP(G7278,[3]잔가율!$B$3:$C$33,2,FALSE)</f>
        <v>0.82599999999999996</v>
      </c>
      <c r="I7278" s="552">
        <f t="shared" si="113"/>
        <v>19353180</v>
      </c>
    </row>
    <row r="7279" spans="1:9">
      <c r="A7279" s="539">
        <v>7278</v>
      </c>
      <c r="B7279" s="540" t="s">
        <v>8534</v>
      </c>
      <c r="C7279" s="540" t="s">
        <v>12106</v>
      </c>
      <c r="D7279" s="540" t="s">
        <v>12107</v>
      </c>
      <c r="E7279" s="540" t="s">
        <v>12152</v>
      </c>
      <c r="F7279" s="556">
        <v>23000000</v>
      </c>
      <c r="G7279" s="541">
        <v>2023</v>
      </c>
      <c r="H7279" s="542">
        <f>VLOOKUP(G7279,[3]잔가율!$B$3:$C$33,2,FALSE)</f>
        <v>0.82599999999999996</v>
      </c>
      <c r="I7279" s="552">
        <f t="shared" si="113"/>
        <v>18998000</v>
      </c>
    </row>
    <row r="7280" spans="1:9">
      <c r="A7280" s="539">
        <v>7279</v>
      </c>
      <c r="B7280" s="540" t="s">
        <v>8534</v>
      </c>
      <c r="C7280" s="540" t="s">
        <v>12106</v>
      </c>
      <c r="D7280" s="540" t="s">
        <v>12107</v>
      </c>
      <c r="E7280" s="540" t="s">
        <v>12153</v>
      </c>
      <c r="F7280" s="556">
        <v>19620000</v>
      </c>
      <c r="G7280" s="541">
        <v>2023</v>
      </c>
      <c r="H7280" s="542">
        <f>VLOOKUP(G7280,[3]잔가율!$B$3:$C$33,2,FALSE)</f>
        <v>0.82599999999999996</v>
      </c>
      <c r="I7280" s="552">
        <f t="shared" si="113"/>
        <v>16206120</v>
      </c>
    </row>
    <row r="7281" spans="1:9">
      <c r="A7281" s="539">
        <v>7280</v>
      </c>
      <c r="B7281" s="540" t="s">
        <v>8534</v>
      </c>
      <c r="C7281" s="540" t="s">
        <v>12106</v>
      </c>
      <c r="D7281" s="540" t="s">
        <v>12107</v>
      </c>
      <c r="E7281" s="540" t="s">
        <v>12154</v>
      </c>
      <c r="F7281" s="556">
        <v>20560000</v>
      </c>
      <c r="G7281" s="541">
        <v>2023</v>
      </c>
      <c r="H7281" s="542">
        <f>VLOOKUP(G7281,[3]잔가율!$B$3:$C$33,2,FALSE)</f>
        <v>0.82599999999999996</v>
      </c>
      <c r="I7281" s="552">
        <f t="shared" si="113"/>
        <v>16982560</v>
      </c>
    </row>
    <row r="7282" spans="1:9">
      <c r="A7282" s="539">
        <v>7281</v>
      </c>
      <c r="B7282" s="540" t="s">
        <v>8534</v>
      </c>
      <c r="C7282" s="540" t="s">
        <v>12106</v>
      </c>
      <c r="D7282" s="540" t="s">
        <v>12107</v>
      </c>
      <c r="E7282" s="540" t="s">
        <v>12155</v>
      </c>
      <c r="F7282" s="556">
        <v>21200000</v>
      </c>
      <c r="G7282" s="541">
        <v>2023</v>
      </c>
      <c r="H7282" s="542">
        <f>VLOOKUP(G7282,[3]잔가율!$B$3:$C$33,2,FALSE)</f>
        <v>0.82599999999999996</v>
      </c>
      <c r="I7282" s="552">
        <f t="shared" si="113"/>
        <v>17511200</v>
      </c>
    </row>
    <row r="7283" spans="1:9">
      <c r="A7283" s="539">
        <v>7282</v>
      </c>
      <c r="B7283" s="540" t="s">
        <v>8534</v>
      </c>
      <c r="C7283" s="540" t="s">
        <v>12106</v>
      </c>
      <c r="D7283" s="540" t="s">
        <v>12107</v>
      </c>
      <c r="E7283" s="540" t="s">
        <v>12156</v>
      </c>
      <c r="F7283" s="556">
        <v>22190000</v>
      </c>
      <c r="G7283" s="541">
        <v>2023</v>
      </c>
      <c r="H7283" s="542">
        <f>VLOOKUP(G7283,[3]잔가율!$B$3:$C$33,2,FALSE)</f>
        <v>0.82599999999999996</v>
      </c>
      <c r="I7283" s="552">
        <f t="shared" si="113"/>
        <v>18328940</v>
      </c>
    </row>
    <row r="7284" spans="1:9">
      <c r="A7284" s="539">
        <v>7283</v>
      </c>
      <c r="B7284" s="540" t="s">
        <v>8534</v>
      </c>
      <c r="C7284" s="540" t="s">
        <v>12106</v>
      </c>
      <c r="D7284" s="540" t="s">
        <v>12107</v>
      </c>
      <c r="E7284" s="540" t="s">
        <v>12157</v>
      </c>
      <c r="F7284" s="556">
        <v>24190000</v>
      </c>
      <c r="G7284" s="541">
        <v>2023</v>
      </c>
      <c r="H7284" s="542">
        <f>VLOOKUP(G7284,[3]잔가율!$B$3:$C$33,2,FALSE)</f>
        <v>0.82599999999999996</v>
      </c>
      <c r="I7284" s="552">
        <f t="shared" si="113"/>
        <v>19980940</v>
      </c>
    </row>
    <row r="7285" spans="1:9">
      <c r="A7285" s="539">
        <v>7284</v>
      </c>
      <c r="B7285" s="540" t="s">
        <v>8534</v>
      </c>
      <c r="C7285" s="540" t="s">
        <v>12106</v>
      </c>
      <c r="D7285" s="540" t="s">
        <v>12107</v>
      </c>
      <c r="E7285" s="540" t="s">
        <v>12158</v>
      </c>
      <c r="F7285" s="556">
        <v>23050000</v>
      </c>
      <c r="G7285" s="541">
        <v>2023</v>
      </c>
      <c r="H7285" s="542">
        <f>VLOOKUP(G7285,[3]잔가율!$B$3:$C$33,2,FALSE)</f>
        <v>0.82599999999999996</v>
      </c>
      <c r="I7285" s="552">
        <f t="shared" si="113"/>
        <v>19039300</v>
      </c>
    </row>
    <row r="7286" spans="1:9">
      <c r="A7286" s="539">
        <v>7285</v>
      </c>
      <c r="B7286" s="540" t="s">
        <v>8534</v>
      </c>
      <c r="C7286" s="540" t="s">
        <v>12106</v>
      </c>
      <c r="D7286" s="540" t="s">
        <v>12107</v>
      </c>
      <c r="E7286" s="540" t="s">
        <v>12159</v>
      </c>
      <c r="F7286" s="556">
        <v>23950000</v>
      </c>
      <c r="G7286" s="541">
        <v>2023</v>
      </c>
      <c r="H7286" s="542">
        <f>VLOOKUP(G7286,[3]잔가율!$B$3:$C$33,2,FALSE)</f>
        <v>0.82599999999999996</v>
      </c>
      <c r="I7286" s="552">
        <f t="shared" si="113"/>
        <v>19782700</v>
      </c>
    </row>
    <row r="7287" spans="1:9">
      <c r="A7287" s="539">
        <v>7286</v>
      </c>
      <c r="B7287" s="540" t="s">
        <v>8534</v>
      </c>
      <c r="C7287" s="540" t="s">
        <v>12106</v>
      </c>
      <c r="D7287" s="540" t="s">
        <v>12107</v>
      </c>
      <c r="E7287" s="540" t="s">
        <v>12160</v>
      </c>
      <c r="F7287" s="556">
        <v>24840000</v>
      </c>
      <c r="G7287" s="541">
        <v>2023</v>
      </c>
      <c r="H7287" s="542">
        <f>VLOOKUP(G7287,[3]잔가율!$B$3:$C$33,2,FALSE)</f>
        <v>0.82599999999999996</v>
      </c>
      <c r="I7287" s="552">
        <f t="shared" si="113"/>
        <v>20517840</v>
      </c>
    </row>
    <row r="7288" spans="1:9">
      <c r="A7288" s="539">
        <v>7287</v>
      </c>
      <c r="B7288" s="540" t="s">
        <v>8534</v>
      </c>
      <c r="C7288" s="540" t="s">
        <v>12106</v>
      </c>
      <c r="D7288" s="540" t="s">
        <v>12107</v>
      </c>
      <c r="E7288" s="540" t="s">
        <v>12161</v>
      </c>
      <c r="F7288" s="556">
        <v>24800000</v>
      </c>
      <c r="G7288" s="541">
        <v>2023</v>
      </c>
      <c r="H7288" s="542">
        <f>VLOOKUP(G7288,[3]잔가율!$B$3:$C$33,2,FALSE)</f>
        <v>0.82599999999999996</v>
      </c>
      <c r="I7288" s="552">
        <f t="shared" si="113"/>
        <v>20484800</v>
      </c>
    </row>
    <row r="7289" spans="1:9">
      <c r="A7289" s="539">
        <v>7288</v>
      </c>
      <c r="B7289" s="540" t="s">
        <v>8534</v>
      </c>
      <c r="C7289" s="540" t="s">
        <v>12106</v>
      </c>
      <c r="D7289" s="540" t="s">
        <v>12107</v>
      </c>
      <c r="E7289" s="540" t="s">
        <v>12162</v>
      </c>
      <c r="F7289" s="556">
        <v>20250000</v>
      </c>
      <c r="G7289" s="541">
        <v>2023</v>
      </c>
      <c r="H7289" s="542">
        <f>VLOOKUP(G7289,[3]잔가율!$B$3:$C$33,2,FALSE)</f>
        <v>0.82599999999999996</v>
      </c>
      <c r="I7289" s="552">
        <f t="shared" si="113"/>
        <v>16726500</v>
      </c>
    </row>
    <row r="7290" spans="1:9">
      <c r="A7290" s="539">
        <v>7289</v>
      </c>
      <c r="B7290" s="540" t="s">
        <v>8534</v>
      </c>
      <c r="C7290" s="540" t="s">
        <v>12106</v>
      </c>
      <c r="D7290" s="540" t="s">
        <v>12107</v>
      </c>
      <c r="E7290" s="540" t="s">
        <v>12163</v>
      </c>
      <c r="F7290" s="556">
        <v>23670000</v>
      </c>
      <c r="G7290" s="541">
        <v>2023</v>
      </c>
      <c r="H7290" s="542">
        <f>VLOOKUP(G7290,[3]잔가율!$B$3:$C$33,2,FALSE)</f>
        <v>0.82599999999999996</v>
      </c>
      <c r="I7290" s="552">
        <f t="shared" si="113"/>
        <v>19551420</v>
      </c>
    </row>
    <row r="7291" spans="1:9">
      <c r="A7291" s="539">
        <v>7290</v>
      </c>
      <c r="B7291" s="540" t="s">
        <v>8534</v>
      </c>
      <c r="C7291" s="540" t="s">
        <v>12106</v>
      </c>
      <c r="D7291" s="540" t="s">
        <v>2749</v>
      </c>
      <c r="E7291" s="540" t="s">
        <v>12164</v>
      </c>
      <c r="F7291" s="556">
        <v>30030000</v>
      </c>
      <c r="G7291" s="541">
        <v>2023</v>
      </c>
      <c r="H7291" s="542">
        <f>VLOOKUP(G7291,[3]잔가율!$B$3:$C$33,2,FALSE)</f>
        <v>0.82599999999999996</v>
      </c>
      <c r="I7291" s="552">
        <f t="shared" si="113"/>
        <v>24804780</v>
      </c>
    </row>
    <row r="7292" spans="1:9">
      <c r="A7292" s="539">
        <v>7291</v>
      </c>
      <c r="B7292" s="540" t="s">
        <v>8534</v>
      </c>
      <c r="C7292" s="540" t="s">
        <v>12106</v>
      </c>
      <c r="D7292" s="540" t="s">
        <v>2749</v>
      </c>
      <c r="E7292" s="540" t="s">
        <v>12165</v>
      </c>
      <c r="F7292" s="556">
        <v>32720000</v>
      </c>
      <c r="G7292" s="541">
        <v>2023</v>
      </c>
      <c r="H7292" s="542">
        <f>VLOOKUP(G7292,[3]잔가율!$B$3:$C$33,2,FALSE)</f>
        <v>0.82599999999999996</v>
      </c>
      <c r="I7292" s="552">
        <f t="shared" si="113"/>
        <v>27026720</v>
      </c>
    </row>
    <row r="7293" spans="1:9">
      <c r="A7293" s="539">
        <v>7292</v>
      </c>
      <c r="B7293" s="540" t="s">
        <v>8534</v>
      </c>
      <c r="C7293" s="540" t="s">
        <v>12106</v>
      </c>
      <c r="D7293" s="540" t="s">
        <v>2749</v>
      </c>
      <c r="E7293" s="540" t="s">
        <v>12166</v>
      </c>
      <c r="F7293" s="556">
        <v>26760000</v>
      </c>
      <c r="G7293" s="541">
        <v>2023</v>
      </c>
      <c r="H7293" s="542">
        <f>VLOOKUP(G7293,[3]잔가율!$B$3:$C$33,2,FALSE)</f>
        <v>0.82599999999999996</v>
      </c>
      <c r="I7293" s="552">
        <f t="shared" si="113"/>
        <v>22103760</v>
      </c>
    </row>
    <row r="7294" spans="1:9">
      <c r="A7294" s="539">
        <v>7293</v>
      </c>
      <c r="B7294" s="540" t="s">
        <v>8534</v>
      </c>
      <c r="C7294" s="540" t="s">
        <v>12106</v>
      </c>
      <c r="D7294" s="540" t="s">
        <v>2749</v>
      </c>
      <c r="E7294" s="540" t="s">
        <v>12167</v>
      </c>
      <c r="F7294" s="556">
        <v>22380000</v>
      </c>
      <c r="G7294" s="541">
        <v>2023</v>
      </c>
      <c r="H7294" s="542">
        <f>VLOOKUP(G7294,[3]잔가율!$B$3:$C$33,2,FALSE)</f>
        <v>0.82599999999999996</v>
      </c>
      <c r="I7294" s="552">
        <f t="shared" si="113"/>
        <v>18485880</v>
      </c>
    </row>
    <row r="7295" spans="1:9">
      <c r="A7295" s="539">
        <v>7294</v>
      </c>
      <c r="B7295" s="540" t="s">
        <v>8534</v>
      </c>
      <c r="C7295" s="540" t="s">
        <v>12106</v>
      </c>
      <c r="D7295" s="540" t="s">
        <v>2749</v>
      </c>
      <c r="E7295" s="540" t="s">
        <v>12168</v>
      </c>
      <c r="F7295" s="556">
        <v>25900000</v>
      </c>
      <c r="G7295" s="541">
        <v>2023</v>
      </c>
      <c r="H7295" s="542">
        <f>VLOOKUP(G7295,[3]잔가율!$B$3:$C$33,2,FALSE)</f>
        <v>0.82599999999999996</v>
      </c>
      <c r="I7295" s="552">
        <f t="shared" si="113"/>
        <v>21393400</v>
      </c>
    </row>
    <row r="7296" spans="1:9">
      <c r="A7296" s="539">
        <v>7295</v>
      </c>
      <c r="B7296" s="540" t="s">
        <v>8534</v>
      </c>
      <c r="C7296" s="540" t="s">
        <v>12106</v>
      </c>
      <c r="D7296" s="540" t="s">
        <v>12169</v>
      </c>
      <c r="E7296" s="540" t="s">
        <v>12170</v>
      </c>
      <c r="F7296" s="556">
        <v>18660000</v>
      </c>
      <c r="G7296" s="541">
        <v>2023</v>
      </c>
      <c r="H7296" s="542">
        <f>VLOOKUP(G7296,[3]잔가율!$B$3:$C$33,2,FALSE)</f>
        <v>0.82599999999999996</v>
      </c>
      <c r="I7296" s="552">
        <f t="shared" si="113"/>
        <v>15413160</v>
      </c>
    </row>
    <row r="7297" spans="1:9">
      <c r="A7297" s="539">
        <v>7296</v>
      </c>
      <c r="B7297" s="540" t="s">
        <v>8534</v>
      </c>
      <c r="C7297" s="540" t="s">
        <v>12106</v>
      </c>
      <c r="D7297" s="540" t="s">
        <v>12169</v>
      </c>
      <c r="E7297" s="540" t="s">
        <v>12171</v>
      </c>
      <c r="F7297" s="556">
        <v>17060000</v>
      </c>
      <c r="G7297" s="541">
        <v>2023</v>
      </c>
      <c r="H7297" s="542">
        <f>VLOOKUP(G7297,[3]잔가율!$B$3:$C$33,2,FALSE)</f>
        <v>0.82599999999999996</v>
      </c>
      <c r="I7297" s="552">
        <f t="shared" si="113"/>
        <v>14091560</v>
      </c>
    </row>
    <row r="7298" spans="1:9">
      <c r="A7298" s="539">
        <v>7297</v>
      </c>
      <c r="B7298" s="544" t="s">
        <v>8534</v>
      </c>
      <c r="C7298" s="544" t="s">
        <v>12106</v>
      </c>
      <c r="D7298" s="544" t="s">
        <v>12169</v>
      </c>
      <c r="E7298" s="544" t="s">
        <v>12172</v>
      </c>
      <c r="F7298" s="559">
        <v>18310000</v>
      </c>
      <c r="G7298" s="541">
        <v>2023</v>
      </c>
      <c r="H7298" s="542">
        <f>VLOOKUP(G7298,[3]잔가율!$B$3:$C$33,2,FALSE)</f>
        <v>0.82599999999999996</v>
      </c>
      <c r="I7298" s="552">
        <f t="shared" ref="I7298:I7361" si="114">ROUNDDOWN(F7298*H7298,0)</f>
        <v>15124060</v>
      </c>
    </row>
    <row r="7299" spans="1:9">
      <c r="A7299" s="539">
        <v>7298</v>
      </c>
      <c r="B7299" s="540" t="s">
        <v>8534</v>
      </c>
      <c r="C7299" s="540" t="s">
        <v>12106</v>
      </c>
      <c r="D7299" s="540" t="s">
        <v>12169</v>
      </c>
      <c r="E7299" s="540" t="s">
        <v>12173</v>
      </c>
      <c r="F7299" s="556">
        <v>12100000</v>
      </c>
      <c r="G7299" s="541">
        <v>2023</v>
      </c>
      <c r="H7299" s="542">
        <f>VLOOKUP(G7299,[3]잔가율!$B$3:$C$33,2,FALSE)</f>
        <v>0.82599999999999996</v>
      </c>
      <c r="I7299" s="552">
        <f t="shared" si="114"/>
        <v>9994600</v>
      </c>
    </row>
    <row r="7300" spans="1:9">
      <c r="A7300" s="539">
        <v>7299</v>
      </c>
      <c r="B7300" s="540" t="s">
        <v>8534</v>
      </c>
      <c r="C7300" s="540" t="s">
        <v>12106</v>
      </c>
      <c r="D7300" s="540" t="s">
        <v>12169</v>
      </c>
      <c r="E7300" s="540" t="s">
        <v>12174</v>
      </c>
      <c r="F7300" s="556">
        <v>12120000</v>
      </c>
      <c r="G7300" s="541">
        <v>2023</v>
      </c>
      <c r="H7300" s="542">
        <f>VLOOKUP(G7300,[3]잔가율!$B$3:$C$33,2,FALSE)</f>
        <v>0.82599999999999996</v>
      </c>
      <c r="I7300" s="552">
        <f t="shared" si="114"/>
        <v>10011120</v>
      </c>
    </row>
    <row r="7301" spans="1:9">
      <c r="A7301" s="539">
        <v>7300</v>
      </c>
      <c r="B7301" s="540" t="s">
        <v>8534</v>
      </c>
      <c r="C7301" s="540" t="s">
        <v>12106</v>
      </c>
      <c r="D7301" s="540" t="s">
        <v>12169</v>
      </c>
      <c r="E7301" s="540" t="s">
        <v>12175</v>
      </c>
      <c r="F7301" s="556">
        <v>12400000</v>
      </c>
      <c r="G7301" s="541">
        <v>2023</v>
      </c>
      <c r="H7301" s="542">
        <f>VLOOKUP(G7301,[3]잔가율!$B$3:$C$33,2,FALSE)</f>
        <v>0.82599999999999996</v>
      </c>
      <c r="I7301" s="552">
        <f t="shared" si="114"/>
        <v>10242400</v>
      </c>
    </row>
    <row r="7302" spans="1:9">
      <c r="A7302" s="539">
        <v>7301</v>
      </c>
      <c r="B7302" s="540" t="s">
        <v>8534</v>
      </c>
      <c r="C7302" s="540" t="s">
        <v>12106</v>
      </c>
      <c r="D7302" s="540" t="s">
        <v>12169</v>
      </c>
      <c r="E7302" s="540" t="s">
        <v>12176</v>
      </c>
      <c r="F7302" s="556">
        <v>17310000</v>
      </c>
      <c r="G7302" s="541">
        <v>2023</v>
      </c>
      <c r="H7302" s="542">
        <f>VLOOKUP(G7302,[3]잔가율!$B$3:$C$33,2,FALSE)</f>
        <v>0.82599999999999996</v>
      </c>
      <c r="I7302" s="552">
        <f t="shared" si="114"/>
        <v>14298060</v>
      </c>
    </row>
    <row r="7303" spans="1:9">
      <c r="A7303" s="539">
        <v>7302</v>
      </c>
      <c r="B7303" s="540" t="s">
        <v>8534</v>
      </c>
      <c r="C7303" s="540" t="s">
        <v>12106</v>
      </c>
      <c r="D7303" s="540" t="s">
        <v>12169</v>
      </c>
      <c r="E7303" s="540" t="s">
        <v>12177</v>
      </c>
      <c r="F7303" s="556">
        <v>15620000</v>
      </c>
      <c r="G7303" s="541">
        <v>2023</v>
      </c>
      <c r="H7303" s="542">
        <f>VLOOKUP(G7303,[3]잔가율!$B$3:$C$33,2,FALSE)</f>
        <v>0.82599999999999996</v>
      </c>
      <c r="I7303" s="552">
        <f t="shared" si="114"/>
        <v>12902120</v>
      </c>
    </row>
    <row r="7304" spans="1:9">
      <c r="A7304" s="539">
        <v>7303</v>
      </c>
      <c r="B7304" s="540" t="s">
        <v>8534</v>
      </c>
      <c r="C7304" s="540" t="s">
        <v>12106</v>
      </c>
      <c r="D7304" s="540" t="s">
        <v>12169</v>
      </c>
      <c r="E7304" s="540" t="s">
        <v>12178</v>
      </c>
      <c r="F7304" s="556">
        <v>15800000</v>
      </c>
      <c r="G7304" s="541">
        <v>2023</v>
      </c>
      <c r="H7304" s="542">
        <f>VLOOKUP(G7304,[3]잔가율!$B$3:$C$33,2,FALSE)</f>
        <v>0.82599999999999996</v>
      </c>
      <c r="I7304" s="552">
        <f t="shared" si="114"/>
        <v>13050800</v>
      </c>
    </row>
    <row r="7305" spans="1:9">
      <c r="A7305" s="539">
        <v>7304</v>
      </c>
      <c r="B7305" s="540" t="s">
        <v>8534</v>
      </c>
      <c r="C7305" s="540" t="s">
        <v>12106</v>
      </c>
      <c r="D7305" s="540" t="s">
        <v>12169</v>
      </c>
      <c r="E7305" s="540" t="s">
        <v>12179</v>
      </c>
      <c r="F7305" s="556">
        <v>16100000</v>
      </c>
      <c r="G7305" s="541">
        <v>2023</v>
      </c>
      <c r="H7305" s="542">
        <f>VLOOKUP(G7305,[3]잔가율!$B$3:$C$33,2,FALSE)</f>
        <v>0.82599999999999996</v>
      </c>
      <c r="I7305" s="552">
        <f t="shared" si="114"/>
        <v>13298600</v>
      </c>
    </row>
    <row r="7306" spans="1:9">
      <c r="A7306" s="539">
        <v>7305</v>
      </c>
      <c r="B7306" s="540" t="s">
        <v>8534</v>
      </c>
      <c r="C7306" s="540" t="s">
        <v>12106</v>
      </c>
      <c r="D7306" s="540" t="s">
        <v>12169</v>
      </c>
      <c r="E7306" s="540" t="s">
        <v>12180</v>
      </c>
      <c r="F7306" s="556">
        <v>16980000</v>
      </c>
      <c r="G7306" s="541">
        <v>2023</v>
      </c>
      <c r="H7306" s="542">
        <f>VLOOKUP(G7306,[3]잔가율!$B$3:$C$33,2,FALSE)</f>
        <v>0.82599999999999996</v>
      </c>
      <c r="I7306" s="552">
        <f t="shared" si="114"/>
        <v>14025480</v>
      </c>
    </row>
    <row r="7307" spans="1:9">
      <c r="A7307" s="539">
        <v>7306</v>
      </c>
      <c r="B7307" s="540" t="s">
        <v>8534</v>
      </c>
      <c r="C7307" s="540" t="s">
        <v>12106</v>
      </c>
      <c r="D7307" s="540" t="s">
        <v>12169</v>
      </c>
      <c r="E7307" s="540" t="s">
        <v>12181</v>
      </c>
      <c r="F7307" s="556">
        <v>14900000</v>
      </c>
      <c r="G7307" s="541">
        <v>2023</v>
      </c>
      <c r="H7307" s="542">
        <f>VLOOKUP(G7307,[3]잔가율!$B$3:$C$33,2,FALSE)</f>
        <v>0.82599999999999996</v>
      </c>
      <c r="I7307" s="552">
        <f t="shared" si="114"/>
        <v>12307400</v>
      </c>
    </row>
    <row r="7308" spans="1:9">
      <c r="A7308" s="539">
        <v>7307</v>
      </c>
      <c r="B7308" s="540" t="s">
        <v>8534</v>
      </c>
      <c r="C7308" s="540" t="s">
        <v>12106</v>
      </c>
      <c r="D7308" s="540" t="s">
        <v>12169</v>
      </c>
      <c r="E7308" s="540" t="s">
        <v>12182</v>
      </c>
      <c r="F7308" s="556">
        <v>11270000</v>
      </c>
      <c r="G7308" s="541">
        <v>2023</v>
      </c>
      <c r="H7308" s="542">
        <f>VLOOKUP(G7308,[3]잔가율!$B$3:$C$33,2,FALSE)</f>
        <v>0.82599999999999996</v>
      </c>
      <c r="I7308" s="552">
        <f t="shared" si="114"/>
        <v>9309020</v>
      </c>
    </row>
    <row r="7309" spans="1:9">
      <c r="A7309" s="539">
        <v>7308</v>
      </c>
      <c r="B7309" s="540" t="s">
        <v>8534</v>
      </c>
      <c r="C7309" s="540" t="s">
        <v>12106</v>
      </c>
      <c r="D7309" s="540" t="s">
        <v>12169</v>
      </c>
      <c r="E7309" s="540" t="s">
        <v>12183</v>
      </c>
      <c r="F7309" s="556">
        <v>11680000</v>
      </c>
      <c r="G7309" s="541">
        <v>2023</v>
      </c>
      <c r="H7309" s="542">
        <f>VLOOKUP(G7309,[3]잔가율!$B$3:$C$33,2,FALSE)</f>
        <v>0.82599999999999996</v>
      </c>
      <c r="I7309" s="552">
        <f t="shared" si="114"/>
        <v>9647680</v>
      </c>
    </row>
    <row r="7310" spans="1:9">
      <c r="A7310" s="539">
        <v>7309</v>
      </c>
      <c r="B7310" s="540" t="s">
        <v>8534</v>
      </c>
      <c r="C7310" s="540" t="s">
        <v>12106</v>
      </c>
      <c r="D7310" s="540" t="s">
        <v>12169</v>
      </c>
      <c r="E7310" s="540" t="s">
        <v>12184</v>
      </c>
      <c r="F7310" s="556">
        <v>11250000</v>
      </c>
      <c r="G7310" s="541">
        <v>2023</v>
      </c>
      <c r="H7310" s="542">
        <f>VLOOKUP(G7310,[3]잔가율!$B$3:$C$33,2,FALSE)</f>
        <v>0.82599999999999996</v>
      </c>
      <c r="I7310" s="552">
        <f t="shared" si="114"/>
        <v>9292500</v>
      </c>
    </row>
    <row r="7311" spans="1:9">
      <c r="A7311" s="539">
        <v>7310</v>
      </c>
      <c r="B7311" s="540" t="s">
        <v>8534</v>
      </c>
      <c r="C7311" s="540" t="s">
        <v>12106</v>
      </c>
      <c r="D7311" s="540" t="s">
        <v>12169</v>
      </c>
      <c r="E7311" s="540" t="s">
        <v>12185</v>
      </c>
      <c r="F7311" s="556">
        <v>11130000</v>
      </c>
      <c r="G7311" s="541">
        <v>2023</v>
      </c>
      <c r="H7311" s="542">
        <f>VLOOKUP(G7311,[3]잔가율!$B$3:$C$33,2,FALSE)</f>
        <v>0.82599999999999996</v>
      </c>
      <c r="I7311" s="552">
        <f t="shared" si="114"/>
        <v>9193380</v>
      </c>
    </row>
    <row r="7312" spans="1:9">
      <c r="A7312" s="539">
        <v>7311</v>
      </c>
      <c r="B7312" s="540" t="s">
        <v>8534</v>
      </c>
      <c r="C7312" s="540" t="s">
        <v>12106</v>
      </c>
      <c r="D7312" s="540" t="s">
        <v>12169</v>
      </c>
      <c r="E7312" s="540" t="s">
        <v>12186</v>
      </c>
      <c r="F7312" s="556">
        <v>10050000</v>
      </c>
      <c r="G7312" s="541">
        <v>2023</v>
      </c>
      <c r="H7312" s="542">
        <f>VLOOKUP(G7312,[3]잔가율!$B$3:$C$33,2,FALSE)</f>
        <v>0.82599999999999996</v>
      </c>
      <c r="I7312" s="552">
        <f t="shared" si="114"/>
        <v>8301300</v>
      </c>
    </row>
    <row r="7313" spans="1:9">
      <c r="A7313" s="539">
        <v>7312</v>
      </c>
      <c r="B7313" s="540" t="s">
        <v>8534</v>
      </c>
      <c r="C7313" s="540" t="s">
        <v>12106</v>
      </c>
      <c r="D7313" s="540" t="s">
        <v>12169</v>
      </c>
      <c r="E7313" s="540" t="s">
        <v>12187</v>
      </c>
      <c r="F7313" s="556">
        <v>10500000</v>
      </c>
      <c r="G7313" s="541">
        <v>2023</v>
      </c>
      <c r="H7313" s="542">
        <f>VLOOKUP(G7313,[3]잔가율!$B$3:$C$33,2,FALSE)</f>
        <v>0.82599999999999996</v>
      </c>
      <c r="I7313" s="552">
        <f t="shared" si="114"/>
        <v>8673000</v>
      </c>
    </row>
    <row r="7314" spans="1:9">
      <c r="A7314" s="539">
        <v>7313</v>
      </c>
      <c r="B7314" s="540" t="s">
        <v>8534</v>
      </c>
      <c r="C7314" s="540" t="s">
        <v>12106</v>
      </c>
      <c r="D7314" s="540" t="s">
        <v>12169</v>
      </c>
      <c r="E7314" s="540" t="s">
        <v>12188</v>
      </c>
      <c r="F7314" s="556">
        <v>10650000</v>
      </c>
      <c r="G7314" s="541">
        <v>2023</v>
      </c>
      <c r="H7314" s="542">
        <f>VLOOKUP(G7314,[3]잔가율!$B$3:$C$33,2,FALSE)</f>
        <v>0.82599999999999996</v>
      </c>
      <c r="I7314" s="552">
        <f t="shared" si="114"/>
        <v>8796900</v>
      </c>
    </row>
    <row r="7315" spans="1:9">
      <c r="A7315" s="539">
        <v>7314</v>
      </c>
      <c r="B7315" s="540" t="s">
        <v>8534</v>
      </c>
      <c r="C7315" s="540" t="s">
        <v>12106</v>
      </c>
      <c r="D7315" s="540" t="s">
        <v>12169</v>
      </c>
      <c r="E7315" s="540" t="s">
        <v>12189</v>
      </c>
      <c r="F7315" s="556">
        <v>10030000</v>
      </c>
      <c r="G7315" s="541">
        <v>2023</v>
      </c>
      <c r="H7315" s="542">
        <f>VLOOKUP(G7315,[3]잔가율!$B$3:$C$33,2,FALSE)</f>
        <v>0.82599999999999996</v>
      </c>
      <c r="I7315" s="552">
        <f t="shared" si="114"/>
        <v>8284780</v>
      </c>
    </row>
    <row r="7316" spans="1:9">
      <c r="A7316" s="539">
        <v>7315</v>
      </c>
      <c r="B7316" s="540" t="s">
        <v>8534</v>
      </c>
      <c r="C7316" s="540" t="s">
        <v>12106</v>
      </c>
      <c r="D7316" s="540" t="s">
        <v>12169</v>
      </c>
      <c r="E7316" s="540" t="s">
        <v>12190</v>
      </c>
      <c r="F7316" s="556">
        <v>9660000</v>
      </c>
      <c r="G7316" s="541">
        <v>2023</v>
      </c>
      <c r="H7316" s="542">
        <f>VLOOKUP(G7316,[3]잔가율!$B$3:$C$33,2,FALSE)</f>
        <v>0.82599999999999996</v>
      </c>
      <c r="I7316" s="552">
        <f t="shared" si="114"/>
        <v>7979160</v>
      </c>
    </row>
    <row r="7317" spans="1:9">
      <c r="A7317" s="539">
        <v>7316</v>
      </c>
      <c r="B7317" s="540" t="s">
        <v>8534</v>
      </c>
      <c r="C7317" s="540" t="s">
        <v>12106</v>
      </c>
      <c r="D7317" s="540" t="s">
        <v>12169</v>
      </c>
      <c r="E7317" s="540" t="s">
        <v>12191</v>
      </c>
      <c r="F7317" s="556">
        <v>10000000</v>
      </c>
      <c r="G7317" s="541">
        <v>2023</v>
      </c>
      <c r="H7317" s="542">
        <f>VLOOKUP(G7317,[3]잔가율!$B$3:$C$33,2,FALSE)</f>
        <v>0.82599999999999996</v>
      </c>
      <c r="I7317" s="552">
        <f t="shared" si="114"/>
        <v>8260000</v>
      </c>
    </row>
    <row r="7318" spans="1:9">
      <c r="A7318" s="539">
        <v>7317</v>
      </c>
      <c r="B7318" s="540" t="s">
        <v>8534</v>
      </c>
      <c r="C7318" s="540" t="s">
        <v>12106</v>
      </c>
      <c r="D7318" s="540" t="s">
        <v>12169</v>
      </c>
      <c r="E7318" s="540" t="s">
        <v>12192</v>
      </c>
      <c r="F7318" s="556">
        <v>9990000</v>
      </c>
      <c r="G7318" s="541">
        <v>2023</v>
      </c>
      <c r="H7318" s="542">
        <f>VLOOKUP(G7318,[3]잔가율!$B$3:$C$33,2,FALSE)</f>
        <v>0.82599999999999996</v>
      </c>
      <c r="I7318" s="552">
        <f t="shared" si="114"/>
        <v>8251740</v>
      </c>
    </row>
    <row r="7319" spans="1:9">
      <c r="A7319" s="539">
        <v>7318</v>
      </c>
      <c r="B7319" s="540" t="s">
        <v>8534</v>
      </c>
      <c r="C7319" s="540" t="s">
        <v>12106</v>
      </c>
      <c r="D7319" s="540" t="s">
        <v>12169</v>
      </c>
      <c r="E7319" s="540" t="s">
        <v>12193</v>
      </c>
      <c r="F7319" s="556">
        <v>9400000</v>
      </c>
      <c r="G7319" s="541">
        <v>2023</v>
      </c>
      <c r="H7319" s="542">
        <f>VLOOKUP(G7319,[3]잔가율!$B$3:$C$33,2,FALSE)</f>
        <v>0.82599999999999996</v>
      </c>
      <c r="I7319" s="552">
        <f t="shared" si="114"/>
        <v>7764400</v>
      </c>
    </row>
    <row r="7320" spans="1:9">
      <c r="A7320" s="539">
        <v>7319</v>
      </c>
      <c r="B7320" s="540" t="s">
        <v>8534</v>
      </c>
      <c r="C7320" s="540" t="s">
        <v>12106</v>
      </c>
      <c r="D7320" s="540" t="s">
        <v>12169</v>
      </c>
      <c r="E7320" s="540" t="s">
        <v>12194</v>
      </c>
      <c r="F7320" s="556">
        <v>11180000</v>
      </c>
      <c r="G7320" s="541">
        <v>2023</v>
      </c>
      <c r="H7320" s="542">
        <f>VLOOKUP(G7320,[3]잔가율!$B$3:$C$33,2,FALSE)</f>
        <v>0.82599999999999996</v>
      </c>
      <c r="I7320" s="552">
        <f t="shared" si="114"/>
        <v>9234680</v>
      </c>
    </row>
    <row r="7321" spans="1:9">
      <c r="A7321" s="539">
        <v>7320</v>
      </c>
      <c r="B7321" s="540" t="s">
        <v>8534</v>
      </c>
      <c r="C7321" s="540" t="s">
        <v>12106</v>
      </c>
      <c r="D7321" s="540" t="s">
        <v>12169</v>
      </c>
      <c r="E7321" s="540" t="s">
        <v>12195</v>
      </c>
      <c r="F7321" s="556">
        <v>11550000</v>
      </c>
      <c r="G7321" s="541">
        <v>2023</v>
      </c>
      <c r="H7321" s="542">
        <f>VLOOKUP(G7321,[3]잔가율!$B$3:$C$33,2,FALSE)</f>
        <v>0.82599999999999996</v>
      </c>
      <c r="I7321" s="552">
        <f t="shared" si="114"/>
        <v>9540300</v>
      </c>
    </row>
    <row r="7322" spans="1:9">
      <c r="A7322" s="539">
        <v>7321</v>
      </c>
      <c r="B7322" s="540" t="s">
        <v>8534</v>
      </c>
      <c r="C7322" s="540" t="s">
        <v>12106</v>
      </c>
      <c r="D7322" s="540" t="s">
        <v>12169</v>
      </c>
      <c r="E7322" s="540" t="s">
        <v>12196</v>
      </c>
      <c r="F7322" s="556">
        <v>12450000</v>
      </c>
      <c r="G7322" s="541">
        <v>2023</v>
      </c>
      <c r="H7322" s="542">
        <f>VLOOKUP(G7322,[3]잔가율!$B$3:$C$33,2,FALSE)</f>
        <v>0.82599999999999996</v>
      </c>
      <c r="I7322" s="552">
        <f t="shared" si="114"/>
        <v>10283700</v>
      </c>
    </row>
    <row r="7323" spans="1:9">
      <c r="A7323" s="539">
        <v>7322</v>
      </c>
      <c r="B7323" s="540" t="s">
        <v>8534</v>
      </c>
      <c r="C7323" s="540" t="s">
        <v>12106</v>
      </c>
      <c r="D7323" s="540" t="s">
        <v>12169</v>
      </c>
      <c r="E7323" s="540" t="s">
        <v>12197</v>
      </c>
      <c r="F7323" s="556">
        <v>12820000</v>
      </c>
      <c r="G7323" s="541">
        <v>2023</v>
      </c>
      <c r="H7323" s="542">
        <f>VLOOKUP(G7323,[3]잔가율!$B$3:$C$33,2,FALSE)</f>
        <v>0.82599999999999996</v>
      </c>
      <c r="I7323" s="552">
        <f t="shared" si="114"/>
        <v>10589320</v>
      </c>
    </row>
    <row r="7324" spans="1:9">
      <c r="A7324" s="539">
        <v>7323</v>
      </c>
      <c r="B7324" s="540" t="s">
        <v>8534</v>
      </c>
      <c r="C7324" s="540" t="s">
        <v>12106</v>
      </c>
      <c r="D7324" s="540" t="s">
        <v>12169</v>
      </c>
      <c r="E7324" s="540" t="s">
        <v>12198</v>
      </c>
      <c r="F7324" s="556">
        <v>13030000</v>
      </c>
      <c r="G7324" s="541">
        <v>2023</v>
      </c>
      <c r="H7324" s="542">
        <f>VLOOKUP(G7324,[3]잔가율!$B$3:$C$33,2,FALSE)</f>
        <v>0.82599999999999996</v>
      </c>
      <c r="I7324" s="552">
        <f t="shared" si="114"/>
        <v>10762780</v>
      </c>
    </row>
    <row r="7325" spans="1:9">
      <c r="A7325" s="539">
        <v>7324</v>
      </c>
      <c r="B7325" s="540" t="s">
        <v>8534</v>
      </c>
      <c r="C7325" s="540" t="s">
        <v>12106</v>
      </c>
      <c r="D7325" s="540" t="s">
        <v>12169</v>
      </c>
      <c r="E7325" s="540" t="s">
        <v>12199</v>
      </c>
      <c r="F7325" s="556">
        <v>12040000</v>
      </c>
      <c r="G7325" s="541">
        <v>2023</v>
      </c>
      <c r="H7325" s="542">
        <f>VLOOKUP(G7325,[3]잔가율!$B$3:$C$33,2,FALSE)</f>
        <v>0.82599999999999996</v>
      </c>
      <c r="I7325" s="552">
        <f t="shared" si="114"/>
        <v>9945040</v>
      </c>
    </row>
    <row r="7326" spans="1:9">
      <c r="A7326" s="539">
        <v>7325</v>
      </c>
      <c r="B7326" s="540" t="s">
        <v>8534</v>
      </c>
      <c r="C7326" s="540" t="s">
        <v>12106</v>
      </c>
      <c r="D7326" s="540" t="s">
        <v>12169</v>
      </c>
      <c r="E7326" s="540" t="s">
        <v>12200</v>
      </c>
      <c r="F7326" s="556">
        <v>11170000</v>
      </c>
      <c r="G7326" s="541">
        <v>2023</v>
      </c>
      <c r="H7326" s="542">
        <f>VLOOKUP(G7326,[3]잔가율!$B$3:$C$33,2,FALSE)</f>
        <v>0.82599999999999996</v>
      </c>
      <c r="I7326" s="552">
        <f t="shared" si="114"/>
        <v>9226420</v>
      </c>
    </row>
    <row r="7327" spans="1:9">
      <c r="A7327" s="539">
        <v>7326</v>
      </c>
      <c r="B7327" s="540" t="s">
        <v>8534</v>
      </c>
      <c r="C7327" s="540" t="s">
        <v>12106</v>
      </c>
      <c r="D7327" s="540" t="s">
        <v>12169</v>
      </c>
      <c r="E7327" s="540" t="s">
        <v>12201</v>
      </c>
      <c r="F7327" s="556">
        <v>10500000</v>
      </c>
      <c r="G7327" s="541">
        <v>2023</v>
      </c>
      <c r="H7327" s="542">
        <f>VLOOKUP(G7327,[3]잔가율!$B$3:$C$33,2,FALSE)</f>
        <v>0.82599999999999996</v>
      </c>
      <c r="I7327" s="552">
        <f t="shared" si="114"/>
        <v>8673000</v>
      </c>
    </row>
    <row r="7328" spans="1:9">
      <c r="A7328" s="539">
        <v>7327</v>
      </c>
      <c r="B7328" s="540" t="s">
        <v>8534</v>
      </c>
      <c r="C7328" s="540" t="s">
        <v>12106</v>
      </c>
      <c r="D7328" s="540" t="s">
        <v>12169</v>
      </c>
      <c r="E7328" s="540" t="s">
        <v>12202</v>
      </c>
      <c r="F7328" s="556">
        <v>11550000</v>
      </c>
      <c r="G7328" s="541">
        <v>2023</v>
      </c>
      <c r="H7328" s="542">
        <f>VLOOKUP(G7328,[3]잔가율!$B$3:$C$33,2,FALSE)</f>
        <v>0.82599999999999996</v>
      </c>
      <c r="I7328" s="552">
        <f t="shared" si="114"/>
        <v>9540300</v>
      </c>
    </row>
    <row r="7329" spans="1:9">
      <c r="A7329" s="539">
        <v>7328</v>
      </c>
      <c r="B7329" s="540" t="s">
        <v>8534</v>
      </c>
      <c r="C7329" s="540" t="s">
        <v>12106</v>
      </c>
      <c r="D7329" s="540" t="s">
        <v>12169</v>
      </c>
      <c r="E7329" s="540" t="s">
        <v>12203</v>
      </c>
      <c r="F7329" s="556">
        <v>12040000</v>
      </c>
      <c r="G7329" s="541">
        <v>2023</v>
      </c>
      <c r="H7329" s="542">
        <f>VLOOKUP(G7329,[3]잔가율!$B$3:$C$33,2,FALSE)</f>
        <v>0.82599999999999996</v>
      </c>
      <c r="I7329" s="552">
        <f t="shared" si="114"/>
        <v>9945040</v>
      </c>
    </row>
    <row r="7330" spans="1:9">
      <c r="A7330" s="539">
        <v>7329</v>
      </c>
      <c r="B7330" s="540" t="s">
        <v>8534</v>
      </c>
      <c r="C7330" s="540" t="s">
        <v>12106</v>
      </c>
      <c r="D7330" s="540" t="s">
        <v>12169</v>
      </c>
      <c r="E7330" s="540" t="s">
        <v>12204</v>
      </c>
      <c r="F7330" s="556">
        <v>11980000</v>
      </c>
      <c r="G7330" s="541">
        <v>2023</v>
      </c>
      <c r="H7330" s="542">
        <f>VLOOKUP(G7330,[3]잔가율!$B$3:$C$33,2,FALSE)</f>
        <v>0.82599999999999996</v>
      </c>
      <c r="I7330" s="552">
        <f t="shared" si="114"/>
        <v>9895480</v>
      </c>
    </row>
    <row r="7331" spans="1:9">
      <c r="A7331" s="539">
        <v>7330</v>
      </c>
      <c r="B7331" s="540" t="s">
        <v>8534</v>
      </c>
      <c r="C7331" s="540" t="s">
        <v>12106</v>
      </c>
      <c r="D7331" s="540" t="s">
        <v>12169</v>
      </c>
      <c r="E7331" s="540" t="s">
        <v>12205</v>
      </c>
      <c r="F7331" s="556">
        <v>9570000</v>
      </c>
      <c r="G7331" s="541">
        <v>2023</v>
      </c>
      <c r="H7331" s="542">
        <f>VLOOKUP(G7331,[3]잔가율!$B$3:$C$33,2,FALSE)</f>
        <v>0.82599999999999996</v>
      </c>
      <c r="I7331" s="552">
        <f t="shared" si="114"/>
        <v>7904820</v>
      </c>
    </row>
    <row r="7332" spans="1:9">
      <c r="A7332" s="539">
        <v>7331</v>
      </c>
      <c r="B7332" s="540" t="s">
        <v>8534</v>
      </c>
      <c r="C7332" s="540" t="s">
        <v>12106</v>
      </c>
      <c r="D7332" s="540" t="s">
        <v>12169</v>
      </c>
      <c r="E7332" s="540" t="s">
        <v>12206</v>
      </c>
      <c r="F7332" s="556">
        <v>9470000</v>
      </c>
      <c r="G7332" s="541">
        <v>2023</v>
      </c>
      <c r="H7332" s="542">
        <f>VLOOKUP(G7332,[3]잔가율!$B$3:$C$33,2,FALSE)</f>
        <v>0.82599999999999996</v>
      </c>
      <c r="I7332" s="552">
        <f t="shared" si="114"/>
        <v>7822220</v>
      </c>
    </row>
    <row r="7333" spans="1:9">
      <c r="A7333" s="539">
        <v>7332</v>
      </c>
      <c r="B7333" s="540" t="s">
        <v>8534</v>
      </c>
      <c r="C7333" s="540" t="s">
        <v>12106</v>
      </c>
      <c r="D7333" s="540" t="s">
        <v>12169</v>
      </c>
      <c r="E7333" s="540" t="s">
        <v>12207</v>
      </c>
      <c r="F7333" s="556">
        <v>13330000</v>
      </c>
      <c r="G7333" s="541">
        <v>2023</v>
      </c>
      <c r="H7333" s="542">
        <f>VLOOKUP(G7333,[3]잔가율!$B$3:$C$33,2,FALSE)</f>
        <v>0.82599999999999996</v>
      </c>
      <c r="I7333" s="552">
        <f t="shared" si="114"/>
        <v>11010580</v>
      </c>
    </row>
    <row r="7334" spans="1:9">
      <c r="A7334" s="539">
        <v>7333</v>
      </c>
      <c r="B7334" s="540" t="s">
        <v>8534</v>
      </c>
      <c r="C7334" s="540" t="s">
        <v>12106</v>
      </c>
      <c r="D7334" s="540" t="s">
        <v>12169</v>
      </c>
      <c r="E7334" s="540" t="s">
        <v>12208</v>
      </c>
      <c r="F7334" s="556">
        <v>11370000</v>
      </c>
      <c r="G7334" s="541">
        <v>2023</v>
      </c>
      <c r="H7334" s="542">
        <f>VLOOKUP(G7334,[3]잔가율!$B$3:$C$33,2,FALSE)</f>
        <v>0.82599999999999996</v>
      </c>
      <c r="I7334" s="552">
        <f t="shared" si="114"/>
        <v>9391620</v>
      </c>
    </row>
    <row r="7335" spans="1:9">
      <c r="A7335" s="539">
        <v>7334</v>
      </c>
      <c r="B7335" s="414" t="s">
        <v>8534</v>
      </c>
      <c r="C7335" s="540" t="s">
        <v>12106</v>
      </c>
      <c r="D7335" s="540" t="s">
        <v>12209</v>
      </c>
      <c r="E7335" s="540" t="s">
        <v>12210</v>
      </c>
      <c r="F7335" s="558">
        <v>35900000</v>
      </c>
      <c r="G7335" s="541">
        <v>2023</v>
      </c>
      <c r="H7335" s="542">
        <f>VLOOKUP(G7335,[3]잔가율!$B$3:$C$33,2,FALSE)</f>
        <v>0.82599999999999996</v>
      </c>
      <c r="I7335" s="552">
        <f t="shared" si="114"/>
        <v>29653400</v>
      </c>
    </row>
    <row r="7336" spans="1:9">
      <c r="A7336" s="539">
        <v>7335</v>
      </c>
      <c r="B7336" s="414" t="s">
        <v>8534</v>
      </c>
      <c r="C7336" s="540" t="s">
        <v>12106</v>
      </c>
      <c r="D7336" s="540" t="s">
        <v>12209</v>
      </c>
      <c r="E7336" s="540" t="s">
        <v>12211</v>
      </c>
      <c r="F7336" s="558">
        <v>37830000</v>
      </c>
      <c r="G7336" s="541">
        <v>2023</v>
      </c>
      <c r="H7336" s="542">
        <f>VLOOKUP(G7336,[3]잔가율!$B$3:$C$33,2,FALSE)</f>
        <v>0.82599999999999996</v>
      </c>
      <c r="I7336" s="552">
        <f t="shared" si="114"/>
        <v>31247580</v>
      </c>
    </row>
    <row r="7337" spans="1:9">
      <c r="A7337" s="539">
        <v>7336</v>
      </c>
      <c r="B7337" s="414" t="s">
        <v>8534</v>
      </c>
      <c r="C7337" s="540" t="s">
        <v>12106</v>
      </c>
      <c r="D7337" s="540" t="s">
        <v>12209</v>
      </c>
      <c r="E7337" s="540" t="s">
        <v>12212</v>
      </c>
      <c r="F7337" s="558">
        <v>58200000</v>
      </c>
      <c r="G7337" s="541">
        <v>2023</v>
      </c>
      <c r="H7337" s="542">
        <f>VLOOKUP(G7337,[3]잔가율!$B$3:$C$33,2,FALSE)</f>
        <v>0.82599999999999996</v>
      </c>
      <c r="I7337" s="552">
        <f t="shared" si="114"/>
        <v>48073200</v>
      </c>
    </row>
    <row r="7338" spans="1:9">
      <c r="A7338" s="539">
        <v>7337</v>
      </c>
      <c r="B7338" s="414" t="s">
        <v>8534</v>
      </c>
      <c r="C7338" s="540" t="s">
        <v>12106</v>
      </c>
      <c r="D7338" s="540" t="s">
        <v>12209</v>
      </c>
      <c r="E7338" s="540" t="s">
        <v>12213</v>
      </c>
      <c r="F7338" s="558">
        <v>39720000</v>
      </c>
      <c r="G7338" s="541">
        <v>2023</v>
      </c>
      <c r="H7338" s="542">
        <f>VLOOKUP(G7338,[3]잔가율!$B$3:$C$33,2,FALSE)</f>
        <v>0.82599999999999996</v>
      </c>
      <c r="I7338" s="552">
        <f t="shared" si="114"/>
        <v>32808720</v>
      </c>
    </row>
    <row r="7339" spans="1:9">
      <c r="A7339" s="539">
        <v>7338</v>
      </c>
      <c r="B7339" s="540" t="s">
        <v>8534</v>
      </c>
      <c r="C7339" s="540" t="s">
        <v>12106</v>
      </c>
      <c r="D7339" s="540" t="s">
        <v>12214</v>
      </c>
      <c r="E7339" s="540" t="s">
        <v>12215</v>
      </c>
      <c r="F7339" s="556">
        <v>21270000</v>
      </c>
      <c r="G7339" s="541">
        <v>2023</v>
      </c>
      <c r="H7339" s="542">
        <f>VLOOKUP(G7339,[3]잔가율!$B$3:$C$33,2,FALSE)</f>
        <v>0.82599999999999996</v>
      </c>
      <c r="I7339" s="552">
        <f t="shared" si="114"/>
        <v>17569020</v>
      </c>
    </row>
    <row r="7340" spans="1:9">
      <c r="A7340" s="539">
        <v>7339</v>
      </c>
      <c r="B7340" s="540" t="s">
        <v>8534</v>
      </c>
      <c r="C7340" s="540" t="s">
        <v>12106</v>
      </c>
      <c r="D7340" s="540" t="s">
        <v>12214</v>
      </c>
      <c r="E7340" s="540" t="s">
        <v>12216</v>
      </c>
      <c r="F7340" s="556">
        <v>21130000</v>
      </c>
      <c r="G7340" s="541">
        <v>2023</v>
      </c>
      <c r="H7340" s="542">
        <f>VLOOKUP(G7340,[3]잔가율!$B$3:$C$33,2,FALSE)</f>
        <v>0.82599999999999996</v>
      </c>
      <c r="I7340" s="552">
        <f t="shared" si="114"/>
        <v>17453380</v>
      </c>
    </row>
    <row r="7341" spans="1:9">
      <c r="A7341" s="539">
        <v>7340</v>
      </c>
      <c r="B7341" s="540" t="s">
        <v>8534</v>
      </c>
      <c r="C7341" s="540" t="s">
        <v>12106</v>
      </c>
      <c r="D7341" s="540" t="s">
        <v>12214</v>
      </c>
      <c r="E7341" s="540" t="s">
        <v>12217</v>
      </c>
      <c r="F7341" s="556">
        <v>21050000</v>
      </c>
      <c r="G7341" s="541">
        <v>2023</v>
      </c>
      <c r="H7341" s="542">
        <f>VLOOKUP(G7341,[3]잔가율!$B$3:$C$33,2,FALSE)</f>
        <v>0.82599999999999996</v>
      </c>
      <c r="I7341" s="552">
        <f t="shared" si="114"/>
        <v>17387300</v>
      </c>
    </row>
    <row r="7342" spans="1:9">
      <c r="A7342" s="539">
        <v>7341</v>
      </c>
      <c r="B7342" s="540" t="s">
        <v>8534</v>
      </c>
      <c r="C7342" s="540" t="s">
        <v>12106</v>
      </c>
      <c r="D7342" s="540" t="s">
        <v>12214</v>
      </c>
      <c r="E7342" s="540" t="s">
        <v>12218</v>
      </c>
      <c r="F7342" s="556">
        <v>20440000</v>
      </c>
      <c r="G7342" s="541">
        <v>2023</v>
      </c>
      <c r="H7342" s="542">
        <f>VLOOKUP(G7342,[3]잔가율!$B$3:$C$33,2,FALSE)</f>
        <v>0.82599999999999996</v>
      </c>
      <c r="I7342" s="552">
        <f t="shared" si="114"/>
        <v>16883440</v>
      </c>
    </row>
    <row r="7343" spans="1:9">
      <c r="A7343" s="539">
        <v>7342</v>
      </c>
      <c r="B7343" s="540" t="s">
        <v>8534</v>
      </c>
      <c r="C7343" s="540" t="s">
        <v>12106</v>
      </c>
      <c r="D7343" s="540" t="s">
        <v>12214</v>
      </c>
      <c r="E7343" s="540" t="s">
        <v>12219</v>
      </c>
      <c r="F7343" s="556">
        <v>20830000</v>
      </c>
      <c r="G7343" s="541">
        <v>2023</v>
      </c>
      <c r="H7343" s="542">
        <f>VLOOKUP(G7343,[3]잔가율!$B$3:$C$33,2,FALSE)</f>
        <v>0.82599999999999996</v>
      </c>
      <c r="I7343" s="552">
        <f t="shared" si="114"/>
        <v>17205580</v>
      </c>
    </row>
    <row r="7344" spans="1:9">
      <c r="A7344" s="539">
        <v>7343</v>
      </c>
      <c r="B7344" s="540" t="s">
        <v>8534</v>
      </c>
      <c r="C7344" s="540" t="s">
        <v>12106</v>
      </c>
      <c r="D7344" s="540" t="s">
        <v>12214</v>
      </c>
      <c r="E7344" s="540" t="s">
        <v>12220</v>
      </c>
      <c r="F7344" s="556">
        <v>16530000</v>
      </c>
      <c r="G7344" s="541">
        <v>2023</v>
      </c>
      <c r="H7344" s="542">
        <f>VLOOKUP(G7344,[3]잔가율!$B$3:$C$33,2,FALSE)</f>
        <v>0.82599999999999996</v>
      </c>
      <c r="I7344" s="552">
        <f t="shared" si="114"/>
        <v>13653780</v>
      </c>
    </row>
    <row r="7345" spans="1:9">
      <c r="A7345" s="539">
        <v>7344</v>
      </c>
      <c r="B7345" s="540" t="s">
        <v>8534</v>
      </c>
      <c r="C7345" s="540" t="s">
        <v>12106</v>
      </c>
      <c r="D7345" s="540" t="s">
        <v>12214</v>
      </c>
      <c r="E7345" s="540" t="s">
        <v>12221</v>
      </c>
      <c r="F7345" s="556">
        <v>17330000</v>
      </c>
      <c r="G7345" s="541">
        <v>2023</v>
      </c>
      <c r="H7345" s="542">
        <f>VLOOKUP(G7345,[3]잔가율!$B$3:$C$33,2,FALSE)</f>
        <v>0.82599999999999996</v>
      </c>
      <c r="I7345" s="552">
        <f t="shared" si="114"/>
        <v>14314580</v>
      </c>
    </row>
    <row r="7346" spans="1:9">
      <c r="A7346" s="539">
        <v>7345</v>
      </c>
      <c r="B7346" s="540" t="s">
        <v>8534</v>
      </c>
      <c r="C7346" s="540" t="s">
        <v>12106</v>
      </c>
      <c r="D7346" s="540" t="s">
        <v>12214</v>
      </c>
      <c r="E7346" s="540" t="s">
        <v>12222</v>
      </c>
      <c r="F7346" s="556">
        <v>20350000</v>
      </c>
      <c r="G7346" s="541">
        <v>2023</v>
      </c>
      <c r="H7346" s="542">
        <f>VLOOKUP(G7346,[3]잔가율!$B$3:$C$33,2,FALSE)</f>
        <v>0.82599999999999996</v>
      </c>
      <c r="I7346" s="552">
        <f t="shared" si="114"/>
        <v>16809100</v>
      </c>
    </row>
    <row r="7347" spans="1:9">
      <c r="A7347" s="539">
        <v>7346</v>
      </c>
      <c r="B7347" s="540" t="s">
        <v>8534</v>
      </c>
      <c r="C7347" s="540" t="s">
        <v>12106</v>
      </c>
      <c r="D7347" s="540" t="s">
        <v>12214</v>
      </c>
      <c r="E7347" s="540" t="s">
        <v>12223</v>
      </c>
      <c r="F7347" s="556">
        <v>23530000</v>
      </c>
      <c r="G7347" s="541">
        <v>2023</v>
      </c>
      <c r="H7347" s="542">
        <f>VLOOKUP(G7347,[3]잔가율!$B$3:$C$33,2,FALSE)</f>
        <v>0.82599999999999996</v>
      </c>
      <c r="I7347" s="552">
        <f t="shared" si="114"/>
        <v>19435780</v>
      </c>
    </row>
    <row r="7348" spans="1:9">
      <c r="A7348" s="539">
        <v>7347</v>
      </c>
      <c r="B7348" s="540" t="s">
        <v>8534</v>
      </c>
      <c r="C7348" s="540" t="s">
        <v>12106</v>
      </c>
      <c r="D7348" s="540" t="s">
        <v>12214</v>
      </c>
      <c r="E7348" s="540" t="s">
        <v>12224</v>
      </c>
      <c r="F7348" s="556">
        <v>23100000</v>
      </c>
      <c r="G7348" s="541">
        <v>2023</v>
      </c>
      <c r="H7348" s="542">
        <f>VLOOKUP(G7348,[3]잔가율!$B$3:$C$33,2,FALSE)</f>
        <v>0.82599999999999996</v>
      </c>
      <c r="I7348" s="552">
        <f t="shared" si="114"/>
        <v>19080600</v>
      </c>
    </row>
    <row r="7349" spans="1:9">
      <c r="A7349" s="539">
        <v>7348</v>
      </c>
      <c r="B7349" s="540" t="s">
        <v>8534</v>
      </c>
      <c r="C7349" s="540" t="s">
        <v>12106</v>
      </c>
      <c r="D7349" s="540" t="s">
        <v>12214</v>
      </c>
      <c r="E7349" s="540" t="s">
        <v>12225</v>
      </c>
      <c r="F7349" s="556">
        <v>23280000</v>
      </c>
      <c r="G7349" s="541">
        <v>2023</v>
      </c>
      <c r="H7349" s="542">
        <f>VLOOKUP(G7349,[3]잔가율!$B$3:$C$33,2,FALSE)</f>
        <v>0.82599999999999996</v>
      </c>
      <c r="I7349" s="552">
        <f t="shared" si="114"/>
        <v>19229280</v>
      </c>
    </row>
    <row r="7350" spans="1:9">
      <c r="A7350" s="539">
        <v>7349</v>
      </c>
      <c r="B7350" s="540" t="s">
        <v>8534</v>
      </c>
      <c r="C7350" s="540" t="s">
        <v>12106</v>
      </c>
      <c r="D7350" s="540" t="s">
        <v>12214</v>
      </c>
      <c r="E7350" s="540" t="s">
        <v>12226</v>
      </c>
      <c r="F7350" s="556">
        <v>22320000</v>
      </c>
      <c r="G7350" s="541">
        <v>2023</v>
      </c>
      <c r="H7350" s="542">
        <f>VLOOKUP(G7350,[3]잔가율!$B$3:$C$33,2,FALSE)</f>
        <v>0.82599999999999996</v>
      </c>
      <c r="I7350" s="552">
        <f t="shared" si="114"/>
        <v>18436320</v>
      </c>
    </row>
    <row r="7351" spans="1:9">
      <c r="A7351" s="539">
        <v>7350</v>
      </c>
      <c r="B7351" s="540" t="s">
        <v>8534</v>
      </c>
      <c r="C7351" s="540" t="s">
        <v>12106</v>
      </c>
      <c r="D7351" s="540" t="s">
        <v>12214</v>
      </c>
      <c r="E7351" s="540" t="s">
        <v>12227</v>
      </c>
      <c r="F7351" s="556">
        <v>23740000</v>
      </c>
      <c r="G7351" s="541">
        <v>2023</v>
      </c>
      <c r="H7351" s="542">
        <f>VLOOKUP(G7351,[3]잔가율!$B$3:$C$33,2,FALSE)</f>
        <v>0.82599999999999996</v>
      </c>
      <c r="I7351" s="552">
        <f t="shared" si="114"/>
        <v>19609240</v>
      </c>
    </row>
    <row r="7352" spans="1:9">
      <c r="A7352" s="539">
        <v>7351</v>
      </c>
      <c r="B7352" s="540" t="s">
        <v>8534</v>
      </c>
      <c r="C7352" s="540" t="s">
        <v>12106</v>
      </c>
      <c r="D7352" s="540" t="s">
        <v>12214</v>
      </c>
      <c r="E7352" s="540" t="s">
        <v>12228</v>
      </c>
      <c r="F7352" s="556">
        <v>24670000</v>
      </c>
      <c r="G7352" s="541">
        <v>2023</v>
      </c>
      <c r="H7352" s="542">
        <f>VLOOKUP(G7352,[3]잔가율!$B$3:$C$33,2,FALSE)</f>
        <v>0.82599999999999996</v>
      </c>
      <c r="I7352" s="552">
        <f t="shared" si="114"/>
        <v>20377420</v>
      </c>
    </row>
    <row r="7353" spans="1:9">
      <c r="A7353" s="539">
        <v>7352</v>
      </c>
      <c r="B7353" s="540" t="s">
        <v>8534</v>
      </c>
      <c r="C7353" s="540" t="s">
        <v>12106</v>
      </c>
      <c r="D7353" s="540" t="s">
        <v>12214</v>
      </c>
      <c r="E7353" s="540" t="s">
        <v>12229</v>
      </c>
      <c r="F7353" s="556">
        <v>21900000</v>
      </c>
      <c r="G7353" s="541">
        <v>2023</v>
      </c>
      <c r="H7353" s="542">
        <f>VLOOKUP(G7353,[3]잔가율!$B$3:$C$33,2,FALSE)</f>
        <v>0.82599999999999996</v>
      </c>
      <c r="I7353" s="552">
        <f t="shared" si="114"/>
        <v>18089400</v>
      </c>
    </row>
    <row r="7354" spans="1:9">
      <c r="A7354" s="539">
        <v>7353</v>
      </c>
      <c r="B7354" s="540" t="s">
        <v>8534</v>
      </c>
      <c r="C7354" s="540" t="s">
        <v>12106</v>
      </c>
      <c r="D7354" s="540" t="s">
        <v>12214</v>
      </c>
      <c r="E7354" s="540" t="s">
        <v>12230</v>
      </c>
      <c r="F7354" s="556">
        <v>21810000</v>
      </c>
      <c r="G7354" s="541">
        <v>2023</v>
      </c>
      <c r="H7354" s="542">
        <f>VLOOKUP(G7354,[3]잔가율!$B$3:$C$33,2,FALSE)</f>
        <v>0.82599999999999996</v>
      </c>
      <c r="I7354" s="552">
        <f t="shared" si="114"/>
        <v>18015060</v>
      </c>
    </row>
    <row r="7355" spans="1:9">
      <c r="A7355" s="539">
        <v>7354</v>
      </c>
      <c r="B7355" s="540" t="s">
        <v>8534</v>
      </c>
      <c r="C7355" s="540" t="s">
        <v>12106</v>
      </c>
      <c r="D7355" s="540" t="s">
        <v>12214</v>
      </c>
      <c r="E7355" s="540" t="s">
        <v>12231</v>
      </c>
      <c r="F7355" s="556">
        <v>23550000</v>
      </c>
      <c r="G7355" s="541">
        <v>2023</v>
      </c>
      <c r="H7355" s="542">
        <f>VLOOKUP(G7355,[3]잔가율!$B$3:$C$33,2,FALSE)</f>
        <v>0.82599999999999996</v>
      </c>
      <c r="I7355" s="552">
        <f t="shared" si="114"/>
        <v>19452300</v>
      </c>
    </row>
    <row r="7356" spans="1:9">
      <c r="A7356" s="539">
        <v>7355</v>
      </c>
      <c r="B7356" s="540" t="s">
        <v>8534</v>
      </c>
      <c r="C7356" s="540" t="s">
        <v>12106</v>
      </c>
      <c r="D7356" s="540" t="s">
        <v>12214</v>
      </c>
      <c r="E7356" s="540" t="s">
        <v>12232</v>
      </c>
      <c r="F7356" s="556">
        <v>26060000</v>
      </c>
      <c r="G7356" s="541">
        <v>2023</v>
      </c>
      <c r="H7356" s="542">
        <f>VLOOKUP(G7356,[3]잔가율!$B$3:$C$33,2,FALSE)</f>
        <v>0.82599999999999996</v>
      </c>
      <c r="I7356" s="552">
        <f t="shared" si="114"/>
        <v>21525560</v>
      </c>
    </row>
    <row r="7357" spans="1:9">
      <c r="A7357" s="539">
        <v>7356</v>
      </c>
      <c r="B7357" s="540" t="s">
        <v>8534</v>
      </c>
      <c r="C7357" s="540" t="s">
        <v>12106</v>
      </c>
      <c r="D7357" s="540" t="s">
        <v>12214</v>
      </c>
      <c r="E7357" s="540" t="s">
        <v>12233</v>
      </c>
      <c r="F7357" s="556">
        <v>25000000</v>
      </c>
      <c r="G7357" s="541">
        <v>2023</v>
      </c>
      <c r="H7357" s="542">
        <f>VLOOKUP(G7357,[3]잔가율!$B$3:$C$33,2,FALSE)</f>
        <v>0.82599999999999996</v>
      </c>
      <c r="I7357" s="552">
        <f t="shared" si="114"/>
        <v>20650000</v>
      </c>
    </row>
    <row r="7358" spans="1:9">
      <c r="A7358" s="539">
        <v>7357</v>
      </c>
      <c r="B7358" s="540" t="s">
        <v>8534</v>
      </c>
      <c r="C7358" s="540" t="s">
        <v>12106</v>
      </c>
      <c r="D7358" s="540" t="s">
        <v>12214</v>
      </c>
      <c r="E7358" s="540" t="s">
        <v>12234</v>
      </c>
      <c r="F7358" s="556">
        <v>28040000</v>
      </c>
      <c r="G7358" s="541">
        <v>2023</v>
      </c>
      <c r="H7358" s="542">
        <f>VLOOKUP(G7358,[3]잔가율!$B$3:$C$33,2,FALSE)</f>
        <v>0.82599999999999996</v>
      </c>
      <c r="I7358" s="552">
        <f t="shared" si="114"/>
        <v>23161040</v>
      </c>
    </row>
    <row r="7359" spans="1:9">
      <c r="A7359" s="539">
        <v>7358</v>
      </c>
      <c r="B7359" s="540" t="s">
        <v>8534</v>
      </c>
      <c r="C7359" s="540" t="s">
        <v>12106</v>
      </c>
      <c r="D7359" s="540" t="s">
        <v>12214</v>
      </c>
      <c r="E7359" s="540" t="s">
        <v>12235</v>
      </c>
      <c r="F7359" s="556">
        <v>28300000</v>
      </c>
      <c r="G7359" s="541">
        <v>2023</v>
      </c>
      <c r="H7359" s="542">
        <f>VLOOKUP(G7359,[3]잔가율!$B$3:$C$33,2,FALSE)</f>
        <v>0.82599999999999996</v>
      </c>
      <c r="I7359" s="552">
        <f t="shared" si="114"/>
        <v>23375800</v>
      </c>
    </row>
    <row r="7360" spans="1:9">
      <c r="A7360" s="539">
        <v>7359</v>
      </c>
      <c r="B7360" s="540" t="s">
        <v>8534</v>
      </c>
      <c r="C7360" s="540" t="s">
        <v>12106</v>
      </c>
      <c r="D7360" s="540" t="s">
        <v>2750</v>
      </c>
      <c r="E7360" s="540" t="s">
        <v>12236</v>
      </c>
      <c r="F7360" s="556">
        <v>27590000</v>
      </c>
      <c r="G7360" s="541">
        <v>2023</v>
      </c>
      <c r="H7360" s="542">
        <f>VLOOKUP(G7360,[3]잔가율!$B$3:$C$33,2,FALSE)</f>
        <v>0.82599999999999996</v>
      </c>
      <c r="I7360" s="552">
        <f t="shared" si="114"/>
        <v>22789340</v>
      </c>
    </row>
    <row r="7361" spans="1:9">
      <c r="A7361" s="539">
        <v>7360</v>
      </c>
      <c r="B7361" s="540" t="s">
        <v>8534</v>
      </c>
      <c r="C7361" s="540" t="s">
        <v>12106</v>
      </c>
      <c r="D7361" s="540" t="s">
        <v>2750</v>
      </c>
      <c r="E7361" s="540" t="s">
        <v>12237</v>
      </c>
      <c r="F7361" s="556">
        <v>21300000</v>
      </c>
      <c r="G7361" s="541">
        <v>2023</v>
      </c>
      <c r="H7361" s="542">
        <f>VLOOKUP(G7361,[3]잔가율!$B$3:$C$33,2,FALSE)</f>
        <v>0.82599999999999996</v>
      </c>
      <c r="I7361" s="552">
        <f t="shared" si="114"/>
        <v>17593800</v>
      </c>
    </row>
    <row r="7362" spans="1:9">
      <c r="A7362" s="539">
        <v>7361</v>
      </c>
      <c r="B7362" s="540" t="s">
        <v>8534</v>
      </c>
      <c r="C7362" s="540" t="s">
        <v>12106</v>
      </c>
      <c r="D7362" s="540" t="s">
        <v>2750</v>
      </c>
      <c r="E7362" s="540" t="s">
        <v>12238</v>
      </c>
      <c r="F7362" s="556">
        <v>24000000</v>
      </c>
      <c r="G7362" s="541">
        <v>2023</v>
      </c>
      <c r="H7362" s="542">
        <f>VLOOKUP(G7362,[3]잔가율!$B$3:$C$33,2,FALSE)</f>
        <v>0.82599999999999996</v>
      </c>
      <c r="I7362" s="552">
        <f t="shared" ref="I7362:I7425" si="115">ROUNDDOWN(F7362*H7362,0)</f>
        <v>19824000</v>
      </c>
    </row>
    <row r="7363" spans="1:9">
      <c r="A7363" s="539">
        <v>7362</v>
      </c>
      <c r="B7363" s="540" t="s">
        <v>8534</v>
      </c>
      <c r="C7363" s="540" t="s">
        <v>12106</v>
      </c>
      <c r="D7363" s="540" t="s">
        <v>2750</v>
      </c>
      <c r="E7363" s="540" t="s">
        <v>12239</v>
      </c>
      <c r="F7363" s="556">
        <v>26720000</v>
      </c>
      <c r="G7363" s="541">
        <v>2023</v>
      </c>
      <c r="H7363" s="542">
        <f>VLOOKUP(G7363,[3]잔가율!$B$3:$C$33,2,FALSE)</f>
        <v>0.82599999999999996</v>
      </c>
      <c r="I7363" s="552">
        <f t="shared" si="115"/>
        <v>22070720</v>
      </c>
    </row>
    <row r="7364" spans="1:9">
      <c r="A7364" s="539">
        <v>7363</v>
      </c>
      <c r="B7364" s="543" t="s">
        <v>8534</v>
      </c>
      <c r="C7364" s="543" t="s">
        <v>12106</v>
      </c>
      <c r="D7364" s="543" t="s">
        <v>2750</v>
      </c>
      <c r="E7364" s="543" t="s">
        <v>12240</v>
      </c>
      <c r="F7364" s="561">
        <v>29860000</v>
      </c>
      <c r="G7364" s="541">
        <v>2023</v>
      </c>
      <c r="H7364" s="542">
        <f>VLOOKUP(G7364,[3]잔가율!$B$3:$C$33,2,FALSE)</f>
        <v>0.82599999999999996</v>
      </c>
      <c r="I7364" s="552">
        <f t="shared" si="115"/>
        <v>24664360</v>
      </c>
    </row>
    <row r="7365" spans="1:9">
      <c r="A7365" s="539">
        <v>7364</v>
      </c>
      <c r="B7365" s="540" t="s">
        <v>8534</v>
      </c>
      <c r="C7365" s="540" t="s">
        <v>12106</v>
      </c>
      <c r="D7365" s="540" t="s">
        <v>2750</v>
      </c>
      <c r="E7365" s="540" t="s">
        <v>12241</v>
      </c>
      <c r="F7365" s="556">
        <v>30330000</v>
      </c>
      <c r="G7365" s="541">
        <v>2023</v>
      </c>
      <c r="H7365" s="542">
        <f>VLOOKUP(G7365,[3]잔가율!$B$3:$C$33,2,FALSE)</f>
        <v>0.82599999999999996</v>
      </c>
      <c r="I7365" s="552">
        <f t="shared" si="115"/>
        <v>25052580</v>
      </c>
    </row>
    <row r="7366" spans="1:9">
      <c r="A7366" s="539">
        <v>7365</v>
      </c>
      <c r="B7366" s="543" t="s">
        <v>8534</v>
      </c>
      <c r="C7366" s="543" t="s">
        <v>12106</v>
      </c>
      <c r="D7366" s="543" t="s">
        <v>2750</v>
      </c>
      <c r="E7366" s="543" t="s">
        <v>12242</v>
      </c>
      <c r="F7366" s="561">
        <v>26520000</v>
      </c>
      <c r="G7366" s="541">
        <v>2023</v>
      </c>
      <c r="H7366" s="542">
        <f>VLOOKUP(G7366,[3]잔가율!$B$3:$C$33,2,FALSE)</f>
        <v>0.82599999999999996</v>
      </c>
      <c r="I7366" s="552">
        <f t="shared" si="115"/>
        <v>21905520</v>
      </c>
    </row>
    <row r="7367" spans="1:9">
      <c r="A7367" s="539">
        <v>7366</v>
      </c>
      <c r="B7367" s="540" t="s">
        <v>8534</v>
      </c>
      <c r="C7367" s="540" t="s">
        <v>12106</v>
      </c>
      <c r="D7367" s="540" t="s">
        <v>12243</v>
      </c>
      <c r="E7367" s="540" t="s">
        <v>12244</v>
      </c>
      <c r="F7367" s="556">
        <v>24590000</v>
      </c>
      <c r="G7367" s="541">
        <v>2023</v>
      </c>
      <c r="H7367" s="542">
        <f>VLOOKUP(G7367,[3]잔가율!$B$3:$C$33,2,FALSE)</f>
        <v>0.82599999999999996</v>
      </c>
      <c r="I7367" s="552">
        <f t="shared" si="115"/>
        <v>20311340</v>
      </c>
    </row>
    <row r="7368" spans="1:9">
      <c r="A7368" s="539">
        <v>7367</v>
      </c>
      <c r="B7368" s="540" t="s">
        <v>8534</v>
      </c>
      <c r="C7368" s="540" t="s">
        <v>12106</v>
      </c>
      <c r="D7368" s="540" t="s">
        <v>12243</v>
      </c>
      <c r="E7368" s="540" t="s">
        <v>12245</v>
      </c>
      <c r="F7368" s="556">
        <v>30770000</v>
      </c>
      <c r="G7368" s="541">
        <v>2023</v>
      </c>
      <c r="H7368" s="542">
        <f>VLOOKUP(G7368,[3]잔가율!$B$3:$C$33,2,FALSE)</f>
        <v>0.82599999999999996</v>
      </c>
      <c r="I7368" s="552">
        <f t="shared" si="115"/>
        <v>25416020</v>
      </c>
    </row>
    <row r="7369" spans="1:9">
      <c r="A7369" s="539">
        <v>7368</v>
      </c>
      <c r="B7369" s="540" t="s">
        <v>8534</v>
      </c>
      <c r="C7369" s="540" t="s">
        <v>12106</v>
      </c>
      <c r="D7369" s="540" t="s">
        <v>12243</v>
      </c>
      <c r="E7369" s="540" t="s">
        <v>12246</v>
      </c>
      <c r="F7369" s="556">
        <v>28300000</v>
      </c>
      <c r="G7369" s="541">
        <v>2023</v>
      </c>
      <c r="H7369" s="542">
        <f>VLOOKUP(G7369,[3]잔가율!$B$3:$C$33,2,FALSE)</f>
        <v>0.82599999999999996</v>
      </c>
      <c r="I7369" s="552">
        <f t="shared" si="115"/>
        <v>23375800</v>
      </c>
    </row>
    <row r="7370" spans="1:9">
      <c r="A7370" s="539">
        <v>7369</v>
      </c>
      <c r="B7370" s="540" t="s">
        <v>8534</v>
      </c>
      <c r="C7370" s="540" t="s">
        <v>12106</v>
      </c>
      <c r="D7370" s="540" t="s">
        <v>12243</v>
      </c>
      <c r="E7370" s="540" t="s">
        <v>12247</v>
      </c>
      <c r="F7370" s="556">
        <v>30500000</v>
      </c>
      <c r="G7370" s="541">
        <v>2023</v>
      </c>
      <c r="H7370" s="542">
        <f>VLOOKUP(G7370,[3]잔가율!$B$3:$C$33,2,FALSE)</f>
        <v>0.82599999999999996</v>
      </c>
      <c r="I7370" s="552">
        <f t="shared" si="115"/>
        <v>25193000</v>
      </c>
    </row>
    <row r="7371" spans="1:9">
      <c r="A7371" s="539">
        <v>7370</v>
      </c>
      <c r="B7371" s="540" t="s">
        <v>8534</v>
      </c>
      <c r="C7371" s="540" t="s">
        <v>12106</v>
      </c>
      <c r="D7371" s="540" t="s">
        <v>12243</v>
      </c>
      <c r="E7371" s="540" t="s">
        <v>12248</v>
      </c>
      <c r="F7371" s="556">
        <v>24650000</v>
      </c>
      <c r="G7371" s="541">
        <v>2023</v>
      </c>
      <c r="H7371" s="542">
        <f>VLOOKUP(G7371,[3]잔가율!$B$3:$C$33,2,FALSE)</f>
        <v>0.82599999999999996</v>
      </c>
      <c r="I7371" s="552">
        <f t="shared" si="115"/>
        <v>20360900</v>
      </c>
    </row>
    <row r="7372" spans="1:9">
      <c r="A7372" s="539">
        <v>7371</v>
      </c>
      <c r="B7372" s="540" t="s">
        <v>8534</v>
      </c>
      <c r="C7372" s="540" t="s">
        <v>12106</v>
      </c>
      <c r="D7372" s="540" t="s">
        <v>12243</v>
      </c>
      <c r="E7372" s="540" t="s">
        <v>12249</v>
      </c>
      <c r="F7372" s="556">
        <v>31600000</v>
      </c>
      <c r="G7372" s="541">
        <v>2023</v>
      </c>
      <c r="H7372" s="542">
        <f>VLOOKUP(G7372,[3]잔가율!$B$3:$C$33,2,FALSE)</f>
        <v>0.82599999999999996</v>
      </c>
      <c r="I7372" s="552">
        <f t="shared" si="115"/>
        <v>26101600</v>
      </c>
    </row>
    <row r="7373" spans="1:9">
      <c r="A7373" s="539">
        <v>7372</v>
      </c>
      <c r="B7373" s="540" t="s">
        <v>8534</v>
      </c>
      <c r="C7373" s="540" t="s">
        <v>12106</v>
      </c>
      <c r="D7373" s="540" t="s">
        <v>12243</v>
      </c>
      <c r="E7373" s="540" t="s">
        <v>12250</v>
      </c>
      <c r="F7373" s="556">
        <v>27450000</v>
      </c>
      <c r="G7373" s="541">
        <v>2023</v>
      </c>
      <c r="H7373" s="542">
        <f>VLOOKUP(G7373,[3]잔가율!$B$3:$C$33,2,FALSE)</f>
        <v>0.82599999999999996</v>
      </c>
      <c r="I7373" s="552">
        <f t="shared" si="115"/>
        <v>22673700</v>
      </c>
    </row>
    <row r="7374" spans="1:9">
      <c r="A7374" s="539">
        <v>7373</v>
      </c>
      <c r="B7374" s="540" t="s">
        <v>8534</v>
      </c>
      <c r="C7374" s="540" t="s">
        <v>12106</v>
      </c>
      <c r="D7374" s="540" t="s">
        <v>12243</v>
      </c>
      <c r="E7374" s="540" t="s">
        <v>12251</v>
      </c>
      <c r="F7374" s="556">
        <v>34790000</v>
      </c>
      <c r="G7374" s="541">
        <v>2023</v>
      </c>
      <c r="H7374" s="542">
        <f>VLOOKUP(G7374,[3]잔가율!$B$3:$C$33,2,FALSE)</f>
        <v>0.82599999999999996</v>
      </c>
      <c r="I7374" s="552">
        <f t="shared" si="115"/>
        <v>28736540</v>
      </c>
    </row>
    <row r="7375" spans="1:9">
      <c r="A7375" s="539">
        <v>7374</v>
      </c>
      <c r="B7375" s="540" t="s">
        <v>8534</v>
      </c>
      <c r="C7375" s="540" t="s">
        <v>12106</v>
      </c>
      <c r="D7375" s="540" t="s">
        <v>12243</v>
      </c>
      <c r="E7375" s="540" t="s">
        <v>12252</v>
      </c>
      <c r="F7375" s="556">
        <v>33700000</v>
      </c>
      <c r="G7375" s="541">
        <v>2023</v>
      </c>
      <c r="H7375" s="542">
        <f>VLOOKUP(G7375,[3]잔가율!$B$3:$C$33,2,FALSE)</f>
        <v>0.82599999999999996</v>
      </c>
      <c r="I7375" s="552">
        <f t="shared" si="115"/>
        <v>27836200</v>
      </c>
    </row>
    <row r="7376" spans="1:9">
      <c r="A7376" s="539">
        <v>7375</v>
      </c>
      <c r="B7376" s="540" t="s">
        <v>8534</v>
      </c>
      <c r="C7376" s="540" t="s">
        <v>12106</v>
      </c>
      <c r="D7376" s="540" t="s">
        <v>12243</v>
      </c>
      <c r="E7376" s="540" t="s">
        <v>12253</v>
      </c>
      <c r="F7376" s="556">
        <v>35100000</v>
      </c>
      <c r="G7376" s="541">
        <v>2023</v>
      </c>
      <c r="H7376" s="542">
        <f>VLOOKUP(G7376,[3]잔가율!$B$3:$C$33,2,FALSE)</f>
        <v>0.82599999999999996</v>
      </c>
      <c r="I7376" s="552">
        <f t="shared" si="115"/>
        <v>28992600</v>
      </c>
    </row>
    <row r="7377" spans="1:9">
      <c r="A7377" s="539">
        <v>7376</v>
      </c>
      <c r="B7377" s="540" t="s">
        <v>8534</v>
      </c>
      <c r="C7377" s="540" t="s">
        <v>12106</v>
      </c>
      <c r="D7377" s="540" t="s">
        <v>12243</v>
      </c>
      <c r="E7377" s="540" t="s">
        <v>12254</v>
      </c>
      <c r="F7377" s="556">
        <v>34610000</v>
      </c>
      <c r="G7377" s="541">
        <v>2023</v>
      </c>
      <c r="H7377" s="542">
        <f>VLOOKUP(G7377,[3]잔가율!$B$3:$C$33,2,FALSE)</f>
        <v>0.82599999999999996</v>
      </c>
      <c r="I7377" s="552">
        <f t="shared" si="115"/>
        <v>28587860</v>
      </c>
    </row>
    <row r="7378" spans="1:9">
      <c r="A7378" s="539">
        <v>7377</v>
      </c>
      <c r="B7378" s="540" t="s">
        <v>8534</v>
      </c>
      <c r="C7378" s="540" t="s">
        <v>12106</v>
      </c>
      <c r="D7378" s="540" t="s">
        <v>12243</v>
      </c>
      <c r="E7378" s="540" t="s">
        <v>12255</v>
      </c>
      <c r="F7378" s="556">
        <v>32600000</v>
      </c>
      <c r="G7378" s="541">
        <v>2023</v>
      </c>
      <c r="H7378" s="542">
        <f>VLOOKUP(G7378,[3]잔가율!$B$3:$C$33,2,FALSE)</f>
        <v>0.82599999999999996</v>
      </c>
      <c r="I7378" s="552">
        <f t="shared" si="115"/>
        <v>26927600</v>
      </c>
    </row>
    <row r="7379" spans="1:9">
      <c r="A7379" s="539">
        <v>7378</v>
      </c>
      <c r="B7379" s="540" t="s">
        <v>8534</v>
      </c>
      <c r="C7379" s="540" t="s">
        <v>12106</v>
      </c>
      <c r="D7379" s="540" t="s">
        <v>12243</v>
      </c>
      <c r="E7379" s="540" t="s">
        <v>12256</v>
      </c>
      <c r="F7379" s="556">
        <v>34650000</v>
      </c>
      <c r="G7379" s="541">
        <v>2023</v>
      </c>
      <c r="H7379" s="542">
        <f>VLOOKUP(G7379,[3]잔가율!$B$3:$C$33,2,FALSE)</f>
        <v>0.82599999999999996</v>
      </c>
      <c r="I7379" s="552">
        <f t="shared" si="115"/>
        <v>28620900</v>
      </c>
    </row>
    <row r="7380" spans="1:9">
      <c r="A7380" s="539">
        <v>7379</v>
      </c>
      <c r="B7380" s="540" t="s">
        <v>8534</v>
      </c>
      <c r="C7380" s="540" t="s">
        <v>12106</v>
      </c>
      <c r="D7380" s="540" t="s">
        <v>12243</v>
      </c>
      <c r="E7380" s="540" t="s">
        <v>12257</v>
      </c>
      <c r="F7380" s="556">
        <v>24760000</v>
      </c>
      <c r="G7380" s="541">
        <v>2023</v>
      </c>
      <c r="H7380" s="542">
        <f>VLOOKUP(G7380,[3]잔가율!$B$3:$C$33,2,FALSE)</f>
        <v>0.82599999999999996</v>
      </c>
      <c r="I7380" s="552">
        <f t="shared" si="115"/>
        <v>20451760</v>
      </c>
    </row>
    <row r="7381" spans="1:9">
      <c r="A7381" s="539">
        <v>7380</v>
      </c>
      <c r="B7381" s="540" t="s">
        <v>8534</v>
      </c>
      <c r="C7381" s="540" t="s">
        <v>12106</v>
      </c>
      <c r="D7381" s="540" t="s">
        <v>12243</v>
      </c>
      <c r="E7381" s="540" t="s">
        <v>12258</v>
      </c>
      <c r="F7381" s="556">
        <v>23480000</v>
      </c>
      <c r="G7381" s="541">
        <v>2023</v>
      </c>
      <c r="H7381" s="542">
        <f>VLOOKUP(G7381,[3]잔가율!$B$3:$C$33,2,FALSE)</f>
        <v>0.82599999999999996</v>
      </c>
      <c r="I7381" s="552">
        <f t="shared" si="115"/>
        <v>19394480</v>
      </c>
    </row>
    <row r="7382" spans="1:9">
      <c r="A7382" s="539">
        <v>7381</v>
      </c>
      <c r="B7382" s="540" t="s">
        <v>8534</v>
      </c>
      <c r="C7382" s="540" t="s">
        <v>12106</v>
      </c>
      <c r="D7382" s="540" t="s">
        <v>12243</v>
      </c>
      <c r="E7382" s="540" t="s">
        <v>12259</v>
      </c>
      <c r="F7382" s="556">
        <v>26550000</v>
      </c>
      <c r="G7382" s="541">
        <v>2023</v>
      </c>
      <c r="H7382" s="542">
        <f>VLOOKUP(G7382,[3]잔가율!$B$3:$C$33,2,FALSE)</f>
        <v>0.82599999999999996</v>
      </c>
      <c r="I7382" s="552">
        <f t="shared" si="115"/>
        <v>21930300</v>
      </c>
    </row>
    <row r="7383" spans="1:9">
      <c r="A7383" s="539">
        <v>7382</v>
      </c>
      <c r="B7383" s="540" t="s">
        <v>8534</v>
      </c>
      <c r="C7383" s="540" t="s">
        <v>12106</v>
      </c>
      <c r="D7383" s="540" t="s">
        <v>12243</v>
      </c>
      <c r="E7383" s="540" t="s">
        <v>12260</v>
      </c>
      <c r="F7383" s="556">
        <v>26590000</v>
      </c>
      <c r="G7383" s="541">
        <v>2023</v>
      </c>
      <c r="H7383" s="542">
        <f>VLOOKUP(G7383,[3]잔가율!$B$3:$C$33,2,FALSE)</f>
        <v>0.82599999999999996</v>
      </c>
      <c r="I7383" s="552">
        <f t="shared" si="115"/>
        <v>21963340</v>
      </c>
    </row>
    <row r="7384" spans="1:9">
      <c r="A7384" s="539">
        <v>7383</v>
      </c>
      <c r="B7384" s="540" t="s">
        <v>8534</v>
      </c>
      <c r="C7384" s="540" t="s">
        <v>12106</v>
      </c>
      <c r="D7384" s="540" t="s">
        <v>12243</v>
      </c>
      <c r="E7384" s="540" t="s">
        <v>12261</v>
      </c>
      <c r="F7384" s="556">
        <v>28450000</v>
      </c>
      <c r="G7384" s="541">
        <v>2023</v>
      </c>
      <c r="H7384" s="542">
        <f>VLOOKUP(G7384,[3]잔가율!$B$3:$C$33,2,FALSE)</f>
        <v>0.82599999999999996</v>
      </c>
      <c r="I7384" s="552">
        <f t="shared" si="115"/>
        <v>23499700</v>
      </c>
    </row>
    <row r="7385" spans="1:9">
      <c r="A7385" s="539">
        <v>7384</v>
      </c>
      <c r="B7385" s="540" t="s">
        <v>8534</v>
      </c>
      <c r="C7385" s="540" t="s">
        <v>12106</v>
      </c>
      <c r="D7385" s="540" t="s">
        <v>12243</v>
      </c>
      <c r="E7385" s="540" t="s">
        <v>12262</v>
      </c>
      <c r="F7385" s="556">
        <v>30730000</v>
      </c>
      <c r="G7385" s="541">
        <v>2023</v>
      </c>
      <c r="H7385" s="542">
        <f>VLOOKUP(G7385,[3]잔가율!$B$3:$C$33,2,FALSE)</f>
        <v>0.82599999999999996</v>
      </c>
      <c r="I7385" s="552">
        <f t="shared" si="115"/>
        <v>25382980</v>
      </c>
    </row>
    <row r="7386" spans="1:9">
      <c r="A7386" s="539">
        <v>7385</v>
      </c>
      <c r="B7386" s="540" t="s">
        <v>8534</v>
      </c>
      <c r="C7386" s="540" t="s">
        <v>12106</v>
      </c>
      <c r="D7386" s="540" t="s">
        <v>12243</v>
      </c>
      <c r="E7386" s="540" t="s">
        <v>12263</v>
      </c>
      <c r="F7386" s="556">
        <v>28270000</v>
      </c>
      <c r="G7386" s="541">
        <v>2023</v>
      </c>
      <c r="H7386" s="542">
        <f>VLOOKUP(G7386,[3]잔가율!$B$3:$C$33,2,FALSE)</f>
        <v>0.82599999999999996</v>
      </c>
      <c r="I7386" s="552">
        <f t="shared" si="115"/>
        <v>23351020</v>
      </c>
    </row>
    <row r="7387" spans="1:9">
      <c r="A7387" s="539">
        <v>7386</v>
      </c>
      <c r="B7387" s="540" t="s">
        <v>8534</v>
      </c>
      <c r="C7387" s="540" t="s">
        <v>12106</v>
      </c>
      <c r="D7387" s="540" t="s">
        <v>12243</v>
      </c>
      <c r="E7387" s="540" t="s">
        <v>12264</v>
      </c>
      <c r="F7387" s="556">
        <v>30120000</v>
      </c>
      <c r="G7387" s="541">
        <v>2023</v>
      </c>
      <c r="H7387" s="542">
        <f>VLOOKUP(G7387,[3]잔가율!$B$3:$C$33,2,FALSE)</f>
        <v>0.82599999999999996</v>
      </c>
      <c r="I7387" s="552">
        <f t="shared" si="115"/>
        <v>24879120</v>
      </c>
    </row>
    <row r="7388" spans="1:9">
      <c r="A7388" s="539">
        <v>7387</v>
      </c>
      <c r="B7388" s="540" t="s">
        <v>8534</v>
      </c>
      <c r="C7388" s="540" t="s">
        <v>12106</v>
      </c>
      <c r="D7388" s="540" t="s">
        <v>12243</v>
      </c>
      <c r="E7388" s="540" t="s">
        <v>12265</v>
      </c>
      <c r="F7388" s="556">
        <v>25590000</v>
      </c>
      <c r="G7388" s="541">
        <v>2023</v>
      </c>
      <c r="H7388" s="542">
        <f>VLOOKUP(G7388,[3]잔가율!$B$3:$C$33,2,FALSE)</f>
        <v>0.82599999999999996</v>
      </c>
      <c r="I7388" s="552">
        <f t="shared" si="115"/>
        <v>21137340</v>
      </c>
    </row>
    <row r="7389" spans="1:9">
      <c r="A7389" s="539">
        <v>7388</v>
      </c>
      <c r="B7389" s="540" t="s">
        <v>8534</v>
      </c>
      <c r="C7389" s="540" t="s">
        <v>12106</v>
      </c>
      <c r="D7389" s="540" t="s">
        <v>12243</v>
      </c>
      <c r="E7389" s="540" t="s">
        <v>12266</v>
      </c>
      <c r="F7389" s="556">
        <v>32690000</v>
      </c>
      <c r="G7389" s="541">
        <v>2023</v>
      </c>
      <c r="H7389" s="542">
        <f>VLOOKUP(G7389,[3]잔가율!$B$3:$C$33,2,FALSE)</f>
        <v>0.82599999999999996</v>
      </c>
      <c r="I7389" s="552">
        <f t="shared" si="115"/>
        <v>27001940</v>
      </c>
    </row>
    <row r="7390" spans="1:9">
      <c r="A7390" s="539">
        <v>7389</v>
      </c>
      <c r="B7390" s="540" t="s">
        <v>8534</v>
      </c>
      <c r="C7390" s="540" t="s">
        <v>12106</v>
      </c>
      <c r="D7390" s="540" t="s">
        <v>12243</v>
      </c>
      <c r="E7390" s="540" t="s">
        <v>12267</v>
      </c>
      <c r="F7390" s="556">
        <v>25010000</v>
      </c>
      <c r="G7390" s="541">
        <v>2023</v>
      </c>
      <c r="H7390" s="542">
        <f>VLOOKUP(G7390,[3]잔가율!$B$3:$C$33,2,FALSE)</f>
        <v>0.82599999999999996</v>
      </c>
      <c r="I7390" s="552">
        <f t="shared" si="115"/>
        <v>20658260</v>
      </c>
    </row>
    <row r="7391" spans="1:9">
      <c r="A7391" s="539">
        <v>7390</v>
      </c>
      <c r="B7391" s="540" t="s">
        <v>8534</v>
      </c>
      <c r="C7391" s="540" t="s">
        <v>12106</v>
      </c>
      <c r="D7391" s="540" t="s">
        <v>12243</v>
      </c>
      <c r="E7391" s="540" t="s">
        <v>12268</v>
      </c>
      <c r="F7391" s="556">
        <v>32350000</v>
      </c>
      <c r="G7391" s="541">
        <v>2023</v>
      </c>
      <c r="H7391" s="542">
        <f>VLOOKUP(G7391,[3]잔가율!$B$3:$C$33,2,FALSE)</f>
        <v>0.82599999999999996</v>
      </c>
      <c r="I7391" s="552">
        <f t="shared" si="115"/>
        <v>26721100</v>
      </c>
    </row>
    <row r="7392" spans="1:9">
      <c r="A7392" s="539">
        <v>7391</v>
      </c>
      <c r="B7392" s="540" t="s">
        <v>8534</v>
      </c>
      <c r="C7392" s="540" t="s">
        <v>12106</v>
      </c>
      <c r="D7392" s="540" t="s">
        <v>12243</v>
      </c>
      <c r="E7392" s="540" t="s">
        <v>12269</v>
      </c>
      <c r="F7392" s="556">
        <v>33290000</v>
      </c>
      <c r="G7392" s="541">
        <v>2023</v>
      </c>
      <c r="H7392" s="542">
        <f>VLOOKUP(G7392,[3]잔가율!$B$3:$C$33,2,FALSE)</f>
        <v>0.82599999999999996</v>
      </c>
      <c r="I7392" s="552">
        <f t="shared" si="115"/>
        <v>27497540</v>
      </c>
    </row>
    <row r="7393" spans="1:9">
      <c r="A7393" s="539">
        <v>7392</v>
      </c>
      <c r="B7393" s="540" t="s">
        <v>8534</v>
      </c>
      <c r="C7393" s="540" t="s">
        <v>12106</v>
      </c>
      <c r="D7393" s="540" t="s">
        <v>12243</v>
      </c>
      <c r="E7393" s="540" t="s">
        <v>12270</v>
      </c>
      <c r="F7393" s="556">
        <v>29600000</v>
      </c>
      <c r="G7393" s="541">
        <v>2023</v>
      </c>
      <c r="H7393" s="542">
        <f>VLOOKUP(G7393,[3]잔가율!$B$3:$C$33,2,FALSE)</f>
        <v>0.82599999999999996</v>
      </c>
      <c r="I7393" s="552">
        <f t="shared" si="115"/>
        <v>24449600</v>
      </c>
    </row>
    <row r="7394" spans="1:9">
      <c r="A7394" s="539">
        <v>7393</v>
      </c>
      <c r="B7394" s="540" t="s">
        <v>8534</v>
      </c>
      <c r="C7394" s="540" t="s">
        <v>12106</v>
      </c>
      <c r="D7394" s="540" t="s">
        <v>12243</v>
      </c>
      <c r="E7394" s="540" t="s">
        <v>12271</v>
      </c>
      <c r="F7394" s="556">
        <v>32820000</v>
      </c>
      <c r="G7394" s="541">
        <v>2023</v>
      </c>
      <c r="H7394" s="542">
        <f>VLOOKUP(G7394,[3]잔가율!$B$3:$C$33,2,FALSE)</f>
        <v>0.82599999999999996</v>
      </c>
      <c r="I7394" s="552">
        <f t="shared" si="115"/>
        <v>27109320</v>
      </c>
    </row>
    <row r="7395" spans="1:9">
      <c r="A7395" s="539">
        <v>7394</v>
      </c>
      <c r="B7395" s="540" t="s">
        <v>8534</v>
      </c>
      <c r="C7395" s="540" t="s">
        <v>12106</v>
      </c>
      <c r="D7395" s="540" t="s">
        <v>12243</v>
      </c>
      <c r="E7395" s="540" t="s">
        <v>12272</v>
      </c>
      <c r="F7395" s="556">
        <v>37140000</v>
      </c>
      <c r="G7395" s="541">
        <v>2023</v>
      </c>
      <c r="H7395" s="542">
        <f>VLOOKUP(G7395,[3]잔가율!$B$3:$C$33,2,FALSE)</f>
        <v>0.82599999999999996</v>
      </c>
      <c r="I7395" s="552">
        <f t="shared" si="115"/>
        <v>30677640</v>
      </c>
    </row>
    <row r="7396" spans="1:9">
      <c r="A7396" s="539">
        <v>7395</v>
      </c>
      <c r="B7396" s="540" t="s">
        <v>8534</v>
      </c>
      <c r="C7396" s="540" t="s">
        <v>12106</v>
      </c>
      <c r="D7396" s="540" t="s">
        <v>12243</v>
      </c>
      <c r="E7396" s="540" t="s">
        <v>12273</v>
      </c>
      <c r="F7396" s="556">
        <v>32640000</v>
      </c>
      <c r="G7396" s="541">
        <v>2023</v>
      </c>
      <c r="H7396" s="542">
        <f>VLOOKUP(G7396,[3]잔가율!$B$3:$C$33,2,FALSE)</f>
        <v>0.82599999999999996</v>
      </c>
      <c r="I7396" s="552">
        <f t="shared" si="115"/>
        <v>26960640</v>
      </c>
    </row>
    <row r="7397" spans="1:9">
      <c r="A7397" s="539">
        <v>7396</v>
      </c>
      <c r="B7397" s="540" t="s">
        <v>8534</v>
      </c>
      <c r="C7397" s="540" t="s">
        <v>12106</v>
      </c>
      <c r="D7397" s="540" t="s">
        <v>12243</v>
      </c>
      <c r="E7397" s="540" t="s">
        <v>12274</v>
      </c>
      <c r="F7397" s="556">
        <v>24190000</v>
      </c>
      <c r="G7397" s="541">
        <v>2023</v>
      </c>
      <c r="H7397" s="542">
        <f>VLOOKUP(G7397,[3]잔가율!$B$3:$C$33,2,FALSE)</f>
        <v>0.82599999999999996</v>
      </c>
      <c r="I7397" s="552">
        <f t="shared" si="115"/>
        <v>19980940</v>
      </c>
    </row>
    <row r="7398" spans="1:9">
      <c r="A7398" s="539">
        <v>7397</v>
      </c>
      <c r="B7398" s="540" t="s">
        <v>8534</v>
      </c>
      <c r="C7398" s="540" t="s">
        <v>12106</v>
      </c>
      <c r="D7398" s="540" t="s">
        <v>12243</v>
      </c>
      <c r="E7398" s="540" t="s">
        <v>12275</v>
      </c>
      <c r="F7398" s="556">
        <v>33720000</v>
      </c>
      <c r="G7398" s="541">
        <v>2023</v>
      </c>
      <c r="H7398" s="542">
        <f>VLOOKUP(G7398,[3]잔가율!$B$3:$C$33,2,FALSE)</f>
        <v>0.82599999999999996</v>
      </c>
      <c r="I7398" s="552">
        <f t="shared" si="115"/>
        <v>27852720</v>
      </c>
    </row>
    <row r="7399" spans="1:9">
      <c r="A7399" s="539">
        <v>7398</v>
      </c>
      <c r="B7399" s="540" t="s">
        <v>8534</v>
      </c>
      <c r="C7399" s="540" t="s">
        <v>12106</v>
      </c>
      <c r="D7399" s="540" t="s">
        <v>12243</v>
      </c>
      <c r="E7399" s="540" t="s">
        <v>12276</v>
      </c>
      <c r="F7399" s="556">
        <v>33900000</v>
      </c>
      <c r="G7399" s="541">
        <v>2023</v>
      </c>
      <c r="H7399" s="542">
        <f>VLOOKUP(G7399,[3]잔가율!$B$3:$C$33,2,FALSE)</f>
        <v>0.82599999999999996</v>
      </c>
      <c r="I7399" s="552">
        <f t="shared" si="115"/>
        <v>28001400</v>
      </c>
    </row>
    <row r="7400" spans="1:9">
      <c r="A7400" s="539">
        <v>7399</v>
      </c>
      <c r="B7400" s="540" t="s">
        <v>8534</v>
      </c>
      <c r="C7400" s="540" t="s">
        <v>16681</v>
      </c>
      <c r="D7400" s="540" t="s">
        <v>12277</v>
      </c>
      <c r="E7400" s="540" t="s">
        <v>12278</v>
      </c>
      <c r="F7400" s="556">
        <v>11950000</v>
      </c>
      <c r="G7400" s="541">
        <v>2023</v>
      </c>
      <c r="H7400" s="542">
        <f>VLOOKUP(G7400,[3]잔가율!$B$3:$C$33,2,FALSE)</f>
        <v>0.82599999999999996</v>
      </c>
      <c r="I7400" s="552">
        <f t="shared" si="115"/>
        <v>9870700</v>
      </c>
    </row>
    <row r="7401" spans="1:9">
      <c r="A7401" s="539">
        <v>7400</v>
      </c>
      <c r="B7401" s="540" t="s">
        <v>8534</v>
      </c>
      <c r="C7401" s="540" t="s">
        <v>12106</v>
      </c>
      <c r="D7401" s="540" t="s">
        <v>2751</v>
      </c>
      <c r="E7401" s="540" t="s">
        <v>12279</v>
      </c>
      <c r="F7401" s="556">
        <v>16730000</v>
      </c>
      <c r="G7401" s="541">
        <v>2023</v>
      </c>
      <c r="H7401" s="542">
        <f>VLOOKUP(G7401,[3]잔가율!$B$3:$C$33,2,FALSE)</f>
        <v>0.82599999999999996</v>
      </c>
      <c r="I7401" s="552">
        <f t="shared" si="115"/>
        <v>13818980</v>
      </c>
    </row>
    <row r="7402" spans="1:9">
      <c r="A7402" s="539">
        <v>7401</v>
      </c>
      <c r="B7402" s="540" t="s">
        <v>8534</v>
      </c>
      <c r="C7402" s="540" t="s">
        <v>12106</v>
      </c>
      <c r="D7402" s="540" t="s">
        <v>2751</v>
      </c>
      <c r="E7402" s="540" t="s">
        <v>12280</v>
      </c>
      <c r="F7402" s="556">
        <v>18400000</v>
      </c>
      <c r="G7402" s="541">
        <v>2023</v>
      </c>
      <c r="H7402" s="542">
        <f>VLOOKUP(G7402,[3]잔가율!$B$3:$C$33,2,FALSE)</f>
        <v>0.82599999999999996</v>
      </c>
      <c r="I7402" s="552">
        <f t="shared" si="115"/>
        <v>15198400</v>
      </c>
    </row>
    <row r="7403" spans="1:9">
      <c r="A7403" s="539">
        <v>7402</v>
      </c>
      <c r="B7403" s="540" t="s">
        <v>8534</v>
      </c>
      <c r="C7403" s="540" t="s">
        <v>12281</v>
      </c>
      <c r="D7403" s="540" t="s">
        <v>12282</v>
      </c>
      <c r="E7403" s="540" t="s">
        <v>12283</v>
      </c>
      <c r="F7403" s="556">
        <v>30520000</v>
      </c>
      <c r="G7403" s="541">
        <v>2023</v>
      </c>
      <c r="H7403" s="542">
        <f>VLOOKUP(G7403,[3]잔가율!$B$3:$C$33,2,FALSE)</f>
        <v>0.82599999999999996</v>
      </c>
      <c r="I7403" s="552">
        <f t="shared" si="115"/>
        <v>25209520</v>
      </c>
    </row>
    <row r="7404" spans="1:9">
      <c r="A7404" s="539">
        <v>7403</v>
      </c>
      <c r="B7404" s="540" t="s">
        <v>8534</v>
      </c>
      <c r="C7404" s="540" t="s">
        <v>12281</v>
      </c>
      <c r="D7404" s="540" t="s">
        <v>12282</v>
      </c>
      <c r="E7404" s="540" t="s">
        <v>12284</v>
      </c>
      <c r="F7404" s="556">
        <v>30520000</v>
      </c>
      <c r="G7404" s="541">
        <v>2023</v>
      </c>
      <c r="H7404" s="542">
        <f>VLOOKUP(G7404,[3]잔가율!$B$3:$C$33,2,FALSE)</f>
        <v>0.82599999999999996</v>
      </c>
      <c r="I7404" s="552">
        <f t="shared" si="115"/>
        <v>25209520</v>
      </c>
    </row>
    <row r="7405" spans="1:9">
      <c r="A7405" s="539">
        <v>7404</v>
      </c>
      <c r="B7405" s="540" t="s">
        <v>8534</v>
      </c>
      <c r="C7405" s="540" t="s">
        <v>12281</v>
      </c>
      <c r="D7405" s="540" t="s">
        <v>12282</v>
      </c>
      <c r="E7405" s="540" t="s">
        <v>12285</v>
      </c>
      <c r="F7405" s="556">
        <v>32440000</v>
      </c>
      <c r="G7405" s="541">
        <v>2023</v>
      </c>
      <c r="H7405" s="542">
        <f>VLOOKUP(G7405,[3]잔가율!$B$3:$C$33,2,FALSE)</f>
        <v>0.82599999999999996</v>
      </c>
      <c r="I7405" s="552">
        <f t="shared" si="115"/>
        <v>26795440</v>
      </c>
    </row>
    <row r="7406" spans="1:9">
      <c r="A7406" s="539">
        <v>7405</v>
      </c>
      <c r="B7406" s="540" t="s">
        <v>8534</v>
      </c>
      <c r="C7406" s="540" t="s">
        <v>12281</v>
      </c>
      <c r="D7406" s="540" t="s">
        <v>12282</v>
      </c>
      <c r="E7406" s="540" t="s">
        <v>12286</v>
      </c>
      <c r="F7406" s="556">
        <v>32440000</v>
      </c>
      <c r="G7406" s="541">
        <v>2023</v>
      </c>
      <c r="H7406" s="542">
        <f>VLOOKUP(G7406,[3]잔가율!$B$3:$C$33,2,FALSE)</f>
        <v>0.82599999999999996</v>
      </c>
      <c r="I7406" s="552">
        <f t="shared" si="115"/>
        <v>26795440</v>
      </c>
    </row>
    <row r="7407" spans="1:9">
      <c r="A7407" s="539">
        <v>7406</v>
      </c>
      <c r="B7407" s="540" t="s">
        <v>8534</v>
      </c>
      <c r="C7407" s="540" t="s">
        <v>12281</v>
      </c>
      <c r="D7407" s="540" t="s">
        <v>12282</v>
      </c>
      <c r="E7407" s="540" t="s">
        <v>12287</v>
      </c>
      <c r="F7407" s="556">
        <v>33440000</v>
      </c>
      <c r="G7407" s="541">
        <v>2023</v>
      </c>
      <c r="H7407" s="542">
        <f>VLOOKUP(G7407,[3]잔가율!$B$3:$C$33,2,FALSE)</f>
        <v>0.82599999999999996</v>
      </c>
      <c r="I7407" s="552">
        <f t="shared" si="115"/>
        <v>27621440</v>
      </c>
    </row>
    <row r="7408" spans="1:9">
      <c r="A7408" s="539">
        <v>7407</v>
      </c>
      <c r="B7408" s="540" t="s">
        <v>8534</v>
      </c>
      <c r="C7408" s="540" t="s">
        <v>12281</v>
      </c>
      <c r="D7408" s="540" t="s">
        <v>12282</v>
      </c>
      <c r="E7408" s="540" t="s">
        <v>12288</v>
      </c>
      <c r="F7408" s="556">
        <v>33440000</v>
      </c>
      <c r="G7408" s="541">
        <v>2023</v>
      </c>
      <c r="H7408" s="542">
        <f>VLOOKUP(G7408,[3]잔가율!$B$3:$C$33,2,FALSE)</f>
        <v>0.82599999999999996</v>
      </c>
      <c r="I7408" s="552">
        <f t="shared" si="115"/>
        <v>27621440</v>
      </c>
    </row>
    <row r="7409" spans="1:9">
      <c r="A7409" s="539">
        <v>7408</v>
      </c>
      <c r="B7409" s="540" t="s">
        <v>8534</v>
      </c>
      <c r="C7409" s="540" t="s">
        <v>12281</v>
      </c>
      <c r="D7409" s="540" t="s">
        <v>12282</v>
      </c>
      <c r="E7409" s="540" t="s">
        <v>12289</v>
      </c>
      <c r="F7409" s="556">
        <v>33500000</v>
      </c>
      <c r="G7409" s="541">
        <v>2023</v>
      </c>
      <c r="H7409" s="542">
        <f>VLOOKUP(G7409,[3]잔가율!$B$3:$C$33,2,FALSE)</f>
        <v>0.82599999999999996</v>
      </c>
      <c r="I7409" s="552">
        <f t="shared" si="115"/>
        <v>27671000</v>
      </c>
    </row>
    <row r="7410" spans="1:9">
      <c r="A7410" s="539">
        <v>7409</v>
      </c>
      <c r="B7410" s="540" t="s">
        <v>16663</v>
      </c>
      <c r="C7410" s="540" t="s">
        <v>16682</v>
      </c>
      <c r="D7410" s="540" t="s">
        <v>12282</v>
      </c>
      <c r="E7410" s="540" t="s">
        <v>12290</v>
      </c>
      <c r="F7410" s="556">
        <v>31390000</v>
      </c>
      <c r="G7410" s="541">
        <v>2023</v>
      </c>
      <c r="H7410" s="542">
        <f>VLOOKUP(G7410,[3]잔가율!$B$3:$C$33,2,FALSE)</f>
        <v>0.82599999999999996</v>
      </c>
      <c r="I7410" s="552">
        <f t="shared" si="115"/>
        <v>25928140</v>
      </c>
    </row>
    <row r="7411" spans="1:9">
      <c r="A7411" s="539">
        <v>7410</v>
      </c>
      <c r="B7411" s="540" t="s">
        <v>8534</v>
      </c>
      <c r="C7411" s="540" t="s">
        <v>12281</v>
      </c>
      <c r="D7411" s="540" t="s">
        <v>12282</v>
      </c>
      <c r="E7411" s="540" t="s">
        <v>12291</v>
      </c>
      <c r="F7411" s="556">
        <v>36100000</v>
      </c>
      <c r="G7411" s="541">
        <v>2023</v>
      </c>
      <c r="H7411" s="542">
        <f>VLOOKUP(G7411,[3]잔가율!$B$3:$C$33,2,FALSE)</f>
        <v>0.82599999999999996</v>
      </c>
      <c r="I7411" s="552">
        <f t="shared" si="115"/>
        <v>29818600</v>
      </c>
    </row>
    <row r="7412" spans="1:9">
      <c r="A7412" s="539">
        <v>7411</v>
      </c>
      <c r="B7412" s="540" t="s">
        <v>8534</v>
      </c>
      <c r="C7412" s="540" t="s">
        <v>12281</v>
      </c>
      <c r="D7412" s="540" t="s">
        <v>16683</v>
      </c>
      <c r="E7412" s="540" t="s">
        <v>12292</v>
      </c>
      <c r="F7412" s="556">
        <v>34170000</v>
      </c>
      <c r="G7412" s="541">
        <v>2023</v>
      </c>
      <c r="H7412" s="542">
        <f>VLOOKUP(G7412,[3]잔가율!$B$3:$C$33,2,FALSE)</f>
        <v>0.82599999999999996</v>
      </c>
      <c r="I7412" s="552">
        <f t="shared" si="115"/>
        <v>28224420</v>
      </c>
    </row>
    <row r="7413" spans="1:9">
      <c r="A7413" s="539">
        <v>7412</v>
      </c>
      <c r="B7413" s="540" t="s">
        <v>8534</v>
      </c>
      <c r="C7413" s="540" t="s">
        <v>12281</v>
      </c>
      <c r="D7413" s="540" t="s">
        <v>16683</v>
      </c>
      <c r="E7413" s="540" t="s">
        <v>12293</v>
      </c>
      <c r="F7413" s="556">
        <v>33630000</v>
      </c>
      <c r="G7413" s="541">
        <v>2023</v>
      </c>
      <c r="H7413" s="542">
        <f>VLOOKUP(G7413,[3]잔가율!$B$3:$C$33,2,FALSE)</f>
        <v>0.82599999999999996</v>
      </c>
      <c r="I7413" s="552">
        <f t="shared" si="115"/>
        <v>27778380</v>
      </c>
    </row>
    <row r="7414" spans="1:9">
      <c r="A7414" s="539">
        <v>7413</v>
      </c>
      <c r="B7414" s="540" t="s">
        <v>8534</v>
      </c>
      <c r="C7414" s="540" t="s">
        <v>12281</v>
      </c>
      <c r="D7414" s="540" t="s">
        <v>12282</v>
      </c>
      <c r="E7414" s="540" t="s">
        <v>12294</v>
      </c>
      <c r="F7414" s="556">
        <v>39200000</v>
      </c>
      <c r="G7414" s="541">
        <v>2023</v>
      </c>
      <c r="H7414" s="542">
        <f>VLOOKUP(G7414,[3]잔가율!$B$3:$C$33,2,FALSE)</f>
        <v>0.82599999999999996</v>
      </c>
      <c r="I7414" s="552">
        <f t="shared" si="115"/>
        <v>32379200</v>
      </c>
    </row>
    <row r="7415" spans="1:9">
      <c r="A7415" s="539">
        <v>7414</v>
      </c>
      <c r="B7415" s="540" t="s">
        <v>8534</v>
      </c>
      <c r="C7415" s="540" t="s">
        <v>12281</v>
      </c>
      <c r="D7415" s="540" t="s">
        <v>16683</v>
      </c>
      <c r="E7415" s="540" t="s">
        <v>12295</v>
      </c>
      <c r="F7415" s="556">
        <v>36280000</v>
      </c>
      <c r="G7415" s="541">
        <v>2023</v>
      </c>
      <c r="H7415" s="542">
        <f>VLOOKUP(G7415,[3]잔가율!$B$3:$C$33,2,FALSE)</f>
        <v>0.82599999999999996</v>
      </c>
      <c r="I7415" s="552">
        <f t="shared" si="115"/>
        <v>29967280</v>
      </c>
    </row>
    <row r="7416" spans="1:9">
      <c r="A7416" s="539">
        <v>7415</v>
      </c>
      <c r="B7416" s="540" t="s">
        <v>8534</v>
      </c>
      <c r="C7416" s="540" t="s">
        <v>12281</v>
      </c>
      <c r="D7416" s="540" t="s">
        <v>12282</v>
      </c>
      <c r="E7416" s="540" t="s">
        <v>12296</v>
      </c>
      <c r="F7416" s="556">
        <v>30920000</v>
      </c>
      <c r="G7416" s="541">
        <v>2023</v>
      </c>
      <c r="H7416" s="542">
        <f>VLOOKUP(G7416,[3]잔가율!$B$3:$C$33,2,FALSE)</f>
        <v>0.82599999999999996</v>
      </c>
      <c r="I7416" s="552">
        <f t="shared" si="115"/>
        <v>25539920</v>
      </c>
    </row>
    <row r="7417" spans="1:9">
      <c r="A7417" s="539">
        <v>7416</v>
      </c>
      <c r="B7417" s="540" t="s">
        <v>8534</v>
      </c>
      <c r="C7417" s="540" t="s">
        <v>12281</v>
      </c>
      <c r="D7417" s="540" t="s">
        <v>12282</v>
      </c>
      <c r="E7417" s="540" t="s">
        <v>12297</v>
      </c>
      <c r="F7417" s="556">
        <v>30920000</v>
      </c>
      <c r="G7417" s="541">
        <v>2023</v>
      </c>
      <c r="H7417" s="542">
        <f>VLOOKUP(G7417,[3]잔가율!$B$3:$C$33,2,FALSE)</f>
        <v>0.82599999999999996</v>
      </c>
      <c r="I7417" s="552">
        <f t="shared" si="115"/>
        <v>25539920</v>
      </c>
    </row>
    <row r="7418" spans="1:9">
      <c r="A7418" s="539">
        <v>7417</v>
      </c>
      <c r="B7418" s="540" t="s">
        <v>8534</v>
      </c>
      <c r="C7418" s="540" t="s">
        <v>12281</v>
      </c>
      <c r="D7418" s="540" t="s">
        <v>12282</v>
      </c>
      <c r="E7418" s="540" t="s">
        <v>12298</v>
      </c>
      <c r="F7418" s="556">
        <v>33000000</v>
      </c>
      <c r="G7418" s="541">
        <v>2023</v>
      </c>
      <c r="H7418" s="542">
        <f>VLOOKUP(G7418,[3]잔가율!$B$3:$C$33,2,FALSE)</f>
        <v>0.82599999999999996</v>
      </c>
      <c r="I7418" s="552">
        <f t="shared" si="115"/>
        <v>27258000</v>
      </c>
    </row>
    <row r="7419" spans="1:9">
      <c r="A7419" s="539">
        <v>7418</v>
      </c>
      <c r="B7419" s="540" t="s">
        <v>8534</v>
      </c>
      <c r="C7419" s="540" t="s">
        <v>12281</v>
      </c>
      <c r="D7419" s="540" t="s">
        <v>12282</v>
      </c>
      <c r="E7419" s="540" t="s">
        <v>12299</v>
      </c>
      <c r="F7419" s="556">
        <v>32840000</v>
      </c>
      <c r="G7419" s="541">
        <v>2023</v>
      </c>
      <c r="H7419" s="542">
        <f>VLOOKUP(G7419,[3]잔가율!$B$3:$C$33,2,FALSE)</f>
        <v>0.82599999999999996</v>
      </c>
      <c r="I7419" s="552">
        <f t="shared" si="115"/>
        <v>27125840</v>
      </c>
    </row>
    <row r="7420" spans="1:9">
      <c r="A7420" s="539">
        <v>7419</v>
      </c>
      <c r="B7420" s="540" t="s">
        <v>8534</v>
      </c>
      <c r="C7420" s="540" t="s">
        <v>12281</v>
      </c>
      <c r="D7420" s="540" t="s">
        <v>12282</v>
      </c>
      <c r="E7420" s="540" t="s">
        <v>12300</v>
      </c>
      <c r="F7420" s="556">
        <v>33840000</v>
      </c>
      <c r="G7420" s="541">
        <v>2023</v>
      </c>
      <c r="H7420" s="542">
        <f>VLOOKUP(G7420,[3]잔가율!$B$3:$C$33,2,FALSE)</f>
        <v>0.82599999999999996</v>
      </c>
      <c r="I7420" s="552">
        <f t="shared" si="115"/>
        <v>27951840</v>
      </c>
    </row>
    <row r="7421" spans="1:9">
      <c r="A7421" s="539">
        <v>7420</v>
      </c>
      <c r="B7421" s="540" t="s">
        <v>8534</v>
      </c>
      <c r="C7421" s="540" t="s">
        <v>12281</v>
      </c>
      <c r="D7421" s="540" t="s">
        <v>12282</v>
      </c>
      <c r="E7421" s="540" t="s">
        <v>12301</v>
      </c>
      <c r="F7421" s="556">
        <v>33840000</v>
      </c>
      <c r="G7421" s="541">
        <v>2023</v>
      </c>
      <c r="H7421" s="542">
        <f>VLOOKUP(G7421,[3]잔가율!$B$3:$C$33,2,FALSE)</f>
        <v>0.82599999999999996</v>
      </c>
      <c r="I7421" s="552">
        <f t="shared" si="115"/>
        <v>27951840</v>
      </c>
    </row>
    <row r="7422" spans="1:9">
      <c r="A7422" s="539">
        <v>7421</v>
      </c>
      <c r="B7422" s="540" t="s">
        <v>8534</v>
      </c>
      <c r="C7422" s="540" t="s">
        <v>12281</v>
      </c>
      <c r="D7422" s="540" t="s">
        <v>12282</v>
      </c>
      <c r="E7422" s="540" t="s">
        <v>12302</v>
      </c>
      <c r="F7422" s="556">
        <v>33800000</v>
      </c>
      <c r="G7422" s="541">
        <v>2023</v>
      </c>
      <c r="H7422" s="542">
        <f>VLOOKUP(G7422,[3]잔가율!$B$3:$C$33,2,FALSE)</f>
        <v>0.82599999999999996</v>
      </c>
      <c r="I7422" s="552">
        <f t="shared" si="115"/>
        <v>27918800</v>
      </c>
    </row>
    <row r="7423" spans="1:9">
      <c r="A7423" s="539">
        <v>7422</v>
      </c>
      <c r="B7423" s="540" t="s">
        <v>8534</v>
      </c>
      <c r="C7423" s="540" t="s">
        <v>12281</v>
      </c>
      <c r="D7423" s="540" t="s">
        <v>16683</v>
      </c>
      <c r="E7423" s="540" t="s">
        <v>12303</v>
      </c>
      <c r="F7423" s="556">
        <v>32660000</v>
      </c>
      <c r="G7423" s="541">
        <v>2023</v>
      </c>
      <c r="H7423" s="542">
        <f>VLOOKUP(G7423,[3]잔가율!$B$3:$C$33,2,FALSE)</f>
        <v>0.82599999999999996</v>
      </c>
      <c r="I7423" s="552">
        <f t="shared" si="115"/>
        <v>26977160</v>
      </c>
    </row>
    <row r="7424" spans="1:9">
      <c r="A7424" s="539">
        <v>7423</v>
      </c>
      <c r="B7424" s="540" t="s">
        <v>8534</v>
      </c>
      <c r="C7424" s="540" t="s">
        <v>12281</v>
      </c>
      <c r="D7424" s="540" t="s">
        <v>12282</v>
      </c>
      <c r="E7424" s="540" t="s">
        <v>12304</v>
      </c>
      <c r="F7424" s="556">
        <v>36700000</v>
      </c>
      <c r="G7424" s="541">
        <v>2023</v>
      </c>
      <c r="H7424" s="542">
        <f>VLOOKUP(G7424,[3]잔가율!$B$3:$C$33,2,FALSE)</f>
        <v>0.82599999999999996</v>
      </c>
      <c r="I7424" s="552">
        <f t="shared" si="115"/>
        <v>30314200</v>
      </c>
    </row>
    <row r="7425" spans="1:9">
      <c r="A7425" s="539">
        <v>7424</v>
      </c>
      <c r="B7425" s="540" t="s">
        <v>8534</v>
      </c>
      <c r="C7425" s="540" t="s">
        <v>12281</v>
      </c>
      <c r="D7425" s="540" t="s">
        <v>16683</v>
      </c>
      <c r="E7425" s="540" t="s">
        <v>12305</v>
      </c>
      <c r="F7425" s="556">
        <v>34770000</v>
      </c>
      <c r="G7425" s="541">
        <v>2023</v>
      </c>
      <c r="H7425" s="542">
        <f>VLOOKUP(G7425,[3]잔가율!$B$3:$C$33,2,FALSE)</f>
        <v>0.82599999999999996</v>
      </c>
      <c r="I7425" s="552">
        <f t="shared" si="115"/>
        <v>28720020</v>
      </c>
    </row>
    <row r="7426" spans="1:9">
      <c r="A7426" s="539">
        <v>7425</v>
      </c>
      <c r="B7426" s="540" t="s">
        <v>8534</v>
      </c>
      <c r="C7426" s="540" t="s">
        <v>12281</v>
      </c>
      <c r="D7426" s="540" t="s">
        <v>12282</v>
      </c>
      <c r="E7426" s="540" t="s">
        <v>12306</v>
      </c>
      <c r="F7426" s="556">
        <v>38100000</v>
      </c>
      <c r="G7426" s="541">
        <v>2023</v>
      </c>
      <c r="H7426" s="542">
        <f>VLOOKUP(G7426,[3]잔가율!$B$3:$C$33,2,FALSE)</f>
        <v>0.82599999999999996</v>
      </c>
      <c r="I7426" s="552">
        <f t="shared" ref="I7426:I7489" si="116">ROUNDDOWN(F7426*H7426,0)</f>
        <v>31470600</v>
      </c>
    </row>
    <row r="7427" spans="1:9">
      <c r="A7427" s="539">
        <v>7426</v>
      </c>
      <c r="B7427" s="540" t="s">
        <v>16663</v>
      </c>
      <c r="C7427" s="540" t="s">
        <v>16682</v>
      </c>
      <c r="D7427" s="540" t="s">
        <v>12282</v>
      </c>
      <c r="E7427" s="540" t="s">
        <v>12307</v>
      </c>
      <c r="F7427" s="556">
        <v>38830000</v>
      </c>
      <c r="G7427" s="541">
        <v>2023</v>
      </c>
      <c r="H7427" s="542">
        <f>VLOOKUP(G7427,[3]잔가율!$B$3:$C$33,2,FALSE)</f>
        <v>0.82599999999999996</v>
      </c>
      <c r="I7427" s="552">
        <f t="shared" si="116"/>
        <v>32073580</v>
      </c>
    </row>
    <row r="7428" spans="1:9">
      <c r="A7428" s="539">
        <v>7427</v>
      </c>
      <c r="B7428" s="540" t="s">
        <v>8534</v>
      </c>
      <c r="C7428" s="540" t="s">
        <v>12281</v>
      </c>
      <c r="D7428" s="540" t="s">
        <v>12308</v>
      </c>
      <c r="E7428" s="540" t="s">
        <v>12309</v>
      </c>
      <c r="F7428" s="556">
        <v>20600000</v>
      </c>
      <c r="G7428" s="541">
        <v>2023</v>
      </c>
      <c r="H7428" s="542">
        <f>VLOOKUP(G7428,[3]잔가율!$B$3:$C$33,2,FALSE)</f>
        <v>0.82599999999999996</v>
      </c>
      <c r="I7428" s="552">
        <f t="shared" si="116"/>
        <v>17015600</v>
      </c>
    </row>
    <row r="7429" spans="1:9">
      <c r="A7429" s="539">
        <v>7428</v>
      </c>
      <c r="B7429" s="540" t="s">
        <v>8534</v>
      </c>
      <c r="C7429" s="540" t="s">
        <v>12281</v>
      </c>
      <c r="D7429" s="540" t="s">
        <v>12308</v>
      </c>
      <c r="E7429" s="540" t="s">
        <v>12310</v>
      </c>
      <c r="F7429" s="556">
        <v>18810000</v>
      </c>
      <c r="G7429" s="541">
        <v>2023</v>
      </c>
      <c r="H7429" s="542">
        <f>VLOOKUP(G7429,[3]잔가율!$B$3:$C$33,2,FALSE)</f>
        <v>0.82599999999999996</v>
      </c>
      <c r="I7429" s="552">
        <f t="shared" si="116"/>
        <v>15537060</v>
      </c>
    </row>
    <row r="7430" spans="1:9">
      <c r="A7430" s="539">
        <v>7429</v>
      </c>
      <c r="B7430" s="540" t="s">
        <v>8534</v>
      </c>
      <c r="C7430" s="540" t="s">
        <v>12281</v>
      </c>
      <c r="D7430" s="540" t="s">
        <v>12308</v>
      </c>
      <c r="E7430" s="540" t="s">
        <v>12311</v>
      </c>
      <c r="F7430" s="556">
        <v>17210000</v>
      </c>
      <c r="G7430" s="541">
        <v>2023</v>
      </c>
      <c r="H7430" s="542">
        <f>VLOOKUP(G7430,[3]잔가율!$B$3:$C$33,2,FALSE)</f>
        <v>0.82599999999999996</v>
      </c>
      <c r="I7430" s="552">
        <f t="shared" si="116"/>
        <v>14215460</v>
      </c>
    </row>
    <row r="7431" spans="1:9">
      <c r="A7431" s="539">
        <v>7430</v>
      </c>
      <c r="B7431" s="540" t="s">
        <v>8534</v>
      </c>
      <c r="C7431" s="540" t="s">
        <v>12281</v>
      </c>
      <c r="D7431" s="540" t="s">
        <v>12308</v>
      </c>
      <c r="E7431" s="540" t="s">
        <v>12312</v>
      </c>
      <c r="F7431" s="556">
        <v>20100000</v>
      </c>
      <c r="G7431" s="541">
        <v>2023</v>
      </c>
      <c r="H7431" s="542">
        <f>VLOOKUP(G7431,[3]잔가율!$B$3:$C$33,2,FALSE)</f>
        <v>0.82599999999999996</v>
      </c>
      <c r="I7431" s="552">
        <f t="shared" si="116"/>
        <v>16602600</v>
      </c>
    </row>
    <row r="7432" spans="1:9">
      <c r="A7432" s="539">
        <v>7431</v>
      </c>
      <c r="B7432" s="540" t="s">
        <v>8534</v>
      </c>
      <c r="C7432" s="540" t="s">
        <v>12281</v>
      </c>
      <c r="D7432" s="540" t="s">
        <v>12308</v>
      </c>
      <c r="E7432" s="540" t="s">
        <v>12313</v>
      </c>
      <c r="F7432" s="556">
        <v>22300000</v>
      </c>
      <c r="G7432" s="541">
        <v>2023</v>
      </c>
      <c r="H7432" s="542">
        <f>VLOOKUP(G7432,[3]잔가율!$B$3:$C$33,2,FALSE)</f>
        <v>0.82599999999999996</v>
      </c>
      <c r="I7432" s="552">
        <f t="shared" si="116"/>
        <v>18419800</v>
      </c>
    </row>
    <row r="7433" spans="1:9">
      <c r="A7433" s="539">
        <v>7432</v>
      </c>
      <c r="B7433" s="540" t="s">
        <v>8534</v>
      </c>
      <c r="C7433" s="540" t="s">
        <v>12281</v>
      </c>
      <c r="D7433" s="540" t="s">
        <v>12308</v>
      </c>
      <c r="E7433" s="540" t="s">
        <v>12314</v>
      </c>
      <c r="F7433" s="556">
        <v>25740000</v>
      </c>
      <c r="G7433" s="541">
        <v>2023</v>
      </c>
      <c r="H7433" s="542">
        <f>VLOOKUP(G7433,[3]잔가율!$B$3:$C$33,2,FALSE)</f>
        <v>0.82599999999999996</v>
      </c>
      <c r="I7433" s="552">
        <f t="shared" si="116"/>
        <v>21261240</v>
      </c>
    </row>
    <row r="7434" spans="1:9">
      <c r="A7434" s="539">
        <v>7433</v>
      </c>
      <c r="B7434" s="540" t="s">
        <v>8534</v>
      </c>
      <c r="C7434" s="540" t="s">
        <v>12281</v>
      </c>
      <c r="D7434" s="540" t="s">
        <v>12308</v>
      </c>
      <c r="E7434" s="540" t="s">
        <v>12315</v>
      </c>
      <c r="F7434" s="556">
        <v>21250000</v>
      </c>
      <c r="G7434" s="541">
        <v>2023</v>
      </c>
      <c r="H7434" s="542">
        <f>VLOOKUP(G7434,[3]잔가율!$B$3:$C$33,2,FALSE)</f>
        <v>0.82599999999999996</v>
      </c>
      <c r="I7434" s="552">
        <f t="shared" si="116"/>
        <v>17552500</v>
      </c>
    </row>
    <row r="7435" spans="1:9">
      <c r="A7435" s="539">
        <v>7434</v>
      </c>
      <c r="B7435" s="540" t="s">
        <v>8534</v>
      </c>
      <c r="C7435" s="540" t="s">
        <v>12281</v>
      </c>
      <c r="D7435" s="540" t="s">
        <v>12308</v>
      </c>
      <c r="E7435" s="540" t="s">
        <v>12316</v>
      </c>
      <c r="F7435" s="556">
        <v>21800000</v>
      </c>
      <c r="G7435" s="541">
        <v>2023</v>
      </c>
      <c r="H7435" s="542">
        <f>VLOOKUP(G7435,[3]잔가율!$B$3:$C$33,2,FALSE)</f>
        <v>0.82599999999999996</v>
      </c>
      <c r="I7435" s="552">
        <f t="shared" si="116"/>
        <v>18006800</v>
      </c>
    </row>
    <row r="7436" spans="1:9">
      <c r="A7436" s="539">
        <v>7435</v>
      </c>
      <c r="B7436" s="540" t="s">
        <v>8534</v>
      </c>
      <c r="C7436" s="540" t="s">
        <v>12281</v>
      </c>
      <c r="D7436" s="540" t="s">
        <v>12308</v>
      </c>
      <c r="E7436" s="540" t="s">
        <v>12317</v>
      </c>
      <c r="F7436" s="556">
        <v>16940000</v>
      </c>
      <c r="G7436" s="541">
        <v>2023</v>
      </c>
      <c r="H7436" s="542">
        <f>VLOOKUP(G7436,[3]잔가율!$B$3:$C$33,2,FALSE)</f>
        <v>0.82599999999999996</v>
      </c>
      <c r="I7436" s="552">
        <f t="shared" si="116"/>
        <v>13992440</v>
      </c>
    </row>
    <row r="7437" spans="1:9">
      <c r="A7437" s="539">
        <v>7436</v>
      </c>
      <c r="B7437" s="543" t="s">
        <v>8534</v>
      </c>
      <c r="C7437" s="543" t="s">
        <v>12281</v>
      </c>
      <c r="D7437" s="543" t="s">
        <v>12308</v>
      </c>
      <c r="E7437" s="543" t="s">
        <v>12318</v>
      </c>
      <c r="F7437" s="561">
        <v>18930000</v>
      </c>
      <c r="G7437" s="541">
        <v>2023</v>
      </c>
      <c r="H7437" s="542">
        <f>VLOOKUP(G7437,[3]잔가율!$B$3:$C$33,2,FALSE)</f>
        <v>0.82599999999999996</v>
      </c>
      <c r="I7437" s="552">
        <f t="shared" si="116"/>
        <v>15636180</v>
      </c>
    </row>
    <row r="7438" spans="1:9">
      <c r="A7438" s="539">
        <v>7437</v>
      </c>
      <c r="B7438" s="540" t="s">
        <v>8534</v>
      </c>
      <c r="C7438" s="540" t="s">
        <v>12281</v>
      </c>
      <c r="D7438" s="540" t="s">
        <v>12308</v>
      </c>
      <c r="E7438" s="540" t="s">
        <v>12319</v>
      </c>
      <c r="F7438" s="556">
        <v>17460000</v>
      </c>
      <c r="G7438" s="541">
        <v>2023</v>
      </c>
      <c r="H7438" s="542">
        <f>VLOOKUP(G7438,[3]잔가율!$B$3:$C$33,2,FALSE)</f>
        <v>0.82599999999999996</v>
      </c>
      <c r="I7438" s="552">
        <f t="shared" si="116"/>
        <v>14421960</v>
      </c>
    </row>
    <row r="7439" spans="1:9">
      <c r="A7439" s="539">
        <v>7438</v>
      </c>
      <c r="B7439" s="543" t="s">
        <v>8534</v>
      </c>
      <c r="C7439" s="543" t="s">
        <v>12281</v>
      </c>
      <c r="D7439" s="543" t="s">
        <v>12308</v>
      </c>
      <c r="E7439" s="543" t="s">
        <v>12320</v>
      </c>
      <c r="F7439" s="561">
        <v>20880000</v>
      </c>
      <c r="G7439" s="541">
        <v>2023</v>
      </c>
      <c r="H7439" s="542">
        <f>VLOOKUP(G7439,[3]잔가율!$B$3:$C$33,2,FALSE)</f>
        <v>0.82599999999999996</v>
      </c>
      <c r="I7439" s="552">
        <f t="shared" si="116"/>
        <v>17246880</v>
      </c>
    </row>
    <row r="7440" spans="1:9">
      <c r="A7440" s="539">
        <v>7439</v>
      </c>
      <c r="B7440" s="540" t="s">
        <v>8534</v>
      </c>
      <c r="C7440" s="540" t="s">
        <v>12281</v>
      </c>
      <c r="D7440" s="540" t="s">
        <v>12308</v>
      </c>
      <c r="E7440" s="540" t="s">
        <v>12321</v>
      </c>
      <c r="F7440" s="556">
        <v>15490000</v>
      </c>
      <c r="G7440" s="541">
        <v>2023</v>
      </c>
      <c r="H7440" s="542">
        <f>VLOOKUP(G7440,[3]잔가율!$B$3:$C$33,2,FALSE)</f>
        <v>0.82599999999999996</v>
      </c>
      <c r="I7440" s="552">
        <f t="shared" si="116"/>
        <v>12794740</v>
      </c>
    </row>
    <row r="7441" spans="1:9">
      <c r="A7441" s="539">
        <v>7440</v>
      </c>
      <c r="B7441" s="540" t="s">
        <v>8534</v>
      </c>
      <c r="C7441" s="540" t="s">
        <v>12281</v>
      </c>
      <c r="D7441" s="540" t="s">
        <v>12308</v>
      </c>
      <c r="E7441" s="540" t="s">
        <v>12322</v>
      </c>
      <c r="F7441" s="556">
        <v>20270000</v>
      </c>
      <c r="G7441" s="541">
        <v>2023</v>
      </c>
      <c r="H7441" s="542">
        <f>VLOOKUP(G7441,[3]잔가율!$B$3:$C$33,2,FALSE)</f>
        <v>0.82599999999999996</v>
      </c>
      <c r="I7441" s="552">
        <f t="shared" si="116"/>
        <v>16743020</v>
      </c>
    </row>
    <row r="7442" spans="1:9">
      <c r="A7442" s="539">
        <v>7441</v>
      </c>
      <c r="B7442" s="540" t="s">
        <v>8534</v>
      </c>
      <c r="C7442" s="540" t="s">
        <v>12281</v>
      </c>
      <c r="D7442" s="540" t="s">
        <v>12308</v>
      </c>
      <c r="E7442" s="540" t="s">
        <v>12323</v>
      </c>
      <c r="F7442" s="556">
        <v>14480000</v>
      </c>
      <c r="G7442" s="541">
        <v>2023</v>
      </c>
      <c r="H7442" s="542">
        <f>VLOOKUP(G7442,[3]잔가율!$B$3:$C$33,2,FALSE)</f>
        <v>0.82599999999999996</v>
      </c>
      <c r="I7442" s="552">
        <f t="shared" si="116"/>
        <v>11960480</v>
      </c>
    </row>
    <row r="7443" spans="1:9">
      <c r="A7443" s="539">
        <v>7442</v>
      </c>
      <c r="B7443" s="540" t="s">
        <v>8534</v>
      </c>
      <c r="C7443" s="540" t="s">
        <v>12281</v>
      </c>
      <c r="D7443" s="540" t="s">
        <v>12308</v>
      </c>
      <c r="E7443" s="540" t="s">
        <v>12324</v>
      </c>
      <c r="F7443" s="556">
        <v>18500000</v>
      </c>
      <c r="G7443" s="541">
        <v>2023</v>
      </c>
      <c r="H7443" s="542">
        <f>VLOOKUP(G7443,[3]잔가율!$B$3:$C$33,2,FALSE)</f>
        <v>0.82599999999999996</v>
      </c>
      <c r="I7443" s="552">
        <f t="shared" si="116"/>
        <v>15281000</v>
      </c>
    </row>
    <row r="7444" spans="1:9">
      <c r="A7444" s="539">
        <v>7443</v>
      </c>
      <c r="B7444" s="540" t="s">
        <v>8534</v>
      </c>
      <c r="C7444" s="540" t="s">
        <v>12281</v>
      </c>
      <c r="D7444" s="540" t="s">
        <v>12308</v>
      </c>
      <c r="E7444" s="540" t="s">
        <v>12325</v>
      </c>
      <c r="F7444" s="556">
        <v>18000000</v>
      </c>
      <c r="G7444" s="541">
        <v>2023</v>
      </c>
      <c r="H7444" s="542">
        <f>VLOOKUP(G7444,[3]잔가율!$B$3:$C$33,2,FALSE)</f>
        <v>0.82599999999999996</v>
      </c>
      <c r="I7444" s="552">
        <f t="shared" si="116"/>
        <v>14868000</v>
      </c>
    </row>
    <row r="7445" spans="1:9">
      <c r="A7445" s="539">
        <v>7444</v>
      </c>
      <c r="B7445" s="540" t="s">
        <v>8534</v>
      </c>
      <c r="C7445" s="540" t="s">
        <v>12281</v>
      </c>
      <c r="D7445" s="540" t="s">
        <v>12308</v>
      </c>
      <c r="E7445" s="540" t="s">
        <v>12326</v>
      </c>
      <c r="F7445" s="556">
        <v>20900000</v>
      </c>
      <c r="G7445" s="541">
        <v>2023</v>
      </c>
      <c r="H7445" s="542">
        <f>VLOOKUP(G7445,[3]잔가율!$B$3:$C$33,2,FALSE)</f>
        <v>0.82599999999999996</v>
      </c>
      <c r="I7445" s="552">
        <f t="shared" si="116"/>
        <v>17263400</v>
      </c>
    </row>
    <row r="7446" spans="1:9">
      <c r="A7446" s="539">
        <v>7445</v>
      </c>
      <c r="B7446" s="540" t="s">
        <v>8534</v>
      </c>
      <c r="C7446" s="540" t="s">
        <v>12281</v>
      </c>
      <c r="D7446" s="540" t="s">
        <v>12308</v>
      </c>
      <c r="E7446" s="540" t="s">
        <v>12327</v>
      </c>
      <c r="F7446" s="556">
        <v>17620000</v>
      </c>
      <c r="G7446" s="541">
        <v>2023</v>
      </c>
      <c r="H7446" s="542">
        <f>VLOOKUP(G7446,[3]잔가율!$B$3:$C$33,2,FALSE)</f>
        <v>0.82599999999999996</v>
      </c>
      <c r="I7446" s="552">
        <f t="shared" si="116"/>
        <v>14554120</v>
      </c>
    </row>
    <row r="7447" spans="1:9">
      <c r="A7447" s="539">
        <v>7446</v>
      </c>
      <c r="B7447" s="540" t="s">
        <v>8534</v>
      </c>
      <c r="C7447" s="540" t="s">
        <v>12281</v>
      </c>
      <c r="D7447" s="540" t="s">
        <v>12308</v>
      </c>
      <c r="E7447" s="540" t="s">
        <v>12328</v>
      </c>
      <c r="F7447" s="556">
        <v>17840000</v>
      </c>
      <c r="G7447" s="541">
        <v>2023</v>
      </c>
      <c r="H7447" s="542">
        <f>VLOOKUP(G7447,[3]잔가율!$B$3:$C$33,2,FALSE)</f>
        <v>0.82599999999999996</v>
      </c>
      <c r="I7447" s="552">
        <f t="shared" si="116"/>
        <v>14735840</v>
      </c>
    </row>
    <row r="7448" spans="1:9">
      <c r="A7448" s="539">
        <v>7447</v>
      </c>
      <c r="B7448" s="540" t="s">
        <v>8534</v>
      </c>
      <c r="C7448" s="540" t="s">
        <v>12281</v>
      </c>
      <c r="D7448" s="540" t="s">
        <v>12308</v>
      </c>
      <c r="E7448" s="540" t="s">
        <v>12329</v>
      </c>
      <c r="F7448" s="556">
        <v>14400000</v>
      </c>
      <c r="G7448" s="541">
        <v>2023</v>
      </c>
      <c r="H7448" s="542">
        <f>VLOOKUP(G7448,[3]잔가율!$B$3:$C$33,2,FALSE)</f>
        <v>0.82599999999999996</v>
      </c>
      <c r="I7448" s="552">
        <f t="shared" si="116"/>
        <v>11894400</v>
      </c>
    </row>
    <row r="7449" spans="1:9">
      <c r="A7449" s="539">
        <v>7448</v>
      </c>
      <c r="B7449" s="540" t="s">
        <v>8534</v>
      </c>
      <c r="C7449" s="540" t="s">
        <v>12281</v>
      </c>
      <c r="D7449" s="540" t="s">
        <v>12308</v>
      </c>
      <c r="E7449" s="540" t="s">
        <v>12330</v>
      </c>
      <c r="F7449" s="556">
        <v>22200000</v>
      </c>
      <c r="G7449" s="541">
        <v>2023</v>
      </c>
      <c r="H7449" s="542">
        <f>VLOOKUP(G7449,[3]잔가율!$B$3:$C$33,2,FALSE)</f>
        <v>0.82599999999999996</v>
      </c>
      <c r="I7449" s="552">
        <f t="shared" si="116"/>
        <v>18337200</v>
      </c>
    </row>
    <row r="7450" spans="1:9">
      <c r="A7450" s="539">
        <v>7449</v>
      </c>
      <c r="B7450" s="540" t="s">
        <v>8534</v>
      </c>
      <c r="C7450" s="540" t="s">
        <v>12281</v>
      </c>
      <c r="D7450" s="540" t="s">
        <v>12308</v>
      </c>
      <c r="E7450" s="540" t="s">
        <v>12331</v>
      </c>
      <c r="F7450" s="556">
        <v>23200000</v>
      </c>
      <c r="G7450" s="541">
        <v>2023</v>
      </c>
      <c r="H7450" s="542">
        <f>VLOOKUP(G7450,[3]잔가율!$B$3:$C$33,2,FALSE)</f>
        <v>0.82599999999999996</v>
      </c>
      <c r="I7450" s="552">
        <f t="shared" si="116"/>
        <v>19163200</v>
      </c>
    </row>
    <row r="7451" spans="1:9">
      <c r="A7451" s="539">
        <v>7450</v>
      </c>
      <c r="B7451" s="540" t="s">
        <v>8534</v>
      </c>
      <c r="C7451" s="540" t="s">
        <v>12281</v>
      </c>
      <c r="D7451" s="540" t="s">
        <v>12308</v>
      </c>
      <c r="E7451" s="540" t="s">
        <v>12332</v>
      </c>
      <c r="F7451" s="556">
        <v>22420000</v>
      </c>
      <c r="G7451" s="541">
        <v>2023</v>
      </c>
      <c r="H7451" s="542">
        <f>VLOOKUP(G7451,[3]잔가율!$B$3:$C$33,2,FALSE)</f>
        <v>0.82599999999999996</v>
      </c>
      <c r="I7451" s="552">
        <f t="shared" si="116"/>
        <v>18518920</v>
      </c>
    </row>
    <row r="7452" spans="1:9">
      <c r="A7452" s="539">
        <v>7451</v>
      </c>
      <c r="B7452" s="540" t="s">
        <v>8534</v>
      </c>
      <c r="C7452" s="540" t="s">
        <v>12281</v>
      </c>
      <c r="D7452" s="540" t="s">
        <v>12308</v>
      </c>
      <c r="E7452" s="540" t="s">
        <v>12333</v>
      </c>
      <c r="F7452" s="556">
        <v>21600000</v>
      </c>
      <c r="G7452" s="541">
        <v>2023</v>
      </c>
      <c r="H7452" s="542">
        <f>VLOOKUP(G7452,[3]잔가율!$B$3:$C$33,2,FALSE)</f>
        <v>0.82599999999999996</v>
      </c>
      <c r="I7452" s="552">
        <f t="shared" si="116"/>
        <v>17841600</v>
      </c>
    </row>
    <row r="7453" spans="1:9">
      <c r="A7453" s="539">
        <v>7452</v>
      </c>
      <c r="B7453" s="540" t="s">
        <v>8534</v>
      </c>
      <c r="C7453" s="540" t="s">
        <v>12281</v>
      </c>
      <c r="D7453" s="540" t="s">
        <v>12308</v>
      </c>
      <c r="E7453" s="540" t="s">
        <v>12334</v>
      </c>
      <c r="F7453" s="556">
        <v>14730000</v>
      </c>
      <c r="G7453" s="541">
        <v>2023</v>
      </c>
      <c r="H7453" s="542">
        <f>VLOOKUP(G7453,[3]잔가율!$B$3:$C$33,2,FALSE)</f>
        <v>0.82599999999999996</v>
      </c>
      <c r="I7453" s="552">
        <f t="shared" si="116"/>
        <v>12166980</v>
      </c>
    </row>
    <row r="7454" spans="1:9">
      <c r="A7454" s="539">
        <v>7453</v>
      </c>
      <c r="B7454" s="540" t="s">
        <v>8534</v>
      </c>
      <c r="C7454" s="540" t="s">
        <v>12281</v>
      </c>
      <c r="D7454" s="540" t="s">
        <v>12308</v>
      </c>
      <c r="E7454" s="540" t="s">
        <v>12335</v>
      </c>
      <c r="F7454" s="556">
        <v>13800000</v>
      </c>
      <c r="G7454" s="541">
        <v>2023</v>
      </c>
      <c r="H7454" s="542">
        <f>VLOOKUP(G7454,[3]잔가율!$B$3:$C$33,2,FALSE)</f>
        <v>0.82599999999999996</v>
      </c>
      <c r="I7454" s="552">
        <f t="shared" si="116"/>
        <v>11398800</v>
      </c>
    </row>
    <row r="7455" spans="1:9">
      <c r="A7455" s="539">
        <v>7454</v>
      </c>
      <c r="B7455" s="540" t="s">
        <v>8534</v>
      </c>
      <c r="C7455" s="540" t="s">
        <v>12281</v>
      </c>
      <c r="D7455" s="540" t="s">
        <v>12336</v>
      </c>
      <c r="E7455" s="540" t="s">
        <v>12337</v>
      </c>
      <c r="F7455" s="556">
        <v>21500000</v>
      </c>
      <c r="G7455" s="541">
        <v>2023</v>
      </c>
      <c r="H7455" s="542">
        <f>VLOOKUP(G7455,[3]잔가율!$B$3:$C$33,2,FALSE)</f>
        <v>0.82599999999999996</v>
      </c>
      <c r="I7455" s="552">
        <f t="shared" si="116"/>
        <v>17759000</v>
      </c>
    </row>
    <row r="7456" spans="1:9">
      <c r="A7456" s="539">
        <v>7455</v>
      </c>
      <c r="B7456" s="540" t="s">
        <v>8534</v>
      </c>
      <c r="C7456" s="540" t="s">
        <v>12281</v>
      </c>
      <c r="D7456" s="540" t="s">
        <v>12336</v>
      </c>
      <c r="E7456" s="540" t="s">
        <v>12338</v>
      </c>
      <c r="F7456" s="556">
        <v>21000000</v>
      </c>
      <c r="G7456" s="541">
        <v>2023</v>
      </c>
      <c r="H7456" s="542">
        <f>VLOOKUP(G7456,[3]잔가율!$B$3:$C$33,2,FALSE)</f>
        <v>0.82599999999999996</v>
      </c>
      <c r="I7456" s="552">
        <f t="shared" si="116"/>
        <v>17346000</v>
      </c>
    </row>
    <row r="7457" spans="1:9">
      <c r="A7457" s="539">
        <v>7456</v>
      </c>
      <c r="B7457" s="540" t="s">
        <v>8534</v>
      </c>
      <c r="C7457" s="540" t="s">
        <v>12281</v>
      </c>
      <c r="D7457" s="540" t="s">
        <v>12336</v>
      </c>
      <c r="E7457" s="540" t="s">
        <v>12339</v>
      </c>
      <c r="F7457" s="556">
        <v>20700000</v>
      </c>
      <c r="G7457" s="541">
        <v>2023</v>
      </c>
      <c r="H7457" s="542">
        <f>VLOOKUP(G7457,[3]잔가율!$B$3:$C$33,2,FALSE)</f>
        <v>0.82599999999999996</v>
      </c>
      <c r="I7457" s="552">
        <f t="shared" si="116"/>
        <v>17098200</v>
      </c>
    </row>
    <row r="7458" spans="1:9">
      <c r="A7458" s="539">
        <v>7457</v>
      </c>
      <c r="B7458" s="540" t="s">
        <v>8534</v>
      </c>
      <c r="C7458" s="540" t="s">
        <v>12281</v>
      </c>
      <c r="D7458" s="540" t="s">
        <v>12336</v>
      </c>
      <c r="E7458" s="540" t="s">
        <v>12340</v>
      </c>
      <c r="F7458" s="556">
        <v>23300000</v>
      </c>
      <c r="G7458" s="541">
        <v>2023</v>
      </c>
      <c r="H7458" s="542">
        <f>VLOOKUP(G7458,[3]잔가율!$B$3:$C$33,2,FALSE)</f>
        <v>0.82599999999999996</v>
      </c>
      <c r="I7458" s="552">
        <f t="shared" si="116"/>
        <v>19245800</v>
      </c>
    </row>
    <row r="7459" spans="1:9">
      <c r="A7459" s="539">
        <v>7458</v>
      </c>
      <c r="B7459" s="540" t="s">
        <v>8534</v>
      </c>
      <c r="C7459" s="540" t="s">
        <v>12281</v>
      </c>
      <c r="D7459" s="540" t="s">
        <v>12336</v>
      </c>
      <c r="E7459" s="540" t="s">
        <v>12341</v>
      </c>
      <c r="F7459" s="556">
        <v>22860000</v>
      </c>
      <c r="G7459" s="541">
        <v>2023</v>
      </c>
      <c r="H7459" s="542">
        <f>VLOOKUP(G7459,[3]잔가율!$B$3:$C$33,2,FALSE)</f>
        <v>0.82599999999999996</v>
      </c>
      <c r="I7459" s="552">
        <f t="shared" si="116"/>
        <v>18882360</v>
      </c>
    </row>
    <row r="7460" spans="1:9">
      <c r="A7460" s="539">
        <v>7459</v>
      </c>
      <c r="B7460" s="540" t="s">
        <v>8534</v>
      </c>
      <c r="C7460" s="540" t="s">
        <v>12281</v>
      </c>
      <c r="D7460" s="540" t="s">
        <v>12336</v>
      </c>
      <c r="E7460" s="540" t="s">
        <v>12342</v>
      </c>
      <c r="F7460" s="556">
        <v>22600000</v>
      </c>
      <c r="G7460" s="541">
        <v>2023</v>
      </c>
      <c r="H7460" s="542">
        <f>VLOOKUP(G7460,[3]잔가율!$B$3:$C$33,2,FALSE)</f>
        <v>0.82599999999999996</v>
      </c>
      <c r="I7460" s="552">
        <f t="shared" si="116"/>
        <v>18667600</v>
      </c>
    </row>
    <row r="7461" spans="1:9">
      <c r="A7461" s="539">
        <v>7460</v>
      </c>
      <c r="B7461" s="540" t="s">
        <v>8534</v>
      </c>
      <c r="C7461" s="540" t="s">
        <v>12281</v>
      </c>
      <c r="D7461" s="540" t="s">
        <v>12336</v>
      </c>
      <c r="E7461" s="540" t="s">
        <v>12343</v>
      </c>
      <c r="F7461" s="556">
        <v>17900000</v>
      </c>
      <c r="G7461" s="541">
        <v>2023</v>
      </c>
      <c r="H7461" s="542">
        <f>VLOOKUP(G7461,[3]잔가율!$B$3:$C$33,2,FALSE)</f>
        <v>0.82599999999999996</v>
      </c>
      <c r="I7461" s="552">
        <f t="shared" si="116"/>
        <v>14785400</v>
      </c>
    </row>
    <row r="7462" spans="1:9">
      <c r="A7462" s="539">
        <v>7461</v>
      </c>
      <c r="B7462" s="540" t="s">
        <v>8534</v>
      </c>
      <c r="C7462" s="540" t="s">
        <v>12281</v>
      </c>
      <c r="D7462" s="540" t="s">
        <v>12336</v>
      </c>
      <c r="E7462" s="540" t="s">
        <v>12344</v>
      </c>
      <c r="F7462" s="556">
        <v>17750000</v>
      </c>
      <c r="G7462" s="541">
        <v>2023</v>
      </c>
      <c r="H7462" s="542">
        <f>VLOOKUP(G7462,[3]잔가율!$B$3:$C$33,2,FALSE)</f>
        <v>0.82599999999999996</v>
      </c>
      <c r="I7462" s="552">
        <f t="shared" si="116"/>
        <v>14661500</v>
      </c>
    </row>
    <row r="7463" spans="1:9">
      <c r="A7463" s="539">
        <v>7462</v>
      </c>
      <c r="B7463" s="540" t="s">
        <v>8534</v>
      </c>
      <c r="C7463" s="540" t="s">
        <v>12281</v>
      </c>
      <c r="D7463" s="540" t="s">
        <v>12336</v>
      </c>
      <c r="E7463" s="540" t="s">
        <v>12345</v>
      </c>
      <c r="F7463" s="556">
        <v>16610000</v>
      </c>
      <c r="G7463" s="541">
        <v>2023</v>
      </c>
      <c r="H7463" s="542">
        <f>VLOOKUP(G7463,[3]잔가율!$B$3:$C$33,2,FALSE)</f>
        <v>0.82599999999999996</v>
      </c>
      <c r="I7463" s="552">
        <f t="shared" si="116"/>
        <v>13719860</v>
      </c>
    </row>
    <row r="7464" spans="1:9">
      <c r="A7464" s="539">
        <v>7463</v>
      </c>
      <c r="B7464" s="540" t="s">
        <v>8534</v>
      </c>
      <c r="C7464" s="540" t="s">
        <v>12281</v>
      </c>
      <c r="D7464" s="540" t="s">
        <v>12336</v>
      </c>
      <c r="E7464" s="540" t="s">
        <v>12346</v>
      </c>
      <c r="F7464" s="556">
        <v>23520000</v>
      </c>
      <c r="G7464" s="541">
        <v>2023</v>
      </c>
      <c r="H7464" s="542">
        <f>VLOOKUP(G7464,[3]잔가율!$B$3:$C$33,2,FALSE)</f>
        <v>0.82599999999999996</v>
      </c>
      <c r="I7464" s="552">
        <f t="shared" si="116"/>
        <v>19427520</v>
      </c>
    </row>
    <row r="7465" spans="1:9">
      <c r="A7465" s="539">
        <v>7464</v>
      </c>
      <c r="B7465" s="540" t="s">
        <v>8534</v>
      </c>
      <c r="C7465" s="540" t="s">
        <v>12281</v>
      </c>
      <c r="D7465" s="540" t="s">
        <v>12336</v>
      </c>
      <c r="E7465" s="540" t="s">
        <v>12347</v>
      </c>
      <c r="F7465" s="556">
        <v>18620000</v>
      </c>
      <c r="G7465" s="541">
        <v>2023</v>
      </c>
      <c r="H7465" s="542">
        <f>VLOOKUP(G7465,[3]잔가율!$B$3:$C$33,2,FALSE)</f>
        <v>0.82599999999999996</v>
      </c>
      <c r="I7465" s="552">
        <f t="shared" si="116"/>
        <v>15380120</v>
      </c>
    </row>
    <row r="7466" spans="1:9">
      <c r="A7466" s="539">
        <v>7465</v>
      </c>
      <c r="B7466" s="540" t="s">
        <v>8534</v>
      </c>
      <c r="C7466" s="540" t="s">
        <v>12281</v>
      </c>
      <c r="D7466" s="540" t="s">
        <v>12336</v>
      </c>
      <c r="E7466" s="540" t="s">
        <v>12348</v>
      </c>
      <c r="F7466" s="556">
        <v>18600000</v>
      </c>
      <c r="G7466" s="541">
        <v>2023</v>
      </c>
      <c r="H7466" s="542">
        <f>VLOOKUP(G7466,[3]잔가율!$B$3:$C$33,2,FALSE)</f>
        <v>0.82599999999999996</v>
      </c>
      <c r="I7466" s="552">
        <f t="shared" si="116"/>
        <v>15363600</v>
      </c>
    </row>
    <row r="7467" spans="1:9">
      <c r="A7467" s="539">
        <v>7466</v>
      </c>
      <c r="B7467" s="540" t="s">
        <v>8534</v>
      </c>
      <c r="C7467" s="540" t="s">
        <v>12281</v>
      </c>
      <c r="D7467" s="540" t="s">
        <v>12336</v>
      </c>
      <c r="E7467" s="540" t="s">
        <v>12349</v>
      </c>
      <c r="F7467" s="556">
        <v>24090000</v>
      </c>
      <c r="G7467" s="541">
        <v>2023</v>
      </c>
      <c r="H7467" s="542">
        <f>VLOOKUP(G7467,[3]잔가율!$B$3:$C$33,2,FALSE)</f>
        <v>0.82599999999999996</v>
      </c>
      <c r="I7467" s="552">
        <f t="shared" si="116"/>
        <v>19898340</v>
      </c>
    </row>
    <row r="7468" spans="1:9">
      <c r="A7468" s="539">
        <v>7467</v>
      </c>
      <c r="B7468" s="540" t="s">
        <v>8534</v>
      </c>
      <c r="C7468" s="540" t="s">
        <v>12281</v>
      </c>
      <c r="D7468" s="540" t="s">
        <v>12336</v>
      </c>
      <c r="E7468" s="540" t="s">
        <v>12350</v>
      </c>
      <c r="F7468" s="556">
        <v>20730000</v>
      </c>
      <c r="G7468" s="541">
        <v>2023</v>
      </c>
      <c r="H7468" s="542">
        <f>VLOOKUP(G7468,[3]잔가율!$B$3:$C$33,2,FALSE)</f>
        <v>0.82599999999999996</v>
      </c>
      <c r="I7468" s="552">
        <f t="shared" si="116"/>
        <v>17122980</v>
      </c>
    </row>
    <row r="7469" spans="1:9">
      <c r="A7469" s="539">
        <v>7468</v>
      </c>
      <c r="B7469" s="540" t="s">
        <v>8534</v>
      </c>
      <c r="C7469" s="540" t="s">
        <v>12281</v>
      </c>
      <c r="D7469" s="540" t="s">
        <v>12336</v>
      </c>
      <c r="E7469" s="540" t="s">
        <v>12351</v>
      </c>
      <c r="F7469" s="556">
        <v>21400000</v>
      </c>
      <c r="G7469" s="541">
        <v>2023</v>
      </c>
      <c r="H7469" s="542">
        <f>VLOOKUP(G7469,[3]잔가율!$B$3:$C$33,2,FALSE)</f>
        <v>0.82599999999999996</v>
      </c>
      <c r="I7469" s="552">
        <f t="shared" si="116"/>
        <v>17676400</v>
      </c>
    </row>
    <row r="7470" spans="1:9">
      <c r="A7470" s="539">
        <v>7469</v>
      </c>
      <c r="B7470" s="544" t="s">
        <v>8534</v>
      </c>
      <c r="C7470" s="544" t="s">
        <v>740</v>
      </c>
      <c r="D7470" s="544" t="s">
        <v>12308</v>
      </c>
      <c r="E7470" s="544" t="s">
        <v>12352</v>
      </c>
      <c r="F7470" s="559">
        <v>21780000</v>
      </c>
      <c r="G7470" s="541">
        <v>2023</v>
      </c>
      <c r="H7470" s="542">
        <f>VLOOKUP(G7470,[3]잔가율!$B$3:$C$33,2,FALSE)</f>
        <v>0.82599999999999996</v>
      </c>
      <c r="I7470" s="552">
        <f t="shared" si="116"/>
        <v>17990280</v>
      </c>
    </row>
    <row r="7471" spans="1:9">
      <c r="A7471" s="539">
        <v>7470</v>
      </c>
      <c r="B7471" s="544" t="s">
        <v>8534</v>
      </c>
      <c r="C7471" s="544" t="s">
        <v>740</v>
      </c>
      <c r="D7471" s="544" t="s">
        <v>12308</v>
      </c>
      <c r="E7471" s="544" t="s">
        <v>12353</v>
      </c>
      <c r="F7471" s="559">
        <v>14940000</v>
      </c>
      <c r="G7471" s="541">
        <v>2023</v>
      </c>
      <c r="H7471" s="542">
        <f>VLOOKUP(G7471,[3]잔가율!$B$3:$C$33,2,FALSE)</f>
        <v>0.82599999999999996</v>
      </c>
      <c r="I7471" s="552">
        <f t="shared" si="116"/>
        <v>12340440</v>
      </c>
    </row>
    <row r="7472" spans="1:9">
      <c r="A7472" s="539">
        <v>7471</v>
      </c>
      <c r="B7472" s="544" t="s">
        <v>8534</v>
      </c>
      <c r="C7472" s="544" t="s">
        <v>740</v>
      </c>
      <c r="D7472" s="544" t="s">
        <v>12308</v>
      </c>
      <c r="E7472" s="544" t="s">
        <v>12354</v>
      </c>
      <c r="F7472" s="559">
        <v>15030000</v>
      </c>
      <c r="G7472" s="541">
        <v>2023</v>
      </c>
      <c r="H7472" s="542">
        <f>VLOOKUP(G7472,[3]잔가율!$B$3:$C$33,2,FALSE)</f>
        <v>0.82599999999999996</v>
      </c>
      <c r="I7472" s="552">
        <f t="shared" si="116"/>
        <v>12414780</v>
      </c>
    </row>
    <row r="7473" spans="1:9">
      <c r="A7473" s="539">
        <v>7472</v>
      </c>
      <c r="B7473" s="544" t="s">
        <v>8534</v>
      </c>
      <c r="C7473" s="544" t="s">
        <v>740</v>
      </c>
      <c r="D7473" s="544" t="s">
        <v>12355</v>
      </c>
      <c r="E7473" s="544" t="s">
        <v>12356</v>
      </c>
      <c r="F7473" s="559">
        <v>20790000</v>
      </c>
      <c r="G7473" s="541">
        <v>2023</v>
      </c>
      <c r="H7473" s="542">
        <f>VLOOKUP(G7473,[3]잔가율!$B$3:$C$33,2,FALSE)</f>
        <v>0.82599999999999996</v>
      </c>
      <c r="I7473" s="552">
        <f t="shared" si="116"/>
        <v>17172540</v>
      </c>
    </row>
    <row r="7474" spans="1:9">
      <c r="A7474" s="539">
        <v>7473</v>
      </c>
      <c r="B7474" s="540" t="s">
        <v>8534</v>
      </c>
      <c r="C7474" s="540" t="s">
        <v>8429</v>
      </c>
      <c r="D7474" s="540" t="s">
        <v>7451</v>
      </c>
      <c r="E7474" s="540" t="s">
        <v>8430</v>
      </c>
      <c r="F7474" s="556">
        <v>116360000</v>
      </c>
      <c r="G7474" s="541">
        <v>2023</v>
      </c>
      <c r="H7474" s="542">
        <f>VLOOKUP(G7474,[3]잔가율!$D$3:$E$33,2,FALSE)</f>
        <v>0.84199999999999997</v>
      </c>
      <c r="I7474" s="552">
        <f t="shared" si="116"/>
        <v>97975120</v>
      </c>
    </row>
    <row r="7475" spans="1:9">
      <c r="A7475" s="539">
        <v>7474</v>
      </c>
      <c r="B7475" s="540" t="s">
        <v>8534</v>
      </c>
      <c r="C7475" s="540" t="s">
        <v>8431</v>
      </c>
      <c r="D7475" s="540" t="s">
        <v>8432</v>
      </c>
      <c r="E7475" s="540" t="s">
        <v>8433</v>
      </c>
      <c r="F7475" s="556">
        <v>72720000</v>
      </c>
      <c r="G7475" s="541">
        <v>2023</v>
      </c>
      <c r="H7475" s="542">
        <f>VLOOKUP(G7475,[3]잔가율!$D$3:$E$33,2,FALSE)</f>
        <v>0.84199999999999997</v>
      </c>
      <c r="I7475" s="552">
        <f t="shared" si="116"/>
        <v>61230240</v>
      </c>
    </row>
    <row r="7476" spans="1:9">
      <c r="A7476" s="539">
        <v>7475</v>
      </c>
      <c r="B7476" s="540" t="s">
        <v>8534</v>
      </c>
      <c r="C7476" s="540" t="s">
        <v>8431</v>
      </c>
      <c r="D7476" s="540" t="s">
        <v>8432</v>
      </c>
      <c r="E7476" s="540" t="s">
        <v>4978</v>
      </c>
      <c r="F7476" s="556">
        <v>90000000</v>
      </c>
      <c r="G7476" s="541">
        <v>2023</v>
      </c>
      <c r="H7476" s="542">
        <f>VLOOKUP(G7476,[3]잔가율!$D$3:$E$33,2,FALSE)</f>
        <v>0.84199999999999997</v>
      </c>
      <c r="I7476" s="552">
        <f t="shared" si="116"/>
        <v>75780000</v>
      </c>
    </row>
    <row r="7477" spans="1:9">
      <c r="A7477" s="539">
        <v>7476</v>
      </c>
      <c r="B7477" s="540" t="s">
        <v>8534</v>
      </c>
      <c r="C7477" s="540" t="s">
        <v>8431</v>
      </c>
      <c r="D7477" s="540" t="s">
        <v>8432</v>
      </c>
      <c r="E7477" s="540" t="s">
        <v>4979</v>
      </c>
      <c r="F7477" s="556">
        <v>100000000</v>
      </c>
      <c r="G7477" s="541">
        <v>2023</v>
      </c>
      <c r="H7477" s="542">
        <f>VLOOKUP(G7477,[3]잔가율!$D$3:$E$33,2,FALSE)</f>
        <v>0.84199999999999997</v>
      </c>
      <c r="I7477" s="552">
        <f t="shared" si="116"/>
        <v>84200000</v>
      </c>
    </row>
    <row r="7478" spans="1:9">
      <c r="A7478" s="539">
        <v>7477</v>
      </c>
      <c r="B7478" s="540" t="s">
        <v>8534</v>
      </c>
      <c r="C7478" s="540" t="s">
        <v>8431</v>
      </c>
      <c r="D7478" s="540" t="s">
        <v>8434</v>
      </c>
      <c r="E7478" s="540" t="s">
        <v>8435</v>
      </c>
      <c r="F7478" s="556">
        <v>77990000</v>
      </c>
      <c r="G7478" s="541">
        <v>2023</v>
      </c>
      <c r="H7478" s="542">
        <f>VLOOKUP(G7478,[3]잔가율!$D$3:$E$33,2,FALSE)</f>
        <v>0.84199999999999997</v>
      </c>
      <c r="I7478" s="552">
        <f t="shared" si="116"/>
        <v>65667580</v>
      </c>
    </row>
    <row r="7479" spans="1:9">
      <c r="A7479" s="539">
        <v>7478</v>
      </c>
      <c r="B7479" s="540" t="s">
        <v>8534</v>
      </c>
      <c r="C7479" s="540" t="s">
        <v>8431</v>
      </c>
      <c r="D7479" s="540" t="s">
        <v>8436</v>
      </c>
      <c r="E7479" s="540" t="s">
        <v>8437</v>
      </c>
      <c r="F7479" s="556">
        <v>59700000</v>
      </c>
      <c r="G7479" s="541">
        <v>2023</v>
      </c>
      <c r="H7479" s="542">
        <f>VLOOKUP(G7479,[3]잔가율!$D$3:$E$33,2,FALSE)</f>
        <v>0.84199999999999997</v>
      </c>
      <c r="I7479" s="552">
        <f t="shared" si="116"/>
        <v>50267400</v>
      </c>
    </row>
    <row r="7480" spans="1:9">
      <c r="A7480" s="539">
        <v>7479</v>
      </c>
      <c r="B7480" s="540" t="s">
        <v>8534</v>
      </c>
      <c r="C7480" s="540" t="s">
        <v>8431</v>
      </c>
      <c r="D7480" s="540" t="s">
        <v>8438</v>
      </c>
      <c r="E7480" s="540" t="s">
        <v>8439</v>
      </c>
      <c r="F7480" s="556">
        <v>53690000</v>
      </c>
      <c r="G7480" s="541">
        <v>2023</v>
      </c>
      <c r="H7480" s="542">
        <f>VLOOKUP(G7480,[3]잔가율!$D$3:$E$33,2,FALSE)</f>
        <v>0.84199999999999997</v>
      </c>
      <c r="I7480" s="552">
        <f t="shared" si="116"/>
        <v>45206980</v>
      </c>
    </row>
    <row r="7481" spans="1:9">
      <c r="A7481" s="539">
        <v>7480</v>
      </c>
      <c r="B7481" s="540" t="s">
        <v>8534</v>
      </c>
      <c r="C7481" s="540" t="s">
        <v>8441</v>
      </c>
      <c r="D7481" s="540" t="s">
        <v>8442</v>
      </c>
      <c r="E7481" s="540" t="s">
        <v>8443</v>
      </c>
      <c r="F7481" s="556">
        <v>10320000</v>
      </c>
      <c r="G7481" s="541">
        <v>2023</v>
      </c>
      <c r="H7481" s="542">
        <f>VLOOKUP(G7481,[3]잔가율!$D$3:$E$33,2,FALSE)</f>
        <v>0.84199999999999997</v>
      </c>
      <c r="I7481" s="552">
        <f t="shared" si="116"/>
        <v>8689440</v>
      </c>
    </row>
    <row r="7482" spans="1:9">
      <c r="A7482" s="539">
        <v>7481</v>
      </c>
      <c r="B7482" s="540" t="s">
        <v>8534</v>
      </c>
      <c r="C7482" s="540" t="s">
        <v>8441</v>
      </c>
      <c r="D7482" s="540" t="s">
        <v>8442</v>
      </c>
      <c r="E7482" s="540" t="s">
        <v>8444</v>
      </c>
      <c r="F7482" s="556">
        <v>19490000</v>
      </c>
      <c r="G7482" s="541">
        <v>2023</v>
      </c>
      <c r="H7482" s="542">
        <f>VLOOKUP(G7482,[3]잔가율!$D$3:$E$33,2,FALSE)</f>
        <v>0.84199999999999997</v>
      </c>
      <c r="I7482" s="552">
        <f t="shared" si="116"/>
        <v>16410580</v>
      </c>
    </row>
    <row r="7483" spans="1:9">
      <c r="A7483" s="539">
        <v>7482</v>
      </c>
      <c r="B7483" s="540" t="s">
        <v>8534</v>
      </c>
      <c r="C7483" s="540" t="s">
        <v>8441</v>
      </c>
      <c r="D7483" s="540" t="s">
        <v>8442</v>
      </c>
      <c r="E7483" s="540" t="s">
        <v>8445</v>
      </c>
      <c r="F7483" s="556">
        <v>17740000</v>
      </c>
      <c r="G7483" s="541">
        <v>2023</v>
      </c>
      <c r="H7483" s="542">
        <f>VLOOKUP(G7483,[3]잔가율!$D$3:$E$33,2,FALSE)</f>
        <v>0.84199999999999997</v>
      </c>
      <c r="I7483" s="552">
        <f t="shared" si="116"/>
        <v>14937080</v>
      </c>
    </row>
    <row r="7484" spans="1:9">
      <c r="A7484" s="539">
        <v>7483</v>
      </c>
      <c r="B7484" s="540" t="s">
        <v>8534</v>
      </c>
      <c r="C7484" s="540" t="s">
        <v>8441</v>
      </c>
      <c r="D7484" s="540" t="s">
        <v>8442</v>
      </c>
      <c r="E7484" s="540" t="s">
        <v>8446</v>
      </c>
      <c r="F7484" s="556">
        <v>16580000</v>
      </c>
      <c r="G7484" s="541">
        <v>2023</v>
      </c>
      <c r="H7484" s="542">
        <f>VLOOKUP(G7484,[3]잔가율!$D$3:$E$33,2,FALSE)</f>
        <v>0.84199999999999997</v>
      </c>
      <c r="I7484" s="552">
        <f t="shared" si="116"/>
        <v>13960360</v>
      </c>
    </row>
    <row r="7485" spans="1:9">
      <c r="A7485" s="539">
        <v>7484</v>
      </c>
      <c r="B7485" s="540" t="s">
        <v>8534</v>
      </c>
      <c r="C7485" s="540" t="s">
        <v>8441</v>
      </c>
      <c r="D7485" s="540" t="s">
        <v>8442</v>
      </c>
      <c r="E7485" s="540" t="s">
        <v>8447</v>
      </c>
      <c r="F7485" s="556">
        <v>20300000</v>
      </c>
      <c r="G7485" s="541">
        <v>2023</v>
      </c>
      <c r="H7485" s="542">
        <f>VLOOKUP(G7485,[3]잔가율!$D$3:$E$33,2,FALSE)</f>
        <v>0.84199999999999997</v>
      </c>
      <c r="I7485" s="552">
        <f t="shared" si="116"/>
        <v>17092600</v>
      </c>
    </row>
    <row r="7486" spans="1:9">
      <c r="A7486" s="539">
        <v>7485</v>
      </c>
      <c r="B7486" s="540" t="s">
        <v>8534</v>
      </c>
      <c r="C7486" s="540" t="s">
        <v>8441</v>
      </c>
      <c r="D7486" s="540" t="s">
        <v>8442</v>
      </c>
      <c r="E7486" s="540" t="s">
        <v>8448</v>
      </c>
      <c r="F7486" s="556">
        <v>14870000</v>
      </c>
      <c r="G7486" s="541">
        <v>2023</v>
      </c>
      <c r="H7486" s="542">
        <f>VLOOKUP(G7486,[3]잔가율!$D$3:$E$33,2,FALSE)</f>
        <v>0.84199999999999997</v>
      </c>
      <c r="I7486" s="552">
        <f t="shared" si="116"/>
        <v>12520540</v>
      </c>
    </row>
    <row r="7487" spans="1:9">
      <c r="A7487" s="539">
        <v>7486</v>
      </c>
      <c r="B7487" s="540" t="s">
        <v>8534</v>
      </c>
      <c r="C7487" s="540" t="s">
        <v>8441</v>
      </c>
      <c r="D7487" s="540" t="s">
        <v>8442</v>
      </c>
      <c r="E7487" s="540" t="s">
        <v>8449</v>
      </c>
      <c r="F7487" s="556">
        <v>14940000</v>
      </c>
      <c r="G7487" s="541">
        <v>2023</v>
      </c>
      <c r="H7487" s="542">
        <f>VLOOKUP(G7487,[3]잔가율!$D$3:$E$33,2,FALSE)</f>
        <v>0.84199999999999997</v>
      </c>
      <c r="I7487" s="552">
        <f t="shared" si="116"/>
        <v>12579480</v>
      </c>
    </row>
    <row r="7488" spans="1:9">
      <c r="A7488" s="539">
        <v>7487</v>
      </c>
      <c r="B7488" s="540" t="s">
        <v>8534</v>
      </c>
      <c r="C7488" s="540" t="s">
        <v>8441</v>
      </c>
      <c r="D7488" s="540" t="s">
        <v>8442</v>
      </c>
      <c r="E7488" s="540" t="s">
        <v>8450</v>
      </c>
      <c r="F7488" s="556">
        <v>26550000</v>
      </c>
      <c r="G7488" s="541">
        <v>2023</v>
      </c>
      <c r="H7488" s="542">
        <f>VLOOKUP(G7488,[3]잔가율!$D$3:$E$33,2,FALSE)</f>
        <v>0.84199999999999997</v>
      </c>
      <c r="I7488" s="552">
        <f t="shared" si="116"/>
        <v>22355100</v>
      </c>
    </row>
    <row r="7489" spans="1:9">
      <c r="A7489" s="539">
        <v>7488</v>
      </c>
      <c r="B7489" s="540" t="s">
        <v>8534</v>
      </c>
      <c r="C7489" s="540" t="s">
        <v>8441</v>
      </c>
      <c r="D7489" s="540" t="s">
        <v>8442</v>
      </c>
      <c r="E7489" s="540" t="s">
        <v>8451</v>
      </c>
      <c r="F7489" s="556">
        <v>19540000</v>
      </c>
      <c r="G7489" s="541">
        <v>2023</v>
      </c>
      <c r="H7489" s="542">
        <f>VLOOKUP(G7489,[3]잔가율!$D$3:$E$33,2,FALSE)</f>
        <v>0.84199999999999997</v>
      </c>
      <c r="I7489" s="552">
        <f t="shared" si="116"/>
        <v>16452680</v>
      </c>
    </row>
    <row r="7490" spans="1:9">
      <c r="A7490" s="539">
        <v>7489</v>
      </c>
      <c r="B7490" s="540" t="s">
        <v>8534</v>
      </c>
      <c r="C7490" s="540" t="s">
        <v>8441</v>
      </c>
      <c r="D7490" s="540" t="s">
        <v>8452</v>
      </c>
      <c r="E7490" s="540" t="s">
        <v>8453</v>
      </c>
      <c r="F7490" s="556">
        <v>23400000</v>
      </c>
      <c r="G7490" s="541">
        <v>2023</v>
      </c>
      <c r="H7490" s="542">
        <f>VLOOKUP(G7490,[3]잔가율!$D$3:$E$33,2,FALSE)</f>
        <v>0.84199999999999997</v>
      </c>
      <c r="I7490" s="552">
        <f t="shared" ref="I7490:I7553" si="117">ROUNDDOWN(F7490*H7490,0)</f>
        <v>19702800</v>
      </c>
    </row>
    <row r="7491" spans="1:9">
      <c r="A7491" s="539">
        <v>7490</v>
      </c>
      <c r="B7491" s="540" t="s">
        <v>8534</v>
      </c>
      <c r="C7491" s="540" t="s">
        <v>8441</v>
      </c>
      <c r="D7491" s="540" t="s">
        <v>8454</v>
      </c>
      <c r="E7491" s="540" t="s">
        <v>8455</v>
      </c>
      <c r="F7491" s="556">
        <v>18340000</v>
      </c>
      <c r="G7491" s="541">
        <v>2023</v>
      </c>
      <c r="H7491" s="542">
        <f>VLOOKUP(G7491,[3]잔가율!$D$3:$E$33,2,FALSE)</f>
        <v>0.84199999999999997</v>
      </c>
      <c r="I7491" s="552">
        <f t="shared" si="117"/>
        <v>15442280</v>
      </c>
    </row>
    <row r="7492" spans="1:9">
      <c r="A7492" s="539">
        <v>7491</v>
      </c>
      <c r="B7492" s="540" t="s">
        <v>8534</v>
      </c>
      <c r="C7492" s="540" t="s">
        <v>8441</v>
      </c>
      <c r="D7492" s="540" t="s">
        <v>8454</v>
      </c>
      <c r="E7492" s="540" t="s">
        <v>8456</v>
      </c>
      <c r="F7492" s="556">
        <v>24820000</v>
      </c>
      <c r="G7492" s="541">
        <v>2023</v>
      </c>
      <c r="H7492" s="542">
        <f>VLOOKUP(G7492,[3]잔가율!$D$3:$E$33,2,FALSE)</f>
        <v>0.84199999999999997</v>
      </c>
      <c r="I7492" s="552">
        <f t="shared" si="117"/>
        <v>20898440</v>
      </c>
    </row>
    <row r="7493" spans="1:9">
      <c r="A7493" s="539">
        <v>7492</v>
      </c>
      <c r="B7493" s="540" t="s">
        <v>8534</v>
      </c>
      <c r="C7493" s="540" t="s">
        <v>8441</v>
      </c>
      <c r="D7493" s="540" t="s">
        <v>8454</v>
      </c>
      <c r="E7493" s="540" t="s">
        <v>8457</v>
      </c>
      <c r="F7493" s="556">
        <v>19540000</v>
      </c>
      <c r="G7493" s="541">
        <v>2023</v>
      </c>
      <c r="H7493" s="542">
        <f>VLOOKUP(G7493,[3]잔가율!$D$3:$E$33,2,FALSE)</f>
        <v>0.84199999999999997</v>
      </c>
      <c r="I7493" s="552">
        <f t="shared" si="117"/>
        <v>16452680</v>
      </c>
    </row>
    <row r="7494" spans="1:9">
      <c r="A7494" s="539">
        <v>7493</v>
      </c>
      <c r="B7494" s="540" t="s">
        <v>8534</v>
      </c>
      <c r="C7494" s="540" t="s">
        <v>8441</v>
      </c>
      <c r="D7494" s="540" t="s">
        <v>8454</v>
      </c>
      <c r="E7494" s="540" t="s">
        <v>8458</v>
      </c>
      <c r="F7494" s="556">
        <v>17250000</v>
      </c>
      <c r="G7494" s="541">
        <v>2023</v>
      </c>
      <c r="H7494" s="542">
        <f>VLOOKUP(G7494,[3]잔가율!$D$3:$E$33,2,FALSE)</f>
        <v>0.84199999999999997</v>
      </c>
      <c r="I7494" s="552">
        <f t="shared" si="117"/>
        <v>14524500</v>
      </c>
    </row>
    <row r="7495" spans="1:9">
      <c r="A7495" s="539">
        <v>7494</v>
      </c>
      <c r="B7495" s="540" t="s">
        <v>8534</v>
      </c>
      <c r="C7495" s="540" t="s">
        <v>8441</v>
      </c>
      <c r="D7495" s="540" t="s">
        <v>8454</v>
      </c>
      <c r="E7495" s="540" t="s">
        <v>8449</v>
      </c>
      <c r="F7495" s="556">
        <v>17250000</v>
      </c>
      <c r="G7495" s="541">
        <v>2023</v>
      </c>
      <c r="H7495" s="542">
        <f>VLOOKUP(G7495,[3]잔가율!$D$3:$E$33,2,FALSE)</f>
        <v>0.84199999999999997</v>
      </c>
      <c r="I7495" s="552">
        <f t="shared" si="117"/>
        <v>14524500</v>
      </c>
    </row>
    <row r="7496" spans="1:9">
      <c r="A7496" s="539">
        <v>7495</v>
      </c>
      <c r="B7496" s="540" t="s">
        <v>8534</v>
      </c>
      <c r="C7496" s="540" t="s">
        <v>8441</v>
      </c>
      <c r="D7496" s="540" t="s">
        <v>8454</v>
      </c>
      <c r="E7496" s="540" t="s">
        <v>8459</v>
      </c>
      <c r="F7496" s="556">
        <v>17250000</v>
      </c>
      <c r="G7496" s="541">
        <v>2023</v>
      </c>
      <c r="H7496" s="542">
        <f>VLOOKUP(G7496,[3]잔가율!$D$3:$E$33,2,FALSE)</f>
        <v>0.84199999999999997</v>
      </c>
      <c r="I7496" s="552">
        <f t="shared" si="117"/>
        <v>14524500</v>
      </c>
    </row>
    <row r="7497" spans="1:9">
      <c r="A7497" s="539">
        <v>7496</v>
      </c>
      <c r="B7497" s="540" t="s">
        <v>8534</v>
      </c>
      <c r="C7497" s="540" t="s">
        <v>8441</v>
      </c>
      <c r="D7497" s="540" t="s">
        <v>8454</v>
      </c>
      <c r="E7497" s="540" t="s">
        <v>8460</v>
      </c>
      <c r="F7497" s="556">
        <v>22000000</v>
      </c>
      <c r="G7497" s="541">
        <v>2023</v>
      </c>
      <c r="H7497" s="542">
        <f>VLOOKUP(G7497,[3]잔가율!$D$3:$E$33,2,FALSE)</f>
        <v>0.84199999999999997</v>
      </c>
      <c r="I7497" s="552">
        <f t="shared" si="117"/>
        <v>18524000</v>
      </c>
    </row>
    <row r="7498" spans="1:9">
      <c r="A7498" s="539">
        <v>7497</v>
      </c>
      <c r="B7498" s="540" t="s">
        <v>8534</v>
      </c>
      <c r="C7498" s="540" t="s">
        <v>8441</v>
      </c>
      <c r="D7498" s="540" t="s">
        <v>8454</v>
      </c>
      <c r="E7498" s="540" t="s">
        <v>8461</v>
      </c>
      <c r="F7498" s="556">
        <v>17820000</v>
      </c>
      <c r="G7498" s="541">
        <v>2023</v>
      </c>
      <c r="H7498" s="542">
        <f>VLOOKUP(G7498,[3]잔가율!$D$3:$E$33,2,FALSE)</f>
        <v>0.84199999999999997</v>
      </c>
      <c r="I7498" s="552">
        <f t="shared" si="117"/>
        <v>15004440</v>
      </c>
    </row>
    <row r="7499" spans="1:9">
      <c r="A7499" s="539">
        <v>7498</v>
      </c>
      <c r="B7499" s="540" t="s">
        <v>8534</v>
      </c>
      <c r="C7499" s="540" t="s">
        <v>8441</v>
      </c>
      <c r="D7499" s="540" t="s">
        <v>8454</v>
      </c>
      <c r="E7499" s="540" t="s">
        <v>8462</v>
      </c>
      <c r="F7499" s="556">
        <v>21330000</v>
      </c>
      <c r="G7499" s="541">
        <v>2023</v>
      </c>
      <c r="H7499" s="542">
        <f>VLOOKUP(G7499,[3]잔가율!$D$3:$E$33,2,FALSE)</f>
        <v>0.84199999999999997</v>
      </c>
      <c r="I7499" s="552">
        <f t="shared" si="117"/>
        <v>17959860</v>
      </c>
    </row>
    <row r="7500" spans="1:9">
      <c r="A7500" s="539">
        <v>7499</v>
      </c>
      <c r="B7500" s="540" t="s">
        <v>8534</v>
      </c>
      <c r="C7500" s="540" t="s">
        <v>8441</v>
      </c>
      <c r="D7500" s="540" t="s">
        <v>8454</v>
      </c>
      <c r="E7500" s="540" t="s">
        <v>8463</v>
      </c>
      <c r="F7500" s="556">
        <v>24210000</v>
      </c>
      <c r="G7500" s="541">
        <v>2023</v>
      </c>
      <c r="H7500" s="542">
        <f>VLOOKUP(G7500,[3]잔가율!$D$3:$E$33,2,FALSE)</f>
        <v>0.84199999999999997</v>
      </c>
      <c r="I7500" s="552">
        <f t="shared" si="117"/>
        <v>20384820</v>
      </c>
    </row>
    <row r="7501" spans="1:9">
      <c r="A7501" s="539">
        <v>7500</v>
      </c>
      <c r="B7501" s="540" t="s">
        <v>8534</v>
      </c>
      <c r="C7501" s="540" t="s">
        <v>8441</v>
      </c>
      <c r="D7501" s="540" t="s">
        <v>8464</v>
      </c>
      <c r="E7501" s="540" t="s">
        <v>8465</v>
      </c>
      <c r="F7501" s="556">
        <v>19000000</v>
      </c>
      <c r="G7501" s="541">
        <v>2023</v>
      </c>
      <c r="H7501" s="542">
        <f>VLOOKUP(G7501,[3]잔가율!$D$3:$E$33,2,FALSE)</f>
        <v>0.84199999999999997</v>
      </c>
      <c r="I7501" s="552">
        <f t="shared" si="117"/>
        <v>15998000</v>
      </c>
    </row>
    <row r="7502" spans="1:9">
      <c r="A7502" s="539">
        <v>7501</v>
      </c>
      <c r="B7502" s="540" t="s">
        <v>8534</v>
      </c>
      <c r="C7502" s="540" t="s">
        <v>8441</v>
      </c>
      <c r="D7502" s="540" t="s">
        <v>8464</v>
      </c>
      <c r="E7502" s="540" t="s">
        <v>8466</v>
      </c>
      <c r="F7502" s="556">
        <v>21960000</v>
      </c>
      <c r="G7502" s="541">
        <v>2023</v>
      </c>
      <c r="H7502" s="542">
        <f>VLOOKUP(G7502,[3]잔가율!$D$3:$E$33,2,FALSE)</f>
        <v>0.84199999999999997</v>
      </c>
      <c r="I7502" s="552">
        <f t="shared" si="117"/>
        <v>18490320</v>
      </c>
    </row>
    <row r="7503" spans="1:9">
      <c r="A7503" s="539">
        <v>7502</v>
      </c>
      <c r="B7503" s="540" t="s">
        <v>8534</v>
      </c>
      <c r="C7503" s="540" t="s">
        <v>8441</v>
      </c>
      <c r="D7503" s="540" t="s">
        <v>8467</v>
      </c>
      <c r="E7503" s="540" t="s">
        <v>8468</v>
      </c>
      <c r="F7503" s="556">
        <v>13030000</v>
      </c>
      <c r="G7503" s="541">
        <v>2023</v>
      </c>
      <c r="H7503" s="542">
        <f>VLOOKUP(G7503,[3]잔가율!$D$3:$E$33,2,FALSE)</f>
        <v>0.84199999999999997</v>
      </c>
      <c r="I7503" s="552">
        <f t="shared" si="117"/>
        <v>10971260</v>
      </c>
    </row>
    <row r="7504" spans="1:9">
      <c r="A7504" s="539">
        <v>7503</v>
      </c>
      <c r="B7504" s="540" t="s">
        <v>8534</v>
      </c>
      <c r="C7504" s="540" t="s">
        <v>8441</v>
      </c>
      <c r="D7504" s="540" t="s">
        <v>8467</v>
      </c>
      <c r="E7504" s="540" t="s">
        <v>8469</v>
      </c>
      <c r="F7504" s="556">
        <v>11030000</v>
      </c>
      <c r="G7504" s="541">
        <v>2023</v>
      </c>
      <c r="H7504" s="542">
        <f>VLOOKUP(G7504,[3]잔가율!$D$3:$E$33,2,FALSE)</f>
        <v>0.84199999999999997</v>
      </c>
      <c r="I7504" s="552">
        <f t="shared" si="117"/>
        <v>9287260</v>
      </c>
    </row>
    <row r="7505" spans="1:9">
      <c r="A7505" s="539">
        <v>7504</v>
      </c>
      <c r="B7505" s="540" t="s">
        <v>8534</v>
      </c>
      <c r="C7505" s="540" t="s">
        <v>8441</v>
      </c>
      <c r="D7505" s="540" t="s">
        <v>8470</v>
      </c>
      <c r="E7505" s="540" t="s">
        <v>8471</v>
      </c>
      <c r="F7505" s="556">
        <v>30070000</v>
      </c>
      <c r="G7505" s="541">
        <v>2023</v>
      </c>
      <c r="H7505" s="542">
        <f>VLOOKUP(G7505,[3]잔가율!$D$3:$E$33,2,FALSE)</f>
        <v>0.84199999999999997</v>
      </c>
      <c r="I7505" s="552">
        <f t="shared" si="117"/>
        <v>25318940</v>
      </c>
    </row>
    <row r="7506" spans="1:9">
      <c r="A7506" s="539">
        <v>7505</v>
      </c>
      <c r="B7506" s="540" t="s">
        <v>8534</v>
      </c>
      <c r="C7506" s="540" t="s">
        <v>8441</v>
      </c>
      <c r="D7506" s="540" t="s">
        <v>8470</v>
      </c>
      <c r="E7506" s="540" t="s">
        <v>8472</v>
      </c>
      <c r="F7506" s="556">
        <v>37500000</v>
      </c>
      <c r="G7506" s="541">
        <v>2023</v>
      </c>
      <c r="H7506" s="542">
        <f>VLOOKUP(G7506,[3]잔가율!$D$3:$E$33,2,FALSE)</f>
        <v>0.84199999999999997</v>
      </c>
      <c r="I7506" s="552">
        <f t="shared" si="117"/>
        <v>31575000</v>
      </c>
    </row>
    <row r="7507" spans="1:9">
      <c r="A7507" s="539">
        <v>7506</v>
      </c>
      <c r="B7507" s="540" t="s">
        <v>8534</v>
      </c>
      <c r="C7507" s="540" t="s">
        <v>8441</v>
      </c>
      <c r="D7507" s="540" t="s">
        <v>8473</v>
      </c>
      <c r="E7507" s="540" t="s">
        <v>8474</v>
      </c>
      <c r="F7507" s="556">
        <v>45000000</v>
      </c>
      <c r="G7507" s="541">
        <v>2023</v>
      </c>
      <c r="H7507" s="542">
        <f>VLOOKUP(G7507,[3]잔가율!$D$3:$E$33,2,FALSE)</f>
        <v>0.84199999999999997</v>
      </c>
      <c r="I7507" s="552">
        <f t="shared" si="117"/>
        <v>37890000</v>
      </c>
    </row>
    <row r="7508" spans="1:9">
      <c r="A7508" s="539">
        <v>7507</v>
      </c>
      <c r="B7508" s="540" t="s">
        <v>8534</v>
      </c>
      <c r="C7508" s="540" t="s">
        <v>8441</v>
      </c>
      <c r="D7508" s="540" t="s">
        <v>8475</v>
      </c>
      <c r="E7508" s="540" t="s">
        <v>8476</v>
      </c>
      <c r="F7508" s="556">
        <v>34440000</v>
      </c>
      <c r="G7508" s="541">
        <v>2023</v>
      </c>
      <c r="H7508" s="542">
        <f>VLOOKUP(G7508,[3]잔가율!$D$3:$E$33,2,FALSE)</f>
        <v>0.84199999999999997</v>
      </c>
      <c r="I7508" s="552">
        <f t="shared" si="117"/>
        <v>28998480</v>
      </c>
    </row>
    <row r="7509" spans="1:9">
      <c r="A7509" s="539">
        <v>7508</v>
      </c>
      <c r="B7509" s="540" t="s">
        <v>8534</v>
      </c>
      <c r="C7509" s="540" t="s">
        <v>8441</v>
      </c>
      <c r="D7509" s="540" t="s">
        <v>8475</v>
      </c>
      <c r="E7509" s="540" t="s">
        <v>8477</v>
      </c>
      <c r="F7509" s="556">
        <v>29580000</v>
      </c>
      <c r="G7509" s="541">
        <v>2023</v>
      </c>
      <c r="H7509" s="542">
        <f>VLOOKUP(G7509,[3]잔가율!$D$3:$E$33,2,FALSE)</f>
        <v>0.84199999999999997</v>
      </c>
      <c r="I7509" s="552">
        <f t="shared" si="117"/>
        <v>24906360</v>
      </c>
    </row>
    <row r="7510" spans="1:9">
      <c r="A7510" s="539">
        <v>7509</v>
      </c>
      <c r="B7510" s="540" t="s">
        <v>8534</v>
      </c>
      <c r="C7510" s="540" t="s">
        <v>8441</v>
      </c>
      <c r="D7510" s="540" t="s">
        <v>8475</v>
      </c>
      <c r="E7510" s="540" t="s">
        <v>8478</v>
      </c>
      <c r="F7510" s="556">
        <v>30080000</v>
      </c>
      <c r="G7510" s="541">
        <v>2023</v>
      </c>
      <c r="H7510" s="542">
        <f>VLOOKUP(G7510,[3]잔가율!$D$3:$E$33,2,FALSE)</f>
        <v>0.84199999999999997</v>
      </c>
      <c r="I7510" s="552">
        <f t="shared" si="117"/>
        <v>25327360</v>
      </c>
    </row>
    <row r="7511" spans="1:9">
      <c r="A7511" s="539">
        <v>7510</v>
      </c>
      <c r="B7511" s="540" t="s">
        <v>8534</v>
      </c>
      <c r="C7511" s="540" t="s">
        <v>8441</v>
      </c>
      <c r="D7511" s="540" t="s">
        <v>8475</v>
      </c>
      <c r="E7511" s="540" t="s">
        <v>8479</v>
      </c>
      <c r="F7511" s="556">
        <v>19590000</v>
      </c>
      <c r="G7511" s="541">
        <v>2023</v>
      </c>
      <c r="H7511" s="542">
        <f>VLOOKUP(G7511,[3]잔가율!$D$3:$E$33,2,FALSE)</f>
        <v>0.84199999999999997</v>
      </c>
      <c r="I7511" s="552">
        <f t="shared" si="117"/>
        <v>16494780</v>
      </c>
    </row>
    <row r="7512" spans="1:9">
      <c r="A7512" s="539">
        <v>7511</v>
      </c>
      <c r="B7512" s="540" t="s">
        <v>8534</v>
      </c>
      <c r="C7512" s="540" t="s">
        <v>8441</v>
      </c>
      <c r="D7512" s="540" t="s">
        <v>8480</v>
      </c>
      <c r="E7512" s="540" t="s">
        <v>5935</v>
      </c>
      <c r="F7512" s="556">
        <v>28000000</v>
      </c>
      <c r="G7512" s="541">
        <v>2023</v>
      </c>
      <c r="H7512" s="542">
        <f>VLOOKUP(G7512,[3]잔가율!$D$3:$E$33,2,FALSE)</f>
        <v>0.84199999999999997</v>
      </c>
      <c r="I7512" s="552">
        <f t="shared" si="117"/>
        <v>23576000</v>
      </c>
    </row>
    <row r="7513" spans="1:9">
      <c r="A7513" s="539">
        <v>7512</v>
      </c>
      <c r="B7513" s="540" t="s">
        <v>8534</v>
      </c>
      <c r="C7513" s="540" t="s">
        <v>8441</v>
      </c>
      <c r="D7513" s="540" t="s">
        <v>8481</v>
      </c>
      <c r="E7513" s="540" t="s">
        <v>7469</v>
      </c>
      <c r="F7513" s="556">
        <v>13740000</v>
      </c>
      <c r="G7513" s="541">
        <v>2023</v>
      </c>
      <c r="H7513" s="542">
        <f>VLOOKUP(G7513,[3]잔가율!$D$3:$E$33,2,FALSE)</f>
        <v>0.84199999999999997</v>
      </c>
      <c r="I7513" s="552">
        <f t="shared" si="117"/>
        <v>11569080</v>
      </c>
    </row>
    <row r="7514" spans="1:9">
      <c r="A7514" s="539">
        <v>7513</v>
      </c>
      <c r="B7514" s="540" t="s">
        <v>8534</v>
      </c>
      <c r="C7514" s="540" t="s">
        <v>8441</v>
      </c>
      <c r="D7514" s="540" t="s">
        <v>8481</v>
      </c>
      <c r="E7514" s="540" t="s">
        <v>8482</v>
      </c>
      <c r="F7514" s="556">
        <v>21000000</v>
      </c>
      <c r="G7514" s="541">
        <v>2023</v>
      </c>
      <c r="H7514" s="542">
        <f>VLOOKUP(G7514,[3]잔가율!$D$3:$E$33,2,FALSE)</f>
        <v>0.84199999999999997</v>
      </c>
      <c r="I7514" s="552">
        <f t="shared" si="117"/>
        <v>17682000</v>
      </c>
    </row>
    <row r="7515" spans="1:9">
      <c r="A7515" s="539">
        <v>7514</v>
      </c>
      <c r="B7515" s="540" t="s">
        <v>8534</v>
      </c>
      <c r="C7515" s="540" t="s">
        <v>8441</v>
      </c>
      <c r="D7515" s="540" t="s">
        <v>8481</v>
      </c>
      <c r="E7515" s="540" t="s">
        <v>8483</v>
      </c>
      <c r="F7515" s="556">
        <v>21000000</v>
      </c>
      <c r="G7515" s="541">
        <v>2023</v>
      </c>
      <c r="H7515" s="542">
        <f>VLOOKUP(G7515,[3]잔가율!$D$3:$E$33,2,FALSE)</f>
        <v>0.84199999999999997</v>
      </c>
      <c r="I7515" s="552">
        <f t="shared" si="117"/>
        <v>17682000</v>
      </c>
    </row>
    <row r="7516" spans="1:9">
      <c r="A7516" s="539">
        <v>7515</v>
      </c>
      <c r="B7516" s="540" t="s">
        <v>8534</v>
      </c>
      <c r="C7516" s="540" t="s">
        <v>8441</v>
      </c>
      <c r="D7516" s="540" t="s">
        <v>8481</v>
      </c>
      <c r="E7516" s="540" t="s">
        <v>8484</v>
      </c>
      <c r="F7516" s="556">
        <v>21000000</v>
      </c>
      <c r="G7516" s="541">
        <v>2023</v>
      </c>
      <c r="H7516" s="542">
        <f>VLOOKUP(G7516,[3]잔가율!$D$3:$E$33,2,FALSE)</f>
        <v>0.84199999999999997</v>
      </c>
      <c r="I7516" s="552">
        <f t="shared" si="117"/>
        <v>17682000</v>
      </c>
    </row>
    <row r="7517" spans="1:9">
      <c r="A7517" s="539">
        <v>7516</v>
      </c>
      <c r="B7517" s="540" t="s">
        <v>8534</v>
      </c>
      <c r="C7517" s="540" t="s">
        <v>8441</v>
      </c>
      <c r="D7517" s="540" t="s">
        <v>8485</v>
      </c>
      <c r="E7517" s="540" t="s">
        <v>8486</v>
      </c>
      <c r="F7517" s="556">
        <v>12030000</v>
      </c>
      <c r="G7517" s="541">
        <v>2023</v>
      </c>
      <c r="H7517" s="542">
        <f>VLOOKUP(G7517,[3]잔가율!$D$3:$E$33,2,FALSE)</f>
        <v>0.84199999999999997</v>
      </c>
      <c r="I7517" s="552">
        <f t="shared" si="117"/>
        <v>10129260</v>
      </c>
    </row>
    <row r="7518" spans="1:9">
      <c r="A7518" s="539">
        <v>7517</v>
      </c>
      <c r="B7518" s="540" t="s">
        <v>8534</v>
      </c>
      <c r="C7518" s="540" t="s">
        <v>8441</v>
      </c>
      <c r="D7518" s="540" t="s">
        <v>8485</v>
      </c>
      <c r="E7518" s="540" t="s">
        <v>8487</v>
      </c>
      <c r="F7518" s="556">
        <v>19680000</v>
      </c>
      <c r="G7518" s="541">
        <v>2023</v>
      </c>
      <c r="H7518" s="542">
        <f>VLOOKUP(G7518,[3]잔가율!$D$3:$E$33,2,FALSE)</f>
        <v>0.84199999999999997</v>
      </c>
      <c r="I7518" s="552">
        <f t="shared" si="117"/>
        <v>16570560</v>
      </c>
    </row>
    <row r="7519" spans="1:9">
      <c r="A7519" s="539">
        <v>7518</v>
      </c>
      <c r="B7519" s="540" t="s">
        <v>8534</v>
      </c>
      <c r="C7519" s="540" t="s">
        <v>8441</v>
      </c>
      <c r="D7519" s="540" t="s">
        <v>8485</v>
      </c>
      <c r="E7519" s="540" t="s">
        <v>8488</v>
      </c>
      <c r="F7519" s="556">
        <v>23910000</v>
      </c>
      <c r="G7519" s="541">
        <v>2023</v>
      </c>
      <c r="H7519" s="542">
        <f>VLOOKUP(G7519,[3]잔가율!$D$3:$E$33,2,FALSE)</f>
        <v>0.84199999999999997</v>
      </c>
      <c r="I7519" s="552">
        <f t="shared" si="117"/>
        <v>20132220</v>
      </c>
    </row>
    <row r="7520" spans="1:9">
      <c r="A7520" s="539">
        <v>7519</v>
      </c>
      <c r="B7520" s="540" t="s">
        <v>8534</v>
      </c>
      <c r="C7520" s="540" t="s">
        <v>8441</v>
      </c>
      <c r="D7520" s="540" t="s">
        <v>8485</v>
      </c>
      <c r="E7520" s="540" t="s">
        <v>8489</v>
      </c>
      <c r="F7520" s="556">
        <v>24290000</v>
      </c>
      <c r="G7520" s="541">
        <v>2023</v>
      </c>
      <c r="H7520" s="542">
        <f>VLOOKUP(G7520,[3]잔가율!$D$3:$E$33,2,FALSE)</f>
        <v>0.84199999999999997</v>
      </c>
      <c r="I7520" s="552">
        <f t="shared" si="117"/>
        <v>20452180</v>
      </c>
    </row>
    <row r="7521" spans="1:9">
      <c r="A7521" s="539">
        <v>7520</v>
      </c>
      <c r="B7521" s="540" t="s">
        <v>8534</v>
      </c>
      <c r="C7521" s="540" t="s">
        <v>8441</v>
      </c>
      <c r="D7521" s="540" t="s">
        <v>8485</v>
      </c>
      <c r="E7521" s="540" t="s">
        <v>8490</v>
      </c>
      <c r="F7521" s="556">
        <v>24050000</v>
      </c>
      <c r="G7521" s="541">
        <v>2023</v>
      </c>
      <c r="H7521" s="542">
        <f>VLOOKUP(G7521,[3]잔가율!$D$3:$E$33,2,FALSE)</f>
        <v>0.84199999999999997</v>
      </c>
      <c r="I7521" s="552">
        <f t="shared" si="117"/>
        <v>20250100</v>
      </c>
    </row>
    <row r="7522" spans="1:9">
      <c r="A7522" s="539">
        <v>7521</v>
      </c>
      <c r="B7522" s="540" t="s">
        <v>8534</v>
      </c>
      <c r="C7522" s="540" t="s">
        <v>8441</v>
      </c>
      <c r="D7522" s="540" t="s">
        <v>8485</v>
      </c>
      <c r="E7522" s="540" t="s">
        <v>8491</v>
      </c>
      <c r="F7522" s="556">
        <v>27140000</v>
      </c>
      <c r="G7522" s="541">
        <v>2023</v>
      </c>
      <c r="H7522" s="542">
        <f>VLOOKUP(G7522,[3]잔가율!$D$3:$E$33,2,FALSE)</f>
        <v>0.84199999999999997</v>
      </c>
      <c r="I7522" s="552">
        <f t="shared" si="117"/>
        <v>22851880</v>
      </c>
    </row>
    <row r="7523" spans="1:9">
      <c r="A7523" s="539">
        <v>7522</v>
      </c>
      <c r="B7523" s="540" t="s">
        <v>8534</v>
      </c>
      <c r="C7523" s="540" t="s">
        <v>8441</v>
      </c>
      <c r="D7523" s="540" t="s">
        <v>8485</v>
      </c>
      <c r="E7523" s="540" t="s">
        <v>8492</v>
      </c>
      <c r="F7523" s="556">
        <v>28340000</v>
      </c>
      <c r="G7523" s="541">
        <v>2023</v>
      </c>
      <c r="H7523" s="542">
        <f>VLOOKUP(G7523,[3]잔가율!$D$3:$E$33,2,FALSE)</f>
        <v>0.84199999999999997</v>
      </c>
      <c r="I7523" s="552">
        <f t="shared" si="117"/>
        <v>23862280</v>
      </c>
    </row>
    <row r="7524" spans="1:9">
      <c r="A7524" s="539">
        <v>7523</v>
      </c>
      <c r="B7524" s="540" t="s">
        <v>8534</v>
      </c>
      <c r="C7524" s="540" t="s">
        <v>8441</v>
      </c>
      <c r="D7524" s="540" t="s">
        <v>8485</v>
      </c>
      <c r="E7524" s="540" t="s">
        <v>8493</v>
      </c>
      <c r="F7524" s="556">
        <v>29230000</v>
      </c>
      <c r="G7524" s="541">
        <v>2023</v>
      </c>
      <c r="H7524" s="542">
        <f>VLOOKUP(G7524,[3]잔가율!$D$3:$E$33,2,FALSE)</f>
        <v>0.84199999999999997</v>
      </c>
      <c r="I7524" s="552">
        <f t="shared" si="117"/>
        <v>24611660</v>
      </c>
    </row>
    <row r="7525" spans="1:9">
      <c r="A7525" s="539">
        <v>7524</v>
      </c>
      <c r="B7525" s="540" t="s">
        <v>8534</v>
      </c>
      <c r="C7525" s="540" t="s">
        <v>8441</v>
      </c>
      <c r="D7525" s="540" t="s">
        <v>8485</v>
      </c>
      <c r="E7525" s="540" t="s">
        <v>8494</v>
      </c>
      <c r="F7525" s="556">
        <v>23220000</v>
      </c>
      <c r="G7525" s="541">
        <v>2023</v>
      </c>
      <c r="H7525" s="542">
        <f>VLOOKUP(G7525,[3]잔가율!$D$3:$E$33,2,FALSE)</f>
        <v>0.84199999999999997</v>
      </c>
      <c r="I7525" s="552">
        <f t="shared" si="117"/>
        <v>19551240</v>
      </c>
    </row>
    <row r="7526" spans="1:9">
      <c r="A7526" s="539">
        <v>7525</v>
      </c>
      <c r="B7526" s="540" t="s">
        <v>8534</v>
      </c>
      <c r="C7526" s="540" t="s">
        <v>8441</v>
      </c>
      <c r="D7526" s="540" t="s">
        <v>8485</v>
      </c>
      <c r="E7526" s="540" t="s">
        <v>8495</v>
      </c>
      <c r="F7526" s="556">
        <v>27910000</v>
      </c>
      <c r="G7526" s="541">
        <v>2023</v>
      </c>
      <c r="H7526" s="542">
        <f>VLOOKUP(G7526,[3]잔가율!$D$3:$E$33,2,FALSE)</f>
        <v>0.84199999999999997</v>
      </c>
      <c r="I7526" s="552">
        <f t="shared" si="117"/>
        <v>23500220</v>
      </c>
    </row>
    <row r="7527" spans="1:9">
      <c r="A7527" s="539">
        <v>7526</v>
      </c>
      <c r="B7527" s="540" t="s">
        <v>8534</v>
      </c>
      <c r="C7527" s="540" t="s">
        <v>8441</v>
      </c>
      <c r="D7527" s="540" t="s">
        <v>8496</v>
      </c>
      <c r="E7527" s="540" t="s">
        <v>8497</v>
      </c>
      <c r="F7527" s="556">
        <v>14340000</v>
      </c>
      <c r="G7527" s="541">
        <v>2023</v>
      </c>
      <c r="H7527" s="542">
        <f>VLOOKUP(G7527,[3]잔가율!$D$3:$E$33,2,FALSE)</f>
        <v>0.84199999999999997</v>
      </c>
      <c r="I7527" s="552">
        <f t="shared" si="117"/>
        <v>12074280</v>
      </c>
    </row>
    <row r="7528" spans="1:9">
      <c r="A7528" s="539">
        <v>7527</v>
      </c>
      <c r="B7528" s="540" t="s">
        <v>8534</v>
      </c>
      <c r="C7528" s="540" t="s">
        <v>8441</v>
      </c>
      <c r="D7528" s="540" t="s">
        <v>8498</v>
      </c>
      <c r="E7528" s="540" t="s">
        <v>8499</v>
      </c>
      <c r="F7528" s="556">
        <v>17760000</v>
      </c>
      <c r="G7528" s="541">
        <v>2023</v>
      </c>
      <c r="H7528" s="542">
        <f>VLOOKUP(G7528,[3]잔가율!$D$3:$E$33,2,FALSE)</f>
        <v>0.84199999999999997</v>
      </c>
      <c r="I7528" s="552">
        <f t="shared" si="117"/>
        <v>14953920</v>
      </c>
    </row>
    <row r="7529" spans="1:9">
      <c r="A7529" s="539">
        <v>7528</v>
      </c>
      <c r="B7529" s="540" t="s">
        <v>8534</v>
      </c>
      <c r="C7529" s="540" t="s">
        <v>8441</v>
      </c>
      <c r="D7529" s="540" t="s">
        <v>8498</v>
      </c>
      <c r="E7529" s="540" t="s">
        <v>8500</v>
      </c>
      <c r="F7529" s="556">
        <v>23160000</v>
      </c>
      <c r="G7529" s="541">
        <v>2023</v>
      </c>
      <c r="H7529" s="542">
        <f>VLOOKUP(G7529,[3]잔가율!$D$3:$E$33,2,FALSE)</f>
        <v>0.84199999999999997</v>
      </c>
      <c r="I7529" s="552">
        <f t="shared" si="117"/>
        <v>19500720</v>
      </c>
    </row>
    <row r="7530" spans="1:9">
      <c r="A7530" s="539">
        <v>7529</v>
      </c>
      <c r="B7530" s="540" t="s">
        <v>8534</v>
      </c>
      <c r="C7530" s="540" t="s">
        <v>8441</v>
      </c>
      <c r="D7530" s="540" t="s">
        <v>8501</v>
      </c>
      <c r="E7530" s="540" t="s">
        <v>8502</v>
      </c>
      <c r="F7530" s="556">
        <v>22770000</v>
      </c>
      <c r="G7530" s="541">
        <v>2023</v>
      </c>
      <c r="H7530" s="542">
        <f>VLOOKUP(G7530,[3]잔가율!$D$3:$E$33,2,FALSE)</f>
        <v>0.84199999999999997</v>
      </c>
      <c r="I7530" s="552">
        <f t="shared" si="117"/>
        <v>19172340</v>
      </c>
    </row>
    <row r="7531" spans="1:9">
      <c r="A7531" s="539">
        <v>7530</v>
      </c>
      <c r="B7531" s="540" t="s">
        <v>8534</v>
      </c>
      <c r="C7531" s="540" t="s">
        <v>8441</v>
      </c>
      <c r="D7531" s="540" t="s">
        <v>8501</v>
      </c>
      <c r="E7531" s="540" t="s">
        <v>8503</v>
      </c>
      <c r="F7531" s="556">
        <v>34020000</v>
      </c>
      <c r="G7531" s="541">
        <v>2023</v>
      </c>
      <c r="H7531" s="542">
        <f>VLOOKUP(G7531,[3]잔가율!$D$3:$E$33,2,FALSE)</f>
        <v>0.84199999999999997</v>
      </c>
      <c r="I7531" s="552">
        <f t="shared" si="117"/>
        <v>28644840</v>
      </c>
    </row>
    <row r="7532" spans="1:9">
      <c r="A7532" s="539">
        <v>7531</v>
      </c>
      <c r="B7532" s="540" t="s">
        <v>8534</v>
      </c>
      <c r="C7532" s="540" t="s">
        <v>8441</v>
      </c>
      <c r="D7532" s="540" t="s">
        <v>8501</v>
      </c>
      <c r="E7532" s="540" t="s">
        <v>8504</v>
      </c>
      <c r="F7532" s="556">
        <v>21360000</v>
      </c>
      <c r="G7532" s="541">
        <v>2023</v>
      </c>
      <c r="H7532" s="542">
        <f>VLOOKUP(G7532,[3]잔가율!$D$3:$E$33,2,FALSE)</f>
        <v>0.84199999999999997</v>
      </c>
      <c r="I7532" s="552">
        <f t="shared" si="117"/>
        <v>17985120</v>
      </c>
    </row>
    <row r="7533" spans="1:9">
      <c r="A7533" s="539">
        <v>7532</v>
      </c>
      <c r="B7533" s="540" t="s">
        <v>8534</v>
      </c>
      <c r="C7533" s="540" t="s">
        <v>8441</v>
      </c>
      <c r="D7533" s="540" t="s">
        <v>8501</v>
      </c>
      <c r="E7533" s="540" t="s">
        <v>8505</v>
      </c>
      <c r="F7533" s="556">
        <v>30240000</v>
      </c>
      <c r="G7533" s="541">
        <v>2023</v>
      </c>
      <c r="H7533" s="542">
        <f>VLOOKUP(G7533,[3]잔가율!$D$3:$E$33,2,FALSE)</f>
        <v>0.84199999999999997</v>
      </c>
      <c r="I7533" s="552">
        <f t="shared" si="117"/>
        <v>25462080</v>
      </c>
    </row>
    <row r="7534" spans="1:9">
      <c r="A7534" s="539">
        <v>7533</v>
      </c>
      <c r="B7534" s="540" t="s">
        <v>8534</v>
      </c>
      <c r="C7534" s="540" t="s">
        <v>8441</v>
      </c>
      <c r="D7534" s="540" t="s">
        <v>8501</v>
      </c>
      <c r="E7534" s="540" t="s">
        <v>8506</v>
      </c>
      <c r="F7534" s="556">
        <v>27330000</v>
      </c>
      <c r="G7534" s="541">
        <v>2023</v>
      </c>
      <c r="H7534" s="542">
        <f>VLOOKUP(G7534,[3]잔가율!$D$3:$E$33,2,FALSE)</f>
        <v>0.84199999999999997</v>
      </c>
      <c r="I7534" s="552">
        <f t="shared" si="117"/>
        <v>23011860</v>
      </c>
    </row>
    <row r="7535" spans="1:9">
      <c r="A7535" s="539">
        <v>7534</v>
      </c>
      <c r="B7535" s="540" t="s">
        <v>8534</v>
      </c>
      <c r="C7535" s="540" t="s">
        <v>8441</v>
      </c>
      <c r="D7535" s="540" t="s">
        <v>8501</v>
      </c>
      <c r="E7535" s="540" t="s">
        <v>8507</v>
      </c>
      <c r="F7535" s="556">
        <v>29030000</v>
      </c>
      <c r="G7535" s="541">
        <v>2023</v>
      </c>
      <c r="H7535" s="542">
        <f>VLOOKUP(G7535,[3]잔가율!$D$3:$E$33,2,FALSE)</f>
        <v>0.84199999999999997</v>
      </c>
      <c r="I7535" s="552">
        <f t="shared" si="117"/>
        <v>24443260</v>
      </c>
    </row>
    <row r="7536" spans="1:9">
      <c r="A7536" s="539">
        <v>7535</v>
      </c>
      <c r="B7536" s="540" t="s">
        <v>8534</v>
      </c>
      <c r="C7536" s="540" t="s">
        <v>8441</v>
      </c>
      <c r="D7536" s="540" t="s">
        <v>8508</v>
      </c>
      <c r="E7536" s="540" t="s">
        <v>8509</v>
      </c>
      <c r="F7536" s="556">
        <v>45580000</v>
      </c>
      <c r="G7536" s="541">
        <v>2023</v>
      </c>
      <c r="H7536" s="542">
        <f>VLOOKUP(G7536,[3]잔가율!$D$3:$E$33,2,FALSE)</f>
        <v>0.84199999999999997</v>
      </c>
      <c r="I7536" s="552">
        <f t="shared" si="117"/>
        <v>38378360</v>
      </c>
    </row>
    <row r="7537" spans="1:9">
      <c r="A7537" s="539">
        <v>7536</v>
      </c>
      <c r="B7537" s="540" t="s">
        <v>8534</v>
      </c>
      <c r="C7537" s="540" t="s">
        <v>8441</v>
      </c>
      <c r="D7537" s="540" t="s">
        <v>8510</v>
      </c>
      <c r="E7537" s="540" t="s">
        <v>8511</v>
      </c>
      <c r="F7537" s="556">
        <v>14020000</v>
      </c>
      <c r="G7537" s="541">
        <v>2023</v>
      </c>
      <c r="H7537" s="542">
        <f>VLOOKUP(G7537,[3]잔가율!$D$3:$E$33,2,FALSE)</f>
        <v>0.84199999999999997</v>
      </c>
      <c r="I7537" s="552">
        <f t="shared" si="117"/>
        <v>11804840</v>
      </c>
    </row>
    <row r="7538" spans="1:9">
      <c r="A7538" s="539">
        <v>7537</v>
      </c>
      <c r="B7538" s="540" t="s">
        <v>8534</v>
      </c>
      <c r="C7538" s="540" t="s">
        <v>8441</v>
      </c>
      <c r="D7538" s="540" t="s">
        <v>8512</v>
      </c>
      <c r="E7538" s="540" t="s">
        <v>8513</v>
      </c>
      <c r="F7538" s="556">
        <v>18810000</v>
      </c>
      <c r="G7538" s="541">
        <v>2023</v>
      </c>
      <c r="H7538" s="542">
        <f>VLOOKUP(G7538,[3]잔가율!$D$3:$E$33,2,FALSE)</f>
        <v>0.84199999999999997</v>
      </c>
      <c r="I7538" s="552">
        <f t="shared" si="117"/>
        <v>15838020</v>
      </c>
    </row>
    <row r="7539" spans="1:9">
      <c r="A7539" s="539">
        <v>7538</v>
      </c>
      <c r="B7539" s="540" t="s">
        <v>8534</v>
      </c>
      <c r="C7539" s="540" t="s">
        <v>8441</v>
      </c>
      <c r="D7539" s="540" t="s">
        <v>8514</v>
      </c>
      <c r="E7539" s="540" t="s">
        <v>8515</v>
      </c>
      <c r="F7539" s="556">
        <v>11820000</v>
      </c>
      <c r="G7539" s="541">
        <v>2023</v>
      </c>
      <c r="H7539" s="542">
        <f>VLOOKUP(G7539,[3]잔가율!$D$3:$E$33,2,FALSE)</f>
        <v>0.84199999999999997</v>
      </c>
      <c r="I7539" s="552">
        <f t="shared" si="117"/>
        <v>9952440</v>
      </c>
    </row>
    <row r="7540" spans="1:9">
      <c r="A7540" s="539">
        <v>7539</v>
      </c>
      <c r="B7540" s="540" t="s">
        <v>8534</v>
      </c>
      <c r="C7540" s="540" t="s">
        <v>8441</v>
      </c>
      <c r="D7540" s="540" t="s">
        <v>8516</v>
      </c>
      <c r="E7540" s="540" t="s">
        <v>8517</v>
      </c>
      <c r="F7540" s="556">
        <v>14200000</v>
      </c>
      <c r="G7540" s="541">
        <v>2023</v>
      </c>
      <c r="H7540" s="542">
        <f>VLOOKUP(G7540,[3]잔가율!$D$3:$E$33,2,FALSE)</f>
        <v>0.84199999999999997</v>
      </c>
      <c r="I7540" s="552">
        <f t="shared" si="117"/>
        <v>11956400</v>
      </c>
    </row>
    <row r="7541" spans="1:9">
      <c r="A7541" s="539">
        <v>7540</v>
      </c>
      <c r="B7541" s="540" t="s">
        <v>8534</v>
      </c>
      <c r="C7541" s="540" t="s">
        <v>8441</v>
      </c>
      <c r="D7541" s="540" t="s">
        <v>8518</v>
      </c>
      <c r="E7541" s="540" t="s">
        <v>7446</v>
      </c>
      <c r="F7541" s="556">
        <v>23110000</v>
      </c>
      <c r="G7541" s="541">
        <v>2023</v>
      </c>
      <c r="H7541" s="542">
        <f>VLOOKUP(G7541,[3]잔가율!$D$3:$E$33,2,FALSE)</f>
        <v>0.84199999999999997</v>
      </c>
      <c r="I7541" s="552">
        <f t="shared" si="117"/>
        <v>19458620</v>
      </c>
    </row>
    <row r="7542" spans="1:9">
      <c r="A7542" s="539">
        <v>7541</v>
      </c>
      <c r="B7542" s="540" t="s">
        <v>8534</v>
      </c>
      <c r="C7542" s="540" t="s">
        <v>8441</v>
      </c>
      <c r="D7542" s="540" t="s">
        <v>8518</v>
      </c>
      <c r="E7542" s="540" t="s">
        <v>8519</v>
      </c>
      <c r="F7542" s="556">
        <v>23110000</v>
      </c>
      <c r="G7542" s="541">
        <v>2023</v>
      </c>
      <c r="H7542" s="542">
        <f>VLOOKUP(G7542,[3]잔가율!$D$3:$E$33,2,FALSE)</f>
        <v>0.84199999999999997</v>
      </c>
      <c r="I7542" s="552">
        <f t="shared" si="117"/>
        <v>19458620</v>
      </c>
    </row>
    <row r="7543" spans="1:9">
      <c r="A7543" s="539">
        <v>7542</v>
      </c>
      <c r="B7543" s="540" t="s">
        <v>8534</v>
      </c>
      <c r="C7543" s="540" t="s">
        <v>8441</v>
      </c>
      <c r="D7543" s="540" t="s">
        <v>8520</v>
      </c>
      <c r="E7543" s="540" t="s">
        <v>8521</v>
      </c>
      <c r="F7543" s="556">
        <v>21900000</v>
      </c>
      <c r="G7543" s="541">
        <v>2023</v>
      </c>
      <c r="H7543" s="542">
        <f>VLOOKUP(G7543,[3]잔가율!$D$3:$E$33,2,FALSE)</f>
        <v>0.84199999999999997</v>
      </c>
      <c r="I7543" s="552">
        <f t="shared" si="117"/>
        <v>18439800</v>
      </c>
    </row>
    <row r="7544" spans="1:9">
      <c r="A7544" s="539">
        <v>7543</v>
      </c>
      <c r="B7544" s="540" t="s">
        <v>8534</v>
      </c>
      <c r="C7544" s="540" t="s">
        <v>8441</v>
      </c>
      <c r="D7544" s="540" t="s">
        <v>8520</v>
      </c>
      <c r="E7544" s="540" t="s">
        <v>8522</v>
      </c>
      <c r="F7544" s="556">
        <v>22050000</v>
      </c>
      <c r="G7544" s="541">
        <v>2023</v>
      </c>
      <c r="H7544" s="542">
        <f>VLOOKUP(G7544,[3]잔가율!$D$3:$E$33,2,FALSE)</f>
        <v>0.84199999999999997</v>
      </c>
      <c r="I7544" s="552">
        <f t="shared" si="117"/>
        <v>18566100</v>
      </c>
    </row>
    <row r="7545" spans="1:9">
      <c r="A7545" s="539">
        <v>7544</v>
      </c>
      <c r="B7545" s="540" t="s">
        <v>8534</v>
      </c>
      <c r="C7545" s="540" t="s">
        <v>8523</v>
      </c>
      <c r="D7545" s="540" t="s">
        <v>8524</v>
      </c>
      <c r="E7545" s="540" t="s">
        <v>8525</v>
      </c>
      <c r="F7545" s="556">
        <v>36200000</v>
      </c>
      <c r="G7545" s="541">
        <v>2023</v>
      </c>
      <c r="H7545" s="542">
        <f>VLOOKUP(G7545,[3]잔가율!$D$3:$E$33,2,FALSE)</f>
        <v>0.84199999999999997</v>
      </c>
      <c r="I7545" s="552">
        <f t="shared" si="117"/>
        <v>30480400</v>
      </c>
    </row>
    <row r="7546" spans="1:9">
      <c r="A7546" s="539">
        <v>7545</v>
      </c>
      <c r="B7546" s="540" t="s">
        <v>8534</v>
      </c>
      <c r="C7546" s="540" t="s">
        <v>12357</v>
      </c>
      <c r="D7546" s="540" t="s">
        <v>12358</v>
      </c>
      <c r="E7546" s="540" t="s">
        <v>12359</v>
      </c>
      <c r="F7546" s="556">
        <v>9820000</v>
      </c>
      <c r="G7546" s="541">
        <v>2023</v>
      </c>
      <c r="H7546" s="542">
        <f>VLOOKUP(G7546,[3]잔가율!$B$3:$C$33,2,FALSE)</f>
        <v>0.82599999999999996</v>
      </c>
      <c r="I7546" s="552">
        <f t="shared" si="117"/>
        <v>8111320</v>
      </c>
    </row>
    <row r="7547" spans="1:9">
      <c r="A7547" s="539">
        <v>7546</v>
      </c>
      <c r="B7547" s="540" t="s">
        <v>8534</v>
      </c>
      <c r="C7547" s="540" t="s">
        <v>12357</v>
      </c>
      <c r="D7547" s="540" t="s">
        <v>12358</v>
      </c>
      <c r="E7547" s="540" t="s">
        <v>12360</v>
      </c>
      <c r="F7547" s="556">
        <v>12700000</v>
      </c>
      <c r="G7547" s="541">
        <v>2023</v>
      </c>
      <c r="H7547" s="542">
        <f>VLOOKUP(G7547,[3]잔가율!$B$3:$C$33,2,FALSE)</f>
        <v>0.82599999999999996</v>
      </c>
      <c r="I7547" s="552">
        <f t="shared" si="117"/>
        <v>10490200</v>
      </c>
    </row>
    <row r="7548" spans="1:9">
      <c r="A7548" s="539">
        <v>7547</v>
      </c>
      <c r="B7548" s="540" t="s">
        <v>8534</v>
      </c>
      <c r="C7548" s="540" t="s">
        <v>12357</v>
      </c>
      <c r="D7548" s="540" t="s">
        <v>12358</v>
      </c>
      <c r="E7548" s="540" t="s">
        <v>12361</v>
      </c>
      <c r="F7548" s="556">
        <v>13630000</v>
      </c>
      <c r="G7548" s="541">
        <v>2023</v>
      </c>
      <c r="H7548" s="542">
        <f>VLOOKUP(G7548,[3]잔가율!$B$3:$C$33,2,FALSE)</f>
        <v>0.82599999999999996</v>
      </c>
      <c r="I7548" s="552">
        <f t="shared" si="117"/>
        <v>11258380</v>
      </c>
    </row>
    <row r="7549" spans="1:9">
      <c r="A7549" s="539">
        <v>7548</v>
      </c>
      <c r="B7549" s="540" t="s">
        <v>8534</v>
      </c>
      <c r="C7549" s="540" t="s">
        <v>12357</v>
      </c>
      <c r="D7549" s="540" t="s">
        <v>12358</v>
      </c>
      <c r="E7549" s="540" t="s">
        <v>12362</v>
      </c>
      <c r="F7549" s="556">
        <v>10630000</v>
      </c>
      <c r="G7549" s="541">
        <v>2023</v>
      </c>
      <c r="H7549" s="542">
        <f>VLOOKUP(G7549,[3]잔가율!$B$3:$C$33,2,FALSE)</f>
        <v>0.82599999999999996</v>
      </c>
      <c r="I7549" s="552">
        <f t="shared" si="117"/>
        <v>8780380</v>
      </c>
    </row>
    <row r="7550" spans="1:9">
      <c r="A7550" s="539">
        <v>7549</v>
      </c>
      <c r="B7550" s="540" t="s">
        <v>8534</v>
      </c>
      <c r="C7550" s="540" t="s">
        <v>12357</v>
      </c>
      <c r="D7550" s="540" t="s">
        <v>12363</v>
      </c>
      <c r="E7550" s="540" t="s">
        <v>12364</v>
      </c>
      <c r="F7550" s="556">
        <v>11400000</v>
      </c>
      <c r="G7550" s="541">
        <v>2023</v>
      </c>
      <c r="H7550" s="542">
        <f>VLOOKUP(G7550,[3]잔가율!$B$3:$C$33,2,FALSE)</f>
        <v>0.82599999999999996</v>
      </c>
      <c r="I7550" s="552">
        <f t="shared" si="117"/>
        <v>9416400</v>
      </c>
    </row>
    <row r="7551" spans="1:9">
      <c r="A7551" s="539">
        <v>7550</v>
      </c>
      <c r="B7551" s="540" t="s">
        <v>8534</v>
      </c>
      <c r="C7551" s="540" t="s">
        <v>12357</v>
      </c>
      <c r="D7551" s="540" t="s">
        <v>12363</v>
      </c>
      <c r="E7551" s="540" t="s">
        <v>12365</v>
      </c>
      <c r="F7551" s="556">
        <v>12390000</v>
      </c>
      <c r="G7551" s="541">
        <v>2023</v>
      </c>
      <c r="H7551" s="542">
        <f>VLOOKUP(G7551,[3]잔가율!$B$3:$C$33,2,FALSE)</f>
        <v>0.82599999999999996</v>
      </c>
      <c r="I7551" s="552">
        <f t="shared" si="117"/>
        <v>10234140</v>
      </c>
    </row>
    <row r="7552" spans="1:9">
      <c r="A7552" s="539">
        <v>7551</v>
      </c>
      <c r="B7552" s="540" t="s">
        <v>8534</v>
      </c>
      <c r="C7552" s="540" t="s">
        <v>12357</v>
      </c>
      <c r="D7552" s="540" t="s">
        <v>12363</v>
      </c>
      <c r="E7552" s="540" t="s">
        <v>12366</v>
      </c>
      <c r="F7552" s="556">
        <v>9900000</v>
      </c>
      <c r="G7552" s="541">
        <v>2023</v>
      </c>
      <c r="H7552" s="542">
        <f>VLOOKUP(G7552,[3]잔가율!$B$3:$C$33,2,FALSE)</f>
        <v>0.82599999999999996</v>
      </c>
      <c r="I7552" s="552">
        <f t="shared" si="117"/>
        <v>8177400</v>
      </c>
    </row>
    <row r="7553" spans="1:9">
      <c r="A7553" s="539">
        <v>7552</v>
      </c>
      <c r="B7553" s="414" t="s">
        <v>8534</v>
      </c>
      <c r="C7553" s="540" t="s">
        <v>12357</v>
      </c>
      <c r="D7553" s="540" t="s">
        <v>12367</v>
      </c>
      <c r="E7553" s="540" t="s">
        <v>12368</v>
      </c>
      <c r="F7553" s="558">
        <v>35570000</v>
      </c>
      <c r="G7553" s="541">
        <v>2023</v>
      </c>
      <c r="H7553" s="542">
        <f>VLOOKUP(G7553,[3]잔가율!$B$3:$C$33,2,FALSE)</f>
        <v>0.82599999999999996</v>
      </c>
      <c r="I7553" s="552">
        <f t="shared" si="117"/>
        <v>29380820</v>
      </c>
    </row>
    <row r="7554" spans="1:9">
      <c r="A7554" s="539">
        <v>7553</v>
      </c>
      <c r="B7554" s="540" t="s">
        <v>8534</v>
      </c>
      <c r="C7554" s="540" t="s">
        <v>12357</v>
      </c>
      <c r="D7554" s="540" t="s">
        <v>12369</v>
      </c>
      <c r="E7554" s="540" t="s">
        <v>12370</v>
      </c>
      <c r="F7554" s="556">
        <v>9350000</v>
      </c>
      <c r="G7554" s="541">
        <v>2023</v>
      </c>
      <c r="H7554" s="542">
        <f>VLOOKUP(G7554,[3]잔가율!$B$3:$C$33,2,FALSE)</f>
        <v>0.82599999999999996</v>
      </c>
      <c r="I7554" s="552">
        <f t="shared" ref="I7554:I7617" si="118">ROUNDDOWN(F7554*H7554,0)</f>
        <v>7723100</v>
      </c>
    </row>
    <row r="7555" spans="1:9">
      <c r="A7555" s="539">
        <v>7554</v>
      </c>
      <c r="B7555" s="540" t="s">
        <v>8534</v>
      </c>
      <c r="C7555" s="540" t="s">
        <v>12357</v>
      </c>
      <c r="D7555" s="540" t="s">
        <v>12369</v>
      </c>
      <c r="E7555" s="540" t="s">
        <v>12371</v>
      </c>
      <c r="F7555" s="556">
        <v>8900000</v>
      </c>
      <c r="G7555" s="541">
        <v>2023</v>
      </c>
      <c r="H7555" s="542">
        <f>VLOOKUP(G7555,[3]잔가율!$B$3:$C$33,2,FALSE)</f>
        <v>0.82599999999999996</v>
      </c>
      <c r="I7555" s="552">
        <f t="shared" si="118"/>
        <v>7351400</v>
      </c>
    </row>
    <row r="7556" spans="1:9">
      <c r="A7556" s="539">
        <v>7555</v>
      </c>
      <c r="B7556" s="540" t="s">
        <v>8534</v>
      </c>
      <c r="C7556" s="540" t="s">
        <v>12357</v>
      </c>
      <c r="D7556" s="540" t="s">
        <v>12369</v>
      </c>
      <c r="E7556" s="540" t="s">
        <v>12372</v>
      </c>
      <c r="F7556" s="556">
        <v>9360000</v>
      </c>
      <c r="G7556" s="541">
        <v>2023</v>
      </c>
      <c r="H7556" s="542">
        <f>VLOOKUP(G7556,[3]잔가율!$B$3:$C$33,2,FALSE)</f>
        <v>0.82599999999999996</v>
      </c>
      <c r="I7556" s="552">
        <f t="shared" si="118"/>
        <v>7731360</v>
      </c>
    </row>
    <row r="7557" spans="1:9">
      <c r="A7557" s="539">
        <v>7556</v>
      </c>
      <c r="B7557" s="540" t="s">
        <v>8534</v>
      </c>
      <c r="C7557" s="540" t="s">
        <v>12357</v>
      </c>
      <c r="D7557" s="540" t="s">
        <v>12369</v>
      </c>
      <c r="E7557" s="540" t="s">
        <v>12373</v>
      </c>
      <c r="F7557" s="556">
        <v>8310000</v>
      </c>
      <c r="G7557" s="541">
        <v>2023</v>
      </c>
      <c r="H7557" s="542">
        <f>VLOOKUP(G7557,[3]잔가율!$B$3:$C$33,2,FALSE)</f>
        <v>0.82599999999999996</v>
      </c>
      <c r="I7557" s="552">
        <f t="shared" si="118"/>
        <v>6864060</v>
      </c>
    </row>
    <row r="7558" spans="1:9">
      <c r="A7558" s="539">
        <v>7557</v>
      </c>
      <c r="B7558" s="540" t="s">
        <v>8534</v>
      </c>
      <c r="C7558" s="540" t="s">
        <v>12357</v>
      </c>
      <c r="D7558" s="540" t="s">
        <v>12369</v>
      </c>
      <c r="E7558" s="540" t="s">
        <v>12374</v>
      </c>
      <c r="F7558" s="556">
        <v>9670000</v>
      </c>
      <c r="G7558" s="541">
        <v>2023</v>
      </c>
      <c r="H7558" s="542">
        <f>VLOOKUP(G7558,[3]잔가율!$B$3:$C$33,2,FALSE)</f>
        <v>0.82599999999999996</v>
      </c>
      <c r="I7558" s="552">
        <f t="shared" si="118"/>
        <v>7987420</v>
      </c>
    </row>
    <row r="7559" spans="1:9">
      <c r="A7559" s="539">
        <v>7558</v>
      </c>
      <c r="B7559" s="540" t="s">
        <v>8534</v>
      </c>
      <c r="C7559" s="540" t="s">
        <v>12357</v>
      </c>
      <c r="D7559" s="540" t="s">
        <v>12375</v>
      </c>
      <c r="E7559" s="540" t="s">
        <v>12376</v>
      </c>
      <c r="F7559" s="556">
        <v>8590000</v>
      </c>
      <c r="G7559" s="541">
        <v>2023</v>
      </c>
      <c r="H7559" s="542">
        <f>VLOOKUP(G7559,[3]잔가율!$B$3:$C$33,2,FALSE)</f>
        <v>0.82599999999999996</v>
      </c>
      <c r="I7559" s="552">
        <f t="shared" si="118"/>
        <v>7095340</v>
      </c>
    </row>
    <row r="7560" spans="1:9">
      <c r="A7560" s="539">
        <v>7559</v>
      </c>
      <c r="B7560" s="540" t="s">
        <v>8534</v>
      </c>
      <c r="C7560" s="540" t="s">
        <v>12357</v>
      </c>
      <c r="D7560" s="540" t="s">
        <v>12375</v>
      </c>
      <c r="E7560" s="540" t="s">
        <v>12377</v>
      </c>
      <c r="F7560" s="556">
        <v>7950000</v>
      </c>
      <c r="G7560" s="541">
        <v>2023</v>
      </c>
      <c r="H7560" s="542">
        <f>VLOOKUP(G7560,[3]잔가율!$B$3:$C$33,2,FALSE)</f>
        <v>0.82599999999999996</v>
      </c>
      <c r="I7560" s="552">
        <f t="shared" si="118"/>
        <v>6566700</v>
      </c>
    </row>
    <row r="7561" spans="1:9">
      <c r="A7561" s="539">
        <v>7560</v>
      </c>
      <c r="B7561" s="540" t="s">
        <v>8534</v>
      </c>
      <c r="C7561" s="540" t="s">
        <v>12357</v>
      </c>
      <c r="D7561" s="540" t="s">
        <v>12378</v>
      </c>
      <c r="E7561" s="540" t="s">
        <v>12379</v>
      </c>
      <c r="F7561" s="556">
        <v>17360000</v>
      </c>
      <c r="G7561" s="541">
        <v>2023</v>
      </c>
      <c r="H7561" s="542">
        <f>VLOOKUP(G7561,[3]잔가율!$B$3:$C$33,2,FALSE)</f>
        <v>0.82599999999999996</v>
      </c>
      <c r="I7561" s="552">
        <f t="shared" si="118"/>
        <v>14339360</v>
      </c>
    </row>
    <row r="7562" spans="1:9">
      <c r="A7562" s="539">
        <v>7561</v>
      </c>
      <c r="B7562" s="540" t="s">
        <v>8534</v>
      </c>
      <c r="C7562" s="540" t="s">
        <v>12357</v>
      </c>
      <c r="D7562" s="540" t="s">
        <v>12380</v>
      </c>
      <c r="E7562" s="540" t="s">
        <v>12381</v>
      </c>
      <c r="F7562" s="556">
        <v>26220000</v>
      </c>
      <c r="G7562" s="541">
        <v>2023</v>
      </c>
      <c r="H7562" s="542">
        <f>VLOOKUP(G7562,[3]잔가율!$B$3:$C$33,2,FALSE)</f>
        <v>0.82599999999999996</v>
      </c>
      <c r="I7562" s="552">
        <f t="shared" si="118"/>
        <v>21657720</v>
      </c>
    </row>
    <row r="7563" spans="1:9">
      <c r="A7563" s="539">
        <v>7562</v>
      </c>
      <c r="B7563" s="540" t="s">
        <v>8534</v>
      </c>
      <c r="C7563" s="540" t="s">
        <v>12357</v>
      </c>
      <c r="D7563" s="540" t="s">
        <v>12382</v>
      </c>
      <c r="E7563" s="540" t="s">
        <v>12383</v>
      </c>
      <c r="F7563" s="556">
        <v>20950000</v>
      </c>
      <c r="G7563" s="541">
        <v>2023</v>
      </c>
      <c r="H7563" s="542">
        <f>VLOOKUP(G7563,[3]잔가율!$B$3:$C$33,2,FALSE)</f>
        <v>0.82599999999999996</v>
      </c>
      <c r="I7563" s="552">
        <f t="shared" si="118"/>
        <v>17304700</v>
      </c>
    </row>
    <row r="7564" spans="1:9">
      <c r="A7564" s="539">
        <v>7563</v>
      </c>
      <c r="B7564" s="543" t="s">
        <v>8534</v>
      </c>
      <c r="C7564" s="543" t="s">
        <v>8526</v>
      </c>
      <c r="D7564" s="543" t="s">
        <v>5152</v>
      </c>
      <c r="E7564" s="543" t="s">
        <v>8527</v>
      </c>
      <c r="F7564" s="557">
        <v>33310000</v>
      </c>
      <c r="G7564" s="541">
        <v>2023</v>
      </c>
      <c r="H7564" s="542">
        <f>VLOOKUP(G7564,[3]잔가율!$D$3:$E$33,2,FALSE)</f>
        <v>0.84199999999999997</v>
      </c>
      <c r="I7564" s="552">
        <f t="shared" si="118"/>
        <v>28047020</v>
      </c>
    </row>
    <row r="7565" spans="1:9">
      <c r="A7565" s="539">
        <v>7564</v>
      </c>
      <c r="B7565" s="540" t="s">
        <v>8534</v>
      </c>
      <c r="C7565" s="540" t="s">
        <v>8528</v>
      </c>
      <c r="D7565" s="540" t="s">
        <v>8529</v>
      </c>
      <c r="E7565" s="540" t="s">
        <v>5915</v>
      </c>
      <c r="F7565" s="556">
        <v>109090000</v>
      </c>
      <c r="G7565" s="541">
        <v>2023</v>
      </c>
      <c r="H7565" s="542">
        <f>VLOOKUP(G7565,[3]잔가율!$D$3:$E$33,2,FALSE)</f>
        <v>0.84199999999999997</v>
      </c>
      <c r="I7565" s="552">
        <f t="shared" si="118"/>
        <v>91853780</v>
      </c>
    </row>
    <row r="7566" spans="1:9">
      <c r="A7566" s="539">
        <v>7565</v>
      </c>
      <c r="B7566" s="540" t="s">
        <v>8534</v>
      </c>
      <c r="C7566" s="540" t="s">
        <v>12384</v>
      </c>
      <c r="D7566" s="540" t="s">
        <v>2769</v>
      </c>
      <c r="E7566" s="540" t="s">
        <v>12385</v>
      </c>
      <c r="F7566" s="556">
        <v>40910000</v>
      </c>
      <c r="G7566" s="541">
        <v>2023</v>
      </c>
      <c r="H7566" s="542">
        <f>VLOOKUP(G7566,[3]잔가율!$B$3:$C$33,2,FALSE)</f>
        <v>0.82599999999999996</v>
      </c>
      <c r="I7566" s="552">
        <f t="shared" si="118"/>
        <v>33791660</v>
      </c>
    </row>
    <row r="7567" spans="1:9">
      <c r="A7567" s="539">
        <v>7566</v>
      </c>
      <c r="B7567" s="540" t="s">
        <v>8534</v>
      </c>
      <c r="C7567" s="540" t="s">
        <v>12384</v>
      </c>
      <c r="D7567" s="540" t="s">
        <v>2769</v>
      </c>
      <c r="E7567" s="540" t="s">
        <v>12386</v>
      </c>
      <c r="F7567" s="556">
        <v>34200000</v>
      </c>
      <c r="G7567" s="541">
        <v>2023</v>
      </c>
      <c r="H7567" s="542">
        <f>VLOOKUP(G7567,[3]잔가율!$B$3:$C$33,2,FALSE)</f>
        <v>0.82599999999999996</v>
      </c>
      <c r="I7567" s="552">
        <f t="shared" si="118"/>
        <v>28249200</v>
      </c>
    </row>
    <row r="7568" spans="1:9">
      <c r="A7568" s="539">
        <v>7567</v>
      </c>
      <c r="B7568" s="540" t="s">
        <v>8534</v>
      </c>
      <c r="C7568" s="540" t="s">
        <v>12384</v>
      </c>
      <c r="D7568" s="540" t="s">
        <v>2769</v>
      </c>
      <c r="E7568" s="540" t="s">
        <v>12387</v>
      </c>
      <c r="F7568" s="556">
        <v>36520000</v>
      </c>
      <c r="G7568" s="541">
        <v>2023</v>
      </c>
      <c r="H7568" s="542">
        <f>VLOOKUP(G7568,[3]잔가율!$B$3:$C$33,2,FALSE)</f>
        <v>0.82599999999999996</v>
      </c>
      <c r="I7568" s="552">
        <f t="shared" si="118"/>
        <v>30165520</v>
      </c>
    </row>
    <row r="7569" spans="1:9">
      <c r="A7569" s="539">
        <v>7568</v>
      </c>
      <c r="B7569" s="540" t="s">
        <v>8534</v>
      </c>
      <c r="C7569" s="540" t="s">
        <v>12384</v>
      </c>
      <c r="D7569" s="540" t="s">
        <v>2769</v>
      </c>
      <c r="E7569" s="540" t="s">
        <v>12388</v>
      </c>
      <c r="F7569" s="556">
        <v>40970000</v>
      </c>
      <c r="G7569" s="541">
        <v>2023</v>
      </c>
      <c r="H7569" s="542">
        <f>VLOOKUP(G7569,[3]잔가율!$B$3:$C$33,2,FALSE)</f>
        <v>0.82599999999999996</v>
      </c>
      <c r="I7569" s="552">
        <f t="shared" si="118"/>
        <v>33841220</v>
      </c>
    </row>
    <row r="7570" spans="1:9">
      <c r="A7570" s="539">
        <v>7569</v>
      </c>
      <c r="B7570" s="540" t="s">
        <v>8534</v>
      </c>
      <c r="C7570" s="540" t="s">
        <v>12384</v>
      </c>
      <c r="D7570" s="540" t="s">
        <v>2769</v>
      </c>
      <c r="E7570" s="540" t="s">
        <v>12389</v>
      </c>
      <c r="F7570" s="556">
        <v>33640000</v>
      </c>
      <c r="G7570" s="541">
        <v>2023</v>
      </c>
      <c r="H7570" s="542">
        <f>VLOOKUP(G7570,[3]잔가율!$B$3:$C$33,2,FALSE)</f>
        <v>0.82599999999999996</v>
      </c>
      <c r="I7570" s="552">
        <f t="shared" si="118"/>
        <v>27786640</v>
      </c>
    </row>
    <row r="7571" spans="1:9">
      <c r="A7571" s="539">
        <v>7570</v>
      </c>
      <c r="B7571" s="540" t="s">
        <v>8534</v>
      </c>
      <c r="C7571" s="540" t="s">
        <v>12384</v>
      </c>
      <c r="D7571" s="540" t="s">
        <v>2769</v>
      </c>
      <c r="E7571" s="540" t="s">
        <v>12390</v>
      </c>
      <c r="F7571" s="556">
        <v>35960000</v>
      </c>
      <c r="G7571" s="541">
        <v>2023</v>
      </c>
      <c r="H7571" s="542">
        <f>VLOOKUP(G7571,[3]잔가율!$B$3:$C$33,2,FALSE)</f>
        <v>0.82599999999999996</v>
      </c>
      <c r="I7571" s="552">
        <f t="shared" si="118"/>
        <v>29702960</v>
      </c>
    </row>
    <row r="7572" spans="1:9">
      <c r="A7572" s="539">
        <v>7571</v>
      </c>
      <c r="B7572" s="540" t="s">
        <v>8534</v>
      </c>
      <c r="C7572" s="540" t="s">
        <v>12384</v>
      </c>
      <c r="D7572" s="540" t="s">
        <v>2769</v>
      </c>
      <c r="E7572" s="540" t="s">
        <v>12391</v>
      </c>
      <c r="F7572" s="556">
        <v>38640000</v>
      </c>
      <c r="G7572" s="541">
        <v>2023</v>
      </c>
      <c r="H7572" s="542">
        <f>VLOOKUP(G7572,[3]잔가율!$B$3:$C$33,2,FALSE)</f>
        <v>0.82599999999999996</v>
      </c>
      <c r="I7572" s="552">
        <f t="shared" si="118"/>
        <v>31916640</v>
      </c>
    </row>
    <row r="7573" spans="1:9">
      <c r="A7573" s="539">
        <v>7572</v>
      </c>
      <c r="B7573" s="540" t="s">
        <v>8534</v>
      </c>
      <c r="C7573" s="540" t="s">
        <v>12384</v>
      </c>
      <c r="D7573" s="540" t="s">
        <v>2769</v>
      </c>
      <c r="E7573" s="540" t="s">
        <v>12392</v>
      </c>
      <c r="F7573" s="556">
        <v>33000000</v>
      </c>
      <c r="G7573" s="541">
        <v>2023</v>
      </c>
      <c r="H7573" s="542">
        <f>VLOOKUP(G7573,[3]잔가율!$B$3:$C$33,2,FALSE)</f>
        <v>0.82599999999999996</v>
      </c>
      <c r="I7573" s="552">
        <f t="shared" si="118"/>
        <v>27258000</v>
      </c>
    </row>
    <row r="7574" spans="1:9">
      <c r="A7574" s="539">
        <v>7573</v>
      </c>
      <c r="B7574" s="540" t="s">
        <v>8534</v>
      </c>
      <c r="C7574" s="540" t="s">
        <v>12384</v>
      </c>
      <c r="D7574" s="540" t="s">
        <v>2769</v>
      </c>
      <c r="E7574" s="540" t="s">
        <v>12393</v>
      </c>
      <c r="F7574" s="556">
        <v>36090000</v>
      </c>
      <c r="G7574" s="541">
        <v>2023</v>
      </c>
      <c r="H7574" s="542">
        <f>VLOOKUP(G7574,[3]잔가율!$B$3:$C$33,2,FALSE)</f>
        <v>0.82599999999999996</v>
      </c>
      <c r="I7574" s="552">
        <f t="shared" si="118"/>
        <v>29810340</v>
      </c>
    </row>
    <row r="7575" spans="1:9">
      <c r="A7575" s="539">
        <v>7574</v>
      </c>
      <c r="B7575" s="540" t="s">
        <v>8534</v>
      </c>
      <c r="C7575" s="540" t="s">
        <v>12384</v>
      </c>
      <c r="D7575" s="540" t="s">
        <v>2769</v>
      </c>
      <c r="E7575" s="540" t="s">
        <v>12394</v>
      </c>
      <c r="F7575" s="556">
        <v>39240000</v>
      </c>
      <c r="G7575" s="541">
        <v>2023</v>
      </c>
      <c r="H7575" s="542">
        <f>VLOOKUP(G7575,[3]잔가율!$B$3:$C$33,2,FALSE)</f>
        <v>0.82599999999999996</v>
      </c>
      <c r="I7575" s="552">
        <f t="shared" si="118"/>
        <v>32412240</v>
      </c>
    </row>
    <row r="7576" spans="1:9">
      <c r="A7576" s="539">
        <v>7575</v>
      </c>
      <c r="B7576" s="540" t="s">
        <v>8534</v>
      </c>
      <c r="C7576" s="540" t="s">
        <v>12384</v>
      </c>
      <c r="D7576" s="540" t="s">
        <v>2769</v>
      </c>
      <c r="E7576" s="540" t="s">
        <v>12395</v>
      </c>
      <c r="F7576" s="556">
        <v>37770000</v>
      </c>
      <c r="G7576" s="541">
        <v>2023</v>
      </c>
      <c r="H7576" s="542">
        <f>VLOOKUP(G7576,[3]잔가율!$B$3:$C$33,2,FALSE)</f>
        <v>0.82599999999999996</v>
      </c>
      <c r="I7576" s="552">
        <f t="shared" si="118"/>
        <v>31198020</v>
      </c>
    </row>
    <row r="7577" spans="1:9">
      <c r="A7577" s="539">
        <v>7576</v>
      </c>
      <c r="B7577" s="540" t="s">
        <v>8534</v>
      </c>
      <c r="C7577" s="540" t="s">
        <v>12384</v>
      </c>
      <c r="D7577" s="540" t="s">
        <v>2769</v>
      </c>
      <c r="E7577" s="540" t="s">
        <v>12396</v>
      </c>
      <c r="F7577" s="556">
        <v>40590000</v>
      </c>
      <c r="G7577" s="541">
        <v>2023</v>
      </c>
      <c r="H7577" s="542">
        <f>VLOOKUP(G7577,[3]잔가율!$B$3:$C$33,2,FALSE)</f>
        <v>0.82599999999999996</v>
      </c>
      <c r="I7577" s="552">
        <f t="shared" si="118"/>
        <v>33527340</v>
      </c>
    </row>
    <row r="7578" spans="1:9">
      <c r="A7578" s="539">
        <v>7577</v>
      </c>
      <c r="B7578" s="540" t="s">
        <v>8534</v>
      </c>
      <c r="C7578" s="540" t="s">
        <v>12384</v>
      </c>
      <c r="D7578" s="540" t="s">
        <v>2769</v>
      </c>
      <c r="E7578" s="540" t="s">
        <v>12397</v>
      </c>
      <c r="F7578" s="556">
        <v>36560000</v>
      </c>
      <c r="G7578" s="541">
        <v>2023</v>
      </c>
      <c r="H7578" s="542">
        <f>VLOOKUP(G7578,[3]잔가율!$B$3:$C$33,2,FALSE)</f>
        <v>0.82599999999999996</v>
      </c>
      <c r="I7578" s="552">
        <f t="shared" si="118"/>
        <v>30198560</v>
      </c>
    </row>
    <row r="7579" spans="1:9">
      <c r="A7579" s="539">
        <v>7578</v>
      </c>
      <c r="B7579" s="540" t="s">
        <v>8534</v>
      </c>
      <c r="C7579" s="540" t="s">
        <v>12384</v>
      </c>
      <c r="D7579" s="540" t="s">
        <v>2769</v>
      </c>
      <c r="E7579" s="540" t="s">
        <v>12398</v>
      </c>
      <c r="F7579" s="556">
        <v>37880000</v>
      </c>
      <c r="G7579" s="541">
        <v>2023</v>
      </c>
      <c r="H7579" s="542">
        <f>VLOOKUP(G7579,[3]잔가율!$B$3:$C$33,2,FALSE)</f>
        <v>0.82599999999999996</v>
      </c>
      <c r="I7579" s="552">
        <f t="shared" si="118"/>
        <v>31288880</v>
      </c>
    </row>
    <row r="7580" spans="1:9">
      <c r="A7580" s="539">
        <v>7579</v>
      </c>
      <c r="B7580" s="540" t="s">
        <v>8534</v>
      </c>
      <c r="C7580" s="540" t="s">
        <v>12384</v>
      </c>
      <c r="D7580" s="540" t="s">
        <v>2769</v>
      </c>
      <c r="E7580" s="540" t="s">
        <v>12399</v>
      </c>
      <c r="F7580" s="556">
        <v>43600000</v>
      </c>
      <c r="G7580" s="541">
        <v>2023</v>
      </c>
      <c r="H7580" s="542">
        <f>VLOOKUP(G7580,[3]잔가율!$B$3:$C$33,2,FALSE)</f>
        <v>0.82599999999999996</v>
      </c>
      <c r="I7580" s="552">
        <f t="shared" si="118"/>
        <v>36013600</v>
      </c>
    </row>
    <row r="7581" spans="1:9">
      <c r="A7581" s="539">
        <v>7580</v>
      </c>
      <c r="B7581" s="540" t="s">
        <v>8534</v>
      </c>
      <c r="C7581" s="540" t="s">
        <v>12384</v>
      </c>
      <c r="D7581" s="540" t="s">
        <v>2769</v>
      </c>
      <c r="E7581" s="540" t="s">
        <v>12400</v>
      </c>
      <c r="F7581" s="556">
        <v>35870000</v>
      </c>
      <c r="G7581" s="541">
        <v>2023</v>
      </c>
      <c r="H7581" s="542">
        <f>VLOOKUP(G7581,[3]잔가율!$B$3:$C$33,2,FALSE)</f>
        <v>0.82599999999999996</v>
      </c>
      <c r="I7581" s="552">
        <f t="shared" si="118"/>
        <v>29628620</v>
      </c>
    </row>
    <row r="7582" spans="1:9">
      <c r="A7582" s="539">
        <v>7581</v>
      </c>
      <c r="B7582" s="540" t="s">
        <v>8534</v>
      </c>
      <c r="C7582" s="540" t="s">
        <v>12384</v>
      </c>
      <c r="D7582" s="540" t="s">
        <v>2769</v>
      </c>
      <c r="E7582" s="540" t="s">
        <v>12401</v>
      </c>
      <c r="F7582" s="556">
        <v>38190000</v>
      </c>
      <c r="G7582" s="541">
        <v>2023</v>
      </c>
      <c r="H7582" s="542">
        <f>VLOOKUP(G7582,[3]잔가율!$B$3:$C$33,2,FALSE)</f>
        <v>0.82599999999999996</v>
      </c>
      <c r="I7582" s="552">
        <f t="shared" si="118"/>
        <v>31544940</v>
      </c>
    </row>
    <row r="7583" spans="1:9">
      <c r="A7583" s="539">
        <v>7582</v>
      </c>
      <c r="B7583" s="540" t="s">
        <v>8534</v>
      </c>
      <c r="C7583" s="540" t="s">
        <v>12384</v>
      </c>
      <c r="D7583" s="540" t="s">
        <v>2769</v>
      </c>
      <c r="E7583" s="540" t="s">
        <v>12402</v>
      </c>
      <c r="F7583" s="556">
        <v>40700000</v>
      </c>
      <c r="G7583" s="541">
        <v>2023</v>
      </c>
      <c r="H7583" s="542">
        <f>VLOOKUP(G7583,[3]잔가율!$B$3:$C$33,2,FALSE)</f>
        <v>0.82599999999999996</v>
      </c>
      <c r="I7583" s="552">
        <f t="shared" si="118"/>
        <v>33618200</v>
      </c>
    </row>
    <row r="7584" spans="1:9">
      <c r="A7584" s="539">
        <v>7583</v>
      </c>
      <c r="B7584" s="540" t="s">
        <v>8534</v>
      </c>
      <c r="C7584" s="540" t="s">
        <v>12384</v>
      </c>
      <c r="D7584" s="540" t="s">
        <v>2769</v>
      </c>
      <c r="E7584" s="540" t="s">
        <v>12403</v>
      </c>
      <c r="F7584" s="556">
        <v>35260000</v>
      </c>
      <c r="G7584" s="541">
        <v>2023</v>
      </c>
      <c r="H7584" s="542">
        <f>VLOOKUP(G7584,[3]잔가율!$B$3:$C$33,2,FALSE)</f>
        <v>0.82599999999999996</v>
      </c>
      <c r="I7584" s="552">
        <f t="shared" si="118"/>
        <v>29124760</v>
      </c>
    </row>
    <row r="7585" spans="1:9">
      <c r="A7585" s="539">
        <v>7584</v>
      </c>
      <c r="B7585" s="540" t="s">
        <v>8534</v>
      </c>
      <c r="C7585" s="540" t="s">
        <v>12384</v>
      </c>
      <c r="D7585" s="540" t="s">
        <v>2769</v>
      </c>
      <c r="E7585" s="540" t="s">
        <v>12404</v>
      </c>
      <c r="F7585" s="556">
        <v>38710000</v>
      </c>
      <c r="G7585" s="541">
        <v>2023</v>
      </c>
      <c r="H7585" s="542">
        <f>VLOOKUP(G7585,[3]잔가율!$B$3:$C$33,2,FALSE)</f>
        <v>0.82599999999999996</v>
      </c>
      <c r="I7585" s="552">
        <f t="shared" si="118"/>
        <v>31974460</v>
      </c>
    </row>
    <row r="7586" spans="1:9">
      <c r="A7586" s="539">
        <v>7585</v>
      </c>
      <c r="B7586" s="540" t="s">
        <v>8534</v>
      </c>
      <c r="C7586" s="540" t="s">
        <v>12384</v>
      </c>
      <c r="D7586" s="540" t="s">
        <v>2769</v>
      </c>
      <c r="E7586" s="540" t="s">
        <v>12405</v>
      </c>
      <c r="F7586" s="556">
        <v>41330000</v>
      </c>
      <c r="G7586" s="541">
        <v>2023</v>
      </c>
      <c r="H7586" s="542">
        <f>VLOOKUP(G7586,[3]잔가율!$B$3:$C$33,2,FALSE)</f>
        <v>0.82599999999999996</v>
      </c>
      <c r="I7586" s="552">
        <f t="shared" si="118"/>
        <v>34138580</v>
      </c>
    </row>
    <row r="7587" spans="1:9">
      <c r="A7587" s="539">
        <v>7586</v>
      </c>
      <c r="B7587" s="540" t="s">
        <v>8534</v>
      </c>
      <c r="C7587" s="540" t="s">
        <v>12384</v>
      </c>
      <c r="D7587" s="540" t="s">
        <v>2769</v>
      </c>
      <c r="E7587" s="540" t="s">
        <v>12406</v>
      </c>
      <c r="F7587" s="556">
        <v>40270000</v>
      </c>
      <c r="G7587" s="541">
        <v>2023</v>
      </c>
      <c r="H7587" s="542">
        <f>VLOOKUP(G7587,[3]잔가율!$B$3:$C$33,2,FALSE)</f>
        <v>0.82599999999999996</v>
      </c>
      <c r="I7587" s="552">
        <f t="shared" si="118"/>
        <v>33263020</v>
      </c>
    </row>
    <row r="7588" spans="1:9">
      <c r="A7588" s="539">
        <v>7587</v>
      </c>
      <c r="B7588" s="540" t="s">
        <v>8534</v>
      </c>
      <c r="C7588" s="540" t="s">
        <v>12384</v>
      </c>
      <c r="D7588" s="540" t="s">
        <v>2769</v>
      </c>
      <c r="E7588" s="540" t="s">
        <v>12407</v>
      </c>
      <c r="F7588" s="556">
        <v>42810000</v>
      </c>
      <c r="G7588" s="541">
        <v>2023</v>
      </c>
      <c r="H7588" s="542">
        <f>VLOOKUP(G7588,[3]잔가율!$B$3:$C$33,2,FALSE)</f>
        <v>0.82599999999999996</v>
      </c>
      <c r="I7588" s="552">
        <f t="shared" si="118"/>
        <v>35361060</v>
      </c>
    </row>
    <row r="7589" spans="1:9">
      <c r="A7589" s="539">
        <v>7588</v>
      </c>
      <c r="B7589" s="540" t="s">
        <v>8534</v>
      </c>
      <c r="C7589" s="540" t="s">
        <v>12384</v>
      </c>
      <c r="D7589" s="540" t="s">
        <v>2769</v>
      </c>
      <c r="E7589" s="540" t="s">
        <v>12408</v>
      </c>
      <c r="F7589" s="556">
        <v>37800000</v>
      </c>
      <c r="G7589" s="541">
        <v>2023</v>
      </c>
      <c r="H7589" s="542">
        <f>VLOOKUP(G7589,[3]잔가율!$B$3:$C$33,2,FALSE)</f>
        <v>0.82599999999999996</v>
      </c>
      <c r="I7589" s="552">
        <f t="shared" si="118"/>
        <v>31222800</v>
      </c>
    </row>
    <row r="7590" spans="1:9">
      <c r="A7590" s="539">
        <v>7589</v>
      </c>
      <c r="B7590" s="540" t="s">
        <v>8534</v>
      </c>
      <c r="C7590" s="540" t="s">
        <v>12384</v>
      </c>
      <c r="D7590" s="540" t="s">
        <v>2769</v>
      </c>
      <c r="E7590" s="540" t="s">
        <v>12409</v>
      </c>
      <c r="F7590" s="556">
        <v>42260000</v>
      </c>
      <c r="G7590" s="541">
        <v>2023</v>
      </c>
      <c r="H7590" s="542">
        <f>VLOOKUP(G7590,[3]잔가율!$B$3:$C$33,2,FALSE)</f>
        <v>0.82599999999999996</v>
      </c>
      <c r="I7590" s="552">
        <f t="shared" si="118"/>
        <v>34906760</v>
      </c>
    </row>
    <row r="7591" spans="1:9">
      <c r="A7591" s="539">
        <v>7590</v>
      </c>
      <c r="B7591" s="540" t="s">
        <v>8534</v>
      </c>
      <c r="C7591" s="540" t="s">
        <v>12384</v>
      </c>
      <c r="D7591" s="540" t="s">
        <v>2769</v>
      </c>
      <c r="E7591" s="540" t="s">
        <v>12410</v>
      </c>
      <c r="F7591" s="556">
        <v>37010000</v>
      </c>
      <c r="G7591" s="541">
        <v>2023</v>
      </c>
      <c r="H7591" s="542">
        <f>VLOOKUP(G7591,[3]잔가율!$B$3:$C$33,2,FALSE)</f>
        <v>0.82599999999999996</v>
      </c>
      <c r="I7591" s="552">
        <f t="shared" si="118"/>
        <v>30570260</v>
      </c>
    </row>
    <row r="7592" spans="1:9">
      <c r="A7592" s="539">
        <v>7591</v>
      </c>
      <c r="B7592" s="540" t="s">
        <v>8534</v>
      </c>
      <c r="C7592" s="540" t="s">
        <v>12384</v>
      </c>
      <c r="D7592" s="540" t="s">
        <v>2769</v>
      </c>
      <c r="E7592" s="540" t="s">
        <v>12411</v>
      </c>
      <c r="F7592" s="556">
        <v>39090000</v>
      </c>
      <c r="G7592" s="541">
        <v>2023</v>
      </c>
      <c r="H7592" s="542">
        <f>VLOOKUP(G7592,[3]잔가율!$B$3:$C$33,2,FALSE)</f>
        <v>0.82599999999999996</v>
      </c>
      <c r="I7592" s="552">
        <f t="shared" si="118"/>
        <v>32288340</v>
      </c>
    </row>
    <row r="7593" spans="1:9">
      <c r="A7593" s="539">
        <v>7592</v>
      </c>
      <c r="B7593" s="540" t="s">
        <v>8534</v>
      </c>
      <c r="C7593" s="540" t="s">
        <v>12384</v>
      </c>
      <c r="D7593" s="540" t="s">
        <v>2769</v>
      </c>
      <c r="E7593" s="540" t="s">
        <v>12412</v>
      </c>
      <c r="F7593" s="556">
        <v>36590000</v>
      </c>
      <c r="G7593" s="541">
        <v>2023</v>
      </c>
      <c r="H7593" s="542">
        <f>VLOOKUP(G7593,[3]잔가율!$B$3:$C$33,2,FALSE)</f>
        <v>0.82599999999999996</v>
      </c>
      <c r="I7593" s="552">
        <f t="shared" si="118"/>
        <v>30223340</v>
      </c>
    </row>
    <row r="7594" spans="1:9">
      <c r="A7594" s="539">
        <v>7593</v>
      </c>
      <c r="B7594" s="540" t="s">
        <v>8534</v>
      </c>
      <c r="C7594" s="540" t="s">
        <v>12384</v>
      </c>
      <c r="D7594" s="540" t="s">
        <v>2769</v>
      </c>
      <c r="E7594" s="540" t="s">
        <v>12413</v>
      </c>
      <c r="F7594" s="556">
        <v>39170000</v>
      </c>
      <c r="G7594" s="541">
        <v>2023</v>
      </c>
      <c r="H7594" s="542">
        <f>VLOOKUP(G7594,[3]잔가율!$B$3:$C$33,2,FALSE)</f>
        <v>0.82599999999999996</v>
      </c>
      <c r="I7594" s="552">
        <f t="shared" si="118"/>
        <v>32354420</v>
      </c>
    </row>
    <row r="7595" spans="1:9">
      <c r="A7595" s="539">
        <v>7594</v>
      </c>
      <c r="B7595" s="540" t="s">
        <v>8534</v>
      </c>
      <c r="C7595" s="540" t="s">
        <v>12384</v>
      </c>
      <c r="D7595" s="540" t="s">
        <v>2769</v>
      </c>
      <c r="E7595" s="540" t="s">
        <v>12414</v>
      </c>
      <c r="F7595" s="556">
        <v>35780000</v>
      </c>
      <c r="G7595" s="541">
        <v>2023</v>
      </c>
      <c r="H7595" s="542">
        <f>VLOOKUP(G7595,[3]잔가율!$B$3:$C$33,2,FALSE)</f>
        <v>0.82599999999999996</v>
      </c>
      <c r="I7595" s="552">
        <f t="shared" si="118"/>
        <v>29554280</v>
      </c>
    </row>
    <row r="7596" spans="1:9">
      <c r="A7596" s="539">
        <v>7595</v>
      </c>
      <c r="B7596" s="540" t="s">
        <v>8534</v>
      </c>
      <c r="C7596" s="540" t="s">
        <v>12384</v>
      </c>
      <c r="D7596" s="540" t="s">
        <v>2769</v>
      </c>
      <c r="E7596" s="540" t="s">
        <v>12415</v>
      </c>
      <c r="F7596" s="556">
        <v>43070000</v>
      </c>
      <c r="G7596" s="541">
        <v>2023</v>
      </c>
      <c r="H7596" s="542">
        <f>VLOOKUP(G7596,[3]잔가율!$B$3:$C$33,2,FALSE)</f>
        <v>0.82599999999999996</v>
      </c>
      <c r="I7596" s="552">
        <f t="shared" si="118"/>
        <v>35575820</v>
      </c>
    </row>
    <row r="7597" spans="1:9">
      <c r="A7597" s="539">
        <v>7596</v>
      </c>
      <c r="B7597" s="540" t="s">
        <v>8534</v>
      </c>
      <c r="C7597" s="540" t="s">
        <v>12384</v>
      </c>
      <c r="D7597" s="540" t="s">
        <v>2769</v>
      </c>
      <c r="E7597" s="540" t="s">
        <v>12416</v>
      </c>
      <c r="F7597" s="556">
        <v>45890000</v>
      </c>
      <c r="G7597" s="541">
        <v>2023</v>
      </c>
      <c r="H7597" s="542">
        <f>VLOOKUP(G7597,[3]잔가율!$B$3:$C$33,2,FALSE)</f>
        <v>0.82599999999999996</v>
      </c>
      <c r="I7597" s="552">
        <f t="shared" si="118"/>
        <v>37905140</v>
      </c>
    </row>
    <row r="7598" spans="1:9">
      <c r="A7598" s="539">
        <v>7597</v>
      </c>
      <c r="B7598" s="540" t="s">
        <v>8534</v>
      </c>
      <c r="C7598" s="540" t="s">
        <v>12384</v>
      </c>
      <c r="D7598" s="540" t="s">
        <v>2769</v>
      </c>
      <c r="E7598" s="540" t="s">
        <v>12417</v>
      </c>
      <c r="F7598" s="556">
        <v>39470000</v>
      </c>
      <c r="G7598" s="541">
        <v>2023</v>
      </c>
      <c r="H7598" s="542">
        <f>VLOOKUP(G7598,[3]잔가율!$B$3:$C$33,2,FALSE)</f>
        <v>0.82599999999999996</v>
      </c>
      <c r="I7598" s="552">
        <f t="shared" si="118"/>
        <v>32602220</v>
      </c>
    </row>
    <row r="7599" spans="1:9">
      <c r="A7599" s="539">
        <v>7598</v>
      </c>
      <c r="B7599" s="540" t="s">
        <v>8534</v>
      </c>
      <c r="C7599" s="540" t="s">
        <v>12384</v>
      </c>
      <c r="D7599" s="540" t="s">
        <v>2769</v>
      </c>
      <c r="E7599" s="540" t="s">
        <v>12418</v>
      </c>
      <c r="F7599" s="556">
        <v>41310000</v>
      </c>
      <c r="G7599" s="541">
        <v>2023</v>
      </c>
      <c r="H7599" s="542">
        <f>VLOOKUP(G7599,[3]잔가율!$B$3:$C$33,2,FALSE)</f>
        <v>0.82599999999999996</v>
      </c>
      <c r="I7599" s="552">
        <f t="shared" si="118"/>
        <v>34122060</v>
      </c>
    </row>
    <row r="7600" spans="1:9">
      <c r="A7600" s="539">
        <v>7599</v>
      </c>
      <c r="B7600" s="540" t="s">
        <v>8534</v>
      </c>
      <c r="C7600" s="540" t="s">
        <v>12384</v>
      </c>
      <c r="D7600" s="540" t="s">
        <v>2769</v>
      </c>
      <c r="E7600" s="540" t="s">
        <v>12419</v>
      </c>
      <c r="F7600" s="556">
        <v>38810000</v>
      </c>
      <c r="G7600" s="541">
        <v>2023</v>
      </c>
      <c r="H7600" s="542">
        <f>VLOOKUP(G7600,[3]잔가율!$B$3:$C$33,2,FALSE)</f>
        <v>0.82599999999999996</v>
      </c>
      <c r="I7600" s="552">
        <f t="shared" si="118"/>
        <v>32057060</v>
      </c>
    </row>
    <row r="7601" spans="1:9">
      <c r="A7601" s="539">
        <v>7600</v>
      </c>
      <c r="B7601" s="540" t="s">
        <v>8534</v>
      </c>
      <c r="C7601" s="540" t="s">
        <v>12384</v>
      </c>
      <c r="D7601" s="540" t="s">
        <v>2769</v>
      </c>
      <c r="E7601" s="540" t="s">
        <v>12420</v>
      </c>
      <c r="F7601" s="556">
        <v>40840000</v>
      </c>
      <c r="G7601" s="541">
        <v>2023</v>
      </c>
      <c r="H7601" s="542">
        <f>VLOOKUP(G7601,[3]잔가율!$B$3:$C$33,2,FALSE)</f>
        <v>0.82599999999999996</v>
      </c>
      <c r="I7601" s="552">
        <f t="shared" si="118"/>
        <v>33733840</v>
      </c>
    </row>
    <row r="7602" spans="1:9">
      <c r="A7602" s="539">
        <v>7601</v>
      </c>
      <c r="B7602" s="540" t="s">
        <v>8534</v>
      </c>
      <c r="C7602" s="540" t="s">
        <v>12384</v>
      </c>
      <c r="D7602" s="540" t="s">
        <v>2769</v>
      </c>
      <c r="E7602" s="540" t="s">
        <v>12421</v>
      </c>
      <c r="F7602" s="556">
        <v>38330000</v>
      </c>
      <c r="G7602" s="541">
        <v>2023</v>
      </c>
      <c r="H7602" s="542">
        <f>VLOOKUP(G7602,[3]잔가율!$B$3:$C$33,2,FALSE)</f>
        <v>0.82599999999999996</v>
      </c>
      <c r="I7602" s="552">
        <f t="shared" si="118"/>
        <v>31660580</v>
      </c>
    </row>
    <row r="7603" spans="1:9">
      <c r="A7603" s="539">
        <v>7602</v>
      </c>
      <c r="B7603" s="540" t="s">
        <v>8534</v>
      </c>
      <c r="C7603" s="540" t="s">
        <v>12384</v>
      </c>
      <c r="D7603" s="540" t="s">
        <v>2769</v>
      </c>
      <c r="E7603" s="540" t="s">
        <v>12422</v>
      </c>
      <c r="F7603" s="556">
        <v>46220000</v>
      </c>
      <c r="G7603" s="541">
        <v>2023</v>
      </c>
      <c r="H7603" s="542">
        <f>VLOOKUP(G7603,[3]잔가율!$B$3:$C$33,2,FALSE)</f>
        <v>0.82599999999999996</v>
      </c>
      <c r="I7603" s="552">
        <f t="shared" si="118"/>
        <v>38177720</v>
      </c>
    </row>
    <row r="7604" spans="1:9">
      <c r="A7604" s="539">
        <v>7603</v>
      </c>
      <c r="B7604" s="540" t="s">
        <v>8534</v>
      </c>
      <c r="C7604" s="540" t="s">
        <v>12384</v>
      </c>
      <c r="D7604" s="540" t="s">
        <v>2769</v>
      </c>
      <c r="E7604" s="540" t="s">
        <v>12423</v>
      </c>
      <c r="F7604" s="556">
        <v>41600000</v>
      </c>
      <c r="G7604" s="541">
        <v>2023</v>
      </c>
      <c r="H7604" s="542">
        <f>VLOOKUP(G7604,[3]잔가율!$B$3:$C$33,2,FALSE)</f>
        <v>0.82599999999999996</v>
      </c>
      <c r="I7604" s="552">
        <f t="shared" si="118"/>
        <v>34361600</v>
      </c>
    </row>
    <row r="7605" spans="1:9">
      <c r="A7605" s="539">
        <v>7604</v>
      </c>
      <c r="B7605" s="540" t="s">
        <v>8534</v>
      </c>
      <c r="C7605" s="540" t="s">
        <v>12384</v>
      </c>
      <c r="D7605" s="540" t="s">
        <v>2769</v>
      </c>
      <c r="E7605" s="540" t="s">
        <v>12424</v>
      </c>
      <c r="F7605" s="556">
        <v>47520000</v>
      </c>
      <c r="G7605" s="541">
        <v>2023</v>
      </c>
      <c r="H7605" s="542">
        <f>VLOOKUP(G7605,[3]잔가율!$B$3:$C$33,2,FALSE)</f>
        <v>0.82599999999999996</v>
      </c>
      <c r="I7605" s="552">
        <f t="shared" si="118"/>
        <v>39251520</v>
      </c>
    </row>
    <row r="7606" spans="1:9">
      <c r="A7606" s="539">
        <v>7605</v>
      </c>
      <c r="B7606" s="540" t="s">
        <v>8534</v>
      </c>
      <c r="C7606" s="540" t="s">
        <v>12384</v>
      </c>
      <c r="D7606" s="540" t="s">
        <v>2769</v>
      </c>
      <c r="E7606" s="540" t="s">
        <v>12425</v>
      </c>
      <c r="F7606" s="556">
        <v>41000000</v>
      </c>
      <c r="G7606" s="541">
        <v>2023</v>
      </c>
      <c r="H7606" s="542">
        <f>VLOOKUP(G7606,[3]잔가율!$B$3:$C$33,2,FALSE)</f>
        <v>0.82599999999999996</v>
      </c>
      <c r="I7606" s="552">
        <f t="shared" si="118"/>
        <v>33866000</v>
      </c>
    </row>
    <row r="7607" spans="1:9">
      <c r="A7607" s="539">
        <v>7606</v>
      </c>
      <c r="B7607" s="540" t="s">
        <v>8534</v>
      </c>
      <c r="C7607" s="540" t="s">
        <v>12384</v>
      </c>
      <c r="D7607" s="540" t="s">
        <v>2769</v>
      </c>
      <c r="E7607" s="540" t="s">
        <v>12426</v>
      </c>
      <c r="F7607" s="556">
        <v>44270000</v>
      </c>
      <c r="G7607" s="541">
        <v>2023</v>
      </c>
      <c r="H7607" s="542">
        <f>VLOOKUP(G7607,[3]잔가율!$B$3:$C$33,2,FALSE)</f>
        <v>0.82599999999999996</v>
      </c>
      <c r="I7607" s="552">
        <f t="shared" si="118"/>
        <v>36567020</v>
      </c>
    </row>
    <row r="7608" spans="1:9">
      <c r="A7608" s="539">
        <v>7607</v>
      </c>
      <c r="B7608" s="540" t="s">
        <v>8534</v>
      </c>
      <c r="C7608" s="540" t="s">
        <v>12384</v>
      </c>
      <c r="D7608" s="540" t="s">
        <v>2769</v>
      </c>
      <c r="E7608" s="540" t="s">
        <v>12427</v>
      </c>
      <c r="F7608" s="556">
        <v>46260000</v>
      </c>
      <c r="G7608" s="541">
        <v>2023</v>
      </c>
      <c r="H7608" s="542">
        <f>VLOOKUP(G7608,[3]잔가율!$B$3:$C$33,2,FALSE)</f>
        <v>0.82599999999999996</v>
      </c>
      <c r="I7608" s="552">
        <f t="shared" si="118"/>
        <v>38210760</v>
      </c>
    </row>
    <row r="7609" spans="1:9">
      <c r="A7609" s="539">
        <v>7608</v>
      </c>
      <c r="B7609" s="540" t="s">
        <v>8534</v>
      </c>
      <c r="C7609" s="540" t="s">
        <v>12384</v>
      </c>
      <c r="D7609" s="540" t="s">
        <v>2769</v>
      </c>
      <c r="E7609" s="540" t="s">
        <v>12428</v>
      </c>
      <c r="F7609" s="556">
        <v>46730000</v>
      </c>
      <c r="G7609" s="541">
        <v>2023</v>
      </c>
      <c r="H7609" s="542">
        <f>VLOOKUP(G7609,[3]잔가율!$B$3:$C$33,2,FALSE)</f>
        <v>0.82599999999999996</v>
      </c>
      <c r="I7609" s="552">
        <f t="shared" si="118"/>
        <v>38598980</v>
      </c>
    </row>
    <row r="7610" spans="1:9">
      <c r="A7610" s="539">
        <v>7609</v>
      </c>
      <c r="B7610" s="540" t="s">
        <v>8534</v>
      </c>
      <c r="C7610" s="540" t="s">
        <v>12384</v>
      </c>
      <c r="D7610" s="540" t="s">
        <v>2769</v>
      </c>
      <c r="E7610" s="540" t="s">
        <v>12429</v>
      </c>
      <c r="F7610" s="556">
        <v>41140000</v>
      </c>
      <c r="G7610" s="541">
        <v>2023</v>
      </c>
      <c r="H7610" s="542">
        <f>VLOOKUP(G7610,[3]잔가율!$B$3:$C$33,2,FALSE)</f>
        <v>0.82599999999999996</v>
      </c>
      <c r="I7610" s="552">
        <f t="shared" si="118"/>
        <v>33981640</v>
      </c>
    </row>
    <row r="7611" spans="1:9">
      <c r="A7611" s="539">
        <v>7610</v>
      </c>
      <c r="B7611" s="540" t="s">
        <v>8534</v>
      </c>
      <c r="C7611" s="540" t="s">
        <v>12384</v>
      </c>
      <c r="D7611" s="540" t="s">
        <v>2769</v>
      </c>
      <c r="E7611" s="540" t="s">
        <v>12430</v>
      </c>
      <c r="F7611" s="556">
        <v>40820000</v>
      </c>
      <c r="G7611" s="541">
        <v>2023</v>
      </c>
      <c r="H7611" s="542">
        <f>VLOOKUP(G7611,[3]잔가율!$B$3:$C$33,2,FALSE)</f>
        <v>0.82599999999999996</v>
      </c>
      <c r="I7611" s="552">
        <f t="shared" si="118"/>
        <v>33717320</v>
      </c>
    </row>
    <row r="7612" spans="1:9">
      <c r="A7612" s="539">
        <v>7611</v>
      </c>
      <c r="B7612" s="540" t="s">
        <v>8534</v>
      </c>
      <c r="C7612" s="540" t="s">
        <v>16684</v>
      </c>
      <c r="D7612" s="540" t="s">
        <v>2769</v>
      </c>
      <c r="E7612" s="540" t="s">
        <v>12431</v>
      </c>
      <c r="F7612" s="556">
        <v>45720000</v>
      </c>
      <c r="G7612" s="541">
        <v>2023</v>
      </c>
      <c r="H7612" s="542">
        <f>VLOOKUP(G7612,[3]잔가율!$B$3:$C$33,2,FALSE)</f>
        <v>0.82599999999999996</v>
      </c>
      <c r="I7612" s="552">
        <f t="shared" si="118"/>
        <v>37764720</v>
      </c>
    </row>
    <row r="7613" spans="1:9">
      <c r="A7613" s="539">
        <v>7612</v>
      </c>
      <c r="B7613" s="540" t="s">
        <v>8534</v>
      </c>
      <c r="C7613" s="540" t="s">
        <v>12384</v>
      </c>
      <c r="D7613" s="540" t="s">
        <v>2769</v>
      </c>
      <c r="E7613" s="540" t="s">
        <v>12432</v>
      </c>
      <c r="F7613" s="556">
        <v>48280000</v>
      </c>
      <c r="G7613" s="541">
        <v>2023</v>
      </c>
      <c r="H7613" s="542">
        <f>VLOOKUP(G7613,[3]잔가율!$B$3:$C$33,2,FALSE)</f>
        <v>0.82599999999999996</v>
      </c>
      <c r="I7613" s="552">
        <f t="shared" si="118"/>
        <v>39879280</v>
      </c>
    </row>
    <row r="7614" spans="1:9">
      <c r="A7614" s="539">
        <v>7613</v>
      </c>
      <c r="B7614" s="540" t="s">
        <v>8534</v>
      </c>
      <c r="C7614" s="540" t="s">
        <v>12384</v>
      </c>
      <c r="D7614" s="540" t="s">
        <v>2769</v>
      </c>
      <c r="E7614" s="540" t="s">
        <v>12433</v>
      </c>
      <c r="F7614" s="556">
        <v>43110000</v>
      </c>
      <c r="G7614" s="541">
        <v>2023</v>
      </c>
      <c r="H7614" s="542">
        <f>VLOOKUP(G7614,[3]잔가율!$B$3:$C$33,2,FALSE)</f>
        <v>0.82599999999999996</v>
      </c>
      <c r="I7614" s="552">
        <f t="shared" si="118"/>
        <v>35608860</v>
      </c>
    </row>
    <row r="7615" spans="1:9">
      <c r="A7615" s="539">
        <v>7614</v>
      </c>
      <c r="B7615" s="540" t="s">
        <v>8534</v>
      </c>
      <c r="C7615" s="540" t="s">
        <v>12384</v>
      </c>
      <c r="D7615" s="540" t="s">
        <v>2769</v>
      </c>
      <c r="E7615" s="540" t="s">
        <v>12434</v>
      </c>
      <c r="F7615" s="556">
        <v>49750000</v>
      </c>
      <c r="G7615" s="541">
        <v>2023</v>
      </c>
      <c r="H7615" s="542">
        <f>VLOOKUP(G7615,[3]잔가율!$B$3:$C$33,2,FALSE)</f>
        <v>0.82599999999999996</v>
      </c>
      <c r="I7615" s="552">
        <f t="shared" si="118"/>
        <v>41093500</v>
      </c>
    </row>
    <row r="7616" spans="1:9">
      <c r="A7616" s="539">
        <v>7615</v>
      </c>
      <c r="B7616" s="540" t="s">
        <v>8534</v>
      </c>
      <c r="C7616" s="540" t="s">
        <v>12384</v>
      </c>
      <c r="D7616" s="540" t="s">
        <v>2769</v>
      </c>
      <c r="E7616" s="540" t="s">
        <v>12435</v>
      </c>
      <c r="F7616" s="556">
        <v>43230000</v>
      </c>
      <c r="G7616" s="541">
        <v>2023</v>
      </c>
      <c r="H7616" s="542">
        <f>VLOOKUP(G7616,[3]잔가율!$B$3:$C$33,2,FALSE)</f>
        <v>0.82599999999999996</v>
      </c>
      <c r="I7616" s="552">
        <f t="shared" si="118"/>
        <v>35707980</v>
      </c>
    </row>
    <row r="7617" spans="1:9">
      <c r="A7617" s="539">
        <v>7616</v>
      </c>
      <c r="B7617" s="540" t="s">
        <v>8534</v>
      </c>
      <c r="C7617" s="540" t="s">
        <v>12384</v>
      </c>
      <c r="D7617" s="540" t="s">
        <v>2769</v>
      </c>
      <c r="E7617" s="540" t="s">
        <v>12436</v>
      </c>
      <c r="F7617" s="556">
        <v>46730000</v>
      </c>
      <c r="G7617" s="541">
        <v>2023</v>
      </c>
      <c r="H7617" s="542">
        <f>VLOOKUP(G7617,[3]잔가율!$B$3:$C$33,2,FALSE)</f>
        <v>0.82599999999999996</v>
      </c>
      <c r="I7617" s="552">
        <f t="shared" si="118"/>
        <v>38598980</v>
      </c>
    </row>
    <row r="7618" spans="1:9">
      <c r="A7618" s="539">
        <v>7617</v>
      </c>
      <c r="B7618" s="540" t="s">
        <v>8534</v>
      </c>
      <c r="C7618" s="540" t="s">
        <v>12384</v>
      </c>
      <c r="D7618" s="540" t="s">
        <v>2769</v>
      </c>
      <c r="E7618" s="540" t="s">
        <v>12437</v>
      </c>
      <c r="F7618" s="556">
        <v>47750000</v>
      </c>
      <c r="G7618" s="541">
        <v>2023</v>
      </c>
      <c r="H7618" s="542">
        <f>VLOOKUP(G7618,[3]잔가율!$B$3:$C$33,2,FALSE)</f>
        <v>0.82599999999999996</v>
      </c>
      <c r="I7618" s="552">
        <f t="shared" ref="I7618:I7681" si="119">ROUNDDOWN(F7618*H7618,0)</f>
        <v>39441500</v>
      </c>
    </row>
    <row r="7619" spans="1:9">
      <c r="A7619" s="539">
        <v>7618</v>
      </c>
      <c r="B7619" s="540" t="s">
        <v>8534</v>
      </c>
      <c r="C7619" s="540" t="s">
        <v>16684</v>
      </c>
      <c r="D7619" s="540" t="s">
        <v>2769</v>
      </c>
      <c r="E7619" s="540" t="s">
        <v>12438</v>
      </c>
      <c r="F7619" s="556">
        <v>48210000</v>
      </c>
      <c r="G7619" s="541">
        <v>2023</v>
      </c>
      <c r="H7619" s="542">
        <f>VLOOKUP(G7619,[3]잔가율!$B$3:$C$33,2,FALSE)</f>
        <v>0.82599999999999996</v>
      </c>
      <c r="I7619" s="552">
        <f t="shared" si="119"/>
        <v>39821460</v>
      </c>
    </row>
    <row r="7620" spans="1:9">
      <c r="A7620" s="539">
        <v>7619</v>
      </c>
      <c r="B7620" s="540" t="s">
        <v>8534</v>
      </c>
      <c r="C7620" s="540" t="s">
        <v>12384</v>
      </c>
      <c r="D7620" s="540" t="s">
        <v>2769</v>
      </c>
      <c r="E7620" s="540" t="s">
        <v>12439</v>
      </c>
      <c r="F7620" s="556">
        <v>44660000</v>
      </c>
      <c r="G7620" s="541">
        <v>2023</v>
      </c>
      <c r="H7620" s="542">
        <f>VLOOKUP(G7620,[3]잔가율!$B$3:$C$33,2,FALSE)</f>
        <v>0.82599999999999996</v>
      </c>
      <c r="I7620" s="552">
        <f t="shared" si="119"/>
        <v>36889160</v>
      </c>
    </row>
    <row r="7621" spans="1:9">
      <c r="A7621" s="539">
        <v>7620</v>
      </c>
      <c r="B7621" s="540" t="s">
        <v>8534</v>
      </c>
      <c r="C7621" s="540" t="s">
        <v>12384</v>
      </c>
      <c r="D7621" s="540" t="s">
        <v>2769</v>
      </c>
      <c r="E7621" s="540" t="s">
        <v>12440</v>
      </c>
      <c r="F7621" s="556">
        <v>44220000</v>
      </c>
      <c r="G7621" s="541">
        <v>2023</v>
      </c>
      <c r="H7621" s="542">
        <f>VLOOKUP(G7621,[3]잔가율!$B$3:$C$33,2,FALSE)</f>
        <v>0.82599999999999996</v>
      </c>
      <c r="I7621" s="552">
        <f t="shared" si="119"/>
        <v>36525720</v>
      </c>
    </row>
    <row r="7622" spans="1:9">
      <c r="A7622" s="539">
        <v>7621</v>
      </c>
      <c r="B7622" s="540" t="s">
        <v>8534</v>
      </c>
      <c r="C7622" s="540" t="s">
        <v>12384</v>
      </c>
      <c r="D7622" s="540" t="s">
        <v>2769</v>
      </c>
      <c r="E7622" s="540" t="s">
        <v>12441</v>
      </c>
      <c r="F7622" s="556">
        <v>49420000</v>
      </c>
      <c r="G7622" s="541">
        <v>2023</v>
      </c>
      <c r="H7622" s="542">
        <f>VLOOKUP(G7622,[3]잔가율!$B$3:$C$33,2,FALSE)</f>
        <v>0.82599999999999996</v>
      </c>
      <c r="I7622" s="552">
        <f t="shared" si="119"/>
        <v>40820920</v>
      </c>
    </row>
    <row r="7623" spans="1:9">
      <c r="A7623" s="539">
        <v>7622</v>
      </c>
      <c r="B7623" s="544" t="s">
        <v>8534</v>
      </c>
      <c r="C7623" s="544" t="s">
        <v>12384</v>
      </c>
      <c r="D7623" s="544" t="s">
        <v>2769</v>
      </c>
      <c r="E7623" s="544" t="s">
        <v>12442</v>
      </c>
      <c r="F7623" s="559">
        <v>43270000</v>
      </c>
      <c r="G7623" s="541">
        <v>2023</v>
      </c>
      <c r="H7623" s="542">
        <f>VLOOKUP(G7623,[3]잔가율!$B$3:$C$33,2,FALSE)</f>
        <v>0.82599999999999996</v>
      </c>
      <c r="I7623" s="552">
        <f t="shared" si="119"/>
        <v>35741020</v>
      </c>
    </row>
    <row r="7624" spans="1:9">
      <c r="A7624" s="539">
        <v>7623</v>
      </c>
      <c r="B7624" s="544" t="s">
        <v>8534</v>
      </c>
      <c r="C7624" s="544" t="s">
        <v>12384</v>
      </c>
      <c r="D7624" s="544" t="s">
        <v>2769</v>
      </c>
      <c r="E7624" s="544" t="s">
        <v>12443</v>
      </c>
      <c r="F7624" s="559">
        <v>38090000</v>
      </c>
      <c r="G7624" s="541">
        <v>2023</v>
      </c>
      <c r="H7624" s="542">
        <f>VLOOKUP(G7624,[3]잔가율!$B$3:$C$33,2,FALSE)</f>
        <v>0.82599999999999996</v>
      </c>
      <c r="I7624" s="552">
        <f t="shared" si="119"/>
        <v>31462340</v>
      </c>
    </row>
    <row r="7625" spans="1:9">
      <c r="A7625" s="539">
        <v>7624</v>
      </c>
      <c r="B7625" s="544" t="s">
        <v>8534</v>
      </c>
      <c r="C7625" s="544" t="s">
        <v>12384</v>
      </c>
      <c r="D7625" s="544" t="s">
        <v>2769</v>
      </c>
      <c r="E7625" s="544" t="s">
        <v>12444</v>
      </c>
      <c r="F7625" s="559">
        <v>40310000</v>
      </c>
      <c r="G7625" s="541">
        <v>2023</v>
      </c>
      <c r="H7625" s="542">
        <f>VLOOKUP(G7625,[3]잔가율!$B$3:$C$33,2,FALSE)</f>
        <v>0.82599999999999996</v>
      </c>
      <c r="I7625" s="552">
        <f t="shared" si="119"/>
        <v>33296060</v>
      </c>
    </row>
    <row r="7626" spans="1:9">
      <c r="A7626" s="539">
        <v>7625</v>
      </c>
      <c r="B7626" s="544" t="s">
        <v>8534</v>
      </c>
      <c r="C7626" s="544" t="s">
        <v>12384</v>
      </c>
      <c r="D7626" s="544" t="s">
        <v>2769</v>
      </c>
      <c r="E7626" s="544" t="s">
        <v>12445</v>
      </c>
      <c r="F7626" s="559">
        <v>40800000</v>
      </c>
      <c r="G7626" s="541">
        <v>2023</v>
      </c>
      <c r="H7626" s="542">
        <f>VLOOKUP(G7626,[3]잔가율!$B$3:$C$33,2,FALSE)</f>
        <v>0.82599999999999996</v>
      </c>
      <c r="I7626" s="552">
        <f t="shared" si="119"/>
        <v>33700800</v>
      </c>
    </row>
    <row r="7627" spans="1:9">
      <c r="A7627" s="539">
        <v>7626</v>
      </c>
      <c r="B7627" s="544" t="s">
        <v>8534</v>
      </c>
      <c r="C7627" s="544" t="s">
        <v>12384</v>
      </c>
      <c r="D7627" s="544" t="s">
        <v>2769</v>
      </c>
      <c r="E7627" s="544" t="s">
        <v>12446</v>
      </c>
      <c r="F7627" s="559">
        <v>43570000</v>
      </c>
      <c r="G7627" s="541">
        <v>2023</v>
      </c>
      <c r="H7627" s="542">
        <f>VLOOKUP(G7627,[3]잔가율!$B$3:$C$33,2,FALSE)</f>
        <v>0.82599999999999996</v>
      </c>
      <c r="I7627" s="552">
        <f t="shared" si="119"/>
        <v>35988820</v>
      </c>
    </row>
    <row r="7628" spans="1:9">
      <c r="A7628" s="539">
        <v>7627</v>
      </c>
      <c r="B7628" s="544" t="s">
        <v>8534</v>
      </c>
      <c r="C7628" s="544" t="s">
        <v>12384</v>
      </c>
      <c r="D7628" s="544" t="s">
        <v>2769</v>
      </c>
      <c r="E7628" s="544" t="s">
        <v>12447</v>
      </c>
      <c r="F7628" s="559">
        <v>44170000</v>
      </c>
      <c r="G7628" s="541">
        <v>2023</v>
      </c>
      <c r="H7628" s="542">
        <f>VLOOKUP(G7628,[3]잔가율!$B$3:$C$33,2,FALSE)</f>
        <v>0.82599999999999996</v>
      </c>
      <c r="I7628" s="552">
        <f t="shared" si="119"/>
        <v>36484420</v>
      </c>
    </row>
    <row r="7629" spans="1:9">
      <c r="A7629" s="539">
        <v>7628</v>
      </c>
      <c r="B7629" s="544" t="s">
        <v>8534</v>
      </c>
      <c r="C7629" s="544" t="s">
        <v>12384</v>
      </c>
      <c r="D7629" s="544" t="s">
        <v>2769</v>
      </c>
      <c r="E7629" s="544" t="s">
        <v>12448</v>
      </c>
      <c r="F7629" s="559">
        <v>40630000</v>
      </c>
      <c r="G7629" s="541">
        <v>2023</v>
      </c>
      <c r="H7629" s="542">
        <f>VLOOKUP(G7629,[3]잔가율!$B$3:$C$33,2,FALSE)</f>
        <v>0.82599999999999996</v>
      </c>
      <c r="I7629" s="552">
        <f t="shared" si="119"/>
        <v>33560380</v>
      </c>
    </row>
    <row r="7630" spans="1:9">
      <c r="A7630" s="539">
        <v>7629</v>
      </c>
      <c r="B7630" s="544" t="s">
        <v>8534</v>
      </c>
      <c r="C7630" s="544" t="s">
        <v>12384</v>
      </c>
      <c r="D7630" s="544" t="s">
        <v>2769</v>
      </c>
      <c r="E7630" s="544" t="s">
        <v>12449</v>
      </c>
      <c r="F7630" s="559">
        <v>47350000</v>
      </c>
      <c r="G7630" s="541">
        <v>2023</v>
      </c>
      <c r="H7630" s="542">
        <f>VLOOKUP(G7630,[3]잔가율!$B$3:$C$33,2,FALSE)</f>
        <v>0.82599999999999996</v>
      </c>
      <c r="I7630" s="552">
        <f t="shared" si="119"/>
        <v>39111100</v>
      </c>
    </row>
    <row r="7631" spans="1:9">
      <c r="A7631" s="539">
        <v>7630</v>
      </c>
      <c r="B7631" s="544" t="s">
        <v>8534</v>
      </c>
      <c r="C7631" s="544" t="s">
        <v>12384</v>
      </c>
      <c r="D7631" s="544" t="s">
        <v>2769</v>
      </c>
      <c r="E7631" s="544" t="s">
        <v>12450</v>
      </c>
      <c r="F7631" s="559">
        <v>42740000</v>
      </c>
      <c r="G7631" s="541">
        <v>2023</v>
      </c>
      <c r="H7631" s="542">
        <f>VLOOKUP(G7631,[3]잔가율!$B$3:$C$33,2,FALSE)</f>
        <v>0.82599999999999996</v>
      </c>
      <c r="I7631" s="552">
        <f t="shared" si="119"/>
        <v>35303240</v>
      </c>
    </row>
    <row r="7632" spans="1:9">
      <c r="A7632" s="539">
        <v>7631</v>
      </c>
      <c r="B7632" s="544" t="s">
        <v>8534</v>
      </c>
      <c r="C7632" s="544" t="s">
        <v>12384</v>
      </c>
      <c r="D7632" s="544" t="s">
        <v>2769</v>
      </c>
      <c r="E7632" s="544" t="s">
        <v>12451</v>
      </c>
      <c r="F7632" s="559">
        <v>46700000</v>
      </c>
      <c r="G7632" s="541">
        <v>2023</v>
      </c>
      <c r="H7632" s="542">
        <f>VLOOKUP(G7632,[3]잔가율!$B$3:$C$33,2,FALSE)</f>
        <v>0.82599999999999996</v>
      </c>
      <c r="I7632" s="552">
        <f t="shared" si="119"/>
        <v>38574200</v>
      </c>
    </row>
    <row r="7633" spans="1:9">
      <c r="A7633" s="539">
        <v>7632</v>
      </c>
      <c r="B7633" s="544" t="s">
        <v>8534</v>
      </c>
      <c r="C7633" s="544" t="s">
        <v>12384</v>
      </c>
      <c r="D7633" s="544" t="s">
        <v>2769</v>
      </c>
      <c r="E7633" s="544" t="s">
        <v>12452</v>
      </c>
      <c r="F7633" s="559">
        <v>46210000</v>
      </c>
      <c r="G7633" s="541">
        <v>2023</v>
      </c>
      <c r="H7633" s="542">
        <f>VLOOKUP(G7633,[3]잔가율!$B$3:$C$33,2,FALSE)</f>
        <v>0.82599999999999996</v>
      </c>
      <c r="I7633" s="552">
        <f t="shared" si="119"/>
        <v>38169460</v>
      </c>
    </row>
    <row r="7634" spans="1:9">
      <c r="A7634" s="539">
        <v>7633</v>
      </c>
      <c r="B7634" s="544" t="s">
        <v>8534</v>
      </c>
      <c r="C7634" s="544" t="s">
        <v>12384</v>
      </c>
      <c r="D7634" s="544" t="s">
        <v>2769</v>
      </c>
      <c r="E7634" s="544" t="s">
        <v>12453</v>
      </c>
      <c r="F7634" s="559">
        <v>43210000</v>
      </c>
      <c r="G7634" s="541">
        <v>2023</v>
      </c>
      <c r="H7634" s="542">
        <f>VLOOKUP(G7634,[3]잔가율!$B$3:$C$33,2,FALSE)</f>
        <v>0.82599999999999996</v>
      </c>
      <c r="I7634" s="552">
        <f t="shared" si="119"/>
        <v>35691460</v>
      </c>
    </row>
    <row r="7635" spans="1:9">
      <c r="A7635" s="539">
        <v>7634</v>
      </c>
      <c r="B7635" s="543" t="s">
        <v>8534</v>
      </c>
      <c r="C7635" s="543" t="s">
        <v>12384</v>
      </c>
      <c r="D7635" s="543" t="s">
        <v>2769</v>
      </c>
      <c r="E7635" s="543" t="s">
        <v>12454</v>
      </c>
      <c r="F7635" s="561">
        <v>42010000</v>
      </c>
      <c r="G7635" s="541">
        <v>2023</v>
      </c>
      <c r="H7635" s="542">
        <f>VLOOKUP(G7635,[3]잔가율!$B$3:$C$33,2,FALSE)</f>
        <v>0.82599999999999996</v>
      </c>
      <c r="I7635" s="552">
        <f t="shared" si="119"/>
        <v>34700260</v>
      </c>
    </row>
    <row r="7636" spans="1:9">
      <c r="A7636" s="539">
        <v>7635</v>
      </c>
      <c r="B7636" s="543" t="s">
        <v>8534</v>
      </c>
      <c r="C7636" s="543" t="s">
        <v>12384</v>
      </c>
      <c r="D7636" s="543" t="s">
        <v>2769</v>
      </c>
      <c r="E7636" s="543" t="s">
        <v>12455</v>
      </c>
      <c r="F7636" s="561">
        <v>38960000</v>
      </c>
      <c r="G7636" s="541">
        <v>2023</v>
      </c>
      <c r="H7636" s="542">
        <f>VLOOKUP(G7636,[3]잔가율!$B$3:$C$33,2,FALSE)</f>
        <v>0.82599999999999996</v>
      </c>
      <c r="I7636" s="552">
        <f t="shared" si="119"/>
        <v>32180960</v>
      </c>
    </row>
    <row r="7637" spans="1:9">
      <c r="A7637" s="539">
        <v>7636</v>
      </c>
      <c r="B7637" s="543" t="s">
        <v>8534</v>
      </c>
      <c r="C7637" s="543" t="s">
        <v>12384</v>
      </c>
      <c r="D7637" s="543" t="s">
        <v>2769</v>
      </c>
      <c r="E7637" s="543" t="s">
        <v>12456</v>
      </c>
      <c r="F7637" s="561">
        <v>41830000</v>
      </c>
      <c r="G7637" s="541">
        <v>2023</v>
      </c>
      <c r="H7637" s="542">
        <f>VLOOKUP(G7637,[3]잔가율!$B$3:$C$33,2,FALSE)</f>
        <v>0.82599999999999996</v>
      </c>
      <c r="I7637" s="552">
        <f t="shared" si="119"/>
        <v>34551580</v>
      </c>
    </row>
    <row r="7638" spans="1:9">
      <c r="A7638" s="539">
        <v>7637</v>
      </c>
      <c r="B7638" s="543" t="s">
        <v>8534</v>
      </c>
      <c r="C7638" s="543" t="s">
        <v>12384</v>
      </c>
      <c r="D7638" s="543" t="s">
        <v>2769</v>
      </c>
      <c r="E7638" s="543" t="s">
        <v>12457</v>
      </c>
      <c r="F7638" s="561">
        <v>42630000</v>
      </c>
      <c r="G7638" s="541">
        <v>2023</v>
      </c>
      <c r="H7638" s="542">
        <f>VLOOKUP(G7638,[3]잔가율!$B$3:$C$33,2,FALSE)</f>
        <v>0.82599999999999996</v>
      </c>
      <c r="I7638" s="552">
        <f t="shared" si="119"/>
        <v>35212380</v>
      </c>
    </row>
    <row r="7639" spans="1:9">
      <c r="A7639" s="539">
        <v>7638</v>
      </c>
      <c r="B7639" s="544" t="s">
        <v>8534</v>
      </c>
      <c r="C7639" s="544" t="s">
        <v>12384</v>
      </c>
      <c r="D7639" s="544" t="s">
        <v>2769</v>
      </c>
      <c r="E7639" s="544" t="s">
        <v>12458</v>
      </c>
      <c r="F7639" s="559">
        <v>46310000</v>
      </c>
      <c r="G7639" s="541">
        <v>2023</v>
      </c>
      <c r="H7639" s="542">
        <f>VLOOKUP(G7639,[3]잔가율!$B$3:$C$33,2,FALSE)</f>
        <v>0.82599999999999996</v>
      </c>
      <c r="I7639" s="552">
        <f t="shared" si="119"/>
        <v>38252060</v>
      </c>
    </row>
    <row r="7640" spans="1:9">
      <c r="A7640" s="539">
        <v>7639</v>
      </c>
      <c r="B7640" s="544" t="s">
        <v>8534</v>
      </c>
      <c r="C7640" s="544" t="s">
        <v>12384</v>
      </c>
      <c r="D7640" s="544" t="s">
        <v>2769</v>
      </c>
      <c r="E7640" s="544" t="s">
        <v>12459</v>
      </c>
      <c r="F7640" s="559">
        <v>42160000</v>
      </c>
      <c r="G7640" s="541">
        <v>2023</v>
      </c>
      <c r="H7640" s="542">
        <f>VLOOKUP(G7640,[3]잔가율!$B$3:$C$33,2,FALSE)</f>
        <v>0.82599999999999996</v>
      </c>
      <c r="I7640" s="552">
        <f t="shared" si="119"/>
        <v>34824160</v>
      </c>
    </row>
    <row r="7641" spans="1:9">
      <c r="A7641" s="539">
        <v>7640</v>
      </c>
      <c r="B7641" s="543" t="s">
        <v>8534</v>
      </c>
      <c r="C7641" s="543" t="s">
        <v>12384</v>
      </c>
      <c r="D7641" s="543" t="s">
        <v>2769</v>
      </c>
      <c r="E7641" s="543" t="s">
        <v>12460</v>
      </c>
      <c r="F7641" s="561">
        <v>48780000</v>
      </c>
      <c r="G7641" s="541">
        <v>2023</v>
      </c>
      <c r="H7641" s="542">
        <f>VLOOKUP(G7641,[3]잔가율!$B$3:$C$33,2,FALSE)</f>
        <v>0.82599999999999996</v>
      </c>
      <c r="I7641" s="552">
        <f t="shared" si="119"/>
        <v>40292280</v>
      </c>
    </row>
    <row r="7642" spans="1:9">
      <c r="A7642" s="539">
        <v>7641</v>
      </c>
      <c r="B7642" s="543" t="s">
        <v>8534</v>
      </c>
      <c r="C7642" s="543" t="s">
        <v>12384</v>
      </c>
      <c r="D7642" s="543" t="s">
        <v>2769</v>
      </c>
      <c r="E7642" s="543" t="s">
        <v>12461</v>
      </c>
      <c r="F7642" s="561">
        <v>43160000</v>
      </c>
      <c r="G7642" s="541">
        <v>2023</v>
      </c>
      <c r="H7642" s="542">
        <f>VLOOKUP(G7642,[3]잔가율!$B$3:$C$33,2,FALSE)</f>
        <v>0.82599999999999996</v>
      </c>
      <c r="I7642" s="552">
        <f t="shared" si="119"/>
        <v>35650160</v>
      </c>
    </row>
    <row r="7643" spans="1:9">
      <c r="A7643" s="539">
        <v>7642</v>
      </c>
      <c r="B7643" s="543" t="s">
        <v>8534</v>
      </c>
      <c r="C7643" s="543" t="s">
        <v>12384</v>
      </c>
      <c r="D7643" s="543" t="s">
        <v>2769</v>
      </c>
      <c r="E7643" s="543" t="s">
        <v>12462</v>
      </c>
      <c r="F7643" s="561">
        <v>46230000</v>
      </c>
      <c r="G7643" s="541">
        <v>2023</v>
      </c>
      <c r="H7643" s="542">
        <f>VLOOKUP(G7643,[3]잔가율!$B$3:$C$33,2,FALSE)</f>
        <v>0.82599999999999996</v>
      </c>
      <c r="I7643" s="552">
        <f t="shared" si="119"/>
        <v>38185980</v>
      </c>
    </row>
    <row r="7644" spans="1:9">
      <c r="A7644" s="539">
        <v>7643</v>
      </c>
      <c r="B7644" s="544" t="s">
        <v>8534</v>
      </c>
      <c r="C7644" s="544" t="s">
        <v>12384</v>
      </c>
      <c r="D7644" s="544" t="s">
        <v>2769</v>
      </c>
      <c r="E7644" s="544" t="s">
        <v>12463</v>
      </c>
      <c r="F7644" s="559">
        <v>45810000</v>
      </c>
      <c r="G7644" s="541">
        <v>2023</v>
      </c>
      <c r="H7644" s="542">
        <f>VLOOKUP(G7644,[3]잔가율!$B$3:$C$33,2,FALSE)</f>
        <v>0.82599999999999996</v>
      </c>
      <c r="I7644" s="552">
        <f t="shared" si="119"/>
        <v>37839060</v>
      </c>
    </row>
    <row r="7645" spans="1:9">
      <c r="A7645" s="539">
        <v>7644</v>
      </c>
      <c r="B7645" s="544" t="s">
        <v>8534</v>
      </c>
      <c r="C7645" s="544" t="s">
        <v>12384</v>
      </c>
      <c r="D7645" s="544" t="s">
        <v>2769</v>
      </c>
      <c r="E7645" s="544" t="s">
        <v>12464</v>
      </c>
      <c r="F7645" s="559">
        <v>46180000</v>
      </c>
      <c r="G7645" s="541">
        <v>2023</v>
      </c>
      <c r="H7645" s="542">
        <f>VLOOKUP(G7645,[3]잔가율!$B$3:$C$33,2,FALSE)</f>
        <v>0.82599999999999996</v>
      </c>
      <c r="I7645" s="552">
        <f t="shared" si="119"/>
        <v>38144680</v>
      </c>
    </row>
    <row r="7646" spans="1:9">
      <c r="A7646" s="539">
        <v>7645</v>
      </c>
      <c r="B7646" s="544" t="s">
        <v>8534</v>
      </c>
      <c r="C7646" s="544" t="s">
        <v>12384</v>
      </c>
      <c r="D7646" s="544" t="s">
        <v>2769</v>
      </c>
      <c r="E7646" s="544" t="s">
        <v>12465</v>
      </c>
      <c r="F7646" s="559">
        <v>42030000</v>
      </c>
      <c r="G7646" s="541">
        <v>2023</v>
      </c>
      <c r="H7646" s="542">
        <f>VLOOKUP(G7646,[3]잔가율!$B$3:$C$33,2,FALSE)</f>
        <v>0.82599999999999996</v>
      </c>
      <c r="I7646" s="552">
        <f t="shared" si="119"/>
        <v>34716780</v>
      </c>
    </row>
    <row r="7647" spans="1:9">
      <c r="A7647" s="539">
        <v>7646</v>
      </c>
      <c r="B7647" s="544" t="s">
        <v>8534</v>
      </c>
      <c r="C7647" s="544" t="s">
        <v>12384</v>
      </c>
      <c r="D7647" s="544" t="s">
        <v>2769</v>
      </c>
      <c r="E7647" s="544" t="s">
        <v>12466</v>
      </c>
      <c r="F7647" s="559">
        <v>44650000</v>
      </c>
      <c r="G7647" s="541">
        <v>2023</v>
      </c>
      <c r="H7647" s="542">
        <f>VLOOKUP(G7647,[3]잔가율!$B$3:$C$33,2,FALSE)</f>
        <v>0.82599999999999996</v>
      </c>
      <c r="I7647" s="552">
        <f t="shared" si="119"/>
        <v>36880900</v>
      </c>
    </row>
    <row r="7648" spans="1:9">
      <c r="A7648" s="539">
        <v>7647</v>
      </c>
      <c r="B7648" s="544" t="s">
        <v>8534</v>
      </c>
      <c r="C7648" s="544" t="s">
        <v>12384</v>
      </c>
      <c r="D7648" s="544" t="s">
        <v>2769</v>
      </c>
      <c r="E7648" s="544" t="s">
        <v>12467</v>
      </c>
      <c r="F7648" s="559">
        <v>46120000</v>
      </c>
      <c r="G7648" s="541">
        <v>2023</v>
      </c>
      <c r="H7648" s="542">
        <f>VLOOKUP(G7648,[3]잔가율!$B$3:$C$33,2,FALSE)</f>
        <v>0.82599999999999996</v>
      </c>
      <c r="I7648" s="552">
        <f t="shared" si="119"/>
        <v>38095120</v>
      </c>
    </row>
    <row r="7649" spans="1:9">
      <c r="A7649" s="539">
        <v>7648</v>
      </c>
      <c r="B7649" s="544" t="s">
        <v>8534</v>
      </c>
      <c r="C7649" s="544" t="s">
        <v>12384</v>
      </c>
      <c r="D7649" s="544" t="s">
        <v>2769</v>
      </c>
      <c r="E7649" s="544" t="s">
        <v>12468</v>
      </c>
      <c r="F7649" s="559">
        <v>47570000</v>
      </c>
      <c r="G7649" s="541">
        <v>2023</v>
      </c>
      <c r="H7649" s="542">
        <f>VLOOKUP(G7649,[3]잔가율!$B$3:$C$33,2,FALSE)</f>
        <v>0.82599999999999996</v>
      </c>
      <c r="I7649" s="552">
        <f t="shared" si="119"/>
        <v>39292820</v>
      </c>
    </row>
    <row r="7650" spans="1:9">
      <c r="A7650" s="539">
        <v>7649</v>
      </c>
      <c r="B7650" s="544" t="s">
        <v>8534</v>
      </c>
      <c r="C7650" s="544" t="s">
        <v>12384</v>
      </c>
      <c r="D7650" s="544" t="s">
        <v>2769</v>
      </c>
      <c r="E7650" s="544" t="s">
        <v>12469</v>
      </c>
      <c r="F7650" s="559">
        <v>44840000</v>
      </c>
      <c r="G7650" s="541">
        <v>2023</v>
      </c>
      <c r="H7650" s="542">
        <f>VLOOKUP(G7650,[3]잔가율!$B$3:$C$33,2,FALSE)</f>
        <v>0.82599999999999996</v>
      </c>
      <c r="I7650" s="552">
        <f t="shared" si="119"/>
        <v>37037840</v>
      </c>
    </row>
    <row r="7651" spans="1:9">
      <c r="A7651" s="539">
        <v>7650</v>
      </c>
      <c r="B7651" s="544" t="s">
        <v>8534</v>
      </c>
      <c r="C7651" s="544" t="s">
        <v>12384</v>
      </c>
      <c r="D7651" s="544" t="s">
        <v>2769</v>
      </c>
      <c r="E7651" s="544" t="s">
        <v>12470</v>
      </c>
      <c r="F7651" s="559">
        <v>50270000</v>
      </c>
      <c r="G7651" s="541">
        <v>2023</v>
      </c>
      <c r="H7651" s="542">
        <f>VLOOKUP(G7651,[3]잔가율!$B$3:$C$33,2,FALSE)</f>
        <v>0.82599999999999996</v>
      </c>
      <c r="I7651" s="552">
        <f t="shared" si="119"/>
        <v>41523020</v>
      </c>
    </row>
    <row r="7652" spans="1:9">
      <c r="A7652" s="539">
        <v>7651</v>
      </c>
      <c r="B7652" s="544" t="s">
        <v>8534</v>
      </c>
      <c r="C7652" s="544" t="s">
        <v>12384</v>
      </c>
      <c r="D7652" s="544" t="s">
        <v>2769</v>
      </c>
      <c r="E7652" s="544" t="s">
        <v>12471</v>
      </c>
      <c r="F7652" s="559">
        <v>51940000</v>
      </c>
      <c r="G7652" s="541">
        <v>2023</v>
      </c>
      <c r="H7652" s="542">
        <f>VLOOKUP(G7652,[3]잔가율!$B$3:$C$33,2,FALSE)</f>
        <v>0.82599999999999996</v>
      </c>
      <c r="I7652" s="552">
        <f t="shared" si="119"/>
        <v>42902440</v>
      </c>
    </row>
    <row r="7653" spans="1:9">
      <c r="A7653" s="539">
        <v>7652</v>
      </c>
      <c r="B7653" s="544" t="s">
        <v>8534</v>
      </c>
      <c r="C7653" s="544" t="s">
        <v>12384</v>
      </c>
      <c r="D7653" s="544" t="s">
        <v>2769</v>
      </c>
      <c r="E7653" s="544" t="s">
        <v>12472</v>
      </c>
      <c r="F7653" s="559">
        <v>53580000</v>
      </c>
      <c r="G7653" s="541">
        <v>2023</v>
      </c>
      <c r="H7653" s="542">
        <f>VLOOKUP(G7653,[3]잔가율!$B$3:$C$33,2,FALSE)</f>
        <v>0.82599999999999996</v>
      </c>
      <c r="I7653" s="552">
        <f t="shared" si="119"/>
        <v>44257080</v>
      </c>
    </row>
    <row r="7654" spans="1:9">
      <c r="A7654" s="539">
        <v>7653</v>
      </c>
      <c r="B7654" s="540" t="s">
        <v>8534</v>
      </c>
      <c r="C7654" s="540" t="s">
        <v>12384</v>
      </c>
      <c r="D7654" s="540" t="s">
        <v>2770</v>
      </c>
      <c r="E7654" s="540" t="s">
        <v>12473</v>
      </c>
      <c r="F7654" s="556">
        <v>48090000</v>
      </c>
      <c r="G7654" s="541">
        <v>2023</v>
      </c>
      <c r="H7654" s="542">
        <f>VLOOKUP(G7654,[3]잔가율!$B$3:$C$33,2,FALSE)</f>
        <v>0.82599999999999996</v>
      </c>
      <c r="I7654" s="552">
        <f t="shared" si="119"/>
        <v>39722340</v>
      </c>
    </row>
    <row r="7655" spans="1:9">
      <c r="A7655" s="539">
        <v>7654</v>
      </c>
      <c r="B7655" s="540" t="s">
        <v>8534</v>
      </c>
      <c r="C7655" s="540" t="s">
        <v>12384</v>
      </c>
      <c r="D7655" s="540" t="s">
        <v>2770</v>
      </c>
      <c r="E7655" s="540" t="s">
        <v>12474</v>
      </c>
      <c r="F7655" s="556">
        <v>44020000</v>
      </c>
      <c r="G7655" s="541">
        <v>2023</v>
      </c>
      <c r="H7655" s="542">
        <f>VLOOKUP(G7655,[3]잔가율!$B$3:$C$33,2,FALSE)</f>
        <v>0.82599999999999996</v>
      </c>
      <c r="I7655" s="552">
        <f t="shared" si="119"/>
        <v>36360520</v>
      </c>
    </row>
    <row r="7656" spans="1:9">
      <c r="A7656" s="539">
        <v>7655</v>
      </c>
      <c r="B7656" s="540" t="s">
        <v>8534</v>
      </c>
      <c r="C7656" s="540" t="s">
        <v>12384</v>
      </c>
      <c r="D7656" s="540" t="s">
        <v>2770</v>
      </c>
      <c r="E7656" s="540" t="s">
        <v>12475</v>
      </c>
      <c r="F7656" s="556">
        <v>53280000</v>
      </c>
      <c r="G7656" s="541">
        <v>2023</v>
      </c>
      <c r="H7656" s="542">
        <f>VLOOKUP(G7656,[3]잔가율!$B$3:$C$33,2,FALSE)</f>
        <v>0.82599999999999996</v>
      </c>
      <c r="I7656" s="552">
        <f t="shared" si="119"/>
        <v>44009280</v>
      </c>
    </row>
    <row r="7657" spans="1:9">
      <c r="A7657" s="539">
        <v>7656</v>
      </c>
      <c r="B7657" s="540" t="s">
        <v>8534</v>
      </c>
      <c r="C7657" s="540" t="s">
        <v>12384</v>
      </c>
      <c r="D7657" s="540" t="s">
        <v>2770</v>
      </c>
      <c r="E7657" s="540" t="s">
        <v>12476</v>
      </c>
      <c r="F7657" s="556">
        <v>47110000</v>
      </c>
      <c r="G7657" s="541">
        <v>2023</v>
      </c>
      <c r="H7657" s="542">
        <f>VLOOKUP(G7657,[3]잔가율!$B$3:$C$33,2,FALSE)</f>
        <v>0.82599999999999996</v>
      </c>
      <c r="I7657" s="552">
        <f t="shared" si="119"/>
        <v>38912860</v>
      </c>
    </row>
    <row r="7658" spans="1:9">
      <c r="A7658" s="539">
        <v>7657</v>
      </c>
      <c r="B7658" s="540" t="s">
        <v>16663</v>
      </c>
      <c r="C7658" s="540" t="s">
        <v>16684</v>
      </c>
      <c r="D7658" s="540" t="s">
        <v>2770</v>
      </c>
      <c r="E7658" s="540" t="s">
        <v>12477</v>
      </c>
      <c r="F7658" s="556">
        <v>50210000</v>
      </c>
      <c r="G7658" s="541">
        <v>2023</v>
      </c>
      <c r="H7658" s="542">
        <f>VLOOKUP(G7658,[3]잔가율!$B$3:$C$33,2,FALSE)</f>
        <v>0.82599999999999996</v>
      </c>
      <c r="I7658" s="552">
        <f t="shared" si="119"/>
        <v>41473460</v>
      </c>
    </row>
    <row r="7659" spans="1:9">
      <c r="A7659" s="539">
        <v>7658</v>
      </c>
      <c r="B7659" s="540" t="s">
        <v>8534</v>
      </c>
      <c r="C7659" s="540" t="s">
        <v>12384</v>
      </c>
      <c r="D7659" s="540" t="s">
        <v>2770</v>
      </c>
      <c r="E7659" s="540" t="s">
        <v>12478</v>
      </c>
      <c r="F7659" s="556">
        <v>43620000</v>
      </c>
      <c r="G7659" s="541">
        <v>2023</v>
      </c>
      <c r="H7659" s="542">
        <f>VLOOKUP(G7659,[3]잔가율!$B$3:$C$33,2,FALSE)</f>
        <v>0.82599999999999996</v>
      </c>
      <c r="I7659" s="552">
        <f t="shared" si="119"/>
        <v>36030120</v>
      </c>
    </row>
    <row r="7660" spans="1:9">
      <c r="A7660" s="539">
        <v>7659</v>
      </c>
      <c r="B7660" s="540" t="s">
        <v>8534</v>
      </c>
      <c r="C7660" s="540" t="s">
        <v>12384</v>
      </c>
      <c r="D7660" s="540" t="s">
        <v>2770</v>
      </c>
      <c r="E7660" s="540" t="s">
        <v>12479</v>
      </c>
      <c r="F7660" s="556">
        <v>55800000</v>
      </c>
      <c r="G7660" s="541">
        <v>2023</v>
      </c>
      <c r="H7660" s="542">
        <f>VLOOKUP(G7660,[3]잔가율!$B$3:$C$33,2,FALSE)</f>
        <v>0.82599999999999996</v>
      </c>
      <c r="I7660" s="552">
        <f t="shared" si="119"/>
        <v>46090800</v>
      </c>
    </row>
    <row r="7661" spans="1:9">
      <c r="A7661" s="539">
        <v>7660</v>
      </c>
      <c r="B7661" s="540" t="s">
        <v>8534</v>
      </c>
      <c r="C7661" s="540" t="s">
        <v>12384</v>
      </c>
      <c r="D7661" s="540" t="s">
        <v>2770</v>
      </c>
      <c r="E7661" s="540" t="s">
        <v>12480</v>
      </c>
      <c r="F7661" s="556">
        <v>49330000</v>
      </c>
      <c r="G7661" s="541">
        <v>2023</v>
      </c>
      <c r="H7661" s="542">
        <f>VLOOKUP(G7661,[3]잔가율!$B$3:$C$33,2,FALSE)</f>
        <v>0.82599999999999996</v>
      </c>
      <c r="I7661" s="552">
        <f t="shared" si="119"/>
        <v>40746580</v>
      </c>
    </row>
    <row r="7662" spans="1:9">
      <c r="A7662" s="539">
        <v>7661</v>
      </c>
      <c r="B7662" s="540" t="s">
        <v>8534</v>
      </c>
      <c r="C7662" s="540" t="s">
        <v>12384</v>
      </c>
      <c r="D7662" s="540" t="s">
        <v>2770</v>
      </c>
      <c r="E7662" s="540" t="s">
        <v>12481</v>
      </c>
      <c r="F7662" s="556">
        <v>53280000</v>
      </c>
      <c r="G7662" s="541">
        <v>2023</v>
      </c>
      <c r="H7662" s="542">
        <f>VLOOKUP(G7662,[3]잔가율!$B$3:$C$33,2,FALSE)</f>
        <v>0.82599999999999996</v>
      </c>
      <c r="I7662" s="552">
        <f t="shared" si="119"/>
        <v>44009280</v>
      </c>
    </row>
    <row r="7663" spans="1:9">
      <c r="A7663" s="539">
        <v>7662</v>
      </c>
      <c r="B7663" s="540" t="s">
        <v>8534</v>
      </c>
      <c r="C7663" s="540" t="s">
        <v>12384</v>
      </c>
      <c r="D7663" s="540" t="s">
        <v>2770</v>
      </c>
      <c r="E7663" s="540" t="s">
        <v>12482</v>
      </c>
      <c r="F7663" s="556">
        <v>47110000</v>
      </c>
      <c r="G7663" s="541">
        <v>2023</v>
      </c>
      <c r="H7663" s="542">
        <f>VLOOKUP(G7663,[3]잔가율!$B$3:$C$33,2,FALSE)</f>
        <v>0.82599999999999996</v>
      </c>
      <c r="I7663" s="552">
        <f t="shared" si="119"/>
        <v>38912860</v>
      </c>
    </row>
    <row r="7664" spans="1:9">
      <c r="A7664" s="539">
        <v>7663</v>
      </c>
      <c r="B7664" s="540" t="s">
        <v>8534</v>
      </c>
      <c r="C7664" s="540" t="s">
        <v>12384</v>
      </c>
      <c r="D7664" s="540" t="s">
        <v>2770</v>
      </c>
      <c r="E7664" s="540" t="s">
        <v>12483</v>
      </c>
      <c r="F7664" s="556">
        <v>53090000</v>
      </c>
      <c r="G7664" s="541">
        <v>2023</v>
      </c>
      <c r="H7664" s="542">
        <f>VLOOKUP(G7664,[3]잔가율!$B$3:$C$33,2,FALSE)</f>
        <v>0.82599999999999996</v>
      </c>
      <c r="I7664" s="552">
        <f t="shared" si="119"/>
        <v>43852340</v>
      </c>
    </row>
    <row r="7665" spans="1:9">
      <c r="A7665" s="539">
        <v>7664</v>
      </c>
      <c r="B7665" s="540" t="s">
        <v>16663</v>
      </c>
      <c r="C7665" s="540" t="s">
        <v>16684</v>
      </c>
      <c r="D7665" s="540" t="s">
        <v>2770</v>
      </c>
      <c r="E7665" s="540" t="s">
        <v>12484</v>
      </c>
      <c r="F7665" s="556">
        <v>46510000</v>
      </c>
      <c r="G7665" s="541">
        <v>2023</v>
      </c>
      <c r="H7665" s="542">
        <f>VLOOKUP(G7665,[3]잔가율!$B$3:$C$33,2,FALSE)</f>
        <v>0.82599999999999996</v>
      </c>
      <c r="I7665" s="552">
        <f t="shared" si="119"/>
        <v>38417260</v>
      </c>
    </row>
    <row r="7666" spans="1:9">
      <c r="A7666" s="539">
        <v>7665</v>
      </c>
      <c r="B7666" s="540" t="s">
        <v>8534</v>
      </c>
      <c r="C7666" s="540" t="s">
        <v>12384</v>
      </c>
      <c r="D7666" s="540" t="s">
        <v>2770</v>
      </c>
      <c r="E7666" s="540" t="s">
        <v>12485</v>
      </c>
      <c r="F7666" s="556">
        <v>57220000</v>
      </c>
      <c r="G7666" s="541">
        <v>2023</v>
      </c>
      <c r="H7666" s="542">
        <f>VLOOKUP(G7666,[3]잔가율!$B$3:$C$33,2,FALSE)</f>
        <v>0.82599999999999996</v>
      </c>
      <c r="I7666" s="552">
        <f t="shared" si="119"/>
        <v>47263720</v>
      </c>
    </row>
    <row r="7667" spans="1:9">
      <c r="A7667" s="539">
        <v>7666</v>
      </c>
      <c r="B7667" s="540" t="s">
        <v>8534</v>
      </c>
      <c r="C7667" s="540" t="s">
        <v>12384</v>
      </c>
      <c r="D7667" s="540" t="s">
        <v>2770</v>
      </c>
      <c r="E7667" s="540" t="s">
        <v>12486</v>
      </c>
      <c r="F7667" s="556">
        <v>58420000</v>
      </c>
      <c r="G7667" s="541">
        <v>2023</v>
      </c>
      <c r="H7667" s="542">
        <f>VLOOKUP(G7667,[3]잔가율!$B$3:$C$33,2,FALSE)</f>
        <v>0.82599999999999996</v>
      </c>
      <c r="I7667" s="552">
        <f t="shared" si="119"/>
        <v>48254920</v>
      </c>
    </row>
    <row r="7668" spans="1:9">
      <c r="A7668" s="539">
        <v>7667</v>
      </c>
      <c r="B7668" s="540" t="s">
        <v>8534</v>
      </c>
      <c r="C7668" s="540" t="s">
        <v>12384</v>
      </c>
      <c r="D7668" s="540" t="s">
        <v>2770</v>
      </c>
      <c r="E7668" s="540" t="s">
        <v>12487</v>
      </c>
      <c r="F7668" s="556">
        <v>61490000</v>
      </c>
      <c r="G7668" s="541">
        <v>2023</v>
      </c>
      <c r="H7668" s="542">
        <f>VLOOKUP(G7668,[3]잔가율!$B$3:$C$33,2,FALSE)</f>
        <v>0.82599999999999996</v>
      </c>
      <c r="I7668" s="552">
        <f t="shared" si="119"/>
        <v>50790740</v>
      </c>
    </row>
    <row r="7669" spans="1:9">
      <c r="A7669" s="539">
        <v>7668</v>
      </c>
      <c r="B7669" s="540" t="s">
        <v>8534</v>
      </c>
      <c r="C7669" s="540" t="s">
        <v>12384</v>
      </c>
      <c r="D7669" s="540" t="s">
        <v>2770</v>
      </c>
      <c r="E7669" s="540" t="s">
        <v>12488</v>
      </c>
      <c r="F7669" s="556">
        <v>58650000</v>
      </c>
      <c r="G7669" s="541">
        <v>2023</v>
      </c>
      <c r="H7669" s="542">
        <f>VLOOKUP(G7669,[3]잔가율!$B$3:$C$33,2,FALSE)</f>
        <v>0.82599999999999996</v>
      </c>
      <c r="I7669" s="552">
        <f t="shared" si="119"/>
        <v>48444900</v>
      </c>
    </row>
    <row r="7670" spans="1:9">
      <c r="A7670" s="539">
        <v>7669</v>
      </c>
      <c r="B7670" s="540" t="s">
        <v>8534</v>
      </c>
      <c r="C7670" s="540" t="s">
        <v>12384</v>
      </c>
      <c r="D7670" s="540" t="s">
        <v>2770</v>
      </c>
      <c r="E7670" s="540" t="s">
        <v>12489</v>
      </c>
      <c r="F7670" s="556">
        <v>60730000</v>
      </c>
      <c r="G7670" s="541">
        <v>2023</v>
      </c>
      <c r="H7670" s="542">
        <f>VLOOKUP(G7670,[3]잔가율!$B$3:$C$33,2,FALSE)</f>
        <v>0.82599999999999996</v>
      </c>
      <c r="I7670" s="552">
        <f t="shared" si="119"/>
        <v>50162980</v>
      </c>
    </row>
    <row r="7671" spans="1:9">
      <c r="A7671" s="539">
        <v>7670</v>
      </c>
      <c r="B7671" s="540" t="s">
        <v>8534</v>
      </c>
      <c r="C7671" s="540" t="s">
        <v>12384</v>
      </c>
      <c r="D7671" s="540" t="s">
        <v>2770</v>
      </c>
      <c r="E7671" s="540" t="s">
        <v>12490</v>
      </c>
      <c r="F7671" s="556">
        <v>59260000</v>
      </c>
      <c r="G7671" s="541">
        <v>2023</v>
      </c>
      <c r="H7671" s="542">
        <f>VLOOKUP(G7671,[3]잔가율!$B$3:$C$33,2,FALSE)</f>
        <v>0.82599999999999996</v>
      </c>
      <c r="I7671" s="552">
        <f t="shared" si="119"/>
        <v>48948760</v>
      </c>
    </row>
    <row r="7672" spans="1:9">
      <c r="A7672" s="539">
        <v>7671</v>
      </c>
      <c r="B7672" s="540" t="s">
        <v>8534</v>
      </c>
      <c r="C7672" s="540" t="s">
        <v>12384</v>
      </c>
      <c r="D7672" s="540" t="s">
        <v>2770</v>
      </c>
      <c r="E7672" s="540" t="s">
        <v>12491</v>
      </c>
      <c r="F7672" s="556">
        <v>61490000</v>
      </c>
      <c r="G7672" s="541">
        <v>2023</v>
      </c>
      <c r="H7672" s="542">
        <f>VLOOKUP(G7672,[3]잔가율!$B$3:$C$33,2,FALSE)</f>
        <v>0.82599999999999996</v>
      </c>
      <c r="I7672" s="552">
        <f t="shared" si="119"/>
        <v>50790740</v>
      </c>
    </row>
    <row r="7673" spans="1:9">
      <c r="A7673" s="539">
        <v>7672</v>
      </c>
      <c r="B7673" s="540" t="s">
        <v>8534</v>
      </c>
      <c r="C7673" s="540" t="s">
        <v>12384</v>
      </c>
      <c r="D7673" s="540" t="s">
        <v>2770</v>
      </c>
      <c r="E7673" s="540" t="s">
        <v>12492</v>
      </c>
      <c r="F7673" s="556">
        <v>61130000</v>
      </c>
      <c r="G7673" s="541">
        <v>2023</v>
      </c>
      <c r="H7673" s="542">
        <f>VLOOKUP(G7673,[3]잔가율!$B$3:$C$33,2,FALSE)</f>
        <v>0.82599999999999996</v>
      </c>
      <c r="I7673" s="552">
        <f t="shared" si="119"/>
        <v>50493380</v>
      </c>
    </row>
    <row r="7674" spans="1:9">
      <c r="A7674" s="539">
        <v>7673</v>
      </c>
      <c r="B7674" s="540" t="s">
        <v>8534</v>
      </c>
      <c r="C7674" s="540" t="s">
        <v>12384</v>
      </c>
      <c r="D7674" s="540" t="s">
        <v>2770</v>
      </c>
      <c r="E7674" s="540" t="s">
        <v>12493</v>
      </c>
      <c r="F7674" s="556">
        <v>56170000</v>
      </c>
      <c r="G7674" s="541">
        <v>2023</v>
      </c>
      <c r="H7674" s="542">
        <f>VLOOKUP(G7674,[3]잔가율!$B$3:$C$33,2,FALSE)</f>
        <v>0.82599999999999996</v>
      </c>
      <c r="I7674" s="552">
        <f t="shared" si="119"/>
        <v>46396420</v>
      </c>
    </row>
    <row r="7675" spans="1:9">
      <c r="A7675" s="539">
        <v>7674</v>
      </c>
      <c r="B7675" s="540" t="s">
        <v>8534</v>
      </c>
      <c r="C7675" s="540" t="s">
        <v>12384</v>
      </c>
      <c r="D7675" s="540" t="s">
        <v>2770</v>
      </c>
      <c r="E7675" s="540" t="s">
        <v>12494</v>
      </c>
      <c r="F7675" s="556">
        <v>43900000</v>
      </c>
      <c r="G7675" s="541">
        <v>2023</v>
      </c>
      <c r="H7675" s="542">
        <f>VLOOKUP(G7675,[3]잔가율!$B$3:$C$33,2,FALSE)</f>
        <v>0.82599999999999996</v>
      </c>
      <c r="I7675" s="552">
        <f t="shared" si="119"/>
        <v>36261400</v>
      </c>
    </row>
    <row r="7676" spans="1:9">
      <c r="A7676" s="539">
        <v>7675</v>
      </c>
      <c r="B7676" s="540" t="s">
        <v>8534</v>
      </c>
      <c r="C7676" s="540" t="s">
        <v>12384</v>
      </c>
      <c r="D7676" s="540" t="s">
        <v>2770</v>
      </c>
      <c r="E7676" s="540" t="s">
        <v>12495</v>
      </c>
      <c r="F7676" s="556">
        <v>52450000</v>
      </c>
      <c r="G7676" s="541">
        <v>2023</v>
      </c>
      <c r="H7676" s="542">
        <f>VLOOKUP(G7676,[3]잔가율!$B$3:$C$33,2,FALSE)</f>
        <v>0.82599999999999996</v>
      </c>
      <c r="I7676" s="552">
        <f t="shared" si="119"/>
        <v>43323700</v>
      </c>
    </row>
    <row r="7677" spans="1:9">
      <c r="A7677" s="539">
        <v>7676</v>
      </c>
      <c r="B7677" s="540" t="s">
        <v>8534</v>
      </c>
      <c r="C7677" s="540" t="s">
        <v>12384</v>
      </c>
      <c r="D7677" s="540" t="s">
        <v>2770</v>
      </c>
      <c r="E7677" s="540" t="s">
        <v>12496</v>
      </c>
      <c r="F7677" s="556">
        <v>43950000</v>
      </c>
      <c r="G7677" s="541">
        <v>2023</v>
      </c>
      <c r="H7677" s="542">
        <f>VLOOKUP(G7677,[3]잔가율!$B$3:$C$33,2,FALSE)</f>
        <v>0.82599999999999996</v>
      </c>
      <c r="I7677" s="552">
        <f t="shared" si="119"/>
        <v>36302700</v>
      </c>
    </row>
    <row r="7678" spans="1:9">
      <c r="A7678" s="539">
        <v>7677</v>
      </c>
      <c r="B7678" s="540" t="s">
        <v>8534</v>
      </c>
      <c r="C7678" s="540" t="s">
        <v>12384</v>
      </c>
      <c r="D7678" s="540" t="s">
        <v>2770</v>
      </c>
      <c r="E7678" s="540" t="s">
        <v>12497</v>
      </c>
      <c r="F7678" s="556">
        <v>50410000</v>
      </c>
      <c r="G7678" s="541">
        <v>2023</v>
      </c>
      <c r="H7678" s="542">
        <f>VLOOKUP(G7678,[3]잔가율!$B$3:$C$33,2,FALSE)</f>
        <v>0.82599999999999996</v>
      </c>
      <c r="I7678" s="552">
        <f t="shared" si="119"/>
        <v>41638660</v>
      </c>
    </row>
    <row r="7679" spans="1:9">
      <c r="A7679" s="539">
        <v>7678</v>
      </c>
      <c r="B7679" s="540" t="s">
        <v>8534</v>
      </c>
      <c r="C7679" s="540" t="s">
        <v>12384</v>
      </c>
      <c r="D7679" s="540" t="s">
        <v>2770</v>
      </c>
      <c r="E7679" s="540" t="s">
        <v>12498</v>
      </c>
      <c r="F7679" s="556">
        <v>49520000</v>
      </c>
      <c r="G7679" s="541">
        <v>2023</v>
      </c>
      <c r="H7679" s="542">
        <f>VLOOKUP(G7679,[3]잔가율!$B$3:$C$33,2,FALSE)</f>
        <v>0.82599999999999996</v>
      </c>
      <c r="I7679" s="552">
        <f t="shared" si="119"/>
        <v>40903520</v>
      </c>
    </row>
    <row r="7680" spans="1:9">
      <c r="A7680" s="539">
        <v>7679</v>
      </c>
      <c r="B7680" s="540" t="s">
        <v>8534</v>
      </c>
      <c r="C7680" s="540" t="s">
        <v>12384</v>
      </c>
      <c r="D7680" s="540" t="s">
        <v>2770</v>
      </c>
      <c r="E7680" s="540" t="s">
        <v>12499</v>
      </c>
      <c r="F7680" s="556">
        <v>44270000</v>
      </c>
      <c r="G7680" s="541">
        <v>2023</v>
      </c>
      <c r="H7680" s="542">
        <f>VLOOKUP(G7680,[3]잔가율!$B$3:$C$33,2,FALSE)</f>
        <v>0.82599999999999996</v>
      </c>
      <c r="I7680" s="552">
        <f t="shared" si="119"/>
        <v>36567020</v>
      </c>
    </row>
    <row r="7681" spans="1:9">
      <c r="A7681" s="539">
        <v>7680</v>
      </c>
      <c r="B7681" s="540" t="s">
        <v>8534</v>
      </c>
      <c r="C7681" s="540" t="s">
        <v>12384</v>
      </c>
      <c r="D7681" s="540" t="s">
        <v>2770</v>
      </c>
      <c r="E7681" s="540" t="s">
        <v>12500</v>
      </c>
      <c r="F7681" s="556">
        <v>52340000</v>
      </c>
      <c r="G7681" s="541">
        <v>2023</v>
      </c>
      <c r="H7681" s="542">
        <f>VLOOKUP(G7681,[3]잔가율!$B$3:$C$33,2,FALSE)</f>
        <v>0.82599999999999996</v>
      </c>
      <c r="I7681" s="552">
        <f t="shared" si="119"/>
        <v>43232840</v>
      </c>
    </row>
    <row r="7682" spans="1:9">
      <c r="A7682" s="539">
        <v>7681</v>
      </c>
      <c r="B7682" s="540" t="s">
        <v>8534</v>
      </c>
      <c r="C7682" s="540" t="s">
        <v>12384</v>
      </c>
      <c r="D7682" s="540" t="s">
        <v>2770</v>
      </c>
      <c r="E7682" s="540" t="s">
        <v>12501</v>
      </c>
      <c r="F7682" s="556">
        <v>52260000</v>
      </c>
      <c r="G7682" s="541">
        <v>2023</v>
      </c>
      <c r="H7682" s="542">
        <f>VLOOKUP(G7682,[3]잔가율!$B$3:$C$33,2,FALSE)</f>
        <v>0.82599999999999996</v>
      </c>
      <c r="I7682" s="552">
        <f t="shared" ref="I7682:I7745" si="120">ROUNDDOWN(F7682*H7682,0)</f>
        <v>43166760</v>
      </c>
    </row>
    <row r="7683" spans="1:9">
      <c r="A7683" s="539">
        <v>7682</v>
      </c>
      <c r="B7683" s="540" t="s">
        <v>8534</v>
      </c>
      <c r="C7683" s="540" t="s">
        <v>12384</v>
      </c>
      <c r="D7683" s="540" t="s">
        <v>2770</v>
      </c>
      <c r="E7683" s="540" t="s">
        <v>12502</v>
      </c>
      <c r="F7683" s="556">
        <v>50690000</v>
      </c>
      <c r="G7683" s="541">
        <v>2023</v>
      </c>
      <c r="H7683" s="542">
        <f>VLOOKUP(G7683,[3]잔가율!$B$3:$C$33,2,FALSE)</f>
        <v>0.82599999999999996</v>
      </c>
      <c r="I7683" s="552">
        <f t="shared" si="120"/>
        <v>41869940</v>
      </c>
    </row>
    <row r="7684" spans="1:9">
      <c r="A7684" s="539">
        <v>7683</v>
      </c>
      <c r="B7684" s="540" t="s">
        <v>8534</v>
      </c>
      <c r="C7684" s="540" t="s">
        <v>12384</v>
      </c>
      <c r="D7684" s="540" t="s">
        <v>2770</v>
      </c>
      <c r="E7684" s="540" t="s">
        <v>12503</v>
      </c>
      <c r="F7684" s="556">
        <v>44530000</v>
      </c>
      <c r="G7684" s="541">
        <v>2023</v>
      </c>
      <c r="H7684" s="542">
        <f>VLOOKUP(G7684,[3]잔가율!$B$3:$C$33,2,FALSE)</f>
        <v>0.82599999999999996</v>
      </c>
      <c r="I7684" s="552">
        <f t="shared" si="120"/>
        <v>36781780</v>
      </c>
    </row>
    <row r="7685" spans="1:9">
      <c r="A7685" s="539">
        <v>7684</v>
      </c>
      <c r="B7685" s="540" t="s">
        <v>8534</v>
      </c>
      <c r="C7685" s="540" t="s">
        <v>12384</v>
      </c>
      <c r="D7685" s="540" t="s">
        <v>2770</v>
      </c>
      <c r="E7685" s="540" t="s">
        <v>12504</v>
      </c>
      <c r="F7685" s="556">
        <v>54260000</v>
      </c>
      <c r="G7685" s="541">
        <v>2023</v>
      </c>
      <c r="H7685" s="542">
        <f>VLOOKUP(G7685,[3]잔가율!$B$3:$C$33,2,FALSE)</f>
        <v>0.82599999999999996</v>
      </c>
      <c r="I7685" s="552">
        <f t="shared" si="120"/>
        <v>44818760</v>
      </c>
    </row>
    <row r="7686" spans="1:9">
      <c r="A7686" s="539">
        <v>7685</v>
      </c>
      <c r="B7686" s="540" t="s">
        <v>8534</v>
      </c>
      <c r="C7686" s="540" t="s">
        <v>12384</v>
      </c>
      <c r="D7686" s="540" t="s">
        <v>2770</v>
      </c>
      <c r="E7686" s="540" t="s">
        <v>12505</v>
      </c>
      <c r="F7686" s="556">
        <v>50690000</v>
      </c>
      <c r="G7686" s="541">
        <v>2023</v>
      </c>
      <c r="H7686" s="542">
        <f>VLOOKUP(G7686,[3]잔가율!$B$3:$C$33,2,FALSE)</f>
        <v>0.82599999999999996</v>
      </c>
      <c r="I7686" s="552">
        <f t="shared" si="120"/>
        <v>41869940</v>
      </c>
    </row>
    <row r="7687" spans="1:9">
      <c r="A7687" s="539">
        <v>7686</v>
      </c>
      <c r="B7687" s="540" t="s">
        <v>8534</v>
      </c>
      <c r="C7687" s="540" t="s">
        <v>12384</v>
      </c>
      <c r="D7687" s="540" t="s">
        <v>2770</v>
      </c>
      <c r="E7687" s="540" t="s">
        <v>12506</v>
      </c>
      <c r="F7687" s="556">
        <v>44530000</v>
      </c>
      <c r="G7687" s="541">
        <v>2023</v>
      </c>
      <c r="H7687" s="542">
        <f>VLOOKUP(G7687,[3]잔가율!$B$3:$C$33,2,FALSE)</f>
        <v>0.82599999999999996</v>
      </c>
      <c r="I7687" s="552">
        <f t="shared" si="120"/>
        <v>36781780</v>
      </c>
    </row>
    <row r="7688" spans="1:9">
      <c r="A7688" s="539">
        <v>7687</v>
      </c>
      <c r="B7688" s="540" t="s">
        <v>8534</v>
      </c>
      <c r="C7688" s="540" t="s">
        <v>12384</v>
      </c>
      <c r="D7688" s="540" t="s">
        <v>2770</v>
      </c>
      <c r="E7688" s="540" t="s">
        <v>12507</v>
      </c>
      <c r="F7688" s="556">
        <v>54260000</v>
      </c>
      <c r="G7688" s="541">
        <v>2023</v>
      </c>
      <c r="H7688" s="542">
        <f>VLOOKUP(G7688,[3]잔가율!$B$3:$C$33,2,FALSE)</f>
        <v>0.82599999999999996</v>
      </c>
      <c r="I7688" s="552">
        <f t="shared" si="120"/>
        <v>44818760</v>
      </c>
    </row>
    <row r="7689" spans="1:9">
      <c r="A7689" s="539">
        <v>7688</v>
      </c>
      <c r="B7689" s="540" t="s">
        <v>8534</v>
      </c>
      <c r="C7689" s="540" t="s">
        <v>12384</v>
      </c>
      <c r="D7689" s="540" t="s">
        <v>2770</v>
      </c>
      <c r="E7689" s="540" t="s">
        <v>12508</v>
      </c>
      <c r="F7689" s="556">
        <v>47030000</v>
      </c>
      <c r="G7689" s="541">
        <v>2023</v>
      </c>
      <c r="H7689" s="542">
        <f>VLOOKUP(G7689,[3]잔가율!$B$3:$C$33,2,FALSE)</f>
        <v>0.82599999999999996</v>
      </c>
      <c r="I7689" s="552">
        <f t="shared" si="120"/>
        <v>38846780</v>
      </c>
    </row>
    <row r="7690" spans="1:9">
      <c r="A7690" s="539">
        <v>7689</v>
      </c>
      <c r="B7690" s="540" t="s">
        <v>8534</v>
      </c>
      <c r="C7690" s="540" t="s">
        <v>12384</v>
      </c>
      <c r="D7690" s="540" t="s">
        <v>2770</v>
      </c>
      <c r="E7690" s="540" t="s">
        <v>12509</v>
      </c>
      <c r="F7690" s="556">
        <v>42280000</v>
      </c>
      <c r="G7690" s="541">
        <v>2023</v>
      </c>
      <c r="H7690" s="542">
        <f>VLOOKUP(G7690,[3]잔가율!$B$3:$C$33,2,FALSE)</f>
        <v>0.82599999999999996</v>
      </c>
      <c r="I7690" s="552">
        <f t="shared" si="120"/>
        <v>34923280</v>
      </c>
    </row>
    <row r="7691" spans="1:9">
      <c r="A7691" s="539">
        <v>7690</v>
      </c>
      <c r="B7691" s="540" t="s">
        <v>16663</v>
      </c>
      <c r="C7691" s="540" t="s">
        <v>16684</v>
      </c>
      <c r="D7691" s="540" t="s">
        <v>2770</v>
      </c>
      <c r="E7691" s="540" t="s">
        <v>12510</v>
      </c>
      <c r="F7691" s="556">
        <v>52020000</v>
      </c>
      <c r="G7691" s="541">
        <v>2023</v>
      </c>
      <c r="H7691" s="542">
        <f>VLOOKUP(G7691,[3]잔가율!$B$3:$C$33,2,FALSE)</f>
        <v>0.82599999999999996</v>
      </c>
      <c r="I7691" s="552">
        <f t="shared" si="120"/>
        <v>42968520</v>
      </c>
    </row>
    <row r="7692" spans="1:9">
      <c r="A7692" s="539">
        <v>7691</v>
      </c>
      <c r="B7692" s="540" t="s">
        <v>8534</v>
      </c>
      <c r="C7692" s="540" t="s">
        <v>12384</v>
      </c>
      <c r="D7692" s="540" t="s">
        <v>2770</v>
      </c>
      <c r="E7692" s="540" t="s">
        <v>12511</v>
      </c>
      <c r="F7692" s="556">
        <v>48060000</v>
      </c>
      <c r="G7692" s="541">
        <v>2023</v>
      </c>
      <c r="H7692" s="542">
        <f>VLOOKUP(G7692,[3]잔가율!$B$3:$C$33,2,FALSE)</f>
        <v>0.82599999999999996</v>
      </c>
      <c r="I7692" s="552">
        <f t="shared" si="120"/>
        <v>39697560</v>
      </c>
    </row>
    <row r="7693" spans="1:9">
      <c r="A7693" s="539">
        <v>7692</v>
      </c>
      <c r="B7693" s="540" t="s">
        <v>8534</v>
      </c>
      <c r="C7693" s="540" t="s">
        <v>12384</v>
      </c>
      <c r="D7693" s="540" t="s">
        <v>2770</v>
      </c>
      <c r="E7693" s="540" t="s">
        <v>12512</v>
      </c>
      <c r="F7693" s="556">
        <v>45230000</v>
      </c>
      <c r="G7693" s="541">
        <v>2023</v>
      </c>
      <c r="H7693" s="542">
        <f>VLOOKUP(G7693,[3]잔가율!$B$3:$C$33,2,FALSE)</f>
        <v>0.82599999999999996</v>
      </c>
      <c r="I7693" s="552">
        <f t="shared" si="120"/>
        <v>37359980</v>
      </c>
    </row>
    <row r="7694" spans="1:9">
      <c r="A7694" s="539">
        <v>7693</v>
      </c>
      <c r="B7694" s="540" t="s">
        <v>8534</v>
      </c>
      <c r="C7694" s="540" t="s">
        <v>12384</v>
      </c>
      <c r="D7694" s="540" t="s">
        <v>2770</v>
      </c>
      <c r="E7694" s="540" t="s">
        <v>12513</v>
      </c>
      <c r="F7694" s="556">
        <v>51800000</v>
      </c>
      <c r="G7694" s="541">
        <v>2023</v>
      </c>
      <c r="H7694" s="542">
        <f>VLOOKUP(G7694,[3]잔가율!$B$3:$C$33,2,FALSE)</f>
        <v>0.82599999999999996</v>
      </c>
      <c r="I7694" s="552">
        <f t="shared" si="120"/>
        <v>42786800</v>
      </c>
    </row>
    <row r="7695" spans="1:9">
      <c r="A7695" s="539">
        <v>7694</v>
      </c>
      <c r="B7695" s="540" t="s">
        <v>8534</v>
      </c>
      <c r="C7695" s="540" t="s">
        <v>12384</v>
      </c>
      <c r="D7695" s="540" t="s">
        <v>2770</v>
      </c>
      <c r="E7695" s="540" t="s">
        <v>12514</v>
      </c>
      <c r="F7695" s="556">
        <v>50090000</v>
      </c>
      <c r="G7695" s="541">
        <v>2023</v>
      </c>
      <c r="H7695" s="542">
        <f>VLOOKUP(G7695,[3]잔가율!$B$3:$C$33,2,FALSE)</f>
        <v>0.82599999999999996</v>
      </c>
      <c r="I7695" s="552">
        <f t="shared" si="120"/>
        <v>41374340</v>
      </c>
    </row>
    <row r="7696" spans="1:9">
      <c r="A7696" s="539">
        <v>7695</v>
      </c>
      <c r="B7696" s="540" t="s">
        <v>8534</v>
      </c>
      <c r="C7696" s="540" t="s">
        <v>12384</v>
      </c>
      <c r="D7696" s="540" t="s">
        <v>2770</v>
      </c>
      <c r="E7696" s="540" t="s">
        <v>12515</v>
      </c>
      <c r="F7696" s="556">
        <v>49580000</v>
      </c>
      <c r="G7696" s="541">
        <v>2023</v>
      </c>
      <c r="H7696" s="542">
        <f>VLOOKUP(G7696,[3]잔가율!$B$3:$C$33,2,FALSE)</f>
        <v>0.82599999999999996</v>
      </c>
      <c r="I7696" s="552">
        <f t="shared" si="120"/>
        <v>40953080</v>
      </c>
    </row>
    <row r="7697" spans="1:9">
      <c r="A7697" s="539">
        <v>7696</v>
      </c>
      <c r="B7697" s="540" t="s">
        <v>8534</v>
      </c>
      <c r="C7697" s="540" t="s">
        <v>12384</v>
      </c>
      <c r="D7697" s="540" t="s">
        <v>2770</v>
      </c>
      <c r="E7697" s="540" t="s">
        <v>12516</v>
      </c>
      <c r="F7697" s="556">
        <v>54860000</v>
      </c>
      <c r="G7697" s="541">
        <v>2023</v>
      </c>
      <c r="H7697" s="542">
        <f>VLOOKUP(G7697,[3]잔가율!$B$3:$C$33,2,FALSE)</f>
        <v>0.82599999999999996</v>
      </c>
      <c r="I7697" s="552">
        <f t="shared" si="120"/>
        <v>45314360</v>
      </c>
    </row>
    <row r="7698" spans="1:9">
      <c r="A7698" s="539">
        <v>7697</v>
      </c>
      <c r="B7698" s="540" t="s">
        <v>8534</v>
      </c>
      <c r="C7698" s="540" t="s">
        <v>12384</v>
      </c>
      <c r="D7698" s="540" t="s">
        <v>2770</v>
      </c>
      <c r="E7698" s="540" t="s">
        <v>12517</v>
      </c>
      <c r="F7698" s="556">
        <v>48490000</v>
      </c>
      <c r="G7698" s="541">
        <v>2023</v>
      </c>
      <c r="H7698" s="542">
        <f>VLOOKUP(G7698,[3]잔가율!$B$3:$C$33,2,FALSE)</f>
        <v>0.82599999999999996</v>
      </c>
      <c r="I7698" s="552">
        <f t="shared" si="120"/>
        <v>40052740</v>
      </c>
    </row>
    <row r="7699" spans="1:9">
      <c r="A7699" s="539">
        <v>7698</v>
      </c>
      <c r="B7699" s="540" t="s">
        <v>8534</v>
      </c>
      <c r="C7699" s="540" t="s">
        <v>12384</v>
      </c>
      <c r="D7699" s="540" t="s">
        <v>2770</v>
      </c>
      <c r="E7699" s="540" t="s">
        <v>12518</v>
      </c>
      <c r="F7699" s="556">
        <v>54770000</v>
      </c>
      <c r="G7699" s="541">
        <v>2023</v>
      </c>
      <c r="H7699" s="542">
        <f>VLOOKUP(G7699,[3]잔가율!$B$3:$C$33,2,FALSE)</f>
        <v>0.82599999999999996</v>
      </c>
      <c r="I7699" s="552">
        <f t="shared" si="120"/>
        <v>45240020</v>
      </c>
    </row>
    <row r="7700" spans="1:9">
      <c r="A7700" s="539">
        <v>7699</v>
      </c>
      <c r="B7700" s="540" t="s">
        <v>8534</v>
      </c>
      <c r="C7700" s="540" t="s">
        <v>12384</v>
      </c>
      <c r="D7700" s="540" t="s">
        <v>2770</v>
      </c>
      <c r="E7700" s="540" t="s">
        <v>12519</v>
      </c>
      <c r="F7700" s="556">
        <v>55680000</v>
      </c>
      <c r="G7700" s="541">
        <v>2023</v>
      </c>
      <c r="H7700" s="542">
        <f>VLOOKUP(G7700,[3]잔가율!$B$3:$C$33,2,FALSE)</f>
        <v>0.82599999999999996</v>
      </c>
      <c r="I7700" s="552">
        <f t="shared" si="120"/>
        <v>45991680</v>
      </c>
    </row>
    <row r="7701" spans="1:9">
      <c r="A7701" s="539">
        <v>7700</v>
      </c>
      <c r="B7701" s="540" t="s">
        <v>8534</v>
      </c>
      <c r="C7701" s="540" t="s">
        <v>12384</v>
      </c>
      <c r="D7701" s="540" t="s">
        <v>2770</v>
      </c>
      <c r="E7701" s="540" t="s">
        <v>12520</v>
      </c>
      <c r="F7701" s="556">
        <v>46860000</v>
      </c>
      <c r="G7701" s="541">
        <v>2023</v>
      </c>
      <c r="H7701" s="542">
        <f>VLOOKUP(G7701,[3]잔가율!$B$3:$C$33,2,FALSE)</f>
        <v>0.82599999999999996</v>
      </c>
      <c r="I7701" s="552">
        <f t="shared" si="120"/>
        <v>38706360</v>
      </c>
    </row>
    <row r="7702" spans="1:9">
      <c r="A7702" s="539">
        <v>7701</v>
      </c>
      <c r="B7702" s="540" t="s">
        <v>8534</v>
      </c>
      <c r="C7702" s="540" t="s">
        <v>12384</v>
      </c>
      <c r="D7702" s="540" t="s">
        <v>2770</v>
      </c>
      <c r="E7702" s="540" t="s">
        <v>12521</v>
      </c>
      <c r="F7702" s="556">
        <v>52300000</v>
      </c>
      <c r="G7702" s="541">
        <v>2023</v>
      </c>
      <c r="H7702" s="542">
        <f>VLOOKUP(G7702,[3]잔가율!$B$3:$C$33,2,FALSE)</f>
        <v>0.82599999999999996</v>
      </c>
      <c r="I7702" s="552">
        <f t="shared" si="120"/>
        <v>43199800</v>
      </c>
    </row>
    <row r="7703" spans="1:9">
      <c r="A7703" s="539">
        <v>7702</v>
      </c>
      <c r="B7703" s="540" t="s">
        <v>8534</v>
      </c>
      <c r="C7703" s="540" t="s">
        <v>12384</v>
      </c>
      <c r="D7703" s="540" t="s">
        <v>2770</v>
      </c>
      <c r="E7703" s="540" t="s">
        <v>12522</v>
      </c>
      <c r="F7703" s="556">
        <v>59590000</v>
      </c>
      <c r="G7703" s="541">
        <v>2023</v>
      </c>
      <c r="H7703" s="542">
        <f>VLOOKUP(G7703,[3]잔가율!$B$3:$C$33,2,FALSE)</f>
        <v>0.82599999999999996</v>
      </c>
      <c r="I7703" s="552">
        <f t="shared" si="120"/>
        <v>49221340</v>
      </c>
    </row>
    <row r="7704" spans="1:9">
      <c r="A7704" s="539">
        <v>7703</v>
      </c>
      <c r="B7704" s="540" t="s">
        <v>8534</v>
      </c>
      <c r="C7704" s="540" t="s">
        <v>12384</v>
      </c>
      <c r="D7704" s="540" t="s">
        <v>2770</v>
      </c>
      <c r="E7704" s="540" t="s">
        <v>12523</v>
      </c>
      <c r="F7704" s="556">
        <v>50690000</v>
      </c>
      <c r="G7704" s="541">
        <v>2023</v>
      </c>
      <c r="H7704" s="542">
        <f>VLOOKUP(G7704,[3]잔가율!$B$3:$C$33,2,FALSE)</f>
        <v>0.82599999999999996</v>
      </c>
      <c r="I7704" s="552">
        <f t="shared" si="120"/>
        <v>41869940</v>
      </c>
    </row>
    <row r="7705" spans="1:9">
      <c r="A7705" s="539">
        <v>7704</v>
      </c>
      <c r="B7705" s="540" t="s">
        <v>8534</v>
      </c>
      <c r="C7705" s="540" t="s">
        <v>12384</v>
      </c>
      <c r="D7705" s="540" t="s">
        <v>2770</v>
      </c>
      <c r="E7705" s="540" t="s">
        <v>12524</v>
      </c>
      <c r="F7705" s="556">
        <v>44530000</v>
      </c>
      <c r="G7705" s="541">
        <v>2023</v>
      </c>
      <c r="H7705" s="542">
        <f>VLOOKUP(G7705,[3]잔가율!$B$3:$C$33,2,FALSE)</f>
        <v>0.82599999999999996</v>
      </c>
      <c r="I7705" s="552">
        <f t="shared" si="120"/>
        <v>36781780</v>
      </c>
    </row>
    <row r="7706" spans="1:9">
      <c r="A7706" s="539">
        <v>7705</v>
      </c>
      <c r="B7706" s="540" t="s">
        <v>8534</v>
      </c>
      <c r="C7706" s="540" t="s">
        <v>12384</v>
      </c>
      <c r="D7706" s="540" t="s">
        <v>2770</v>
      </c>
      <c r="E7706" s="540" t="s">
        <v>12525</v>
      </c>
      <c r="F7706" s="556">
        <v>54260000</v>
      </c>
      <c r="G7706" s="541">
        <v>2023</v>
      </c>
      <c r="H7706" s="542">
        <f>VLOOKUP(G7706,[3]잔가율!$B$3:$C$33,2,FALSE)</f>
        <v>0.82599999999999996</v>
      </c>
      <c r="I7706" s="552">
        <f t="shared" si="120"/>
        <v>44818760</v>
      </c>
    </row>
    <row r="7707" spans="1:9">
      <c r="A7707" s="539">
        <v>7706</v>
      </c>
      <c r="B7707" s="540" t="s">
        <v>8534</v>
      </c>
      <c r="C7707" s="540" t="s">
        <v>12384</v>
      </c>
      <c r="D7707" s="540" t="s">
        <v>2770</v>
      </c>
      <c r="E7707" s="540" t="s">
        <v>12526</v>
      </c>
      <c r="F7707" s="556">
        <v>50690000</v>
      </c>
      <c r="G7707" s="541">
        <v>2023</v>
      </c>
      <c r="H7707" s="542">
        <f>VLOOKUP(G7707,[3]잔가율!$B$3:$C$33,2,FALSE)</f>
        <v>0.82599999999999996</v>
      </c>
      <c r="I7707" s="552">
        <f t="shared" si="120"/>
        <v>41869940</v>
      </c>
    </row>
    <row r="7708" spans="1:9">
      <c r="A7708" s="539">
        <v>7707</v>
      </c>
      <c r="B7708" s="540" t="s">
        <v>8534</v>
      </c>
      <c r="C7708" s="540" t="s">
        <v>12384</v>
      </c>
      <c r="D7708" s="540" t="s">
        <v>2770</v>
      </c>
      <c r="E7708" s="540" t="s">
        <v>12527</v>
      </c>
      <c r="F7708" s="556">
        <v>44530000</v>
      </c>
      <c r="G7708" s="541">
        <v>2023</v>
      </c>
      <c r="H7708" s="542">
        <f>VLOOKUP(G7708,[3]잔가율!$B$3:$C$33,2,FALSE)</f>
        <v>0.82599999999999996</v>
      </c>
      <c r="I7708" s="552">
        <f t="shared" si="120"/>
        <v>36781780</v>
      </c>
    </row>
    <row r="7709" spans="1:9">
      <c r="A7709" s="539">
        <v>7708</v>
      </c>
      <c r="B7709" s="540" t="s">
        <v>8534</v>
      </c>
      <c r="C7709" s="540" t="s">
        <v>12384</v>
      </c>
      <c r="D7709" s="540" t="s">
        <v>2770</v>
      </c>
      <c r="E7709" s="540" t="s">
        <v>12528</v>
      </c>
      <c r="F7709" s="556">
        <v>54260000</v>
      </c>
      <c r="G7709" s="541">
        <v>2023</v>
      </c>
      <c r="H7709" s="542">
        <f>VLOOKUP(G7709,[3]잔가율!$B$3:$C$33,2,FALSE)</f>
        <v>0.82599999999999996</v>
      </c>
      <c r="I7709" s="552">
        <f t="shared" si="120"/>
        <v>44818760</v>
      </c>
    </row>
    <row r="7710" spans="1:9">
      <c r="A7710" s="539">
        <v>7709</v>
      </c>
      <c r="B7710" s="540" t="s">
        <v>8534</v>
      </c>
      <c r="C7710" s="540" t="s">
        <v>12384</v>
      </c>
      <c r="D7710" s="540" t="s">
        <v>2770</v>
      </c>
      <c r="E7710" s="540" t="s">
        <v>12529</v>
      </c>
      <c r="F7710" s="556">
        <v>49600000</v>
      </c>
      <c r="G7710" s="541">
        <v>2023</v>
      </c>
      <c r="H7710" s="542">
        <f>VLOOKUP(G7710,[3]잔가율!$B$3:$C$33,2,FALSE)</f>
        <v>0.82599999999999996</v>
      </c>
      <c r="I7710" s="552">
        <f t="shared" si="120"/>
        <v>40969600</v>
      </c>
    </row>
    <row r="7711" spans="1:9">
      <c r="A7711" s="539">
        <v>7710</v>
      </c>
      <c r="B7711" s="540" t="s">
        <v>8534</v>
      </c>
      <c r="C7711" s="540" t="s">
        <v>12384</v>
      </c>
      <c r="D7711" s="540" t="s">
        <v>2770</v>
      </c>
      <c r="E7711" s="540" t="s">
        <v>12530</v>
      </c>
      <c r="F7711" s="556">
        <v>44810000</v>
      </c>
      <c r="G7711" s="541">
        <v>2023</v>
      </c>
      <c r="H7711" s="542">
        <f>VLOOKUP(G7711,[3]잔가율!$B$3:$C$33,2,FALSE)</f>
        <v>0.82599999999999996</v>
      </c>
      <c r="I7711" s="552">
        <f t="shared" si="120"/>
        <v>37013060</v>
      </c>
    </row>
    <row r="7712" spans="1:9">
      <c r="A7712" s="539">
        <v>7711</v>
      </c>
      <c r="B7712" s="540" t="s">
        <v>8534</v>
      </c>
      <c r="C7712" s="540" t="s">
        <v>12384</v>
      </c>
      <c r="D7712" s="540" t="s">
        <v>2770</v>
      </c>
      <c r="E7712" s="540" t="s">
        <v>12531</v>
      </c>
      <c r="F7712" s="556">
        <v>53990000</v>
      </c>
      <c r="G7712" s="541">
        <v>2023</v>
      </c>
      <c r="H7712" s="542">
        <f>VLOOKUP(G7712,[3]잔가율!$B$3:$C$33,2,FALSE)</f>
        <v>0.82599999999999996</v>
      </c>
      <c r="I7712" s="552">
        <f t="shared" si="120"/>
        <v>44595740</v>
      </c>
    </row>
    <row r="7713" spans="1:9">
      <c r="A7713" s="539">
        <v>7712</v>
      </c>
      <c r="B7713" s="540" t="s">
        <v>8534</v>
      </c>
      <c r="C7713" s="540" t="s">
        <v>12384</v>
      </c>
      <c r="D7713" s="540" t="s">
        <v>2770</v>
      </c>
      <c r="E7713" s="540" t="s">
        <v>12532</v>
      </c>
      <c r="F7713" s="556">
        <v>51110000</v>
      </c>
      <c r="G7713" s="541">
        <v>2023</v>
      </c>
      <c r="H7713" s="542">
        <f>VLOOKUP(G7713,[3]잔가율!$B$3:$C$33,2,FALSE)</f>
        <v>0.82599999999999996</v>
      </c>
      <c r="I7713" s="552">
        <f t="shared" si="120"/>
        <v>42216860</v>
      </c>
    </row>
    <row r="7714" spans="1:9">
      <c r="A7714" s="539">
        <v>7713</v>
      </c>
      <c r="B7714" s="540" t="s">
        <v>8534</v>
      </c>
      <c r="C7714" s="540" t="s">
        <v>12384</v>
      </c>
      <c r="D7714" s="540" t="s">
        <v>2770</v>
      </c>
      <c r="E7714" s="540" t="s">
        <v>12533</v>
      </c>
      <c r="F7714" s="556">
        <v>46640000</v>
      </c>
      <c r="G7714" s="541">
        <v>2023</v>
      </c>
      <c r="H7714" s="542">
        <f>VLOOKUP(G7714,[3]잔가율!$B$3:$C$33,2,FALSE)</f>
        <v>0.82599999999999996</v>
      </c>
      <c r="I7714" s="552">
        <f t="shared" si="120"/>
        <v>38524640</v>
      </c>
    </row>
    <row r="7715" spans="1:9">
      <c r="A7715" s="539">
        <v>7714</v>
      </c>
      <c r="B7715" s="540" t="s">
        <v>8534</v>
      </c>
      <c r="C7715" s="540" t="s">
        <v>12384</v>
      </c>
      <c r="D7715" s="540" t="s">
        <v>2770</v>
      </c>
      <c r="E7715" s="540" t="s">
        <v>12534</v>
      </c>
      <c r="F7715" s="556">
        <v>55270000</v>
      </c>
      <c r="G7715" s="541">
        <v>2023</v>
      </c>
      <c r="H7715" s="542">
        <f>VLOOKUP(G7715,[3]잔가율!$B$3:$C$33,2,FALSE)</f>
        <v>0.82599999999999996</v>
      </c>
      <c r="I7715" s="552">
        <f t="shared" si="120"/>
        <v>45653020</v>
      </c>
    </row>
    <row r="7716" spans="1:9">
      <c r="A7716" s="539">
        <v>7715</v>
      </c>
      <c r="B7716" s="540" t="s">
        <v>8534</v>
      </c>
      <c r="C7716" s="540" t="s">
        <v>12384</v>
      </c>
      <c r="D7716" s="540" t="s">
        <v>2770</v>
      </c>
      <c r="E7716" s="540" t="s">
        <v>12535</v>
      </c>
      <c r="F7716" s="556">
        <v>50290000</v>
      </c>
      <c r="G7716" s="541">
        <v>2023</v>
      </c>
      <c r="H7716" s="542">
        <f>VLOOKUP(G7716,[3]잔가율!$B$3:$C$33,2,FALSE)</f>
        <v>0.82599999999999996</v>
      </c>
      <c r="I7716" s="552">
        <f t="shared" si="120"/>
        <v>41539540</v>
      </c>
    </row>
    <row r="7717" spans="1:9">
      <c r="A7717" s="539">
        <v>7716</v>
      </c>
      <c r="B7717" s="540" t="s">
        <v>8534</v>
      </c>
      <c r="C7717" s="540" t="s">
        <v>12384</v>
      </c>
      <c r="D7717" s="540" t="s">
        <v>2770</v>
      </c>
      <c r="E7717" s="540" t="s">
        <v>12536</v>
      </c>
      <c r="F7717" s="556">
        <v>58440000</v>
      </c>
      <c r="G7717" s="541">
        <v>2023</v>
      </c>
      <c r="H7717" s="542">
        <f>VLOOKUP(G7717,[3]잔가율!$B$3:$C$33,2,FALSE)</f>
        <v>0.82599999999999996</v>
      </c>
      <c r="I7717" s="552">
        <f t="shared" si="120"/>
        <v>48271440</v>
      </c>
    </row>
    <row r="7718" spans="1:9">
      <c r="A7718" s="539">
        <v>7717</v>
      </c>
      <c r="B7718" s="540" t="s">
        <v>8534</v>
      </c>
      <c r="C7718" s="540" t="s">
        <v>12384</v>
      </c>
      <c r="D7718" s="540" t="s">
        <v>2770</v>
      </c>
      <c r="E7718" s="540" t="s">
        <v>12537</v>
      </c>
      <c r="F7718" s="556">
        <v>53430000</v>
      </c>
      <c r="G7718" s="541">
        <v>2023</v>
      </c>
      <c r="H7718" s="542">
        <f>VLOOKUP(G7718,[3]잔가율!$B$3:$C$33,2,FALSE)</f>
        <v>0.82599999999999996</v>
      </c>
      <c r="I7718" s="552">
        <f t="shared" si="120"/>
        <v>44133180</v>
      </c>
    </row>
    <row r="7719" spans="1:9">
      <c r="A7719" s="539">
        <v>7718</v>
      </c>
      <c r="B7719" s="540" t="s">
        <v>8534</v>
      </c>
      <c r="C7719" s="540" t="s">
        <v>12384</v>
      </c>
      <c r="D7719" s="540" t="s">
        <v>2770</v>
      </c>
      <c r="E7719" s="540" t="s">
        <v>12538</v>
      </c>
      <c r="F7719" s="556">
        <v>65330000</v>
      </c>
      <c r="G7719" s="541">
        <v>2023</v>
      </c>
      <c r="H7719" s="542">
        <f>VLOOKUP(G7719,[3]잔가율!$B$3:$C$33,2,FALSE)</f>
        <v>0.82599999999999996</v>
      </c>
      <c r="I7719" s="552">
        <f t="shared" si="120"/>
        <v>53962580</v>
      </c>
    </row>
    <row r="7720" spans="1:9">
      <c r="A7720" s="539">
        <v>7719</v>
      </c>
      <c r="B7720" s="540" t="s">
        <v>8534</v>
      </c>
      <c r="C7720" s="540" t="s">
        <v>12384</v>
      </c>
      <c r="D7720" s="540" t="s">
        <v>2770</v>
      </c>
      <c r="E7720" s="540" t="s">
        <v>12539</v>
      </c>
      <c r="F7720" s="556">
        <v>58100000</v>
      </c>
      <c r="G7720" s="541">
        <v>2023</v>
      </c>
      <c r="H7720" s="542">
        <f>VLOOKUP(G7720,[3]잔가율!$B$3:$C$33,2,FALSE)</f>
        <v>0.82599999999999996</v>
      </c>
      <c r="I7720" s="552">
        <f t="shared" si="120"/>
        <v>47990600</v>
      </c>
    </row>
    <row r="7721" spans="1:9">
      <c r="A7721" s="539">
        <v>7720</v>
      </c>
      <c r="B7721" s="540" t="s">
        <v>8534</v>
      </c>
      <c r="C7721" s="540" t="s">
        <v>12384</v>
      </c>
      <c r="D7721" s="540" t="s">
        <v>2770</v>
      </c>
      <c r="E7721" s="540" t="s">
        <v>12540</v>
      </c>
      <c r="F7721" s="556">
        <v>64160000</v>
      </c>
      <c r="G7721" s="541">
        <v>2023</v>
      </c>
      <c r="H7721" s="542">
        <f>VLOOKUP(G7721,[3]잔가율!$B$3:$C$33,2,FALSE)</f>
        <v>0.82599999999999996</v>
      </c>
      <c r="I7721" s="552">
        <f t="shared" si="120"/>
        <v>52996160</v>
      </c>
    </row>
    <row r="7722" spans="1:9">
      <c r="A7722" s="539">
        <v>7721</v>
      </c>
      <c r="B7722" s="540" t="s">
        <v>8534</v>
      </c>
      <c r="C7722" s="540" t="s">
        <v>12384</v>
      </c>
      <c r="D7722" s="540" t="s">
        <v>2770</v>
      </c>
      <c r="E7722" s="540" t="s">
        <v>12541</v>
      </c>
      <c r="F7722" s="556">
        <v>53630000</v>
      </c>
      <c r="G7722" s="541">
        <v>2023</v>
      </c>
      <c r="H7722" s="542">
        <f>VLOOKUP(G7722,[3]잔가율!$B$3:$C$33,2,FALSE)</f>
        <v>0.82599999999999996</v>
      </c>
      <c r="I7722" s="552">
        <f t="shared" si="120"/>
        <v>44298380</v>
      </c>
    </row>
    <row r="7723" spans="1:9">
      <c r="A7723" s="539">
        <v>7722</v>
      </c>
      <c r="B7723" s="540" t="s">
        <v>8534</v>
      </c>
      <c r="C7723" s="540" t="s">
        <v>12384</v>
      </c>
      <c r="D7723" s="540" t="s">
        <v>2770</v>
      </c>
      <c r="E7723" s="540" t="s">
        <v>12542</v>
      </c>
      <c r="F7723" s="556">
        <v>47920000</v>
      </c>
      <c r="G7723" s="541">
        <v>2023</v>
      </c>
      <c r="H7723" s="542">
        <f>VLOOKUP(G7723,[3]잔가율!$B$3:$C$33,2,FALSE)</f>
        <v>0.82599999999999996</v>
      </c>
      <c r="I7723" s="552">
        <f t="shared" si="120"/>
        <v>39581920</v>
      </c>
    </row>
    <row r="7724" spans="1:9">
      <c r="A7724" s="539">
        <v>7723</v>
      </c>
      <c r="B7724" s="540" t="s">
        <v>8534</v>
      </c>
      <c r="C7724" s="540" t="s">
        <v>12384</v>
      </c>
      <c r="D7724" s="540" t="s">
        <v>2770</v>
      </c>
      <c r="E7724" s="540" t="s">
        <v>12543</v>
      </c>
      <c r="F7724" s="556">
        <v>57200000</v>
      </c>
      <c r="G7724" s="541">
        <v>2023</v>
      </c>
      <c r="H7724" s="542">
        <f>VLOOKUP(G7724,[3]잔가율!$B$3:$C$33,2,FALSE)</f>
        <v>0.82599999999999996</v>
      </c>
      <c r="I7724" s="552">
        <f t="shared" si="120"/>
        <v>47247200</v>
      </c>
    </row>
    <row r="7725" spans="1:9">
      <c r="A7725" s="539">
        <v>7724</v>
      </c>
      <c r="B7725" s="540" t="s">
        <v>8534</v>
      </c>
      <c r="C7725" s="540" t="s">
        <v>12384</v>
      </c>
      <c r="D7725" s="540" t="s">
        <v>2770</v>
      </c>
      <c r="E7725" s="540" t="s">
        <v>12544</v>
      </c>
      <c r="F7725" s="556">
        <v>64520000</v>
      </c>
      <c r="G7725" s="541">
        <v>2023</v>
      </c>
      <c r="H7725" s="542">
        <f>VLOOKUP(G7725,[3]잔가율!$B$3:$C$33,2,FALSE)</f>
        <v>0.82599999999999996</v>
      </c>
      <c r="I7725" s="552">
        <f t="shared" si="120"/>
        <v>53293520</v>
      </c>
    </row>
    <row r="7726" spans="1:9">
      <c r="A7726" s="539">
        <v>7725</v>
      </c>
      <c r="B7726" s="540" t="s">
        <v>8534</v>
      </c>
      <c r="C7726" s="540" t="s">
        <v>12384</v>
      </c>
      <c r="D7726" s="540" t="s">
        <v>2770</v>
      </c>
      <c r="E7726" s="540" t="s">
        <v>12545</v>
      </c>
      <c r="F7726" s="556">
        <v>49850000</v>
      </c>
      <c r="G7726" s="541">
        <v>2023</v>
      </c>
      <c r="H7726" s="542">
        <f>VLOOKUP(G7726,[3]잔가율!$B$3:$C$33,2,FALSE)</f>
        <v>0.82599999999999996</v>
      </c>
      <c r="I7726" s="552">
        <f t="shared" si="120"/>
        <v>41176100</v>
      </c>
    </row>
    <row r="7727" spans="1:9">
      <c r="A7727" s="539">
        <v>7726</v>
      </c>
      <c r="B7727" s="540" t="s">
        <v>8534</v>
      </c>
      <c r="C7727" s="540" t="s">
        <v>12384</v>
      </c>
      <c r="D7727" s="540" t="s">
        <v>2770</v>
      </c>
      <c r="E7727" s="540" t="s">
        <v>12546</v>
      </c>
      <c r="F7727" s="556">
        <v>43790000</v>
      </c>
      <c r="G7727" s="541">
        <v>2023</v>
      </c>
      <c r="H7727" s="542">
        <f>VLOOKUP(G7727,[3]잔가율!$B$3:$C$33,2,FALSE)</f>
        <v>0.82599999999999996</v>
      </c>
      <c r="I7727" s="552">
        <f t="shared" si="120"/>
        <v>36170540</v>
      </c>
    </row>
    <row r="7728" spans="1:9">
      <c r="A7728" s="539">
        <v>7727</v>
      </c>
      <c r="B7728" s="540" t="s">
        <v>8534</v>
      </c>
      <c r="C7728" s="540" t="s">
        <v>12384</v>
      </c>
      <c r="D7728" s="540" t="s">
        <v>2770</v>
      </c>
      <c r="E7728" s="540" t="s">
        <v>12547</v>
      </c>
      <c r="F7728" s="556">
        <v>52500000</v>
      </c>
      <c r="G7728" s="541">
        <v>2023</v>
      </c>
      <c r="H7728" s="542">
        <f>VLOOKUP(G7728,[3]잔가율!$B$3:$C$33,2,FALSE)</f>
        <v>0.82599999999999996</v>
      </c>
      <c r="I7728" s="552">
        <f t="shared" si="120"/>
        <v>43365000</v>
      </c>
    </row>
    <row r="7729" spans="1:9">
      <c r="A7729" s="539">
        <v>7728</v>
      </c>
      <c r="B7729" s="540" t="s">
        <v>8534</v>
      </c>
      <c r="C7729" s="540" t="s">
        <v>12384</v>
      </c>
      <c r="D7729" s="540" t="s">
        <v>2770</v>
      </c>
      <c r="E7729" s="540" t="s">
        <v>12548</v>
      </c>
      <c r="F7729" s="556">
        <v>58910000</v>
      </c>
      <c r="G7729" s="541">
        <v>2023</v>
      </c>
      <c r="H7729" s="542">
        <f>VLOOKUP(G7729,[3]잔가율!$B$3:$C$33,2,FALSE)</f>
        <v>0.82599999999999996</v>
      </c>
      <c r="I7729" s="552">
        <f t="shared" si="120"/>
        <v>48659660</v>
      </c>
    </row>
    <row r="7730" spans="1:9">
      <c r="A7730" s="539">
        <v>7729</v>
      </c>
      <c r="B7730" s="540" t="s">
        <v>8534</v>
      </c>
      <c r="C7730" s="540" t="s">
        <v>12384</v>
      </c>
      <c r="D7730" s="540" t="s">
        <v>2770</v>
      </c>
      <c r="E7730" s="540" t="s">
        <v>12549</v>
      </c>
      <c r="F7730" s="556">
        <v>56410000</v>
      </c>
      <c r="G7730" s="541">
        <v>2023</v>
      </c>
      <c r="H7730" s="542">
        <f>VLOOKUP(G7730,[3]잔가율!$B$3:$C$33,2,FALSE)</f>
        <v>0.82599999999999996</v>
      </c>
      <c r="I7730" s="552">
        <f t="shared" si="120"/>
        <v>46594660</v>
      </c>
    </row>
    <row r="7731" spans="1:9">
      <c r="A7731" s="539">
        <v>7730</v>
      </c>
      <c r="B7731" s="540" t="s">
        <v>8534</v>
      </c>
      <c r="C7731" s="540" t="s">
        <v>12384</v>
      </c>
      <c r="D7731" s="540" t="s">
        <v>2770</v>
      </c>
      <c r="E7731" s="540" t="s">
        <v>12550</v>
      </c>
      <c r="F7731" s="556">
        <v>65180000</v>
      </c>
      <c r="G7731" s="541">
        <v>2023</v>
      </c>
      <c r="H7731" s="542">
        <f>VLOOKUP(G7731,[3]잔가율!$B$3:$C$33,2,FALSE)</f>
        <v>0.82599999999999996</v>
      </c>
      <c r="I7731" s="552">
        <f t="shared" si="120"/>
        <v>53838680</v>
      </c>
    </row>
    <row r="7732" spans="1:9">
      <c r="A7732" s="539">
        <v>7731</v>
      </c>
      <c r="B7732" s="540" t="s">
        <v>8534</v>
      </c>
      <c r="C7732" s="540" t="s">
        <v>12384</v>
      </c>
      <c r="D7732" s="540" t="s">
        <v>2770</v>
      </c>
      <c r="E7732" s="540" t="s">
        <v>12551</v>
      </c>
      <c r="F7732" s="556">
        <v>60740000</v>
      </c>
      <c r="G7732" s="541">
        <v>2023</v>
      </c>
      <c r="H7732" s="542">
        <f>VLOOKUP(G7732,[3]잔가율!$B$3:$C$33,2,FALSE)</f>
        <v>0.82599999999999996</v>
      </c>
      <c r="I7732" s="552">
        <f t="shared" si="120"/>
        <v>50171240</v>
      </c>
    </row>
    <row r="7733" spans="1:9">
      <c r="A7733" s="539">
        <v>7732</v>
      </c>
      <c r="B7733" s="540" t="s">
        <v>8534</v>
      </c>
      <c r="C7733" s="540" t="s">
        <v>12384</v>
      </c>
      <c r="D7733" s="540" t="s">
        <v>2770</v>
      </c>
      <c r="E7733" s="540" t="s">
        <v>12552</v>
      </c>
      <c r="F7733" s="556">
        <v>68760000</v>
      </c>
      <c r="G7733" s="541">
        <v>2023</v>
      </c>
      <c r="H7733" s="542">
        <f>VLOOKUP(G7733,[3]잔가율!$B$3:$C$33,2,FALSE)</f>
        <v>0.82599999999999996</v>
      </c>
      <c r="I7733" s="552">
        <f t="shared" si="120"/>
        <v>56795760</v>
      </c>
    </row>
    <row r="7734" spans="1:9">
      <c r="A7734" s="539">
        <v>7733</v>
      </c>
      <c r="B7734" s="540" t="s">
        <v>8534</v>
      </c>
      <c r="C7734" s="540" t="s">
        <v>12384</v>
      </c>
      <c r="D7734" s="540" t="s">
        <v>2770</v>
      </c>
      <c r="E7734" s="540" t="s">
        <v>12553</v>
      </c>
      <c r="F7734" s="556">
        <v>60590000</v>
      </c>
      <c r="G7734" s="541">
        <v>2023</v>
      </c>
      <c r="H7734" s="542">
        <f>VLOOKUP(G7734,[3]잔가율!$B$3:$C$33,2,FALSE)</f>
        <v>0.82599999999999996</v>
      </c>
      <c r="I7734" s="552">
        <f t="shared" si="120"/>
        <v>50047340</v>
      </c>
    </row>
    <row r="7735" spans="1:9">
      <c r="A7735" s="539">
        <v>7734</v>
      </c>
      <c r="B7735" s="540" t="s">
        <v>8534</v>
      </c>
      <c r="C7735" s="540" t="s">
        <v>12384</v>
      </c>
      <c r="D7735" s="540" t="s">
        <v>2770</v>
      </c>
      <c r="E7735" s="540" t="s">
        <v>12554</v>
      </c>
      <c r="F7735" s="556">
        <v>68900000</v>
      </c>
      <c r="G7735" s="541">
        <v>2023</v>
      </c>
      <c r="H7735" s="542">
        <f>VLOOKUP(G7735,[3]잔가율!$B$3:$C$33,2,FALSE)</f>
        <v>0.82599999999999996</v>
      </c>
      <c r="I7735" s="552">
        <f t="shared" si="120"/>
        <v>56911400</v>
      </c>
    </row>
    <row r="7736" spans="1:9">
      <c r="A7736" s="539">
        <v>7735</v>
      </c>
      <c r="B7736" s="540" t="s">
        <v>8534</v>
      </c>
      <c r="C7736" s="540" t="s">
        <v>12384</v>
      </c>
      <c r="D7736" s="540" t="s">
        <v>2770</v>
      </c>
      <c r="E7736" s="540" t="s">
        <v>12555</v>
      </c>
      <c r="F7736" s="556">
        <v>53630000</v>
      </c>
      <c r="G7736" s="541">
        <v>2023</v>
      </c>
      <c r="H7736" s="542">
        <f>VLOOKUP(G7736,[3]잔가율!$B$3:$C$33,2,FALSE)</f>
        <v>0.82599999999999996</v>
      </c>
      <c r="I7736" s="552">
        <f t="shared" si="120"/>
        <v>44298380</v>
      </c>
    </row>
    <row r="7737" spans="1:9">
      <c r="A7737" s="539">
        <v>7736</v>
      </c>
      <c r="B7737" s="540" t="s">
        <v>8534</v>
      </c>
      <c r="C7737" s="540" t="s">
        <v>12384</v>
      </c>
      <c r="D7737" s="540" t="s">
        <v>2770</v>
      </c>
      <c r="E7737" s="540" t="s">
        <v>12556</v>
      </c>
      <c r="F7737" s="556">
        <v>47920000</v>
      </c>
      <c r="G7737" s="541">
        <v>2023</v>
      </c>
      <c r="H7737" s="542">
        <f>VLOOKUP(G7737,[3]잔가율!$B$3:$C$33,2,FALSE)</f>
        <v>0.82599999999999996</v>
      </c>
      <c r="I7737" s="552">
        <f t="shared" si="120"/>
        <v>39581920</v>
      </c>
    </row>
    <row r="7738" spans="1:9">
      <c r="A7738" s="539">
        <v>7737</v>
      </c>
      <c r="B7738" s="540" t="s">
        <v>8534</v>
      </c>
      <c r="C7738" s="540" t="s">
        <v>12384</v>
      </c>
      <c r="D7738" s="540" t="s">
        <v>2770</v>
      </c>
      <c r="E7738" s="540" t="s">
        <v>12557</v>
      </c>
      <c r="F7738" s="556">
        <v>57200000</v>
      </c>
      <c r="G7738" s="541">
        <v>2023</v>
      </c>
      <c r="H7738" s="542">
        <f>VLOOKUP(G7738,[3]잔가율!$B$3:$C$33,2,FALSE)</f>
        <v>0.82599999999999996</v>
      </c>
      <c r="I7738" s="552">
        <f t="shared" si="120"/>
        <v>47247200</v>
      </c>
    </row>
    <row r="7739" spans="1:9">
      <c r="A7739" s="539">
        <v>7738</v>
      </c>
      <c r="B7739" s="540" t="s">
        <v>8534</v>
      </c>
      <c r="C7739" s="540" t="s">
        <v>12384</v>
      </c>
      <c r="D7739" s="540" t="s">
        <v>2770</v>
      </c>
      <c r="E7739" s="540" t="s">
        <v>12558</v>
      </c>
      <c r="F7739" s="556">
        <v>64520000</v>
      </c>
      <c r="G7739" s="541">
        <v>2023</v>
      </c>
      <c r="H7739" s="542">
        <f>VLOOKUP(G7739,[3]잔가율!$B$3:$C$33,2,FALSE)</f>
        <v>0.82599999999999996</v>
      </c>
      <c r="I7739" s="552">
        <f t="shared" si="120"/>
        <v>53293520</v>
      </c>
    </row>
    <row r="7740" spans="1:9">
      <c r="A7740" s="539">
        <v>7739</v>
      </c>
      <c r="B7740" s="540" t="s">
        <v>8534</v>
      </c>
      <c r="C7740" s="540" t="s">
        <v>12384</v>
      </c>
      <c r="D7740" s="540" t="s">
        <v>2770</v>
      </c>
      <c r="E7740" s="540" t="s">
        <v>12559</v>
      </c>
      <c r="F7740" s="556">
        <v>52330000</v>
      </c>
      <c r="G7740" s="541">
        <v>2023</v>
      </c>
      <c r="H7740" s="542">
        <f>VLOOKUP(G7740,[3]잔가율!$B$3:$C$33,2,FALSE)</f>
        <v>0.82599999999999996</v>
      </c>
      <c r="I7740" s="552">
        <f t="shared" si="120"/>
        <v>43224580</v>
      </c>
    </row>
    <row r="7741" spans="1:9">
      <c r="A7741" s="539">
        <v>7740</v>
      </c>
      <c r="B7741" s="540" t="s">
        <v>8534</v>
      </c>
      <c r="C7741" s="540" t="s">
        <v>12384</v>
      </c>
      <c r="D7741" s="540" t="s">
        <v>2770</v>
      </c>
      <c r="E7741" s="540" t="s">
        <v>12560</v>
      </c>
      <c r="F7741" s="556">
        <v>47010000</v>
      </c>
      <c r="G7741" s="541">
        <v>2023</v>
      </c>
      <c r="H7741" s="542">
        <f>VLOOKUP(G7741,[3]잔가율!$B$3:$C$33,2,FALSE)</f>
        <v>0.82599999999999996</v>
      </c>
      <c r="I7741" s="552">
        <f t="shared" si="120"/>
        <v>38830260</v>
      </c>
    </row>
    <row r="7742" spans="1:9">
      <c r="A7742" s="539">
        <v>7741</v>
      </c>
      <c r="B7742" s="540" t="s">
        <v>8534</v>
      </c>
      <c r="C7742" s="540" t="s">
        <v>12384</v>
      </c>
      <c r="D7742" s="540" t="s">
        <v>2770</v>
      </c>
      <c r="E7742" s="540" t="s">
        <v>12561</v>
      </c>
      <c r="F7742" s="556">
        <v>56710000</v>
      </c>
      <c r="G7742" s="541">
        <v>2023</v>
      </c>
      <c r="H7742" s="542">
        <f>VLOOKUP(G7742,[3]잔가율!$B$3:$C$33,2,FALSE)</f>
        <v>0.82599999999999996</v>
      </c>
      <c r="I7742" s="552">
        <f t="shared" si="120"/>
        <v>46842460</v>
      </c>
    </row>
    <row r="7743" spans="1:9">
      <c r="A7743" s="539">
        <v>7742</v>
      </c>
      <c r="B7743" s="540" t="s">
        <v>8534</v>
      </c>
      <c r="C7743" s="540" t="s">
        <v>12384</v>
      </c>
      <c r="D7743" s="540" t="s">
        <v>2770</v>
      </c>
      <c r="E7743" s="540" t="s">
        <v>12562</v>
      </c>
      <c r="F7743" s="556">
        <v>60530000</v>
      </c>
      <c r="G7743" s="541">
        <v>2023</v>
      </c>
      <c r="H7743" s="542">
        <f>VLOOKUP(G7743,[3]잔가율!$B$3:$C$33,2,FALSE)</f>
        <v>0.82599999999999996</v>
      </c>
      <c r="I7743" s="552">
        <f t="shared" si="120"/>
        <v>49997780</v>
      </c>
    </row>
    <row r="7744" spans="1:9">
      <c r="A7744" s="539">
        <v>7743</v>
      </c>
      <c r="B7744" s="544" t="s">
        <v>8534</v>
      </c>
      <c r="C7744" s="544" t="s">
        <v>12384</v>
      </c>
      <c r="D7744" s="544" t="s">
        <v>2770</v>
      </c>
      <c r="E7744" s="544" t="s">
        <v>12563</v>
      </c>
      <c r="F7744" s="559">
        <v>53370000</v>
      </c>
      <c r="G7744" s="541">
        <v>2023</v>
      </c>
      <c r="H7744" s="542">
        <f>VLOOKUP(G7744,[3]잔가율!$B$3:$C$33,2,FALSE)</f>
        <v>0.82599999999999996</v>
      </c>
      <c r="I7744" s="552">
        <f t="shared" si="120"/>
        <v>44083620</v>
      </c>
    </row>
    <row r="7745" spans="1:9">
      <c r="A7745" s="539">
        <v>7744</v>
      </c>
      <c r="B7745" s="543" t="s">
        <v>8534</v>
      </c>
      <c r="C7745" s="543" t="s">
        <v>12384</v>
      </c>
      <c r="D7745" s="543" t="s">
        <v>2770</v>
      </c>
      <c r="E7745" s="543" t="s">
        <v>12564</v>
      </c>
      <c r="F7745" s="561">
        <v>50670000</v>
      </c>
      <c r="G7745" s="541">
        <v>2023</v>
      </c>
      <c r="H7745" s="542">
        <f>VLOOKUP(G7745,[3]잔가율!$B$3:$C$33,2,FALSE)</f>
        <v>0.82599999999999996</v>
      </c>
      <c r="I7745" s="552">
        <f t="shared" si="120"/>
        <v>41853420</v>
      </c>
    </row>
    <row r="7746" spans="1:9">
      <c r="A7746" s="539">
        <v>7745</v>
      </c>
      <c r="B7746" s="543" t="s">
        <v>8534</v>
      </c>
      <c r="C7746" s="543" t="s">
        <v>12384</v>
      </c>
      <c r="D7746" s="543" t="s">
        <v>2770</v>
      </c>
      <c r="E7746" s="543" t="s">
        <v>12565</v>
      </c>
      <c r="F7746" s="561">
        <v>53460000</v>
      </c>
      <c r="G7746" s="541">
        <v>2023</v>
      </c>
      <c r="H7746" s="542">
        <f>VLOOKUP(G7746,[3]잔가율!$B$3:$C$33,2,FALSE)</f>
        <v>0.82599999999999996</v>
      </c>
      <c r="I7746" s="552">
        <f t="shared" ref="I7746:I7809" si="121">ROUNDDOWN(F7746*H7746,0)</f>
        <v>44157960</v>
      </c>
    </row>
    <row r="7747" spans="1:9">
      <c r="A7747" s="539">
        <v>7746</v>
      </c>
      <c r="B7747" s="544" t="s">
        <v>8534</v>
      </c>
      <c r="C7747" s="544" t="s">
        <v>12384</v>
      </c>
      <c r="D7747" s="544" t="s">
        <v>2770</v>
      </c>
      <c r="E7747" s="544" t="s">
        <v>12566</v>
      </c>
      <c r="F7747" s="559">
        <v>53770000</v>
      </c>
      <c r="G7747" s="541">
        <v>2023</v>
      </c>
      <c r="H7747" s="542">
        <f>VLOOKUP(G7747,[3]잔가율!$B$3:$C$33,2,FALSE)</f>
        <v>0.82599999999999996</v>
      </c>
      <c r="I7747" s="552">
        <f t="shared" si="121"/>
        <v>44414020</v>
      </c>
    </row>
    <row r="7748" spans="1:9">
      <c r="A7748" s="539">
        <v>7747</v>
      </c>
      <c r="B7748" s="544" t="s">
        <v>8534</v>
      </c>
      <c r="C7748" s="544" t="s">
        <v>12384</v>
      </c>
      <c r="D7748" s="544" t="s">
        <v>2770</v>
      </c>
      <c r="E7748" s="544" t="s">
        <v>12567</v>
      </c>
      <c r="F7748" s="559">
        <v>52460000</v>
      </c>
      <c r="G7748" s="541">
        <v>2023</v>
      </c>
      <c r="H7748" s="542">
        <f>VLOOKUP(G7748,[3]잔가율!$B$3:$C$33,2,FALSE)</f>
        <v>0.82599999999999996</v>
      </c>
      <c r="I7748" s="552">
        <f t="shared" si="121"/>
        <v>43331960</v>
      </c>
    </row>
    <row r="7749" spans="1:9">
      <c r="A7749" s="539">
        <v>7748</v>
      </c>
      <c r="B7749" s="544" t="s">
        <v>8534</v>
      </c>
      <c r="C7749" s="544" t="s">
        <v>12384</v>
      </c>
      <c r="D7749" s="544" t="s">
        <v>2770</v>
      </c>
      <c r="E7749" s="544" t="s">
        <v>12568</v>
      </c>
      <c r="F7749" s="559">
        <v>53850000</v>
      </c>
      <c r="G7749" s="541">
        <v>2023</v>
      </c>
      <c r="H7749" s="542">
        <f>VLOOKUP(G7749,[3]잔가율!$B$3:$C$33,2,FALSE)</f>
        <v>0.82599999999999996</v>
      </c>
      <c r="I7749" s="552">
        <f t="shared" si="121"/>
        <v>44480100</v>
      </c>
    </row>
    <row r="7750" spans="1:9">
      <c r="A7750" s="539">
        <v>7749</v>
      </c>
      <c r="B7750" s="543" t="s">
        <v>8534</v>
      </c>
      <c r="C7750" s="543" t="s">
        <v>12384</v>
      </c>
      <c r="D7750" s="543" t="s">
        <v>2770</v>
      </c>
      <c r="E7750" s="543" t="s">
        <v>12569</v>
      </c>
      <c r="F7750" s="561">
        <v>53570000</v>
      </c>
      <c r="G7750" s="541">
        <v>2023</v>
      </c>
      <c r="H7750" s="542">
        <f>VLOOKUP(G7750,[3]잔가율!$B$3:$C$33,2,FALSE)</f>
        <v>0.82599999999999996</v>
      </c>
      <c r="I7750" s="552">
        <f t="shared" si="121"/>
        <v>44248820</v>
      </c>
    </row>
    <row r="7751" spans="1:9">
      <c r="A7751" s="539">
        <v>7750</v>
      </c>
      <c r="B7751" s="543" t="s">
        <v>8534</v>
      </c>
      <c r="C7751" s="543" t="s">
        <v>12384</v>
      </c>
      <c r="D7751" s="543" t="s">
        <v>2770</v>
      </c>
      <c r="E7751" s="543" t="s">
        <v>12570</v>
      </c>
      <c r="F7751" s="561">
        <v>55950000</v>
      </c>
      <c r="G7751" s="541">
        <v>2023</v>
      </c>
      <c r="H7751" s="542">
        <f>VLOOKUP(G7751,[3]잔가율!$B$3:$C$33,2,FALSE)</f>
        <v>0.82599999999999996</v>
      </c>
      <c r="I7751" s="552">
        <f t="shared" si="121"/>
        <v>46214700</v>
      </c>
    </row>
    <row r="7752" spans="1:9">
      <c r="A7752" s="539">
        <v>7751</v>
      </c>
      <c r="B7752" s="544" t="s">
        <v>8534</v>
      </c>
      <c r="C7752" s="544" t="s">
        <v>12384</v>
      </c>
      <c r="D7752" s="544" t="s">
        <v>2770</v>
      </c>
      <c r="E7752" s="544" t="s">
        <v>12571</v>
      </c>
      <c r="F7752" s="559">
        <v>55430000</v>
      </c>
      <c r="G7752" s="541">
        <v>2023</v>
      </c>
      <c r="H7752" s="542">
        <f>VLOOKUP(G7752,[3]잔가율!$B$3:$C$33,2,FALSE)</f>
        <v>0.82599999999999996</v>
      </c>
      <c r="I7752" s="552">
        <f t="shared" si="121"/>
        <v>45785180</v>
      </c>
    </row>
    <row r="7753" spans="1:9">
      <c r="A7753" s="539">
        <v>7752</v>
      </c>
      <c r="B7753" s="544" t="s">
        <v>8534</v>
      </c>
      <c r="C7753" s="544" t="s">
        <v>12384</v>
      </c>
      <c r="D7753" s="544" t="s">
        <v>2770</v>
      </c>
      <c r="E7753" s="544" t="s">
        <v>12572</v>
      </c>
      <c r="F7753" s="559">
        <v>58500000</v>
      </c>
      <c r="G7753" s="541">
        <v>2023</v>
      </c>
      <c r="H7753" s="542">
        <f>VLOOKUP(G7753,[3]잔가율!$B$3:$C$33,2,FALSE)</f>
        <v>0.82599999999999996</v>
      </c>
      <c r="I7753" s="552">
        <f t="shared" si="121"/>
        <v>48321000</v>
      </c>
    </row>
    <row r="7754" spans="1:9">
      <c r="A7754" s="539">
        <v>7753</v>
      </c>
      <c r="B7754" s="544" t="s">
        <v>8534</v>
      </c>
      <c r="C7754" s="544" t="s">
        <v>12384</v>
      </c>
      <c r="D7754" s="544" t="s">
        <v>2770</v>
      </c>
      <c r="E7754" s="544" t="s">
        <v>12573</v>
      </c>
      <c r="F7754" s="559">
        <v>62180000</v>
      </c>
      <c r="G7754" s="541">
        <v>2023</v>
      </c>
      <c r="H7754" s="542">
        <f>VLOOKUP(G7754,[3]잔가율!$B$3:$C$33,2,FALSE)</f>
        <v>0.82599999999999996</v>
      </c>
      <c r="I7754" s="552">
        <f t="shared" si="121"/>
        <v>51360680</v>
      </c>
    </row>
    <row r="7755" spans="1:9">
      <c r="A7755" s="539">
        <v>7754</v>
      </c>
      <c r="B7755" s="544" t="s">
        <v>8534</v>
      </c>
      <c r="C7755" s="544" t="s">
        <v>12384</v>
      </c>
      <c r="D7755" s="544" t="s">
        <v>2770</v>
      </c>
      <c r="E7755" s="544" t="s">
        <v>12574</v>
      </c>
      <c r="F7755" s="559">
        <v>58330000</v>
      </c>
      <c r="G7755" s="541">
        <v>2023</v>
      </c>
      <c r="H7755" s="542">
        <f>VLOOKUP(G7755,[3]잔가율!$B$3:$C$33,2,FALSE)</f>
        <v>0.82599999999999996</v>
      </c>
      <c r="I7755" s="552">
        <f t="shared" si="121"/>
        <v>48180580</v>
      </c>
    </row>
    <row r="7756" spans="1:9">
      <c r="A7756" s="539">
        <v>7755</v>
      </c>
      <c r="B7756" s="544" t="s">
        <v>8534</v>
      </c>
      <c r="C7756" s="544" t="s">
        <v>12384</v>
      </c>
      <c r="D7756" s="544" t="s">
        <v>2770</v>
      </c>
      <c r="E7756" s="544" t="s">
        <v>12575</v>
      </c>
      <c r="F7756" s="559">
        <v>56380000</v>
      </c>
      <c r="G7756" s="541">
        <v>2023</v>
      </c>
      <c r="H7756" s="542">
        <f>VLOOKUP(G7756,[3]잔가율!$B$3:$C$33,2,FALSE)</f>
        <v>0.82599999999999996</v>
      </c>
      <c r="I7756" s="552">
        <f t="shared" si="121"/>
        <v>46569880</v>
      </c>
    </row>
    <row r="7757" spans="1:9">
      <c r="A7757" s="539">
        <v>7756</v>
      </c>
      <c r="B7757" s="544" t="s">
        <v>8534</v>
      </c>
      <c r="C7757" s="544" t="s">
        <v>12384</v>
      </c>
      <c r="D7757" s="544" t="s">
        <v>2770</v>
      </c>
      <c r="E7757" s="544" t="s">
        <v>12576</v>
      </c>
      <c r="F7757" s="559">
        <v>55100000</v>
      </c>
      <c r="G7757" s="541">
        <v>2023</v>
      </c>
      <c r="H7757" s="542">
        <f>VLOOKUP(G7757,[3]잔가율!$B$3:$C$33,2,FALSE)</f>
        <v>0.82599999999999996</v>
      </c>
      <c r="I7757" s="552">
        <f t="shared" si="121"/>
        <v>45512600</v>
      </c>
    </row>
    <row r="7758" spans="1:9">
      <c r="A7758" s="539">
        <v>7757</v>
      </c>
      <c r="B7758" s="544" t="s">
        <v>8534</v>
      </c>
      <c r="C7758" s="544" t="s">
        <v>12384</v>
      </c>
      <c r="D7758" s="544" t="s">
        <v>2770</v>
      </c>
      <c r="E7758" s="544" t="s">
        <v>12577</v>
      </c>
      <c r="F7758" s="559">
        <v>51090000</v>
      </c>
      <c r="G7758" s="541">
        <v>2023</v>
      </c>
      <c r="H7758" s="542">
        <f>VLOOKUP(G7758,[3]잔가율!$B$3:$C$33,2,FALSE)</f>
        <v>0.82599999999999996</v>
      </c>
      <c r="I7758" s="552">
        <f t="shared" si="121"/>
        <v>42200340</v>
      </c>
    </row>
    <row r="7759" spans="1:9">
      <c r="A7759" s="539">
        <v>7758</v>
      </c>
      <c r="B7759" s="544" t="s">
        <v>8534</v>
      </c>
      <c r="C7759" s="544" t="s">
        <v>12384</v>
      </c>
      <c r="D7759" s="544" t="s">
        <v>2770</v>
      </c>
      <c r="E7759" s="544" t="s">
        <v>12578</v>
      </c>
      <c r="F7759" s="559">
        <v>51960000</v>
      </c>
      <c r="G7759" s="541">
        <v>2023</v>
      </c>
      <c r="H7759" s="542">
        <f>VLOOKUP(G7759,[3]잔가율!$B$3:$C$33,2,FALSE)</f>
        <v>0.82599999999999996</v>
      </c>
      <c r="I7759" s="552">
        <f t="shared" si="121"/>
        <v>42918960</v>
      </c>
    </row>
    <row r="7760" spans="1:9">
      <c r="A7760" s="539">
        <v>7759</v>
      </c>
      <c r="B7760" s="544" t="s">
        <v>8534</v>
      </c>
      <c r="C7760" s="544" t="s">
        <v>12384</v>
      </c>
      <c r="D7760" s="544" t="s">
        <v>2770</v>
      </c>
      <c r="E7760" s="544" t="s">
        <v>12579</v>
      </c>
      <c r="F7760" s="559">
        <v>56000000</v>
      </c>
      <c r="G7760" s="541">
        <v>2023</v>
      </c>
      <c r="H7760" s="542">
        <f>VLOOKUP(G7760,[3]잔가율!$B$3:$C$33,2,FALSE)</f>
        <v>0.82599999999999996</v>
      </c>
      <c r="I7760" s="552">
        <f t="shared" si="121"/>
        <v>46256000</v>
      </c>
    </row>
    <row r="7761" spans="1:9">
      <c r="A7761" s="539">
        <v>7760</v>
      </c>
      <c r="B7761" s="544" t="s">
        <v>8534</v>
      </c>
      <c r="C7761" s="544" t="s">
        <v>12384</v>
      </c>
      <c r="D7761" s="544" t="s">
        <v>2770</v>
      </c>
      <c r="E7761" s="544" t="s">
        <v>12580</v>
      </c>
      <c r="F7761" s="559">
        <v>51410000</v>
      </c>
      <c r="G7761" s="541">
        <v>2023</v>
      </c>
      <c r="H7761" s="542">
        <f>VLOOKUP(G7761,[3]잔가율!$B$3:$C$33,2,FALSE)</f>
        <v>0.82599999999999996</v>
      </c>
      <c r="I7761" s="552">
        <f t="shared" si="121"/>
        <v>42464660</v>
      </c>
    </row>
    <row r="7762" spans="1:9">
      <c r="A7762" s="539">
        <v>7761</v>
      </c>
      <c r="B7762" s="544" t="s">
        <v>8534</v>
      </c>
      <c r="C7762" s="544" t="s">
        <v>12384</v>
      </c>
      <c r="D7762" s="544" t="s">
        <v>2770</v>
      </c>
      <c r="E7762" s="544" t="s">
        <v>12581</v>
      </c>
      <c r="F7762" s="559">
        <v>62030000</v>
      </c>
      <c r="G7762" s="541">
        <v>2023</v>
      </c>
      <c r="H7762" s="542">
        <f>VLOOKUP(G7762,[3]잔가율!$B$3:$C$33,2,FALSE)</f>
        <v>0.82599999999999996</v>
      </c>
      <c r="I7762" s="552">
        <f t="shared" si="121"/>
        <v>51236780</v>
      </c>
    </row>
    <row r="7763" spans="1:9">
      <c r="A7763" s="539">
        <v>7762</v>
      </c>
      <c r="B7763" s="544" t="s">
        <v>8534</v>
      </c>
      <c r="C7763" s="544" t="s">
        <v>12384</v>
      </c>
      <c r="D7763" s="544" t="s">
        <v>2770</v>
      </c>
      <c r="E7763" s="544" t="s">
        <v>12582</v>
      </c>
      <c r="F7763" s="559">
        <v>57680000</v>
      </c>
      <c r="G7763" s="541">
        <v>2023</v>
      </c>
      <c r="H7763" s="542">
        <f>VLOOKUP(G7763,[3]잔가율!$B$3:$C$33,2,FALSE)</f>
        <v>0.82599999999999996</v>
      </c>
      <c r="I7763" s="552">
        <f t="shared" si="121"/>
        <v>47643680</v>
      </c>
    </row>
    <row r="7764" spans="1:9">
      <c r="A7764" s="539">
        <v>7763</v>
      </c>
      <c r="B7764" s="544" t="s">
        <v>8534</v>
      </c>
      <c r="C7764" s="544" t="s">
        <v>12384</v>
      </c>
      <c r="D7764" s="544" t="s">
        <v>2770</v>
      </c>
      <c r="E7764" s="544" t="s">
        <v>12583</v>
      </c>
      <c r="F7764" s="559">
        <v>52700000</v>
      </c>
      <c r="G7764" s="541">
        <v>2023</v>
      </c>
      <c r="H7764" s="542">
        <f>VLOOKUP(G7764,[3]잔가율!$B$3:$C$33,2,FALSE)</f>
        <v>0.82599999999999996</v>
      </c>
      <c r="I7764" s="552">
        <f t="shared" si="121"/>
        <v>43530200</v>
      </c>
    </row>
    <row r="7765" spans="1:9">
      <c r="A7765" s="539">
        <v>7764</v>
      </c>
      <c r="B7765" s="544" t="s">
        <v>8534</v>
      </c>
      <c r="C7765" s="544" t="s">
        <v>12384</v>
      </c>
      <c r="D7765" s="544" t="s">
        <v>2770</v>
      </c>
      <c r="E7765" s="544" t="s">
        <v>12584</v>
      </c>
      <c r="F7765" s="559">
        <v>60050000</v>
      </c>
      <c r="G7765" s="541">
        <v>2023</v>
      </c>
      <c r="H7765" s="542">
        <f>VLOOKUP(G7765,[3]잔가율!$B$3:$C$33,2,FALSE)</f>
        <v>0.82599999999999996</v>
      </c>
      <c r="I7765" s="552">
        <f t="shared" si="121"/>
        <v>49601300</v>
      </c>
    </row>
    <row r="7766" spans="1:9">
      <c r="A7766" s="539">
        <v>7765</v>
      </c>
      <c r="B7766" s="544" t="s">
        <v>8534</v>
      </c>
      <c r="C7766" s="544" t="s">
        <v>12384</v>
      </c>
      <c r="D7766" s="544" t="s">
        <v>2770</v>
      </c>
      <c r="E7766" s="544" t="s">
        <v>12585</v>
      </c>
      <c r="F7766" s="559">
        <v>59950000</v>
      </c>
      <c r="G7766" s="541">
        <v>2023</v>
      </c>
      <c r="H7766" s="542">
        <f>VLOOKUP(G7766,[3]잔가율!$B$3:$C$33,2,FALSE)</f>
        <v>0.82599999999999996</v>
      </c>
      <c r="I7766" s="552">
        <f t="shared" si="121"/>
        <v>49518700</v>
      </c>
    </row>
    <row r="7767" spans="1:9">
      <c r="A7767" s="539">
        <v>7766</v>
      </c>
      <c r="B7767" s="544" t="s">
        <v>8534</v>
      </c>
      <c r="C7767" s="544" t="s">
        <v>12384</v>
      </c>
      <c r="D7767" s="544" t="s">
        <v>2770</v>
      </c>
      <c r="E7767" s="544" t="s">
        <v>12586</v>
      </c>
      <c r="F7767" s="559">
        <v>60150000</v>
      </c>
      <c r="G7767" s="541">
        <v>2023</v>
      </c>
      <c r="H7767" s="542">
        <f>VLOOKUP(G7767,[3]잔가율!$B$3:$C$33,2,FALSE)</f>
        <v>0.82599999999999996</v>
      </c>
      <c r="I7767" s="552">
        <f t="shared" si="121"/>
        <v>49683900</v>
      </c>
    </row>
    <row r="7768" spans="1:9">
      <c r="A7768" s="539">
        <v>7767</v>
      </c>
      <c r="B7768" s="544" t="s">
        <v>8534</v>
      </c>
      <c r="C7768" s="544" t="s">
        <v>12384</v>
      </c>
      <c r="D7768" s="544" t="s">
        <v>2770</v>
      </c>
      <c r="E7768" s="544" t="s">
        <v>12587</v>
      </c>
      <c r="F7768" s="559">
        <v>55100000</v>
      </c>
      <c r="G7768" s="541">
        <v>2023</v>
      </c>
      <c r="H7768" s="542">
        <f>VLOOKUP(G7768,[3]잔가율!$B$3:$C$33,2,FALSE)</f>
        <v>0.82599999999999996</v>
      </c>
      <c r="I7768" s="552">
        <f t="shared" si="121"/>
        <v>45512600</v>
      </c>
    </row>
    <row r="7769" spans="1:9">
      <c r="A7769" s="539">
        <v>7768</v>
      </c>
      <c r="B7769" s="544" t="s">
        <v>8534</v>
      </c>
      <c r="C7769" s="544" t="s">
        <v>12384</v>
      </c>
      <c r="D7769" s="544" t="s">
        <v>2770</v>
      </c>
      <c r="E7769" s="544" t="s">
        <v>12588</v>
      </c>
      <c r="F7769" s="559">
        <v>60410000</v>
      </c>
      <c r="G7769" s="541">
        <v>2023</v>
      </c>
      <c r="H7769" s="542">
        <f>VLOOKUP(G7769,[3]잔가율!$B$3:$C$33,2,FALSE)</f>
        <v>0.82599999999999996</v>
      </c>
      <c r="I7769" s="552">
        <f t="shared" si="121"/>
        <v>49898660</v>
      </c>
    </row>
    <row r="7770" spans="1:9">
      <c r="A7770" s="539">
        <v>7769</v>
      </c>
      <c r="B7770" s="544" t="s">
        <v>8534</v>
      </c>
      <c r="C7770" s="544" t="s">
        <v>12384</v>
      </c>
      <c r="D7770" s="544" t="s">
        <v>2770</v>
      </c>
      <c r="E7770" s="544" t="s">
        <v>12589</v>
      </c>
      <c r="F7770" s="559">
        <v>56200000</v>
      </c>
      <c r="G7770" s="541">
        <v>2023</v>
      </c>
      <c r="H7770" s="542">
        <f>VLOOKUP(G7770,[3]잔가율!$B$3:$C$33,2,FALSE)</f>
        <v>0.82599999999999996</v>
      </c>
      <c r="I7770" s="552">
        <f t="shared" si="121"/>
        <v>46421200</v>
      </c>
    </row>
    <row r="7771" spans="1:9">
      <c r="A7771" s="539">
        <v>7770</v>
      </c>
      <c r="B7771" s="544" t="s">
        <v>8534</v>
      </c>
      <c r="C7771" s="544" t="s">
        <v>12384</v>
      </c>
      <c r="D7771" s="544" t="s">
        <v>2770</v>
      </c>
      <c r="E7771" s="544" t="s">
        <v>12590</v>
      </c>
      <c r="F7771" s="559">
        <v>65440000</v>
      </c>
      <c r="G7771" s="541">
        <v>2023</v>
      </c>
      <c r="H7771" s="542">
        <f>VLOOKUP(G7771,[3]잔가율!$B$3:$C$33,2,FALSE)</f>
        <v>0.82599999999999996</v>
      </c>
      <c r="I7771" s="552">
        <f t="shared" si="121"/>
        <v>54053440</v>
      </c>
    </row>
    <row r="7772" spans="1:9">
      <c r="A7772" s="539">
        <v>7771</v>
      </c>
      <c r="B7772" s="540" t="s">
        <v>16663</v>
      </c>
      <c r="C7772" s="540" t="s">
        <v>16684</v>
      </c>
      <c r="D7772" s="540" t="s">
        <v>2770</v>
      </c>
      <c r="E7772" s="540" t="s">
        <v>12591</v>
      </c>
      <c r="F7772" s="556">
        <v>43430000</v>
      </c>
      <c r="G7772" s="541">
        <v>2023</v>
      </c>
      <c r="H7772" s="542">
        <f>VLOOKUP(G7772,[3]잔가율!$B$3:$C$33,2,FALSE)</f>
        <v>0.82599999999999996</v>
      </c>
      <c r="I7772" s="552">
        <f t="shared" si="121"/>
        <v>35873180</v>
      </c>
    </row>
    <row r="7773" spans="1:9">
      <c r="A7773" s="539">
        <v>7772</v>
      </c>
      <c r="B7773" s="544" t="s">
        <v>8534</v>
      </c>
      <c r="C7773" s="544" t="s">
        <v>12384</v>
      </c>
      <c r="D7773" s="544" t="s">
        <v>2770</v>
      </c>
      <c r="E7773" s="544" t="s">
        <v>12592</v>
      </c>
      <c r="F7773" s="559">
        <v>62810000</v>
      </c>
      <c r="G7773" s="541">
        <v>2023</v>
      </c>
      <c r="H7773" s="542">
        <f>VLOOKUP(G7773,[3]잔가율!$B$3:$C$33,2,FALSE)</f>
        <v>0.82599999999999996</v>
      </c>
      <c r="I7773" s="552">
        <f t="shared" si="121"/>
        <v>51881060</v>
      </c>
    </row>
    <row r="7774" spans="1:9">
      <c r="A7774" s="539">
        <v>7773</v>
      </c>
      <c r="B7774" s="544" t="s">
        <v>8534</v>
      </c>
      <c r="C7774" s="544" t="s">
        <v>12384</v>
      </c>
      <c r="D7774" s="544" t="s">
        <v>2770</v>
      </c>
      <c r="E7774" s="544" t="s">
        <v>12593</v>
      </c>
      <c r="F7774" s="559">
        <v>66000000</v>
      </c>
      <c r="G7774" s="541">
        <v>2023</v>
      </c>
      <c r="H7774" s="542">
        <f>VLOOKUP(G7774,[3]잔가율!$B$3:$C$33,2,FALSE)</f>
        <v>0.82599999999999996</v>
      </c>
      <c r="I7774" s="552">
        <f t="shared" si="121"/>
        <v>54516000</v>
      </c>
    </row>
    <row r="7775" spans="1:9">
      <c r="A7775" s="539">
        <v>7774</v>
      </c>
      <c r="B7775" s="544" t="s">
        <v>8534</v>
      </c>
      <c r="C7775" s="544" t="s">
        <v>12384</v>
      </c>
      <c r="D7775" s="544" t="s">
        <v>2770</v>
      </c>
      <c r="E7775" s="544" t="s">
        <v>12594</v>
      </c>
      <c r="F7775" s="559">
        <v>63730000</v>
      </c>
      <c r="G7775" s="541">
        <v>2023</v>
      </c>
      <c r="H7775" s="542">
        <f>VLOOKUP(G7775,[3]잔가율!$B$3:$C$33,2,FALSE)</f>
        <v>0.82599999999999996</v>
      </c>
      <c r="I7775" s="552">
        <f t="shared" si="121"/>
        <v>52640980</v>
      </c>
    </row>
    <row r="7776" spans="1:9">
      <c r="A7776" s="539">
        <v>7775</v>
      </c>
      <c r="B7776" s="414" t="s">
        <v>8534</v>
      </c>
      <c r="C7776" s="544" t="s">
        <v>12384</v>
      </c>
      <c r="D7776" s="544" t="s">
        <v>2770</v>
      </c>
      <c r="E7776" s="544" t="s">
        <v>12595</v>
      </c>
      <c r="F7776" s="560">
        <v>79240000</v>
      </c>
      <c r="G7776" s="541">
        <v>2023</v>
      </c>
      <c r="H7776" s="542">
        <f>VLOOKUP(G7776,[3]잔가율!$B$3:$C$33,2,FALSE)</f>
        <v>0.82599999999999996</v>
      </c>
      <c r="I7776" s="552">
        <f t="shared" si="121"/>
        <v>65452240</v>
      </c>
    </row>
    <row r="7777" spans="1:9">
      <c r="A7777" s="539">
        <v>7776</v>
      </c>
      <c r="B7777" s="540" t="s">
        <v>8534</v>
      </c>
      <c r="C7777" s="540" t="s">
        <v>12384</v>
      </c>
      <c r="D7777" s="540" t="s">
        <v>2771</v>
      </c>
      <c r="E7777" s="540" t="s">
        <v>12596</v>
      </c>
      <c r="F7777" s="556">
        <v>103520000</v>
      </c>
      <c r="G7777" s="541">
        <v>2023</v>
      </c>
      <c r="H7777" s="542">
        <f>VLOOKUP(G7777,[3]잔가율!$B$3:$C$33,2,FALSE)</f>
        <v>0.82599999999999996</v>
      </c>
      <c r="I7777" s="552">
        <f t="shared" si="121"/>
        <v>85507520</v>
      </c>
    </row>
    <row r="7778" spans="1:9">
      <c r="A7778" s="539">
        <v>7777</v>
      </c>
      <c r="B7778" s="540" t="s">
        <v>8534</v>
      </c>
      <c r="C7778" s="540" t="s">
        <v>12384</v>
      </c>
      <c r="D7778" s="540" t="s">
        <v>2771</v>
      </c>
      <c r="E7778" s="540" t="s">
        <v>12597</v>
      </c>
      <c r="F7778" s="556">
        <v>98520000</v>
      </c>
      <c r="G7778" s="541">
        <v>2023</v>
      </c>
      <c r="H7778" s="542">
        <f>VLOOKUP(G7778,[3]잔가율!$B$3:$C$33,2,FALSE)</f>
        <v>0.82599999999999996</v>
      </c>
      <c r="I7778" s="552">
        <f t="shared" si="121"/>
        <v>81377520</v>
      </c>
    </row>
    <row r="7779" spans="1:9">
      <c r="A7779" s="539">
        <v>7778</v>
      </c>
      <c r="B7779" s="544" t="s">
        <v>8534</v>
      </c>
      <c r="C7779" s="544" t="s">
        <v>12384</v>
      </c>
      <c r="D7779" s="544" t="s">
        <v>2771</v>
      </c>
      <c r="E7779" s="544" t="s">
        <v>12598</v>
      </c>
      <c r="F7779" s="559">
        <v>82080000</v>
      </c>
      <c r="G7779" s="541">
        <v>2023</v>
      </c>
      <c r="H7779" s="542">
        <f>VLOOKUP(G7779,[3]잔가율!$B$3:$C$33,2,FALSE)</f>
        <v>0.82599999999999996</v>
      </c>
      <c r="I7779" s="552">
        <f t="shared" si="121"/>
        <v>67798080</v>
      </c>
    </row>
    <row r="7780" spans="1:9">
      <c r="A7780" s="539">
        <v>7779</v>
      </c>
      <c r="B7780" s="540" t="s">
        <v>8534</v>
      </c>
      <c r="C7780" s="540" t="s">
        <v>12384</v>
      </c>
      <c r="D7780" s="540" t="s">
        <v>2771</v>
      </c>
      <c r="E7780" s="540" t="s">
        <v>12599</v>
      </c>
      <c r="F7780" s="556">
        <v>99950000</v>
      </c>
      <c r="G7780" s="541">
        <v>2023</v>
      </c>
      <c r="H7780" s="542">
        <f>VLOOKUP(G7780,[3]잔가율!$B$3:$C$33,2,FALSE)</f>
        <v>0.82599999999999996</v>
      </c>
      <c r="I7780" s="552">
        <f t="shared" si="121"/>
        <v>82558700</v>
      </c>
    </row>
    <row r="7781" spans="1:9">
      <c r="A7781" s="539">
        <v>7780</v>
      </c>
      <c r="B7781" s="540" t="s">
        <v>8534</v>
      </c>
      <c r="C7781" s="540" t="s">
        <v>12384</v>
      </c>
      <c r="D7781" s="540" t="s">
        <v>2771</v>
      </c>
      <c r="E7781" s="540" t="s">
        <v>12600</v>
      </c>
      <c r="F7781" s="556">
        <v>96860000</v>
      </c>
      <c r="G7781" s="541">
        <v>2023</v>
      </c>
      <c r="H7781" s="542">
        <f>VLOOKUP(G7781,[3]잔가율!$B$3:$C$33,2,FALSE)</f>
        <v>0.82599999999999996</v>
      </c>
      <c r="I7781" s="552">
        <f t="shared" si="121"/>
        <v>80006360</v>
      </c>
    </row>
    <row r="7782" spans="1:9">
      <c r="A7782" s="539">
        <v>7781</v>
      </c>
      <c r="B7782" s="544" t="s">
        <v>8534</v>
      </c>
      <c r="C7782" s="544" t="s">
        <v>12384</v>
      </c>
      <c r="D7782" s="544" t="s">
        <v>2771</v>
      </c>
      <c r="E7782" s="544" t="s">
        <v>12601</v>
      </c>
      <c r="F7782" s="559">
        <v>90470000</v>
      </c>
      <c r="G7782" s="541">
        <v>2023</v>
      </c>
      <c r="H7782" s="542">
        <f>VLOOKUP(G7782,[3]잔가율!$B$3:$C$33,2,FALSE)</f>
        <v>0.82599999999999996</v>
      </c>
      <c r="I7782" s="552">
        <f t="shared" si="121"/>
        <v>74728220</v>
      </c>
    </row>
    <row r="7783" spans="1:9">
      <c r="A7783" s="539">
        <v>7782</v>
      </c>
      <c r="B7783" s="540" t="s">
        <v>8534</v>
      </c>
      <c r="C7783" s="540" t="s">
        <v>12384</v>
      </c>
      <c r="D7783" s="540" t="s">
        <v>2771</v>
      </c>
      <c r="E7783" s="540" t="s">
        <v>12602</v>
      </c>
      <c r="F7783" s="556">
        <v>107980000</v>
      </c>
      <c r="G7783" s="541">
        <v>2023</v>
      </c>
      <c r="H7783" s="542">
        <f>VLOOKUP(G7783,[3]잔가율!$B$3:$C$33,2,FALSE)</f>
        <v>0.82599999999999996</v>
      </c>
      <c r="I7783" s="552">
        <f t="shared" si="121"/>
        <v>89191480</v>
      </c>
    </row>
    <row r="7784" spans="1:9">
      <c r="A7784" s="539">
        <v>7783</v>
      </c>
      <c r="B7784" s="540" t="s">
        <v>8534</v>
      </c>
      <c r="C7784" s="540" t="s">
        <v>12384</v>
      </c>
      <c r="D7784" s="540" t="s">
        <v>2771</v>
      </c>
      <c r="E7784" s="540" t="s">
        <v>12603</v>
      </c>
      <c r="F7784" s="556">
        <v>105630000</v>
      </c>
      <c r="G7784" s="541">
        <v>2023</v>
      </c>
      <c r="H7784" s="542">
        <f>VLOOKUP(G7784,[3]잔가율!$B$3:$C$33,2,FALSE)</f>
        <v>0.82599999999999996</v>
      </c>
      <c r="I7784" s="552">
        <f t="shared" si="121"/>
        <v>87250380</v>
      </c>
    </row>
    <row r="7785" spans="1:9">
      <c r="A7785" s="539">
        <v>7784</v>
      </c>
      <c r="B7785" s="544" t="s">
        <v>8534</v>
      </c>
      <c r="C7785" s="544" t="s">
        <v>12384</v>
      </c>
      <c r="D7785" s="544" t="s">
        <v>2771</v>
      </c>
      <c r="E7785" s="544" t="s">
        <v>12604</v>
      </c>
      <c r="F7785" s="559">
        <v>103090000</v>
      </c>
      <c r="G7785" s="541">
        <v>2023</v>
      </c>
      <c r="H7785" s="542">
        <f>VLOOKUP(G7785,[3]잔가율!$B$3:$C$33,2,FALSE)</f>
        <v>0.82599999999999996</v>
      </c>
      <c r="I7785" s="552">
        <f t="shared" si="121"/>
        <v>85152340</v>
      </c>
    </row>
    <row r="7786" spans="1:9">
      <c r="A7786" s="539">
        <v>7785</v>
      </c>
      <c r="B7786" s="540" t="s">
        <v>8534</v>
      </c>
      <c r="C7786" s="540" t="s">
        <v>12384</v>
      </c>
      <c r="D7786" s="540" t="s">
        <v>2771</v>
      </c>
      <c r="E7786" s="540" t="s">
        <v>12605</v>
      </c>
      <c r="F7786" s="556">
        <v>73620000</v>
      </c>
      <c r="G7786" s="541">
        <v>2023</v>
      </c>
      <c r="H7786" s="542">
        <f>VLOOKUP(G7786,[3]잔가율!$B$3:$C$33,2,FALSE)</f>
        <v>0.82599999999999996</v>
      </c>
      <c r="I7786" s="552">
        <f t="shared" si="121"/>
        <v>60810120</v>
      </c>
    </row>
    <row r="7787" spans="1:9">
      <c r="A7787" s="539">
        <v>7786</v>
      </c>
      <c r="B7787" s="540" t="s">
        <v>8534</v>
      </c>
      <c r="C7787" s="540" t="s">
        <v>12384</v>
      </c>
      <c r="D7787" s="540" t="s">
        <v>2771</v>
      </c>
      <c r="E7787" s="540" t="s">
        <v>12606</v>
      </c>
      <c r="F7787" s="556">
        <v>70400000</v>
      </c>
      <c r="G7787" s="541">
        <v>2023</v>
      </c>
      <c r="H7787" s="542">
        <f>VLOOKUP(G7787,[3]잔가율!$B$3:$C$33,2,FALSE)</f>
        <v>0.82599999999999996</v>
      </c>
      <c r="I7787" s="552">
        <f t="shared" si="121"/>
        <v>58150400</v>
      </c>
    </row>
    <row r="7788" spans="1:9">
      <c r="A7788" s="539">
        <v>7787</v>
      </c>
      <c r="B7788" s="544" t="s">
        <v>8534</v>
      </c>
      <c r="C7788" s="544" t="s">
        <v>12384</v>
      </c>
      <c r="D7788" s="544" t="s">
        <v>2771</v>
      </c>
      <c r="E7788" s="544" t="s">
        <v>12607</v>
      </c>
      <c r="F7788" s="559">
        <v>75150000</v>
      </c>
      <c r="G7788" s="541">
        <v>2023</v>
      </c>
      <c r="H7788" s="542">
        <f>VLOOKUP(G7788,[3]잔가율!$B$3:$C$33,2,FALSE)</f>
        <v>0.82599999999999996</v>
      </c>
      <c r="I7788" s="552">
        <f t="shared" si="121"/>
        <v>62073900</v>
      </c>
    </row>
    <row r="7789" spans="1:9">
      <c r="A7789" s="539">
        <v>7788</v>
      </c>
      <c r="B7789" s="540" t="s">
        <v>8534</v>
      </c>
      <c r="C7789" s="540" t="s">
        <v>12384</v>
      </c>
      <c r="D7789" s="540" t="s">
        <v>2771</v>
      </c>
      <c r="E7789" s="540" t="s">
        <v>12608</v>
      </c>
      <c r="F7789" s="556">
        <v>87000000</v>
      </c>
      <c r="G7789" s="541">
        <v>2023</v>
      </c>
      <c r="H7789" s="542">
        <f>VLOOKUP(G7789,[3]잔가율!$B$3:$C$33,2,FALSE)</f>
        <v>0.82599999999999996</v>
      </c>
      <c r="I7789" s="552">
        <f t="shared" si="121"/>
        <v>71862000</v>
      </c>
    </row>
    <row r="7790" spans="1:9">
      <c r="A7790" s="539">
        <v>7789</v>
      </c>
      <c r="B7790" s="540" t="s">
        <v>8534</v>
      </c>
      <c r="C7790" s="540" t="s">
        <v>12384</v>
      </c>
      <c r="D7790" s="540" t="s">
        <v>2771</v>
      </c>
      <c r="E7790" s="540" t="s">
        <v>12609</v>
      </c>
      <c r="F7790" s="556">
        <v>73620000</v>
      </c>
      <c r="G7790" s="541">
        <v>2023</v>
      </c>
      <c r="H7790" s="542">
        <f>VLOOKUP(G7790,[3]잔가율!$B$3:$C$33,2,FALSE)</f>
        <v>0.82599999999999996</v>
      </c>
      <c r="I7790" s="552">
        <f t="shared" si="121"/>
        <v>60810120</v>
      </c>
    </row>
    <row r="7791" spans="1:9">
      <c r="A7791" s="539">
        <v>7790</v>
      </c>
      <c r="B7791" s="540" t="s">
        <v>8534</v>
      </c>
      <c r="C7791" s="540" t="s">
        <v>12384</v>
      </c>
      <c r="D7791" s="540" t="s">
        <v>2771</v>
      </c>
      <c r="E7791" s="540" t="s">
        <v>12610</v>
      </c>
      <c r="F7791" s="556">
        <v>103520000</v>
      </c>
      <c r="G7791" s="541">
        <v>2023</v>
      </c>
      <c r="H7791" s="542">
        <f>VLOOKUP(G7791,[3]잔가율!$B$3:$C$33,2,FALSE)</f>
        <v>0.82599999999999996</v>
      </c>
      <c r="I7791" s="552">
        <f t="shared" si="121"/>
        <v>85507520</v>
      </c>
    </row>
    <row r="7792" spans="1:9">
      <c r="A7792" s="539">
        <v>7791</v>
      </c>
      <c r="B7792" s="540" t="s">
        <v>8534</v>
      </c>
      <c r="C7792" s="540" t="s">
        <v>12384</v>
      </c>
      <c r="D7792" s="540" t="s">
        <v>2771</v>
      </c>
      <c r="E7792" s="540" t="s">
        <v>12611</v>
      </c>
      <c r="F7792" s="556">
        <v>85720000</v>
      </c>
      <c r="G7792" s="541">
        <v>2023</v>
      </c>
      <c r="H7792" s="542">
        <f>VLOOKUP(G7792,[3]잔가율!$B$3:$C$33,2,FALSE)</f>
        <v>0.82599999999999996</v>
      </c>
      <c r="I7792" s="552">
        <f t="shared" si="121"/>
        <v>70804720</v>
      </c>
    </row>
    <row r="7793" spans="1:9">
      <c r="A7793" s="539">
        <v>7792</v>
      </c>
      <c r="B7793" s="540" t="s">
        <v>8534</v>
      </c>
      <c r="C7793" s="540" t="s">
        <v>12384</v>
      </c>
      <c r="D7793" s="540" t="s">
        <v>2771</v>
      </c>
      <c r="E7793" s="540" t="s">
        <v>12612</v>
      </c>
      <c r="F7793" s="556">
        <v>74070000</v>
      </c>
      <c r="G7793" s="541">
        <v>2023</v>
      </c>
      <c r="H7793" s="542">
        <f>VLOOKUP(G7793,[3]잔가율!$B$3:$C$33,2,FALSE)</f>
        <v>0.82599999999999996</v>
      </c>
      <c r="I7793" s="552">
        <f t="shared" si="121"/>
        <v>61181820</v>
      </c>
    </row>
    <row r="7794" spans="1:9">
      <c r="A7794" s="539">
        <v>7793</v>
      </c>
      <c r="B7794" s="540" t="s">
        <v>8534</v>
      </c>
      <c r="C7794" s="540" t="s">
        <v>12384</v>
      </c>
      <c r="D7794" s="540" t="s">
        <v>2771</v>
      </c>
      <c r="E7794" s="540" t="s">
        <v>12613</v>
      </c>
      <c r="F7794" s="556">
        <v>98010000</v>
      </c>
      <c r="G7794" s="541">
        <v>2023</v>
      </c>
      <c r="H7794" s="542">
        <f>VLOOKUP(G7794,[3]잔가율!$B$3:$C$33,2,FALSE)</f>
        <v>0.82599999999999996</v>
      </c>
      <c r="I7794" s="552">
        <f t="shared" si="121"/>
        <v>80956260</v>
      </c>
    </row>
    <row r="7795" spans="1:9">
      <c r="A7795" s="539">
        <v>7794</v>
      </c>
      <c r="B7795" s="544" t="s">
        <v>8534</v>
      </c>
      <c r="C7795" s="544" t="s">
        <v>12384</v>
      </c>
      <c r="D7795" s="544" t="s">
        <v>2771</v>
      </c>
      <c r="E7795" s="544" t="s">
        <v>12614</v>
      </c>
      <c r="F7795" s="559">
        <v>77890000</v>
      </c>
      <c r="G7795" s="541">
        <v>2023</v>
      </c>
      <c r="H7795" s="542">
        <f>VLOOKUP(G7795,[3]잔가율!$B$3:$C$33,2,FALSE)</f>
        <v>0.82599999999999996</v>
      </c>
      <c r="I7795" s="552">
        <f t="shared" si="121"/>
        <v>64337140</v>
      </c>
    </row>
    <row r="7796" spans="1:9">
      <c r="A7796" s="539">
        <v>7795</v>
      </c>
      <c r="B7796" s="544" t="s">
        <v>8534</v>
      </c>
      <c r="C7796" s="544" t="s">
        <v>12384</v>
      </c>
      <c r="D7796" s="544" t="s">
        <v>2771</v>
      </c>
      <c r="E7796" s="544" t="s">
        <v>12615</v>
      </c>
      <c r="F7796" s="559">
        <v>73950000</v>
      </c>
      <c r="G7796" s="541">
        <v>2023</v>
      </c>
      <c r="H7796" s="542">
        <f>VLOOKUP(G7796,[3]잔가율!$B$3:$C$33,2,FALSE)</f>
        <v>0.82599999999999996</v>
      </c>
      <c r="I7796" s="552">
        <f t="shared" si="121"/>
        <v>61082700</v>
      </c>
    </row>
    <row r="7797" spans="1:9">
      <c r="A7797" s="539">
        <v>7796</v>
      </c>
      <c r="B7797" s="544" t="s">
        <v>8534</v>
      </c>
      <c r="C7797" s="544" t="s">
        <v>12384</v>
      </c>
      <c r="D7797" s="544" t="s">
        <v>2771</v>
      </c>
      <c r="E7797" s="544" t="s">
        <v>12616</v>
      </c>
      <c r="F7797" s="559">
        <v>91670000</v>
      </c>
      <c r="G7797" s="541">
        <v>2023</v>
      </c>
      <c r="H7797" s="542">
        <f>VLOOKUP(G7797,[3]잔가율!$B$3:$C$33,2,FALSE)</f>
        <v>0.82599999999999996</v>
      </c>
      <c r="I7797" s="552">
        <f t="shared" si="121"/>
        <v>75719420</v>
      </c>
    </row>
    <row r="7798" spans="1:9">
      <c r="A7798" s="539">
        <v>7797</v>
      </c>
      <c r="B7798" s="540" t="s">
        <v>8534</v>
      </c>
      <c r="C7798" s="540" t="s">
        <v>12384</v>
      </c>
      <c r="D7798" s="540" t="s">
        <v>2771</v>
      </c>
      <c r="E7798" s="540" t="s">
        <v>12617</v>
      </c>
      <c r="F7798" s="556">
        <v>70050000</v>
      </c>
      <c r="G7798" s="541">
        <v>2023</v>
      </c>
      <c r="H7798" s="542">
        <f>VLOOKUP(G7798,[3]잔가율!$B$3:$C$33,2,FALSE)</f>
        <v>0.82599999999999996</v>
      </c>
      <c r="I7798" s="552">
        <f t="shared" si="121"/>
        <v>57861300</v>
      </c>
    </row>
    <row r="7799" spans="1:9">
      <c r="A7799" s="539">
        <v>7798</v>
      </c>
      <c r="B7799" s="540" t="s">
        <v>8534</v>
      </c>
      <c r="C7799" s="540" t="s">
        <v>12384</v>
      </c>
      <c r="D7799" s="540" t="s">
        <v>2771</v>
      </c>
      <c r="E7799" s="540" t="s">
        <v>12618</v>
      </c>
      <c r="F7799" s="556">
        <v>67940000</v>
      </c>
      <c r="G7799" s="541">
        <v>2023</v>
      </c>
      <c r="H7799" s="542">
        <f>VLOOKUP(G7799,[3]잔가율!$B$3:$C$33,2,FALSE)</f>
        <v>0.82599999999999996</v>
      </c>
      <c r="I7799" s="552">
        <f t="shared" si="121"/>
        <v>56118440</v>
      </c>
    </row>
    <row r="7800" spans="1:9">
      <c r="A7800" s="539">
        <v>7799</v>
      </c>
      <c r="B7800" s="544" t="s">
        <v>8534</v>
      </c>
      <c r="C7800" s="544" t="s">
        <v>12384</v>
      </c>
      <c r="D7800" s="544" t="s">
        <v>2771</v>
      </c>
      <c r="E7800" s="544" t="s">
        <v>12619</v>
      </c>
      <c r="F7800" s="559">
        <v>66760000</v>
      </c>
      <c r="G7800" s="541">
        <v>2023</v>
      </c>
      <c r="H7800" s="542">
        <f>VLOOKUP(G7800,[3]잔가율!$B$3:$C$33,2,FALSE)</f>
        <v>0.82599999999999996</v>
      </c>
      <c r="I7800" s="552">
        <f t="shared" si="121"/>
        <v>55143760</v>
      </c>
    </row>
    <row r="7801" spans="1:9">
      <c r="A7801" s="539">
        <v>7800</v>
      </c>
      <c r="B7801" s="540" t="s">
        <v>8534</v>
      </c>
      <c r="C7801" s="540" t="s">
        <v>12384</v>
      </c>
      <c r="D7801" s="540" t="s">
        <v>2771</v>
      </c>
      <c r="E7801" s="540" t="s">
        <v>12620</v>
      </c>
      <c r="F7801" s="556">
        <v>83440000</v>
      </c>
      <c r="G7801" s="541">
        <v>2023</v>
      </c>
      <c r="H7801" s="542">
        <f>VLOOKUP(G7801,[3]잔가율!$B$3:$C$33,2,FALSE)</f>
        <v>0.82599999999999996</v>
      </c>
      <c r="I7801" s="552">
        <f t="shared" si="121"/>
        <v>68921440</v>
      </c>
    </row>
    <row r="7802" spans="1:9">
      <c r="A7802" s="539">
        <v>7801</v>
      </c>
      <c r="B7802" s="540" t="s">
        <v>8534</v>
      </c>
      <c r="C7802" s="540" t="s">
        <v>12384</v>
      </c>
      <c r="D7802" s="540" t="s">
        <v>2771</v>
      </c>
      <c r="E7802" s="540" t="s">
        <v>12621</v>
      </c>
      <c r="F7802" s="556">
        <v>70050000</v>
      </c>
      <c r="G7802" s="541">
        <v>2023</v>
      </c>
      <c r="H7802" s="542">
        <f>VLOOKUP(G7802,[3]잔가율!$B$3:$C$33,2,FALSE)</f>
        <v>0.82599999999999996</v>
      </c>
      <c r="I7802" s="552">
        <f t="shared" si="121"/>
        <v>57861300</v>
      </c>
    </row>
    <row r="7803" spans="1:9">
      <c r="A7803" s="539">
        <v>7802</v>
      </c>
      <c r="B7803" s="540" t="s">
        <v>8534</v>
      </c>
      <c r="C7803" s="540" t="s">
        <v>12384</v>
      </c>
      <c r="D7803" s="540" t="s">
        <v>2771</v>
      </c>
      <c r="E7803" s="540" t="s">
        <v>12622</v>
      </c>
      <c r="F7803" s="556">
        <v>99950000</v>
      </c>
      <c r="G7803" s="541">
        <v>2023</v>
      </c>
      <c r="H7803" s="542">
        <f>VLOOKUP(G7803,[3]잔가율!$B$3:$C$33,2,FALSE)</f>
        <v>0.82599999999999996</v>
      </c>
      <c r="I7803" s="552">
        <f t="shared" si="121"/>
        <v>82558700</v>
      </c>
    </row>
    <row r="7804" spans="1:9">
      <c r="A7804" s="539">
        <v>7803</v>
      </c>
      <c r="B7804" s="540" t="s">
        <v>8534</v>
      </c>
      <c r="C7804" s="540" t="s">
        <v>12384</v>
      </c>
      <c r="D7804" s="540" t="s">
        <v>2771</v>
      </c>
      <c r="E7804" s="540" t="s">
        <v>12623</v>
      </c>
      <c r="F7804" s="556">
        <v>81570000</v>
      </c>
      <c r="G7804" s="541">
        <v>2023</v>
      </c>
      <c r="H7804" s="542">
        <f>VLOOKUP(G7804,[3]잔가율!$B$3:$C$33,2,FALSE)</f>
        <v>0.82599999999999996</v>
      </c>
      <c r="I7804" s="552">
        <f t="shared" si="121"/>
        <v>67376820</v>
      </c>
    </row>
    <row r="7805" spans="1:9">
      <c r="A7805" s="539">
        <v>7804</v>
      </c>
      <c r="B7805" s="540" t="s">
        <v>8534</v>
      </c>
      <c r="C7805" s="540" t="s">
        <v>12384</v>
      </c>
      <c r="D7805" s="540" t="s">
        <v>2771</v>
      </c>
      <c r="E7805" s="540" t="s">
        <v>12624</v>
      </c>
      <c r="F7805" s="556">
        <v>71110000</v>
      </c>
      <c r="G7805" s="541">
        <v>2023</v>
      </c>
      <c r="H7805" s="542">
        <f>VLOOKUP(G7805,[3]잔가율!$B$3:$C$33,2,FALSE)</f>
        <v>0.82599999999999996</v>
      </c>
      <c r="I7805" s="552">
        <f t="shared" si="121"/>
        <v>58736860</v>
      </c>
    </row>
    <row r="7806" spans="1:9">
      <c r="A7806" s="539">
        <v>7805</v>
      </c>
      <c r="B7806" s="540" t="s">
        <v>8534</v>
      </c>
      <c r="C7806" s="540" t="s">
        <v>12384</v>
      </c>
      <c r="D7806" s="540" t="s">
        <v>2771</v>
      </c>
      <c r="E7806" s="540" t="s">
        <v>12625</v>
      </c>
      <c r="F7806" s="556">
        <v>94950000</v>
      </c>
      <c r="G7806" s="541">
        <v>2023</v>
      </c>
      <c r="H7806" s="542">
        <f>VLOOKUP(G7806,[3]잔가율!$B$3:$C$33,2,FALSE)</f>
        <v>0.82599999999999996</v>
      </c>
      <c r="I7806" s="552">
        <f t="shared" si="121"/>
        <v>78428700</v>
      </c>
    </row>
    <row r="7807" spans="1:9">
      <c r="A7807" s="539">
        <v>7806</v>
      </c>
      <c r="B7807" s="544" t="s">
        <v>8534</v>
      </c>
      <c r="C7807" s="544" t="s">
        <v>12384</v>
      </c>
      <c r="D7807" s="544" t="s">
        <v>2771</v>
      </c>
      <c r="E7807" s="544" t="s">
        <v>12626</v>
      </c>
      <c r="F7807" s="559">
        <v>85020000</v>
      </c>
      <c r="G7807" s="541">
        <v>2023</v>
      </c>
      <c r="H7807" s="542">
        <f>VLOOKUP(G7807,[3]잔가율!$B$3:$C$33,2,FALSE)</f>
        <v>0.82599999999999996</v>
      </c>
      <c r="I7807" s="552">
        <f t="shared" si="121"/>
        <v>70226520</v>
      </c>
    </row>
    <row r="7808" spans="1:9">
      <c r="A7808" s="539">
        <v>7807</v>
      </c>
      <c r="B7808" s="544" t="s">
        <v>8534</v>
      </c>
      <c r="C7808" s="544" t="s">
        <v>12384</v>
      </c>
      <c r="D7808" s="544" t="s">
        <v>2771</v>
      </c>
      <c r="E7808" s="544" t="s">
        <v>12627</v>
      </c>
      <c r="F7808" s="559">
        <v>74860000</v>
      </c>
      <c r="G7808" s="541">
        <v>2023</v>
      </c>
      <c r="H7808" s="542">
        <f>VLOOKUP(G7808,[3]잔가율!$B$3:$C$33,2,FALSE)</f>
        <v>0.82599999999999996</v>
      </c>
      <c r="I7808" s="552">
        <f t="shared" si="121"/>
        <v>61834360</v>
      </c>
    </row>
    <row r="7809" spans="1:9">
      <c r="A7809" s="539">
        <v>7808</v>
      </c>
      <c r="B7809" s="544" t="s">
        <v>8534</v>
      </c>
      <c r="C7809" s="544" t="s">
        <v>12384</v>
      </c>
      <c r="D7809" s="544" t="s">
        <v>2771</v>
      </c>
      <c r="E7809" s="544" t="s">
        <v>12628</v>
      </c>
      <c r="F7809" s="559">
        <v>97530000</v>
      </c>
      <c r="G7809" s="541">
        <v>2023</v>
      </c>
      <c r="H7809" s="542">
        <f>VLOOKUP(G7809,[3]잔가율!$B$3:$C$33,2,FALSE)</f>
        <v>0.82599999999999996</v>
      </c>
      <c r="I7809" s="552">
        <f t="shared" si="121"/>
        <v>80559780</v>
      </c>
    </row>
    <row r="7810" spans="1:9">
      <c r="A7810" s="539">
        <v>7809</v>
      </c>
      <c r="B7810" s="544" t="s">
        <v>8534</v>
      </c>
      <c r="C7810" s="544" t="s">
        <v>12384</v>
      </c>
      <c r="D7810" s="544" t="s">
        <v>2771</v>
      </c>
      <c r="E7810" s="544" t="s">
        <v>12629</v>
      </c>
      <c r="F7810" s="559">
        <v>78440000</v>
      </c>
      <c r="G7810" s="541">
        <v>2023</v>
      </c>
      <c r="H7810" s="542">
        <f>VLOOKUP(G7810,[3]잔가율!$B$3:$C$33,2,FALSE)</f>
        <v>0.82599999999999996</v>
      </c>
      <c r="I7810" s="552">
        <f t="shared" ref="I7810:I7873" si="122">ROUNDDOWN(F7810*H7810,0)</f>
        <v>64791440</v>
      </c>
    </row>
    <row r="7811" spans="1:9">
      <c r="A7811" s="539">
        <v>7810</v>
      </c>
      <c r="B7811" s="544" t="s">
        <v>8534</v>
      </c>
      <c r="C7811" s="544" t="s">
        <v>12384</v>
      </c>
      <c r="D7811" s="544" t="s">
        <v>2771</v>
      </c>
      <c r="E7811" s="544" t="s">
        <v>12630</v>
      </c>
      <c r="F7811" s="559">
        <v>71180000</v>
      </c>
      <c r="G7811" s="541">
        <v>2023</v>
      </c>
      <c r="H7811" s="542">
        <f>VLOOKUP(G7811,[3]잔가율!$B$3:$C$33,2,FALSE)</f>
        <v>0.82599999999999996</v>
      </c>
      <c r="I7811" s="552">
        <f t="shared" si="122"/>
        <v>58794680</v>
      </c>
    </row>
    <row r="7812" spans="1:9">
      <c r="A7812" s="539">
        <v>7811</v>
      </c>
      <c r="B7812" s="544" t="s">
        <v>8534</v>
      </c>
      <c r="C7812" s="544" t="s">
        <v>12384</v>
      </c>
      <c r="D7812" s="544" t="s">
        <v>2771</v>
      </c>
      <c r="E7812" s="544" t="s">
        <v>12631</v>
      </c>
      <c r="F7812" s="559">
        <v>91930000</v>
      </c>
      <c r="G7812" s="541">
        <v>2023</v>
      </c>
      <c r="H7812" s="542">
        <f>VLOOKUP(G7812,[3]잔가율!$B$3:$C$33,2,FALSE)</f>
        <v>0.82599999999999996</v>
      </c>
      <c r="I7812" s="552">
        <f t="shared" si="122"/>
        <v>75934180</v>
      </c>
    </row>
    <row r="7813" spans="1:9">
      <c r="A7813" s="539">
        <v>7812</v>
      </c>
      <c r="B7813" s="540" t="s">
        <v>8534</v>
      </c>
      <c r="C7813" s="540" t="s">
        <v>12384</v>
      </c>
      <c r="D7813" s="540" t="s">
        <v>2771</v>
      </c>
      <c r="E7813" s="540" t="s">
        <v>12632</v>
      </c>
      <c r="F7813" s="556">
        <v>107980000</v>
      </c>
      <c r="G7813" s="541">
        <v>2023</v>
      </c>
      <c r="H7813" s="542">
        <f>VLOOKUP(G7813,[3]잔가율!$B$3:$C$33,2,FALSE)</f>
        <v>0.82599999999999996</v>
      </c>
      <c r="I7813" s="552">
        <f t="shared" si="122"/>
        <v>89191480</v>
      </c>
    </row>
    <row r="7814" spans="1:9">
      <c r="A7814" s="539">
        <v>7813</v>
      </c>
      <c r="B7814" s="540" t="s">
        <v>8534</v>
      </c>
      <c r="C7814" s="540" t="s">
        <v>12384</v>
      </c>
      <c r="D7814" s="540" t="s">
        <v>2771</v>
      </c>
      <c r="E7814" s="540" t="s">
        <v>12633</v>
      </c>
      <c r="F7814" s="556">
        <v>101810000</v>
      </c>
      <c r="G7814" s="541">
        <v>2023</v>
      </c>
      <c r="H7814" s="542">
        <f>VLOOKUP(G7814,[3]잔가율!$B$3:$C$33,2,FALSE)</f>
        <v>0.82599999999999996</v>
      </c>
      <c r="I7814" s="552">
        <f t="shared" si="122"/>
        <v>84095060</v>
      </c>
    </row>
    <row r="7815" spans="1:9">
      <c r="A7815" s="539">
        <v>7814</v>
      </c>
      <c r="B7815" s="544" t="s">
        <v>8534</v>
      </c>
      <c r="C7815" s="544" t="s">
        <v>12384</v>
      </c>
      <c r="D7815" s="544" t="s">
        <v>2771</v>
      </c>
      <c r="E7815" s="544" t="s">
        <v>12634</v>
      </c>
      <c r="F7815" s="559">
        <v>105510000</v>
      </c>
      <c r="G7815" s="541">
        <v>2023</v>
      </c>
      <c r="H7815" s="542">
        <f>VLOOKUP(G7815,[3]잔가율!$B$3:$C$33,2,FALSE)</f>
        <v>0.82599999999999996</v>
      </c>
      <c r="I7815" s="552">
        <f t="shared" si="122"/>
        <v>87151260</v>
      </c>
    </row>
    <row r="7816" spans="1:9">
      <c r="A7816" s="539">
        <v>7815</v>
      </c>
      <c r="B7816" s="544" t="s">
        <v>8534</v>
      </c>
      <c r="C7816" s="544" t="s">
        <v>12384</v>
      </c>
      <c r="D7816" s="544" t="s">
        <v>2771</v>
      </c>
      <c r="E7816" s="544" t="s">
        <v>12635</v>
      </c>
      <c r="F7816" s="559">
        <v>91970000</v>
      </c>
      <c r="G7816" s="541">
        <v>2023</v>
      </c>
      <c r="H7816" s="542">
        <f>VLOOKUP(G7816,[3]잔가율!$B$3:$C$33,2,FALSE)</f>
        <v>0.82599999999999996</v>
      </c>
      <c r="I7816" s="552">
        <f t="shared" si="122"/>
        <v>75967220</v>
      </c>
    </row>
    <row r="7817" spans="1:9">
      <c r="A7817" s="539">
        <v>7816</v>
      </c>
      <c r="B7817" s="544" t="s">
        <v>8534</v>
      </c>
      <c r="C7817" s="544" t="s">
        <v>12384</v>
      </c>
      <c r="D7817" s="544" t="s">
        <v>2771</v>
      </c>
      <c r="E7817" s="544" t="s">
        <v>12636</v>
      </c>
      <c r="F7817" s="559">
        <v>106150000</v>
      </c>
      <c r="G7817" s="541">
        <v>2023</v>
      </c>
      <c r="H7817" s="542">
        <f>VLOOKUP(G7817,[3]잔가율!$B$3:$C$33,2,FALSE)</f>
        <v>0.82599999999999996</v>
      </c>
      <c r="I7817" s="552">
        <f t="shared" si="122"/>
        <v>87679900</v>
      </c>
    </row>
    <row r="7818" spans="1:9">
      <c r="A7818" s="539">
        <v>7817</v>
      </c>
      <c r="B7818" s="544" t="s">
        <v>8534</v>
      </c>
      <c r="C7818" s="544" t="s">
        <v>12384</v>
      </c>
      <c r="D7818" s="544" t="s">
        <v>2771</v>
      </c>
      <c r="E7818" s="544" t="s">
        <v>12637</v>
      </c>
      <c r="F7818" s="559">
        <v>87270000</v>
      </c>
      <c r="G7818" s="541">
        <v>2023</v>
      </c>
      <c r="H7818" s="542">
        <f>VLOOKUP(G7818,[3]잔가율!$B$3:$C$33,2,FALSE)</f>
        <v>0.82599999999999996</v>
      </c>
      <c r="I7818" s="552">
        <f t="shared" si="122"/>
        <v>72085020</v>
      </c>
    </row>
    <row r="7819" spans="1:9">
      <c r="A7819" s="539">
        <v>7818</v>
      </c>
      <c r="B7819" s="544" t="s">
        <v>8534</v>
      </c>
      <c r="C7819" s="544" t="s">
        <v>12384</v>
      </c>
      <c r="D7819" s="544" t="s">
        <v>2771</v>
      </c>
      <c r="E7819" s="544" t="s">
        <v>12638</v>
      </c>
      <c r="F7819" s="559">
        <v>95900000</v>
      </c>
      <c r="G7819" s="541">
        <v>2023</v>
      </c>
      <c r="H7819" s="542">
        <f>VLOOKUP(G7819,[3]잔가율!$B$3:$C$33,2,FALSE)</f>
        <v>0.82599999999999996</v>
      </c>
      <c r="I7819" s="552">
        <f t="shared" si="122"/>
        <v>79213400</v>
      </c>
    </row>
    <row r="7820" spans="1:9">
      <c r="A7820" s="539">
        <v>7819</v>
      </c>
      <c r="B7820" s="544" t="s">
        <v>8534</v>
      </c>
      <c r="C7820" s="544" t="s">
        <v>12384</v>
      </c>
      <c r="D7820" s="544" t="s">
        <v>2771</v>
      </c>
      <c r="E7820" s="544" t="s">
        <v>12639</v>
      </c>
      <c r="F7820" s="559">
        <v>81710000</v>
      </c>
      <c r="G7820" s="541">
        <v>2023</v>
      </c>
      <c r="H7820" s="542">
        <f>VLOOKUP(G7820,[3]잔가율!$B$3:$C$33,2,FALSE)</f>
        <v>0.82599999999999996</v>
      </c>
      <c r="I7820" s="552">
        <f t="shared" si="122"/>
        <v>67492460</v>
      </c>
    </row>
    <row r="7821" spans="1:9">
      <c r="A7821" s="539">
        <v>7820</v>
      </c>
      <c r="B7821" s="544" t="s">
        <v>8534</v>
      </c>
      <c r="C7821" s="544" t="s">
        <v>12384</v>
      </c>
      <c r="D7821" s="544" t="s">
        <v>2771</v>
      </c>
      <c r="E7821" s="544" t="s">
        <v>12640</v>
      </c>
      <c r="F7821" s="559">
        <v>90780000</v>
      </c>
      <c r="G7821" s="541">
        <v>2023</v>
      </c>
      <c r="H7821" s="542">
        <f>VLOOKUP(G7821,[3]잔가율!$B$3:$C$33,2,FALSE)</f>
        <v>0.82599999999999996</v>
      </c>
      <c r="I7821" s="552">
        <f t="shared" si="122"/>
        <v>74984280</v>
      </c>
    </row>
    <row r="7822" spans="1:9">
      <c r="A7822" s="539">
        <v>7821</v>
      </c>
      <c r="B7822" s="544" t="s">
        <v>8534</v>
      </c>
      <c r="C7822" s="544" t="s">
        <v>12384</v>
      </c>
      <c r="D7822" s="544" t="s">
        <v>2771</v>
      </c>
      <c r="E7822" s="544" t="s">
        <v>12641</v>
      </c>
      <c r="F7822" s="559">
        <v>84560000</v>
      </c>
      <c r="G7822" s="541">
        <v>2023</v>
      </c>
      <c r="H7822" s="542">
        <f>VLOOKUP(G7822,[3]잔가율!$B$3:$C$33,2,FALSE)</f>
        <v>0.82599999999999996</v>
      </c>
      <c r="I7822" s="552">
        <f t="shared" si="122"/>
        <v>69846560</v>
      </c>
    </row>
    <row r="7823" spans="1:9">
      <c r="A7823" s="539">
        <v>7822</v>
      </c>
      <c r="B7823" s="544" t="s">
        <v>8534</v>
      </c>
      <c r="C7823" s="544" t="s">
        <v>12384</v>
      </c>
      <c r="D7823" s="544" t="s">
        <v>2771</v>
      </c>
      <c r="E7823" s="544" t="s">
        <v>12642</v>
      </c>
      <c r="F7823" s="559">
        <v>93570000</v>
      </c>
      <c r="G7823" s="541">
        <v>2023</v>
      </c>
      <c r="H7823" s="542">
        <f>VLOOKUP(G7823,[3]잔가율!$B$3:$C$33,2,FALSE)</f>
        <v>0.82599999999999996</v>
      </c>
      <c r="I7823" s="552">
        <f t="shared" si="122"/>
        <v>77288820</v>
      </c>
    </row>
    <row r="7824" spans="1:9">
      <c r="A7824" s="539">
        <v>7823</v>
      </c>
      <c r="B7824" s="544" t="s">
        <v>8534</v>
      </c>
      <c r="C7824" s="544" t="s">
        <v>12384</v>
      </c>
      <c r="D7824" s="544" t="s">
        <v>2771</v>
      </c>
      <c r="E7824" s="544" t="s">
        <v>12643</v>
      </c>
      <c r="F7824" s="559">
        <v>102100000</v>
      </c>
      <c r="G7824" s="541">
        <v>2023</v>
      </c>
      <c r="H7824" s="542">
        <f>VLOOKUP(G7824,[3]잔가율!$B$3:$C$33,2,FALSE)</f>
        <v>0.82599999999999996</v>
      </c>
      <c r="I7824" s="552">
        <f t="shared" si="122"/>
        <v>84334600</v>
      </c>
    </row>
    <row r="7825" spans="1:9">
      <c r="A7825" s="539">
        <v>7824</v>
      </c>
      <c r="B7825" s="544" t="s">
        <v>8534</v>
      </c>
      <c r="C7825" s="544" t="s">
        <v>12384</v>
      </c>
      <c r="D7825" s="544" t="s">
        <v>2771</v>
      </c>
      <c r="E7825" s="544" t="s">
        <v>12644</v>
      </c>
      <c r="F7825" s="559">
        <v>86890000</v>
      </c>
      <c r="G7825" s="541">
        <v>2023</v>
      </c>
      <c r="H7825" s="542">
        <f>VLOOKUP(G7825,[3]잔가율!$B$3:$C$33,2,FALSE)</f>
        <v>0.82599999999999996</v>
      </c>
      <c r="I7825" s="552">
        <f t="shared" si="122"/>
        <v>71771140</v>
      </c>
    </row>
    <row r="7826" spans="1:9">
      <c r="A7826" s="539">
        <v>7825</v>
      </c>
      <c r="B7826" s="544" t="s">
        <v>8534</v>
      </c>
      <c r="C7826" s="544" t="s">
        <v>12384</v>
      </c>
      <c r="D7826" s="544" t="s">
        <v>12645</v>
      </c>
      <c r="E7826" s="544" t="s">
        <v>12646</v>
      </c>
      <c r="F7826" s="559">
        <v>136580000</v>
      </c>
      <c r="G7826" s="541">
        <v>2023</v>
      </c>
      <c r="H7826" s="542">
        <f>VLOOKUP(G7826,[3]잔가율!$B$3:$C$33,2,FALSE)</f>
        <v>0.82599999999999996</v>
      </c>
      <c r="I7826" s="552">
        <f t="shared" si="122"/>
        <v>112815080</v>
      </c>
    </row>
    <row r="7827" spans="1:9">
      <c r="A7827" s="539">
        <v>7826</v>
      </c>
      <c r="B7827" s="540" t="s">
        <v>8534</v>
      </c>
      <c r="C7827" s="540" t="s">
        <v>12384</v>
      </c>
      <c r="D7827" s="540" t="s">
        <v>12647</v>
      </c>
      <c r="E7827" s="540" t="s">
        <v>12648</v>
      </c>
      <c r="F7827" s="556">
        <v>141000000</v>
      </c>
      <c r="G7827" s="541">
        <v>2023</v>
      </c>
      <c r="H7827" s="542">
        <f>VLOOKUP(G7827,[3]잔가율!$B$3:$C$33,2,FALSE)</f>
        <v>0.82599999999999996</v>
      </c>
      <c r="I7827" s="552">
        <f t="shared" si="122"/>
        <v>116466000</v>
      </c>
    </row>
    <row r="7828" spans="1:9">
      <c r="A7828" s="539">
        <v>7827</v>
      </c>
      <c r="B7828" s="540" t="s">
        <v>8534</v>
      </c>
      <c r="C7828" s="540" t="s">
        <v>12384</v>
      </c>
      <c r="D7828" s="540" t="s">
        <v>12647</v>
      </c>
      <c r="E7828" s="540" t="s">
        <v>12649</v>
      </c>
      <c r="F7828" s="556">
        <v>131520000</v>
      </c>
      <c r="G7828" s="541">
        <v>2023</v>
      </c>
      <c r="H7828" s="542">
        <f>VLOOKUP(G7828,[3]잔가율!$B$3:$C$33,2,FALSE)</f>
        <v>0.82599999999999996</v>
      </c>
      <c r="I7828" s="552">
        <f t="shared" si="122"/>
        <v>108635520</v>
      </c>
    </row>
    <row r="7829" spans="1:9">
      <c r="A7829" s="539">
        <v>7828</v>
      </c>
      <c r="B7829" s="540" t="s">
        <v>8534</v>
      </c>
      <c r="C7829" s="540" t="s">
        <v>12384</v>
      </c>
      <c r="D7829" s="540" t="s">
        <v>12647</v>
      </c>
      <c r="E7829" s="540" t="s">
        <v>12650</v>
      </c>
      <c r="F7829" s="556">
        <v>141000000</v>
      </c>
      <c r="G7829" s="541">
        <v>2023</v>
      </c>
      <c r="H7829" s="542">
        <f>VLOOKUP(G7829,[3]잔가율!$B$3:$C$33,2,FALSE)</f>
        <v>0.82599999999999996</v>
      </c>
      <c r="I7829" s="552">
        <f t="shared" si="122"/>
        <v>116466000</v>
      </c>
    </row>
    <row r="7830" spans="1:9">
      <c r="A7830" s="539">
        <v>7829</v>
      </c>
      <c r="B7830" s="540" t="s">
        <v>8534</v>
      </c>
      <c r="C7830" s="540" t="s">
        <v>12384</v>
      </c>
      <c r="D7830" s="540" t="s">
        <v>12647</v>
      </c>
      <c r="E7830" s="540" t="s">
        <v>12651</v>
      </c>
      <c r="F7830" s="556">
        <v>136170000</v>
      </c>
      <c r="G7830" s="541">
        <v>2023</v>
      </c>
      <c r="H7830" s="542">
        <f>VLOOKUP(G7830,[3]잔가율!$B$3:$C$33,2,FALSE)</f>
        <v>0.82599999999999996</v>
      </c>
      <c r="I7830" s="552">
        <f t="shared" si="122"/>
        <v>112476420</v>
      </c>
    </row>
    <row r="7831" spans="1:9">
      <c r="A7831" s="539">
        <v>7830</v>
      </c>
      <c r="B7831" s="414" t="s">
        <v>8534</v>
      </c>
      <c r="C7831" s="544" t="s">
        <v>12384</v>
      </c>
      <c r="D7831" s="544" t="s">
        <v>12652</v>
      </c>
      <c r="E7831" s="544" t="s">
        <v>12653</v>
      </c>
      <c r="F7831" s="560">
        <v>58610000</v>
      </c>
      <c r="G7831" s="541">
        <v>2023</v>
      </c>
      <c r="H7831" s="542">
        <f>VLOOKUP(G7831,[3]잔가율!$B$3:$C$33,2,FALSE)</f>
        <v>0.82599999999999996</v>
      </c>
      <c r="I7831" s="552">
        <f t="shared" si="122"/>
        <v>48411860</v>
      </c>
    </row>
    <row r="7832" spans="1:9">
      <c r="A7832" s="539">
        <v>7831</v>
      </c>
      <c r="B7832" s="414" t="s">
        <v>8534</v>
      </c>
      <c r="C7832" s="544" t="s">
        <v>12384</v>
      </c>
      <c r="D7832" s="544" t="s">
        <v>12652</v>
      </c>
      <c r="E7832" s="544" t="s">
        <v>12654</v>
      </c>
      <c r="F7832" s="560">
        <v>66520000</v>
      </c>
      <c r="G7832" s="541">
        <v>2023</v>
      </c>
      <c r="H7832" s="542">
        <f>VLOOKUP(G7832,[3]잔가율!$B$3:$C$33,2,FALSE)</f>
        <v>0.82599999999999996</v>
      </c>
      <c r="I7832" s="552">
        <f t="shared" si="122"/>
        <v>54945520</v>
      </c>
    </row>
    <row r="7833" spans="1:9">
      <c r="A7833" s="539">
        <v>7832</v>
      </c>
      <c r="B7833" s="414" t="s">
        <v>8534</v>
      </c>
      <c r="C7833" s="544" t="s">
        <v>12384</v>
      </c>
      <c r="D7833" s="544" t="s">
        <v>12652</v>
      </c>
      <c r="E7833" s="544" t="s">
        <v>12655</v>
      </c>
      <c r="F7833" s="560">
        <v>63810000</v>
      </c>
      <c r="G7833" s="541">
        <v>2023</v>
      </c>
      <c r="H7833" s="542">
        <f>VLOOKUP(G7833,[3]잔가율!$B$3:$C$33,2,FALSE)</f>
        <v>0.82599999999999996</v>
      </c>
      <c r="I7833" s="552">
        <f t="shared" si="122"/>
        <v>52707060</v>
      </c>
    </row>
    <row r="7834" spans="1:9">
      <c r="A7834" s="539">
        <v>7833</v>
      </c>
      <c r="B7834" s="414" t="s">
        <v>8534</v>
      </c>
      <c r="C7834" s="544" t="s">
        <v>12384</v>
      </c>
      <c r="D7834" s="544" t="s">
        <v>12652</v>
      </c>
      <c r="E7834" s="544" t="s">
        <v>12656</v>
      </c>
      <c r="F7834" s="560">
        <v>66060000</v>
      </c>
      <c r="G7834" s="541">
        <v>2023</v>
      </c>
      <c r="H7834" s="542">
        <f>VLOOKUP(G7834,[3]잔가율!$B$3:$C$33,2,FALSE)</f>
        <v>0.82599999999999996</v>
      </c>
      <c r="I7834" s="552">
        <f t="shared" si="122"/>
        <v>54565560</v>
      </c>
    </row>
    <row r="7835" spans="1:9">
      <c r="A7835" s="539">
        <v>7834</v>
      </c>
      <c r="B7835" s="414" t="s">
        <v>8534</v>
      </c>
      <c r="C7835" s="544" t="s">
        <v>12384</v>
      </c>
      <c r="D7835" s="544" t="s">
        <v>12652</v>
      </c>
      <c r="E7835" s="544" t="s">
        <v>12657</v>
      </c>
      <c r="F7835" s="560">
        <v>70190000</v>
      </c>
      <c r="G7835" s="541">
        <v>2023</v>
      </c>
      <c r="H7835" s="542">
        <f>VLOOKUP(G7835,[3]잔가율!$B$3:$C$33,2,FALSE)</f>
        <v>0.82599999999999996</v>
      </c>
      <c r="I7835" s="552">
        <f t="shared" si="122"/>
        <v>57976940</v>
      </c>
    </row>
    <row r="7836" spans="1:9">
      <c r="A7836" s="539">
        <v>7835</v>
      </c>
      <c r="B7836" s="543" t="s">
        <v>8534</v>
      </c>
      <c r="C7836" s="543" t="s">
        <v>12384</v>
      </c>
      <c r="D7836" s="543" t="s">
        <v>2896</v>
      </c>
      <c r="E7836" s="543" t="s">
        <v>12658</v>
      </c>
      <c r="F7836" s="561">
        <v>50830000</v>
      </c>
      <c r="G7836" s="541">
        <v>2023</v>
      </c>
      <c r="H7836" s="542">
        <f>VLOOKUP(G7836,[3]잔가율!$B$3:$C$33,2,FALSE)</f>
        <v>0.82599999999999996</v>
      </c>
      <c r="I7836" s="552">
        <f t="shared" si="122"/>
        <v>41985580</v>
      </c>
    </row>
    <row r="7837" spans="1:9">
      <c r="A7837" s="539">
        <v>7836</v>
      </c>
      <c r="B7837" s="543" t="s">
        <v>8534</v>
      </c>
      <c r="C7837" s="543" t="s">
        <v>12384</v>
      </c>
      <c r="D7837" s="543" t="s">
        <v>2896</v>
      </c>
      <c r="E7837" s="543" t="s">
        <v>12659</v>
      </c>
      <c r="F7837" s="561">
        <v>47450000</v>
      </c>
      <c r="G7837" s="541">
        <v>2023</v>
      </c>
      <c r="H7837" s="542">
        <f>VLOOKUP(G7837,[3]잔가율!$B$3:$C$33,2,FALSE)</f>
        <v>0.82599999999999996</v>
      </c>
      <c r="I7837" s="552">
        <f t="shared" si="122"/>
        <v>39193700</v>
      </c>
    </row>
    <row r="7838" spans="1:9">
      <c r="A7838" s="539">
        <v>7837</v>
      </c>
      <c r="B7838" s="544" t="s">
        <v>8534</v>
      </c>
      <c r="C7838" s="544" t="s">
        <v>12384</v>
      </c>
      <c r="D7838" s="544" t="s">
        <v>2896</v>
      </c>
      <c r="E7838" s="544" t="s">
        <v>12660</v>
      </c>
      <c r="F7838" s="559">
        <v>48310000</v>
      </c>
      <c r="G7838" s="541">
        <v>2023</v>
      </c>
      <c r="H7838" s="542">
        <f>VLOOKUP(G7838,[3]잔가율!$B$3:$C$33,2,FALSE)</f>
        <v>0.82599999999999996</v>
      </c>
      <c r="I7838" s="552">
        <f t="shared" si="122"/>
        <v>39904060</v>
      </c>
    </row>
    <row r="7839" spans="1:9">
      <c r="A7839" s="539">
        <v>7838</v>
      </c>
      <c r="B7839" s="544" t="s">
        <v>8534</v>
      </c>
      <c r="C7839" s="544" t="s">
        <v>12384</v>
      </c>
      <c r="D7839" s="544" t="s">
        <v>2896</v>
      </c>
      <c r="E7839" s="544" t="s">
        <v>12661</v>
      </c>
      <c r="F7839" s="559">
        <v>51800000</v>
      </c>
      <c r="G7839" s="541">
        <v>2023</v>
      </c>
      <c r="H7839" s="542">
        <f>VLOOKUP(G7839,[3]잔가율!$B$3:$C$33,2,FALSE)</f>
        <v>0.82599999999999996</v>
      </c>
      <c r="I7839" s="552">
        <f t="shared" si="122"/>
        <v>42786800</v>
      </c>
    </row>
    <row r="7840" spans="1:9">
      <c r="A7840" s="539">
        <v>7839</v>
      </c>
      <c r="B7840" s="544" t="s">
        <v>8534</v>
      </c>
      <c r="C7840" s="544" t="s">
        <v>12384</v>
      </c>
      <c r="D7840" s="544" t="s">
        <v>2896</v>
      </c>
      <c r="E7840" s="544" t="s">
        <v>12662</v>
      </c>
      <c r="F7840" s="559">
        <v>46980000</v>
      </c>
      <c r="G7840" s="541">
        <v>2023</v>
      </c>
      <c r="H7840" s="542">
        <f>VLOOKUP(G7840,[3]잔가율!$B$3:$C$33,2,FALSE)</f>
        <v>0.82599999999999996</v>
      </c>
      <c r="I7840" s="552">
        <f t="shared" si="122"/>
        <v>38805480</v>
      </c>
    </row>
    <row r="7841" spans="1:9">
      <c r="A7841" s="539">
        <v>7840</v>
      </c>
      <c r="B7841" s="544" t="s">
        <v>8534</v>
      </c>
      <c r="C7841" s="544" t="s">
        <v>12384</v>
      </c>
      <c r="D7841" s="544" t="s">
        <v>2896</v>
      </c>
      <c r="E7841" s="544" t="s">
        <v>12663</v>
      </c>
      <c r="F7841" s="559">
        <v>49200000</v>
      </c>
      <c r="G7841" s="541">
        <v>2023</v>
      </c>
      <c r="H7841" s="542">
        <f>VLOOKUP(G7841,[3]잔가율!$B$3:$C$33,2,FALSE)</f>
        <v>0.82599999999999996</v>
      </c>
      <c r="I7841" s="552">
        <f t="shared" si="122"/>
        <v>40639200</v>
      </c>
    </row>
    <row r="7842" spans="1:9">
      <c r="A7842" s="539">
        <v>7841</v>
      </c>
      <c r="B7842" s="544" t="s">
        <v>8534</v>
      </c>
      <c r="C7842" s="544" t="s">
        <v>12384</v>
      </c>
      <c r="D7842" s="544" t="s">
        <v>2896</v>
      </c>
      <c r="E7842" s="544" t="s">
        <v>12664</v>
      </c>
      <c r="F7842" s="559">
        <v>46830000</v>
      </c>
      <c r="G7842" s="541">
        <v>2023</v>
      </c>
      <c r="H7842" s="542">
        <f>VLOOKUP(G7842,[3]잔가율!$B$3:$C$33,2,FALSE)</f>
        <v>0.82599999999999996</v>
      </c>
      <c r="I7842" s="552">
        <f t="shared" si="122"/>
        <v>38681580</v>
      </c>
    </row>
    <row r="7843" spans="1:9">
      <c r="A7843" s="539">
        <v>7842</v>
      </c>
      <c r="B7843" s="544" t="s">
        <v>8534</v>
      </c>
      <c r="C7843" s="544" t="s">
        <v>12384</v>
      </c>
      <c r="D7843" s="544" t="s">
        <v>2896</v>
      </c>
      <c r="E7843" s="544" t="s">
        <v>12665</v>
      </c>
      <c r="F7843" s="559">
        <v>48010000</v>
      </c>
      <c r="G7843" s="541">
        <v>2023</v>
      </c>
      <c r="H7843" s="542">
        <f>VLOOKUP(G7843,[3]잔가율!$B$3:$C$33,2,FALSE)</f>
        <v>0.82599999999999996</v>
      </c>
      <c r="I7843" s="552">
        <f t="shared" si="122"/>
        <v>39656260</v>
      </c>
    </row>
    <row r="7844" spans="1:9">
      <c r="A7844" s="539">
        <v>7843</v>
      </c>
      <c r="B7844" s="543" t="s">
        <v>8534</v>
      </c>
      <c r="C7844" s="543" t="s">
        <v>12384</v>
      </c>
      <c r="D7844" s="543" t="s">
        <v>2896</v>
      </c>
      <c r="E7844" s="543" t="s">
        <v>12666</v>
      </c>
      <c r="F7844" s="561">
        <v>54130000</v>
      </c>
      <c r="G7844" s="541">
        <v>2023</v>
      </c>
      <c r="H7844" s="542">
        <f>VLOOKUP(G7844,[3]잔가율!$B$3:$C$33,2,FALSE)</f>
        <v>0.82599999999999996</v>
      </c>
      <c r="I7844" s="552">
        <f t="shared" si="122"/>
        <v>44711380</v>
      </c>
    </row>
    <row r="7845" spans="1:9">
      <c r="A7845" s="539">
        <v>7844</v>
      </c>
      <c r="B7845" s="543" t="s">
        <v>8534</v>
      </c>
      <c r="C7845" s="543" t="s">
        <v>12384</v>
      </c>
      <c r="D7845" s="543" t="s">
        <v>2896</v>
      </c>
      <c r="E7845" s="543" t="s">
        <v>12667</v>
      </c>
      <c r="F7845" s="561">
        <v>48590000</v>
      </c>
      <c r="G7845" s="541">
        <v>2023</v>
      </c>
      <c r="H7845" s="542">
        <f>VLOOKUP(G7845,[3]잔가율!$B$3:$C$33,2,FALSE)</f>
        <v>0.82599999999999996</v>
      </c>
      <c r="I7845" s="552">
        <f t="shared" si="122"/>
        <v>40135340</v>
      </c>
    </row>
    <row r="7846" spans="1:9">
      <c r="A7846" s="539">
        <v>7845</v>
      </c>
      <c r="B7846" s="543" t="s">
        <v>8534</v>
      </c>
      <c r="C7846" s="543" t="s">
        <v>12384</v>
      </c>
      <c r="D7846" s="543" t="s">
        <v>2896</v>
      </c>
      <c r="E7846" s="543" t="s">
        <v>12668</v>
      </c>
      <c r="F7846" s="561">
        <v>50880000</v>
      </c>
      <c r="G7846" s="541">
        <v>2023</v>
      </c>
      <c r="H7846" s="542">
        <f>VLOOKUP(G7846,[3]잔가율!$B$3:$C$33,2,FALSE)</f>
        <v>0.82599999999999996</v>
      </c>
      <c r="I7846" s="552">
        <f t="shared" si="122"/>
        <v>42026880</v>
      </c>
    </row>
    <row r="7847" spans="1:9">
      <c r="A7847" s="539">
        <v>7846</v>
      </c>
      <c r="B7847" s="543" t="s">
        <v>8534</v>
      </c>
      <c r="C7847" s="543" t="s">
        <v>12384</v>
      </c>
      <c r="D7847" s="543" t="s">
        <v>2896</v>
      </c>
      <c r="E7847" s="543" t="s">
        <v>12669</v>
      </c>
      <c r="F7847" s="561">
        <v>51590000</v>
      </c>
      <c r="G7847" s="541">
        <v>2023</v>
      </c>
      <c r="H7847" s="542">
        <f>VLOOKUP(G7847,[3]잔가율!$B$3:$C$33,2,FALSE)</f>
        <v>0.82599999999999996</v>
      </c>
      <c r="I7847" s="552">
        <f t="shared" si="122"/>
        <v>42613340</v>
      </c>
    </row>
    <row r="7848" spans="1:9">
      <c r="A7848" s="539">
        <v>7847</v>
      </c>
      <c r="B7848" s="544" t="s">
        <v>8534</v>
      </c>
      <c r="C7848" s="544" t="s">
        <v>12384</v>
      </c>
      <c r="D7848" s="544" t="s">
        <v>2896</v>
      </c>
      <c r="E7848" s="544" t="s">
        <v>12670</v>
      </c>
      <c r="F7848" s="559">
        <v>56770000</v>
      </c>
      <c r="G7848" s="541">
        <v>2023</v>
      </c>
      <c r="H7848" s="542">
        <f>VLOOKUP(G7848,[3]잔가율!$B$3:$C$33,2,FALSE)</f>
        <v>0.82599999999999996</v>
      </c>
      <c r="I7848" s="552">
        <f t="shared" si="122"/>
        <v>46892020</v>
      </c>
    </row>
    <row r="7849" spans="1:9">
      <c r="A7849" s="539">
        <v>7848</v>
      </c>
      <c r="B7849" s="544" t="s">
        <v>8534</v>
      </c>
      <c r="C7849" s="544" t="s">
        <v>12384</v>
      </c>
      <c r="D7849" s="544" t="s">
        <v>2896</v>
      </c>
      <c r="E7849" s="544" t="s">
        <v>12671</v>
      </c>
      <c r="F7849" s="559">
        <v>50550000</v>
      </c>
      <c r="G7849" s="541">
        <v>2023</v>
      </c>
      <c r="H7849" s="542">
        <f>VLOOKUP(G7849,[3]잔가율!$B$3:$C$33,2,FALSE)</f>
        <v>0.82599999999999996</v>
      </c>
      <c r="I7849" s="552">
        <f t="shared" si="122"/>
        <v>41754300</v>
      </c>
    </row>
    <row r="7850" spans="1:9">
      <c r="A7850" s="539">
        <v>7849</v>
      </c>
      <c r="B7850" s="544" t="s">
        <v>8534</v>
      </c>
      <c r="C7850" s="544" t="s">
        <v>12384</v>
      </c>
      <c r="D7850" s="544" t="s">
        <v>2896</v>
      </c>
      <c r="E7850" s="544" t="s">
        <v>12672</v>
      </c>
      <c r="F7850" s="559">
        <v>51860000</v>
      </c>
      <c r="G7850" s="541">
        <v>2023</v>
      </c>
      <c r="H7850" s="542">
        <f>VLOOKUP(G7850,[3]잔가율!$B$3:$C$33,2,FALSE)</f>
        <v>0.82599999999999996</v>
      </c>
      <c r="I7850" s="552">
        <f t="shared" si="122"/>
        <v>42836360</v>
      </c>
    </row>
    <row r="7851" spans="1:9">
      <c r="A7851" s="539">
        <v>7850</v>
      </c>
      <c r="B7851" s="544" t="s">
        <v>8534</v>
      </c>
      <c r="C7851" s="544" t="s">
        <v>12384</v>
      </c>
      <c r="D7851" s="544" t="s">
        <v>2896</v>
      </c>
      <c r="E7851" s="544" t="s">
        <v>12673</v>
      </c>
      <c r="F7851" s="559">
        <v>56830000</v>
      </c>
      <c r="G7851" s="541">
        <v>2023</v>
      </c>
      <c r="H7851" s="542">
        <f>VLOOKUP(G7851,[3]잔가율!$B$3:$C$33,2,FALSE)</f>
        <v>0.82599999999999996</v>
      </c>
      <c r="I7851" s="552">
        <f t="shared" si="122"/>
        <v>46941580</v>
      </c>
    </row>
    <row r="7852" spans="1:9">
      <c r="A7852" s="539">
        <v>7851</v>
      </c>
      <c r="B7852" s="544" t="s">
        <v>8534</v>
      </c>
      <c r="C7852" s="544" t="s">
        <v>12384</v>
      </c>
      <c r="D7852" s="544" t="s">
        <v>2896</v>
      </c>
      <c r="E7852" s="544" t="s">
        <v>12674</v>
      </c>
      <c r="F7852" s="559">
        <v>50550000</v>
      </c>
      <c r="G7852" s="541">
        <v>2023</v>
      </c>
      <c r="H7852" s="542">
        <f>VLOOKUP(G7852,[3]잔가율!$B$3:$C$33,2,FALSE)</f>
        <v>0.82599999999999996</v>
      </c>
      <c r="I7852" s="552">
        <f t="shared" si="122"/>
        <v>41754300</v>
      </c>
    </row>
    <row r="7853" spans="1:9">
      <c r="A7853" s="539">
        <v>7852</v>
      </c>
      <c r="B7853" s="544" t="s">
        <v>8534</v>
      </c>
      <c r="C7853" s="544" t="s">
        <v>12384</v>
      </c>
      <c r="D7853" s="544" t="s">
        <v>2896</v>
      </c>
      <c r="E7853" s="544" t="s">
        <v>12675</v>
      </c>
      <c r="F7853" s="559">
        <v>53270000</v>
      </c>
      <c r="G7853" s="541">
        <v>2023</v>
      </c>
      <c r="H7853" s="542">
        <f>VLOOKUP(G7853,[3]잔가율!$B$3:$C$33,2,FALSE)</f>
        <v>0.82599999999999996</v>
      </c>
      <c r="I7853" s="552">
        <f t="shared" si="122"/>
        <v>44001020</v>
      </c>
    </row>
    <row r="7854" spans="1:9">
      <c r="A7854" s="539">
        <v>7853</v>
      </c>
      <c r="B7854" s="544" t="s">
        <v>8534</v>
      </c>
      <c r="C7854" s="544" t="s">
        <v>12384</v>
      </c>
      <c r="D7854" s="544" t="s">
        <v>2896</v>
      </c>
      <c r="E7854" s="544" t="s">
        <v>12676</v>
      </c>
      <c r="F7854" s="559">
        <v>53190000</v>
      </c>
      <c r="G7854" s="541">
        <v>2023</v>
      </c>
      <c r="H7854" s="542">
        <f>VLOOKUP(G7854,[3]잔가율!$B$3:$C$33,2,FALSE)</f>
        <v>0.82599999999999996</v>
      </c>
      <c r="I7854" s="552">
        <f t="shared" si="122"/>
        <v>43934940</v>
      </c>
    </row>
    <row r="7855" spans="1:9">
      <c r="A7855" s="539">
        <v>7854</v>
      </c>
      <c r="B7855" s="544" t="s">
        <v>8534</v>
      </c>
      <c r="C7855" s="544" t="s">
        <v>12384</v>
      </c>
      <c r="D7855" s="544" t="s">
        <v>2896</v>
      </c>
      <c r="E7855" s="544" t="s">
        <v>12677</v>
      </c>
      <c r="F7855" s="559">
        <v>50480000</v>
      </c>
      <c r="G7855" s="541">
        <v>2023</v>
      </c>
      <c r="H7855" s="542">
        <f>VLOOKUP(G7855,[3]잔가율!$B$3:$C$33,2,FALSE)</f>
        <v>0.82599999999999996</v>
      </c>
      <c r="I7855" s="552">
        <f t="shared" si="122"/>
        <v>41696480</v>
      </c>
    </row>
    <row r="7856" spans="1:9">
      <c r="A7856" s="539">
        <v>7855</v>
      </c>
      <c r="B7856" s="544" t="s">
        <v>8534</v>
      </c>
      <c r="C7856" s="544" t="s">
        <v>12384</v>
      </c>
      <c r="D7856" s="544" t="s">
        <v>2896</v>
      </c>
      <c r="E7856" s="544" t="s">
        <v>12678</v>
      </c>
      <c r="F7856" s="559">
        <v>45240000</v>
      </c>
      <c r="G7856" s="541">
        <v>2023</v>
      </c>
      <c r="H7856" s="542">
        <f>VLOOKUP(G7856,[3]잔가율!$B$3:$C$33,2,FALSE)</f>
        <v>0.82599999999999996</v>
      </c>
      <c r="I7856" s="552">
        <f t="shared" si="122"/>
        <v>37368240</v>
      </c>
    </row>
    <row r="7857" spans="1:9">
      <c r="A7857" s="539">
        <v>7856</v>
      </c>
      <c r="B7857" s="544" t="s">
        <v>8534</v>
      </c>
      <c r="C7857" s="544" t="s">
        <v>12384</v>
      </c>
      <c r="D7857" s="544" t="s">
        <v>2896</v>
      </c>
      <c r="E7857" s="544" t="s">
        <v>12679</v>
      </c>
      <c r="F7857" s="559">
        <v>45830000</v>
      </c>
      <c r="G7857" s="541">
        <v>2023</v>
      </c>
      <c r="H7857" s="542">
        <f>VLOOKUP(G7857,[3]잔가율!$B$3:$C$33,2,FALSE)</f>
        <v>0.82599999999999996</v>
      </c>
      <c r="I7857" s="552">
        <f t="shared" si="122"/>
        <v>37855580</v>
      </c>
    </row>
    <row r="7858" spans="1:9">
      <c r="A7858" s="539">
        <v>7857</v>
      </c>
      <c r="B7858" s="544" t="s">
        <v>8534</v>
      </c>
      <c r="C7858" s="544" t="s">
        <v>12384</v>
      </c>
      <c r="D7858" s="544" t="s">
        <v>2896</v>
      </c>
      <c r="E7858" s="544" t="s">
        <v>12680</v>
      </c>
      <c r="F7858" s="559">
        <v>47410000</v>
      </c>
      <c r="G7858" s="541">
        <v>2023</v>
      </c>
      <c r="H7858" s="542">
        <f>VLOOKUP(G7858,[3]잔가율!$B$3:$C$33,2,FALSE)</f>
        <v>0.82599999999999996</v>
      </c>
      <c r="I7858" s="552">
        <f t="shared" si="122"/>
        <v>39160660</v>
      </c>
    </row>
    <row r="7859" spans="1:9">
      <c r="A7859" s="539">
        <v>7858</v>
      </c>
      <c r="B7859" s="544" t="s">
        <v>8534</v>
      </c>
      <c r="C7859" s="544" t="s">
        <v>12384</v>
      </c>
      <c r="D7859" s="544" t="s">
        <v>2896</v>
      </c>
      <c r="E7859" s="544" t="s">
        <v>12681</v>
      </c>
      <c r="F7859" s="559">
        <v>50950000</v>
      </c>
      <c r="G7859" s="541">
        <v>2023</v>
      </c>
      <c r="H7859" s="542">
        <f>VLOOKUP(G7859,[3]잔가율!$B$3:$C$33,2,FALSE)</f>
        <v>0.82599999999999996</v>
      </c>
      <c r="I7859" s="552">
        <f t="shared" si="122"/>
        <v>42084700</v>
      </c>
    </row>
    <row r="7860" spans="1:9">
      <c r="A7860" s="539">
        <v>7859</v>
      </c>
      <c r="B7860" s="544" t="s">
        <v>8534</v>
      </c>
      <c r="C7860" s="544" t="s">
        <v>12384</v>
      </c>
      <c r="D7860" s="544" t="s">
        <v>2896</v>
      </c>
      <c r="E7860" s="544" t="s">
        <v>12682</v>
      </c>
      <c r="F7860" s="559">
        <v>45340000</v>
      </c>
      <c r="G7860" s="541">
        <v>2023</v>
      </c>
      <c r="H7860" s="542">
        <f>VLOOKUP(G7860,[3]잔가율!$B$3:$C$33,2,FALSE)</f>
        <v>0.82599999999999996</v>
      </c>
      <c r="I7860" s="552">
        <f t="shared" si="122"/>
        <v>37450840</v>
      </c>
    </row>
    <row r="7861" spans="1:9">
      <c r="A7861" s="539">
        <v>7860</v>
      </c>
      <c r="B7861" s="544" t="s">
        <v>8534</v>
      </c>
      <c r="C7861" s="544" t="s">
        <v>12384</v>
      </c>
      <c r="D7861" s="544" t="s">
        <v>2896</v>
      </c>
      <c r="E7861" s="544" t="s">
        <v>12683</v>
      </c>
      <c r="F7861" s="559">
        <v>46460000</v>
      </c>
      <c r="G7861" s="541">
        <v>2023</v>
      </c>
      <c r="H7861" s="542">
        <f>VLOOKUP(G7861,[3]잔가율!$B$3:$C$33,2,FALSE)</f>
        <v>0.82599999999999996</v>
      </c>
      <c r="I7861" s="552">
        <f t="shared" si="122"/>
        <v>38375960</v>
      </c>
    </row>
    <row r="7862" spans="1:9">
      <c r="A7862" s="539">
        <v>7861</v>
      </c>
      <c r="B7862" s="544" t="s">
        <v>8534</v>
      </c>
      <c r="C7862" s="544" t="s">
        <v>12384</v>
      </c>
      <c r="D7862" s="544" t="s">
        <v>2896</v>
      </c>
      <c r="E7862" s="544" t="s">
        <v>12684</v>
      </c>
      <c r="F7862" s="559">
        <v>47720000</v>
      </c>
      <c r="G7862" s="541">
        <v>2023</v>
      </c>
      <c r="H7862" s="542">
        <f>VLOOKUP(G7862,[3]잔가율!$B$3:$C$33,2,FALSE)</f>
        <v>0.82599999999999996</v>
      </c>
      <c r="I7862" s="552">
        <f t="shared" si="122"/>
        <v>39416720</v>
      </c>
    </row>
    <row r="7863" spans="1:9">
      <c r="A7863" s="539">
        <v>7862</v>
      </c>
      <c r="B7863" s="544" t="s">
        <v>8534</v>
      </c>
      <c r="C7863" s="544" t="s">
        <v>12384</v>
      </c>
      <c r="D7863" s="544" t="s">
        <v>2896</v>
      </c>
      <c r="E7863" s="544" t="s">
        <v>12685</v>
      </c>
      <c r="F7863" s="559">
        <v>54870000</v>
      </c>
      <c r="G7863" s="541">
        <v>2023</v>
      </c>
      <c r="H7863" s="542">
        <f>VLOOKUP(G7863,[3]잔가율!$B$3:$C$33,2,FALSE)</f>
        <v>0.82599999999999996</v>
      </c>
      <c r="I7863" s="552">
        <f t="shared" si="122"/>
        <v>45322620</v>
      </c>
    </row>
    <row r="7864" spans="1:9">
      <c r="A7864" s="539">
        <v>7863</v>
      </c>
      <c r="B7864" s="544" t="s">
        <v>8534</v>
      </c>
      <c r="C7864" s="544" t="s">
        <v>12384</v>
      </c>
      <c r="D7864" s="544" t="s">
        <v>2896</v>
      </c>
      <c r="E7864" s="544" t="s">
        <v>12686</v>
      </c>
      <c r="F7864" s="559">
        <v>48620000</v>
      </c>
      <c r="G7864" s="541">
        <v>2023</v>
      </c>
      <c r="H7864" s="542">
        <f>VLOOKUP(G7864,[3]잔가율!$B$3:$C$33,2,FALSE)</f>
        <v>0.82599999999999996</v>
      </c>
      <c r="I7864" s="552">
        <f t="shared" si="122"/>
        <v>40160120</v>
      </c>
    </row>
    <row r="7865" spans="1:9">
      <c r="A7865" s="539">
        <v>7864</v>
      </c>
      <c r="B7865" s="544" t="s">
        <v>8534</v>
      </c>
      <c r="C7865" s="544" t="s">
        <v>12384</v>
      </c>
      <c r="D7865" s="544" t="s">
        <v>2896</v>
      </c>
      <c r="E7865" s="544" t="s">
        <v>12687</v>
      </c>
      <c r="F7865" s="559">
        <v>49910000</v>
      </c>
      <c r="G7865" s="541">
        <v>2023</v>
      </c>
      <c r="H7865" s="542">
        <f>VLOOKUP(G7865,[3]잔가율!$B$3:$C$33,2,FALSE)</f>
        <v>0.82599999999999996</v>
      </c>
      <c r="I7865" s="552">
        <f t="shared" si="122"/>
        <v>41225660</v>
      </c>
    </row>
    <row r="7866" spans="1:9">
      <c r="A7866" s="539">
        <v>7865</v>
      </c>
      <c r="B7866" s="544" t="s">
        <v>8534</v>
      </c>
      <c r="C7866" s="544" t="s">
        <v>12384</v>
      </c>
      <c r="D7866" s="544" t="s">
        <v>2896</v>
      </c>
      <c r="E7866" s="544" t="s">
        <v>12688</v>
      </c>
      <c r="F7866" s="559">
        <v>51280000</v>
      </c>
      <c r="G7866" s="541">
        <v>2023</v>
      </c>
      <c r="H7866" s="542">
        <f>VLOOKUP(G7866,[3]잔가율!$B$3:$C$33,2,FALSE)</f>
        <v>0.82599999999999996</v>
      </c>
      <c r="I7866" s="552">
        <f t="shared" si="122"/>
        <v>42357280</v>
      </c>
    </row>
    <row r="7867" spans="1:9">
      <c r="A7867" s="539">
        <v>7866</v>
      </c>
      <c r="B7867" s="544" t="s">
        <v>8534</v>
      </c>
      <c r="C7867" s="544" t="s">
        <v>12384</v>
      </c>
      <c r="D7867" s="544" t="s">
        <v>2896</v>
      </c>
      <c r="E7867" s="544" t="s">
        <v>12689</v>
      </c>
      <c r="F7867" s="559">
        <v>48590000</v>
      </c>
      <c r="G7867" s="541">
        <v>2023</v>
      </c>
      <c r="H7867" s="542">
        <f>VLOOKUP(G7867,[3]잔가율!$B$3:$C$33,2,FALSE)</f>
        <v>0.82599999999999996</v>
      </c>
      <c r="I7867" s="552">
        <f t="shared" si="122"/>
        <v>40135340</v>
      </c>
    </row>
    <row r="7868" spans="1:9">
      <c r="A7868" s="539">
        <v>7867</v>
      </c>
      <c r="B7868" s="544" t="s">
        <v>8534</v>
      </c>
      <c r="C7868" s="544" t="s">
        <v>12384</v>
      </c>
      <c r="D7868" s="544" t="s">
        <v>2896</v>
      </c>
      <c r="E7868" s="544" t="s">
        <v>12690</v>
      </c>
      <c r="F7868" s="559">
        <v>50690000</v>
      </c>
      <c r="G7868" s="541">
        <v>2023</v>
      </c>
      <c r="H7868" s="542">
        <f>VLOOKUP(G7868,[3]잔가율!$B$3:$C$33,2,FALSE)</f>
        <v>0.82599999999999996</v>
      </c>
      <c r="I7868" s="552">
        <f t="shared" si="122"/>
        <v>41869940</v>
      </c>
    </row>
    <row r="7869" spans="1:9">
      <c r="A7869" s="539">
        <v>7868</v>
      </c>
      <c r="B7869" s="544" t="s">
        <v>8534</v>
      </c>
      <c r="C7869" s="544" t="s">
        <v>12384</v>
      </c>
      <c r="D7869" s="544" t="s">
        <v>2896</v>
      </c>
      <c r="E7869" s="544" t="s">
        <v>12691</v>
      </c>
      <c r="F7869" s="559">
        <v>51550000</v>
      </c>
      <c r="G7869" s="541">
        <v>2023</v>
      </c>
      <c r="H7869" s="542">
        <f>VLOOKUP(G7869,[3]잔가율!$B$3:$C$33,2,FALSE)</f>
        <v>0.82599999999999996</v>
      </c>
      <c r="I7869" s="552">
        <f t="shared" si="122"/>
        <v>42580300</v>
      </c>
    </row>
    <row r="7870" spans="1:9">
      <c r="A7870" s="539">
        <v>7869</v>
      </c>
      <c r="B7870" s="544" t="s">
        <v>8534</v>
      </c>
      <c r="C7870" s="544" t="s">
        <v>12384</v>
      </c>
      <c r="D7870" s="544" t="s">
        <v>2896</v>
      </c>
      <c r="E7870" s="544" t="s">
        <v>12692</v>
      </c>
      <c r="F7870" s="559">
        <v>61330000</v>
      </c>
      <c r="G7870" s="541">
        <v>2023</v>
      </c>
      <c r="H7870" s="542">
        <f>VLOOKUP(G7870,[3]잔가율!$B$3:$C$33,2,FALSE)</f>
        <v>0.82599999999999996</v>
      </c>
      <c r="I7870" s="552">
        <f t="shared" si="122"/>
        <v>50658580</v>
      </c>
    </row>
    <row r="7871" spans="1:9">
      <c r="A7871" s="539">
        <v>7870</v>
      </c>
      <c r="B7871" s="544" t="s">
        <v>8534</v>
      </c>
      <c r="C7871" s="544" t="s">
        <v>12384</v>
      </c>
      <c r="D7871" s="544" t="s">
        <v>2896</v>
      </c>
      <c r="E7871" s="544" t="s">
        <v>12693</v>
      </c>
      <c r="F7871" s="559">
        <v>62880000</v>
      </c>
      <c r="G7871" s="541">
        <v>2023</v>
      </c>
      <c r="H7871" s="542">
        <f>VLOOKUP(G7871,[3]잔가율!$B$3:$C$33,2,FALSE)</f>
        <v>0.82599999999999996</v>
      </c>
      <c r="I7871" s="552">
        <f t="shared" si="122"/>
        <v>51938880</v>
      </c>
    </row>
    <row r="7872" spans="1:9">
      <c r="A7872" s="539">
        <v>7871</v>
      </c>
      <c r="B7872" s="544" t="s">
        <v>8534</v>
      </c>
      <c r="C7872" s="544" t="s">
        <v>12384</v>
      </c>
      <c r="D7872" s="544" t="s">
        <v>2896</v>
      </c>
      <c r="E7872" s="544" t="s">
        <v>12694</v>
      </c>
      <c r="F7872" s="559">
        <v>56260000</v>
      </c>
      <c r="G7872" s="541">
        <v>2023</v>
      </c>
      <c r="H7872" s="542">
        <f>VLOOKUP(G7872,[3]잔가율!$B$3:$C$33,2,FALSE)</f>
        <v>0.82599999999999996</v>
      </c>
      <c r="I7872" s="552">
        <f t="shared" si="122"/>
        <v>46470760</v>
      </c>
    </row>
    <row r="7873" spans="1:9">
      <c r="A7873" s="539">
        <v>7872</v>
      </c>
      <c r="B7873" s="544" t="s">
        <v>8534</v>
      </c>
      <c r="C7873" s="544" t="s">
        <v>12384</v>
      </c>
      <c r="D7873" s="544" t="s">
        <v>2896</v>
      </c>
      <c r="E7873" s="544" t="s">
        <v>12695</v>
      </c>
      <c r="F7873" s="559">
        <v>62150000</v>
      </c>
      <c r="G7873" s="541">
        <v>2023</v>
      </c>
      <c r="H7873" s="542">
        <f>VLOOKUP(G7873,[3]잔가율!$B$3:$C$33,2,FALSE)</f>
        <v>0.82599999999999996</v>
      </c>
      <c r="I7873" s="552">
        <f t="shared" si="122"/>
        <v>51335900</v>
      </c>
    </row>
    <row r="7874" spans="1:9">
      <c r="A7874" s="539">
        <v>7873</v>
      </c>
      <c r="B7874" s="544" t="s">
        <v>8534</v>
      </c>
      <c r="C7874" s="544" t="s">
        <v>12384</v>
      </c>
      <c r="D7874" s="544" t="s">
        <v>2896</v>
      </c>
      <c r="E7874" s="544" t="s">
        <v>12696</v>
      </c>
      <c r="F7874" s="559">
        <v>60620000</v>
      </c>
      <c r="G7874" s="541">
        <v>2023</v>
      </c>
      <c r="H7874" s="542">
        <f>VLOOKUP(G7874,[3]잔가율!$B$3:$C$33,2,FALSE)</f>
        <v>0.82599999999999996</v>
      </c>
      <c r="I7874" s="552">
        <f t="shared" ref="I7874:I7937" si="123">ROUNDDOWN(F7874*H7874,0)</f>
        <v>50072120</v>
      </c>
    </row>
    <row r="7875" spans="1:9">
      <c r="A7875" s="539">
        <v>7874</v>
      </c>
      <c r="B7875" s="544" t="s">
        <v>8534</v>
      </c>
      <c r="C7875" s="544" t="s">
        <v>12384</v>
      </c>
      <c r="D7875" s="544" t="s">
        <v>2896</v>
      </c>
      <c r="E7875" s="544" t="s">
        <v>12697</v>
      </c>
      <c r="F7875" s="559">
        <v>59530000</v>
      </c>
      <c r="G7875" s="541">
        <v>2023</v>
      </c>
      <c r="H7875" s="542">
        <f>VLOOKUP(G7875,[3]잔가율!$B$3:$C$33,2,FALSE)</f>
        <v>0.82599999999999996</v>
      </c>
      <c r="I7875" s="552">
        <f t="shared" si="123"/>
        <v>49171780</v>
      </c>
    </row>
    <row r="7876" spans="1:9">
      <c r="A7876" s="539">
        <v>7875</v>
      </c>
      <c r="B7876" s="543" t="s">
        <v>8534</v>
      </c>
      <c r="C7876" s="543" t="s">
        <v>12384</v>
      </c>
      <c r="D7876" s="543" t="s">
        <v>2896</v>
      </c>
      <c r="E7876" s="543" t="s">
        <v>12698</v>
      </c>
      <c r="F7876" s="561">
        <v>51950000</v>
      </c>
      <c r="G7876" s="541">
        <v>2023</v>
      </c>
      <c r="H7876" s="542">
        <f>VLOOKUP(G7876,[3]잔가율!$B$3:$C$33,2,FALSE)</f>
        <v>0.82599999999999996</v>
      </c>
      <c r="I7876" s="552">
        <f t="shared" si="123"/>
        <v>42910700</v>
      </c>
    </row>
    <row r="7877" spans="1:9">
      <c r="A7877" s="539">
        <v>7876</v>
      </c>
      <c r="B7877" s="543" t="s">
        <v>8534</v>
      </c>
      <c r="C7877" s="543" t="s">
        <v>12384</v>
      </c>
      <c r="D7877" s="543" t="s">
        <v>2896</v>
      </c>
      <c r="E7877" s="543" t="s">
        <v>12699</v>
      </c>
      <c r="F7877" s="561">
        <v>51450000</v>
      </c>
      <c r="G7877" s="541">
        <v>2023</v>
      </c>
      <c r="H7877" s="542">
        <f>VLOOKUP(G7877,[3]잔가율!$B$3:$C$33,2,FALSE)</f>
        <v>0.82599999999999996</v>
      </c>
      <c r="I7877" s="552">
        <f t="shared" si="123"/>
        <v>42497700</v>
      </c>
    </row>
    <row r="7878" spans="1:9">
      <c r="A7878" s="539">
        <v>7877</v>
      </c>
      <c r="B7878" s="544" t="s">
        <v>8534</v>
      </c>
      <c r="C7878" s="544" t="s">
        <v>12384</v>
      </c>
      <c r="D7878" s="544" t="s">
        <v>2896</v>
      </c>
      <c r="E7878" s="544" t="s">
        <v>12700</v>
      </c>
      <c r="F7878" s="559">
        <v>53340000</v>
      </c>
      <c r="G7878" s="541">
        <v>2023</v>
      </c>
      <c r="H7878" s="542">
        <f>VLOOKUP(G7878,[3]잔가율!$B$3:$C$33,2,FALSE)</f>
        <v>0.82599999999999996</v>
      </c>
      <c r="I7878" s="552">
        <f t="shared" si="123"/>
        <v>44058840</v>
      </c>
    </row>
    <row r="7879" spans="1:9">
      <c r="A7879" s="539">
        <v>7878</v>
      </c>
      <c r="B7879" s="544" t="s">
        <v>8534</v>
      </c>
      <c r="C7879" s="544" t="s">
        <v>12384</v>
      </c>
      <c r="D7879" s="544" t="s">
        <v>2896</v>
      </c>
      <c r="E7879" s="544" t="s">
        <v>12701</v>
      </c>
      <c r="F7879" s="559">
        <v>52850000</v>
      </c>
      <c r="G7879" s="541">
        <v>2023</v>
      </c>
      <c r="H7879" s="542">
        <f>VLOOKUP(G7879,[3]잔가율!$B$3:$C$33,2,FALSE)</f>
        <v>0.82599999999999996</v>
      </c>
      <c r="I7879" s="552">
        <f t="shared" si="123"/>
        <v>43654100</v>
      </c>
    </row>
    <row r="7880" spans="1:9">
      <c r="A7880" s="539">
        <v>7879</v>
      </c>
      <c r="B7880" s="543" t="s">
        <v>8534</v>
      </c>
      <c r="C7880" s="543" t="s">
        <v>12384</v>
      </c>
      <c r="D7880" s="543" t="s">
        <v>2896</v>
      </c>
      <c r="E7880" s="543" t="s">
        <v>12702</v>
      </c>
      <c r="F7880" s="561">
        <v>57020000</v>
      </c>
      <c r="G7880" s="541">
        <v>2023</v>
      </c>
      <c r="H7880" s="542">
        <f>VLOOKUP(G7880,[3]잔가율!$B$3:$C$33,2,FALSE)</f>
        <v>0.82599999999999996</v>
      </c>
      <c r="I7880" s="552">
        <f t="shared" si="123"/>
        <v>47098520</v>
      </c>
    </row>
    <row r="7881" spans="1:9">
      <c r="A7881" s="539">
        <v>7880</v>
      </c>
      <c r="B7881" s="543" t="s">
        <v>8534</v>
      </c>
      <c r="C7881" s="543" t="s">
        <v>12384</v>
      </c>
      <c r="D7881" s="543" t="s">
        <v>2896</v>
      </c>
      <c r="E7881" s="543" t="s">
        <v>12703</v>
      </c>
      <c r="F7881" s="561">
        <v>54960000</v>
      </c>
      <c r="G7881" s="541">
        <v>2023</v>
      </c>
      <c r="H7881" s="542">
        <f>VLOOKUP(G7881,[3]잔가율!$B$3:$C$33,2,FALSE)</f>
        <v>0.82599999999999996</v>
      </c>
      <c r="I7881" s="552">
        <f t="shared" si="123"/>
        <v>45396960</v>
      </c>
    </row>
    <row r="7882" spans="1:9">
      <c r="A7882" s="539">
        <v>7881</v>
      </c>
      <c r="B7882" s="544" t="s">
        <v>8534</v>
      </c>
      <c r="C7882" s="544" t="s">
        <v>12384</v>
      </c>
      <c r="D7882" s="544" t="s">
        <v>2896</v>
      </c>
      <c r="E7882" s="544" t="s">
        <v>12704</v>
      </c>
      <c r="F7882" s="559">
        <v>58930000</v>
      </c>
      <c r="G7882" s="541">
        <v>2023</v>
      </c>
      <c r="H7882" s="542">
        <f>VLOOKUP(G7882,[3]잔가율!$B$3:$C$33,2,FALSE)</f>
        <v>0.82599999999999996</v>
      </c>
      <c r="I7882" s="552">
        <f t="shared" si="123"/>
        <v>48676180</v>
      </c>
    </row>
    <row r="7883" spans="1:9">
      <c r="A7883" s="539">
        <v>7882</v>
      </c>
      <c r="B7883" s="544" t="s">
        <v>8534</v>
      </c>
      <c r="C7883" s="544" t="s">
        <v>12384</v>
      </c>
      <c r="D7883" s="544" t="s">
        <v>2896</v>
      </c>
      <c r="E7883" s="544" t="s">
        <v>12705</v>
      </c>
      <c r="F7883" s="559">
        <v>55830000</v>
      </c>
      <c r="G7883" s="541">
        <v>2023</v>
      </c>
      <c r="H7883" s="542">
        <f>VLOOKUP(G7883,[3]잔가율!$B$3:$C$33,2,FALSE)</f>
        <v>0.82599999999999996</v>
      </c>
      <c r="I7883" s="552">
        <f t="shared" si="123"/>
        <v>46115580</v>
      </c>
    </row>
    <row r="7884" spans="1:9">
      <c r="A7884" s="539">
        <v>7883</v>
      </c>
      <c r="B7884" s="544" t="s">
        <v>8534</v>
      </c>
      <c r="C7884" s="544" t="s">
        <v>12384</v>
      </c>
      <c r="D7884" s="544" t="s">
        <v>2896</v>
      </c>
      <c r="E7884" s="544" t="s">
        <v>12706</v>
      </c>
      <c r="F7884" s="559">
        <v>54710000</v>
      </c>
      <c r="G7884" s="541">
        <v>2023</v>
      </c>
      <c r="H7884" s="542">
        <f>VLOOKUP(G7884,[3]잔가율!$B$3:$C$33,2,FALSE)</f>
        <v>0.82599999999999996</v>
      </c>
      <c r="I7884" s="552">
        <f t="shared" si="123"/>
        <v>45190460</v>
      </c>
    </row>
    <row r="7885" spans="1:9">
      <c r="A7885" s="539">
        <v>7884</v>
      </c>
      <c r="B7885" s="544" t="s">
        <v>8534</v>
      </c>
      <c r="C7885" s="544" t="s">
        <v>12384</v>
      </c>
      <c r="D7885" s="544" t="s">
        <v>2896</v>
      </c>
      <c r="E7885" s="544" t="s">
        <v>12707</v>
      </c>
      <c r="F7885" s="559">
        <v>52330000</v>
      </c>
      <c r="G7885" s="541">
        <v>2023</v>
      </c>
      <c r="H7885" s="542">
        <f>VLOOKUP(G7885,[3]잔가율!$B$3:$C$33,2,FALSE)</f>
        <v>0.82599999999999996</v>
      </c>
      <c r="I7885" s="552">
        <f t="shared" si="123"/>
        <v>43224580</v>
      </c>
    </row>
    <row r="7886" spans="1:9">
      <c r="A7886" s="539">
        <v>7885</v>
      </c>
      <c r="B7886" s="544" t="s">
        <v>8534</v>
      </c>
      <c r="C7886" s="544" t="s">
        <v>12384</v>
      </c>
      <c r="D7886" s="544" t="s">
        <v>2896</v>
      </c>
      <c r="E7886" s="544" t="s">
        <v>12708</v>
      </c>
      <c r="F7886" s="559">
        <v>50470000</v>
      </c>
      <c r="G7886" s="541">
        <v>2023</v>
      </c>
      <c r="H7886" s="542">
        <f>VLOOKUP(G7886,[3]잔가율!$B$3:$C$33,2,FALSE)</f>
        <v>0.82599999999999996</v>
      </c>
      <c r="I7886" s="552">
        <f t="shared" si="123"/>
        <v>41688220</v>
      </c>
    </row>
    <row r="7887" spans="1:9">
      <c r="A7887" s="539">
        <v>7886</v>
      </c>
      <c r="B7887" s="544" t="s">
        <v>8534</v>
      </c>
      <c r="C7887" s="544" t="s">
        <v>12384</v>
      </c>
      <c r="D7887" s="544" t="s">
        <v>2896</v>
      </c>
      <c r="E7887" s="544" t="s">
        <v>12709</v>
      </c>
      <c r="F7887" s="559">
        <v>53880000</v>
      </c>
      <c r="G7887" s="541">
        <v>2023</v>
      </c>
      <c r="H7887" s="542">
        <f>VLOOKUP(G7887,[3]잔가율!$B$3:$C$33,2,FALSE)</f>
        <v>0.82599999999999996</v>
      </c>
      <c r="I7887" s="552">
        <f t="shared" si="123"/>
        <v>44504880</v>
      </c>
    </row>
    <row r="7888" spans="1:9">
      <c r="A7888" s="539">
        <v>7887</v>
      </c>
      <c r="B7888" s="544" t="s">
        <v>8534</v>
      </c>
      <c r="C7888" s="544" t="s">
        <v>12384</v>
      </c>
      <c r="D7888" s="544" t="s">
        <v>2896</v>
      </c>
      <c r="E7888" s="544" t="s">
        <v>12710</v>
      </c>
      <c r="F7888" s="559">
        <v>56260000</v>
      </c>
      <c r="G7888" s="541">
        <v>2023</v>
      </c>
      <c r="H7888" s="542">
        <f>VLOOKUP(G7888,[3]잔가율!$B$3:$C$33,2,FALSE)</f>
        <v>0.82599999999999996</v>
      </c>
      <c r="I7888" s="552">
        <f t="shared" si="123"/>
        <v>46470760</v>
      </c>
    </row>
    <row r="7889" spans="1:9">
      <c r="A7889" s="539">
        <v>7888</v>
      </c>
      <c r="B7889" s="414" t="s">
        <v>8534</v>
      </c>
      <c r="C7889" s="544" t="s">
        <v>12384</v>
      </c>
      <c r="D7889" s="544" t="s">
        <v>2896</v>
      </c>
      <c r="E7889" s="544" t="s">
        <v>12711</v>
      </c>
      <c r="F7889" s="560">
        <v>50090000</v>
      </c>
      <c r="G7889" s="541">
        <v>2023</v>
      </c>
      <c r="H7889" s="542">
        <f>VLOOKUP(G7889,[3]잔가율!$B$3:$C$33,2,FALSE)</f>
        <v>0.82599999999999996</v>
      </c>
      <c r="I7889" s="552">
        <f t="shared" si="123"/>
        <v>41374340</v>
      </c>
    </row>
    <row r="7890" spans="1:9">
      <c r="A7890" s="539">
        <v>7889</v>
      </c>
      <c r="B7890" s="543" t="s">
        <v>8534</v>
      </c>
      <c r="C7890" s="543" t="s">
        <v>12384</v>
      </c>
      <c r="D7890" s="543" t="s">
        <v>2772</v>
      </c>
      <c r="E7890" s="543" t="s">
        <v>12712</v>
      </c>
      <c r="F7890" s="561">
        <v>63460000</v>
      </c>
      <c r="G7890" s="541">
        <v>2023</v>
      </c>
      <c r="H7890" s="542">
        <f>VLOOKUP(G7890,[3]잔가율!$B$3:$C$33,2,FALSE)</f>
        <v>0.82599999999999996</v>
      </c>
      <c r="I7890" s="552">
        <f t="shared" si="123"/>
        <v>52417960</v>
      </c>
    </row>
    <row r="7891" spans="1:9">
      <c r="A7891" s="539">
        <v>7890</v>
      </c>
      <c r="B7891" s="543" t="s">
        <v>8534</v>
      </c>
      <c r="C7891" s="543" t="s">
        <v>12384</v>
      </c>
      <c r="D7891" s="543" t="s">
        <v>2772</v>
      </c>
      <c r="E7891" s="543" t="s">
        <v>12713</v>
      </c>
      <c r="F7891" s="561">
        <v>61570000</v>
      </c>
      <c r="G7891" s="541">
        <v>2023</v>
      </c>
      <c r="H7891" s="542">
        <f>VLOOKUP(G7891,[3]잔가율!$B$3:$C$33,2,FALSE)</f>
        <v>0.82599999999999996</v>
      </c>
      <c r="I7891" s="552">
        <f t="shared" si="123"/>
        <v>50856820</v>
      </c>
    </row>
    <row r="7892" spans="1:9">
      <c r="A7892" s="539">
        <v>7891</v>
      </c>
      <c r="B7892" s="543" t="s">
        <v>8534</v>
      </c>
      <c r="C7892" s="543" t="s">
        <v>12384</v>
      </c>
      <c r="D7892" s="543" t="s">
        <v>2772</v>
      </c>
      <c r="E7892" s="543" t="s">
        <v>12714</v>
      </c>
      <c r="F7892" s="561">
        <v>60180000</v>
      </c>
      <c r="G7892" s="541">
        <v>2023</v>
      </c>
      <c r="H7892" s="542">
        <f>VLOOKUP(G7892,[3]잔가율!$B$3:$C$33,2,FALSE)</f>
        <v>0.82599999999999996</v>
      </c>
      <c r="I7892" s="552">
        <f t="shared" si="123"/>
        <v>49708680</v>
      </c>
    </row>
    <row r="7893" spans="1:9">
      <c r="A7893" s="539">
        <v>7892</v>
      </c>
      <c r="B7893" s="543" t="s">
        <v>8534</v>
      </c>
      <c r="C7893" s="543" t="s">
        <v>12384</v>
      </c>
      <c r="D7893" s="543" t="s">
        <v>2772</v>
      </c>
      <c r="E7893" s="543" t="s">
        <v>12715</v>
      </c>
      <c r="F7893" s="561">
        <v>60290000</v>
      </c>
      <c r="G7893" s="541">
        <v>2023</v>
      </c>
      <c r="H7893" s="542">
        <f>VLOOKUP(G7893,[3]잔가율!$B$3:$C$33,2,FALSE)</f>
        <v>0.82599999999999996</v>
      </c>
      <c r="I7893" s="552">
        <f t="shared" si="123"/>
        <v>49799540</v>
      </c>
    </row>
    <row r="7894" spans="1:9">
      <c r="A7894" s="539">
        <v>7893</v>
      </c>
      <c r="B7894" s="543" t="s">
        <v>8534</v>
      </c>
      <c r="C7894" s="543" t="s">
        <v>12384</v>
      </c>
      <c r="D7894" s="543" t="s">
        <v>2772</v>
      </c>
      <c r="E7894" s="543" t="s">
        <v>12716</v>
      </c>
      <c r="F7894" s="561">
        <v>62810000</v>
      </c>
      <c r="G7894" s="541">
        <v>2023</v>
      </c>
      <c r="H7894" s="542">
        <f>VLOOKUP(G7894,[3]잔가율!$B$3:$C$33,2,FALSE)</f>
        <v>0.82599999999999996</v>
      </c>
      <c r="I7894" s="552">
        <f t="shared" si="123"/>
        <v>51881060</v>
      </c>
    </row>
    <row r="7895" spans="1:9">
      <c r="A7895" s="539">
        <v>7894</v>
      </c>
      <c r="B7895" s="543" t="s">
        <v>8534</v>
      </c>
      <c r="C7895" s="543" t="s">
        <v>12384</v>
      </c>
      <c r="D7895" s="543" t="s">
        <v>2772</v>
      </c>
      <c r="E7895" s="543" t="s">
        <v>12717</v>
      </c>
      <c r="F7895" s="561">
        <v>59170000</v>
      </c>
      <c r="G7895" s="541">
        <v>2023</v>
      </c>
      <c r="H7895" s="542">
        <f>VLOOKUP(G7895,[3]잔가율!$B$3:$C$33,2,FALSE)</f>
        <v>0.82599999999999996</v>
      </c>
      <c r="I7895" s="552">
        <f t="shared" si="123"/>
        <v>48874420</v>
      </c>
    </row>
    <row r="7896" spans="1:9">
      <c r="A7896" s="539">
        <v>7895</v>
      </c>
      <c r="B7896" s="544" t="s">
        <v>8534</v>
      </c>
      <c r="C7896" s="544" t="s">
        <v>12384</v>
      </c>
      <c r="D7896" s="544" t="s">
        <v>2772</v>
      </c>
      <c r="E7896" s="544" t="s">
        <v>12718</v>
      </c>
      <c r="F7896" s="559">
        <v>62870000</v>
      </c>
      <c r="G7896" s="541">
        <v>2023</v>
      </c>
      <c r="H7896" s="542">
        <f>VLOOKUP(G7896,[3]잔가율!$B$3:$C$33,2,FALSE)</f>
        <v>0.82599999999999996</v>
      </c>
      <c r="I7896" s="552">
        <f t="shared" si="123"/>
        <v>51930620</v>
      </c>
    </row>
    <row r="7897" spans="1:9">
      <c r="A7897" s="539">
        <v>7896</v>
      </c>
      <c r="B7897" s="544" t="s">
        <v>8534</v>
      </c>
      <c r="C7897" s="544" t="s">
        <v>12384</v>
      </c>
      <c r="D7897" s="544" t="s">
        <v>2772</v>
      </c>
      <c r="E7897" s="544" t="s">
        <v>12719</v>
      </c>
      <c r="F7897" s="559">
        <v>65240000</v>
      </c>
      <c r="G7897" s="541">
        <v>2023</v>
      </c>
      <c r="H7897" s="542">
        <f>VLOOKUP(G7897,[3]잔가율!$B$3:$C$33,2,FALSE)</f>
        <v>0.82599999999999996</v>
      </c>
      <c r="I7897" s="552">
        <f t="shared" si="123"/>
        <v>53888240</v>
      </c>
    </row>
    <row r="7898" spans="1:9">
      <c r="A7898" s="539">
        <v>7897</v>
      </c>
      <c r="B7898" s="544" t="s">
        <v>8534</v>
      </c>
      <c r="C7898" s="544" t="s">
        <v>12384</v>
      </c>
      <c r="D7898" s="544" t="s">
        <v>2772</v>
      </c>
      <c r="E7898" s="544" t="s">
        <v>12720</v>
      </c>
      <c r="F7898" s="559">
        <v>64800000</v>
      </c>
      <c r="G7898" s="541">
        <v>2023</v>
      </c>
      <c r="H7898" s="542">
        <f>VLOOKUP(G7898,[3]잔가율!$B$3:$C$33,2,FALSE)</f>
        <v>0.82599999999999996</v>
      </c>
      <c r="I7898" s="552">
        <f t="shared" si="123"/>
        <v>53524800</v>
      </c>
    </row>
    <row r="7899" spans="1:9">
      <c r="A7899" s="539">
        <v>7898</v>
      </c>
      <c r="B7899" s="544" t="s">
        <v>8534</v>
      </c>
      <c r="C7899" s="544" t="s">
        <v>12384</v>
      </c>
      <c r="D7899" s="544" t="s">
        <v>2772</v>
      </c>
      <c r="E7899" s="544" t="s">
        <v>12721</v>
      </c>
      <c r="F7899" s="559">
        <v>67640000</v>
      </c>
      <c r="G7899" s="541">
        <v>2023</v>
      </c>
      <c r="H7899" s="542">
        <f>VLOOKUP(G7899,[3]잔가율!$B$3:$C$33,2,FALSE)</f>
        <v>0.82599999999999996</v>
      </c>
      <c r="I7899" s="552">
        <f t="shared" si="123"/>
        <v>55870640</v>
      </c>
    </row>
    <row r="7900" spans="1:9">
      <c r="A7900" s="539">
        <v>7899</v>
      </c>
      <c r="B7900" s="544" t="s">
        <v>8534</v>
      </c>
      <c r="C7900" s="544" t="s">
        <v>12384</v>
      </c>
      <c r="D7900" s="544" t="s">
        <v>2772</v>
      </c>
      <c r="E7900" s="544" t="s">
        <v>12722</v>
      </c>
      <c r="F7900" s="559">
        <v>62480000</v>
      </c>
      <c r="G7900" s="541">
        <v>2023</v>
      </c>
      <c r="H7900" s="542">
        <f>VLOOKUP(G7900,[3]잔가율!$B$3:$C$33,2,FALSE)</f>
        <v>0.82599999999999996</v>
      </c>
      <c r="I7900" s="552">
        <f t="shared" si="123"/>
        <v>51608480</v>
      </c>
    </row>
    <row r="7901" spans="1:9">
      <c r="A7901" s="539">
        <v>7900</v>
      </c>
      <c r="B7901" s="544" t="s">
        <v>8534</v>
      </c>
      <c r="C7901" s="544" t="s">
        <v>12384</v>
      </c>
      <c r="D7901" s="544" t="s">
        <v>2772</v>
      </c>
      <c r="E7901" s="544" t="s">
        <v>12723</v>
      </c>
      <c r="F7901" s="559">
        <v>67160000</v>
      </c>
      <c r="G7901" s="541">
        <v>2023</v>
      </c>
      <c r="H7901" s="542">
        <f>VLOOKUP(G7901,[3]잔가율!$B$3:$C$33,2,FALSE)</f>
        <v>0.82599999999999996</v>
      </c>
      <c r="I7901" s="552">
        <f t="shared" si="123"/>
        <v>55474160</v>
      </c>
    </row>
    <row r="7902" spans="1:9">
      <c r="A7902" s="539">
        <v>7901</v>
      </c>
      <c r="B7902" s="544" t="s">
        <v>8534</v>
      </c>
      <c r="C7902" s="544" t="s">
        <v>12384</v>
      </c>
      <c r="D7902" s="544" t="s">
        <v>2772</v>
      </c>
      <c r="E7902" s="544" t="s">
        <v>12724</v>
      </c>
      <c r="F7902" s="559">
        <v>66980000</v>
      </c>
      <c r="G7902" s="541">
        <v>2023</v>
      </c>
      <c r="H7902" s="542">
        <f>VLOOKUP(G7902,[3]잔가율!$B$3:$C$33,2,FALSE)</f>
        <v>0.82599999999999996</v>
      </c>
      <c r="I7902" s="552">
        <f t="shared" si="123"/>
        <v>55325480</v>
      </c>
    </row>
    <row r="7903" spans="1:9">
      <c r="A7903" s="539">
        <v>7902</v>
      </c>
      <c r="B7903" s="544" t="s">
        <v>8534</v>
      </c>
      <c r="C7903" s="544" t="s">
        <v>12384</v>
      </c>
      <c r="D7903" s="544" t="s">
        <v>2772</v>
      </c>
      <c r="E7903" s="544" t="s">
        <v>12725</v>
      </c>
      <c r="F7903" s="559">
        <v>68520000</v>
      </c>
      <c r="G7903" s="541">
        <v>2023</v>
      </c>
      <c r="H7903" s="542">
        <f>VLOOKUP(G7903,[3]잔가율!$B$3:$C$33,2,FALSE)</f>
        <v>0.82599999999999996</v>
      </c>
      <c r="I7903" s="552">
        <f t="shared" si="123"/>
        <v>56597520</v>
      </c>
    </row>
    <row r="7904" spans="1:9">
      <c r="A7904" s="539">
        <v>7903</v>
      </c>
      <c r="B7904" s="544" t="s">
        <v>8534</v>
      </c>
      <c r="C7904" s="544" t="s">
        <v>12384</v>
      </c>
      <c r="D7904" s="544" t="s">
        <v>2772</v>
      </c>
      <c r="E7904" s="544" t="s">
        <v>12726</v>
      </c>
      <c r="F7904" s="559">
        <v>59170000</v>
      </c>
      <c r="G7904" s="541">
        <v>2023</v>
      </c>
      <c r="H7904" s="542">
        <f>VLOOKUP(G7904,[3]잔가율!$B$3:$C$33,2,FALSE)</f>
        <v>0.82599999999999996</v>
      </c>
      <c r="I7904" s="552">
        <f t="shared" si="123"/>
        <v>48874420</v>
      </c>
    </row>
    <row r="7905" spans="1:9">
      <c r="A7905" s="539">
        <v>7904</v>
      </c>
      <c r="B7905" s="543" t="s">
        <v>8534</v>
      </c>
      <c r="C7905" s="543" t="s">
        <v>12384</v>
      </c>
      <c r="D7905" s="543" t="s">
        <v>2772</v>
      </c>
      <c r="E7905" s="543" t="s">
        <v>12727</v>
      </c>
      <c r="F7905" s="561">
        <v>67520000</v>
      </c>
      <c r="G7905" s="541">
        <v>2023</v>
      </c>
      <c r="H7905" s="542">
        <f>VLOOKUP(G7905,[3]잔가율!$B$3:$C$33,2,FALSE)</f>
        <v>0.82599999999999996</v>
      </c>
      <c r="I7905" s="552">
        <f t="shared" si="123"/>
        <v>55771520</v>
      </c>
    </row>
    <row r="7906" spans="1:9">
      <c r="A7906" s="539">
        <v>7905</v>
      </c>
      <c r="B7906" s="543" t="s">
        <v>8534</v>
      </c>
      <c r="C7906" s="543" t="s">
        <v>12384</v>
      </c>
      <c r="D7906" s="543" t="s">
        <v>2772</v>
      </c>
      <c r="E7906" s="543" t="s">
        <v>12728</v>
      </c>
      <c r="F7906" s="561">
        <v>70490000</v>
      </c>
      <c r="G7906" s="541">
        <v>2023</v>
      </c>
      <c r="H7906" s="542">
        <f>VLOOKUP(G7906,[3]잔가율!$B$3:$C$33,2,FALSE)</f>
        <v>0.82599999999999996</v>
      </c>
      <c r="I7906" s="552">
        <f t="shared" si="123"/>
        <v>58224740</v>
      </c>
    </row>
    <row r="7907" spans="1:9">
      <c r="A7907" s="539">
        <v>7906</v>
      </c>
      <c r="B7907" s="543" t="s">
        <v>8534</v>
      </c>
      <c r="C7907" s="543" t="s">
        <v>12384</v>
      </c>
      <c r="D7907" s="543" t="s">
        <v>2772</v>
      </c>
      <c r="E7907" s="543" t="s">
        <v>12729</v>
      </c>
      <c r="F7907" s="561">
        <v>64510000</v>
      </c>
      <c r="G7907" s="541">
        <v>2023</v>
      </c>
      <c r="H7907" s="542">
        <f>VLOOKUP(G7907,[3]잔가율!$B$3:$C$33,2,FALSE)</f>
        <v>0.82599999999999996</v>
      </c>
      <c r="I7907" s="552">
        <f t="shared" si="123"/>
        <v>53285260</v>
      </c>
    </row>
    <row r="7908" spans="1:9">
      <c r="A7908" s="539">
        <v>7907</v>
      </c>
      <c r="B7908" s="543" t="s">
        <v>8534</v>
      </c>
      <c r="C7908" s="543" t="s">
        <v>12384</v>
      </c>
      <c r="D7908" s="543" t="s">
        <v>2772</v>
      </c>
      <c r="E7908" s="543" t="s">
        <v>12730</v>
      </c>
      <c r="F7908" s="561">
        <v>66290000</v>
      </c>
      <c r="G7908" s="541">
        <v>2023</v>
      </c>
      <c r="H7908" s="542">
        <f>VLOOKUP(G7908,[3]잔가율!$B$3:$C$33,2,FALSE)</f>
        <v>0.82599999999999996</v>
      </c>
      <c r="I7908" s="552">
        <f t="shared" si="123"/>
        <v>54755540</v>
      </c>
    </row>
    <row r="7909" spans="1:9">
      <c r="A7909" s="539">
        <v>7908</v>
      </c>
      <c r="B7909" s="543" t="s">
        <v>8534</v>
      </c>
      <c r="C7909" s="543" t="s">
        <v>12384</v>
      </c>
      <c r="D7909" s="543" t="s">
        <v>2772</v>
      </c>
      <c r="E7909" s="543" t="s">
        <v>12731</v>
      </c>
      <c r="F7909" s="561">
        <v>68660000</v>
      </c>
      <c r="G7909" s="541">
        <v>2023</v>
      </c>
      <c r="H7909" s="542">
        <f>VLOOKUP(G7909,[3]잔가율!$B$3:$C$33,2,FALSE)</f>
        <v>0.82599999999999996</v>
      </c>
      <c r="I7909" s="552">
        <f t="shared" si="123"/>
        <v>56713160</v>
      </c>
    </row>
    <row r="7910" spans="1:9">
      <c r="A7910" s="539">
        <v>7909</v>
      </c>
      <c r="B7910" s="543" t="s">
        <v>8534</v>
      </c>
      <c r="C7910" s="543" t="s">
        <v>12384</v>
      </c>
      <c r="D7910" s="543" t="s">
        <v>2772</v>
      </c>
      <c r="E7910" s="543" t="s">
        <v>12732</v>
      </c>
      <c r="F7910" s="561">
        <v>62480000</v>
      </c>
      <c r="G7910" s="541">
        <v>2023</v>
      </c>
      <c r="H7910" s="542">
        <f>VLOOKUP(G7910,[3]잔가율!$B$3:$C$33,2,FALSE)</f>
        <v>0.82599999999999996</v>
      </c>
      <c r="I7910" s="552">
        <f t="shared" si="123"/>
        <v>51608480</v>
      </c>
    </row>
    <row r="7911" spans="1:9">
      <c r="A7911" s="539">
        <v>7910</v>
      </c>
      <c r="B7911" s="544" t="s">
        <v>8534</v>
      </c>
      <c r="C7911" s="544" t="s">
        <v>12384</v>
      </c>
      <c r="D7911" s="544" t="s">
        <v>2772</v>
      </c>
      <c r="E7911" s="544" t="s">
        <v>12733</v>
      </c>
      <c r="F7911" s="559">
        <v>68080000</v>
      </c>
      <c r="G7911" s="541">
        <v>2023</v>
      </c>
      <c r="H7911" s="542">
        <f>VLOOKUP(G7911,[3]잔가율!$B$3:$C$33,2,FALSE)</f>
        <v>0.82599999999999996</v>
      </c>
      <c r="I7911" s="552">
        <f t="shared" si="123"/>
        <v>56234080</v>
      </c>
    </row>
    <row r="7912" spans="1:9">
      <c r="A7912" s="539">
        <v>7911</v>
      </c>
      <c r="B7912" s="544" t="s">
        <v>8534</v>
      </c>
      <c r="C7912" s="544" t="s">
        <v>12384</v>
      </c>
      <c r="D7912" s="544" t="s">
        <v>2772</v>
      </c>
      <c r="E7912" s="544" t="s">
        <v>12734</v>
      </c>
      <c r="F7912" s="559">
        <v>70910000</v>
      </c>
      <c r="G7912" s="541">
        <v>2023</v>
      </c>
      <c r="H7912" s="542">
        <f>VLOOKUP(G7912,[3]잔가율!$B$3:$C$33,2,FALSE)</f>
        <v>0.82599999999999996</v>
      </c>
      <c r="I7912" s="552">
        <f t="shared" si="123"/>
        <v>58571660</v>
      </c>
    </row>
    <row r="7913" spans="1:9">
      <c r="A7913" s="539">
        <v>7912</v>
      </c>
      <c r="B7913" s="544" t="s">
        <v>8534</v>
      </c>
      <c r="C7913" s="544" t="s">
        <v>12384</v>
      </c>
      <c r="D7913" s="544" t="s">
        <v>2772</v>
      </c>
      <c r="E7913" s="544" t="s">
        <v>12735</v>
      </c>
      <c r="F7913" s="559">
        <v>69930000</v>
      </c>
      <c r="G7913" s="541">
        <v>2023</v>
      </c>
      <c r="H7913" s="542">
        <f>VLOOKUP(G7913,[3]잔가율!$B$3:$C$33,2,FALSE)</f>
        <v>0.82599999999999996</v>
      </c>
      <c r="I7913" s="552">
        <f t="shared" si="123"/>
        <v>57762180</v>
      </c>
    </row>
    <row r="7914" spans="1:9">
      <c r="A7914" s="539">
        <v>7913</v>
      </c>
      <c r="B7914" s="544" t="s">
        <v>8534</v>
      </c>
      <c r="C7914" s="544" t="s">
        <v>12384</v>
      </c>
      <c r="D7914" s="544" t="s">
        <v>2772</v>
      </c>
      <c r="E7914" s="544" t="s">
        <v>12736</v>
      </c>
      <c r="F7914" s="559">
        <v>73710000</v>
      </c>
      <c r="G7914" s="541">
        <v>2023</v>
      </c>
      <c r="H7914" s="542">
        <f>VLOOKUP(G7914,[3]잔가율!$B$3:$C$33,2,FALSE)</f>
        <v>0.82599999999999996</v>
      </c>
      <c r="I7914" s="552">
        <f t="shared" si="123"/>
        <v>60884460</v>
      </c>
    </row>
    <row r="7915" spans="1:9">
      <c r="A7915" s="539">
        <v>7914</v>
      </c>
      <c r="B7915" s="544" t="s">
        <v>8534</v>
      </c>
      <c r="C7915" s="544" t="s">
        <v>12384</v>
      </c>
      <c r="D7915" s="544" t="s">
        <v>2772</v>
      </c>
      <c r="E7915" s="544" t="s">
        <v>12737</v>
      </c>
      <c r="F7915" s="559">
        <v>63920000</v>
      </c>
      <c r="G7915" s="541">
        <v>2023</v>
      </c>
      <c r="H7915" s="542">
        <f>VLOOKUP(G7915,[3]잔가율!$B$3:$C$33,2,FALSE)</f>
        <v>0.82599999999999996</v>
      </c>
      <c r="I7915" s="552">
        <f t="shared" si="123"/>
        <v>52797920</v>
      </c>
    </row>
    <row r="7916" spans="1:9">
      <c r="A7916" s="539">
        <v>7915</v>
      </c>
      <c r="B7916" s="544" t="s">
        <v>8534</v>
      </c>
      <c r="C7916" s="544" t="s">
        <v>12384</v>
      </c>
      <c r="D7916" s="544" t="s">
        <v>2772</v>
      </c>
      <c r="E7916" s="544" t="s">
        <v>12738</v>
      </c>
      <c r="F7916" s="559">
        <v>65220000</v>
      </c>
      <c r="G7916" s="541">
        <v>2023</v>
      </c>
      <c r="H7916" s="542">
        <f>VLOOKUP(G7916,[3]잔가율!$B$3:$C$33,2,FALSE)</f>
        <v>0.82599999999999996</v>
      </c>
      <c r="I7916" s="552">
        <f t="shared" si="123"/>
        <v>53871720</v>
      </c>
    </row>
    <row r="7917" spans="1:9">
      <c r="A7917" s="539">
        <v>7916</v>
      </c>
      <c r="B7917" s="544" t="s">
        <v>8534</v>
      </c>
      <c r="C7917" s="544" t="s">
        <v>12384</v>
      </c>
      <c r="D7917" s="544" t="s">
        <v>2772</v>
      </c>
      <c r="E7917" s="544" t="s">
        <v>12739</v>
      </c>
      <c r="F7917" s="559">
        <v>67910000</v>
      </c>
      <c r="G7917" s="541">
        <v>2023</v>
      </c>
      <c r="H7917" s="542">
        <f>VLOOKUP(G7917,[3]잔가율!$B$3:$C$33,2,FALSE)</f>
        <v>0.82599999999999996</v>
      </c>
      <c r="I7917" s="552">
        <f t="shared" si="123"/>
        <v>56093660</v>
      </c>
    </row>
    <row r="7918" spans="1:9">
      <c r="A7918" s="539">
        <v>7917</v>
      </c>
      <c r="B7918" s="544" t="s">
        <v>8534</v>
      </c>
      <c r="C7918" s="544" t="s">
        <v>12384</v>
      </c>
      <c r="D7918" s="544" t="s">
        <v>2772</v>
      </c>
      <c r="E7918" s="544" t="s">
        <v>12740</v>
      </c>
      <c r="F7918" s="559">
        <v>71380000</v>
      </c>
      <c r="G7918" s="541">
        <v>2023</v>
      </c>
      <c r="H7918" s="542">
        <f>VLOOKUP(G7918,[3]잔가율!$B$3:$C$33,2,FALSE)</f>
        <v>0.82599999999999996</v>
      </c>
      <c r="I7918" s="552">
        <f t="shared" si="123"/>
        <v>58959880</v>
      </c>
    </row>
    <row r="7919" spans="1:9">
      <c r="A7919" s="539">
        <v>7918</v>
      </c>
      <c r="B7919" s="544" t="s">
        <v>8534</v>
      </c>
      <c r="C7919" s="544" t="s">
        <v>12384</v>
      </c>
      <c r="D7919" s="544" t="s">
        <v>2772</v>
      </c>
      <c r="E7919" s="544" t="s">
        <v>12741</v>
      </c>
      <c r="F7919" s="559">
        <v>74580000</v>
      </c>
      <c r="G7919" s="541">
        <v>2023</v>
      </c>
      <c r="H7919" s="542">
        <f>VLOOKUP(G7919,[3]잔가율!$B$3:$C$33,2,FALSE)</f>
        <v>0.82599999999999996</v>
      </c>
      <c r="I7919" s="552">
        <f t="shared" si="123"/>
        <v>61603080</v>
      </c>
    </row>
    <row r="7920" spans="1:9">
      <c r="A7920" s="539">
        <v>7919</v>
      </c>
      <c r="B7920" s="544" t="s">
        <v>8534</v>
      </c>
      <c r="C7920" s="544" t="s">
        <v>12384</v>
      </c>
      <c r="D7920" s="544" t="s">
        <v>2772</v>
      </c>
      <c r="E7920" s="544" t="s">
        <v>12742</v>
      </c>
      <c r="F7920" s="559">
        <v>68720000</v>
      </c>
      <c r="G7920" s="541">
        <v>2023</v>
      </c>
      <c r="H7920" s="542">
        <f>VLOOKUP(G7920,[3]잔가율!$B$3:$C$33,2,FALSE)</f>
        <v>0.82599999999999996</v>
      </c>
      <c r="I7920" s="552">
        <f t="shared" si="123"/>
        <v>56762720</v>
      </c>
    </row>
    <row r="7921" spans="1:9">
      <c r="A7921" s="539">
        <v>7920</v>
      </c>
      <c r="B7921" s="544" t="s">
        <v>8534</v>
      </c>
      <c r="C7921" s="544" t="s">
        <v>12384</v>
      </c>
      <c r="D7921" s="544" t="s">
        <v>2772</v>
      </c>
      <c r="E7921" s="544" t="s">
        <v>12743</v>
      </c>
      <c r="F7921" s="559">
        <v>60020000</v>
      </c>
      <c r="G7921" s="541">
        <v>2023</v>
      </c>
      <c r="H7921" s="542">
        <f>VLOOKUP(G7921,[3]잔가율!$B$3:$C$33,2,FALSE)</f>
        <v>0.82599999999999996</v>
      </c>
      <c r="I7921" s="552">
        <f t="shared" si="123"/>
        <v>49576520</v>
      </c>
    </row>
    <row r="7922" spans="1:9">
      <c r="A7922" s="539">
        <v>7921</v>
      </c>
      <c r="B7922" s="544" t="s">
        <v>8534</v>
      </c>
      <c r="C7922" s="544" t="s">
        <v>12384</v>
      </c>
      <c r="D7922" s="544" t="s">
        <v>2772</v>
      </c>
      <c r="E7922" s="544" t="s">
        <v>12744</v>
      </c>
      <c r="F7922" s="559">
        <v>61190000</v>
      </c>
      <c r="G7922" s="541">
        <v>2023</v>
      </c>
      <c r="H7922" s="542">
        <f>VLOOKUP(G7922,[3]잔가율!$B$3:$C$33,2,FALSE)</f>
        <v>0.82599999999999996</v>
      </c>
      <c r="I7922" s="552">
        <f t="shared" si="123"/>
        <v>50542940</v>
      </c>
    </row>
    <row r="7923" spans="1:9">
      <c r="A7923" s="539">
        <v>7922</v>
      </c>
      <c r="B7923" s="544" t="s">
        <v>8534</v>
      </c>
      <c r="C7923" s="544" t="s">
        <v>12384</v>
      </c>
      <c r="D7923" s="544" t="s">
        <v>2772</v>
      </c>
      <c r="E7923" s="544" t="s">
        <v>12745</v>
      </c>
      <c r="F7923" s="559">
        <v>56810000</v>
      </c>
      <c r="G7923" s="541">
        <v>2023</v>
      </c>
      <c r="H7923" s="542">
        <f>VLOOKUP(G7923,[3]잔가율!$B$3:$C$33,2,FALSE)</f>
        <v>0.82599999999999996</v>
      </c>
      <c r="I7923" s="552">
        <f t="shared" si="123"/>
        <v>46925060</v>
      </c>
    </row>
    <row r="7924" spans="1:9">
      <c r="A7924" s="539">
        <v>7923</v>
      </c>
      <c r="B7924" s="544" t="s">
        <v>8534</v>
      </c>
      <c r="C7924" s="544" t="s">
        <v>12384</v>
      </c>
      <c r="D7924" s="544" t="s">
        <v>2772</v>
      </c>
      <c r="E7924" s="544" t="s">
        <v>12746</v>
      </c>
      <c r="F7924" s="559">
        <v>57920000</v>
      </c>
      <c r="G7924" s="541">
        <v>2023</v>
      </c>
      <c r="H7924" s="542">
        <f>VLOOKUP(G7924,[3]잔가율!$B$3:$C$33,2,FALSE)</f>
        <v>0.82599999999999996</v>
      </c>
      <c r="I7924" s="552">
        <f t="shared" si="123"/>
        <v>47841920</v>
      </c>
    </row>
    <row r="7925" spans="1:9">
      <c r="A7925" s="539">
        <v>7924</v>
      </c>
      <c r="B7925" s="544" t="s">
        <v>8534</v>
      </c>
      <c r="C7925" s="544" t="s">
        <v>12384</v>
      </c>
      <c r="D7925" s="544" t="s">
        <v>2772</v>
      </c>
      <c r="E7925" s="544" t="s">
        <v>12747</v>
      </c>
      <c r="F7925" s="559">
        <v>60240000</v>
      </c>
      <c r="G7925" s="541">
        <v>2023</v>
      </c>
      <c r="H7925" s="542">
        <f>VLOOKUP(G7925,[3]잔가율!$B$3:$C$33,2,FALSE)</f>
        <v>0.82599999999999996</v>
      </c>
      <c r="I7925" s="552">
        <f t="shared" si="123"/>
        <v>49758240</v>
      </c>
    </row>
    <row r="7926" spans="1:9">
      <c r="A7926" s="539">
        <v>7925</v>
      </c>
      <c r="B7926" s="544" t="s">
        <v>8534</v>
      </c>
      <c r="C7926" s="544" t="s">
        <v>12384</v>
      </c>
      <c r="D7926" s="544" t="s">
        <v>2772</v>
      </c>
      <c r="E7926" s="544" t="s">
        <v>12748</v>
      </c>
      <c r="F7926" s="559">
        <v>62640000</v>
      </c>
      <c r="G7926" s="541">
        <v>2023</v>
      </c>
      <c r="H7926" s="542">
        <f>VLOOKUP(G7926,[3]잔가율!$B$3:$C$33,2,FALSE)</f>
        <v>0.82599999999999996</v>
      </c>
      <c r="I7926" s="552">
        <f t="shared" si="123"/>
        <v>51740640</v>
      </c>
    </row>
    <row r="7927" spans="1:9">
      <c r="A7927" s="539">
        <v>7926</v>
      </c>
      <c r="B7927" s="544" t="s">
        <v>8534</v>
      </c>
      <c r="C7927" s="544" t="s">
        <v>12384</v>
      </c>
      <c r="D7927" s="544" t="s">
        <v>2772</v>
      </c>
      <c r="E7927" s="544" t="s">
        <v>12749</v>
      </c>
      <c r="F7927" s="559">
        <v>61550000</v>
      </c>
      <c r="G7927" s="541">
        <v>2023</v>
      </c>
      <c r="H7927" s="542">
        <f>VLOOKUP(G7927,[3]잔가율!$B$3:$C$33,2,FALSE)</f>
        <v>0.82599999999999996</v>
      </c>
      <c r="I7927" s="552">
        <f t="shared" si="123"/>
        <v>50840300</v>
      </c>
    </row>
    <row r="7928" spans="1:9">
      <c r="A7928" s="539">
        <v>7927</v>
      </c>
      <c r="B7928" s="544" t="s">
        <v>8534</v>
      </c>
      <c r="C7928" s="544" t="s">
        <v>12384</v>
      </c>
      <c r="D7928" s="544" t="s">
        <v>2772</v>
      </c>
      <c r="E7928" s="544" t="s">
        <v>12750</v>
      </c>
      <c r="F7928" s="559">
        <v>62910000</v>
      </c>
      <c r="G7928" s="541">
        <v>2023</v>
      </c>
      <c r="H7928" s="542">
        <f>VLOOKUP(G7928,[3]잔가율!$B$3:$C$33,2,FALSE)</f>
        <v>0.82599999999999996</v>
      </c>
      <c r="I7928" s="552">
        <f t="shared" si="123"/>
        <v>51963660</v>
      </c>
    </row>
    <row r="7929" spans="1:9">
      <c r="A7929" s="539">
        <v>7928</v>
      </c>
      <c r="B7929" s="544" t="s">
        <v>8534</v>
      </c>
      <c r="C7929" s="544" t="s">
        <v>12384</v>
      </c>
      <c r="D7929" s="544" t="s">
        <v>2772</v>
      </c>
      <c r="E7929" s="544" t="s">
        <v>12751</v>
      </c>
      <c r="F7929" s="559">
        <v>56740000</v>
      </c>
      <c r="G7929" s="541">
        <v>2023</v>
      </c>
      <c r="H7929" s="542">
        <f>VLOOKUP(G7929,[3]잔가율!$B$3:$C$33,2,FALSE)</f>
        <v>0.82599999999999996</v>
      </c>
      <c r="I7929" s="552">
        <f t="shared" si="123"/>
        <v>46867240</v>
      </c>
    </row>
    <row r="7930" spans="1:9">
      <c r="A7930" s="539">
        <v>7929</v>
      </c>
      <c r="B7930" s="544" t="s">
        <v>8534</v>
      </c>
      <c r="C7930" s="544" t="s">
        <v>12384</v>
      </c>
      <c r="D7930" s="544" t="s">
        <v>2772</v>
      </c>
      <c r="E7930" s="544" t="s">
        <v>12752</v>
      </c>
      <c r="F7930" s="559">
        <v>59820000</v>
      </c>
      <c r="G7930" s="541">
        <v>2023</v>
      </c>
      <c r="H7930" s="542">
        <f>VLOOKUP(G7930,[3]잔가율!$B$3:$C$33,2,FALSE)</f>
        <v>0.82599999999999996</v>
      </c>
      <c r="I7930" s="552">
        <f t="shared" si="123"/>
        <v>49411320</v>
      </c>
    </row>
    <row r="7931" spans="1:9">
      <c r="A7931" s="539">
        <v>7930</v>
      </c>
      <c r="B7931" s="544" t="s">
        <v>8534</v>
      </c>
      <c r="C7931" s="544" t="s">
        <v>12384</v>
      </c>
      <c r="D7931" s="544" t="s">
        <v>2772</v>
      </c>
      <c r="E7931" s="544" t="s">
        <v>12753</v>
      </c>
      <c r="F7931" s="559">
        <v>57680000</v>
      </c>
      <c r="G7931" s="541">
        <v>2023</v>
      </c>
      <c r="H7931" s="542">
        <f>VLOOKUP(G7931,[3]잔가율!$B$3:$C$33,2,FALSE)</f>
        <v>0.82599999999999996</v>
      </c>
      <c r="I7931" s="552">
        <f t="shared" si="123"/>
        <v>47643680</v>
      </c>
    </row>
    <row r="7932" spans="1:9">
      <c r="A7932" s="539">
        <v>7931</v>
      </c>
      <c r="B7932" s="544" t="s">
        <v>8534</v>
      </c>
      <c r="C7932" s="544" t="s">
        <v>12384</v>
      </c>
      <c r="D7932" s="544" t="s">
        <v>2772</v>
      </c>
      <c r="E7932" s="544" t="s">
        <v>12754</v>
      </c>
      <c r="F7932" s="559">
        <v>60390000</v>
      </c>
      <c r="G7932" s="541">
        <v>2023</v>
      </c>
      <c r="H7932" s="542">
        <f>VLOOKUP(G7932,[3]잔가율!$B$3:$C$33,2,FALSE)</f>
        <v>0.82599999999999996</v>
      </c>
      <c r="I7932" s="552">
        <f t="shared" si="123"/>
        <v>49882140</v>
      </c>
    </row>
    <row r="7933" spans="1:9">
      <c r="A7933" s="539">
        <v>7932</v>
      </c>
      <c r="B7933" s="544" t="s">
        <v>8534</v>
      </c>
      <c r="C7933" s="544" t="s">
        <v>12384</v>
      </c>
      <c r="D7933" s="544" t="s">
        <v>2772</v>
      </c>
      <c r="E7933" s="544" t="s">
        <v>12755</v>
      </c>
      <c r="F7933" s="559">
        <v>64060000</v>
      </c>
      <c r="G7933" s="541">
        <v>2023</v>
      </c>
      <c r="H7933" s="542">
        <f>VLOOKUP(G7933,[3]잔가율!$B$3:$C$33,2,FALSE)</f>
        <v>0.82599999999999996</v>
      </c>
      <c r="I7933" s="552">
        <f t="shared" si="123"/>
        <v>52913560</v>
      </c>
    </row>
    <row r="7934" spans="1:9">
      <c r="A7934" s="539">
        <v>7933</v>
      </c>
      <c r="B7934" s="544" t="s">
        <v>8534</v>
      </c>
      <c r="C7934" s="544" t="s">
        <v>12384</v>
      </c>
      <c r="D7934" s="544" t="s">
        <v>2772</v>
      </c>
      <c r="E7934" s="544" t="s">
        <v>12756</v>
      </c>
      <c r="F7934" s="559">
        <v>61040000</v>
      </c>
      <c r="G7934" s="541">
        <v>2023</v>
      </c>
      <c r="H7934" s="542">
        <f>VLOOKUP(G7934,[3]잔가율!$B$3:$C$33,2,FALSE)</f>
        <v>0.82599999999999996</v>
      </c>
      <c r="I7934" s="552">
        <f t="shared" si="123"/>
        <v>50419040</v>
      </c>
    </row>
    <row r="7935" spans="1:9">
      <c r="A7935" s="539">
        <v>7934</v>
      </c>
      <c r="B7935" s="544" t="s">
        <v>8534</v>
      </c>
      <c r="C7935" s="544" t="s">
        <v>12384</v>
      </c>
      <c r="D7935" s="544" t="s">
        <v>2772</v>
      </c>
      <c r="E7935" s="544" t="s">
        <v>12757</v>
      </c>
      <c r="F7935" s="559">
        <v>63290000</v>
      </c>
      <c r="G7935" s="541">
        <v>2023</v>
      </c>
      <c r="H7935" s="542">
        <f>VLOOKUP(G7935,[3]잔가율!$B$3:$C$33,2,FALSE)</f>
        <v>0.82599999999999996</v>
      </c>
      <c r="I7935" s="552">
        <f t="shared" si="123"/>
        <v>52277540</v>
      </c>
    </row>
    <row r="7936" spans="1:9">
      <c r="A7936" s="539">
        <v>7935</v>
      </c>
      <c r="B7936" s="544" t="s">
        <v>8534</v>
      </c>
      <c r="C7936" s="544" t="s">
        <v>12384</v>
      </c>
      <c r="D7936" s="544" t="s">
        <v>2772</v>
      </c>
      <c r="E7936" s="544" t="s">
        <v>12758</v>
      </c>
      <c r="F7936" s="559">
        <v>66690000</v>
      </c>
      <c r="G7936" s="541">
        <v>2023</v>
      </c>
      <c r="H7936" s="542">
        <f>VLOOKUP(G7936,[3]잔가율!$B$3:$C$33,2,FALSE)</f>
        <v>0.82599999999999996</v>
      </c>
      <c r="I7936" s="552">
        <f t="shared" si="123"/>
        <v>55085940</v>
      </c>
    </row>
    <row r="7937" spans="1:9">
      <c r="A7937" s="539">
        <v>7936</v>
      </c>
      <c r="B7937" s="544" t="s">
        <v>8534</v>
      </c>
      <c r="C7937" s="544" t="s">
        <v>12384</v>
      </c>
      <c r="D7937" s="544" t="s">
        <v>2772</v>
      </c>
      <c r="E7937" s="544" t="s">
        <v>12759</v>
      </c>
      <c r="F7937" s="559">
        <v>61850000</v>
      </c>
      <c r="G7937" s="541">
        <v>2023</v>
      </c>
      <c r="H7937" s="542">
        <f>VLOOKUP(G7937,[3]잔가율!$B$3:$C$33,2,FALSE)</f>
        <v>0.82599999999999996</v>
      </c>
      <c r="I7937" s="552">
        <f t="shared" si="123"/>
        <v>51088100</v>
      </c>
    </row>
    <row r="7938" spans="1:9">
      <c r="A7938" s="539">
        <v>7937</v>
      </c>
      <c r="B7938" s="544" t="s">
        <v>8534</v>
      </c>
      <c r="C7938" s="544" t="s">
        <v>12384</v>
      </c>
      <c r="D7938" s="544" t="s">
        <v>2772</v>
      </c>
      <c r="E7938" s="544" t="s">
        <v>12760</v>
      </c>
      <c r="F7938" s="559">
        <v>62850000</v>
      </c>
      <c r="G7938" s="541">
        <v>2023</v>
      </c>
      <c r="H7938" s="542">
        <f>VLOOKUP(G7938,[3]잔가율!$B$3:$C$33,2,FALSE)</f>
        <v>0.82599999999999996</v>
      </c>
      <c r="I7938" s="552">
        <f t="shared" ref="I7938:I8001" si="124">ROUNDDOWN(F7938*H7938,0)</f>
        <v>51914100</v>
      </c>
    </row>
    <row r="7939" spans="1:9">
      <c r="A7939" s="539">
        <v>7938</v>
      </c>
      <c r="B7939" s="544" t="s">
        <v>8534</v>
      </c>
      <c r="C7939" s="544" t="s">
        <v>12384</v>
      </c>
      <c r="D7939" s="544" t="s">
        <v>2772</v>
      </c>
      <c r="E7939" s="544" t="s">
        <v>12761</v>
      </c>
      <c r="F7939" s="559">
        <v>62190000</v>
      </c>
      <c r="G7939" s="541">
        <v>2023</v>
      </c>
      <c r="H7939" s="542">
        <f>VLOOKUP(G7939,[3]잔가율!$B$3:$C$33,2,FALSE)</f>
        <v>0.82599999999999996</v>
      </c>
      <c r="I7939" s="552">
        <f t="shared" si="124"/>
        <v>51368940</v>
      </c>
    </row>
    <row r="7940" spans="1:9">
      <c r="A7940" s="539">
        <v>7939</v>
      </c>
      <c r="B7940" s="544" t="s">
        <v>8534</v>
      </c>
      <c r="C7940" s="544" t="s">
        <v>12384</v>
      </c>
      <c r="D7940" s="544" t="s">
        <v>2772</v>
      </c>
      <c r="E7940" s="544" t="s">
        <v>12762</v>
      </c>
      <c r="F7940" s="559">
        <v>62300000</v>
      </c>
      <c r="G7940" s="541">
        <v>2023</v>
      </c>
      <c r="H7940" s="542">
        <f>VLOOKUP(G7940,[3]잔가율!$B$3:$C$33,2,FALSE)</f>
        <v>0.82599999999999996</v>
      </c>
      <c r="I7940" s="552">
        <f t="shared" si="124"/>
        <v>51459800</v>
      </c>
    </row>
    <row r="7941" spans="1:9">
      <c r="A7941" s="539">
        <v>7940</v>
      </c>
      <c r="B7941" s="544" t="s">
        <v>8534</v>
      </c>
      <c r="C7941" s="544" t="s">
        <v>12384</v>
      </c>
      <c r="D7941" s="544" t="s">
        <v>2772</v>
      </c>
      <c r="E7941" s="544" t="s">
        <v>12763</v>
      </c>
      <c r="F7941" s="559">
        <v>65580000</v>
      </c>
      <c r="G7941" s="541">
        <v>2023</v>
      </c>
      <c r="H7941" s="542">
        <f>VLOOKUP(G7941,[3]잔가율!$B$3:$C$33,2,FALSE)</f>
        <v>0.82599999999999996</v>
      </c>
      <c r="I7941" s="552">
        <f t="shared" si="124"/>
        <v>54169080</v>
      </c>
    </row>
    <row r="7942" spans="1:9">
      <c r="A7942" s="539">
        <v>7941</v>
      </c>
      <c r="B7942" s="544" t="s">
        <v>8534</v>
      </c>
      <c r="C7942" s="544" t="s">
        <v>12384</v>
      </c>
      <c r="D7942" s="544" t="s">
        <v>2772</v>
      </c>
      <c r="E7942" s="544" t="s">
        <v>12764</v>
      </c>
      <c r="F7942" s="559">
        <v>68510000</v>
      </c>
      <c r="G7942" s="541">
        <v>2023</v>
      </c>
      <c r="H7942" s="542">
        <f>VLOOKUP(G7942,[3]잔가율!$B$3:$C$33,2,FALSE)</f>
        <v>0.82599999999999996</v>
      </c>
      <c r="I7942" s="552">
        <f t="shared" si="124"/>
        <v>56589260</v>
      </c>
    </row>
    <row r="7943" spans="1:9">
      <c r="A7943" s="539">
        <v>7942</v>
      </c>
      <c r="B7943" s="544" t="s">
        <v>8534</v>
      </c>
      <c r="C7943" s="544" t="s">
        <v>12384</v>
      </c>
      <c r="D7943" s="544" t="s">
        <v>2772</v>
      </c>
      <c r="E7943" s="544" t="s">
        <v>12765</v>
      </c>
      <c r="F7943" s="559">
        <v>64890000</v>
      </c>
      <c r="G7943" s="541">
        <v>2023</v>
      </c>
      <c r="H7943" s="542">
        <f>VLOOKUP(G7943,[3]잔가율!$B$3:$C$33,2,FALSE)</f>
        <v>0.82599999999999996</v>
      </c>
      <c r="I7943" s="552">
        <f t="shared" si="124"/>
        <v>53599140</v>
      </c>
    </row>
    <row r="7944" spans="1:9">
      <c r="A7944" s="539">
        <v>7943</v>
      </c>
      <c r="B7944" s="544" t="s">
        <v>8534</v>
      </c>
      <c r="C7944" s="544" t="s">
        <v>12384</v>
      </c>
      <c r="D7944" s="544" t="s">
        <v>2772</v>
      </c>
      <c r="E7944" s="544" t="s">
        <v>12766</v>
      </c>
      <c r="F7944" s="559">
        <v>69070000</v>
      </c>
      <c r="G7944" s="541">
        <v>2023</v>
      </c>
      <c r="H7944" s="542">
        <f>VLOOKUP(G7944,[3]잔가율!$B$3:$C$33,2,FALSE)</f>
        <v>0.82599999999999996</v>
      </c>
      <c r="I7944" s="552">
        <f t="shared" si="124"/>
        <v>57051820</v>
      </c>
    </row>
    <row r="7945" spans="1:9">
      <c r="A7945" s="539">
        <v>7944</v>
      </c>
      <c r="B7945" s="544" t="s">
        <v>8534</v>
      </c>
      <c r="C7945" s="544" t="s">
        <v>12384</v>
      </c>
      <c r="D7945" s="544" t="s">
        <v>2772</v>
      </c>
      <c r="E7945" s="544" t="s">
        <v>12767</v>
      </c>
      <c r="F7945" s="559">
        <v>65180000</v>
      </c>
      <c r="G7945" s="541">
        <v>2023</v>
      </c>
      <c r="H7945" s="542">
        <f>VLOOKUP(G7945,[3]잔가율!$B$3:$C$33,2,FALSE)</f>
        <v>0.82599999999999996</v>
      </c>
      <c r="I7945" s="552">
        <f t="shared" si="124"/>
        <v>53838680</v>
      </c>
    </row>
    <row r="7946" spans="1:9">
      <c r="A7946" s="539">
        <v>7945</v>
      </c>
      <c r="B7946" s="544" t="s">
        <v>8534</v>
      </c>
      <c r="C7946" s="544" t="s">
        <v>12384</v>
      </c>
      <c r="D7946" s="544" t="s">
        <v>2772</v>
      </c>
      <c r="E7946" s="544" t="s">
        <v>12768</v>
      </c>
      <c r="F7946" s="559">
        <v>69630000</v>
      </c>
      <c r="G7946" s="541">
        <v>2023</v>
      </c>
      <c r="H7946" s="542">
        <f>VLOOKUP(G7946,[3]잔가율!$B$3:$C$33,2,FALSE)</f>
        <v>0.82599999999999996</v>
      </c>
      <c r="I7946" s="552">
        <f t="shared" si="124"/>
        <v>57514380</v>
      </c>
    </row>
    <row r="7947" spans="1:9">
      <c r="A7947" s="539">
        <v>7946</v>
      </c>
      <c r="B7947" s="544" t="s">
        <v>8534</v>
      </c>
      <c r="C7947" s="544" t="s">
        <v>12384</v>
      </c>
      <c r="D7947" s="544" t="s">
        <v>2772</v>
      </c>
      <c r="E7947" s="544" t="s">
        <v>12769</v>
      </c>
      <c r="F7947" s="559">
        <v>67080000</v>
      </c>
      <c r="G7947" s="541">
        <v>2023</v>
      </c>
      <c r="H7947" s="542">
        <f>VLOOKUP(G7947,[3]잔가율!$B$3:$C$33,2,FALSE)</f>
        <v>0.82599999999999996</v>
      </c>
      <c r="I7947" s="552">
        <f t="shared" si="124"/>
        <v>55408080</v>
      </c>
    </row>
    <row r="7948" spans="1:9">
      <c r="A7948" s="539">
        <v>7947</v>
      </c>
      <c r="B7948" s="544" t="s">
        <v>8534</v>
      </c>
      <c r="C7948" s="544" t="s">
        <v>12384</v>
      </c>
      <c r="D7948" s="544" t="s">
        <v>2772</v>
      </c>
      <c r="E7948" s="544" t="s">
        <v>12770</v>
      </c>
      <c r="F7948" s="559">
        <v>69700000</v>
      </c>
      <c r="G7948" s="541">
        <v>2023</v>
      </c>
      <c r="H7948" s="542">
        <f>VLOOKUP(G7948,[3]잔가율!$B$3:$C$33,2,FALSE)</f>
        <v>0.82599999999999996</v>
      </c>
      <c r="I7948" s="552">
        <f t="shared" si="124"/>
        <v>57572200</v>
      </c>
    </row>
    <row r="7949" spans="1:9">
      <c r="A7949" s="539">
        <v>7948</v>
      </c>
      <c r="B7949" s="544" t="s">
        <v>8534</v>
      </c>
      <c r="C7949" s="544" t="s">
        <v>12384</v>
      </c>
      <c r="D7949" s="544" t="s">
        <v>2772</v>
      </c>
      <c r="E7949" s="544" t="s">
        <v>12771</v>
      </c>
      <c r="F7949" s="559">
        <v>69040000</v>
      </c>
      <c r="G7949" s="541">
        <v>2023</v>
      </c>
      <c r="H7949" s="542">
        <f>VLOOKUP(G7949,[3]잔가율!$B$3:$C$33,2,FALSE)</f>
        <v>0.82599999999999996</v>
      </c>
      <c r="I7949" s="552">
        <f t="shared" si="124"/>
        <v>57027040</v>
      </c>
    </row>
    <row r="7950" spans="1:9">
      <c r="A7950" s="539">
        <v>7949</v>
      </c>
      <c r="B7950" s="544" t="s">
        <v>8534</v>
      </c>
      <c r="C7950" s="544" t="s">
        <v>12384</v>
      </c>
      <c r="D7950" s="544" t="s">
        <v>2772</v>
      </c>
      <c r="E7950" s="544" t="s">
        <v>12772</v>
      </c>
      <c r="F7950" s="559">
        <v>70750000</v>
      </c>
      <c r="G7950" s="541">
        <v>2023</v>
      </c>
      <c r="H7950" s="542">
        <f>VLOOKUP(G7950,[3]잔가율!$B$3:$C$33,2,FALSE)</f>
        <v>0.82599999999999996</v>
      </c>
      <c r="I7950" s="552">
        <f t="shared" si="124"/>
        <v>58439500</v>
      </c>
    </row>
    <row r="7951" spans="1:9">
      <c r="A7951" s="539">
        <v>7950</v>
      </c>
      <c r="B7951" s="544" t="s">
        <v>8534</v>
      </c>
      <c r="C7951" s="544" t="s">
        <v>12384</v>
      </c>
      <c r="D7951" s="544" t="s">
        <v>2772</v>
      </c>
      <c r="E7951" s="544" t="s">
        <v>12773</v>
      </c>
      <c r="F7951" s="559">
        <v>72280000</v>
      </c>
      <c r="G7951" s="541">
        <v>2023</v>
      </c>
      <c r="H7951" s="542">
        <f>VLOOKUP(G7951,[3]잔가율!$B$3:$C$33,2,FALSE)</f>
        <v>0.82599999999999996</v>
      </c>
      <c r="I7951" s="552">
        <f t="shared" si="124"/>
        <v>59703280</v>
      </c>
    </row>
    <row r="7952" spans="1:9">
      <c r="A7952" s="539">
        <v>7951</v>
      </c>
      <c r="B7952" s="544" t="s">
        <v>8534</v>
      </c>
      <c r="C7952" s="544" t="s">
        <v>12384</v>
      </c>
      <c r="D7952" s="544" t="s">
        <v>2772</v>
      </c>
      <c r="E7952" s="544" t="s">
        <v>12774</v>
      </c>
      <c r="F7952" s="559">
        <v>72440000</v>
      </c>
      <c r="G7952" s="541">
        <v>2023</v>
      </c>
      <c r="H7952" s="542">
        <f>VLOOKUP(G7952,[3]잔가율!$B$3:$C$33,2,FALSE)</f>
        <v>0.82599999999999996</v>
      </c>
      <c r="I7952" s="552">
        <f t="shared" si="124"/>
        <v>59835440</v>
      </c>
    </row>
    <row r="7953" spans="1:9">
      <c r="A7953" s="539">
        <v>7952</v>
      </c>
      <c r="B7953" s="544" t="s">
        <v>8534</v>
      </c>
      <c r="C7953" s="544" t="s">
        <v>12384</v>
      </c>
      <c r="D7953" s="544" t="s">
        <v>2772</v>
      </c>
      <c r="E7953" s="544" t="s">
        <v>12775</v>
      </c>
      <c r="F7953" s="559">
        <v>70870000</v>
      </c>
      <c r="G7953" s="541">
        <v>2023</v>
      </c>
      <c r="H7953" s="542">
        <f>VLOOKUP(G7953,[3]잔가율!$B$3:$C$33,2,FALSE)</f>
        <v>0.82599999999999996</v>
      </c>
      <c r="I7953" s="552">
        <f t="shared" si="124"/>
        <v>58538620</v>
      </c>
    </row>
    <row r="7954" spans="1:9">
      <c r="A7954" s="539">
        <v>7953</v>
      </c>
      <c r="B7954" s="544" t="s">
        <v>8534</v>
      </c>
      <c r="C7954" s="544" t="s">
        <v>12384</v>
      </c>
      <c r="D7954" s="544" t="s">
        <v>2772</v>
      </c>
      <c r="E7954" s="544" t="s">
        <v>12776</v>
      </c>
      <c r="F7954" s="559">
        <v>72960000</v>
      </c>
      <c r="G7954" s="541">
        <v>2023</v>
      </c>
      <c r="H7954" s="542">
        <f>VLOOKUP(G7954,[3]잔가율!$B$3:$C$33,2,FALSE)</f>
        <v>0.82599999999999996</v>
      </c>
      <c r="I7954" s="552">
        <f t="shared" si="124"/>
        <v>60264960</v>
      </c>
    </row>
    <row r="7955" spans="1:9">
      <c r="A7955" s="539">
        <v>7954</v>
      </c>
      <c r="B7955" s="544" t="s">
        <v>8534</v>
      </c>
      <c r="C7955" s="544" t="s">
        <v>12384</v>
      </c>
      <c r="D7955" s="544" t="s">
        <v>2772</v>
      </c>
      <c r="E7955" s="544" t="s">
        <v>12777</v>
      </c>
      <c r="F7955" s="559">
        <v>75780000</v>
      </c>
      <c r="G7955" s="541">
        <v>2023</v>
      </c>
      <c r="H7955" s="542">
        <f>VLOOKUP(G7955,[3]잔가율!$B$3:$C$33,2,FALSE)</f>
        <v>0.82599999999999996</v>
      </c>
      <c r="I7955" s="552">
        <f t="shared" si="124"/>
        <v>62594280</v>
      </c>
    </row>
    <row r="7956" spans="1:9">
      <c r="A7956" s="539">
        <v>7955</v>
      </c>
      <c r="B7956" s="544" t="s">
        <v>8534</v>
      </c>
      <c r="C7956" s="544" t="s">
        <v>12384</v>
      </c>
      <c r="D7956" s="544" t="s">
        <v>2772</v>
      </c>
      <c r="E7956" s="544" t="s">
        <v>12778</v>
      </c>
      <c r="F7956" s="559">
        <v>70320000</v>
      </c>
      <c r="G7956" s="541">
        <v>2023</v>
      </c>
      <c r="H7956" s="542">
        <f>VLOOKUP(G7956,[3]잔가율!$B$3:$C$33,2,FALSE)</f>
        <v>0.82599999999999996</v>
      </c>
      <c r="I7956" s="552">
        <f t="shared" si="124"/>
        <v>58084320</v>
      </c>
    </row>
    <row r="7957" spans="1:9">
      <c r="A7957" s="539">
        <v>7956</v>
      </c>
      <c r="B7957" s="544" t="s">
        <v>8534</v>
      </c>
      <c r="C7957" s="544" t="s">
        <v>12384</v>
      </c>
      <c r="D7957" s="544" t="s">
        <v>2772</v>
      </c>
      <c r="E7957" s="544" t="s">
        <v>12779</v>
      </c>
      <c r="F7957" s="559">
        <v>72510000</v>
      </c>
      <c r="G7957" s="541">
        <v>2023</v>
      </c>
      <c r="H7957" s="542">
        <f>VLOOKUP(G7957,[3]잔가율!$B$3:$C$33,2,FALSE)</f>
        <v>0.82599999999999996</v>
      </c>
      <c r="I7957" s="552">
        <f t="shared" si="124"/>
        <v>59893260</v>
      </c>
    </row>
    <row r="7958" spans="1:9">
      <c r="A7958" s="539">
        <v>7957</v>
      </c>
      <c r="B7958" s="544" t="s">
        <v>8534</v>
      </c>
      <c r="C7958" s="544" t="s">
        <v>12384</v>
      </c>
      <c r="D7958" s="544" t="s">
        <v>2772</v>
      </c>
      <c r="E7958" s="544" t="s">
        <v>12780</v>
      </c>
      <c r="F7958" s="559">
        <v>63400000</v>
      </c>
      <c r="G7958" s="541">
        <v>2023</v>
      </c>
      <c r="H7958" s="542">
        <f>VLOOKUP(G7958,[3]잔가율!$B$3:$C$33,2,FALSE)</f>
        <v>0.82599999999999996</v>
      </c>
      <c r="I7958" s="552">
        <f t="shared" si="124"/>
        <v>52368400</v>
      </c>
    </row>
    <row r="7959" spans="1:9">
      <c r="A7959" s="539">
        <v>7958</v>
      </c>
      <c r="B7959" s="544" t="s">
        <v>8534</v>
      </c>
      <c r="C7959" s="544" t="s">
        <v>12384</v>
      </c>
      <c r="D7959" s="544" t="s">
        <v>2772</v>
      </c>
      <c r="E7959" s="544" t="s">
        <v>12781</v>
      </c>
      <c r="F7959" s="559">
        <v>70520000</v>
      </c>
      <c r="G7959" s="541">
        <v>2023</v>
      </c>
      <c r="H7959" s="542">
        <f>VLOOKUP(G7959,[3]잔가율!$B$3:$C$33,2,FALSE)</f>
        <v>0.82599999999999996</v>
      </c>
      <c r="I7959" s="552">
        <f t="shared" si="124"/>
        <v>58249520</v>
      </c>
    </row>
    <row r="7960" spans="1:9">
      <c r="A7960" s="539">
        <v>7959</v>
      </c>
      <c r="B7960" s="544" t="s">
        <v>8534</v>
      </c>
      <c r="C7960" s="544" t="s">
        <v>12384</v>
      </c>
      <c r="D7960" s="544" t="s">
        <v>2772</v>
      </c>
      <c r="E7960" s="544" t="s">
        <v>12782</v>
      </c>
      <c r="F7960" s="559">
        <v>73760000</v>
      </c>
      <c r="G7960" s="541">
        <v>2023</v>
      </c>
      <c r="H7960" s="542">
        <f>VLOOKUP(G7960,[3]잔가율!$B$3:$C$33,2,FALSE)</f>
        <v>0.82599999999999996</v>
      </c>
      <c r="I7960" s="552">
        <f t="shared" si="124"/>
        <v>60925760</v>
      </c>
    </row>
    <row r="7961" spans="1:9">
      <c r="A7961" s="539">
        <v>7960</v>
      </c>
      <c r="B7961" s="544" t="s">
        <v>8534</v>
      </c>
      <c r="C7961" s="544" t="s">
        <v>12384</v>
      </c>
      <c r="D7961" s="544" t="s">
        <v>2772</v>
      </c>
      <c r="E7961" s="544" t="s">
        <v>12783</v>
      </c>
      <c r="F7961" s="559">
        <v>73250000</v>
      </c>
      <c r="G7961" s="541">
        <v>2023</v>
      </c>
      <c r="H7961" s="542">
        <f>VLOOKUP(G7961,[3]잔가율!$B$3:$C$33,2,FALSE)</f>
        <v>0.82599999999999996</v>
      </c>
      <c r="I7961" s="552">
        <f t="shared" si="124"/>
        <v>60504500</v>
      </c>
    </row>
    <row r="7962" spans="1:9">
      <c r="A7962" s="539">
        <v>7961</v>
      </c>
      <c r="B7962" s="544" t="s">
        <v>8534</v>
      </c>
      <c r="C7962" s="544" t="s">
        <v>12384</v>
      </c>
      <c r="D7962" s="544" t="s">
        <v>2772</v>
      </c>
      <c r="E7962" s="544" t="s">
        <v>12784</v>
      </c>
      <c r="F7962" s="559">
        <v>68680000</v>
      </c>
      <c r="G7962" s="541">
        <v>2023</v>
      </c>
      <c r="H7962" s="542">
        <f>VLOOKUP(G7962,[3]잔가율!$B$3:$C$33,2,FALSE)</f>
        <v>0.82599999999999996</v>
      </c>
      <c r="I7962" s="552">
        <f t="shared" si="124"/>
        <v>56729680</v>
      </c>
    </row>
    <row r="7963" spans="1:9">
      <c r="A7963" s="539">
        <v>7962</v>
      </c>
      <c r="B7963" s="544" t="s">
        <v>8534</v>
      </c>
      <c r="C7963" s="544" t="s">
        <v>12384</v>
      </c>
      <c r="D7963" s="544" t="s">
        <v>2772</v>
      </c>
      <c r="E7963" s="544" t="s">
        <v>12785</v>
      </c>
      <c r="F7963" s="559">
        <v>71290000</v>
      </c>
      <c r="G7963" s="541">
        <v>2023</v>
      </c>
      <c r="H7963" s="542">
        <f>VLOOKUP(G7963,[3]잔가율!$B$3:$C$33,2,FALSE)</f>
        <v>0.82599999999999996</v>
      </c>
      <c r="I7963" s="552">
        <f t="shared" si="124"/>
        <v>58885540</v>
      </c>
    </row>
    <row r="7964" spans="1:9">
      <c r="A7964" s="539">
        <v>7963</v>
      </c>
      <c r="B7964" s="544" t="s">
        <v>8534</v>
      </c>
      <c r="C7964" s="544" t="s">
        <v>12384</v>
      </c>
      <c r="D7964" s="544" t="s">
        <v>2772</v>
      </c>
      <c r="E7964" s="544" t="s">
        <v>12786</v>
      </c>
      <c r="F7964" s="559">
        <v>74930000</v>
      </c>
      <c r="G7964" s="541">
        <v>2023</v>
      </c>
      <c r="H7964" s="542">
        <f>VLOOKUP(G7964,[3]잔가율!$B$3:$C$33,2,FALSE)</f>
        <v>0.82599999999999996</v>
      </c>
      <c r="I7964" s="552">
        <f t="shared" si="124"/>
        <v>61892180</v>
      </c>
    </row>
    <row r="7965" spans="1:9">
      <c r="A7965" s="539">
        <v>7964</v>
      </c>
      <c r="B7965" s="544" t="s">
        <v>8534</v>
      </c>
      <c r="C7965" s="544" t="s">
        <v>12384</v>
      </c>
      <c r="D7965" s="544" t="s">
        <v>2772</v>
      </c>
      <c r="E7965" s="544" t="s">
        <v>12787</v>
      </c>
      <c r="F7965" s="559">
        <v>72180000</v>
      </c>
      <c r="G7965" s="541">
        <v>2023</v>
      </c>
      <c r="H7965" s="542">
        <f>VLOOKUP(G7965,[3]잔가율!$B$3:$C$33,2,FALSE)</f>
        <v>0.82599999999999996</v>
      </c>
      <c r="I7965" s="552">
        <f t="shared" si="124"/>
        <v>59620680</v>
      </c>
    </row>
    <row r="7966" spans="1:9">
      <c r="A7966" s="539">
        <v>7965</v>
      </c>
      <c r="B7966" s="544" t="s">
        <v>8534</v>
      </c>
      <c r="C7966" s="544" t="s">
        <v>12384</v>
      </c>
      <c r="D7966" s="544" t="s">
        <v>2772</v>
      </c>
      <c r="E7966" s="544" t="s">
        <v>12788</v>
      </c>
      <c r="F7966" s="559">
        <v>77810000</v>
      </c>
      <c r="G7966" s="541">
        <v>2023</v>
      </c>
      <c r="H7966" s="542">
        <f>VLOOKUP(G7966,[3]잔가율!$B$3:$C$33,2,FALSE)</f>
        <v>0.82599999999999996</v>
      </c>
      <c r="I7966" s="552">
        <f t="shared" si="124"/>
        <v>64271060</v>
      </c>
    </row>
    <row r="7967" spans="1:9">
      <c r="A7967" s="539">
        <v>7966</v>
      </c>
      <c r="B7967" s="544" t="s">
        <v>8534</v>
      </c>
      <c r="C7967" s="544" t="s">
        <v>12384</v>
      </c>
      <c r="D7967" s="544" t="s">
        <v>2772</v>
      </c>
      <c r="E7967" s="544" t="s">
        <v>12789</v>
      </c>
      <c r="F7967" s="559">
        <v>65420000</v>
      </c>
      <c r="G7967" s="541">
        <v>2023</v>
      </c>
      <c r="H7967" s="542">
        <f>VLOOKUP(G7967,[3]잔가율!$B$3:$C$33,2,FALSE)</f>
        <v>0.82599999999999996</v>
      </c>
      <c r="I7967" s="552">
        <f t="shared" si="124"/>
        <v>54036920</v>
      </c>
    </row>
    <row r="7968" spans="1:9">
      <c r="A7968" s="539">
        <v>7967</v>
      </c>
      <c r="B7968" s="544" t="s">
        <v>8534</v>
      </c>
      <c r="C7968" s="544" t="s">
        <v>12384</v>
      </c>
      <c r="D7968" s="544" t="s">
        <v>2772</v>
      </c>
      <c r="E7968" s="544" t="s">
        <v>12790</v>
      </c>
      <c r="F7968" s="559">
        <v>68990000</v>
      </c>
      <c r="G7968" s="541">
        <v>2023</v>
      </c>
      <c r="H7968" s="542">
        <f>VLOOKUP(G7968,[3]잔가율!$B$3:$C$33,2,FALSE)</f>
        <v>0.82599999999999996</v>
      </c>
      <c r="I7968" s="552">
        <f t="shared" si="124"/>
        <v>56985740</v>
      </c>
    </row>
    <row r="7969" spans="1:9">
      <c r="A7969" s="539">
        <v>7968</v>
      </c>
      <c r="B7969" s="544" t="s">
        <v>8534</v>
      </c>
      <c r="C7969" s="544" t="s">
        <v>12384</v>
      </c>
      <c r="D7969" s="544" t="s">
        <v>2772</v>
      </c>
      <c r="E7969" s="544" t="s">
        <v>12791</v>
      </c>
      <c r="F7969" s="559">
        <v>64050000</v>
      </c>
      <c r="G7969" s="541">
        <v>2023</v>
      </c>
      <c r="H7969" s="542">
        <f>VLOOKUP(G7969,[3]잔가율!$B$3:$C$33,2,FALSE)</f>
        <v>0.82599999999999996</v>
      </c>
      <c r="I7969" s="552">
        <f t="shared" si="124"/>
        <v>52905300</v>
      </c>
    </row>
    <row r="7970" spans="1:9">
      <c r="A7970" s="539">
        <v>7969</v>
      </c>
      <c r="B7970" s="544" t="s">
        <v>8534</v>
      </c>
      <c r="C7970" s="544" t="s">
        <v>12384</v>
      </c>
      <c r="D7970" s="544" t="s">
        <v>2772</v>
      </c>
      <c r="E7970" s="544" t="s">
        <v>12792</v>
      </c>
      <c r="F7970" s="559">
        <v>66010000</v>
      </c>
      <c r="G7970" s="541">
        <v>2023</v>
      </c>
      <c r="H7970" s="542">
        <f>VLOOKUP(G7970,[3]잔가율!$B$3:$C$33,2,FALSE)</f>
        <v>0.82599999999999996</v>
      </c>
      <c r="I7970" s="552">
        <f t="shared" si="124"/>
        <v>54524260</v>
      </c>
    </row>
    <row r="7971" spans="1:9">
      <c r="A7971" s="539">
        <v>7970</v>
      </c>
      <c r="B7971" s="544" t="s">
        <v>8534</v>
      </c>
      <c r="C7971" s="544" t="s">
        <v>12384</v>
      </c>
      <c r="D7971" s="544" t="s">
        <v>2772</v>
      </c>
      <c r="E7971" s="544" t="s">
        <v>12793</v>
      </c>
      <c r="F7971" s="559">
        <v>67590000</v>
      </c>
      <c r="G7971" s="541">
        <v>2023</v>
      </c>
      <c r="H7971" s="542">
        <f>VLOOKUP(G7971,[3]잔가율!$B$3:$C$33,2,FALSE)</f>
        <v>0.82599999999999996</v>
      </c>
      <c r="I7971" s="552">
        <f t="shared" si="124"/>
        <v>55829340</v>
      </c>
    </row>
    <row r="7972" spans="1:9">
      <c r="A7972" s="539">
        <v>7971</v>
      </c>
      <c r="B7972" s="544" t="s">
        <v>8534</v>
      </c>
      <c r="C7972" s="544" t="s">
        <v>12384</v>
      </c>
      <c r="D7972" s="544" t="s">
        <v>2772</v>
      </c>
      <c r="E7972" s="544" t="s">
        <v>12794</v>
      </c>
      <c r="F7972" s="559">
        <v>64580000</v>
      </c>
      <c r="G7972" s="541">
        <v>2023</v>
      </c>
      <c r="H7972" s="542">
        <f>VLOOKUP(G7972,[3]잔가율!$B$3:$C$33,2,FALSE)</f>
        <v>0.82599999999999996</v>
      </c>
      <c r="I7972" s="552">
        <f t="shared" si="124"/>
        <v>53343080</v>
      </c>
    </row>
    <row r="7973" spans="1:9">
      <c r="A7973" s="539">
        <v>7972</v>
      </c>
      <c r="B7973" s="544" t="s">
        <v>8534</v>
      </c>
      <c r="C7973" s="544" t="s">
        <v>12384</v>
      </c>
      <c r="D7973" s="544" t="s">
        <v>2772</v>
      </c>
      <c r="E7973" s="544" t="s">
        <v>12795</v>
      </c>
      <c r="F7973" s="559">
        <v>66860000</v>
      </c>
      <c r="G7973" s="541">
        <v>2023</v>
      </c>
      <c r="H7973" s="542">
        <f>VLOOKUP(G7973,[3]잔가율!$B$3:$C$33,2,FALSE)</f>
        <v>0.82599999999999996</v>
      </c>
      <c r="I7973" s="552">
        <f t="shared" si="124"/>
        <v>55226360</v>
      </c>
    </row>
    <row r="7974" spans="1:9">
      <c r="A7974" s="539">
        <v>7973</v>
      </c>
      <c r="B7974" s="544" t="s">
        <v>8534</v>
      </c>
      <c r="C7974" s="544" t="s">
        <v>12384</v>
      </c>
      <c r="D7974" s="544" t="s">
        <v>2772</v>
      </c>
      <c r="E7974" s="544" t="s">
        <v>12796</v>
      </c>
      <c r="F7974" s="559">
        <v>69290000</v>
      </c>
      <c r="G7974" s="541">
        <v>2023</v>
      </c>
      <c r="H7974" s="542">
        <f>VLOOKUP(G7974,[3]잔가율!$B$3:$C$33,2,FALSE)</f>
        <v>0.82599999999999996</v>
      </c>
      <c r="I7974" s="552">
        <f t="shared" si="124"/>
        <v>57233540</v>
      </c>
    </row>
    <row r="7975" spans="1:9">
      <c r="A7975" s="539">
        <v>7974</v>
      </c>
      <c r="B7975" s="544" t="s">
        <v>8534</v>
      </c>
      <c r="C7975" s="544" t="s">
        <v>12384</v>
      </c>
      <c r="D7975" s="544" t="s">
        <v>2772</v>
      </c>
      <c r="E7975" s="544" t="s">
        <v>12797</v>
      </c>
      <c r="F7975" s="559">
        <v>72010000</v>
      </c>
      <c r="G7975" s="541">
        <v>2023</v>
      </c>
      <c r="H7975" s="542">
        <f>VLOOKUP(G7975,[3]잔가율!$B$3:$C$33,2,FALSE)</f>
        <v>0.82599999999999996</v>
      </c>
      <c r="I7975" s="552">
        <f t="shared" si="124"/>
        <v>59480260</v>
      </c>
    </row>
    <row r="7976" spans="1:9">
      <c r="A7976" s="539">
        <v>7975</v>
      </c>
      <c r="B7976" s="544" t="s">
        <v>8534</v>
      </c>
      <c r="C7976" s="544" t="s">
        <v>12384</v>
      </c>
      <c r="D7976" s="544" t="s">
        <v>2772</v>
      </c>
      <c r="E7976" s="544" t="s">
        <v>12798</v>
      </c>
      <c r="F7976" s="559">
        <v>67070000</v>
      </c>
      <c r="G7976" s="541">
        <v>2023</v>
      </c>
      <c r="H7976" s="542">
        <f>VLOOKUP(G7976,[3]잔가율!$B$3:$C$33,2,FALSE)</f>
        <v>0.82599999999999996</v>
      </c>
      <c r="I7976" s="552">
        <f t="shared" si="124"/>
        <v>55399820</v>
      </c>
    </row>
    <row r="7977" spans="1:9">
      <c r="A7977" s="539">
        <v>7976</v>
      </c>
      <c r="B7977" s="544" t="s">
        <v>8534</v>
      </c>
      <c r="C7977" s="544" t="s">
        <v>12384</v>
      </c>
      <c r="D7977" s="544" t="s">
        <v>2772</v>
      </c>
      <c r="E7977" s="544" t="s">
        <v>12799</v>
      </c>
      <c r="F7977" s="559">
        <v>63370000</v>
      </c>
      <c r="G7977" s="541">
        <v>2023</v>
      </c>
      <c r="H7977" s="542">
        <f>VLOOKUP(G7977,[3]잔가율!$B$3:$C$33,2,FALSE)</f>
        <v>0.82599999999999996</v>
      </c>
      <c r="I7977" s="552">
        <f t="shared" si="124"/>
        <v>52343620</v>
      </c>
    </row>
    <row r="7978" spans="1:9">
      <c r="A7978" s="539">
        <v>7977</v>
      </c>
      <c r="B7978" s="544" t="s">
        <v>8534</v>
      </c>
      <c r="C7978" s="544" t="s">
        <v>12384</v>
      </c>
      <c r="D7978" s="544" t="s">
        <v>2772</v>
      </c>
      <c r="E7978" s="544" t="s">
        <v>12800</v>
      </c>
      <c r="F7978" s="559">
        <v>69710000</v>
      </c>
      <c r="G7978" s="541">
        <v>2023</v>
      </c>
      <c r="H7978" s="542">
        <f>VLOOKUP(G7978,[3]잔가율!$B$3:$C$33,2,FALSE)</f>
        <v>0.82599999999999996</v>
      </c>
      <c r="I7978" s="552">
        <f t="shared" si="124"/>
        <v>57580460</v>
      </c>
    </row>
    <row r="7979" spans="1:9">
      <c r="A7979" s="539">
        <v>7978</v>
      </c>
      <c r="B7979" s="544" t="s">
        <v>8534</v>
      </c>
      <c r="C7979" s="544" t="s">
        <v>12384</v>
      </c>
      <c r="D7979" s="544" t="s">
        <v>2772</v>
      </c>
      <c r="E7979" s="544" t="s">
        <v>12801</v>
      </c>
      <c r="F7979" s="559">
        <v>70550000</v>
      </c>
      <c r="G7979" s="541">
        <v>2023</v>
      </c>
      <c r="H7979" s="542">
        <f>VLOOKUP(G7979,[3]잔가율!$B$3:$C$33,2,FALSE)</f>
        <v>0.82599999999999996</v>
      </c>
      <c r="I7979" s="552">
        <f t="shared" si="124"/>
        <v>58274300</v>
      </c>
    </row>
    <row r="7980" spans="1:9">
      <c r="A7980" s="539">
        <v>7979</v>
      </c>
      <c r="B7980" s="544" t="s">
        <v>8534</v>
      </c>
      <c r="C7980" s="544" t="s">
        <v>12384</v>
      </c>
      <c r="D7980" s="544" t="s">
        <v>2772</v>
      </c>
      <c r="E7980" s="544" t="s">
        <v>12802</v>
      </c>
      <c r="F7980" s="559">
        <v>71880000</v>
      </c>
      <c r="G7980" s="541">
        <v>2023</v>
      </c>
      <c r="H7980" s="542">
        <f>VLOOKUP(G7980,[3]잔가율!$B$3:$C$33,2,FALSE)</f>
        <v>0.82599999999999996</v>
      </c>
      <c r="I7980" s="552">
        <f t="shared" si="124"/>
        <v>59372880</v>
      </c>
    </row>
    <row r="7981" spans="1:9">
      <c r="A7981" s="539">
        <v>7980</v>
      </c>
      <c r="B7981" s="544" t="s">
        <v>8534</v>
      </c>
      <c r="C7981" s="544" t="s">
        <v>12384</v>
      </c>
      <c r="D7981" s="544" t="s">
        <v>2772</v>
      </c>
      <c r="E7981" s="544" t="s">
        <v>12803</v>
      </c>
      <c r="F7981" s="559">
        <v>73380000</v>
      </c>
      <c r="G7981" s="541">
        <v>2023</v>
      </c>
      <c r="H7981" s="542">
        <f>VLOOKUP(G7981,[3]잔가율!$B$3:$C$33,2,FALSE)</f>
        <v>0.82599999999999996</v>
      </c>
      <c r="I7981" s="552">
        <f t="shared" si="124"/>
        <v>60611880</v>
      </c>
    </row>
    <row r="7982" spans="1:9">
      <c r="A7982" s="539">
        <v>7981</v>
      </c>
      <c r="B7982" s="544" t="s">
        <v>8534</v>
      </c>
      <c r="C7982" s="544" t="s">
        <v>12384</v>
      </c>
      <c r="D7982" s="544" t="s">
        <v>2772</v>
      </c>
      <c r="E7982" s="544" t="s">
        <v>12804</v>
      </c>
      <c r="F7982" s="559">
        <v>76970000</v>
      </c>
      <c r="G7982" s="541">
        <v>2023</v>
      </c>
      <c r="H7982" s="542">
        <f>VLOOKUP(G7982,[3]잔가율!$B$3:$C$33,2,FALSE)</f>
        <v>0.82599999999999996</v>
      </c>
      <c r="I7982" s="552">
        <f t="shared" si="124"/>
        <v>63577220</v>
      </c>
    </row>
    <row r="7983" spans="1:9">
      <c r="A7983" s="539">
        <v>7982</v>
      </c>
      <c r="B7983" s="543" t="s">
        <v>8534</v>
      </c>
      <c r="C7983" s="543" t="s">
        <v>12384</v>
      </c>
      <c r="D7983" s="543" t="s">
        <v>2772</v>
      </c>
      <c r="E7983" s="543" t="s">
        <v>12805</v>
      </c>
      <c r="F7983" s="561">
        <v>66020000</v>
      </c>
      <c r="G7983" s="541">
        <v>2023</v>
      </c>
      <c r="H7983" s="542">
        <f>VLOOKUP(G7983,[3]잔가율!$B$3:$C$33,2,FALSE)</f>
        <v>0.82599999999999996</v>
      </c>
      <c r="I7983" s="552">
        <f t="shared" si="124"/>
        <v>54532520</v>
      </c>
    </row>
    <row r="7984" spans="1:9">
      <c r="A7984" s="539">
        <v>7983</v>
      </c>
      <c r="B7984" s="543" t="s">
        <v>8534</v>
      </c>
      <c r="C7984" s="543" t="s">
        <v>12384</v>
      </c>
      <c r="D7984" s="543" t="s">
        <v>2772</v>
      </c>
      <c r="E7984" s="543" t="s">
        <v>12806</v>
      </c>
      <c r="F7984" s="561">
        <v>66690000</v>
      </c>
      <c r="G7984" s="541">
        <v>2023</v>
      </c>
      <c r="H7984" s="542">
        <f>VLOOKUP(G7984,[3]잔가율!$B$3:$C$33,2,FALSE)</f>
        <v>0.82599999999999996</v>
      </c>
      <c r="I7984" s="552">
        <f t="shared" si="124"/>
        <v>55085940</v>
      </c>
    </row>
    <row r="7985" spans="1:9">
      <c r="A7985" s="539">
        <v>7984</v>
      </c>
      <c r="B7985" s="543" t="s">
        <v>8534</v>
      </c>
      <c r="C7985" s="543" t="s">
        <v>12384</v>
      </c>
      <c r="D7985" s="543" t="s">
        <v>2772</v>
      </c>
      <c r="E7985" s="543" t="s">
        <v>12807</v>
      </c>
      <c r="F7985" s="561">
        <v>64640000</v>
      </c>
      <c r="G7985" s="541">
        <v>2023</v>
      </c>
      <c r="H7985" s="542">
        <f>VLOOKUP(G7985,[3]잔가율!$B$3:$C$33,2,FALSE)</f>
        <v>0.82599999999999996</v>
      </c>
      <c r="I7985" s="552">
        <f t="shared" si="124"/>
        <v>53392640</v>
      </c>
    </row>
    <row r="7986" spans="1:9">
      <c r="A7986" s="539">
        <v>7985</v>
      </c>
      <c r="B7986" s="544" t="s">
        <v>8534</v>
      </c>
      <c r="C7986" s="544" t="s">
        <v>12384</v>
      </c>
      <c r="D7986" s="544" t="s">
        <v>2772</v>
      </c>
      <c r="E7986" s="544" t="s">
        <v>12808</v>
      </c>
      <c r="F7986" s="559">
        <v>62550000</v>
      </c>
      <c r="G7986" s="541">
        <v>2023</v>
      </c>
      <c r="H7986" s="542">
        <f>VLOOKUP(G7986,[3]잔가율!$B$3:$C$33,2,FALSE)</f>
        <v>0.82599999999999996</v>
      </c>
      <c r="I7986" s="552">
        <f t="shared" si="124"/>
        <v>51666300</v>
      </c>
    </row>
    <row r="7987" spans="1:9">
      <c r="A7987" s="539">
        <v>7986</v>
      </c>
      <c r="B7987" s="543" t="s">
        <v>8534</v>
      </c>
      <c r="C7987" s="543" t="s">
        <v>12384</v>
      </c>
      <c r="D7987" s="543" t="s">
        <v>2772</v>
      </c>
      <c r="E7987" s="543" t="s">
        <v>12809</v>
      </c>
      <c r="F7987" s="561">
        <v>63740000</v>
      </c>
      <c r="G7987" s="541">
        <v>2023</v>
      </c>
      <c r="H7987" s="542">
        <f>VLOOKUP(G7987,[3]잔가율!$B$3:$C$33,2,FALSE)</f>
        <v>0.82599999999999996</v>
      </c>
      <c r="I7987" s="552">
        <f t="shared" si="124"/>
        <v>52649240</v>
      </c>
    </row>
    <row r="7988" spans="1:9">
      <c r="A7988" s="539">
        <v>7987</v>
      </c>
      <c r="B7988" s="543" t="s">
        <v>8534</v>
      </c>
      <c r="C7988" s="543" t="s">
        <v>12384</v>
      </c>
      <c r="D7988" s="543" t="s">
        <v>2772</v>
      </c>
      <c r="E7988" s="543" t="s">
        <v>12810</v>
      </c>
      <c r="F7988" s="561">
        <v>57660000</v>
      </c>
      <c r="G7988" s="541">
        <v>2023</v>
      </c>
      <c r="H7988" s="542">
        <f>VLOOKUP(G7988,[3]잔가율!$B$3:$C$33,2,FALSE)</f>
        <v>0.82599999999999996</v>
      </c>
      <c r="I7988" s="552">
        <f t="shared" si="124"/>
        <v>47627160</v>
      </c>
    </row>
    <row r="7989" spans="1:9">
      <c r="A7989" s="539">
        <v>7988</v>
      </c>
      <c r="B7989" s="544" t="s">
        <v>8534</v>
      </c>
      <c r="C7989" s="544" t="s">
        <v>12384</v>
      </c>
      <c r="D7989" s="544" t="s">
        <v>2772</v>
      </c>
      <c r="E7989" s="544" t="s">
        <v>12811</v>
      </c>
      <c r="F7989" s="559">
        <v>63720000</v>
      </c>
      <c r="G7989" s="541">
        <v>2023</v>
      </c>
      <c r="H7989" s="542">
        <f>VLOOKUP(G7989,[3]잔가율!$B$3:$C$33,2,FALSE)</f>
        <v>0.82599999999999996</v>
      </c>
      <c r="I7989" s="552">
        <f t="shared" si="124"/>
        <v>52632720</v>
      </c>
    </row>
    <row r="7990" spans="1:9">
      <c r="A7990" s="539">
        <v>7989</v>
      </c>
      <c r="B7990" s="544" t="s">
        <v>8534</v>
      </c>
      <c r="C7990" s="544" t="s">
        <v>12384</v>
      </c>
      <c r="D7990" s="544" t="s">
        <v>2772</v>
      </c>
      <c r="E7990" s="544" t="s">
        <v>12812</v>
      </c>
      <c r="F7990" s="559">
        <v>66530000</v>
      </c>
      <c r="G7990" s="541">
        <v>2023</v>
      </c>
      <c r="H7990" s="542">
        <f>VLOOKUP(G7990,[3]잔가율!$B$3:$C$33,2,FALSE)</f>
        <v>0.82599999999999996</v>
      </c>
      <c r="I7990" s="552">
        <f t="shared" si="124"/>
        <v>54953780</v>
      </c>
    </row>
    <row r="7991" spans="1:9">
      <c r="A7991" s="539">
        <v>7990</v>
      </c>
      <c r="B7991" s="544" t="s">
        <v>8534</v>
      </c>
      <c r="C7991" s="544" t="s">
        <v>12384</v>
      </c>
      <c r="D7991" s="544" t="s">
        <v>2772</v>
      </c>
      <c r="E7991" s="544" t="s">
        <v>12813</v>
      </c>
      <c r="F7991" s="559">
        <v>62500000</v>
      </c>
      <c r="G7991" s="541">
        <v>2023</v>
      </c>
      <c r="H7991" s="542">
        <f>VLOOKUP(G7991,[3]잔가율!$B$3:$C$33,2,FALSE)</f>
        <v>0.82599999999999996</v>
      </c>
      <c r="I7991" s="552">
        <f t="shared" si="124"/>
        <v>51625000</v>
      </c>
    </row>
    <row r="7992" spans="1:9">
      <c r="A7992" s="539">
        <v>7991</v>
      </c>
      <c r="B7992" s="544" t="s">
        <v>8534</v>
      </c>
      <c r="C7992" s="544" t="s">
        <v>12384</v>
      </c>
      <c r="D7992" s="544" t="s">
        <v>2772</v>
      </c>
      <c r="E7992" s="544" t="s">
        <v>12814</v>
      </c>
      <c r="F7992" s="559">
        <v>63390000</v>
      </c>
      <c r="G7992" s="541">
        <v>2023</v>
      </c>
      <c r="H7992" s="542">
        <f>VLOOKUP(G7992,[3]잔가율!$B$3:$C$33,2,FALSE)</f>
        <v>0.82599999999999996</v>
      </c>
      <c r="I7992" s="552">
        <f t="shared" si="124"/>
        <v>52360140</v>
      </c>
    </row>
    <row r="7993" spans="1:9">
      <c r="A7993" s="539">
        <v>7992</v>
      </c>
      <c r="B7993" s="544" t="s">
        <v>8534</v>
      </c>
      <c r="C7993" s="544" t="s">
        <v>12384</v>
      </c>
      <c r="D7993" s="544" t="s">
        <v>2772</v>
      </c>
      <c r="E7993" s="544" t="s">
        <v>12815</v>
      </c>
      <c r="F7993" s="559">
        <v>57290000</v>
      </c>
      <c r="G7993" s="541">
        <v>2023</v>
      </c>
      <c r="H7993" s="542">
        <f>VLOOKUP(G7993,[3]잔가율!$B$3:$C$33,2,FALSE)</f>
        <v>0.82599999999999996</v>
      </c>
      <c r="I7993" s="552">
        <f t="shared" si="124"/>
        <v>47321540</v>
      </c>
    </row>
    <row r="7994" spans="1:9">
      <c r="A7994" s="539">
        <v>7993</v>
      </c>
      <c r="B7994" s="543" t="s">
        <v>8534</v>
      </c>
      <c r="C7994" s="543" t="s">
        <v>12384</v>
      </c>
      <c r="D7994" s="543" t="s">
        <v>2772</v>
      </c>
      <c r="E7994" s="543" t="s">
        <v>12816</v>
      </c>
      <c r="F7994" s="561">
        <v>68150000</v>
      </c>
      <c r="G7994" s="541">
        <v>2023</v>
      </c>
      <c r="H7994" s="542">
        <f>VLOOKUP(G7994,[3]잔가율!$B$3:$C$33,2,FALSE)</f>
        <v>0.82599999999999996</v>
      </c>
      <c r="I7994" s="552">
        <f t="shared" si="124"/>
        <v>56291900</v>
      </c>
    </row>
    <row r="7995" spans="1:9">
      <c r="A7995" s="539">
        <v>7994</v>
      </c>
      <c r="B7995" s="543" t="s">
        <v>8534</v>
      </c>
      <c r="C7995" s="543" t="s">
        <v>12384</v>
      </c>
      <c r="D7995" s="543" t="s">
        <v>2772</v>
      </c>
      <c r="E7995" s="543" t="s">
        <v>12817</v>
      </c>
      <c r="F7995" s="561">
        <v>71680000</v>
      </c>
      <c r="G7995" s="541">
        <v>2023</v>
      </c>
      <c r="H7995" s="542">
        <f>VLOOKUP(G7995,[3]잔가율!$B$3:$C$33,2,FALSE)</f>
        <v>0.82599999999999996</v>
      </c>
      <c r="I7995" s="552">
        <f t="shared" si="124"/>
        <v>59207680</v>
      </c>
    </row>
    <row r="7996" spans="1:9">
      <c r="A7996" s="539">
        <v>7995</v>
      </c>
      <c r="B7996" s="543" t="s">
        <v>8534</v>
      </c>
      <c r="C7996" s="543" t="s">
        <v>12384</v>
      </c>
      <c r="D7996" s="543" t="s">
        <v>2772</v>
      </c>
      <c r="E7996" s="543" t="s">
        <v>12818</v>
      </c>
      <c r="F7996" s="561">
        <v>67610000</v>
      </c>
      <c r="G7996" s="541">
        <v>2023</v>
      </c>
      <c r="H7996" s="542">
        <f>VLOOKUP(G7996,[3]잔가율!$B$3:$C$33,2,FALSE)</f>
        <v>0.82599999999999996</v>
      </c>
      <c r="I7996" s="552">
        <f t="shared" si="124"/>
        <v>55845860</v>
      </c>
    </row>
    <row r="7997" spans="1:9">
      <c r="A7997" s="539">
        <v>7996</v>
      </c>
      <c r="B7997" s="544" t="s">
        <v>8534</v>
      </c>
      <c r="C7997" s="544" t="s">
        <v>12384</v>
      </c>
      <c r="D7997" s="544" t="s">
        <v>2772</v>
      </c>
      <c r="E7997" s="544" t="s">
        <v>12819</v>
      </c>
      <c r="F7997" s="559">
        <v>67710000</v>
      </c>
      <c r="G7997" s="541">
        <v>2023</v>
      </c>
      <c r="H7997" s="542">
        <f>VLOOKUP(G7997,[3]잔가율!$B$3:$C$33,2,FALSE)</f>
        <v>0.82599999999999996</v>
      </c>
      <c r="I7997" s="552">
        <f t="shared" si="124"/>
        <v>55928460</v>
      </c>
    </row>
    <row r="7998" spans="1:9">
      <c r="A7998" s="539">
        <v>7997</v>
      </c>
      <c r="B7998" s="543" t="s">
        <v>8534</v>
      </c>
      <c r="C7998" s="543" t="s">
        <v>12384</v>
      </c>
      <c r="D7998" s="543" t="s">
        <v>2772</v>
      </c>
      <c r="E7998" s="543" t="s">
        <v>12820</v>
      </c>
      <c r="F7998" s="561">
        <v>68490000</v>
      </c>
      <c r="G7998" s="541">
        <v>2023</v>
      </c>
      <c r="H7998" s="542">
        <f>VLOOKUP(G7998,[3]잔가율!$B$3:$C$33,2,FALSE)</f>
        <v>0.82599999999999996</v>
      </c>
      <c r="I7998" s="552">
        <f t="shared" si="124"/>
        <v>56572740</v>
      </c>
    </row>
    <row r="7999" spans="1:9">
      <c r="A7999" s="539">
        <v>7998</v>
      </c>
      <c r="B7999" s="543" t="s">
        <v>8534</v>
      </c>
      <c r="C7999" s="543" t="s">
        <v>12384</v>
      </c>
      <c r="D7999" s="543" t="s">
        <v>2772</v>
      </c>
      <c r="E7999" s="543" t="s">
        <v>12821</v>
      </c>
      <c r="F7999" s="561">
        <v>62160000</v>
      </c>
      <c r="G7999" s="541">
        <v>2023</v>
      </c>
      <c r="H7999" s="542">
        <f>VLOOKUP(G7999,[3]잔가율!$B$3:$C$33,2,FALSE)</f>
        <v>0.82599999999999996</v>
      </c>
      <c r="I7999" s="552">
        <f t="shared" si="124"/>
        <v>51344160</v>
      </c>
    </row>
    <row r="8000" spans="1:9">
      <c r="A8000" s="539">
        <v>7999</v>
      </c>
      <c r="B8000" s="544" t="s">
        <v>8534</v>
      </c>
      <c r="C8000" s="544" t="s">
        <v>12384</v>
      </c>
      <c r="D8000" s="544" t="s">
        <v>2772</v>
      </c>
      <c r="E8000" s="544" t="s">
        <v>12822</v>
      </c>
      <c r="F8000" s="559">
        <v>69120000</v>
      </c>
      <c r="G8000" s="541">
        <v>2023</v>
      </c>
      <c r="H8000" s="542">
        <f>VLOOKUP(G8000,[3]잔가율!$B$3:$C$33,2,FALSE)</f>
        <v>0.82599999999999996</v>
      </c>
      <c r="I8000" s="552">
        <f t="shared" si="124"/>
        <v>57093120</v>
      </c>
    </row>
    <row r="8001" spans="1:9">
      <c r="A8001" s="539">
        <v>8000</v>
      </c>
      <c r="B8001" s="544" t="s">
        <v>8534</v>
      </c>
      <c r="C8001" s="544" t="s">
        <v>12384</v>
      </c>
      <c r="D8001" s="544" t="s">
        <v>2772</v>
      </c>
      <c r="E8001" s="544" t="s">
        <v>12823</v>
      </c>
      <c r="F8001" s="559">
        <v>70440000</v>
      </c>
      <c r="G8001" s="541">
        <v>2023</v>
      </c>
      <c r="H8001" s="542">
        <f>VLOOKUP(G8001,[3]잔가율!$B$3:$C$33,2,FALSE)</f>
        <v>0.82599999999999996</v>
      </c>
      <c r="I8001" s="552">
        <f t="shared" si="124"/>
        <v>58183440</v>
      </c>
    </row>
    <row r="8002" spans="1:9">
      <c r="A8002" s="539">
        <v>8001</v>
      </c>
      <c r="B8002" s="544" t="s">
        <v>8534</v>
      </c>
      <c r="C8002" s="544" t="s">
        <v>12384</v>
      </c>
      <c r="D8002" s="544" t="s">
        <v>2772</v>
      </c>
      <c r="E8002" s="544" t="s">
        <v>12824</v>
      </c>
      <c r="F8002" s="559">
        <v>69130000</v>
      </c>
      <c r="G8002" s="541">
        <v>2023</v>
      </c>
      <c r="H8002" s="542">
        <f>VLOOKUP(G8002,[3]잔가율!$B$3:$C$33,2,FALSE)</f>
        <v>0.82599999999999996</v>
      </c>
      <c r="I8002" s="552">
        <f t="shared" ref="I8002:I8065" si="125">ROUNDDOWN(F8002*H8002,0)</f>
        <v>57101380</v>
      </c>
    </row>
    <row r="8003" spans="1:9">
      <c r="A8003" s="539">
        <v>8002</v>
      </c>
      <c r="B8003" s="544" t="s">
        <v>8534</v>
      </c>
      <c r="C8003" s="544" t="s">
        <v>12384</v>
      </c>
      <c r="D8003" s="544" t="s">
        <v>2772</v>
      </c>
      <c r="E8003" s="544" t="s">
        <v>12825</v>
      </c>
      <c r="F8003" s="559">
        <v>69580000</v>
      </c>
      <c r="G8003" s="541">
        <v>2023</v>
      </c>
      <c r="H8003" s="542">
        <f>VLOOKUP(G8003,[3]잔가율!$B$3:$C$33,2,FALSE)</f>
        <v>0.82599999999999996</v>
      </c>
      <c r="I8003" s="552">
        <f t="shared" si="125"/>
        <v>57473080</v>
      </c>
    </row>
    <row r="8004" spans="1:9">
      <c r="A8004" s="539">
        <v>8003</v>
      </c>
      <c r="B8004" s="544" t="s">
        <v>8534</v>
      </c>
      <c r="C8004" s="544" t="s">
        <v>12384</v>
      </c>
      <c r="D8004" s="544" t="s">
        <v>2772</v>
      </c>
      <c r="E8004" s="544" t="s">
        <v>12826</v>
      </c>
      <c r="F8004" s="559">
        <v>74650000</v>
      </c>
      <c r="G8004" s="541">
        <v>2023</v>
      </c>
      <c r="H8004" s="542">
        <f>VLOOKUP(G8004,[3]잔가율!$B$3:$C$33,2,FALSE)</f>
        <v>0.82599999999999996</v>
      </c>
      <c r="I8004" s="552">
        <f t="shared" si="125"/>
        <v>61660900</v>
      </c>
    </row>
    <row r="8005" spans="1:9">
      <c r="A8005" s="539">
        <v>8004</v>
      </c>
      <c r="B8005" s="544" t="s">
        <v>8534</v>
      </c>
      <c r="C8005" s="544" t="s">
        <v>12384</v>
      </c>
      <c r="D8005" s="544" t="s">
        <v>2772</v>
      </c>
      <c r="E8005" s="544" t="s">
        <v>12827</v>
      </c>
      <c r="F8005" s="559">
        <v>73840000</v>
      </c>
      <c r="G8005" s="541">
        <v>2023</v>
      </c>
      <c r="H8005" s="542">
        <f>VLOOKUP(G8005,[3]잔가율!$B$3:$C$33,2,FALSE)</f>
        <v>0.82599999999999996</v>
      </c>
      <c r="I8005" s="552">
        <f t="shared" si="125"/>
        <v>60991840</v>
      </c>
    </row>
    <row r="8006" spans="1:9">
      <c r="A8006" s="539">
        <v>8005</v>
      </c>
      <c r="B8006" s="544" t="s">
        <v>8534</v>
      </c>
      <c r="C8006" s="544" t="s">
        <v>12384</v>
      </c>
      <c r="D8006" s="544" t="s">
        <v>2772</v>
      </c>
      <c r="E8006" s="544" t="s">
        <v>12828</v>
      </c>
      <c r="F8006" s="559">
        <v>73770000</v>
      </c>
      <c r="G8006" s="541">
        <v>2023</v>
      </c>
      <c r="H8006" s="542">
        <f>VLOOKUP(G8006,[3]잔가율!$B$3:$C$33,2,FALSE)</f>
        <v>0.82599999999999996</v>
      </c>
      <c r="I8006" s="552">
        <f t="shared" si="125"/>
        <v>60934020</v>
      </c>
    </row>
    <row r="8007" spans="1:9">
      <c r="A8007" s="539">
        <v>8006</v>
      </c>
      <c r="B8007" s="544" t="s">
        <v>8534</v>
      </c>
      <c r="C8007" s="544" t="s">
        <v>12384</v>
      </c>
      <c r="D8007" s="544" t="s">
        <v>2772</v>
      </c>
      <c r="E8007" s="544" t="s">
        <v>12829</v>
      </c>
      <c r="F8007" s="559">
        <v>60970000</v>
      </c>
      <c r="G8007" s="541">
        <v>2023</v>
      </c>
      <c r="H8007" s="542">
        <f>VLOOKUP(G8007,[3]잔가율!$B$3:$C$33,2,FALSE)</f>
        <v>0.82599999999999996</v>
      </c>
      <c r="I8007" s="552">
        <f t="shared" si="125"/>
        <v>50361220</v>
      </c>
    </row>
    <row r="8008" spans="1:9">
      <c r="A8008" s="539">
        <v>8007</v>
      </c>
      <c r="B8008" s="544" t="s">
        <v>8534</v>
      </c>
      <c r="C8008" s="544" t="s">
        <v>12384</v>
      </c>
      <c r="D8008" s="544" t="s">
        <v>2772</v>
      </c>
      <c r="E8008" s="544" t="s">
        <v>12830</v>
      </c>
      <c r="F8008" s="559">
        <v>59790000</v>
      </c>
      <c r="G8008" s="541">
        <v>2023</v>
      </c>
      <c r="H8008" s="542">
        <f>VLOOKUP(G8008,[3]잔가율!$B$3:$C$33,2,FALSE)</f>
        <v>0.82599999999999996</v>
      </c>
      <c r="I8008" s="552">
        <f t="shared" si="125"/>
        <v>49386540</v>
      </c>
    </row>
    <row r="8009" spans="1:9">
      <c r="A8009" s="539">
        <v>8008</v>
      </c>
      <c r="B8009" s="544" t="s">
        <v>8534</v>
      </c>
      <c r="C8009" s="544" t="s">
        <v>12384</v>
      </c>
      <c r="D8009" s="544" t="s">
        <v>2772</v>
      </c>
      <c r="E8009" s="544" t="s">
        <v>12831</v>
      </c>
      <c r="F8009" s="559">
        <v>62270000</v>
      </c>
      <c r="G8009" s="541">
        <v>2023</v>
      </c>
      <c r="H8009" s="542">
        <f>VLOOKUP(G8009,[3]잔가율!$B$3:$C$33,2,FALSE)</f>
        <v>0.82599999999999996</v>
      </c>
      <c r="I8009" s="552">
        <f t="shared" si="125"/>
        <v>51435020</v>
      </c>
    </row>
    <row r="8010" spans="1:9">
      <c r="A8010" s="539">
        <v>8009</v>
      </c>
      <c r="B8010" s="544" t="s">
        <v>8534</v>
      </c>
      <c r="C8010" s="544" t="s">
        <v>12384</v>
      </c>
      <c r="D8010" s="544" t="s">
        <v>2772</v>
      </c>
      <c r="E8010" s="544" t="s">
        <v>12832</v>
      </c>
      <c r="F8010" s="559">
        <v>56820000</v>
      </c>
      <c r="G8010" s="541">
        <v>2023</v>
      </c>
      <c r="H8010" s="542">
        <f>VLOOKUP(G8010,[3]잔가율!$B$3:$C$33,2,FALSE)</f>
        <v>0.82599999999999996</v>
      </c>
      <c r="I8010" s="552">
        <f t="shared" si="125"/>
        <v>46933320</v>
      </c>
    </row>
    <row r="8011" spans="1:9">
      <c r="A8011" s="539">
        <v>8010</v>
      </c>
      <c r="B8011" s="544" t="s">
        <v>8534</v>
      </c>
      <c r="C8011" s="544" t="s">
        <v>12384</v>
      </c>
      <c r="D8011" s="544" t="s">
        <v>2772</v>
      </c>
      <c r="E8011" s="544" t="s">
        <v>12833</v>
      </c>
      <c r="F8011" s="559">
        <v>60600000</v>
      </c>
      <c r="G8011" s="541">
        <v>2023</v>
      </c>
      <c r="H8011" s="542">
        <f>VLOOKUP(G8011,[3]잔가율!$B$3:$C$33,2,FALSE)</f>
        <v>0.82599999999999996</v>
      </c>
      <c r="I8011" s="552">
        <f t="shared" si="125"/>
        <v>50055600</v>
      </c>
    </row>
    <row r="8012" spans="1:9">
      <c r="A8012" s="539">
        <v>8011</v>
      </c>
      <c r="B8012" s="544" t="s">
        <v>8534</v>
      </c>
      <c r="C8012" s="544" t="s">
        <v>12384</v>
      </c>
      <c r="D8012" s="544" t="s">
        <v>2772</v>
      </c>
      <c r="E8012" s="544" t="s">
        <v>12834</v>
      </c>
      <c r="F8012" s="559">
        <v>61020000</v>
      </c>
      <c r="G8012" s="541">
        <v>2023</v>
      </c>
      <c r="H8012" s="542">
        <f>VLOOKUP(G8012,[3]잔가율!$B$3:$C$33,2,FALSE)</f>
        <v>0.82599999999999996</v>
      </c>
      <c r="I8012" s="552">
        <f t="shared" si="125"/>
        <v>50402520</v>
      </c>
    </row>
    <row r="8013" spans="1:9">
      <c r="A8013" s="539">
        <v>8012</v>
      </c>
      <c r="B8013" s="544" t="s">
        <v>8534</v>
      </c>
      <c r="C8013" s="544" t="s">
        <v>12384</v>
      </c>
      <c r="D8013" s="544" t="s">
        <v>2772</v>
      </c>
      <c r="E8013" s="544" t="s">
        <v>12835</v>
      </c>
      <c r="F8013" s="559">
        <v>63360000</v>
      </c>
      <c r="G8013" s="541">
        <v>2023</v>
      </c>
      <c r="H8013" s="542">
        <f>VLOOKUP(G8013,[3]잔가율!$B$3:$C$33,2,FALSE)</f>
        <v>0.82599999999999996</v>
      </c>
      <c r="I8013" s="552">
        <f t="shared" si="125"/>
        <v>52335360</v>
      </c>
    </row>
    <row r="8014" spans="1:9">
      <c r="A8014" s="539">
        <v>8013</v>
      </c>
      <c r="B8014" s="544" t="s">
        <v>8534</v>
      </c>
      <c r="C8014" s="544" t="s">
        <v>12384</v>
      </c>
      <c r="D8014" s="544" t="s">
        <v>2772</v>
      </c>
      <c r="E8014" s="544" t="s">
        <v>12836</v>
      </c>
      <c r="F8014" s="559">
        <v>62230000</v>
      </c>
      <c r="G8014" s="541">
        <v>2023</v>
      </c>
      <c r="H8014" s="542">
        <f>VLOOKUP(G8014,[3]잔가율!$B$3:$C$33,2,FALSE)</f>
        <v>0.82599999999999996</v>
      </c>
      <c r="I8014" s="552">
        <f t="shared" si="125"/>
        <v>51401980</v>
      </c>
    </row>
    <row r="8015" spans="1:9">
      <c r="A8015" s="539">
        <v>8014</v>
      </c>
      <c r="B8015" s="544" t="s">
        <v>8534</v>
      </c>
      <c r="C8015" s="544" t="s">
        <v>12384</v>
      </c>
      <c r="D8015" s="544" t="s">
        <v>2772</v>
      </c>
      <c r="E8015" s="544" t="s">
        <v>12837</v>
      </c>
      <c r="F8015" s="559">
        <v>65620000</v>
      </c>
      <c r="G8015" s="541">
        <v>2023</v>
      </c>
      <c r="H8015" s="542">
        <f>VLOOKUP(G8015,[3]잔가율!$B$3:$C$33,2,FALSE)</f>
        <v>0.82599999999999996</v>
      </c>
      <c r="I8015" s="552">
        <f t="shared" si="125"/>
        <v>54202120</v>
      </c>
    </row>
    <row r="8016" spans="1:9">
      <c r="A8016" s="539">
        <v>8015</v>
      </c>
      <c r="B8016" s="544" t="s">
        <v>8534</v>
      </c>
      <c r="C8016" s="544" t="s">
        <v>12384</v>
      </c>
      <c r="D8016" s="544" t="s">
        <v>2772</v>
      </c>
      <c r="E8016" s="544" t="s">
        <v>12838</v>
      </c>
      <c r="F8016" s="559">
        <v>58450000</v>
      </c>
      <c r="G8016" s="541">
        <v>2023</v>
      </c>
      <c r="H8016" s="542">
        <f>VLOOKUP(G8016,[3]잔가율!$B$3:$C$33,2,FALSE)</f>
        <v>0.82599999999999996</v>
      </c>
      <c r="I8016" s="552">
        <f t="shared" si="125"/>
        <v>48279700</v>
      </c>
    </row>
    <row r="8017" spans="1:9">
      <c r="A8017" s="539">
        <v>8016</v>
      </c>
      <c r="B8017" s="544" t="s">
        <v>8534</v>
      </c>
      <c r="C8017" s="544" t="s">
        <v>12384</v>
      </c>
      <c r="D8017" s="544" t="s">
        <v>2772</v>
      </c>
      <c r="E8017" s="544" t="s">
        <v>12839</v>
      </c>
      <c r="F8017" s="559">
        <v>61280000</v>
      </c>
      <c r="G8017" s="541">
        <v>2023</v>
      </c>
      <c r="H8017" s="542">
        <f>VLOOKUP(G8017,[3]잔가율!$B$3:$C$33,2,FALSE)</f>
        <v>0.82599999999999996</v>
      </c>
      <c r="I8017" s="552">
        <f t="shared" si="125"/>
        <v>50617280</v>
      </c>
    </row>
    <row r="8018" spans="1:9">
      <c r="A8018" s="539">
        <v>8017</v>
      </c>
      <c r="B8018" s="544" t="s">
        <v>8534</v>
      </c>
      <c r="C8018" s="544" t="s">
        <v>12384</v>
      </c>
      <c r="D8018" s="544" t="s">
        <v>2772</v>
      </c>
      <c r="E8018" s="544" t="s">
        <v>12840</v>
      </c>
      <c r="F8018" s="559">
        <v>66160000</v>
      </c>
      <c r="G8018" s="541">
        <v>2023</v>
      </c>
      <c r="H8018" s="542">
        <f>VLOOKUP(G8018,[3]잔가율!$B$3:$C$33,2,FALSE)</f>
        <v>0.82599999999999996</v>
      </c>
      <c r="I8018" s="552">
        <f t="shared" si="125"/>
        <v>54648160</v>
      </c>
    </row>
    <row r="8019" spans="1:9">
      <c r="A8019" s="539">
        <v>8018</v>
      </c>
      <c r="B8019" s="544" t="s">
        <v>8534</v>
      </c>
      <c r="C8019" s="544" t="s">
        <v>12384</v>
      </c>
      <c r="D8019" s="544" t="s">
        <v>2772</v>
      </c>
      <c r="E8019" s="544" t="s">
        <v>12841</v>
      </c>
      <c r="F8019" s="559">
        <v>67820000</v>
      </c>
      <c r="G8019" s="541">
        <v>2023</v>
      </c>
      <c r="H8019" s="542">
        <f>VLOOKUP(G8019,[3]잔가율!$B$3:$C$33,2,FALSE)</f>
        <v>0.82599999999999996</v>
      </c>
      <c r="I8019" s="552">
        <f t="shared" si="125"/>
        <v>56019320</v>
      </c>
    </row>
    <row r="8020" spans="1:9">
      <c r="A8020" s="539">
        <v>8019</v>
      </c>
      <c r="B8020" s="544" t="s">
        <v>8534</v>
      </c>
      <c r="C8020" s="544" t="s">
        <v>12384</v>
      </c>
      <c r="D8020" s="544" t="s">
        <v>2772</v>
      </c>
      <c r="E8020" s="544" t="s">
        <v>12842</v>
      </c>
      <c r="F8020" s="559">
        <v>66920000</v>
      </c>
      <c r="G8020" s="541">
        <v>2023</v>
      </c>
      <c r="H8020" s="542">
        <f>VLOOKUP(G8020,[3]잔가율!$B$3:$C$33,2,FALSE)</f>
        <v>0.82599999999999996</v>
      </c>
      <c r="I8020" s="552">
        <f t="shared" si="125"/>
        <v>55275920</v>
      </c>
    </row>
    <row r="8021" spans="1:9">
      <c r="A8021" s="539">
        <v>8020</v>
      </c>
      <c r="B8021" s="544" t="s">
        <v>8534</v>
      </c>
      <c r="C8021" s="544" t="s">
        <v>12384</v>
      </c>
      <c r="D8021" s="544" t="s">
        <v>2772</v>
      </c>
      <c r="E8021" s="544" t="s">
        <v>12843</v>
      </c>
      <c r="F8021" s="559">
        <v>62050000</v>
      </c>
      <c r="G8021" s="541">
        <v>2023</v>
      </c>
      <c r="H8021" s="542">
        <f>VLOOKUP(G8021,[3]잔가율!$B$3:$C$33,2,FALSE)</f>
        <v>0.82599999999999996</v>
      </c>
      <c r="I8021" s="552">
        <f t="shared" si="125"/>
        <v>51253300</v>
      </c>
    </row>
    <row r="8022" spans="1:9">
      <c r="A8022" s="539">
        <v>8021</v>
      </c>
      <c r="B8022" s="544" t="s">
        <v>8534</v>
      </c>
      <c r="C8022" s="544" t="s">
        <v>12384</v>
      </c>
      <c r="D8022" s="544" t="s">
        <v>2772</v>
      </c>
      <c r="E8022" s="544" t="s">
        <v>12844</v>
      </c>
      <c r="F8022" s="559">
        <v>62460000</v>
      </c>
      <c r="G8022" s="541">
        <v>2023</v>
      </c>
      <c r="H8022" s="542">
        <f>VLOOKUP(G8022,[3]잔가율!$B$3:$C$33,2,FALSE)</f>
        <v>0.82599999999999996</v>
      </c>
      <c r="I8022" s="552">
        <f t="shared" si="125"/>
        <v>51591960</v>
      </c>
    </row>
    <row r="8023" spans="1:9">
      <c r="A8023" s="539">
        <v>8022</v>
      </c>
      <c r="B8023" s="544" t="s">
        <v>8534</v>
      </c>
      <c r="C8023" s="544" t="s">
        <v>12384</v>
      </c>
      <c r="D8023" s="544" t="s">
        <v>2772</v>
      </c>
      <c r="E8023" s="544" t="s">
        <v>12845</v>
      </c>
      <c r="F8023" s="559">
        <v>65420000</v>
      </c>
      <c r="G8023" s="541">
        <v>2023</v>
      </c>
      <c r="H8023" s="542">
        <f>VLOOKUP(G8023,[3]잔가율!$B$3:$C$33,2,FALSE)</f>
        <v>0.82599999999999996</v>
      </c>
      <c r="I8023" s="552">
        <f t="shared" si="125"/>
        <v>54036920</v>
      </c>
    </row>
    <row r="8024" spans="1:9">
      <c r="A8024" s="539">
        <v>8023</v>
      </c>
      <c r="B8024" s="544" t="s">
        <v>8534</v>
      </c>
      <c r="C8024" s="544" t="s">
        <v>12384</v>
      </c>
      <c r="D8024" s="544" t="s">
        <v>2772</v>
      </c>
      <c r="E8024" s="544" t="s">
        <v>12846</v>
      </c>
      <c r="F8024" s="559">
        <v>67530000</v>
      </c>
      <c r="G8024" s="541">
        <v>2023</v>
      </c>
      <c r="H8024" s="542">
        <f>VLOOKUP(G8024,[3]잔가율!$B$3:$C$33,2,FALSE)</f>
        <v>0.82599999999999996</v>
      </c>
      <c r="I8024" s="552">
        <f t="shared" si="125"/>
        <v>55779780</v>
      </c>
    </row>
    <row r="8025" spans="1:9">
      <c r="A8025" s="539">
        <v>8024</v>
      </c>
      <c r="B8025" s="544" t="s">
        <v>8534</v>
      </c>
      <c r="C8025" s="544" t="s">
        <v>12384</v>
      </c>
      <c r="D8025" s="544" t="s">
        <v>2772</v>
      </c>
      <c r="E8025" s="544" t="s">
        <v>12847</v>
      </c>
      <c r="F8025" s="559">
        <v>66650000</v>
      </c>
      <c r="G8025" s="541">
        <v>2023</v>
      </c>
      <c r="H8025" s="542">
        <f>VLOOKUP(G8025,[3]잔가율!$B$3:$C$33,2,FALSE)</f>
        <v>0.82599999999999996</v>
      </c>
      <c r="I8025" s="552">
        <f t="shared" si="125"/>
        <v>55052900</v>
      </c>
    </row>
    <row r="8026" spans="1:9">
      <c r="A8026" s="539">
        <v>8025</v>
      </c>
      <c r="B8026" s="544" t="s">
        <v>8534</v>
      </c>
      <c r="C8026" s="544" t="s">
        <v>12384</v>
      </c>
      <c r="D8026" s="544" t="s">
        <v>2772</v>
      </c>
      <c r="E8026" s="544" t="s">
        <v>12848</v>
      </c>
      <c r="F8026" s="559">
        <v>61630000</v>
      </c>
      <c r="G8026" s="541">
        <v>2023</v>
      </c>
      <c r="H8026" s="542">
        <f>VLOOKUP(G8026,[3]잔가율!$B$3:$C$33,2,FALSE)</f>
        <v>0.82599999999999996</v>
      </c>
      <c r="I8026" s="552">
        <f t="shared" si="125"/>
        <v>50906380</v>
      </c>
    </row>
    <row r="8027" spans="1:9">
      <c r="A8027" s="539">
        <v>8026</v>
      </c>
      <c r="B8027" s="544" t="s">
        <v>8534</v>
      </c>
      <c r="C8027" s="544" t="s">
        <v>12384</v>
      </c>
      <c r="D8027" s="544" t="s">
        <v>2772</v>
      </c>
      <c r="E8027" s="544" t="s">
        <v>12849</v>
      </c>
      <c r="F8027" s="559">
        <v>63640000</v>
      </c>
      <c r="G8027" s="541">
        <v>2023</v>
      </c>
      <c r="H8027" s="542">
        <f>VLOOKUP(G8027,[3]잔가율!$B$3:$C$33,2,FALSE)</f>
        <v>0.82599999999999996</v>
      </c>
      <c r="I8027" s="552">
        <f t="shared" si="125"/>
        <v>52566640</v>
      </c>
    </row>
    <row r="8028" spans="1:9">
      <c r="A8028" s="539">
        <v>8027</v>
      </c>
      <c r="B8028" s="544" t="s">
        <v>8534</v>
      </c>
      <c r="C8028" s="544" t="s">
        <v>12384</v>
      </c>
      <c r="D8028" s="544" t="s">
        <v>2772</v>
      </c>
      <c r="E8028" s="544" t="s">
        <v>12850</v>
      </c>
      <c r="F8028" s="559">
        <v>57510000</v>
      </c>
      <c r="G8028" s="541">
        <v>2023</v>
      </c>
      <c r="H8028" s="542">
        <f>VLOOKUP(G8028,[3]잔가율!$B$3:$C$33,2,FALSE)</f>
        <v>0.82599999999999996</v>
      </c>
      <c r="I8028" s="552">
        <f t="shared" si="125"/>
        <v>47503260</v>
      </c>
    </row>
    <row r="8029" spans="1:9">
      <c r="A8029" s="539">
        <v>8028</v>
      </c>
      <c r="B8029" s="544" t="s">
        <v>8534</v>
      </c>
      <c r="C8029" s="544" t="s">
        <v>12384</v>
      </c>
      <c r="D8029" s="544" t="s">
        <v>2772</v>
      </c>
      <c r="E8029" s="544" t="s">
        <v>12851</v>
      </c>
      <c r="F8029" s="559">
        <v>69580000</v>
      </c>
      <c r="G8029" s="541">
        <v>2023</v>
      </c>
      <c r="H8029" s="542">
        <f>VLOOKUP(G8029,[3]잔가율!$B$3:$C$33,2,FALSE)</f>
        <v>0.82599999999999996</v>
      </c>
      <c r="I8029" s="552">
        <f t="shared" si="125"/>
        <v>57473080</v>
      </c>
    </row>
    <row r="8030" spans="1:9">
      <c r="A8030" s="539">
        <v>8029</v>
      </c>
      <c r="B8030" s="544" t="s">
        <v>8534</v>
      </c>
      <c r="C8030" s="544" t="s">
        <v>12384</v>
      </c>
      <c r="D8030" s="544" t="s">
        <v>2772</v>
      </c>
      <c r="E8030" s="544" t="s">
        <v>12852</v>
      </c>
      <c r="F8030" s="559">
        <v>65150000</v>
      </c>
      <c r="G8030" s="541">
        <v>2023</v>
      </c>
      <c r="H8030" s="542">
        <f>VLOOKUP(G8030,[3]잔가율!$B$3:$C$33,2,FALSE)</f>
        <v>0.82599999999999996</v>
      </c>
      <c r="I8030" s="552">
        <f t="shared" si="125"/>
        <v>53813900</v>
      </c>
    </row>
    <row r="8031" spans="1:9">
      <c r="A8031" s="539">
        <v>8030</v>
      </c>
      <c r="B8031" s="544" t="s">
        <v>8534</v>
      </c>
      <c r="C8031" s="544" t="s">
        <v>12384</v>
      </c>
      <c r="D8031" s="544" t="s">
        <v>2772</v>
      </c>
      <c r="E8031" s="544" t="s">
        <v>12853</v>
      </c>
      <c r="F8031" s="559">
        <v>69020000</v>
      </c>
      <c r="G8031" s="541">
        <v>2023</v>
      </c>
      <c r="H8031" s="542">
        <f>VLOOKUP(G8031,[3]잔가율!$B$3:$C$33,2,FALSE)</f>
        <v>0.82599999999999996</v>
      </c>
      <c r="I8031" s="552">
        <f t="shared" si="125"/>
        <v>57010520</v>
      </c>
    </row>
    <row r="8032" spans="1:9">
      <c r="A8032" s="539">
        <v>8031</v>
      </c>
      <c r="B8032" s="544" t="s">
        <v>8534</v>
      </c>
      <c r="C8032" s="544" t="s">
        <v>12384</v>
      </c>
      <c r="D8032" s="544" t="s">
        <v>2772</v>
      </c>
      <c r="E8032" s="544" t="s">
        <v>12854</v>
      </c>
      <c r="F8032" s="559">
        <v>66570000</v>
      </c>
      <c r="G8032" s="541">
        <v>2023</v>
      </c>
      <c r="H8032" s="542">
        <f>VLOOKUP(G8032,[3]잔가율!$B$3:$C$33,2,FALSE)</f>
        <v>0.82599999999999996</v>
      </c>
      <c r="I8032" s="552">
        <f t="shared" si="125"/>
        <v>54986820</v>
      </c>
    </row>
    <row r="8033" spans="1:9">
      <c r="A8033" s="539">
        <v>8032</v>
      </c>
      <c r="B8033" s="544" t="s">
        <v>8534</v>
      </c>
      <c r="C8033" s="544" t="s">
        <v>12384</v>
      </c>
      <c r="D8033" s="544" t="s">
        <v>2772</v>
      </c>
      <c r="E8033" s="544" t="s">
        <v>12855</v>
      </c>
      <c r="F8033" s="559">
        <v>67480000</v>
      </c>
      <c r="G8033" s="541">
        <v>2023</v>
      </c>
      <c r="H8033" s="542">
        <f>VLOOKUP(G8033,[3]잔가율!$B$3:$C$33,2,FALSE)</f>
        <v>0.82599999999999996</v>
      </c>
      <c r="I8033" s="552">
        <f t="shared" si="125"/>
        <v>55738480</v>
      </c>
    </row>
    <row r="8034" spans="1:9">
      <c r="A8034" s="539">
        <v>8033</v>
      </c>
      <c r="B8034" s="544" t="s">
        <v>8534</v>
      </c>
      <c r="C8034" s="544" t="s">
        <v>12384</v>
      </c>
      <c r="D8034" s="544" t="s">
        <v>2772</v>
      </c>
      <c r="E8034" s="544" t="s">
        <v>12856</v>
      </c>
      <c r="F8034" s="559">
        <v>70800000</v>
      </c>
      <c r="G8034" s="541">
        <v>2023</v>
      </c>
      <c r="H8034" s="542">
        <f>VLOOKUP(G8034,[3]잔가율!$B$3:$C$33,2,FALSE)</f>
        <v>0.82599999999999996</v>
      </c>
      <c r="I8034" s="552">
        <f t="shared" si="125"/>
        <v>58480800</v>
      </c>
    </row>
    <row r="8035" spans="1:9">
      <c r="A8035" s="539">
        <v>8034</v>
      </c>
      <c r="B8035" s="544" t="s">
        <v>8534</v>
      </c>
      <c r="C8035" s="544" t="s">
        <v>12384</v>
      </c>
      <c r="D8035" s="544" t="s">
        <v>2772</v>
      </c>
      <c r="E8035" s="544" t="s">
        <v>12857</v>
      </c>
      <c r="F8035" s="559">
        <v>73830000</v>
      </c>
      <c r="G8035" s="541">
        <v>2023</v>
      </c>
      <c r="H8035" s="542">
        <f>VLOOKUP(G8035,[3]잔가율!$B$3:$C$33,2,FALSE)</f>
        <v>0.82599999999999996</v>
      </c>
      <c r="I8035" s="552">
        <f t="shared" si="125"/>
        <v>60983580</v>
      </c>
    </row>
    <row r="8036" spans="1:9">
      <c r="A8036" s="539">
        <v>8035</v>
      </c>
      <c r="B8036" s="544" t="s">
        <v>8534</v>
      </c>
      <c r="C8036" s="544" t="s">
        <v>12384</v>
      </c>
      <c r="D8036" s="544" t="s">
        <v>2772</v>
      </c>
      <c r="E8036" s="544" t="s">
        <v>12858</v>
      </c>
      <c r="F8036" s="559">
        <v>70780000</v>
      </c>
      <c r="G8036" s="541">
        <v>2023</v>
      </c>
      <c r="H8036" s="542">
        <f>VLOOKUP(G8036,[3]잔가율!$B$3:$C$33,2,FALSE)</f>
        <v>0.82599999999999996</v>
      </c>
      <c r="I8036" s="552">
        <f t="shared" si="125"/>
        <v>58464280</v>
      </c>
    </row>
    <row r="8037" spans="1:9">
      <c r="A8037" s="539">
        <v>8036</v>
      </c>
      <c r="B8037" s="544" t="s">
        <v>8534</v>
      </c>
      <c r="C8037" s="544" t="s">
        <v>12384</v>
      </c>
      <c r="D8037" s="544" t="s">
        <v>2772</v>
      </c>
      <c r="E8037" s="544" t="s">
        <v>12859</v>
      </c>
      <c r="F8037" s="559">
        <v>74540000</v>
      </c>
      <c r="G8037" s="541">
        <v>2023</v>
      </c>
      <c r="H8037" s="542">
        <f>VLOOKUP(G8037,[3]잔가율!$B$3:$C$33,2,FALSE)</f>
        <v>0.82599999999999996</v>
      </c>
      <c r="I8037" s="552">
        <f t="shared" si="125"/>
        <v>61570040</v>
      </c>
    </row>
    <row r="8038" spans="1:9">
      <c r="A8038" s="539">
        <v>8037</v>
      </c>
      <c r="B8038" s="544" t="s">
        <v>8534</v>
      </c>
      <c r="C8038" s="544" t="s">
        <v>12384</v>
      </c>
      <c r="D8038" s="544" t="s">
        <v>2772</v>
      </c>
      <c r="E8038" s="544" t="s">
        <v>12860</v>
      </c>
      <c r="F8038" s="559">
        <v>73650000</v>
      </c>
      <c r="G8038" s="541">
        <v>2023</v>
      </c>
      <c r="H8038" s="542">
        <f>VLOOKUP(G8038,[3]잔가율!$B$3:$C$33,2,FALSE)</f>
        <v>0.82599999999999996</v>
      </c>
      <c r="I8038" s="552">
        <f t="shared" si="125"/>
        <v>60834900</v>
      </c>
    </row>
    <row r="8039" spans="1:9">
      <c r="A8039" s="539">
        <v>8038</v>
      </c>
      <c r="B8039" s="544" t="s">
        <v>8534</v>
      </c>
      <c r="C8039" s="544" t="s">
        <v>12384</v>
      </c>
      <c r="D8039" s="544" t="s">
        <v>2772</v>
      </c>
      <c r="E8039" s="544" t="s">
        <v>12861</v>
      </c>
      <c r="F8039" s="559">
        <v>75910000</v>
      </c>
      <c r="G8039" s="541">
        <v>2023</v>
      </c>
      <c r="H8039" s="542">
        <f>VLOOKUP(G8039,[3]잔가율!$B$3:$C$33,2,FALSE)</f>
        <v>0.82599999999999996</v>
      </c>
      <c r="I8039" s="552">
        <f t="shared" si="125"/>
        <v>62701660</v>
      </c>
    </row>
    <row r="8040" spans="1:9">
      <c r="A8040" s="539">
        <v>8039</v>
      </c>
      <c r="B8040" s="540" t="s">
        <v>8534</v>
      </c>
      <c r="C8040" s="540" t="s">
        <v>12384</v>
      </c>
      <c r="D8040" s="540" t="s">
        <v>2772</v>
      </c>
      <c r="E8040" s="540" t="s">
        <v>12862</v>
      </c>
      <c r="F8040" s="556">
        <v>60450000</v>
      </c>
      <c r="G8040" s="541">
        <v>2023</v>
      </c>
      <c r="H8040" s="542">
        <f>VLOOKUP(G8040,[3]잔가율!$B$3:$C$33,2,FALSE)</f>
        <v>0.82599999999999996</v>
      </c>
      <c r="I8040" s="552">
        <f t="shared" si="125"/>
        <v>49931700</v>
      </c>
    </row>
    <row r="8041" spans="1:9">
      <c r="A8041" s="539">
        <v>8040</v>
      </c>
      <c r="B8041" s="540" t="s">
        <v>8534</v>
      </c>
      <c r="C8041" s="540" t="s">
        <v>12384</v>
      </c>
      <c r="D8041" s="540" t="s">
        <v>2772</v>
      </c>
      <c r="E8041" s="540" t="s">
        <v>12863</v>
      </c>
      <c r="F8041" s="556">
        <v>63190000</v>
      </c>
      <c r="G8041" s="541">
        <v>2023</v>
      </c>
      <c r="H8041" s="542">
        <f>VLOOKUP(G8041,[3]잔가율!$B$3:$C$33,2,FALSE)</f>
        <v>0.82599999999999996</v>
      </c>
      <c r="I8041" s="552">
        <f t="shared" si="125"/>
        <v>52194940</v>
      </c>
    </row>
    <row r="8042" spans="1:9">
      <c r="A8042" s="539">
        <v>8041</v>
      </c>
      <c r="B8042" s="540" t="s">
        <v>8534</v>
      </c>
      <c r="C8042" s="540" t="s">
        <v>12384</v>
      </c>
      <c r="D8042" s="540" t="s">
        <v>2772</v>
      </c>
      <c r="E8042" s="540" t="s">
        <v>12864</v>
      </c>
      <c r="F8042" s="556">
        <v>55980000</v>
      </c>
      <c r="G8042" s="541">
        <v>2023</v>
      </c>
      <c r="H8042" s="542">
        <f>VLOOKUP(G8042,[3]잔가율!$B$3:$C$33,2,FALSE)</f>
        <v>0.82599999999999996</v>
      </c>
      <c r="I8042" s="552">
        <f t="shared" si="125"/>
        <v>46239480</v>
      </c>
    </row>
    <row r="8043" spans="1:9">
      <c r="A8043" s="539">
        <v>8042</v>
      </c>
      <c r="B8043" s="540" t="s">
        <v>8534</v>
      </c>
      <c r="C8043" s="540" t="s">
        <v>12384</v>
      </c>
      <c r="D8043" s="540" t="s">
        <v>2772</v>
      </c>
      <c r="E8043" s="540" t="s">
        <v>12865</v>
      </c>
      <c r="F8043" s="556">
        <v>58830000</v>
      </c>
      <c r="G8043" s="541">
        <v>2023</v>
      </c>
      <c r="H8043" s="542">
        <f>VLOOKUP(G8043,[3]잔가율!$B$3:$C$33,2,FALSE)</f>
        <v>0.82599999999999996</v>
      </c>
      <c r="I8043" s="552">
        <f t="shared" si="125"/>
        <v>48593580</v>
      </c>
    </row>
    <row r="8044" spans="1:9">
      <c r="A8044" s="539">
        <v>8043</v>
      </c>
      <c r="B8044" s="540" t="s">
        <v>8534</v>
      </c>
      <c r="C8044" s="540" t="s">
        <v>12384</v>
      </c>
      <c r="D8044" s="540" t="s">
        <v>2772</v>
      </c>
      <c r="E8044" s="540" t="s">
        <v>12866</v>
      </c>
      <c r="F8044" s="556">
        <v>60180000</v>
      </c>
      <c r="G8044" s="541">
        <v>2023</v>
      </c>
      <c r="H8044" s="542">
        <f>VLOOKUP(G8044,[3]잔가율!$B$3:$C$33,2,FALSE)</f>
        <v>0.82599999999999996</v>
      </c>
      <c r="I8044" s="552">
        <f t="shared" si="125"/>
        <v>49708680</v>
      </c>
    </row>
    <row r="8045" spans="1:9">
      <c r="A8045" s="539">
        <v>8044</v>
      </c>
      <c r="B8045" s="540" t="s">
        <v>8534</v>
      </c>
      <c r="C8045" s="540" t="s">
        <v>12384</v>
      </c>
      <c r="D8045" s="540" t="s">
        <v>2772</v>
      </c>
      <c r="E8045" s="540" t="s">
        <v>12867</v>
      </c>
      <c r="F8045" s="556">
        <v>57990000</v>
      </c>
      <c r="G8045" s="541">
        <v>2023</v>
      </c>
      <c r="H8045" s="542">
        <f>VLOOKUP(G8045,[3]잔가율!$B$3:$C$33,2,FALSE)</f>
        <v>0.82599999999999996</v>
      </c>
      <c r="I8045" s="552">
        <f t="shared" si="125"/>
        <v>47899740</v>
      </c>
    </row>
    <row r="8046" spans="1:9">
      <c r="A8046" s="539">
        <v>8045</v>
      </c>
      <c r="B8046" s="540" t="s">
        <v>8534</v>
      </c>
      <c r="C8046" s="540" t="s">
        <v>12384</v>
      </c>
      <c r="D8046" s="540" t="s">
        <v>2772</v>
      </c>
      <c r="E8046" s="540" t="s">
        <v>12868</v>
      </c>
      <c r="F8046" s="556">
        <v>66360000</v>
      </c>
      <c r="G8046" s="541">
        <v>2023</v>
      </c>
      <c r="H8046" s="542">
        <f>VLOOKUP(G8046,[3]잔가율!$B$3:$C$33,2,FALSE)</f>
        <v>0.82599999999999996</v>
      </c>
      <c r="I8046" s="552">
        <f t="shared" si="125"/>
        <v>54813360</v>
      </c>
    </row>
    <row r="8047" spans="1:9">
      <c r="A8047" s="539">
        <v>8046</v>
      </c>
      <c r="B8047" s="540" t="s">
        <v>8534</v>
      </c>
      <c r="C8047" s="540" t="s">
        <v>12384</v>
      </c>
      <c r="D8047" s="540" t="s">
        <v>2772</v>
      </c>
      <c r="E8047" s="540" t="s">
        <v>12869</v>
      </c>
      <c r="F8047" s="556">
        <v>67450000</v>
      </c>
      <c r="G8047" s="541">
        <v>2023</v>
      </c>
      <c r="H8047" s="542">
        <f>VLOOKUP(G8047,[3]잔가율!$B$3:$C$33,2,FALSE)</f>
        <v>0.82599999999999996</v>
      </c>
      <c r="I8047" s="552">
        <f t="shared" si="125"/>
        <v>55713700</v>
      </c>
    </row>
    <row r="8048" spans="1:9">
      <c r="A8048" s="539">
        <v>8047</v>
      </c>
      <c r="B8048" s="540" t="s">
        <v>8534</v>
      </c>
      <c r="C8048" s="540" t="s">
        <v>12384</v>
      </c>
      <c r="D8048" s="540" t="s">
        <v>2772</v>
      </c>
      <c r="E8048" s="540" t="s">
        <v>12870</v>
      </c>
      <c r="F8048" s="556">
        <v>62610000</v>
      </c>
      <c r="G8048" s="541">
        <v>2023</v>
      </c>
      <c r="H8048" s="542">
        <f>VLOOKUP(G8048,[3]잔가율!$B$3:$C$33,2,FALSE)</f>
        <v>0.82599999999999996</v>
      </c>
      <c r="I8048" s="552">
        <f t="shared" si="125"/>
        <v>51715860</v>
      </c>
    </row>
    <row r="8049" spans="1:9">
      <c r="A8049" s="539">
        <v>8048</v>
      </c>
      <c r="B8049" s="540" t="s">
        <v>8534</v>
      </c>
      <c r="C8049" s="540" t="s">
        <v>12384</v>
      </c>
      <c r="D8049" s="540" t="s">
        <v>2772</v>
      </c>
      <c r="E8049" s="540" t="s">
        <v>12871</v>
      </c>
      <c r="F8049" s="556">
        <v>63580000</v>
      </c>
      <c r="G8049" s="541">
        <v>2023</v>
      </c>
      <c r="H8049" s="542">
        <f>VLOOKUP(G8049,[3]잔가율!$B$3:$C$33,2,FALSE)</f>
        <v>0.82599999999999996</v>
      </c>
      <c r="I8049" s="552">
        <f t="shared" si="125"/>
        <v>52517080</v>
      </c>
    </row>
    <row r="8050" spans="1:9">
      <c r="A8050" s="539">
        <v>8049</v>
      </c>
      <c r="B8050" s="540" t="s">
        <v>8534</v>
      </c>
      <c r="C8050" s="540" t="s">
        <v>12384</v>
      </c>
      <c r="D8050" s="540" t="s">
        <v>2772</v>
      </c>
      <c r="E8050" s="540" t="s">
        <v>12872</v>
      </c>
      <c r="F8050" s="556">
        <v>66090000</v>
      </c>
      <c r="G8050" s="541">
        <v>2023</v>
      </c>
      <c r="H8050" s="542">
        <f>VLOOKUP(G8050,[3]잔가율!$B$3:$C$33,2,FALSE)</f>
        <v>0.82599999999999996</v>
      </c>
      <c r="I8050" s="552">
        <f t="shared" si="125"/>
        <v>54590340</v>
      </c>
    </row>
    <row r="8051" spans="1:9">
      <c r="A8051" s="539">
        <v>8050</v>
      </c>
      <c r="B8051" s="540" t="s">
        <v>8534</v>
      </c>
      <c r="C8051" s="540" t="s">
        <v>12384</v>
      </c>
      <c r="D8051" s="540" t="s">
        <v>2772</v>
      </c>
      <c r="E8051" s="540" t="s">
        <v>12873</v>
      </c>
      <c r="F8051" s="556">
        <v>61240000</v>
      </c>
      <c r="G8051" s="541">
        <v>2023</v>
      </c>
      <c r="H8051" s="542">
        <f>VLOOKUP(G8051,[3]잔가율!$B$3:$C$33,2,FALSE)</f>
        <v>0.82599999999999996</v>
      </c>
      <c r="I8051" s="552">
        <f t="shared" si="125"/>
        <v>50584240</v>
      </c>
    </row>
    <row r="8052" spans="1:9">
      <c r="A8052" s="539">
        <v>8051</v>
      </c>
      <c r="B8052" s="540" t="s">
        <v>8534</v>
      </c>
      <c r="C8052" s="540" t="s">
        <v>12384</v>
      </c>
      <c r="D8052" s="540" t="s">
        <v>2772</v>
      </c>
      <c r="E8052" s="540" t="s">
        <v>12874</v>
      </c>
      <c r="F8052" s="556">
        <v>55750000</v>
      </c>
      <c r="G8052" s="541">
        <v>2023</v>
      </c>
      <c r="H8052" s="542">
        <f>VLOOKUP(G8052,[3]잔가율!$B$3:$C$33,2,FALSE)</f>
        <v>0.82599999999999996</v>
      </c>
      <c r="I8052" s="552">
        <f t="shared" si="125"/>
        <v>46049500</v>
      </c>
    </row>
    <row r="8053" spans="1:9">
      <c r="A8053" s="539">
        <v>8052</v>
      </c>
      <c r="B8053" s="544" t="s">
        <v>8534</v>
      </c>
      <c r="C8053" s="544" t="s">
        <v>12384</v>
      </c>
      <c r="D8053" s="544" t="s">
        <v>2772</v>
      </c>
      <c r="E8053" s="544" t="s">
        <v>12875</v>
      </c>
      <c r="F8053" s="559">
        <v>60120000</v>
      </c>
      <c r="G8053" s="541">
        <v>2023</v>
      </c>
      <c r="H8053" s="542">
        <f>VLOOKUP(G8053,[3]잔가율!$B$3:$C$33,2,FALSE)</f>
        <v>0.82599999999999996</v>
      </c>
      <c r="I8053" s="552">
        <f t="shared" si="125"/>
        <v>49659120</v>
      </c>
    </row>
    <row r="8054" spans="1:9">
      <c r="A8054" s="539">
        <v>8053</v>
      </c>
      <c r="B8054" s="544" t="s">
        <v>8534</v>
      </c>
      <c r="C8054" s="544" t="s">
        <v>12384</v>
      </c>
      <c r="D8054" s="544" t="s">
        <v>2772</v>
      </c>
      <c r="E8054" s="544" t="s">
        <v>12876</v>
      </c>
      <c r="F8054" s="559">
        <v>62500000</v>
      </c>
      <c r="G8054" s="541">
        <v>2023</v>
      </c>
      <c r="H8054" s="542">
        <f>VLOOKUP(G8054,[3]잔가율!$B$3:$C$33,2,FALSE)</f>
        <v>0.82599999999999996</v>
      </c>
      <c r="I8054" s="552">
        <f t="shared" si="125"/>
        <v>51625000</v>
      </c>
    </row>
    <row r="8055" spans="1:9">
      <c r="A8055" s="539">
        <v>8054</v>
      </c>
      <c r="B8055" s="540" t="s">
        <v>8534</v>
      </c>
      <c r="C8055" s="540" t="s">
        <v>12384</v>
      </c>
      <c r="D8055" s="540" t="s">
        <v>2772</v>
      </c>
      <c r="E8055" s="540" t="s">
        <v>12877</v>
      </c>
      <c r="F8055" s="556">
        <v>52840000</v>
      </c>
      <c r="G8055" s="541">
        <v>2023</v>
      </c>
      <c r="H8055" s="542">
        <f>VLOOKUP(G8055,[3]잔가율!$B$3:$C$33,2,FALSE)</f>
        <v>0.82599999999999996</v>
      </c>
      <c r="I8055" s="552">
        <f t="shared" si="125"/>
        <v>43645840</v>
      </c>
    </row>
    <row r="8056" spans="1:9">
      <c r="A8056" s="539">
        <v>8055</v>
      </c>
      <c r="B8056" s="544" t="s">
        <v>8534</v>
      </c>
      <c r="C8056" s="544" t="s">
        <v>12384</v>
      </c>
      <c r="D8056" s="544" t="s">
        <v>2772</v>
      </c>
      <c r="E8056" s="544" t="s">
        <v>12878</v>
      </c>
      <c r="F8056" s="559">
        <v>58470000</v>
      </c>
      <c r="G8056" s="541">
        <v>2023</v>
      </c>
      <c r="H8056" s="542">
        <f>VLOOKUP(G8056,[3]잔가율!$B$3:$C$33,2,FALSE)</f>
        <v>0.82599999999999996</v>
      </c>
      <c r="I8056" s="552">
        <f t="shared" si="125"/>
        <v>48296220</v>
      </c>
    </row>
    <row r="8057" spans="1:9">
      <c r="A8057" s="539">
        <v>8056</v>
      </c>
      <c r="B8057" s="540" t="s">
        <v>8534</v>
      </c>
      <c r="C8057" s="540" t="s">
        <v>12384</v>
      </c>
      <c r="D8057" s="540" t="s">
        <v>2772</v>
      </c>
      <c r="E8057" s="540" t="s">
        <v>12879</v>
      </c>
      <c r="F8057" s="556">
        <v>51270000</v>
      </c>
      <c r="G8057" s="541">
        <v>2023</v>
      </c>
      <c r="H8057" s="542">
        <f>VLOOKUP(G8057,[3]잔가율!$B$3:$C$33,2,FALSE)</f>
        <v>0.82599999999999996</v>
      </c>
      <c r="I8057" s="552">
        <f t="shared" si="125"/>
        <v>42349020</v>
      </c>
    </row>
    <row r="8058" spans="1:9">
      <c r="A8058" s="539">
        <v>8057</v>
      </c>
      <c r="B8058" s="544" t="s">
        <v>8534</v>
      </c>
      <c r="C8058" s="544" t="s">
        <v>12384</v>
      </c>
      <c r="D8058" s="544" t="s">
        <v>2772</v>
      </c>
      <c r="E8058" s="544" t="s">
        <v>12880</v>
      </c>
      <c r="F8058" s="559">
        <v>65480000</v>
      </c>
      <c r="G8058" s="541">
        <v>2023</v>
      </c>
      <c r="H8058" s="542">
        <f>VLOOKUP(G8058,[3]잔가율!$B$3:$C$33,2,FALSE)</f>
        <v>0.82599999999999996</v>
      </c>
      <c r="I8058" s="552">
        <f t="shared" si="125"/>
        <v>54086480</v>
      </c>
    </row>
    <row r="8059" spans="1:9">
      <c r="A8059" s="539">
        <v>8058</v>
      </c>
      <c r="B8059" s="544" t="s">
        <v>8534</v>
      </c>
      <c r="C8059" s="544" t="s">
        <v>12384</v>
      </c>
      <c r="D8059" s="544" t="s">
        <v>2772</v>
      </c>
      <c r="E8059" s="544" t="s">
        <v>12881</v>
      </c>
      <c r="F8059" s="559">
        <v>66120000</v>
      </c>
      <c r="G8059" s="541">
        <v>2023</v>
      </c>
      <c r="H8059" s="542">
        <f>VLOOKUP(G8059,[3]잔가율!$B$3:$C$33,2,FALSE)</f>
        <v>0.82599999999999996</v>
      </c>
      <c r="I8059" s="552">
        <f t="shared" si="125"/>
        <v>54615120</v>
      </c>
    </row>
    <row r="8060" spans="1:9">
      <c r="A8060" s="539">
        <v>8059</v>
      </c>
      <c r="B8060" s="540" t="s">
        <v>8534</v>
      </c>
      <c r="C8060" s="540" t="s">
        <v>12384</v>
      </c>
      <c r="D8060" s="540" t="s">
        <v>2772</v>
      </c>
      <c r="E8060" s="540" t="s">
        <v>12882</v>
      </c>
      <c r="F8060" s="556">
        <v>63810000</v>
      </c>
      <c r="G8060" s="541">
        <v>2023</v>
      </c>
      <c r="H8060" s="542">
        <f>VLOOKUP(G8060,[3]잔가율!$B$3:$C$33,2,FALSE)</f>
        <v>0.82599999999999996</v>
      </c>
      <c r="I8060" s="552">
        <f t="shared" si="125"/>
        <v>52707060</v>
      </c>
    </row>
    <row r="8061" spans="1:9">
      <c r="A8061" s="539">
        <v>8060</v>
      </c>
      <c r="B8061" s="540" t="s">
        <v>8534</v>
      </c>
      <c r="C8061" s="540" t="s">
        <v>12384</v>
      </c>
      <c r="D8061" s="540" t="s">
        <v>2772</v>
      </c>
      <c r="E8061" s="540" t="s">
        <v>12883</v>
      </c>
      <c r="F8061" s="556">
        <v>52480000</v>
      </c>
      <c r="G8061" s="541">
        <v>2023</v>
      </c>
      <c r="H8061" s="542">
        <f>VLOOKUP(G8061,[3]잔가율!$B$3:$C$33,2,FALSE)</f>
        <v>0.82599999999999996</v>
      </c>
      <c r="I8061" s="552">
        <f t="shared" si="125"/>
        <v>43348480</v>
      </c>
    </row>
    <row r="8062" spans="1:9">
      <c r="A8062" s="539">
        <v>8061</v>
      </c>
      <c r="B8062" s="540" t="s">
        <v>8534</v>
      </c>
      <c r="C8062" s="540" t="s">
        <v>12384</v>
      </c>
      <c r="D8062" s="540" t="s">
        <v>2772</v>
      </c>
      <c r="E8062" s="540" t="s">
        <v>12884</v>
      </c>
      <c r="F8062" s="556">
        <v>54910000</v>
      </c>
      <c r="G8062" s="541">
        <v>2023</v>
      </c>
      <c r="H8062" s="542">
        <f>VLOOKUP(G8062,[3]잔가율!$B$3:$C$33,2,FALSE)</f>
        <v>0.82599999999999996</v>
      </c>
      <c r="I8062" s="552">
        <f t="shared" si="125"/>
        <v>45355660</v>
      </c>
    </row>
    <row r="8063" spans="1:9">
      <c r="A8063" s="539">
        <v>8062</v>
      </c>
      <c r="B8063" s="544" t="s">
        <v>8534</v>
      </c>
      <c r="C8063" s="544" t="s">
        <v>12384</v>
      </c>
      <c r="D8063" s="544" t="s">
        <v>2772</v>
      </c>
      <c r="E8063" s="544" t="s">
        <v>12885</v>
      </c>
      <c r="F8063" s="559">
        <v>62810000</v>
      </c>
      <c r="G8063" s="541">
        <v>2023</v>
      </c>
      <c r="H8063" s="542">
        <f>VLOOKUP(G8063,[3]잔가율!$B$3:$C$33,2,FALSE)</f>
        <v>0.82599999999999996</v>
      </c>
      <c r="I8063" s="552">
        <f t="shared" si="125"/>
        <v>51881060</v>
      </c>
    </row>
    <row r="8064" spans="1:9">
      <c r="A8064" s="539">
        <v>8063</v>
      </c>
      <c r="B8064" s="544" t="s">
        <v>8534</v>
      </c>
      <c r="C8064" s="544" t="s">
        <v>12384</v>
      </c>
      <c r="D8064" s="544" t="s">
        <v>2772</v>
      </c>
      <c r="E8064" s="544" t="s">
        <v>12886</v>
      </c>
      <c r="F8064" s="559">
        <v>63550000</v>
      </c>
      <c r="G8064" s="541">
        <v>2023</v>
      </c>
      <c r="H8064" s="542">
        <f>VLOOKUP(G8064,[3]잔가율!$B$3:$C$33,2,FALSE)</f>
        <v>0.82599999999999996</v>
      </c>
      <c r="I8064" s="552">
        <f t="shared" si="125"/>
        <v>52492300</v>
      </c>
    </row>
    <row r="8065" spans="1:9">
      <c r="A8065" s="539">
        <v>8064</v>
      </c>
      <c r="B8065" s="544" t="s">
        <v>8534</v>
      </c>
      <c r="C8065" s="544" t="s">
        <v>12384</v>
      </c>
      <c r="D8065" s="544" t="s">
        <v>2772</v>
      </c>
      <c r="E8065" s="544" t="s">
        <v>12887</v>
      </c>
      <c r="F8065" s="559">
        <v>66580000</v>
      </c>
      <c r="G8065" s="541">
        <v>2023</v>
      </c>
      <c r="H8065" s="542">
        <f>VLOOKUP(G8065,[3]잔가율!$B$3:$C$33,2,FALSE)</f>
        <v>0.82599999999999996</v>
      </c>
      <c r="I8065" s="552">
        <f t="shared" si="125"/>
        <v>54995080</v>
      </c>
    </row>
    <row r="8066" spans="1:9">
      <c r="A8066" s="539">
        <v>8065</v>
      </c>
      <c r="B8066" s="540" t="s">
        <v>8534</v>
      </c>
      <c r="C8066" s="540" t="s">
        <v>12384</v>
      </c>
      <c r="D8066" s="540" t="s">
        <v>2772</v>
      </c>
      <c r="E8066" s="540" t="s">
        <v>12888</v>
      </c>
      <c r="F8066" s="556">
        <v>65720000</v>
      </c>
      <c r="G8066" s="541">
        <v>2023</v>
      </c>
      <c r="H8066" s="542">
        <f>VLOOKUP(G8066,[3]잔가율!$B$3:$C$33,2,FALSE)</f>
        <v>0.82599999999999996</v>
      </c>
      <c r="I8066" s="552">
        <f t="shared" ref="I8066:I8129" si="126">ROUNDDOWN(F8066*H8066,0)</f>
        <v>54284720</v>
      </c>
    </row>
    <row r="8067" spans="1:9">
      <c r="A8067" s="539">
        <v>8066</v>
      </c>
      <c r="B8067" s="540" t="s">
        <v>8534</v>
      </c>
      <c r="C8067" s="540" t="s">
        <v>12384</v>
      </c>
      <c r="D8067" s="540" t="s">
        <v>2772</v>
      </c>
      <c r="E8067" s="540" t="s">
        <v>12889</v>
      </c>
      <c r="F8067" s="556">
        <v>62430000</v>
      </c>
      <c r="G8067" s="541">
        <v>2023</v>
      </c>
      <c r="H8067" s="542">
        <f>VLOOKUP(G8067,[3]잔가율!$B$3:$C$33,2,FALSE)</f>
        <v>0.82599999999999996</v>
      </c>
      <c r="I8067" s="552">
        <f t="shared" si="126"/>
        <v>51567180</v>
      </c>
    </row>
    <row r="8068" spans="1:9">
      <c r="A8068" s="539">
        <v>8067</v>
      </c>
      <c r="B8068" s="540" t="s">
        <v>8534</v>
      </c>
      <c r="C8068" s="540" t="s">
        <v>12384</v>
      </c>
      <c r="D8068" s="540" t="s">
        <v>2772</v>
      </c>
      <c r="E8068" s="540" t="s">
        <v>12890</v>
      </c>
      <c r="F8068" s="556">
        <v>68180000</v>
      </c>
      <c r="G8068" s="541">
        <v>2023</v>
      </c>
      <c r="H8068" s="542">
        <f>VLOOKUP(G8068,[3]잔가율!$B$3:$C$33,2,FALSE)</f>
        <v>0.82599999999999996</v>
      </c>
      <c r="I8068" s="552">
        <f t="shared" si="126"/>
        <v>56316680</v>
      </c>
    </row>
    <row r="8069" spans="1:9">
      <c r="A8069" s="539">
        <v>8068</v>
      </c>
      <c r="B8069" s="540" t="s">
        <v>8534</v>
      </c>
      <c r="C8069" s="540" t="s">
        <v>12384</v>
      </c>
      <c r="D8069" s="540" t="s">
        <v>2772</v>
      </c>
      <c r="E8069" s="540" t="s">
        <v>12891</v>
      </c>
      <c r="F8069" s="556">
        <v>61110000</v>
      </c>
      <c r="G8069" s="541">
        <v>2023</v>
      </c>
      <c r="H8069" s="542">
        <f>VLOOKUP(G8069,[3]잔가율!$B$3:$C$33,2,FALSE)</f>
        <v>0.82599999999999996</v>
      </c>
      <c r="I8069" s="552">
        <f t="shared" si="126"/>
        <v>50476860</v>
      </c>
    </row>
    <row r="8070" spans="1:9">
      <c r="A8070" s="539">
        <v>8069</v>
      </c>
      <c r="B8070" s="540" t="s">
        <v>8534</v>
      </c>
      <c r="C8070" s="540" t="s">
        <v>12384</v>
      </c>
      <c r="D8070" s="540" t="s">
        <v>2772</v>
      </c>
      <c r="E8070" s="540" t="s">
        <v>12892</v>
      </c>
      <c r="F8070" s="556">
        <v>59280000</v>
      </c>
      <c r="G8070" s="541">
        <v>2023</v>
      </c>
      <c r="H8070" s="542">
        <f>VLOOKUP(G8070,[3]잔가율!$B$3:$C$33,2,FALSE)</f>
        <v>0.82599999999999996</v>
      </c>
      <c r="I8070" s="552">
        <f t="shared" si="126"/>
        <v>48965280</v>
      </c>
    </row>
    <row r="8071" spans="1:9">
      <c r="A8071" s="539">
        <v>8070</v>
      </c>
      <c r="B8071" s="540" t="s">
        <v>8534</v>
      </c>
      <c r="C8071" s="540" t="s">
        <v>12384</v>
      </c>
      <c r="D8071" s="540" t="s">
        <v>2772</v>
      </c>
      <c r="E8071" s="540" t="s">
        <v>12893</v>
      </c>
      <c r="F8071" s="556">
        <v>56180000</v>
      </c>
      <c r="G8071" s="541">
        <v>2023</v>
      </c>
      <c r="H8071" s="542">
        <f>VLOOKUP(G8071,[3]잔가율!$B$3:$C$33,2,FALSE)</f>
        <v>0.82599999999999996</v>
      </c>
      <c r="I8071" s="552">
        <f t="shared" si="126"/>
        <v>46404680</v>
      </c>
    </row>
    <row r="8072" spans="1:9">
      <c r="A8072" s="539">
        <v>8071</v>
      </c>
      <c r="B8072" s="540" t="s">
        <v>8534</v>
      </c>
      <c r="C8072" s="540" t="s">
        <v>12384</v>
      </c>
      <c r="D8072" s="540" t="s">
        <v>2772</v>
      </c>
      <c r="E8072" s="540" t="s">
        <v>12894</v>
      </c>
      <c r="F8072" s="556">
        <v>61360000</v>
      </c>
      <c r="G8072" s="541">
        <v>2023</v>
      </c>
      <c r="H8072" s="542">
        <f>VLOOKUP(G8072,[3]잔가율!$B$3:$C$33,2,FALSE)</f>
        <v>0.82599999999999996</v>
      </c>
      <c r="I8072" s="552">
        <f t="shared" si="126"/>
        <v>50683360</v>
      </c>
    </row>
    <row r="8073" spans="1:9">
      <c r="A8073" s="539">
        <v>8072</v>
      </c>
      <c r="B8073" s="540" t="s">
        <v>8534</v>
      </c>
      <c r="C8073" s="540" t="s">
        <v>12384</v>
      </c>
      <c r="D8073" s="540" t="s">
        <v>2772</v>
      </c>
      <c r="E8073" s="540" t="s">
        <v>12895</v>
      </c>
      <c r="F8073" s="556">
        <v>59760000</v>
      </c>
      <c r="G8073" s="541">
        <v>2023</v>
      </c>
      <c r="H8073" s="542">
        <f>VLOOKUP(G8073,[3]잔가율!$B$3:$C$33,2,FALSE)</f>
        <v>0.82599999999999996</v>
      </c>
      <c r="I8073" s="552">
        <f t="shared" si="126"/>
        <v>49361760</v>
      </c>
    </row>
    <row r="8074" spans="1:9">
      <c r="A8074" s="539">
        <v>8073</v>
      </c>
      <c r="B8074" s="540" t="s">
        <v>8534</v>
      </c>
      <c r="C8074" s="540" t="s">
        <v>12384</v>
      </c>
      <c r="D8074" s="540" t="s">
        <v>2772</v>
      </c>
      <c r="E8074" s="540" t="s">
        <v>12896</v>
      </c>
      <c r="F8074" s="556">
        <v>57510000</v>
      </c>
      <c r="G8074" s="541">
        <v>2023</v>
      </c>
      <c r="H8074" s="542">
        <f>VLOOKUP(G8074,[3]잔가율!$B$3:$C$33,2,FALSE)</f>
        <v>0.82599999999999996</v>
      </c>
      <c r="I8074" s="552">
        <f t="shared" si="126"/>
        <v>47503260</v>
      </c>
    </row>
    <row r="8075" spans="1:9">
      <c r="A8075" s="539">
        <v>8074</v>
      </c>
      <c r="B8075" s="540" t="s">
        <v>8534</v>
      </c>
      <c r="C8075" s="540" t="s">
        <v>12384</v>
      </c>
      <c r="D8075" s="540" t="s">
        <v>2772</v>
      </c>
      <c r="E8075" s="540" t="s">
        <v>12897</v>
      </c>
      <c r="F8075" s="556">
        <v>60200000</v>
      </c>
      <c r="G8075" s="541">
        <v>2023</v>
      </c>
      <c r="H8075" s="542">
        <f>VLOOKUP(G8075,[3]잔가율!$B$3:$C$33,2,FALSE)</f>
        <v>0.82599999999999996</v>
      </c>
      <c r="I8075" s="552">
        <f t="shared" si="126"/>
        <v>49725200</v>
      </c>
    </row>
    <row r="8076" spans="1:9">
      <c r="A8076" s="539">
        <v>8075</v>
      </c>
      <c r="B8076" s="540" t="s">
        <v>8534</v>
      </c>
      <c r="C8076" s="540" t="s">
        <v>12384</v>
      </c>
      <c r="D8076" s="540" t="s">
        <v>2772</v>
      </c>
      <c r="E8076" s="540" t="s">
        <v>12898</v>
      </c>
      <c r="F8076" s="556">
        <v>68360000</v>
      </c>
      <c r="G8076" s="541">
        <v>2023</v>
      </c>
      <c r="H8076" s="542">
        <f>VLOOKUP(G8076,[3]잔가율!$B$3:$C$33,2,FALSE)</f>
        <v>0.82599999999999996</v>
      </c>
      <c r="I8076" s="552">
        <f t="shared" si="126"/>
        <v>56465360</v>
      </c>
    </row>
    <row r="8077" spans="1:9">
      <c r="A8077" s="539">
        <v>8076</v>
      </c>
      <c r="B8077" s="540" t="s">
        <v>8534</v>
      </c>
      <c r="C8077" s="540" t="s">
        <v>12384</v>
      </c>
      <c r="D8077" s="540" t="s">
        <v>2772</v>
      </c>
      <c r="E8077" s="540" t="s">
        <v>12899</v>
      </c>
      <c r="F8077" s="556">
        <v>63900000</v>
      </c>
      <c r="G8077" s="541">
        <v>2023</v>
      </c>
      <c r="H8077" s="542">
        <f>VLOOKUP(G8077,[3]잔가율!$B$3:$C$33,2,FALSE)</f>
        <v>0.82599999999999996</v>
      </c>
      <c r="I8077" s="552">
        <f t="shared" si="126"/>
        <v>52781400</v>
      </c>
    </row>
    <row r="8078" spans="1:9">
      <c r="A8078" s="539">
        <v>8077</v>
      </c>
      <c r="B8078" s="540" t="s">
        <v>8534</v>
      </c>
      <c r="C8078" s="540" t="s">
        <v>12384</v>
      </c>
      <c r="D8078" s="540" t="s">
        <v>2772</v>
      </c>
      <c r="E8078" s="540" t="s">
        <v>12900</v>
      </c>
      <c r="F8078" s="556">
        <v>63840000</v>
      </c>
      <c r="G8078" s="541">
        <v>2023</v>
      </c>
      <c r="H8078" s="542">
        <f>VLOOKUP(G8078,[3]잔가율!$B$3:$C$33,2,FALSE)</f>
        <v>0.82599999999999996</v>
      </c>
      <c r="I8078" s="552">
        <f t="shared" si="126"/>
        <v>52731840</v>
      </c>
    </row>
    <row r="8079" spans="1:9">
      <c r="A8079" s="539">
        <v>8078</v>
      </c>
      <c r="B8079" s="540" t="s">
        <v>8534</v>
      </c>
      <c r="C8079" s="540" t="s">
        <v>12384</v>
      </c>
      <c r="D8079" s="540" t="s">
        <v>2772</v>
      </c>
      <c r="E8079" s="540" t="s">
        <v>12901</v>
      </c>
      <c r="F8079" s="556">
        <v>68360000</v>
      </c>
      <c r="G8079" s="541">
        <v>2023</v>
      </c>
      <c r="H8079" s="542">
        <f>VLOOKUP(G8079,[3]잔가율!$B$3:$C$33,2,FALSE)</f>
        <v>0.82599999999999996</v>
      </c>
      <c r="I8079" s="552">
        <f t="shared" si="126"/>
        <v>56465360</v>
      </c>
    </row>
    <row r="8080" spans="1:9">
      <c r="A8080" s="539">
        <v>8079</v>
      </c>
      <c r="B8080" s="540" t="s">
        <v>8534</v>
      </c>
      <c r="C8080" s="540" t="s">
        <v>12384</v>
      </c>
      <c r="D8080" s="540" t="s">
        <v>2772</v>
      </c>
      <c r="E8080" s="540" t="s">
        <v>12902</v>
      </c>
      <c r="F8080" s="556">
        <v>62410000</v>
      </c>
      <c r="G8080" s="541">
        <v>2023</v>
      </c>
      <c r="H8080" s="542">
        <f>VLOOKUP(G8080,[3]잔가율!$B$3:$C$33,2,FALSE)</f>
        <v>0.82599999999999996</v>
      </c>
      <c r="I8080" s="552">
        <f t="shared" si="126"/>
        <v>51550660</v>
      </c>
    </row>
    <row r="8081" spans="1:9">
      <c r="A8081" s="539">
        <v>8080</v>
      </c>
      <c r="B8081" s="544" t="s">
        <v>8534</v>
      </c>
      <c r="C8081" s="544" t="s">
        <v>12384</v>
      </c>
      <c r="D8081" s="544" t="s">
        <v>2772</v>
      </c>
      <c r="E8081" s="544" t="s">
        <v>12903</v>
      </c>
      <c r="F8081" s="559">
        <v>60060000</v>
      </c>
      <c r="G8081" s="541">
        <v>2023</v>
      </c>
      <c r="H8081" s="542">
        <f>VLOOKUP(G8081,[3]잔가율!$B$3:$C$33,2,FALSE)</f>
        <v>0.82599999999999996</v>
      </c>
      <c r="I8081" s="552">
        <f t="shared" si="126"/>
        <v>49609560</v>
      </c>
    </row>
    <row r="8082" spans="1:9">
      <c r="A8082" s="539">
        <v>8081</v>
      </c>
      <c r="B8082" s="544" t="s">
        <v>8534</v>
      </c>
      <c r="C8082" s="544" t="s">
        <v>12384</v>
      </c>
      <c r="D8082" s="544" t="s">
        <v>2772</v>
      </c>
      <c r="E8082" s="544" t="s">
        <v>12904</v>
      </c>
      <c r="F8082" s="559">
        <v>61780000</v>
      </c>
      <c r="G8082" s="541">
        <v>2023</v>
      </c>
      <c r="H8082" s="542">
        <f>VLOOKUP(G8082,[3]잔가율!$B$3:$C$33,2,FALSE)</f>
        <v>0.82599999999999996</v>
      </c>
      <c r="I8082" s="552">
        <f t="shared" si="126"/>
        <v>51030280</v>
      </c>
    </row>
    <row r="8083" spans="1:9">
      <c r="A8083" s="539">
        <v>8082</v>
      </c>
      <c r="B8083" s="544" t="s">
        <v>8534</v>
      </c>
      <c r="C8083" s="544" t="s">
        <v>12384</v>
      </c>
      <c r="D8083" s="544" t="s">
        <v>2772</v>
      </c>
      <c r="E8083" s="544" t="s">
        <v>12905</v>
      </c>
      <c r="F8083" s="559">
        <v>62270000</v>
      </c>
      <c r="G8083" s="541">
        <v>2023</v>
      </c>
      <c r="H8083" s="542">
        <f>VLOOKUP(G8083,[3]잔가율!$B$3:$C$33,2,FALSE)</f>
        <v>0.82599999999999996</v>
      </c>
      <c r="I8083" s="552">
        <f t="shared" si="126"/>
        <v>51435020</v>
      </c>
    </row>
    <row r="8084" spans="1:9">
      <c r="A8084" s="539">
        <v>8083</v>
      </c>
      <c r="B8084" s="544" t="s">
        <v>8534</v>
      </c>
      <c r="C8084" s="544" t="s">
        <v>12384</v>
      </c>
      <c r="D8084" s="544" t="s">
        <v>2772</v>
      </c>
      <c r="E8084" s="544" t="s">
        <v>12906</v>
      </c>
      <c r="F8084" s="559">
        <v>64730000</v>
      </c>
      <c r="G8084" s="541">
        <v>2023</v>
      </c>
      <c r="H8084" s="542">
        <f>VLOOKUP(G8084,[3]잔가율!$B$3:$C$33,2,FALSE)</f>
        <v>0.82599999999999996</v>
      </c>
      <c r="I8084" s="552">
        <f t="shared" si="126"/>
        <v>53466980</v>
      </c>
    </row>
    <row r="8085" spans="1:9">
      <c r="A8085" s="539">
        <v>8084</v>
      </c>
      <c r="B8085" s="540" t="s">
        <v>8534</v>
      </c>
      <c r="C8085" s="540" t="s">
        <v>12384</v>
      </c>
      <c r="D8085" s="540" t="s">
        <v>2772</v>
      </c>
      <c r="E8085" s="540" t="s">
        <v>12907</v>
      </c>
      <c r="F8085" s="556">
        <v>53350000</v>
      </c>
      <c r="G8085" s="541">
        <v>2023</v>
      </c>
      <c r="H8085" s="542">
        <f>VLOOKUP(G8085,[3]잔가율!$B$3:$C$33,2,FALSE)</f>
        <v>0.82599999999999996</v>
      </c>
      <c r="I8085" s="552">
        <f t="shared" si="126"/>
        <v>44067100</v>
      </c>
    </row>
    <row r="8086" spans="1:9">
      <c r="A8086" s="539">
        <v>8085</v>
      </c>
      <c r="B8086" s="544" t="s">
        <v>8534</v>
      </c>
      <c r="C8086" s="544" t="s">
        <v>12384</v>
      </c>
      <c r="D8086" s="544" t="s">
        <v>2772</v>
      </c>
      <c r="E8086" s="544" t="s">
        <v>12908</v>
      </c>
      <c r="F8086" s="559">
        <v>58930000</v>
      </c>
      <c r="G8086" s="541">
        <v>2023</v>
      </c>
      <c r="H8086" s="542">
        <f>VLOOKUP(G8086,[3]잔가율!$B$3:$C$33,2,FALSE)</f>
        <v>0.82599999999999996</v>
      </c>
      <c r="I8086" s="552">
        <f t="shared" si="126"/>
        <v>48676180</v>
      </c>
    </row>
    <row r="8087" spans="1:9">
      <c r="A8087" s="539">
        <v>8086</v>
      </c>
      <c r="B8087" s="540" t="s">
        <v>8534</v>
      </c>
      <c r="C8087" s="540" t="s">
        <v>12384</v>
      </c>
      <c r="D8087" s="540" t="s">
        <v>2772</v>
      </c>
      <c r="E8087" s="540" t="s">
        <v>12909</v>
      </c>
      <c r="F8087" s="556">
        <v>47660000</v>
      </c>
      <c r="G8087" s="541">
        <v>2023</v>
      </c>
      <c r="H8087" s="542">
        <f>VLOOKUP(G8087,[3]잔가율!$B$3:$C$33,2,FALSE)</f>
        <v>0.82599999999999996</v>
      </c>
      <c r="I8087" s="552">
        <f t="shared" si="126"/>
        <v>39367160</v>
      </c>
    </row>
    <row r="8088" spans="1:9">
      <c r="A8088" s="539">
        <v>8087</v>
      </c>
      <c r="B8088" s="544" t="s">
        <v>8534</v>
      </c>
      <c r="C8088" s="544" t="s">
        <v>12384</v>
      </c>
      <c r="D8088" s="544" t="s">
        <v>2772</v>
      </c>
      <c r="E8088" s="544" t="s">
        <v>12910</v>
      </c>
      <c r="F8088" s="559">
        <v>67070000</v>
      </c>
      <c r="G8088" s="541">
        <v>2023</v>
      </c>
      <c r="H8088" s="542">
        <f>VLOOKUP(G8088,[3]잔가율!$B$3:$C$33,2,FALSE)</f>
        <v>0.82599999999999996</v>
      </c>
      <c r="I8088" s="552">
        <f t="shared" si="126"/>
        <v>55399820</v>
      </c>
    </row>
    <row r="8089" spans="1:9">
      <c r="A8089" s="539">
        <v>8088</v>
      </c>
      <c r="B8089" s="540" t="s">
        <v>8534</v>
      </c>
      <c r="C8089" s="540" t="s">
        <v>12384</v>
      </c>
      <c r="D8089" s="540" t="s">
        <v>2772</v>
      </c>
      <c r="E8089" s="540" t="s">
        <v>12911</v>
      </c>
      <c r="F8089" s="556">
        <v>64720000</v>
      </c>
      <c r="G8089" s="541">
        <v>2023</v>
      </c>
      <c r="H8089" s="542">
        <f>VLOOKUP(G8089,[3]잔가율!$B$3:$C$33,2,FALSE)</f>
        <v>0.82599999999999996</v>
      </c>
      <c r="I8089" s="552">
        <f t="shared" si="126"/>
        <v>53458720</v>
      </c>
    </row>
    <row r="8090" spans="1:9">
      <c r="A8090" s="539">
        <v>8089</v>
      </c>
      <c r="B8090" s="540" t="s">
        <v>8534</v>
      </c>
      <c r="C8090" s="540" t="s">
        <v>12384</v>
      </c>
      <c r="D8090" s="540" t="s">
        <v>2772</v>
      </c>
      <c r="E8090" s="540" t="s">
        <v>12912</v>
      </c>
      <c r="F8090" s="556">
        <v>57890000</v>
      </c>
      <c r="G8090" s="541">
        <v>2023</v>
      </c>
      <c r="H8090" s="542">
        <f>VLOOKUP(G8090,[3]잔가율!$B$3:$C$33,2,FALSE)</f>
        <v>0.82599999999999996</v>
      </c>
      <c r="I8090" s="552">
        <f t="shared" si="126"/>
        <v>47817140</v>
      </c>
    </row>
    <row r="8091" spans="1:9">
      <c r="A8091" s="539">
        <v>8090</v>
      </c>
      <c r="B8091" s="544" t="s">
        <v>8534</v>
      </c>
      <c r="C8091" s="544" t="s">
        <v>12384</v>
      </c>
      <c r="D8091" s="544" t="s">
        <v>2772</v>
      </c>
      <c r="E8091" s="544" t="s">
        <v>12913</v>
      </c>
      <c r="F8091" s="559">
        <v>63680000</v>
      </c>
      <c r="G8091" s="541">
        <v>2023</v>
      </c>
      <c r="H8091" s="542">
        <f>VLOOKUP(G8091,[3]잔가율!$B$3:$C$33,2,FALSE)</f>
        <v>0.82599999999999996</v>
      </c>
      <c r="I8091" s="552">
        <f t="shared" si="126"/>
        <v>52599680</v>
      </c>
    </row>
    <row r="8092" spans="1:9">
      <c r="A8092" s="539">
        <v>8091</v>
      </c>
      <c r="B8092" s="544" t="s">
        <v>8534</v>
      </c>
      <c r="C8092" s="544" t="s">
        <v>12384</v>
      </c>
      <c r="D8092" s="544" t="s">
        <v>2772</v>
      </c>
      <c r="E8092" s="544" t="s">
        <v>12914</v>
      </c>
      <c r="F8092" s="559">
        <v>65120000</v>
      </c>
      <c r="G8092" s="541">
        <v>2023</v>
      </c>
      <c r="H8092" s="542">
        <f>VLOOKUP(G8092,[3]잔가율!$B$3:$C$33,2,FALSE)</f>
        <v>0.82599999999999996</v>
      </c>
      <c r="I8092" s="552">
        <f t="shared" si="126"/>
        <v>53789120</v>
      </c>
    </row>
    <row r="8093" spans="1:9">
      <c r="A8093" s="539">
        <v>8092</v>
      </c>
      <c r="B8093" s="544" t="s">
        <v>8534</v>
      </c>
      <c r="C8093" s="544" t="s">
        <v>12384</v>
      </c>
      <c r="D8093" s="544" t="s">
        <v>2772</v>
      </c>
      <c r="E8093" s="544" t="s">
        <v>12915</v>
      </c>
      <c r="F8093" s="559">
        <v>67030000</v>
      </c>
      <c r="G8093" s="541">
        <v>2023</v>
      </c>
      <c r="H8093" s="542">
        <f>VLOOKUP(G8093,[3]잔가율!$B$3:$C$33,2,FALSE)</f>
        <v>0.82599999999999996</v>
      </c>
      <c r="I8093" s="552">
        <f t="shared" si="126"/>
        <v>55366780</v>
      </c>
    </row>
    <row r="8094" spans="1:9">
      <c r="A8094" s="539">
        <v>8093</v>
      </c>
      <c r="B8094" s="544" t="s">
        <v>8534</v>
      </c>
      <c r="C8094" s="544" t="s">
        <v>12384</v>
      </c>
      <c r="D8094" s="544" t="s">
        <v>2772</v>
      </c>
      <c r="E8094" s="544" t="s">
        <v>12916</v>
      </c>
      <c r="F8094" s="559">
        <v>69920000</v>
      </c>
      <c r="G8094" s="541">
        <v>2023</v>
      </c>
      <c r="H8094" s="542">
        <f>VLOOKUP(G8094,[3]잔가율!$B$3:$C$33,2,FALSE)</f>
        <v>0.82599999999999996</v>
      </c>
      <c r="I8094" s="552">
        <f t="shared" si="126"/>
        <v>57753920</v>
      </c>
    </row>
    <row r="8095" spans="1:9">
      <c r="A8095" s="539">
        <v>8094</v>
      </c>
      <c r="B8095" s="544" t="s">
        <v>8534</v>
      </c>
      <c r="C8095" s="544" t="s">
        <v>12384</v>
      </c>
      <c r="D8095" s="544" t="s">
        <v>2772</v>
      </c>
      <c r="E8095" s="544" t="s">
        <v>12917</v>
      </c>
      <c r="F8095" s="559">
        <v>70050000</v>
      </c>
      <c r="G8095" s="541">
        <v>2023</v>
      </c>
      <c r="H8095" s="542">
        <f>VLOOKUP(G8095,[3]잔가율!$B$3:$C$33,2,FALSE)</f>
        <v>0.82599999999999996</v>
      </c>
      <c r="I8095" s="552">
        <f t="shared" si="126"/>
        <v>57861300</v>
      </c>
    </row>
    <row r="8096" spans="1:9">
      <c r="A8096" s="539">
        <v>8095</v>
      </c>
      <c r="B8096" s="544" t="s">
        <v>8534</v>
      </c>
      <c r="C8096" s="544" t="s">
        <v>12384</v>
      </c>
      <c r="D8096" s="544" t="s">
        <v>2772</v>
      </c>
      <c r="E8096" s="544" t="s">
        <v>12918</v>
      </c>
      <c r="F8096" s="559">
        <v>72000000</v>
      </c>
      <c r="G8096" s="541">
        <v>2023</v>
      </c>
      <c r="H8096" s="542">
        <f>VLOOKUP(G8096,[3]잔가율!$B$3:$C$33,2,FALSE)</f>
        <v>0.82599999999999996</v>
      </c>
      <c r="I8096" s="552">
        <f t="shared" si="126"/>
        <v>59472000</v>
      </c>
    </row>
    <row r="8097" spans="1:9">
      <c r="A8097" s="539">
        <v>8096</v>
      </c>
      <c r="B8097" s="540" t="s">
        <v>8534</v>
      </c>
      <c r="C8097" s="540" t="s">
        <v>12384</v>
      </c>
      <c r="D8097" s="540" t="s">
        <v>2772</v>
      </c>
      <c r="E8097" s="540" t="s">
        <v>12919</v>
      </c>
      <c r="F8097" s="556">
        <v>56850000</v>
      </c>
      <c r="G8097" s="541">
        <v>2023</v>
      </c>
      <c r="H8097" s="542">
        <f>VLOOKUP(G8097,[3]잔가율!$B$3:$C$33,2,FALSE)</f>
        <v>0.82599999999999996</v>
      </c>
      <c r="I8097" s="552">
        <f t="shared" si="126"/>
        <v>46958100</v>
      </c>
    </row>
    <row r="8098" spans="1:9">
      <c r="A8098" s="539">
        <v>8097</v>
      </c>
      <c r="B8098" s="540" t="s">
        <v>8534</v>
      </c>
      <c r="C8098" s="540" t="s">
        <v>12384</v>
      </c>
      <c r="D8098" s="540" t="s">
        <v>2772</v>
      </c>
      <c r="E8098" s="540" t="s">
        <v>12920</v>
      </c>
      <c r="F8098" s="556">
        <v>69090000</v>
      </c>
      <c r="G8098" s="541">
        <v>2023</v>
      </c>
      <c r="H8098" s="542">
        <f>VLOOKUP(G8098,[3]잔가율!$B$3:$C$33,2,FALSE)</f>
        <v>0.82599999999999996</v>
      </c>
      <c r="I8098" s="552">
        <f t="shared" si="126"/>
        <v>57068340</v>
      </c>
    </row>
    <row r="8099" spans="1:9">
      <c r="A8099" s="539">
        <v>8098</v>
      </c>
      <c r="B8099" s="540" t="s">
        <v>8534</v>
      </c>
      <c r="C8099" s="540" t="s">
        <v>12384</v>
      </c>
      <c r="D8099" s="540" t="s">
        <v>12921</v>
      </c>
      <c r="E8099" s="540" t="s">
        <v>12922</v>
      </c>
      <c r="F8099" s="556">
        <v>13400000</v>
      </c>
      <c r="G8099" s="541">
        <v>2023</v>
      </c>
      <c r="H8099" s="542">
        <f>VLOOKUP(G8099,[3]잔가율!$B$3:$C$33,2,FALSE)</f>
        <v>0.82599999999999996</v>
      </c>
      <c r="I8099" s="552">
        <f t="shared" si="126"/>
        <v>11068400</v>
      </c>
    </row>
    <row r="8100" spans="1:9">
      <c r="A8100" s="539">
        <v>8099</v>
      </c>
      <c r="B8100" s="540" t="s">
        <v>8534</v>
      </c>
      <c r="C8100" s="540" t="s">
        <v>12384</v>
      </c>
      <c r="D8100" s="540" t="s">
        <v>12921</v>
      </c>
      <c r="E8100" s="540" t="s">
        <v>12923</v>
      </c>
      <c r="F8100" s="556">
        <v>13360000</v>
      </c>
      <c r="G8100" s="541">
        <v>2023</v>
      </c>
      <c r="H8100" s="542">
        <f>VLOOKUP(G8100,[3]잔가율!$B$3:$C$33,2,FALSE)</f>
        <v>0.82599999999999996</v>
      </c>
      <c r="I8100" s="552">
        <f t="shared" si="126"/>
        <v>11035360</v>
      </c>
    </row>
    <row r="8101" spans="1:9">
      <c r="A8101" s="539">
        <v>8100</v>
      </c>
      <c r="B8101" s="540" t="s">
        <v>8534</v>
      </c>
      <c r="C8101" s="540" t="s">
        <v>12384</v>
      </c>
      <c r="D8101" s="540" t="s">
        <v>12921</v>
      </c>
      <c r="E8101" s="540" t="s">
        <v>12924</v>
      </c>
      <c r="F8101" s="556">
        <v>12650000</v>
      </c>
      <c r="G8101" s="541">
        <v>2023</v>
      </c>
      <c r="H8101" s="542">
        <f>VLOOKUP(G8101,[3]잔가율!$B$3:$C$33,2,FALSE)</f>
        <v>0.82599999999999996</v>
      </c>
      <c r="I8101" s="552">
        <f t="shared" si="126"/>
        <v>10448900</v>
      </c>
    </row>
    <row r="8102" spans="1:9">
      <c r="A8102" s="539">
        <v>8101</v>
      </c>
      <c r="B8102" s="540" t="s">
        <v>8534</v>
      </c>
      <c r="C8102" s="540" t="s">
        <v>12384</v>
      </c>
      <c r="D8102" s="540" t="s">
        <v>12921</v>
      </c>
      <c r="E8102" s="540" t="s">
        <v>12925</v>
      </c>
      <c r="F8102" s="556">
        <v>12590000</v>
      </c>
      <c r="G8102" s="541">
        <v>2023</v>
      </c>
      <c r="H8102" s="542">
        <f>VLOOKUP(G8102,[3]잔가율!$B$3:$C$33,2,FALSE)</f>
        <v>0.82599999999999996</v>
      </c>
      <c r="I8102" s="552">
        <f t="shared" si="126"/>
        <v>10399340</v>
      </c>
    </row>
    <row r="8103" spans="1:9">
      <c r="A8103" s="539">
        <v>8102</v>
      </c>
      <c r="B8103" s="540" t="s">
        <v>8534</v>
      </c>
      <c r="C8103" s="540" t="s">
        <v>12384</v>
      </c>
      <c r="D8103" s="540" t="s">
        <v>12921</v>
      </c>
      <c r="E8103" s="540" t="s">
        <v>12926</v>
      </c>
      <c r="F8103" s="556">
        <v>13060000</v>
      </c>
      <c r="G8103" s="541">
        <v>2023</v>
      </c>
      <c r="H8103" s="542">
        <f>VLOOKUP(G8103,[3]잔가율!$B$3:$C$33,2,FALSE)</f>
        <v>0.82599999999999996</v>
      </c>
      <c r="I8103" s="552">
        <f t="shared" si="126"/>
        <v>10787560</v>
      </c>
    </row>
    <row r="8104" spans="1:9">
      <c r="A8104" s="539">
        <v>8103</v>
      </c>
      <c r="B8104" s="540" t="s">
        <v>8534</v>
      </c>
      <c r="C8104" s="540" t="s">
        <v>12384</v>
      </c>
      <c r="D8104" s="540" t="s">
        <v>12921</v>
      </c>
      <c r="E8104" s="540" t="s">
        <v>12927</v>
      </c>
      <c r="F8104" s="556">
        <v>14150000</v>
      </c>
      <c r="G8104" s="541">
        <v>2023</v>
      </c>
      <c r="H8104" s="542">
        <f>VLOOKUP(G8104,[3]잔가율!$B$3:$C$33,2,FALSE)</f>
        <v>0.82599999999999996</v>
      </c>
      <c r="I8104" s="552">
        <f t="shared" si="126"/>
        <v>11687900</v>
      </c>
    </row>
    <row r="8105" spans="1:9">
      <c r="A8105" s="539">
        <v>8104</v>
      </c>
      <c r="B8105" s="540" t="s">
        <v>8534</v>
      </c>
      <c r="C8105" s="540" t="s">
        <v>12384</v>
      </c>
      <c r="D8105" s="540" t="s">
        <v>12921</v>
      </c>
      <c r="E8105" s="540" t="s">
        <v>12928</v>
      </c>
      <c r="F8105" s="556">
        <v>14070000</v>
      </c>
      <c r="G8105" s="541">
        <v>2023</v>
      </c>
      <c r="H8105" s="542">
        <f>VLOOKUP(G8105,[3]잔가율!$B$3:$C$33,2,FALSE)</f>
        <v>0.82599999999999996</v>
      </c>
      <c r="I8105" s="552">
        <f t="shared" si="126"/>
        <v>11621820</v>
      </c>
    </row>
    <row r="8106" spans="1:9">
      <c r="A8106" s="539">
        <v>8105</v>
      </c>
      <c r="B8106" s="540" t="s">
        <v>8534</v>
      </c>
      <c r="C8106" s="540" t="s">
        <v>12384</v>
      </c>
      <c r="D8106" s="540" t="s">
        <v>12921</v>
      </c>
      <c r="E8106" s="540" t="s">
        <v>12929</v>
      </c>
      <c r="F8106" s="556">
        <v>13920000</v>
      </c>
      <c r="G8106" s="541">
        <v>2023</v>
      </c>
      <c r="H8106" s="542">
        <f>VLOOKUP(G8106,[3]잔가율!$B$3:$C$33,2,FALSE)</f>
        <v>0.82599999999999996</v>
      </c>
      <c r="I8106" s="552">
        <f t="shared" si="126"/>
        <v>11497920</v>
      </c>
    </row>
    <row r="8107" spans="1:9">
      <c r="A8107" s="539">
        <v>8106</v>
      </c>
      <c r="B8107" s="540" t="s">
        <v>8534</v>
      </c>
      <c r="C8107" s="540" t="s">
        <v>12384</v>
      </c>
      <c r="D8107" s="540" t="s">
        <v>12921</v>
      </c>
      <c r="E8107" s="540" t="s">
        <v>12930</v>
      </c>
      <c r="F8107" s="556">
        <v>13840000</v>
      </c>
      <c r="G8107" s="541">
        <v>2023</v>
      </c>
      <c r="H8107" s="542">
        <f>VLOOKUP(G8107,[3]잔가율!$B$3:$C$33,2,FALSE)</f>
        <v>0.82599999999999996</v>
      </c>
      <c r="I8107" s="552">
        <f t="shared" si="126"/>
        <v>11431840</v>
      </c>
    </row>
    <row r="8108" spans="1:9">
      <c r="A8108" s="539">
        <v>8107</v>
      </c>
      <c r="B8108" s="540" t="s">
        <v>8534</v>
      </c>
      <c r="C8108" s="540" t="s">
        <v>12384</v>
      </c>
      <c r="D8108" s="540" t="s">
        <v>12921</v>
      </c>
      <c r="E8108" s="540" t="s">
        <v>12931</v>
      </c>
      <c r="F8108" s="556">
        <v>13830000</v>
      </c>
      <c r="G8108" s="541">
        <v>2023</v>
      </c>
      <c r="H8108" s="542">
        <f>VLOOKUP(G8108,[3]잔가율!$B$3:$C$33,2,FALSE)</f>
        <v>0.82599999999999996</v>
      </c>
      <c r="I8108" s="552">
        <f t="shared" si="126"/>
        <v>11423580</v>
      </c>
    </row>
    <row r="8109" spans="1:9">
      <c r="A8109" s="539">
        <v>8108</v>
      </c>
      <c r="B8109" s="540" t="s">
        <v>8534</v>
      </c>
      <c r="C8109" s="540" t="s">
        <v>12384</v>
      </c>
      <c r="D8109" s="540" t="s">
        <v>12921</v>
      </c>
      <c r="E8109" s="540" t="s">
        <v>12932</v>
      </c>
      <c r="F8109" s="556">
        <v>13350000</v>
      </c>
      <c r="G8109" s="541">
        <v>2023</v>
      </c>
      <c r="H8109" s="542">
        <f>VLOOKUP(G8109,[3]잔가율!$B$3:$C$33,2,FALSE)</f>
        <v>0.82599999999999996</v>
      </c>
      <c r="I8109" s="552">
        <f t="shared" si="126"/>
        <v>11027100</v>
      </c>
    </row>
    <row r="8110" spans="1:9">
      <c r="A8110" s="539">
        <v>8109</v>
      </c>
      <c r="B8110" s="540" t="s">
        <v>8534</v>
      </c>
      <c r="C8110" s="540" t="s">
        <v>12384</v>
      </c>
      <c r="D8110" s="540" t="s">
        <v>12921</v>
      </c>
      <c r="E8110" s="540" t="s">
        <v>12933</v>
      </c>
      <c r="F8110" s="556">
        <v>13000000</v>
      </c>
      <c r="G8110" s="541">
        <v>2023</v>
      </c>
      <c r="H8110" s="542">
        <f>VLOOKUP(G8110,[3]잔가율!$B$3:$C$33,2,FALSE)</f>
        <v>0.82599999999999996</v>
      </c>
      <c r="I8110" s="552">
        <f t="shared" si="126"/>
        <v>10738000</v>
      </c>
    </row>
    <row r="8111" spans="1:9">
      <c r="A8111" s="539">
        <v>8110</v>
      </c>
      <c r="B8111" s="540" t="s">
        <v>8534</v>
      </c>
      <c r="C8111" s="540" t="s">
        <v>12384</v>
      </c>
      <c r="D8111" s="540" t="s">
        <v>12921</v>
      </c>
      <c r="E8111" s="540" t="s">
        <v>12934</v>
      </c>
      <c r="F8111" s="556">
        <v>12520000</v>
      </c>
      <c r="G8111" s="541">
        <v>2023</v>
      </c>
      <c r="H8111" s="542">
        <f>VLOOKUP(G8111,[3]잔가율!$B$3:$C$33,2,FALSE)</f>
        <v>0.82599999999999996</v>
      </c>
      <c r="I8111" s="552">
        <f t="shared" si="126"/>
        <v>10341520</v>
      </c>
    </row>
    <row r="8112" spans="1:9">
      <c r="A8112" s="539">
        <v>8111</v>
      </c>
      <c r="B8112" s="540" t="s">
        <v>8534</v>
      </c>
      <c r="C8112" s="540" t="s">
        <v>12384</v>
      </c>
      <c r="D8112" s="540" t="s">
        <v>12921</v>
      </c>
      <c r="E8112" s="540" t="s">
        <v>12935</v>
      </c>
      <c r="F8112" s="556">
        <v>12550000</v>
      </c>
      <c r="G8112" s="541">
        <v>2023</v>
      </c>
      <c r="H8112" s="542">
        <f>VLOOKUP(G8112,[3]잔가율!$B$3:$C$33,2,FALSE)</f>
        <v>0.82599999999999996</v>
      </c>
      <c r="I8112" s="552">
        <f t="shared" si="126"/>
        <v>10366300</v>
      </c>
    </row>
    <row r="8113" spans="1:9">
      <c r="A8113" s="539">
        <v>8112</v>
      </c>
      <c r="B8113" s="540" t="s">
        <v>8534</v>
      </c>
      <c r="C8113" s="540" t="s">
        <v>12384</v>
      </c>
      <c r="D8113" s="540" t="s">
        <v>12921</v>
      </c>
      <c r="E8113" s="540" t="s">
        <v>12936</v>
      </c>
      <c r="F8113" s="556">
        <v>14690000</v>
      </c>
      <c r="G8113" s="541">
        <v>2023</v>
      </c>
      <c r="H8113" s="542">
        <f>VLOOKUP(G8113,[3]잔가율!$B$3:$C$33,2,FALSE)</f>
        <v>0.82599999999999996</v>
      </c>
      <c r="I8113" s="552">
        <f t="shared" si="126"/>
        <v>12133940</v>
      </c>
    </row>
    <row r="8114" spans="1:9">
      <c r="A8114" s="539">
        <v>8113</v>
      </c>
      <c r="B8114" s="540" t="s">
        <v>8534</v>
      </c>
      <c r="C8114" s="540" t="s">
        <v>12384</v>
      </c>
      <c r="D8114" s="540" t="s">
        <v>12921</v>
      </c>
      <c r="E8114" s="540" t="s">
        <v>12937</v>
      </c>
      <c r="F8114" s="556">
        <v>12240000</v>
      </c>
      <c r="G8114" s="541">
        <v>2023</v>
      </c>
      <c r="H8114" s="542">
        <f>VLOOKUP(G8114,[3]잔가율!$B$3:$C$33,2,FALSE)</f>
        <v>0.82599999999999996</v>
      </c>
      <c r="I8114" s="552">
        <f t="shared" si="126"/>
        <v>10110240</v>
      </c>
    </row>
    <row r="8115" spans="1:9">
      <c r="A8115" s="539">
        <v>8114</v>
      </c>
      <c r="B8115" s="540" t="s">
        <v>8534</v>
      </c>
      <c r="C8115" s="540" t="s">
        <v>12384</v>
      </c>
      <c r="D8115" s="540" t="s">
        <v>12921</v>
      </c>
      <c r="E8115" s="540" t="s">
        <v>12938</v>
      </c>
      <c r="F8115" s="556">
        <v>11550000</v>
      </c>
      <c r="G8115" s="541">
        <v>2023</v>
      </c>
      <c r="H8115" s="542">
        <f>VLOOKUP(G8115,[3]잔가율!$B$3:$C$33,2,FALSE)</f>
        <v>0.82599999999999996</v>
      </c>
      <c r="I8115" s="552">
        <f t="shared" si="126"/>
        <v>9540300</v>
      </c>
    </row>
    <row r="8116" spans="1:9">
      <c r="A8116" s="539">
        <v>8115</v>
      </c>
      <c r="B8116" s="540" t="s">
        <v>8534</v>
      </c>
      <c r="C8116" s="540" t="s">
        <v>12384</v>
      </c>
      <c r="D8116" s="540" t="s">
        <v>12921</v>
      </c>
      <c r="E8116" s="540" t="s">
        <v>12939</v>
      </c>
      <c r="F8116" s="556">
        <v>11430000</v>
      </c>
      <c r="G8116" s="541">
        <v>2023</v>
      </c>
      <c r="H8116" s="542">
        <f>VLOOKUP(G8116,[3]잔가율!$B$3:$C$33,2,FALSE)</f>
        <v>0.82599999999999996</v>
      </c>
      <c r="I8116" s="552">
        <f t="shared" si="126"/>
        <v>9441180</v>
      </c>
    </row>
    <row r="8117" spans="1:9">
      <c r="A8117" s="539">
        <v>8116</v>
      </c>
      <c r="B8117" s="540" t="s">
        <v>8534</v>
      </c>
      <c r="C8117" s="540" t="s">
        <v>12384</v>
      </c>
      <c r="D8117" s="540" t="s">
        <v>12921</v>
      </c>
      <c r="E8117" s="540" t="s">
        <v>12940</v>
      </c>
      <c r="F8117" s="556">
        <v>12480000</v>
      </c>
      <c r="G8117" s="541">
        <v>2023</v>
      </c>
      <c r="H8117" s="542">
        <f>VLOOKUP(G8117,[3]잔가율!$B$3:$C$33,2,FALSE)</f>
        <v>0.82599999999999996</v>
      </c>
      <c r="I8117" s="552">
        <f t="shared" si="126"/>
        <v>10308480</v>
      </c>
    </row>
    <row r="8118" spans="1:9">
      <c r="A8118" s="539">
        <v>8117</v>
      </c>
      <c r="B8118" s="540" t="s">
        <v>8534</v>
      </c>
      <c r="C8118" s="540" t="s">
        <v>12384</v>
      </c>
      <c r="D8118" s="540" t="s">
        <v>12921</v>
      </c>
      <c r="E8118" s="540" t="s">
        <v>12941</v>
      </c>
      <c r="F8118" s="556">
        <v>16090000</v>
      </c>
      <c r="G8118" s="541">
        <v>2023</v>
      </c>
      <c r="H8118" s="542">
        <f>VLOOKUP(G8118,[3]잔가율!$B$3:$C$33,2,FALSE)</f>
        <v>0.82599999999999996</v>
      </c>
      <c r="I8118" s="552">
        <f t="shared" si="126"/>
        <v>13290340</v>
      </c>
    </row>
    <row r="8119" spans="1:9">
      <c r="A8119" s="539">
        <v>8118</v>
      </c>
      <c r="B8119" s="540" t="s">
        <v>8534</v>
      </c>
      <c r="C8119" s="540" t="s">
        <v>12384</v>
      </c>
      <c r="D8119" s="540" t="s">
        <v>12921</v>
      </c>
      <c r="E8119" s="540" t="s">
        <v>12942</v>
      </c>
      <c r="F8119" s="556">
        <v>17110000</v>
      </c>
      <c r="G8119" s="541">
        <v>2023</v>
      </c>
      <c r="H8119" s="542">
        <f>VLOOKUP(G8119,[3]잔가율!$B$3:$C$33,2,FALSE)</f>
        <v>0.82599999999999996</v>
      </c>
      <c r="I8119" s="552">
        <f t="shared" si="126"/>
        <v>14132860</v>
      </c>
    </row>
    <row r="8120" spans="1:9">
      <c r="A8120" s="539">
        <v>8119</v>
      </c>
      <c r="B8120" s="540" t="s">
        <v>8534</v>
      </c>
      <c r="C8120" s="540" t="s">
        <v>12384</v>
      </c>
      <c r="D8120" s="540" t="s">
        <v>12921</v>
      </c>
      <c r="E8120" s="540" t="s">
        <v>12943</v>
      </c>
      <c r="F8120" s="556">
        <v>16960000</v>
      </c>
      <c r="G8120" s="541">
        <v>2023</v>
      </c>
      <c r="H8120" s="542">
        <f>VLOOKUP(G8120,[3]잔가율!$B$3:$C$33,2,FALSE)</f>
        <v>0.82599999999999996</v>
      </c>
      <c r="I8120" s="552">
        <f t="shared" si="126"/>
        <v>14008960</v>
      </c>
    </row>
    <row r="8121" spans="1:9">
      <c r="A8121" s="539">
        <v>8120</v>
      </c>
      <c r="B8121" s="540" t="s">
        <v>8534</v>
      </c>
      <c r="C8121" s="540" t="s">
        <v>12384</v>
      </c>
      <c r="D8121" s="540" t="s">
        <v>12921</v>
      </c>
      <c r="E8121" s="540" t="s">
        <v>12944</v>
      </c>
      <c r="F8121" s="556">
        <v>17550000</v>
      </c>
      <c r="G8121" s="541">
        <v>2023</v>
      </c>
      <c r="H8121" s="542">
        <f>VLOOKUP(G8121,[3]잔가율!$B$3:$C$33,2,FALSE)</f>
        <v>0.82599999999999996</v>
      </c>
      <c r="I8121" s="552">
        <f t="shared" si="126"/>
        <v>14496300</v>
      </c>
    </row>
    <row r="8122" spans="1:9">
      <c r="A8122" s="539">
        <v>8121</v>
      </c>
      <c r="B8122" s="540" t="s">
        <v>8534</v>
      </c>
      <c r="C8122" s="540" t="s">
        <v>12384</v>
      </c>
      <c r="D8122" s="540" t="s">
        <v>12921</v>
      </c>
      <c r="E8122" s="540" t="s">
        <v>12945</v>
      </c>
      <c r="F8122" s="556">
        <v>16470000</v>
      </c>
      <c r="G8122" s="541">
        <v>2023</v>
      </c>
      <c r="H8122" s="542">
        <f>VLOOKUP(G8122,[3]잔가율!$B$3:$C$33,2,FALSE)</f>
        <v>0.82599999999999996</v>
      </c>
      <c r="I8122" s="552">
        <f t="shared" si="126"/>
        <v>13604220</v>
      </c>
    </row>
    <row r="8123" spans="1:9">
      <c r="A8123" s="539">
        <v>8122</v>
      </c>
      <c r="B8123" s="540" t="s">
        <v>8534</v>
      </c>
      <c r="C8123" s="540" t="s">
        <v>12384</v>
      </c>
      <c r="D8123" s="540" t="s">
        <v>12921</v>
      </c>
      <c r="E8123" s="540" t="s">
        <v>12946</v>
      </c>
      <c r="F8123" s="556">
        <v>13620000</v>
      </c>
      <c r="G8123" s="541">
        <v>2023</v>
      </c>
      <c r="H8123" s="542">
        <f>VLOOKUP(G8123,[3]잔가율!$B$3:$C$33,2,FALSE)</f>
        <v>0.82599999999999996</v>
      </c>
      <c r="I8123" s="552">
        <f t="shared" si="126"/>
        <v>11250120</v>
      </c>
    </row>
    <row r="8124" spans="1:9">
      <c r="A8124" s="539">
        <v>8123</v>
      </c>
      <c r="B8124" s="540" t="s">
        <v>8534</v>
      </c>
      <c r="C8124" s="540" t="s">
        <v>12384</v>
      </c>
      <c r="D8124" s="540" t="s">
        <v>12921</v>
      </c>
      <c r="E8124" s="540" t="s">
        <v>12947</v>
      </c>
      <c r="F8124" s="556">
        <v>13740000</v>
      </c>
      <c r="G8124" s="541">
        <v>2023</v>
      </c>
      <c r="H8124" s="542">
        <f>VLOOKUP(G8124,[3]잔가율!$B$3:$C$33,2,FALSE)</f>
        <v>0.82599999999999996</v>
      </c>
      <c r="I8124" s="552">
        <f t="shared" si="126"/>
        <v>11349240</v>
      </c>
    </row>
    <row r="8125" spans="1:9">
      <c r="A8125" s="539">
        <v>8124</v>
      </c>
      <c r="B8125" s="540" t="s">
        <v>8534</v>
      </c>
      <c r="C8125" s="540" t="s">
        <v>12384</v>
      </c>
      <c r="D8125" s="540" t="s">
        <v>12921</v>
      </c>
      <c r="E8125" s="540" t="s">
        <v>12948</v>
      </c>
      <c r="F8125" s="556">
        <v>13450000</v>
      </c>
      <c r="G8125" s="541">
        <v>2023</v>
      </c>
      <c r="H8125" s="542">
        <f>VLOOKUP(G8125,[3]잔가율!$B$3:$C$33,2,FALSE)</f>
        <v>0.82599999999999996</v>
      </c>
      <c r="I8125" s="552">
        <f t="shared" si="126"/>
        <v>11109700</v>
      </c>
    </row>
    <row r="8126" spans="1:9">
      <c r="A8126" s="539">
        <v>8125</v>
      </c>
      <c r="B8126" s="540" t="s">
        <v>8534</v>
      </c>
      <c r="C8126" s="540" t="s">
        <v>12384</v>
      </c>
      <c r="D8126" s="540" t="s">
        <v>12921</v>
      </c>
      <c r="E8126" s="540" t="s">
        <v>12949</v>
      </c>
      <c r="F8126" s="556">
        <v>13590000</v>
      </c>
      <c r="G8126" s="541">
        <v>2023</v>
      </c>
      <c r="H8126" s="542">
        <f>VLOOKUP(G8126,[3]잔가율!$B$3:$C$33,2,FALSE)</f>
        <v>0.82599999999999996</v>
      </c>
      <c r="I8126" s="552">
        <f t="shared" si="126"/>
        <v>11225340</v>
      </c>
    </row>
    <row r="8127" spans="1:9">
      <c r="A8127" s="539">
        <v>8126</v>
      </c>
      <c r="B8127" s="540" t="s">
        <v>8534</v>
      </c>
      <c r="C8127" s="540" t="s">
        <v>12384</v>
      </c>
      <c r="D8127" s="540" t="s">
        <v>12921</v>
      </c>
      <c r="E8127" s="540" t="s">
        <v>12950</v>
      </c>
      <c r="F8127" s="556">
        <v>15020000</v>
      </c>
      <c r="G8127" s="541">
        <v>2023</v>
      </c>
      <c r="H8127" s="542">
        <f>VLOOKUP(G8127,[3]잔가율!$B$3:$C$33,2,FALSE)</f>
        <v>0.82599999999999996</v>
      </c>
      <c r="I8127" s="552">
        <f t="shared" si="126"/>
        <v>12406520</v>
      </c>
    </row>
    <row r="8128" spans="1:9">
      <c r="A8128" s="539">
        <v>8127</v>
      </c>
      <c r="B8128" s="540" t="s">
        <v>8534</v>
      </c>
      <c r="C8128" s="540" t="s">
        <v>12384</v>
      </c>
      <c r="D8128" s="540" t="s">
        <v>12921</v>
      </c>
      <c r="E8128" s="540" t="s">
        <v>12951</v>
      </c>
      <c r="F8128" s="556">
        <v>15550000</v>
      </c>
      <c r="G8128" s="541">
        <v>2023</v>
      </c>
      <c r="H8128" s="542">
        <f>VLOOKUP(G8128,[3]잔가율!$B$3:$C$33,2,FALSE)</f>
        <v>0.82599999999999996</v>
      </c>
      <c r="I8128" s="552">
        <f t="shared" si="126"/>
        <v>12844300</v>
      </c>
    </row>
    <row r="8129" spans="1:9">
      <c r="A8129" s="539">
        <v>8128</v>
      </c>
      <c r="B8129" s="540" t="s">
        <v>8534</v>
      </c>
      <c r="C8129" s="540" t="s">
        <v>12384</v>
      </c>
      <c r="D8129" s="540" t="s">
        <v>12921</v>
      </c>
      <c r="E8129" s="540" t="s">
        <v>12952</v>
      </c>
      <c r="F8129" s="556">
        <v>15050000</v>
      </c>
      <c r="G8129" s="541">
        <v>2023</v>
      </c>
      <c r="H8129" s="542">
        <f>VLOOKUP(G8129,[3]잔가율!$B$3:$C$33,2,FALSE)</f>
        <v>0.82599999999999996</v>
      </c>
      <c r="I8129" s="552">
        <f t="shared" si="126"/>
        <v>12431300</v>
      </c>
    </row>
    <row r="8130" spans="1:9">
      <c r="A8130" s="539">
        <v>8129</v>
      </c>
      <c r="B8130" s="540" t="s">
        <v>8534</v>
      </c>
      <c r="C8130" s="540" t="s">
        <v>12384</v>
      </c>
      <c r="D8130" s="540" t="s">
        <v>12921</v>
      </c>
      <c r="E8130" s="540" t="s">
        <v>12953</v>
      </c>
      <c r="F8130" s="556">
        <v>16810000</v>
      </c>
      <c r="G8130" s="541">
        <v>2023</v>
      </c>
      <c r="H8130" s="542">
        <f>VLOOKUP(G8130,[3]잔가율!$B$3:$C$33,2,FALSE)</f>
        <v>0.82599999999999996</v>
      </c>
      <c r="I8130" s="552">
        <f t="shared" ref="I8130:I8193" si="127">ROUNDDOWN(F8130*H8130,0)</f>
        <v>13885060</v>
      </c>
    </row>
    <row r="8131" spans="1:9">
      <c r="A8131" s="539">
        <v>8130</v>
      </c>
      <c r="B8131" s="540" t="s">
        <v>8534</v>
      </c>
      <c r="C8131" s="540" t="s">
        <v>12384</v>
      </c>
      <c r="D8131" s="540" t="s">
        <v>12921</v>
      </c>
      <c r="E8131" s="540" t="s">
        <v>12954</v>
      </c>
      <c r="F8131" s="556">
        <v>16870000</v>
      </c>
      <c r="G8131" s="541">
        <v>2023</v>
      </c>
      <c r="H8131" s="542">
        <f>VLOOKUP(G8131,[3]잔가율!$B$3:$C$33,2,FALSE)</f>
        <v>0.82599999999999996</v>
      </c>
      <c r="I8131" s="552">
        <f t="shared" si="127"/>
        <v>13934620</v>
      </c>
    </row>
    <row r="8132" spans="1:9">
      <c r="A8132" s="539">
        <v>8131</v>
      </c>
      <c r="B8132" s="540" t="s">
        <v>8534</v>
      </c>
      <c r="C8132" s="540" t="s">
        <v>12384</v>
      </c>
      <c r="D8132" s="540" t="s">
        <v>12921</v>
      </c>
      <c r="E8132" s="540" t="s">
        <v>12955</v>
      </c>
      <c r="F8132" s="556">
        <v>16180000</v>
      </c>
      <c r="G8132" s="541">
        <v>2023</v>
      </c>
      <c r="H8132" s="542">
        <f>VLOOKUP(G8132,[3]잔가율!$B$3:$C$33,2,FALSE)</f>
        <v>0.82599999999999996</v>
      </c>
      <c r="I8132" s="552">
        <f t="shared" si="127"/>
        <v>13364680</v>
      </c>
    </row>
    <row r="8133" spans="1:9">
      <c r="A8133" s="539">
        <v>8132</v>
      </c>
      <c r="B8133" s="540" t="s">
        <v>8534</v>
      </c>
      <c r="C8133" s="540" t="s">
        <v>12384</v>
      </c>
      <c r="D8133" s="540" t="s">
        <v>12921</v>
      </c>
      <c r="E8133" s="540" t="s">
        <v>12956</v>
      </c>
      <c r="F8133" s="556">
        <v>16310000</v>
      </c>
      <c r="G8133" s="541">
        <v>2023</v>
      </c>
      <c r="H8133" s="542">
        <f>VLOOKUP(G8133,[3]잔가율!$B$3:$C$33,2,FALSE)</f>
        <v>0.82599999999999996</v>
      </c>
      <c r="I8133" s="552">
        <f t="shared" si="127"/>
        <v>13472060</v>
      </c>
    </row>
    <row r="8134" spans="1:9">
      <c r="A8134" s="539">
        <v>8133</v>
      </c>
      <c r="B8134" s="540" t="s">
        <v>8534</v>
      </c>
      <c r="C8134" s="540" t="s">
        <v>12384</v>
      </c>
      <c r="D8134" s="540" t="s">
        <v>12921</v>
      </c>
      <c r="E8134" s="540" t="s">
        <v>12957</v>
      </c>
      <c r="F8134" s="556">
        <v>15470000</v>
      </c>
      <c r="G8134" s="541">
        <v>2023</v>
      </c>
      <c r="H8134" s="542">
        <f>VLOOKUP(G8134,[3]잔가율!$B$3:$C$33,2,FALSE)</f>
        <v>0.82599999999999996</v>
      </c>
      <c r="I8134" s="552">
        <f t="shared" si="127"/>
        <v>12778220</v>
      </c>
    </row>
    <row r="8135" spans="1:9">
      <c r="A8135" s="539">
        <v>8134</v>
      </c>
      <c r="B8135" s="540" t="s">
        <v>8534</v>
      </c>
      <c r="C8135" s="540" t="s">
        <v>12384</v>
      </c>
      <c r="D8135" s="540" t="s">
        <v>12921</v>
      </c>
      <c r="E8135" s="540" t="s">
        <v>12958</v>
      </c>
      <c r="F8135" s="556">
        <v>16410000</v>
      </c>
      <c r="G8135" s="541">
        <v>2023</v>
      </c>
      <c r="H8135" s="542">
        <f>VLOOKUP(G8135,[3]잔가율!$B$3:$C$33,2,FALSE)</f>
        <v>0.82599999999999996</v>
      </c>
      <c r="I8135" s="552">
        <f t="shared" si="127"/>
        <v>13554660</v>
      </c>
    </row>
    <row r="8136" spans="1:9">
      <c r="A8136" s="539">
        <v>8135</v>
      </c>
      <c r="B8136" s="540" t="s">
        <v>8534</v>
      </c>
      <c r="C8136" s="540" t="s">
        <v>12384</v>
      </c>
      <c r="D8136" s="540" t="s">
        <v>12921</v>
      </c>
      <c r="E8136" s="540" t="s">
        <v>12959</v>
      </c>
      <c r="F8136" s="556">
        <v>15490000</v>
      </c>
      <c r="G8136" s="541">
        <v>2023</v>
      </c>
      <c r="H8136" s="542">
        <f>VLOOKUP(G8136,[3]잔가율!$B$3:$C$33,2,FALSE)</f>
        <v>0.82599999999999996</v>
      </c>
      <c r="I8136" s="552">
        <f t="shared" si="127"/>
        <v>12794740</v>
      </c>
    </row>
    <row r="8137" spans="1:9">
      <c r="A8137" s="539">
        <v>8136</v>
      </c>
      <c r="B8137" s="540" t="s">
        <v>8534</v>
      </c>
      <c r="C8137" s="540" t="s">
        <v>12384</v>
      </c>
      <c r="D8137" s="540" t="s">
        <v>12921</v>
      </c>
      <c r="E8137" s="540" t="s">
        <v>12960</v>
      </c>
      <c r="F8137" s="556">
        <v>15260000</v>
      </c>
      <c r="G8137" s="541">
        <v>2023</v>
      </c>
      <c r="H8137" s="542">
        <f>VLOOKUP(G8137,[3]잔가율!$B$3:$C$33,2,FALSE)</f>
        <v>0.82599999999999996</v>
      </c>
      <c r="I8137" s="552">
        <f t="shared" si="127"/>
        <v>12604760</v>
      </c>
    </row>
    <row r="8138" spans="1:9">
      <c r="A8138" s="539">
        <v>8137</v>
      </c>
      <c r="B8138" s="540" t="s">
        <v>8534</v>
      </c>
      <c r="C8138" s="540" t="s">
        <v>12384</v>
      </c>
      <c r="D8138" s="540" t="s">
        <v>12921</v>
      </c>
      <c r="E8138" s="540" t="s">
        <v>12961</v>
      </c>
      <c r="F8138" s="556">
        <v>15390000</v>
      </c>
      <c r="G8138" s="541">
        <v>2023</v>
      </c>
      <c r="H8138" s="542">
        <f>VLOOKUP(G8138,[3]잔가율!$B$3:$C$33,2,FALSE)</f>
        <v>0.82599999999999996</v>
      </c>
      <c r="I8138" s="552">
        <f t="shared" si="127"/>
        <v>12712140</v>
      </c>
    </row>
    <row r="8139" spans="1:9">
      <c r="A8139" s="539">
        <v>8138</v>
      </c>
      <c r="B8139" s="540" t="s">
        <v>8534</v>
      </c>
      <c r="C8139" s="540" t="s">
        <v>12384</v>
      </c>
      <c r="D8139" s="540" t="s">
        <v>12921</v>
      </c>
      <c r="E8139" s="540" t="s">
        <v>12962</v>
      </c>
      <c r="F8139" s="556">
        <v>15510000</v>
      </c>
      <c r="G8139" s="541">
        <v>2023</v>
      </c>
      <c r="H8139" s="542">
        <f>VLOOKUP(G8139,[3]잔가율!$B$3:$C$33,2,FALSE)</f>
        <v>0.82599999999999996</v>
      </c>
      <c r="I8139" s="552">
        <f t="shared" si="127"/>
        <v>12811260</v>
      </c>
    </row>
    <row r="8140" spans="1:9">
      <c r="A8140" s="539">
        <v>8139</v>
      </c>
      <c r="B8140" s="540" t="s">
        <v>8534</v>
      </c>
      <c r="C8140" s="540" t="s">
        <v>12384</v>
      </c>
      <c r="D8140" s="540" t="s">
        <v>12921</v>
      </c>
      <c r="E8140" s="540" t="s">
        <v>12963</v>
      </c>
      <c r="F8140" s="556">
        <v>16530000</v>
      </c>
      <c r="G8140" s="541">
        <v>2023</v>
      </c>
      <c r="H8140" s="542">
        <f>VLOOKUP(G8140,[3]잔가율!$B$3:$C$33,2,FALSE)</f>
        <v>0.82599999999999996</v>
      </c>
      <c r="I8140" s="552">
        <f t="shared" si="127"/>
        <v>13653780</v>
      </c>
    </row>
    <row r="8141" spans="1:9">
      <c r="A8141" s="539">
        <v>8140</v>
      </c>
      <c r="B8141" s="540" t="s">
        <v>8534</v>
      </c>
      <c r="C8141" s="540" t="s">
        <v>12384</v>
      </c>
      <c r="D8141" s="540" t="s">
        <v>12921</v>
      </c>
      <c r="E8141" s="540" t="s">
        <v>12964</v>
      </c>
      <c r="F8141" s="556">
        <v>17620000</v>
      </c>
      <c r="G8141" s="541">
        <v>2023</v>
      </c>
      <c r="H8141" s="542">
        <f>VLOOKUP(G8141,[3]잔가율!$B$3:$C$33,2,FALSE)</f>
        <v>0.82599999999999996</v>
      </c>
      <c r="I8141" s="552">
        <f t="shared" si="127"/>
        <v>14554120</v>
      </c>
    </row>
    <row r="8142" spans="1:9">
      <c r="A8142" s="539">
        <v>8141</v>
      </c>
      <c r="B8142" s="540" t="s">
        <v>8534</v>
      </c>
      <c r="C8142" s="540" t="s">
        <v>12384</v>
      </c>
      <c r="D8142" s="540" t="s">
        <v>12921</v>
      </c>
      <c r="E8142" s="540" t="s">
        <v>12965</v>
      </c>
      <c r="F8142" s="556">
        <v>14470000</v>
      </c>
      <c r="G8142" s="541">
        <v>2023</v>
      </c>
      <c r="H8142" s="542">
        <f>VLOOKUP(G8142,[3]잔가율!$B$3:$C$33,2,FALSE)</f>
        <v>0.82599999999999996</v>
      </c>
      <c r="I8142" s="552">
        <f t="shared" si="127"/>
        <v>11952220</v>
      </c>
    </row>
    <row r="8143" spans="1:9">
      <c r="A8143" s="539">
        <v>8142</v>
      </c>
      <c r="B8143" s="540" t="s">
        <v>8534</v>
      </c>
      <c r="C8143" s="540" t="s">
        <v>12384</v>
      </c>
      <c r="D8143" s="540" t="s">
        <v>12921</v>
      </c>
      <c r="E8143" s="540" t="s">
        <v>12966</v>
      </c>
      <c r="F8143" s="556">
        <v>13610000</v>
      </c>
      <c r="G8143" s="541">
        <v>2023</v>
      </c>
      <c r="H8143" s="542">
        <f>VLOOKUP(G8143,[3]잔가율!$B$3:$C$33,2,FALSE)</f>
        <v>0.82599999999999996</v>
      </c>
      <c r="I8143" s="552">
        <f t="shared" si="127"/>
        <v>11241860</v>
      </c>
    </row>
    <row r="8144" spans="1:9">
      <c r="A8144" s="539">
        <v>8143</v>
      </c>
      <c r="B8144" s="540" t="s">
        <v>8534</v>
      </c>
      <c r="C8144" s="540" t="s">
        <v>12384</v>
      </c>
      <c r="D8144" s="540" t="s">
        <v>12921</v>
      </c>
      <c r="E8144" s="540" t="s">
        <v>12967</v>
      </c>
      <c r="F8144" s="556">
        <v>16550000</v>
      </c>
      <c r="G8144" s="541">
        <v>2023</v>
      </c>
      <c r="H8144" s="542">
        <f>VLOOKUP(G8144,[3]잔가율!$B$3:$C$33,2,FALSE)</f>
        <v>0.82599999999999996</v>
      </c>
      <c r="I8144" s="552">
        <f t="shared" si="127"/>
        <v>13670300</v>
      </c>
    </row>
    <row r="8145" spans="1:9">
      <c r="A8145" s="539">
        <v>8144</v>
      </c>
      <c r="B8145" s="540" t="s">
        <v>8534</v>
      </c>
      <c r="C8145" s="540" t="s">
        <v>12384</v>
      </c>
      <c r="D8145" s="540" t="s">
        <v>12921</v>
      </c>
      <c r="E8145" s="540" t="s">
        <v>12968</v>
      </c>
      <c r="F8145" s="556">
        <v>17400000</v>
      </c>
      <c r="G8145" s="541">
        <v>2023</v>
      </c>
      <c r="H8145" s="542">
        <f>VLOOKUP(G8145,[3]잔가율!$B$3:$C$33,2,FALSE)</f>
        <v>0.82599999999999996</v>
      </c>
      <c r="I8145" s="552">
        <f t="shared" si="127"/>
        <v>14372400</v>
      </c>
    </row>
    <row r="8146" spans="1:9">
      <c r="A8146" s="539">
        <v>8145</v>
      </c>
      <c r="B8146" s="540" t="s">
        <v>8534</v>
      </c>
      <c r="C8146" s="540" t="s">
        <v>12384</v>
      </c>
      <c r="D8146" s="540" t="s">
        <v>12921</v>
      </c>
      <c r="E8146" s="540" t="s">
        <v>12969</v>
      </c>
      <c r="F8146" s="556">
        <v>18000000</v>
      </c>
      <c r="G8146" s="541">
        <v>2023</v>
      </c>
      <c r="H8146" s="542">
        <f>VLOOKUP(G8146,[3]잔가율!$B$3:$C$33,2,FALSE)</f>
        <v>0.82599999999999996</v>
      </c>
      <c r="I8146" s="552">
        <f t="shared" si="127"/>
        <v>14868000</v>
      </c>
    </row>
    <row r="8147" spans="1:9">
      <c r="A8147" s="539">
        <v>8146</v>
      </c>
      <c r="B8147" s="540" t="s">
        <v>8534</v>
      </c>
      <c r="C8147" s="540" t="s">
        <v>12384</v>
      </c>
      <c r="D8147" s="540" t="s">
        <v>12921</v>
      </c>
      <c r="E8147" s="540" t="s">
        <v>12970</v>
      </c>
      <c r="F8147" s="556">
        <v>16690000</v>
      </c>
      <c r="G8147" s="541">
        <v>2023</v>
      </c>
      <c r="H8147" s="542">
        <f>VLOOKUP(G8147,[3]잔가율!$B$3:$C$33,2,FALSE)</f>
        <v>0.82599999999999996</v>
      </c>
      <c r="I8147" s="552">
        <f t="shared" si="127"/>
        <v>13785940</v>
      </c>
    </row>
    <row r="8148" spans="1:9">
      <c r="A8148" s="539">
        <v>8147</v>
      </c>
      <c r="B8148" s="540" t="s">
        <v>8534</v>
      </c>
      <c r="C8148" s="540" t="s">
        <v>12384</v>
      </c>
      <c r="D8148" s="540" t="s">
        <v>12921</v>
      </c>
      <c r="E8148" s="540" t="s">
        <v>12971</v>
      </c>
      <c r="F8148" s="556">
        <v>17160000</v>
      </c>
      <c r="G8148" s="541">
        <v>2023</v>
      </c>
      <c r="H8148" s="542">
        <f>VLOOKUP(G8148,[3]잔가율!$B$3:$C$33,2,FALSE)</f>
        <v>0.82599999999999996</v>
      </c>
      <c r="I8148" s="552">
        <f t="shared" si="127"/>
        <v>14174160</v>
      </c>
    </row>
    <row r="8149" spans="1:9">
      <c r="A8149" s="539">
        <v>8148</v>
      </c>
      <c r="B8149" s="540" t="s">
        <v>8534</v>
      </c>
      <c r="C8149" s="540" t="s">
        <v>12384</v>
      </c>
      <c r="D8149" s="540" t="s">
        <v>12921</v>
      </c>
      <c r="E8149" s="540" t="s">
        <v>12972</v>
      </c>
      <c r="F8149" s="556">
        <v>15600000</v>
      </c>
      <c r="G8149" s="541">
        <v>2023</v>
      </c>
      <c r="H8149" s="542">
        <f>VLOOKUP(G8149,[3]잔가율!$B$3:$C$33,2,FALSE)</f>
        <v>0.82599999999999996</v>
      </c>
      <c r="I8149" s="552">
        <f t="shared" si="127"/>
        <v>12885600</v>
      </c>
    </row>
    <row r="8150" spans="1:9">
      <c r="A8150" s="539">
        <v>8149</v>
      </c>
      <c r="B8150" s="540" t="s">
        <v>8534</v>
      </c>
      <c r="C8150" s="540" t="s">
        <v>12384</v>
      </c>
      <c r="D8150" s="540" t="s">
        <v>12921</v>
      </c>
      <c r="E8150" s="540" t="s">
        <v>12973</v>
      </c>
      <c r="F8150" s="556">
        <v>15680000</v>
      </c>
      <c r="G8150" s="541">
        <v>2023</v>
      </c>
      <c r="H8150" s="542">
        <f>VLOOKUP(G8150,[3]잔가율!$B$3:$C$33,2,FALSE)</f>
        <v>0.82599999999999996</v>
      </c>
      <c r="I8150" s="552">
        <f t="shared" si="127"/>
        <v>12951680</v>
      </c>
    </row>
    <row r="8151" spans="1:9">
      <c r="A8151" s="539">
        <v>8150</v>
      </c>
      <c r="B8151" s="544" t="s">
        <v>8534</v>
      </c>
      <c r="C8151" s="544" t="s">
        <v>12384</v>
      </c>
      <c r="D8151" s="544" t="s">
        <v>12921</v>
      </c>
      <c r="E8151" s="544" t="s">
        <v>12974</v>
      </c>
      <c r="F8151" s="559">
        <v>16980000</v>
      </c>
      <c r="G8151" s="541">
        <v>2023</v>
      </c>
      <c r="H8151" s="542">
        <f>VLOOKUP(G8151,[3]잔가율!$B$3:$C$33,2,FALSE)</f>
        <v>0.82599999999999996</v>
      </c>
      <c r="I8151" s="552">
        <f t="shared" si="127"/>
        <v>14025480</v>
      </c>
    </row>
    <row r="8152" spans="1:9">
      <c r="A8152" s="539">
        <v>8151</v>
      </c>
      <c r="B8152" s="540" t="s">
        <v>8534</v>
      </c>
      <c r="C8152" s="540" t="s">
        <v>12384</v>
      </c>
      <c r="D8152" s="540" t="s">
        <v>12921</v>
      </c>
      <c r="E8152" s="540" t="s">
        <v>12975</v>
      </c>
      <c r="F8152" s="556">
        <v>18090000</v>
      </c>
      <c r="G8152" s="541">
        <v>2023</v>
      </c>
      <c r="H8152" s="542">
        <f>VLOOKUP(G8152,[3]잔가율!$B$3:$C$33,2,FALSE)</f>
        <v>0.82599999999999996</v>
      </c>
      <c r="I8152" s="552">
        <f t="shared" si="127"/>
        <v>14942340</v>
      </c>
    </row>
    <row r="8153" spans="1:9">
      <c r="A8153" s="539">
        <v>8152</v>
      </c>
      <c r="B8153" s="540" t="s">
        <v>8534</v>
      </c>
      <c r="C8153" s="540" t="s">
        <v>12384</v>
      </c>
      <c r="D8153" s="540" t="s">
        <v>12921</v>
      </c>
      <c r="E8153" s="540" t="s">
        <v>12976</v>
      </c>
      <c r="F8153" s="556">
        <v>16530000</v>
      </c>
      <c r="G8153" s="541">
        <v>2023</v>
      </c>
      <c r="H8153" s="542">
        <f>VLOOKUP(G8153,[3]잔가율!$B$3:$C$33,2,FALSE)</f>
        <v>0.82599999999999996</v>
      </c>
      <c r="I8153" s="552">
        <f t="shared" si="127"/>
        <v>13653780</v>
      </c>
    </row>
    <row r="8154" spans="1:9">
      <c r="A8154" s="539">
        <v>8153</v>
      </c>
      <c r="B8154" s="540" t="s">
        <v>8534</v>
      </c>
      <c r="C8154" s="540" t="s">
        <v>12384</v>
      </c>
      <c r="D8154" s="540" t="s">
        <v>12921</v>
      </c>
      <c r="E8154" s="540" t="s">
        <v>12977</v>
      </c>
      <c r="F8154" s="556">
        <v>20720000</v>
      </c>
      <c r="G8154" s="541">
        <v>2023</v>
      </c>
      <c r="H8154" s="542">
        <f>VLOOKUP(G8154,[3]잔가율!$B$3:$C$33,2,FALSE)</f>
        <v>0.82599999999999996</v>
      </c>
      <c r="I8154" s="552">
        <f t="shared" si="127"/>
        <v>17114720</v>
      </c>
    </row>
    <row r="8155" spans="1:9">
      <c r="A8155" s="539">
        <v>8154</v>
      </c>
      <c r="B8155" s="540" t="s">
        <v>8534</v>
      </c>
      <c r="C8155" s="540" t="s">
        <v>12384</v>
      </c>
      <c r="D8155" s="540" t="s">
        <v>12921</v>
      </c>
      <c r="E8155" s="540" t="s">
        <v>12978</v>
      </c>
      <c r="F8155" s="556">
        <v>19010000</v>
      </c>
      <c r="G8155" s="541">
        <v>2023</v>
      </c>
      <c r="H8155" s="542">
        <f>VLOOKUP(G8155,[3]잔가율!$B$3:$C$33,2,FALSE)</f>
        <v>0.82599999999999996</v>
      </c>
      <c r="I8155" s="552">
        <f t="shared" si="127"/>
        <v>15702260</v>
      </c>
    </row>
    <row r="8156" spans="1:9">
      <c r="A8156" s="539">
        <v>8155</v>
      </c>
      <c r="B8156" s="540" t="s">
        <v>8534</v>
      </c>
      <c r="C8156" s="540" t="s">
        <v>12384</v>
      </c>
      <c r="D8156" s="540" t="s">
        <v>12921</v>
      </c>
      <c r="E8156" s="540" t="s">
        <v>12979</v>
      </c>
      <c r="F8156" s="556">
        <v>19420000</v>
      </c>
      <c r="G8156" s="541">
        <v>2023</v>
      </c>
      <c r="H8156" s="542">
        <f>VLOOKUP(G8156,[3]잔가율!$B$3:$C$33,2,FALSE)</f>
        <v>0.82599999999999996</v>
      </c>
      <c r="I8156" s="552">
        <f t="shared" si="127"/>
        <v>16040920</v>
      </c>
    </row>
    <row r="8157" spans="1:9">
      <c r="A8157" s="539">
        <v>8156</v>
      </c>
      <c r="B8157" s="540" t="s">
        <v>8534</v>
      </c>
      <c r="C8157" s="540" t="s">
        <v>12384</v>
      </c>
      <c r="D8157" s="540" t="s">
        <v>12921</v>
      </c>
      <c r="E8157" s="540" t="s">
        <v>12980</v>
      </c>
      <c r="F8157" s="556">
        <v>17220000</v>
      </c>
      <c r="G8157" s="541">
        <v>2023</v>
      </c>
      <c r="H8157" s="542">
        <f>VLOOKUP(G8157,[3]잔가율!$B$3:$C$33,2,FALSE)</f>
        <v>0.82599999999999996</v>
      </c>
      <c r="I8157" s="552">
        <f t="shared" si="127"/>
        <v>14223720</v>
      </c>
    </row>
    <row r="8158" spans="1:9">
      <c r="A8158" s="539">
        <v>8157</v>
      </c>
      <c r="B8158" s="540" t="s">
        <v>8534</v>
      </c>
      <c r="C8158" s="540" t="s">
        <v>12384</v>
      </c>
      <c r="D8158" s="540" t="s">
        <v>12921</v>
      </c>
      <c r="E8158" s="540" t="s">
        <v>12981</v>
      </c>
      <c r="F8158" s="556">
        <v>20880000</v>
      </c>
      <c r="G8158" s="541">
        <v>2023</v>
      </c>
      <c r="H8158" s="542">
        <f>VLOOKUP(G8158,[3]잔가율!$B$3:$C$33,2,FALSE)</f>
        <v>0.82599999999999996</v>
      </c>
      <c r="I8158" s="552">
        <f t="shared" si="127"/>
        <v>17246880</v>
      </c>
    </row>
    <row r="8159" spans="1:9">
      <c r="A8159" s="539">
        <v>8158</v>
      </c>
      <c r="B8159" s="540" t="s">
        <v>8534</v>
      </c>
      <c r="C8159" s="540" t="s">
        <v>12384</v>
      </c>
      <c r="D8159" s="540" t="s">
        <v>12921</v>
      </c>
      <c r="E8159" s="540" t="s">
        <v>12982</v>
      </c>
      <c r="F8159" s="556">
        <v>17000000</v>
      </c>
      <c r="G8159" s="541">
        <v>2023</v>
      </c>
      <c r="H8159" s="542">
        <f>VLOOKUP(G8159,[3]잔가율!$B$3:$C$33,2,FALSE)</f>
        <v>0.82599999999999996</v>
      </c>
      <c r="I8159" s="552">
        <f t="shared" si="127"/>
        <v>14042000</v>
      </c>
    </row>
    <row r="8160" spans="1:9">
      <c r="A8160" s="539">
        <v>8159</v>
      </c>
      <c r="B8160" s="540" t="s">
        <v>8534</v>
      </c>
      <c r="C8160" s="540" t="s">
        <v>12384</v>
      </c>
      <c r="D8160" s="540" t="s">
        <v>12921</v>
      </c>
      <c r="E8160" s="540" t="s">
        <v>12983</v>
      </c>
      <c r="F8160" s="556">
        <v>17400000</v>
      </c>
      <c r="G8160" s="541">
        <v>2023</v>
      </c>
      <c r="H8160" s="542">
        <f>VLOOKUP(G8160,[3]잔가율!$B$3:$C$33,2,FALSE)</f>
        <v>0.82599999999999996</v>
      </c>
      <c r="I8160" s="552">
        <f t="shared" si="127"/>
        <v>14372400</v>
      </c>
    </row>
    <row r="8161" spans="1:9">
      <c r="A8161" s="539">
        <v>8160</v>
      </c>
      <c r="B8161" s="540" t="s">
        <v>8534</v>
      </c>
      <c r="C8161" s="540" t="s">
        <v>12384</v>
      </c>
      <c r="D8161" s="540" t="s">
        <v>12921</v>
      </c>
      <c r="E8161" s="540" t="s">
        <v>12984</v>
      </c>
      <c r="F8161" s="556">
        <v>16600000</v>
      </c>
      <c r="G8161" s="541">
        <v>2023</v>
      </c>
      <c r="H8161" s="542">
        <f>VLOOKUP(G8161,[3]잔가율!$B$3:$C$33,2,FALSE)</f>
        <v>0.82599999999999996</v>
      </c>
      <c r="I8161" s="552">
        <f t="shared" si="127"/>
        <v>13711600</v>
      </c>
    </row>
    <row r="8162" spans="1:9">
      <c r="A8162" s="539">
        <v>8161</v>
      </c>
      <c r="B8162" s="540" t="s">
        <v>8534</v>
      </c>
      <c r="C8162" s="540" t="s">
        <v>12384</v>
      </c>
      <c r="D8162" s="540" t="s">
        <v>12921</v>
      </c>
      <c r="E8162" s="540" t="s">
        <v>12985</v>
      </c>
      <c r="F8162" s="556">
        <v>17470000</v>
      </c>
      <c r="G8162" s="541">
        <v>2023</v>
      </c>
      <c r="H8162" s="542">
        <f>VLOOKUP(G8162,[3]잔가율!$B$3:$C$33,2,FALSE)</f>
        <v>0.82599999999999996</v>
      </c>
      <c r="I8162" s="552">
        <f t="shared" si="127"/>
        <v>14430220</v>
      </c>
    </row>
    <row r="8163" spans="1:9">
      <c r="A8163" s="539">
        <v>8162</v>
      </c>
      <c r="B8163" s="540" t="s">
        <v>8534</v>
      </c>
      <c r="C8163" s="540" t="s">
        <v>12384</v>
      </c>
      <c r="D8163" s="540" t="s">
        <v>12921</v>
      </c>
      <c r="E8163" s="540" t="s">
        <v>12986</v>
      </c>
      <c r="F8163" s="556">
        <v>18800000</v>
      </c>
      <c r="G8163" s="541">
        <v>2023</v>
      </c>
      <c r="H8163" s="542">
        <f>VLOOKUP(G8163,[3]잔가율!$B$3:$C$33,2,FALSE)</f>
        <v>0.82599999999999996</v>
      </c>
      <c r="I8163" s="552">
        <f t="shared" si="127"/>
        <v>15528800</v>
      </c>
    </row>
    <row r="8164" spans="1:9">
      <c r="A8164" s="539">
        <v>8163</v>
      </c>
      <c r="B8164" s="540" t="s">
        <v>8534</v>
      </c>
      <c r="C8164" s="540" t="s">
        <v>12384</v>
      </c>
      <c r="D8164" s="540" t="s">
        <v>12921</v>
      </c>
      <c r="E8164" s="540" t="s">
        <v>12987</v>
      </c>
      <c r="F8164" s="556">
        <v>17090000</v>
      </c>
      <c r="G8164" s="541">
        <v>2023</v>
      </c>
      <c r="H8164" s="542">
        <f>VLOOKUP(G8164,[3]잔가율!$B$3:$C$33,2,FALSE)</f>
        <v>0.82599999999999996</v>
      </c>
      <c r="I8164" s="552">
        <f t="shared" si="127"/>
        <v>14116340</v>
      </c>
    </row>
    <row r="8165" spans="1:9">
      <c r="A8165" s="539">
        <v>8164</v>
      </c>
      <c r="B8165" s="540" t="s">
        <v>8534</v>
      </c>
      <c r="C8165" s="540" t="s">
        <v>12384</v>
      </c>
      <c r="D8165" s="540" t="s">
        <v>12921</v>
      </c>
      <c r="E8165" s="540" t="s">
        <v>12988</v>
      </c>
      <c r="F8165" s="556">
        <v>20180000</v>
      </c>
      <c r="G8165" s="541">
        <v>2023</v>
      </c>
      <c r="H8165" s="542">
        <f>VLOOKUP(G8165,[3]잔가율!$B$3:$C$33,2,FALSE)</f>
        <v>0.82599999999999996</v>
      </c>
      <c r="I8165" s="552">
        <f t="shared" si="127"/>
        <v>16668680</v>
      </c>
    </row>
    <row r="8166" spans="1:9">
      <c r="A8166" s="539">
        <v>8165</v>
      </c>
      <c r="B8166" s="540" t="s">
        <v>8534</v>
      </c>
      <c r="C8166" s="540" t="s">
        <v>12384</v>
      </c>
      <c r="D8166" s="540" t="s">
        <v>12921</v>
      </c>
      <c r="E8166" s="540" t="s">
        <v>12989</v>
      </c>
      <c r="F8166" s="556">
        <v>17710000</v>
      </c>
      <c r="G8166" s="541">
        <v>2023</v>
      </c>
      <c r="H8166" s="542">
        <f>VLOOKUP(G8166,[3]잔가율!$B$3:$C$33,2,FALSE)</f>
        <v>0.82599999999999996</v>
      </c>
      <c r="I8166" s="552">
        <f t="shared" si="127"/>
        <v>14628460</v>
      </c>
    </row>
    <row r="8167" spans="1:9">
      <c r="A8167" s="539">
        <v>8166</v>
      </c>
      <c r="B8167" s="540" t="s">
        <v>8534</v>
      </c>
      <c r="C8167" s="540" t="s">
        <v>12384</v>
      </c>
      <c r="D8167" s="540" t="s">
        <v>12921</v>
      </c>
      <c r="E8167" s="540" t="s">
        <v>12990</v>
      </c>
      <c r="F8167" s="556">
        <v>19630000</v>
      </c>
      <c r="G8167" s="541">
        <v>2023</v>
      </c>
      <c r="H8167" s="542">
        <f>VLOOKUP(G8167,[3]잔가율!$B$3:$C$33,2,FALSE)</f>
        <v>0.82599999999999996</v>
      </c>
      <c r="I8167" s="552">
        <f t="shared" si="127"/>
        <v>16214380</v>
      </c>
    </row>
    <row r="8168" spans="1:9">
      <c r="A8168" s="539">
        <v>8167</v>
      </c>
      <c r="B8168" s="540" t="s">
        <v>8534</v>
      </c>
      <c r="C8168" s="540" t="s">
        <v>12384</v>
      </c>
      <c r="D8168" s="540" t="s">
        <v>12921</v>
      </c>
      <c r="E8168" s="540" t="s">
        <v>12991</v>
      </c>
      <c r="F8168" s="556">
        <v>20320000</v>
      </c>
      <c r="G8168" s="541">
        <v>2023</v>
      </c>
      <c r="H8168" s="542">
        <f>VLOOKUP(G8168,[3]잔가율!$B$3:$C$33,2,FALSE)</f>
        <v>0.82599999999999996</v>
      </c>
      <c r="I8168" s="552">
        <f t="shared" si="127"/>
        <v>16784320</v>
      </c>
    </row>
    <row r="8169" spans="1:9">
      <c r="A8169" s="539">
        <v>8168</v>
      </c>
      <c r="B8169" s="540" t="s">
        <v>8534</v>
      </c>
      <c r="C8169" s="540" t="s">
        <v>12384</v>
      </c>
      <c r="D8169" s="540" t="s">
        <v>12921</v>
      </c>
      <c r="E8169" s="540" t="s">
        <v>12992</v>
      </c>
      <c r="F8169" s="556">
        <v>21100000</v>
      </c>
      <c r="G8169" s="541">
        <v>2023</v>
      </c>
      <c r="H8169" s="542">
        <f>VLOOKUP(G8169,[3]잔가율!$B$3:$C$33,2,FALSE)</f>
        <v>0.82599999999999996</v>
      </c>
      <c r="I8169" s="552">
        <f t="shared" si="127"/>
        <v>17428600</v>
      </c>
    </row>
    <row r="8170" spans="1:9">
      <c r="A8170" s="539">
        <v>8169</v>
      </c>
      <c r="B8170" s="540" t="s">
        <v>8534</v>
      </c>
      <c r="C8170" s="540" t="s">
        <v>12384</v>
      </c>
      <c r="D8170" s="540" t="s">
        <v>12921</v>
      </c>
      <c r="E8170" s="540" t="s">
        <v>12993</v>
      </c>
      <c r="F8170" s="556">
        <v>21420000</v>
      </c>
      <c r="G8170" s="541">
        <v>2023</v>
      </c>
      <c r="H8170" s="542">
        <f>VLOOKUP(G8170,[3]잔가율!$B$3:$C$33,2,FALSE)</f>
        <v>0.82599999999999996</v>
      </c>
      <c r="I8170" s="552">
        <f t="shared" si="127"/>
        <v>17692920</v>
      </c>
    </row>
    <row r="8171" spans="1:9">
      <c r="A8171" s="539">
        <v>8170</v>
      </c>
      <c r="B8171" s="540" t="s">
        <v>8534</v>
      </c>
      <c r="C8171" s="540" t="s">
        <v>12384</v>
      </c>
      <c r="D8171" s="540" t="s">
        <v>12921</v>
      </c>
      <c r="E8171" s="540" t="s">
        <v>12994</v>
      </c>
      <c r="F8171" s="556">
        <v>18680000</v>
      </c>
      <c r="G8171" s="541">
        <v>2023</v>
      </c>
      <c r="H8171" s="542">
        <f>VLOOKUP(G8171,[3]잔가율!$B$3:$C$33,2,FALSE)</f>
        <v>0.82599999999999996</v>
      </c>
      <c r="I8171" s="552">
        <f t="shared" si="127"/>
        <v>15429680</v>
      </c>
    </row>
    <row r="8172" spans="1:9">
      <c r="A8172" s="539">
        <v>8171</v>
      </c>
      <c r="B8172" s="540" t="s">
        <v>8534</v>
      </c>
      <c r="C8172" s="540" t="s">
        <v>12384</v>
      </c>
      <c r="D8172" s="540" t="s">
        <v>12921</v>
      </c>
      <c r="E8172" s="540" t="s">
        <v>12995</v>
      </c>
      <c r="F8172" s="556">
        <v>23260000</v>
      </c>
      <c r="G8172" s="541">
        <v>2023</v>
      </c>
      <c r="H8172" s="542">
        <f>VLOOKUP(G8172,[3]잔가율!$B$3:$C$33,2,FALSE)</f>
        <v>0.82599999999999996</v>
      </c>
      <c r="I8172" s="552">
        <f t="shared" si="127"/>
        <v>19212760</v>
      </c>
    </row>
    <row r="8173" spans="1:9">
      <c r="A8173" s="539">
        <v>8172</v>
      </c>
      <c r="B8173" s="540" t="s">
        <v>8534</v>
      </c>
      <c r="C8173" s="540" t="s">
        <v>12384</v>
      </c>
      <c r="D8173" s="540" t="s">
        <v>12921</v>
      </c>
      <c r="E8173" s="540" t="s">
        <v>12996</v>
      </c>
      <c r="F8173" s="556">
        <v>20500000</v>
      </c>
      <c r="G8173" s="541">
        <v>2023</v>
      </c>
      <c r="H8173" s="542">
        <f>VLOOKUP(G8173,[3]잔가율!$B$3:$C$33,2,FALSE)</f>
        <v>0.82599999999999996</v>
      </c>
      <c r="I8173" s="552">
        <f t="shared" si="127"/>
        <v>16933000</v>
      </c>
    </row>
    <row r="8174" spans="1:9">
      <c r="A8174" s="539">
        <v>8173</v>
      </c>
      <c r="B8174" s="540" t="s">
        <v>8534</v>
      </c>
      <c r="C8174" s="540" t="s">
        <v>12384</v>
      </c>
      <c r="D8174" s="540" t="s">
        <v>12921</v>
      </c>
      <c r="E8174" s="540" t="s">
        <v>12997</v>
      </c>
      <c r="F8174" s="556">
        <v>18550000</v>
      </c>
      <c r="G8174" s="541">
        <v>2023</v>
      </c>
      <c r="H8174" s="542">
        <f>VLOOKUP(G8174,[3]잔가율!$B$3:$C$33,2,FALSE)</f>
        <v>0.82599999999999996</v>
      </c>
      <c r="I8174" s="552">
        <f t="shared" si="127"/>
        <v>15322300</v>
      </c>
    </row>
    <row r="8175" spans="1:9">
      <c r="A8175" s="539">
        <v>8174</v>
      </c>
      <c r="B8175" s="540" t="s">
        <v>8534</v>
      </c>
      <c r="C8175" s="540" t="s">
        <v>12384</v>
      </c>
      <c r="D8175" s="540" t="s">
        <v>12921</v>
      </c>
      <c r="E8175" s="540" t="s">
        <v>12998</v>
      </c>
      <c r="F8175" s="556">
        <v>21460000</v>
      </c>
      <c r="G8175" s="541">
        <v>2023</v>
      </c>
      <c r="H8175" s="542">
        <f>VLOOKUP(G8175,[3]잔가율!$B$3:$C$33,2,FALSE)</f>
        <v>0.82599999999999996</v>
      </c>
      <c r="I8175" s="552">
        <f t="shared" si="127"/>
        <v>17725960</v>
      </c>
    </row>
    <row r="8176" spans="1:9">
      <c r="A8176" s="539">
        <v>8175</v>
      </c>
      <c r="B8176" s="540" t="s">
        <v>8534</v>
      </c>
      <c r="C8176" s="540" t="s">
        <v>12384</v>
      </c>
      <c r="D8176" s="540" t="s">
        <v>12921</v>
      </c>
      <c r="E8176" s="540" t="s">
        <v>12999</v>
      </c>
      <c r="F8176" s="556">
        <v>18270000</v>
      </c>
      <c r="G8176" s="541">
        <v>2023</v>
      </c>
      <c r="H8176" s="542">
        <f>VLOOKUP(G8176,[3]잔가율!$B$3:$C$33,2,FALSE)</f>
        <v>0.82599999999999996</v>
      </c>
      <c r="I8176" s="552">
        <f t="shared" si="127"/>
        <v>15091020</v>
      </c>
    </row>
    <row r="8177" spans="1:9">
      <c r="A8177" s="539">
        <v>8176</v>
      </c>
      <c r="B8177" s="540" t="s">
        <v>8534</v>
      </c>
      <c r="C8177" s="540" t="s">
        <v>12384</v>
      </c>
      <c r="D8177" s="540" t="s">
        <v>12921</v>
      </c>
      <c r="E8177" s="540" t="s">
        <v>13000</v>
      </c>
      <c r="F8177" s="556">
        <v>17360000</v>
      </c>
      <c r="G8177" s="541">
        <v>2023</v>
      </c>
      <c r="H8177" s="542">
        <f>VLOOKUP(G8177,[3]잔가율!$B$3:$C$33,2,FALSE)</f>
        <v>0.82599999999999996</v>
      </c>
      <c r="I8177" s="552">
        <f t="shared" si="127"/>
        <v>14339360</v>
      </c>
    </row>
    <row r="8178" spans="1:9">
      <c r="A8178" s="539">
        <v>8177</v>
      </c>
      <c r="B8178" s="540" t="s">
        <v>8534</v>
      </c>
      <c r="C8178" s="540" t="s">
        <v>12384</v>
      </c>
      <c r="D8178" s="540" t="s">
        <v>12921</v>
      </c>
      <c r="E8178" s="540" t="s">
        <v>13001</v>
      </c>
      <c r="F8178" s="556">
        <v>20800000</v>
      </c>
      <c r="G8178" s="541">
        <v>2023</v>
      </c>
      <c r="H8178" s="542">
        <f>VLOOKUP(G8178,[3]잔가율!$B$3:$C$33,2,FALSE)</f>
        <v>0.82599999999999996</v>
      </c>
      <c r="I8178" s="552">
        <f t="shared" si="127"/>
        <v>17180800</v>
      </c>
    </row>
    <row r="8179" spans="1:9">
      <c r="A8179" s="539">
        <v>8178</v>
      </c>
      <c r="B8179" s="540" t="s">
        <v>8534</v>
      </c>
      <c r="C8179" s="540" t="s">
        <v>12384</v>
      </c>
      <c r="D8179" s="540" t="s">
        <v>12921</v>
      </c>
      <c r="E8179" s="540" t="s">
        <v>13002</v>
      </c>
      <c r="F8179" s="556">
        <v>16860000</v>
      </c>
      <c r="G8179" s="541">
        <v>2023</v>
      </c>
      <c r="H8179" s="542">
        <f>VLOOKUP(G8179,[3]잔가율!$B$3:$C$33,2,FALSE)</f>
        <v>0.82599999999999996</v>
      </c>
      <c r="I8179" s="552">
        <f t="shared" si="127"/>
        <v>13926360</v>
      </c>
    </row>
    <row r="8180" spans="1:9">
      <c r="A8180" s="539">
        <v>8179</v>
      </c>
      <c r="B8180" s="540" t="s">
        <v>8534</v>
      </c>
      <c r="C8180" s="540" t="s">
        <v>12384</v>
      </c>
      <c r="D8180" s="540" t="s">
        <v>12921</v>
      </c>
      <c r="E8180" s="540" t="s">
        <v>13003</v>
      </c>
      <c r="F8180" s="556">
        <v>16860000</v>
      </c>
      <c r="G8180" s="541">
        <v>2023</v>
      </c>
      <c r="H8180" s="542">
        <f>VLOOKUP(G8180,[3]잔가율!$B$3:$C$33,2,FALSE)</f>
        <v>0.82599999999999996</v>
      </c>
      <c r="I8180" s="552">
        <f t="shared" si="127"/>
        <v>13926360</v>
      </c>
    </row>
    <row r="8181" spans="1:9">
      <c r="A8181" s="539">
        <v>8180</v>
      </c>
      <c r="B8181" s="540" t="s">
        <v>8534</v>
      </c>
      <c r="C8181" s="540" t="s">
        <v>12384</v>
      </c>
      <c r="D8181" s="540" t="s">
        <v>12921</v>
      </c>
      <c r="E8181" s="540" t="s">
        <v>13004</v>
      </c>
      <c r="F8181" s="556">
        <v>22070000</v>
      </c>
      <c r="G8181" s="541">
        <v>2023</v>
      </c>
      <c r="H8181" s="542">
        <f>VLOOKUP(G8181,[3]잔가율!$B$3:$C$33,2,FALSE)</f>
        <v>0.82599999999999996</v>
      </c>
      <c r="I8181" s="552">
        <f t="shared" si="127"/>
        <v>18229820</v>
      </c>
    </row>
    <row r="8182" spans="1:9">
      <c r="A8182" s="539">
        <v>8181</v>
      </c>
      <c r="B8182" s="540" t="s">
        <v>8534</v>
      </c>
      <c r="C8182" s="540" t="s">
        <v>12384</v>
      </c>
      <c r="D8182" s="540" t="s">
        <v>12921</v>
      </c>
      <c r="E8182" s="540" t="s">
        <v>13005</v>
      </c>
      <c r="F8182" s="556">
        <v>21620000</v>
      </c>
      <c r="G8182" s="541">
        <v>2023</v>
      </c>
      <c r="H8182" s="542">
        <f>VLOOKUP(G8182,[3]잔가율!$B$3:$C$33,2,FALSE)</f>
        <v>0.82599999999999996</v>
      </c>
      <c r="I8182" s="552">
        <f t="shared" si="127"/>
        <v>17858120</v>
      </c>
    </row>
    <row r="8183" spans="1:9">
      <c r="A8183" s="539">
        <v>8182</v>
      </c>
      <c r="B8183" s="540" t="s">
        <v>8534</v>
      </c>
      <c r="C8183" s="540" t="s">
        <v>12384</v>
      </c>
      <c r="D8183" s="540" t="s">
        <v>12921</v>
      </c>
      <c r="E8183" s="540" t="s">
        <v>13006</v>
      </c>
      <c r="F8183" s="556">
        <v>20070000</v>
      </c>
      <c r="G8183" s="541">
        <v>2023</v>
      </c>
      <c r="H8183" s="542">
        <f>VLOOKUP(G8183,[3]잔가율!$B$3:$C$33,2,FALSE)</f>
        <v>0.82599999999999996</v>
      </c>
      <c r="I8183" s="552">
        <f t="shared" si="127"/>
        <v>16577820</v>
      </c>
    </row>
    <row r="8184" spans="1:9">
      <c r="A8184" s="539">
        <v>8183</v>
      </c>
      <c r="B8184" s="540" t="s">
        <v>8534</v>
      </c>
      <c r="C8184" s="540" t="s">
        <v>12384</v>
      </c>
      <c r="D8184" s="540" t="s">
        <v>12921</v>
      </c>
      <c r="E8184" s="540" t="s">
        <v>13007</v>
      </c>
      <c r="F8184" s="556">
        <v>20220000</v>
      </c>
      <c r="G8184" s="541">
        <v>2023</v>
      </c>
      <c r="H8184" s="542">
        <f>VLOOKUP(G8184,[3]잔가율!$B$3:$C$33,2,FALSE)</f>
        <v>0.82599999999999996</v>
      </c>
      <c r="I8184" s="552">
        <f t="shared" si="127"/>
        <v>16701720</v>
      </c>
    </row>
    <row r="8185" spans="1:9">
      <c r="A8185" s="539">
        <v>8184</v>
      </c>
      <c r="B8185" s="540" t="s">
        <v>8534</v>
      </c>
      <c r="C8185" s="540" t="s">
        <v>12384</v>
      </c>
      <c r="D8185" s="540" t="s">
        <v>12921</v>
      </c>
      <c r="E8185" s="540" t="s">
        <v>13008</v>
      </c>
      <c r="F8185" s="556">
        <v>22045000</v>
      </c>
      <c r="G8185" s="541">
        <v>2023</v>
      </c>
      <c r="H8185" s="542">
        <f>VLOOKUP(G8185,[3]잔가율!$B$3:$C$33,2,FALSE)</f>
        <v>0.82599999999999996</v>
      </c>
      <c r="I8185" s="552">
        <f t="shared" si="127"/>
        <v>18209170</v>
      </c>
    </row>
    <row r="8186" spans="1:9">
      <c r="A8186" s="539">
        <v>8185</v>
      </c>
      <c r="B8186" s="540" t="s">
        <v>8534</v>
      </c>
      <c r="C8186" s="540" t="s">
        <v>12384</v>
      </c>
      <c r="D8186" s="540" t="s">
        <v>12921</v>
      </c>
      <c r="E8186" s="540" t="s">
        <v>13009</v>
      </c>
      <c r="F8186" s="556">
        <v>21620000</v>
      </c>
      <c r="G8186" s="541">
        <v>2023</v>
      </c>
      <c r="H8186" s="542">
        <f>VLOOKUP(G8186,[3]잔가율!$B$3:$C$33,2,FALSE)</f>
        <v>0.82599999999999996</v>
      </c>
      <c r="I8186" s="552">
        <f t="shared" si="127"/>
        <v>17858120</v>
      </c>
    </row>
    <row r="8187" spans="1:9">
      <c r="A8187" s="539">
        <v>8186</v>
      </c>
      <c r="B8187" s="540" t="s">
        <v>8534</v>
      </c>
      <c r="C8187" s="540" t="s">
        <v>12384</v>
      </c>
      <c r="D8187" s="540" t="s">
        <v>12921</v>
      </c>
      <c r="E8187" s="540" t="s">
        <v>13010</v>
      </c>
      <c r="F8187" s="556">
        <v>21620000</v>
      </c>
      <c r="G8187" s="541">
        <v>2023</v>
      </c>
      <c r="H8187" s="542">
        <f>VLOOKUP(G8187,[3]잔가율!$B$3:$C$33,2,FALSE)</f>
        <v>0.82599999999999996</v>
      </c>
      <c r="I8187" s="552">
        <f t="shared" si="127"/>
        <v>17858120</v>
      </c>
    </row>
    <row r="8188" spans="1:9">
      <c r="A8188" s="539">
        <v>8187</v>
      </c>
      <c r="B8188" s="540" t="s">
        <v>8534</v>
      </c>
      <c r="C8188" s="540" t="s">
        <v>12384</v>
      </c>
      <c r="D8188" s="540" t="s">
        <v>12921</v>
      </c>
      <c r="E8188" s="540" t="s">
        <v>13011</v>
      </c>
      <c r="F8188" s="556">
        <v>19900000</v>
      </c>
      <c r="G8188" s="541">
        <v>2023</v>
      </c>
      <c r="H8188" s="542">
        <f>VLOOKUP(G8188,[3]잔가율!$B$3:$C$33,2,FALSE)</f>
        <v>0.82599999999999996</v>
      </c>
      <c r="I8188" s="552">
        <f t="shared" si="127"/>
        <v>16437400</v>
      </c>
    </row>
    <row r="8189" spans="1:9">
      <c r="A8189" s="539">
        <v>8188</v>
      </c>
      <c r="B8189" s="540" t="s">
        <v>8534</v>
      </c>
      <c r="C8189" s="540" t="s">
        <v>12384</v>
      </c>
      <c r="D8189" s="540" t="s">
        <v>12921</v>
      </c>
      <c r="E8189" s="540" t="s">
        <v>13012</v>
      </c>
      <c r="F8189" s="556">
        <v>22000000</v>
      </c>
      <c r="G8189" s="541">
        <v>2023</v>
      </c>
      <c r="H8189" s="542">
        <f>VLOOKUP(G8189,[3]잔가율!$B$3:$C$33,2,FALSE)</f>
        <v>0.82599999999999996</v>
      </c>
      <c r="I8189" s="552">
        <f t="shared" si="127"/>
        <v>18172000</v>
      </c>
    </row>
    <row r="8190" spans="1:9">
      <c r="A8190" s="539">
        <v>8189</v>
      </c>
      <c r="B8190" s="540" t="s">
        <v>8534</v>
      </c>
      <c r="C8190" s="540" t="s">
        <v>12384</v>
      </c>
      <c r="D8190" s="540" t="s">
        <v>12921</v>
      </c>
      <c r="E8190" s="540" t="s">
        <v>13013</v>
      </c>
      <c r="F8190" s="556">
        <v>19360000</v>
      </c>
      <c r="G8190" s="541">
        <v>2023</v>
      </c>
      <c r="H8190" s="542">
        <f>VLOOKUP(G8190,[3]잔가율!$B$3:$C$33,2,FALSE)</f>
        <v>0.82599999999999996</v>
      </c>
      <c r="I8190" s="552">
        <f t="shared" si="127"/>
        <v>15991360</v>
      </c>
    </row>
    <row r="8191" spans="1:9">
      <c r="A8191" s="539">
        <v>8190</v>
      </c>
      <c r="B8191" s="540" t="s">
        <v>8534</v>
      </c>
      <c r="C8191" s="540" t="s">
        <v>12384</v>
      </c>
      <c r="D8191" s="540" t="s">
        <v>12921</v>
      </c>
      <c r="E8191" s="540" t="s">
        <v>13014</v>
      </c>
      <c r="F8191" s="556">
        <v>22210000</v>
      </c>
      <c r="G8191" s="541">
        <v>2023</v>
      </c>
      <c r="H8191" s="542">
        <f>VLOOKUP(G8191,[3]잔가율!$B$3:$C$33,2,FALSE)</f>
        <v>0.82599999999999996</v>
      </c>
      <c r="I8191" s="552">
        <f t="shared" si="127"/>
        <v>18345460</v>
      </c>
    </row>
    <row r="8192" spans="1:9">
      <c r="A8192" s="539">
        <v>8191</v>
      </c>
      <c r="B8192" s="540" t="s">
        <v>8534</v>
      </c>
      <c r="C8192" s="540" t="s">
        <v>12384</v>
      </c>
      <c r="D8192" s="540" t="s">
        <v>13015</v>
      </c>
      <c r="E8192" s="540" t="s">
        <v>13016</v>
      </c>
      <c r="F8192" s="556">
        <v>24800000</v>
      </c>
      <c r="G8192" s="541">
        <v>2023</v>
      </c>
      <c r="H8192" s="542">
        <f>VLOOKUP(G8192,[3]잔가율!$B$3:$C$33,2,FALSE)</f>
        <v>0.82599999999999996</v>
      </c>
      <c r="I8192" s="552">
        <f t="shared" si="127"/>
        <v>20484800</v>
      </c>
    </row>
    <row r="8193" spans="1:9">
      <c r="A8193" s="539">
        <v>8192</v>
      </c>
      <c r="B8193" s="540" t="s">
        <v>8534</v>
      </c>
      <c r="C8193" s="540" t="s">
        <v>12384</v>
      </c>
      <c r="D8193" s="540" t="s">
        <v>13015</v>
      </c>
      <c r="E8193" s="540" t="s">
        <v>13017</v>
      </c>
      <c r="F8193" s="556">
        <v>24900000</v>
      </c>
      <c r="G8193" s="541">
        <v>2023</v>
      </c>
      <c r="H8193" s="542">
        <f>VLOOKUP(G8193,[3]잔가율!$B$3:$C$33,2,FALSE)</f>
        <v>0.82599999999999996</v>
      </c>
      <c r="I8193" s="552">
        <f t="shared" si="127"/>
        <v>20567400</v>
      </c>
    </row>
    <row r="8194" spans="1:9">
      <c r="A8194" s="539">
        <v>8193</v>
      </c>
      <c r="B8194" s="540" t="s">
        <v>8534</v>
      </c>
      <c r="C8194" s="540" t="s">
        <v>12384</v>
      </c>
      <c r="D8194" s="540" t="s">
        <v>13015</v>
      </c>
      <c r="E8194" s="540" t="s">
        <v>13018</v>
      </c>
      <c r="F8194" s="556">
        <v>28200000</v>
      </c>
      <c r="G8194" s="541">
        <v>2023</v>
      </c>
      <c r="H8194" s="542">
        <f>VLOOKUP(G8194,[3]잔가율!$B$3:$C$33,2,FALSE)</f>
        <v>0.82599999999999996</v>
      </c>
      <c r="I8194" s="552">
        <f t="shared" ref="I8194:I8257" si="128">ROUNDDOWN(F8194*H8194,0)</f>
        <v>23293200</v>
      </c>
    </row>
    <row r="8195" spans="1:9">
      <c r="A8195" s="539">
        <v>8194</v>
      </c>
      <c r="B8195" s="540" t="s">
        <v>8534</v>
      </c>
      <c r="C8195" s="540" t="s">
        <v>12384</v>
      </c>
      <c r="D8195" s="540" t="s">
        <v>13015</v>
      </c>
      <c r="E8195" s="540" t="s">
        <v>13019</v>
      </c>
      <c r="F8195" s="556">
        <v>22870000</v>
      </c>
      <c r="G8195" s="541">
        <v>2023</v>
      </c>
      <c r="H8195" s="542">
        <f>VLOOKUP(G8195,[3]잔가율!$B$3:$C$33,2,FALSE)</f>
        <v>0.82599999999999996</v>
      </c>
      <c r="I8195" s="552">
        <f t="shared" si="128"/>
        <v>18890620</v>
      </c>
    </row>
    <row r="8196" spans="1:9">
      <c r="A8196" s="539">
        <v>8195</v>
      </c>
      <c r="B8196" s="540" t="s">
        <v>8534</v>
      </c>
      <c r="C8196" s="540" t="s">
        <v>12384</v>
      </c>
      <c r="D8196" s="540" t="s">
        <v>13015</v>
      </c>
      <c r="E8196" s="540" t="s">
        <v>13020</v>
      </c>
      <c r="F8196" s="556">
        <v>26600000</v>
      </c>
      <c r="G8196" s="541">
        <v>2023</v>
      </c>
      <c r="H8196" s="542">
        <f>VLOOKUP(G8196,[3]잔가율!$B$3:$C$33,2,FALSE)</f>
        <v>0.82599999999999996</v>
      </c>
      <c r="I8196" s="552">
        <f t="shared" si="128"/>
        <v>21971600</v>
      </c>
    </row>
    <row r="8197" spans="1:9">
      <c r="A8197" s="539">
        <v>8196</v>
      </c>
      <c r="B8197" s="540" t="s">
        <v>8534</v>
      </c>
      <c r="C8197" s="540" t="s">
        <v>12384</v>
      </c>
      <c r="D8197" s="540" t="s">
        <v>13015</v>
      </c>
      <c r="E8197" s="540" t="s">
        <v>13021</v>
      </c>
      <c r="F8197" s="556">
        <v>27470000</v>
      </c>
      <c r="G8197" s="541">
        <v>2023</v>
      </c>
      <c r="H8197" s="542">
        <f>VLOOKUP(G8197,[3]잔가율!$B$3:$C$33,2,FALSE)</f>
        <v>0.82599999999999996</v>
      </c>
      <c r="I8197" s="552">
        <f t="shared" si="128"/>
        <v>22690220</v>
      </c>
    </row>
    <row r="8198" spans="1:9">
      <c r="A8198" s="539">
        <v>8197</v>
      </c>
      <c r="B8198" s="540" t="s">
        <v>8534</v>
      </c>
      <c r="C8198" s="540" t="s">
        <v>12384</v>
      </c>
      <c r="D8198" s="540" t="s">
        <v>13015</v>
      </c>
      <c r="E8198" s="540" t="s">
        <v>13022</v>
      </c>
      <c r="F8198" s="556">
        <v>24010000</v>
      </c>
      <c r="G8198" s="541">
        <v>2023</v>
      </c>
      <c r="H8198" s="542">
        <f>VLOOKUP(G8198,[3]잔가율!$B$3:$C$33,2,FALSE)</f>
        <v>0.82599999999999996</v>
      </c>
      <c r="I8198" s="552">
        <f t="shared" si="128"/>
        <v>19832260</v>
      </c>
    </row>
    <row r="8199" spans="1:9">
      <c r="A8199" s="539">
        <v>8198</v>
      </c>
      <c r="B8199" s="540" t="s">
        <v>8534</v>
      </c>
      <c r="C8199" s="540" t="s">
        <v>12384</v>
      </c>
      <c r="D8199" s="540" t="s">
        <v>13015</v>
      </c>
      <c r="E8199" s="540" t="s">
        <v>13023</v>
      </c>
      <c r="F8199" s="556">
        <v>25340000</v>
      </c>
      <c r="G8199" s="541">
        <v>2023</v>
      </c>
      <c r="H8199" s="542">
        <f>VLOOKUP(G8199,[3]잔가율!$B$3:$C$33,2,FALSE)</f>
        <v>0.82599999999999996</v>
      </c>
      <c r="I8199" s="552">
        <f t="shared" si="128"/>
        <v>20930840</v>
      </c>
    </row>
    <row r="8200" spans="1:9">
      <c r="A8200" s="539">
        <v>8199</v>
      </c>
      <c r="B8200" s="540" t="s">
        <v>8534</v>
      </c>
      <c r="C8200" s="540" t="s">
        <v>12384</v>
      </c>
      <c r="D8200" s="540" t="s">
        <v>13015</v>
      </c>
      <c r="E8200" s="540" t="s">
        <v>13024</v>
      </c>
      <c r="F8200" s="556">
        <v>25520000</v>
      </c>
      <c r="G8200" s="541">
        <v>2023</v>
      </c>
      <c r="H8200" s="542">
        <f>VLOOKUP(G8200,[3]잔가율!$B$3:$C$33,2,FALSE)</f>
        <v>0.82599999999999996</v>
      </c>
      <c r="I8200" s="552">
        <f t="shared" si="128"/>
        <v>21079520</v>
      </c>
    </row>
    <row r="8201" spans="1:9">
      <c r="A8201" s="539">
        <v>8200</v>
      </c>
      <c r="B8201" s="540" t="s">
        <v>8534</v>
      </c>
      <c r="C8201" s="540" t="s">
        <v>12384</v>
      </c>
      <c r="D8201" s="540" t="s">
        <v>13015</v>
      </c>
      <c r="E8201" s="540" t="s">
        <v>13025</v>
      </c>
      <c r="F8201" s="556">
        <v>22470000</v>
      </c>
      <c r="G8201" s="541">
        <v>2023</v>
      </c>
      <c r="H8201" s="542">
        <f>VLOOKUP(G8201,[3]잔가율!$B$3:$C$33,2,FALSE)</f>
        <v>0.82599999999999996</v>
      </c>
      <c r="I8201" s="552">
        <f t="shared" si="128"/>
        <v>18560220</v>
      </c>
    </row>
    <row r="8202" spans="1:9">
      <c r="A8202" s="539">
        <v>8201</v>
      </c>
      <c r="B8202" s="540" t="s">
        <v>8534</v>
      </c>
      <c r="C8202" s="540" t="s">
        <v>12384</v>
      </c>
      <c r="D8202" s="540" t="s">
        <v>13015</v>
      </c>
      <c r="E8202" s="540" t="s">
        <v>13026</v>
      </c>
      <c r="F8202" s="556">
        <v>29830000</v>
      </c>
      <c r="G8202" s="541">
        <v>2023</v>
      </c>
      <c r="H8202" s="542">
        <f>VLOOKUP(G8202,[3]잔가율!$B$3:$C$33,2,FALSE)</f>
        <v>0.82599999999999996</v>
      </c>
      <c r="I8202" s="552">
        <f t="shared" si="128"/>
        <v>24639580</v>
      </c>
    </row>
    <row r="8203" spans="1:9">
      <c r="A8203" s="539">
        <v>8202</v>
      </c>
      <c r="B8203" s="540" t="s">
        <v>8534</v>
      </c>
      <c r="C8203" s="540" t="s">
        <v>12384</v>
      </c>
      <c r="D8203" s="540" t="s">
        <v>13015</v>
      </c>
      <c r="E8203" s="540" t="s">
        <v>13027</v>
      </c>
      <c r="F8203" s="556">
        <v>22140000</v>
      </c>
      <c r="G8203" s="541">
        <v>2023</v>
      </c>
      <c r="H8203" s="542">
        <f>VLOOKUP(G8203,[3]잔가율!$B$3:$C$33,2,FALSE)</f>
        <v>0.82599999999999996</v>
      </c>
      <c r="I8203" s="552">
        <f t="shared" si="128"/>
        <v>18287640</v>
      </c>
    </row>
    <row r="8204" spans="1:9">
      <c r="A8204" s="539">
        <v>8203</v>
      </c>
      <c r="B8204" s="540" t="s">
        <v>8534</v>
      </c>
      <c r="C8204" s="540" t="s">
        <v>12384</v>
      </c>
      <c r="D8204" s="540" t="s">
        <v>13015</v>
      </c>
      <c r="E8204" s="540" t="s">
        <v>13028</v>
      </c>
      <c r="F8204" s="556">
        <v>23710000</v>
      </c>
      <c r="G8204" s="541">
        <v>2023</v>
      </c>
      <c r="H8204" s="542">
        <f>VLOOKUP(G8204,[3]잔가율!$B$3:$C$33,2,FALSE)</f>
        <v>0.82599999999999996</v>
      </c>
      <c r="I8204" s="552">
        <f t="shared" si="128"/>
        <v>19584460</v>
      </c>
    </row>
    <row r="8205" spans="1:9">
      <c r="A8205" s="539">
        <v>8204</v>
      </c>
      <c r="B8205" s="540" t="s">
        <v>8534</v>
      </c>
      <c r="C8205" s="540" t="s">
        <v>12384</v>
      </c>
      <c r="D8205" s="540" t="s">
        <v>13015</v>
      </c>
      <c r="E8205" s="540" t="s">
        <v>13029</v>
      </c>
      <c r="F8205" s="556">
        <v>27950000</v>
      </c>
      <c r="G8205" s="541">
        <v>2023</v>
      </c>
      <c r="H8205" s="542">
        <f>VLOOKUP(G8205,[3]잔가율!$B$3:$C$33,2,FALSE)</f>
        <v>0.82599999999999996</v>
      </c>
      <c r="I8205" s="552">
        <f t="shared" si="128"/>
        <v>23086700</v>
      </c>
    </row>
    <row r="8206" spans="1:9">
      <c r="A8206" s="539">
        <v>8205</v>
      </c>
      <c r="B8206" s="540" t="s">
        <v>8534</v>
      </c>
      <c r="C8206" s="540" t="s">
        <v>12384</v>
      </c>
      <c r="D8206" s="540" t="s">
        <v>13015</v>
      </c>
      <c r="E8206" s="540" t="s">
        <v>13030</v>
      </c>
      <c r="F8206" s="556">
        <v>23730000</v>
      </c>
      <c r="G8206" s="541">
        <v>2023</v>
      </c>
      <c r="H8206" s="542">
        <f>VLOOKUP(G8206,[3]잔가율!$B$3:$C$33,2,FALSE)</f>
        <v>0.82599999999999996</v>
      </c>
      <c r="I8206" s="552">
        <f t="shared" si="128"/>
        <v>19600980</v>
      </c>
    </row>
    <row r="8207" spans="1:9">
      <c r="A8207" s="539">
        <v>8206</v>
      </c>
      <c r="B8207" s="540" t="s">
        <v>8534</v>
      </c>
      <c r="C8207" s="540" t="s">
        <v>12384</v>
      </c>
      <c r="D8207" s="540" t="s">
        <v>13015</v>
      </c>
      <c r="E8207" s="540" t="s">
        <v>13031</v>
      </c>
      <c r="F8207" s="556">
        <v>22360000</v>
      </c>
      <c r="G8207" s="541">
        <v>2023</v>
      </c>
      <c r="H8207" s="542">
        <f>VLOOKUP(G8207,[3]잔가율!$B$3:$C$33,2,FALSE)</f>
        <v>0.82599999999999996</v>
      </c>
      <c r="I8207" s="552">
        <f t="shared" si="128"/>
        <v>18469360</v>
      </c>
    </row>
    <row r="8208" spans="1:9">
      <c r="A8208" s="539">
        <v>8207</v>
      </c>
      <c r="B8208" s="540" t="s">
        <v>8534</v>
      </c>
      <c r="C8208" s="540" t="s">
        <v>12384</v>
      </c>
      <c r="D8208" s="540" t="s">
        <v>13015</v>
      </c>
      <c r="E8208" s="540" t="s">
        <v>13032</v>
      </c>
      <c r="F8208" s="556">
        <v>23490000</v>
      </c>
      <c r="G8208" s="541">
        <v>2023</v>
      </c>
      <c r="H8208" s="542">
        <f>VLOOKUP(G8208,[3]잔가율!$B$3:$C$33,2,FALSE)</f>
        <v>0.82599999999999996</v>
      </c>
      <c r="I8208" s="552">
        <f t="shared" si="128"/>
        <v>19402740</v>
      </c>
    </row>
    <row r="8209" spans="1:9">
      <c r="A8209" s="539">
        <v>8208</v>
      </c>
      <c r="B8209" s="540" t="s">
        <v>8534</v>
      </c>
      <c r="C8209" s="540" t="s">
        <v>12384</v>
      </c>
      <c r="D8209" s="540" t="s">
        <v>13015</v>
      </c>
      <c r="E8209" s="540" t="s">
        <v>13033</v>
      </c>
      <c r="F8209" s="556">
        <v>25500000</v>
      </c>
      <c r="G8209" s="541">
        <v>2023</v>
      </c>
      <c r="H8209" s="542">
        <f>VLOOKUP(G8209,[3]잔가율!$B$3:$C$33,2,FALSE)</f>
        <v>0.82599999999999996</v>
      </c>
      <c r="I8209" s="552">
        <f t="shared" si="128"/>
        <v>21063000</v>
      </c>
    </row>
    <row r="8210" spans="1:9">
      <c r="A8210" s="539">
        <v>8209</v>
      </c>
      <c r="B8210" s="540" t="s">
        <v>8534</v>
      </c>
      <c r="C8210" s="540" t="s">
        <v>12384</v>
      </c>
      <c r="D8210" s="540" t="s">
        <v>13015</v>
      </c>
      <c r="E8210" s="540" t="s">
        <v>13034</v>
      </c>
      <c r="F8210" s="556">
        <v>23160000</v>
      </c>
      <c r="G8210" s="541">
        <v>2023</v>
      </c>
      <c r="H8210" s="542">
        <f>VLOOKUP(G8210,[3]잔가율!$B$3:$C$33,2,FALSE)</f>
        <v>0.82599999999999996</v>
      </c>
      <c r="I8210" s="552">
        <f t="shared" si="128"/>
        <v>19130160</v>
      </c>
    </row>
    <row r="8211" spans="1:9">
      <c r="A8211" s="539">
        <v>8210</v>
      </c>
      <c r="B8211" s="540" t="s">
        <v>8534</v>
      </c>
      <c r="C8211" s="540" t="s">
        <v>12384</v>
      </c>
      <c r="D8211" s="540" t="s">
        <v>13015</v>
      </c>
      <c r="E8211" s="540" t="s">
        <v>13035</v>
      </c>
      <c r="F8211" s="556">
        <v>23410000</v>
      </c>
      <c r="G8211" s="541">
        <v>2023</v>
      </c>
      <c r="H8211" s="542">
        <f>VLOOKUP(G8211,[3]잔가율!$B$3:$C$33,2,FALSE)</f>
        <v>0.82599999999999996</v>
      </c>
      <c r="I8211" s="552">
        <f t="shared" si="128"/>
        <v>19336660</v>
      </c>
    </row>
    <row r="8212" spans="1:9">
      <c r="A8212" s="539">
        <v>8211</v>
      </c>
      <c r="B8212" s="540" t="s">
        <v>8534</v>
      </c>
      <c r="C8212" s="540" t="s">
        <v>12384</v>
      </c>
      <c r="D8212" s="540" t="s">
        <v>13015</v>
      </c>
      <c r="E8212" s="540" t="s">
        <v>13036</v>
      </c>
      <c r="F8212" s="556">
        <v>25500000</v>
      </c>
      <c r="G8212" s="541">
        <v>2023</v>
      </c>
      <c r="H8212" s="542">
        <f>VLOOKUP(G8212,[3]잔가율!$B$3:$C$33,2,FALSE)</f>
        <v>0.82599999999999996</v>
      </c>
      <c r="I8212" s="552">
        <f t="shared" si="128"/>
        <v>21063000</v>
      </c>
    </row>
    <row r="8213" spans="1:9">
      <c r="A8213" s="539">
        <v>8212</v>
      </c>
      <c r="B8213" s="540" t="s">
        <v>8534</v>
      </c>
      <c r="C8213" s="540" t="s">
        <v>12384</v>
      </c>
      <c r="D8213" s="540" t="s">
        <v>13015</v>
      </c>
      <c r="E8213" s="540" t="s">
        <v>13037</v>
      </c>
      <c r="F8213" s="556">
        <v>26990000</v>
      </c>
      <c r="G8213" s="541">
        <v>2023</v>
      </c>
      <c r="H8213" s="542">
        <f>VLOOKUP(G8213,[3]잔가율!$B$3:$C$33,2,FALSE)</f>
        <v>0.82599999999999996</v>
      </c>
      <c r="I8213" s="552">
        <f t="shared" si="128"/>
        <v>22293740</v>
      </c>
    </row>
    <row r="8214" spans="1:9">
      <c r="A8214" s="539">
        <v>8213</v>
      </c>
      <c r="B8214" s="540" t="s">
        <v>8534</v>
      </c>
      <c r="C8214" s="540" t="s">
        <v>12384</v>
      </c>
      <c r="D8214" s="540" t="s">
        <v>13015</v>
      </c>
      <c r="E8214" s="540" t="s">
        <v>13038</v>
      </c>
      <c r="F8214" s="556">
        <v>29690000</v>
      </c>
      <c r="G8214" s="541">
        <v>2023</v>
      </c>
      <c r="H8214" s="542">
        <f>VLOOKUP(G8214,[3]잔가율!$B$3:$C$33,2,FALSE)</f>
        <v>0.82599999999999996</v>
      </c>
      <c r="I8214" s="552">
        <f t="shared" si="128"/>
        <v>24523940</v>
      </c>
    </row>
    <row r="8215" spans="1:9">
      <c r="A8215" s="539">
        <v>8214</v>
      </c>
      <c r="B8215" s="540" t="s">
        <v>8534</v>
      </c>
      <c r="C8215" s="540" t="s">
        <v>12384</v>
      </c>
      <c r="D8215" s="540" t="s">
        <v>13015</v>
      </c>
      <c r="E8215" s="540" t="s">
        <v>13039</v>
      </c>
      <c r="F8215" s="556">
        <v>24440000</v>
      </c>
      <c r="G8215" s="541">
        <v>2023</v>
      </c>
      <c r="H8215" s="542">
        <f>VLOOKUP(G8215,[3]잔가율!$B$3:$C$33,2,FALSE)</f>
        <v>0.82599999999999996</v>
      </c>
      <c r="I8215" s="552">
        <f t="shared" si="128"/>
        <v>20187440</v>
      </c>
    </row>
    <row r="8216" spans="1:9">
      <c r="A8216" s="539">
        <v>8215</v>
      </c>
      <c r="B8216" s="540" t="s">
        <v>8534</v>
      </c>
      <c r="C8216" s="540" t="s">
        <v>12384</v>
      </c>
      <c r="D8216" s="540" t="s">
        <v>13015</v>
      </c>
      <c r="E8216" s="540" t="s">
        <v>13040</v>
      </c>
      <c r="F8216" s="556">
        <v>27720000</v>
      </c>
      <c r="G8216" s="541">
        <v>2023</v>
      </c>
      <c r="H8216" s="542">
        <f>VLOOKUP(G8216,[3]잔가율!$B$3:$C$33,2,FALSE)</f>
        <v>0.82599999999999996</v>
      </c>
      <c r="I8216" s="552">
        <f t="shared" si="128"/>
        <v>22896720</v>
      </c>
    </row>
    <row r="8217" spans="1:9">
      <c r="A8217" s="539">
        <v>8216</v>
      </c>
      <c r="B8217" s="540" t="s">
        <v>8534</v>
      </c>
      <c r="C8217" s="540" t="s">
        <v>12384</v>
      </c>
      <c r="D8217" s="540" t="s">
        <v>13015</v>
      </c>
      <c r="E8217" s="540" t="s">
        <v>13041</v>
      </c>
      <c r="F8217" s="556">
        <v>25610000</v>
      </c>
      <c r="G8217" s="541">
        <v>2023</v>
      </c>
      <c r="H8217" s="542">
        <f>VLOOKUP(G8217,[3]잔가율!$B$3:$C$33,2,FALSE)</f>
        <v>0.82599999999999996</v>
      </c>
      <c r="I8217" s="552">
        <f t="shared" si="128"/>
        <v>21153860</v>
      </c>
    </row>
    <row r="8218" spans="1:9">
      <c r="A8218" s="539">
        <v>8217</v>
      </c>
      <c r="B8218" s="540" t="s">
        <v>8534</v>
      </c>
      <c r="C8218" s="540" t="s">
        <v>12384</v>
      </c>
      <c r="D8218" s="540" t="s">
        <v>13015</v>
      </c>
      <c r="E8218" s="540" t="s">
        <v>13042</v>
      </c>
      <c r="F8218" s="556">
        <v>28570000</v>
      </c>
      <c r="G8218" s="541">
        <v>2023</v>
      </c>
      <c r="H8218" s="542">
        <f>VLOOKUP(G8218,[3]잔가율!$B$3:$C$33,2,FALSE)</f>
        <v>0.82599999999999996</v>
      </c>
      <c r="I8218" s="552">
        <f t="shared" si="128"/>
        <v>23598820</v>
      </c>
    </row>
    <row r="8219" spans="1:9">
      <c r="A8219" s="539">
        <v>8218</v>
      </c>
      <c r="B8219" s="540" t="s">
        <v>8534</v>
      </c>
      <c r="C8219" s="540" t="s">
        <v>12384</v>
      </c>
      <c r="D8219" s="540" t="s">
        <v>13015</v>
      </c>
      <c r="E8219" s="540" t="s">
        <v>13043</v>
      </c>
      <c r="F8219" s="556">
        <v>27650000</v>
      </c>
      <c r="G8219" s="541">
        <v>2023</v>
      </c>
      <c r="H8219" s="542">
        <f>VLOOKUP(G8219,[3]잔가율!$B$3:$C$33,2,FALSE)</f>
        <v>0.82599999999999996</v>
      </c>
      <c r="I8219" s="552">
        <f t="shared" si="128"/>
        <v>22838900</v>
      </c>
    </row>
    <row r="8220" spans="1:9">
      <c r="A8220" s="539">
        <v>8219</v>
      </c>
      <c r="B8220" s="540" t="s">
        <v>8534</v>
      </c>
      <c r="C8220" s="540" t="s">
        <v>12384</v>
      </c>
      <c r="D8220" s="540" t="s">
        <v>13015</v>
      </c>
      <c r="E8220" s="540" t="s">
        <v>13044</v>
      </c>
      <c r="F8220" s="556">
        <v>23520000</v>
      </c>
      <c r="G8220" s="541">
        <v>2023</v>
      </c>
      <c r="H8220" s="542">
        <f>VLOOKUP(G8220,[3]잔가율!$B$3:$C$33,2,FALSE)</f>
        <v>0.82599999999999996</v>
      </c>
      <c r="I8220" s="552">
        <f t="shared" si="128"/>
        <v>19427520</v>
      </c>
    </row>
    <row r="8221" spans="1:9">
      <c r="A8221" s="539">
        <v>8220</v>
      </c>
      <c r="B8221" s="540" t="s">
        <v>8534</v>
      </c>
      <c r="C8221" s="540" t="s">
        <v>12384</v>
      </c>
      <c r="D8221" s="540" t="s">
        <v>13015</v>
      </c>
      <c r="E8221" s="540" t="s">
        <v>13045</v>
      </c>
      <c r="F8221" s="556">
        <v>28340000</v>
      </c>
      <c r="G8221" s="541">
        <v>2023</v>
      </c>
      <c r="H8221" s="542">
        <f>VLOOKUP(G8221,[3]잔가율!$B$3:$C$33,2,FALSE)</f>
        <v>0.82599999999999996</v>
      </c>
      <c r="I8221" s="552">
        <f t="shared" si="128"/>
        <v>23408840</v>
      </c>
    </row>
    <row r="8222" spans="1:9">
      <c r="A8222" s="539">
        <v>8221</v>
      </c>
      <c r="B8222" s="540" t="s">
        <v>8534</v>
      </c>
      <c r="C8222" s="540" t="s">
        <v>12384</v>
      </c>
      <c r="D8222" s="540" t="s">
        <v>13015</v>
      </c>
      <c r="E8222" s="540" t="s">
        <v>13046</v>
      </c>
      <c r="F8222" s="556">
        <v>28430000</v>
      </c>
      <c r="G8222" s="541">
        <v>2023</v>
      </c>
      <c r="H8222" s="542">
        <f>VLOOKUP(G8222,[3]잔가율!$B$3:$C$33,2,FALSE)</f>
        <v>0.82599999999999996</v>
      </c>
      <c r="I8222" s="552">
        <f t="shared" si="128"/>
        <v>23483180</v>
      </c>
    </row>
    <row r="8223" spans="1:9">
      <c r="A8223" s="539">
        <v>8222</v>
      </c>
      <c r="B8223" s="540" t="s">
        <v>8534</v>
      </c>
      <c r="C8223" s="540" t="s">
        <v>12384</v>
      </c>
      <c r="D8223" s="540" t="s">
        <v>13015</v>
      </c>
      <c r="E8223" s="540" t="s">
        <v>13047</v>
      </c>
      <c r="F8223" s="556">
        <v>23540000</v>
      </c>
      <c r="G8223" s="541">
        <v>2023</v>
      </c>
      <c r="H8223" s="542">
        <f>VLOOKUP(G8223,[3]잔가율!$B$3:$C$33,2,FALSE)</f>
        <v>0.82599999999999996</v>
      </c>
      <c r="I8223" s="552">
        <f t="shared" si="128"/>
        <v>19444040</v>
      </c>
    </row>
    <row r="8224" spans="1:9">
      <c r="A8224" s="539">
        <v>8223</v>
      </c>
      <c r="B8224" s="540" t="s">
        <v>8534</v>
      </c>
      <c r="C8224" s="540" t="s">
        <v>12384</v>
      </c>
      <c r="D8224" s="540" t="s">
        <v>13015</v>
      </c>
      <c r="E8224" s="540" t="s">
        <v>13048</v>
      </c>
      <c r="F8224" s="556">
        <v>30510000</v>
      </c>
      <c r="G8224" s="541">
        <v>2023</v>
      </c>
      <c r="H8224" s="542">
        <f>VLOOKUP(G8224,[3]잔가율!$B$3:$C$33,2,FALSE)</f>
        <v>0.82599999999999996</v>
      </c>
      <c r="I8224" s="552">
        <f t="shared" si="128"/>
        <v>25201260</v>
      </c>
    </row>
    <row r="8225" spans="1:9">
      <c r="A8225" s="539">
        <v>8224</v>
      </c>
      <c r="B8225" s="540" t="s">
        <v>8534</v>
      </c>
      <c r="C8225" s="540" t="s">
        <v>12384</v>
      </c>
      <c r="D8225" s="540" t="s">
        <v>13015</v>
      </c>
      <c r="E8225" s="540" t="s">
        <v>13049</v>
      </c>
      <c r="F8225" s="556">
        <v>27460000</v>
      </c>
      <c r="G8225" s="541">
        <v>2023</v>
      </c>
      <c r="H8225" s="542">
        <f>VLOOKUP(G8225,[3]잔가율!$B$3:$C$33,2,FALSE)</f>
        <v>0.82599999999999996</v>
      </c>
      <c r="I8225" s="552">
        <f t="shared" si="128"/>
        <v>22681960</v>
      </c>
    </row>
    <row r="8226" spans="1:9">
      <c r="A8226" s="539">
        <v>8225</v>
      </c>
      <c r="B8226" s="540" t="s">
        <v>8534</v>
      </c>
      <c r="C8226" s="540" t="s">
        <v>12384</v>
      </c>
      <c r="D8226" s="540" t="s">
        <v>13015</v>
      </c>
      <c r="E8226" s="540" t="s">
        <v>13050</v>
      </c>
      <c r="F8226" s="556">
        <v>25860000</v>
      </c>
      <c r="G8226" s="541">
        <v>2023</v>
      </c>
      <c r="H8226" s="542">
        <f>VLOOKUP(G8226,[3]잔가율!$B$3:$C$33,2,FALSE)</f>
        <v>0.82599999999999996</v>
      </c>
      <c r="I8226" s="552">
        <f t="shared" si="128"/>
        <v>21360360</v>
      </c>
    </row>
    <row r="8227" spans="1:9">
      <c r="A8227" s="539">
        <v>8226</v>
      </c>
      <c r="B8227" s="540" t="s">
        <v>8534</v>
      </c>
      <c r="C8227" s="540" t="s">
        <v>12384</v>
      </c>
      <c r="D8227" s="540" t="s">
        <v>13015</v>
      </c>
      <c r="E8227" s="540" t="s">
        <v>13051</v>
      </c>
      <c r="F8227" s="556">
        <v>29130000</v>
      </c>
      <c r="G8227" s="541">
        <v>2023</v>
      </c>
      <c r="H8227" s="542">
        <f>VLOOKUP(G8227,[3]잔가율!$B$3:$C$33,2,FALSE)</f>
        <v>0.82599999999999996</v>
      </c>
      <c r="I8227" s="552">
        <f t="shared" si="128"/>
        <v>24061380</v>
      </c>
    </row>
    <row r="8228" spans="1:9">
      <c r="A8228" s="539">
        <v>8227</v>
      </c>
      <c r="B8228" s="540" t="s">
        <v>8534</v>
      </c>
      <c r="C8228" s="540" t="s">
        <v>12384</v>
      </c>
      <c r="D8228" s="540" t="s">
        <v>13015</v>
      </c>
      <c r="E8228" s="540" t="s">
        <v>13052</v>
      </c>
      <c r="F8228" s="556">
        <v>22230000</v>
      </c>
      <c r="G8228" s="541">
        <v>2023</v>
      </c>
      <c r="H8228" s="542">
        <f>VLOOKUP(G8228,[3]잔가율!$B$3:$C$33,2,FALSE)</f>
        <v>0.82599999999999996</v>
      </c>
      <c r="I8228" s="552">
        <f t="shared" si="128"/>
        <v>18361980</v>
      </c>
    </row>
    <row r="8229" spans="1:9">
      <c r="A8229" s="539">
        <v>8228</v>
      </c>
      <c r="B8229" s="540" t="s">
        <v>8534</v>
      </c>
      <c r="C8229" s="540" t="s">
        <v>12384</v>
      </c>
      <c r="D8229" s="540" t="s">
        <v>13015</v>
      </c>
      <c r="E8229" s="540" t="s">
        <v>13053</v>
      </c>
      <c r="F8229" s="556">
        <v>22870000</v>
      </c>
      <c r="G8229" s="541">
        <v>2023</v>
      </c>
      <c r="H8229" s="542">
        <f>VLOOKUP(G8229,[3]잔가율!$B$3:$C$33,2,FALSE)</f>
        <v>0.82599999999999996</v>
      </c>
      <c r="I8229" s="552">
        <f t="shared" si="128"/>
        <v>18890620</v>
      </c>
    </row>
    <row r="8230" spans="1:9">
      <c r="A8230" s="539">
        <v>8229</v>
      </c>
      <c r="B8230" s="540" t="s">
        <v>8534</v>
      </c>
      <c r="C8230" s="540" t="s">
        <v>12384</v>
      </c>
      <c r="D8230" s="540" t="s">
        <v>13015</v>
      </c>
      <c r="E8230" s="540" t="s">
        <v>13054</v>
      </c>
      <c r="F8230" s="556">
        <v>23980000</v>
      </c>
      <c r="G8230" s="541">
        <v>2023</v>
      </c>
      <c r="H8230" s="542">
        <f>VLOOKUP(G8230,[3]잔가율!$B$3:$C$33,2,FALSE)</f>
        <v>0.82599999999999996</v>
      </c>
      <c r="I8230" s="552">
        <f t="shared" si="128"/>
        <v>19807480</v>
      </c>
    </row>
    <row r="8231" spans="1:9">
      <c r="A8231" s="539">
        <v>8230</v>
      </c>
      <c r="B8231" s="540" t="s">
        <v>8534</v>
      </c>
      <c r="C8231" s="540" t="s">
        <v>12384</v>
      </c>
      <c r="D8231" s="540" t="s">
        <v>13015</v>
      </c>
      <c r="E8231" s="540" t="s">
        <v>13055</v>
      </c>
      <c r="F8231" s="556">
        <v>22800000</v>
      </c>
      <c r="G8231" s="541">
        <v>2023</v>
      </c>
      <c r="H8231" s="542">
        <f>VLOOKUP(G8231,[3]잔가율!$B$3:$C$33,2,FALSE)</f>
        <v>0.82599999999999996</v>
      </c>
      <c r="I8231" s="552">
        <f t="shared" si="128"/>
        <v>18832800</v>
      </c>
    </row>
    <row r="8232" spans="1:9">
      <c r="A8232" s="539">
        <v>8231</v>
      </c>
      <c r="B8232" s="540" t="s">
        <v>8534</v>
      </c>
      <c r="C8232" s="540" t="s">
        <v>12384</v>
      </c>
      <c r="D8232" s="540" t="s">
        <v>13015</v>
      </c>
      <c r="E8232" s="540" t="s">
        <v>13056</v>
      </c>
      <c r="F8232" s="556">
        <v>24100000</v>
      </c>
      <c r="G8232" s="541">
        <v>2023</v>
      </c>
      <c r="H8232" s="542">
        <f>VLOOKUP(G8232,[3]잔가율!$B$3:$C$33,2,FALSE)</f>
        <v>0.82599999999999996</v>
      </c>
      <c r="I8232" s="552">
        <f t="shared" si="128"/>
        <v>19906600</v>
      </c>
    </row>
    <row r="8233" spans="1:9">
      <c r="A8233" s="539">
        <v>8232</v>
      </c>
      <c r="B8233" s="540" t="s">
        <v>8534</v>
      </c>
      <c r="C8233" s="540" t="s">
        <v>12384</v>
      </c>
      <c r="D8233" s="540" t="s">
        <v>13015</v>
      </c>
      <c r="E8233" s="540" t="s">
        <v>13057</v>
      </c>
      <c r="F8233" s="556">
        <v>26700000</v>
      </c>
      <c r="G8233" s="541">
        <v>2023</v>
      </c>
      <c r="H8233" s="542">
        <f>VLOOKUP(G8233,[3]잔가율!$B$3:$C$33,2,FALSE)</f>
        <v>0.82599999999999996</v>
      </c>
      <c r="I8233" s="552">
        <f t="shared" si="128"/>
        <v>22054200</v>
      </c>
    </row>
    <row r="8234" spans="1:9">
      <c r="A8234" s="539">
        <v>8233</v>
      </c>
      <c r="B8234" s="540" t="s">
        <v>8534</v>
      </c>
      <c r="C8234" s="540" t="s">
        <v>12384</v>
      </c>
      <c r="D8234" s="540" t="s">
        <v>13015</v>
      </c>
      <c r="E8234" s="540" t="s">
        <v>13058</v>
      </c>
      <c r="F8234" s="556">
        <v>22700000</v>
      </c>
      <c r="G8234" s="541">
        <v>2023</v>
      </c>
      <c r="H8234" s="542">
        <f>VLOOKUP(G8234,[3]잔가율!$B$3:$C$33,2,FALSE)</f>
        <v>0.82599999999999996</v>
      </c>
      <c r="I8234" s="552">
        <f t="shared" si="128"/>
        <v>18750200</v>
      </c>
    </row>
    <row r="8235" spans="1:9">
      <c r="A8235" s="539">
        <v>8234</v>
      </c>
      <c r="B8235" s="540" t="s">
        <v>8534</v>
      </c>
      <c r="C8235" s="540" t="s">
        <v>12384</v>
      </c>
      <c r="D8235" s="540" t="s">
        <v>13015</v>
      </c>
      <c r="E8235" s="540" t="s">
        <v>13059</v>
      </c>
      <c r="F8235" s="556">
        <v>26550000</v>
      </c>
      <c r="G8235" s="541">
        <v>2023</v>
      </c>
      <c r="H8235" s="542">
        <f>VLOOKUP(G8235,[3]잔가율!$B$3:$C$33,2,FALSE)</f>
        <v>0.82599999999999996</v>
      </c>
      <c r="I8235" s="552">
        <f t="shared" si="128"/>
        <v>21930300</v>
      </c>
    </row>
    <row r="8236" spans="1:9">
      <c r="A8236" s="539">
        <v>8235</v>
      </c>
      <c r="B8236" s="540" t="s">
        <v>8534</v>
      </c>
      <c r="C8236" s="540" t="s">
        <v>12384</v>
      </c>
      <c r="D8236" s="540" t="s">
        <v>13015</v>
      </c>
      <c r="E8236" s="540" t="s">
        <v>13060</v>
      </c>
      <c r="F8236" s="556">
        <v>28030000</v>
      </c>
      <c r="G8236" s="541">
        <v>2023</v>
      </c>
      <c r="H8236" s="542">
        <f>VLOOKUP(G8236,[3]잔가율!$B$3:$C$33,2,FALSE)</f>
        <v>0.82599999999999996</v>
      </c>
      <c r="I8236" s="552">
        <f t="shared" si="128"/>
        <v>23152780</v>
      </c>
    </row>
    <row r="8237" spans="1:9">
      <c r="A8237" s="539">
        <v>8236</v>
      </c>
      <c r="B8237" s="540" t="s">
        <v>8534</v>
      </c>
      <c r="C8237" s="540" t="s">
        <v>12384</v>
      </c>
      <c r="D8237" s="540" t="s">
        <v>13061</v>
      </c>
      <c r="E8237" s="540" t="s">
        <v>13062</v>
      </c>
      <c r="F8237" s="556">
        <v>21290000</v>
      </c>
      <c r="G8237" s="541">
        <v>2023</v>
      </c>
      <c r="H8237" s="542">
        <f>VLOOKUP(G8237,[3]잔가율!$B$3:$C$33,2,FALSE)</f>
        <v>0.82599999999999996</v>
      </c>
      <c r="I8237" s="552">
        <f t="shared" si="128"/>
        <v>17585540</v>
      </c>
    </row>
    <row r="8238" spans="1:9">
      <c r="A8238" s="539">
        <v>8237</v>
      </c>
      <c r="B8238" s="540" t="s">
        <v>8534</v>
      </c>
      <c r="C8238" s="540" t="s">
        <v>12384</v>
      </c>
      <c r="D8238" s="540" t="s">
        <v>13061</v>
      </c>
      <c r="E8238" s="540" t="s">
        <v>13063</v>
      </c>
      <c r="F8238" s="556">
        <v>23250000</v>
      </c>
      <c r="G8238" s="541">
        <v>2023</v>
      </c>
      <c r="H8238" s="542">
        <f>VLOOKUP(G8238,[3]잔가율!$B$3:$C$33,2,FALSE)</f>
        <v>0.82599999999999996</v>
      </c>
      <c r="I8238" s="552">
        <f t="shared" si="128"/>
        <v>19204500</v>
      </c>
    </row>
    <row r="8239" spans="1:9">
      <c r="A8239" s="539">
        <v>8238</v>
      </c>
      <c r="B8239" s="540" t="s">
        <v>8534</v>
      </c>
      <c r="C8239" s="540" t="s">
        <v>12384</v>
      </c>
      <c r="D8239" s="540" t="s">
        <v>13061</v>
      </c>
      <c r="E8239" s="540" t="s">
        <v>13064</v>
      </c>
      <c r="F8239" s="556">
        <v>22150000</v>
      </c>
      <c r="G8239" s="541">
        <v>2023</v>
      </c>
      <c r="H8239" s="542">
        <f>VLOOKUP(G8239,[3]잔가율!$B$3:$C$33,2,FALSE)</f>
        <v>0.82599999999999996</v>
      </c>
      <c r="I8239" s="552">
        <f t="shared" si="128"/>
        <v>18295900</v>
      </c>
    </row>
    <row r="8240" spans="1:9">
      <c r="A8240" s="539">
        <v>8239</v>
      </c>
      <c r="B8240" s="540" t="s">
        <v>8534</v>
      </c>
      <c r="C8240" s="540" t="s">
        <v>12384</v>
      </c>
      <c r="D8240" s="540" t="s">
        <v>13061</v>
      </c>
      <c r="E8240" s="540" t="s">
        <v>13065</v>
      </c>
      <c r="F8240" s="556">
        <v>21550000</v>
      </c>
      <c r="G8240" s="541">
        <v>2023</v>
      </c>
      <c r="H8240" s="542">
        <f>VLOOKUP(G8240,[3]잔가율!$B$3:$C$33,2,FALSE)</f>
        <v>0.82599999999999996</v>
      </c>
      <c r="I8240" s="552">
        <f t="shared" si="128"/>
        <v>17800300</v>
      </c>
    </row>
    <row r="8241" spans="1:9">
      <c r="A8241" s="539">
        <v>8240</v>
      </c>
      <c r="B8241" s="540" t="s">
        <v>8534</v>
      </c>
      <c r="C8241" s="540" t="s">
        <v>12384</v>
      </c>
      <c r="D8241" s="540" t="s">
        <v>13061</v>
      </c>
      <c r="E8241" s="540" t="s">
        <v>13066</v>
      </c>
      <c r="F8241" s="556">
        <v>24480000</v>
      </c>
      <c r="G8241" s="541">
        <v>2023</v>
      </c>
      <c r="H8241" s="542">
        <f>VLOOKUP(G8241,[3]잔가율!$B$3:$C$33,2,FALSE)</f>
        <v>0.82599999999999996</v>
      </c>
      <c r="I8241" s="552">
        <f t="shared" si="128"/>
        <v>20220480</v>
      </c>
    </row>
    <row r="8242" spans="1:9">
      <c r="A8242" s="539">
        <v>8241</v>
      </c>
      <c r="B8242" s="540" t="s">
        <v>8534</v>
      </c>
      <c r="C8242" s="540" t="s">
        <v>12384</v>
      </c>
      <c r="D8242" s="540" t="s">
        <v>13061</v>
      </c>
      <c r="E8242" s="540" t="s">
        <v>13067</v>
      </c>
      <c r="F8242" s="556">
        <v>22340000</v>
      </c>
      <c r="G8242" s="541">
        <v>2023</v>
      </c>
      <c r="H8242" s="542">
        <f>VLOOKUP(G8242,[3]잔가율!$B$3:$C$33,2,FALSE)</f>
        <v>0.82599999999999996</v>
      </c>
      <c r="I8242" s="552">
        <f t="shared" si="128"/>
        <v>18452840</v>
      </c>
    </row>
    <row r="8243" spans="1:9">
      <c r="A8243" s="539">
        <v>8242</v>
      </c>
      <c r="B8243" s="540" t="s">
        <v>8534</v>
      </c>
      <c r="C8243" s="540" t="s">
        <v>12384</v>
      </c>
      <c r="D8243" s="540" t="s">
        <v>13061</v>
      </c>
      <c r="E8243" s="540" t="s">
        <v>13068</v>
      </c>
      <c r="F8243" s="556">
        <v>25250000</v>
      </c>
      <c r="G8243" s="541">
        <v>2023</v>
      </c>
      <c r="H8243" s="542">
        <f>VLOOKUP(G8243,[3]잔가율!$B$3:$C$33,2,FALSE)</f>
        <v>0.82599999999999996</v>
      </c>
      <c r="I8243" s="552">
        <f t="shared" si="128"/>
        <v>20856500</v>
      </c>
    </row>
    <row r="8244" spans="1:9">
      <c r="A8244" s="539">
        <v>8243</v>
      </c>
      <c r="B8244" s="540" t="s">
        <v>8534</v>
      </c>
      <c r="C8244" s="540" t="s">
        <v>12384</v>
      </c>
      <c r="D8244" s="540" t="s">
        <v>13061</v>
      </c>
      <c r="E8244" s="540" t="s">
        <v>13069</v>
      </c>
      <c r="F8244" s="556">
        <v>20520000</v>
      </c>
      <c r="G8244" s="541">
        <v>2023</v>
      </c>
      <c r="H8244" s="542">
        <f>VLOOKUP(G8244,[3]잔가율!$B$3:$C$33,2,FALSE)</f>
        <v>0.82599999999999996</v>
      </c>
      <c r="I8244" s="552">
        <f t="shared" si="128"/>
        <v>16949520</v>
      </c>
    </row>
    <row r="8245" spans="1:9">
      <c r="A8245" s="539">
        <v>8244</v>
      </c>
      <c r="B8245" s="540" t="s">
        <v>8534</v>
      </c>
      <c r="C8245" s="540" t="s">
        <v>12384</v>
      </c>
      <c r="D8245" s="540" t="s">
        <v>13061</v>
      </c>
      <c r="E8245" s="540" t="s">
        <v>13070</v>
      </c>
      <c r="F8245" s="556">
        <v>25000000</v>
      </c>
      <c r="G8245" s="541">
        <v>2023</v>
      </c>
      <c r="H8245" s="542">
        <f>VLOOKUP(G8245,[3]잔가율!$B$3:$C$33,2,FALSE)</f>
        <v>0.82599999999999996</v>
      </c>
      <c r="I8245" s="552">
        <f t="shared" si="128"/>
        <v>20650000</v>
      </c>
    </row>
    <row r="8246" spans="1:9">
      <c r="A8246" s="539">
        <v>8245</v>
      </c>
      <c r="B8246" s="540" t="s">
        <v>8534</v>
      </c>
      <c r="C8246" s="540" t="s">
        <v>12384</v>
      </c>
      <c r="D8246" s="540" t="s">
        <v>13061</v>
      </c>
      <c r="E8246" s="540" t="s">
        <v>13071</v>
      </c>
      <c r="F8246" s="556">
        <v>25260000</v>
      </c>
      <c r="G8246" s="541">
        <v>2023</v>
      </c>
      <c r="H8246" s="542">
        <f>VLOOKUP(G8246,[3]잔가율!$B$3:$C$33,2,FALSE)</f>
        <v>0.82599999999999996</v>
      </c>
      <c r="I8246" s="552">
        <f t="shared" si="128"/>
        <v>20864760</v>
      </c>
    </row>
    <row r="8247" spans="1:9">
      <c r="A8247" s="539">
        <v>8246</v>
      </c>
      <c r="B8247" s="540" t="s">
        <v>8534</v>
      </c>
      <c r="C8247" s="540" t="s">
        <v>12384</v>
      </c>
      <c r="D8247" s="540" t="s">
        <v>13061</v>
      </c>
      <c r="E8247" s="540" t="s">
        <v>13072</v>
      </c>
      <c r="F8247" s="556">
        <v>19180000</v>
      </c>
      <c r="G8247" s="541">
        <v>2023</v>
      </c>
      <c r="H8247" s="542">
        <f>VLOOKUP(G8247,[3]잔가율!$B$3:$C$33,2,FALSE)</f>
        <v>0.82599999999999996</v>
      </c>
      <c r="I8247" s="552">
        <f t="shared" si="128"/>
        <v>15842680</v>
      </c>
    </row>
    <row r="8248" spans="1:9">
      <c r="A8248" s="539">
        <v>8247</v>
      </c>
      <c r="B8248" s="540" t="s">
        <v>8534</v>
      </c>
      <c r="C8248" s="540" t="s">
        <v>12384</v>
      </c>
      <c r="D8248" s="540" t="s">
        <v>13061</v>
      </c>
      <c r="E8248" s="540" t="s">
        <v>13073</v>
      </c>
      <c r="F8248" s="556">
        <v>23700000</v>
      </c>
      <c r="G8248" s="541">
        <v>2023</v>
      </c>
      <c r="H8248" s="542">
        <f>VLOOKUP(G8248,[3]잔가율!$B$3:$C$33,2,FALSE)</f>
        <v>0.82599999999999996</v>
      </c>
      <c r="I8248" s="552">
        <f t="shared" si="128"/>
        <v>19576200</v>
      </c>
    </row>
    <row r="8249" spans="1:9">
      <c r="A8249" s="539">
        <v>8248</v>
      </c>
      <c r="B8249" s="540" t="s">
        <v>8534</v>
      </c>
      <c r="C8249" s="540" t="s">
        <v>12384</v>
      </c>
      <c r="D8249" s="540" t="s">
        <v>13061</v>
      </c>
      <c r="E8249" s="540" t="s">
        <v>13074</v>
      </c>
      <c r="F8249" s="556">
        <v>26180000</v>
      </c>
      <c r="G8249" s="541">
        <v>2023</v>
      </c>
      <c r="H8249" s="542">
        <f>VLOOKUP(G8249,[3]잔가율!$B$3:$C$33,2,FALSE)</f>
        <v>0.82599999999999996</v>
      </c>
      <c r="I8249" s="552">
        <f t="shared" si="128"/>
        <v>21624680</v>
      </c>
    </row>
    <row r="8250" spans="1:9">
      <c r="A8250" s="539">
        <v>8249</v>
      </c>
      <c r="B8250" s="540" t="s">
        <v>8534</v>
      </c>
      <c r="C8250" s="540" t="s">
        <v>12384</v>
      </c>
      <c r="D8250" s="540" t="s">
        <v>13061</v>
      </c>
      <c r="E8250" s="540" t="s">
        <v>13075</v>
      </c>
      <c r="F8250" s="556">
        <v>22680000</v>
      </c>
      <c r="G8250" s="541">
        <v>2023</v>
      </c>
      <c r="H8250" s="542">
        <f>VLOOKUP(G8250,[3]잔가율!$B$3:$C$33,2,FALSE)</f>
        <v>0.82599999999999996</v>
      </c>
      <c r="I8250" s="552">
        <f t="shared" si="128"/>
        <v>18733680</v>
      </c>
    </row>
    <row r="8251" spans="1:9">
      <c r="A8251" s="539">
        <v>8250</v>
      </c>
      <c r="B8251" s="540" t="s">
        <v>8534</v>
      </c>
      <c r="C8251" s="540" t="s">
        <v>12384</v>
      </c>
      <c r="D8251" s="540" t="s">
        <v>13061</v>
      </c>
      <c r="E8251" s="540" t="s">
        <v>13076</v>
      </c>
      <c r="F8251" s="556">
        <v>26130000</v>
      </c>
      <c r="G8251" s="541">
        <v>2023</v>
      </c>
      <c r="H8251" s="542">
        <f>VLOOKUP(G8251,[3]잔가율!$B$3:$C$33,2,FALSE)</f>
        <v>0.82599999999999996</v>
      </c>
      <c r="I8251" s="552">
        <f t="shared" si="128"/>
        <v>21583380</v>
      </c>
    </row>
    <row r="8252" spans="1:9">
      <c r="A8252" s="539">
        <v>8251</v>
      </c>
      <c r="B8252" s="540" t="s">
        <v>8534</v>
      </c>
      <c r="C8252" s="540" t="s">
        <v>12384</v>
      </c>
      <c r="D8252" s="540" t="s">
        <v>13061</v>
      </c>
      <c r="E8252" s="540" t="s">
        <v>13077</v>
      </c>
      <c r="F8252" s="556">
        <v>23910000</v>
      </c>
      <c r="G8252" s="541">
        <v>2023</v>
      </c>
      <c r="H8252" s="542">
        <f>VLOOKUP(G8252,[3]잔가율!$B$3:$C$33,2,FALSE)</f>
        <v>0.82599999999999996</v>
      </c>
      <c r="I8252" s="552">
        <f t="shared" si="128"/>
        <v>19749660</v>
      </c>
    </row>
    <row r="8253" spans="1:9">
      <c r="A8253" s="539">
        <v>8252</v>
      </c>
      <c r="B8253" s="540" t="s">
        <v>8534</v>
      </c>
      <c r="C8253" s="540" t="s">
        <v>12384</v>
      </c>
      <c r="D8253" s="540" t="s">
        <v>13061</v>
      </c>
      <c r="E8253" s="540" t="s">
        <v>13078</v>
      </c>
      <c r="F8253" s="556">
        <v>21600000</v>
      </c>
      <c r="G8253" s="541">
        <v>2023</v>
      </c>
      <c r="H8253" s="542">
        <f>VLOOKUP(G8253,[3]잔가율!$B$3:$C$33,2,FALSE)</f>
        <v>0.82599999999999996</v>
      </c>
      <c r="I8253" s="552">
        <f t="shared" si="128"/>
        <v>17841600</v>
      </c>
    </row>
    <row r="8254" spans="1:9">
      <c r="A8254" s="539">
        <v>8253</v>
      </c>
      <c r="B8254" s="540" t="s">
        <v>8534</v>
      </c>
      <c r="C8254" s="540" t="s">
        <v>12384</v>
      </c>
      <c r="D8254" s="540" t="s">
        <v>13061</v>
      </c>
      <c r="E8254" s="540" t="s">
        <v>13079</v>
      </c>
      <c r="F8254" s="556">
        <v>22390000</v>
      </c>
      <c r="G8254" s="541">
        <v>2023</v>
      </c>
      <c r="H8254" s="542">
        <f>VLOOKUP(G8254,[3]잔가율!$B$3:$C$33,2,FALSE)</f>
        <v>0.82599999999999996</v>
      </c>
      <c r="I8254" s="552">
        <f t="shared" si="128"/>
        <v>18494140</v>
      </c>
    </row>
    <row r="8255" spans="1:9">
      <c r="A8255" s="539">
        <v>8254</v>
      </c>
      <c r="B8255" s="540" t="s">
        <v>8534</v>
      </c>
      <c r="C8255" s="540" t="s">
        <v>12384</v>
      </c>
      <c r="D8255" s="540" t="s">
        <v>13061</v>
      </c>
      <c r="E8255" s="540" t="s">
        <v>13080</v>
      </c>
      <c r="F8255" s="556">
        <v>25680000</v>
      </c>
      <c r="G8255" s="541">
        <v>2023</v>
      </c>
      <c r="H8255" s="542">
        <f>VLOOKUP(G8255,[3]잔가율!$B$3:$C$33,2,FALSE)</f>
        <v>0.82599999999999996</v>
      </c>
      <c r="I8255" s="552">
        <f t="shared" si="128"/>
        <v>21211680</v>
      </c>
    </row>
    <row r="8256" spans="1:9">
      <c r="A8256" s="539">
        <v>8255</v>
      </c>
      <c r="B8256" s="540" t="s">
        <v>8534</v>
      </c>
      <c r="C8256" s="540" t="s">
        <v>12384</v>
      </c>
      <c r="D8256" s="540" t="s">
        <v>13061</v>
      </c>
      <c r="E8256" s="540" t="s">
        <v>13081</v>
      </c>
      <c r="F8256" s="556">
        <v>22740000</v>
      </c>
      <c r="G8256" s="541">
        <v>2023</v>
      </c>
      <c r="H8256" s="542">
        <f>VLOOKUP(G8256,[3]잔가율!$B$3:$C$33,2,FALSE)</f>
        <v>0.82599999999999996</v>
      </c>
      <c r="I8256" s="552">
        <f t="shared" si="128"/>
        <v>18783240</v>
      </c>
    </row>
    <row r="8257" spans="1:9">
      <c r="A8257" s="539">
        <v>8256</v>
      </c>
      <c r="B8257" s="540" t="s">
        <v>8534</v>
      </c>
      <c r="C8257" s="540" t="s">
        <v>12384</v>
      </c>
      <c r="D8257" s="540" t="s">
        <v>13061</v>
      </c>
      <c r="E8257" s="540" t="s">
        <v>13082</v>
      </c>
      <c r="F8257" s="556">
        <v>22740000</v>
      </c>
      <c r="G8257" s="541">
        <v>2023</v>
      </c>
      <c r="H8257" s="542">
        <f>VLOOKUP(G8257,[3]잔가율!$B$3:$C$33,2,FALSE)</f>
        <v>0.82599999999999996</v>
      </c>
      <c r="I8257" s="552">
        <f t="shared" si="128"/>
        <v>18783240</v>
      </c>
    </row>
    <row r="8258" spans="1:9">
      <c r="A8258" s="539">
        <v>8257</v>
      </c>
      <c r="B8258" s="540" t="s">
        <v>8534</v>
      </c>
      <c r="C8258" s="540" t="s">
        <v>12384</v>
      </c>
      <c r="D8258" s="540" t="s">
        <v>13061</v>
      </c>
      <c r="E8258" s="540" t="s">
        <v>13083</v>
      </c>
      <c r="F8258" s="556">
        <v>22010000</v>
      </c>
      <c r="G8258" s="541">
        <v>2023</v>
      </c>
      <c r="H8258" s="542">
        <f>VLOOKUP(G8258,[3]잔가율!$B$3:$C$33,2,FALSE)</f>
        <v>0.82599999999999996</v>
      </c>
      <c r="I8258" s="552">
        <f t="shared" ref="I8258:I8321" si="129">ROUNDDOWN(F8258*H8258,0)</f>
        <v>18180260</v>
      </c>
    </row>
    <row r="8259" spans="1:9">
      <c r="A8259" s="539">
        <v>8258</v>
      </c>
      <c r="B8259" s="540" t="s">
        <v>8534</v>
      </c>
      <c r="C8259" s="540" t="s">
        <v>12384</v>
      </c>
      <c r="D8259" s="540" t="s">
        <v>13061</v>
      </c>
      <c r="E8259" s="540" t="s">
        <v>13084</v>
      </c>
      <c r="F8259" s="556">
        <v>23970000</v>
      </c>
      <c r="G8259" s="541">
        <v>2023</v>
      </c>
      <c r="H8259" s="542">
        <f>VLOOKUP(G8259,[3]잔가율!$B$3:$C$33,2,FALSE)</f>
        <v>0.82599999999999996</v>
      </c>
      <c r="I8259" s="552">
        <f t="shared" si="129"/>
        <v>19799220</v>
      </c>
    </row>
    <row r="8260" spans="1:9">
      <c r="A8260" s="539">
        <v>8259</v>
      </c>
      <c r="B8260" s="540" t="s">
        <v>8534</v>
      </c>
      <c r="C8260" s="540" t="s">
        <v>12384</v>
      </c>
      <c r="D8260" s="540" t="s">
        <v>13061</v>
      </c>
      <c r="E8260" s="540" t="s">
        <v>13085</v>
      </c>
      <c r="F8260" s="556">
        <v>27370000</v>
      </c>
      <c r="G8260" s="541">
        <v>2023</v>
      </c>
      <c r="H8260" s="542">
        <f>VLOOKUP(G8260,[3]잔가율!$B$3:$C$33,2,FALSE)</f>
        <v>0.82599999999999996</v>
      </c>
      <c r="I8260" s="552">
        <f t="shared" si="129"/>
        <v>22607620</v>
      </c>
    </row>
    <row r="8261" spans="1:9">
      <c r="A8261" s="539">
        <v>8260</v>
      </c>
      <c r="B8261" s="540" t="s">
        <v>8534</v>
      </c>
      <c r="C8261" s="540" t="s">
        <v>12384</v>
      </c>
      <c r="D8261" s="540" t="s">
        <v>13061</v>
      </c>
      <c r="E8261" s="540" t="s">
        <v>13086</v>
      </c>
      <c r="F8261" s="556">
        <v>22690000</v>
      </c>
      <c r="G8261" s="541">
        <v>2023</v>
      </c>
      <c r="H8261" s="542">
        <f>VLOOKUP(G8261,[3]잔가율!$B$3:$C$33,2,FALSE)</f>
        <v>0.82599999999999996</v>
      </c>
      <c r="I8261" s="552">
        <f t="shared" si="129"/>
        <v>18741940</v>
      </c>
    </row>
    <row r="8262" spans="1:9">
      <c r="A8262" s="539">
        <v>8261</v>
      </c>
      <c r="B8262" s="540" t="s">
        <v>8534</v>
      </c>
      <c r="C8262" s="540" t="s">
        <v>12384</v>
      </c>
      <c r="D8262" s="540" t="s">
        <v>13061</v>
      </c>
      <c r="E8262" s="540" t="s">
        <v>13087</v>
      </c>
      <c r="F8262" s="556">
        <v>28200000</v>
      </c>
      <c r="G8262" s="541">
        <v>2023</v>
      </c>
      <c r="H8262" s="542">
        <f>VLOOKUP(G8262,[3]잔가율!$B$3:$C$33,2,FALSE)</f>
        <v>0.82599999999999996</v>
      </c>
      <c r="I8262" s="552">
        <f t="shared" si="129"/>
        <v>23293200</v>
      </c>
    </row>
    <row r="8263" spans="1:9">
      <c r="A8263" s="539">
        <v>8262</v>
      </c>
      <c r="B8263" s="540" t="s">
        <v>8534</v>
      </c>
      <c r="C8263" s="540" t="s">
        <v>12384</v>
      </c>
      <c r="D8263" s="540" t="s">
        <v>13061</v>
      </c>
      <c r="E8263" s="540" t="s">
        <v>13088</v>
      </c>
      <c r="F8263" s="556">
        <v>23480000</v>
      </c>
      <c r="G8263" s="541">
        <v>2023</v>
      </c>
      <c r="H8263" s="542">
        <f>VLOOKUP(G8263,[3]잔가율!$B$3:$C$33,2,FALSE)</f>
        <v>0.82599999999999996</v>
      </c>
      <c r="I8263" s="552">
        <f t="shared" si="129"/>
        <v>19394480</v>
      </c>
    </row>
    <row r="8264" spans="1:9">
      <c r="A8264" s="539">
        <v>8263</v>
      </c>
      <c r="B8264" s="540" t="s">
        <v>8534</v>
      </c>
      <c r="C8264" s="540" t="s">
        <v>12384</v>
      </c>
      <c r="D8264" s="540" t="s">
        <v>13061</v>
      </c>
      <c r="E8264" s="540" t="s">
        <v>13089</v>
      </c>
      <c r="F8264" s="556">
        <v>26750000</v>
      </c>
      <c r="G8264" s="541">
        <v>2023</v>
      </c>
      <c r="H8264" s="542">
        <f>VLOOKUP(G8264,[3]잔가율!$B$3:$C$33,2,FALSE)</f>
        <v>0.82599999999999996</v>
      </c>
      <c r="I8264" s="552">
        <f t="shared" si="129"/>
        <v>22095500</v>
      </c>
    </row>
    <row r="8265" spans="1:9">
      <c r="A8265" s="539">
        <v>8264</v>
      </c>
      <c r="B8265" s="540" t="s">
        <v>8534</v>
      </c>
      <c r="C8265" s="540" t="s">
        <v>12384</v>
      </c>
      <c r="D8265" s="540" t="s">
        <v>13061</v>
      </c>
      <c r="E8265" s="540" t="s">
        <v>13090</v>
      </c>
      <c r="F8265" s="556">
        <v>25340000</v>
      </c>
      <c r="G8265" s="541">
        <v>2023</v>
      </c>
      <c r="H8265" s="542">
        <f>VLOOKUP(G8265,[3]잔가율!$B$3:$C$33,2,FALSE)</f>
        <v>0.82599999999999996</v>
      </c>
      <c r="I8265" s="552">
        <f t="shared" si="129"/>
        <v>20930840</v>
      </c>
    </row>
    <row r="8266" spans="1:9">
      <c r="A8266" s="539">
        <v>8265</v>
      </c>
      <c r="B8266" s="540" t="s">
        <v>8534</v>
      </c>
      <c r="C8266" s="540" t="s">
        <v>12384</v>
      </c>
      <c r="D8266" s="540" t="s">
        <v>13061</v>
      </c>
      <c r="E8266" s="540" t="s">
        <v>13091</v>
      </c>
      <c r="F8266" s="556">
        <v>26740000</v>
      </c>
      <c r="G8266" s="541">
        <v>2023</v>
      </c>
      <c r="H8266" s="542">
        <f>VLOOKUP(G8266,[3]잔가율!$B$3:$C$33,2,FALSE)</f>
        <v>0.82599999999999996</v>
      </c>
      <c r="I8266" s="552">
        <f t="shared" si="129"/>
        <v>22087240</v>
      </c>
    </row>
    <row r="8267" spans="1:9">
      <c r="A8267" s="539">
        <v>8266</v>
      </c>
      <c r="B8267" s="540" t="s">
        <v>8534</v>
      </c>
      <c r="C8267" s="540" t="s">
        <v>12384</v>
      </c>
      <c r="D8267" s="540" t="s">
        <v>13061</v>
      </c>
      <c r="E8267" s="540" t="s">
        <v>13092</v>
      </c>
      <c r="F8267" s="556">
        <v>22340000</v>
      </c>
      <c r="G8267" s="541">
        <v>2023</v>
      </c>
      <c r="H8267" s="542">
        <f>VLOOKUP(G8267,[3]잔가율!$B$3:$C$33,2,FALSE)</f>
        <v>0.82599999999999996</v>
      </c>
      <c r="I8267" s="552">
        <f t="shared" si="129"/>
        <v>18452840</v>
      </c>
    </row>
    <row r="8268" spans="1:9">
      <c r="A8268" s="539">
        <v>8267</v>
      </c>
      <c r="B8268" s="540" t="s">
        <v>8534</v>
      </c>
      <c r="C8268" s="540" t="s">
        <v>12384</v>
      </c>
      <c r="D8268" s="540" t="s">
        <v>13061</v>
      </c>
      <c r="E8268" s="540" t="s">
        <v>13093</v>
      </c>
      <c r="F8268" s="556">
        <v>25240000</v>
      </c>
      <c r="G8268" s="541">
        <v>2023</v>
      </c>
      <c r="H8268" s="542">
        <f>VLOOKUP(G8268,[3]잔가율!$B$3:$C$33,2,FALSE)</f>
        <v>0.82599999999999996</v>
      </c>
      <c r="I8268" s="552">
        <f t="shared" si="129"/>
        <v>20848240</v>
      </c>
    </row>
    <row r="8269" spans="1:9">
      <c r="A8269" s="539">
        <v>8268</v>
      </c>
      <c r="B8269" s="540" t="s">
        <v>8534</v>
      </c>
      <c r="C8269" s="540" t="s">
        <v>12384</v>
      </c>
      <c r="D8269" s="540" t="s">
        <v>13061</v>
      </c>
      <c r="E8269" s="540" t="s">
        <v>13094</v>
      </c>
      <c r="F8269" s="556">
        <v>27590000</v>
      </c>
      <c r="G8269" s="541">
        <v>2023</v>
      </c>
      <c r="H8269" s="542">
        <f>VLOOKUP(G8269,[3]잔가율!$B$3:$C$33,2,FALSE)</f>
        <v>0.82599999999999996</v>
      </c>
      <c r="I8269" s="552">
        <f t="shared" si="129"/>
        <v>22789340</v>
      </c>
    </row>
    <row r="8270" spans="1:9">
      <c r="A8270" s="539">
        <v>8269</v>
      </c>
      <c r="B8270" s="540" t="s">
        <v>8534</v>
      </c>
      <c r="C8270" s="540" t="s">
        <v>12384</v>
      </c>
      <c r="D8270" s="540" t="s">
        <v>13061</v>
      </c>
      <c r="E8270" s="540" t="s">
        <v>13095</v>
      </c>
      <c r="F8270" s="556">
        <v>22720000</v>
      </c>
      <c r="G8270" s="541">
        <v>2023</v>
      </c>
      <c r="H8270" s="542">
        <f>VLOOKUP(G8270,[3]잔가율!$B$3:$C$33,2,FALSE)</f>
        <v>0.82599999999999996</v>
      </c>
      <c r="I8270" s="552">
        <f t="shared" si="129"/>
        <v>18766720</v>
      </c>
    </row>
    <row r="8271" spans="1:9">
      <c r="A8271" s="539">
        <v>8270</v>
      </c>
      <c r="B8271" s="540" t="s">
        <v>8534</v>
      </c>
      <c r="C8271" s="540" t="s">
        <v>12384</v>
      </c>
      <c r="D8271" s="540" t="s">
        <v>13061</v>
      </c>
      <c r="E8271" s="540" t="s">
        <v>13096</v>
      </c>
      <c r="F8271" s="556">
        <v>30610000</v>
      </c>
      <c r="G8271" s="541">
        <v>2023</v>
      </c>
      <c r="H8271" s="542">
        <f>VLOOKUP(G8271,[3]잔가율!$B$3:$C$33,2,FALSE)</f>
        <v>0.82599999999999996</v>
      </c>
      <c r="I8271" s="552">
        <f t="shared" si="129"/>
        <v>25283860</v>
      </c>
    </row>
    <row r="8272" spans="1:9">
      <c r="A8272" s="539">
        <v>8271</v>
      </c>
      <c r="B8272" s="540" t="s">
        <v>8534</v>
      </c>
      <c r="C8272" s="540" t="s">
        <v>12384</v>
      </c>
      <c r="D8272" s="540" t="s">
        <v>13061</v>
      </c>
      <c r="E8272" s="540" t="s">
        <v>13097</v>
      </c>
      <c r="F8272" s="556">
        <v>26450000</v>
      </c>
      <c r="G8272" s="541">
        <v>2023</v>
      </c>
      <c r="H8272" s="542">
        <f>VLOOKUP(G8272,[3]잔가율!$B$3:$C$33,2,FALSE)</f>
        <v>0.82599999999999996</v>
      </c>
      <c r="I8272" s="552">
        <f t="shared" si="129"/>
        <v>21847700</v>
      </c>
    </row>
    <row r="8273" spans="1:9">
      <c r="A8273" s="539">
        <v>8272</v>
      </c>
      <c r="B8273" s="540" t="s">
        <v>8534</v>
      </c>
      <c r="C8273" s="540" t="s">
        <v>12384</v>
      </c>
      <c r="D8273" s="540" t="s">
        <v>13061</v>
      </c>
      <c r="E8273" s="540" t="s">
        <v>13098</v>
      </c>
      <c r="F8273" s="556">
        <v>28400000</v>
      </c>
      <c r="G8273" s="541">
        <v>2023</v>
      </c>
      <c r="H8273" s="542">
        <f>VLOOKUP(G8273,[3]잔가율!$B$3:$C$33,2,FALSE)</f>
        <v>0.82599999999999996</v>
      </c>
      <c r="I8273" s="552">
        <f t="shared" si="129"/>
        <v>23458400</v>
      </c>
    </row>
    <row r="8274" spans="1:9">
      <c r="A8274" s="539">
        <v>8273</v>
      </c>
      <c r="B8274" s="540" t="s">
        <v>8534</v>
      </c>
      <c r="C8274" s="540" t="s">
        <v>12384</v>
      </c>
      <c r="D8274" s="540" t="s">
        <v>13061</v>
      </c>
      <c r="E8274" s="540" t="s">
        <v>13099</v>
      </c>
      <c r="F8274" s="556">
        <v>26140000</v>
      </c>
      <c r="G8274" s="541">
        <v>2023</v>
      </c>
      <c r="H8274" s="542">
        <f>VLOOKUP(G8274,[3]잔가율!$B$3:$C$33,2,FALSE)</f>
        <v>0.82599999999999996</v>
      </c>
      <c r="I8274" s="552">
        <f t="shared" si="129"/>
        <v>21591640</v>
      </c>
    </row>
    <row r="8275" spans="1:9">
      <c r="A8275" s="539">
        <v>8274</v>
      </c>
      <c r="B8275" s="540" t="s">
        <v>8534</v>
      </c>
      <c r="C8275" s="540" t="s">
        <v>12384</v>
      </c>
      <c r="D8275" s="540" t="s">
        <v>13061</v>
      </c>
      <c r="E8275" s="540" t="s">
        <v>13100</v>
      </c>
      <c r="F8275" s="556">
        <v>23830000</v>
      </c>
      <c r="G8275" s="541">
        <v>2023</v>
      </c>
      <c r="H8275" s="542">
        <f>VLOOKUP(G8275,[3]잔가율!$B$3:$C$33,2,FALSE)</f>
        <v>0.82599999999999996</v>
      </c>
      <c r="I8275" s="552">
        <f t="shared" si="129"/>
        <v>19683580</v>
      </c>
    </row>
    <row r="8276" spans="1:9">
      <c r="A8276" s="539">
        <v>8275</v>
      </c>
      <c r="B8276" s="540" t="s">
        <v>8534</v>
      </c>
      <c r="C8276" s="540" t="s">
        <v>12384</v>
      </c>
      <c r="D8276" s="540" t="s">
        <v>13061</v>
      </c>
      <c r="E8276" s="540" t="s">
        <v>13021</v>
      </c>
      <c r="F8276" s="556">
        <v>30460000</v>
      </c>
      <c r="G8276" s="541">
        <v>2023</v>
      </c>
      <c r="H8276" s="542">
        <f>VLOOKUP(G8276,[3]잔가율!$B$3:$C$33,2,FALSE)</f>
        <v>0.82599999999999996</v>
      </c>
      <c r="I8276" s="552">
        <f t="shared" si="129"/>
        <v>25159960</v>
      </c>
    </row>
    <row r="8277" spans="1:9">
      <c r="A8277" s="539">
        <v>8276</v>
      </c>
      <c r="B8277" s="540" t="s">
        <v>8534</v>
      </c>
      <c r="C8277" s="540" t="s">
        <v>12384</v>
      </c>
      <c r="D8277" s="540" t="s">
        <v>13061</v>
      </c>
      <c r="E8277" s="540" t="s">
        <v>13041</v>
      </c>
      <c r="F8277" s="556">
        <v>25360000</v>
      </c>
      <c r="G8277" s="541">
        <v>2023</v>
      </c>
      <c r="H8277" s="542">
        <f>VLOOKUP(G8277,[3]잔가율!$B$3:$C$33,2,FALSE)</f>
        <v>0.82599999999999996</v>
      </c>
      <c r="I8277" s="552">
        <f t="shared" si="129"/>
        <v>20947360</v>
      </c>
    </row>
    <row r="8278" spans="1:9">
      <c r="A8278" s="539">
        <v>8277</v>
      </c>
      <c r="B8278" s="540" t="s">
        <v>8534</v>
      </c>
      <c r="C8278" s="540" t="s">
        <v>12384</v>
      </c>
      <c r="D8278" s="540" t="s">
        <v>13061</v>
      </c>
      <c r="E8278" s="540" t="s">
        <v>13101</v>
      </c>
      <c r="F8278" s="556">
        <v>27330000</v>
      </c>
      <c r="G8278" s="541">
        <v>2023</v>
      </c>
      <c r="H8278" s="542">
        <f>VLOOKUP(G8278,[3]잔가율!$B$3:$C$33,2,FALSE)</f>
        <v>0.82599999999999996</v>
      </c>
      <c r="I8278" s="552">
        <f t="shared" si="129"/>
        <v>22574580</v>
      </c>
    </row>
    <row r="8279" spans="1:9">
      <c r="A8279" s="539">
        <v>8278</v>
      </c>
      <c r="B8279" s="540" t="s">
        <v>8534</v>
      </c>
      <c r="C8279" s="540" t="s">
        <v>12384</v>
      </c>
      <c r="D8279" s="540" t="s">
        <v>13061</v>
      </c>
      <c r="E8279" s="540" t="s">
        <v>13043</v>
      </c>
      <c r="F8279" s="556">
        <v>28150000</v>
      </c>
      <c r="G8279" s="541">
        <v>2023</v>
      </c>
      <c r="H8279" s="542">
        <f>VLOOKUP(G8279,[3]잔가율!$B$3:$C$33,2,FALSE)</f>
        <v>0.82599999999999996</v>
      </c>
      <c r="I8279" s="552">
        <f t="shared" si="129"/>
        <v>23251900</v>
      </c>
    </row>
    <row r="8280" spans="1:9">
      <c r="A8280" s="539">
        <v>8279</v>
      </c>
      <c r="B8280" s="540" t="s">
        <v>8534</v>
      </c>
      <c r="C8280" s="540" t="s">
        <v>12384</v>
      </c>
      <c r="D8280" s="540" t="s">
        <v>13061</v>
      </c>
      <c r="E8280" s="540" t="s">
        <v>13102</v>
      </c>
      <c r="F8280" s="556">
        <v>21800000</v>
      </c>
      <c r="G8280" s="541">
        <v>2023</v>
      </c>
      <c r="H8280" s="542">
        <f>VLOOKUP(G8280,[3]잔가율!$B$3:$C$33,2,FALSE)</f>
        <v>0.82599999999999996</v>
      </c>
      <c r="I8280" s="552">
        <f t="shared" si="129"/>
        <v>18006800</v>
      </c>
    </row>
    <row r="8281" spans="1:9">
      <c r="A8281" s="539">
        <v>8280</v>
      </c>
      <c r="B8281" s="540" t="s">
        <v>8534</v>
      </c>
      <c r="C8281" s="540" t="s">
        <v>12384</v>
      </c>
      <c r="D8281" s="540" t="s">
        <v>13061</v>
      </c>
      <c r="E8281" s="540" t="s">
        <v>13103</v>
      </c>
      <c r="F8281" s="556">
        <v>23600000</v>
      </c>
      <c r="G8281" s="541">
        <v>2023</v>
      </c>
      <c r="H8281" s="542">
        <f>VLOOKUP(G8281,[3]잔가율!$B$3:$C$33,2,FALSE)</f>
        <v>0.82599999999999996</v>
      </c>
      <c r="I8281" s="552">
        <f t="shared" si="129"/>
        <v>19493600</v>
      </c>
    </row>
    <row r="8282" spans="1:9">
      <c r="A8282" s="539">
        <v>8281</v>
      </c>
      <c r="B8282" s="540" t="s">
        <v>8534</v>
      </c>
      <c r="C8282" s="540" t="s">
        <v>12384</v>
      </c>
      <c r="D8282" s="540" t="s">
        <v>13061</v>
      </c>
      <c r="E8282" s="540" t="s">
        <v>13104</v>
      </c>
      <c r="F8282" s="556">
        <v>25140000</v>
      </c>
      <c r="G8282" s="541">
        <v>2023</v>
      </c>
      <c r="H8282" s="542">
        <f>VLOOKUP(G8282,[3]잔가율!$B$3:$C$33,2,FALSE)</f>
        <v>0.82599999999999996</v>
      </c>
      <c r="I8282" s="552">
        <f t="shared" si="129"/>
        <v>20765640</v>
      </c>
    </row>
    <row r="8283" spans="1:9">
      <c r="A8283" s="539">
        <v>8282</v>
      </c>
      <c r="B8283" s="540" t="s">
        <v>8534</v>
      </c>
      <c r="C8283" s="540" t="s">
        <v>12384</v>
      </c>
      <c r="D8283" s="540" t="s">
        <v>13061</v>
      </c>
      <c r="E8283" s="540" t="s">
        <v>13105</v>
      </c>
      <c r="F8283" s="556">
        <v>23470000</v>
      </c>
      <c r="G8283" s="541">
        <v>2023</v>
      </c>
      <c r="H8283" s="542">
        <f>VLOOKUP(G8283,[3]잔가율!$B$3:$C$33,2,FALSE)</f>
        <v>0.82599999999999996</v>
      </c>
      <c r="I8283" s="552">
        <f t="shared" si="129"/>
        <v>19386220</v>
      </c>
    </row>
    <row r="8284" spans="1:9">
      <c r="A8284" s="539">
        <v>8283</v>
      </c>
      <c r="B8284" s="540" t="s">
        <v>8534</v>
      </c>
      <c r="C8284" s="540" t="s">
        <v>12384</v>
      </c>
      <c r="D8284" s="540" t="s">
        <v>13061</v>
      </c>
      <c r="E8284" s="540" t="s">
        <v>13106</v>
      </c>
      <c r="F8284" s="556">
        <v>24800000</v>
      </c>
      <c r="G8284" s="541">
        <v>2023</v>
      </c>
      <c r="H8284" s="542">
        <f>VLOOKUP(G8284,[3]잔가율!$B$3:$C$33,2,FALSE)</f>
        <v>0.82599999999999996</v>
      </c>
      <c r="I8284" s="552">
        <f t="shared" si="129"/>
        <v>20484800</v>
      </c>
    </row>
    <row r="8285" spans="1:9">
      <c r="A8285" s="539">
        <v>8284</v>
      </c>
      <c r="B8285" s="540" t="s">
        <v>8534</v>
      </c>
      <c r="C8285" s="540" t="s">
        <v>12384</v>
      </c>
      <c r="D8285" s="540" t="s">
        <v>13061</v>
      </c>
      <c r="E8285" s="540" t="s">
        <v>13107</v>
      </c>
      <c r="F8285" s="556">
        <v>26700000</v>
      </c>
      <c r="G8285" s="541">
        <v>2023</v>
      </c>
      <c r="H8285" s="542">
        <f>VLOOKUP(G8285,[3]잔가율!$B$3:$C$33,2,FALSE)</f>
        <v>0.82599999999999996</v>
      </c>
      <c r="I8285" s="552">
        <f t="shared" si="129"/>
        <v>22054200</v>
      </c>
    </row>
    <row r="8286" spans="1:9">
      <c r="A8286" s="539">
        <v>8285</v>
      </c>
      <c r="B8286" s="544" t="s">
        <v>8534</v>
      </c>
      <c r="C8286" s="544" t="s">
        <v>12384</v>
      </c>
      <c r="D8286" s="544" t="s">
        <v>13108</v>
      </c>
      <c r="E8286" s="544" t="s">
        <v>13109</v>
      </c>
      <c r="F8286" s="559">
        <v>13100000</v>
      </c>
      <c r="G8286" s="541">
        <v>2023</v>
      </c>
      <c r="H8286" s="542">
        <f>VLOOKUP(G8286,[3]잔가율!$B$3:$C$33,2,FALSE)</f>
        <v>0.82599999999999996</v>
      </c>
      <c r="I8286" s="552">
        <f t="shared" si="129"/>
        <v>10820600</v>
      </c>
    </row>
    <row r="8287" spans="1:9">
      <c r="A8287" s="539">
        <v>8286</v>
      </c>
      <c r="B8287" s="544" t="s">
        <v>8534</v>
      </c>
      <c r="C8287" s="544" t="s">
        <v>12384</v>
      </c>
      <c r="D8287" s="544" t="s">
        <v>13110</v>
      </c>
      <c r="E8287" s="544" t="s">
        <v>13111</v>
      </c>
      <c r="F8287" s="559">
        <v>16510000</v>
      </c>
      <c r="G8287" s="541">
        <v>2023</v>
      </c>
      <c r="H8287" s="542">
        <f>VLOOKUP(G8287,[3]잔가율!$B$3:$C$33,2,FALSE)</f>
        <v>0.82599999999999996</v>
      </c>
      <c r="I8287" s="552">
        <f t="shared" si="129"/>
        <v>13637260</v>
      </c>
    </row>
    <row r="8288" spans="1:9">
      <c r="A8288" s="539">
        <v>8287</v>
      </c>
      <c r="B8288" s="544" t="s">
        <v>8534</v>
      </c>
      <c r="C8288" s="544" t="s">
        <v>12384</v>
      </c>
      <c r="D8288" s="544" t="s">
        <v>13110</v>
      </c>
      <c r="E8288" s="544" t="s">
        <v>13112</v>
      </c>
      <c r="F8288" s="559">
        <v>15870000</v>
      </c>
      <c r="G8288" s="541">
        <v>2023</v>
      </c>
      <c r="H8288" s="542">
        <f>VLOOKUP(G8288,[3]잔가율!$B$3:$C$33,2,FALSE)</f>
        <v>0.82599999999999996</v>
      </c>
      <c r="I8288" s="552">
        <f t="shared" si="129"/>
        <v>13108620</v>
      </c>
    </row>
    <row r="8289" spans="1:9">
      <c r="A8289" s="539">
        <v>8288</v>
      </c>
      <c r="B8289" s="544" t="s">
        <v>8534</v>
      </c>
      <c r="C8289" s="544" t="s">
        <v>12384</v>
      </c>
      <c r="D8289" s="544" t="s">
        <v>13113</v>
      </c>
      <c r="E8289" s="544" t="s">
        <v>13114</v>
      </c>
      <c r="F8289" s="559">
        <v>12600000</v>
      </c>
      <c r="G8289" s="541">
        <v>2023</v>
      </c>
      <c r="H8289" s="542">
        <f>VLOOKUP(G8289,[3]잔가율!$B$3:$C$33,2,FALSE)</f>
        <v>0.82599999999999996</v>
      </c>
      <c r="I8289" s="552">
        <f t="shared" si="129"/>
        <v>10407600</v>
      </c>
    </row>
    <row r="8290" spans="1:9">
      <c r="A8290" s="539">
        <v>8289</v>
      </c>
      <c r="B8290" s="540" t="s">
        <v>8534</v>
      </c>
      <c r="C8290" s="540" t="s">
        <v>12384</v>
      </c>
      <c r="D8290" s="540" t="s">
        <v>13115</v>
      </c>
      <c r="E8290" s="540" t="s">
        <v>13116</v>
      </c>
      <c r="F8290" s="556">
        <v>15300000</v>
      </c>
      <c r="G8290" s="541">
        <v>2023</v>
      </c>
      <c r="H8290" s="542">
        <f>VLOOKUP(G8290,[3]잔가율!$B$3:$C$33,2,FALSE)</f>
        <v>0.82599999999999996</v>
      </c>
      <c r="I8290" s="552">
        <f t="shared" si="129"/>
        <v>12637800</v>
      </c>
    </row>
    <row r="8291" spans="1:9">
      <c r="A8291" s="539">
        <v>8290</v>
      </c>
      <c r="B8291" s="540" t="s">
        <v>8534</v>
      </c>
      <c r="C8291" s="540" t="s">
        <v>12384</v>
      </c>
      <c r="D8291" s="540" t="s">
        <v>13115</v>
      </c>
      <c r="E8291" s="540" t="s">
        <v>13117</v>
      </c>
      <c r="F8291" s="556">
        <v>16040000</v>
      </c>
      <c r="G8291" s="541">
        <v>2023</v>
      </c>
      <c r="H8291" s="542">
        <f>VLOOKUP(G8291,[3]잔가율!$B$3:$C$33,2,FALSE)</f>
        <v>0.82599999999999996</v>
      </c>
      <c r="I8291" s="552">
        <f t="shared" si="129"/>
        <v>13249040</v>
      </c>
    </row>
    <row r="8292" spans="1:9">
      <c r="A8292" s="539">
        <v>8291</v>
      </c>
      <c r="B8292" s="540" t="s">
        <v>8534</v>
      </c>
      <c r="C8292" s="540" t="s">
        <v>12384</v>
      </c>
      <c r="D8292" s="540" t="s">
        <v>13115</v>
      </c>
      <c r="E8292" s="540" t="s">
        <v>13118</v>
      </c>
      <c r="F8292" s="556">
        <v>17300000</v>
      </c>
      <c r="G8292" s="541">
        <v>2023</v>
      </c>
      <c r="H8292" s="542">
        <f>VLOOKUP(G8292,[3]잔가율!$B$3:$C$33,2,FALSE)</f>
        <v>0.82599999999999996</v>
      </c>
      <c r="I8292" s="552">
        <f t="shared" si="129"/>
        <v>14289800</v>
      </c>
    </row>
    <row r="8293" spans="1:9">
      <c r="A8293" s="539">
        <v>8292</v>
      </c>
      <c r="B8293" s="540" t="s">
        <v>8534</v>
      </c>
      <c r="C8293" s="540" t="s">
        <v>12384</v>
      </c>
      <c r="D8293" s="540" t="s">
        <v>13115</v>
      </c>
      <c r="E8293" s="540" t="s">
        <v>13119</v>
      </c>
      <c r="F8293" s="556">
        <v>15700000</v>
      </c>
      <c r="G8293" s="541">
        <v>2023</v>
      </c>
      <c r="H8293" s="542">
        <f>VLOOKUP(G8293,[3]잔가율!$B$3:$C$33,2,FALSE)</f>
        <v>0.82599999999999996</v>
      </c>
      <c r="I8293" s="552">
        <f t="shared" si="129"/>
        <v>12968200</v>
      </c>
    </row>
    <row r="8294" spans="1:9">
      <c r="A8294" s="539">
        <v>8293</v>
      </c>
      <c r="B8294" s="540" t="s">
        <v>8534</v>
      </c>
      <c r="C8294" s="540" t="s">
        <v>12384</v>
      </c>
      <c r="D8294" s="540" t="s">
        <v>13115</v>
      </c>
      <c r="E8294" s="540" t="s">
        <v>13120</v>
      </c>
      <c r="F8294" s="556">
        <v>21840000</v>
      </c>
      <c r="G8294" s="541">
        <v>2023</v>
      </c>
      <c r="H8294" s="542">
        <f>VLOOKUP(G8294,[3]잔가율!$B$3:$C$33,2,FALSE)</f>
        <v>0.82599999999999996</v>
      </c>
      <c r="I8294" s="552">
        <f t="shared" si="129"/>
        <v>18039840</v>
      </c>
    </row>
    <row r="8295" spans="1:9">
      <c r="A8295" s="539">
        <v>8294</v>
      </c>
      <c r="B8295" s="540" t="s">
        <v>8534</v>
      </c>
      <c r="C8295" s="540" t="s">
        <v>12384</v>
      </c>
      <c r="D8295" s="540" t="s">
        <v>13115</v>
      </c>
      <c r="E8295" s="540" t="s">
        <v>13121</v>
      </c>
      <c r="F8295" s="556">
        <v>22600000</v>
      </c>
      <c r="G8295" s="541">
        <v>2023</v>
      </c>
      <c r="H8295" s="542">
        <f>VLOOKUP(G8295,[3]잔가율!$B$3:$C$33,2,FALSE)</f>
        <v>0.82599999999999996</v>
      </c>
      <c r="I8295" s="552">
        <f t="shared" si="129"/>
        <v>18667600</v>
      </c>
    </row>
    <row r="8296" spans="1:9">
      <c r="A8296" s="539">
        <v>8295</v>
      </c>
      <c r="B8296" s="540" t="s">
        <v>8534</v>
      </c>
      <c r="C8296" s="540" t="s">
        <v>12384</v>
      </c>
      <c r="D8296" s="540" t="s">
        <v>13115</v>
      </c>
      <c r="E8296" s="540" t="s">
        <v>13122</v>
      </c>
      <c r="F8296" s="556">
        <v>16020000</v>
      </c>
      <c r="G8296" s="541">
        <v>2023</v>
      </c>
      <c r="H8296" s="542">
        <f>VLOOKUP(G8296,[3]잔가율!$B$3:$C$33,2,FALSE)</f>
        <v>0.82599999999999996</v>
      </c>
      <c r="I8296" s="552">
        <f t="shared" si="129"/>
        <v>13232520</v>
      </c>
    </row>
    <row r="8297" spans="1:9">
      <c r="A8297" s="539">
        <v>8296</v>
      </c>
      <c r="B8297" s="540" t="s">
        <v>8534</v>
      </c>
      <c r="C8297" s="540" t="s">
        <v>12384</v>
      </c>
      <c r="D8297" s="540" t="s">
        <v>13115</v>
      </c>
      <c r="E8297" s="540" t="s">
        <v>13123</v>
      </c>
      <c r="F8297" s="556">
        <v>18000000</v>
      </c>
      <c r="G8297" s="541">
        <v>2023</v>
      </c>
      <c r="H8297" s="542">
        <f>VLOOKUP(G8297,[3]잔가율!$B$3:$C$33,2,FALSE)</f>
        <v>0.82599999999999996</v>
      </c>
      <c r="I8297" s="552">
        <f t="shared" si="129"/>
        <v>14868000</v>
      </c>
    </row>
    <row r="8298" spans="1:9">
      <c r="A8298" s="539">
        <v>8297</v>
      </c>
      <c r="B8298" s="540" t="s">
        <v>8534</v>
      </c>
      <c r="C8298" s="540" t="s">
        <v>12384</v>
      </c>
      <c r="D8298" s="540" t="s">
        <v>13115</v>
      </c>
      <c r="E8298" s="540" t="s">
        <v>13124</v>
      </c>
      <c r="F8298" s="556">
        <v>17590000</v>
      </c>
      <c r="G8298" s="541">
        <v>2023</v>
      </c>
      <c r="H8298" s="542">
        <f>VLOOKUP(G8298,[3]잔가율!$B$3:$C$33,2,FALSE)</f>
        <v>0.82599999999999996</v>
      </c>
      <c r="I8298" s="552">
        <f t="shared" si="129"/>
        <v>14529340</v>
      </c>
    </row>
    <row r="8299" spans="1:9">
      <c r="A8299" s="539">
        <v>8298</v>
      </c>
      <c r="B8299" s="540" t="s">
        <v>8534</v>
      </c>
      <c r="C8299" s="540" t="s">
        <v>12384</v>
      </c>
      <c r="D8299" s="540" t="s">
        <v>2778</v>
      </c>
      <c r="E8299" s="540" t="s">
        <v>13125</v>
      </c>
      <c r="F8299" s="556">
        <v>16810000</v>
      </c>
      <c r="G8299" s="541">
        <v>2023</v>
      </c>
      <c r="H8299" s="542">
        <f>VLOOKUP(G8299,[3]잔가율!$B$3:$C$33,2,FALSE)</f>
        <v>0.82599999999999996</v>
      </c>
      <c r="I8299" s="552">
        <f t="shared" si="129"/>
        <v>13885060</v>
      </c>
    </row>
    <row r="8300" spans="1:9">
      <c r="A8300" s="539">
        <v>8299</v>
      </c>
      <c r="B8300" s="540" t="s">
        <v>8534</v>
      </c>
      <c r="C8300" s="540" t="s">
        <v>12384</v>
      </c>
      <c r="D8300" s="540" t="s">
        <v>2778</v>
      </c>
      <c r="E8300" s="540" t="s">
        <v>13126</v>
      </c>
      <c r="F8300" s="556">
        <v>23540000</v>
      </c>
      <c r="G8300" s="541">
        <v>2023</v>
      </c>
      <c r="H8300" s="542">
        <f>VLOOKUP(G8300,[3]잔가율!$B$3:$C$33,2,FALSE)</f>
        <v>0.82599999999999996</v>
      </c>
      <c r="I8300" s="552">
        <f t="shared" si="129"/>
        <v>19444040</v>
      </c>
    </row>
    <row r="8301" spans="1:9">
      <c r="A8301" s="539">
        <v>8300</v>
      </c>
      <c r="B8301" s="540" t="s">
        <v>8534</v>
      </c>
      <c r="C8301" s="540" t="s">
        <v>12384</v>
      </c>
      <c r="D8301" s="540" t="s">
        <v>2778</v>
      </c>
      <c r="E8301" s="540" t="s">
        <v>13127</v>
      </c>
      <c r="F8301" s="556">
        <v>20810000</v>
      </c>
      <c r="G8301" s="541">
        <v>2023</v>
      </c>
      <c r="H8301" s="542">
        <f>VLOOKUP(G8301,[3]잔가율!$B$3:$C$33,2,FALSE)</f>
        <v>0.82599999999999996</v>
      </c>
      <c r="I8301" s="552">
        <f t="shared" si="129"/>
        <v>17189060</v>
      </c>
    </row>
    <row r="8302" spans="1:9">
      <c r="A8302" s="539">
        <v>8301</v>
      </c>
      <c r="B8302" s="540" t="s">
        <v>8534</v>
      </c>
      <c r="C8302" s="540" t="s">
        <v>12384</v>
      </c>
      <c r="D8302" s="540" t="s">
        <v>2778</v>
      </c>
      <c r="E8302" s="540" t="s">
        <v>13128</v>
      </c>
      <c r="F8302" s="556">
        <v>18780000</v>
      </c>
      <c r="G8302" s="541">
        <v>2023</v>
      </c>
      <c r="H8302" s="542">
        <f>VLOOKUP(G8302,[3]잔가율!$B$3:$C$33,2,FALSE)</f>
        <v>0.82599999999999996</v>
      </c>
      <c r="I8302" s="552">
        <f t="shared" si="129"/>
        <v>15512280</v>
      </c>
    </row>
    <row r="8303" spans="1:9">
      <c r="A8303" s="539">
        <v>8302</v>
      </c>
      <c r="B8303" s="540" t="s">
        <v>8534</v>
      </c>
      <c r="C8303" s="540" t="s">
        <v>12384</v>
      </c>
      <c r="D8303" s="540" t="s">
        <v>2778</v>
      </c>
      <c r="E8303" s="540" t="s">
        <v>13129</v>
      </c>
      <c r="F8303" s="556">
        <v>22630000</v>
      </c>
      <c r="G8303" s="541">
        <v>2023</v>
      </c>
      <c r="H8303" s="542">
        <f>VLOOKUP(G8303,[3]잔가율!$B$3:$C$33,2,FALSE)</f>
        <v>0.82599999999999996</v>
      </c>
      <c r="I8303" s="552">
        <f t="shared" si="129"/>
        <v>18692380</v>
      </c>
    </row>
    <row r="8304" spans="1:9">
      <c r="A8304" s="539">
        <v>8303</v>
      </c>
      <c r="B8304" s="540" t="s">
        <v>8534</v>
      </c>
      <c r="C8304" s="540" t="s">
        <v>12384</v>
      </c>
      <c r="D8304" s="540" t="s">
        <v>2778</v>
      </c>
      <c r="E8304" s="540" t="s">
        <v>13130</v>
      </c>
      <c r="F8304" s="556">
        <v>17180000</v>
      </c>
      <c r="G8304" s="541">
        <v>2023</v>
      </c>
      <c r="H8304" s="542">
        <f>VLOOKUP(G8304,[3]잔가율!$B$3:$C$33,2,FALSE)</f>
        <v>0.82599999999999996</v>
      </c>
      <c r="I8304" s="552">
        <f t="shared" si="129"/>
        <v>14190680</v>
      </c>
    </row>
    <row r="8305" spans="1:9">
      <c r="A8305" s="539">
        <v>8304</v>
      </c>
      <c r="B8305" s="540" t="s">
        <v>8534</v>
      </c>
      <c r="C8305" s="540" t="s">
        <v>12384</v>
      </c>
      <c r="D8305" s="540" t="s">
        <v>2778</v>
      </c>
      <c r="E8305" s="540" t="s">
        <v>13131</v>
      </c>
      <c r="F8305" s="556">
        <v>17180000</v>
      </c>
      <c r="G8305" s="541">
        <v>2023</v>
      </c>
      <c r="H8305" s="542">
        <f>VLOOKUP(G8305,[3]잔가율!$B$3:$C$33,2,FALSE)</f>
        <v>0.82599999999999996</v>
      </c>
      <c r="I8305" s="552">
        <f t="shared" si="129"/>
        <v>14190680</v>
      </c>
    </row>
    <row r="8306" spans="1:9">
      <c r="A8306" s="539">
        <v>8305</v>
      </c>
      <c r="B8306" s="540" t="s">
        <v>8534</v>
      </c>
      <c r="C8306" s="540" t="s">
        <v>12384</v>
      </c>
      <c r="D8306" s="540" t="s">
        <v>2778</v>
      </c>
      <c r="E8306" s="540" t="s">
        <v>13132</v>
      </c>
      <c r="F8306" s="556">
        <v>28450000</v>
      </c>
      <c r="G8306" s="541">
        <v>2023</v>
      </c>
      <c r="H8306" s="542">
        <f>VLOOKUP(G8306,[3]잔가율!$B$3:$C$33,2,FALSE)</f>
        <v>0.82599999999999996</v>
      </c>
      <c r="I8306" s="552">
        <f t="shared" si="129"/>
        <v>23499700</v>
      </c>
    </row>
    <row r="8307" spans="1:9">
      <c r="A8307" s="539">
        <v>8306</v>
      </c>
      <c r="B8307" s="540" t="s">
        <v>8534</v>
      </c>
      <c r="C8307" s="540" t="s">
        <v>12384</v>
      </c>
      <c r="D8307" s="540" t="s">
        <v>2778</v>
      </c>
      <c r="E8307" s="540" t="s">
        <v>13133</v>
      </c>
      <c r="F8307" s="556">
        <v>34830000</v>
      </c>
      <c r="G8307" s="541">
        <v>2023</v>
      </c>
      <c r="H8307" s="542">
        <f>VLOOKUP(G8307,[3]잔가율!$B$3:$C$33,2,FALSE)</f>
        <v>0.82599999999999996</v>
      </c>
      <c r="I8307" s="552">
        <f t="shared" si="129"/>
        <v>28769580</v>
      </c>
    </row>
    <row r="8308" spans="1:9">
      <c r="A8308" s="539">
        <v>8307</v>
      </c>
      <c r="B8308" s="540" t="s">
        <v>8534</v>
      </c>
      <c r="C8308" s="540" t="s">
        <v>12384</v>
      </c>
      <c r="D8308" s="540" t="s">
        <v>2778</v>
      </c>
      <c r="E8308" s="540" t="s">
        <v>13134</v>
      </c>
      <c r="F8308" s="556">
        <v>27740000</v>
      </c>
      <c r="G8308" s="541">
        <v>2023</v>
      </c>
      <c r="H8308" s="542">
        <f>VLOOKUP(G8308,[3]잔가율!$B$3:$C$33,2,FALSE)</f>
        <v>0.82599999999999996</v>
      </c>
      <c r="I8308" s="552">
        <f t="shared" si="129"/>
        <v>22913240</v>
      </c>
    </row>
    <row r="8309" spans="1:9">
      <c r="A8309" s="539">
        <v>8308</v>
      </c>
      <c r="B8309" s="540" t="s">
        <v>8534</v>
      </c>
      <c r="C8309" s="540" t="s">
        <v>12384</v>
      </c>
      <c r="D8309" s="540" t="s">
        <v>2778</v>
      </c>
      <c r="E8309" s="540" t="s">
        <v>13135</v>
      </c>
      <c r="F8309" s="556">
        <v>34620000</v>
      </c>
      <c r="G8309" s="541">
        <v>2023</v>
      </c>
      <c r="H8309" s="542">
        <f>VLOOKUP(G8309,[3]잔가율!$B$3:$C$33,2,FALSE)</f>
        <v>0.82599999999999996</v>
      </c>
      <c r="I8309" s="552">
        <f t="shared" si="129"/>
        <v>28596120</v>
      </c>
    </row>
    <row r="8310" spans="1:9">
      <c r="A8310" s="539">
        <v>8309</v>
      </c>
      <c r="B8310" s="540" t="s">
        <v>8534</v>
      </c>
      <c r="C8310" s="540" t="s">
        <v>12384</v>
      </c>
      <c r="D8310" s="540" t="s">
        <v>2778</v>
      </c>
      <c r="E8310" s="540" t="s">
        <v>13136</v>
      </c>
      <c r="F8310" s="556">
        <v>28100000</v>
      </c>
      <c r="G8310" s="541">
        <v>2023</v>
      </c>
      <c r="H8310" s="542">
        <f>VLOOKUP(G8310,[3]잔가율!$B$3:$C$33,2,FALSE)</f>
        <v>0.82599999999999996</v>
      </c>
      <c r="I8310" s="552">
        <f t="shared" si="129"/>
        <v>23210600</v>
      </c>
    </row>
    <row r="8311" spans="1:9">
      <c r="A8311" s="539">
        <v>8310</v>
      </c>
      <c r="B8311" s="540" t="s">
        <v>8534</v>
      </c>
      <c r="C8311" s="540" t="s">
        <v>12384</v>
      </c>
      <c r="D8311" s="540" t="s">
        <v>2778</v>
      </c>
      <c r="E8311" s="540" t="s">
        <v>13137</v>
      </c>
      <c r="F8311" s="556">
        <v>34630000</v>
      </c>
      <c r="G8311" s="541">
        <v>2023</v>
      </c>
      <c r="H8311" s="542">
        <f>VLOOKUP(G8311,[3]잔가율!$B$3:$C$33,2,FALSE)</f>
        <v>0.82599999999999996</v>
      </c>
      <c r="I8311" s="552">
        <f t="shared" si="129"/>
        <v>28604380</v>
      </c>
    </row>
    <row r="8312" spans="1:9">
      <c r="A8312" s="539">
        <v>8311</v>
      </c>
      <c r="B8312" s="540" t="s">
        <v>8534</v>
      </c>
      <c r="C8312" s="540" t="s">
        <v>12384</v>
      </c>
      <c r="D8312" s="540" t="s">
        <v>2778</v>
      </c>
      <c r="E8312" s="540" t="s">
        <v>13138</v>
      </c>
      <c r="F8312" s="556">
        <v>28590000</v>
      </c>
      <c r="G8312" s="541">
        <v>2023</v>
      </c>
      <c r="H8312" s="542">
        <f>VLOOKUP(G8312,[3]잔가율!$B$3:$C$33,2,FALSE)</f>
        <v>0.82599999999999996</v>
      </c>
      <c r="I8312" s="552">
        <f t="shared" si="129"/>
        <v>23615340</v>
      </c>
    </row>
    <row r="8313" spans="1:9">
      <c r="A8313" s="539">
        <v>8312</v>
      </c>
      <c r="B8313" s="540" t="s">
        <v>8534</v>
      </c>
      <c r="C8313" s="540" t="s">
        <v>12384</v>
      </c>
      <c r="D8313" s="540" t="s">
        <v>2778</v>
      </c>
      <c r="E8313" s="540" t="s">
        <v>13139</v>
      </c>
      <c r="F8313" s="556">
        <v>30100000</v>
      </c>
      <c r="G8313" s="541">
        <v>2023</v>
      </c>
      <c r="H8313" s="542">
        <f>VLOOKUP(G8313,[3]잔가율!$B$3:$C$33,2,FALSE)</f>
        <v>0.82599999999999996</v>
      </c>
      <c r="I8313" s="552">
        <f t="shared" si="129"/>
        <v>24862600</v>
      </c>
    </row>
    <row r="8314" spans="1:9">
      <c r="A8314" s="539">
        <v>8313</v>
      </c>
      <c r="B8314" s="540" t="s">
        <v>8534</v>
      </c>
      <c r="C8314" s="540" t="s">
        <v>12384</v>
      </c>
      <c r="D8314" s="540" t="s">
        <v>2778</v>
      </c>
      <c r="E8314" s="540" t="s">
        <v>13140</v>
      </c>
      <c r="F8314" s="556">
        <v>35220000</v>
      </c>
      <c r="G8314" s="541">
        <v>2023</v>
      </c>
      <c r="H8314" s="542">
        <f>VLOOKUP(G8314,[3]잔가율!$B$3:$C$33,2,FALSE)</f>
        <v>0.82599999999999996</v>
      </c>
      <c r="I8314" s="552">
        <f t="shared" si="129"/>
        <v>29091720</v>
      </c>
    </row>
    <row r="8315" spans="1:9">
      <c r="A8315" s="539">
        <v>8314</v>
      </c>
      <c r="B8315" s="540" t="s">
        <v>8534</v>
      </c>
      <c r="C8315" s="540" t="s">
        <v>12384</v>
      </c>
      <c r="D8315" s="540" t="s">
        <v>2778</v>
      </c>
      <c r="E8315" s="540" t="s">
        <v>13141</v>
      </c>
      <c r="F8315" s="556">
        <v>27800000</v>
      </c>
      <c r="G8315" s="541">
        <v>2023</v>
      </c>
      <c r="H8315" s="542">
        <f>VLOOKUP(G8315,[3]잔가율!$B$3:$C$33,2,FALSE)</f>
        <v>0.82599999999999996</v>
      </c>
      <c r="I8315" s="552">
        <f t="shared" si="129"/>
        <v>22962800</v>
      </c>
    </row>
    <row r="8316" spans="1:9">
      <c r="A8316" s="539">
        <v>8315</v>
      </c>
      <c r="B8316" s="540" t="s">
        <v>8534</v>
      </c>
      <c r="C8316" s="540" t="s">
        <v>12384</v>
      </c>
      <c r="D8316" s="540" t="s">
        <v>2778</v>
      </c>
      <c r="E8316" s="540" t="s">
        <v>13142</v>
      </c>
      <c r="F8316" s="556">
        <v>29600000</v>
      </c>
      <c r="G8316" s="541">
        <v>2023</v>
      </c>
      <c r="H8316" s="542">
        <f>VLOOKUP(G8316,[3]잔가율!$B$3:$C$33,2,FALSE)</f>
        <v>0.82599999999999996</v>
      </c>
      <c r="I8316" s="552">
        <f t="shared" si="129"/>
        <v>24449600</v>
      </c>
    </row>
    <row r="8317" spans="1:9">
      <c r="A8317" s="539">
        <v>8316</v>
      </c>
      <c r="B8317" s="540" t="s">
        <v>8534</v>
      </c>
      <c r="C8317" s="540" t="s">
        <v>12384</v>
      </c>
      <c r="D8317" s="540" t="s">
        <v>2778</v>
      </c>
      <c r="E8317" s="540" t="s">
        <v>13143</v>
      </c>
      <c r="F8317" s="556">
        <v>34210000</v>
      </c>
      <c r="G8317" s="541">
        <v>2023</v>
      </c>
      <c r="H8317" s="542">
        <f>VLOOKUP(G8317,[3]잔가율!$B$3:$C$33,2,FALSE)</f>
        <v>0.82599999999999996</v>
      </c>
      <c r="I8317" s="552">
        <f t="shared" si="129"/>
        <v>28257460</v>
      </c>
    </row>
    <row r="8318" spans="1:9">
      <c r="A8318" s="539">
        <v>8317</v>
      </c>
      <c r="B8318" s="540" t="s">
        <v>8534</v>
      </c>
      <c r="C8318" s="540" t="s">
        <v>12384</v>
      </c>
      <c r="D8318" s="540" t="s">
        <v>2778</v>
      </c>
      <c r="E8318" s="540" t="s">
        <v>13144</v>
      </c>
      <c r="F8318" s="556">
        <v>27400000</v>
      </c>
      <c r="G8318" s="541">
        <v>2023</v>
      </c>
      <c r="H8318" s="542">
        <f>VLOOKUP(G8318,[3]잔가율!$B$3:$C$33,2,FALSE)</f>
        <v>0.82599999999999996</v>
      </c>
      <c r="I8318" s="552">
        <f t="shared" si="129"/>
        <v>22632400</v>
      </c>
    </row>
    <row r="8319" spans="1:9">
      <c r="A8319" s="539">
        <v>8318</v>
      </c>
      <c r="B8319" s="540" t="s">
        <v>8534</v>
      </c>
      <c r="C8319" s="540" t="s">
        <v>12384</v>
      </c>
      <c r="D8319" s="540" t="s">
        <v>2778</v>
      </c>
      <c r="E8319" s="540" t="s">
        <v>13145</v>
      </c>
      <c r="F8319" s="556">
        <v>28200000</v>
      </c>
      <c r="G8319" s="541">
        <v>2023</v>
      </c>
      <c r="H8319" s="542">
        <f>VLOOKUP(G8319,[3]잔가율!$B$3:$C$33,2,FALSE)</f>
        <v>0.82599999999999996</v>
      </c>
      <c r="I8319" s="552">
        <f t="shared" si="129"/>
        <v>23293200</v>
      </c>
    </row>
    <row r="8320" spans="1:9">
      <c r="A8320" s="539">
        <v>8319</v>
      </c>
      <c r="B8320" s="540" t="s">
        <v>8534</v>
      </c>
      <c r="C8320" s="540" t="s">
        <v>12384</v>
      </c>
      <c r="D8320" s="540" t="s">
        <v>2778</v>
      </c>
      <c r="E8320" s="540" t="s">
        <v>13146</v>
      </c>
      <c r="F8320" s="556">
        <v>36110000</v>
      </c>
      <c r="G8320" s="541">
        <v>2023</v>
      </c>
      <c r="H8320" s="542">
        <f>VLOOKUP(G8320,[3]잔가율!$B$3:$C$33,2,FALSE)</f>
        <v>0.82599999999999996</v>
      </c>
      <c r="I8320" s="552">
        <f t="shared" si="129"/>
        <v>29826860</v>
      </c>
    </row>
    <row r="8321" spans="1:9">
      <c r="A8321" s="539">
        <v>8320</v>
      </c>
      <c r="B8321" s="540" t="s">
        <v>8534</v>
      </c>
      <c r="C8321" s="540" t="s">
        <v>12384</v>
      </c>
      <c r="D8321" s="540" t="s">
        <v>2778</v>
      </c>
      <c r="E8321" s="540" t="s">
        <v>13147</v>
      </c>
      <c r="F8321" s="556">
        <v>31180000</v>
      </c>
      <c r="G8321" s="541">
        <v>2023</v>
      </c>
      <c r="H8321" s="542">
        <f>VLOOKUP(G8321,[3]잔가율!$B$3:$C$33,2,FALSE)</f>
        <v>0.82599999999999996</v>
      </c>
      <c r="I8321" s="552">
        <f t="shared" si="129"/>
        <v>25754680</v>
      </c>
    </row>
    <row r="8322" spans="1:9">
      <c r="A8322" s="539">
        <v>8321</v>
      </c>
      <c r="B8322" s="540" t="s">
        <v>8534</v>
      </c>
      <c r="C8322" s="540" t="s">
        <v>12384</v>
      </c>
      <c r="D8322" s="540" t="s">
        <v>2778</v>
      </c>
      <c r="E8322" s="540" t="s">
        <v>13148</v>
      </c>
      <c r="F8322" s="556">
        <v>30800000</v>
      </c>
      <c r="G8322" s="541">
        <v>2023</v>
      </c>
      <c r="H8322" s="542">
        <f>VLOOKUP(G8322,[3]잔가율!$B$3:$C$33,2,FALSE)</f>
        <v>0.82599999999999996</v>
      </c>
      <c r="I8322" s="552">
        <f t="shared" ref="I8322:I8385" si="130">ROUNDDOWN(F8322*H8322,0)</f>
        <v>25440800</v>
      </c>
    </row>
    <row r="8323" spans="1:9">
      <c r="A8323" s="539">
        <v>8322</v>
      </c>
      <c r="B8323" s="540" t="s">
        <v>8534</v>
      </c>
      <c r="C8323" s="540" t="s">
        <v>12384</v>
      </c>
      <c r="D8323" s="540" t="s">
        <v>2778</v>
      </c>
      <c r="E8323" s="540" t="s">
        <v>13149</v>
      </c>
      <c r="F8323" s="556">
        <v>30800000</v>
      </c>
      <c r="G8323" s="541">
        <v>2023</v>
      </c>
      <c r="H8323" s="542">
        <f>VLOOKUP(G8323,[3]잔가율!$B$3:$C$33,2,FALSE)</f>
        <v>0.82599999999999996</v>
      </c>
      <c r="I8323" s="552">
        <f t="shared" si="130"/>
        <v>25440800</v>
      </c>
    </row>
    <row r="8324" spans="1:9">
      <c r="A8324" s="539">
        <v>8323</v>
      </c>
      <c r="B8324" s="540" t="s">
        <v>8534</v>
      </c>
      <c r="C8324" s="540" t="s">
        <v>12384</v>
      </c>
      <c r="D8324" s="540" t="s">
        <v>2778</v>
      </c>
      <c r="E8324" s="540" t="s">
        <v>13150</v>
      </c>
      <c r="F8324" s="556">
        <v>33490000</v>
      </c>
      <c r="G8324" s="541">
        <v>2023</v>
      </c>
      <c r="H8324" s="542">
        <f>VLOOKUP(G8324,[3]잔가율!$B$3:$C$33,2,FALSE)</f>
        <v>0.82599999999999996</v>
      </c>
      <c r="I8324" s="552">
        <f t="shared" si="130"/>
        <v>27662740</v>
      </c>
    </row>
    <row r="8325" spans="1:9">
      <c r="A8325" s="539">
        <v>8324</v>
      </c>
      <c r="B8325" s="540" t="s">
        <v>8534</v>
      </c>
      <c r="C8325" s="540" t="s">
        <v>12384</v>
      </c>
      <c r="D8325" s="540" t="s">
        <v>2778</v>
      </c>
      <c r="E8325" s="540" t="s">
        <v>13151</v>
      </c>
      <c r="F8325" s="556">
        <v>31270000</v>
      </c>
      <c r="G8325" s="541">
        <v>2023</v>
      </c>
      <c r="H8325" s="542">
        <f>VLOOKUP(G8325,[3]잔가율!$B$3:$C$33,2,FALSE)</f>
        <v>0.82599999999999996</v>
      </c>
      <c r="I8325" s="552">
        <f t="shared" si="130"/>
        <v>25829020</v>
      </c>
    </row>
    <row r="8326" spans="1:9">
      <c r="A8326" s="539">
        <v>8325</v>
      </c>
      <c r="B8326" s="540" t="s">
        <v>8534</v>
      </c>
      <c r="C8326" s="540" t="s">
        <v>12384</v>
      </c>
      <c r="D8326" s="540" t="s">
        <v>2778</v>
      </c>
      <c r="E8326" s="540" t="s">
        <v>13152</v>
      </c>
      <c r="F8326" s="556">
        <v>36150000</v>
      </c>
      <c r="G8326" s="541">
        <v>2023</v>
      </c>
      <c r="H8326" s="542">
        <f>VLOOKUP(G8326,[3]잔가율!$B$3:$C$33,2,FALSE)</f>
        <v>0.82599999999999996</v>
      </c>
      <c r="I8326" s="552">
        <f t="shared" si="130"/>
        <v>29859900</v>
      </c>
    </row>
    <row r="8327" spans="1:9">
      <c r="A8327" s="539">
        <v>8326</v>
      </c>
      <c r="B8327" s="540" t="s">
        <v>8534</v>
      </c>
      <c r="C8327" s="540" t="s">
        <v>12384</v>
      </c>
      <c r="D8327" s="540" t="s">
        <v>2778</v>
      </c>
      <c r="E8327" s="540" t="s">
        <v>13153</v>
      </c>
      <c r="F8327" s="556">
        <v>34050000</v>
      </c>
      <c r="G8327" s="541">
        <v>2023</v>
      </c>
      <c r="H8327" s="542">
        <f>VLOOKUP(G8327,[3]잔가율!$B$3:$C$33,2,FALSE)</f>
        <v>0.82599999999999996</v>
      </c>
      <c r="I8327" s="552">
        <f t="shared" si="130"/>
        <v>28125300</v>
      </c>
    </row>
    <row r="8328" spans="1:9">
      <c r="A8328" s="539">
        <v>8327</v>
      </c>
      <c r="B8328" s="540" t="s">
        <v>8534</v>
      </c>
      <c r="C8328" s="540" t="s">
        <v>12384</v>
      </c>
      <c r="D8328" s="540" t="s">
        <v>2778</v>
      </c>
      <c r="E8328" s="540" t="s">
        <v>13154</v>
      </c>
      <c r="F8328" s="556">
        <v>31650000</v>
      </c>
      <c r="G8328" s="541">
        <v>2023</v>
      </c>
      <c r="H8328" s="542">
        <f>VLOOKUP(G8328,[3]잔가율!$B$3:$C$33,2,FALSE)</f>
        <v>0.82599999999999996</v>
      </c>
      <c r="I8328" s="552">
        <f t="shared" si="130"/>
        <v>26142900</v>
      </c>
    </row>
    <row r="8329" spans="1:9">
      <c r="A8329" s="539">
        <v>8328</v>
      </c>
      <c r="B8329" s="540" t="s">
        <v>8534</v>
      </c>
      <c r="C8329" s="540" t="s">
        <v>12384</v>
      </c>
      <c r="D8329" s="540" t="s">
        <v>2778</v>
      </c>
      <c r="E8329" s="540" t="s">
        <v>13155</v>
      </c>
      <c r="F8329" s="556">
        <v>37640000</v>
      </c>
      <c r="G8329" s="541">
        <v>2023</v>
      </c>
      <c r="H8329" s="542">
        <f>VLOOKUP(G8329,[3]잔가율!$B$3:$C$33,2,FALSE)</f>
        <v>0.82599999999999996</v>
      </c>
      <c r="I8329" s="552">
        <f t="shared" si="130"/>
        <v>31090640</v>
      </c>
    </row>
    <row r="8330" spans="1:9">
      <c r="A8330" s="539">
        <v>8329</v>
      </c>
      <c r="B8330" s="540" t="s">
        <v>8534</v>
      </c>
      <c r="C8330" s="540" t="s">
        <v>12384</v>
      </c>
      <c r="D8330" s="540" t="s">
        <v>2778</v>
      </c>
      <c r="E8330" s="540" t="s">
        <v>13156</v>
      </c>
      <c r="F8330" s="556">
        <v>33190000</v>
      </c>
      <c r="G8330" s="541">
        <v>2023</v>
      </c>
      <c r="H8330" s="542">
        <f>VLOOKUP(G8330,[3]잔가율!$B$3:$C$33,2,FALSE)</f>
        <v>0.82599999999999996</v>
      </c>
      <c r="I8330" s="552">
        <f t="shared" si="130"/>
        <v>27414940</v>
      </c>
    </row>
    <row r="8331" spans="1:9">
      <c r="A8331" s="539">
        <v>8330</v>
      </c>
      <c r="B8331" s="540" t="s">
        <v>8534</v>
      </c>
      <c r="C8331" s="540" t="s">
        <v>12384</v>
      </c>
      <c r="D8331" s="540" t="s">
        <v>2778</v>
      </c>
      <c r="E8331" s="540" t="s">
        <v>13157</v>
      </c>
      <c r="F8331" s="556">
        <v>30810000</v>
      </c>
      <c r="G8331" s="541">
        <v>2023</v>
      </c>
      <c r="H8331" s="542">
        <f>VLOOKUP(G8331,[3]잔가율!$B$3:$C$33,2,FALSE)</f>
        <v>0.82599999999999996</v>
      </c>
      <c r="I8331" s="552">
        <f t="shared" si="130"/>
        <v>25449060</v>
      </c>
    </row>
    <row r="8332" spans="1:9">
      <c r="A8332" s="539">
        <v>8331</v>
      </c>
      <c r="B8332" s="540" t="s">
        <v>8534</v>
      </c>
      <c r="C8332" s="540" t="s">
        <v>12384</v>
      </c>
      <c r="D8332" s="540" t="s">
        <v>2778</v>
      </c>
      <c r="E8332" s="540" t="s">
        <v>13158</v>
      </c>
      <c r="F8332" s="556">
        <v>32550000</v>
      </c>
      <c r="G8332" s="541">
        <v>2023</v>
      </c>
      <c r="H8332" s="542">
        <f>VLOOKUP(G8332,[3]잔가율!$B$3:$C$33,2,FALSE)</f>
        <v>0.82599999999999996</v>
      </c>
      <c r="I8332" s="552">
        <f t="shared" si="130"/>
        <v>26886300</v>
      </c>
    </row>
    <row r="8333" spans="1:9">
      <c r="A8333" s="539">
        <v>8332</v>
      </c>
      <c r="B8333" s="540" t="s">
        <v>8534</v>
      </c>
      <c r="C8333" s="540" t="s">
        <v>12384</v>
      </c>
      <c r="D8333" s="540" t="s">
        <v>2778</v>
      </c>
      <c r="E8333" s="540" t="s">
        <v>13159</v>
      </c>
      <c r="F8333" s="556">
        <v>29260000</v>
      </c>
      <c r="G8333" s="541">
        <v>2023</v>
      </c>
      <c r="H8333" s="542">
        <f>VLOOKUP(G8333,[3]잔가율!$B$3:$C$33,2,FALSE)</f>
        <v>0.82599999999999996</v>
      </c>
      <c r="I8333" s="552">
        <f t="shared" si="130"/>
        <v>24168760</v>
      </c>
    </row>
    <row r="8334" spans="1:9">
      <c r="A8334" s="539">
        <v>8333</v>
      </c>
      <c r="B8334" s="540" t="s">
        <v>8534</v>
      </c>
      <c r="C8334" s="540" t="s">
        <v>12384</v>
      </c>
      <c r="D8334" s="540" t="s">
        <v>2778</v>
      </c>
      <c r="E8334" s="540" t="s">
        <v>13160</v>
      </c>
      <c r="F8334" s="556">
        <v>30800000</v>
      </c>
      <c r="G8334" s="541">
        <v>2023</v>
      </c>
      <c r="H8334" s="542">
        <f>VLOOKUP(G8334,[3]잔가율!$B$3:$C$33,2,FALSE)</f>
        <v>0.82599999999999996</v>
      </c>
      <c r="I8334" s="552">
        <f t="shared" si="130"/>
        <v>25440800</v>
      </c>
    </row>
    <row r="8335" spans="1:9">
      <c r="A8335" s="539">
        <v>8334</v>
      </c>
      <c r="B8335" s="540" t="s">
        <v>8534</v>
      </c>
      <c r="C8335" s="540" t="s">
        <v>12384</v>
      </c>
      <c r="D8335" s="540" t="s">
        <v>2778</v>
      </c>
      <c r="E8335" s="540" t="s">
        <v>13161</v>
      </c>
      <c r="F8335" s="556">
        <v>34090000</v>
      </c>
      <c r="G8335" s="541">
        <v>2023</v>
      </c>
      <c r="H8335" s="542">
        <f>VLOOKUP(G8335,[3]잔가율!$B$3:$C$33,2,FALSE)</f>
        <v>0.82599999999999996</v>
      </c>
      <c r="I8335" s="552">
        <f t="shared" si="130"/>
        <v>28158340</v>
      </c>
    </row>
    <row r="8336" spans="1:9">
      <c r="A8336" s="539">
        <v>8335</v>
      </c>
      <c r="B8336" s="540" t="s">
        <v>8534</v>
      </c>
      <c r="C8336" s="540" t="s">
        <v>12384</v>
      </c>
      <c r="D8336" s="540" t="s">
        <v>2778</v>
      </c>
      <c r="E8336" s="540" t="s">
        <v>13162</v>
      </c>
      <c r="F8336" s="556">
        <v>33550000</v>
      </c>
      <c r="G8336" s="541">
        <v>2023</v>
      </c>
      <c r="H8336" s="542">
        <f>VLOOKUP(G8336,[3]잔가율!$B$3:$C$33,2,FALSE)</f>
        <v>0.82599999999999996</v>
      </c>
      <c r="I8336" s="552">
        <f t="shared" si="130"/>
        <v>27712300</v>
      </c>
    </row>
    <row r="8337" spans="1:9">
      <c r="A8337" s="539">
        <v>8336</v>
      </c>
      <c r="B8337" s="540" t="s">
        <v>8534</v>
      </c>
      <c r="C8337" s="540" t="s">
        <v>12384</v>
      </c>
      <c r="D8337" s="540" t="s">
        <v>2778</v>
      </c>
      <c r="E8337" s="540" t="s">
        <v>13163</v>
      </c>
      <c r="F8337" s="556">
        <v>38810000</v>
      </c>
      <c r="G8337" s="541">
        <v>2023</v>
      </c>
      <c r="H8337" s="542">
        <f>VLOOKUP(G8337,[3]잔가율!$B$3:$C$33,2,FALSE)</f>
        <v>0.82599999999999996</v>
      </c>
      <c r="I8337" s="552">
        <f t="shared" si="130"/>
        <v>32057060</v>
      </c>
    </row>
    <row r="8338" spans="1:9">
      <c r="A8338" s="539">
        <v>8337</v>
      </c>
      <c r="B8338" s="540" t="s">
        <v>8534</v>
      </c>
      <c r="C8338" s="540" t="s">
        <v>12384</v>
      </c>
      <c r="D8338" s="540" t="s">
        <v>2778</v>
      </c>
      <c r="E8338" s="540" t="s">
        <v>13164</v>
      </c>
      <c r="F8338" s="556">
        <v>38000000</v>
      </c>
      <c r="G8338" s="541">
        <v>2023</v>
      </c>
      <c r="H8338" s="542">
        <f>VLOOKUP(G8338,[3]잔가율!$B$3:$C$33,2,FALSE)</f>
        <v>0.82599999999999996</v>
      </c>
      <c r="I8338" s="552">
        <f t="shared" si="130"/>
        <v>31388000</v>
      </c>
    </row>
    <row r="8339" spans="1:9">
      <c r="A8339" s="539">
        <v>8338</v>
      </c>
      <c r="B8339" s="540" t="s">
        <v>8534</v>
      </c>
      <c r="C8339" s="540" t="s">
        <v>12384</v>
      </c>
      <c r="D8339" s="540" t="s">
        <v>2778</v>
      </c>
      <c r="E8339" s="540" t="s">
        <v>13165</v>
      </c>
      <c r="F8339" s="556">
        <v>37720000</v>
      </c>
      <c r="G8339" s="541">
        <v>2023</v>
      </c>
      <c r="H8339" s="542">
        <f>VLOOKUP(G8339,[3]잔가율!$B$3:$C$33,2,FALSE)</f>
        <v>0.82599999999999996</v>
      </c>
      <c r="I8339" s="552">
        <f t="shared" si="130"/>
        <v>31156720</v>
      </c>
    </row>
    <row r="8340" spans="1:9">
      <c r="A8340" s="539">
        <v>8339</v>
      </c>
      <c r="B8340" s="540" t="s">
        <v>8534</v>
      </c>
      <c r="C8340" s="540" t="s">
        <v>12384</v>
      </c>
      <c r="D8340" s="540" t="s">
        <v>2778</v>
      </c>
      <c r="E8340" s="540" t="s">
        <v>13166</v>
      </c>
      <c r="F8340" s="556">
        <v>26820000</v>
      </c>
      <c r="G8340" s="541">
        <v>2023</v>
      </c>
      <c r="H8340" s="542">
        <f>VLOOKUP(G8340,[3]잔가율!$B$3:$C$33,2,FALSE)</f>
        <v>0.82599999999999996</v>
      </c>
      <c r="I8340" s="552">
        <f t="shared" si="130"/>
        <v>22153320</v>
      </c>
    </row>
    <row r="8341" spans="1:9">
      <c r="A8341" s="539">
        <v>8340</v>
      </c>
      <c r="B8341" s="540" t="s">
        <v>8534</v>
      </c>
      <c r="C8341" s="540" t="s">
        <v>12384</v>
      </c>
      <c r="D8341" s="540" t="s">
        <v>2778</v>
      </c>
      <c r="E8341" s="540" t="s">
        <v>13167</v>
      </c>
      <c r="F8341" s="556">
        <v>24500000</v>
      </c>
      <c r="G8341" s="541">
        <v>2023</v>
      </c>
      <c r="H8341" s="542">
        <f>VLOOKUP(G8341,[3]잔가율!$B$3:$C$33,2,FALSE)</f>
        <v>0.82599999999999996</v>
      </c>
      <c r="I8341" s="552">
        <f t="shared" si="130"/>
        <v>20237000</v>
      </c>
    </row>
    <row r="8342" spans="1:9">
      <c r="A8342" s="539">
        <v>8341</v>
      </c>
      <c r="B8342" s="540" t="s">
        <v>8534</v>
      </c>
      <c r="C8342" s="540" t="s">
        <v>12384</v>
      </c>
      <c r="D8342" s="540" t="s">
        <v>2778</v>
      </c>
      <c r="E8342" s="540" t="s">
        <v>13168</v>
      </c>
      <c r="F8342" s="556">
        <v>21130000</v>
      </c>
      <c r="G8342" s="541">
        <v>2023</v>
      </c>
      <c r="H8342" s="542">
        <f>VLOOKUP(G8342,[3]잔가율!$B$3:$C$33,2,FALSE)</f>
        <v>0.82599999999999996</v>
      </c>
      <c r="I8342" s="552">
        <f t="shared" si="130"/>
        <v>17453380</v>
      </c>
    </row>
    <row r="8343" spans="1:9">
      <c r="A8343" s="539">
        <v>8342</v>
      </c>
      <c r="B8343" s="540" t="s">
        <v>8534</v>
      </c>
      <c r="C8343" s="540" t="s">
        <v>12384</v>
      </c>
      <c r="D8343" s="540" t="s">
        <v>2778</v>
      </c>
      <c r="E8343" s="540" t="s">
        <v>13169</v>
      </c>
      <c r="F8343" s="556">
        <v>26730000</v>
      </c>
      <c r="G8343" s="541">
        <v>2023</v>
      </c>
      <c r="H8343" s="542">
        <f>VLOOKUP(G8343,[3]잔가율!$B$3:$C$33,2,FALSE)</f>
        <v>0.82599999999999996</v>
      </c>
      <c r="I8343" s="552">
        <f t="shared" si="130"/>
        <v>22078980</v>
      </c>
    </row>
    <row r="8344" spans="1:9">
      <c r="A8344" s="539">
        <v>8343</v>
      </c>
      <c r="B8344" s="540" t="s">
        <v>8534</v>
      </c>
      <c r="C8344" s="540" t="s">
        <v>12384</v>
      </c>
      <c r="D8344" s="540" t="s">
        <v>2778</v>
      </c>
      <c r="E8344" s="540" t="s">
        <v>13170</v>
      </c>
      <c r="F8344" s="556">
        <v>23720000</v>
      </c>
      <c r="G8344" s="541">
        <v>2023</v>
      </c>
      <c r="H8344" s="542">
        <f>VLOOKUP(G8344,[3]잔가율!$B$3:$C$33,2,FALSE)</f>
        <v>0.82599999999999996</v>
      </c>
      <c r="I8344" s="552">
        <f t="shared" si="130"/>
        <v>19592720</v>
      </c>
    </row>
    <row r="8345" spans="1:9">
      <c r="A8345" s="539">
        <v>8344</v>
      </c>
      <c r="B8345" s="540" t="s">
        <v>8534</v>
      </c>
      <c r="C8345" s="540" t="s">
        <v>12384</v>
      </c>
      <c r="D8345" s="540" t="s">
        <v>2778</v>
      </c>
      <c r="E8345" s="540" t="s">
        <v>13171</v>
      </c>
      <c r="F8345" s="556">
        <v>23570000</v>
      </c>
      <c r="G8345" s="541">
        <v>2023</v>
      </c>
      <c r="H8345" s="542">
        <f>VLOOKUP(G8345,[3]잔가율!$B$3:$C$33,2,FALSE)</f>
        <v>0.82599999999999996</v>
      </c>
      <c r="I8345" s="552">
        <f t="shared" si="130"/>
        <v>19468820</v>
      </c>
    </row>
    <row r="8346" spans="1:9">
      <c r="A8346" s="539">
        <v>8345</v>
      </c>
      <c r="B8346" s="540" t="s">
        <v>8534</v>
      </c>
      <c r="C8346" s="540" t="s">
        <v>12384</v>
      </c>
      <c r="D8346" s="540" t="s">
        <v>2778</v>
      </c>
      <c r="E8346" s="540" t="s">
        <v>13172</v>
      </c>
      <c r="F8346" s="556">
        <v>25670000</v>
      </c>
      <c r="G8346" s="541">
        <v>2023</v>
      </c>
      <c r="H8346" s="542">
        <f>VLOOKUP(G8346,[3]잔가율!$B$3:$C$33,2,FALSE)</f>
        <v>0.82599999999999996</v>
      </c>
      <c r="I8346" s="552">
        <f t="shared" si="130"/>
        <v>21203420</v>
      </c>
    </row>
    <row r="8347" spans="1:9">
      <c r="A8347" s="539">
        <v>8346</v>
      </c>
      <c r="B8347" s="540" t="s">
        <v>8534</v>
      </c>
      <c r="C8347" s="540" t="s">
        <v>12384</v>
      </c>
      <c r="D8347" s="540" t="s">
        <v>2778</v>
      </c>
      <c r="E8347" s="540" t="s">
        <v>13173</v>
      </c>
      <c r="F8347" s="556">
        <v>25590000</v>
      </c>
      <c r="G8347" s="541">
        <v>2023</v>
      </c>
      <c r="H8347" s="542">
        <f>VLOOKUP(G8347,[3]잔가율!$B$3:$C$33,2,FALSE)</f>
        <v>0.82599999999999996</v>
      </c>
      <c r="I8347" s="552">
        <f t="shared" si="130"/>
        <v>21137340</v>
      </c>
    </row>
    <row r="8348" spans="1:9">
      <c r="A8348" s="539">
        <v>8347</v>
      </c>
      <c r="B8348" s="540" t="s">
        <v>8534</v>
      </c>
      <c r="C8348" s="540" t="s">
        <v>12384</v>
      </c>
      <c r="D8348" s="540" t="s">
        <v>2778</v>
      </c>
      <c r="E8348" s="540" t="s">
        <v>13174</v>
      </c>
      <c r="F8348" s="556">
        <v>22250000</v>
      </c>
      <c r="G8348" s="541">
        <v>2023</v>
      </c>
      <c r="H8348" s="542">
        <f>VLOOKUP(G8348,[3]잔가율!$B$3:$C$33,2,FALSE)</f>
        <v>0.82599999999999996</v>
      </c>
      <c r="I8348" s="552">
        <f t="shared" si="130"/>
        <v>18378500</v>
      </c>
    </row>
    <row r="8349" spans="1:9">
      <c r="A8349" s="539">
        <v>8348</v>
      </c>
      <c r="B8349" s="540" t="s">
        <v>8534</v>
      </c>
      <c r="C8349" s="540" t="s">
        <v>12384</v>
      </c>
      <c r="D8349" s="540" t="s">
        <v>2778</v>
      </c>
      <c r="E8349" s="540" t="s">
        <v>13175</v>
      </c>
      <c r="F8349" s="556">
        <v>27980000</v>
      </c>
      <c r="G8349" s="541">
        <v>2023</v>
      </c>
      <c r="H8349" s="542">
        <f>VLOOKUP(G8349,[3]잔가율!$B$3:$C$33,2,FALSE)</f>
        <v>0.82599999999999996</v>
      </c>
      <c r="I8349" s="552">
        <f t="shared" si="130"/>
        <v>23111480</v>
      </c>
    </row>
    <row r="8350" spans="1:9">
      <c r="A8350" s="539">
        <v>8349</v>
      </c>
      <c r="B8350" s="540" t="s">
        <v>8534</v>
      </c>
      <c r="C8350" s="540" t="s">
        <v>12384</v>
      </c>
      <c r="D8350" s="540" t="s">
        <v>2778</v>
      </c>
      <c r="E8350" s="540" t="s">
        <v>13176</v>
      </c>
      <c r="F8350" s="556">
        <v>27500000</v>
      </c>
      <c r="G8350" s="541">
        <v>2023</v>
      </c>
      <c r="H8350" s="542">
        <f>VLOOKUP(G8350,[3]잔가율!$B$3:$C$33,2,FALSE)</f>
        <v>0.82599999999999996</v>
      </c>
      <c r="I8350" s="552">
        <f t="shared" si="130"/>
        <v>22715000</v>
      </c>
    </row>
    <row r="8351" spans="1:9">
      <c r="A8351" s="539">
        <v>8350</v>
      </c>
      <c r="B8351" s="540" t="s">
        <v>8534</v>
      </c>
      <c r="C8351" s="540" t="s">
        <v>12384</v>
      </c>
      <c r="D8351" s="540" t="s">
        <v>2778</v>
      </c>
      <c r="E8351" s="540" t="s">
        <v>13177</v>
      </c>
      <c r="F8351" s="556">
        <v>23730000</v>
      </c>
      <c r="G8351" s="541">
        <v>2023</v>
      </c>
      <c r="H8351" s="542">
        <f>VLOOKUP(G8351,[3]잔가율!$B$3:$C$33,2,FALSE)</f>
        <v>0.82599999999999996</v>
      </c>
      <c r="I8351" s="552">
        <f t="shared" si="130"/>
        <v>19600980</v>
      </c>
    </row>
    <row r="8352" spans="1:9">
      <c r="A8352" s="539">
        <v>8351</v>
      </c>
      <c r="B8352" s="540" t="s">
        <v>8534</v>
      </c>
      <c r="C8352" s="540" t="s">
        <v>12384</v>
      </c>
      <c r="D8352" s="540" t="s">
        <v>2778</v>
      </c>
      <c r="E8352" s="540" t="s">
        <v>13178</v>
      </c>
      <c r="F8352" s="556">
        <v>29790000</v>
      </c>
      <c r="G8352" s="541">
        <v>2023</v>
      </c>
      <c r="H8352" s="542">
        <f>VLOOKUP(G8352,[3]잔가율!$B$3:$C$33,2,FALSE)</f>
        <v>0.82599999999999996</v>
      </c>
      <c r="I8352" s="552">
        <f t="shared" si="130"/>
        <v>24606540</v>
      </c>
    </row>
    <row r="8353" spans="1:9">
      <c r="A8353" s="539">
        <v>8352</v>
      </c>
      <c r="B8353" s="540" t="s">
        <v>8534</v>
      </c>
      <c r="C8353" s="540" t="s">
        <v>12384</v>
      </c>
      <c r="D8353" s="540" t="s">
        <v>2778</v>
      </c>
      <c r="E8353" s="540" t="s">
        <v>13179</v>
      </c>
      <c r="F8353" s="556">
        <v>26490000</v>
      </c>
      <c r="G8353" s="541">
        <v>2023</v>
      </c>
      <c r="H8353" s="542">
        <f>VLOOKUP(G8353,[3]잔가율!$B$3:$C$33,2,FALSE)</f>
        <v>0.82599999999999996</v>
      </c>
      <c r="I8353" s="552">
        <f t="shared" si="130"/>
        <v>21880740</v>
      </c>
    </row>
    <row r="8354" spans="1:9">
      <c r="A8354" s="539">
        <v>8353</v>
      </c>
      <c r="B8354" s="540" t="s">
        <v>8534</v>
      </c>
      <c r="C8354" s="540" t="s">
        <v>12384</v>
      </c>
      <c r="D8354" s="540" t="s">
        <v>2778</v>
      </c>
      <c r="E8354" s="540" t="s">
        <v>13180</v>
      </c>
      <c r="F8354" s="556">
        <v>24370000</v>
      </c>
      <c r="G8354" s="541">
        <v>2023</v>
      </c>
      <c r="H8354" s="542">
        <f>VLOOKUP(G8354,[3]잔가율!$B$3:$C$33,2,FALSE)</f>
        <v>0.82599999999999996</v>
      </c>
      <c r="I8354" s="552">
        <f t="shared" si="130"/>
        <v>20129620</v>
      </c>
    </row>
    <row r="8355" spans="1:9">
      <c r="A8355" s="539">
        <v>8354</v>
      </c>
      <c r="B8355" s="540" t="s">
        <v>8534</v>
      </c>
      <c r="C8355" s="540" t="s">
        <v>12384</v>
      </c>
      <c r="D8355" s="540" t="s">
        <v>2778</v>
      </c>
      <c r="E8355" s="540" t="s">
        <v>13181</v>
      </c>
      <c r="F8355" s="556">
        <v>28080000</v>
      </c>
      <c r="G8355" s="541">
        <v>2023</v>
      </c>
      <c r="H8355" s="542">
        <f>VLOOKUP(G8355,[3]잔가율!$B$3:$C$33,2,FALSE)</f>
        <v>0.82599999999999996</v>
      </c>
      <c r="I8355" s="552">
        <f t="shared" si="130"/>
        <v>23194080</v>
      </c>
    </row>
    <row r="8356" spans="1:9">
      <c r="A8356" s="539">
        <v>8355</v>
      </c>
      <c r="B8356" s="540" t="s">
        <v>8534</v>
      </c>
      <c r="C8356" s="540" t="s">
        <v>12384</v>
      </c>
      <c r="D8356" s="540" t="s">
        <v>2778</v>
      </c>
      <c r="E8356" s="540" t="s">
        <v>13182</v>
      </c>
      <c r="F8356" s="556">
        <v>25340000</v>
      </c>
      <c r="G8356" s="541">
        <v>2023</v>
      </c>
      <c r="H8356" s="542">
        <f>VLOOKUP(G8356,[3]잔가율!$B$3:$C$33,2,FALSE)</f>
        <v>0.82599999999999996</v>
      </c>
      <c r="I8356" s="552">
        <f t="shared" si="130"/>
        <v>20930840</v>
      </c>
    </row>
    <row r="8357" spans="1:9">
      <c r="A8357" s="539">
        <v>8356</v>
      </c>
      <c r="B8357" s="540" t="s">
        <v>8534</v>
      </c>
      <c r="C8357" s="540" t="s">
        <v>12384</v>
      </c>
      <c r="D8357" s="540" t="s">
        <v>2778</v>
      </c>
      <c r="E8357" s="540" t="s">
        <v>13183</v>
      </c>
      <c r="F8357" s="556">
        <v>24410000</v>
      </c>
      <c r="G8357" s="541">
        <v>2023</v>
      </c>
      <c r="H8357" s="542">
        <f>VLOOKUP(G8357,[3]잔가율!$B$3:$C$33,2,FALSE)</f>
        <v>0.82599999999999996</v>
      </c>
      <c r="I8357" s="552">
        <f t="shared" si="130"/>
        <v>20162660</v>
      </c>
    </row>
    <row r="8358" spans="1:9">
      <c r="A8358" s="539">
        <v>8357</v>
      </c>
      <c r="B8358" s="540" t="s">
        <v>8534</v>
      </c>
      <c r="C8358" s="540" t="s">
        <v>12384</v>
      </c>
      <c r="D8358" s="540" t="s">
        <v>2778</v>
      </c>
      <c r="E8358" s="540" t="s">
        <v>13184</v>
      </c>
      <c r="F8358" s="556">
        <v>29220000</v>
      </c>
      <c r="G8358" s="541">
        <v>2023</v>
      </c>
      <c r="H8358" s="542">
        <f>VLOOKUP(G8358,[3]잔가율!$B$3:$C$33,2,FALSE)</f>
        <v>0.82599999999999996</v>
      </c>
      <c r="I8358" s="552">
        <f t="shared" si="130"/>
        <v>24135720</v>
      </c>
    </row>
    <row r="8359" spans="1:9">
      <c r="A8359" s="539">
        <v>8358</v>
      </c>
      <c r="B8359" s="540" t="s">
        <v>8534</v>
      </c>
      <c r="C8359" s="540" t="s">
        <v>12384</v>
      </c>
      <c r="D8359" s="540" t="s">
        <v>2778</v>
      </c>
      <c r="E8359" s="540" t="s">
        <v>13185</v>
      </c>
      <c r="F8359" s="556">
        <v>24040000</v>
      </c>
      <c r="G8359" s="541">
        <v>2023</v>
      </c>
      <c r="H8359" s="542">
        <f>VLOOKUP(G8359,[3]잔가율!$B$3:$C$33,2,FALSE)</f>
        <v>0.82599999999999996</v>
      </c>
      <c r="I8359" s="552">
        <f t="shared" si="130"/>
        <v>19857040</v>
      </c>
    </row>
    <row r="8360" spans="1:9">
      <c r="A8360" s="539">
        <v>8359</v>
      </c>
      <c r="B8360" s="540" t="s">
        <v>8534</v>
      </c>
      <c r="C8360" s="540" t="s">
        <v>12384</v>
      </c>
      <c r="D8360" s="540" t="s">
        <v>2778</v>
      </c>
      <c r="E8360" s="540" t="s">
        <v>13186</v>
      </c>
      <c r="F8360" s="556">
        <v>24100000</v>
      </c>
      <c r="G8360" s="541">
        <v>2023</v>
      </c>
      <c r="H8360" s="542">
        <f>VLOOKUP(G8360,[3]잔가율!$B$3:$C$33,2,FALSE)</f>
        <v>0.82599999999999996</v>
      </c>
      <c r="I8360" s="552">
        <f t="shared" si="130"/>
        <v>19906600</v>
      </c>
    </row>
    <row r="8361" spans="1:9">
      <c r="A8361" s="539">
        <v>8360</v>
      </c>
      <c r="B8361" s="540" t="s">
        <v>8534</v>
      </c>
      <c r="C8361" s="540" t="s">
        <v>12384</v>
      </c>
      <c r="D8361" s="540" t="s">
        <v>2778</v>
      </c>
      <c r="E8361" s="540" t="s">
        <v>13187</v>
      </c>
      <c r="F8361" s="556">
        <v>30680000</v>
      </c>
      <c r="G8361" s="541">
        <v>2023</v>
      </c>
      <c r="H8361" s="542">
        <f>VLOOKUP(G8361,[3]잔가율!$B$3:$C$33,2,FALSE)</f>
        <v>0.82599999999999996</v>
      </c>
      <c r="I8361" s="552">
        <f t="shared" si="130"/>
        <v>25341680</v>
      </c>
    </row>
    <row r="8362" spans="1:9">
      <c r="A8362" s="539">
        <v>8361</v>
      </c>
      <c r="B8362" s="540" t="s">
        <v>8534</v>
      </c>
      <c r="C8362" s="540" t="s">
        <v>12384</v>
      </c>
      <c r="D8362" s="540" t="s">
        <v>2778</v>
      </c>
      <c r="E8362" s="540" t="s">
        <v>13188</v>
      </c>
      <c r="F8362" s="556">
        <v>32860000</v>
      </c>
      <c r="G8362" s="541">
        <v>2023</v>
      </c>
      <c r="H8362" s="542">
        <f>VLOOKUP(G8362,[3]잔가율!$B$3:$C$33,2,FALSE)</f>
        <v>0.82599999999999996</v>
      </c>
      <c r="I8362" s="552">
        <f t="shared" si="130"/>
        <v>27142360</v>
      </c>
    </row>
    <row r="8363" spans="1:9">
      <c r="A8363" s="539">
        <v>8362</v>
      </c>
      <c r="B8363" s="540" t="s">
        <v>8534</v>
      </c>
      <c r="C8363" s="540" t="s">
        <v>12384</v>
      </c>
      <c r="D8363" s="540" t="s">
        <v>2778</v>
      </c>
      <c r="E8363" s="540" t="s">
        <v>13189</v>
      </c>
      <c r="F8363" s="556">
        <v>29860000</v>
      </c>
      <c r="G8363" s="541">
        <v>2023</v>
      </c>
      <c r="H8363" s="542">
        <f>VLOOKUP(G8363,[3]잔가율!$B$3:$C$33,2,FALSE)</f>
        <v>0.82599999999999996</v>
      </c>
      <c r="I8363" s="552">
        <f t="shared" si="130"/>
        <v>24664360</v>
      </c>
    </row>
    <row r="8364" spans="1:9">
      <c r="A8364" s="539">
        <v>8363</v>
      </c>
      <c r="B8364" s="540" t="s">
        <v>8534</v>
      </c>
      <c r="C8364" s="540" t="s">
        <v>12384</v>
      </c>
      <c r="D8364" s="540" t="s">
        <v>2778</v>
      </c>
      <c r="E8364" s="540" t="s">
        <v>13190</v>
      </c>
      <c r="F8364" s="556">
        <v>33040000</v>
      </c>
      <c r="G8364" s="541">
        <v>2023</v>
      </c>
      <c r="H8364" s="542">
        <f>VLOOKUP(G8364,[3]잔가율!$B$3:$C$33,2,FALSE)</f>
        <v>0.82599999999999996</v>
      </c>
      <c r="I8364" s="552">
        <f t="shared" si="130"/>
        <v>27291040</v>
      </c>
    </row>
    <row r="8365" spans="1:9">
      <c r="A8365" s="539">
        <v>8364</v>
      </c>
      <c r="B8365" s="540" t="s">
        <v>8534</v>
      </c>
      <c r="C8365" s="540" t="s">
        <v>12384</v>
      </c>
      <c r="D8365" s="540" t="s">
        <v>2778</v>
      </c>
      <c r="E8365" s="540" t="s">
        <v>13191</v>
      </c>
      <c r="F8365" s="556">
        <v>28300000</v>
      </c>
      <c r="G8365" s="541">
        <v>2023</v>
      </c>
      <c r="H8365" s="542">
        <f>VLOOKUP(G8365,[3]잔가율!$B$3:$C$33,2,FALSE)</f>
        <v>0.82599999999999996</v>
      </c>
      <c r="I8365" s="552">
        <f t="shared" si="130"/>
        <v>23375800</v>
      </c>
    </row>
    <row r="8366" spans="1:9">
      <c r="A8366" s="539">
        <v>8365</v>
      </c>
      <c r="B8366" s="540" t="s">
        <v>8534</v>
      </c>
      <c r="C8366" s="540" t="s">
        <v>12384</v>
      </c>
      <c r="D8366" s="540" t="s">
        <v>2778</v>
      </c>
      <c r="E8366" s="540" t="s">
        <v>13192</v>
      </c>
      <c r="F8366" s="556">
        <v>33310000</v>
      </c>
      <c r="G8366" s="541">
        <v>2023</v>
      </c>
      <c r="H8366" s="542">
        <f>VLOOKUP(G8366,[3]잔가율!$B$3:$C$33,2,FALSE)</f>
        <v>0.82599999999999996</v>
      </c>
      <c r="I8366" s="552">
        <f t="shared" si="130"/>
        <v>27514060</v>
      </c>
    </row>
    <row r="8367" spans="1:9">
      <c r="A8367" s="539">
        <v>8366</v>
      </c>
      <c r="B8367" s="540" t="s">
        <v>8534</v>
      </c>
      <c r="C8367" s="540" t="s">
        <v>12384</v>
      </c>
      <c r="D8367" s="540" t="s">
        <v>2778</v>
      </c>
      <c r="E8367" s="540" t="s">
        <v>13193</v>
      </c>
      <c r="F8367" s="556">
        <v>29750000</v>
      </c>
      <c r="G8367" s="541">
        <v>2023</v>
      </c>
      <c r="H8367" s="542">
        <f>VLOOKUP(G8367,[3]잔가율!$B$3:$C$33,2,FALSE)</f>
        <v>0.82599999999999996</v>
      </c>
      <c r="I8367" s="552">
        <f t="shared" si="130"/>
        <v>24573500</v>
      </c>
    </row>
    <row r="8368" spans="1:9">
      <c r="A8368" s="539">
        <v>8367</v>
      </c>
      <c r="B8368" s="540" t="s">
        <v>8534</v>
      </c>
      <c r="C8368" s="540" t="s">
        <v>12384</v>
      </c>
      <c r="D8368" s="540" t="s">
        <v>2778</v>
      </c>
      <c r="E8368" s="540" t="s">
        <v>13194</v>
      </c>
      <c r="F8368" s="556">
        <v>31380000</v>
      </c>
      <c r="G8368" s="541">
        <v>2023</v>
      </c>
      <c r="H8368" s="542">
        <f>VLOOKUP(G8368,[3]잔가율!$B$3:$C$33,2,FALSE)</f>
        <v>0.82599999999999996</v>
      </c>
      <c r="I8368" s="552">
        <f t="shared" si="130"/>
        <v>25919880</v>
      </c>
    </row>
    <row r="8369" spans="1:9">
      <c r="A8369" s="539">
        <v>8368</v>
      </c>
      <c r="B8369" s="540" t="s">
        <v>8534</v>
      </c>
      <c r="C8369" s="540" t="s">
        <v>12384</v>
      </c>
      <c r="D8369" s="540" t="s">
        <v>2778</v>
      </c>
      <c r="E8369" s="540" t="s">
        <v>13195</v>
      </c>
      <c r="F8369" s="556">
        <v>27600000</v>
      </c>
      <c r="G8369" s="541">
        <v>2023</v>
      </c>
      <c r="H8369" s="542">
        <f>VLOOKUP(G8369,[3]잔가율!$B$3:$C$33,2,FALSE)</f>
        <v>0.82599999999999996</v>
      </c>
      <c r="I8369" s="552">
        <f t="shared" si="130"/>
        <v>22797600</v>
      </c>
    </row>
    <row r="8370" spans="1:9">
      <c r="A8370" s="539">
        <v>8369</v>
      </c>
      <c r="B8370" s="540" t="s">
        <v>8534</v>
      </c>
      <c r="C8370" s="540" t="s">
        <v>12384</v>
      </c>
      <c r="D8370" s="540" t="s">
        <v>2778</v>
      </c>
      <c r="E8370" s="540" t="s">
        <v>13196</v>
      </c>
      <c r="F8370" s="556">
        <v>33800000</v>
      </c>
      <c r="G8370" s="541">
        <v>2023</v>
      </c>
      <c r="H8370" s="542">
        <f>VLOOKUP(G8370,[3]잔가율!$B$3:$C$33,2,FALSE)</f>
        <v>0.82599999999999996</v>
      </c>
      <c r="I8370" s="552">
        <f t="shared" si="130"/>
        <v>27918800</v>
      </c>
    </row>
    <row r="8371" spans="1:9">
      <c r="A8371" s="539">
        <v>8370</v>
      </c>
      <c r="B8371" s="540" t="s">
        <v>8534</v>
      </c>
      <c r="C8371" s="540" t="s">
        <v>12384</v>
      </c>
      <c r="D8371" s="540" t="s">
        <v>2778</v>
      </c>
      <c r="E8371" s="540" t="s">
        <v>13197</v>
      </c>
      <c r="F8371" s="556">
        <v>34260000</v>
      </c>
      <c r="G8371" s="541">
        <v>2023</v>
      </c>
      <c r="H8371" s="542">
        <f>VLOOKUP(G8371,[3]잔가율!$B$3:$C$33,2,FALSE)</f>
        <v>0.82599999999999996</v>
      </c>
      <c r="I8371" s="552">
        <f t="shared" si="130"/>
        <v>28298760</v>
      </c>
    </row>
    <row r="8372" spans="1:9">
      <c r="A8372" s="539">
        <v>8371</v>
      </c>
      <c r="B8372" s="540" t="s">
        <v>8534</v>
      </c>
      <c r="C8372" s="540" t="s">
        <v>12384</v>
      </c>
      <c r="D8372" s="540" t="s">
        <v>2778</v>
      </c>
      <c r="E8372" s="540" t="s">
        <v>13198</v>
      </c>
      <c r="F8372" s="556">
        <v>30900000</v>
      </c>
      <c r="G8372" s="541">
        <v>2023</v>
      </c>
      <c r="H8372" s="542">
        <f>VLOOKUP(G8372,[3]잔가율!$B$3:$C$33,2,FALSE)</f>
        <v>0.82599999999999996</v>
      </c>
      <c r="I8372" s="552">
        <f t="shared" si="130"/>
        <v>25523400</v>
      </c>
    </row>
    <row r="8373" spans="1:9">
      <c r="A8373" s="539">
        <v>8372</v>
      </c>
      <c r="B8373" s="540" t="s">
        <v>8534</v>
      </c>
      <c r="C8373" s="540" t="s">
        <v>12384</v>
      </c>
      <c r="D8373" s="540" t="s">
        <v>2778</v>
      </c>
      <c r="E8373" s="540" t="s">
        <v>13199</v>
      </c>
      <c r="F8373" s="556">
        <v>32500000</v>
      </c>
      <c r="G8373" s="541">
        <v>2023</v>
      </c>
      <c r="H8373" s="542">
        <f>VLOOKUP(G8373,[3]잔가율!$B$3:$C$33,2,FALSE)</f>
        <v>0.82599999999999996</v>
      </c>
      <c r="I8373" s="552">
        <f t="shared" si="130"/>
        <v>26845000</v>
      </c>
    </row>
    <row r="8374" spans="1:9">
      <c r="A8374" s="539">
        <v>8373</v>
      </c>
      <c r="B8374" s="540" t="s">
        <v>8534</v>
      </c>
      <c r="C8374" s="540" t="s">
        <v>12384</v>
      </c>
      <c r="D8374" s="540" t="s">
        <v>2778</v>
      </c>
      <c r="E8374" s="540" t="s">
        <v>13200</v>
      </c>
      <c r="F8374" s="556">
        <v>30950000</v>
      </c>
      <c r="G8374" s="541">
        <v>2023</v>
      </c>
      <c r="H8374" s="542">
        <f>VLOOKUP(G8374,[3]잔가율!$B$3:$C$33,2,FALSE)</f>
        <v>0.82599999999999996</v>
      </c>
      <c r="I8374" s="552">
        <f t="shared" si="130"/>
        <v>25564700</v>
      </c>
    </row>
    <row r="8375" spans="1:9">
      <c r="A8375" s="539">
        <v>8374</v>
      </c>
      <c r="B8375" s="540" t="s">
        <v>8534</v>
      </c>
      <c r="C8375" s="540" t="s">
        <v>12384</v>
      </c>
      <c r="D8375" s="540" t="s">
        <v>2778</v>
      </c>
      <c r="E8375" s="540" t="s">
        <v>13201</v>
      </c>
      <c r="F8375" s="556">
        <v>32930000</v>
      </c>
      <c r="G8375" s="541">
        <v>2023</v>
      </c>
      <c r="H8375" s="542">
        <f>VLOOKUP(G8375,[3]잔가율!$B$3:$C$33,2,FALSE)</f>
        <v>0.82599999999999996</v>
      </c>
      <c r="I8375" s="552">
        <f t="shared" si="130"/>
        <v>27200180</v>
      </c>
    </row>
    <row r="8376" spans="1:9">
      <c r="A8376" s="539">
        <v>8375</v>
      </c>
      <c r="B8376" s="540" t="s">
        <v>8534</v>
      </c>
      <c r="C8376" s="540" t="s">
        <v>12384</v>
      </c>
      <c r="D8376" s="540" t="s">
        <v>2778</v>
      </c>
      <c r="E8376" s="540" t="s">
        <v>13202</v>
      </c>
      <c r="F8376" s="556">
        <v>34920000</v>
      </c>
      <c r="G8376" s="541">
        <v>2023</v>
      </c>
      <c r="H8376" s="542">
        <f>VLOOKUP(G8376,[3]잔가율!$B$3:$C$33,2,FALSE)</f>
        <v>0.82599999999999996</v>
      </c>
      <c r="I8376" s="552">
        <f t="shared" si="130"/>
        <v>28843920</v>
      </c>
    </row>
    <row r="8377" spans="1:9">
      <c r="A8377" s="539">
        <v>8376</v>
      </c>
      <c r="B8377" s="540" t="s">
        <v>8534</v>
      </c>
      <c r="C8377" s="540" t="s">
        <v>12384</v>
      </c>
      <c r="D8377" s="540" t="s">
        <v>2778</v>
      </c>
      <c r="E8377" s="540" t="s">
        <v>13203</v>
      </c>
      <c r="F8377" s="556">
        <v>31440000</v>
      </c>
      <c r="G8377" s="541">
        <v>2023</v>
      </c>
      <c r="H8377" s="542">
        <f>VLOOKUP(G8377,[3]잔가율!$B$3:$C$33,2,FALSE)</f>
        <v>0.82599999999999996</v>
      </c>
      <c r="I8377" s="552">
        <f t="shared" si="130"/>
        <v>25969440</v>
      </c>
    </row>
    <row r="8378" spans="1:9">
      <c r="A8378" s="539">
        <v>8377</v>
      </c>
      <c r="B8378" s="540" t="s">
        <v>8534</v>
      </c>
      <c r="C8378" s="540" t="s">
        <v>12384</v>
      </c>
      <c r="D8378" s="540" t="s">
        <v>2778</v>
      </c>
      <c r="E8378" s="540" t="s">
        <v>13204</v>
      </c>
      <c r="F8378" s="556">
        <v>38380000</v>
      </c>
      <c r="G8378" s="541">
        <v>2023</v>
      </c>
      <c r="H8378" s="542">
        <f>VLOOKUP(G8378,[3]잔가율!$B$3:$C$33,2,FALSE)</f>
        <v>0.82599999999999996</v>
      </c>
      <c r="I8378" s="552">
        <f t="shared" si="130"/>
        <v>31701880</v>
      </c>
    </row>
    <row r="8379" spans="1:9">
      <c r="A8379" s="539">
        <v>8378</v>
      </c>
      <c r="B8379" s="540" t="s">
        <v>8534</v>
      </c>
      <c r="C8379" s="540" t="s">
        <v>12384</v>
      </c>
      <c r="D8379" s="540" t="s">
        <v>2778</v>
      </c>
      <c r="E8379" s="540" t="s">
        <v>13205</v>
      </c>
      <c r="F8379" s="556">
        <v>38500000</v>
      </c>
      <c r="G8379" s="541">
        <v>2023</v>
      </c>
      <c r="H8379" s="542">
        <f>VLOOKUP(G8379,[3]잔가율!$B$3:$C$33,2,FALSE)</f>
        <v>0.82599999999999996</v>
      </c>
      <c r="I8379" s="552">
        <f t="shared" si="130"/>
        <v>31801000</v>
      </c>
    </row>
    <row r="8380" spans="1:9">
      <c r="A8380" s="539">
        <v>8379</v>
      </c>
      <c r="B8380" s="540" t="s">
        <v>8534</v>
      </c>
      <c r="C8380" s="540" t="s">
        <v>12384</v>
      </c>
      <c r="D8380" s="540" t="s">
        <v>2778</v>
      </c>
      <c r="E8380" s="540" t="s">
        <v>13206</v>
      </c>
      <c r="F8380" s="556">
        <v>21070000</v>
      </c>
      <c r="G8380" s="541">
        <v>2023</v>
      </c>
      <c r="H8380" s="542">
        <f>VLOOKUP(G8380,[3]잔가율!$B$3:$C$33,2,FALSE)</f>
        <v>0.82599999999999996</v>
      </c>
      <c r="I8380" s="552">
        <f t="shared" si="130"/>
        <v>17403820</v>
      </c>
    </row>
    <row r="8381" spans="1:9">
      <c r="A8381" s="539">
        <v>8380</v>
      </c>
      <c r="B8381" s="540" t="s">
        <v>8534</v>
      </c>
      <c r="C8381" s="540" t="s">
        <v>12384</v>
      </c>
      <c r="D8381" s="540" t="s">
        <v>2778</v>
      </c>
      <c r="E8381" s="540" t="s">
        <v>13207</v>
      </c>
      <c r="F8381" s="556">
        <v>28600000</v>
      </c>
      <c r="G8381" s="541">
        <v>2023</v>
      </c>
      <c r="H8381" s="542">
        <f>VLOOKUP(G8381,[3]잔가율!$B$3:$C$33,2,FALSE)</f>
        <v>0.82599999999999996</v>
      </c>
      <c r="I8381" s="552">
        <f t="shared" si="130"/>
        <v>23623600</v>
      </c>
    </row>
    <row r="8382" spans="1:9">
      <c r="A8382" s="539">
        <v>8381</v>
      </c>
      <c r="B8382" s="540" t="s">
        <v>8534</v>
      </c>
      <c r="C8382" s="540" t="s">
        <v>12384</v>
      </c>
      <c r="D8382" s="540" t="s">
        <v>2778</v>
      </c>
      <c r="E8382" s="540" t="s">
        <v>13208</v>
      </c>
      <c r="F8382" s="556">
        <v>30270000</v>
      </c>
      <c r="G8382" s="541">
        <v>2023</v>
      </c>
      <c r="H8382" s="542">
        <f>VLOOKUP(G8382,[3]잔가율!$B$3:$C$33,2,FALSE)</f>
        <v>0.82599999999999996</v>
      </c>
      <c r="I8382" s="552">
        <f t="shared" si="130"/>
        <v>25003020</v>
      </c>
    </row>
    <row r="8383" spans="1:9">
      <c r="A8383" s="539">
        <v>8382</v>
      </c>
      <c r="B8383" s="540" t="s">
        <v>8534</v>
      </c>
      <c r="C8383" s="540" t="s">
        <v>12384</v>
      </c>
      <c r="D8383" s="540" t="s">
        <v>2778</v>
      </c>
      <c r="E8383" s="540" t="s">
        <v>13209</v>
      </c>
      <c r="F8383" s="556">
        <v>23300000</v>
      </c>
      <c r="G8383" s="541">
        <v>2023</v>
      </c>
      <c r="H8383" s="542">
        <f>VLOOKUP(G8383,[3]잔가율!$B$3:$C$33,2,FALSE)</f>
        <v>0.82599999999999996</v>
      </c>
      <c r="I8383" s="552">
        <f t="shared" si="130"/>
        <v>19245800</v>
      </c>
    </row>
    <row r="8384" spans="1:9">
      <c r="A8384" s="539">
        <v>8383</v>
      </c>
      <c r="B8384" s="540" t="s">
        <v>8534</v>
      </c>
      <c r="C8384" s="540" t="s">
        <v>12384</v>
      </c>
      <c r="D8384" s="540" t="s">
        <v>2778</v>
      </c>
      <c r="E8384" s="540" t="s">
        <v>13210</v>
      </c>
      <c r="F8384" s="556">
        <v>27960000</v>
      </c>
      <c r="G8384" s="541">
        <v>2023</v>
      </c>
      <c r="H8384" s="542">
        <f>VLOOKUP(G8384,[3]잔가율!$B$3:$C$33,2,FALSE)</f>
        <v>0.82599999999999996</v>
      </c>
      <c r="I8384" s="552">
        <f t="shared" si="130"/>
        <v>23094960</v>
      </c>
    </row>
    <row r="8385" spans="1:9">
      <c r="A8385" s="539">
        <v>8384</v>
      </c>
      <c r="B8385" s="540" t="s">
        <v>8534</v>
      </c>
      <c r="C8385" s="540" t="s">
        <v>12384</v>
      </c>
      <c r="D8385" s="540" t="s">
        <v>2778</v>
      </c>
      <c r="E8385" s="540" t="s">
        <v>13211</v>
      </c>
      <c r="F8385" s="556">
        <v>27880000</v>
      </c>
      <c r="G8385" s="541">
        <v>2023</v>
      </c>
      <c r="H8385" s="542">
        <f>VLOOKUP(G8385,[3]잔가율!$B$3:$C$33,2,FALSE)</f>
        <v>0.82599999999999996</v>
      </c>
      <c r="I8385" s="552">
        <f t="shared" si="130"/>
        <v>23028880</v>
      </c>
    </row>
    <row r="8386" spans="1:9">
      <c r="A8386" s="539">
        <v>8385</v>
      </c>
      <c r="B8386" s="544" t="s">
        <v>8534</v>
      </c>
      <c r="C8386" s="544" t="s">
        <v>12384</v>
      </c>
      <c r="D8386" s="544" t="s">
        <v>2778</v>
      </c>
      <c r="E8386" s="544" t="s">
        <v>13212</v>
      </c>
      <c r="F8386" s="559">
        <v>35080000</v>
      </c>
      <c r="G8386" s="541">
        <v>2023</v>
      </c>
      <c r="H8386" s="542">
        <f>VLOOKUP(G8386,[3]잔가율!$B$3:$C$33,2,FALSE)</f>
        <v>0.82599999999999996</v>
      </c>
      <c r="I8386" s="552">
        <f t="shared" ref="I8386:I8449" si="131">ROUNDDOWN(F8386*H8386,0)</f>
        <v>28976080</v>
      </c>
    </row>
    <row r="8387" spans="1:9">
      <c r="A8387" s="539">
        <v>8386</v>
      </c>
      <c r="B8387" s="544" t="s">
        <v>8534</v>
      </c>
      <c r="C8387" s="544" t="s">
        <v>12384</v>
      </c>
      <c r="D8387" s="544" t="s">
        <v>2778</v>
      </c>
      <c r="E8387" s="544" t="s">
        <v>13213</v>
      </c>
      <c r="F8387" s="559">
        <v>31780000</v>
      </c>
      <c r="G8387" s="541">
        <v>2023</v>
      </c>
      <c r="H8387" s="542">
        <f>VLOOKUP(G8387,[3]잔가율!$B$3:$C$33,2,FALSE)</f>
        <v>0.82599999999999996</v>
      </c>
      <c r="I8387" s="552">
        <f t="shared" si="131"/>
        <v>26250280</v>
      </c>
    </row>
    <row r="8388" spans="1:9">
      <c r="A8388" s="539">
        <v>8387</v>
      </c>
      <c r="B8388" s="544" t="s">
        <v>8534</v>
      </c>
      <c r="C8388" s="544" t="s">
        <v>12384</v>
      </c>
      <c r="D8388" s="544" t="s">
        <v>2778</v>
      </c>
      <c r="E8388" s="544" t="s">
        <v>13214</v>
      </c>
      <c r="F8388" s="559">
        <v>36120000</v>
      </c>
      <c r="G8388" s="541">
        <v>2023</v>
      </c>
      <c r="H8388" s="542">
        <f>VLOOKUP(G8388,[3]잔가율!$B$3:$C$33,2,FALSE)</f>
        <v>0.82599999999999996</v>
      </c>
      <c r="I8388" s="552">
        <f t="shared" si="131"/>
        <v>29835120</v>
      </c>
    </row>
    <row r="8389" spans="1:9">
      <c r="A8389" s="539">
        <v>8388</v>
      </c>
      <c r="B8389" s="544" t="s">
        <v>8534</v>
      </c>
      <c r="C8389" s="544" t="s">
        <v>12384</v>
      </c>
      <c r="D8389" s="544" t="s">
        <v>2778</v>
      </c>
      <c r="E8389" s="544" t="s">
        <v>13215</v>
      </c>
      <c r="F8389" s="559">
        <v>35360000</v>
      </c>
      <c r="G8389" s="541">
        <v>2023</v>
      </c>
      <c r="H8389" s="542">
        <f>VLOOKUP(G8389,[3]잔가율!$B$3:$C$33,2,FALSE)</f>
        <v>0.82599999999999996</v>
      </c>
      <c r="I8389" s="552">
        <f t="shared" si="131"/>
        <v>29207360</v>
      </c>
    </row>
    <row r="8390" spans="1:9">
      <c r="A8390" s="539">
        <v>8389</v>
      </c>
      <c r="B8390" s="544" t="s">
        <v>8534</v>
      </c>
      <c r="C8390" s="544" t="s">
        <v>12384</v>
      </c>
      <c r="D8390" s="544" t="s">
        <v>2778</v>
      </c>
      <c r="E8390" s="544" t="s">
        <v>13216</v>
      </c>
      <c r="F8390" s="559">
        <v>29450000</v>
      </c>
      <c r="G8390" s="541">
        <v>2023</v>
      </c>
      <c r="H8390" s="542">
        <f>VLOOKUP(G8390,[3]잔가율!$B$3:$C$33,2,FALSE)</f>
        <v>0.82599999999999996</v>
      </c>
      <c r="I8390" s="552">
        <f t="shared" si="131"/>
        <v>24325700</v>
      </c>
    </row>
    <row r="8391" spans="1:9">
      <c r="A8391" s="539">
        <v>8390</v>
      </c>
      <c r="B8391" s="544" t="s">
        <v>8534</v>
      </c>
      <c r="C8391" s="544" t="s">
        <v>12384</v>
      </c>
      <c r="D8391" s="544" t="s">
        <v>2778</v>
      </c>
      <c r="E8391" s="544" t="s">
        <v>13217</v>
      </c>
      <c r="F8391" s="559">
        <v>36920000</v>
      </c>
      <c r="G8391" s="541">
        <v>2023</v>
      </c>
      <c r="H8391" s="542">
        <f>VLOOKUP(G8391,[3]잔가율!$B$3:$C$33,2,FALSE)</f>
        <v>0.82599999999999996</v>
      </c>
      <c r="I8391" s="552">
        <f t="shared" si="131"/>
        <v>30495920</v>
      </c>
    </row>
    <row r="8392" spans="1:9">
      <c r="A8392" s="539">
        <v>8391</v>
      </c>
      <c r="B8392" s="544" t="s">
        <v>8534</v>
      </c>
      <c r="C8392" s="544" t="s">
        <v>12384</v>
      </c>
      <c r="D8392" s="544" t="s">
        <v>2778</v>
      </c>
      <c r="E8392" s="544" t="s">
        <v>13218</v>
      </c>
      <c r="F8392" s="559">
        <v>36200000</v>
      </c>
      <c r="G8392" s="541">
        <v>2023</v>
      </c>
      <c r="H8392" s="542">
        <f>VLOOKUP(G8392,[3]잔가율!$B$3:$C$33,2,FALSE)</f>
        <v>0.82599999999999996</v>
      </c>
      <c r="I8392" s="552">
        <f t="shared" si="131"/>
        <v>29901200</v>
      </c>
    </row>
    <row r="8393" spans="1:9">
      <c r="A8393" s="539">
        <v>8392</v>
      </c>
      <c r="B8393" s="544" t="s">
        <v>8534</v>
      </c>
      <c r="C8393" s="544" t="s">
        <v>12384</v>
      </c>
      <c r="D8393" s="544" t="s">
        <v>2778</v>
      </c>
      <c r="E8393" s="544" t="s">
        <v>13219</v>
      </c>
      <c r="F8393" s="559">
        <v>34290000</v>
      </c>
      <c r="G8393" s="541">
        <v>2023</v>
      </c>
      <c r="H8393" s="542">
        <f>VLOOKUP(G8393,[3]잔가율!$B$3:$C$33,2,FALSE)</f>
        <v>0.82599999999999996</v>
      </c>
      <c r="I8393" s="552">
        <f t="shared" si="131"/>
        <v>28323540</v>
      </c>
    </row>
    <row r="8394" spans="1:9">
      <c r="A8394" s="539">
        <v>8393</v>
      </c>
      <c r="B8394" s="544" t="s">
        <v>8534</v>
      </c>
      <c r="C8394" s="544" t="s">
        <v>12384</v>
      </c>
      <c r="D8394" s="544" t="s">
        <v>2778</v>
      </c>
      <c r="E8394" s="544" t="s">
        <v>13220</v>
      </c>
      <c r="F8394" s="559">
        <v>39490000</v>
      </c>
      <c r="G8394" s="541">
        <v>2023</v>
      </c>
      <c r="H8394" s="542">
        <f>VLOOKUP(G8394,[3]잔가율!$B$3:$C$33,2,FALSE)</f>
        <v>0.82599999999999996</v>
      </c>
      <c r="I8394" s="552">
        <f t="shared" si="131"/>
        <v>32618740</v>
      </c>
    </row>
    <row r="8395" spans="1:9">
      <c r="A8395" s="539">
        <v>8394</v>
      </c>
      <c r="B8395" s="544" t="s">
        <v>8534</v>
      </c>
      <c r="C8395" s="544" t="s">
        <v>12384</v>
      </c>
      <c r="D8395" s="544" t="s">
        <v>2778</v>
      </c>
      <c r="E8395" s="544" t="s">
        <v>13221</v>
      </c>
      <c r="F8395" s="559">
        <v>35610000</v>
      </c>
      <c r="G8395" s="541">
        <v>2023</v>
      </c>
      <c r="H8395" s="542">
        <f>VLOOKUP(G8395,[3]잔가율!$B$3:$C$33,2,FALSE)</f>
        <v>0.82599999999999996</v>
      </c>
      <c r="I8395" s="552">
        <f t="shared" si="131"/>
        <v>29413860</v>
      </c>
    </row>
    <row r="8396" spans="1:9">
      <c r="A8396" s="539">
        <v>8395</v>
      </c>
      <c r="B8396" s="544" t="s">
        <v>8534</v>
      </c>
      <c r="C8396" s="544" t="s">
        <v>12384</v>
      </c>
      <c r="D8396" s="544" t="s">
        <v>2778</v>
      </c>
      <c r="E8396" s="544" t="s">
        <v>13222</v>
      </c>
      <c r="F8396" s="559">
        <v>39680000</v>
      </c>
      <c r="G8396" s="541">
        <v>2023</v>
      </c>
      <c r="H8396" s="542">
        <f>VLOOKUP(G8396,[3]잔가율!$B$3:$C$33,2,FALSE)</f>
        <v>0.82599999999999996</v>
      </c>
      <c r="I8396" s="552">
        <f t="shared" si="131"/>
        <v>32775680</v>
      </c>
    </row>
    <row r="8397" spans="1:9">
      <c r="A8397" s="539">
        <v>8396</v>
      </c>
      <c r="B8397" s="544" t="s">
        <v>8534</v>
      </c>
      <c r="C8397" s="544" t="s">
        <v>12384</v>
      </c>
      <c r="D8397" s="544" t="s">
        <v>2778</v>
      </c>
      <c r="E8397" s="544" t="s">
        <v>13223</v>
      </c>
      <c r="F8397" s="559">
        <v>30640000</v>
      </c>
      <c r="G8397" s="541">
        <v>2023</v>
      </c>
      <c r="H8397" s="542">
        <f>VLOOKUP(G8397,[3]잔가율!$B$3:$C$33,2,FALSE)</f>
        <v>0.82599999999999996</v>
      </c>
      <c r="I8397" s="552">
        <f t="shared" si="131"/>
        <v>25308640</v>
      </c>
    </row>
    <row r="8398" spans="1:9">
      <c r="A8398" s="539">
        <v>8397</v>
      </c>
      <c r="B8398" s="544" t="s">
        <v>8534</v>
      </c>
      <c r="C8398" s="544" t="s">
        <v>12384</v>
      </c>
      <c r="D8398" s="544" t="s">
        <v>2778</v>
      </c>
      <c r="E8398" s="544" t="s">
        <v>13224</v>
      </c>
      <c r="F8398" s="559">
        <v>34950000</v>
      </c>
      <c r="G8398" s="541">
        <v>2023</v>
      </c>
      <c r="H8398" s="542">
        <f>VLOOKUP(G8398,[3]잔가율!$B$3:$C$33,2,FALSE)</f>
        <v>0.82599999999999996</v>
      </c>
      <c r="I8398" s="552">
        <f t="shared" si="131"/>
        <v>28868700</v>
      </c>
    </row>
    <row r="8399" spans="1:9">
      <c r="A8399" s="539">
        <v>8398</v>
      </c>
      <c r="B8399" s="544" t="s">
        <v>8534</v>
      </c>
      <c r="C8399" s="544" t="s">
        <v>12384</v>
      </c>
      <c r="D8399" s="544" t="s">
        <v>2778</v>
      </c>
      <c r="E8399" s="544" t="s">
        <v>13225</v>
      </c>
      <c r="F8399" s="559">
        <v>36580000</v>
      </c>
      <c r="G8399" s="541">
        <v>2023</v>
      </c>
      <c r="H8399" s="542">
        <f>VLOOKUP(G8399,[3]잔가율!$B$3:$C$33,2,FALSE)</f>
        <v>0.82599999999999996</v>
      </c>
      <c r="I8399" s="552">
        <f t="shared" si="131"/>
        <v>30215080</v>
      </c>
    </row>
    <row r="8400" spans="1:9">
      <c r="A8400" s="539">
        <v>8399</v>
      </c>
      <c r="B8400" s="544" t="s">
        <v>8534</v>
      </c>
      <c r="C8400" s="544" t="s">
        <v>12384</v>
      </c>
      <c r="D8400" s="544" t="s">
        <v>2778</v>
      </c>
      <c r="E8400" s="544" t="s">
        <v>13226</v>
      </c>
      <c r="F8400" s="559">
        <v>30470000</v>
      </c>
      <c r="G8400" s="541">
        <v>2023</v>
      </c>
      <c r="H8400" s="542">
        <f>VLOOKUP(G8400,[3]잔가율!$B$3:$C$33,2,FALSE)</f>
        <v>0.82599999999999996</v>
      </c>
      <c r="I8400" s="552">
        <f t="shared" si="131"/>
        <v>25168220</v>
      </c>
    </row>
    <row r="8401" spans="1:9">
      <c r="A8401" s="539">
        <v>8400</v>
      </c>
      <c r="B8401" s="544" t="s">
        <v>8534</v>
      </c>
      <c r="C8401" s="544" t="s">
        <v>12384</v>
      </c>
      <c r="D8401" s="544" t="s">
        <v>2778</v>
      </c>
      <c r="E8401" s="544" t="s">
        <v>13227</v>
      </c>
      <c r="F8401" s="559">
        <v>33770000</v>
      </c>
      <c r="G8401" s="541">
        <v>2023</v>
      </c>
      <c r="H8401" s="542">
        <f>VLOOKUP(G8401,[3]잔가율!$B$3:$C$33,2,FALSE)</f>
        <v>0.82599999999999996</v>
      </c>
      <c r="I8401" s="552">
        <f t="shared" si="131"/>
        <v>27894020</v>
      </c>
    </row>
    <row r="8402" spans="1:9">
      <c r="A8402" s="539">
        <v>8401</v>
      </c>
      <c r="B8402" s="544" t="s">
        <v>8534</v>
      </c>
      <c r="C8402" s="544" t="s">
        <v>12384</v>
      </c>
      <c r="D8402" s="544" t="s">
        <v>2778</v>
      </c>
      <c r="E8402" s="544" t="s">
        <v>13228</v>
      </c>
      <c r="F8402" s="559">
        <v>31620000</v>
      </c>
      <c r="G8402" s="541">
        <v>2023</v>
      </c>
      <c r="H8402" s="542">
        <f>VLOOKUP(G8402,[3]잔가율!$B$3:$C$33,2,FALSE)</f>
        <v>0.82599999999999996</v>
      </c>
      <c r="I8402" s="552">
        <f t="shared" si="131"/>
        <v>26118120</v>
      </c>
    </row>
    <row r="8403" spans="1:9">
      <c r="A8403" s="539">
        <v>8402</v>
      </c>
      <c r="B8403" s="544" t="s">
        <v>8534</v>
      </c>
      <c r="C8403" s="544" t="s">
        <v>12384</v>
      </c>
      <c r="D8403" s="544" t="s">
        <v>2778</v>
      </c>
      <c r="E8403" s="544" t="s">
        <v>13229</v>
      </c>
      <c r="F8403" s="559">
        <v>32170000</v>
      </c>
      <c r="G8403" s="541">
        <v>2023</v>
      </c>
      <c r="H8403" s="542">
        <f>VLOOKUP(G8403,[3]잔가율!$B$3:$C$33,2,FALSE)</f>
        <v>0.82599999999999996</v>
      </c>
      <c r="I8403" s="552">
        <f t="shared" si="131"/>
        <v>26572420</v>
      </c>
    </row>
    <row r="8404" spans="1:9">
      <c r="A8404" s="539">
        <v>8403</v>
      </c>
      <c r="B8404" s="544" t="s">
        <v>8534</v>
      </c>
      <c r="C8404" s="544" t="s">
        <v>12384</v>
      </c>
      <c r="D8404" s="544" t="s">
        <v>2778</v>
      </c>
      <c r="E8404" s="544" t="s">
        <v>13230</v>
      </c>
      <c r="F8404" s="559">
        <v>28210000</v>
      </c>
      <c r="G8404" s="541">
        <v>2023</v>
      </c>
      <c r="H8404" s="542">
        <f>VLOOKUP(G8404,[3]잔가율!$B$3:$C$33,2,FALSE)</f>
        <v>0.82599999999999996</v>
      </c>
      <c r="I8404" s="552">
        <f t="shared" si="131"/>
        <v>23301460</v>
      </c>
    </row>
    <row r="8405" spans="1:9">
      <c r="A8405" s="539">
        <v>8404</v>
      </c>
      <c r="B8405" s="544" t="s">
        <v>8534</v>
      </c>
      <c r="C8405" s="544" t="s">
        <v>12384</v>
      </c>
      <c r="D8405" s="544" t="s">
        <v>2778</v>
      </c>
      <c r="E8405" s="544" t="s">
        <v>13231</v>
      </c>
      <c r="F8405" s="559">
        <v>30640000</v>
      </c>
      <c r="G8405" s="541">
        <v>2023</v>
      </c>
      <c r="H8405" s="542">
        <f>VLOOKUP(G8405,[3]잔가율!$B$3:$C$33,2,FALSE)</f>
        <v>0.82599999999999996</v>
      </c>
      <c r="I8405" s="552">
        <f t="shared" si="131"/>
        <v>25308640</v>
      </c>
    </row>
    <row r="8406" spans="1:9">
      <c r="A8406" s="539">
        <v>8405</v>
      </c>
      <c r="B8406" s="544" t="s">
        <v>8534</v>
      </c>
      <c r="C8406" s="544" t="s">
        <v>12384</v>
      </c>
      <c r="D8406" s="544" t="s">
        <v>2778</v>
      </c>
      <c r="E8406" s="544" t="s">
        <v>13232</v>
      </c>
      <c r="F8406" s="559">
        <v>34920000</v>
      </c>
      <c r="G8406" s="541">
        <v>2023</v>
      </c>
      <c r="H8406" s="542">
        <f>VLOOKUP(G8406,[3]잔가율!$B$3:$C$33,2,FALSE)</f>
        <v>0.82599999999999996</v>
      </c>
      <c r="I8406" s="552">
        <f t="shared" si="131"/>
        <v>28843920</v>
      </c>
    </row>
    <row r="8407" spans="1:9">
      <c r="A8407" s="539">
        <v>8406</v>
      </c>
      <c r="B8407" s="544" t="s">
        <v>8534</v>
      </c>
      <c r="C8407" s="544" t="s">
        <v>12384</v>
      </c>
      <c r="D8407" s="544" t="s">
        <v>2778</v>
      </c>
      <c r="E8407" s="544" t="s">
        <v>13233</v>
      </c>
      <c r="F8407" s="559">
        <v>30480000</v>
      </c>
      <c r="G8407" s="541">
        <v>2023</v>
      </c>
      <c r="H8407" s="542">
        <f>VLOOKUP(G8407,[3]잔가율!$B$3:$C$33,2,FALSE)</f>
        <v>0.82599999999999996</v>
      </c>
      <c r="I8407" s="552">
        <f t="shared" si="131"/>
        <v>25176480</v>
      </c>
    </row>
    <row r="8408" spans="1:9">
      <c r="A8408" s="539">
        <v>8407</v>
      </c>
      <c r="B8408" s="544" t="s">
        <v>8534</v>
      </c>
      <c r="C8408" s="544" t="s">
        <v>12384</v>
      </c>
      <c r="D8408" s="544" t="s">
        <v>2778</v>
      </c>
      <c r="E8408" s="544" t="s">
        <v>13234</v>
      </c>
      <c r="F8408" s="559">
        <v>34060000</v>
      </c>
      <c r="G8408" s="541">
        <v>2023</v>
      </c>
      <c r="H8408" s="542">
        <f>VLOOKUP(G8408,[3]잔가율!$B$3:$C$33,2,FALSE)</f>
        <v>0.82599999999999996</v>
      </c>
      <c r="I8408" s="552">
        <f t="shared" si="131"/>
        <v>28133560</v>
      </c>
    </row>
    <row r="8409" spans="1:9">
      <c r="A8409" s="539">
        <v>8408</v>
      </c>
      <c r="B8409" s="544" t="s">
        <v>8534</v>
      </c>
      <c r="C8409" s="544" t="s">
        <v>12384</v>
      </c>
      <c r="D8409" s="544" t="s">
        <v>2778</v>
      </c>
      <c r="E8409" s="544" t="s">
        <v>13235</v>
      </c>
      <c r="F8409" s="559">
        <v>32100000</v>
      </c>
      <c r="G8409" s="541">
        <v>2023</v>
      </c>
      <c r="H8409" s="542">
        <f>VLOOKUP(G8409,[3]잔가율!$B$3:$C$33,2,FALSE)</f>
        <v>0.82599999999999996</v>
      </c>
      <c r="I8409" s="552">
        <f t="shared" si="131"/>
        <v>26514600</v>
      </c>
    </row>
    <row r="8410" spans="1:9">
      <c r="A8410" s="539">
        <v>8409</v>
      </c>
      <c r="B8410" s="544" t="s">
        <v>8534</v>
      </c>
      <c r="C8410" s="544" t="s">
        <v>12384</v>
      </c>
      <c r="D8410" s="544" t="s">
        <v>2778</v>
      </c>
      <c r="E8410" s="544" t="s">
        <v>13236</v>
      </c>
      <c r="F8410" s="559">
        <v>28000000</v>
      </c>
      <c r="G8410" s="541">
        <v>2023</v>
      </c>
      <c r="H8410" s="542">
        <f>VLOOKUP(G8410,[3]잔가율!$B$3:$C$33,2,FALSE)</f>
        <v>0.82599999999999996</v>
      </c>
      <c r="I8410" s="552">
        <f t="shared" si="131"/>
        <v>23128000</v>
      </c>
    </row>
    <row r="8411" spans="1:9">
      <c r="A8411" s="539">
        <v>8410</v>
      </c>
      <c r="B8411" s="540" t="s">
        <v>8534</v>
      </c>
      <c r="C8411" s="540" t="s">
        <v>12384</v>
      </c>
      <c r="D8411" s="540" t="s">
        <v>2778</v>
      </c>
      <c r="E8411" s="540" t="s">
        <v>13237</v>
      </c>
      <c r="F8411" s="556">
        <v>23630000</v>
      </c>
      <c r="G8411" s="541">
        <v>2023</v>
      </c>
      <c r="H8411" s="542">
        <f>VLOOKUP(G8411,[3]잔가율!$B$3:$C$33,2,FALSE)</f>
        <v>0.82599999999999996</v>
      </c>
      <c r="I8411" s="552">
        <f t="shared" si="131"/>
        <v>19518380</v>
      </c>
    </row>
    <row r="8412" spans="1:9">
      <c r="A8412" s="539">
        <v>8411</v>
      </c>
      <c r="B8412" s="540" t="s">
        <v>8534</v>
      </c>
      <c r="C8412" s="540" t="s">
        <v>12384</v>
      </c>
      <c r="D8412" s="540" t="s">
        <v>2778</v>
      </c>
      <c r="E8412" s="540" t="s">
        <v>13238</v>
      </c>
      <c r="F8412" s="556">
        <v>30680000</v>
      </c>
      <c r="G8412" s="541">
        <v>2023</v>
      </c>
      <c r="H8412" s="542">
        <f>VLOOKUP(G8412,[3]잔가율!$B$3:$C$33,2,FALSE)</f>
        <v>0.82599999999999996</v>
      </c>
      <c r="I8412" s="552">
        <f t="shared" si="131"/>
        <v>25341680</v>
      </c>
    </row>
    <row r="8413" spans="1:9">
      <c r="A8413" s="539">
        <v>8412</v>
      </c>
      <c r="B8413" s="540" t="s">
        <v>8534</v>
      </c>
      <c r="C8413" s="540" t="s">
        <v>12384</v>
      </c>
      <c r="D8413" s="540" t="s">
        <v>2778</v>
      </c>
      <c r="E8413" s="540" t="s">
        <v>13239</v>
      </c>
      <c r="F8413" s="556">
        <v>30680000</v>
      </c>
      <c r="G8413" s="541">
        <v>2023</v>
      </c>
      <c r="H8413" s="542">
        <f>VLOOKUP(G8413,[3]잔가율!$B$3:$C$33,2,FALSE)</f>
        <v>0.82599999999999996</v>
      </c>
      <c r="I8413" s="552">
        <f t="shared" si="131"/>
        <v>25341680</v>
      </c>
    </row>
    <row r="8414" spans="1:9">
      <c r="A8414" s="539">
        <v>8413</v>
      </c>
      <c r="B8414" s="540" t="s">
        <v>8534</v>
      </c>
      <c r="C8414" s="540" t="s">
        <v>12384</v>
      </c>
      <c r="D8414" s="540" t="s">
        <v>2778</v>
      </c>
      <c r="E8414" s="540" t="s">
        <v>13240</v>
      </c>
      <c r="F8414" s="556">
        <v>27770000</v>
      </c>
      <c r="G8414" s="541">
        <v>2023</v>
      </c>
      <c r="H8414" s="542">
        <f>VLOOKUP(G8414,[3]잔가율!$B$3:$C$33,2,FALSE)</f>
        <v>0.82599999999999996</v>
      </c>
      <c r="I8414" s="552">
        <f t="shared" si="131"/>
        <v>22938020</v>
      </c>
    </row>
    <row r="8415" spans="1:9">
      <c r="A8415" s="539">
        <v>8414</v>
      </c>
      <c r="B8415" s="540" t="s">
        <v>8534</v>
      </c>
      <c r="C8415" s="540" t="s">
        <v>12384</v>
      </c>
      <c r="D8415" s="540" t="s">
        <v>2778</v>
      </c>
      <c r="E8415" s="540" t="s">
        <v>13241</v>
      </c>
      <c r="F8415" s="556">
        <v>30300000</v>
      </c>
      <c r="G8415" s="541">
        <v>2023</v>
      </c>
      <c r="H8415" s="542">
        <f>VLOOKUP(G8415,[3]잔가율!$B$3:$C$33,2,FALSE)</f>
        <v>0.82599999999999996</v>
      </c>
      <c r="I8415" s="552">
        <f t="shared" si="131"/>
        <v>25027800</v>
      </c>
    </row>
    <row r="8416" spans="1:9">
      <c r="A8416" s="539">
        <v>8415</v>
      </c>
      <c r="B8416" s="540" t="s">
        <v>8534</v>
      </c>
      <c r="C8416" s="540" t="s">
        <v>12384</v>
      </c>
      <c r="D8416" s="540" t="s">
        <v>2778</v>
      </c>
      <c r="E8416" s="540" t="s">
        <v>13242</v>
      </c>
      <c r="F8416" s="556">
        <v>36310000</v>
      </c>
      <c r="G8416" s="541">
        <v>2023</v>
      </c>
      <c r="H8416" s="542">
        <f>VLOOKUP(G8416,[3]잔가율!$B$3:$C$33,2,FALSE)</f>
        <v>0.82599999999999996</v>
      </c>
      <c r="I8416" s="552">
        <f t="shared" si="131"/>
        <v>29992060</v>
      </c>
    </row>
    <row r="8417" spans="1:9">
      <c r="A8417" s="539">
        <v>8416</v>
      </c>
      <c r="B8417" s="540" t="s">
        <v>8534</v>
      </c>
      <c r="C8417" s="540" t="s">
        <v>12384</v>
      </c>
      <c r="D8417" s="540" t="s">
        <v>2778</v>
      </c>
      <c r="E8417" s="540" t="s">
        <v>13243</v>
      </c>
      <c r="F8417" s="556">
        <v>23630000</v>
      </c>
      <c r="G8417" s="541">
        <v>2023</v>
      </c>
      <c r="H8417" s="542">
        <f>VLOOKUP(G8417,[3]잔가율!$B$3:$C$33,2,FALSE)</f>
        <v>0.82599999999999996</v>
      </c>
      <c r="I8417" s="552">
        <f t="shared" si="131"/>
        <v>19518380</v>
      </c>
    </row>
    <row r="8418" spans="1:9">
      <c r="A8418" s="539">
        <v>8417</v>
      </c>
      <c r="B8418" s="540" t="s">
        <v>8534</v>
      </c>
      <c r="C8418" s="540" t="s">
        <v>12384</v>
      </c>
      <c r="D8418" s="540" t="s">
        <v>2778</v>
      </c>
      <c r="E8418" s="540" t="s">
        <v>13244</v>
      </c>
      <c r="F8418" s="556">
        <v>30700000</v>
      </c>
      <c r="G8418" s="541">
        <v>2023</v>
      </c>
      <c r="H8418" s="542">
        <f>VLOOKUP(G8418,[3]잔가율!$B$3:$C$33,2,FALSE)</f>
        <v>0.82599999999999996</v>
      </c>
      <c r="I8418" s="552">
        <f t="shared" si="131"/>
        <v>25358200</v>
      </c>
    </row>
    <row r="8419" spans="1:9">
      <c r="A8419" s="539">
        <v>8418</v>
      </c>
      <c r="B8419" s="540" t="s">
        <v>8534</v>
      </c>
      <c r="C8419" s="540" t="s">
        <v>12384</v>
      </c>
      <c r="D8419" s="540" t="s">
        <v>2778</v>
      </c>
      <c r="E8419" s="540" t="s">
        <v>13245</v>
      </c>
      <c r="F8419" s="556">
        <v>32920000</v>
      </c>
      <c r="G8419" s="541">
        <v>2023</v>
      </c>
      <c r="H8419" s="542">
        <f>VLOOKUP(G8419,[3]잔가율!$B$3:$C$33,2,FALSE)</f>
        <v>0.82599999999999996</v>
      </c>
      <c r="I8419" s="552">
        <f t="shared" si="131"/>
        <v>27191920</v>
      </c>
    </row>
    <row r="8420" spans="1:9">
      <c r="A8420" s="539">
        <v>8419</v>
      </c>
      <c r="B8420" s="540" t="s">
        <v>8534</v>
      </c>
      <c r="C8420" s="540" t="s">
        <v>12384</v>
      </c>
      <c r="D8420" s="540" t="s">
        <v>2778</v>
      </c>
      <c r="E8420" s="540" t="s">
        <v>13246</v>
      </c>
      <c r="F8420" s="556">
        <v>27380000</v>
      </c>
      <c r="G8420" s="541">
        <v>2023</v>
      </c>
      <c r="H8420" s="542">
        <f>VLOOKUP(G8420,[3]잔가율!$B$3:$C$33,2,FALSE)</f>
        <v>0.82599999999999996</v>
      </c>
      <c r="I8420" s="552">
        <f t="shared" si="131"/>
        <v>22615880</v>
      </c>
    </row>
    <row r="8421" spans="1:9">
      <c r="A8421" s="539">
        <v>8420</v>
      </c>
      <c r="B8421" s="540" t="s">
        <v>8534</v>
      </c>
      <c r="C8421" s="540" t="s">
        <v>12384</v>
      </c>
      <c r="D8421" s="540" t="s">
        <v>2778</v>
      </c>
      <c r="E8421" s="540" t="s">
        <v>13247</v>
      </c>
      <c r="F8421" s="556">
        <v>30300000</v>
      </c>
      <c r="G8421" s="541">
        <v>2023</v>
      </c>
      <c r="H8421" s="542">
        <f>VLOOKUP(G8421,[3]잔가율!$B$3:$C$33,2,FALSE)</f>
        <v>0.82599999999999996</v>
      </c>
      <c r="I8421" s="552">
        <f t="shared" si="131"/>
        <v>25027800</v>
      </c>
    </row>
    <row r="8422" spans="1:9">
      <c r="A8422" s="539">
        <v>8421</v>
      </c>
      <c r="B8422" s="540" t="s">
        <v>8534</v>
      </c>
      <c r="C8422" s="540" t="s">
        <v>12384</v>
      </c>
      <c r="D8422" s="540" t="s">
        <v>2778</v>
      </c>
      <c r="E8422" s="540" t="s">
        <v>13248</v>
      </c>
      <c r="F8422" s="556">
        <v>36310000</v>
      </c>
      <c r="G8422" s="541">
        <v>2023</v>
      </c>
      <c r="H8422" s="542">
        <f>VLOOKUP(G8422,[3]잔가율!$B$3:$C$33,2,FALSE)</f>
        <v>0.82599999999999996</v>
      </c>
      <c r="I8422" s="552">
        <f t="shared" si="131"/>
        <v>29992060</v>
      </c>
    </row>
    <row r="8423" spans="1:9">
      <c r="A8423" s="539">
        <v>8422</v>
      </c>
      <c r="B8423" s="540" t="s">
        <v>8534</v>
      </c>
      <c r="C8423" s="540" t="s">
        <v>12384</v>
      </c>
      <c r="D8423" s="540" t="s">
        <v>2778</v>
      </c>
      <c r="E8423" s="540" t="s">
        <v>13249</v>
      </c>
      <c r="F8423" s="556">
        <v>23680000</v>
      </c>
      <c r="G8423" s="541">
        <v>2023</v>
      </c>
      <c r="H8423" s="542">
        <f>VLOOKUP(G8423,[3]잔가율!$B$3:$C$33,2,FALSE)</f>
        <v>0.82599999999999996</v>
      </c>
      <c r="I8423" s="552">
        <f t="shared" si="131"/>
        <v>19559680</v>
      </c>
    </row>
    <row r="8424" spans="1:9">
      <c r="A8424" s="539">
        <v>8423</v>
      </c>
      <c r="B8424" s="540" t="s">
        <v>8534</v>
      </c>
      <c r="C8424" s="540" t="s">
        <v>12384</v>
      </c>
      <c r="D8424" s="540" t="s">
        <v>2778</v>
      </c>
      <c r="E8424" s="540" t="s">
        <v>13250</v>
      </c>
      <c r="F8424" s="556">
        <v>31010000</v>
      </c>
      <c r="G8424" s="541">
        <v>2023</v>
      </c>
      <c r="H8424" s="542">
        <f>VLOOKUP(G8424,[3]잔가율!$B$3:$C$33,2,FALSE)</f>
        <v>0.82599999999999996</v>
      </c>
      <c r="I8424" s="552">
        <f t="shared" si="131"/>
        <v>25614260</v>
      </c>
    </row>
    <row r="8425" spans="1:9">
      <c r="A8425" s="539">
        <v>8424</v>
      </c>
      <c r="B8425" s="540" t="s">
        <v>8534</v>
      </c>
      <c r="C8425" s="540" t="s">
        <v>12384</v>
      </c>
      <c r="D8425" s="540" t="s">
        <v>2778</v>
      </c>
      <c r="E8425" s="540" t="s">
        <v>13251</v>
      </c>
      <c r="F8425" s="556">
        <v>30340000</v>
      </c>
      <c r="G8425" s="541">
        <v>2023</v>
      </c>
      <c r="H8425" s="542">
        <f>VLOOKUP(G8425,[3]잔가율!$B$3:$C$33,2,FALSE)</f>
        <v>0.82599999999999996</v>
      </c>
      <c r="I8425" s="552">
        <f t="shared" si="131"/>
        <v>25060840</v>
      </c>
    </row>
    <row r="8426" spans="1:9">
      <c r="A8426" s="539">
        <v>8425</v>
      </c>
      <c r="B8426" s="540" t="s">
        <v>8534</v>
      </c>
      <c r="C8426" s="540" t="s">
        <v>12384</v>
      </c>
      <c r="D8426" s="540" t="s">
        <v>2778</v>
      </c>
      <c r="E8426" s="540" t="s">
        <v>13252</v>
      </c>
      <c r="F8426" s="556">
        <v>29020000</v>
      </c>
      <c r="G8426" s="541">
        <v>2023</v>
      </c>
      <c r="H8426" s="542">
        <f>VLOOKUP(G8426,[3]잔가율!$B$3:$C$33,2,FALSE)</f>
        <v>0.82599999999999996</v>
      </c>
      <c r="I8426" s="552">
        <f t="shared" si="131"/>
        <v>23970520</v>
      </c>
    </row>
    <row r="8427" spans="1:9">
      <c r="A8427" s="539">
        <v>8426</v>
      </c>
      <c r="B8427" s="540" t="s">
        <v>8534</v>
      </c>
      <c r="C8427" s="540" t="s">
        <v>12384</v>
      </c>
      <c r="D8427" s="540" t="s">
        <v>2778</v>
      </c>
      <c r="E8427" s="540" t="s">
        <v>13253</v>
      </c>
      <c r="F8427" s="556">
        <v>28690000</v>
      </c>
      <c r="G8427" s="541">
        <v>2023</v>
      </c>
      <c r="H8427" s="542">
        <f>VLOOKUP(G8427,[3]잔가율!$B$3:$C$33,2,FALSE)</f>
        <v>0.82599999999999996</v>
      </c>
      <c r="I8427" s="552">
        <f t="shared" si="131"/>
        <v>23697940</v>
      </c>
    </row>
    <row r="8428" spans="1:9">
      <c r="A8428" s="539">
        <v>8427</v>
      </c>
      <c r="B8428" s="540" t="s">
        <v>8534</v>
      </c>
      <c r="C8428" s="540" t="s">
        <v>12384</v>
      </c>
      <c r="D8428" s="540" t="s">
        <v>2778</v>
      </c>
      <c r="E8428" s="540" t="s">
        <v>16685</v>
      </c>
      <c r="F8428" s="556">
        <v>36145000</v>
      </c>
      <c r="G8428" s="541">
        <v>2023</v>
      </c>
      <c r="H8428" s="542">
        <f>VLOOKUP(G8428,[3]잔가율!$B$3:$C$33,2,FALSE)</f>
        <v>0.82599999999999996</v>
      </c>
      <c r="I8428" s="552">
        <f t="shared" si="131"/>
        <v>29855770</v>
      </c>
    </row>
    <row r="8429" spans="1:9">
      <c r="A8429" s="539">
        <v>8428</v>
      </c>
      <c r="B8429" s="540" t="s">
        <v>8534</v>
      </c>
      <c r="C8429" s="540" t="s">
        <v>12384</v>
      </c>
      <c r="D8429" s="540" t="s">
        <v>2778</v>
      </c>
      <c r="E8429" s="540" t="s">
        <v>13254</v>
      </c>
      <c r="F8429" s="556">
        <v>23680000</v>
      </c>
      <c r="G8429" s="541">
        <v>2023</v>
      </c>
      <c r="H8429" s="542">
        <f>VLOOKUP(G8429,[3]잔가율!$B$3:$C$33,2,FALSE)</f>
        <v>0.82599999999999996</v>
      </c>
      <c r="I8429" s="552">
        <f t="shared" si="131"/>
        <v>19559680</v>
      </c>
    </row>
    <row r="8430" spans="1:9">
      <c r="A8430" s="539">
        <v>8429</v>
      </c>
      <c r="B8430" s="540" t="s">
        <v>8534</v>
      </c>
      <c r="C8430" s="540" t="s">
        <v>12384</v>
      </c>
      <c r="D8430" s="540" t="s">
        <v>2778</v>
      </c>
      <c r="E8430" s="540" t="s">
        <v>13255</v>
      </c>
      <c r="F8430" s="556">
        <v>31790000</v>
      </c>
      <c r="G8430" s="541">
        <v>2023</v>
      </c>
      <c r="H8430" s="542">
        <f>VLOOKUP(G8430,[3]잔가율!$B$3:$C$33,2,FALSE)</f>
        <v>0.82599999999999996</v>
      </c>
      <c r="I8430" s="552">
        <f t="shared" si="131"/>
        <v>26258540</v>
      </c>
    </row>
    <row r="8431" spans="1:9">
      <c r="A8431" s="539">
        <v>8430</v>
      </c>
      <c r="B8431" s="540" t="s">
        <v>8534</v>
      </c>
      <c r="C8431" s="540" t="s">
        <v>12384</v>
      </c>
      <c r="D8431" s="540" t="s">
        <v>2778</v>
      </c>
      <c r="E8431" s="540" t="s">
        <v>13256</v>
      </c>
      <c r="F8431" s="556">
        <v>32800000</v>
      </c>
      <c r="G8431" s="541">
        <v>2023</v>
      </c>
      <c r="H8431" s="542">
        <f>VLOOKUP(G8431,[3]잔가율!$B$3:$C$33,2,FALSE)</f>
        <v>0.82599999999999996</v>
      </c>
      <c r="I8431" s="552">
        <f t="shared" si="131"/>
        <v>27092800</v>
      </c>
    </row>
    <row r="8432" spans="1:9">
      <c r="A8432" s="539">
        <v>8431</v>
      </c>
      <c r="B8432" s="540" t="s">
        <v>8534</v>
      </c>
      <c r="C8432" s="540" t="s">
        <v>12384</v>
      </c>
      <c r="D8432" s="540" t="s">
        <v>2778</v>
      </c>
      <c r="E8432" s="540" t="s">
        <v>13257</v>
      </c>
      <c r="F8432" s="556">
        <v>27700000</v>
      </c>
      <c r="G8432" s="541">
        <v>2023</v>
      </c>
      <c r="H8432" s="542">
        <f>VLOOKUP(G8432,[3]잔가율!$B$3:$C$33,2,FALSE)</f>
        <v>0.82599999999999996</v>
      </c>
      <c r="I8432" s="552">
        <f t="shared" si="131"/>
        <v>22880200</v>
      </c>
    </row>
    <row r="8433" spans="1:9">
      <c r="A8433" s="539">
        <v>8432</v>
      </c>
      <c r="B8433" s="540" t="s">
        <v>8534</v>
      </c>
      <c r="C8433" s="540" t="s">
        <v>12384</v>
      </c>
      <c r="D8433" s="540" t="s">
        <v>2778</v>
      </c>
      <c r="E8433" s="540" t="s">
        <v>13258</v>
      </c>
      <c r="F8433" s="556">
        <v>30670000</v>
      </c>
      <c r="G8433" s="541">
        <v>2023</v>
      </c>
      <c r="H8433" s="542">
        <f>VLOOKUP(G8433,[3]잔가율!$B$3:$C$33,2,FALSE)</f>
        <v>0.82599999999999996</v>
      </c>
      <c r="I8433" s="552">
        <f t="shared" si="131"/>
        <v>25333420</v>
      </c>
    </row>
    <row r="8434" spans="1:9">
      <c r="A8434" s="539">
        <v>8433</v>
      </c>
      <c r="B8434" s="540" t="s">
        <v>8534</v>
      </c>
      <c r="C8434" s="540" t="s">
        <v>12384</v>
      </c>
      <c r="D8434" s="540" t="s">
        <v>2778</v>
      </c>
      <c r="E8434" s="540" t="s">
        <v>13259</v>
      </c>
      <c r="F8434" s="556">
        <v>29400000</v>
      </c>
      <c r="G8434" s="541">
        <v>2023</v>
      </c>
      <c r="H8434" s="542">
        <f>VLOOKUP(G8434,[3]잔가율!$B$3:$C$33,2,FALSE)</f>
        <v>0.82599999999999996</v>
      </c>
      <c r="I8434" s="552">
        <f t="shared" si="131"/>
        <v>24284400</v>
      </c>
    </row>
    <row r="8435" spans="1:9">
      <c r="A8435" s="539">
        <v>8434</v>
      </c>
      <c r="B8435" s="540" t="s">
        <v>8534</v>
      </c>
      <c r="C8435" s="540" t="s">
        <v>12384</v>
      </c>
      <c r="D8435" s="540" t="s">
        <v>2778</v>
      </c>
      <c r="E8435" s="540" t="s">
        <v>13260</v>
      </c>
      <c r="F8435" s="556">
        <v>36230000</v>
      </c>
      <c r="G8435" s="541">
        <v>2023</v>
      </c>
      <c r="H8435" s="542">
        <f>VLOOKUP(G8435,[3]잔가율!$B$3:$C$33,2,FALSE)</f>
        <v>0.82599999999999996</v>
      </c>
      <c r="I8435" s="552">
        <f t="shared" si="131"/>
        <v>29925980</v>
      </c>
    </row>
    <row r="8436" spans="1:9">
      <c r="A8436" s="539">
        <v>8435</v>
      </c>
      <c r="B8436" s="540" t="s">
        <v>8534</v>
      </c>
      <c r="C8436" s="540" t="s">
        <v>12384</v>
      </c>
      <c r="D8436" s="540" t="s">
        <v>2778</v>
      </c>
      <c r="E8436" s="540" t="s">
        <v>13261</v>
      </c>
      <c r="F8436" s="556">
        <v>32300000</v>
      </c>
      <c r="G8436" s="541">
        <v>2023</v>
      </c>
      <c r="H8436" s="542">
        <f>VLOOKUP(G8436,[3]잔가율!$B$3:$C$33,2,FALSE)</f>
        <v>0.82599999999999996</v>
      </c>
      <c r="I8436" s="552">
        <f t="shared" si="131"/>
        <v>26679800</v>
      </c>
    </row>
    <row r="8437" spans="1:9">
      <c r="A8437" s="539">
        <v>8436</v>
      </c>
      <c r="B8437" s="540" t="s">
        <v>8534</v>
      </c>
      <c r="C8437" s="540" t="s">
        <v>12384</v>
      </c>
      <c r="D8437" s="540" t="s">
        <v>2778</v>
      </c>
      <c r="E8437" s="540" t="s">
        <v>13262</v>
      </c>
      <c r="F8437" s="556">
        <v>24630000</v>
      </c>
      <c r="G8437" s="541">
        <v>2023</v>
      </c>
      <c r="H8437" s="542">
        <f>VLOOKUP(G8437,[3]잔가율!$B$3:$C$33,2,FALSE)</f>
        <v>0.82599999999999996</v>
      </c>
      <c r="I8437" s="552">
        <f t="shared" si="131"/>
        <v>20344380</v>
      </c>
    </row>
    <row r="8438" spans="1:9">
      <c r="A8438" s="539">
        <v>8437</v>
      </c>
      <c r="B8438" s="540" t="s">
        <v>8534</v>
      </c>
      <c r="C8438" s="540" t="s">
        <v>12384</v>
      </c>
      <c r="D8438" s="540" t="s">
        <v>2778</v>
      </c>
      <c r="E8438" s="540" t="s">
        <v>13263</v>
      </c>
      <c r="F8438" s="556">
        <v>34580000</v>
      </c>
      <c r="G8438" s="541">
        <v>2023</v>
      </c>
      <c r="H8438" s="542">
        <f>VLOOKUP(G8438,[3]잔가율!$B$3:$C$33,2,FALSE)</f>
        <v>0.82599999999999996</v>
      </c>
      <c r="I8438" s="552">
        <f t="shared" si="131"/>
        <v>28563080</v>
      </c>
    </row>
    <row r="8439" spans="1:9">
      <c r="A8439" s="539">
        <v>8438</v>
      </c>
      <c r="B8439" s="540" t="s">
        <v>8534</v>
      </c>
      <c r="C8439" s="540" t="s">
        <v>12384</v>
      </c>
      <c r="D8439" s="540" t="s">
        <v>2778</v>
      </c>
      <c r="E8439" s="540" t="s">
        <v>13264</v>
      </c>
      <c r="F8439" s="556">
        <v>25420000</v>
      </c>
      <c r="G8439" s="541">
        <v>2023</v>
      </c>
      <c r="H8439" s="542">
        <f>VLOOKUP(G8439,[3]잔가율!$B$3:$C$33,2,FALSE)</f>
        <v>0.82599999999999996</v>
      </c>
      <c r="I8439" s="552">
        <f t="shared" si="131"/>
        <v>20996920</v>
      </c>
    </row>
    <row r="8440" spans="1:9">
      <c r="A8440" s="539">
        <v>8439</v>
      </c>
      <c r="B8440" s="540" t="s">
        <v>8534</v>
      </c>
      <c r="C8440" s="540" t="s">
        <v>12384</v>
      </c>
      <c r="D8440" s="540" t="s">
        <v>2778</v>
      </c>
      <c r="E8440" s="540" t="s">
        <v>13265</v>
      </c>
      <c r="F8440" s="556">
        <v>36540000</v>
      </c>
      <c r="G8440" s="541">
        <v>2023</v>
      </c>
      <c r="H8440" s="542">
        <f>VLOOKUP(G8440,[3]잔가율!$B$3:$C$33,2,FALSE)</f>
        <v>0.82599999999999996</v>
      </c>
      <c r="I8440" s="552">
        <f t="shared" si="131"/>
        <v>30182040</v>
      </c>
    </row>
    <row r="8441" spans="1:9">
      <c r="A8441" s="539">
        <v>8440</v>
      </c>
      <c r="B8441" s="540" t="s">
        <v>8534</v>
      </c>
      <c r="C8441" s="540" t="s">
        <v>12384</v>
      </c>
      <c r="D8441" s="540" t="s">
        <v>2778</v>
      </c>
      <c r="E8441" s="540" t="s">
        <v>13266</v>
      </c>
      <c r="F8441" s="556">
        <v>32300000</v>
      </c>
      <c r="G8441" s="541">
        <v>2023</v>
      </c>
      <c r="H8441" s="542">
        <f>VLOOKUP(G8441,[3]잔가율!$B$3:$C$33,2,FALSE)</f>
        <v>0.82599999999999996</v>
      </c>
      <c r="I8441" s="552">
        <f t="shared" si="131"/>
        <v>26679800</v>
      </c>
    </row>
    <row r="8442" spans="1:9">
      <c r="A8442" s="539">
        <v>8441</v>
      </c>
      <c r="B8442" s="540" t="s">
        <v>8534</v>
      </c>
      <c r="C8442" s="540" t="s">
        <v>12384</v>
      </c>
      <c r="D8442" s="540" t="s">
        <v>2778</v>
      </c>
      <c r="E8442" s="540" t="s">
        <v>13267</v>
      </c>
      <c r="F8442" s="556">
        <v>24630000</v>
      </c>
      <c r="G8442" s="541">
        <v>2023</v>
      </c>
      <c r="H8442" s="542">
        <f>VLOOKUP(G8442,[3]잔가율!$B$3:$C$33,2,FALSE)</f>
        <v>0.82599999999999996</v>
      </c>
      <c r="I8442" s="552">
        <f t="shared" si="131"/>
        <v>20344380</v>
      </c>
    </row>
    <row r="8443" spans="1:9">
      <c r="A8443" s="539">
        <v>8442</v>
      </c>
      <c r="B8443" s="540" t="s">
        <v>8534</v>
      </c>
      <c r="C8443" s="540" t="s">
        <v>12384</v>
      </c>
      <c r="D8443" s="540" t="s">
        <v>2778</v>
      </c>
      <c r="E8443" s="540" t="s">
        <v>13268</v>
      </c>
      <c r="F8443" s="556">
        <v>32270000</v>
      </c>
      <c r="G8443" s="541">
        <v>2023</v>
      </c>
      <c r="H8443" s="542">
        <f>VLOOKUP(G8443,[3]잔가율!$B$3:$C$33,2,FALSE)</f>
        <v>0.82599999999999996</v>
      </c>
      <c r="I8443" s="552">
        <f t="shared" si="131"/>
        <v>26655020</v>
      </c>
    </row>
    <row r="8444" spans="1:9">
      <c r="A8444" s="539">
        <v>8443</v>
      </c>
      <c r="B8444" s="540" t="s">
        <v>8534</v>
      </c>
      <c r="C8444" s="540" t="s">
        <v>12384</v>
      </c>
      <c r="D8444" s="540" t="s">
        <v>2778</v>
      </c>
      <c r="E8444" s="540" t="s">
        <v>13269</v>
      </c>
      <c r="F8444" s="556">
        <v>24630000</v>
      </c>
      <c r="G8444" s="541">
        <v>2023</v>
      </c>
      <c r="H8444" s="542">
        <f>VLOOKUP(G8444,[3]잔가율!$B$3:$C$33,2,FALSE)</f>
        <v>0.82599999999999996</v>
      </c>
      <c r="I8444" s="552">
        <f t="shared" si="131"/>
        <v>20344380</v>
      </c>
    </row>
    <row r="8445" spans="1:9">
      <c r="A8445" s="539">
        <v>8444</v>
      </c>
      <c r="B8445" s="540" t="s">
        <v>8534</v>
      </c>
      <c r="C8445" s="540" t="s">
        <v>12384</v>
      </c>
      <c r="D8445" s="540" t="s">
        <v>2778</v>
      </c>
      <c r="E8445" s="540" t="s">
        <v>13270</v>
      </c>
      <c r="F8445" s="556">
        <v>35180000</v>
      </c>
      <c r="G8445" s="541">
        <v>2023</v>
      </c>
      <c r="H8445" s="542">
        <f>VLOOKUP(G8445,[3]잔가율!$B$3:$C$33,2,FALSE)</f>
        <v>0.82599999999999996</v>
      </c>
      <c r="I8445" s="552">
        <f t="shared" si="131"/>
        <v>29058680</v>
      </c>
    </row>
    <row r="8446" spans="1:9">
      <c r="A8446" s="539">
        <v>8445</v>
      </c>
      <c r="B8446" s="540" t="s">
        <v>8534</v>
      </c>
      <c r="C8446" s="540" t="s">
        <v>12384</v>
      </c>
      <c r="D8446" s="540" t="s">
        <v>2778</v>
      </c>
      <c r="E8446" s="540" t="s">
        <v>13271</v>
      </c>
      <c r="F8446" s="556">
        <v>32780000</v>
      </c>
      <c r="G8446" s="541">
        <v>2023</v>
      </c>
      <c r="H8446" s="542">
        <f>VLOOKUP(G8446,[3]잔가율!$B$3:$C$33,2,FALSE)</f>
        <v>0.82599999999999996</v>
      </c>
      <c r="I8446" s="552">
        <f t="shared" si="131"/>
        <v>27076280</v>
      </c>
    </row>
    <row r="8447" spans="1:9">
      <c r="A8447" s="539">
        <v>8446</v>
      </c>
      <c r="B8447" s="540" t="s">
        <v>8534</v>
      </c>
      <c r="C8447" s="540" t="s">
        <v>12384</v>
      </c>
      <c r="D8447" s="540" t="s">
        <v>2778</v>
      </c>
      <c r="E8447" s="540" t="s">
        <v>13272</v>
      </c>
      <c r="F8447" s="556">
        <v>24680000</v>
      </c>
      <c r="G8447" s="541">
        <v>2023</v>
      </c>
      <c r="H8447" s="542">
        <f>VLOOKUP(G8447,[3]잔가율!$B$3:$C$33,2,FALSE)</f>
        <v>0.82599999999999996</v>
      </c>
      <c r="I8447" s="552">
        <f t="shared" si="131"/>
        <v>20385680</v>
      </c>
    </row>
    <row r="8448" spans="1:9">
      <c r="A8448" s="539">
        <v>8447</v>
      </c>
      <c r="B8448" s="540" t="s">
        <v>8534</v>
      </c>
      <c r="C8448" s="540" t="s">
        <v>12384</v>
      </c>
      <c r="D8448" s="540" t="s">
        <v>2778</v>
      </c>
      <c r="E8448" s="540" t="s">
        <v>13273</v>
      </c>
      <c r="F8448" s="556">
        <v>32080000</v>
      </c>
      <c r="G8448" s="541">
        <v>2023</v>
      </c>
      <c r="H8448" s="542">
        <f>VLOOKUP(G8448,[3]잔가율!$B$3:$C$33,2,FALSE)</f>
        <v>0.82599999999999996</v>
      </c>
      <c r="I8448" s="552">
        <f t="shared" si="131"/>
        <v>26498080</v>
      </c>
    </row>
    <row r="8449" spans="1:9">
      <c r="A8449" s="539">
        <v>8448</v>
      </c>
      <c r="B8449" s="540" t="s">
        <v>8534</v>
      </c>
      <c r="C8449" s="540" t="s">
        <v>12384</v>
      </c>
      <c r="D8449" s="540" t="s">
        <v>2778</v>
      </c>
      <c r="E8449" s="540" t="s">
        <v>13274</v>
      </c>
      <c r="F8449" s="556">
        <v>26650000</v>
      </c>
      <c r="G8449" s="541">
        <v>2023</v>
      </c>
      <c r="H8449" s="542">
        <f>VLOOKUP(G8449,[3]잔가율!$B$3:$C$33,2,FALSE)</f>
        <v>0.82599999999999996</v>
      </c>
      <c r="I8449" s="552">
        <f t="shared" si="131"/>
        <v>22012900</v>
      </c>
    </row>
    <row r="8450" spans="1:9">
      <c r="A8450" s="539">
        <v>8449</v>
      </c>
      <c r="B8450" s="540" t="s">
        <v>8534</v>
      </c>
      <c r="C8450" s="540" t="s">
        <v>12384</v>
      </c>
      <c r="D8450" s="540" t="s">
        <v>2778</v>
      </c>
      <c r="E8450" s="540" t="s">
        <v>13275</v>
      </c>
      <c r="F8450" s="556">
        <v>34800000</v>
      </c>
      <c r="G8450" s="541">
        <v>2023</v>
      </c>
      <c r="H8450" s="542">
        <f>VLOOKUP(G8450,[3]잔가율!$B$3:$C$33,2,FALSE)</f>
        <v>0.82599999999999996</v>
      </c>
      <c r="I8450" s="552">
        <f t="shared" ref="I8450:I8513" si="132">ROUNDDOWN(F8450*H8450,0)</f>
        <v>28744800</v>
      </c>
    </row>
    <row r="8451" spans="1:9">
      <c r="A8451" s="539">
        <v>8450</v>
      </c>
      <c r="B8451" s="540" t="s">
        <v>8534</v>
      </c>
      <c r="C8451" s="540" t="s">
        <v>12384</v>
      </c>
      <c r="D8451" s="540" t="s">
        <v>2778</v>
      </c>
      <c r="E8451" s="540" t="s">
        <v>13276</v>
      </c>
      <c r="F8451" s="556">
        <v>32080000</v>
      </c>
      <c r="G8451" s="541">
        <v>2023</v>
      </c>
      <c r="H8451" s="542">
        <f>VLOOKUP(G8451,[3]잔가율!$B$3:$C$33,2,FALSE)</f>
        <v>0.82599999999999996</v>
      </c>
      <c r="I8451" s="552">
        <f t="shared" si="132"/>
        <v>26498080</v>
      </c>
    </row>
    <row r="8452" spans="1:9">
      <c r="A8452" s="539">
        <v>8451</v>
      </c>
      <c r="B8452" s="540" t="s">
        <v>8534</v>
      </c>
      <c r="C8452" s="540" t="s">
        <v>12384</v>
      </c>
      <c r="D8452" s="540" t="s">
        <v>2778</v>
      </c>
      <c r="E8452" s="540" t="s">
        <v>13277</v>
      </c>
      <c r="F8452" s="556">
        <v>24770000</v>
      </c>
      <c r="G8452" s="541">
        <v>2023</v>
      </c>
      <c r="H8452" s="542">
        <f>VLOOKUP(G8452,[3]잔가율!$B$3:$C$33,2,FALSE)</f>
        <v>0.82599999999999996</v>
      </c>
      <c r="I8452" s="552">
        <f t="shared" si="132"/>
        <v>20460020</v>
      </c>
    </row>
    <row r="8453" spans="1:9">
      <c r="A8453" s="539">
        <v>8452</v>
      </c>
      <c r="B8453" s="540" t="s">
        <v>8534</v>
      </c>
      <c r="C8453" s="540" t="s">
        <v>12384</v>
      </c>
      <c r="D8453" s="540" t="s">
        <v>2778</v>
      </c>
      <c r="E8453" s="540" t="s">
        <v>13278</v>
      </c>
      <c r="F8453" s="556">
        <v>32080000</v>
      </c>
      <c r="G8453" s="541">
        <v>2023</v>
      </c>
      <c r="H8453" s="542">
        <f>VLOOKUP(G8453,[3]잔가율!$B$3:$C$33,2,FALSE)</f>
        <v>0.82599999999999996</v>
      </c>
      <c r="I8453" s="552">
        <f t="shared" si="132"/>
        <v>26498080</v>
      </c>
    </row>
    <row r="8454" spans="1:9">
      <c r="A8454" s="539">
        <v>8453</v>
      </c>
      <c r="B8454" s="540" t="s">
        <v>8534</v>
      </c>
      <c r="C8454" s="540" t="s">
        <v>12384</v>
      </c>
      <c r="D8454" s="540" t="s">
        <v>2778</v>
      </c>
      <c r="E8454" s="540" t="s">
        <v>13279</v>
      </c>
      <c r="F8454" s="556">
        <v>24680000</v>
      </c>
      <c r="G8454" s="541">
        <v>2023</v>
      </c>
      <c r="H8454" s="542">
        <f>VLOOKUP(G8454,[3]잔가율!$B$3:$C$33,2,FALSE)</f>
        <v>0.82599999999999996</v>
      </c>
      <c r="I8454" s="552">
        <f t="shared" si="132"/>
        <v>20385680</v>
      </c>
    </row>
    <row r="8455" spans="1:9">
      <c r="A8455" s="539">
        <v>8454</v>
      </c>
      <c r="B8455" s="540" t="s">
        <v>8534</v>
      </c>
      <c r="C8455" s="540" t="s">
        <v>12384</v>
      </c>
      <c r="D8455" s="540" t="s">
        <v>2778</v>
      </c>
      <c r="E8455" s="540" t="s">
        <v>13280</v>
      </c>
      <c r="F8455" s="556">
        <v>35200000</v>
      </c>
      <c r="G8455" s="541">
        <v>2023</v>
      </c>
      <c r="H8455" s="542">
        <f>VLOOKUP(G8455,[3]잔가율!$B$3:$C$33,2,FALSE)</f>
        <v>0.82599999999999996</v>
      </c>
      <c r="I8455" s="552">
        <f t="shared" si="132"/>
        <v>29075200</v>
      </c>
    </row>
    <row r="8456" spans="1:9">
      <c r="A8456" s="539">
        <v>8455</v>
      </c>
      <c r="B8456" s="540" t="s">
        <v>8534</v>
      </c>
      <c r="C8456" s="540" t="s">
        <v>12384</v>
      </c>
      <c r="D8456" s="540" t="s">
        <v>2778</v>
      </c>
      <c r="E8456" s="540" t="s">
        <v>13281</v>
      </c>
      <c r="F8456" s="556">
        <v>35580000</v>
      </c>
      <c r="G8456" s="541">
        <v>2023</v>
      </c>
      <c r="H8456" s="542">
        <f>VLOOKUP(G8456,[3]잔가율!$B$3:$C$33,2,FALSE)</f>
        <v>0.82599999999999996</v>
      </c>
      <c r="I8456" s="552">
        <f t="shared" si="132"/>
        <v>29389080</v>
      </c>
    </row>
    <row r="8457" spans="1:9">
      <c r="A8457" s="539">
        <v>8456</v>
      </c>
      <c r="B8457" s="540" t="s">
        <v>8534</v>
      </c>
      <c r="C8457" s="540" t="s">
        <v>12384</v>
      </c>
      <c r="D8457" s="540" t="s">
        <v>2778</v>
      </c>
      <c r="E8457" s="540" t="s">
        <v>13282</v>
      </c>
      <c r="F8457" s="556">
        <v>38640000</v>
      </c>
      <c r="G8457" s="541">
        <v>2023</v>
      </c>
      <c r="H8457" s="542">
        <f>VLOOKUP(G8457,[3]잔가율!$B$3:$C$33,2,FALSE)</f>
        <v>0.82599999999999996</v>
      </c>
      <c r="I8457" s="552">
        <f t="shared" si="132"/>
        <v>31916640</v>
      </c>
    </row>
    <row r="8458" spans="1:9">
      <c r="A8458" s="539">
        <v>8457</v>
      </c>
      <c r="B8458" s="540" t="s">
        <v>8534</v>
      </c>
      <c r="C8458" s="540" t="s">
        <v>12384</v>
      </c>
      <c r="D8458" s="540" t="s">
        <v>2778</v>
      </c>
      <c r="E8458" s="540" t="s">
        <v>13283</v>
      </c>
      <c r="F8458" s="556">
        <v>38640000</v>
      </c>
      <c r="G8458" s="541">
        <v>2023</v>
      </c>
      <c r="H8458" s="542">
        <f>VLOOKUP(G8458,[3]잔가율!$B$3:$C$33,2,FALSE)</f>
        <v>0.82599999999999996</v>
      </c>
      <c r="I8458" s="552">
        <f t="shared" si="132"/>
        <v>31916640</v>
      </c>
    </row>
    <row r="8459" spans="1:9">
      <c r="A8459" s="539">
        <v>8458</v>
      </c>
      <c r="B8459" s="540" t="s">
        <v>8534</v>
      </c>
      <c r="C8459" s="540" t="s">
        <v>12384</v>
      </c>
      <c r="D8459" s="540" t="s">
        <v>2778</v>
      </c>
      <c r="E8459" s="540" t="s">
        <v>13284</v>
      </c>
      <c r="F8459" s="556">
        <v>24400000</v>
      </c>
      <c r="G8459" s="541">
        <v>2023</v>
      </c>
      <c r="H8459" s="542">
        <f>VLOOKUP(G8459,[3]잔가율!$B$3:$C$33,2,FALSE)</f>
        <v>0.82599999999999996</v>
      </c>
      <c r="I8459" s="552">
        <f t="shared" si="132"/>
        <v>20154400</v>
      </c>
    </row>
    <row r="8460" spans="1:9">
      <c r="A8460" s="539">
        <v>8459</v>
      </c>
      <c r="B8460" s="540" t="s">
        <v>8534</v>
      </c>
      <c r="C8460" s="540" t="s">
        <v>12384</v>
      </c>
      <c r="D8460" s="540" t="s">
        <v>2778</v>
      </c>
      <c r="E8460" s="540" t="s">
        <v>13285</v>
      </c>
      <c r="F8460" s="556">
        <v>26000000</v>
      </c>
      <c r="G8460" s="541">
        <v>2023</v>
      </c>
      <c r="H8460" s="542">
        <f>VLOOKUP(G8460,[3]잔가율!$B$3:$C$33,2,FALSE)</f>
        <v>0.82599999999999996</v>
      </c>
      <c r="I8460" s="552">
        <f t="shared" si="132"/>
        <v>21476000</v>
      </c>
    </row>
    <row r="8461" spans="1:9">
      <c r="A8461" s="539">
        <v>8460</v>
      </c>
      <c r="B8461" s="540" t="s">
        <v>8534</v>
      </c>
      <c r="C8461" s="540" t="s">
        <v>12384</v>
      </c>
      <c r="D8461" s="540" t="s">
        <v>2778</v>
      </c>
      <c r="E8461" s="540" t="s">
        <v>13286</v>
      </c>
      <c r="F8461" s="556">
        <v>25900000</v>
      </c>
      <c r="G8461" s="541">
        <v>2023</v>
      </c>
      <c r="H8461" s="542">
        <f>VLOOKUP(G8461,[3]잔가율!$B$3:$C$33,2,FALSE)</f>
        <v>0.82599999999999996</v>
      </c>
      <c r="I8461" s="552">
        <f t="shared" si="132"/>
        <v>21393400</v>
      </c>
    </row>
    <row r="8462" spans="1:9">
      <c r="A8462" s="539">
        <v>8461</v>
      </c>
      <c r="B8462" s="540" t="s">
        <v>8534</v>
      </c>
      <c r="C8462" s="540" t="s">
        <v>12384</v>
      </c>
      <c r="D8462" s="540" t="s">
        <v>2778</v>
      </c>
      <c r="E8462" s="540" t="s">
        <v>13287</v>
      </c>
      <c r="F8462" s="556">
        <v>23270000</v>
      </c>
      <c r="G8462" s="541">
        <v>2023</v>
      </c>
      <c r="H8462" s="542">
        <f>VLOOKUP(G8462,[3]잔가율!$B$3:$C$33,2,FALSE)</f>
        <v>0.82599999999999996</v>
      </c>
      <c r="I8462" s="552">
        <f t="shared" si="132"/>
        <v>19221020</v>
      </c>
    </row>
    <row r="8463" spans="1:9">
      <c r="A8463" s="539">
        <v>8462</v>
      </c>
      <c r="B8463" s="540" t="s">
        <v>8534</v>
      </c>
      <c r="C8463" s="540" t="s">
        <v>12384</v>
      </c>
      <c r="D8463" s="540" t="s">
        <v>2778</v>
      </c>
      <c r="E8463" s="540" t="s">
        <v>13288</v>
      </c>
      <c r="F8463" s="556">
        <v>25610000</v>
      </c>
      <c r="G8463" s="541">
        <v>2023</v>
      </c>
      <c r="H8463" s="542">
        <f>VLOOKUP(G8463,[3]잔가율!$B$3:$C$33,2,FALSE)</f>
        <v>0.82599999999999996</v>
      </c>
      <c r="I8463" s="552">
        <f t="shared" si="132"/>
        <v>21153860</v>
      </c>
    </row>
    <row r="8464" spans="1:9">
      <c r="A8464" s="539">
        <v>8463</v>
      </c>
      <c r="B8464" s="540" t="s">
        <v>8534</v>
      </c>
      <c r="C8464" s="540" t="s">
        <v>12384</v>
      </c>
      <c r="D8464" s="540" t="s">
        <v>2778</v>
      </c>
      <c r="E8464" s="540" t="s">
        <v>13289</v>
      </c>
      <c r="F8464" s="556">
        <v>28090000</v>
      </c>
      <c r="G8464" s="541">
        <v>2023</v>
      </c>
      <c r="H8464" s="542">
        <f>VLOOKUP(G8464,[3]잔가율!$B$3:$C$33,2,FALSE)</f>
        <v>0.82599999999999996</v>
      </c>
      <c r="I8464" s="552">
        <f t="shared" si="132"/>
        <v>23202340</v>
      </c>
    </row>
    <row r="8465" spans="1:9">
      <c r="A8465" s="539">
        <v>8464</v>
      </c>
      <c r="B8465" s="540" t="s">
        <v>8534</v>
      </c>
      <c r="C8465" s="540" t="s">
        <v>12384</v>
      </c>
      <c r="D8465" s="540" t="s">
        <v>2778</v>
      </c>
      <c r="E8465" s="540" t="s">
        <v>13290</v>
      </c>
      <c r="F8465" s="556">
        <v>23810000</v>
      </c>
      <c r="G8465" s="541">
        <v>2023</v>
      </c>
      <c r="H8465" s="542">
        <f>VLOOKUP(G8465,[3]잔가율!$B$3:$C$33,2,FALSE)</f>
        <v>0.82599999999999996</v>
      </c>
      <c r="I8465" s="552">
        <f t="shared" si="132"/>
        <v>19667060</v>
      </c>
    </row>
    <row r="8466" spans="1:9">
      <c r="A8466" s="539">
        <v>8465</v>
      </c>
      <c r="B8466" s="540" t="s">
        <v>8534</v>
      </c>
      <c r="C8466" s="540" t="s">
        <v>12384</v>
      </c>
      <c r="D8466" s="540" t="s">
        <v>2778</v>
      </c>
      <c r="E8466" s="540" t="s">
        <v>13291</v>
      </c>
      <c r="F8466" s="556">
        <v>26000000</v>
      </c>
      <c r="G8466" s="541">
        <v>2023</v>
      </c>
      <c r="H8466" s="542">
        <f>VLOOKUP(G8466,[3]잔가율!$B$3:$C$33,2,FALSE)</f>
        <v>0.82599999999999996</v>
      </c>
      <c r="I8466" s="552">
        <f t="shared" si="132"/>
        <v>21476000</v>
      </c>
    </row>
    <row r="8467" spans="1:9">
      <c r="A8467" s="539">
        <v>8466</v>
      </c>
      <c r="B8467" s="540" t="s">
        <v>8534</v>
      </c>
      <c r="C8467" s="540" t="s">
        <v>12384</v>
      </c>
      <c r="D8467" s="540" t="s">
        <v>2778</v>
      </c>
      <c r="E8467" s="540" t="s">
        <v>13292</v>
      </c>
      <c r="F8467" s="556">
        <v>26400000</v>
      </c>
      <c r="G8467" s="541">
        <v>2023</v>
      </c>
      <c r="H8467" s="542">
        <f>VLOOKUP(G8467,[3]잔가율!$B$3:$C$33,2,FALSE)</f>
        <v>0.82599999999999996</v>
      </c>
      <c r="I8467" s="552">
        <f t="shared" si="132"/>
        <v>21806400</v>
      </c>
    </row>
    <row r="8468" spans="1:9">
      <c r="A8468" s="539">
        <v>8467</v>
      </c>
      <c r="B8468" s="540" t="s">
        <v>8534</v>
      </c>
      <c r="C8468" s="540" t="s">
        <v>12384</v>
      </c>
      <c r="D8468" s="540" t="s">
        <v>2778</v>
      </c>
      <c r="E8468" s="540" t="s">
        <v>13293</v>
      </c>
      <c r="F8468" s="556">
        <v>28090000</v>
      </c>
      <c r="G8468" s="541">
        <v>2023</v>
      </c>
      <c r="H8468" s="542">
        <f>VLOOKUP(G8468,[3]잔가율!$B$3:$C$33,2,FALSE)</f>
        <v>0.82599999999999996</v>
      </c>
      <c r="I8468" s="552">
        <f t="shared" si="132"/>
        <v>23202340</v>
      </c>
    </row>
    <row r="8469" spans="1:9">
      <c r="A8469" s="539">
        <v>8468</v>
      </c>
      <c r="B8469" s="540" t="s">
        <v>8534</v>
      </c>
      <c r="C8469" s="540" t="s">
        <v>12384</v>
      </c>
      <c r="D8469" s="540" t="s">
        <v>2778</v>
      </c>
      <c r="E8469" s="540" t="s">
        <v>13294</v>
      </c>
      <c r="F8469" s="556">
        <v>25520000</v>
      </c>
      <c r="G8469" s="541">
        <v>2023</v>
      </c>
      <c r="H8469" s="542">
        <f>VLOOKUP(G8469,[3]잔가율!$B$3:$C$33,2,FALSE)</f>
        <v>0.82599999999999996</v>
      </c>
      <c r="I8469" s="552">
        <f t="shared" si="132"/>
        <v>21079520</v>
      </c>
    </row>
    <row r="8470" spans="1:9">
      <c r="A8470" s="539">
        <v>8469</v>
      </c>
      <c r="B8470" s="540" t="s">
        <v>8534</v>
      </c>
      <c r="C8470" s="540" t="s">
        <v>12384</v>
      </c>
      <c r="D8470" s="540" t="s">
        <v>2778</v>
      </c>
      <c r="E8470" s="540" t="s">
        <v>13295</v>
      </c>
      <c r="F8470" s="556">
        <v>32300000</v>
      </c>
      <c r="G8470" s="541">
        <v>2023</v>
      </c>
      <c r="H8470" s="542">
        <f>VLOOKUP(G8470,[3]잔가율!$B$3:$C$33,2,FALSE)</f>
        <v>0.82599999999999996</v>
      </c>
      <c r="I8470" s="552">
        <f t="shared" si="132"/>
        <v>26679800</v>
      </c>
    </row>
    <row r="8471" spans="1:9">
      <c r="A8471" s="539">
        <v>8470</v>
      </c>
      <c r="B8471" s="540" t="s">
        <v>8534</v>
      </c>
      <c r="C8471" s="540" t="s">
        <v>12384</v>
      </c>
      <c r="D8471" s="540" t="s">
        <v>2778</v>
      </c>
      <c r="E8471" s="540" t="s">
        <v>13296</v>
      </c>
      <c r="F8471" s="556">
        <v>23860000</v>
      </c>
      <c r="G8471" s="541">
        <v>2023</v>
      </c>
      <c r="H8471" s="542">
        <f>VLOOKUP(G8471,[3]잔가율!$B$3:$C$33,2,FALSE)</f>
        <v>0.82599999999999996</v>
      </c>
      <c r="I8471" s="552">
        <f t="shared" si="132"/>
        <v>19708360</v>
      </c>
    </row>
    <row r="8472" spans="1:9">
      <c r="A8472" s="539">
        <v>8471</v>
      </c>
      <c r="B8472" s="540" t="s">
        <v>8534</v>
      </c>
      <c r="C8472" s="540" t="s">
        <v>12384</v>
      </c>
      <c r="D8472" s="540" t="s">
        <v>2778</v>
      </c>
      <c r="E8472" s="540" t="s">
        <v>13297</v>
      </c>
      <c r="F8472" s="556">
        <v>25190000</v>
      </c>
      <c r="G8472" s="541">
        <v>2023</v>
      </c>
      <c r="H8472" s="542">
        <f>VLOOKUP(G8472,[3]잔가율!$B$3:$C$33,2,FALSE)</f>
        <v>0.82599999999999996</v>
      </c>
      <c r="I8472" s="552">
        <f t="shared" si="132"/>
        <v>20806940</v>
      </c>
    </row>
    <row r="8473" spans="1:9">
      <c r="A8473" s="539">
        <v>8472</v>
      </c>
      <c r="B8473" s="540" t="s">
        <v>8534</v>
      </c>
      <c r="C8473" s="540" t="s">
        <v>12384</v>
      </c>
      <c r="D8473" s="540" t="s">
        <v>2778</v>
      </c>
      <c r="E8473" s="540" t="s">
        <v>13298</v>
      </c>
      <c r="F8473" s="556">
        <v>26310000</v>
      </c>
      <c r="G8473" s="541">
        <v>2023</v>
      </c>
      <c r="H8473" s="542">
        <f>VLOOKUP(G8473,[3]잔가율!$B$3:$C$33,2,FALSE)</f>
        <v>0.82599999999999996</v>
      </c>
      <c r="I8473" s="552">
        <f t="shared" si="132"/>
        <v>21732060</v>
      </c>
    </row>
    <row r="8474" spans="1:9">
      <c r="A8474" s="539">
        <v>8473</v>
      </c>
      <c r="B8474" s="540" t="s">
        <v>8534</v>
      </c>
      <c r="C8474" s="540" t="s">
        <v>12384</v>
      </c>
      <c r="D8474" s="540" t="s">
        <v>2778</v>
      </c>
      <c r="E8474" s="540" t="s">
        <v>13299</v>
      </c>
      <c r="F8474" s="556">
        <v>28390000</v>
      </c>
      <c r="G8474" s="541">
        <v>2023</v>
      </c>
      <c r="H8474" s="542">
        <f>VLOOKUP(G8474,[3]잔가율!$B$3:$C$33,2,FALSE)</f>
        <v>0.82599999999999996</v>
      </c>
      <c r="I8474" s="552">
        <f t="shared" si="132"/>
        <v>23450140</v>
      </c>
    </row>
    <row r="8475" spans="1:9">
      <c r="A8475" s="539">
        <v>8474</v>
      </c>
      <c r="B8475" s="540" t="s">
        <v>8534</v>
      </c>
      <c r="C8475" s="540" t="s">
        <v>12384</v>
      </c>
      <c r="D8475" s="540" t="s">
        <v>2778</v>
      </c>
      <c r="E8475" s="540" t="s">
        <v>13300</v>
      </c>
      <c r="F8475" s="556">
        <v>30530000</v>
      </c>
      <c r="G8475" s="541">
        <v>2023</v>
      </c>
      <c r="H8475" s="542">
        <f>VLOOKUP(G8475,[3]잔가율!$B$3:$C$33,2,FALSE)</f>
        <v>0.82599999999999996</v>
      </c>
      <c r="I8475" s="552">
        <f t="shared" si="132"/>
        <v>25217780</v>
      </c>
    </row>
    <row r="8476" spans="1:9">
      <c r="A8476" s="539">
        <v>8475</v>
      </c>
      <c r="B8476" s="540" t="s">
        <v>8534</v>
      </c>
      <c r="C8476" s="540" t="s">
        <v>12384</v>
      </c>
      <c r="D8476" s="540" t="s">
        <v>2778</v>
      </c>
      <c r="E8476" s="540" t="s">
        <v>13301</v>
      </c>
      <c r="F8476" s="556">
        <v>32390000</v>
      </c>
      <c r="G8476" s="541">
        <v>2023</v>
      </c>
      <c r="H8476" s="542">
        <f>VLOOKUP(G8476,[3]잔가율!$B$3:$C$33,2,FALSE)</f>
        <v>0.82599999999999996</v>
      </c>
      <c r="I8476" s="552">
        <f t="shared" si="132"/>
        <v>26754140</v>
      </c>
    </row>
    <row r="8477" spans="1:9">
      <c r="A8477" s="539">
        <v>8476</v>
      </c>
      <c r="B8477" s="540" t="s">
        <v>8534</v>
      </c>
      <c r="C8477" s="540" t="s">
        <v>12384</v>
      </c>
      <c r="D8477" s="540" t="s">
        <v>2778</v>
      </c>
      <c r="E8477" s="540" t="s">
        <v>13302</v>
      </c>
      <c r="F8477" s="556">
        <v>23860000</v>
      </c>
      <c r="G8477" s="541">
        <v>2023</v>
      </c>
      <c r="H8477" s="542">
        <f>VLOOKUP(G8477,[3]잔가율!$B$3:$C$33,2,FALSE)</f>
        <v>0.82599999999999996</v>
      </c>
      <c r="I8477" s="552">
        <f t="shared" si="132"/>
        <v>19708360</v>
      </c>
    </row>
    <row r="8478" spans="1:9">
      <c r="A8478" s="539">
        <v>8477</v>
      </c>
      <c r="B8478" s="540" t="s">
        <v>8534</v>
      </c>
      <c r="C8478" s="540" t="s">
        <v>12384</v>
      </c>
      <c r="D8478" s="540" t="s">
        <v>2778</v>
      </c>
      <c r="E8478" s="540" t="s">
        <v>13303</v>
      </c>
      <c r="F8478" s="556">
        <v>26400000</v>
      </c>
      <c r="G8478" s="541">
        <v>2023</v>
      </c>
      <c r="H8478" s="542">
        <f>VLOOKUP(G8478,[3]잔가율!$B$3:$C$33,2,FALSE)</f>
        <v>0.82599999999999996</v>
      </c>
      <c r="I8478" s="552">
        <f t="shared" si="132"/>
        <v>21806400</v>
      </c>
    </row>
    <row r="8479" spans="1:9">
      <c r="A8479" s="539">
        <v>8478</v>
      </c>
      <c r="B8479" s="540" t="s">
        <v>8534</v>
      </c>
      <c r="C8479" s="540" t="s">
        <v>12384</v>
      </c>
      <c r="D8479" s="540" t="s">
        <v>2778</v>
      </c>
      <c r="E8479" s="540" t="s">
        <v>13304</v>
      </c>
      <c r="F8479" s="556">
        <v>26400000</v>
      </c>
      <c r="G8479" s="541">
        <v>2023</v>
      </c>
      <c r="H8479" s="542">
        <f>VLOOKUP(G8479,[3]잔가율!$B$3:$C$33,2,FALSE)</f>
        <v>0.82599999999999996</v>
      </c>
      <c r="I8479" s="552">
        <f t="shared" si="132"/>
        <v>21806400</v>
      </c>
    </row>
    <row r="8480" spans="1:9">
      <c r="A8480" s="539">
        <v>8479</v>
      </c>
      <c r="B8480" s="540" t="s">
        <v>8534</v>
      </c>
      <c r="C8480" s="540" t="s">
        <v>12384</v>
      </c>
      <c r="D8480" s="540" t="s">
        <v>2778</v>
      </c>
      <c r="E8480" s="540" t="s">
        <v>13305</v>
      </c>
      <c r="F8480" s="556">
        <v>28810000</v>
      </c>
      <c r="G8480" s="541">
        <v>2023</v>
      </c>
      <c r="H8480" s="542">
        <f>VLOOKUP(G8480,[3]잔가율!$B$3:$C$33,2,FALSE)</f>
        <v>0.82599999999999996</v>
      </c>
      <c r="I8480" s="552">
        <f t="shared" si="132"/>
        <v>23797060</v>
      </c>
    </row>
    <row r="8481" spans="1:9">
      <c r="A8481" s="539">
        <v>8480</v>
      </c>
      <c r="B8481" s="540" t="s">
        <v>8534</v>
      </c>
      <c r="C8481" s="540" t="s">
        <v>12384</v>
      </c>
      <c r="D8481" s="540" t="s">
        <v>2778</v>
      </c>
      <c r="E8481" s="540" t="s">
        <v>13306</v>
      </c>
      <c r="F8481" s="556">
        <v>25810000</v>
      </c>
      <c r="G8481" s="541">
        <v>2023</v>
      </c>
      <c r="H8481" s="542">
        <f>VLOOKUP(G8481,[3]잔가율!$B$3:$C$33,2,FALSE)</f>
        <v>0.82599999999999996</v>
      </c>
      <c r="I8481" s="552">
        <f t="shared" si="132"/>
        <v>21319060</v>
      </c>
    </row>
    <row r="8482" spans="1:9">
      <c r="A8482" s="539">
        <v>8481</v>
      </c>
      <c r="B8482" s="540" t="s">
        <v>8534</v>
      </c>
      <c r="C8482" s="540" t="s">
        <v>12384</v>
      </c>
      <c r="D8482" s="540" t="s">
        <v>2778</v>
      </c>
      <c r="E8482" s="540" t="s">
        <v>13307</v>
      </c>
      <c r="F8482" s="556">
        <v>29000000</v>
      </c>
      <c r="G8482" s="541">
        <v>2023</v>
      </c>
      <c r="H8482" s="542">
        <f>VLOOKUP(G8482,[3]잔가율!$B$3:$C$33,2,FALSE)</f>
        <v>0.82599999999999996</v>
      </c>
      <c r="I8482" s="552">
        <f t="shared" si="132"/>
        <v>23954000</v>
      </c>
    </row>
    <row r="8483" spans="1:9">
      <c r="A8483" s="539">
        <v>8482</v>
      </c>
      <c r="B8483" s="540" t="s">
        <v>8534</v>
      </c>
      <c r="C8483" s="540" t="s">
        <v>12384</v>
      </c>
      <c r="D8483" s="540" t="s">
        <v>2778</v>
      </c>
      <c r="E8483" s="540" t="s">
        <v>13308</v>
      </c>
      <c r="F8483" s="556">
        <v>23720000</v>
      </c>
      <c r="G8483" s="541">
        <v>2023</v>
      </c>
      <c r="H8483" s="542">
        <f>VLOOKUP(G8483,[3]잔가율!$B$3:$C$33,2,FALSE)</f>
        <v>0.82599999999999996</v>
      </c>
      <c r="I8483" s="552">
        <f t="shared" si="132"/>
        <v>19592720</v>
      </c>
    </row>
    <row r="8484" spans="1:9">
      <c r="A8484" s="539">
        <v>8483</v>
      </c>
      <c r="B8484" s="540" t="s">
        <v>8534</v>
      </c>
      <c r="C8484" s="540" t="s">
        <v>12384</v>
      </c>
      <c r="D8484" s="540" t="s">
        <v>2778</v>
      </c>
      <c r="E8484" s="540" t="s">
        <v>13309</v>
      </c>
      <c r="F8484" s="556">
        <v>33640000</v>
      </c>
      <c r="G8484" s="541">
        <v>2023</v>
      </c>
      <c r="H8484" s="542">
        <f>VLOOKUP(G8484,[3]잔가율!$B$3:$C$33,2,FALSE)</f>
        <v>0.82599999999999996</v>
      </c>
      <c r="I8484" s="552">
        <f t="shared" si="132"/>
        <v>27786640</v>
      </c>
    </row>
    <row r="8485" spans="1:9">
      <c r="A8485" s="539">
        <v>8484</v>
      </c>
      <c r="B8485" s="540" t="s">
        <v>8534</v>
      </c>
      <c r="C8485" s="540" t="s">
        <v>12384</v>
      </c>
      <c r="D8485" s="540" t="s">
        <v>2778</v>
      </c>
      <c r="E8485" s="540" t="s">
        <v>13310</v>
      </c>
      <c r="F8485" s="556">
        <v>26400000</v>
      </c>
      <c r="G8485" s="541">
        <v>2023</v>
      </c>
      <c r="H8485" s="542">
        <f>VLOOKUP(G8485,[3]잔가율!$B$3:$C$33,2,FALSE)</f>
        <v>0.82599999999999996</v>
      </c>
      <c r="I8485" s="552">
        <f t="shared" si="132"/>
        <v>21806400</v>
      </c>
    </row>
    <row r="8486" spans="1:9">
      <c r="A8486" s="539">
        <v>8485</v>
      </c>
      <c r="B8486" s="540" t="s">
        <v>8534</v>
      </c>
      <c r="C8486" s="540" t="s">
        <v>12384</v>
      </c>
      <c r="D8486" s="540" t="s">
        <v>2778</v>
      </c>
      <c r="E8486" s="540" t="s">
        <v>13311</v>
      </c>
      <c r="F8486" s="556">
        <v>28050000</v>
      </c>
      <c r="G8486" s="541">
        <v>2023</v>
      </c>
      <c r="H8486" s="542">
        <f>VLOOKUP(G8486,[3]잔가율!$B$3:$C$33,2,FALSE)</f>
        <v>0.82599999999999996</v>
      </c>
      <c r="I8486" s="552">
        <f t="shared" si="132"/>
        <v>23169300</v>
      </c>
    </row>
    <row r="8487" spans="1:9">
      <c r="A8487" s="539">
        <v>8486</v>
      </c>
      <c r="B8487" s="540" t="s">
        <v>8534</v>
      </c>
      <c r="C8487" s="540" t="s">
        <v>12384</v>
      </c>
      <c r="D8487" s="540" t="s">
        <v>2778</v>
      </c>
      <c r="E8487" s="540" t="s">
        <v>13312</v>
      </c>
      <c r="F8487" s="556">
        <v>29000000</v>
      </c>
      <c r="G8487" s="541">
        <v>2023</v>
      </c>
      <c r="H8487" s="542">
        <f>VLOOKUP(G8487,[3]잔가율!$B$3:$C$33,2,FALSE)</f>
        <v>0.82599999999999996</v>
      </c>
      <c r="I8487" s="552">
        <f t="shared" si="132"/>
        <v>23954000</v>
      </c>
    </row>
    <row r="8488" spans="1:9">
      <c r="A8488" s="539">
        <v>8487</v>
      </c>
      <c r="B8488" s="540" t="s">
        <v>8534</v>
      </c>
      <c r="C8488" s="540" t="s">
        <v>12384</v>
      </c>
      <c r="D8488" s="540" t="s">
        <v>2778</v>
      </c>
      <c r="E8488" s="540" t="s">
        <v>13313</v>
      </c>
      <c r="F8488" s="556">
        <v>33400000</v>
      </c>
      <c r="G8488" s="541">
        <v>2023</v>
      </c>
      <c r="H8488" s="542">
        <f>VLOOKUP(G8488,[3]잔가율!$B$3:$C$33,2,FALSE)</f>
        <v>0.82599999999999996</v>
      </c>
      <c r="I8488" s="552">
        <f t="shared" si="132"/>
        <v>27588400</v>
      </c>
    </row>
    <row r="8489" spans="1:9">
      <c r="A8489" s="539">
        <v>8488</v>
      </c>
      <c r="B8489" s="540" t="s">
        <v>8534</v>
      </c>
      <c r="C8489" s="540" t="s">
        <v>12384</v>
      </c>
      <c r="D8489" s="540" t="s">
        <v>2778</v>
      </c>
      <c r="E8489" s="540" t="s">
        <v>13314</v>
      </c>
      <c r="F8489" s="556">
        <v>33400000</v>
      </c>
      <c r="G8489" s="541">
        <v>2023</v>
      </c>
      <c r="H8489" s="542">
        <f>VLOOKUP(G8489,[3]잔가율!$B$3:$C$33,2,FALSE)</f>
        <v>0.82599999999999996</v>
      </c>
      <c r="I8489" s="552">
        <f t="shared" si="132"/>
        <v>27588400</v>
      </c>
    </row>
    <row r="8490" spans="1:9">
      <c r="A8490" s="539">
        <v>8489</v>
      </c>
      <c r="B8490" s="540" t="s">
        <v>8534</v>
      </c>
      <c r="C8490" s="540" t="s">
        <v>12384</v>
      </c>
      <c r="D8490" s="540" t="s">
        <v>2778</v>
      </c>
      <c r="E8490" s="540" t="s">
        <v>13315</v>
      </c>
      <c r="F8490" s="556">
        <v>30500000</v>
      </c>
      <c r="G8490" s="541">
        <v>2023</v>
      </c>
      <c r="H8490" s="542">
        <f>VLOOKUP(G8490,[3]잔가율!$B$3:$C$33,2,FALSE)</f>
        <v>0.82599999999999996</v>
      </c>
      <c r="I8490" s="552">
        <f t="shared" si="132"/>
        <v>25193000</v>
      </c>
    </row>
    <row r="8491" spans="1:9">
      <c r="A8491" s="539">
        <v>8490</v>
      </c>
      <c r="B8491" s="540" t="s">
        <v>8534</v>
      </c>
      <c r="C8491" s="540" t="s">
        <v>12384</v>
      </c>
      <c r="D8491" s="540" t="s">
        <v>2778</v>
      </c>
      <c r="E8491" s="540" t="s">
        <v>13316</v>
      </c>
      <c r="F8491" s="556">
        <v>31590000</v>
      </c>
      <c r="G8491" s="541">
        <v>2023</v>
      </c>
      <c r="H8491" s="542">
        <f>VLOOKUP(G8491,[3]잔가율!$B$3:$C$33,2,FALSE)</f>
        <v>0.82599999999999996</v>
      </c>
      <c r="I8491" s="552">
        <f t="shared" si="132"/>
        <v>26093340</v>
      </c>
    </row>
    <row r="8492" spans="1:9">
      <c r="A8492" s="539">
        <v>8491</v>
      </c>
      <c r="B8492" s="540" t="s">
        <v>8534</v>
      </c>
      <c r="C8492" s="540" t="s">
        <v>12384</v>
      </c>
      <c r="D8492" s="540" t="s">
        <v>2778</v>
      </c>
      <c r="E8492" s="540" t="s">
        <v>13317</v>
      </c>
      <c r="F8492" s="556">
        <v>31500000</v>
      </c>
      <c r="G8492" s="541">
        <v>2023</v>
      </c>
      <c r="H8492" s="542">
        <f>VLOOKUP(G8492,[3]잔가율!$B$3:$C$33,2,FALSE)</f>
        <v>0.82599999999999996</v>
      </c>
      <c r="I8492" s="552">
        <f t="shared" si="132"/>
        <v>26019000</v>
      </c>
    </row>
    <row r="8493" spans="1:9">
      <c r="A8493" s="539">
        <v>8492</v>
      </c>
      <c r="B8493" s="540" t="s">
        <v>8534</v>
      </c>
      <c r="C8493" s="540" t="s">
        <v>12384</v>
      </c>
      <c r="D8493" s="540" t="s">
        <v>2778</v>
      </c>
      <c r="E8493" s="540" t="s">
        <v>13318</v>
      </c>
      <c r="F8493" s="556">
        <v>31830000</v>
      </c>
      <c r="G8493" s="541">
        <v>2023</v>
      </c>
      <c r="H8493" s="542">
        <f>VLOOKUP(G8493,[3]잔가율!$B$3:$C$33,2,FALSE)</f>
        <v>0.82599999999999996</v>
      </c>
      <c r="I8493" s="552">
        <f t="shared" si="132"/>
        <v>26291580</v>
      </c>
    </row>
    <row r="8494" spans="1:9">
      <c r="A8494" s="539">
        <v>8493</v>
      </c>
      <c r="B8494" s="540" t="s">
        <v>8534</v>
      </c>
      <c r="C8494" s="540" t="s">
        <v>12384</v>
      </c>
      <c r="D8494" s="540" t="s">
        <v>2778</v>
      </c>
      <c r="E8494" s="540" t="s">
        <v>13319</v>
      </c>
      <c r="F8494" s="556">
        <v>30500000</v>
      </c>
      <c r="G8494" s="541">
        <v>2023</v>
      </c>
      <c r="H8494" s="542">
        <f>VLOOKUP(G8494,[3]잔가율!$B$3:$C$33,2,FALSE)</f>
        <v>0.82599999999999996</v>
      </c>
      <c r="I8494" s="552">
        <f t="shared" si="132"/>
        <v>25193000</v>
      </c>
    </row>
    <row r="8495" spans="1:9">
      <c r="A8495" s="539">
        <v>8494</v>
      </c>
      <c r="B8495" s="540" t="s">
        <v>8534</v>
      </c>
      <c r="C8495" s="540" t="s">
        <v>12384</v>
      </c>
      <c r="D8495" s="540" t="s">
        <v>2778</v>
      </c>
      <c r="E8495" s="540" t="s">
        <v>13320</v>
      </c>
      <c r="F8495" s="556">
        <v>31590000</v>
      </c>
      <c r="G8495" s="541">
        <v>2023</v>
      </c>
      <c r="H8495" s="542">
        <f>VLOOKUP(G8495,[3]잔가율!$B$3:$C$33,2,FALSE)</f>
        <v>0.82599999999999996</v>
      </c>
      <c r="I8495" s="552">
        <f t="shared" si="132"/>
        <v>26093340</v>
      </c>
    </row>
    <row r="8496" spans="1:9">
      <c r="A8496" s="539">
        <v>8495</v>
      </c>
      <c r="B8496" s="540" t="s">
        <v>8534</v>
      </c>
      <c r="C8496" s="540" t="s">
        <v>12384</v>
      </c>
      <c r="D8496" s="540" t="s">
        <v>2778</v>
      </c>
      <c r="E8496" s="540" t="s">
        <v>13321</v>
      </c>
      <c r="F8496" s="556">
        <v>36490000</v>
      </c>
      <c r="G8496" s="541">
        <v>2023</v>
      </c>
      <c r="H8496" s="542">
        <f>VLOOKUP(G8496,[3]잔가율!$B$3:$C$33,2,FALSE)</f>
        <v>0.82599999999999996</v>
      </c>
      <c r="I8496" s="552">
        <f t="shared" si="132"/>
        <v>30140740</v>
      </c>
    </row>
    <row r="8497" spans="1:9">
      <c r="A8497" s="539">
        <v>8496</v>
      </c>
      <c r="B8497" s="540" t="s">
        <v>8534</v>
      </c>
      <c r="C8497" s="540" t="s">
        <v>12384</v>
      </c>
      <c r="D8497" s="540" t="s">
        <v>2778</v>
      </c>
      <c r="E8497" s="540" t="s">
        <v>13322</v>
      </c>
      <c r="F8497" s="556">
        <v>33010000</v>
      </c>
      <c r="G8497" s="541">
        <v>2023</v>
      </c>
      <c r="H8497" s="542">
        <f>VLOOKUP(G8497,[3]잔가율!$B$3:$C$33,2,FALSE)</f>
        <v>0.82599999999999996</v>
      </c>
      <c r="I8497" s="552">
        <f t="shared" si="132"/>
        <v>27266260</v>
      </c>
    </row>
    <row r="8498" spans="1:9">
      <c r="A8498" s="539">
        <v>8497</v>
      </c>
      <c r="B8498" s="540" t="s">
        <v>8534</v>
      </c>
      <c r="C8498" s="540" t="s">
        <v>12384</v>
      </c>
      <c r="D8498" s="540" t="s">
        <v>2778</v>
      </c>
      <c r="E8498" s="540" t="s">
        <v>13323</v>
      </c>
      <c r="F8498" s="556">
        <v>30390000</v>
      </c>
      <c r="G8498" s="541">
        <v>2023</v>
      </c>
      <c r="H8498" s="542">
        <f>VLOOKUP(G8498,[3]잔가율!$B$3:$C$33,2,FALSE)</f>
        <v>0.82599999999999996</v>
      </c>
      <c r="I8498" s="552">
        <f t="shared" si="132"/>
        <v>25102140</v>
      </c>
    </row>
    <row r="8499" spans="1:9">
      <c r="A8499" s="539">
        <v>8498</v>
      </c>
      <c r="B8499" s="540" t="s">
        <v>8534</v>
      </c>
      <c r="C8499" s="540" t="s">
        <v>12384</v>
      </c>
      <c r="D8499" s="540" t="s">
        <v>2778</v>
      </c>
      <c r="E8499" s="540" t="s">
        <v>13324</v>
      </c>
      <c r="F8499" s="556">
        <v>33400000</v>
      </c>
      <c r="G8499" s="541">
        <v>2023</v>
      </c>
      <c r="H8499" s="542">
        <f>VLOOKUP(G8499,[3]잔가율!$B$3:$C$33,2,FALSE)</f>
        <v>0.82599999999999996</v>
      </c>
      <c r="I8499" s="552">
        <f t="shared" si="132"/>
        <v>27588400</v>
      </c>
    </row>
    <row r="8500" spans="1:9">
      <c r="A8500" s="539">
        <v>8499</v>
      </c>
      <c r="B8500" s="540" t="s">
        <v>8534</v>
      </c>
      <c r="C8500" s="540" t="s">
        <v>12384</v>
      </c>
      <c r="D8500" s="540" t="s">
        <v>2778</v>
      </c>
      <c r="E8500" s="540" t="s">
        <v>13325</v>
      </c>
      <c r="F8500" s="556">
        <v>34420000</v>
      </c>
      <c r="G8500" s="541">
        <v>2023</v>
      </c>
      <c r="H8500" s="542">
        <f>VLOOKUP(G8500,[3]잔가율!$B$3:$C$33,2,FALSE)</f>
        <v>0.82599999999999996</v>
      </c>
      <c r="I8500" s="552">
        <f t="shared" si="132"/>
        <v>28430920</v>
      </c>
    </row>
    <row r="8501" spans="1:9">
      <c r="A8501" s="539">
        <v>8500</v>
      </c>
      <c r="B8501" s="540" t="s">
        <v>8534</v>
      </c>
      <c r="C8501" s="540" t="s">
        <v>12384</v>
      </c>
      <c r="D8501" s="540" t="s">
        <v>2778</v>
      </c>
      <c r="E8501" s="540" t="s">
        <v>13326</v>
      </c>
      <c r="F8501" s="556">
        <v>33010000</v>
      </c>
      <c r="G8501" s="541">
        <v>2023</v>
      </c>
      <c r="H8501" s="542">
        <f>VLOOKUP(G8501,[3]잔가율!$B$3:$C$33,2,FALSE)</f>
        <v>0.82599999999999996</v>
      </c>
      <c r="I8501" s="552">
        <f t="shared" si="132"/>
        <v>27266260</v>
      </c>
    </row>
    <row r="8502" spans="1:9">
      <c r="A8502" s="539">
        <v>8501</v>
      </c>
      <c r="B8502" s="540" t="s">
        <v>8534</v>
      </c>
      <c r="C8502" s="540" t="s">
        <v>12384</v>
      </c>
      <c r="D8502" s="540" t="s">
        <v>2778</v>
      </c>
      <c r="E8502" s="540" t="s">
        <v>13327</v>
      </c>
      <c r="F8502" s="556">
        <v>32040000</v>
      </c>
      <c r="G8502" s="541">
        <v>2023</v>
      </c>
      <c r="H8502" s="542">
        <f>VLOOKUP(G8502,[3]잔가율!$B$3:$C$33,2,FALSE)</f>
        <v>0.82599999999999996</v>
      </c>
      <c r="I8502" s="552">
        <f t="shared" si="132"/>
        <v>26465040</v>
      </c>
    </row>
    <row r="8503" spans="1:9">
      <c r="A8503" s="539">
        <v>8502</v>
      </c>
      <c r="B8503" s="540" t="s">
        <v>8534</v>
      </c>
      <c r="C8503" s="540" t="s">
        <v>12384</v>
      </c>
      <c r="D8503" s="540" t="s">
        <v>2778</v>
      </c>
      <c r="E8503" s="540" t="s">
        <v>13328</v>
      </c>
      <c r="F8503" s="556">
        <v>31750000</v>
      </c>
      <c r="G8503" s="541">
        <v>2023</v>
      </c>
      <c r="H8503" s="542">
        <f>VLOOKUP(G8503,[3]잔가율!$B$3:$C$33,2,FALSE)</f>
        <v>0.82599999999999996</v>
      </c>
      <c r="I8503" s="552">
        <f t="shared" si="132"/>
        <v>26225500</v>
      </c>
    </row>
    <row r="8504" spans="1:9">
      <c r="A8504" s="539">
        <v>8503</v>
      </c>
      <c r="B8504" s="540" t="s">
        <v>8534</v>
      </c>
      <c r="C8504" s="540" t="s">
        <v>12384</v>
      </c>
      <c r="D8504" s="540" t="s">
        <v>2778</v>
      </c>
      <c r="E8504" s="540" t="s">
        <v>13329</v>
      </c>
      <c r="F8504" s="556">
        <v>25910000</v>
      </c>
      <c r="G8504" s="541">
        <v>2023</v>
      </c>
      <c r="H8504" s="542">
        <f>VLOOKUP(G8504,[3]잔가율!$B$3:$C$33,2,FALSE)</f>
        <v>0.82599999999999996</v>
      </c>
      <c r="I8504" s="552">
        <f t="shared" si="132"/>
        <v>21401660</v>
      </c>
    </row>
    <row r="8505" spans="1:9">
      <c r="A8505" s="539">
        <v>8504</v>
      </c>
      <c r="B8505" s="540" t="s">
        <v>8534</v>
      </c>
      <c r="C8505" s="540" t="s">
        <v>12384</v>
      </c>
      <c r="D8505" s="540" t="s">
        <v>2778</v>
      </c>
      <c r="E8505" s="540" t="s">
        <v>13330</v>
      </c>
      <c r="F8505" s="556">
        <v>25450000</v>
      </c>
      <c r="G8505" s="541">
        <v>2023</v>
      </c>
      <c r="H8505" s="542">
        <f>VLOOKUP(G8505,[3]잔가율!$B$3:$C$33,2,FALSE)</f>
        <v>0.82599999999999996</v>
      </c>
      <c r="I8505" s="552">
        <f t="shared" si="132"/>
        <v>21021700</v>
      </c>
    </row>
    <row r="8506" spans="1:9">
      <c r="A8506" s="539">
        <v>8505</v>
      </c>
      <c r="B8506" s="540" t="s">
        <v>8534</v>
      </c>
      <c r="C8506" s="540" t="s">
        <v>12384</v>
      </c>
      <c r="D8506" s="540" t="s">
        <v>2778</v>
      </c>
      <c r="E8506" s="540" t="s">
        <v>13331</v>
      </c>
      <c r="F8506" s="556">
        <v>26070000</v>
      </c>
      <c r="G8506" s="541">
        <v>2023</v>
      </c>
      <c r="H8506" s="542">
        <f>VLOOKUP(G8506,[3]잔가율!$B$3:$C$33,2,FALSE)</f>
        <v>0.82599999999999996</v>
      </c>
      <c r="I8506" s="552">
        <f t="shared" si="132"/>
        <v>21533820</v>
      </c>
    </row>
    <row r="8507" spans="1:9">
      <c r="A8507" s="539">
        <v>8506</v>
      </c>
      <c r="B8507" s="540" t="s">
        <v>8534</v>
      </c>
      <c r="C8507" s="540" t="s">
        <v>12384</v>
      </c>
      <c r="D8507" s="540" t="s">
        <v>2778</v>
      </c>
      <c r="E8507" s="540" t="s">
        <v>13332</v>
      </c>
      <c r="F8507" s="556">
        <v>19070000</v>
      </c>
      <c r="G8507" s="541">
        <v>2023</v>
      </c>
      <c r="H8507" s="542">
        <f>VLOOKUP(G8507,[3]잔가율!$B$3:$C$33,2,FALSE)</f>
        <v>0.82599999999999996</v>
      </c>
      <c r="I8507" s="552">
        <f t="shared" si="132"/>
        <v>15751820</v>
      </c>
    </row>
    <row r="8508" spans="1:9">
      <c r="A8508" s="539">
        <v>8507</v>
      </c>
      <c r="B8508" s="540" t="s">
        <v>8534</v>
      </c>
      <c r="C8508" s="540" t="s">
        <v>12384</v>
      </c>
      <c r="D8508" s="540" t="s">
        <v>2778</v>
      </c>
      <c r="E8508" s="540" t="s">
        <v>13333</v>
      </c>
      <c r="F8508" s="556">
        <v>19700000</v>
      </c>
      <c r="G8508" s="541">
        <v>2023</v>
      </c>
      <c r="H8508" s="542">
        <f>VLOOKUP(G8508,[3]잔가율!$B$3:$C$33,2,FALSE)</f>
        <v>0.82599999999999996</v>
      </c>
      <c r="I8508" s="552">
        <f t="shared" si="132"/>
        <v>16272200</v>
      </c>
    </row>
    <row r="8509" spans="1:9">
      <c r="A8509" s="539">
        <v>8508</v>
      </c>
      <c r="B8509" s="540" t="s">
        <v>8534</v>
      </c>
      <c r="C8509" s="540" t="s">
        <v>12384</v>
      </c>
      <c r="D8509" s="540" t="s">
        <v>2778</v>
      </c>
      <c r="E8509" s="540" t="s">
        <v>13334</v>
      </c>
      <c r="F8509" s="556">
        <v>19700000</v>
      </c>
      <c r="G8509" s="541">
        <v>2023</v>
      </c>
      <c r="H8509" s="542">
        <f>VLOOKUP(G8509,[3]잔가율!$B$3:$C$33,2,FALSE)</f>
        <v>0.82599999999999996</v>
      </c>
      <c r="I8509" s="552">
        <f t="shared" si="132"/>
        <v>16272200</v>
      </c>
    </row>
    <row r="8510" spans="1:9">
      <c r="A8510" s="539">
        <v>8509</v>
      </c>
      <c r="B8510" s="540" t="s">
        <v>8534</v>
      </c>
      <c r="C8510" s="540" t="s">
        <v>12384</v>
      </c>
      <c r="D8510" s="540" t="s">
        <v>2778</v>
      </c>
      <c r="E8510" s="540" t="s">
        <v>13335</v>
      </c>
      <c r="F8510" s="556">
        <v>17270000</v>
      </c>
      <c r="G8510" s="541">
        <v>2023</v>
      </c>
      <c r="H8510" s="542">
        <f>VLOOKUP(G8510,[3]잔가율!$B$3:$C$33,2,FALSE)</f>
        <v>0.82599999999999996</v>
      </c>
      <c r="I8510" s="552">
        <f t="shared" si="132"/>
        <v>14265020</v>
      </c>
    </row>
    <row r="8511" spans="1:9">
      <c r="A8511" s="539">
        <v>8510</v>
      </c>
      <c r="B8511" s="540" t="s">
        <v>8534</v>
      </c>
      <c r="C8511" s="540" t="s">
        <v>12384</v>
      </c>
      <c r="D8511" s="540" t="s">
        <v>2778</v>
      </c>
      <c r="E8511" s="540" t="s">
        <v>13336</v>
      </c>
      <c r="F8511" s="556">
        <v>17900000</v>
      </c>
      <c r="G8511" s="541">
        <v>2023</v>
      </c>
      <c r="H8511" s="542">
        <f>VLOOKUP(G8511,[3]잔가율!$B$3:$C$33,2,FALSE)</f>
        <v>0.82599999999999996</v>
      </c>
      <c r="I8511" s="552">
        <f t="shared" si="132"/>
        <v>14785400</v>
      </c>
    </row>
    <row r="8512" spans="1:9">
      <c r="A8512" s="539">
        <v>8511</v>
      </c>
      <c r="B8512" s="540" t="s">
        <v>8534</v>
      </c>
      <c r="C8512" s="540" t="s">
        <v>12384</v>
      </c>
      <c r="D8512" s="540" t="s">
        <v>2778</v>
      </c>
      <c r="E8512" s="540" t="s">
        <v>13337</v>
      </c>
      <c r="F8512" s="556">
        <v>17900000</v>
      </c>
      <c r="G8512" s="541">
        <v>2023</v>
      </c>
      <c r="H8512" s="542">
        <f>VLOOKUP(G8512,[3]잔가율!$B$3:$C$33,2,FALSE)</f>
        <v>0.82599999999999996</v>
      </c>
      <c r="I8512" s="552">
        <f t="shared" si="132"/>
        <v>14785400</v>
      </c>
    </row>
    <row r="8513" spans="1:9">
      <c r="A8513" s="539">
        <v>8512</v>
      </c>
      <c r="B8513" s="540" t="s">
        <v>8534</v>
      </c>
      <c r="C8513" s="540" t="s">
        <v>12384</v>
      </c>
      <c r="D8513" s="540" t="s">
        <v>2778</v>
      </c>
      <c r="E8513" s="540" t="s">
        <v>13338</v>
      </c>
      <c r="F8513" s="556">
        <v>22890000</v>
      </c>
      <c r="G8513" s="541">
        <v>2023</v>
      </c>
      <c r="H8513" s="542">
        <f>VLOOKUP(G8513,[3]잔가율!$B$3:$C$33,2,FALSE)</f>
        <v>0.82599999999999996</v>
      </c>
      <c r="I8513" s="552">
        <f t="shared" si="132"/>
        <v>18907140</v>
      </c>
    </row>
    <row r="8514" spans="1:9">
      <c r="A8514" s="539">
        <v>8513</v>
      </c>
      <c r="B8514" s="540" t="s">
        <v>8534</v>
      </c>
      <c r="C8514" s="540" t="s">
        <v>12384</v>
      </c>
      <c r="D8514" s="540" t="s">
        <v>2778</v>
      </c>
      <c r="E8514" s="540" t="s">
        <v>13339</v>
      </c>
      <c r="F8514" s="556">
        <v>21830000</v>
      </c>
      <c r="G8514" s="541">
        <v>2023</v>
      </c>
      <c r="H8514" s="542">
        <f>VLOOKUP(G8514,[3]잔가율!$B$3:$C$33,2,FALSE)</f>
        <v>0.82599999999999996</v>
      </c>
      <c r="I8514" s="552">
        <f t="shared" ref="I8514:I8577" si="133">ROUNDDOWN(F8514*H8514,0)</f>
        <v>18031580</v>
      </c>
    </row>
    <row r="8515" spans="1:9">
      <c r="A8515" s="539">
        <v>8514</v>
      </c>
      <c r="B8515" s="540" t="s">
        <v>8534</v>
      </c>
      <c r="C8515" s="540" t="s">
        <v>12384</v>
      </c>
      <c r="D8515" s="540" t="s">
        <v>2778</v>
      </c>
      <c r="E8515" s="540" t="s">
        <v>13340</v>
      </c>
      <c r="F8515" s="556">
        <v>22890000</v>
      </c>
      <c r="G8515" s="541">
        <v>2023</v>
      </c>
      <c r="H8515" s="542">
        <f>VLOOKUP(G8515,[3]잔가율!$B$3:$C$33,2,FALSE)</f>
        <v>0.82599999999999996</v>
      </c>
      <c r="I8515" s="552">
        <f t="shared" si="133"/>
        <v>18907140</v>
      </c>
    </row>
    <row r="8516" spans="1:9">
      <c r="A8516" s="539">
        <v>8515</v>
      </c>
      <c r="B8516" s="540" t="s">
        <v>8534</v>
      </c>
      <c r="C8516" s="540" t="s">
        <v>12384</v>
      </c>
      <c r="D8516" s="540" t="s">
        <v>2778</v>
      </c>
      <c r="E8516" s="540" t="s">
        <v>13341</v>
      </c>
      <c r="F8516" s="556">
        <v>20370000</v>
      </c>
      <c r="G8516" s="541">
        <v>2023</v>
      </c>
      <c r="H8516" s="542">
        <f>VLOOKUP(G8516,[3]잔가율!$B$3:$C$33,2,FALSE)</f>
        <v>0.82599999999999996</v>
      </c>
      <c r="I8516" s="552">
        <f t="shared" si="133"/>
        <v>16825620</v>
      </c>
    </row>
    <row r="8517" spans="1:9">
      <c r="A8517" s="539">
        <v>8516</v>
      </c>
      <c r="B8517" s="540" t="s">
        <v>8534</v>
      </c>
      <c r="C8517" s="540" t="s">
        <v>12384</v>
      </c>
      <c r="D8517" s="540" t="s">
        <v>2778</v>
      </c>
      <c r="E8517" s="540" t="s">
        <v>13342</v>
      </c>
      <c r="F8517" s="556">
        <v>19750000</v>
      </c>
      <c r="G8517" s="541">
        <v>2023</v>
      </c>
      <c r="H8517" s="542">
        <f>VLOOKUP(G8517,[3]잔가율!$B$3:$C$33,2,FALSE)</f>
        <v>0.82599999999999996</v>
      </c>
      <c r="I8517" s="552">
        <f t="shared" si="133"/>
        <v>16313500</v>
      </c>
    </row>
    <row r="8518" spans="1:9">
      <c r="A8518" s="539">
        <v>8517</v>
      </c>
      <c r="B8518" s="540" t="s">
        <v>8534</v>
      </c>
      <c r="C8518" s="540" t="s">
        <v>12384</v>
      </c>
      <c r="D8518" s="540" t="s">
        <v>2778</v>
      </c>
      <c r="E8518" s="540" t="s">
        <v>13343</v>
      </c>
      <c r="F8518" s="556">
        <v>26630000</v>
      </c>
      <c r="G8518" s="541">
        <v>2023</v>
      </c>
      <c r="H8518" s="542">
        <f>VLOOKUP(G8518,[3]잔가율!$B$3:$C$33,2,FALSE)</f>
        <v>0.82599999999999996</v>
      </c>
      <c r="I8518" s="552">
        <f t="shared" si="133"/>
        <v>21996380</v>
      </c>
    </row>
    <row r="8519" spans="1:9">
      <c r="A8519" s="539">
        <v>8518</v>
      </c>
      <c r="B8519" s="540" t="s">
        <v>8534</v>
      </c>
      <c r="C8519" s="540" t="s">
        <v>12384</v>
      </c>
      <c r="D8519" s="540" t="s">
        <v>2778</v>
      </c>
      <c r="E8519" s="540" t="s">
        <v>13344</v>
      </c>
      <c r="F8519" s="556">
        <v>28090000</v>
      </c>
      <c r="G8519" s="541">
        <v>2023</v>
      </c>
      <c r="H8519" s="542">
        <f>VLOOKUP(G8519,[3]잔가율!$B$3:$C$33,2,FALSE)</f>
        <v>0.82599999999999996</v>
      </c>
      <c r="I8519" s="552">
        <f t="shared" si="133"/>
        <v>23202340</v>
      </c>
    </row>
    <row r="8520" spans="1:9">
      <c r="A8520" s="539">
        <v>8519</v>
      </c>
      <c r="B8520" s="540" t="s">
        <v>8534</v>
      </c>
      <c r="C8520" s="540" t="s">
        <v>12384</v>
      </c>
      <c r="D8520" s="540" t="s">
        <v>2778</v>
      </c>
      <c r="E8520" s="540" t="s">
        <v>13345</v>
      </c>
      <c r="F8520" s="556">
        <v>28090000</v>
      </c>
      <c r="G8520" s="541">
        <v>2023</v>
      </c>
      <c r="H8520" s="542">
        <f>VLOOKUP(G8520,[3]잔가율!$B$3:$C$33,2,FALSE)</f>
        <v>0.82599999999999996</v>
      </c>
      <c r="I8520" s="552">
        <f t="shared" si="133"/>
        <v>23202340</v>
      </c>
    </row>
    <row r="8521" spans="1:9">
      <c r="A8521" s="539">
        <v>8520</v>
      </c>
      <c r="B8521" s="540" t="s">
        <v>8534</v>
      </c>
      <c r="C8521" s="540" t="s">
        <v>12384</v>
      </c>
      <c r="D8521" s="540" t="s">
        <v>2778</v>
      </c>
      <c r="E8521" s="540" t="s">
        <v>13346</v>
      </c>
      <c r="F8521" s="556">
        <v>23540000</v>
      </c>
      <c r="G8521" s="541">
        <v>2023</v>
      </c>
      <c r="H8521" s="542">
        <f>VLOOKUP(G8521,[3]잔가율!$B$3:$C$33,2,FALSE)</f>
        <v>0.82599999999999996</v>
      </c>
      <c r="I8521" s="552">
        <f t="shared" si="133"/>
        <v>19444040</v>
      </c>
    </row>
    <row r="8522" spans="1:9">
      <c r="A8522" s="539">
        <v>8521</v>
      </c>
      <c r="B8522" s="540" t="s">
        <v>8534</v>
      </c>
      <c r="C8522" s="540" t="s">
        <v>12384</v>
      </c>
      <c r="D8522" s="540" t="s">
        <v>2778</v>
      </c>
      <c r="E8522" s="540" t="s">
        <v>13347</v>
      </c>
      <c r="F8522" s="556">
        <v>22630000</v>
      </c>
      <c r="G8522" s="541">
        <v>2023</v>
      </c>
      <c r="H8522" s="542">
        <f>VLOOKUP(G8522,[3]잔가율!$B$3:$C$33,2,FALSE)</f>
        <v>0.82599999999999996</v>
      </c>
      <c r="I8522" s="552">
        <f t="shared" si="133"/>
        <v>18692380</v>
      </c>
    </row>
    <row r="8523" spans="1:9">
      <c r="A8523" s="539">
        <v>8522</v>
      </c>
      <c r="B8523" s="540" t="s">
        <v>8534</v>
      </c>
      <c r="C8523" s="540" t="s">
        <v>12384</v>
      </c>
      <c r="D8523" s="540" t="s">
        <v>2778</v>
      </c>
      <c r="E8523" s="540" t="s">
        <v>13348</v>
      </c>
      <c r="F8523" s="556">
        <v>37720000</v>
      </c>
      <c r="G8523" s="541">
        <v>2023</v>
      </c>
      <c r="H8523" s="542">
        <f>VLOOKUP(G8523,[3]잔가율!$B$3:$C$33,2,FALSE)</f>
        <v>0.82599999999999996</v>
      </c>
      <c r="I8523" s="552">
        <f t="shared" si="133"/>
        <v>31156720</v>
      </c>
    </row>
    <row r="8524" spans="1:9">
      <c r="A8524" s="539">
        <v>8523</v>
      </c>
      <c r="B8524" s="540" t="s">
        <v>8534</v>
      </c>
      <c r="C8524" s="540" t="s">
        <v>12384</v>
      </c>
      <c r="D8524" s="540" t="s">
        <v>2778</v>
      </c>
      <c r="E8524" s="540" t="s">
        <v>13349</v>
      </c>
      <c r="F8524" s="556">
        <v>17270000</v>
      </c>
      <c r="G8524" s="541">
        <v>2023</v>
      </c>
      <c r="H8524" s="542">
        <f>VLOOKUP(G8524,[3]잔가율!$B$3:$C$33,2,FALSE)</f>
        <v>0.82599999999999996</v>
      </c>
      <c r="I8524" s="552">
        <f t="shared" si="133"/>
        <v>14265020</v>
      </c>
    </row>
    <row r="8525" spans="1:9">
      <c r="A8525" s="539">
        <v>8524</v>
      </c>
      <c r="B8525" s="540" t="s">
        <v>8534</v>
      </c>
      <c r="C8525" s="540" t="s">
        <v>12384</v>
      </c>
      <c r="D8525" s="540" t="s">
        <v>2778</v>
      </c>
      <c r="E8525" s="540" t="s">
        <v>13350</v>
      </c>
      <c r="F8525" s="556">
        <v>14450000</v>
      </c>
      <c r="G8525" s="541">
        <v>2023</v>
      </c>
      <c r="H8525" s="542">
        <f>VLOOKUP(G8525,[3]잔가율!$B$3:$C$33,2,FALSE)</f>
        <v>0.82599999999999996</v>
      </c>
      <c r="I8525" s="552">
        <f t="shared" si="133"/>
        <v>11935700</v>
      </c>
    </row>
    <row r="8526" spans="1:9">
      <c r="A8526" s="539">
        <v>8525</v>
      </c>
      <c r="B8526" s="540" t="s">
        <v>8534</v>
      </c>
      <c r="C8526" s="540" t="s">
        <v>12384</v>
      </c>
      <c r="D8526" s="540" t="s">
        <v>2778</v>
      </c>
      <c r="E8526" s="540" t="s">
        <v>13351</v>
      </c>
      <c r="F8526" s="556">
        <v>17710000</v>
      </c>
      <c r="G8526" s="541">
        <v>2023</v>
      </c>
      <c r="H8526" s="542">
        <f>VLOOKUP(G8526,[3]잔가율!$B$3:$C$33,2,FALSE)</f>
        <v>0.82599999999999996</v>
      </c>
      <c r="I8526" s="552">
        <f t="shared" si="133"/>
        <v>14628460</v>
      </c>
    </row>
    <row r="8527" spans="1:9">
      <c r="A8527" s="539">
        <v>8526</v>
      </c>
      <c r="B8527" s="540" t="s">
        <v>8534</v>
      </c>
      <c r="C8527" s="540" t="s">
        <v>12384</v>
      </c>
      <c r="D8527" s="540" t="s">
        <v>2778</v>
      </c>
      <c r="E8527" s="540" t="s">
        <v>13352</v>
      </c>
      <c r="F8527" s="556">
        <v>15810000</v>
      </c>
      <c r="G8527" s="541">
        <v>2023</v>
      </c>
      <c r="H8527" s="542">
        <f>VLOOKUP(G8527,[3]잔가율!$B$3:$C$33,2,FALSE)</f>
        <v>0.82599999999999996</v>
      </c>
      <c r="I8527" s="552">
        <f t="shared" si="133"/>
        <v>13059060</v>
      </c>
    </row>
    <row r="8528" spans="1:9">
      <c r="A8528" s="539">
        <v>8527</v>
      </c>
      <c r="B8528" s="540" t="s">
        <v>8534</v>
      </c>
      <c r="C8528" s="540" t="s">
        <v>12384</v>
      </c>
      <c r="D8528" s="540" t="s">
        <v>2778</v>
      </c>
      <c r="E8528" s="540" t="s">
        <v>13353</v>
      </c>
      <c r="F8528" s="556">
        <v>17360000</v>
      </c>
      <c r="G8528" s="541">
        <v>2023</v>
      </c>
      <c r="H8528" s="542">
        <f>VLOOKUP(G8528,[3]잔가율!$B$3:$C$33,2,FALSE)</f>
        <v>0.82599999999999996</v>
      </c>
      <c r="I8528" s="552">
        <f t="shared" si="133"/>
        <v>14339360</v>
      </c>
    </row>
    <row r="8529" spans="1:9">
      <c r="A8529" s="539">
        <v>8528</v>
      </c>
      <c r="B8529" s="540" t="s">
        <v>8534</v>
      </c>
      <c r="C8529" s="540" t="s">
        <v>12384</v>
      </c>
      <c r="D8529" s="540" t="s">
        <v>2778</v>
      </c>
      <c r="E8529" s="540" t="s">
        <v>13354</v>
      </c>
      <c r="F8529" s="556">
        <v>20200000</v>
      </c>
      <c r="G8529" s="541">
        <v>2023</v>
      </c>
      <c r="H8529" s="542">
        <f>VLOOKUP(G8529,[3]잔가율!$B$3:$C$33,2,FALSE)</f>
        <v>0.82599999999999996</v>
      </c>
      <c r="I8529" s="552">
        <f t="shared" si="133"/>
        <v>16685200</v>
      </c>
    </row>
    <row r="8530" spans="1:9">
      <c r="A8530" s="539">
        <v>8529</v>
      </c>
      <c r="B8530" s="540" t="s">
        <v>8534</v>
      </c>
      <c r="C8530" s="540" t="s">
        <v>12384</v>
      </c>
      <c r="D8530" s="540" t="s">
        <v>2778</v>
      </c>
      <c r="E8530" s="540" t="s">
        <v>13355</v>
      </c>
      <c r="F8530" s="556">
        <v>19360000</v>
      </c>
      <c r="G8530" s="541">
        <v>2023</v>
      </c>
      <c r="H8530" s="542">
        <f>VLOOKUP(G8530,[3]잔가율!$B$3:$C$33,2,FALSE)</f>
        <v>0.82599999999999996</v>
      </c>
      <c r="I8530" s="552">
        <f t="shared" si="133"/>
        <v>15991360</v>
      </c>
    </row>
    <row r="8531" spans="1:9">
      <c r="A8531" s="539">
        <v>8530</v>
      </c>
      <c r="B8531" s="540" t="s">
        <v>8534</v>
      </c>
      <c r="C8531" s="540" t="s">
        <v>12384</v>
      </c>
      <c r="D8531" s="540" t="s">
        <v>2778</v>
      </c>
      <c r="E8531" s="540" t="s">
        <v>13356</v>
      </c>
      <c r="F8531" s="556">
        <v>26000000</v>
      </c>
      <c r="G8531" s="541">
        <v>2023</v>
      </c>
      <c r="H8531" s="542">
        <f>VLOOKUP(G8531,[3]잔가율!$B$3:$C$33,2,FALSE)</f>
        <v>0.82599999999999996</v>
      </c>
      <c r="I8531" s="552">
        <f t="shared" si="133"/>
        <v>21476000</v>
      </c>
    </row>
    <row r="8532" spans="1:9">
      <c r="A8532" s="539">
        <v>8531</v>
      </c>
      <c r="B8532" s="540" t="s">
        <v>8534</v>
      </c>
      <c r="C8532" s="540" t="s">
        <v>12384</v>
      </c>
      <c r="D8532" s="540" t="s">
        <v>2778</v>
      </c>
      <c r="E8532" s="540" t="s">
        <v>13357</v>
      </c>
      <c r="F8532" s="556">
        <v>27170000</v>
      </c>
      <c r="G8532" s="541">
        <v>2023</v>
      </c>
      <c r="H8532" s="542">
        <f>VLOOKUP(G8532,[3]잔가율!$B$3:$C$33,2,FALSE)</f>
        <v>0.82599999999999996</v>
      </c>
      <c r="I8532" s="552">
        <f t="shared" si="133"/>
        <v>22442420</v>
      </c>
    </row>
    <row r="8533" spans="1:9">
      <c r="A8533" s="539">
        <v>8532</v>
      </c>
      <c r="B8533" s="540" t="s">
        <v>8534</v>
      </c>
      <c r="C8533" s="540" t="s">
        <v>12384</v>
      </c>
      <c r="D8533" s="540" t="s">
        <v>2778</v>
      </c>
      <c r="E8533" s="540" t="s">
        <v>13358</v>
      </c>
      <c r="F8533" s="556">
        <v>26220000</v>
      </c>
      <c r="G8533" s="541">
        <v>2023</v>
      </c>
      <c r="H8533" s="542">
        <f>VLOOKUP(G8533,[3]잔가율!$B$3:$C$33,2,FALSE)</f>
        <v>0.82599999999999996</v>
      </c>
      <c r="I8533" s="552">
        <f t="shared" si="133"/>
        <v>21657720</v>
      </c>
    </row>
    <row r="8534" spans="1:9">
      <c r="A8534" s="539">
        <v>8533</v>
      </c>
      <c r="B8534" s="540" t="s">
        <v>8534</v>
      </c>
      <c r="C8534" s="540" t="s">
        <v>12384</v>
      </c>
      <c r="D8534" s="540" t="s">
        <v>2778</v>
      </c>
      <c r="E8534" s="540" t="s">
        <v>13359</v>
      </c>
      <c r="F8534" s="556">
        <v>26780000</v>
      </c>
      <c r="G8534" s="541">
        <v>2023</v>
      </c>
      <c r="H8534" s="542">
        <f>VLOOKUP(G8534,[3]잔가율!$B$3:$C$33,2,FALSE)</f>
        <v>0.82599999999999996</v>
      </c>
      <c r="I8534" s="552">
        <f t="shared" si="133"/>
        <v>22120280</v>
      </c>
    </row>
    <row r="8535" spans="1:9">
      <c r="A8535" s="539">
        <v>8534</v>
      </c>
      <c r="B8535" s="540" t="s">
        <v>8534</v>
      </c>
      <c r="C8535" s="540" t="s">
        <v>12384</v>
      </c>
      <c r="D8535" s="540" t="s">
        <v>2778</v>
      </c>
      <c r="E8535" s="540" t="s">
        <v>13360</v>
      </c>
      <c r="F8535" s="556">
        <v>28830000</v>
      </c>
      <c r="G8535" s="541">
        <v>2023</v>
      </c>
      <c r="H8535" s="542">
        <f>VLOOKUP(G8535,[3]잔가율!$B$3:$C$33,2,FALSE)</f>
        <v>0.82599999999999996</v>
      </c>
      <c r="I8535" s="552">
        <f t="shared" si="133"/>
        <v>23813580</v>
      </c>
    </row>
    <row r="8536" spans="1:9">
      <c r="A8536" s="539">
        <v>8535</v>
      </c>
      <c r="B8536" s="540" t="s">
        <v>8534</v>
      </c>
      <c r="C8536" s="540" t="s">
        <v>12384</v>
      </c>
      <c r="D8536" s="540" t="s">
        <v>2778</v>
      </c>
      <c r="E8536" s="540" t="s">
        <v>13361</v>
      </c>
      <c r="F8536" s="556">
        <v>29440000</v>
      </c>
      <c r="G8536" s="541">
        <v>2023</v>
      </c>
      <c r="H8536" s="542">
        <f>VLOOKUP(G8536,[3]잔가율!$B$3:$C$33,2,FALSE)</f>
        <v>0.82599999999999996</v>
      </c>
      <c r="I8536" s="552">
        <f t="shared" si="133"/>
        <v>24317440</v>
      </c>
    </row>
    <row r="8537" spans="1:9">
      <c r="A8537" s="539">
        <v>8536</v>
      </c>
      <c r="B8537" s="540" t="s">
        <v>8534</v>
      </c>
      <c r="C8537" s="540" t="s">
        <v>12384</v>
      </c>
      <c r="D8537" s="540" t="s">
        <v>2778</v>
      </c>
      <c r="E8537" s="540" t="s">
        <v>13362</v>
      </c>
      <c r="F8537" s="556">
        <v>28920000</v>
      </c>
      <c r="G8537" s="541">
        <v>2023</v>
      </c>
      <c r="H8537" s="542">
        <f>VLOOKUP(G8537,[3]잔가율!$B$3:$C$33,2,FALSE)</f>
        <v>0.82599999999999996</v>
      </c>
      <c r="I8537" s="552">
        <f t="shared" si="133"/>
        <v>23887920</v>
      </c>
    </row>
    <row r="8538" spans="1:9">
      <c r="A8538" s="539">
        <v>8537</v>
      </c>
      <c r="B8538" s="540" t="s">
        <v>8534</v>
      </c>
      <c r="C8538" s="540" t="s">
        <v>12384</v>
      </c>
      <c r="D8538" s="540" t="s">
        <v>2778</v>
      </c>
      <c r="E8538" s="540" t="s">
        <v>13363</v>
      </c>
      <c r="F8538" s="556">
        <v>29340000</v>
      </c>
      <c r="G8538" s="541">
        <v>2023</v>
      </c>
      <c r="H8538" s="542">
        <f>VLOOKUP(G8538,[3]잔가율!$B$3:$C$33,2,FALSE)</f>
        <v>0.82599999999999996</v>
      </c>
      <c r="I8538" s="552">
        <f t="shared" si="133"/>
        <v>24234840</v>
      </c>
    </row>
    <row r="8539" spans="1:9">
      <c r="A8539" s="539">
        <v>8538</v>
      </c>
      <c r="B8539" s="540" t="s">
        <v>8534</v>
      </c>
      <c r="C8539" s="540" t="s">
        <v>12384</v>
      </c>
      <c r="D8539" s="540" t="s">
        <v>2778</v>
      </c>
      <c r="E8539" s="540" t="s">
        <v>13364</v>
      </c>
      <c r="F8539" s="556">
        <v>24420000</v>
      </c>
      <c r="G8539" s="541">
        <v>2023</v>
      </c>
      <c r="H8539" s="542">
        <f>VLOOKUP(G8539,[3]잔가율!$B$3:$C$33,2,FALSE)</f>
        <v>0.82599999999999996</v>
      </c>
      <c r="I8539" s="552">
        <f t="shared" si="133"/>
        <v>20170920</v>
      </c>
    </row>
    <row r="8540" spans="1:9">
      <c r="A8540" s="539">
        <v>8539</v>
      </c>
      <c r="B8540" s="540" t="s">
        <v>8534</v>
      </c>
      <c r="C8540" s="540" t="s">
        <v>12384</v>
      </c>
      <c r="D8540" s="540" t="s">
        <v>2778</v>
      </c>
      <c r="E8540" s="540" t="s">
        <v>13365</v>
      </c>
      <c r="F8540" s="556">
        <v>24550000</v>
      </c>
      <c r="G8540" s="541">
        <v>2023</v>
      </c>
      <c r="H8540" s="542">
        <f>VLOOKUP(G8540,[3]잔가율!$B$3:$C$33,2,FALSE)</f>
        <v>0.82599999999999996</v>
      </c>
      <c r="I8540" s="552">
        <f t="shared" si="133"/>
        <v>20278300</v>
      </c>
    </row>
    <row r="8541" spans="1:9">
      <c r="A8541" s="539">
        <v>8540</v>
      </c>
      <c r="B8541" s="540" t="s">
        <v>8534</v>
      </c>
      <c r="C8541" s="540" t="s">
        <v>12384</v>
      </c>
      <c r="D8541" s="540" t="s">
        <v>2778</v>
      </c>
      <c r="E8541" s="540" t="s">
        <v>13366</v>
      </c>
      <c r="F8541" s="556">
        <v>24240000</v>
      </c>
      <c r="G8541" s="541">
        <v>2023</v>
      </c>
      <c r="H8541" s="542">
        <f>VLOOKUP(G8541,[3]잔가율!$B$3:$C$33,2,FALSE)</f>
        <v>0.82599999999999996</v>
      </c>
      <c r="I8541" s="552">
        <f t="shared" si="133"/>
        <v>20022240</v>
      </c>
    </row>
    <row r="8542" spans="1:9">
      <c r="A8542" s="539">
        <v>8541</v>
      </c>
      <c r="B8542" s="544" t="s">
        <v>8534</v>
      </c>
      <c r="C8542" s="544" t="s">
        <v>12384</v>
      </c>
      <c r="D8542" s="544" t="s">
        <v>2778</v>
      </c>
      <c r="E8542" s="544" t="s">
        <v>13367</v>
      </c>
      <c r="F8542" s="559">
        <v>23860000</v>
      </c>
      <c r="G8542" s="541">
        <v>2023</v>
      </c>
      <c r="H8542" s="542">
        <f>VLOOKUP(G8542,[3]잔가율!$B$3:$C$33,2,FALSE)</f>
        <v>0.82599999999999996</v>
      </c>
      <c r="I8542" s="552">
        <f t="shared" si="133"/>
        <v>19708360</v>
      </c>
    </row>
    <row r="8543" spans="1:9">
      <c r="A8543" s="539">
        <v>8542</v>
      </c>
      <c r="B8543" s="540" t="s">
        <v>8534</v>
      </c>
      <c r="C8543" s="540" t="s">
        <v>12384</v>
      </c>
      <c r="D8543" s="540" t="s">
        <v>2778</v>
      </c>
      <c r="E8543" s="540" t="s">
        <v>13368</v>
      </c>
      <c r="F8543" s="556">
        <v>20570000</v>
      </c>
      <c r="G8543" s="541">
        <v>2023</v>
      </c>
      <c r="H8543" s="542">
        <f>VLOOKUP(G8543,[3]잔가율!$B$3:$C$33,2,FALSE)</f>
        <v>0.82599999999999996</v>
      </c>
      <c r="I8543" s="552">
        <f t="shared" si="133"/>
        <v>16990820</v>
      </c>
    </row>
    <row r="8544" spans="1:9">
      <c r="A8544" s="539">
        <v>8543</v>
      </c>
      <c r="B8544" s="540" t="s">
        <v>8534</v>
      </c>
      <c r="C8544" s="540" t="s">
        <v>12384</v>
      </c>
      <c r="D8544" s="540" t="s">
        <v>2778</v>
      </c>
      <c r="E8544" s="540" t="s">
        <v>13369</v>
      </c>
      <c r="F8544" s="556">
        <v>35290000</v>
      </c>
      <c r="G8544" s="541">
        <v>2023</v>
      </c>
      <c r="H8544" s="542">
        <f>VLOOKUP(G8544,[3]잔가율!$B$3:$C$33,2,FALSE)</f>
        <v>0.82599999999999996</v>
      </c>
      <c r="I8544" s="552">
        <f t="shared" si="133"/>
        <v>29149540</v>
      </c>
    </row>
    <row r="8545" spans="1:9">
      <c r="A8545" s="539">
        <v>8544</v>
      </c>
      <c r="B8545" s="540" t="s">
        <v>8534</v>
      </c>
      <c r="C8545" s="540" t="s">
        <v>12384</v>
      </c>
      <c r="D8545" s="540" t="s">
        <v>2778</v>
      </c>
      <c r="E8545" s="540" t="s">
        <v>13370</v>
      </c>
      <c r="F8545" s="556">
        <v>35520000</v>
      </c>
      <c r="G8545" s="541">
        <v>2023</v>
      </c>
      <c r="H8545" s="542">
        <f>VLOOKUP(G8545,[3]잔가율!$B$3:$C$33,2,FALSE)</f>
        <v>0.82599999999999996</v>
      </c>
      <c r="I8545" s="552">
        <f t="shared" si="133"/>
        <v>29339520</v>
      </c>
    </row>
    <row r="8546" spans="1:9">
      <c r="A8546" s="539">
        <v>8545</v>
      </c>
      <c r="B8546" s="540" t="s">
        <v>8534</v>
      </c>
      <c r="C8546" s="540" t="s">
        <v>12384</v>
      </c>
      <c r="D8546" s="540" t="s">
        <v>2778</v>
      </c>
      <c r="E8546" s="540" t="s">
        <v>8450</v>
      </c>
      <c r="F8546" s="556">
        <v>37990000</v>
      </c>
      <c r="G8546" s="541">
        <v>2023</v>
      </c>
      <c r="H8546" s="542">
        <f>VLOOKUP(G8546,[3]잔가율!$B$3:$C$33,2,FALSE)</f>
        <v>0.82599999999999996</v>
      </c>
      <c r="I8546" s="552">
        <f t="shared" si="133"/>
        <v>31379740</v>
      </c>
    </row>
    <row r="8547" spans="1:9">
      <c r="A8547" s="539">
        <v>8546</v>
      </c>
      <c r="B8547" s="540" t="s">
        <v>8534</v>
      </c>
      <c r="C8547" s="540" t="s">
        <v>12384</v>
      </c>
      <c r="D8547" s="540" t="s">
        <v>2778</v>
      </c>
      <c r="E8547" s="540" t="s">
        <v>13371</v>
      </c>
      <c r="F8547" s="556">
        <v>23090000</v>
      </c>
      <c r="G8547" s="541">
        <v>2023</v>
      </c>
      <c r="H8547" s="542">
        <f>VLOOKUP(G8547,[3]잔가율!$B$3:$C$33,2,FALSE)</f>
        <v>0.82599999999999996</v>
      </c>
      <c r="I8547" s="552">
        <f t="shared" si="133"/>
        <v>19072340</v>
      </c>
    </row>
    <row r="8548" spans="1:9">
      <c r="A8548" s="539">
        <v>8547</v>
      </c>
      <c r="B8548" s="540" t="s">
        <v>8534</v>
      </c>
      <c r="C8548" s="540" t="s">
        <v>12384</v>
      </c>
      <c r="D8548" s="540" t="s">
        <v>2778</v>
      </c>
      <c r="E8548" s="540" t="s">
        <v>13372</v>
      </c>
      <c r="F8548" s="556">
        <v>22620000</v>
      </c>
      <c r="G8548" s="541">
        <v>2023</v>
      </c>
      <c r="H8548" s="542">
        <f>VLOOKUP(G8548,[3]잔가율!$B$3:$C$33,2,FALSE)</f>
        <v>0.82599999999999996</v>
      </c>
      <c r="I8548" s="552">
        <f t="shared" si="133"/>
        <v>18684120</v>
      </c>
    </row>
    <row r="8549" spans="1:9">
      <c r="A8549" s="539">
        <v>8548</v>
      </c>
      <c r="B8549" s="540" t="s">
        <v>8534</v>
      </c>
      <c r="C8549" s="540" t="s">
        <v>12384</v>
      </c>
      <c r="D8549" s="540" t="s">
        <v>2778</v>
      </c>
      <c r="E8549" s="540" t="s">
        <v>13373</v>
      </c>
      <c r="F8549" s="556">
        <v>25450000</v>
      </c>
      <c r="G8549" s="541">
        <v>2023</v>
      </c>
      <c r="H8549" s="542">
        <f>VLOOKUP(G8549,[3]잔가율!$B$3:$C$33,2,FALSE)</f>
        <v>0.82599999999999996</v>
      </c>
      <c r="I8549" s="552">
        <f t="shared" si="133"/>
        <v>21021700</v>
      </c>
    </row>
    <row r="8550" spans="1:9">
      <c r="A8550" s="539">
        <v>8549</v>
      </c>
      <c r="B8550" s="540" t="s">
        <v>8534</v>
      </c>
      <c r="C8550" s="540" t="s">
        <v>12384</v>
      </c>
      <c r="D8550" s="540" t="s">
        <v>2778</v>
      </c>
      <c r="E8550" s="540" t="s">
        <v>13374</v>
      </c>
      <c r="F8550" s="556">
        <v>23480000</v>
      </c>
      <c r="G8550" s="541">
        <v>2023</v>
      </c>
      <c r="H8550" s="542">
        <f>VLOOKUP(G8550,[3]잔가율!$B$3:$C$33,2,FALSE)</f>
        <v>0.82599999999999996</v>
      </c>
      <c r="I8550" s="552">
        <f t="shared" si="133"/>
        <v>19394480</v>
      </c>
    </row>
    <row r="8551" spans="1:9">
      <c r="A8551" s="539">
        <v>8550</v>
      </c>
      <c r="B8551" s="540" t="s">
        <v>8534</v>
      </c>
      <c r="C8551" s="540" t="s">
        <v>12384</v>
      </c>
      <c r="D8551" s="540" t="s">
        <v>2778</v>
      </c>
      <c r="E8551" s="540" t="s">
        <v>13375</v>
      </c>
      <c r="F8551" s="556">
        <v>23550000</v>
      </c>
      <c r="G8551" s="541">
        <v>2023</v>
      </c>
      <c r="H8551" s="542">
        <f>VLOOKUP(G8551,[3]잔가율!$B$3:$C$33,2,FALSE)</f>
        <v>0.82599999999999996</v>
      </c>
      <c r="I8551" s="552">
        <f t="shared" si="133"/>
        <v>19452300</v>
      </c>
    </row>
    <row r="8552" spans="1:9">
      <c r="A8552" s="539">
        <v>8551</v>
      </c>
      <c r="B8552" s="540" t="s">
        <v>8534</v>
      </c>
      <c r="C8552" s="540" t="s">
        <v>12384</v>
      </c>
      <c r="D8552" s="540" t="s">
        <v>2778</v>
      </c>
      <c r="E8552" s="540" t="s">
        <v>13376</v>
      </c>
      <c r="F8552" s="556">
        <v>24340000</v>
      </c>
      <c r="G8552" s="541">
        <v>2023</v>
      </c>
      <c r="H8552" s="542">
        <f>VLOOKUP(G8552,[3]잔가율!$B$3:$C$33,2,FALSE)</f>
        <v>0.82599999999999996</v>
      </c>
      <c r="I8552" s="552">
        <f t="shared" si="133"/>
        <v>20104840</v>
      </c>
    </row>
    <row r="8553" spans="1:9">
      <c r="A8553" s="539">
        <v>8552</v>
      </c>
      <c r="B8553" s="540" t="s">
        <v>8534</v>
      </c>
      <c r="C8553" s="540" t="s">
        <v>12384</v>
      </c>
      <c r="D8553" s="540" t="s">
        <v>2778</v>
      </c>
      <c r="E8553" s="540" t="s">
        <v>13377</v>
      </c>
      <c r="F8553" s="556">
        <v>24090000</v>
      </c>
      <c r="G8553" s="541">
        <v>2023</v>
      </c>
      <c r="H8553" s="542">
        <f>VLOOKUP(G8553,[3]잔가율!$B$3:$C$33,2,FALSE)</f>
        <v>0.82599999999999996</v>
      </c>
      <c r="I8553" s="552">
        <f t="shared" si="133"/>
        <v>19898340</v>
      </c>
    </row>
    <row r="8554" spans="1:9">
      <c r="A8554" s="539">
        <v>8553</v>
      </c>
      <c r="B8554" s="540" t="s">
        <v>8534</v>
      </c>
      <c r="C8554" s="540" t="s">
        <v>12384</v>
      </c>
      <c r="D8554" s="540" t="s">
        <v>2778</v>
      </c>
      <c r="E8554" s="540" t="s">
        <v>13378</v>
      </c>
      <c r="F8554" s="556">
        <v>25230000</v>
      </c>
      <c r="G8554" s="541">
        <v>2023</v>
      </c>
      <c r="H8554" s="542">
        <f>VLOOKUP(G8554,[3]잔가율!$B$3:$C$33,2,FALSE)</f>
        <v>0.82599999999999996</v>
      </c>
      <c r="I8554" s="552">
        <f t="shared" si="133"/>
        <v>20839980</v>
      </c>
    </row>
    <row r="8555" spans="1:9">
      <c r="A8555" s="539">
        <v>8554</v>
      </c>
      <c r="B8555" s="540" t="s">
        <v>8534</v>
      </c>
      <c r="C8555" s="540" t="s">
        <v>12384</v>
      </c>
      <c r="D8555" s="540" t="s">
        <v>2778</v>
      </c>
      <c r="E8555" s="540" t="s">
        <v>13379</v>
      </c>
      <c r="F8555" s="556">
        <v>25180000</v>
      </c>
      <c r="G8555" s="541">
        <v>2023</v>
      </c>
      <c r="H8555" s="542">
        <f>VLOOKUP(G8555,[3]잔가율!$B$3:$C$33,2,FALSE)</f>
        <v>0.82599999999999996</v>
      </c>
      <c r="I8555" s="552">
        <f t="shared" si="133"/>
        <v>20798680</v>
      </c>
    </row>
    <row r="8556" spans="1:9">
      <c r="A8556" s="539">
        <v>8555</v>
      </c>
      <c r="B8556" s="540" t="s">
        <v>8534</v>
      </c>
      <c r="C8556" s="540" t="s">
        <v>12384</v>
      </c>
      <c r="D8556" s="540" t="s">
        <v>2778</v>
      </c>
      <c r="E8556" s="540" t="s">
        <v>13380</v>
      </c>
      <c r="F8556" s="556">
        <v>26830000</v>
      </c>
      <c r="G8556" s="541">
        <v>2023</v>
      </c>
      <c r="H8556" s="542">
        <f>VLOOKUP(G8556,[3]잔가율!$B$3:$C$33,2,FALSE)</f>
        <v>0.82599999999999996</v>
      </c>
      <c r="I8556" s="552">
        <f t="shared" si="133"/>
        <v>22161580</v>
      </c>
    </row>
    <row r="8557" spans="1:9">
      <c r="A8557" s="539">
        <v>8556</v>
      </c>
      <c r="B8557" s="540" t="s">
        <v>8534</v>
      </c>
      <c r="C8557" s="540" t="s">
        <v>12384</v>
      </c>
      <c r="D8557" s="540" t="s">
        <v>2778</v>
      </c>
      <c r="E8557" s="540" t="s">
        <v>13381</v>
      </c>
      <c r="F8557" s="556">
        <v>27510000</v>
      </c>
      <c r="G8557" s="541">
        <v>2023</v>
      </c>
      <c r="H8557" s="542">
        <f>VLOOKUP(G8557,[3]잔가율!$B$3:$C$33,2,FALSE)</f>
        <v>0.82599999999999996</v>
      </c>
      <c r="I8557" s="552">
        <f t="shared" si="133"/>
        <v>22723260</v>
      </c>
    </row>
    <row r="8558" spans="1:9">
      <c r="A8558" s="539">
        <v>8557</v>
      </c>
      <c r="B8558" s="540" t="s">
        <v>8534</v>
      </c>
      <c r="C8558" s="540" t="s">
        <v>12384</v>
      </c>
      <c r="D8558" s="540" t="s">
        <v>2778</v>
      </c>
      <c r="E8558" s="540" t="s">
        <v>13382</v>
      </c>
      <c r="F8558" s="556">
        <v>27360000</v>
      </c>
      <c r="G8558" s="541">
        <v>2023</v>
      </c>
      <c r="H8558" s="542">
        <f>VLOOKUP(G8558,[3]잔가율!$B$3:$C$33,2,FALSE)</f>
        <v>0.82599999999999996</v>
      </c>
      <c r="I8558" s="552">
        <f t="shared" si="133"/>
        <v>22599360</v>
      </c>
    </row>
    <row r="8559" spans="1:9">
      <c r="A8559" s="539">
        <v>8558</v>
      </c>
      <c r="B8559" s="540" t="s">
        <v>8534</v>
      </c>
      <c r="C8559" s="540" t="s">
        <v>12384</v>
      </c>
      <c r="D8559" s="540" t="s">
        <v>2778</v>
      </c>
      <c r="E8559" s="540" t="s">
        <v>13383</v>
      </c>
      <c r="F8559" s="556">
        <v>24620000</v>
      </c>
      <c r="G8559" s="541">
        <v>2023</v>
      </c>
      <c r="H8559" s="542">
        <f>VLOOKUP(G8559,[3]잔가율!$B$3:$C$33,2,FALSE)</f>
        <v>0.82599999999999996</v>
      </c>
      <c r="I8559" s="552">
        <f t="shared" si="133"/>
        <v>20336120</v>
      </c>
    </row>
    <row r="8560" spans="1:9">
      <c r="A8560" s="539">
        <v>8559</v>
      </c>
      <c r="B8560" s="540" t="s">
        <v>8534</v>
      </c>
      <c r="C8560" s="540" t="s">
        <v>12384</v>
      </c>
      <c r="D8560" s="540" t="s">
        <v>2778</v>
      </c>
      <c r="E8560" s="540" t="s">
        <v>13384</v>
      </c>
      <c r="F8560" s="556">
        <v>24530000</v>
      </c>
      <c r="G8560" s="541">
        <v>2023</v>
      </c>
      <c r="H8560" s="542">
        <f>VLOOKUP(G8560,[3]잔가율!$B$3:$C$33,2,FALSE)</f>
        <v>0.82599999999999996</v>
      </c>
      <c r="I8560" s="552">
        <f t="shared" si="133"/>
        <v>20261780</v>
      </c>
    </row>
    <row r="8561" spans="1:9">
      <c r="A8561" s="539">
        <v>8560</v>
      </c>
      <c r="B8561" s="540" t="s">
        <v>8534</v>
      </c>
      <c r="C8561" s="540" t="s">
        <v>12384</v>
      </c>
      <c r="D8561" s="540" t="s">
        <v>2778</v>
      </c>
      <c r="E8561" s="540" t="s">
        <v>13385</v>
      </c>
      <c r="F8561" s="556">
        <v>26440000</v>
      </c>
      <c r="G8561" s="541">
        <v>2023</v>
      </c>
      <c r="H8561" s="542">
        <f>VLOOKUP(G8561,[3]잔가율!$B$3:$C$33,2,FALSE)</f>
        <v>0.82599999999999996</v>
      </c>
      <c r="I8561" s="552">
        <f t="shared" si="133"/>
        <v>21839440</v>
      </c>
    </row>
    <row r="8562" spans="1:9">
      <c r="A8562" s="539">
        <v>8561</v>
      </c>
      <c r="B8562" s="540" t="s">
        <v>8534</v>
      </c>
      <c r="C8562" s="540" t="s">
        <v>12384</v>
      </c>
      <c r="D8562" s="540" t="s">
        <v>2778</v>
      </c>
      <c r="E8562" s="540" t="s">
        <v>13386</v>
      </c>
      <c r="F8562" s="556">
        <v>26240000</v>
      </c>
      <c r="G8562" s="541">
        <v>2023</v>
      </c>
      <c r="H8562" s="542">
        <f>VLOOKUP(G8562,[3]잔가율!$B$3:$C$33,2,FALSE)</f>
        <v>0.82599999999999996</v>
      </c>
      <c r="I8562" s="552">
        <f t="shared" si="133"/>
        <v>21674240</v>
      </c>
    </row>
    <row r="8563" spans="1:9">
      <c r="A8563" s="539">
        <v>8562</v>
      </c>
      <c r="B8563" s="540" t="s">
        <v>8534</v>
      </c>
      <c r="C8563" s="540" t="s">
        <v>12384</v>
      </c>
      <c r="D8563" s="540" t="s">
        <v>2778</v>
      </c>
      <c r="E8563" s="540" t="s">
        <v>13387</v>
      </c>
      <c r="F8563" s="556">
        <v>28860000</v>
      </c>
      <c r="G8563" s="541">
        <v>2023</v>
      </c>
      <c r="H8563" s="542">
        <f>VLOOKUP(G8563,[3]잔가율!$B$3:$C$33,2,FALSE)</f>
        <v>0.82599999999999996</v>
      </c>
      <c r="I8563" s="552">
        <f t="shared" si="133"/>
        <v>23838360</v>
      </c>
    </row>
    <row r="8564" spans="1:9">
      <c r="A8564" s="539">
        <v>8563</v>
      </c>
      <c r="B8564" s="540" t="s">
        <v>8534</v>
      </c>
      <c r="C8564" s="540" t="s">
        <v>12384</v>
      </c>
      <c r="D8564" s="540" t="s">
        <v>2778</v>
      </c>
      <c r="E8564" s="540" t="s">
        <v>13388</v>
      </c>
      <c r="F8564" s="556">
        <v>28890000</v>
      </c>
      <c r="G8564" s="541">
        <v>2023</v>
      </c>
      <c r="H8564" s="542">
        <f>VLOOKUP(G8564,[3]잔가율!$B$3:$C$33,2,FALSE)</f>
        <v>0.82599999999999996</v>
      </c>
      <c r="I8564" s="552">
        <f t="shared" si="133"/>
        <v>23863140</v>
      </c>
    </row>
    <row r="8565" spans="1:9">
      <c r="A8565" s="539">
        <v>8564</v>
      </c>
      <c r="B8565" s="540" t="s">
        <v>8534</v>
      </c>
      <c r="C8565" s="540" t="s">
        <v>12384</v>
      </c>
      <c r="D8565" s="540" t="s">
        <v>2778</v>
      </c>
      <c r="E8565" s="540" t="s">
        <v>13389</v>
      </c>
      <c r="F8565" s="556">
        <v>26740000</v>
      </c>
      <c r="G8565" s="541">
        <v>2023</v>
      </c>
      <c r="H8565" s="542">
        <f>VLOOKUP(G8565,[3]잔가율!$B$3:$C$33,2,FALSE)</f>
        <v>0.82599999999999996</v>
      </c>
      <c r="I8565" s="552">
        <f t="shared" si="133"/>
        <v>22087240</v>
      </c>
    </row>
    <row r="8566" spans="1:9">
      <c r="A8566" s="539">
        <v>8565</v>
      </c>
      <c r="B8566" s="540" t="s">
        <v>8534</v>
      </c>
      <c r="C8566" s="540" t="s">
        <v>12384</v>
      </c>
      <c r="D8566" s="540" t="s">
        <v>2778</v>
      </c>
      <c r="E8566" s="540" t="s">
        <v>13390</v>
      </c>
      <c r="F8566" s="556">
        <v>27330000</v>
      </c>
      <c r="G8566" s="541">
        <v>2023</v>
      </c>
      <c r="H8566" s="542">
        <f>VLOOKUP(G8566,[3]잔가율!$B$3:$C$33,2,FALSE)</f>
        <v>0.82599999999999996</v>
      </c>
      <c r="I8566" s="552">
        <f t="shared" si="133"/>
        <v>22574580</v>
      </c>
    </row>
    <row r="8567" spans="1:9">
      <c r="A8567" s="539">
        <v>8566</v>
      </c>
      <c r="B8567" s="540" t="s">
        <v>8534</v>
      </c>
      <c r="C8567" s="540" t="s">
        <v>12384</v>
      </c>
      <c r="D8567" s="540" t="s">
        <v>2778</v>
      </c>
      <c r="E8567" s="540" t="s">
        <v>13391</v>
      </c>
      <c r="F8567" s="556">
        <v>24900000</v>
      </c>
      <c r="G8567" s="541">
        <v>2023</v>
      </c>
      <c r="H8567" s="542">
        <f>VLOOKUP(G8567,[3]잔가율!$B$3:$C$33,2,FALSE)</f>
        <v>0.82599999999999996</v>
      </c>
      <c r="I8567" s="552">
        <f t="shared" si="133"/>
        <v>20567400</v>
      </c>
    </row>
    <row r="8568" spans="1:9">
      <c r="A8568" s="539">
        <v>8567</v>
      </c>
      <c r="B8568" s="540" t="s">
        <v>8534</v>
      </c>
      <c r="C8568" s="540" t="s">
        <v>12384</v>
      </c>
      <c r="D8568" s="540" t="s">
        <v>2778</v>
      </c>
      <c r="E8568" s="540" t="s">
        <v>13392</v>
      </c>
      <c r="F8568" s="556">
        <v>25050000</v>
      </c>
      <c r="G8568" s="541">
        <v>2023</v>
      </c>
      <c r="H8568" s="542">
        <f>VLOOKUP(G8568,[3]잔가율!$B$3:$C$33,2,FALSE)</f>
        <v>0.82599999999999996</v>
      </c>
      <c r="I8568" s="552">
        <f t="shared" si="133"/>
        <v>20691300</v>
      </c>
    </row>
    <row r="8569" spans="1:9">
      <c r="A8569" s="539">
        <v>8568</v>
      </c>
      <c r="B8569" s="540" t="s">
        <v>8534</v>
      </c>
      <c r="C8569" s="540" t="s">
        <v>12384</v>
      </c>
      <c r="D8569" s="540" t="s">
        <v>2778</v>
      </c>
      <c r="E8569" s="540" t="s">
        <v>13393</v>
      </c>
      <c r="F8569" s="556">
        <v>29870000</v>
      </c>
      <c r="G8569" s="541">
        <v>2023</v>
      </c>
      <c r="H8569" s="542">
        <f>VLOOKUP(G8569,[3]잔가율!$B$3:$C$33,2,FALSE)</f>
        <v>0.82599999999999996</v>
      </c>
      <c r="I8569" s="552">
        <f t="shared" si="133"/>
        <v>24672620</v>
      </c>
    </row>
    <row r="8570" spans="1:9">
      <c r="A8570" s="539">
        <v>8569</v>
      </c>
      <c r="B8570" s="540" t="s">
        <v>8534</v>
      </c>
      <c r="C8570" s="540" t="s">
        <v>12384</v>
      </c>
      <c r="D8570" s="540" t="s">
        <v>2778</v>
      </c>
      <c r="E8570" s="540" t="s">
        <v>13394</v>
      </c>
      <c r="F8570" s="556">
        <v>29750000</v>
      </c>
      <c r="G8570" s="541">
        <v>2023</v>
      </c>
      <c r="H8570" s="542">
        <f>VLOOKUP(G8570,[3]잔가율!$B$3:$C$33,2,FALSE)</f>
        <v>0.82599999999999996</v>
      </c>
      <c r="I8570" s="552">
        <f t="shared" si="133"/>
        <v>24573500</v>
      </c>
    </row>
    <row r="8571" spans="1:9">
      <c r="A8571" s="539">
        <v>8570</v>
      </c>
      <c r="B8571" s="540" t="s">
        <v>8534</v>
      </c>
      <c r="C8571" s="540" t="s">
        <v>12384</v>
      </c>
      <c r="D8571" s="540" t="s">
        <v>2778</v>
      </c>
      <c r="E8571" s="540" t="s">
        <v>13395</v>
      </c>
      <c r="F8571" s="556">
        <v>35920000</v>
      </c>
      <c r="G8571" s="541">
        <v>2023</v>
      </c>
      <c r="H8571" s="542">
        <f>VLOOKUP(G8571,[3]잔가율!$B$3:$C$33,2,FALSE)</f>
        <v>0.82599999999999996</v>
      </c>
      <c r="I8571" s="552">
        <f t="shared" si="133"/>
        <v>29669920</v>
      </c>
    </row>
    <row r="8572" spans="1:9">
      <c r="A8572" s="539">
        <v>8571</v>
      </c>
      <c r="B8572" s="540" t="s">
        <v>8534</v>
      </c>
      <c r="C8572" s="540" t="s">
        <v>12384</v>
      </c>
      <c r="D8572" s="540" t="s">
        <v>2778</v>
      </c>
      <c r="E8572" s="540" t="s">
        <v>13396</v>
      </c>
      <c r="F8572" s="556">
        <v>32040000</v>
      </c>
      <c r="G8572" s="541">
        <v>2023</v>
      </c>
      <c r="H8572" s="542">
        <f>VLOOKUP(G8572,[3]잔가율!$B$3:$C$33,2,FALSE)</f>
        <v>0.82599999999999996</v>
      </c>
      <c r="I8572" s="552">
        <f t="shared" si="133"/>
        <v>26465040</v>
      </c>
    </row>
    <row r="8573" spans="1:9">
      <c r="A8573" s="539">
        <v>8572</v>
      </c>
      <c r="B8573" s="540" t="s">
        <v>8534</v>
      </c>
      <c r="C8573" s="540" t="s">
        <v>12384</v>
      </c>
      <c r="D8573" s="540" t="s">
        <v>2778</v>
      </c>
      <c r="E8573" s="540" t="s">
        <v>13397</v>
      </c>
      <c r="F8573" s="556">
        <v>31980000</v>
      </c>
      <c r="G8573" s="541">
        <v>2023</v>
      </c>
      <c r="H8573" s="542">
        <f>VLOOKUP(G8573,[3]잔가율!$B$3:$C$33,2,FALSE)</f>
        <v>0.82599999999999996</v>
      </c>
      <c r="I8573" s="552">
        <f t="shared" si="133"/>
        <v>26415480</v>
      </c>
    </row>
    <row r="8574" spans="1:9">
      <c r="A8574" s="539">
        <v>8573</v>
      </c>
      <c r="B8574" s="540" t="s">
        <v>8534</v>
      </c>
      <c r="C8574" s="540" t="s">
        <v>12384</v>
      </c>
      <c r="D8574" s="540" t="s">
        <v>2778</v>
      </c>
      <c r="E8574" s="540" t="s">
        <v>13398</v>
      </c>
      <c r="F8574" s="556">
        <v>33060000</v>
      </c>
      <c r="G8574" s="541">
        <v>2023</v>
      </c>
      <c r="H8574" s="542">
        <f>VLOOKUP(G8574,[3]잔가율!$B$3:$C$33,2,FALSE)</f>
        <v>0.82599999999999996</v>
      </c>
      <c r="I8574" s="552">
        <f t="shared" si="133"/>
        <v>27307560</v>
      </c>
    </row>
    <row r="8575" spans="1:9">
      <c r="A8575" s="539">
        <v>8574</v>
      </c>
      <c r="B8575" s="540" t="s">
        <v>8534</v>
      </c>
      <c r="C8575" s="540" t="s">
        <v>12384</v>
      </c>
      <c r="D8575" s="540" t="s">
        <v>2778</v>
      </c>
      <c r="E8575" s="540" t="s">
        <v>13399</v>
      </c>
      <c r="F8575" s="556">
        <v>32310000</v>
      </c>
      <c r="G8575" s="541">
        <v>2023</v>
      </c>
      <c r="H8575" s="542">
        <f>VLOOKUP(G8575,[3]잔가율!$B$3:$C$33,2,FALSE)</f>
        <v>0.82599999999999996</v>
      </c>
      <c r="I8575" s="552">
        <f t="shared" si="133"/>
        <v>26688060</v>
      </c>
    </row>
    <row r="8576" spans="1:9">
      <c r="A8576" s="539">
        <v>8575</v>
      </c>
      <c r="B8576" s="540" t="s">
        <v>8534</v>
      </c>
      <c r="C8576" s="540" t="s">
        <v>12384</v>
      </c>
      <c r="D8576" s="540" t="s">
        <v>2778</v>
      </c>
      <c r="E8576" s="540" t="s">
        <v>13400</v>
      </c>
      <c r="F8576" s="556">
        <v>36060000</v>
      </c>
      <c r="G8576" s="541">
        <v>2023</v>
      </c>
      <c r="H8576" s="542">
        <f>VLOOKUP(G8576,[3]잔가율!$B$3:$C$33,2,FALSE)</f>
        <v>0.82599999999999996</v>
      </c>
      <c r="I8576" s="552">
        <f t="shared" si="133"/>
        <v>29785560</v>
      </c>
    </row>
    <row r="8577" spans="1:9">
      <c r="A8577" s="539">
        <v>8576</v>
      </c>
      <c r="B8577" s="540" t="s">
        <v>8534</v>
      </c>
      <c r="C8577" s="540" t="s">
        <v>12384</v>
      </c>
      <c r="D8577" s="540" t="s">
        <v>2778</v>
      </c>
      <c r="E8577" s="540" t="s">
        <v>13401</v>
      </c>
      <c r="F8577" s="556">
        <v>32590000</v>
      </c>
      <c r="G8577" s="541">
        <v>2023</v>
      </c>
      <c r="H8577" s="542">
        <f>VLOOKUP(G8577,[3]잔가율!$B$3:$C$33,2,FALSE)</f>
        <v>0.82599999999999996</v>
      </c>
      <c r="I8577" s="552">
        <f t="shared" si="133"/>
        <v>26919340</v>
      </c>
    </row>
    <row r="8578" spans="1:9">
      <c r="A8578" s="539">
        <v>8577</v>
      </c>
      <c r="B8578" s="540" t="s">
        <v>8534</v>
      </c>
      <c r="C8578" s="540" t="s">
        <v>12384</v>
      </c>
      <c r="D8578" s="540" t="s">
        <v>2778</v>
      </c>
      <c r="E8578" s="540" t="s">
        <v>13402</v>
      </c>
      <c r="F8578" s="556">
        <v>32520000</v>
      </c>
      <c r="G8578" s="541">
        <v>2023</v>
      </c>
      <c r="H8578" s="542">
        <f>VLOOKUP(G8578,[3]잔가율!$B$3:$C$33,2,FALSE)</f>
        <v>0.82599999999999996</v>
      </c>
      <c r="I8578" s="552">
        <f t="shared" ref="I8578:I8641" si="134">ROUNDDOWN(F8578*H8578,0)</f>
        <v>26861520</v>
      </c>
    </row>
    <row r="8579" spans="1:9">
      <c r="A8579" s="539">
        <v>8578</v>
      </c>
      <c r="B8579" s="540" t="s">
        <v>8534</v>
      </c>
      <c r="C8579" s="540" t="s">
        <v>12384</v>
      </c>
      <c r="D8579" s="540" t="s">
        <v>2778</v>
      </c>
      <c r="E8579" s="540" t="s">
        <v>13403</v>
      </c>
      <c r="F8579" s="556">
        <v>38240000</v>
      </c>
      <c r="G8579" s="541">
        <v>2023</v>
      </c>
      <c r="H8579" s="542">
        <f>VLOOKUP(G8579,[3]잔가율!$B$3:$C$33,2,FALSE)</f>
        <v>0.82599999999999996</v>
      </c>
      <c r="I8579" s="552">
        <f t="shared" si="134"/>
        <v>31586240</v>
      </c>
    </row>
    <row r="8580" spans="1:9">
      <c r="A8580" s="539">
        <v>8579</v>
      </c>
      <c r="B8580" s="540" t="s">
        <v>8534</v>
      </c>
      <c r="C8580" s="540" t="s">
        <v>12384</v>
      </c>
      <c r="D8580" s="540" t="s">
        <v>2778</v>
      </c>
      <c r="E8580" s="540" t="s">
        <v>13404</v>
      </c>
      <c r="F8580" s="556">
        <v>21370000</v>
      </c>
      <c r="G8580" s="541">
        <v>2023</v>
      </c>
      <c r="H8580" s="542">
        <f>VLOOKUP(G8580,[3]잔가율!$B$3:$C$33,2,FALSE)</f>
        <v>0.82599999999999996</v>
      </c>
      <c r="I8580" s="552">
        <f t="shared" si="134"/>
        <v>17651620</v>
      </c>
    </row>
    <row r="8581" spans="1:9">
      <c r="A8581" s="539">
        <v>8580</v>
      </c>
      <c r="B8581" s="540" t="s">
        <v>8534</v>
      </c>
      <c r="C8581" s="540" t="s">
        <v>12384</v>
      </c>
      <c r="D8581" s="540" t="s">
        <v>2778</v>
      </c>
      <c r="E8581" s="540" t="s">
        <v>13405</v>
      </c>
      <c r="F8581" s="556">
        <v>38020000</v>
      </c>
      <c r="G8581" s="541">
        <v>2023</v>
      </c>
      <c r="H8581" s="542">
        <f>VLOOKUP(G8581,[3]잔가율!$B$3:$C$33,2,FALSE)</f>
        <v>0.82599999999999996</v>
      </c>
      <c r="I8581" s="552">
        <f t="shared" si="134"/>
        <v>31404520</v>
      </c>
    </row>
    <row r="8582" spans="1:9">
      <c r="A8582" s="539">
        <v>8581</v>
      </c>
      <c r="B8582" s="540" t="s">
        <v>8534</v>
      </c>
      <c r="C8582" s="540" t="s">
        <v>12384</v>
      </c>
      <c r="D8582" s="540" t="s">
        <v>2778</v>
      </c>
      <c r="E8582" s="540" t="s">
        <v>8463</v>
      </c>
      <c r="F8582" s="556">
        <v>37970000</v>
      </c>
      <c r="G8582" s="541">
        <v>2023</v>
      </c>
      <c r="H8582" s="542">
        <f>VLOOKUP(G8582,[3]잔가율!$B$3:$C$33,2,FALSE)</f>
        <v>0.82599999999999996</v>
      </c>
      <c r="I8582" s="552">
        <f t="shared" si="134"/>
        <v>31363220</v>
      </c>
    </row>
    <row r="8583" spans="1:9">
      <c r="A8583" s="539">
        <v>8582</v>
      </c>
      <c r="B8583" s="540" t="s">
        <v>8534</v>
      </c>
      <c r="C8583" s="540" t="s">
        <v>12384</v>
      </c>
      <c r="D8583" s="540" t="s">
        <v>2778</v>
      </c>
      <c r="E8583" s="540" t="s">
        <v>13406</v>
      </c>
      <c r="F8583" s="556">
        <v>25120000</v>
      </c>
      <c r="G8583" s="541">
        <v>2023</v>
      </c>
      <c r="H8583" s="542">
        <f>VLOOKUP(G8583,[3]잔가율!$B$3:$C$33,2,FALSE)</f>
        <v>0.82599999999999996</v>
      </c>
      <c r="I8583" s="552">
        <f t="shared" si="134"/>
        <v>20749120</v>
      </c>
    </row>
    <row r="8584" spans="1:9">
      <c r="A8584" s="539">
        <v>8583</v>
      </c>
      <c r="B8584" s="540" t="s">
        <v>8534</v>
      </c>
      <c r="C8584" s="540" t="s">
        <v>12384</v>
      </c>
      <c r="D8584" s="540" t="s">
        <v>2778</v>
      </c>
      <c r="E8584" s="540" t="s">
        <v>13407</v>
      </c>
      <c r="F8584" s="556">
        <v>24090000</v>
      </c>
      <c r="G8584" s="541">
        <v>2023</v>
      </c>
      <c r="H8584" s="542">
        <f>VLOOKUP(G8584,[3]잔가율!$B$3:$C$33,2,FALSE)</f>
        <v>0.82599999999999996</v>
      </c>
      <c r="I8584" s="552">
        <f t="shared" si="134"/>
        <v>19898340</v>
      </c>
    </row>
    <row r="8585" spans="1:9">
      <c r="A8585" s="539">
        <v>8584</v>
      </c>
      <c r="B8585" s="540" t="s">
        <v>8534</v>
      </c>
      <c r="C8585" s="540" t="s">
        <v>12384</v>
      </c>
      <c r="D8585" s="540" t="s">
        <v>2778</v>
      </c>
      <c r="E8585" s="540" t="s">
        <v>13408</v>
      </c>
      <c r="F8585" s="556">
        <v>21570000</v>
      </c>
      <c r="G8585" s="541">
        <v>2023</v>
      </c>
      <c r="H8585" s="542">
        <f>VLOOKUP(G8585,[3]잔가율!$B$3:$C$33,2,FALSE)</f>
        <v>0.82599999999999996</v>
      </c>
      <c r="I8585" s="552">
        <f t="shared" si="134"/>
        <v>17816820</v>
      </c>
    </row>
    <row r="8586" spans="1:9">
      <c r="A8586" s="539">
        <v>8585</v>
      </c>
      <c r="B8586" s="540" t="s">
        <v>8534</v>
      </c>
      <c r="C8586" s="540" t="s">
        <v>12384</v>
      </c>
      <c r="D8586" s="540" t="s">
        <v>2778</v>
      </c>
      <c r="E8586" s="540" t="s">
        <v>13409</v>
      </c>
      <c r="F8586" s="556">
        <v>23450000</v>
      </c>
      <c r="G8586" s="541">
        <v>2023</v>
      </c>
      <c r="H8586" s="542">
        <f>VLOOKUP(G8586,[3]잔가율!$B$3:$C$33,2,FALSE)</f>
        <v>0.82599999999999996</v>
      </c>
      <c r="I8586" s="552">
        <f t="shared" si="134"/>
        <v>19369700</v>
      </c>
    </row>
    <row r="8587" spans="1:9">
      <c r="A8587" s="539">
        <v>8586</v>
      </c>
      <c r="B8587" s="540" t="s">
        <v>8534</v>
      </c>
      <c r="C8587" s="540" t="s">
        <v>12384</v>
      </c>
      <c r="D8587" s="540" t="s">
        <v>2778</v>
      </c>
      <c r="E8587" s="540" t="s">
        <v>13410</v>
      </c>
      <c r="F8587" s="556">
        <v>22700000</v>
      </c>
      <c r="G8587" s="541">
        <v>2023</v>
      </c>
      <c r="H8587" s="542">
        <f>VLOOKUP(G8587,[3]잔가율!$B$3:$C$33,2,FALSE)</f>
        <v>0.82599999999999996</v>
      </c>
      <c r="I8587" s="552">
        <f t="shared" si="134"/>
        <v>18750200</v>
      </c>
    </row>
    <row r="8588" spans="1:9">
      <c r="A8588" s="539">
        <v>8587</v>
      </c>
      <c r="B8588" s="540" t="s">
        <v>8534</v>
      </c>
      <c r="C8588" s="540" t="s">
        <v>12384</v>
      </c>
      <c r="D8588" s="540" t="s">
        <v>2778</v>
      </c>
      <c r="E8588" s="540" t="s">
        <v>13411</v>
      </c>
      <c r="F8588" s="556">
        <v>24480000</v>
      </c>
      <c r="G8588" s="541">
        <v>2023</v>
      </c>
      <c r="H8588" s="542">
        <f>VLOOKUP(G8588,[3]잔가율!$B$3:$C$33,2,FALSE)</f>
        <v>0.82599999999999996</v>
      </c>
      <c r="I8588" s="552">
        <f t="shared" si="134"/>
        <v>20220480</v>
      </c>
    </row>
    <row r="8589" spans="1:9">
      <c r="A8589" s="539">
        <v>8588</v>
      </c>
      <c r="B8589" s="540" t="s">
        <v>8534</v>
      </c>
      <c r="C8589" s="540" t="s">
        <v>12384</v>
      </c>
      <c r="D8589" s="540" t="s">
        <v>2778</v>
      </c>
      <c r="E8589" s="540" t="s">
        <v>13412</v>
      </c>
      <c r="F8589" s="556">
        <v>24600000</v>
      </c>
      <c r="G8589" s="541">
        <v>2023</v>
      </c>
      <c r="H8589" s="542">
        <f>VLOOKUP(G8589,[3]잔가율!$B$3:$C$33,2,FALSE)</f>
        <v>0.82599999999999996</v>
      </c>
      <c r="I8589" s="552">
        <f t="shared" si="134"/>
        <v>20319600</v>
      </c>
    </row>
    <row r="8590" spans="1:9">
      <c r="A8590" s="539">
        <v>8589</v>
      </c>
      <c r="B8590" s="540" t="s">
        <v>8534</v>
      </c>
      <c r="C8590" s="540" t="s">
        <v>12384</v>
      </c>
      <c r="D8590" s="540" t="s">
        <v>2778</v>
      </c>
      <c r="E8590" s="540" t="s">
        <v>13413</v>
      </c>
      <c r="F8590" s="556">
        <v>24180000</v>
      </c>
      <c r="G8590" s="541">
        <v>2023</v>
      </c>
      <c r="H8590" s="542">
        <f>VLOOKUP(G8590,[3]잔가율!$B$3:$C$33,2,FALSE)</f>
        <v>0.82599999999999996</v>
      </c>
      <c r="I8590" s="552">
        <f t="shared" si="134"/>
        <v>19972680</v>
      </c>
    </row>
    <row r="8591" spans="1:9">
      <c r="A8591" s="539">
        <v>8590</v>
      </c>
      <c r="B8591" s="540" t="s">
        <v>8534</v>
      </c>
      <c r="C8591" s="540" t="s">
        <v>12384</v>
      </c>
      <c r="D8591" s="540" t="s">
        <v>2778</v>
      </c>
      <c r="E8591" s="540" t="s">
        <v>13414</v>
      </c>
      <c r="F8591" s="556">
        <v>24500000</v>
      </c>
      <c r="G8591" s="541">
        <v>2023</v>
      </c>
      <c r="H8591" s="542">
        <f>VLOOKUP(G8591,[3]잔가율!$B$3:$C$33,2,FALSE)</f>
        <v>0.82599999999999996</v>
      </c>
      <c r="I8591" s="552">
        <f t="shared" si="134"/>
        <v>20237000</v>
      </c>
    </row>
    <row r="8592" spans="1:9">
      <c r="A8592" s="539">
        <v>8591</v>
      </c>
      <c r="B8592" s="540" t="s">
        <v>8534</v>
      </c>
      <c r="C8592" s="540" t="s">
        <v>12384</v>
      </c>
      <c r="D8592" s="540" t="s">
        <v>2778</v>
      </c>
      <c r="E8592" s="540" t="s">
        <v>13415</v>
      </c>
      <c r="F8592" s="556">
        <v>24210000</v>
      </c>
      <c r="G8592" s="541">
        <v>2023</v>
      </c>
      <c r="H8592" s="542">
        <f>VLOOKUP(G8592,[3]잔가율!$B$3:$C$33,2,FALSE)</f>
        <v>0.82599999999999996</v>
      </c>
      <c r="I8592" s="552">
        <f t="shared" si="134"/>
        <v>19997460</v>
      </c>
    </row>
    <row r="8593" spans="1:9">
      <c r="A8593" s="539">
        <v>8592</v>
      </c>
      <c r="B8593" s="540" t="s">
        <v>8534</v>
      </c>
      <c r="C8593" s="540" t="s">
        <v>12384</v>
      </c>
      <c r="D8593" s="540" t="s">
        <v>2778</v>
      </c>
      <c r="E8593" s="540" t="s">
        <v>13416</v>
      </c>
      <c r="F8593" s="556">
        <v>25130000</v>
      </c>
      <c r="G8593" s="541">
        <v>2023</v>
      </c>
      <c r="H8593" s="542">
        <f>VLOOKUP(G8593,[3]잔가율!$B$3:$C$33,2,FALSE)</f>
        <v>0.82599999999999996</v>
      </c>
      <c r="I8593" s="552">
        <f t="shared" si="134"/>
        <v>20757380</v>
      </c>
    </row>
    <row r="8594" spans="1:9">
      <c r="A8594" s="539">
        <v>8593</v>
      </c>
      <c r="B8594" s="540" t="s">
        <v>8534</v>
      </c>
      <c r="C8594" s="540" t="s">
        <v>12384</v>
      </c>
      <c r="D8594" s="540" t="s">
        <v>2778</v>
      </c>
      <c r="E8594" s="540" t="s">
        <v>13417</v>
      </c>
      <c r="F8594" s="556">
        <v>20630000</v>
      </c>
      <c r="G8594" s="541">
        <v>2023</v>
      </c>
      <c r="H8594" s="542">
        <f>VLOOKUP(G8594,[3]잔가율!$B$3:$C$33,2,FALSE)</f>
        <v>0.82599999999999996</v>
      </c>
      <c r="I8594" s="552">
        <f t="shared" si="134"/>
        <v>17040380</v>
      </c>
    </row>
    <row r="8595" spans="1:9">
      <c r="A8595" s="539">
        <v>8594</v>
      </c>
      <c r="B8595" s="540" t="s">
        <v>8534</v>
      </c>
      <c r="C8595" s="540" t="s">
        <v>12384</v>
      </c>
      <c r="D8595" s="540" t="s">
        <v>2778</v>
      </c>
      <c r="E8595" s="540" t="s">
        <v>13418</v>
      </c>
      <c r="F8595" s="556">
        <v>20710000</v>
      </c>
      <c r="G8595" s="541">
        <v>2023</v>
      </c>
      <c r="H8595" s="542">
        <f>VLOOKUP(G8595,[3]잔가율!$B$3:$C$33,2,FALSE)</f>
        <v>0.82599999999999996</v>
      </c>
      <c r="I8595" s="552">
        <f t="shared" si="134"/>
        <v>17106460</v>
      </c>
    </row>
    <row r="8596" spans="1:9">
      <c r="A8596" s="539">
        <v>8595</v>
      </c>
      <c r="B8596" s="540" t="s">
        <v>8534</v>
      </c>
      <c r="C8596" s="540" t="s">
        <v>12384</v>
      </c>
      <c r="D8596" s="540" t="s">
        <v>2778</v>
      </c>
      <c r="E8596" s="540" t="s">
        <v>13419</v>
      </c>
      <c r="F8596" s="556">
        <v>20190000</v>
      </c>
      <c r="G8596" s="541">
        <v>2023</v>
      </c>
      <c r="H8596" s="542">
        <f>VLOOKUP(G8596,[3]잔가율!$B$3:$C$33,2,FALSE)</f>
        <v>0.82599999999999996</v>
      </c>
      <c r="I8596" s="552">
        <f t="shared" si="134"/>
        <v>16676940</v>
      </c>
    </row>
    <row r="8597" spans="1:9">
      <c r="A8597" s="539">
        <v>8596</v>
      </c>
      <c r="B8597" s="540" t="s">
        <v>8534</v>
      </c>
      <c r="C8597" s="540" t="s">
        <v>12384</v>
      </c>
      <c r="D8597" s="540" t="s">
        <v>2778</v>
      </c>
      <c r="E8597" s="540" t="s">
        <v>13420</v>
      </c>
      <c r="F8597" s="556">
        <v>20340000</v>
      </c>
      <c r="G8597" s="541">
        <v>2023</v>
      </c>
      <c r="H8597" s="542">
        <f>VLOOKUP(G8597,[3]잔가율!$B$3:$C$33,2,FALSE)</f>
        <v>0.82599999999999996</v>
      </c>
      <c r="I8597" s="552">
        <f t="shared" si="134"/>
        <v>16800840</v>
      </c>
    </row>
    <row r="8598" spans="1:9">
      <c r="A8598" s="539">
        <v>8597</v>
      </c>
      <c r="B8598" s="540" t="s">
        <v>8534</v>
      </c>
      <c r="C8598" s="540" t="s">
        <v>12384</v>
      </c>
      <c r="D8598" s="540" t="s">
        <v>2778</v>
      </c>
      <c r="E8598" s="540" t="s">
        <v>13421</v>
      </c>
      <c r="F8598" s="556">
        <v>19840000</v>
      </c>
      <c r="G8598" s="541">
        <v>2023</v>
      </c>
      <c r="H8598" s="542">
        <f>VLOOKUP(G8598,[3]잔가율!$B$3:$C$33,2,FALSE)</f>
        <v>0.82599999999999996</v>
      </c>
      <c r="I8598" s="552">
        <f t="shared" si="134"/>
        <v>16387840</v>
      </c>
    </row>
    <row r="8599" spans="1:9">
      <c r="A8599" s="539">
        <v>8598</v>
      </c>
      <c r="B8599" s="540" t="s">
        <v>8534</v>
      </c>
      <c r="C8599" s="540" t="s">
        <v>12384</v>
      </c>
      <c r="D8599" s="540" t="s">
        <v>2778</v>
      </c>
      <c r="E8599" s="540" t="s">
        <v>13422</v>
      </c>
      <c r="F8599" s="556">
        <v>19870000</v>
      </c>
      <c r="G8599" s="541">
        <v>2023</v>
      </c>
      <c r="H8599" s="542">
        <f>VLOOKUP(G8599,[3]잔가율!$B$3:$C$33,2,FALSE)</f>
        <v>0.82599999999999996</v>
      </c>
      <c r="I8599" s="552">
        <f t="shared" si="134"/>
        <v>16412620</v>
      </c>
    </row>
    <row r="8600" spans="1:9">
      <c r="A8600" s="539">
        <v>8599</v>
      </c>
      <c r="B8600" s="540" t="s">
        <v>8534</v>
      </c>
      <c r="C8600" s="540" t="s">
        <v>12384</v>
      </c>
      <c r="D8600" s="540" t="s">
        <v>2778</v>
      </c>
      <c r="E8600" s="540" t="s">
        <v>13423</v>
      </c>
      <c r="F8600" s="556">
        <v>19850000</v>
      </c>
      <c r="G8600" s="541">
        <v>2023</v>
      </c>
      <c r="H8600" s="542">
        <f>VLOOKUP(G8600,[3]잔가율!$B$3:$C$33,2,FALSE)</f>
        <v>0.82599999999999996</v>
      </c>
      <c r="I8600" s="552">
        <f t="shared" si="134"/>
        <v>16396100</v>
      </c>
    </row>
    <row r="8601" spans="1:9">
      <c r="A8601" s="539">
        <v>8600</v>
      </c>
      <c r="B8601" s="540" t="s">
        <v>8534</v>
      </c>
      <c r="C8601" s="540" t="s">
        <v>12384</v>
      </c>
      <c r="D8601" s="540" t="s">
        <v>2778</v>
      </c>
      <c r="E8601" s="540" t="s">
        <v>13424</v>
      </c>
      <c r="F8601" s="556">
        <v>19690000</v>
      </c>
      <c r="G8601" s="541">
        <v>2023</v>
      </c>
      <c r="H8601" s="542">
        <f>VLOOKUP(G8601,[3]잔가율!$B$3:$C$33,2,FALSE)</f>
        <v>0.82599999999999996</v>
      </c>
      <c r="I8601" s="552">
        <f t="shared" si="134"/>
        <v>16263940</v>
      </c>
    </row>
    <row r="8602" spans="1:9">
      <c r="A8602" s="539">
        <v>8601</v>
      </c>
      <c r="B8602" s="540" t="s">
        <v>8534</v>
      </c>
      <c r="C8602" s="540" t="s">
        <v>12384</v>
      </c>
      <c r="D8602" s="540" t="s">
        <v>2778</v>
      </c>
      <c r="E8602" s="540" t="s">
        <v>13425</v>
      </c>
      <c r="F8602" s="556">
        <v>19100000</v>
      </c>
      <c r="G8602" s="541">
        <v>2023</v>
      </c>
      <c r="H8602" s="542">
        <f>VLOOKUP(G8602,[3]잔가율!$B$3:$C$33,2,FALSE)</f>
        <v>0.82599999999999996</v>
      </c>
      <c r="I8602" s="552">
        <f t="shared" si="134"/>
        <v>15776600</v>
      </c>
    </row>
    <row r="8603" spans="1:9">
      <c r="A8603" s="539">
        <v>8602</v>
      </c>
      <c r="B8603" s="414" t="s">
        <v>8534</v>
      </c>
      <c r="C8603" s="544" t="s">
        <v>12384</v>
      </c>
      <c r="D8603" s="544" t="s">
        <v>2779</v>
      </c>
      <c r="E8603" s="544" t="s">
        <v>13426</v>
      </c>
      <c r="F8603" s="560">
        <v>37540000</v>
      </c>
      <c r="G8603" s="541">
        <v>2023</v>
      </c>
      <c r="H8603" s="542">
        <f>VLOOKUP(G8603,[3]잔가율!$B$3:$C$33,2,FALSE)</f>
        <v>0.82599999999999996</v>
      </c>
      <c r="I8603" s="552">
        <f t="shared" si="134"/>
        <v>31008040</v>
      </c>
    </row>
    <row r="8604" spans="1:9">
      <c r="A8604" s="539">
        <v>8603</v>
      </c>
      <c r="B8604" s="414" t="s">
        <v>8534</v>
      </c>
      <c r="C8604" s="543" t="s">
        <v>12384</v>
      </c>
      <c r="D8604" s="543" t="s">
        <v>2779</v>
      </c>
      <c r="E8604" s="543" t="s">
        <v>13427</v>
      </c>
      <c r="F8604" s="562">
        <v>31590000</v>
      </c>
      <c r="G8604" s="541">
        <v>2023</v>
      </c>
      <c r="H8604" s="542">
        <f>VLOOKUP(G8604,[3]잔가율!$B$3:$C$33,2,FALSE)</f>
        <v>0.82599999999999996</v>
      </c>
      <c r="I8604" s="552">
        <f t="shared" si="134"/>
        <v>26093340</v>
      </c>
    </row>
    <row r="8605" spans="1:9">
      <c r="A8605" s="539">
        <v>8604</v>
      </c>
      <c r="B8605" s="414" t="s">
        <v>8534</v>
      </c>
      <c r="C8605" s="544" t="s">
        <v>12384</v>
      </c>
      <c r="D8605" s="544" t="s">
        <v>2779</v>
      </c>
      <c r="E8605" s="544" t="s">
        <v>13428</v>
      </c>
      <c r="F8605" s="560">
        <v>34480000</v>
      </c>
      <c r="G8605" s="541">
        <v>2023</v>
      </c>
      <c r="H8605" s="542">
        <f>VLOOKUP(G8605,[3]잔가율!$B$3:$C$33,2,FALSE)</f>
        <v>0.82599999999999996</v>
      </c>
      <c r="I8605" s="552">
        <f t="shared" si="134"/>
        <v>28480480</v>
      </c>
    </row>
    <row r="8606" spans="1:9">
      <c r="A8606" s="539">
        <v>8605</v>
      </c>
      <c r="B8606" s="414" t="s">
        <v>8534</v>
      </c>
      <c r="C8606" s="543" t="s">
        <v>12384</v>
      </c>
      <c r="D8606" s="543" t="s">
        <v>2779</v>
      </c>
      <c r="E8606" s="543" t="s">
        <v>13429</v>
      </c>
      <c r="F8606" s="562">
        <v>35530000</v>
      </c>
      <c r="G8606" s="541">
        <v>2023</v>
      </c>
      <c r="H8606" s="542">
        <f>VLOOKUP(G8606,[3]잔가율!$B$3:$C$33,2,FALSE)</f>
        <v>0.82599999999999996</v>
      </c>
      <c r="I8606" s="552">
        <f t="shared" si="134"/>
        <v>29347780</v>
      </c>
    </row>
    <row r="8607" spans="1:9">
      <c r="A8607" s="539">
        <v>8606</v>
      </c>
      <c r="B8607" s="414" t="s">
        <v>8534</v>
      </c>
      <c r="C8607" s="544" t="s">
        <v>12384</v>
      </c>
      <c r="D8607" s="544" t="s">
        <v>2779</v>
      </c>
      <c r="E8607" s="544" t="s">
        <v>13430</v>
      </c>
      <c r="F8607" s="560">
        <v>40560000</v>
      </c>
      <c r="G8607" s="541">
        <v>2023</v>
      </c>
      <c r="H8607" s="542">
        <f>VLOOKUP(G8607,[3]잔가율!$B$3:$C$33,2,FALSE)</f>
        <v>0.82599999999999996</v>
      </c>
      <c r="I8607" s="552">
        <f t="shared" si="134"/>
        <v>33502560</v>
      </c>
    </row>
    <row r="8608" spans="1:9">
      <c r="A8608" s="539">
        <v>8607</v>
      </c>
      <c r="B8608" s="414" t="s">
        <v>8534</v>
      </c>
      <c r="C8608" s="544" t="s">
        <v>12384</v>
      </c>
      <c r="D8608" s="544" t="s">
        <v>2779</v>
      </c>
      <c r="E8608" s="544" t="s">
        <v>13431</v>
      </c>
      <c r="F8608" s="560">
        <v>38000000</v>
      </c>
      <c r="G8608" s="541">
        <v>2023</v>
      </c>
      <c r="H8608" s="542">
        <f>VLOOKUP(G8608,[3]잔가율!$B$3:$C$33,2,FALSE)</f>
        <v>0.82599999999999996</v>
      </c>
      <c r="I8608" s="552">
        <f t="shared" si="134"/>
        <v>31388000</v>
      </c>
    </row>
    <row r="8609" spans="1:9">
      <c r="A8609" s="539">
        <v>8608</v>
      </c>
      <c r="B8609" s="414" t="s">
        <v>8534</v>
      </c>
      <c r="C8609" s="544" t="s">
        <v>12384</v>
      </c>
      <c r="D8609" s="544" t="s">
        <v>2779</v>
      </c>
      <c r="E8609" s="544" t="s">
        <v>13432</v>
      </c>
      <c r="F8609" s="560">
        <v>35520000</v>
      </c>
      <c r="G8609" s="541">
        <v>2023</v>
      </c>
      <c r="H8609" s="542">
        <f>VLOOKUP(G8609,[3]잔가율!$B$3:$C$33,2,FALSE)</f>
        <v>0.82599999999999996</v>
      </c>
      <c r="I8609" s="552">
        <f t="shared" si="134"/>
        <v>29339520</v>
      </c>
    </row>
    <row r="8610" spans="1:9">
      <c r="A8610" s="539">
        <v>8609</v>
      </c>
      <c r="B8610" s="414" t="s">
        <v>8534</v>
      </c>
      <c r="C8610" s="544" t="s">
        <v>12384</v>
      </c>
      <c r="D8610" s="544" t="s">
        <v>2779</v>
      </c>
      <c r="E8610" s="544" t="s">
        <v>13433</v>
      </c>
      <c r="F8610" s="560">
        <v>40360000</v>
      </c>
      <c r="G8610" s="541">
        <v>2023</v>
      </c>
      <c r="H8610" s="542">
        <f>VLOOKUP(G8610,[3]잔가율!$B$3:$C$33,2,FALSE)</f>
        <v>0.82599999999999996</v>
      </c>
      <c r="I8610" s="552">
        <f t="shared" si="134"/>
        <v>33337360</v>
      </c>
    </row>
    <row r="8611" spans="1:9">
      <c r="A8611" s="539">
        <v>8610</v>
      </c>
      <c r="B8611" s="540" t="s">
        <v>8534</v>
      </c>
      <c r="C8611" s="540" t="s">
        <v>12384</v>
      </c>
      <c r="D8611" s="540" t="s">
        <v>16686</v>
      </c>
      <c r="E8611" s="540" t="s">
        <v>13435</v>
      </c>
      <c r="F8611" s="556">
        <v>32620000</v>
      </c>
      <c r="G8611" s="541">
        <v>2023</v>
      </c>
      <c r="H8611" s="542">
        <f>VLOOKUP(G8611,[3]잔가율!$B$3:$C$33,2,FALSE)</f>
        <v>0.82599999999999996</v>
      </c>
      <c r="I8611" s="552">
        <f t="shared" si="134"/>
        <v>26944120</v>
      </c>
    </row>
    <row r="8612" spans="1:9">
      <c r="A8612" s="539">
        <v>8611</v>
      </c>
      <c r="B8612" s="540" t="s">
        <v>8534</v>
      </c>
      <c r="C8612" s="540" t="s">
        <v>12384</v>
      </c>
      <c r="D8612" s="540" t="s">
        <v>13434</v>
      </c>
      <c r="E8612" s="540" t="s">
        <v>13436</v>
      </c>
      <c r="F8612" s="556">
        <v>33860000</v>
      </c>
      <c r="G8612" s="541">
        <v>2023</v>
      </c>
      <c r="H8612" s="542">
        <f>VLOOKUP(G8612,[3]잔가율!$B$3:$C$33,2,FALSE)</f>
        <v>0.82599999999999996</v>
      </c>
      <c r="I8612" s="552">
        <f t="shared" si="134"/>
        <v>27968360</v>
      </c>
    </row>
    <row r="8613" spans="1:9">
      <c r="A8613" s="539">
        <v>8612</v>
      </c>
      <c r="B8613" s="540" t="s">
        <v>8534</v>
      </c>
      <c r="C8613" s="540" t="s">
        <v>12384</v>
      </c>
      <c r="D8613" s="540" t="s">
        <v>13434</v>
      </c>
      <c r="E8613" s="540" t="s">
        <v>13437</v>
      </c>
      <c r="F8613" s="556">
        <v>29610000</v>
      </c>
      <c r="G8613" s="541">
        <v>2023</v>
      </c>
      <c r="H8613" s="542">
        <f>VLOOKUP(G8613,[3]잔가율!$B$3:$C$33,2,FALSE)</f>
        <v>0.82599999999999996</v>
      </c>
      <c r="I8613" s="552">
        <f t="shared" si="134"/>
        <v>24457860</v>
      </c>
    </row>
    <row r="8614" spans="1:9">
      <c r="A8614" s="539">
        <v>8613</v>
      </c>
      <c r="B8614" s="540" t="s">
        <v>8534</v>
      </c>
      <c r="C8614" s="540" t="s">
        <v>12384</v>
      </c>
      <c r="D8614" s="540" t="s">
        <v>13434</v>
      </c>
      <c r="E8614" s="540" t="s">
        <v>13438</v>
      </c>
      <c r="F8614" s="556">
        <v>30490000</v>
      </c>
      <c r="G8614" s="541">
        <v>2023</v>
      </c>
      <c r="H8614" s="542">
        <f>VLOOKUP(G8614,[3]잔가율!$B$3:$C$33,2,FALSE)</f>
        <v>0.82599999999999996</v>
      </c>
      <c r="I8614" s="552">
        <f t="shared" si="134"/>
        <v>25184740</v>
      </c>
    </row>
    <row r="8615" spans="1:9">
      <c r="A8615" s="539">
        <v>8614</v>
      </c>
      <c r="B8615" s="540" t="s">
        <v>8534</v>
      </c>
      <c r="C8615" s="540" t="s">
        <v>12384</v>
      </c>
      <c r="D8615" s="540" t="s">
        <v>13434</v>
      </c>
      <c r="E8615" s="540" t="s">
        <v>13439</v>
      </c>
      <c r="F8615" s="556">
        <v>36010000</v>
      </c>
      <c r="G8615" s="541">
        <v>2023</v>
      </c>
      <c r="H8615" s="542">
        <f>VLOOKUP(G8615,[3]잔가율!$B$3:$C$33,2,FALSE)</f>
        <v>0.82599999999999996</v>
      </c>
      <c r="I8615" s="552">
        <f t="shared" si="134"/>
        <v>29744260</v>
      </c>
    </row>
    <row r="8616" spans="1:9">
      <c r="A8616" s="539">
        <v>8615</v>
      </c>
      <c r="B8616" s="540" t="s">
        <v>8534</v>
      </c>
      <c r="C8616" s="540" t="s">
        <v>12384</v>
      </c>
      <c r="D8616" s="540" t="s">
        <v>13434</v>
      </c>
      <c r="E8616" s="540" t="s">
        <v>13440</v>
      </c>
      <c r="F8616" s="556">
        <v>34680000</v>
      </c>
      <c r="G8616" s="541">
        <v>2023</v>
      </c>
      <c r="H8616" s="542">
        <f>VLOOKUP(G8616,[3]잔가율!$B$3:$C$33,2,FALSE)</f>
        <v>0.82599999999999996</v>
      </c>
      <c r="I8616" s="552">
        <f t="shared" si="134"/>
        <v>28645680</v>
      </c>
    </row>
    <row r="8617" spans="1:9">
      <c r="A8617" s="539">
        <v>8616</v>
      </c>
      <c r="B8617" s="540" t="s">
        <v>8534</v>
      </c>
      <c r="C8617" s="540" t="s">
        <v>12384</v>
      </c>
      <c r="D8617" s="540" t="s">
        <v>13434</v>
      </c>
      <c r="E8617" s="540" t="s">
        <v>13441</v>
      </c>
      <c r="F8617" s="556">
        <v>34780000</v>
      </c>
      <c r="G8617" s="541">
        <v>2023</v>
      </c>
      <c r="H8617" s="542">
        <f>VLOOKUP(G8617,[3]잔가율!$B$3:$C$33,2,FALSE)</f>
        <v>0.82599999999999996</v>
      </c>
      <c r="I8617" s="552">
        <f t="shared" si="134"/>
        <v>28728280</v>
      </c>
    </row>
    <row r="8618" spans="1:9">
      <c r="A8618" s="539">
        <v>8617</v>
      </c>
      <c r="B8618" s="540" t="s">
        <v>8534</v>
      </c>
      <c r="C8618" s="540" t="s">
        <v>12384</v>
      </c>
      <c r="D8618" s="540" t="s">
        <v>13434</v>
      </c>
      <c r="E8618" s="540" t="s">
        <v>13442</v>
      </c>
      <c r="F8618" s="556">
        <v>36240000</v>
      </c>
      <c r="G8618" s="541">
        <v>2023</v>
      </c>
      <c r="H8618" s="542">
        <f>VLOOKUP(G8618,[3]잔가율!$B$3:$C$33,2,FALSE)</f>
        <v>0.82599999999999996</v>
      </c>
      <c r="I8618" s="552">
        <f t="shared" si="134"/>
        <v>29934240</v>
      </c>
    </row>
    <row r="8619" spans="1:9">
      <c r="A8619" s="539">
        <v>8618</v>
      </c>
      <c r="B8619" s="540" t="s">
        <v>8534</v>
      </c>
      <c r="C8619" s="540" t="s">
        <v>12384</v>
      </c>
      <c r="D8619" s="540" t="s">
        <v>13434</v>
      </c>
      <c r="E8619" s="540" t="s">
        <v>13443</v>
      </c>
      <c r="F8619" s="556">
        <v>32060000</v>
      </c>
      <c r="G8619" s="541">
        <v>2023</v>
      </c>
      <c r="H8619" s="542">
        <f>VLOOKUP(G8619,[3]잔가율!$B$3:$C$33,2,FALSE)</f>
        <v>0.82599999999999996</v>
      </c>
      <c r="I8619" s="552">
        <f t="shared" si="134"/>
        <v>26481560</v>
      </c>
    </row>
    <row r="8620" spans="1:9">
      <c r="A8620" s="539">
        <v>8619</v>
      </c>
      <c r="B8620" s="540" t="s">
        <v>8534</v>
      </c>
      <c r="C8620" s="540" t="s">
        <v>12384</v>
      </c>
      <c r="D8620" s="540" t="s">
        <v>13434</v>
      </c>
      <c r="E8620" s="540" t="s">
        <v>13444</v>
      </c>
      <c r="F8620" s="556">
        <v>33130000</v>
      </c>
      <c r="G8620" s="541">
        <v>2023</v>
      </c>
      <c r="H8620" s="542">
        <f>VLOOKUP(G8620,[3]잔가율!$B$3:$C$33,2,FALSE)</f>
        <v>0.82599999999999996</v>
      </c>
      <c r="I8620" s="552">
        <f t="shared" si="134"/>
        <v>27365380</v>
      </c>
    </row>
    <row r="8621" spans="1:9">
      <c r="A8621" s="539">
        <v>8620</v>
      </c>
      <c r="B8621" s="540" t="s">
        <v>8534</v>
      </c>
      <c r="C8621" s="540" t="s">
        <v>12384</v>
      </c>
      <c r="D8621" s="540" t="s">
        <v>13434</v>
      </c>
      <c r="E8621" s="540" t="s">
        <v>13445</v>
      </c>
      <c r="F8621" s="556">
        <v>39080000</v>
      </c>
      <c r="G8621" s="541">
        <v>2023</v>
      </c>
      <c r="H8621" s="542">
        <f>VLOOKUP(G8621,[3]잔가율!$B$3:$C$33,2,FALSE)</f>
        <v>0.82599999999999996</v>
      </c>
      <c r="I8621" s="552">
        <f t="shared" si="134"/>
        <v>32280080</v>
      </c>
    </row>
    <row r="8622" spans="1:9">
      <c r="A8622" s="539">
        <v>8621</v>
      </c>
      <c r="B8622" s="540" t="s">
        <v>8534</v>
      </c>
      <c r="C8622" s="540" t="s">
        <v>12384</v>
      </c>
      <c r="D8622" s="540" t="s">
        <v>13434</v>
      </c>
      <c r="E8622" s="540" t="s">
        <v>13446</v>
      </c>
      <c r="F8622" s="556">
        <v>27790000</v>
      </c>
      <c r="G8622" s="541">
        <v>2023</v>
      </c>
      <c r="H8622" s="542">
        <f>VLOOKUP(G8622,[3]잔가율!$B$3:$C$33,2,FALSE)</f>
        <v>0.82599999999999996</v>
      </c>
      <c r="I8622" s="552">
        <f t="shared" si="134"/>
        <v>22954540</v>
      </c>
    </row>
    <row r="8623" spans="1:9">
      <c r="A8623" s="539">
        <v>8622</v>
      </c>
      <c r="B8623" s="540" t="s">
        <v>8534</v>
      </c>
      <c r="C8623" s="540" t="s">
        <v>12384</v>
      </c>
      <c r="D8623" s="540" t="s">
        <v>13434</v>
      </c>
      <c r="E8623" s="540" t="s">
        <v>13447</v>
      </c>
      <c r="F8623" s="556">
        <v>28930000</v>
      </c>
      <c r="G8623" s="541">
        <v>2023</v>
      </c>
      <c r="H8623" s="542">
        <f>VLOOKUP(G8623,[3]잔가율!$B$3:$C$33,2,FALSE)</f>
        <v>0.82599999999999996</v>
      </c>
      <c r="I8623" s="552">
        <f t="shared" si="134"/>
        <v>23896180</v>
      </c>
    </row>
    <row r="8624" spans="1:9">
      <c r="A8624" s="539">
        <v>8623</v>
      </c>
      <c r="B8624" s="540" t="s">
        <v>8534</v>
      </c>
      <c r="C8624" s="540" t="s">
        <v>12384</v>
      </c>
      <c r="D8624" s="540" t="s">
        <v>13434</v>
      </c>
      <c r="E8624" s="540" t="s">
        <v>13448</v>
      </c>
      <c r="F8624" s="556">
        <v>33750000</v>
      </c>
      <c r="G8624" s="541">
        <v>2023</v>
      </c>
      <c r="H8624" s="542">
        <f>VLOOKUP(G8624,[3]잔가율!$B$3:$C$33,2,FALSE)</f>
        <v>0.82599999999999996</v>
      </c>
      <c r="I8624" s="552">
        <f t="shared" si="134"/>
        <v>27877500</v>
      </c>
    </row>
    <row r="8625" spans="1:9">
      <c r="A8625" s="539">
        <v>8624</v>
      </c>
      <c r="B8625" s="540" t="s">
        <v>8534</v>
      </c>
      <c r="C8625" s="540" t="s">
        <v>12384</v>
      </c>
      <c r="D8625" s="540" t="s">
        <v>13434</v>
      </c>
      <c r="E8625" s="540" t="s">
        <v>13449</v>
      </c>
      <c r="F8625" s="556">
        <v>35360000</v>
      </c>
      <c r="G8625" s="541">
        <v>2023</v>
      </c>
      <c r="H8625" s="542">
        <f>VLOOKUP(G8625,[3]잔가율!$B$3:$C$33,2,FALSE)</f>
        <v>0.82599999999999996</v>
      </c>
      <c r="I8625" s="552">
        <f t="shared" si="134"/>
        <v>29207360</v>
      </c>
    </row>
    <row r="8626" spans="1:9">
      <c r="A8626" s="539">
        <v>8625</v>
      </c>
      <c r="B8626" s="540" t="s">
        <v>8534</v>
      </c>
      <c r="C8626" s="540" t="s">
        <v>12384</v>
      </c>
      <c r="D8626" s="540" t="s">
        <v>13434</v>
      </c>
      <c r="E8626" s="540" t="s">
        <v>13450</v>
      </c>
      <c r="F8626" s="556">
        <v>28930000</v>
      </c>
      <c r="G8626" s="541">
        <v>2023</v>
      </c>
      <c r="H8626" s="542">
        <f>VLOOKUP(G8626,[3]잔가율!$B$3:$C$33,2,FALSE)</f>
        <v>0.82599999999999996</v>
      </c>
      <c r="I8626" s="552">
        <f t="shared" si="134"/>
        <v>23896180</v>
      </c>
    </row>
    <row r="8627" spans="1:9">
      <c r="A8627" s="539">
        <v>8626</v>
      </c>
      <c r="B8627" s="540" t="s">
        <v>8534</v>
      </c>
      <c r="C8627" s="540" t="s">
        <v>12384</v>
      </c>
      <c r="D8627" s="540" t="s">
        <v>13434</v>
      </c>
      <c r="E8627" s="540" t="s">
        <v>13451</v>
      </c>
      <c r="F8627" s="556">
        <v>32130000</v>
      </c>
      <c r="G8627" s="541">
        <v>2023</v>
      </c>
      <c r="H8627" s="542">
        <f>VLOOKUP(G8627,[3]잔가율!$B$3:$C$33,2,FALSE)</f>
        <v>0.82599999999999996</v>
      </c>
      <c r="I8627" s="552">
        <f t="shared" si="134"/>
        <v>26539380</v>
      </c>
    </row>
    <row r="8628" spans="1:9">
      <c r="A8628" s="539">
        <v>8627</v>
      </c>
      <c r="B8628" s="540" t="s">
        <v>8534</v>
      </c>
      <c r="C8628" s="540" t="s">
        <v>12384</v>
      </c>
      <c r="D8628" s="540" t="s">
        <v>13434</v>
      </c>
      <c r="E8628" s="540" t="s">
        <v>13452</v>
      </c>
      <c r="F8628" s="556">
        <v>30270000</v>
      </c>
      <c r="G8628" s="541">
        <v>2023</v>
      </c>
      <c r="H8628" s="542">
        <f>VLOOKUP(G8628,[3]잔가율!$B$3:$C$33,2,FALSE)</f>
        <v>0.82599999999999996</v>
      </c>
      <c r="I8628" s="552">
        <f t="shared" si="134"/>
        <v>25003020</v>
      </c>
    </row>
    <row r="8629" spans="1:9">
      <c r="A8629" s="539">
        <v>8628</v>
      </c>
      <c r="B8629" s="540" t="s">
        <v>8534</v>
      </c>
      <c r="C8629" s="540" t="s">
        <v>12384</v>
      </c>
      <c r="D8629" s="540" t="s">
        <v>13434</v>
      </c>
      <c r="E8629" s="540" t="s">
        <v>13453</v>
      </c>
      <c r="F8629" s="556">
        <v>30810000</v>
      </c>
      <c r="G8629" s="541">
        <v>2023</v>
      </c>
      <c r="H8629" s="542">
        <f>VLOOKUP(G8629,[3]잔가율!$B$3:$C$33,2,FALSE)</f>
        <v>0.82599999999999996</v>
      </c>
      <c r="I8629" s="552">
        <f t="shared" si="134"/>
        <v>25449060</v>
      </c>
    </row>
    <row r="8630" spans="1:9">
      <c r="A8630" s="539">
        <v>8629</v>
      </c>
      <c r="B8630" s="540" t="s">
        <v>8534</v>
      </c>
      <c r="C8630" s="540" t="s">
        <v>12384</v>
      </c>
      <c r="D8630" s="540" t="s">
        <v>13434</v>
      </c>
      <c r="E8630" s="540" t="s">
        <v>13454</v>
      </c>
      <c r="F8630" s="556">
        <v>32130000</v>
      </c>
      <c r="G8630" s="541">
        <v>2023</v>
      </c>
      <c r="H8630" s="542">
        <f>VLOOKUP(G8630,[3]잔가율!$B$3:$C$33,2,FALSE)</f>
        <v>0.82599999999999996</v>
      </c>
      <c r="I8630" s="552">
        <f t="shared" si="134"/>
        <v>26539380</v>
      </c>
    </row>
    <row r="8631" spans="1:9">
      <c r="A8631" s="539">
        <v>8630</v>
      </c>
      <c r="B8631" s="540" t="s">
        <v>8534</v>
      </c>
      <c r="C8631" s="540" t="s">
        <v>12384</v>
      </c>
      <c r="D8631" s="540" t="s">
        <v>13434</v>
      </c>
      <c r="E8631" s="540" t="s">
        <v>13455</v>
      </c>
      <c r="F8631" s="556">
        <v>24770000</v>
      </c>
      <c r="G8631" s="541">
        <v>2023</v>
      </c>
      <c r="H8631" s="542">
        <f>VLOOKUP(G8631,[3]잔가율!$B$3:$C$33,2,FALSE)</f>
        <v>0.82599999999999996</v>
      </c>
      <c r="I8631" s="552">
        <f t="shared" si="134"/>
        <v>20460020</v>
      </c>
    </row>
    <row r="8632" spans="1:9">
      <c r="A8632" s="539">
        <v>8631</v>
      </c>
      <c r="B8632" s="414" t="s">
        <v>8534</v>
      </c>
      <c r="C8632" s="540" t="s">
        <v>12384</v>
      </c>
      <c r="D8632" s="540" t="s">
        <v>13456</v>
      </c>
      <c r="E8632" s="540" t="s">
        <v>13457</v>
      </c>
      <c r="F8632" s="558">
        <v>32510000</v>
      </c>
      <c r="G8632" s="541">
        <v>2023</v>
      </c>
      <c r="H8632" s="542">
        <f>VLOOKUP(G8632,[3]잔가율!$B$3:$C$33,2,FALSE)</f>
        <v>0.82599999999999996</v>
      </c>
      <c r="I8632" s="552">
        <f t="shared" si="134"/>
        <v>26853260</v>
      </c>
    </row>
    <row r="8633" spans="1:9">
      <c r="A8633" s="539">
        <v>8632</v>
      </c>
      <c r="B8633" s="414" t="s">
        <v>8534</v>
      </c>
      <c r="C8633" s="540" t="s">
        <v>12384</v>
      </c>
      <c r="D8633" s="540" t="s">
        <v>13456</v>
      </c>
      <c r="E8633" s="540" t="s">
        <v>13458</v>
      </c>
      <c r="F8633" s="558">
        <v>31120000</v>
      </c>
      <c r="G8633" s="541">
        <v>2023</v>
      </c>
      <c r="H8633" s="542">
        <f>VLOOKUP(G8633,[3]잔가율!$B$3:$C$33,2,FALSE)</f>
        <v>0.82599999999999996</v>
      </c>
      <c r="I8633" s="552">
        <f t="shared" si="134"/>
        <v>25705120</v>
      </c>
    </row>
    <row r="8634" spans="1:9">
      <c r="A8634" s="539">
        <v>8633</v>
      </c>
      <c r="B8634" s="414" t="s">
        <v>8534</v>
      </c>
      <c r="C8634" s="540" t="s">
        <v>12384</v>
      </c>
      <c r="D8634" s="540" t="s">
        <v>13456</v>
      </c>
      <c r="E8634" s="540" t="s">
        <v>13459</v>
      </c>
      <c r="F8634" s="558">
        <v>32500000</v>
      </c>
      <c r="G8634" s="541">
        <v>2023</v>
      </c>
      <c r="H8634" s="542">
        <f>VLOOKUP(G8634,[3]잔가율!$B$3:$C$33,2,FALSE)</f>
        <v>0.82599999999999996</v>
      </c>
      <c r="I8634" s="552">
        <f t="shared" si="134"/>
        <v>26845000</v>
      </c>
    </row>
    <row r="8635" spans="1:9">
      <c r="A8635" s="539">
        <v>8634</v>
      </c>
      <c r="B8635" s="414" t="s">
        <v>16663</v>
      </c>
      <c r="C8635" s="540" t="s">
        <v>12384</v>
      </c>
      <c r="D8635" s="540" t="s">
        <v>13456</v>
      </c>
      <c r="E8635" s="540" t="s">
        <v>13460</v>
      </c>
      <c r="F8635" s="558">
        <v>32500000</v>
      </c>
      <c r="G8635" s="541">
        <v>2023</v>
      </c>
      <c r="H8635" s="542">
        <f>VLOOKUP(G8635,[3]잔가율!$B$3:$C$33,2,FALSE)</f>
        <v>0.82599999999999996</v>
      </c>
      <c r="I8635" s="552">
        <f t="shared" si="134"/>
        <v>26845000</v>
      </c>
    </row>
    <row r="8636" spans="1:9">
      <c r="A8636" s="539">
        <v>8635</v>
      </c>
      <c r="B8636" s="414" t="s">
        <v>8534</v>
      </c>
      <c r="C8636" s="540" t="s">
        <v>12384</v>
      </c>
      <c r="D8636" s="540" t="s">
        <v>13456</v>
      </c>
      <c r="E8636" s="540" t="s">
        <v>13461</v>
      </c>
      <c r="F8636" s="558">
        <v>32450000</v>
      </c>
      <c r="G8636" s="541">
        <v>2023</v>
      </c>
      <c r="H8636" s="542">
        <f>VLOOKUP(G8636,[3]잔가율!$B$3:$C$33,2,FALSE)</f>
        <v>0.82599999999999996</v>
      </c>
      <c r="I8636" s="552">
        <f t="shared" si="134"/>
        <v>26803700</v>
      </c>
    </row>
    <row r="8637" spans="1:9">
      <c r="A8637" s="539">
        <v>8636</v>
      </c>
      <c r="B8637" s="414" t="s">
        <v>8534</v>
      </c>
      <c r="C8637" s="540" t="s">
        <v>12384</v>
      </c>
      <c r="D8637" s="540" t="s">
        <v>13456</v>
      </c>
      <c r="E8637" s="540" t="s">
        <v>13462</v>
      </c>
      <c r="F8637" s="558">
        <v>32000000</v>
      </c>
      <c r="G8637" s="541">
        <v>2023</v>
      </c>
      <c r="H8637" s="542">
        <f>VLOOKUP(G8637,[3]잔가율!$B$3:$C$33,2,FALSE)</f>
        <v>0.82599999999999996</v>
      </c>
      <c r="I8637" s="552">
        <f t="shared" si="134"/>
        <v>26432000</v>
      </c>
    </row>
    <row r="8638" spans="1:9">
      <c r="A8638" s="539">
        <v>8637</v>
      </c>
      <c r="B8638" s="414" t="s">
        <v>8534</v>
      </c>
      <c r="C8638" s="540" t="s">
        <v>12384</v>
      </c>
      <c r="D8638" s="540" t="s">
        <v>13456</v>
      </c>
      <c r="E8638" s="540" t="s">
        <v>13463</v>
      </c>
      <c r="F8638" s="558">
        <v>33710000</v>
      </c>
      <c r="G8638" s="541">
        <v>2023</v>
      </c>
      <c r="H8638" s="542">
        <f>VLOOKUP(G8638,[3]잔가율!$B$3:$C$33,2,FALSE)</f>
        <v>0.82599999999999996</v>
      </c>
      <c r="I8638" s="552">
        <f t="shared" si="134"/>
        <v>27844460</v>
      </c>
    </row>
    <row r="8639" spans="1:9">
      <c r="A8639" s="539">
        <v>8638</v>
      </c>
      <c r="B8639" s="414" t="s">
        <v>8534</v>
      </c>
      <c r="C8639" s="540" t="s">
        <v>12384</v>
      </c>
      <c r="D8639" s="540" t="s">
        <v>16687</v>
      </c>
      <c r="E8639" s="540" t="s">
        <v>13464</v>
      </c>
      <c r="F8639" s="558">
        <v>36130000</v>
      </c>
      <c r="G8639" s="541">
        <v>2023</v>
      </c>
      <c r="H8639" s="542">
        <f>VLOOKUP(G8639,[3]잔가율!$B$3:$C$33,2,FALSE)</f>
        <v>0.82599999999999996</v>
      </c>
      <c r="I8639" s="552">
        <f t="shared" si="134"/>
        <v>29843380</v>
      </c>
    </row>
    <row r="8640" spans="1:9">
      <c r="A8640" s="539">
        <v>8639</v>
      </c>
      <c r="B8640" s="414" t="s">
        <v>8534</v>
      </c>
      <c r="C8640" s="540" t="s">
        <v>12384</v>
      </c>
      <c r="D8640" s="540" t="s">
        <v>16687</v>
      </c>
      <c r="E8640" s="540" t="s">
        <v>13465</v>
      </c>
      <c r="F8640" s="558">
        <v>36170000</v>
      </c>
      <c r="G8640" s="541">
        <v>2023</v>
      </c>
      <c r="H8640" s="542">
        <f>VLOOKUP(G8640,[3]잔가율!$B$3:$C$33,2,FALSE)</f>
        <v>0.82599999999999996</v>
      </c>
      <c r="I8640" s="552">
        <f t="shared" si="134"/>
        <v>29876420</v>
      </c>
    </row>
    <row r="8641" spans="1:9">
      <c r="A8641" s="539">
        <v>8640</v>
      </c>
      <c r="B8641" s="414" t="s">
        <v>8534</v>
      </c>
      <c r="C8641" s="540" t="s">
        <v>12384</v>
      </c>
      <c r="D8641" s="540" t="s">
        <v>16687</v>
      </c>
      <c r="E8641" s="540" t="s">
        <v>13466</v>
      </c>
      <c r="F8641" s="558">
        <v>33480000</v>
      </c>
      <c r="G8641" s="541">
        <v>2023</v>
      </c>
      <c r="H8641" s="542">
        <f>VLOOKUP(G8641,[3]잔가율!$B$3:$C$33,2,FALSE)</f>
        <v>0.82599999999999996</v>
      </c>
      <c r="I8641" s="552">
        <f t="shared" si="134"/>
        <v>27654480</v>
      </c>
    </row>
    <row r="8642" spans="1:9">
      <c r="A8642" s="539">
        <v>8641</v>
      </c>
      <c r="B8642" s="414" t="s">
        <v>8534</v>
      </c>
      <c r="C8642" s="540" t="s">
        <v>12384</v>
      </c>
      <c r="D8642" s="540" t="s">
        <v>16687</v>
      </c>
      <c r="E8642" s="540" t="s">
        <v>13467</v>
      </c>
      <c r="F8642" s="558">
        <v>34070000</v>
      </c>
      <c r="G8642" s="541">
        <v>2023</v>
      </c>
      <c r="H8642" s="542">
        <f>VLOOKUP(G8642,[3]잔가율!$B$3:$C$33,2,FALSE)</f>
        <v>0.82599999999999996</v>
      </c>
      <c r="I8642" s="552">
        <f t="shared" ref="I8642:I8705" si="135">ROUNDDOWN(F8642*H8642,0)</f>
        <v>28141820</v>
      </c>
    </row>
    <row r="8643" spans="1:9">
      <c r="A8643" s="539">
        <v>8642</v>
      </c>
      <c r="B8643" s="414" t="s">
        <v>8534</v>
      </c>
      <c r="C8643" s="540" t="s">
        <v>12384</v>
      </c>
      <c r="D8643" s="540" t="s">
        <v>16687</v>
      </c>
      <c r="E8643" s="540" t="s">
        <v>13468</v>
      </c>
      <c r="F8643" s="558">
        <v>39270000</v>
      </c>
      <c r="G8643" s="541">
        <v>2023</v>
      </c>
      <c r="H8643" s="542">
        <f>VLOOKUP(G8643,[3]잔가율!$B$3:$C$33,2,FALSE)</f>
        <v>0.82599999999999996</v>
      </c>
      <c r="I8643" s="552">
        <f t="shared" si="135"/>
        <v>32437020</v>
      </c>
    </row>
    <row r="8644" spans="1:9">
      <c r="A8644" s="539">
        <v>8643</v>
      </c>
      <c r="B8644" s="414" t="s">
        <v>8534</v>
      </c>
      <c r="C8644" s="540" t="s">
        <v>16684</v>
      </c>
      <c r="D8644" s="540" t="s">
        <v>16687</v>
      </c>
      <c r="E8644" s="540" t="s">
        <v>13469</v>
      </c>
      <c r="F8644" s="558">
        <v>38920000</v>
      </c>
      <c r="G8644" s="541">
        <v>2023</v>
      </c>
      <c r="H8644" s="542">
        <f>VLOOKUP(G8644,[3]잔가율!$B$3:$C$33,2,FALSE)</f>
        <v>0.82599999999999996</v>
      </c>
      <c r="I8644" s="552">
        <f t="shared" si="135"/>
        <v>32147920</v>
      </c>
    </row>
    <row r="8645" spans="1:9">
      <c r="A8645" s="539">
        <v>8644</v>
      </c>
      <c r="B8645" s="414" t="s">
        <v>8534</v>
      </c>
      <c r="C8645" s="540" t="s">
        <v>12384</v>
      </c>
      <c r="D8645" s="540" t="s">
        <v>13456</v>
      </c>
      <c r="E8645" s="540" t="s">
        <v>13470</v>
      </c>
      <c r="F8645" s="558">
        <v>36770000</v>
      </c>
      <c r="G8645" s="541">
        <v>2023</v>
      </c>
      <c r="H8645" s="542">
        <f>VLOOKUP(G8645,[3]잔가율!$B$3:$C$33,2,FALSE)</f>
        <v>0.82599999999999996</v>
      </c>
      <c r="I8645" s="552">
        <f t="shared" si="135"/>
        <v>30372020</v>
      </c>
    </row>
    <row r="8646" spans="1:9">
      <c r="A8646" s="539">
        <v>8645</v>
      </c>
      <c r="B8646" s="414" t="s">
        <v>8534</v>
      </c>
      <c r="C8646" s="540" t="s">
        <v>12384</v>
      </c>
      <c r="D8646" s="540" t="s">
        <v>13456</v>
      </c>
      <c r="E8646" s="540" t="s">
        <v>13471</v>
      </c>
      <c r="F8646" s="558">
        <v>33480000</v>
      </c>
      <c r="G8646" s="541">
        <v>2023</v>
      </c>
      <c r="H8646" s="542">
        <f>VLOOKUP(G8646,[3]잔가율!$B$3:$C$33,2,FALSE)</f>
        <v>0.82599999999999996</v>
      </c>
      <c r="I8646" s="552">
        <f t="shared" si="135"/>
        <v>27654480</v>
      </c>
    </row>
    <row r="8647" spans="1:9">
      <c r="A8647" s="539">
        <v>8646</v>
      </c>
      <c r="B8647" s="414" t="s">
        <v>8534</v>
      </c>
      <c r="C8647" s="540" t="s">
        <v>12384</v>
      </c>
      <c r="D8647" s="540" t="s">
        <v>13456</v>
      </c>
      <c r="E8647" s="540" t="s">
        <v>13472</v>
      </c>
      <c r="F8647" s="558">
        <v>36920000</v>
      </c>
      <c r="G8647" s="541">
        <v>2023</v>
      </c>
      <c r="H8647" s="542">
        <f>VLOOKUP(G8647,[3]잔가율!$B$3:$C$33,2,FALSE)</f>
        <v>0.82599999999999996</v>
      </c>
      <c r="I8647" s="552">
        <f t="shared" si="135"/>
        <v>30495920</v>
      </c>
    </row>
    <row r="8648" spans="1:9">
      <c r="A8648" s="539">
        <v>8647</v>
      </c>
      <c r="B8648" s="414" t="s">
        <v>8534</v>
      </c>
      <c r="C8648" s="540" t="s">
        <v>12384</v>
      </c>
      <c r="D8648" s="540" t="s">
        <v>13456</v>
      </c>
      <c r="E8648" s="540" t="s">
        <v>13473</v>
      </c>
      <c r="F8648" s="558">
        <v>33220000</v>
      </c>
      <c r="G8648" s="541">
        <v>2023</v>
      </c>
      <c r="H8648" s="542">
        <f>VLOOKUP(G8648,[3]잔가율!$B$3:$C$33,2,FALSE)</f>
        <v>0.82599999999999996</v>
      </c>
      <c r="I8648" s="552">
        <f t="shared" si="135"/>
        <v>27439720</v>
      </c>
    </row>
    <row r="8649" spans="1:9">
      <c r="A8649" s="539">
        <v>8648</v>
      </c>
      <c r="B8649" s="414" t="s">
        <v>8534</v>
      </c>
      <c r="C8649" s="540" t="s">
        <v>12384</v>
      </c>
      <c r="D8649" s="540" t="s">
        <v>13456</v>
      </c>
      <c r="E8649" s="540" t="s">
        <v>13474</v>
      </c>
      <c r="F8649" s="558">
        <v>36500000</v>
      </c>
      <c r="G8649" s="541">
        <v>2023</v>
      </c>
      <c r="H8649" s="542">
        <f>VLOOKUP(G8649,[3]잔가율!$B$3:$C$33,2,FALSE)</f>
        <v>0.82599999999999996</v>
      </c>
      <c r="I8649" s="552">
        <f t="shared" si="135"/>
        <v>30149000</v>
      </c>
    </row>
    <row r="8650" spans="1:9">
      <c r="A8650" s="539">
        <v>8649</v>
      </c>
      <c r="B8650" s="414" t="s">
        <v>8534</v>
      </c>
      <c r="C8650" s="540" t="s">
        <v>12384</v>
      </c>
      <c r="D8650" s="540" t="s">
        <v>13456</v>
      </c>
      <c r="E8650" s="540" t="s">
        <v>13475</v>
      </c>
      <c r="F8650" s="558">
        <v>33480000</v>
      </c>
      <c r="G8650" s="541">
        <v>2023</v>
      </c>
      <c r="H8650" s="542">
        <f>VLOOKUP(G8650,[3]잔가율!$B$3:$C$33,2,FALSE)</f>
        <v>0.82599999999999996</v>
      </c>
      <c r="I8650" s="552">
        <f t="shared" si="135"/>
        <v>27654480</v>
      </c>
    </row>
    <row r="8651" spans="1:9">
      <c r="A8651" s="539">
        <v>8650</v>
      </c>
      <c r="B8651" s="414" t="s">
        <v>8534</v>
      </c>
      <c r="C8651" s="540" t="s">
        <v>12384</v>
      </c>
      <c r="D8651" s="540" t="s">
        <v>13476</v>
      </c>
      <c r="E8651" s="540" t="s">
        <v>13477</v>
      </c>
      <c r="F8651" s="558">
        <v>68620000</v>
      </c>
      <c r="G8651" s="541">
        <v>2023</v>
      </c>
      <c r="H8651" s="542">
        <f>VLOOKUP(G8651,[3]잔가율!$B$3:$C$33,2,FALSE)</f>
        <v>0.82599999999999996</v>
      </c>
      <c r="I8651" s="552">
        <f t="shared" si="135"/>
        <v>56680120</v>
      </c>
    </row>
    <row r="8652" spans="1:9">
      <c r="A8652" s="539">
        <v>8651</v>
      </c>
      <c r="B8652" s="414" t="s">
        <v>8534</v>
      </c>
      <c r="C8652" s="540" t="s">
        <v>12384</v>
      </c>
      <c r="D8652" s="540" t="s">
        <v>13476</v>
      </c>
      <c r="E8652" s="540" t="s">
        <v>13478</v>
      </c>
      <c r="F8652" s="558">
        <v>65480000</v>
      </c>
      <c r="G8652" s="541">
        <v>2023</v>
      </c>
      <c r="H8652" s="542">
        <f>VLOOKUP(G8652,[3]잔가율!$B$3:$C$33,2,FALSE)</f>
        <v>0.82599999999999996</v>
      </c>
      <c r="I8652" s="552">
        <f t="shared" si="135"/>
        <v>54086480</v>
      </c>
    </row>
    <row r="8653" spans="1:9">
      <c r="A8653" s="539">
        <v>8652</v>
      </c>
      <c r="B8653" s="414" t="s">
        <v>8534</v>
      </c>
      <c r="C8653" s="540" t="s">
        <v>12384</v>
      </c>
      <c r="D8653" s="540" t="s">
        <v>13476</v>
      </c>
      <c r="E8653" s="540" t="s">
        <v>13479</v>
      </c>
      <c r="F8653" s="558">
        <v>68620000</v>
      </c>
      <c r="G8653" s="541">
        <v>2023</v>
      </c>
      <c r="H8653" s="542">
        <f>VLOOKUP(G8653,[3]잔가율!$B$3:$C$33,2,FALSE)</f>
        <v>0.82599999999999996</v>
      </c>
      <c r="I8653" s="552">
        <f t="shared" si="135"/>
        <v>56680120</v>
      </c>
    </row>
    <row r="8654" spans="1:9">
      <c r="A8654" s="539">
        <v>8653</v>
      </c>
      <c r="B8654" s="414" t="s">
        <v>16663</v>
      </c>
      <c r="C8654" s="540" t="s">
        <v>12384</v>
      </c>
      <c r="D8654" s="540" t="s">
        <v>13476</v>
      </c>
      <c r="E8654" s="540" t="s">
        <v>13480</v>
      </c>
      <c r="F8654" s="558">
        <v>59790000</v>
      </c>
      <c r="G8654" s="541">
        <v>2023</v>
      </c>
      <c r="H8654" s="542">
        <f>VLOOKUP(G8654,[3]잔가율!$B$3:$C$33,2,FALSE)</f>
        <v>0.82599999999999996</v>
      </c>
      <c r="I8654" s="552">
        <f t="shared" si="135"/>
        <v>49386540</v>
      </c>
    </row>
    <row r="8655" spans="1:9">
      <c r="A8655" s="539">
        <v>8654</v>
      </c>
      <c r="B8655" s="414" t="s">
        <v>8534</v>
      </c>
      <c r="C8655" s="540" t="s">
        <v>12384</v>
      </c>
      <c r="D8655" s="540" t="s">
        <v>13476</v>
      </c>
      <c r="E8655" s="540" t="s">
        <v>13481</v>
      </c>
      <c r="F8655" s="558">
        <v>63700000</v>
      </c>
      <c r="G8655" s="541">
        <v>2023</v>
      </c>
      <c r="H8655" s="542">
        <f>VLOOKUP(G8655,[3]잔가율!$B$3:$C$33,2,FALSE)</f>
        <v>0.82599999999999996</v>
      </c>
      <c r="I8655" s="552">
        <f t="shared" si="135"/>
        <v>52616200</v>
      </c>
    </row>
    <row r="8656" spans="1:9">
      <c r="A8656" s="539">
        <v>8655</v>
      </c>
      <c r="B8656" s="414" t="s">
        <v>8534</v>
      </c>
      <c r="C8656" s="543" t="s">
        <v>12384</v>
      </c>
      <c r="D8656" s="543" t="s">
        <v>16688</v>
      </c>
      <c r="E8656" s="543" t="s">
        <v>13482</v>
      </c>
      <c r="F8656" s="562">
        <v>60760000</v>
      </c>
      <c r="G8656" s="541">
        <v>2023</v>
      </c>
      <c r="H8656" s="542">
        <f>VLOOKUP(G8656,[3]잔가율!$B$3:$C$33,2,FALSE)</f>
        <v>0.82599999999999996</v>
      </c>
      <c r="I8656" s="552">
        <f t="shared" si="135"/>
        <v>50187760</v>
      </c>
    </row>
    <row r="8657" spans="1:9">
      <c r="A8657" s="539">
        <v>8656</v>
      </c>
      <c r="B8657" s="414" t="s">
        <v>8534</v>
      </c>
      <c r="C8657" s="544" t="s">
        <v>12384</v>
      </c>
      <c r="D8657" s="544" t="s">
        <v>13476</v>
      </c>
      <c r="E8657" s="544" t="s">
        <v>13483</v>
      </c>
      <c r="F8657" s="560">
        <v>64400000</v>
      </c>
      <c r="G8657" s="541">
        <v>2023</v>
      </c>
      <c r="H8657" s="542">
        <f>VLOOKUP(G8657,[3]잔가율!$B$3:$C$33,2,FALSE)</f>
        <v>0.82599999999999996</v>
      </c>
      <c r="I8657" s="552">
        <f t="shared" si="135"/>
        <v>53194400</v>
      </c>
    </row>
    <row r="8658" spans="1:9">
      <c r="A8658" s="539">
        <v>8657</v>
      </c>
      <c r="B8658" s="414" t="s">
        <v>8534</v>
      </c>
      <c r="C8658" s="543" t="s">
        <v>12384</v>
      </c>
      <c r="D8658" s="543" t="s">
        <v>13476</v>
      </c>
      <c r="E8658" s="543" t="s">
        <v>13484</v>
      </c>
      <c r="F8658" s="562">
        <v>61450000</v>
      </c>
      <c r="G8658" s="541">
        <v>2023</v>
      </c>
      <c r="H8658" s="542">
        <f>VLOOKUP(G8658,[3]잔가율!$B$3:$C$33,2,FALSE)</f>
        <v>0.82599999999999996</v>
      </c>
      <c r="I8658" s="552">
        <f t="shared" si="135"/>
        <v>50757700</v>
      </c>
    </row>
    <row r="8659" spans="1:9">
      <c r="A8659" s="539">
        <v>8658</v>
      </c>
      <c r="B8659" s="414" t="s">
        <v>8534</v>
      </c>
      <c r="C8659" s="544" t="s">
        <v>12384</v>
      </c>
      <c r="D8659" s="544" t="s">
        <v>13476</v>
      </c>
      <c r="E8659" s="544" t="s">
        <v>13485</v>
      </c>
      <c r="F8659" s="560">
        <v>64040000</v>
      </c>
      <c r="G8659" s="541">
        <v>2023</v>
      </c>
      <c r="H8659" s="542">
        <f>VLOOKUP(G8659,[3]잔가율!$B$3:$C$33,2,FALSE)</f>
        <v>0.82599999999999996</v>
      </c>
      <c r="I8659" s="552">
        <f t="shared" si="135"/>
        <v>52897040</v>
      </c>
    </row>
    <row r="8660" spans="1:9">
      <c r="A8660" s="539">
        <v>8659</v>
      </c>
      <c r="B8660" s="414" t="s">
        <v>8534</v>
      </c>
      <c r="C8660" s="544" t="s">
        <v>12384</v>
      </c>
      <c r="D8660" s="544" t="s">
        <v>13476</v>
      </c>
      <c r="E8660" s="544" t="s">
        <v>13486</v>
      </c>
      <c r="F8660" s="560">
        <v>61490000</v>
      </c>
      <c r="G8660" s="541">
        <v>2023</v>
      </c>
      <c r="H8660" s="542">
        <f>VLOOKUP(G8660,[3]잔가율!$B$3:$C$33,2,FALSE)</f>
        <v>0.82599999999999996</v>
      </c>
      <c r="I8660" s="552">
        <f t="shared" si="135"/>
        <v>50790740</v>
      </c>
    </row>
    <row r="8661" spans="1:9">
      <c r="A8661" s="539">
        <v>8660</v>
      </c>
      <c r="B8661" s="414" t="s">
        <v>8534</v>
      </c>
      <c r="C8661" s="544" t="s">
        <v>12384</v>
      </c>
      <c r="D8661" s="544" t="s">
        <v>13476</v>
      </c>
      <c r="E8661" s="544" t="s">
        <v>13487</v>
      </c>
      <c r="F8661" s="560">
        <v>64210000</v>
      </c>
      <c r="G8661" s="541">
        <v>2023</v>
      </c>
      <c r="H8661" s="542">
        <f>VLOOKUP(G8661,[3]잔가율!$B$3:$C$33,2,FALSE)</f>
        <v>0.82599999999999996</v>
      </c>
      <c r="I8661" s="552">
        <f t="shared" si="135"/>
        <v>53037460</v>
      </c>
    </row>
    <row r="8662" spans="1:9">
      <c r="A8662" s="539">
        <v>8661</v>
      </c>
      <c r="B8662" s="540" t="s">
        <v>8534</v>
      </c>
      <c r="C8662" s="540" t="s">
        <v>12384</v>
      </c>
      <c r="D8662" s="540" t="s">
        <v>2780</v>
      </c>
      <c r="E8662" s="540" t="s">
        <v>13488</v>
      </c>
      <c r="F8662" s="556">
        <v>13390000</v>
      </c>
      <c r="G8662" s="541">
        <v>2023</v>
      </c>
      <c r="H8662" s="542">
        <f>VLOOKUP(G8662,[3]잔가율!$B$3:$C$33,2,FALSE)</f>
        <v>0.82599999999999996</v>
      </c>
      <c r="I8662" s="552">
        <f t="shared" si="135"/>
        <v>11060140</v>
      </c>
    </row>
    <row r="8663" spans="1:9">
      <c r="A8663" s="539">
        <v>8662</v>
      </c>
      <c r="B8663" s="540" t="s">
        <v>8534</v>
      </c>
      <c r="C8663" s="540" t="s">
        <v>12384</v>
      </c>
      <c r="D8663" s="540" t="s">
        <v>2780</v>
      </c>
      <c r="E8663" s="540" t="s">
        <v>13489</v>
      </c>
      <c r="F8663" s="556">
        <v>16350000</v>
      </c>
      <c r="G8663" s="541">
        <v>2023</v>
      </c>
      <c r="H8663" s="542">
        <f>VLOOKUP(G8663,[3]잔가율!$B$3:$C$33,2,FALSE)</f>
        <v>0.82599999999999996</v>
      </c>
      <c r="I8663" s="552">
        <f t="shared" si="135"/>
        <v>13505100</v>
      </c>
    </row>
    <row r="8664" spans="1:9">
      <c r="A8664" s="539">
        <v>8663</v>
      </c>
      <c r="B8664" s="540" t="s">
        <v>8534</v>
      </c>
      <c r="C8664" s="540" t="s">
        <v>12384</v>
      </c>
      <c r="D8664" s="540" t="s">
        <v>2780</v>
      </c>
      <c r="E8664" s="540" t="s">
        <v>13490</v>
      </c>
      <c r="F8664" s="556">
        <v>16350000</v>
      </c>
      <c r="G8664" s="541">
        <v>2023</v>
      </c>
      <c r="H8664" s="542">
        <f>VLOOKUP(G8664,[3]잔가율!$B$3:$C$33,2,FALSE)</f>
        <v>0.82599999999999996</v>
      </c>
      <c r="I8664" s="552">
        <f t="shared" si="135"/>
        <v>13505100</v>
      </c>
    </row>
    <row r="8665" spans="1:9">
      <c r="A8665" s="539">
        <v>8664</v>
      </c>
      <c r="B8665" s="544" t="s">
        <v>8534</v>
      </c>
      <c r="C8665" s="544" t="s">
        <v>12384</v>
      </c>
      <c r="D8665" s="544" t="s">
        <v>2780</v>
      </c>
      <c r="E8665" s="544" t="s">
        <v>13491</v>
      </c>
      <c r="F8665" s="559">
        <v>18220000</v>
      </c>
      <c r="G8665" s="541">
        <v>2023</v>
      </c>
      <c r="H8665" s="542">
        <f>VLOOKUP(G8665,[3]잔가율!$B$3:$C$33,2,FALSE)</f>
        <v>0.82599999999999996</v>
      </c>
      <c r="I8665" s="552">
        <f t="shared" si="135"/>
        <v>15049720</v>
      </c>
    </row>
    <row r="8666" spans="1:9">
      <c r="A8666" s="539">
        <v>8665</v>
      </c>
      <c r="B8666" s="544" t="s">
        <v>8534</v>
      </c>
      <c r="C8666" s="544" t="s">
        <v>12384</v>
      </c>
      <c r="D8666" s="544" t="s">
        <v>2780</v>
      </c>
      <c r="E8666" s="544" t="s">
        <v>13492</v>
      </c>
      <c r="F8666" s="559">
        <v>19240000</v>
      </c>
      <c r="G8666" s="541">
        <v>2023</v>
      </c>
      <c r="H8666" s="542">
        <f>VLOOKUP(G8666,[3]잔가율!$B$3:$C$33,2,FALSE)</f>
        <v>0.82599999999999996</v>
      </c>
      <c r="I8666" s="552">
        <f t="shared" si="135"/>
        <v>15892240</v>
      </c>
    </row>
    <row r="8667" spans="1:9">
      <c r="A8667" s="539">
        <v>8666</v>
      </c>
      <c r="B8667" s="544" t="s">
        <v>8534</v>
      </c>
      <c r="C8667" s="544" t="s">
        <v>12384</v>
      </c>
      <c r="D8667" s="544" t="s">
        <v>2780</v>
      </c>
      <c r="E8667" s="544" t="s">
        <v>13493</v>
      </c>
      <c r="F8667" s="559">
        <v>18560000</v>
      </c>
      <c r="G8667" s="541">
        <v>2023</v>
      </c>
      <c r="H8667" s="542">
        <f>VLOOKUP(G8667,[3]잔가율!$B$3:$C$33,2,FALSE)</f>
        <v>0.82599999999999996</v>
      </c>
      <c r="I8667" s="552">
        <f t="shared" si="135"/>
        <v>15330560</v>
      </c>
    </row>
    <row r="8668" spans="1:9">
      <c r="A8668" s="539">
        <v>8667</v>
      </c>
      <c r="B8668" s="544" t="s">
        <v>8534</v>
      </c>
      <c r="C8668" s="544" t="s">
        <v>12384</v>
      </c>
      <c r="D8668" s="544" t="s">
        <v>2780</v>
      </c>
      <c r="E8668" s="544" t="s">
        <v>13494</v>
      </c>
      <c r="F8668" s="559">
        <v>19510000</v>
      </c>
      <c r="G8668" s="541">
        <v>2023</v>
      </c>
      <c r="H8668" s="542">
        <f>VLOOKUP(G8668,[3]잔가율!$B$3:$C$33,2,FALSE)</f>
        <v>0.82599999999999996</v>
      </c>
      <c r="I8668" s="552">
        <f t="shared" si="135"/>
        <v>16115260</v>
      </c>
    </row>
    <row r="8669" spans="1:9">
      <c r="A8669" s="539">
        <v>8668</v>
      </c>
      <c r="B8669" s="540" t="s">
        <v>8534</v>
      </c>
      <c r="C8669" s="540" t="s">
        <v>12384</v>
      </c>
      <c r="D8669" s="540" t="s">
        <v>2780</v>
      </c>
      <c r="E8669" s="540" t="s">
        <v>13495</v>
      </c>
      <c r="F8669" s="556">
        <v>14720000</v>
      </c>
      <c r="G8669" s="541">
        <v>2023</v>
      </c>
      <c r="H8669" s="542">
        <f>VLOOKUP(G8669,[3]잔가율!$B$3:$C$33,2,FALSE)</f>
        <v>0.82599999999999996</v>
      </c>
      <c r="I8669" s="552">
        <f t="shared" si="135"/>
        <v>12158720</v>
      </c>
    </row>
    <row r="8670" spans="1:9">
      <c r="A8670" s="539">
        <v>8669</v>
      </c>
      <c r="B8670" s="544" t="s">
        <v>8534</v>
      </c>
      <c r="C8670" s="544" t="s">
        <v>12384</v>
      </c>
      <c r="D8670" s="544" t="s">
        <v>2780</v>
      </c>
      <c r="E8670" s="544" t="s">
        <v>13496</v>
      </c>
      <c r="F8670" s="559">
        <v>16220000</v>
      </c>
      <c r="G8670" s="541">
        <v>2023</v>
      </c>
      <c r="H8670" s="542">
        <f>VLOOKUP(G8670,[3]잔가율!$B$3:$C$33,2,FALSE)</f>
        <v>0.82599999999999996</v>
      </c>
      <c r="I8670" s="552">
        <f t="shared" si="135"/>
        <v>13397720</v>
      </c>
    </row>
    <row r="8671" spans="1:9">
      <c r="A8671" s="539">
        <v>8670</v>
      </c>
      <c r="B8671" s="540" t="s">
        <v>8534</v>
      </c>
      <c r="C8671" s="540" t="s">
        <v>12384</v>
      </c>
      <c r="D8671" s="540" t="s">
        <v>2780</v>
      </c>
      <c r="E8671" s="540" t="s">
        <v>13497</v>
      </c>
      <c r="F8671" s="556">
        <v>19190000</v>
      </c>
      <c r="G8671" s="541">
        <v>2023</v>
      </c>
      <c r="H8671" s="542">
        <f>VLOOKUP(G8671,[3]잔가율!$B$3:$C$33,2,FALSE)</f>
        <v>0.82599999999999996</v>
      </c>
      <c r="I8671" s="552">
        <f t="shared" si="135"/>
        <v>15850940</v>
      </c>
    </row>
    <row r="8672" spans="1:9">
      <c r="A8672" s="539">
        <v>8671</v>
      </c>
      <c r="B8672" s="544" t="s">
        <v>8534</v>
      </c>
      <c r="C8672" s="544" t="s">
        <v>12384</v>
      </c>
      <c r="D8672" s="544" t="s">
        <v>2780</v>
      </c>
      <c r="E8672" s="544" t="s">
        <v>13498</v>
      </c>
      <c r="F8672" s="559">
        <v>20360000</v>
      </c>
      <c r="G8672" s="541">
        <v>2023</v>
      </c>
      <c r="H8672" s="542">
        <f>VLOOKUP(G8672,[3]잔가율!$B$3:$C$33,2,FALSE)</f>
        <v>0.82599999999999996</v>
      </c>
      <c r="I8672" s="552">
        <f t="shared" si="135"/>
        <v>16817360</v>
      </c>
    </row>
    <row r="8673" spans="1:9">
      <c r="A8673" s="539">
        <v>8672</v>
      </c>
      <c r="B8673" s="544" t="s">
        <v>8534</v>
      </c>
      <c r="C8673" s="544" t="s">
        <v>12384</v>
      </c>
      <c r="D8673" s="544" t="s">
        <v>2780</v>
      </c>
      <c r="E8673" s="544" t="s">
        <v>13499</v>
      </c>
      <c r="F8673" s="559">
        <v>14850000</v>
      </c>
      <c r="G8673" s="541">
        <v>2023</v>
      </c>
      <c r="H8673" s="542">
        <f>VLOOKUP(G8673,[3]잔가율!$B$3:$C$33,2,FALSE)</f>
        <v>0.82599999999999996</v>
      </c>
      <c r="I8673" s="552">
        <f t="shared" si="135"/>
        <v>12266100</v>
      </c>
    </row>
    <row r="8674" spans="1:9">
      <c r="A8674" s="539">
        <v>8673</v>
      </c>
      <c r="B8674" s="544" t="s">
        <v>8534</v>
      </c>
      <c r="C8674" s="544" t="s">
        <v>12384</v>
      </c>
      <c r="D8674" s="544" t="s">
        <v>2780</v>
      </c>
      <c r="E8674" s="544" t="s">
        <v>13500</v>
      </c>
      <c r="F8674" s="559">
        <v>14940000</v>
      </c>
      <c r="G8674" s="541">
        <v>2023</v>
      </c>
      <c r="H8674" s="542">
        <f>VLOOKUP(G8674,[3]잔가율!$B$3:$C$33,2,FALSE)</f>
        <v>0.82599999999999996</v>
      </c>
      <c r="I8674" s="552">
        <f t="shared" si="135"/>
        <v>12340440</v>
      </c>
    </row>
    <row r="8675" spans="1:9">
      <c r="A8675" s="539">
        <v>8674</v>
      </c>
      <c r="B8675" s="540" t="s">
        <v>8534</v>
      </c>
      <c r="C8675" s="540" t="s">
        <v>12384</v>
      </c>
      <c r="D8675" s="540" t="s">
        <v>2781</v>
      </c>
      <c r="E8675" s="540" t="s">
        <v>13501</v>
      </c>
      <c r="F8675" s="556">
        <v>16400000</v>
      </c>
      <c r="G8675" s="541">
        <v>2023</v>
      </c>
      <c r="H8675" s="542">
        <f>VLOOKUP(G8675,[3]잔가율!$B$3:$C$33,2,FALSE)</f>
        <v>0.82599999999999996</v>
      </c>
      <c r="I8675" s="552">
        <f t="shared" si="135"/>
        <v>13546400</v>
      </c>
    </row>
    <row r="8676" spans="1:9">
      <c r="A8676" s="539">
        <v>8675</v>
      </c>
      <c r="B8676" s="540" t="s">
        <v>8534</v>
      </c>
      <c r="C8676" s="540" t="s">
        <v>12384</v>
      </c>
      <c r="D8676" s="540" t="s">
        <v>2781</v>
      </c>
      <c r="E8676" s="540" t="s">
        <v>13502</v>
      </c>
      <c r="F8676" s="556">
        <v>18660000</v>
      </c>
      <c r="G8676" s="541">
        <v>2023</v>
      </c>
      <c r="H8676" s="542">
        <f>VLOOKUP(G8676,[3]잔가율!$B$3:$C$33,2,FALSE)</f>
        <v>0.82599999999999996</v>
      </c>
      <c r="I8676" s="552">
        <f t="shared" si="135"/>
        <v>15413160</v>
      </c>
    </row>
    <row r="8677" spans="1:9">
      <c r="A8677" s="539">
        <v>8676</v>
      </c>
      <c r="B8677" s="540" t="s">
        <v>8534</v>
      </c>
      <c r="C8677" s="540" t="s">
        <v>12384</v>
      </c>
      <c r="D8677" s="540" t="s">
        <v>2781</v>
      </c>
      <c r="E8677" s="540" t="s">
        <v>13503</v>
      </c>
      <c r="F8677" s="556">
        <v>16300000</v>
      </c>
      <c r="G8677" s="541">
        <v>2023</v>
      </c>
      <c r="H8677" s="542">
        <f>VLOOKUP(G8677,[3]잔가율!$B$3:$C$33,2,FALSE)</f>
        <v>0.82599999999999996</v>
      </c>
      <c r="I8677" s="552">
        <f t="shared" si="135"/>
        <v>13463800</v>
      </c>
    </row>
    <row r="8678" spans="1:9">
      <c r="A8678" s="539">
        <v>8677</v>
      </c>
      <c r="B8678" s="540" t="s">
        <v>8534</v>
      </c>
      <c r="C8678" s="540" t="s">
        <v>12384</v>
      </c>
      <c r="D8678" s="540" t="s">
        <v>2781</v>
      </c>
      <c r="E8678" s="540" t="s">
        <v>13504</v>
      </c>
      <c r="F8678" s="556">
        <v>14970000</v>
      </c>
      <c r="G8678" s="541">
        <v>2023</v>
      </c>
      <c r="H8678" s="542">
        <f>VLOOKUP(G8678,[3]잔가율!$B$3:$C$33,2,FALSE)</f>
        <v>0.82599999999999996</v>
      </c>
      <c r="I8678" s="552">
        <f t="shared" si="135"/>
        <v>12365220</v>
      </c>
    </row>
    <row r="8679" spans="1:9">
      <c r="A8679" s="539">
        <v>8678</v>
      </c>
      <c r="B8679" s="540" t="s">
        <v>8534</v>
      </c>
      <c r="C8679" s="540" t="s">
        <v>12384</v>
      </c>
      <c r="D8679" s="540" t="s">
        <v>2781</v>
      </c>
      <c r="E8679" s="540" t="s">
        <v>13505</v>
      </c>
      <c r="F8679" s="556">
        <v>16540000</v>
      </c>
      <c r="G8679" s="541">
        <v>2023</v>
      </c>
      <c r="H8679" s="542">
        <f>VLOOKUP(G8679,[3]잔가율!$B$3:$C$33,2,FALSE)</f>
        <v>0.82599999999999996</v>
      </c>
      <c r="I8679" s="552">
        <f t="shared" si="135"/>
        <v>13662040</v>
      </c>
    </row>
    <row r="8680" spans="1:9">
      <c r="A8680" s="539">
        <v>8679</v>
      </c>
      <c r="B8680" s="540" t="s">
        <v>8534</v>
      </c>
      <c r="C8680" s="540" t="s">
        <v>12384</v>
      </c>
      <c r="D8680" s="540" t="s">
        <v>2781</v>
      </c>
      <c r="E8680" s="540" t="s">
        <v>13506</v>
      </c>
      <c r="F8680" s="556">
        <v>16120000</v>
      </c>
      <c r="G8680" s="541">
        <v>2023</v>
      </c>
      <c r="H8680" s="542">
        <f>VLOOKUP(G8680,[3]잔가율!$B$3:$C$33,2,FALSE)</f>
        <v>0.82599999999999996</v>
      </c>
      <c r="I8680" s="552">
        <f t="shared" si="135"/>
        <v>13315120</v>
      </c>
    </row>
    <row r="8681" spans="1:9">
      <c r="A8681" s="539">
        <v>8680</v>
      </c>
      <c r="B8681" s="540" t="s">
        <v>8534</v>
      </c>
      <c r="C8681" s="540" t="s">
        <v>12384</v>
      </c>
      <c r="D8681" s="540" t="s">
        <v>2781</v>
      </c>
      <c r="E8681" s="540" t="s">
        <v>13507</v>
      </c>
      <c r="F8681" s="556">
        <v>16600000</v>
      </c>
      <c r="G8681" s="541">
        <v>2023</v>
      </c>
      <c r="H8681" s="542">
        <f>VLOOKUP(G8681,[3]잔가율!$B$3:$C$33,2,FALSE)</f>
        <v>0.82599999999999996</v>
      </c>
      <c r="I8681" s="552">
        <f t="shared" si="135"/>
        <v>13711600</v>
      </c>
    </row>
    <row r="8682" spans="1:9">
      <c r="A8682" s="539">
        <v>8681</v>
      </c>
      <c r="B8682" s="540" t="s">
        <v>8534</v>
      </c>
      <c r="C8682" s="540" t="s">
        <v>12384</v>
      </c>
      <c r="D8682" s="540" t="s">
        <v>2781</v>
      </c>
      <c r="E8682" s="540" t="s">
        <v>13508</v>
      </c>
      <c r="F8682" s="556">
        <v>17800000</v>
      </c>
      <c r="G8682" s="541">
        <v>2023</v>
      </c>
      <c r="H8682" s="542">
        <f>VLOOKUP(G8682,[3]잔가율!$B$3:$C$33,2,FALSE)</f>
        <v>0.82599999999999996</v>
      </c>
      <c r="I8682" s="552">
        <f t="shared" si="135"/>
        <v>14702800</v>
      </c>
    </row>
    <row r="8683" spans="1:9">
      <c r="A8683" s="539">
        <v>8682</v>
      </c>
      <c r="B8683" s="540" t="s">
        <v>8534</v>
      </c>
      <c r="C8683" s="540" t="s">
        <v>12384</v>
      </c>
      <c r="D8683" s="540" t="s">
        <v>2781</v>
      </c>
      <c r="E8683" s="540" t="s">
        <v>13509</v>
      </c>
      <c r="F8683" s="556">
        <v>18500000</v>
      </c>
      <c r="G8683" s="541">
        <v>2023</v>
      </c>
      <c r="H8683" s="542">
        <f>VLOOKUP(G8683,[3]잔가율!$B$3:$C$33,2,FALSE)</f>
        <v>0.82599999999999996</v>
      </c>
      <c r="I8683" s="552">
        <f t="shared" si="135"/>
        <v>15281000</v>
      </c>
    </row>
    <row r="8684" spans="1:9">
      <c r="A8684" s="539">
        <v>8683</v>
      </c>
      <c r="B8684" s="540" t="s">
        <v>8534</v>
      </c>
      <c r="C8684" s="540" t="s">
        <v>12384</v>
      </c>
      <c r="D8684" s="540" t="s">
        <v>2781</v>
      </c>
      <c r="E8684" s="540" t="s">
        <v>13510</v>
      </c>
      <c r="F8684" s="556">
        <v>17300000</v>
      </c>
      <c r="G8684" s="541">
        <v>2023</v>
      </c>
      <c r="H8684" s="542">
        <f>VLOOKUP(G8684,[3]잔가율!$B$3:$C$33,2,FALSE)</f>
        <v>0.82599999999999996</v>
      </c>
      <c r="I8684" s="552">
        <f t="shared" si="135"/>
        <v>14289800</v>
      </c>
    </row>
    <row r="8685" spans="1:9">
      <c r="A8685" s="539">
        <v>8684</v>
      </c>
      <c r="B8685" s="540" t="s">
        <v>8534</v>
      </c>
      <c r="C8685" s="540" t="s">
        <v>12384</v>
      </c>
      <c r="D8685" s="540" t="s">
        <v>2781</v>
      </c>
      <c r="E8685" s="540" t="s">
        <v>13511</v>
      </c>
      <c r="F8685" s="556">
        <v>18090000</v>
      </c>
      <c r="G8685" s="541">
        <v>2023</v>
      </c>
      <c r="H8685" s="542">
        <f>VLOOKUP(G8685,[3]잔가율!$B$3:$C$33,2,FALSE)</f>
        <v>0.82599999999999996</v>
      </c>
      <c r="I8685" s="552">
        <f t="shared" si="135"/>
        <v>14942340</v>
      </c>
    </row>
    <row r="8686" spans="1:9">
      <c r="A8686" s="539">
        <v>8685</v>
      </c>
      <c r="B8686" s="540" t="s">
        <v>8534</v>
      </c>
      <c r="C8686" s="540" t="s">
        <v>12384</v>
      </c>
      <c r="D8686" s="540" t="s">
        <v>2781</v>
      </c>
      <c r="E8686" s="540" t="s">
        <v>13512</v>
      </c>
      <c r="F8686" s="556">
        <v>15790000</v>
      </c>
      <c r="G8686" s="541">
        <v>2023</v>
      </c>
      <c r="H8686" s="542">
        <f>VLOOKUP(G8686,[3]잔가율!$B$3:$C$33,2,FALSE)</f>
        <v>0.82599999999999996</v>
      </c>
      <c r="I8686" s="552">
        <f t="shared" si="135"/>
        <v>13042540</v>
      </c>
    </row>
    <row r="8687" spans="1:9">
      <c r="A8687" s="539">
        <v>8686</v>
      </c>
      <c r="B8687" s="540" t="s">
        <v>8534</v>
      </c>
      <c r="C8687" s="540" t="s">
        <v>12384</v>
      </c>
      <c r="D8687" s="540" t="s">
        <v>2781</v>
      </c>
      <c r="E8687" s="540" t="s">
        <v>13513</v>
      </c>
      <c r="F8687" s="556">
        <v>18200000</v>
      </c>
      <c r="G8687" s="541">
        <v>2023</v>
      </c>
      <c r="H8687" s="542">
        <f>VLOOKUP(G8687,[3]잔가율!$B$3:$C$33,2,FALSE)</f>
        <v>0.82599999999999996</v>
      </c>
      <c r="I8687" s="552">
        <f t="shared" si="135"/>
        <v>15033200</v>
      </c>
    </row>
    <row r="8688" spans="1:9">
      <c r="A8688" s="539">
        <v>8687</v>
      </c>
      <c r="B8688" s="540" t="s">
        <v>8534</v>
      </c>
      <c r="C8688" s="540" t="s">
        <v>12384</v>
      </c>
      <c r="D8688" s="540" t="s">
        <v>2781</v>
      </c>
      <c r="E8688" s="540" t="s">
        <v>13514</v>
      </c>
      <c r="F8688" s="556">
        <v>17810000</v>
      </c>
      <c r="G8688" s="541">
        <v>2023</v>
      </c>
      <c r="H8688" s="542">
        <f>VLOOKUP(G8688,[3]잔가율!$B$3:$C$33,2,FALSE)</f>
        <v>0.82599999999999996</v>
      </c>
      <c r="I8688" s="552">
        <f t="shared" si="135"/>
        <v>14711060</v>
      </c>
    </row>
    <row r="8689" spans="1:9">
      <c r="A8689" s="539">
        <v>8688</v>
      </c>
      <c r="B8689" s="540" t="s">
        <v>8534</v>
      </c>
      <c r="C8689" s="540" t="s">
        <v>12384</v>
      </c>
      <c r="D8689" s="540" t="s">
        <v>2781</v>
      </c>
      <c r="E8689" s="540" t="s">
        <v>13515</v>
      </c>
      <c r="F8689" s="556">
        <v>16810000</v>
      </c>
      <c r="G8689" s="541">
        <v>2023</v>
      </c>
      <c r="H8689" s="542">
        <f>VLOOKUP(G8689,[3]잔가율!$B$3:$C$33,2,FALSE)</f>
        <v>0.82599999999999996</v>
      </c>
      <c r="I8689" s="552">
        <f t="shared" si="135"/>
        <v>13885060</v>
      </c>
    </row>
    <row r="8690" spans="1:9">
      <c r="A8690" s="539">
        <v>8689</v>
      </c>
      <c r="B8690" s="540" t="s">
        <v>8534</v>
      </c>
      <c r="C8690" s="540" t="s">
        <v>12384</v>
      </c>
      <c r="D8690" s="540" t="s">
        <v>2781</v>
      </c>
      <c r="E8690" s="540" t="s">
        <v>13516</v>
      </c>
      <c r="F8690" s="556">
        <v>19160000</v>
      </c>
      <c r="G8690" s="541">
        <v>2023</v>
      </c>
      <c r="H8690" s="542">
        <f>VLOOKUP(G8690,[3]잔가율!$B$3:$C$33,2,FALSE)</f>
        <v>0.82599999999999996</v>
      </c>
      <c r="I8690" s="552">
        <f t="shared" si="135"/>
        <v>15826160</v>
      </c>
    </row>
    <row r="8691" spans="1:9">
      <c r="A8691" s="539">
        <v>8690</v>
      </c>
      <c r="B8691" s="540" t="s">
        <v>8534</v>
      </c>
      <c r="C8691" s="540" t="s">
        <v>12384</v>
      </c>
      <c r="D8691" s="540" t="s">
        <v>2781</v>
      </c>
      <c r="E8691" s="540" t="s">
        <v>13517</v>
      </c>
      <c r="F8691" s="556">
        <v>17290000</v>
      </c>
      <c r="G8691" s="541">
        <v>2023</v>
      </c>
      <c r="H8691" s="542">
        <f>VLOOKUP(G8691,[3]잔가율!$B$3:$C$33,2,FALSE)</f>
        <v>0.82599999999999996</v>
      </c>
      <c r="I8691" s="552">
        <f t="shared" si="135"/>
        <v>14281540</v>
      </c>
    </row>
    <row r="8692" spans="1:9">
      <c r="A8692" s="539">
        <v>8691</v>
      </c>
      <c r="B8692" s="540" t="s">
        <v>8534</v>
      </c>
      <c r="C8692" s="540" t="s">
        <v>12384</v>
      </c>
      <c r="D8692" s="540" t="s">
        <v>2781</v>
      </c>
      <c r="E8692" s="540" t="s">
        <v>13518</v>
      </c>
      <c r="F8692" s="556">
        <v>18790000</v>
      </c>
      <c r="G8692" s="541">
        <v>2023</v>
      </c>
      <c r="H8692" s="542">
        <f>VLOOKUP(G8692,[3]잔가율!$B$3:$C$33,2,FALSE)</f>
        <v>0.82599999999999996</v>
      </c>
      <c r="I8692" s="552">
        <f t="shared" si="135"/>
        <v>15520540</v>
      </c>
    </row>
    <row r="8693" spans="1:9">
      <c r="A8693" s="539">
        <v>8692</v>
      </c>
      <c r="B8693" s="540" t="s">
        <v>8534</v>
      </c>
      <c r="C8693" s="540" t="s">
        <v>12384</v>
      </c>
      <c r="D8693" s="540" t="s">
        <v>2781</v>
      </c>
      <c r="E8693" s="540" t="s">
        <v>13519</v>
      </c>
      <c r="F8693" s="556">
        <v>19040000</v>
      </c>
      <c r="G8693" s="541">
        <v>2023</v>
      </c>
      <c r="H8693" s="542">
        <f>VLOOKUP(G8693,[3]잔가율!$B$3:$C$33,2,FALSE)</f>
        <v>0.82599999999999996</v>
      </c>
      <c r="I8693" s="552">
        <f t="shared" si="135"/>
        <v>15727040</v>
      </c>
    </row>
    <row r="8694" spans="1:9">
      <c r="A8694" s="539">
        <v>8693</v>
      </c>
      <c r="B8694" s="540" t="s">
        <v>8534</v>
      </c>
      <c r="C8694" s="540" t="s">
        <v>12384</v>
      </c>
      <c r="D8694" s="540" t="s">
        <v>2781</v>
      </c>
      <c r="E8694" s="540" t="s">
        <v>13520</v>
      </c>
      <c r="F8694" s="556">
        <v>19040000</v>
      </c>
      <c r="G8694" s="541">
        <v>2023</v>
      </c>
      <c r="H8694" s="542">
        <f>VLOOKUP(G8694,[3]잔가율!$B$3:$C$33,2,FALSE)</f>
        <v>0.82599999999999996</v>
      </c>
      <c r="I8694" s="552">
        <f t="shared" si="135"/>
        <v>15727040</v>
      </c>
    </row>
    <row r="8695" spans="1:9">
      <c r="A8695" s="539">
        <v>8694</v>
      </c>
      <c r="B8695" s="540" t="s">
        <v>8534</v>
      </c>
      <c r="C8695" s="540" t="s">
        <v>12384</v>
      </c>
      <c r="D8695" s="540" t="s">
        <v>2781</v>
      </c>
      <c r="E8695" s="540" t="s">
        <v>13521</v>
      </c>
      <c r="F8695" s="556">
        <v>18400000</v>
      </c>
      <c r="G8695" s="541">
        <v>2023</v>
      </c>
      <c r="H8695" s="542">
        <f>VLOOKUP(G8695,[3]잔가율!$B$3:$C$33,2,FALSE)</f>
        <v>0.82599999999999996</v>
      </c>
      <c r="I8695" s="552">
        <f t="shared" si="135"/>
        <v>15198400</v>
      </c>
    </row>
    <row r="8696" spans="1:9">
      <c r="A8696" s="539">
        <v>8695</v>
      </c>
      <c r="B8696" s="540" t="s">
        <v>8534</v>
      </c>
      <c r="C8696" s="540" t="s">
        <v>12384</v>
      </c>
      <c r="D8696" s="540" t="s">
        <v>2781</v>
      </c>
      <c r="E8696" s="540" t="s">
        <v>13522</v>
      </c>
      <c r="F8696" s="556">
        <v>19360000</v>
      </c>
      <c r="G8696" s="541">
        <v>2023</v>
      </c>
      <c r="H8696" s="542">
        <f>VLOOKUP(G8696,[3]잔가율!$B$3:$C$33,2,FALSE)</f>
        <v>0.82599999999999996</v>
      </c>
      <c r="I8696" s="552">
        <f t="shared" si="135"/>
        <v>15991360</v>
      </c>
    </row>
    <row r="8697" spans="1:9">
      <c r="A8697" s="539">
        <v>8696</v>
      </c>
      <c r="B8697" s="540" t="s">
        <v>8534</v>
      </c>
      <c r="C8697" s="540" t="s">
        <v>12384</v>
      </c>
      <c r="D8697" s="540" t="s">
        <v>2781</v>
      </c>
      <c r="E8697" s="540" t="s">
        <v>13523</v>
      </c>
      <c r="F8697" s="556">
        <v>20140000</v>
      </c>
      <c r="G8697" s="541">
        <v>2023</v>
      </c>
      <c r="H8697" s="542">
        <f>VLOOKUP(G8697,[3]잔가율!$B$3:$C$33,2,FALSE)</f>
        <v>0.82599999999999996</v>
      </c>
      <c r="I8697" s="552">
        <f t="shared" si="135"/>
        <v>16635640</v>
      </c>
    </row>
    <row r="8698" spans="1:9">
      <c r="A8698" s="539">
        <v>8697</v>
      </c>
      <c r="B8698" s="540" t="s">
        <v>8534</v>
      </c>
      <c r="C8698" s="540" t="s">
        <v>12384</v>
      </c>
      <c r="D8698" s="540" t="s">
        <v>2781</v>
      </c>
      <c r="E8698" s="540" t="s">
        <v>13524</v>
      </c>
      <c r="F8698" s="556">
        <v>18220000</v>
      </c>
      <c r="G8698" s="541">
        <v>2023</v>
      </c>
      <c r="H8698" s="542">
        <f>VLOOKUP(G8698,[3]잔가율!$B$3:$C$33,2,FALSE)</f>
        <v>0.82599999999999996</v>
      </c>
      <c r="I8698" s="552">
        <f t="shared" si="135"/>
        <v>15049720</v>
      </c>
    </row>
    <row r="8699" spans="1:9">
      <c r="A8699" s="539">
        <v>8698</v>
      </c>
      <c r="B8699" s="540" t="s">
        <v>8534</v>
      </c>
      <c r="C8699" s="540" t="s">
        <v>12384</v>
      </c>
      <c r="D8699" s="540" t="s">
        <v>2781</v>
      </c>
      <c r="E8699" s="540" t="s">
        <v>13525</v>
      </c>
      <c r="F8699" s="556">
        <v>17950000</v>
      </c>
      <c r="G8699" s="541">
        <v>2023</v>
      </c>
      <c r="H8699" s="542">
        <f>VLOOKUP(G8699,[3]잔가율!$B$3:$C$33,2,FALSE)</f>
        <v>0.82599999999999996</v>
      </c>
      <c r="I8699" s="552">
        <f t="shared" si="135"/>
        <v>14826700</v>
      </c>
    </row>
    <row r="8700" spans="1:9">
      <c r="A8700" s="539">
        <v>8699</v>
      </c>
      <c r="B8700" s="540" t="s">
        <v>8534</v>
      </c>
      <c r="C8700" s="540" t="s">
        <v>12384</v>
      </c>
      <c r="D8700" s="540" t="s">
        <v>2781</v>
      </c>
      <c r="E8700" s="540" t="s">
        <v>13526</v>
      </c>
      <c r="F8700" s="556">
        <v>18860000</v>
      </c>
      <c r="G8700" s="541">
        <v>2023</v>
      </c>
      <c r="H8700" s="542">
        <f>VLOOKUP(G8700,[3]잔가율!$B$3:$C$33,2,FALSE)</f>
        <v>0.82599999999999996</v>
      </c>
      <c r="I8700" s="552">
        <f t="shared" si="135"/>
        <v>15578360</v>
      </c>
    </row>
    <row r="8701" spans="1:9">
      <c r="A8701" s="539">
        <v>8700</v>
      </c>
      <c r="B8701" s="540" t="s">
        <v>8534</v>
      </c>
      <c r="C8701" s="540" t="s">
        <v>12384</v>
      </c>
      <c r="D8701" s="540" t="s">
        <v>2781</v>
      </c>
      <c r="E8701" s="540" t="s">
        <v>13527</v>
      </c>
      <c r="F8701" s="556">
        <v>21820000</v>
      </c>
      <c r="G8701" s="541">
        <v>2023</v>
      </c>
      <c r="H8701" s="542">
        <f>VLOOKUP(G8701,[3]잔가율!$B$3:$C$33,2,FALSE)</f>
        <v>0.82599999999999996</v>
      </c>
      <c r="I8701" s="552">
        <f t="shared" si="135"/>
        <v>18023320</v>
      </c>
    </row>
    <row r="8702" spans="1:9">
      <c r="A8702" s="539">
        <v>8701</v>
      </c>
      <c r="B8702" s="540" t="s">
        <v>8534</v>
      </c>
      <c r="C8702" s="540" t="s">
        <v>12384</v>
      </c>
      <c r="D8702" s="540" t="s">
        <v>2781</v>
      </c>
      <c r="E8702" s="540" t="s">
        <v>13528</v>
      </c>
      <c r="F8702" s="556">
        <v>20800000</v>
      </c>
      <c r="G8702" s="541">
        <v>2023</v>
      </c>
      <c r="H8702" s="542">
        <f>VLOOKUP(G8702,[3]잔가율!$B$3:$C$33,2,FALSE)</f>
        <v>0.82599999999999996</v>
      </c>
      <c r="I8702" s="552">
        <f t="shared" si="135"/>
        <v>17180800</v>
      </c>
    </row>
    <row r="8703" spans="1:9">
      <c r="A8703" s="539">
        <v>8702</v>
      </c>
      <c r="B8703" s="540" t="s">
        <v>8534</v>
      </c>
      <c r="C8703" s="540" t="s">
        <v>12384</v>
      </c>
      <c r="D8703" s="540" t="s">
        <v>2781</v>
      </c>
      <c r="E8703" s="540" t="s">
        <v>13529</v>
      </c>
      <c r="F8703" s="556">
        <v>19860000</v>
      </c>
      <c r="G8703" s="541">
        <v>2023</v>
      </c>
      <c r="H8703" s="542">
        <f>VLOOKUP(G8703,[3]잔가율!$B$3:$C$33,2,FALSE)</f>
        <v>0.82599999999999996</v>
      </c>
      <c r="I8703" s="552">
        <f t="shared" si="135"/>
        <v>16404360</v>
      </c>
    </row>
    <row r="8704" spans="1:9">
      <c r="A8704" s="539">
        <v>8703</v>
      </c>
      <c r="B8704" s="540" t="s">
        <v>8534</v>
      </c>
      <c r="C8704" s="540" t="s">
        <v>12384</v>
      </c>
      <c r="D8704" s="540" t="s">
        <v>2781</v>
      </c>
      <c r="E8704" s="540" t="s">
        <v>13530</v>
      </c>
      <c r="F8704" s="556">
        <v>19590000</v>
      </c>
      <c r="G8704" s="541">
        <v>2023</v>
      </c>
      <c r="H8704" s="542">
        <f>VLOOKUP(G8704,[3]잔가율!$B$3:$C$33,2,FALSE)</f>
        <v>0.82599999999999996</v>
      </c>
      <c r="I8704" s="552">
        <f t="shared" si="135"/>
        <v>16181340</v>
      </c>
    </row>
    <row r="8705" spans="1:9">
      <c r="A8705" s="539">
        <v>8704</v>
      </c>
      <c r="B8705" s="540" t="s">
        <v>8534</v>
      </c>
      <c r="C8705" s="540" t="s">
        <v>12384</v>
      </c>
      <c r="D8705" s="540" t="s">
        <v>2781</v>
      </c>
      <c r="E8705" s="540" t="s">
        <v>13531</v>
      </c>
      <c r="F8705" s="556">
        <v>20570000</v>
      </c>
      <c r="G8705" s="541">
        <v>2023</v>
      </c>
      <c r="H8705" s="542">
        <f>VLOOKUP(G8705,[3]잔가율!$B$3:$C$33,2,FALSE)</f>
        <v>0.82599999999999996</v>
      </c>
      <c r="I8705" s="552">
        <f t="shared" si="135"/>
        <v>16990820</v>
      </c>
    </row>
    <row r="8706" spans="1:9">
      <c r="A8706" s="539">
        <v>8705</v>
      </c>
      <c r="B8706" s="540" t="s">
        <v>8534</v>
      </c>
      <c r="C8706" s="540" t="s">
        <v>12384</v>
      </c>
      <c r="D8706" s="540" t="s">
        <v>2781</v>
      </c>
      <c r="E8706" s="540" t="s">
        <v>13532</v>
      </c>
      <c r="F8706" s="556">
        <v>20830000</v>
      </c>
      <c r="G8706" s="541">
        <v>2023</v>
      </c>
      <c r="H8706" s="542">
        <f>VLOOKUP(G8706,[3]잔가율!$B$3:$C$33,2,FALSE)</f>
        <v>0.82599999999999996</v>
      </c>
      <c r="I8706" s="552">
        <f t="shared" ref="I8706:I8769" si="136">ROUNDDOWN(F8706*H8706,0)</f>
        <v>17205580</v>
      </c>
    </row>
    <row r="8707" spans="1:9">
      <c r="A8707" s="539">
        <v>8706</v>
      </c>
      <c r="B8707" s="540" t="s">
        <v>8534</v>
      </c>
      <c r="C8707" s="540" t="s">
        <v>12384</v>
      </c>
      <c r="D8707" s="540" t="s">
        <v>2781</v>
      </c>
      <c r="E8707" s="540" t="s">
        <v>13533</v>
      </c>
      <c r="F8707" s="556">
        <v>19930000</v>
      </c>
      <c r="G8707" s="541">
        <v>2023</v>
      </c>
      <c r="H8707" s="542">
        <f>VLOOKUP(G8707,[3]잔가율!$B$3:$C$33,2,FALSE)</f>
        <v>0.82599999999999996</v>
      </c>
      <c r="I8707" s="552">
        <f t="shared" si="136"/>
        <v>16462180</v>
      </c>
    </row>
    <row r="8708" spans="1:9">
      <c r="A8708" s="539">
        <v>8707</v>
      </c>
      <c r="B8708" s="540" t="s">
        <v>8534</v>
      </c>
      <c r="C8708" s="540" t="s">
        <v>12384</v>
      </c>
      <c r="D8708" s="540" t="s">
        <v>2781</v>
      </c>
      <c r="E8708" s="540" t="s">
        <v>13534</v>
      </c>
      <c r="F8708" s="556">
        <v>20100000</v>
      </c>
      <c r="G8708" s="541">
        <v>2023</v>
      </c>
      <c r="H8708" s="542">
        <f>VLOOKUP(G8708,[3]잔가율!$B$3:$C$33,2,FALSE)</f>
        <v>0.82599999999999996</v>
      </c>
      <c r="I8708" s="552">
        <f t="shared" si="136"/>
        <v>16602600</v>
      </c>
    </row>
    <row r="8709" spans="1:9">
      <c r="A8709" s="539">
        <v>8708</v>
      </c>
      <c r="B8709" s="540" t="s">
        <v>8534</v>
      </c>
      <c r="C8709" s="540" t="s">
        <v>12384</v>
      </c>
      <c r="D8709" s="540" t="s">
        <v>2781</v>
      </c>
      <c r="E8709" s="540" t="s">
        <v>13535</v>
      </c>
      <c r="F8709" s="556">
        <v>20430000</v>
      </c>
      <c r="G8709" s="541">
        <v>2023</v>
      </c>
      <c r="H8709" s="542">
        <f>VLOOKUP(G8709,[3]잔가율!$B$3:$C$33,2,FALSE)</f>
        <v>0.82599999999999996</v>
      </c>
      <c r="I8709" s="552">
        <f t="shared" si="136"/>
        <v>16875180</v>
      </c>
    </row>
    <row r="8710" spans="1:9">
      <c r="A8710" s="539">
        <v>8709</v>
      </c>
      <c r="B8710" s="540" t="s">
        <v>8534</v>
      </c>
      <c r="C8710" s="540" t="s">
        <v>12384</v>
      </c>
      <c r="D8710" s="540" t="s">
        <v>2781</v>
      </c>
      <c r="E8710" s="540" t="s">
        <v>13536</v>
      </c>
      <c r="F8710" s="556">
        <v>21530000</v>
      </c>
      <c r="G8710" s="541">
        <v>2023</v>
      </c>
      <c r="H8710" s="542">
        <f>VLOOKUP(G8710,[3]잔가율!$B$3:$C$33,2,FALSE)</f>
        <v>0.82599999999999996</v>
      </c>
      <c r="I8710" s="552">
        <f t="shared" si="136"/>
        <v>17783780</v>
      </c>
    </row>
    <row r="8711" spans="1:9">
      <c r="A8711" s="539">
        <v>8710</v>
      </c>
      <c r="B8711" s="540" t="s">
        <v>8534</v>
      </c>
      <c r="C8711" s="540" t="s">
        <v>12384</v>
      </c>
      <c r="D8711" s="540" t="s">
        <v>2781</v>
      </c>
      <c r="E8711" s="540" t="s">
        <v>13537</v>
      </c>
      <c r="F8711" s="556">
        <v>20050000</v>
      </c>
      <c r="G8711" s="541">
        <v>2023</v>
      </c>
      <c r="H8711" s="542">
        <f>VLOOKUP(G8711,[3]잔가율!$B$3:$C$33,2,FALSE)</f>
        <v>0.82599999999999996</v>
      </c>
      <c r="I8711" s="552">
        <f t="shared" si="136"/>
        <v>16561300</v>
      </c>
    </row>
    <row r="8712" spans="1:9">
      <c r="A8712" s="539">
        <v>8711</v>
      </c>
      <c r="B8712" s="540" t="s">
        <v>8534</v>
      </c>
      <c r="C8712" s="540" t="s">
        <v>12384</v>
      </c>
      <c r="D8712" s="540" t="s">
        <v>2781</v>
      </c>
      <c r="E8712" s="540" t="s">
        <v>13538</v>
      </c>
      <c r="F8712" s="556">
        <v>19900000</v>
      </c>
      <c r="G8712" s="541">
        <v>2023</v>
      </c>
      <c r="H8712" s="542">
        <f>VLOOKUP(G8712,[3]잔가율!$B$3:$C$33,2,FALSE)</f>
        <v>0.82599999999999996</v>
      </c>
      <c r="I8712" s="552">
        <f t="shared" si="136"/>
        <v>16437400</v>
      </c>
    </row>
    <row r="8713" spans="1:9">
      <c r="A8713" s="539">
        <v>8712</v>
      </c>
      <c r="B8713" s="540" t="s">
        <v>8534</v>
      </c>
      <c r="C8713" s="540" t="s">
        <v>12384</v>
      </c>
      <c r="D8713" s="540" t="s">
        <v>2781</v>
      </c>
      <c r="E8713" s="540" t="s">
        <v>13539</v>
      </c>
      <c r="F8713" s="556">
        <v>19330000</v>
      </c>
      <c r="G8713" s="541">
        <v>2023</v>
      </c>
      <c r="H8713" s="542">
        <f>VLOOKUP(G8713,[3]잔가율!$B$3:$C$33,2,FALSE)</f>
        <v>0.82599999999999996</v>
      </c>
      <c r="I8713" s="552">
        <f t="shared" si="136"/>
        <v>15966580</v>
      </c>
    </row>
    <row r="8714" spans="1:9">
      <c r="A8714" s="539">
        <v>8713</v>
      </c>
      <c r="B8714" s="540" t="s">
        <v>8534</v>
      </c>
      <c r="C8714" s="540" t="s">
        <v>12384</v>
      </c>
      <c r="D8714" s="540" t="s">
        <v>2781</v>
      </c>
      <c r="E8714" s="540" t="s">
        <v>13540</v>
      </c>
      <c r="F8714" s="556">
        <v>21640000</v>
      </c>
      <c r="G8714" s="541">
        <v>2023</v>
      </c>
      <c r="H8714" s="542">
        <f>VLOOKUP(G8714,[3]잔가율!$B$3:$C$33,2,FALSE)</f>
        <v>0.82599999999999996</v>
      </c>
      <c r="I8714" s="552">
        <f t="shared" si="136"/>
        <v>17874640</v>
      </c>
    </row>
    <row r="8715" spans="1:9">
      <c r="A8715" s="539">
        <v>8714</v>
      </c>
      <c r="B8715" s="540" t="s">
        <v>8534</v>
      </c>
      <c r="C8715" s="540" t="s">
        <v>12384</v>
      </c>
      <c r="D8715" s="540" t="s">
        <v>2781</v>
      </c>
      <c r="E8715" s="540" t="s">
        <v>13541</v>
      </c>
      <c r="F8715" s="556">
        <v>22750000</v>
      </c>
      <c r="G8715" s="541">
        <v>2023</v>
      </c>
      <c r="H8715" s="542">
        <f>VLOOKUP(G8715,[3]잔가율!$B$3:$C$33,2,FALSE)</f>
        <v>0.82599999999999996</v>
      </c>
      <c r="I8715" s="552">
        <f t="shared" si="136"/>
        <v>18791500</v>
      </c>
    </row>
    <row r="8716" spans="1:9">
      <c r="A8716" s="539">
        <v>8715</v>
      </c>
      <c r="B8716" s="540" t="s">
        <v>8534</v>
      </c>
      <c r="C8716" s="540" t="s">
        <v>12384</v>
      </c>
      <c r="D8716" s="540" t="s">
        <v>2781</v>
      </c>
      <c r="E8716" s="540" t="s">
        <v>13542</v>
      </c>
      <c r="F8716" s="556">
        <v>20660000</v>
      </c>
      <c r="G8716" s="541">
        <v>2023</v>
      </c>
      <c r="H8716" s="542">
        <f>VLOOKUP(G8716,[3]잔가율!$B$3:$C$33,2,FALSE)</f>
        <v>0.82599999999999996</v>
      </c>
      <c r="I8716" s="552">
        <f t="shared" si="136"/>
        <v>17065160</v>
      </c>
    </row>
    <row r="8717" spans="1:9">
      <c r="A8717" s="539">
        <v>8716</v>
      </c>
      <c r="B8717" s="540" t="s">
        <v>8534</v>
      </c>
      <c r="C8717" s="540" t="s">
        <v>12384</v>
      </c>
      <c r="D8717" s="540" t="s">
        <v>2781</v>
      </c>
      <c r="E8717" s="540" t="s">
        <v>13543</v>
      </c>
      <c r="F8717" s="556">
        <v>21890000</v>
      </c>
      <c r="G8717" s="541">
        <v>2023</v>
      </c>
      <c r="H8717" s="542">
        <f>VLOOKUP(G8717,[3]잔가율!$B$3:$C$33,2,FALSE)</f>
        <v>0.82599999999999996</v>
      </c>
      <c r="I8717" s="552">
        <f t="shared" si="136"/>
        <v>18081140</v>
      </c>
    </row>
    <row r="8718" spans="1:9">
      <c r="A8718" s="539">
        <v>8717</v>
      </c>
      <c r="B8718" s="540" t="s">
        <v>8534</v>
      </c>
      <c r="C8718" s="540" t="s">
        <v>12384</v>
      </c>
      <c r="D8718" s="540" t="s">
        <v>2781</v>
      </c>
      <c r="E8718" s="540" t="s">
        <v>13544</v>
      </c>
      <c r="F8718" s="556">
        <v>21680000</v>
      </c>
      <c r="G8718" s="541">
        <v>2023</v>
      </c>
      <c r="H8718" s="542">
        <f>VLOOKUP(G8718,[3]잔가율!$B$3:$C$33,2,FALSE)</f>
        <v>0.82599999999999996</v>
      </c>
      <c r="I8718" s="552">
        <f t="shared" si="136"/>
        <v>17907680</v>
      </c>
    </row>
    <row r="8719" spans="1:9">
      <c r="A8719" s="539">
        <v>8718</v>
      </c>
      <c r="B8719" s="540" t="s">
        <v>8534</v>
      </c>
      <c r="C8719" s="540" t="s">
        <v>12384</v>
      </c>
      <c r="D8719" s="540" t="s">
        <v>2781</v>
      </c>
      <c r="E8719" s="540" t="s">
        <v>13545</v>
      </c>
      <c r="F8719" s="556">
        <v>23420000</v>
      </c>
      <c r="G8719" s="541">
        <v>2023</v>
      </c>
      <c r="H8719" s="542">
        <f>VLOOKUP(G8719,[3]잔가율!$B$3:$C$33,2,FALSE)</f>
        <v>0.82599999999999996</v>
      </c>
      <c r="I8719" s="552">
        <f t="shared" si="136"/>
        <v>19344920</v>
      </c>
    </row>
    <row r="8720" spans="1:9">
      <c r="A8720" s="539">
        <v>8719</v>
      </c>
      <c r="B8720" s="540" t="s">
        <v>8534</v>
      </c>
      <c r="C8720" s="540" t="s">
        <v>12384</v>
      </c>
      <c r="D8720" s="540" t="s">
        <v>2781</v>
      </c>
      <c r="E8720" s="540" t="s">
        <v>13546</v>
      </c>
      <c r="F8720" s="556">
        <v>22800000</v>
      </c>
      <c r="G8720" s="541">
        <v>2023</v>
      </c>
      <c r="H8720" s="542">
        <f>VLOOKUP(G8720,[3]잔가율!$B$3:$C$33,2,FALSE)</f>
        <v>0.82599999999999996</v>
      </c>
      <c r="I8720" s="552">
        <f t="shared" si="136"/>
        <v>18832800</v>
      </c>
    </row>
    <row r="8721" spans="1:9">
      <c r="A8721" s="539">
        <v>8720</v>
      </c>
      <c r="B8721" s="540" t="s">
        <v>8534</v>
      </c>
      <c r="C8721" s="540" t="s">
        <v>12384</v>
      </c>
      <c r="D8721" s="540" t="s">
        <v>2781</v>
      </c>
      <c r="E8721" s="540" t="s">
        <v>13547</v>
      </c>
      <c r="F8721" s="556">
        <v>21540000</v>
      </c>
      <c r="G8721" s="541">
        <v>2023</v>
      </c>
      <c r="H8721" s="542">
        <f>VLOOKUP(G8721,[3]잔가율!$B$3:$C$33,2,FALSE)</f>
        <v>0.82599999999999996</v>
      </c>
      <c r="I8721" s="552">
        <f t="shared" si="136"/>
        <v>17792040</v>
      </c>
    </row>
    <row r="8722" spans="1:9">
      <c r="A8722" s="539">
        <v>8721</v>
      </c>
      <c r="B8722" s="540" t="s">
        <v>8534</v>
      </c>
      <c r="C8722" s="540" t="s">
        <v>12384</v>
      </c>
      <c r="D8722" s="540" t="s">
        <v>2781</v>
      </c>
      <c r="E8722" s="540" t="s">
        <v>13548</v>
      </c>
      <c r="F8722" s="556">
        <v>18830000</v>
      </c>
      <c r="G8722" s="541">
        <v>2023</v>
      </c>
      <c r="H8722" s="542">
        <f>VLOOKUP(G8722,[3]잔가율!$B$3:$C$33,2,FALSE)</f>
        <v>0.82599999999999996</v>
      </c>
      <c r="I8722" s="552">
        <f t="shared" si="136"/>
        <v>15553580</v>
      </c>
    </row>
    <row r="8723" spans="1:9">
      <c r="A8723" s="539">
        <v>8722</v>
      </c>
      <c r="B8723" s="540" t="s">
        <v>8534</v>
      </c>
      <c r="C8723" s="540" t="s">
        <v>12384</v>
      </c>
      <c r="D8723" s="540" t="s">
        <v>2781</v>
      </c>
      <c r="E8723" s="540" t="s">
        <v>13549</v>
      </c>
      <c r="F8723" s="556">
        <v>16480000</v>
      </c>
      <c r="G8723" s="541">
        <v>2023</v>
      </c>
      <c r="H8723" s="542">
        <f>VLOOKUP(G8723,[3]잔가율!$B$3:$C$33,2,FALSE)</f>
        <v>0.82599999999999996</v>
      </c>
      <c r="I8723" s="552">
        <f t="shared" si="136"/>
        <v>13612480</v>
      </c>
    </row>
    <row r="8724" spans="1:9">
      <c r="A8724" s="539">
        <v>8723</v>
      </c>
      <c r="B8724" s="540" t="s">
        <v>8534</v>
      </c>
      <c r="C8724" s="540" t="s">
        <v>12384</v>
      </c>
      <c r="D8724" s="540" t="s">
        <v>2781</v>
      </c>
      <c r="E8724" s="540" t="s">
        <v>13550</v>
      </c>
      <c r="F8724" s="556">
        <v>16810000</v>
      </c>
      <c r="G8724" s="541">
        <v>2023</v>
      </c>
      <c r="H8724" s="542">
        <f>VLOOKUP(G8724,[3]잔가율!$B$3:$C$33,2,FALSE)</f>
        <v>0.82599999999999996</v>
      </c>
      <c r="I8724" s="552">
        <f t="shared" si="136"/>
        <v>13885060</v>
      </c>
    </row>
    <row r="8725" spans="1:9">
      <c r="A8725" s="539">
        <v>8724</v>
      </c>
      <c r="B8725" s="540" t="s">
        <v>8534</v>
      </c>
      <c r="C8725" s="540" t="s">
        <v>12384</v>
      </c>
      <c r="D8725" s="540" t="s">
        <v>2781</v>
      </c>
      <c r="E8725" s="540" t="s">
        <v>13551</v>
      </c>
      <c r="F8725" s="556">
        <v>19050000</v>
      </c>
      <c r="G8725" s="541">
        <v>2023</v>
      </c>
      <c r="H8725" s="542">
        <f>VLOOKUP(G8725,[3]잔가율!$B$3:$C$33,2,FALSE)</f>
        <v>0.82599999999999996</v>
      </c>
      <c r="I8725" s="552">
        <f t="shared" si="136"/>
        <v>15735300</v>
      </c>
    </row>
    <row r="8726" spans="1:9">
      <c r="A8726" s="539">
        <v>8725</v>
      </c>
      <c r="B8726" s="540" t="s">
        <v>8534</v>
      </c>
      <c r="C8726" s="540" t="s">
        <v>12384</v>
      </c>
      <c r="D8726" s="540" t="s">
        <v>2781</v>
      </c>
      <c r="E8726" s="540" t="s">
        <v>13552</v>
      </c>
      <c r="F8726" s="556">
        <v>20870000</v>
      </c>
      <c r="G8726" s="541">
        <v>2023</v>
      </c>
      <c r="H8726" s="542">
        <f>VLOOKUP(G8726,[3]잔가율!$B$3:$C$33,2,FALSE)</f>
        <v>0.82599999999999996</v>
      </c>
      <c r="I8726" s="552">
        <f t="shared" si="136"/>
        <v>17238620</v>
      </c>
    </row>
    <row r="8727" spans="1:9">
      <c r="A8727" s="539">
        <v>8726</v>
      </c>
      <c r="B8727" s="540" t="s">
        <v>8534</v>
      </c>
      <c r="C8727" s="540" t="s">
        <v>12384</v>
      </c>
      <c r="D8727" s="540" t="s">
        <v>16689</v>
      </c>
      <c r="E8727" s="540" t="s">
        <v>13553</v>
      </c>
      <c r="F8727" s="556">
        <v>17430000</v>
      </c>
      <c r="G8727" s="541">
        <v>2023</v>
      </c>
      <c r="H8727" s="542">
        <f>VLOOKUP(G8727,[3]잔가율!$B$3:$C$33,2,FALSE)</f>
        <v>0.82599999999999996</v>
      </c>
      <c r="I8727" s="552">
        <f t="shared" si="136"/>
        <v>14397180</v>
      </c>
    </row>
    <row r="8728" spans="1:9">
      <c r="A8728" s="539">
        <v>8727</v>
      </c>
      <c r="B8728" s="540" t="s">
        <v>8534</v>
      </c>
      <c r="C8728" s="540" t="s">
        <v>12384</v>
      </c>
      <c r="D8728" s="540" t="s">
        <v>16689</v>
      </c>
      <c r="E8728" s="540" t="s">
        <v>13554</v>
      </c>
      <c r="F8728" s="556">
        <v>21260000</v>
      </c>
      <c r="G8728" s="541">
        <v>2023</v>
      </c>
      <c r="H8728" s="542">
        <f>VLOOKUP(G8728,[3]잔가율!$B$3:$C$33,2,FALSE)</f>
        <v>0.82599999999999996</v>
      </c>
      <c r="I8728" s="552">
        <f t="shared" si="136"/>
        <v>17560760</v>
      </c>
    </row>
    <row r="8729" spans="1:9">
      <c r="A8729" s="539">
        <v>8728</v>
      </c>
      <c r="B8729" s="540" t="s">
        <v>8534</v>
      </c>
      <c r="C8729" s="540" t="s">
        <v>12384</v>
      </c>
      <c r="D8729" s="540" t="s">
        <v>2781</v>
      </c>
      <c r="E8729" s="540" t="s">
        <v>13555</v>
      </c>
      <c r="F8729" s="556">
        <v>19630000</v>
      </c>
      <c r="G8729" s="541">
        <v>2023</v>
      </c>
      <c r="H8729" s="542">
        <f>VLOOKUP(G8729,[3]잔가율!$B$3:$C$33,2,FALSE)</f>
        <v>0.82599999999999996</v>
      </c>
      <c r="I8729" s="552">
        <f t="shared" si="136"/>
        <v>16214380</v>
      </c>
    </row>
    <row r="8730" spans="1:9">
      <c r="A8730" s="539">
        <v>8729</v>
      </c>
      <c r="B8730" s="540" t="s">
        <v>8534</v>
      </c>
      <c r="C8730" s="540" t="s">
        <v>12384</v>
      </c>
      <c r="D8730" s="540" t="s">
        <v>2781</v>
      </c>
      <c r="E8730" s="540" t="s">
        <v>13556</v>
      </c>
      <c r="F8730" s="556">
        <v>21690000</v>
      </c>
      <c r="G8730" s="541">
        <v>2023</v>
      </c>
      <c r="H8730" s="542">
        <f>VLOOKUP(G8730,[3]잔가율!$B$3:$C$33,2,FALSE)</f>
        <v>0.82599999999999996</v>
      </c>
      <c r="I8730" s="552">
        <f t="shared" si="136"/>
        <v>17915940</v>
      </c>
    </row>
    <row r="8731" spans="1:9">
      <c r="A8731" s="539">
        <v>8730</v>
      </c>
      <c r="B8731" s="540" t="s">
        <v>8534</v>
      </c>
      <c r="C8731" s="540" t="s">
        <v>12384</v>
      </c>
      <c r="D8731" s="540" t="s">
        <v>2781</v>
      </c>
      <c r="E8731" s="540" t="s">
        <v>13557</v>
      </c>
      <c r="F8731" s="556">
        <v>21690000</v>
      </c>
      <c r="G8731" s="541">
        <v>2023</v>
      </c>
      <c r="H8731" s="542">
        <f>VLOOKUP(G8731,[3]잔가율!$B$3:$C$33,2,FALSE)</f>
        <v>0.82599999999999996</v>
      </c>
      <c r="I8731" s="552">
        <f t="shared" si="136"/>
        <v>17915940</v>
      </c>
    </row>
    <row r="8732" spans="1:9">
      <c r="A8732" s="539">
        <v>8731</v>
      </c>
      <c r="B8732" s="540" t="s">
        <v>8534</v>
      </c>
      <c r="C8732" s="540" t="s">
        <v>12384</v>
      </c>
      <c r="D8732" s="540" t="s">
        <v>2781</v>
      </c>
      <c r="E8732" s="540" t="s">
        <v>13558</v>
      </c>
      <c r="F8732" s="556">
        <v>18400000</v>
      </c>
      <c r="G8732" s="541">
        <v>2023</v>
      </c>
      <c r="H8732" s="542">
        <f>VLOOKUP(G8732,[3]잔가율!$B$3:$C$33,2,FALSE)</f>
        <v>0.82599999999999996</v>
      </c>
      <c r="I8732" s="552">
        <f t="shared" si="136"/>
        <v>15198400</v>
      </c>
    </row>
    <row r="8733" spans="1:9">
      <c r="A8733" s="539">
        <v>8732</v>
      </c>
      <c r="B8733" s="540" t="s">
        <v>8534</v>
      </c>
      <c r="C8733" s="540" t="s">
        <v>12384</v>
      </c>
      <c r="D8733" s="540" t="s">
        <v>2781</v>
      </c>
      <c r="E8733" s="540" t="s">
        <v>13559</v>
      </c>
      <c r="F8733" s="556">
        <v>21780000</v>
      </c>
      <c r="G8733" s="541">
        <v>2023</v>
      </c>
      <c r="H8733" s="542">
        <f>VLOOKUP(G8733,[3]잔가율!$B$3:$C$33,2,FALSE)</f>
        <v>0.82599999999999996</v>
      </c>
      <c r="I8733" s="552">
        <f t="shared" si="136"/>
        <v>17990280</v>
      </c>
    </row>
    <row r="8734" spans="1:9">
      <c r="A8734" s="539">
        <v>8733</v>
      </c>
      <c r="B8734" s="540" t="s">
        <v>8534</v>
      </c>
      <c r="C8734" s="540" t="s">
        <v>12384</v>
      </c>
      <c r="D8734" s="540" t="s">
        <v>2781</v>
      </c>
      <c r="E8734" s="540" t="s">
        <v>13560</v>
      </c>
      <c r="F8734" s="556">
        <v>21780000</v>
      </c>
      <c r="G8734" s="541">
        <v>2023</v>
      </c>
      <c r="H8734" s="542">
        <f>VLOOKUP(G8734,[3]잔가율!$B$3:$C$33,2,FALSE)</f>
        <v>0.82599999999999996</v>
      </c>
      <c r="I8734" s="552">
        <f t="shared" si="136"/>
        <v>17990280</v>
      </c>
    </row>
    <row r="8735" spans="1:9">
      <c r="A8735" s="539">
        <v>8734</v>
      </c>
      <c r="B8735" s="544" t="s">
        <v>8534</v>
      </c>
      <c r="C8735" s="544" t="s">
        <v>12384</v>
      </c>
      <c r="D8735" s="544" t="s">
        <v>2781</v>
      </c>
      <c r="E8735" s="544" t="s">
        <v>13561</v>
      </c>
      <c r="F8735" s="559">
        <v>18550000</v>
      </c>
      <c r="G8735" s="541">
        <v>2023</v>
      </c>
      <c r="H8735" s="542">
        <f>VLOOKUP(G8735,[3]잔가율!$B$3:$C$33,2,FALSE)</f>
        <v>0.82599999999999996</v>
      </c>
      <c r="I8735" s="552">
        <f t="shared" si="136"/>
        <v>15322300</v>
      </c>
    </row>
    <row r="8736" spans="1:9">
      <c r="A8736" s="539">
        <v>8735</v>
      </c>
      <c r="B8736" s="540" t="s">
        <v>8534</v>
      </c>
      <c r="C8736" s="540" t="s">
        <v>16684</v>
      </c>
      <c r="D8736" s="540" t="s">
        <v>16689</v>
      </c>
      <c r="E8736" s="540" t="s">
        <v>13562</v>
      </c>
      <c r="F8736" s="556">
        <v>22420000</v>
      </c>
      <c r="G8736" s="541">
        <v>2023</v>
      </c>
      <c r="H8736" s="542">
        <f>VLOOKUP(G8736,[3]잔가율!$B$3:$C$33,2,FALSE)</f>
        <v>0.82599999999999996</v>
      </c>
      <c r="I8736" s="552">
        <f t="shared" si="136"/>
        <v>18518920</v>
      </c>
    </row>
    <row r="8737" spans="1:9">
      <c r="A8737" s="539">
        <v>8736</v>
      </c>
      <c r="B8737" s="540" t="s">
        <v>8534</v>
      </c>
      <c r="C8737" s="540" t="s">
        <v>12384</v>
      </c>
      <c r="D8737" s="540" t="s">
        <v>2781</v>
      </c>
      <c r="E8737" s="540" t="s">
        <v>13563</v>
      </c>
      <c r="F8737" s="556">
        <v>21240000</v>
      </c>
      <c r="G8737" s="541">
        <v>2023</v>
      </c>
      <c r="H8737" s="542">
        <f>VLOOKUP(G8737,[3]잔가율!$B$3:$C$33,2,FALSE)</f>
        <v>0.82599999999999996</v>
      </c>
      <c r="I8737" s="552">
        <f t="shared" si="136"/>
        <v>17544240</v>
      </c>
    </row>
    <row r="8738" spans="1:9">
      <c r="A8738" s="539">
        <v>8737</v>
      </c>
      <c r="B8738" s="540" t="s">
        <v>8534</v>
      </c>
      <c r="C8738" s="540" t="s">
        <v>12384</v>
      </c>
      <c r="D8738" s="540" t="s">
        <v>2781</v>
      </c>
      <c r="E8738" s="540" t="s">
        <v>13564</v>
      </c>
      <c r="F8738" s="556">
        <v>19070000</v>
      </c>
      <c r="G8738" s="541">
        <v>2023</v>
      </c>
      <c r="H8738" s="542">
        <f>VLOOKUP(G8738,[3]잔가율!$B$3:$C$33,2,FALSE)</f>
        <v>0.82599999999999996</v>
      </c>
      <c r="I8738" s="552">
        <f t="shared" si="136"/>
        <v>15751820</v>
      </c>
    </row>
    <row r="8739" spans="1:9">
      <c r="A8739" s="539">
        <v>8738</v>
      </c>
      <c r="B8739" s="540" t="s">
        <v>8534</v>
      </c>
      <c r="C8739" s="540" t="s">
        <v>12384</v>
      </c>
      <c r="D8739" s="540" t="s">
        <v>2781</v>
      </c>
      <c r="E8739" s="540" t="s">
        <v>13565</v>
      </c>
      <c r="F8739" s="556">
        <v>18620000</v>
      </c>
      <c r="G8739" s="541">
        <v>2023</v>
      </c>
      <c r="H8739" s="542">
        <f>VLOOKUP(G8739,[3]잔가율!$B$3:$C$33,2,FALSE)</f>
        <v>0.82599999999999996</v>
      </c>
      <c r="I8739" s="552">
        <f t="shared" si="136"/>
        <v>15380120</v>
      </c>
    </row>
    <row r="8740" spans="1:9">
      <c r="A8740" s="539">
        <v>8739</v>
      </c>
      <c r="B8740" s="540" t="s">
        <v>8534</v>
      </c>
      <c r="C8740" s="540" t="s">
        <v>12384</v>
      </c>
      <c r="D8740" s="540" t="s">
        <v>2781</v>
      </c>
      <c r="E8740" s="540" t="s">
        <v>13566</v>
      </c>
      <c r="F8740" s="556">
        <v>21240000</v>
      </c>
      <c r="G8740" s="541">
        <v>2023</v>
      </c>
      <c r="H8740" s="542">
        <f>VLOOKUP(G8740,[3]잔가율!$B$3:$C$33,2,FALSE)</f>
        <v>0.82599999999999996</v>
      </c>
      <c r="I8740" s="552">
        <f t="shared" si="136"/>
        <v>17544240</v>
      </c>
    </row>
    <row r="8741" spans="1:9">
      <c r="A8741" s="539">
        <v>8740</v>
      </c>
      <c r="B8741" s="540" t="s">
        <v>8534</v>
      </c>
      <c r="C8741" s="540" t="s">
        <v>12384</v>
      </c>
      <c r="D8741" s="540" t="s">
        <v>2781</v>
      </c>
      <c r="E8741" s="540" t="s">
        <v>13567</v>
      </c>
      <c r="F8741" s="556">
        <v>23390000</v>
      </c>
      <c r="G8741" s="541">
        <v>2023</v>
      </c>
      <c r="H8741" s="542">
        <f>VLOOKUP(G8741,[3]잔가율!$B$3:$C$33,2,FALSE)</f>
        <v>0.82599999999999996</v>
      </c>
      <c r="I8741" s="552">
        <f t="shared" si="136"/>
        <v>19320140</v>
      </c>
    </row>
    <row r="8742" spans="1:9">
      <c r="A8742" s="539">
        <v>8741</v>
      </c>
      <c r="B8742" s="540" t="s">
        <v>8534</v>
      </c>
      <c r="C8742" s="540" t="s">
        <v>12384</v>
      </c>
      <c r="D8742" s="540" t="s">
        <v>2781</v>
      </c>
      <c r="E8742" s="540" t="s">
        <v>13568</v>
      </c>
      <c r="F8742" s="556">
        <v>23390000</v>
      </c>
      <c r="G8742" s="541">
        <v>2023</v>
      </c>
      <c r="H8742" s="542">
        <f>VLOOKUP(G8742,[3]잔가율!$B$3:$C$33,2,FALSE)</f>
        <v>0.82599999999999996</v>
      </c>
      <c r="I8742" s="552">
        <f t="shared" si="136"/>
        <v>19320140</v>
      </c>
    </row>
    <row r="8743" spans="1:9">
      <c r="A8743" s="539">
        <v>8742</v>
      </c>
      <c r="B8743" s="540" t="s">
        <v>8534</v>
      </c>
      <c r="C8743" s="540" t="s">
        <v>12384</v>
      </c>
      <c r="D8743" s="540" t="s">
        <v>16689</v>
      </c>
      <c r="E8743" s="540" t="s">
        <v>13569</v>
      </c>
      <c r="F8743" s="556">
        <v>23810000</v>
      </c>
      <c r="G8743" s="541">
        <v>2023</v>
      </c>
      <c r="H8743" s="542">
        <f>VLOOKUP(G8743,[3]잔가율!$B$3:$C$33,2,FALSE)</f>
        <v>0.82599999999999996</v>
      </c>
      <c r="I8743" s="552">
        <f t="shared" si="136"/>
        <v>19667060</v>
      </c>
    </row>
    <row r="8744" spans="1:9">
      <c r="A8744" s="539">
        <v>8743</v>
      </c>
      <c r="B8744" s="540" t="s">
        <v>8534</v>
      </c>
      <c r="C8744" s="540" t="s">
        <v>12384</v>
      </c>
      <c r="D8744" s="540" t="s">
        <v>16689</v>
      </c>
      <c r="E8744" s="540" t="s">
        <v>13570</v>
      </c>
      <c r="F8744" s="556">
        <v>22530000</v>
      </c>
      <c r="G8744" s="541">
        <v>2023</v>
      </c>
      <c r="H8744" s="542">
        <f>VLOOKUP(G8744,[3]잔가율!$B$3:$C$33,2,FALSE)</f>
        <v>0.82599999999999996</v>
      </c>
      <c r="I8744" s="552">
        <f t="shared" si="136"/>
        <v>18609780</v>
      </c>
    </row>
    <row r="8745" spans="1:9">
      <c r="A8745" s="539">
        <v>8744</v>
      </c>
      <c r="B8745" s="544" t="s">
        <v>8534</v>
      </c>
      <c r="C8745" s="544" t="s">
        <v>12384</v>
      </c>
      <c r="D8745" s="544" t="s">
        <v>13571</v>
      </c>
      <c r="E8745" s="544" t="s">
        <v>13572</v>
      </c>
      <c r="F8745" s="559">
        <v>30860000</v>
      </c>
      <c r="G8745" s="541">
        <v>2023</v>
      </c>
      <c r="H8745" s="542">
        <f>VLOOKUP(G8745,[3]잔가율!$B$3:$C$33,2,FALSE)</f>
        <v>0.82599999999999996</v>
      </c>
      <c r="I8745" s="552">
        <f t="shared" si="136"/>
        <v>25490360</v>
      </c>
    </row>
    <row r="8746" spans="1:9">
      <c r="A8746" s="539">
        <v>8745</v>
      </c>
      <c r="B8746" s="544" t="s">
        <v>8534</v>
      </c>
      <c r="C8746" s="544" t="s">
        <v>12384</v>
      </c>
      <c r="D8746" s="544" t="s">
        <v>13571</v>
      </c>
      <c r="E8746" s="544" t="s">
        <v>13573</v>
      </c>
      <c r="F8746" s="559">
        <v>33490000</v>
      </c>
      <c r="G8746" s="541">
        <v>2023</v>
      </c>
      <c r="H8746" s="542">
        <f>VLOOKUP(G8746,[3]잔가율!$B$3:$C$33,2,FALSE)</f>
        <v>0.82599999999999996</v>
      </c>
      <c r="I8746" s="552">
        <f t="shared" si="136"/>
        <v>27662740</v>
      </c>
    </row>
    <row r="8747" spans="1:9">
      <c r="A8747" s="539">
        <v>8746</v>
      </c>
      <c r="B8747" s="540" t="s">
        <v>8534</v>
      </c>
      <c r="C8747" s="540" t="s">
        <v>12384</v>
      </c>
      <c r="D8747" s="540" t="s">
        <v>13574</v>
      </c>
      <c r="E8747" s="540" t="s">
        <v>13575</v>
      </c>
      <c r="F8747" s="556">
        <v>26460000</v>
      </c>
      <c r="G8747" s="541">
        <v>2023</v>
      </c>
      <c r="H8747" s="542">
        <f>VLOOKUP(G8747,[3]잔가율!$B$3:$C$33,2,FALSE)</f>
        <v>0.82599999999999996</v>
      </c>
      <c r="I8747" s="552">
        <f t="shared" si="136"/>
        <v>21855960</v>
      </c>
    </row>
    <row r="8748" spans="1:9">
      <c r="A8748" s="539">
        <v>8747</v>
      </c>
      <c r="B8748" s="540" t="s">
        <v>8534</v>
      </c>
      <c r="C8748" s="540" t="s">
        <v>12384</v>
      </c>
      <c r="D8748" s="540" t="s">
        <v>13574</v>
      </c>
      <c r="E8748" s="540" t="s">
        <v>13576</v>
      </c>
      <c r="F8748" s="556">
        <v>26460000</v>
      </c>
      <c r="G8748" s="541">
        <v>2023</v>
      </c>
      <c r="H8748" s="542">
        <f>VLOOKUP(G8748,[3]잔가율!$B$3:$C$33,2,FALSE)</f>
        <v>0.82599999999999996</v>
      </c>
      <c r="I8748" s="552">
        <f t="shared" si="136"/>
        <v>21855960</v>
      </c>
    </row>
    <row r="8749" spans="1:9">
      <c r="A8749" s="539">
        <v>8748</v>
      </c>
      <c r="B8749" s="540" t="s">
        <v>8534</v>
      </c>
      <c r="C8749" s="540" t="s">
        <v>12384</v>
      </c>
      <c r="D8749" s="540" t="s">
        <v>13574</v>
      </c>
      <c r="E8749" s="540" t="s">
        <v>13577</v>
      </c>
      <c r="F8749" s="556">
        <v>26950000</v>
      </c>
      <c r="G8749" s="541">
        <v>2023</v>
      </c>
      <c r="H8749" s="542">
        <f>VLOOKUP(G8749,[3]잔가율!$B$3:$C$33,2,FALSE)</f>
        <v>0.82599999999999996</v>
      </c>
      <c r="I8749" s="552">
        <f t="shared" si="136"/>
        <v>22260700</v>
      </c>
    </row>
    <row r="8750" spans="1:9">
      <c r="A8750" s="539">
        <v>8749</v>
      </c>
      <c r="B8750" s="544" t="s">
        <v>8534</v>
      </c>
      <c r="C8750" s="544" t="s">
        <v>12384</v>
      </c>
      <c r="D8750" s="544" t="s">
        <v>13578</v>
      </c>
      <c r="E8750" s="544" t="s">
        <v>13579</v>
      </c>
      <c r="F8750" s="559">
        <v>28970000</v>
      </c>
      <c r="G8750" s="541">
        <v>2023</v>
      </c>
      <c r="H8750" s="542">
        <f>VLOOKUP(G8750,[3]잔가율!$B$3:$C$33,2,FALSE)</f>
        <v>0.82599999999999996</v>
      </c>
      <c r="I8750" s="552">
        <f t="shared" si="136"/>
        <v>23929220</v>
      </c>
    </row>
    <row r="8751" spans="1:9">
      <c r="A8751" s="539">
        <v>8750</v>
      </c>
      <c r="B8751" s="544" t="s">
        <v>8534</v>
      </c>
      <c r="C8751" s="544" t="s">
        <v>12384</v>
      </c>
      <c r="D8751" s="544" t="s">
        <v>13578</v>
      </c>
      <c r="E8751" s="544" t="s">
        <v>13580</v>
      </c>
      <c r="F8751" s="559">
        <v>30630000</v>
      </c>
      <c r="G8751" s="541">
        <v>2023</v>
      </c>
      <c r="H8751" s="542">
        <f>VLOOKUP(G8751,[3]잔가율!$B$3:$C$33,2,FALSE)</f>
        <v>0.82599999999999996</v>
      </c>
      <c r="I8751" s="552">
        <f t="shared" si="136"/>
        <v>25300380</v>
      </c>
    </row>
    <row r="8752" spans="1:9">
      <c r="A8752" s="539">
        <v>8751</v>
      </c>
      <c r="B8752" s="544" t="s">
        <v>8534</v>
      </c>
      <c r="C8752" s="544" t="s">
        <v>12384</v>
      </c>
      <c r="D8752" s="544" t="s">
        <v>13578</v>
      </c>
      <c r="E8752" s="544" t="s">
        <v>13581</v>
      </c>
      <c r="F8752" s="559">
        <v>31630000</v>
      </c>
      <c r="G8752" s="541">
        <v>2023</v>
      </c>
      <c r="H8752" s="542">
        <f>VLOOKUP(G8752,[3]잔가율!$B$3:$C$33,2,FALSE)</f>
        <v>0.82599999999999996</v>
      </c>
      <c r="I8752" s="552">
        <f t="shared" si="136"/>
        <v>26126380</v>
      </c>
    </row>
    <row r="8753" spans="1:9">
      <c r="A8753" s="539">
        <v>8752</v>
      </c>
      <c r="B8753" s="544" t="s">
        <v>8534</v>
      </c>
      <c r="C8753" s="544" t="s">
        <v>12384</v>
      </c>
      <c r="D8753" s="544" t="s">
        <v>13578</v>
      </c>
      <c r="E8753" s="544" t="s">
        <v>13582</v>
      </c>
      <c r="F8753" s="559">
        <v>31020000</v>
      </c>
      <c r="G8753" s="541">
        <v>2023</v>
      </c>
      <c r="H8753" s="542">
        <f>VLOOKUP(G8753,[3]잔가율!$B$3:$C$33,2,FALSE)</f>
        <v>0.82599999999999996</v>
      </c>
      <c r="I8753" s="552">
        <f t="shared" si="136"/>
        <v>25622520</v>
      </c>
    </row>
    <row r="8754" spans="1:9">
      <c r="A8754" s="539">
        <v>8753</v>
      </c>
      <c r="B8754" s="544" t="s">
        <v>8534</v>
      </c>
      <c r="C8754" s="544" t="s">
        <v>12384</v>
      </c>
      <c r="D8754" s="544" t="s">
        <v>13578</v>
      </c>
      <c r="E8754" s="544" t="s">
        <v>13583</v>
      </c>
      <c r="F8754" s="559">
        <v>34110000</v>
      </c>
      <c r="G8754" s="541">
        <v>2023</v>
      </c>
      <c r="H8754" s="542">
        <f>VLOOKUP(G8754,[3]잔가율!$B$3:$C$33,2,FALSE)</f>
        <v>0.82599999999999996</v>
      </c>
      <c r="I8754" s="552">
        <f t="shared" si="136"/>
        <v>28174860</v>
      </c>
    </row>
    <row r="8755" spans="1:9">
      <c r="A8755" s="539">
        <v>8754</v>
      </c>
      <c r="B8755" s="544" t="s">
        <v>8534</v>
      </c>
      <c r="C8755" s="544" t="s">
        <v>12384</v>
      </c>
      <c r="D8755" s="544" t="s">
        <v>13578</v>
      </c>
      <c r="E8755" s="544" t="s">
        <v>13584</v>
      </c>
      <c r="F8755" s="559">
        <v>29380000</v>
      </c>
      <c r="G8755" s="541">
        <v>2023</v>
      </c>
      <c r="H8755" s="542">
        <f>VLOOKUP(G8755,[3]잔가율!$B$3:$C$33,2,FALSE)</f>
        <v>0.82599999999999996</v>
      </c>
      <c r="I8755" s="552">
        <f t="shared" si="136"/>
        <v>24267880</v>
      </c>
    </row>
    <row r="8756" spans="1:9">
      <c r="A8756" s="539">
        <v>8755</v>
      </c>
      <c r="B8756" s="544" t="s">
        <v>8534</v>
      </c>
      <c r="C8756" s="544" t="s">
        <v>12384</v>
      </c>
      <c r="D8756" s="544" t="s">
        <v>13578</v>
      </c>
      <c r="E8756" s="544" t="s">
        <v>13585</v>
      </c>
      <c r="F8756" s="559">
        <v>30720000</v>
      </c>
      <c r="G8756" s="541">
        <v>2023</v>
      </c>
      <c r="H8756" s="542">
        <f>VLOOKUP(G8756,[3]잔가율!$B$3:$C$33,2,FALSE)</f>
        <v>0.82599999999999996</v>
      </c>
      <c r="I8756" s="552">
        <f t="shared" si="136"/>
        <v>25374720</v>
      </c>
    </row>
    <row r="8757" spans="1:9">
      <c r="A8757" s="539">
        <v>8756</v>
      </c>
      <c r="B8757" s="544" t="s">
        <v>8534</v>
      </c>
      <c r="C8757" s="544" t="s">
        <v>12384</v>
      </c>
      <c r="D8757" s="544" t="s">
        <v>13578</v>
      </c>
      <c r="E8757" s="544" t="s">
        <v>13586</v>
      </c>
      <c r="F8757" s="559">
        <v>32050000</v>
      </c>
      <c r="G8757" s="541">
        <v>2023</v>
      </c>
      <c r="H8757" s="542">
        <f>VLOOKUP(G8757,[3]잔가율!$B$3:$C$33,2,FALSE)</f>
        <v>0.82599999999999996</v>
      </c>
      <c r="I8757" s="552">
        <f t="shared" si="136"/>
        <v>26473300</v>
      </c>
    </row>
    <row r="8758" spans="1:9">
      <c r="A8758" s="539">
        <v>8757</v>
      </c>
      <c r="B8758" s="544" t="s">
        <v>8534</v>
      </c>
      <c r="C8758" s="544" t="s">
        <v>12384</v>
      </c>
      <c r="D8758" s="544" t="s">
        <v>13578</v>
      </c>
      <c r="E8758" s="544" t="s">
        <v>13587</v>
      </c>
      <c r="F8758" s="559">
        <v>33820000</v>
      </c>
      <c r="G8758" s="541">
        <v>2023</v>
      </c>
      <c r="H8758" s="542">
        <f>VLOOKUP(G8758,[3]잔가율!$B$3:$C$33,2,FALSE)</f>
        <v>0.82599999999999996</v>
      </c>
      <c r="I8758" s="552">
        <f t="shared" si="136"/>
        <v>27935320</v>
      </c>
    </row>
    <row r="8759" spans="1:9">
      <c r="A8759" s="539">
        <v>8758</v>
      </c>
      <c r="B8759" s="543" t="s">
        <v>8534</v>
      </c>
      <c r="C8759" s="543" t="s">
        <v>12384</v>
      </c>
      <c r="D8759" s="543" t="s">
        <v>16690</v>
      </c>
      <c r="E8759" s="543" t="s">
        <v>13588</v>
      </c>
      <c r="F8759" s="561">
        <v>27480000</v>
      </c>
      <c r="G8759" s="541">
        <v>2023</v>
      </c>
      <c r="H8759" s="542">
        <f>VLOOKUP(G8759,[3]잔가율!$B$3:$C$33,2,FALSE)</f>
        <v>0.82599999999999996</v>
      </c>
      <c r="I8759" s="552">
        <f t="shared" si="136"/>
        <v>22698480</v>
      </c>
    </row>
    <row r="8760" spans="1:9">
      <c r="A8760" s="539">
        <v>8759</v>
      </c>
      <c r="B8760" s="543" t="s">
        <v>8534</v>
      </c>
      <c r="C8760" s="543" t="s">
        <v>12384</v>
      </c>
      <c r="D8760" s="543" t="s">
        <v>16690</v>
      </c>
      <c r="E8760" s="543" t="s">
        <v>13589</v>
      </c>
      <c r="F8760" s="561">
        <v>37290000</v>
      </c>
      <c r="G8760" s="541">
        <v>2023</v>
      </c>
      <c r="H8760" s="542">
        <f>VLOOKUP(G8760,[3]잔가율!$B$3:$C$33,2,FALSE)</f>
        <v>0.82599999999999996</v>
      </c>
      <c r="I8760" s="552">
        <f t="shared" si="136"/>
        <v>30801540</v>
      </c>
    </row>
    <row r="8761" spans="1:9">
      <c r="A8761" s="539">
        <v>8760</v>
      </c>
      <c r="B8761" s="544" t="s">
        <v>8534</v>
      </c>
      <c r="C8761" s="544" t="s">
        <v>12384</v>
      </c>
      <c r="D8761" s="544" t="s">
        <v>13590</v>
      </c>
      <c r="E8761" s="544" t="s">
        <v>13591</v>
      </c>
      <c r="F8761" s="559">
        <v>37910000</v>
      </c>
      <c r="G8761" s="541">
        <v>2023</v>
      </c>
      <c r="H8761" s="542">
        <f>VLOOKUP(G8761,[3]잔가율!$B$3:$C$33,2,FALSE)</f>
        <v>0.82599999999999996</v>
      </c>
      <c r="I8761" s="552">
        <f t="shared" si="136"/>
        <v>31313660</v>
      </c>
    </row>
    <row r="8762" spans="1:9">
      <c r="A8762" s="539">
        <v>8761</v>
      </c>
      <c r="B8762" s="544" t="s">
        <v>8534</v>
      </c>
      <c r="C8762" s="544" t="s">
        <v>12384</v>
      </c>
      <c r="D8762" s="544" t="s">
        <v>13590</v>
      </c>
      <c r="E8762" s="544" t="s">
        <v>13592</v>
      </c>
      <c r="F8762" s="559">
        <v>36330000</v>
      </c>
      <c r="G8762" s="541">
        <v>2023</v>
      </c>
      <c r="H8762" s="542">
        <f>VLOOKUP(G8762,[3]잔가율!$B$3:$C$33,2,FALSE)</f>
        <v>0.82599999999999996</v>
      </c>
      <c r="I8762" s="552">
        <f t="shared" si="136"/>
        <v>30008580</v>
      </c>
    </row>
    <row r="8763" spans="1:9">
      <c r="A8763" s="539">
        <v>8762</v>
      </c>
      <c r="B8763" s="544" t="s">
        <v>8534</v>
      </c>
      <c r="C8763" s="544" t="s">
        <v>12384</v>
      </c>
      <c r="D8763" s="544" t="s">
        <v>13590</v>
      </c>
      <c r="E8763" s="544" t="s">
        <v>13593</v>
      </c>
      <c r="F8763" s="559">
        <v>37150000</v>
      </c>
      <c r="G8763" s="541">
        <v>2023</v>
      </c>
      <c r="H8763" s="542">
        <f>VLOOKUP(G8763,[3]잔가율!$B$3:$C$33,2,FALSE)</f>
        <v>0.82599999999999996</v>
      </c>
      <c r="I8763" s="552">
        <f t="shared" si="136"/>
        <v>30685900</v>
      </c>
    </row>
    <row r="8764" spans="1:9">
      <c r="A8764" s="539">
        <v>8763</v>
      </c>
      <c r="B8764" s="544" t="s">
        <v>8534</v>
      </c>
      <c r="C8764" s="544" t="s">
        <v>12384</v>
      </c>
      <c r="D8764" s="544" t="s">
        <v>13590</v>
      </c>
      <c r="E8764" s="544" t="s">
        <v>13594</v>
      </c>
      <c r="F8764" s="559">
        <v>37480000</v>
      </c>
      <c r="G8764" s="541">
        <v>2023</v>
      </c>
      <c r="H8764" s="542">
        <f>VLOOKUP(G8764,[3]잔가율!$B$3:$C$33,2,FALSE)</f>
        <v>0.82599999999999996</v>
      </c>
      <c r="I8764" s="552">
        <f t="shared" si="136"/>
        <v>30958480</v>
      </c>
    </row>
    <row r="8765" spans="1:9">
      <c r="A8765" s="539">
        <v>8764</v>
      </c>
      <c r="B8765" s="544" t="s">
        <v>8534</v>
      </c>
      <c r="C8765" s="544" t="s">
        <v>12384</v>
      </c>
      <c r="D8765" s="544" t="s">
        <v>13590</v>
      </c>
      <c r="E8765" s="544" t="s">
        <v>13595</v>
      </c>
      <c r="F8765" s="559">
        <v>34050000</v>
      </c>
      <c r="G8765" s="541">
        <v>2023</v>
      </c>
      <c r="H8765" s="542">
        <f>VLOOKUP(G8765,[3]잔가율!$B$3:$C$33,2,FALSE)</f>
        <v>0.82599999999999996</v>
      </c>
      <c r="I8765" s="552">
        <f t="shared" si="136"/>
        <v>28125300</v>
      </c>
    </row>
    <row r="8766" spans="1:9">
      <c r="A8766" s="539">
        <v>8765</v>
      </c>
      <c r="B8766" s="544" t="s">
        <v>8534</v>
      </c>
      <c r="C8766" s="544" t="s">
        <v>12384</v>
      </c>
      <c r="D8766" s="544" t="s">
        <v>13590</v>
      </c>
      <c r="E8766" s="544" t="s">
        <v>13596</v>
      </c>
      <c r="F8766" s="559">
        <v>36850000</v>
      </c>
      <c r="G8766" s="541">
        <v>2023</v>
      </c>
      <c r="H8766" s="542">
        <f>VLOOKUP(G8766,[3]잔가율!$B$3:$C$33,2,FALSE)</f>
        <v>0.82599999999999996</v>
      </c>
      <c r="I8766" s="552">
        <f t="shared" si="136"/>
        <v>30438100</v>
      </c>
    </row>
    <row r="8767" spans="1:9">
      <c r="A8767" s="539">
        <v>8766</v>
      </c>
      <c r="B8767" s="544" t="s">
        <v>8534</v>
      </c>
      <c r="C8767" s="544" t="s">
        <v>12384</v>
      </c>
      <c r="D8767" s="544" t="s">
        <v>13590</v>
      </c>
      <c r="E8767" s="544" t="s">
        <v>13597</v>
      </c>
      <c r="F8767" s="559">
        <v>39330000</v>
      </c>
      <c r="G8767" s="541">
        <v>2023</v>
      </c>
      <c r="H8767" s="542">
        <f>VLOOKUP(G8767,[3]잔가율!$B$3:$C$33,2,FALSE)</f>
        <v>0.82599999999999996</v>
      </c>
      <c r="I8767" s="552">
        <f t="shared" si="136"/>
        <v>32486580</v>
      </c>
    </row>
    <row r="8768" spans="1:9">
      <c r="A8768" s="539">
        <v>8767</v>
      </c>
      <c r="B8768" s="544" t="s">
        <v>8534</v>
      </c>
      <c r="C8768" s="544" t="s">
        <v>12384</v>
      </c>
      <c r="D8768" s="544" t="s">
        <v>13590</v>
      </c>
      <c r="E8768" s="544" t="s">
        <v>13598</v>
      </c>
      <c r="F8768" s="559">
        <v>34230000</v>
      </c>
      <c r="G8768" s="541">
        <v>2023</v>
      </c>
      <c r="H8768" s="542">
        <f>VLOOKUP(G8768,[3]잔가율!$B$3:$C$33,2,FALSE)</f>
        <v>0.82599999999999996</v>
      </c>
      <c r="I8768" s="552">
        <f t="shared" si="136"/>
        <v>28273980</v>
      </c>
    </row>
    <row r="8769" spans="1:9">
      <c r="A8769" s="539">
        <v>8768</v>
      </c>
      <c r="B8769" s="544" t="s">
        <v>8534</v>
      </c>
      <c r="C8769" s="544" t="s">
        <v>12384</v>
      </c>
      <c r="D8769" s="544" t="s">
        <v>13590</v>
      </c>
      <c r="E8769" s="544" t="s">
        <v>13599</v>
      </c>
      <c r="F8769" s="559">
        <v>37520000</v>
      </c>
      <c r="G8769" s="541">
        <v>2023</v>
      </c>
      <c r="H8769" s="542">
        <f>VLOOKUP(G8769,[3]잔가율!$B$3:$C$33,2,FALSE)</f>
        <v>0.82599999999999996</v>
      </c>
      <c r="I8769" s="552">
        <f t="shared" si="136"/>
        <v>30991520</v>
      </c>
    </row>
    <row r="8770" spans="1:9">
      <c r="A8770" s="539">
        <v>8769</v>
      </c>
      <c r="B8770" s="540" t="s">
        <v>8534</v>
      </c>
      <c r="C8770" s="540" t="s">
        <v>12384</v>
      </c>
      <c r="D8770" s="540" t="s">
        <v>2782</v>
      </c>
      <c r="E8770" s="540" t="s">
        <v>13600</v>
      </c>
      <c r="F8770" s="556">
        <v>15310000</v>
      </c>
      <c r="G8770" s="541">
        <v>2023</v>
      </c>
      <c r="H8770" s="542">
        <f>VLOOKUP(G8770,[3]잔가율!$B$3:$C$33,2,FALSE)</f>
        <v>0.82599999999999996</v>
      </c>
      <c r="I8770" s="552">
        <f t="shared" ref="I8770:I8833" si="137">ROUNDDOWN(F8770*H8770,0)</f>
        <v>12646060</v>
      </c>
    </row>
    <row r="8771" spans="1:9">
      <c r="A8771" s="539">
        <v>8770</v>
      </c>
      <c r="B8771" s="540" t="s">
        <v>8534</v>
      </c>
      <c r="C8771" s="540" t="s">
        <v>12384</v>
      </c>
      <c r="D8771" s="540" t="s">
        <v>2782</v>
      </c>
      <c r="E8771" s="540" t="s">
        <v>13601</v>
      </c>
      <c r="F8771" s="556">
        <v>24380000</v>
      </c>
      <c r="G8771" s="541">
        <v>2023</v>
      </c>
      <c r="H8771" s="542">
        <f>VLOOKUP(G8771,[3]잔가율!$B$3:$C$33,2,FALSE)</f>
        <v>0.82599999999999996</v>
      </c>
      <c r="I8771" s="552">
        <f t="shared" si="137"/>
        <v>20137880</v>
      </c>
    </row>
    <row r="8772" spans="1:9">
      <c r="A8772" s="539">
        <v>8771</v>
      </c>
      <c r="B8772" s="540" t="s">
        <v>8534</v>
      </c>
      <c r="C8772" s="540" t="s">
        <v>12384</v>
      </c>
      <c r="D8772" s="540" t="s">
        <v>2782</v>
      </c>
      <c r="E8772" s="540" t="s">
        <v>13602</v>
      </c>
      <c r="F8772" s="556">
        <v>24640000</v>
      </c>
      <c r="G8772" s="541">
        <v>2023</v>
      </c>
      <c r="H8772" s="542">
        <f>VLOOKUP(G8772,[3]잔가율!$B$3:$C$33,2,FALSE)</f>
        <v>0.82599999999999996</v>
      </c>
      <c r="I8772" s="552">
        <f t="shared" si="137"/>
        <v>20352640</v>
      </c>
    </row>
    <row r="8773" spans="1:9">
      <c r="A8773" s="539">
        <v>8772</v>
      </c>
      <c r="B8773" s="540" t="s">
        <v>8534</v>
      </c>
      <c r="C8773" s="540" t="s">
        <v>12384</v>
      </c>
      <c r="D8773" s="540" t="s">
        <v>2782</v>
      </c>
      <c r="E8773" s="540" t="s">
        <v>13603</v>
      </c>
      <c r="F8773" s="556">
        <v>19730000</v>
      </c>
      <c r="G8773" s="541">
        <v>2023</v>
      </c>
      <c r="H8773" s="542">
        <f>VLOOKUP(G8773,[3]잔가율!$B$3:$C$33,2,FALSE)</f>
        <v>0.82599999999999996</v>
      </c>
      <c r="I8773" s="552">
        <f t="shared" si="137"/>
        <v>16296980</v>
      </c>
    </row>
    <row r="8774" spans="1:9">
      <c r="A8774" s="539">
        <v>8773</v>
      </c>
      <c r="B8774" s="540" t="s">
        <v>8534</v>
      </c>
      <c r="C8774" s="540" t="s">
        <v>12384</v>
      </c>
      <c r="D8774" s="540" t="s">
        <v>2782</v>
      </c>
      <c r="E8774" s="540" t="s">
        <v>13604</v>
      </c>
      <c r="F8774" s="556">
        <v>18790000</v>
      </c>
      <c r="G8774" s="541">
        <v>2023</v>
      </c>
      <c r="H8774" s="542">
        <f>VLOOKUP(G8774,[3]잔가율!$B$3:$C$33,2,FALSE)</f>
        <v>0.82599999999999996</v>
      </c>
      <c r="I8774" s="552">
        <f t="shared" si="137"/>
        <v>15520540</v>
      </c>
    </row>
    <row r="8775" spans="1:9">
      <c r="A8775" s="539">
        <v>8774</v>
      </c>
      <c r="B8775" s="540" t="s">
        <v>8534</v>
      </c>
      <c r="C8775" s="540" t="s">
        <v>12384</v>
      </c>
      <c r="D8775" s="540" t="s">
        <v>2782</v>
      </c>
      <c r="E8775" s="540" t="s">
        <v>13605</v>
      </c>
      <c r="F8775" s="556">
        <v>16300000</v>
      </c>
      <c r="G8775" s="541">
        <v>2023</v>
      </c>
      <c r="H8775" s="542">
        <f>VLOOKUP(G8775,[3]잔가율!$B$3:$C$33,2,FALSE)</f>
        <v>0.82599999999999996</v>
      </c>
      <c r="I8775" s="552">
        <f t="shared" si="137"/>
        <v>13463800</v>
      </c>
    </row>
    <row r="8776" spans="1:9">
      <c r="A8776" s="539">
        <v>8775</v>
      </c>
      <c r="B8776" s="540" t="s">
        <v>8534</v>
      </c>
      <c r="C8776" s="540" t="s">
        <v>12384</v>
      </c>
      <c r="D8776" s="540" t="s">
        <v>2782</v>
      </c>
      <c r="E8776" s="540" t="s">
        <v>13606</v>
      </c>
      <c r="F8776" s="556">
        <v>18480000</v>
      </c>
      <c r="G8776" s="541">
        <v>2023</v>
      </c>
      <c r="H8776" s="542">
        <f>VLOOKUP(G8776,[3]잔가율!$B$3:$C$33,2,FALSE)</f>
        <v>0.82599999999999996</v>
      </c>
      <c r="I8776" s="552">
        <f t="shared" si="137"/>
        <v>15264480</v>
      </c>
    </row>
    <row r="8777" spans="1:9">
      <c r="A8777" s="539">
        <v>8776</v>
      </c>
      <c r="B8777" s="540" t="s">
        <v>8534</v>
      </c>
      <c r="C8777" s="540" t="s">
        <v>12384</v>
      </c>
      <c r="D8777" s="540" t="s">
        <v>2782</v>
      </c>
      <c r="E8777" s="540" t="s">
        <v>13607</v>
      </c>
      <c r="F8777" s="556">
        <v>17340000</v>
      </c>
      <c r="G8777" s="541">
        <v>2023</v>
      </c>
      <c r="H8777" s="542">
        <f>VLOOKUP(G8777,[3]잔가율!$B$3:$C$33,2,FALSE)</f>
        <v>0.82599999999999996</v>
      </c>
      <c r="I8777" s="552">
        <f t="shared" si="137"/>
        <v>14322840</v>
      </c>
    </row>
    <row r="8778" spans="1:9">
      <c r="A8778" s="539">
        <v>8777</v>
      </c>
      <c r="B8778" s="540" t="s">
        <v>8534</v>
      </c>
      <c r="C8778" s="540" t="s">
        <v>12384</v>
      </c>
      <c r="D8778" s="540" t="s">
        <v>2782</v>
      </c>
      <c r="E8778" s="540" t="s">
        <v>13608</v>
      </c>
      <c r="F8778" s="556">
        <v>17470000</v>
      </c>
      <c r="G8778" s="541">
        <v>2023</v>
      </c>
      <c r="H8778" s="542">
        <f>VLOOKUP(G8778,[3]잔가율!$B$3:$C$33,2,FALSE)</f>
        <v>0.82599999999999996</v>
      </c>
      <c r="I8778" s="552">
        <f t="shared" si="137"/>
        <v>14430220</v>
      </c>
    </row>
    <row r="8779" spans="1:9">
      <c r="A8779" s="539">
        <v>8778</v>
      </c>
      <c r="B8779" s="540" t="s">
        <v>8534</v>
      </c>
      <c r="C8779" s="540" t="s">
        <v>12384</v>
      </c>
      <c r="D8779" s="540" t="s">
        <v>2782</v>
      </c>
      <c r="E8779" s="540" t="s">
        <v>13609</v>
      </c>
      <c r="F8779" s="556">
        <v>17050000</v>
      </c>
      <c r="G8779" s="541">
        <v>2023</v>
      </c>
      <c r="H8779" s="542">
        <f>VLOOKUP(G8779,[3]잔가율!$B$3:$C$33,2,FALSE)</f>
        <v>0.82599999999999996</v>
      </c>
      <c r="I8779" s="552">
        <f t="shared" si="137"/>
        <v>14083300</v>
      </c>
    </row>
    <row r="8780" spans="1:9">
      <c r="A8780" s="539">
        <v>8779</v>
      </c>
      <c r="B8780" s="540" t="s">
        <v>8534</v>
      </c>
      <c r="C8780" s="540" t="s">
        <v>12384</v>
      </c>
      <c r="D8780" s="540" t="s">
        <v>2782</v>
      </c>
      <c r="E8780" s="540" t="s">
        <v>13610</v>
      </c>
      <c r="F8780" s="556">
        <v>19150000</v>
      </c>
      <c r="G8780" s="541">
        <v>2023</v>
      </c>
      <c r="H8780" s="542">
        <f>VLOOKUP(G8780,[3]잔가율!$B$3:$C$33,2,FALSE)</f>
        <v>0.82599999999999996</v>
      </c>
      <c r="I8780" s="552">
        <f t="shared" si="137"/>
        <v>15817900</v>
      </c>
    </row>
    <row r="8781" spans="1:9">
      <c r="A8781" s="539">
        <v>8780</v>
      </c>
      <c r="B8781" s="540" t="s">
        <v>8534</v>
      </c>
      <c r="C8781" s="540" t="s">
        <v>12384</v>
      </c>
      <c r="D8781" s="540" t="s">
        <v>2782</v>
      </c>
      <c r="E8781" s="540" t="s">
        <v>13611</v>
      </c>
      <c r="F8781" s="556">
        <v>16200000</v>
      </c>
      <c r="G8781" s="541">
        <v>2023</v>
      </c>
      <c r="H8781" s="542">
        <f>VLOOKUP(G8781,[3]잔가율!$B$3:$C$33,2,FALSE)</f>
        <v>0.82599999999999996</v>
      </c>
      <c r="I8781" s="552">
        <f t="shared" si="137"/>
        <v>13381200</v>
      </c>
    </row>
    <row r="8782" spans="1:9">
      <c r="A8782" s="539">
        <v>8781</v>
      </c>
      <c r="B8782" s="544" t="s">
        <v>8534</v>
      </c>
      <c r="C8782" s="544" t="s">
        <v>12384</v>
      </c>
      <c r="D8782" s="544" t="s">
        <v>2782</v>
      </c>
      <c r="E8782" s="544" t="s">
        <v>13612</v>
      </c>
      <c r="F8782" s="559">
        <v>16280000</v>
      </c>
      <c r="G8782" s="541">
        <v>2023</v>
      </c>
      <c r="H8782" s="542">
        <f>VLOOKUP(G8782,[3]잔가율!$B$3:$C$33,2,FALSE)</f>
        <v>0.82599999999999996</v>
      </c>
      <c r="I8782" s="552">
        <f t="shared" si="137"/>
        <v>13447280</v>
      </c>
    </row>
    <row r="8783" spans="1:9">
      <c r="A8783" s="539">
        <v>8782</v>
      </c>
      <c r="B8783" s="544" t="s">
        <v>8534</v>
      </c>
      <c r="C8783" s="544" t="s">
        <v>12384</v>
      </c>
      <c r="D8783" s="544" t="s">
        <v>2782</v>
      </c>
      <c r="E8783" s="544" t="s">
        <v>13613</v>
      </c>
      <c r="F8783" s="559">
        <v>17070000</v>
      </c>
      <c r="G8783" s="541">
        <v>2023</v>
      </c>
      <c r="H8783" s="542">
        <f>VLOOKUP(G8783,[3]잔가율!$B$3:$C$33,2,FALSE)</f>
        <v>0.82599999999999996</v>
      </c>
      <c r="I8783" s="552">
        <f t="shared" si="137"/>
        <v>14099820</v>
      </c>
    </row>
    <row r="8784" spans="1:9">
      <c r="A8784" s="539">
        <v>8783</v>
      </c>
      <c r="B8784" s="540" t="s">
        <v>8534</v>
      </c>
      <c r="C8784" s="540" t="s">
        <v>12384</v>
      </c>
      <c r="D8784" s="540" t="s">
        <v>2782</v>
      </c>
      <c r="E8784" s="540" t="s">
        <v>13614</v>
      </c>
      <c r="F8784" s="556">
        <v>17950000</v>
      </c>
      <c r="G8784" s="541">
        <v>2023</v>
      </c>
      <c r="H8784" s="542">
        <f>VLOOKUP(G8784,[3]잔가율!$B$3:$C$33,2,FALSE)</f>
        <v>0.82599999999999996</v>
      </c>
      <c r="I8784" s="552">
        <f t="shared" si="137"/>
        <v>14826700</v>
      </c>
    </row>
    <row r="8785" spans="1:9">
      <c r="A8785" s="539">
        <v>8784</v>
      </c>
      <c r="B8785" s="540" t="s">
        <v>8534</v>
      </c>
      <c r="C8785" s="540" t="s">
        <v>12384</v>
      </c>
      <c r="D8785" s="540" t="s">
        <v>2782</v>
      </c>
      <c r="E8785" s="540" t="s">
        <v>13615</v>
      </c>
      <c r="F8785" s="556">
        <v>20540000</v>
      </c>
      <c r="G8785" s="541">
        <v>2023</v>
      </c>
      <c r="H8785" s="542">
        <f>VLOOKUP(G8785,[3]잔가율!$B$3:$C$33,2,FALSE)</f>
        <v>0.82599999999999996</v>
      </c>
      <c r="I8785" s="552">
        <f t="shared" si="137"/>
        <v>16966040</v>
      </c>
    </row>
    <row r="8786" spans="1:9">
      <c r="A8786" s="539">
        <v>8785</v>
      </c>
      <c r="B8786" s="540" t="s">
        <v>8534</v>
      </c>
      <c r="C8786" s="540" t="s">
        <v>12384</v>
      </c>
      <c r="D8786" s="540" t="s">
        <v>2782</v>
      </c>
      <c r="E8786" s="540" t="s">
        <v>13616</v>
      </c>
      <c r="F8786" s="556">
        <v>19150000</v>
      </c>
      <c r="G8786" s="541">
        <v>2023</v>
      </c>
      <c r="H8786" s="542">
        <f>VLOOKUP(G8786,[3]잔가율!$B$3:$C$33,2,FALSE)</f>
        <v>0.82599999999999996</v>
      </c>
      <c r="I8786" s="552">
        <f t="shared" si="137"/>
        <v>15817900</v>
      </c>
    </row>
    <row r="8787" spans="1:9">
      <c r="A8787" s="539">
        <v>8786</v>
      </c>
      <c r="B8787" s="540" t="s">
        <v>8534</v>
      </c>
      <c r="C8787" s="540" t="s">
        <v>12384</v>
      </c>
      <c r="D8787" s="540" t="s">
        <v>2782</v>
      </c>
      <c r="E8787" s="540" t="s">
        <v>13617</v>
      </c>
      <c r="F8787" s="556">
        <v>19080000</v>
      </c>
      <c r="G8787" s="541">
        <v>2023</v>
      </c>
      <c r="H8787" s="542">
        <f>VLOOKUP(G8787,[3]잔가율!$B$3:$C$33,2,FALSE)</f>
        <v>0.82599999999999996</v>
      </c>
      <c r="I8787" s="552">
        <f t="shared" si="137"/>
        <v>15760080</v>
      </c>
    </row>
    <row r="8788" spans="1:9">
      <c r="A8788" s="539">
        <v>8787</v>
      </c>
      <c r="B8788" s="540" t="s">
        <v>8534</v>
      </c>
      <c r="C8788" s="540" t="s">
        <v>12384</v>
      </c>
      <c r="D8788" s="540" t="s">
        <v>2782</v>
      </c>
      <c r="E8788" s="540" t="s">
        <v>13618</v>
      </c>
      <c r="F8788" s="556">
        <v>19210000</v>
      </c>
      <c r="G8788" s="541">
        <v>2023</v>
      </c>
      <c r="H8788" s="542">
        <f>VLOOKUP(G8788,[3]잔가율!$B$3:$C$33,2,FALSE)</f>
        <v>0.82599999999999996</v>
      </c>
      <c r="I8788" s="552">
        <f t="shared" si="137"/>
        <v>15867460</v>
      </c>
    </row>
    <row r="8789" spans="1:9">
      <c r="A8789" s="539">
        <v>8788</v>
      </c>
      <c r="B8789" s="544" t="s">
        <v>8534</v>
      </c>
      <c r="C8789" s="544" t="s">
        <v>12384</v>
      </c>
      <c r="D8789" s="544" t="s">
        <v>2782</v>
      </c>
      <c r="E8789" s="544" t="s">
        <v>13619</v>
      </c>
      <c r="F8789" s="559">
        <v>17760000</v>
      </c>
      <c r="G8789" s="541">
        <v>2023</v>
      </c>
      <c r="H8789" s="542">
        <f>VLOOKUP(G8789,[3]잔가율!$B$3:$C$33,2,FALSE)</f>
        <v>0.82599999999999996</v>
      </c>
      <c r="I8789" s="552">
        <f t="shared" si="137"/>
        <v>14669760</v>
      </c>
    </row>
    <row r="8790" spans="1:9">
      <c r="A8790" s="539">
        <v>8789</v>
      </c>
      <c r="B8790" s="544" t="s">
        <v>8534</v>
      </c>
      <c r="C8790" s="544" t="s">
        <v>12384</v>
      </c>
      <c r="D8790" s="544" t="s">
        <v>2782</v>
      </c>
      <c r="E8790" s="544" t="s">
        <v>13620</v>
      </c>
      <c r="F8790" s="559">
        <v>17510000</v>
      </c>
      <c r="G8790" s="541">
        <v>2023</v>
      </c>
      <c r="H8790" s="542">
        <f>VLOOKUP(G8790,[3]잔가율!$B$3:$C$33,2,FALSE)</f>
        <v>0.82599999999999996</v>
      </c>
      <c r="I8790" s="552">
        <f t="shared" si="137"/>
        <v>14463260</v>
      </c>
    </row>
    <row r="8791" spans="1:9">
      <c r="A8791" s="539">
        <v>8790</v>
      </c>
      <c r="B8791" s="540" t="s">
        <v>8534</v>
      </c>
      <c r="C8791" s="540" t="s">
        <v>12384</v>
      </c>
      <c r="D8791" s="540" t="s">
        <v>2782</v>
      </c>
      <c r="E8791" s="540" t="s">
        <v>13621</v>
      </c>
      <c r="F8791" s="556">
        <v>17260000</v>
      </c>
      <c r="G8791" s="541">
        <v>2023</v>
      </c>
      <c r="H8791" s="542">
        <f>VLOOKUP(G8791,[3]잔가율!$B$3:$C$33,2,FALSE)</f>
        <v>0.82599999999999996</v>
      </c>
      <c r="I8791" s="552">
        <f t="shared" si="137"/>
        <v>14256760</v>
      </c>
    </row>
    <row r="8792" spans="1:9">
      <c r="A8792" s="539">
        <v>8791</v>
      </c>
      <c r="B8792" s="540" t="s">
        <v>8534</v>
      </c>
      <c r="C8792" s="540" t="s">
        <v>12384</v>
      </c>
      <c r="D8792" s="540" t="s">
        <v>2782</v>
      </c>
      <c r="E8792" s="540" t="s">
        <v>13622</v>
      </c>
      <c r="F8792" s="556">
        <v>23290000</v>
      </c>
      <c r="G8792" s="541">
        <v>2023</v>
      </c>
      <c r="H8792" s="542">
        <f>VLOOKUP(G8792,[3]잔가율!$B$3:$C$33,2,FALSE)</f>
        <v>0.82599999999999996</v>
      </c>
      <c r="I8792" s="552">
        <f t="shared" si="137"/>
        <v>19237540</v>
      </c>
    </row>
    <row r="8793" spans="1:9">
      <c r="A8793" s="539">
        <v>8792</v>
      </c>
      <c r="B8793" s="540" t="s">
        <v>8534</v>
      </c>
      <c r="C8793" s="540" t="s">
        <v>12384</v>
      </c>
      <c r="D8793" s="540" t="s">
        <v>2782</v>
      </c>
      <c r="E8793" s="540" t="s">
        <v>13623</v>
      </c>
      <c r="F8793" s="556">
        <v>20910000</v>
      </c>
      <c r="G8793" s="541">
        <v>2023</v>
      </c>
      <c r="H8793" s="542">
        <f>VLOOKUP(G8793,[3]잔가율!$B$3:$C$33,2,FALSE)</f>
        <v>0.82599999999999996</v>
      </c>
      <c r="I8793" s="552">
        <f t="shared" si="137"/>
        <v>17271660</v>
      </c>
    </row>
    <row r="8794" spans="1:9">
      <c r="A8794" s="539">
        <v>8793</v>
      </c>
      <c r="B8794" s="540" t="s">
        <v>8534</v>
      </c>
      <c r="C8794" s="540" t="s">
        <v>12384</v>
      </c>
      <c r="D8794" s="540" t="s">
        <v>2782</v>
      </c>
      <c r="E8794" s="540" t="s">
        <v>13624</v>
      </c>
      <c r="F8794" s="556">
        <v>19740000</v>
      </c>
      <c r="G8794" s="541">
        <v>2023</v>
      </c>
      <c r="H8794" s="542">
        <f>VLOOKUP(G8794,[3]잔가율!$B$3:$C$33,2,FALSE)</f>
        <v>0.82599999999999996</v>
      </c>
      <c r="I8794" s="552">
        <f t="shared" si="137"/>
        <v>16305240</v>
      </c>
    </row>
    <row r="8795" spans="1:9">
      <c r="A8795" s="539">
        <v>8794</v>
      </c>
      <c r="B8795" s="540" t="s">
        <v>8534</v>
      </c>
      <c r="C8795" s="540" t="s">
        <v>12384</v>
      </c>
      <c r="D8795" s="540" t="s">
        <v>2782</v>
      </c>
      <c r="E8795" s="540" t="s">
        <v>13625</v>
      </c>
      <c r="F8795" s="556">
        <v>22300000</v>
      </c>
      <c r="G8795" s="541">
        <v>2023</v>
      </c>
      <c r="H8795" s="542">
        <f>VLOOKUP(G8795,[3]잔가율!$B$3:$C$33,2,FALSE)</f>
        <v>0.82599999999999996</v>
      </c>
      <c r="I8795" s="552">
        <f t="shared" si="137"/>
        <v>18419800</v>
      </c>
    </row>
    <row r="8796" spans="1:9">
      <c r="A8796" s="539">
        <v>8795</v>
      </c>
      <c r="B8796" s="540" t="s">
        <v>8534</v>
      </c>
      <c r="C8796" s="540" t="s">
        <v>12384</v>
      </c>
      <c r="D8796" s="540" t="s">
        <v>2782</v>
      </c>
      <c r="E8796" s="540" t="s">
        <v>13626</v>
      </c>
      <c r="F8796" s="556">
        <v>22020000</v>
      </c>
      <c r="G8796" s="541">
        <v>2023</v>
      </c>
      <c r="H8796" s="542">
        <f>VLOOKUP(G8796,[3]잔가율!$B$3:$C$33,2,FALSE)</f>
        <v>0.82599999999999996</v>
      </c>
      <c r="I8796" s="552">
        <f t="shared" si="137"/>
        <v>18188520</v>
      </c>
    </row>
    <row r="8797" spans="1:9">
      <c r="A8797" s="539">
        <v>8796</v>
      </c>
      <c r="B8797" s="540" t="s">
        <v>8534</v>
      </c>
      <c r="C8797" s="540" t="s">
        <v>12384</v>
      </c>
      <c r="D8797" s="540" t="s">
        <v>2782</v>
      </c>
      <c r="E8797" s="540" t="s">
        <v>13627</v>
      </c>
      <c r="F8797" s="556">
        <v>21010000</v>
      </c>
      <c r="G8797" s="541">
        <v>2023</v>
      </c>
      <c r="H8797" s="542">
        <f>VLOOKUP(G8797,[3]잔가율!$B$3:$C$33,2,FALSE)</f>
        <v>0.82599999999999996</v>
      </c>
      <c r="I8797" s="552">
        <f t="shared" si="137"/>
        <v>17354260</v>
      </c>
    </row>
    <row r="8798" spans="1:9">
      <c r="A8798" s="539">
        <v>8797</v>
      </c>
      <c r="B8798" s="540" t="s">
        <v>8534</v>
      </c>
      <c r="C8798" s="540" t="s">
        <v>12384</v>
      </c>
      <c r="D8798" s="540" t="s">
        <v>2782</v>
      </c>
      <c r="E8798" s="540" t="s">
        <v>13628</v>
      </c>
      <c r="F8798" s="556">
        <v>21140000</v>
      </c>
      <c r="G8798" s="541">
        <v>2023</v>
      </c>
      <c r="H8798" s="542">
        <f>VLOOKUP(G8798,[3]잔가율!$B$3:$C$33,2,FALSE)</f>
        <v>0.82599999999999996</v>
      </c>
      <c r="I8798" s="552">
        <f t="shared" si="137"/>
        <v>17461640</v>
      </c>
    </row>
    <row r="8799" spans="1:9">
      <c r="A8799" s="539">
        <v>8798</v>
      </c>
      <c r="B8799" s="540" t="s">
        <v>8534</v>
      </c>
      <c r="C8799" s="540" t="s">
        <v>12384</v>
      </c>
      <c r="D8799" s="540" t="s">
        <v>2782</v>
      </c>
      <c r="E8799" s="540" t="s">
        <v>13629</v>
      </c>
      <c r="F8799" s="556">
        <v>21020000</v>
      </c>
      <c r="G8799" s="541">
        <v>2023</v>
      </c>
      <c r="H8799" s="542">
        <f>VLOOKUP(G8799,[3]잔가율!$B$3:$C$33,2,FALSE)</f>
        <v>0.82599999999999996</v>
      </c>
      <c r="I8799" s="552">
        <f t="shared" si="137"/>
        <v>17362520</v>
      </c>
    </row>
    <row r="8800" spans="1:9">
      <c r="A8800" s="539">
        <v>8799</v>
      </c>
      <c r="B8800" s="544" t="s">
        <v>8534</v>
      </c>
      <c r="C8800" s="544" t="s">
        <v>12384</v>
      </c>
      <c r="D8800" s="544" t="s">
        <v>2782</v>
      </c>
      <c r="E8800" s="544" t="s">
        <v>13630</v>
      </c>
      <c r="F8800" s="559">
        <v>20020000</v>
      </c>
      <c r="G8800" s="541">
        <v>2023</v>
      </c>
      <c r="H8800" s="542">
        <f>VLOOKUP(G8800,[3]잔가율!$B$3:$C$33,2,FALSE)</f>
        <v>0.82599999999999996</v>
      </c>
      <c r="I8800" s="552">
        <f t="shared" si="137"/>
        <v>16536520</v>
      </c>
    </row>
    <row r="8801" spans="1:9">
      <c r="A8801" s="539">
        <v>8800</v>
      </c>
      <c r="B8801" s="540" t="s">
        <v>8534</v>
      </c>
      <c r="C8801" s="540" t="s">
        <v>12384</v>
      </c>
      <c r="D8801" s="540" t="s">
        <v>2782</v>
      </c>
      <c r="E8801" s="540" t="s">
        <v>13631</v>
      </c>
      <c r="F8801" s="556">
        <v>19240000</v>
      </c>
      <c r="G8801" s="541">
        <v>2023</v>
      </c>
      <c r="H8801" s="542">
        <f>VLOOKUP(G8801,[3]잔가율!$B$3:$C$33,2,FALSE)</f>
        <v>0.82599999999999996</v>
      </c>
      <c r="I8801" s="552">
        <f t="shared" si="137"/>
        <v>15892240</v>
      </c>
    </row>
    <row r="8802" spans="1:9">
      <c r="A8802" s="539">
        <v>8801</v>
      </c>
      <c r="B8802" s="540" t="s">
        <v>8534</v>
      </c>
      <c r="C8802" s="540" t="s">
        <v>12384</v>
      </c>
      <c r="D8802" s="540" t="s">
        <v>2782</v>
      </c>
      <c r="E8802" s="540" t="s">
        <v>13632</v>
      </c>
      <c r="F8802" s="556">
        <v>25890000</v>
      </c>
      <c r="G8802" s="541">
        <v>2023</v>
      </c>
      <c r="H8802" s="542">
        <f>VLOOKUP(G8802,[3]잔가율!$B$3:$C$33,2,FALSE)</f>
        <v>0.82599999999999996</v>
      </c>
      <c r="I8802" s="552">
        <f t="shared" si="137"/>
        <v>21385140</v>
      </c>
    </row>
    <row r="8803" spans="1:9">
      <c r="A8803" s="539">
        <v>8802</v>
      </c>
      <c r="B8803" s="540" t="s">
        <v>8534</v>
      </c>
      <c r="C8803" s="540" t="s">
        <v>12384</v>
      </c>
      <c r="D8803" s="540" t="s">
        <v>2782</v>
      </c>
      <c r="E8803" s="540" t="s">
        <v>13633</v>
      </c>
      <c r="F8803" s="556">
        <v>24840000</v>
      </c>
      <c r="G8803" s="541">
        <v>2023</v>
      </c>
      <c r="H8803" s="542">
        <f>VLOOKUP(G8803,[3]잔가율!$B$3:$C$33,2,FALSE)</f>
        <v>0.82599999999999996</v>
      </c>
      <c r="I8803" s="552">
        <f t="shared" si="137"/>
        <v>20517840</v>
      </c>
    </row>
    <row r="8804" spans="1:9">
      <c r="A8804" s="539">
        <v>8803</v>
      </c>
      <c r="B8804" s="540" t="s">
        <v>8534</v>
      </c>
      <c r="C8804" s="540" t="s">
        <v>12384</v>
      </c>
      <c r="D8804" s="540" t="s">
        <v>2782</v>
      </c>
      <c r="E8804" s="540" t="s">
        <v>13634</v>
      </c>
      <c r="F8804" s="556">
        <v>22420000</v>
      </c>
      <c r="G8804" s="541">
        <v>2023</v>
      </c>
      <c r="H8804" s="542">
        <f>VLOOKUP(G8804,[3]잔가율!$B$3:$C$33,2,FALSE)</f>
        <v>0.82599999999999996</v>
      </c>
      <c r="I8804" s="552">
        <f t="shared" si="137"/>
        <v>18518920</v>
      </c>
    </row>
    <row r="8805" spans="1:9">
      <c r="A8805" s="539">
        <v>8804</v>
      </c>
      <c r="B8805" s="540" t="s">
        <v>8534</v>
      </c>
      <c r="C8805" s="540" t="s">
        <v>12384</v>
      </c>
      <c r="D8805" s="540" t="s">
        <v>2782</v>
      </c>
      <c r="E8805" s="540" t="s">
        <v>13635</v>
      </c>
      <c r="F8805" s="556">
        <v>22020000</v>
      </c>
      <c r="G8805" s="541">
        <v>2023</v>
      </c>
      <c r="H8805" s="542">
        <f>VLOOKUP(G8805,[3]잔가율!$B$3:$C$33,2,FALSE)</f>
        <v>0.82599999999999996</v>
      </c>
      <c r="I8805" s="552">
        <f t="shared" si="137"/>
        <v>18188520</v>
      </c>
    </row>
    <row r="8806" spans="1:9">
      <c r="A8806" s="539">
        <v>8805</v>
      </c>
      <c r="B8806" s="540" t="s">
        <v>8534</v>
      </c>
      <c r="C8806" s="540" t="s">
        <v>12384</v>
      </c>
      <c r="D8806" s="540" t="s">
        <v>2782</v>
      </c>
      <c r="E8806" s="540" t="s">
        <v>13636</v>
      </c>
      <c r="F8806" s="556">
        <v>23660000</v>
      </c>
      <c r="G8806" s="541">
        <v>2023</v>
      </c>
      <c r="H8806" s="542">
        <f>VLOOKUP(G8806,[3]잔가율!$B$3:$C$33,2,FALSE)</f>
        <v>0.82599999999999996</v>
      </c>
      <c r="I8806" s="552">
        <f t="shared" si="137"/>
        <v>19543160</v>
      </c>
    </row>
    <row r="8807" spans="1:9">
      <c r="A8807" s="539">
        <v>8806</v>
      </c>
      <c r="B8807" s="540" t="s">
        <v>8534</v>
      </c>
      <c r="C8807" s="540" t="s">
        <v>12384</v>
      </c>
      <c r="D8807" s="540" t="s">
        <v>2782</v>
      </c>
      <c r="E8807" s="540" t="s">
        <v>13637</v>
      </c>
      <c r="F8807" s="556">
        <v>25340000</v>
      </c>
      <c r="G8807" s="541">
        <v>2023</v>
      </c>
      <c r="H8807" s="542">
        <f>VLOOKUP(G8807,[3]잔가율!$B$3:$C$33,2,FALSE)</f>
        <v>0.82599999999999996</v>
      </c>
      <c r="I8807" s="552">
        <f t="shared" si="137"/>
        <v>20930840</v>
      </c>
    </row>
    <row r="8808" spans="1:9">
      <c r="A8808" s="539">
        <v>8807</v>
      </c>
      <c r="B8808" s="540" t="s">
        <v>8534</v>
      </c>
      <c r="C8808" s="540" t="s">
        <v>12384</v>
      </c>
      <c r="D8808" s="540" t="s">
        <v>2782</v>
      </c>
      <c r="E8808" s="540" t="s">
        <v>13638</v>
      </c>
      <c r="F8808" s="556">
        <v>25420000</v>
      </c>
      <c r="G8808" s="541">
        <v>2023</v>
      </c>
      <c r="H8808" s="542">
        <f>VLOOKUP(G8808,[3]잔가율!$B$3:$C$33,2,FALSE)</f>
        <v>0.82599999999999996</v>
      </c>
      <c r="I8808" s="552">
        <f t="shared" si="137"/>
        <v>20996920</v>
      </c>
    </row>
    <row r="8809" spans="1:9">
      <c r="A8809" s="539">
        <v>8808</v>
      </c>
      <c r="B8809" s="540" t="s">
        <v>8534</v>
      </c>
      <c r="C8809" s="540" t="s">
        <v>12384</v>
      </c>
      <c r="D8809" s="540" t="s">
        <v>2782</v>
      </c>
      <c r="E8809" s="540" t="s">
        <v>13639</v>
      </c>
      <c r="F8809" s="556">
        <v>23900000</v>
      </c>
      <c r="G8809" s="541">
        <v>2023</v>
      </c>
      <c r="H8809" s="542">
        <f>VLOOKUP(G8809,[3]잔가율!$B$3:$C$33,2,FALSE)</f>
        <v>0.82599999999999996</v>
      </c>
      <c r="I8809" s="552">
        <f t="shared" si="137"/>
        <v>19741400</v>
      </c>
    </row>
    <row r="8810" spans="1:9">
      <c r="A8810" s="539">
        <v>8809</v>
      </c>
      <c r="B8810" s="540" t="s">
        <v>8534</v>
      </c>
      <c r="C8810" s="540" t="s">
        <v>12384</v>
      </c>
      <c r="D8810" s="540" t="s">
        <v>2782</v>
      </c>
      <c r="E8810" s="540" t="s">
        <v>13640</v>
      </c>
      <c r="F8810" s="556">
        <v>21870000</v>
      </c>
      <c r="G8810" s="541">
        <v>2023</v>
      </c>
      <c r="H8810" s="542">
        <f>VLOOKUP(G8810,[3]잔가율!$B$3:$C$33,2,FALSE)</f>
        <v>0.82599999999999996</v>
      </c>
      <c r="I8810" s="552">
        <f t="shared" si="137"/>
        <v>18064620</v>
      </c>
    </row>
    <row r="8811" spans="1:9">
      <c r="A8811" s="539">
        <v>8810</v>
      </c>
      <c r="B8811" s="540" t="s">
        <v>8534</v>
      </c>
      <c r="C8811" s="540" t="s">
        <v>12384</v>
      </c>
      <c r="D8811" s="540" t="s">
        <v>2782</v>
      </c>
      <c r="E8811" s="540" t="s">
        <v>13641</v>
      </c>
      <c r="F8811" s="556">
        <v>26700000</v>
      </c>
      <c r="G8811" s="541">
        <v>2023</v>
      </c>
      <c r="H8811" s="542">
        <f>VLOOKUP(G8811,[3]잔가율!$B$3:$C$33,2,FALSE)</f>
        <v>0.82599999999999996</v>
      </c>
      <c r="I8811" s="552">
        <f t="shared" si="137"/>
        <v>22054200</v>
      </c>
    </row>
    <row r="8812" spans="1:9">
      <c r="A8812" s="539">
        <v>8811</v>
      </c>
      <c r="B8812" s="540" t="s">
        <v>8534</v>
      </c>
      <c r="C8812" s="540" t="s">
        <v>12384</v>
      </c>
      <c r="D8812" s="540" t="s">
        <v>2782</v>
      </c>
      <c r="E8812" s="540" t="s">
        <v>13642</v>
      </c>
      <c r="F8812" s="556">
        <v>26730000</v>
      </c>
      <c r="G8812" s="541">
        <v>2023</v>
      </c>
      <c r="H8812" s="542">
        <f>VLOOKUP(G8812,[3]잔가율!$B$3:$C$33,2,FALSE)</f>
        <v>0.82599999999999996</v>
      </c>
      <c r="I8812" s="552">
        <f t="shared" si="137"/>
        <v>22078980</v>
      </c>
    </row>
    <row r="8813" spans="1:9">
      <c r="A8813" s="539">
        <v>8812</v>
      </c>
      <c r="B8813" s="540" t="s">
        <v>8534</v>
      </c>
      <c r="C8813" s="540" t="s">
        <v>12384</v>
      </c>
      <c r="D8813" s="540" t="s">
        <v>2782</v>
      </c>
      <c r="E8813" s="540" t="s">
        <v>13643</v>
      </c>
      <c r="F8813" s="556">
        <v>27440000</v>
      </c>
      <c r="G8813" s="541">
        <v>2023</v>
      </c>
      <c r="H8813" s="542">
        <f>VLOOKUP(G8813,[3]잔가율!$B$3:$C$33,2,FALSE)</f>
        <v>0.82599999999999996</v>
      </c>
      <c r="I8813" s="552">
        <f t="shared" si="137"/>
        <v>22665440</v>
      </c>
    </row>
    <row r="8814" spans="1:9">
      <c r="A8814" s="539">
        <v>8813</v>
      </c>
      <c r="B8814" s="540" t="s">
        <v>8534</v>
      </c>
      <c r="C8814" s="540" t="s">
        <v>12384</v>
      </c>
      <c r="D8814" s="540" t="s">
        <v>2782</v>
      </c>
      <c r="E8814" s="540" t="s">
        <v>13644</v>
      </c>
      <c r="F8814" s="556">
        <v>27250000</v>
      </c>
      <c r="G8814" s="541">
        <v>2023</v>
      </c>
      <c r="H8814" s="542">
        <f>VLOOKUP(G8814,[3]잔가율!$B$3:$C$33,2,FALSE)</f>
        <v>0.82599999999999996</v>
      </c>
      <c r="I8814" s="552">
        <f t="shared" si="137"/>
        <v>22508500</v>
      </c>
    </row>
    <row r="8815" spans="1:9">
      <c r="A8815" s="539">
        <v>8814</v>
      </c>
      <c r="B8815" s="540" t="s">
        <v>8534</v>
      </c>
      <c r="C8815" s="540" t="s">
        <v>12384</v>
      </c>
      <c r="D8815" s="540" t="s">
        <v>2782</v>
      </c>
      <c r="E8815" s="540" t="s">
        <v>13645</v>
      </c>
      <c r="F8815" s="556">
        <v>22920000</v>
      </c>
      <c r="G8815" s="541">
        <v>2023</v>
      </c>
      <c r="H8815" s="542">
        <f>VLOOKUP(G8815,[3]잔가율!$B$3:$C$33,2,FALSE)</f>
        <v>0.82599999999999996</v>
      </c>
      <c r="I8815" s="552">
        <f t="shared" si="137"/>
        <v>18931920</v>
      </c>
    </row>
    <row r="8816" spans="1:9">
      <c r="A8816" s="539">
        <v>8815</v>
      </c>
      <c r="B8816" s="540" t="s">
        <v>8534</v>
      </c>
      <c r="C8816" s="540" t="s">
        <v>12384</v>
      </c>
      <c r="D8816" s="540" t="s">
        <v>2782</v>
      </c>
      <c r="E8816" s="540" t="s">
        <v>13646</v>
      </c>
      <c r="F8816" s="556">
        <v>24320000</v>
      </c>
      <c r="G8816" s="541">
        <v>2023</v>
      </c>
      <c r="H8816" s="542">
        <f>VLOOKUP(G8816,[3]잔가율!$B$3:$C$33,2,FALSE)</f>
        <v>0.82599999999999996</v>
      </c>
      <c r="I8816" s="552">
        <f t="shared" si="137"/>
        <v>20088320</v>
      </c>
    </row>
    <row r="8817" spans="1:9">
      <c r="A8817" s="539">
        <v>8816</v>
      </c>
      <c r="B8817" s="540" t="s">
        <v>8534</v>
      </c>
      <c r="C8817" s="540" t="s">
        <v>12384</v>
      </c>
      <c r="D8817" s="540" t="s">
        <v>2782</v>
      </c>
      <c r="E8817" s="540" t="s">
        <v>13647</v>
      </c>
      <c r="F8817" s="556">
        <v>25450000</v>
      </c>
      <c r="G8817" s="541">
        <v>2023</v>
      </c>
      <c r="H8817" s="542">
        <f>VLOOKUP(G8817,[3]잔가율!$B$3:$C$33,2,FALSE)</f>
        <v>0.82599999999999996</v>
      </c>
      <c r="I8817" s="552">
        <f t="shared" si="137"/>
        <v>21021700</v>
      </c>
    </row>
    <row r="8818" spans="1:9">
      <c r="A8818" s="539">
        <v>8817</v>
      </c>
      <c r="B8818" s="540" t="s">
        <v>8534</v>
      </c>
      <c r="C8818" s="540" t="s">
        <v>12384</v>
      </c>
      <c r="D8818" s="540" t="s">
        <v>2782</v>
      </c>
      <c r="E8818" s="540" t="s">
        <v>13648</v>
      </c>
      <c r="F8818" s="556">
        <v>25380000</v>
      </c>
      <c r="G8818" s="541">
        <v>2023</v>
      </c>
      <c r="H8818" s="542">
        <f>VLOOKUP(G8818,[3]잔가율!$B$3:$C$33,2,FALSE)</f>
        <v>0.82599999999999996</v>
      </c>
      <c r="I8818" s="552">
        <f t="shared" si="137"/>
        <v>20963880</v>
      </c>
    </row>
    <row r="8819" spans="1:9">
      <c r="A8819" s="539">
        <v>8818</v>
      </c>
      <c r="B8819" s="540" t="s">
        <v>8534</v>
      </c>
      <c r="C8819" s="540" t="s">
        <v>12384</v>
      </c>
      <c r="D8819" s="540" t="s">
        <v>2782</v>
      </c>
      <c r="E8819" s="540" t="s">
        <v>13649</v>
      </c>
      <c r="F8819" s="556">
        <v>28550000</v>
      </c>
      <c r="G8819" s="541">
        <v>2023</v>
      </c>
      <c r="H8819" s="542">
        <f>VLOOKUP(G8819,[3]잔가율!$B$3:$C$33,2,FALSE)</f>
        <v>0.82599999999999996</v>
      </c>
      <c r="I8819" s="552">
        <f t="shared" si="137"/>
        <v>23582300</v>
      </c>
    </row>
    <row r="8820" spans="1:9">
      <c r="A8820" s="539">
        <v>8819</v>
      </c>
      <c r="B8820" s="540" t="s">
        <v>8534</v>
      </c>
      <c r="C8820" s="540" t="s">
        <v>12384</v>
      </c>
      <c r="D8820" s="540" t="s">
        <v>2782</v>
      </c>
      <c r="E8820" s="540" t="s">
        <v>13650</v>
      </c>
      <c r="F8820" s="556">
        <v>25600000</v>
      </c>
      <c r="G8820" s="541">
        <v>2023</v>
      </c>
      <c r="H8820" s="542">
        <f>VLOOKUP(G8820,[3]잔가율!$B$3:$C$33,2,FALSE)</f>
        <v>0.82599999999999996</v>
      </c>
      <c r="I8820" s="552">
        <f t="shared" si="137"/>
        <v>21145600</v>
      </c>
    </row>
    <row r="8821" spans="1:9">
      <c r="A8821" s="539">
        <v>8820</v>
      </c>
      <c r="B8821" s="540" t="s">
        <v>8534</v>
      </c>
      <c r="C8821" s="540" t="s">
        <v>12384</v>
      </c>
      <c r="D8821" s="540" t="s">
        <v>2782</v>
      </c>
      <c r="E8821" s="540" t="s">
        <v>13651</v>
      </c>
      <c r="F8821" s="556">
        <v>30690000</v>
      </c>
      <c r="G8821" s="541">
        <v>2023</v>
      </c>
      <c r="H8821" s="542">
        <f>VLOOKUP(G8821,[3]잔가율!$B$3:$C$33,2,FALSE)</f>
        <v>0.82599999999999996</v>
      </c>
      <c r="I8821" s="552">
        <f t="shared" si="137"/>
        <v>25349940</v>
      </c>
    </row>
    <row r="8822" spans="1:9">
      <c r="A8822" s="539">
        <v>8821</v>
      </c>
      <c r="B8822" s="540" t="s">
        <v>8534</v>
      </c>
      <c r="C8822" s="540" t="s">
        <v>12384</v>
      </c>
      <c r="D8822" s="540" t="s">
        <v>2782</v>
      </c>
      <c r="E8822" s="540" t="s">
        <v>13652</v>
      </c>
      <c r="F8822" s="556">
        <v>29240000</v>
      </c>
      <c r="G8822" s="541">
        <v>2023</v>
      </c>
      <c r="H8822" s="542">
        <f>VLOOKUP(G8822,[3]잔가율!$B$3:$C$33,2,FALSE)</f>
        <v>0.82599999999999996</v>
      </c>
      <c r="I8822" s="552">
        <f t="shared" si="137"/>
        <v>24152240</v>
      </c>
    </row>
    <row r="8823" spans="1:9">
      <c r="A8823" s="539">
        <v>8822</v>
      </c>
      <c r="B8823" s="540" t="s">
        <v>8534</v>
      </c>
      <c r="C8823" s="540" t="s">
        <v>12384</v>
      </c>
      <c r="D8823" s="540" t="s">
        <v>2782</v>
      </c>
      <c r="E8823" s="540" t="s">
        <v>13653</v>
      </c>
      <c r="F8823" s="556">
        <v>26830000</v>
      </c>
      <c r="G8823" s="541">
        <v>2023</v>
      </c>
      <c r="H8823" s="542">
        <f>VLOOKUP(G8823,[3]잔가율!$B$3:$C$33,2,FALSE)</f>
        <v>0.82599999999999996</v>
      </c>
      <c r="I8823" s="552">
        <f t="shared" si="137"/>
        <v>22161580</v>
      </c>
    </row>
    <row r="8824" spans="1:9">
      <c r="A8824" s="539">
        <v>8823</v>
      </c>
      <c r="B8824" s="540" t="s">
        <v>8534</v>
      </c>
      <c r="C8824" s="540" t="s">
        <v>12384</v>
      </c>
      <c r="D8824" s="540" t="s">
        <v>2782</v>
      </c>
      <c r="E8824" s="540" t="s">
        <v>13654</v>
      </c>
      <c r="F8824" s="556">
        <v>26820000</v>
      </c>
      <c r="G8824" s="541">
        <v>2023</v>
      </c>
      <c r="H8824" s="542">
        <f>VLOOKUP(G8824,[3]잔가율!$B$3:$C$33,2,FALSE)</f>
        <v>0.82599999999999996</v>
      </c>
      <c r="I8824" s="552">
        <f t="shared" si="137"/>
        <v>22153320</v>
      </c>
    </row>
    <row r="8825" spans="1:9">
      <c r="A8825" s="539">
        <v>8824</v>
      </c>
      <c r="B8825" s="540" t="s">
        <v>8534</v>
      </c>
      <c r="C8825" s="540" t="s">
        <v>12384</v>
      </c>
      <c r="D8825" s="540" t="s">
        <v>2782</v>
      </c>
      <c r="E8825" s="540" t="s">
        <v>13655</v>
      </c>
      <c r="F8825" s="556">
        <v>24350000</v>
      </c>
      <c r="G8825" s="541">
        <v>2023</v>
      </c>
      <c r="H8825" s="542">
        <f>VLOOKUP(G8825,[3]잔가율!$B$3:$C$33,2,FALSE)</f>
        <v>0.82599999999999996</v>
      </c>
      <c r="I8825" s="552">
        <f t="shared" si="137"/>
        <v>20113100</v>
      </c>
    </row>
    <row r="8826" spans="1:9">
      <c r="A8826" s="539">
        <v>8825</v>
      </c>
      <c r="B8826" s="540" t="s">
        <v>8534</v>
      </c>
      <c r="C8826" s="540" t="s">
        <v>12384</v>
      </c>
      <c r="D8826" s="540" t="s">
        <v>2782</v>
      </c>
      <c r="E8826" s="540" t="s">
        <v>13656</v>
      </c>
      <c r="F8826" s="556">
        <v>24660000</v>
      </c>
      <c r="G8826" s="541">
        <v>2023</v>
      </c>
      <c r="H8826" s="542">
        <f>VLOOKUP(G8826,[3]잔가율!$B$3:$C$33,2,FALSE)</f>
        <v>0.82599999999999996</v>
      </c>
      <c r="I8826" s="552">
        <f t="shared" si="137"/>
        <v>20369160</v>
      </c>
    </row>
    <row r="8827" spans="1:9">
      <c r="A8827" s="539">
        <v>8826</v>
      </c>
      <c r="B8827" s="540" t="s">
        <v>8534</v>
      </c>
      <c r="C8827" s="540" t="s">
        <v>12384</v>
      </c>
      <c r="D8827" s="540" t="s">
        <v>2782</v>
      </c>
      <c r="E8827" s="540" t="s">
        <v>13657</v>
      </c>
      <c r="F8827" s="556">
        <v>22520000</v>
      </c>
      <c r="G8827" s="541">
        <v>2023</v>
      </c>
      <c r="H8827" s="542">
        <f>VLOOKUP(G8827,[3]잔가율!$B$3:$C$33,2,FALSE)</f>
        <v>0.82599999999999996</v>
      </c>
      <c r="I8827" s="552">
        <f t="shared" si="137"/>
        <v>18601520</v>
      </c>
    </row>
    <row r="8828" spans="1:9">
      <c r="A8828" s="539">
        <v>8827</v>
      </c>
      <c r="B8828" s="540" t="s">
        <v>8534</v>
      </c>
      <c r="C8828" s="540" t="s">
        <v>12384</v>
      </c>
      <c r="D8828" s="540" t="s">
        <v>2782</v>
      </c>
      <c r="E8828" s="540" t="s">
        <v>13658</v>
      </c>
      <c r="F8828" s="556">
        <v>24160000</v>
      </c>
      <c r="G8828" s="541">
        <v>2023</v>
      </c>
      <c r="H8828" s="542">
        <f>VLOOKUP(G8828,[3]잔가율!$B$3:$C$33,2,FALSE)</f>
        <v>0.82599999999999996</v>
      </c>
      <c r="I8828" s="552">
        <f t="shared" si="137"/>
        <v>19956160</v>
      </c>
    </row>
    <row r="8829" spans="1:9">
      <c r="A8829" s="539">
        <v>8828</v>
      </c>
      <c r="B8829" s="540" t="s">
        <v>8534</v>
      </c>
      <c r="C8829" s="540" t="s">
        <v>12384</v>
      </c>
      <c r="D8829" s="540" t="s">
        <v>2782</v>
      </c>
      <c r="E8829" s="540" t="s">
        <v>13659</v>
      </c>
      <c r="F8829" s="556">
        <v>22450000</v>
      </c>
      <c r="G8829" s="541">
        <v>2023</v>
      </c>
      <c r="H8829" s="542">
        <f>VLOOKUP(G8829,[3]잔가율!$B$3:$C$33,2,FALSE)</f>
        <v>0.82599999999999996</v>
      </c>
      <c r="I8829" s="552">
        <f t="shared" si="137"/>
        <v>18543700</v>
      </c>
    </row>
    <row r="8830" spans="1:9">
      <c r="A8830" s="539">
        <v>8829</v>
      </c>
      <c r="B8830" s="540" t="s">
        <v>8534</v>
      </c>
      <c r="C8830" s="540" t="s">
        <v>12384</v>
      </c>
      <c r="D8830" s="540" t="s">
        <v>2782</v>
      </c>
      <c r="E8830" s="540" t="s">
        <v>13660</v>
      </c>
      <c r="F8830" s="556">
        <v>22590000</v>
      </c>
      <c r="G8830" s="541">
        <v>2023</v>
      </c>
      <c r="H8830" s="542">
        <f>VLOOKUP(G8830,[3]잔가율!$B$3:$C$33,2,FALSE)</f>
        <v>0.82599999999999996</v>
      </c>
      <c r="I8830" s="552">
        <f t="shared" si="137"/>
        <v>18659340</v>
      </c>
    </row>
    <row r="8831" spans="1:9">
      <c r="A8831" s="539">
        <v>8830</v>
      </c>
      <c r="B8831" s="540" t="s">
        <v>8534</v>
      </c>
      <c r="C8831" s="540" t="s">
        <v>12384</v>
      </c>
      <c r="D8831" s="540" t="s">
        <v>2782</v>
      </c>
      <c r="E8831" s="540" t="s">
        <v>13661</v>
      </c>
      <c r="F8831" s="556">
        <v>20600000</v>
      </c>
      <c r="G8831" s="541">
        <v>2023</v>
      </c>
      <c r="H8831" s="542">
        <f>VLOOKUP(G8831,[3]잔가율!$B$3:$C$33,2,FALSE)</f>
        <v>0.82599999999999996</v>
      </c>
      <c r="I8831" s="552">
        <f t="shared" si="137"/>
        <v>17015600</v>
      </c>
    </row>
    <row r="8832" spans="1:9">
      <c r="A8832" s="539">
        <v>8831</v>
      </c>
      <c r="B8832" s="540" t="s">
        <v>8534</v>
      </c>
      <c r="C8832" s="540" t="s">
        <v>12384</v>
      </c>
      <c r="D8832" s="540" t="s">
        <v>2782</v>
      </c>
      <c r="E8832" s="540" t="s">
        <v>13662</v>
      </c>
      <c r="F8832" s="556">
        <v>25670000</v>
      </c>
      <c r="G8832" s="541">
        <v>2023</v>
      </c>
      <c r="H8832" s="542">
        <f>VLOOKUP(G8832,[3]잔가율!$B$3:$C$33,2,FALSE)</f>
        <v>0.82599999999999996</v>
      </c>
      <c r="I8832" s="552">
        <f t="shared" si="137"/>
        <v>21203420</v>
      </c>
    </row>
    <row r="8833" spans="1:9">
      <c r="A8833" s="539">
        <v>8832</v>
      </c>
      <c r="B8833" s="540" t="s">
        <v>8534</v>
      </c>
      <c r="C8833" s="540" t="s">
        <v>12384</v>
      </c>
      <c r="D8833" s="540" t="s">
        <v>2782</v>
      </c>
      <c r="E8833" s="540" t="s">
        <v>13663</v>
      </c>
      <c r="F8833" s="556">
        <v>24370000</v>
      </c>
      <c r="G8833" s="541">
        <v>2023</v>
      </c>
      <c r="H8833" s="542">
        <f>VLOOKUP(G8833,[3]잔가율!$B$3:$C$33,2,FALSE)</f>
        <v>0.82599999999999996</v>
      </c>
      <c r="I8833" s="552">
        <f t="shared" si="137"/>
        <v>20129620</v>
      </c>
    </row>
    <row r="8834" spans="1:9">
      <c r="A8834" s="539">
        <v>8833</v>
      </c>
      <c r="B8834" s="544" t="s">
        <v>8534</v>
      </c>
      <c r="C8834" s="544" t="s">
        <v>12384</v>
      </c>
      <c r="D8834" s="544" t="s">
        <v>2782</v>
      </c>
      <c r="E8834" s="544" t="s">
        <v>13664</v>
      </c>
      <c r="F8834" s="559">
        <v>22180000</v>
      </c>
      <c r="G8834" s="541">
        <v>2023</v>
      </c>
      <c r="H8834" s="542">
        <f>VLOOKUP(G8834,[3]잔가율!$B$3:$C$33,2,FALSE)</f>
        <v>0.82599999999999996</v>
      </c>
      <c r="I8834" s="552">
        <f t="shared" ref="I8834:I8897" si="138">ROUNDDOWN(F8834*H8834,0)</f>
        <v>18320680</v>
      </c>
    </row>
    <row r="8835" spans="1:9">
      <c r="A8835" s="539">
        <v>8834</v>
      </c>
      <c r="B8835" s="540" t="s">
        <v>8534</v>
      </c>
      <c r="C8835" s="540" t="s">
        <v>12384</v>
      </c>
      <c r="D8835" s="540" t="s">
        <v>2782</v>
      </c>
      <c r="E8835" s="540" t="s">
        <v>13665</v>
      </c>
      <c r="F8835" s="556">
        <v>23430000</v>
      </c>
      <c r="G8835" s="541">
        <v>2023</v>
      </c>
      <c r="H8835" s="542">
        <f>VLOOKUP(G8835,[3]잔가율!$B$3:$C$33,2,FALSE)</f>
        <v>0.82599999999999996</v>
      </c>
      <c r="I8835" s="552">
        <f t="shared" si="138"/>
        <v>19353180</v>
      </c>
    </row>
    <row r="8836" spans="1:9">
      <c r="A8836" s="539">
        <v>8835</v>
      </c>
      <c r="B8836" s="540" t="s">
        <v>8534</v>
      </c>
      <c r="C8836" s="540" t="s">
        <v>12384</v>
      </c>
      <c r="D8836" s="540" t="s">
        <v>2782</v>
      </c>
      <c r="E8836" s="540" t="s">
        <v>13666</v>
      </c>
      <c r="F8836" s="556">
        <v>21550000</v>
      </c>
      <c r="G8836" s="541">
        <v>2023</v>
      </c>
      <c r="H8836" s="542">
        <f>VLOOKUP(G8836,[3]잔가율!$B$3:$C$33,2,FALSE)</f>
        <v>0.82599999999999996</v>
      </c>
      <c r="I8836" s="552">
        <f t="shared" si="138"/>
        <v>17800300</v>
      </c>
    </row>
    <row r="8837" spans="1:9">
      <c r="A8837" s="539">
        <v>8836</v>
      </c>
      <c r="B8837" s="540" t="s">
        <v>8534</v>
      </c>
      <c r="C8837" s="540" t="s">
        <v>12384</v>
      </c>
      <c r="D8837" s="540" t="s">
        <v>2782</v>
      </c>
      <c r="E8837" s="540" t="s">
        <v>13667</v>
      </c>
      <c r="F8837" s="556">
        <v>20100000</v>
      </c>
      <c r="G8837" s="541">
        <v>2023</v>
      </c>
      <c r="H8837" s="542">
        <f>VLOOKUP(G8837,[3]잔가율!$B$3:$C$33,2,FALSE)</f>
        <v>0.82599999999999996</v>
      </c>
      <c r="I8837" s="552">
        <f t="shared" si="138"/>
        <v>16602600</v>
      </c>
    </row>
    <row r="8838" spans="1:9">
      <c r="A8838" s="539">
        <v>8837</v>
      </c>
      <c r="B8838" s="540" t="s">
        <v>8534</v>
      </c>
      <c r="C8838" s="540" t="s">
        <v>12384</v>
      </c>
      <c r="D8838" s="540" t="s">
        <v>2782</v>
      </c>
      <c r="E8838" s="540" t="s">
        <v>13668</v>
      </c>
      <c r="F8838" s="556">
        <v>26170000</v>
      </c>
      <c r="G8838" s="541">
        <v>2023</v>
      </c>
      <c r="H8838" s="542">
        <f>VLOOKUP(G8838,[3]잔가율!$B$3:$C$33,2,FALSE)</f>
        <v>0.82599999999999996</v>
      </c>
      <c r="I8838" s="552">
        <f t="shared" si="138"/>
        <v>21616420</v>
      </c>
    </row>
    <row r="8839" spans="1:9">
      <c r="A8839" s="539">
        <v>8838</v>
      </c>
      <c r="B8839" s="540" t="s">
        <v>8534</v>
      </c>
      <c r="C8839" s="540" t="s">
        <v>12384</v>
      </c>
      <c r="D8839" s="540" t="s">
        <v>2782</v>
      </c>
      <c r="E8839" s="540" t="s">
        <v>13669</v>
      </c>
      <c r="F8839" s="556">
        <v>26000000</v>
      </c>
      <c r="G8839" s="541">
        <v>2023</v>
      </c>
      <c r="H8839" s="542">
        <f>VLOOKUP(G8839,[3]잔가율!$B$3:$C$33,2,FALSE)</f>
        <v>0.82599999999999996</v>
      </c>
      <c r="I8839" s="552">
        <f t="shared" si="138"/>
        <v>21476000</v>
      </c>
    </row>
    <row r="8840" spans="1:9">
      <c r="A8840" s="539">
        <v>8839</v>
      </c>
      <c r="B8840" s="540" t="s">
        <v>8534</v>
      </c>
      <c r="C8840" s="540" t="s">
        <v>12384</v>
      </c>
      <c r="D8840" s="540" t="s">
        <v>2782</v>
      </c>
      <c r="E8840" s="540" t="s">
        <v>13670</v>
      </c>
      <c r="F8840" s="556">
        <v>25680000</v>
      </c>
      <c r="G8840" s="541">
        <v>2023</v>
      </c>
      <c r="H8840" s="542">
        <f>VLOOKUP(G8840,[3]잔가율!$B$3:$C$33,2,FALSE)</f>
        <v>0.82599999999999996</v>
      </c>
      <c r="I8840" s="552">
        <f t="shared" si="138"/>
        <v>21211680</v>
      </c>
    </row>
    <row r="8841" spans="1:9">
      <c r="A8841" s="539">
        <v>8840</v>
      </c>
      <c r="B8841" s="540" t="s">
        <v>8534</v>
      </c>
      <c r="C8841" s="540" t="s">
        <v>12384</v>
      </c>
      <c r="D8841" s="540" t="s">
        <v>2782</v>
      </c>
      <c r="E8841" s="540" t="s">
        <v>13671</v>
      </c>
      <c r="F8841" s="556">
        <v>29180000</v>
      </c>
      <c r="G8841" s="541">
        <v>2023</v>
      </c>
      <c r="H8841" s="542">
        <f>VLOOKUP(G8841,[3]잔가율!$B$3:$C$33,2,FALSE)</f>
        <v>0.82599999999999996</v>
      </c>
      <c r="I8841" s="552">
        <f t="shared" si="138"/>
        <v>24102680</v>
      </c>
    </row>
    <row r="8842" spans="1:9">
      <c r="A8842" s="539">
        <v>8841</v>
      </c>
      <c r="B8842" s="540" t="s">
        <v>8534</v>
      </c>
      <c r="C8842" s="540" t="s">
        <v>12384</v>
      </c>
      <c r="D8842" s="540" t="s">
        <v>2782</v>
      </c>
      <c r="E8842" s="540" t="s">
        <v>13672</v>
      </c>
      <c r="F8842" s="556">
        <v>31490000</v>
      </c>
      <c r="G8842" s="541">
        <v>2023</v>
      </c>
      <c r="H8842" s="542">
        <f>VLOOKUP(G8842,[3]잔가율!$B$3:$C$33,2,FALSE)</f>
        <v>0.82599999999999996</v>
      </c>
      <c r="I8842" s="552">
        <f t="shared" si="138"/>
        <v>26010740</v>
      </c>
    </row>
    <row r="8843" spans="1:9">
      <c r="A8843" s="539">
        <v>8842</v>
      </c>
      <c r="B8843" s="540" t="s">
        <v>8534</v>
      </c>
      <c r="C8843" s="540" t="s">
        <v>12384</v>
      </c>
      <c r="D8843" s="540" t="s">
        <v>2782</v>
      </c>
      <c r="E8843" s="540" t="s">
        <v>13673</v>
      </c>
      <c r="F8843" s="556">
        <v>31820000</v>
      </c>
      <c r="G8843" s="541">
        <v>2023</v>
      </c>
      <c r="H8843" s="542">
        <f>VLOOKUP(G8843,[3]잔가율!$B$3:$C$33,2,FALSE)</f>
        <v>0.82599999999999996</v>
      </c>
      <c r="I8843" s="552">
        <f t="shared" si="138"/>
        <v>26283320</v>
      </c>
    </row>
    <row r="8844" spans="1:9">
      <c r="A8844" s="539">
        <v>8843</v>
      </c>
      <c r="B8844" s="540" t="s">
        <v>8534</v>
      </c>
      <c r="C8844" s="540" t="s">
        <v>12384</v>
      </c>
      <c r="D8844" s="540" t="s">
        <v>2782</v>
      </c>
      <c r="E8844" s="540" t="s">
        <v>13674</v>
      </c>
      <c r="F8844" s="556">
        <v>31770000</v>
      </c>
      <c r="G8844" s="541">
        <v>2023</v>
      </c>
      <c r="H8844" s="542">
        <f>VLOOKUP(G8844,[3]잔가율!$B$3:$C$33,2,FALSE)</f>
        <v>0.82599999999999996</v>
      </c>
      <c r="I8844" s="552">
        <f t="shared" si="138"/>
        <v>26242020</v>
      </c>
    </row>
    <row r="8845" spans="1:9">
      <c r="A8845" s="539">
        <v>8844</v>
      </c>
      <c r="B8845" s="540" t="s">
        <v>8534</v>
      </c>
      <c r="C8845" s="540" t="s">
        <v>12384</v>
      </c>
      <c r="D8845" s="540" t="s">
        <v>2782</v>
      </c>
      <c r="E8845" s="540" t="s">
        <v>13675</v>
      </c>
      <c r="F8845" s="556">
        <v>31200000</v>
      </c>
      <c r="G8845" s="541">
        <v>2023</v>
      </c>
      <c r="H8845" s="542">
        <f>VLOOKUP(G8845,[3]잔가율!$B$3:$C$33,2,FALSE)</f>
        <v>0.82599999999999996</v>
      </c>
      <c r="I8845" s="552">
        <f t="shared" si="138"/>
        <v>25771200</v>
      </c>
    </row>
    <row r="8846" spans="1:9">
      <c r="A8846" s="539">
        <v>8845</v>
      </c>
      <c r="B8846" s="540" t="s">
        <v>8534</v>
      </c>
      <c r="C8846" s="540" t="s">
        <v>12384</v>
      </c>
      <c r="D8846" s="540" t="s">
        <v>2782</v>
      </c>
      <c r="E8846" s="540" t="s">
        <v>13676</v>
      </c>
      <c r="F8846" s="556">
        <v>31580000</v>
      </c>
      <c r="G8846" s="541">
        <v>2023</v>
      </c>
      <c r="H8846" s="542">
        <f>VLOOKUP(G8846,[3]잔가율!$B$3:$C$33,2,FALSE)</f>
        <v>0.82599999999999996</v>
      </c>
      <c r="I8846" s="552">
        <f t="shared" si="138"/>
        <v>26085080</v>
      </c>
    </row>
    <row r="8847" spans="1:9">
      <c r="A8847" s="539">
        <v>8846</v>
      </c>
      <c r="B8847" s="540" t="s">
        <v>8534</v>
      </c>
      <c r="C8847" s="540" t="s">
        <v>12384</v>
      </c>
      <c r="D8847" s="540" t="s">
        <v>2782</v>
      </c>
      <c r="E8847" s="540" t="s">
        <v>13677</v>
      </c>
      <c r="F8847" s="556">
        <v>26780000</v>
      </c>
      <c r="G8847" s="541">
        <v>2023</v>
      </c>
      <c r="H8847" s="542">
        <f>VLOOKUP(G8847,[3]잔가율!$B$3:$C$33,2,FALSE)</f>
        <v>0.82599999999999996</v>
      </c>
      <c r="I8847" s="552">
        <f t="shared" si="138"/>
        <v>22120280</v>
      </c>
    </row>
    <row r="8848" spans="1:9">
      <c r="A8848" s="539">
        <v>8847</v>
      </c>
      <c r="B8848" s="540" t="s">
        <v>8534</v>
      </c>
      <c r="C8848" s="540" t="s">
        <v>12384</v>
      </c>
      <c r="D8848" s="540" t="s">
        <v>2782</v>
      </c>
      <c r="E8848" s="540" t="s">
        <v>13678</v>
      </c>
      <c r="F8848" s="556">
        <v>27700000</v>
      </c>
      <c r="G8848" s="541">
        <v>2023</v>
      </c>
      <c r="H8848" s="542">
        <f>VLOOKUP(G8848,[3]잔가율!$B$3:$C$33,2,FALSE)</f>
        <v>0.82599999999999996</v>
      </c>
      <c r="I8848" s="552">
        <f t="shared" si="138"/>
        <v>22880200</v>
      </c>
    </row>
    <row r="8849" spans="1:9">
      <c r="A8849" s="539">
        <v>8848</v>
      </c>
      <c r="B8849" s="540" t="s">
        <v>8534</v>
      </c>
      <c r="C8849" s="540" t="s">
        <v>12384</v>
      </c>
      <c r="D8849" s="540" t="s">
        <v>2782</v>
      </c>
      <c r="E8849" s="540" t="s">
        <v>13679</v>
      </c>
      <c r="F8849" s="556">
        <v>27550000</v>
      </c>
      <c r="G8849" s="541">
        <v>2023</v>
      </c>
      <c r="H8849" s="542">
        <f>VLOOKUP(G8849,[3]잔가율!$B$3:$C$33,2,FALSE)</f>
        <v>0.82599999999999996</v>
      </c>
      <c r="I8849" s="552">
        <f t="shared" si="138"/>
        <v>22756300</v>
      </c>
    </row>
    <row r="8850" spans="1:9">
      <c r="A8850" s="539">
        <v>8849</v>
      </c>
      <c r="B8850" s="540" t="s">
        <v>8534</v>
      </c>
      <c r="C8850" s="540" t="s">
        <v>12384</v>
      </c>
      <c r="D8850" s="540" t="s">
        <v>2782</v>
      </c>
      <c r="E8850" s="540" t="s">
        <v>13680</v>
      </c>
      <c r="F8850" s="556">
        <v>28460000</v>
      </c>
      <c r="G8850" s="541">
        <v>2023</v>
      </c>
      <c r="H8850" s="542">
        <f>VLOOKUP(G8850,[3]잔가율!$B$3:$C$33,2,FALSE)</f>
        <v>0.82599999999999996</v>
      </c>
      <c r="I8850" s="552">
        <f t="shared" si="138"/>
        <v>23507960</v>
      </c>
    </row>
    <row r="8851" spans="1:9">
      <c r="A8851" s="539">
        <v>8850</v>
      </c>
      <c r="B8851" s="540" t="s">
        <v>8534</v>
      </c>
      <c r="C8851" s="540" t="s">
        <v>12384</v>
      </c>
      <c r="D8851" s="540" t="s">
        <v>2782</v>
      </c>
      <c r="E8851" s="540" t="s">
        <v>13681</v>
      </c>
      <c r="F8851" s="556">
        <v>29330000</v>
      </c>
      <c r="G8851" s="541">
        <v>2023</v>
      </c>
      <c r="H8851" s="542">
        <f>VLOOKUP(G8851,[3]잔가율!$B$3:$C$33,2,FALSE)</f>
        <v>0.82599999999999996</v>
      </c>
      <c r="I8851" s="552">
        <f t="shared" si="138"/>
        <v>24226580</v>
      </c>
    </row>
    <row r="8852" spans="1:9">
      <c r="A8852" s="539">
        <v>8851</v>
      </c>
      <c r="B8852" s="540" t="s">
        <v>8534</v>
      </c>
      <c r="C8852" s="540" t="s">
        <v>12384</v>
      </c>
      <c r="D8852" s="540" t="s">
        <v>2782</v>
      </c>
      <c r="E8852" s="540" t="s">
        <v>13682</v>
      </c>
      <c r="F8852" s="556">
        <v>27520000</v>
      </c>
      <c r="G8852" s="541">
        <v>2023</v>
      </c>
      <c r="H8852" s="542">
        <f>VLOOKUP(G8852,[3]잔가율!$B$3:$C$33,2,FALSE)</f>
        <v>0.82599999999999996</v>
      </c>
      <c r="I8852" s="552">
        <f t="shared" si="138"/>
        <v>22731520</v>
      </c>
    </row>
    <row r="8853" spans="1:9">
      <c r="A8853" s="539">
        <v>8852</v>
      </c>
      <c r="B8853" s="540" t="s">
        <v>8534</v>
      </c>
      <c r="C8853" s="540" t="s">
        <v>12384</v>
      </c>
      <c r="D8853" s="540" t="s">
        <v>2782</v>
      </c>
      <c r="E8853" s="540" t="s">
        <v>13683</v>
      </c>
      <c r="F8853" s="556">
        <v>23330000</v>
      </c>
      <c r="G8853" s="541">
        <v>2023</v>
      </c>
      <c r="H8853" s="542">
        <f>VLOOKUP(G8853,[3]잔가율!$B$3:$C$33,2,FALSE)</f>
        <v>0.82599999999999996</v>
      </c>
      <c r="I8853" s="552">
        <f t="shared" si="138"/>
        <v>19270580</v>
      </c>
    </row>
    <row r="8854" spans="1:9">
      <c r="A8854" s="539">
        <v>8853</v>
      </c>
      <c r="B8854" s="540" t="s">
        <v>8534</v>
      </c>
      <c r="C8854" s="540" t="s">
        <v>12384</v>
      </c>
      <c r="D8854" s="540" t="s">
        <v>2782</v>
      </c>
      <c r="E8854" s="540" t="s">
        <v>13684</v>
      </c>
      <c r="F8854" s="556">
        <v>23240000</v>
      </c>
      <c r="G8854" s="541">
        <v>2023</v>
      </c>
      <c r="H8854" s="542">
        <f>VLOOKUP(G8854,[3]잔가율!$B$3:$C$33,2,FALSE)</f>
        <v>0.82599999999999996</v>
      </c>
      <c r="I8854" s="552">
        <f t="shared" si="138"/>
        <v>19196240</v>
      </c>
    </row>
    <row r="8855" spans="1:9">
      <c r="A8855" s="539">
        <v>8854</v>
      </c>
      <c r="B8855" s="540" t="s">
        <v>8534</v>
      </c>
      <c r="C8855" s="540" t="s">
        <v>12384</v>
      </c>
      <c r="D8855" s="540" t="s">
        <v>2782</v>
      </c>
      <c r="E8855" s="540" t="s">
        <v>13685</v>
      </c>
      <c r="F8855" s="556">
        <v>22140000</v>
      </c>
      <c r="G8855" s="541">
        <v>2023</v>
      </c>
      <c r="H8855" s="542">
        <f>VLOOKUP(G8855,[3]잔가율!$B$3:$C$33,2,FALSE)</f>
        <v>0.82599999999999996</v>
      </c>
      <c r="I8855" s="552">
        <f t="shared" si="138"/>
        <v>18287640</v>
      </c>
    </row>
    <row r="8856" spans="1:9">
      <c r="A8856" s="539">
        <v>8855</v>
      </c>
      <c r="B8856" s="540" t="s">
        <v>8534</v>
      </c>
      <c r="C8856" s="540" t="s">
        <v>12384</v>
      </c>
      <c r="D8856" s="540" t="s">
        <v>2782</v>
      </c>
      <c r="E8856" s="540" t="s">
        <v>13686</v>
      </c>
      <c r="F8856" s="556">
        <v>22330000</v>
      </c>
      <c r="G8856" s="541">
        <v>2023</v>
      </c>
      <c r="H8856" s="542">
        <f>VLOOKUP(G8856,[3]잔가율!$B$3:$C$33,2,FALSE)</f>
        <v>0.82599999999999996</v>
      </c>
      <c r="I8856" s="552">
        <f t="shared" si="138"/>
        <v>18444580</v>
      </c>
    </row>
    <row r="8857" spans="1:9">
      <c r="A8857" s="539">
        <v>8856</v>
      </c>
      <c r="B8857" s="540" t="s">
        <v>8534</v>
      </c>
      <c r="C8857" s="540" t="s">
        <v>12384</v>
      </c>
      <c r="D8857" s="540" t="s">
        <v>2782</v>
      </c>
      <c r="E8857" s="540" t="s">
        <v>13687</v>
      </c>
      <c r="F8857" s="556">
        <v>26900000</v>
      </c>
      <c r="G8857" s="541">
        <v>2023</v>
      </c>
      <c r="H8857" s="542">
        <f>VLOOKUP(G8857,[3]잔가율!$B$3:$C$33,2,FALSE)</f>
        <v>0.82599999999999996</v>
      </c>
      <c r="I8857" s="552">
        <f t="shared" si="138"/>
        <v>22219400</v>
      </c>
    </row>
    <row r="8858" spans="1:9">
      <c r="A8858" s="539">
        <v>8857</v>
      </c>
      <c r="B8858" s="540" t="s">
        <v>8534</v>
      </c>
      <c r="C8858" s="540" t="s">
        <v>12384</v>
      </c>
      <c r="D8858" s="540" t="s">
        <v>2782</v>
      </c>
      <c r="E8858" s="540" t="s">
        <v>13688</v>
      </c>
      <c r="F8858" s="556">
        <v>28280000</v>
      </c>
      <c r="G8858" s="541">
        <v>2023</v>
      </c>
      <c r="H8858" s="542">
        <f>VLOOKUP(G8858,[3]잔가율!$B$3:$C$33,2,FALSE)</f>
        <v>0.82599999999999996</v>
      </c>
      <c r="I8858" s="552">
        <f t="shared" si="138"/>
        <v>23359280</v>
      </c>
    </row>
    <row r="8859" spans="1:9">
      <c r="A8859" s="539">
        <v>8858</v>
      </c>
      <c r="B8859" s="540" t="s">
        <v>8534</v>
      </c>
      <c r="C8859" s="540" t="s">
        <v>12384</v>
      </c>
      <c r="D8859" s="540" t="s">
        <v>2782</v>
      </c>
      <c r="E8859" s="540" t="s">
        <v>13689</v>
      </c>
      <c r="F8859" s="556">
        <v>28080000</v>
      </c>
      <c r="G8859" s="541">
        <v>2023</v>
      </c>
      <c r="H8859" s="542">
        <f>VLOOKUP(G8859,[3]잔가율!$B$3:$C$33,2,FALSE)</f>
        <v>0.82599999999999996</v>
      </c>
      <c r="I8859" s="552">
        <f t="shared" si="138"/>
        <v>23194080</v>
      </c>
    </row>
    <row r="8860" spans="1:9">
      <c r="A8860" s="539">
        <v>8859</v>
      </c>
      <c r="B8860" s="540" t="s">
        <v>8534</v>
      </c>
      <c r="C8860" s="540" t="s">
        <v>12384</v>
      </c>
      <c r="D8860" s="540" t="s">
        <v>2782</v>
      </c>
      <c r="E8860" s="540" t="s">
        <v>13690</v>
      </c>
      <c r="F8860" s="556">
        <v>28180000</v>
      </c>
      <c r="G8860" s="541">
        <v>2023</v>
      </c>
      <c r="H8860" s="542">
        <f>VLOOKUP(G8860,[3]잔가율!$B$3:$C$33,2,FALSE)</f>
        <v>0.82599999999999996</v>
      </c>
      <c r="I8860" s="552">
        <f t="shared" si="138"/>
        <v>23276680</v>
      </c>
    </row>
    <row r="8861" spans="1:9">
      <c r="A8861" s="539">
        <v>8860</v>
      </c>
      <c r="B8861" s="540" t="s">
        <v>8534</v>
      </c>
      <c r="C8861" s="540" t="s">
        <v>12384</v>
      </c>
      <c r="D8861" s="540" t="s">
        <v>2782</v>
      </c>
      <c r="E8861" s="540" t="s">
        <v>13691</v>
      </c>
      <c r="F8861" s="556">
        <v>27280000</v>
      </c>
      <c r="G8861" s="541">
        <v>2023</v>
      </c>
      <c r="H8861" s="542">
        <f>VLOOKUP(G8861,[3]잔가율!$B$3:$C$33,2,FALSE)</f>
        <v>0.82599999999999996</v>
      </c>
      <c r="I8861" s="552">
        <f t="shared" si="138"/>
        <v>22533280</v>
      </c>
    </row>
    <row r="8862" spans="1:9">
      <c r="A8862" s="539">
        <v>8861</v>
      </c>
      <c r="B8862" s="540" t="s">
        <v>8534</v>
      </c>
      <c r="C8862" s="540" t="s">
        <v>12384</v>
      </c>
      <c r="D8862" s="540" t="s">
        <v>2782</v>
      </c>
      <c r="E8862" s="540" t="s">
        <v>13692</v>
      </c>
      <c r="F8862" s="556">
        <v>26640000</v>
      </c>
      <c r="G8862" s="541">
        <v>2023</v>
      </c>
      <c r="H8862" s="542">
        <f>VLOOKUP(G8862,[3]잔가율!$B$3:$C$33,2,FALSE)</f>
        <v>0.82599999999999996</v>
      </c>
      <c r="I8862" s="552">
        <f t="shared" si="138"/>
        <v>22004640</v>
      </c>
    </row>
    <row r="8863" spans="1:9">
      <c r="A8863" s="539">
        <v>8862</v>
      </c>
      <c r="B8863" s="540" t="s">
        <v>8534</v>
      </c>
      <c r="C8863" s="540" t="s">
        <v>12384</v>
      </c>
      <c r="D8863" s="540" t="s">
        <v>2782</v>
      </c>
      <c r="E8863" s="540" t="s">
        <v>13693</v>
      </c>
      <c r="F8863" s="556">
        <v>24350000</v>
      </c>
      <c r="G8863" s="541">
        <v>2023</v>
      </c>
      <c r="H8863" s="542">
        <f>VLOOKUP(G8863,[3]잔가율!$B$3:$C$33,2,FALSE)</f>
        <v>0.82599999999999996</v>
      </c>
      <c r="I8863" s="552">
        <f t="shared" si="138"/>
        <v>20113100</v>
      </c>
    </row>
    <row r="8864" spans="1:9">
      <c r="A8864" s="539">
        <v>8863</v>
      </c>
      <c r="B8864" s="540" t="s">
        <v>8534</v>
      </c>
      <c r="C8864" s="540" t="s">
        <v>12384</v>
      </c>
      <c r="D8864" s="540" t="s">
        <v>2782</v>
      </c>
      <c r="E8864" s="540" t="s">
        <v>13694</v>
      </c>
      <c r="F8864" s="556">
        <v>25150000</v>
      </c>
      <c r="G8864" s="541">
        <v>2023</v>
      </c>
      <c r="H8864" s="542">
        <f>VLOOKUP(G8864,[3]잔가율!$B$3:$C$33,2,FALSE)</f>
        <v>0.82599999999999996</v>
      </c>
      <c r="I8864" s="552">
        <f t="shared" si="138"/>
        <v>20773900</v>
      </c>
    </row>
    <row r="8865" spans="1:9">
      <c r="A8865" s="539">
        <v>8864</v>
      </c>
      <c r="B8865" s="540" t="s">
        <v>8534</v>
      </c>
      <c r="C8865" s="540" t="s">
        <v>12384</v>
      </c>
      <c r="D8865" s="540" t="s">
        <v>2782</v>
      </c>
      <c r="E8865" s="540" t="s">
        <v>13695</v>
      </c>
      <c r="F8865" s="556">
        <v>25150000</v>
      </c>
      <c r="G8865" s="541">
        <v>2023</v>
      </c>
      <c r="H8865" s="542">
        <f>VLOOKUP(G8865,[3]잔가율!$B$3:$C$33,2,FALSE)</f>
        <v>0.82599999999999996</v>
      </c>
      <c r="I8865" s="552">
        <f t="shared" si="138"/>
        <v>20773900</v>
      </c>
    </row>
    <row r="8866" spans="1:9">
      <c r="A8866" s="539">
        <v>8865</v>
      </c>
      <c r="B8866" s="540" t="s">
        <v>8534</v>
      </c>
      <c r="C8866" s="540" t="s">
        <v>12384</v>
      </c>
      <c r="D8866" s="540" t="s">
        <v>2782</v>
      </c>
      <c r="E8866" s="540" t="s">
        <v>13696</v>
      </c>
      <c r="F8866" s="556">
        <v>25590000</v>
      </c>
      <c r="G8866" s="541">
        <v>2023</v>
      </c>
      <c r="H8866" s="542">
        <f>VLOOKUP(G8866,[3]잔가율!$B$3:$C$33,2,FALSE)</f>
        <v>0.82599999999999996</v>
      </c>
      <c r="I8866" s="552">
        <f t="shared" si="138"/>
        <v>21137340</v>
      </c>
    </row>
    <row r="8867" spans="1:9">
      <c r="A8867" s="539">
        <v>8866</v>
      </c>
      <c r="B8867" s="540" t="s">
        <v>8534</v>
      </c>
      <c r="C8867" s="540" t="s">
        <v>12384</v>
      </c>
      <c r="D8867" s="540" t="s">
        <v>2782</v>
      </c>
      <c r="E8867" s="540" t="s">
        <v>13697</v>
      </c>
      <c r="F8867" s="556">
        <v>24300000</v>
      </c>
      <c r="G8867" s="541">
        <v>2023</v>
      </c>
      <c r="H8867" s="542">
        <f>VLOOKUP(G8867,[3]잔가율!$B$3:$C$33,2,FALSE)</f>
        <v>0.82599999999999996</v>
      </c>
      <c r="I8867" s="552">
        <f t="shared" si="138"/>
        <v>20071800</v>
      </c>
    </row>
    <row r="8868" spans="1:9">
      <c r="A8868" s="539">
        <v>8867</v>
      </c>
      <c r="B8868" s="540" t="s">
        <v>8534</v>
      </c>
      <c r="C8868" s="540" t="s">
        <v>12384</v>
      </c>
      <c r="D8868" s="540" t="s">
        <v>2782</v>
      </c>
      <c r="E8868" s="540" t="s">
        <v>13698</v>
      </c>
      <c r="F8868" s="556">
        <v>24050000</v>
      </c>
      <c r="G8868" s="541">
        <v>2023</v>
      </c>
      <c r="H8868" s="542">
        <f>VLOOKUP(G8868,[3]잔가율!$B$3:$C$33,2,FALSE)</f>
        <v>0.82599999999999996</v>
      </c>
      <c r="I8868" s="552">
        <f t="shared" si="138"/>
        <v>19865300</v>
      </c>
    </row>
    <row r="8869" spans="1:9">
      <c r="A8869" s="539">
        <v>8868</v>
      </c>
      <c r="B8869" s="544" t="s">
        <v>8534</v>
      </c>
      <c r="C8869" s="544" t="s">
        <v>12384</v>
      </c>
      <c r="D8869" s="544" t="s">
        <v>2782</v>
      </c>
      <c r="E8869" s="544" t="s">
        <v>13699</v>
      </c>
      <c r="F8869" s="559">
        <v>24070000</v>
      </c>
      <c r="G8869" s="541">
        <v>2023</v>
      </c>
      <c r="H8869" s="542">
        <f>VLOOKUP(G8869,[3]잔가율!$B$3:$C$33,2,FALSE)</f>
        <v>0.82599999999999996</v>
      </c>
      <c r="I8869" s="552">
        <f t="shared" si="138"/>
        <v>19881820</v>
      </c>
    </row>
    <row r="8870" spans="1:9">
      <c r="A8870" s="539">
        <v>8869</v>
      </c>
      <c r="B8870" s="540" t="s">
        <v>8534</v>
      </c>
      <c r="C8870" s="540" t="s">
        <v>12384</v>
      </c>
      <c r="D8870" s="540" t="s">
        <v>2782</v>
      </c>
      <c r="E8870" s="540" t="s">
        <v>13700</v>
      </c>
      <c r="F8870" s="556">
        <v>25050000</v>
      </c>
      <c r="G8870" s="541">
        <v>2023</v>
      </c>
      <c r="H8870" s="542">
        <f>VLOOKUP(G8870,[3]잔가율!$B$3:$C$33,2,FALSE)</f>
        <v>0.82599999999999996</v>
      </c>
      <c r="I8870" s="552">
        <f t="shared" si="138"/>
        <v>20691300</v>
      </c>
    </row>
    <row r="8871" spans="1:9">
      <c r="A8871" s="539">
        <v>8870</v>
      </c>
      <c r="B8871" s="540" t="s">
        <v>8534</v>
      </c>
      <c r="C8871" s="540" t="s">
        <v>12384</v>
      </c>
      <c r="D8871" s="540" t="s">
        <v>2782</v>
      </c>
      <c r="E8871" s="540" t="s">
        <v>13701</v>
      </c>
      <c r="F8871" s="556">
        <v>25410000</v>
      </c>
      <c r="G8871" s="541">
        <v>2023</v>
      </c>
      <c r="H8871" s="542">
        <f>VLOOKUP(G8871,[3]잔가율!$B$3:$C$33,2,FALSE)</f>
        <v>0.82599999999999996</v>
      </c>
      <c r="I8871" s="552">
        <f t="shared" si="138"/>
        <v>20988660</v>
      </c>
    </row>
    <row r="8872" spans="1:9">
      <c r="A8872" s="539">
        <v>8871</v>
      </c>
      <c r="B8872" s="540" t="s">
        <v>8534</v>
      </c>
      <c r="C8872" s="540" t="s">
        <v>12384</v>
      </c>
      <c r="D8872" s="540" t="s">
        <v>2782</v>
      </c>
      <c r="E8872" s="540" t="s">
        <v>13702</v>
      </c>
      <c r="F8872" s="556">
        <v>24770000</v>
      </c>
      <c r="G8872" s="541">
        <v>2023</v>
      </c>
      <c r="H8872" s="542">
        <f>VLOOKUP(G8872,[3]잔가율!$B$3:$C$33,2,FALSE)</f>
        <v>0.82599999999999996</v>
      </c>
      <c r="I8872" s="552">
        <f t="shared" si="138"/>
        <v>20460020</v>
      </c>
    </row>
    <row r="8873" spans="1:9">
      <c r="A8873" s="539">
        <v>8872</v>
      </c>
      <c r="B8873" s="540" t="s">
        <v>8534</v>
      </c>
      <c r="C8873" s="540" t="s">
        <v>12384</v>
      </c>
      <c r="D8873" s="540" t="s">
        <v>2782</v>
      </c>
      <c r="E8873" s="540" t="s">
        <v>13703</v>
      </c>
      <c r="F8873" s="556">
        <v>23390000</v>
      </c>
      <c r="G8873" s="541">
        <v>2023</v>
      </c>
      <c r="H8873" s="542">
        <f>VLOOKUP(G8873,[3]잔가율!$B$3:$C$33,2,FALSE)</f>
        <v>0.82599999999999996</v>
      </c>
      <c r="I8873" s="552">
        <f t="shared" si="138"/>
        <v>19320140</v>
      </c>
    </row>
    <row r="8874" spans="1:9">
      <c r="A8874" s="539">
        <v>8873</v>
      </c>
      <c r="B8874" s="540" t="s">
        <v>8534</v>
      </c>
      <c r="C8874" s="540" t="s">
        <v>12384</v>
      </c>
      <c r="D8874" s="540" t="s">
        <v>2782</v>
      </c>
      <c r="E8874" s="540" t="s">
        <v>13704</v>
      </c>
      <c r="F8874" s="556">
        <v>22580000</v>
      </c>
      <c r="G8874" s="541">
        <v>2023</v>
      </c>
      <c r="H8874" s="542">
        <f>VLOOKUP(G8874,[3]잔가율!$B$3:$C$33,2,FALSE)</f>
        <v>0.82599999999999996</v>
      </c>
      <c r="I8874" s="552">
        <f t="shared" si="138"/>
        <v>18651080</v>
      </c>
    </row>
    <row r="8875" spans="1:9">
      <c r="A8875" s="539">
        <v>8874</v>
      </c>
      <c r="B8875" s="540" t="s">
        <v>8534</v>
      </c>
      <c r="C8875" s="540" t="s">
        <v>12384</v>
      </c>
      <c r="D8875" s="540" t="s">
        <v>2782</v>
      </c>
      <c r="E8875" s="540" t="s">
        <v>13705</v>
      </c>
      <c r="F8875" s="556">
        <v>23100000</v>
      </c>
      <c r="G8875" s="541">
        <v>2023</v>
      </c>
      <c r="H8875" s="542">
        <f>VLOOKUP(G8875,[3]잔가율!$B$3:$C$33,2,FALSE)</f>
        <v>0.82599999999999996</v>
      </c>
      <c r="I8875" s="552">
        <f t="shared" si="138"/>
        <v>19080600</v>
      </c>
    </row>
    <row r="8876" spans="1:9">
      <c r="A8876" s="539">
        <v>8875</v>
      </c>
      <c r="B8876" s="540" t="s">
        <v>8534</v>
      </c>
      <c r="C8876" s="540" t="s">
        <v>12384</v>
      </c>
      <c r="D8876" s="540" t="s">
        <v>2782</v>
      </c>
      <c r="E8876" s="540" t="s">
        <v>13706</v>
      </c>
      <c r="F8876" s="556">
        <v>23590000</v>
      </c>
      <c r="G8876" s="541">
        <v>2023</v>
      </c>
      <c r="H8876" s="542">
        <f>VLOOKUP(G8876,[3]잔가율!$B$3:$C$33,2,FALSE)</f>
        <v>0.82599999999999996</v>
      </c>
      <c r="I8876" s="552">
        <f t="shared" si="138"/>
        <v>19485340</v>
      </c>
    </row>
    <row r="8877" spans="1:9">
      <c r="A8877" s="539">
        <v>8876</v>
      </c>
      <c r="B8877" s="540" t="s">
        <v>8534</v>
      </c>
      <c r="C8877" s="540" t="s">
        <v>12384</v>
      </c>
      <c r="D8877" s="540" t="s">
        <v>2782</v>
      </c>
      <c r="E8877" s="540" t="s">
        <v>13707</v>
      </c>
      <c r="F8877" s="556">
        <v>21850000</v>
      </c>
      <c r="G8877" s="541">
        <v>2023</v>
      </c>
      <c r="H8877" s="542">
        <f>VLOOKUP(G8877,[3]잔가율!$B$3:$C$33,2,FALSE)</f>
        <v>0.82599999999999996</v>
      </c>
      <c r="I8877" s="552">
        <f t="shared" si="138"/>
        <v>18048100</v>
      </c>
    </row>
    <row r="8878" spans="1:9">
      <c r="A8878" s="539">
        <v>8877</v>
      </c>
      <c r="B8878" s="540" t="s">
        <v>8534</v>
      </c>
      <c r="C8878" s="540" t="s">
        <v>12384</v>
      </c>
      <c r="D8878" s="540" t="s">
        <v>2782</v>
      </c>
      <c r="E8878" s="540" t="s">
        <v>13708</v>
      </c>
      <c r="F8878" s="556">
        <v>21280000</v>
      </c>
      <c r="G8878" s="541">
        <v>2023</v>
      </c>
      <c r="H8878" s="542">
        <f>VLOOKUP(G8878,[3]잔가율!$B$3:$C$33,2,FALSE)</f>
        <v>0.82599999999999996</v>
      </c>
      <c r="I8878" s="552">
        <f t="shared" si="138"/>
        <v>17577280</v>
      </c>
    </row>
    <row r="8879" spans="1:9">
      <c r="A8879" s="539">
        <v>8878</v>
      </c>
      <c r="B8879" s="540" t="s">
        <v>8534</v>
      </c>
      <c r="C8879" s="540" t="s">
        <v>12384</v>
      </c>
      <c r="D8879" s="540" t="s">
        <v>2782</v>
      </c>
      <c r="E8879" s="540" t="s">
        <v>13709</v>
      </c>
      <c r="F8879" s="556">
        <v>22090000</v>
      </c>
      <c r="G8879" s="541">
        <v>2023</v>
      </c>
      <c r="H8879" s="542">
        <f>VLOOKUP(G8879,[3]잔가율!$B$3:$C$33,2,FALSE)</f>
        <v>0.82599999999999996</v>
      </c>
      <c r="I8879" s="552">
        <f t="shared" si="138"/>
        <v>18246340</v>
      </c>
    </row>
    <row r="8880" spans="1:9">
      <c r="A8880" s="539">
        <v>8879</v>
      </c>
      <c r="B8880" s="540" t="s">
        <v>8534</v>
      </c>
      <c r="C8880" s="540" t="s">
        <v>12384</v>
      </c>
      <c r="D8880" s="540" t="s">
        <v>2782</v>
      </c>
      <c r="E8880" s="540" t="s">
        <v>13710</v>
      </c>
      <c r="F8880" s="556">
        <v>20340000</v>
      </c>
      <c r="G8880" s="541">
        <v>2023</v>
      </c>
      <c r="H8880" s="542">
        <f>VLOOKUP(G8880,[3]잔가율!$B$3:$C$33,2,FALSE)</f>
        <v>0.82599999999999996</v>
      </c>
      <c r="I8880" s="552">
        <f t="shared" si="138"/>
        <v>16800840</v>
      </c>
    </row>
    <row r="8881" spans="1:9">
      <c r="A8881" s="539">
        <v>8880</v>
      </c>
      <c r="B8881" s="540" t="s">
        <v>8534</v>
      </c>
      <c r="C8881" s="540" t="s">
        <v>12384</v>
      </c>
      <c r="D8881" s="540" t="s">
        <v>2782</v>
      </c>
      <c r="E8881" s="540" t="s">
        <v>13711</v>
      </c>
      <c r="F8881" s="556">
        <v>21000000</v>
      </c>
      <c r="G8881" s="541">
        <v>2023</v>
      </c>
      <c r="H8881" s="542">
        <f>VLOOKUP(G8881,[3]잔가율!$B$3:$C$33,2,FALSE)</f>
        <v>0.82599999999999996</v>
      </c>
      <c r="I8881" s="552">
        <f t="shared" si="138"/>
        <v>17346000</v>
      </c>
    </row>
    <row r="8882" spans="1:9">
      <c r="A8882" s="539">
        <v>8881</v>
      </c>
      <c r="B8882" s="540" t="s">
        <v>8534</v>
      </c>
      <c r="C8882" s="540" t="s">
        <v>12384</v>
      </c>
      <c r="D8882" s="540" t="s">
        <v>2782</v>
      </c>
      <c r="E8882" s="540" t="s">
        <v>13712</v>
      </c>
      <c r="F8882" s="556">
        <v>24170000</v>
      </c>
      <c r="G8882" s="541">
        <v>2023</v>
      </c>
      <c r="H8882" s="542">
        <f>VLOOKUP(G8882,[3]잔가율!$B$3:$C$33,2,FALSE)</f>
        <v>0.82599999999999996</v>
      </c>
      <c r="I8882" s="552">
        <f t="shared" si="138"/>
        <v>19964420</v>
      </c>
    </row>
    <row r="8883" spans="1:9">
      <c r="A8883" s="539">
        <v>8882</v>
      </c>
      <c r="B8883" s="540" t="s">
        <v>8534</v>
      </c>
      <c r="C8883" s="540" t="s">
        <v>12384</v>
      </c>
      <c r="D8883" s="540" t="s">
        <v>2782</v>
      </c>
      <c r="E8883" s="540" t="s">
        <v>13713</v>
      </c>
      <c r="F8883" s="556">
        <v>25980000</v>
      </c>
      <c r="G8883" s="541">
        <v>2023</v>
      </c>
      <c r="H8883" s="542">
        <f>VLOOKUP(G8883,[3]잔가율!$B$3:$C$33,2,FALSE)</f>
        <v>0.82599999999999996</v>
      </c>
      <c r="I8883" s="552">
        <f t="shared" si="138"/>
        <v>21459480</v>
      </c>
    </row>
    <row r="8884" spans="1:9">
      <c r="A8884" s="539">
        <v>8883</v>
      </c>
      <c r="B8884" s="540" t="s">
        <v>8534</v>
      </c>
      <c r="C8884" s="540" t="s">
        <v>12384</v>
      </c>
      <c r="D8884" s="540" t="s">
        <v>2782</v>
      </c>
      <c r="E8884" s="540" t="s">
        <v>13714</v>
      </c>
      <c r="F8884" s="556">
        <v>25190000</v>
      </c>
      <c r="G8884" s="541">
        <v>2023</v>
      </c>
      <c r="H8884" s="542">
        <f>VLOOKUP(G8884,[3]잔가율!$B$3:$C$33,2,FALSE)</f>
        <v>0.82599999999999996</v>
      </c>
      <c r="I8884" s="552">
        <f t="shared" si="138"/>
        <v>20806940</v>
      </c>
    </row>
    <row r="8885" spans="1:9">
      <c r="A8885" s="539">
        <v>8884</v>
      </c>
      <c r="B8885" s="540" t="s">
        <v>8534</v>
      </c>
      <c r="C8885" s="540" t="s">
        <v>12384</v>
      </c>
      <c r="D8885" s="540" t="s">
        <v>2782</v>
      </c>
      <c r="E8885" s="540" t="s">
        <v>13715</v>
      </c>
      <c r="F8885" s="556">
        <v>25710000</v>
      </c>
      <c r="G8885" s="541">
        <v>2023</v>
      </c>
      <c r="H8885" s="542">
        <f>VLOOKUP(G8885,[3]잔가율!$B$3:$C$33,2,FALSE)</f>
        <v>0.82599999999999996</v>
      </c>
      <c r="I8885" s="552">
        <f t="shared" si="138"/>
        <v>21236460</v>
      </c>
    </row>
    <row r="8886" spans="1:9">
      <c r="A8886" s="539">
        <v>8885</v>
      </c>
      <c r="B8886" s="540" t="s">
        <v>8534</v>
      </c>
      <c r="C8886" s="540" t="s">
        <v>12384</v>
      </c>
      <c r="D8886" s="540" t="s">
        <v>2782</v>
      </c>
      <c r="E8886" s="540" t="s">
        <v>13716</v>
      </c>
      <c r="F8886" s="556">
        <v>24530000</v>
      </c>
      <c r="G8886" s="541">
        <v>2023</v>
      </c>
      <c r="H8886" s="542">
        <f>VLOOKUP(G8886,[3]잔가율!$B$3:$C$33,2,FALSE)</f>
        <v>0.82599999999999996</v>
      </c>
      <c r="I8886" s="552">
        <f t="shared" si="138"/>
        <v>20261780</v>
      </c>
    </row>
    <row r="8887" spans="1:9">
      <c r="A8887" s="539">
        <v>8886</v>
      </c>
      <c r="B8887" s="540" t="s">
        <v>8534</v>
      </c>
      <c r="C8887" s="540" t="s">
        <v>12384</v>
      </c>
      <c r="D8887" s="540" t="s">
        <v>2782</v>
      </c>
      <c r="E8887" s="540" t="s">
        <v>13717</v>
      </c>
      <c r="F8887" s="556">
        <v>22740000</v>
      </c>
      <c r="G8887" s="541">
        <v>2023</v>
      </c>
      <c r="H8887" s="542">
        <f>VLOOKUP(G8887,[3]잔가율!$B$3:$C$33,2,FALSE)</f>
        <v>0.82599999999999996</v>
      </c>
      <c r="I8887" s="552">
        <f t="shared" si="138"/>
        <v>18783240</v>
      </c>
    </row>
    <row r="8888" spans="1:9">
      <c r="A8888" s="539">
        <v>8887</v>
      </c>
      <c r="B8888" s="540" t="s">
        <v>8534</v>
      </c>
      <c r="C8888" s="540" t="s">
        <v>12384</v>
      </c>
      <c r="D8888" s="540" t="s">
        <v>2782</v>
      </c>
      <c r="E8888" s="540" t="s">
        <v>13718</v>
      </c>
      <c r="F8888" s="556">
        <v>22470000</v>
      </c>
      <c r="G8888" s="541">
        <v>2023</v>
      </c>
      <c r="H8888" s="542">
        <f>VLOOKUP(G8888,[3]잔가율!$B$3:$C$33,2,FALSE)</f>
        <v>0.82599999999999996</v>
      </c>
      <c r="I8888" s="552">
        <f t="shared" si="138"/>
        <v>18560220</v>
      </c>
    </row>
    <row r="8889" spans="1:9">
      <c r="A8889" s="539">
        <v>8888</v>
      </c>
      <c r="B8889" s="540" t="s">
        <v>8534</v>
      </c>
      <c r="C8889" s="540" t="s">
        <v>12384</v>
      </c>
      <c r="D8889" s="540" t="s">
        <v>2782</v>
      </c>
      <c r="E8889" s="540" t="s">
        <v>13719</v>
      </c>
      <c r="F8889" s="556">
        <v>23060000</v>
      </c>
      <c r="G8889" s="541">
        <v>2023</v>
      </c>
      <c r="H8889" s="542">
        <f>VLOOKUP(G8889,[3]잔가율!$B$3:$C$33,2,FALSE)</f>
        <v>0.82599999999999996</v>
      </c>
      <c r="I8889" s="552">
        <f t="shared" si="138"/>
        <v>19047560</v>
      </c>
    </row>
    <row r="8890" spans="1:9">
      <c r="A8890" s="539">
        <v>8889</v>
      </c>
      <c r="B8890" s="540" t="s">
        <v>8534</v>
      </c>
      <c r="C8890" s="540" t="s">
        <v>12384</v>
      </c>
      <c r="D8890" s="540" t="s">
        <v>2782</v>
      </c>
      <c r="E8890" s="540" t="s">
        <v>13720</v>
      </c>
      <c r="F8890" s="556">
        <v>23070000</v>
      </c>
      <c r="G8890" s="541">
        <v>2023</v>
      </c>
      <c r="H8890" s="542">
        <f>VLOOKUP(G8890,[3]잔가율!$B$3:$C$33,2,FALSE)</f>
        <v>0.82599999999999996</v>
      </c>
      <c r="I8890" s="552">
        <f t="shared" si="138"/>
        <v>19055820</v>
      </c>
    </row>
    <row r="8891" spans="1:9">
      <c r="A8891" s="539">
        <v>8890</v>
      </c>
      <c r="B8891" s="540" t="s">
        <v>8534</v>
      </c>
      <c r="C8891" s="540" t="s">
        <v>12384</v>
      </c>
      <c r="D8891" s="540" t="s">
        <v>2782</v>
      </c>
      <c r="E8891" s="540" t="s">
        <v>13721</v>
      </c>
      <c r="F8891" s="556">
        <v>23470000</v>
      </c>
      <c r="G8891" s="541">
        <v>2023</v>
      </c>
      <c r="H8891" s="542">
        <f>VLOOKUP(G8891,[3]잔가율!$B$3:$C$33,2,FALSE)</f>
        <v>0.82599999999999996</v>
      </c>
      <c r="I8891" s="552">
        <f t="shared" si="138"/>
        <v>19386220</v>
      </c>
    </row>
    <row r="8892" spans="1:9">
      <c r="A8892" s="539">
        <v>8891</v>
      </c>
      <c r="B8892" s="540" t="s">
        <v>8534</v>
      </c>
      <c r="C8892" s="540" t="s">
        <v>12384</v>
      </c>
      <c r="D8892" s="540" t="s">
        <v>2782</v>
      </c>
      <c r="E8892" s="540" t="s">
        <v>13722</v>
      </c>
      <c r="F8892" s="556">
        <v>22280000</v>
      </c>
      <c r="G8892" s="541">
        <v>2023</v>
      </c>
      <c r="H8892" s="542">
        <f>VLOOKUP(G8892,[3]잔가율!$B$3:$C$33,2,FALSE)</f>
        <v>0.82599999999999996</v>
      </c>
      <c r="I8892" s="552">
        <f t="shared" si="138"/>
        <v>18403280</v>
      </c>
    </row>
    <row r="8893" spans="1:9">
      <c r="A8893" s="539">
        <v>8892</v>
      </c>
      <c r="B8893" s="540" t="s">
        <v>8534</v>
      </c>
      <c r="C8893" s="540" t="s">
        <v>12384</v>
      </c>
      <c r="D8893" s="540" t="s">
        <v>2782</v>
      </c>
      <c r="E8893" s="540" t="s">
        <v>13723</v>
      </c>
      <c r="F8893" s="556">
        <v>22070000</v>
      </c>
      <c r="G8893" s="541">
        <v>2023</v>
      </c>
      <c r="H8893" s="542">
        <f>VLOOKUP(G8893,[3]잔가율!$B$3:$C$33,2,FALSE)</f>
        <v>0.82599999999999996</v>
      </c>
      <c r="I8893" s="552">
        <f t="shared" si="138"/>
        <v>18229820</v>
      </c>
    </row>
    <row r="8894" spans="1:9">
      <c r="A8894" s="539">
        <v>8893</v>
      </c>
      <c r="B8894" s="540" t="s">
        <v>8534</v>
      </c>
      <c r="C8894" s="540" t="s">
        <v>12384</v>
      </c>
      <c r="D8894" s="540" t="s">
        <v>2782</v>
      </c>
      <c r="E8894" s="540" t="s">
        <v>13724</v>
      </c>
      <c r="F8894" s="556">
        <v>22380000</v>
      </c>
      <c r="G8894" s="541">
        <v>2023</v>
      </c>
      <c r="H8894" s="542">
        <f>VLOOKUP(G8894,[3]잔가율!$B$3:$C$33,2,FALSE)</f>
        <v>0.82599999999999996</v>
      </c>
      <c r="I8894" s="552">
        <f t="shared" si="138"/>
        <v>18485880</v>
      </c>
    </row>
    <row r="8895" spans="1:9">
      <c r="A8895" s="539">
        <v>8894</v>
      </c>
      <c r="B8895" s="540" t="s">
        <v>8534</v>
      </c>
      <c r="C8895" s="540" t="s">
        <v>12384</v>
      </c>
      <c r="D8895" s="540" t="s">
        <v>2782</v>
      </c>
      <c r="E8895" s="540" t="s">
        <v>13725</v>
      </c>
      <c r="F8895" s="556">
        <v>22600000</v>
      </c>
      <c r="G8895" s="541">
        <v>2023</v>
      </c>
      <c r="H8895" s="542">
        <f>VLOOKUP(G8895,[3]잔가율!$B$3:$C$33,2,FALSE)</f>
        <v>0.82599999999999996</v>
      </c>
      <c r="I8895" s="552">
        <f t="shared" si="138"/>
        <v>18667600</v>
      </c>
    </row>
    <row r="8896" spans="1:9">
      <c r="A8896" s="539">
        <v>8895</v>
      </c>
      <c r="B8896" s="540" t="s">
        <v>8534</v>
      </c>
      <c r="C8896" s="540" t="s">
        <v>12384</v>
      </c>
      <c r="D8896" s="540" t="s">
        <v>2782</v>
      </c>
      <c r="E8896" s="540" t="s">
        <v>13726</v>
      </c>
      <c r="F8896" s="556">
        <v>22510000</v>
      </c>
      <c r="G8896" s="541">
        <v>2023</v>
      </c>
      <c r="H8896" s="542">
        <f>VLOOKUP(G8896,[3]잔가율!$B$3:$C$33,2,FALSE)</f>
        <v>0.82599999999999996</v>
      </c>
      <c r="I8896" s="552">
        <f t="shared" si="138"/>
        <v>18593260</v>
      </c>
    </row>
    <row r="8897" spans="1:9">
      <c r="A8897" s="539">
        <v>8896</v>
      </c>
      <c r="B8897" s="540" t="s">
        <v>8534</v>
      </c>
      <c r="C8897" s="540" t="s">
        <v>12384</v>
      </c>
      <c r="D8897" s="540" t="s">
        <v>2782</v>
      </c>
      <c r="E8897" s="540" t="s">
        <v>13727</v>
      </c>
      <c r="F8897" s="556">
        <v>20550000</v>
      </c>
      <c r="G8897" s="541">
        <v>2023</v>
      </c>
      <c r="H8897" s="542">
        <f>VLOOKUP(G8897,[3]잔가율!$B$3:$C$33,2,FALSE)</f>
        <v>0.82599999999999996</v>
      </c>
      <c r="I8897" s="552">
        <f t="shared" si="138"/>
        <v>16974300</v>
      </c>
    </row>
    <row r="8898" spans="1:9">
      <c r="A8898" s="539">
        <v>8897</v>
      </c>
      <c r="B8898" s="540" t="s">
        <v>8534</v>
      </c>
      <c r="C8898" s="540" t="s">
        <v>12384</v>
      </c>
      <c r="D8898" s="540" t="s">
        <v>2782</v>
      </c>
      <c r="E8898" s="540" t="s">
        <v>13728</v>
      </c>
      <c r="F8898" s="556">
        <v>21380000</v>
      </c>
      <c r="G8898" s="541">
        <v>2023</v>
      </c>
      <c r="H8898" s="542">
        <f>VLOOKUP(G8898,[3]잔가율!$B$3:$C$33,2,FALSE)</f>
        <v>0.82599999999999996</v>
      </c>
      <c r="I8898" s="552">
        <f t="shared" ref="I8898:I8961" si="139">ROUNDDOWN(F8898*H8898,0)</f>
        <v>17659880</v>
      </c>
    </row>
    <row r="8899" spans="1:9">
      <c r="A8899" s="539">
        <v>8898</v>
      </c>
      <c r="B8899" s="540" t="s">
        <v>8534</v>
      </c>
      <c r="C8899" s="540" t="s">
        <v>12384</v>
      </c>
      <c r="D8899" s="540" t="s">
        <v>2782</v>
      </c>
      <c r="E8899" s="540" t="s">
        <v>13729</v>
      </c>
      <c r="F8899" s="556">
        <v>23540000</v>
      </c>
      <c r="G8899" s="541">
        <v>2023</v>
      </c>
      <c r="H8899" s="542">
        <f>VLOOKUP(G8899,[3]잔가율!$B$3:$C$33,2,FALSE)</f>
        <v>0.82599999999999996</v>
      </c>
      <c r="I8899" s="552">
        <f t="shared" si="139"/>
        <v>19444040</v>
      </c>
    </row>
    <row r="8900" spans="1:9">
      <c r="A8900" s="539">
        <v>8899</v>
      </c>
      <c r="B8900" s="540" t="s">
        <v>8534</v>
      </c>
      <c r="C8900" s="540" t="s">
        <v>12384</v>
      </c>
      <c r="D8900" s="540" t="s">
        <v>2782</v>
      </c>
      <c r="E8900" s="540" t="s">
        <v>13730</v>
      </c>
      <c r="F8900" s="556">
        <v>23540000</v>
      </c>
      <c r="G8900" s="541">
        <v>2023</v>
      </c>
      <c r="H8900" s="542">
        <f>VLOOKUP(G8900,[3]잔가율!$B$3:$C$33,2,FALSE)</f>
        <v>0.82599999999999996</v>
      </c>
      <c r="I8900" s="552">
        <f t="shared" si="139"/>
        <v>19444040</v>
      </c>
    </row>
    <row r="8901" spans="1:9">
      <c r="A8901" s="539">
        <v>8900</v>
      </c>
      <c r="B8901" s="540" t="s">
        <v>8534</v>
      </c>
      <c r="C8901" s="540" t="s">
        <v>12384</v>
      </c>
      <c r="D8901" s="540" t="s">
        <v>2782</v>
      </c>
      <c r="E8901" s="540" t="s">
        <v>13731</v>
      </c>
      <c r="F8901" s="556">
        <v>22450000</v>
      </c>
      <c r="G8901" s="541">
        <v>2023</v>
      </c>
      <c r="H8901" s="542">
        <f>VLOOKUP(G8901,[3]잔가율!$B$3:$C$33,2,FALSE)</f>
        <v>0.82599999999999996</v>
      </c>
      <c r="I8901" s="552">
        <f t="shared" si="139"/>
        <v>18543700</v>
      </c>
    </row>
    <row r="8902" spans="1:9">
      <c r="A8902" s="539">
        <v>8901</v>
      </c>
      <c r="B8902" s="540" t="s">
        <v>8534</v>
      </c>
      <c r="C8902" s="540" t="s">
        <v>12384</v>
      </c>
      <c r="D8902" s="540" t="s">
        <v>2782</v>
      </c>
      <c r="E8902" s="540" t="s">
        <v>13732</v>
      </c>
      <c r="F8902" s="556">
        <v>25640000</v>
      </c>
      <c r="G8902" s="541">
        <v>2023</v>
      </c>
      <c r="H8902" s="542">
        <f>VLOOKUP(G8902,[3]잔가율!$B$3:$C$33,2,FALSE)</f>
        <v>0.82599999999999996</v>
      </c>
      <c r="I8902" s="552">
        <f t="shared" si="139"/>
        <v>21178640</v>
      </c>
    </row>
    <row r="8903" spans="1:9">
      <c r="A8903" s="539">
        <v>8902</v>
      </c>
      <c r="B8903" s="540" t="s">
        <v>8534</v>
      </c>
      <c r="C8903" s="540" t="s">
        <v>12384</v>
      </c>
      <c r="D8903" s="540" t="s">
        <v>2782</v>
      </c>
      <c r="E8903" s="540" t="s">
        <v>13733</v>
      </c>
      <c r="F8903" s="556">
        <v>27540000</v>
      </c>
      <c r="G8903" s="541">
        <v>2023</v>
      </c>
      <c r="H8903" s="542">
        <f>VLOOKUP(G8903,[3]잔가율!$B$3:$C$33,2,FALSE)</f>
        <v>0.82599999999999996</v>
      </c>
      <c r="I8903" s="552">
        <f t="shared" si="139"/>
        <v>22748040</v>
      </c>
    </row>
    <row r="8904" spans="1:9">
      <c r="A8904" s="539">
        <v>8903</v>
      </c>
      <c r="B8904" s="540" t="s">
        <v>8534</v>
      </c>
      <c r="C8904" s="540" t="s">
        <v>12384</v>
      </c>
      <c r="D8904" s="540" t="s">
        <v>2782</v>
      </c>
      <c r="E8904" s="540" t="s">
        <v>13734</v>
      </c>
      <c r="F8904" s="556">
        <v>27030000</v>
      </c>
      <c r="G8904" s="541">
        <v>2023</v>
      </c>
      <c r="H8904" s="542">
        <f>VLOOKUP(G8904,[3]잔가율!$B$3:$C$33,2,FALSE)</f>
        <v>0.82599999999999996</v>
      </c>
      <c r="I8904" s="552">
        <f t="shared" si="139"/>
        <v>22326780</v>
      </c>
    </row>
    <row r="8905" spans="1:9">
      <c r="A8905" s="539">
        <v>8904</v>
      </c>
      <c r="B8905" s="540" t="s">
        <v>8534</v>
      </c>
      <c r="C8905" s="540" t="s">
        <v>12384</v>
      </c>
      <c r="D8905" s="540" t="s">
        <v>2782</v>
      </c>
      <c r="E8905" s="540" t="s">
        <v>13735</v>
      </c>
      <c r="F8905" s="556">
        <v>27530000</v>
      </c>
      <c r="G8905" s="541">
        <v>2023</v>
      </c>
      <c r="H8905" s="542">
        <f>VLOOKUP(G8905,[3]잔가율!$B$3:$C$33,2,FALSE)</f>
        <v>0.82599999999999996</v>
      </c>
      <c r="I8905" s="552">
        <f t="shared" si="139"/>
        <v>22739780</v>
      </c>
    </row>
    <row r="8906" spans="1:9">
      <c r="A8906" s="539">
        <v>8905</v>
      </c>
      <c r="B8906" s="540" t="s">
        <v>8534</v>
      </c>
      <c r="C8906" s="540" t="s">
        <v>12384</v>
      </c>
      <c r="D8906" s="540" t="s">
        <v>2782</v>
      </c>
      <c r="E8906" s="540" t="s">
        <v>13736</v>
      </c>
      <c r="F8906" s="556">
        <v>26440000</v>
      </c>
      <c r="G8906" s="541">
        <v>2023</v>
      </c>
      <c r="H8906" s="542">
        <f>VLOOKUP(G8906,[3]잔가율!$B$3:$C$33,2,FALSE)</f>
        <v>0.82599999999999996</v>
      </c>
      <c r="I8906" s="552">
        <f t="shared" si="139"/>
        <v>21839440</v>
      </c>
    </row>
    <row r="8907" spans="1:9">
      <c r="A8907" s="539">
        <v>8906</v>
      </c>
      <c r="B8907" s="540" t="s">
        <v>8534</v>
      </c>
      <c r="C8907" s="540" t="s">
        <v>12384</v>
      </c>
      <c r="D8907" s="540" t="s">
        <v>2782</v>
      </c>
      <c r="E8907" s="540" t="s">
        <v>13737</v>
      </c>
      <c r="F8907" s="556">
        <v>24010000</v>
      </c>
      <c r="G8907" s="541">
        <v>2023</v>
      </c>
      <c r="H8907" s="542">
        <f>VLOOKUP(G8907,[3]잔가율!$B$3:$C$33,2,FALSE)</f>
        <v>0.82599999999999996</v>
      </c>
      <c r="I8907" s="552">
        <f t="shared" si="139"/>
        <v>19832260</v>
      </c>
    </row>
    <row r="8908" spans="1:9">
      <c r="A8908" s="539">
        <v>8907</v>
      </c>
      <c r="B8908" s="540" t="s">
        <v>8534</v>
      </c>
      <c r="C8908" s="540" t="s">
        <v>12384</v>
      </c>
      <c r="D8908" s="540" t="s">
        <v>2782</v>
      </c>
      <c r="E8908" s="540" t="s">
        <v>13738</v>
      </c>
      <c r="F8908" s="556">
        <v>24430000</v>
      </c>
      <c r="G8908" s="541">
        <v>2023</v>
      </c>
      <c r="H8908" s="542">
        <f>VLOOKUP(G8908,[3]잔가율!$B$3:$C$33,2,FALSE)</f>
        <v>0.82599999999999996</v>
      </c>
      <c r="I8908" s="552">
        <f t="shared" si="139"/>
        <v>20179180</v>
      </c>
    </row>
    <row r="8909" spans="1:9">
      <c r="A8909" s="539">
        <v>8908</v>
      </c>
      <c r="B8909" s="540" t="s">
        <v>8534</v>
      </c>
      <c r="C8909" s="540" t="s">
        <v>12384</v>
      </c>
      <c r="D8909" s="540" t="s">
        <v>2782</v>
      </c>
      <c r="E8909" s="540" t="s">
        <v>13739</v>
      </c>
      <c r="F8909" s="556">
        <v>24320000</v>
      </c>
      <c r="G8909" s="541">
        <v>2023</v>
      </c>
      <c r="H8909" s="542">
        <f>VLOOKUP(G8909,[3]잔가율!$B$3:$C$33,2,FALSE)</f>
        <v>0.82599999999999996</v>
      </c>
      <c r="I8909" s="552">
        <f t="shared" si="139"/>
        <v>20088320</v>
      </c>
    </row>
    <row r="8910" spans="1:9">
      <c r="A8910" s="539">
        <v>8909</v>
      </c>
      <c r="B8910" s="540" t="s">
        <v>8534</v>
      </c>
      <c r="C8910" s="540" t="s">
        <v>12384</v>
      </c>
      <c r="D8910" s="540" t="s">
        <v>2782</v>
      </c>
      <c r="E8910" s="540" t="s">
        <v>13740</v>
      </c>
      <c r="F8910" s="556">
        <v>24610000</v>
      </c>
      <c r="G8910" s="541">
        <v>2023</v>
      </c>
      <c r="H8910" s="542">
        <f>VLOOKUP(G8910,[3]잔가율!$B$3:$C$33,2,FALSE)</f>
        <v>0.82599999999999996</v>
      </c>
      <c r="I8910" s="552">
        <f t="shared" si="139"/>
        <v>20327860</v>
      </c>
    </row>
    <row r="8911" spans="1:9">
      <c r="A8911" s="539">
        <v>8910</v>
      </c>
      <c r="B8911" s="540" t="s">
        <v>8534</v>
      </c>
      <c r="C8911" s="540" t="s">
        <v>12384</v>
      </c>
      <c r="D8911" s="540" t="s">
        <v>2782</v>
      </c>
      <c r="E8911" s="540" t="s">
        <v>13741</v>
      </c>
      <c r="F8911" s="556">
        <v>23180000</v>
      </c>
      <c r="G8911" s="541">
        <v>2023</v>
      </c>
      <c r="H8911" s="542">
        <f>VLOOKUP(G8911,[3]잔가율!$B$3:$C$33,2,FALSE)</f>
        <v>0.82599999999999996</v>
      </c>
      <c r="I8911" s="552">
        <f t="shared" si="139"/>
        <v>19146680</v>
      </c>
    </row>
    <row r="8912" spans="1:9">
      <c r="A8912" s="539">
        <v>8911</v>
      </c>
      <c r="B8912" s="540" t="s">
        <v>8534</v>
      </c>
      <c r="C8912" s="540" t="s">
        <v>12384</v>
      </c>
      <c r="D8912" s="540" t="s">
        <v>2782</v>
      </c>
      <c r="E8912" s="540" t="s">
        <v>13742</v>
      </c>
      <c r="F8912" s="556">
        <v>24850000</v>
      </c>
      <c r="G8912" s="541">
        <v>2023</v>
      </c>
      <c r="H8912" s="542">
        <f>VLOOKUP(G8912,[3]잔가율!$B$3:$C$33,2,FALSE)</f>
        <v>0.82599999999999996</v>
      </c>
      <c r="I8912" s="552">
        <f t="shared" si="139"/>
        <v>20526100</v>
      </c>
    </row>
    <row r="8913" spans="1:9">
      <c r="A8913" s="539">
        <v>8912</v>
      </c>
      <c r="B8913" s="540" t="s">
        <v>8534</v>
      </c>
      <c r="C8913" s="540" t="s">
        <v>12384</v>
      </c>
      <c r="D8913" s="540" t="s">
        <v>2782</v>
      </c>
      <c r="E8913" s="540" t="s">
        <v>13743</v>
      </c>
      <c r="F8913" s="556">
        <v>25420000</v>
      </c>
      <c r="G8913" s="541">
        <v>2023</v>
      </c>
      <c r="H8913" s="542">
        <f>VLOOKUP(G8913,[3]잔가율!$B$3:$C$33,2,FALSE)</f>
        <v>0.82599999999999996</v>
      </c>
      <c r="I8913" s="552">
        <f t="shared" si="139"/>
        <v>20996920</v>
      </c>
    </row>
    <row r="8914" spans="1:9">
      <c r="A8914" s="539">
        <v>8913</v>
      </c>
      <c r="B8914" s="540" t="s">
        <v>8534</v>
      </c>
      <c r="C8914" s="540" t="s">
        <v>12384</v>
      </c>
      <c r="D8914" s="540" t="s">
        <v>2782</v>
      </c>
      <c r="E8914" s="540" t="s">
        <v>13744</v>
      </c>
      <c r="F8914" s="556">
        <v>23290000</v>
      </c>
      <c r="G8914" s="541">
        <v>2023</v>
      </c>
      <c r="H8914" s="542">
        <f>VLOOKUP(G8914,[3]잔가율!$B$3:$C$33,2,FALSE)</f>
        <v>0.82599999999999996</v>
      </c>
      <c r="I8914" s="552">
        <f t="shared" si="139"/>
        <v>19237540</v>
      </c>
    </row>
    <row r="8915" spans="1:9">
      <c r="A8915" s="539">
        <v>8914</v>
      </c>
      <c r="B8915" s="540" t="s">
        <v>8534</v>
      </c>
      <c r="C8915" s="540" t="s">
        <v>12384</v>
      </c>
      <c r="D8915" s="540" t="s">
        <v>2782</v>
      </c>
      <c r="E8915" s="540" t="s">
        <v>13745</v>
      </c>
      <c r="F8915" s="556">
        <v>22380000</v>
      </c>
      <c r="G8915" s="541">
        <v>2023</v>
      </c>
      <c r="H8915" s="542">
        <f>VLOOKUP(G8915,[3]잔가율!$B$3:$C$33,2,FALSE)</f>
        <v>0.82599999999999996</v>
      </c>
      <c r="I8915" s="552">
        <f t="shared" si="139"/>
        <v>18485880</v>
      </c>
    </row>
    <row r="8916" spans="1:9">
      <c r="A8916" s="539">
        <v>8915</v>
      </c>
      <c r="B8916" s="540" t="s">
        <v>8534</v>
      </c>
      <c r="C8916" s="540" t="s">
        <v>12384</v>
      </c>
      <c r="D8916" s="540" t="s">
        <v>2782</v>
      </c>
      <c r="E8916" s="540" t="s">
        <v>13746</v>
      </c>
      <c r="F8916" s="556">
        <v>23390000</v>
      </c>
      <c r="G8916" s="541">
        <v>2023</v>
      </c>
      <c r="H8916" s="542">
        <f>VLOOKUP(G8916,[3]잔가율!$B$3:$C$33,2,FALSE)</f>
        <v>0.82599999999999996</v>
      </c>
      <c r="I8916" s="552">
        <f t="shared" si="139"/>
        <v>19320140</v>
      </c>
    </row>
    <row r="8917" spans="1:9">
      <c r="A8917" s="539">
        <v>8916</v>
      </c>
      <c r="B8917" s="540" t="s">
        <v>8534</v>
      </c>
      <c r="C8917" s="540" t="s">
        <v>12384</v>
      </c>
      <c r="D8917" s="540" t="s">
        <v>2782</v>
      </c>
      <c r="E8917" s="540" t="s">
        <v>13747</v>
      </c>
      <c r="F8917" s="556">
        <v>23060000</v>
      </c>
      <c r="G8917" s="541">
        <v>2023</v>
      </c>
      <c r="H8917" s="542">
        <f>VLOOKUP(G8917,[3]잔가율!$B$3:$C$33,2,FALSE)</f>
        <v>0.82599999999999996</v>
      </c>
      <c r="I8917" s="552">
        <f t="shared" si="139"/>
        <v>19047560</v>
      </c>
    </row>
    <row r="8918" spans="1:9">
      <c r="A8918" s="539">
        <v>8917</v>
      </c>
      <c r="B8918" s="540" t="s">
        <v>8534</v>
      </c>
      <c r="C8918" s="540" t="s">
        <v>12384</v>
      </c>
      <c r="D8918" s="540" t="s">
        <v>2782</v>
      </c>
      <c r="E8918" s="540" t="s">
        <v>13748</v>
      </c>
      <c r="F8918" s="556">
        <v>23100000</v>
      </c>
      <c r="G8918" s="541">
        <v>2023</v>
      </c>
      <c r="H8918" s="542">
        <f>VLOOKUP(G8918,[3]잔가율!$B$3:$C$33,2,FALSE)</f>
        <v>0.82599999999999996</v>
      </c>
      <c r="I8918" s="552">
        <f t="shared" si="139"/>
        <v>19080600</v>
      </c>
    </row>
    <row r="8919" spans="1:9">
      <c r="A8919" s="539">
        <v>8918</v>
      </c>
      <c r="B8919" s="540" t="s">
        <v>8534</v>
      </c>
      <c r="C8919" s="540" t="s">
        <v>12384</v>
      </c>
      <c r="D8919" s="540" t="s">
        <v>2782</v>
      </c>
      <c r="E8919" s="540" t="s">
        <v>13749</v>
      </c>
      <c r="F8919" s="556">
        <v>21120000</v>
      </c>
      <c r="G8919" s="541">
        <v>2023</v>
      </c>
      <c r="H8919" s="542">
        <f>VLOOKUP(G8919,[3]잔가율!$B$3:$C$33,2,FALSE)</f>
        <v>0.82599999999999996</v>
      </c>
      <c r="I8919" s="552">
        <f t="shared" si="139"/>
        <v>17445120</v>
      </c>
    </row>
    <row r="8920" spans="1:9">
      <c r="A8920" s="539">
        <v>8919</v>
      </c>
      <c r="B8920" s="540" t="s">
        <v>8534</v>
      </c>
      <c r="C8920" s="540" t="s">
        <v>12384</v>
      </c>
      <c r="D8920" s="540" t="s">
        <v>2782</v>
      </c>
      <c r="E8920" s="540" t="s">
        <v>13750</v>
      </c>
      <c r="F8920" s="556">
        <v>20350000</v>
      </c>
      <c r="G8920" s="541">
        <v>2023</v>
      </c>
      <c r="H8920" s="542">
        <f>VLOOKUP(G8920,[3]잔가율!$B$3:$C$33,2,FALSE)</f>
        <v>0.82599999999999996</v>
      </c>
      <c r="I8920" s="552">
        <f t="shared" si="139"/>
        <v>16809100</v>
      </c>
    </row>
    <row r="8921" spans="1:9">
      <c r="A8921" s="539">
        <v>8920</v>
      </c>
      <c r="B8921" s="540" t="s">
        <v>8534</v>
      </c>
      <c r="C8921" s="540" t="s">
        <v>12384</v>
      </c>
      <c r="D8921" s="540" t="s">
        <v>2782</v>
      </c>
      <c r="E8921" s="540" t="s">
        <v>13751</v>
      </c>
      <c r="F8921" s="556">
        <v>20990000</v>
      </c>
      <c r="G8921" s="541">
        <v>2023</v>
      </c>
      <c r="H8921" s="542">
        <f>VLOOKUP(G8921,[3]잔가율!$B$3:$C$33,2,FALSE)</f>
        <v>0.82599999999999996</v>
      </c>
      <c r="I8921" s="552">
        <f t="shared" si="139"/>
        <v>17337740</v>
      </c>
    </row>
    <row r="8922" spans="1:9">
      <c r="A8922" s="539">
        <v>8921</v>
      </c>
      <c r="B8922" s="540" t="s">
        <v>8534</v>
      </c>
      <c r="C8922" s="540" t="s">
        <v>12384</v>
      </c>
      <c r="D8922" s="540" t="s">
        <v>2782</v>
      </c>
      <c r="E8922" s="540" t="s">
        <v>13752</v>
      </c>
      <c r="F8922" s="556">
        <v>19560000</v>
      </c>
      <c r="G8922" s="541">
        <v>2023</v>
      </c>
      <c r="H8922" s="542">
        <f>VLOOKUP(G8922,[3]잔가율!$B$3:$C$33,2,FALSE)</f>
        <v>0.82599999999999996</v>
      </c>
      <c r="I8922" s="552">
        <f t="shared" si="139"/>
        <v>16156560</v>
      </c>
    </row>
    <row r="8923" spans="1:9">
      <c r="A8923" s="539">
        <v>8922</v>
      </c>
      <c r="B8923" s="540" t="s">
        <v>8534</v>
      </c>
      <c r="C8923" s="540" t="s">
        <v>12384</v>
      </c>
      <c r="D8923" s="540" t="s">
        <v>2782</v>
      </c>
      <c r="E8923" s="540" t="s">
        <v>13753</v>
      </c>
      <c r="F8923" s="556">
        <v>20940000</v>
      </c>
      <c r="G8923" s="541">
        <v>2023</v>
      </c>
      <c r="H8923" s="542">
        <f>VLOOKUP(G8923,[3]잔가율!$B$3:$C$33,2,FALSE)</f>
        <v>0.82599999999999996</v>
      </c>
      <c r="I8923" s="552">
        <f t="shared" si="139"/>
        <v>17296440</v>
      </c>
    </row>
    <row r="8924" spans="1:9">
      <c r="A8924" s="539">
        <v>8923</v>
      </c>
      <c r="B8924" s="540" t="s">
        <v>8534</v>
      </c>
      <c r="C8924" s="540" t="s">
        <v>12384</v>
      </c>
      <c r="D8924" s="540" t="s">
        <v>2782</v>
      </c>
      <c r="E8924" s="540" t="s">
        <v>13754</v>
      </c>
      <c r="F8924" s="556">
        <v>21530000</v>
      </c>
      <c r="G8924" s="541">
        <v>2023</v>
      </c>
      <c r="H8924" s="542">
        <f>VLOOKUP(G8924,[3]잔가율!$B$3:$C$33,2,FALSE)</f>
        <v>0.82599999999999996</v>
      </c>
      <c r="I8924" s="552">
        <f t="shared" si="139"/>
        <v>17783780</v>
      </c>
    </row>
    <row r="8925" spans="1:9">
      <c r="A8925" s="539">
        <v>8924</v>
      </c>
      <c r="B8925" s="540" t="s">
        <v>8534</v>
      </c>
      <c r="C8925" s="540" t="s">
        <v>12384</v>
      </c>
      <c r="D8925" s="540" t="s">
        <v>2782</v>
      </c>
      <c r="E8925" s="540" t="s">
        <v>13755</v>
      </c>
      <c r="F8925" s="556">
        <v>22100000</v>
      </c>
      <c r="G8925" s="541">
        <v>2023</v>
      </c>
      <c r="H8925" s="542">
        <f>VLOOKUP(G8925,[3]잔가율!$B$3:$C$33,2,FALSE)</f>
        <v>0.82599999999999996</v>
      </c>
      <c r="I8925" s="552">
        <f t="shared" si="139"/>
        <v>18254600</v>
      </c>
    </row>
    <row r="8926" spans="1:9">
      <c r="A8926" s="539">
        <v>8925</v>
      </c>
      <c r="B8926" s="540" t="s">
        <v>8534</v>
      </c>
      <c r="C8926" s="540" t="s">
        <v>12384</v>
      </c>
      <c r="D8926" s="540" t="s">
        <v>2782</v>
      </c>
      <c r="E8926" s="540" t="s">
        <v>13756</v>
      </c>
      <c r="F8926" s="556">
        <v>24280000</v>
      </c>
      <c r="G8926" s="541">
        <v>2023</v>
      </c>
      <c r="H8926" s="542">
        <f>VLOOKUP(G8926,[3]잔가율!$B$3:$C$33,2,FALSE)</f>
        <v>0.82599999999999996</v>
      </c>
      <c r="I8926" s="552">
        <f t="shared" si="139"/>
        <v>20055280</v>
      </c>
    </row>
    <row r="8927" spans="1:9">
      <c r="A8927" s="539">
        <v>8926</v>
      </c>
      <c r="B8927" s="540" t="s">
        <v>8534</v>
      </c>
      <c r="C8927" s="540" t="s">
        <v>12384</v>
      </c>
      <c r="D8927" s="543" t="s">
        <v>2782</v>
      </c>
      <c r="E8927" s="540" t="s">
        <v>13757</v>
      </c>
      <c r="F8927" s="556">
        <v>21500000</v>
      </c>
      <c r="G8927" s="541">
        <v>2023</v>
      </c>
      <c r="H8927" s="542">
        <f>VLOOKUP(G8927,[3]잔가율!$B$3:$C$33,2,FALSE)</f>
        <v>0.82599999999999996</v>
      </c>
      <c r="I8927" s="552">
        <f t="shared" si="139"/>
        <v>17759000</v>
      </c>
    </row>
    <row r="8928" spans="1:9">
      <c r="A8928" s="539">
        <v>8927</v>
      </c>
      <c r="B8928" s="540" t="s">
        <v>8534</v>
      </c>
      <c r="C8928" s="540" t="s">
        <v>12384</v>
      </c>
      <c r="D8928" s="540" t="s">
        <v>2782</v>
      </c>
      <c r="E8928" s="540" t="s">
        <v>13758</v>
      </c>
      <c r="F8928" s="556">
        <v>21460000</v>
      </c>
      <c r="G8928" s="541">
        <v>2023</v>
      </c>
      <c r="H8928" s="542">
        <f>VLOOKUP(G8928,[3]잔가율!$B$3:$C$33,2,FALSE)</f>
        <v>0.82599999999999996</v>
      </c>
      <c r="I8928" s="552">
        <f t="shared" si="139"/>
        <v>17725960</v>
      </c>
    </row>
    <row r="8929" spans="1:9">
      <c r="A8929" s="539">
        <v>8928</v>
      </c>
      <c r="B8929" s="540" t="s">
        <v>8534</v>
      </c>
      <c r="C8929" s="540" t="s">
        <v>12384</v>
      </c>
      <c r="D8929" s="540" t="s">
        <v>2782</v>
      </c>
      <c r="E8929" s="540" t="s">
        <v>13759</v>
      </c>
      <c r="F8929" s="556">
        <v>22250000</v>
      </c>
      <c r="G8929" s="541">
        <v>2023</v>
      </c>
      <c r="H8929" s="542">
        <f>VLOOKUP(G8929,[3]잔가율!$B$3:$C$33,2,FALSE)</f>
        <v>0.82599999999999996</v>
      </c>
      <c r="I8929" s="552">
        <f t="shared" si="139"/>
        <v>18378500</v>
      </c>
    </row>
    <row r="8930" spans="1:9">
      <c r="A8930" s="539">
        <v>8929</v>
      </c>
      <c r="B8930" s="540" t="s">
        <v>8534</v>
      </c>
      <c r="C8930" s="540" t="s">
        <v>12384</v>
      </c>
      <c r="D8930" s="540" t="s">
        <v>2782</v>
      </c>
      <c r="E8930" s="540" t="s">
        <v>13760</v>
      </c>
      <c r="F8930" s="556">
        <v>20680000</v>
      </c>
      <c r="G8930" s="541">
        <v>2023</v>
      </c>
      <c r="H8930" s="542">
        <f>VLOOKUP(G8930,[3]잔가율!$B$3:$C$33,2,FALSE)</f>
        <v>0.82599999999999996</v>
      </c>
      <c r="I8930" s="552">
        <f t="shared" si="139"/>
        <v>17081680</v>
      </c>
    </row>
    <row r="8931" spans="1:9">
      <c r="A8931" s="539">
        <v>8930</v>
      </c>
      <c r="B8931" s="540" t="s">
        <v>8534</v>
      </c>
      <c r="C8931" s="540" t="s">
        <v>12384</v>
      </c>
      <c r="D8931" s="540" t="s">
        <v>2782</v>
      </c>
      <c r="E8931" s="540" t="s">
        <v>13761</v>
      </c>
      <c r="F8931" s="556">
        <v>22430000</v>
      </c>
      <c r="G8931" s="541">
        <v>2023</v>
      </c>
      <c r="H8931" s="542">
        <f>VLOOKUP(G8931,[3]잔가율!$B$3:$C$33,2,FALSE)</f>
        <v>0.82599999999999996</v>
      </c>
      <c r="I8931" s="552">
        <f t="shared" si="139"/>
        <v>18527180</v>
      </c>
    </row>
    <row r="8932" spans="1:9">
      <c r="A8932" s="539">
        <v>8931</v>
      </c>
      <c r="B8932" s="540" t="s">
        <v>8534</v>
      </c>
      <c r="C8932" s="540" t="s">
        <v>12384</v>
      </c>
      <c r="D8932" s="540" t="s">
        <v>2782</v>
      </c>
      <c r="E8932" s="540" t="s">
        <v>13762</v>
      </c>
      <c r="F8932" s="556">
        <v>20560000</v>
      </c>
      <c r="G8932" s="541">
        <v>2023</v>
      </c>
      <c r="H8932" s="542">
        <f>VLOOKUP(G8932,[3]잔가율!$B$3:$C$33,2,FALSE)</f>
        <v>0.82599999999999996</v>
      </c>
      <c r="I8932" s="552">
        <f t="shared" si="139"/>
        <v>16982560</v>
      </c>
    </row>
    <row r="8933" spans="1:9">
      <c r="A8933" s="539">
        <v>8932</v>
      </c>
      <c r="B8933" s="540" t="s">
        <v>8534</v>
      </c>
      <c r="C8933" s="540" t="s">
        <v>12384</v>
      </c>
      <c r="D8933" s="540" t="s">
        <v>2782</v>
      </c>
      <c r="E8933" s="540" t="s">
        <v>13763</v>
      </c>
      <c r="F8933" s="556">
        <v>24050000</v>
      </c>
      <c r="G8933" s="541">
        <v>2023</v>
      </c>
      <c r="H8933" s="542">
        <f>VLOOKUP(G8933,[3]잔가율!$B$3:$C$33,2,FALSE)</f>
        <v>0.82599999999999996</v>
      </c>
      <c r="I8933" s="552">
        <f t="shared" si="139"/>
        <v>19865300</v>
      </c>
    </row>
    <row r="8934" spans="1:9">
      <c r="A8934" s="539">
        <v>8933</v>
      </c>
      <c r="B8934" s="540" t="s">
        <v>8534</v>
      </c>
      <c r="C8934" s="540" t="s">
        <v>12384</v>
      </c>
      <c r="D8934" s="540" t="s">
        <v>2782</v>
      </c>
      <c r="E8934" s="540" t="s">
        <v>13764</v>
      </c>
      <c r="F8934" s="556">
        <v>27120000</v>
      </c>
      <c r="G8934" s="541">
        <v>2023</v>
      </c>
      <c r="H8934" s="542">
        <f>VLOOKUP(G8934,[3]잔가율!$B$3:$C$33,2,FALSE)</f>
        <v>0.82599999999999996</v>
      </c>
      <c r="I8934" s="552">
        <f t="shared" si="139"/>
        <v>22401120</v>
      </c>
    </row>
    <row r="8935" spans="1:9">
      <c r="A8935" s="539">
        <v>8934</v>
      </c>
      <c r="B8935" s="540" t="s">
        <v>8534</v>
      </c>
      <c r="C8935" s="540" t="s">
        <v>12384</v>
      </c>
      <c r="D8935" s="540" t="s">
        <v>2782</v>
      </c>
      <c r="E8935" s="540" t="s">
        <v>13765</v>
      </c>
      <c r="F8935" s="556">
        <v>27350000</v>
      </c>
      <c r="G8935" s="541">
        <v>2023</v>
      </c>
      <c r="H8935" s="542">
        <f>VLOOKUP(G8935,[3]잔가율!$B$3:$C$33,2,FALSE)</f>
        <v>0.82599999999999996</v>
      </c>
      <c r="I8935" s="552">
        <f t="shared" si="139"/>
        <v>22591100</v>
      </c>
    </row>
    <row r="8936" spans="1:9">
      <c r="A8936" s="539">
        <v>8935</v>
      </c>
      <c r="B8936" s="540" t="s">
        <v>8534</v>
      </c>
      <c r="C8936" s="540" t="s">
        <v>12384</v>
      </c>
      <c r="D8936" s="540" t="s">
        <v>2782</v>
      </c>
      <c r="E8936" s="540" t="s">
        <v>13766</v>
      </c>
      <c r="F8936" s="556">
        <v>27940000</v>
      </c>
      <c r="G8936" s="541">
        <v>2023</v>
      </c>
      <c r="H8936" s="542">
        <f>VLOOKUP(G8936,[3]잔가율!$B$3:$C$33,2,FALSE)</f>
        <v>0.82599999999999996</v>
      </c>
      <c r="I8936" s="552">
        <f t="shared" si="139"/>
        <v>23078440</v>
      </c>
    </row>
    <row r="8937" spans="1:9">
      <c r="A8937" s="539">
        <v>8936</v>
      </c>
      <c r="B8937" s="540" t="s">
        <v>8534</v>
      </c>
      <c r="C8937" s="540" t="s">
        <v>12384</v>
      </c>
      <c r="D8937" s="540" t="s">
        <v>2782</v>
      </c>
      <c r="E8937" s="540" t="s">
        <v>13767</v>
      </c>
      <c r="F8937" s="556">
        <v>27090000</v>
      </c>
      <c r="G8937" s="541">
        <v>2023</v>
      </c>
      <c r="H8937" s="542">
        <f>VLOOKUP(G8937,[3]잔가율!$B$3:$C$33,2,FALSE)</f>
        <v>0.82599999999999996</v>
      </c>
      <c r="I8937" s="552">
        <f t="shared" si="139"/>
        <v>22376340</v>
      </c>
    </row>
    <row r="8938" spans="1:9">
      <c r="A8938" s="539">
        <v>8937</v>
      </c>
      <c r="B8938" s="540" t="s">
        <v>8534</v>
      </c>
      <c r="C8938" s="540" t="s">
        <v>12384</v>
      </c>
      <c r="D8938" s="540" t="s">
        <v>2782</v>
      </c>
      <c r="E8938" s="540" t="s">
        <v>13768</v>
      </c>
      <c r="F8938" s="556">
        <v>26490000</v>
      </c>
      <c r="G8938" s="541">
        <v>2023</v>
      </c>
      <c r="H8938" s="542">
        <f>VLOOKUP(G8938,[3]잔가율!$B$3:$C$33,2,FALSE)</f>
        <v>0.82599999999999996</v>
      </c>
      <c r="I8938" s="552">
        <f t="shared" si="139"/>
        <v>21880740</v>
      </c>
    </row>
    <row r="8939" spans="1:9">
      <c r="A8939" s="539">
        <v>8938</v>
      </c>
      <c r="B8939" s="540" t="s">
        <v>8534</v>
      </c>
      <c r="C8939" s="540" t="s">
        <v>12384</v>
      </c>
      <c r="D8939" s="540" t="s">
        <v>2782</v>
      </c>
      <c r="E8939" s="540" t="s">
        <v>13769</v>
      </c>
      <c r="F8939" s="556">
        <v>27090000</v>
      </c>
      <c r="G8939" s="541">
        <v>2023</v>
      </c>
      <c r="H8939" s="542">
        <f>VLOOKUP(G8939,[3]잔가율!$B$3:$C$33,2,FALSE)</f>
        <v>0.82599999999999996</v>
      </c>
      <c r="I8939" s="552">
        <f t="shared" si="139"/>
        <v>22376340</v>
      </c>
    </row>
    <row r="8940" spans="1:9">
      <c r="A8940" s="539">
        <v>8939</v>
      </c>
      <c r="B8940" s="540" t="s">
        <v>8534</v>
      </c>
      <c r="C8940" s="540" t="s">
        <v>12384</v>
      </c>
      <c r="D8940" s="540" t="s">
        <v>2782</v>
      </c>
      <c r="E8940" s="540" t="s">
        <v>13770</v>
      </c>
      <c r="F8940" s="556">
        <v>26490000</v>
      </c>
      <c r="G8940" s="541">
        <v>2023</v>
      </c>
      <c r="H8940" s="542">
        <f>VLOOKUP(G8940,[3]잔가율!$B$3:$C$33,2,FALSE)</f>
        <v>0.82599999999999996</v>
      </c>
      <c r="I8940" s="552">
        <f t="shared" si="139"/>
        <v>21880740</v>
      </c>
    </row>
    <row r="8941" spans="1:9">
      <c r="A8941" s="539">
        <v>8940</v>
      </c>
      <c r="B8941" s="540" t="s">
        <v>8534</v>
      </c>
      <c r="C8941" s="540" t="s">
        <v>12384</v>
      </c>
      <c r="D8941" s="540" t="s">
        <v>2782</v>
      </c>
      <c r="E8941" s="540" t="s">
        <v>13771</v>
      </c>
      <c r="F8941" s="556">
        <v>27090000</v>
      </c>
      <c r="G8941" s="541">
        <v>2023</v>
      </c>
      <c r="H8941" s="542">
        <f>VLOOKUP(G8941,[3]잔가율!$B$3:$C$33,2,FALSE)</f>
        <v>0.82599999999999996</v>
      </c>
      <c r="I8941" s="552">
        <f t="shared" si="139"/>
        <v>22376340</v>
      </c>
    </row>
    <row r="8942" spans="1:9">
      <c r="A8942" s="539">
        <v>8941</v>
      </c>
      <c r="B8942" s="540" t="s">
        <v>8534</v>
      </c>
      <c r="C8942" s="540" t="s">
        <v>12384</v>
      </c>
      <c r="D8942" s="540" t="s">
        <v>2782</v>
      </c>
      <c r="E8942" s="540" t="s">
        <v>13772</v>
      </c>
      <c r="F8942" s="556">
        <v>26340000</v>
      </c>
      <c r="G8942" s="541">
        <v>2023</v>
      </c>
      <c r="H8942" s="542">
        <f>VLOOKUP(G8942,[3]잔가율!$B$3:$C$33,2,FALSE)</f>
        <v>0.82599999999999996</v>
      </c>
      <c r="I8942" s="552">
        <f t="shared" si="139"/>
        <v>21756840</v>
      </c>
    </row>
    <row r="8943" spans="1:9">
      <c r="A8943" s="539">
        <v>8942</v>
      </c>
      <c r="B8943" s="540" t="s">
        <v>8534</v>
      </c>
      <c r="C8943" s="540" t="s">
        <v>12384</v>
      </c>
      <c r="D8943" s="540" t="s">
        <v>2782</v>
      </c>
      <c r="E8943" s="540" t="s">
        <v>13773</v>
      </c>
      <c r="F8943" s="556">
        <v>26630000</v>
      </c>
      <c r="G8943" s="541">
        <v>2023</v>
      </c>
      <c r="H8943" s="542">
        <f>VLOOKUP(G8943,[3]잔가율!$B$3:$C$33,2,FALSE)</f>
        <v>0.82599999999999996</v>
      </c>
      <c r="I8943" s="552">
        <f t="shared" si="139"/>
        <v>21996380</v>
      </c>
    </row>
    <row r="8944" spans="1:9">
      <c r="A8944" s="539">
        <v>8943</v>
      </c>
      <c r="B8944" s="540" t="s">
        <v>8534</v>
      </c>
      <c r="C8944" s="540" t="s">
        <v>12384</v>
      </c>
      <c r="D8944" s="540" t="s">
        <v>2782</v>
      </c>
      <c r="E8944" s="540" t="s">
        <v>13774</v>
      </c>
      <c r="F8944" s="556">
        <v>26470000</v>
      </c>
      <c r="G8944" s="541">
        <v>2023</v>
      </c>
      <c r="H8944" s="542">
        <f>VLOOKUP(G8944,[3]잔가율!$B$3:$C$33,2,FALSE)</f>
        <v>0.82599999999999996</v>
      </c>
      <c r="I8944" s="552">
        <f t="shared" si="139"/>
        <v>21864220</v>
      </c>
    </row>
    <row r="8945" spans="1:9">
      <c r="A8945" s="539">
        <v>8944</v>
      </c>
      <c r="B8945" s="540" t="s">
        <v>8534</v>
      </c>
      <c r="C8945" s="540" t="s">
        <v>12384</v>
      </c>
      <c r="D8945" s="540" t="s">
        <v>2782</v>
      </c>
      <c r="E8945" s="540" t="s">
        <v>13775</v>
      </c>
      <c r="F8945" s="556">
        <v>28150000</v>
      </c>
      <c r="G8945" s="541">
        <v>2023</v>
      </c>
      <c r="H8945" s="542">
        <f>VLOOKUP(G8945,[3]잔가율!$B$3:$C$33,2,FALSE)</f>
        <v>0.82599999999999996</v>
      </c>
      <c r="I8945" s="552">
        <f t="shared" si="139"/>
        <v>23251900</v>
      </c>
    </row>
    <row r="8946" spans="1:9">
      <c r="A8946" s="539">
        <v>8945</v>
      </c>
      <c r="B8946" s="540" t="s">
        <v>8534</v>
      </c>
      <c r="C8946" s="540" t="s">
        <v>12384</v>
      </c>
      <c r="D8946" s="540" t="s">
        <v>2782</v>
      </c>
      <c r="E8946" s="540" t="s">
        <v>13776</v>
      </c>
      <c r="F8946" s="556">
        <v>30460000</v>
      </c>
      <c r="G8946" s="541">
        <v>2023</v>
      </c>
      <c r="H8946" s="542">
        <f>VLOOKUP(G8946,[3]잔가율!$B$3:$C$33,2,FALSE)</f>
        <v>0.82599999999999996</v>
      </c>
      <c r="I8946" s="552">
        <f t="shared" si="139"/>
        <v>25159960</v>
      </c>
    </row>
    <row r="8947" spans="1:9">
      <c r="A8947" s="539">
        <v>8946</v>
      </c>
      <c r="B8947" s="540" t="s">
        <v>8534</v>
      </c>
      <c r="C8947" s="540" t="s">
        <v>12384</v>
      </c>
      <c r="D8947" s="540" t="s">
        <v>2782</v>
      </c>
      <c r="E8947" s="540" t="s">
        <v>13777</v>
      </c>
      <c r="F8947" s="556">
        <v>26500000</v>
      </c>
      <c r="G8947" s="541">
        <v>2023</v>
      </c>
      <c r="H8947" s="542">
        <f>VLOOKUP(G8947,[3]잔가율!$B$3:$C$33,2,FALSE)</f>
        <v>0.82599999999999996</v>
      </c>
      <c r="I8947" s="552">
        <f t="shared" si="139"/>
        <v>21889000</v>
      </c>
    </row>
    <row r="8948" spans="1:9">
      <c r="A8948" s="539">
        <v>8947</v>
      </c>
      <c r="B8948" s="540" t="s">
        <v>8534</v>
      </c>
      <c r="C8948" s="540" t="s">
        <v>12384</v>
      </c>
      <c r="D8948" s="540" t="s">
        <v>2782</v>
      </c>
      <c r="E8948" s="540" t="s">
        <v>13778</v>
      </c>
      <c r="F8948" s="556">
        <v>27200000</v>
      </c>
      <c r="G8948" s="541">
        <v>2023</v>
      </c>
      <c r="H8948" s="542">
        <f>VLOOKUP(G8948,[3]잔가율!$B$3:$C$33,2,FALSE)</f>
        <v>0.82599999999999996</v>
      </c>
      <c r="I8948" s="552">
        <f t="shared" si="139"/>
        <v>22467200</v>
      </c>
    </row>
    <row r="8949" spans="1:9">
      <c r="A8949" s="539">
        <v>8948</v>
      </c>
      <c r="B8949" s="540" t="s">
        <v>8534</v>
      </c>
      <c r="C8949" s="540" t="s">
        <v>12384</v>
      </c>
      <c r="D8949" s="540" t="s">
        <v>2782</v>
      </c>
      <c r="E8949" s="540" t="s">
        <v>13779</v>
      </c>
      <c r="F8949" s="556">
        <v>27790000</v>
      </c>
      <c r="G8949" s="541">
        <v>2023</v>
      </c>
      <c r="H8949" s="542">
        <f>VLOOKUP(G8949,[3]잔가율!$B$3:$C$33,2,FALSE)</f>
        <v>0.82599999999999996</v>
      </c>
      <c r="I8949" s="552">
        <f t="shared" si="139"/>
        <v>22954540</v>
      </c>
    </row>
    <row r="8950" spans="1:9">
      <c r="A8950" s="539">
        <v>8949</v>
      </c>
      <c r="B8950" s="540" t="s">
        <v>8534</v>
      </c>
      <c r="C8950" s="540" t="s">
        <v>12384</v>
      </c>
      <c r="D8950" s="540" t="s">
        <v>2782</v>
      </c>
      <c r="E8950" s="540" t="s">
        <v>13780</v>
      </c>
      <c r="F8950" s="556">
        <v>25450000</v>
      </c>
      <c r="G8950" s="541">
        <v>2023</v>
      </c>
      <c r="H8950" s="542">
        <f>VLOOKUP(G8950,[3]잔가율!$B$3:$C$33,2,FALSE)</f>
        <v>0.82599999999999996</v>
      </c>
      <c r="I8950" s="552">
        <f t="shared" si="139"/>
        <v>21021700</v>
      </c>
    </row>
    <row r="8951" spans="1:9">
      <c r="A8951" s="539">
        <v>8950</v>
      </c>
      <c r="B8951" s="540" t="s">
        <v>8534</v>
      </c>
      <c r="C8951" s="540" t="s">
        <v>12384</v>
      </c>
      <c r="D8951" s="540" t="s">
        <v>2782</v>
      </c>
      <c r="E8951" s="540" t="s">
        <v>13781</v>
      </c>
      <c r="F8951" s="556">
        <v>27130000</v>
      </c>
      <c r="G8951" s="541">
        <v>2023</v>
      </c>
      <c r="H8951" s="542">
        <f>VLOOKUP(G8951,[3]잔가율!$B$3:$C$33,2,FALSE)</f>
        <v>0.82599999999999996</v>
      </c>
      <c r="I8951" s="552">
        <f t="shared" si="139"/>
        <v>22409380</v>
      </c>
    </row>
    <row r="8952" spans="1:9">
      <c r="A8952" s="539">
        <v>8951</v>
      </c>
      <c r="B8952" s="540" t="s">
        <v>8534</v>
      </c>
      <c r="C8952" s="540" t="s">
        <v>12384</v>
      </c>
      <c r="D8952" s="540" t="s">
        <v>2782</v>
      </c>
      <c r="E8952" s="540" t="s">
        <v>13782</v>
      </c>
      <c r="F8952" s="556">
        <v>27130000</v>
      </c>
      <c r="G8952" s="541">
        <v>2023</v>
      </c>
      <c r="H8952" s="542">
        <f>VLOOKUP(G8952,[3]잔가율!$B$3:$C$33,2,FALSE)</f>
        <v>0.82599999999999996</v>
      </c>
      <c r="I8952" s="552">
        <f t="shared" si="139"/>
        <v>22409380</v>
      </c>
    </row>
    <row r="8953" spans="1:9">
      <c r="A8953" s="539">
        <v>8952</v>
      </c>
      <c r="B8953" s="540" t="s">
        <v>8534</v>
      </c>
      <c r="C8953" s="540" t="s">
        <v>12384</v>
      </c>
      <c r="D8953" s="540" t="s">
        <v>2782</v>
      </c>
      <c r="E8953" s="540" t="s">
        <v>13783</v>
      </c>
      <c r="F8953" s="556">
        <v>24940000</v>
      </c>
      <c r="G8953" s="541">
        <v>2023</v>
      </c>
      <c r="H8953" s="542">
        <f>VLOOKUP(G8953,[3]잔가율!$B$3:$C$33,2,FALSE)</f>
        <v>0.82599999999999996</v>
      </c>
      <c r="I8953" s="552">
        <f t="shared" si="139"/>
        <v>20600440</v>
      </c>
    </row>
    <row r="8954" spans="1:9">
      <c r="A8954" s="539">
        <v>8953</v>
      </c>
      <c r="B8954" s="540" t="s">
        <v>8534</v>
      </c>
      <c r="C8954" s="540" t="s">
        <v>12384</v>
      </c>
      <c r="D8954" s="540" t="s">
        <v>2782</v>
      </c>
      <c r="E8954" s="540" t="s">
        <v>13784</v>
      </c>
      <c r="F8954" s="556">
        <v>26630000</v>
      </c>
      <c r="G8954" s="541">
        <v>2023</v>
      </c>
      <c r="H8954" s="542">
        <f>VLOOKUP(G8954,[3]잔가율!$B$3:$C$33,2,FALSE)</f>
        <v>0.82599999999999996</v>
      </c>
      <c r="I8954" s="552">
        <f t="shared" si="139"/>
        <v>21996380</v>
      </c>
    </row>
    <row r="8955" spans="1:9">
      <c r="A8955" s="539">
        <v>8954</v>
      </c>
      <c r="B8955" s="540" t="s">
        <v>8534</v>
      </c>
      <c r="C8955" s="540" t="s">
        <v>12384</v>
      </c>
      <c r="D8955" s="540" t="s">
        <v>2782</v>
      </c>
      <c r="E8955" s="540" t="s">
        <v>13785</v>
      </c>
      <c r="F8955" s="556">
        <v>29400000</v>
      </c>
      <c r="G8955" s="541">
        <v>2023</v>
      </c>
      <c r="H8955" s="542">
        <f>VLOOKUP(G8955,[3]잔가율!$B$3:$C$33,2,FALSE)</f>
        <v>0.82599999999999996</v>
      </c>
      <c r="I8955" s="552">
        <f t="shared" si="139"/>
        <v>24284400</v>
      </c>
    </row>
    <row r="8956" spans="1:9">
      <c r="A8956" s="539">
        <v>8955</v>
      </c>
      <c r="B8956" s="540" t="s">
        <v>8534</v>
      </c>
      <c r="C8956" s="540" t="s">
        <v>12384</v>
      </c>
      <c r="D8956" s="540" t="s">
        <v>2782</v>
      </c>
      <c r="E8956" s="540" t="s">
        <v>13786</v>
      </c>
      <c r="F8956" s="556">
        <v>24940000</v>
      </c>
      <c r="G8956" s="541">
        <v>2023</v>
      </c>
      <c r="H8956" s="542">
        <f>VLOOKUP(G8956,[3]잔가율!$B$3:$C$33,2,FALSE)</f>
        <v>0.82599999999999996</v>
      </c>
      <c r="I8956" s="552">
        <f t="shared" si="139"/>
        <v>20600440</v>
      </c>
    </row>
    <row r="8957" spans="1:9">
      <c r="A8957" s="539">
        <v>8956</v>
      </c>
      <c r="B8957" s="540" t="s">
        <v>8534</v>
      </c>
      <c r="C8957" s="540" t="s">
        <v>12384</v>
      </c>
      <c r="D8957" s="540" t="s">
        <v>2782</v>
      </c>
      <c r="E8957" s="540" t="s">
        <v>13787</v>
      </c>
      <c r="F8957" s="556">
        <v>26630000</v>
      </c>
      <c r="G8957" s="541">
        <v>2023</v>
      </c>
      <c r="H8957" s="542">
        <f>VLOOKUP(G8957,[3]잔가율!$B$3:$C$33,2,FALSE)</f>
        <v>0.82599999999999996</v>
      </c>
      <c r="I8957" s="552">
        <f t="shared" si="139"/>
        <v>21996380</v>
      </c>
    </row>
    <row r="8958" spans="1:9">
      <c r="A8958" s="539">
        <v>8957</v>
      </c>
      <c r="B8958" s="540" t="s">
        <v>8534</v>
      </c>
      <c r="C8958" s="540" t="s">
        <v>12384</v>
      </c>
      <c r="D8958" s="540" t="s">
        <v>2782</v>
      </c>
      <c r="E8958" s="540" t="s">
        <v>13788</v>
      </c>
      <c r="F8958" s="556">
        <v>31990000</v>
      </c>
      <c r="G8958" s="541">
        <v>2023</v>
      </c>
      <c r="H8958" s="542">
        <f>VLOOKUP(G8958,[3]잔가율!$B$3:$C$33,2,FALSE)</f>
        <v>0.82599999999999996</v>
      </c>
      <c r="I8958" s="552">
        <f t="shared" si="139"/>
        <v>26423740</v>
      </c>
    </row>
    <row r="8959" spans="1:9">
      <c r="A8959" s="539">
        <v>8958</v>
      </c>
      <c r="B8959" s="540" t="s">
        <v>8534</v>
      </c>
      <c r="C8959" s="540" t="s">
        <v>12384</v>
      </c>
      <c r="D8959" s="540" t="s">
        <v>2782</v>
      </c>
      <c r="E8959" s="540" t="s">
        <v>13789</v>
      </c>
      <c r="F8959" s="556">
        <v>30000000</v>
      </c>
      <c r="G8959" s="541">
        <v>2023</v>
      </c>
      <c r="H8959" s="542">
        <f>VLOOKUP(G8959,[3]잔가율!$B$3:$C$33,2,FALSE)</f>
        <v>0.82599999999999996</v>
      </c>
      <c r="I8959" s="552">
        <f t="shared" si="139"/>
        <v>24780000</v>
      </c>
    </row>
    <row r="8960" spans="1:9">
      <c r="A8960" s="539">
        <v>8959</v>
      </c>
      <c r="B8960" s="540" t="s">
        <v>8534</v>
      </c>
      <c r="C8960" s="540" t="s">
        <v>12384</v>
      </c>
      <c r="D8960" s="540" t="s">
        <v>2782</v>
      </c>
      <c r="E8960" s="540" t="s">
        <v>13790</v>
      </c>
      <c r="F8960" s="556">
        <v>30060000</v>
      </c>
      <c r="G8960" s="541">
        <v>2023</v>
      </c>
      <c r="H8960" s="542">
        <f>VLOOKUP(G8960,[3]잔가율!$B$3:$C$33,2,FALSE)</f>
        <v>0.82599999999999996</v>
      </c>
      <c r="I8960" s="552">
        <f t="shared" si="139"/>
        <v>24829560</v>
      </c>
    </row>
    <row r="8961" spans="1:9">
      <c r="A8961" s="539">
        <v>8960</v>
      </c>
      <c r="B8961" s="540" t="s">
        <v>8534</v>
      </c>
      <c r="C8961" s="540" t="s">
        <v>12384</v>
      </c>
      <c r="D8961" s="540" t="s">
        <v>2782</v>
      </c>
      <c r="E8961" s="540" t="s">
        <v>13791</v>
      </c>
      <c r="F8961" s="556">
        <v>32000000</v>
      </c>
      <c r="G8961" s="541">
        <v>2023</v>
      </c>
      <c r="H8961" s="542">
        <f>VLOOKUP(G8961,[3]잔가율!$B$3:$C$33,2,FALSE)</f>
        <v>0.82599999999999996</v>
      </c>
      <c r="I8961" s="552">
        <f t="shared" si="139"/>
        <v>26432000</v>
      </c>
    </row>
    <row r="8962" spans="1:9">
      <c r="A8962" s="539">
        <v>8961</v>
      </c>
      <c r="B8962" s="540" t="s">
        <v>8534</v>
      </c>
      <c r="C8962" s="540" t="s">
        <v>12384</v>
      </c>
      <c r="D8962" s="540" t="s">
        <v>2782</v>
      </c>
      <c r="E8962" s="540" t="s">
        <v>13792</v>
      </c>
      <c r="F8962" s="556">
        <v>27180000</v>
      </c>
      <c r="G8962" s="541">
        <v>2023</v>
      </c>
      <c r="H8962" s="542">
        <f>VLOOKUP(G8962,[3]잔가율!$B$3:$C$33,2,FALSE)</f>
        <v>0.82599999999999996</v>
      </c>
      <c r="I8962" s="552">
        <f t="shared" ref="I8962:I9025" si="140">ROUNDDOWN(F8962*H8962,0)</f>
        <v>22450680</v>
      </c>
    </row>
    <row r="8963" spans="1:9">
      <c r="A8963" s="539">
        <v>8962</v>
      </c>
      <c r="B8963" s="540" t="s">
        <v>8534</v>
      </c>
      <c r="C8963" s="540" t="s">
        <v>12384</v>
      </c>
      <c r="D8963" s="540" t="s">
        <v>2782</v>
      </c>
      <c r="E8963" s="540" t="s">
        <v>13793</v>
      </c>
      <c r="F8963" s="556">
        <v>29120000</v>
      </c>
      <c r="G8963" s="541">
        <v>2023</v>
      </c>
      <c r="H8963" s="542">
        <f>VLOOKUP(G8963,[3]잔가율!$B$3:$C$33,2,FALSE)</f>
        <v>0.82599999999999996</v>
      </c>
      <c r="I8963" s="552">
        <f t="shared" si="140"/>
        <v>24053120</v>
      </c>
    </row>
    <row r="8964" spans="1:9">
      <c r="A8964" s="539">
        <v>8963</v>
      </c>
      <c r="B8964" s="540" t="s">
        <v>8534</v>
      </c>
      <c r="C8964" s="540" t="s">
        <v>12384</v>
      </c>
      <c r="D8964" s="540" t="s">
        <v>2782</v>
      </c>
      <c r="E8964" s="540" t="s">
        <v>13794</v>
      </c>
      <c r="F8964" s="556">
        <v>31140000</v>
      </c>
      <c r="G8964" s="541">
        <v>2023</v>
      </c>
      <c r="H8964" s="542">
        <f>VLOOKUP(G8964,[3]잔가율!$B$3:$C$33,2,FALSE)</f>
        <v>0.82599999999999996</v>
      </c>
      <c r="I8964" s="552">
        <f t="shared" si="140"/>
        <v>25721640</v>
      </c>
    </row>
    <row r="8965" spans="1:9">
      <c r="A8965" s="539">
        <v>8964</v>
      </c>
      <c r="B8965" s="540" t="s">
        <v>8534</v>
      </c>
      <c r="C8965" s="540" t="s">
        <v>12384</v>
      </c>
      <c r="D8965" s="540" t="s">
        <v>2782</v>
      </c>
      <c r="E8965" s="540" t="s">
        <v>13795</v>
      </c>
      <c r="F8965" s="556">
        <v>29040000</v>
      </c>
      <c r="G8965" s="541">
        <v>2023</v>
      </c>
      <c r="H8965" s="542">
        <f>VLOOKUP(G8965,[3]잔가율!$B$3:$C$33,2,FALSE)</f>
        <v>0.82599999999999996</v>
      </c>
      <c r="I8965" s="552">
        <f t="shared" si="140"/>
        <v>23987040</v>
      </c>
    </row>
    <row r="8966" spans="1:9">
      <c r="A8966" s="539">
        <v>8965</v>
      </c>
      <c r="B8966" s="540" t="s">
        <v>8534</v>
      </c>
      <c r="C8966" s="540" t="s">
        <v>12384</v>
      </c>
      <c r="D8966" s="540" t="s">
        <v>2782</v>
      </c>
      <c r="E8966" s="540" t="s">
        <v>13796</v>
      </c>
      <c r="F8966" s="556">
        <v>30450000</v>
      </c>
      <c r="G8966" s="541">
        <v>2023</v>
      </c>
      <c r="H8966" s="542">
        <f>VLOOKUP(G8966,[3]잔가율!$B$3:$C$33,2,FALSE)</f>
        <v>0.82599999999999996</v>
      </c>
      <c r="I8966" s="552">
        <f t="shared" si="140"/>
        <v>25151700</v>
      </c>
    </row>
    <row r="8967" spans="1:9">
      <c r="A8967" s="539">
        <v>8966</v>
      </c>
      <c r="B8967" s="540" t="s">
        <v>8534</v>
      </c>
      <c r="C8967" s="540" t="s">
        <v>12384</v>
      </c>
      <c r="D8967" s="540" t="s">
        <v>2782</v>
      </c>
      <c r="E8967" s="540" t="s">
        <v>13797</v>
      </c>
      <c r="F8967" s="556">
        <v>28500000</v>
      </c>
      <c r="G8967" s="541">
        <v>2023</v>
      </c>
      <c r="H8967" s="542">
        <f>VLOOKUP(G8967,[3]잔가율!$B$3:$C$33,2,FALSE)</f>
        <v>0.82599999999999996</v>
      </c>
      <c r="I8967" s="552">
        <f t="shared" si="140"/>
        <v>23541000</v>
      </c>
    </row>
    <row r="8968" spans="1:9">
      <c r="A8968" s="539">
        <v>8967</v>
      </c>
      <c r="B8968" s="540" t="s">
        <v>8534</v>
      </c>
      <c r="C8968" s="540" t="s">
        <v>12384</v>
      </c>
      <c r="D8968" s="540" t="s">
        <v>2782</v>
      </c>
      <c r="E8968" s="540" t="s">
        <v>13798</v>
      </c>
      <c r="F8968" s="556">
        <v>31280000</v>
      </c>
      <c r="G8968" s="541">
        <v>2023</v>
      </c>
      <c r="H8968" s="542">
        <f>VLOOKUP(G8968,[3]잔가율!$B$3:$C$33,2,FALSE)</f>
        <v>0.82599999999999996</v>
      </c>
      <c r="I8968" s="552">
        <f t="shared" si="140"/>
        <v>25837280</v>
      </c>
    </row>
    <row r="8969" spans="1:9">
      <c r="A8969" s="539">
        <v>8968</v>
      </c>
      <c r="B8969" s="540" t="s">
        <v>8534</v>
      </c>
      <c r="C8969" s="540" t="s">
        <v>12384</v>
      </c>
      <c r="D8969" s="540" t="s">
        <v>2782</v>
      </c>
      <c r="E8969" s="540" t="s">
        <v>13799</v>
      </c>
      <c r="F8969" s="556">
        <v>28500000</v>
      </c>
      <c r="G8969" s="541">
        <v>2023</v>
      </c>
      <c r="H8969" s="542">
        <f>VLOOKUP(G8969,[3]잔가율!$B$3:$C$33,2,FALSE)</f>
        <v>0.82599999999999996</v>
      </c>
      <c r="I8969" s="552">
        <f t="shared" si="140"/>
        <v>23541000</v>
      </c>
    </row>
    <row r="8970" spans="1:9">
      <c r="A8970" s="539">
        <v>8969</v>
      </c>
      <c r="B8970" s="540" t="s">
        <v>8534</v>
      </c>
      <c r="C8970" s="540" t="s">
        <v>12384</v>
      </c>
      <c r="D8970" s="540" t="s">
        <v>2782</v>
      </c>
      <c r="E8970" s="540" t="s">
        <v>13800</v>
      </c>
      <c r="F8970" s="556">
        <v>31280000</v>
      </c>
      <c r="G8970" s="541">
        <v>2023</v>
      </c>
      <c r="H8970" s="542">
        <f>VLOOKUP(G8970,[3]잔가율!$B$3:$C$33,2,FALSE)</f>
        <v>0.82599999999999996</v>
      </c>
      <c r="I8970" s="552">
        <f t="shared" si="140"/>
        <v>25837280</v>
      </c>
    </row>
    <row r="8971" spans="1:9">
      <c r="A8971" s="539">
        <v>8970</v>
      </c>
      <c r="B8971" s="540" t="s">
        <v>8534</v>
      </c>
      <c r="C8971" s="540" t="s">
        <v>12384</v>
      </c>
      <c r="D8971" s="540" t="s">
        <v>2782</v>
      </c>
      <c r="E8971" s="540" t="s">
        <v>13801</v>
      </c>
      <c r="F8971" s="556">
        <v>26410000</v>
      </c>
      <c r="G8971" s="541">
        <v>2023</v>
      </c>
      <c r="H8971" s="542">
        <f>VLOOKUP(G8971,[3]잔가율!$B$3:$C$33,2,FALSE)</f>
        <v>0.82599999999999996</v>
      </c>
      <c r="I8971" s="552">
        <f t="shared" si="140"/>
        <v>21814660</v>
      </c>
    </row>
    <row r="8972" spans="1:9">
      <c r="A8972" s="539">
        <v>8971</v>
      </c>
      <c r="B8972" s="540" t="s">
        <v>8534</v>
      </c>
      <c r="C8972" s="540" t="s">
        <v>12384</v>
      </c>
      <c r="D8972" s="540" t="s">
        <v>2782</v>
      </c>
      <c r="E8972" s="540" t="s">
        <v>13802</v>
      </c>
      <c r="F8972" s="556">
        <v>28480000</v>
      </c>
      <c r="G8972" s="541">
        <v>2023</v>
      </c>
      <c r="H8972" s="542">
        <f>VLOOKUP(G8972,[3]잔가율!$B$3:$C$33,2,FALSE)</f>
        <v>0.82599999999999996</v>
      </c>
      <c r="I8972" s="552">
        <f t="shared" si="140"/>
        <v>23524480</v>
      </c>
    </row>
    <row r="8973" spans="1:9">
      <c r="A8973" s="539">
        <v>8972</v>
      </c>
      <c r="B8973" s="540" t="s">
        <v>8534</v>
      </c>
      <c r="C8973" s="540" t="s">
        <v>12384</v>
      </c>
      <c r="D8973" s="540" t="s">
        <v>2782</v>
      </c>
      <c r="E8973" s="540" t="s">
        <v>13803</v>
      </c>
      <c r="F8973" s="556">
        <v>28400000</v>
      </c>
      <c r="G8973" s="541">
        <v>2023</v>
      </c>
      <c r="H8973" s="542">
        <f>VLOOKUP(G8973,[3]잔가율!$B$3:$C$33,2,FALSE)</f>
        <v>0.82599999999999996</v>
      </c>
      <c r="I8973" s="552">
        <f t="shared" si="140"/>
        <v>23458400</v>
      </c>
    </row>
    <row r="8974" spans="1:9">
      <c r="A8974" s="539">
        <v>8973</v>
      </c>
      <c r="B8974" s="540" t="s">
        <v>8534</v>
      </c>
      <c r="C8974" s="540" t="s">
        <v>12384</v>
      </c>
      <c r="D8974" s="540" t="s">
        <v>2782</v>
      </c>
      <c r="E8974" s="540" t="s">
        <v>13804</v>
      </c>
      <c r="F8974" s="556">
        <v>31440000</v>
      </c>
      <c r="G8974" s="541">
        <v>2023</v>
      </c>
      <c r="H8974" s="542">
        <f>VLOOKUP(G8974,[3]잔가율!$B$3:$C$33,2,FALSE)</f>
        <v>0.82599999999999996</v>
      </c>
      <c r="I8974" s="552">
        <f t="shared" si="140"/>
        <v>25969440</v>
      </c>
    </row>
    <row r="8975" spans="1:9">
      <c r="A8975" s="539">
        <v>8974</v>
      </c>
      <c r="B8975" s="540" t="s">
        <v>8534</v>
      </c>
      <c r="C8975" s="540" t="s">
        <v>12384</v>
      </c>
      <c r="D8975" s="540" t="s">
        <v>2782</v>
      </c>
      <c r="E8975" s="540" t="s">
        <v>13805</v>
      </c>
      <c r="F8975" s="556">
        <v>27730000</v>
      </c>
      <c r="G8975" s="541">
        <v>2023</v>
      </c>
      <c r="H8975" s="542">
        <f>VLOOKUP(G8975,[3]잔가율!$B$3:$C$33,2,FALSE)</f>
        <v>0.82599999999999996</v>
      </c>
      <c r="I8975" s="552">
        <f t="shared" si="140"/>
        <v>22904980</v>
      </c>
    </row>
    <row r="8976" spans="1:9">
      <c r="A8976" s="539">
        <v>8975</v>
      </c>
      <c r="B8976" s="540" t="s">
        <v>8534</v>
      </c>
      <c r="C8976" s="540" t="s">
        <v>12384</v>
      </c>
      <c r="D8976" s="540" t="s">
        <v>2782</v>
      </c>
      <c r="E8976" s="540" t="s">
        <v>13806</v>
      </c>
      <c r="F8976" s="556">
        <v>28310000</v>
      </c>
      <c r="G8976" s="541">
        <v>2023</v>
      </c>
      <c r="H8976" s="542">
        <f>VLOOKUP(G8976,[3]잔가율!$B$3:$C$33,2,FALSE)</f>
        <v>0.82599999999999996</v>
      </c>
      <c r="I8976" s="552">
        <f t="shared" si="140"/>
        <v>23384060</v>
      </c>
    </row>
    <row r="8977" spans="1:9">
      <c r="A8977" s="539">
        <v>8976</v>
      </c>
      <c r="B8977" s="540" t="s">
        <v>8534</v>
      </c>
      <c r="C8977" s="540" t="s">
        <v>12384</v>
      </c>
      <c r="D8977" s="540" t="s">
        <v>2782</v>
      </c>
      <c r="E8977" s="540" t="s">
        <v>13807</v>
      </c>
      <c r="F8977" s="556">
        <v>29770000</v>
      </c>
      <c r="G8977" s="541">
        <v>2023</v>
      </c>
      <c r="H8977" s="542">
        <f>VLOOKUP(G8977,[3]잔가율!$B$3:$C$33,2,FALSE)</f>
        <v>0.82599999999999996</v>
      </c>
      <c r="I8977" s="552">
        <f t="shared" si="140"/>
        <v>24590020</v>
      </c>
    </row>
    <row r="8978" spans="1:9">
      <c r="A8978" s="539">
        <v>8977</v>
      </c>
      <c r="B8978" s="540" t="s">
        <v>8534</v>
      </c>
      <c r="C8978" s="540" t="s">
        <v>12384</v>
      </c>
      <c r="D8978" s="540" t="s">
        <v>2782</v>
      </c>
      <c r="E8978" s="540" t="s">
        <v>13808</v>
      </c>
      <c r="F8978" s="556">
        <v>31100000</v>
      </c>
      <c r="G8978" s="541">
        <v>2023</v>
      </c>
      <c r="H8978" s="542">
        <f>VLOOKUP(G8978,[3]잔가율!$B$3:$C$33,2,FALSE)</f>
        <v>0.82599999999999996</v>
      </c>
      <c r="I8978" s="552">
        <f t="shared" si="140"/>
        <v>25688600</v>
      </c>
    </row>
    <row r="8979" spans="1:9">
      <c r="A8979" s="539">
        <v>8978</v>
      </c>
      <c r="B8979" s="540" t="s">
        <v>8534</v>
      </c>
      <c r="C8979" s="540" t="s">
        <v>12384</v>
      </c>
      <c r="D8979" s="540" t="s">
        <v>2782</v>
      </c>
      <c r="E8979" s="540" t="s">
        <v>13809</v>
      </c>
      <c r="F8979" s="556">
        <v>31100000</v>
      </c>
      <c r="G8979" s="541">
        <v>2023</v>
      </c>
      <c r="H8979" s="542">
        <f>VLOOKUP(G8979,[3]잔가율!$B$3:$C$33,2,FALSE)</f>
        <v>0.82599999999999996</v>
      </c>
      <c r="I8979" s="552">
        <f t="shared" si="140"/>
        <v>25688600</v>
      </c>
    </row>
    <row r="8980" spans="1:9">
      <c r="A8980" s="539">
        <v>8979</v>
      </c>
      <c r="B8980" s="540" t="s">
        <v>8534</v>
      </c>
      <c r="C8980" s="540" t="s">
        <v>12384</v>
      </c>
      <c r="D8980" s="540" t="s">
        <v>2782</v>
      </c>
      <c r="E8980" s="540" t="s">
        <v>13810</v>
      </c>
      <c r="F8980" s="556">
        <v>27940000</v>
      </c>
      <c r="G8980" s="541">
        <v>2023</v>
      </c>
      <c r="H8980" s="542">
        <f>VLOOKUP(G8980,[3]잔가율!$B$3:$C$33,2,FALSE)</f>
        <v>0.82599999999999996</v>
      </c>
      <c r="I8980" s="552">
        <f t="shared" si="140"/>
        <v>23078440</v>
      </c>
    </row>
    <row r="8981" spans="1:9">
      <c r="A8981" s="539">
        <v>8980</v>
      </c>
      <c r="B8981" s="540" t="s">
        <v>8534</v>
      </c>
      <c r="C8981" s="540" t="s">
        <v>12384</v>
      </c>
      <c r="D8981" s="540" t="s">
        <v>2782</v>
      </c>
      <c r="E8981" s="540" t="s">
        <v>13811</v>
      </c>
      <c r="F8981" s="556">
        <v>31460000</v>
      </c>
      <c r="G8981" s="541">
        <v>2023</v>
      </c>
      <c r="H8981" s="542">
        <f>VLOOKUP(G8981,[3]잔가율!$B$3:$C$33,2,FALSE)</f>
        <v>0.82599999999999996</v>
      </c>
      <c r="I8981" s="552">
        <f t="shared" si="140"/>
        <v>25985960</v>
      </c>
    </row>
    <row r="8982" spans="1:9">
      <c r="A8982" s="539">
        <v>8981</v>
      </c>
      <c r="B8982" s="540" t="s">
        <v>8534</v>
      </c>
      <c r="C8982" s="540" t="s">
        <v>12384</v>
      </c>
      <c r="D8982" s="540" t="s">
        <v>2782</v>
      </c>
      <c r="E8982" s="540" t="s">
        <v>13812</v>
      </c>
      <c r="F8982" s="556">
        <v>30790000</v>
      </c>
      <c r="G8982" s="541">
        <v>2023</v>
      </c>
      <c r="H8982" s="542">
        <f>VLOOKUP(G8982,[3]잔가율!$B$3:$C$33,2,FALSE)</f>
        <v>0.82599999999999996</v>
      </c>
      <c r="I8982" s="552">
        <f t="shared" si="140"/>
        <v>25432540</v>
      </c>
    </row>
    <row r="8983" spans="1:9">
      <c r="A8983" s="539">
        <v>8982</v>
      </c>
      <c r="B8983" s="540" t="s">
        <v>8534</v>
      </c>
      <c r="C8983" s="540" t="s">
        <v>12384</v>
      </c>
      <c r="D8983" s="540" t="s">
        <v>2782</v>
      </c>
      <c r="E8983" s="540" t="s">
        <v>13813</v>
      </c>
      <c r="F8983" s="556">
        <v>34420000</v>
      </c>
      <c r="G8983" s="541">
        <v>2023</v>
      </c>
      <c r="H8983" s="542">
        <f>VLOOKUP(G8983,[3]잔가율!$B$3:$C$33,2,FALSE)</f>
        <v>0.82599999999999996</v>
      </c>
      <c r="I8983" s="552">
        <f t="shared" si="140"/>
        <v>28430920</v>
      </c>
    </row>
    <row r="8984" spans="1:9">
      <c r="A8984" s="539">
        <v>8983</v>
      </c>
      <c r="B8984" s="540" t="s">
        <v>8534</v>
      </c>
      <c r="C8984" s="540" t="s">
        <v>12384</v>
      </c>
      <c r="D8984" s="540" t="s">
        <v>2782</v>
      </c>
      <c r="E8984" s="540" t="s">
        <v>13814</v>
      </c>
      <c r="F8984" s="556">
        <v>29510000</v>
      </c>
      <c r="G8984" s="541">
        <v>2023</v>
      </c>
      <c r="H8984" s="542">
        <f>VLOOKUP(G8984,[3]잔가율!$B$3:$C$33,2,FALSE)</f>
        <v>0.82599999999999996</v>
      </c>
      <c r="I8984" s="552">
        <f t="shared" si="140"/>
        <v>24375260</v>
      </c>
    </row>
    <row r="8985" spans="1:9">
      <c r="A8985" s="539">
        <v>8984</v>
      </c>
      <c r="B8985" s="540" t="s">
        <v>8534</v>
      </c>
      <c r="C8985" s="540" t="s">
        <v>12384</v>
      </c>
      <c r="D8985" s="540" t="s">
        <v>2782</v>
      </c>
      <c r="E8985" s="540" t="s">
        <v>13815</v>
      </c>
      <c r="F8985" s="556">
        <v>31930000</v>
      </c>
      <c r="G8985" s="541">
        <v>2023</v>
      </c>
      <c r="H8985" s="542">
        <f>VLOOKUP(G8985,[3]잔가율!$B$3:$C$33,2,FALSE)</f>
        <v>0.82599999999999996</v>
      </c>
      <c r="I8985" s="552">
        <f t="shared" si="140"/>
        <v>26374180</v>
      </c>
    </row>
    <row r="8986" spans="1:9">
      <c r="A8986" s="539">
        <v>8985</v>
      </c>
      <c r="B8986" s="540" t="s">
        <v>8534</v>
      </c>
      <c r="C8986" s="540" t="s">
        <v>12384</v>
      </c>
      <c r="D8986" s="540" t="s">
        <v>2782</v>
      </c>
      <c r="E8986" s="540" t="s">
        <v>13816</v>
      </c>
      <c r="F8986" s="556">
        <v>31680000</v>
      </c>
      <c r="G8986" s="541">
        <v>2023</v>
      </c>
      <c r="H8986" s="542">
        <f>VLOOKUP(G8986,[3]잔가율!$B$3:$C$33,2,FALSE)</f>
        <v>0.82599999999999996</v>
      </c>
      <c r="I8986" s="552">
        <f t="shared" si="140"/>
        <v>26167680</v>
      </c>
    </row>
    <row r="8987" spans="1:9">
      <c r="A8987" s="539">
        <v>8986</v>
      </c>
      <c r="B8987" s="540" t="s">
        <v>8534</v>
      </c>
      <c r="C8987" s="540" t="s">
        <v>12384</v>
      </c>
      <c r="D8987" s="540" t="s">
        <v>2782</v>
      </c>
      <c r="E8987" s="540" t="s">
        <v>13817</v>
      </c>
      <c r="F8987" s="556">
        <v>32970000</v>
      </c>
      <c r="G8987" s="541">
        <v>2023</v>
      </c>
      <c r="H8987" s="542">
        <f>VLOOKUP(G8987,[3]잔가율!$B$3:$C$33,2,FALSE)</f>
        <v>0.82599999999999996</v>
      </c>
      <c r="I8987" s="552">
        <f t="shared" si="140"/>
        <v>27233220</v>
      </c>
    </row>
    <row r="8988" spans="1:9">
      <c r="A8988" s="539">
        <v>8987</v>
      </c>
      <c r="B8988" s="540" t="s">
        <v>8534</v>
      </c>
      <c r="C8988" s="540" t="s">
        <v>12384</v>
      </c>
      <c r="D8988" s="540" t="s">
        <v>2782</v>
      </c>
      <c r="E8988" s="540" t="s">
        <v>13818</v>
      </c>
      <c r="F8988" s="556">
        <v>32970000</v>
      </c>
      <c r="G8988" s="541">
        <v>2023</v>
      </c>
      <c r="H8988" s="542">
        <f>VLOOKUP(G8988,[3]잔가율!$B$3:$C$33,2,FALSE)</f>
        <v>0.82599999999999996</v>
      </c>
      <c r="I8988" s="552">
        <f t="shared" si="140"/>
        <v>27233220</v>
      </c>
    </row>
    <row r="8989" spans="1:9">
      <c r="A8989" s="539">
        <v>8988</v>
      </c>
      <c r="B8989" s="540" t="s">
        <v>8534</v>
      </c>
      <c r="C8989" s="540" t="s">
        <v>12384</v>
      </c>
      <c r="D8989" s="540" t="s">
        <v>2782</v>
      </c>
      <c r="E8989" s="540" t="s">
        <v>13819</v>
      </c>
      <c r="F8989" s="556">
        <v>27700000</v>
      </c>
      <c r="G8989" s="541">
        <v>2023</v>
      </c>
      <c r="H8989" s="542">
        <f>VLOOKUP(G8989,[3]잔가율!$B$3:$C$33,2,FALSE)</f>
        <v>0.82599999999999996</v>
      </c>
      <c r="I8989" s="552">
        <f t="shared" si="140"/>
        <v>22880200</v>
      </c>
    </row>
    <row r="8990" spans="1:9">
      <c r="A8990" s="539">
        <v>8989</v>
      </c>
      <c r="B8990" s="540" t="s">
        <v>8534</v>
      </c>
      <c r="C8990" s="540" t="s">
        <v>12384</v>
      </c>
      <c r="D8990" s="540" t="s">
        <v>2782</v>
      </c>
      <c r="E8990" s="540" t="s">
        <v>13820</v>
      </c>
      <c r="F8990" s="556">
        <v>29580000</v>
      </c>
      <c r="G8990" s="541">
        <v>2023</v>
      </c>
      <c r="H8990" s="542">
        <f>VLOOKUP(G8990,[3]잔가율!$B$3:$C$33,2,FALSE)</f>
        <v>0.82599999999999996</v>
      </c>
      <c r="I8990" s="552">
        <f t="shared" si="140"/>
        <v>24433080</v>
      </c>
    </row>
    <row r="8991" spans="1:9">
      <c r="A8991" s="539">
        <v>8990</v>
      </c>
      <c r="B8991" s="540" t="s">
        <v>8534</v>
      </c>
      <c r="C8991" s="540" t="s">
        <v>12384</v>
      </c>
      <c r="D8991" s="540" t="s">
        <v>2782</v>
      </c>
      <c r="E8991" s="540" t="s">
        <v>13821</v>
      </c>
      <c r="F8991" s="556">
        <v>27170000</v>
      </c>
      <c r="G8991" s="541">
        <v>2023</v>
      </c>
      <c r="H8991" s="542">
        <f>VLOOKUP(G8991,[3]잔가율!$B$3:$C$33,2,FALSE)</f>
        <v>0.82599999999999996</v>
      </c>
      <c r="I8991" s="552">
        <f t="shared" si="140"/>
        <v>22442420</v>
      </c>
    </row>
    <row r="8992" spans="1:9">
      <c r="A8992" s="539">
        <v>8991</v>
      </c>
      <c r="B8992" s="540" t="s">
        <v>8534</v>
      </c>
      <c r="C8992" s="540" t="s">
        <v>12384</v>
      </c>
      <c r="D8992" s="540" t="s">
        <v>2782</v>
      </c>
      <c r="E8992" s="540" t="s">
        <v>13822</v>
      </c>
      <c r="F8992" s="556">
        <v>28890000</v>
      </c>
      <c r="G8992" s="541">
        <v>2023</v>
      </c>
      <c r="H8992" s="542">
        <f>VLOOKUP(G8992,[3]잔가율!$B$3:$C$33,2,FALSE)</f>
        <v>0.82599999999999996</v>
      </c>
      <c r="I8992" s="552">
        <f t="shared" si="140"/>
        <v>23863140</v>
      </c>
    </row>
    <row r="8993" spans="1:9">
      <c r="A8993" s="539">
        <v>8992</v>
      </c>
      <c r="B8993" s="540" t="s">
        <v>8534</v>
      </c>
      <c r="C8993" s="540" t="s">
        <v>12384</v>
      </c>
      <c r="D8993" s="540" t="s">
        <v>2782</v>
      </c>
      <c r="E8993" s="540" t="s">
        <v>13823</v>
      </c>
      <c r="F8993" s="556">
        <v>26360000</v>
      </c>
      <c r="G8993" s="541">
        <v>2023</v>
      </c>
      <c r="H8993" s="542">
        <f>VLOOKUP(G8993,[3]잔가율!$B$3:$C$33,2,FALSE)</f>
        <v>0.82599999999999996</v>
      </c>
      <c r="I8993" s="552">
        <f t="shared" si="140"/>
        <v>21773360</v>
      </c>
    </row>
    <row r="8994" spans="1:9">
      <c r="A8994" s="539">
        <v>8993</v>
      </c>
      <c r="B8994" s="540" t="s">
        <v>8534</v>
      </c>
      <c r="C8994" s="540" t="s">
        <v>12384</v>
      </c>
      <c r="D8994" s="540" t="s">
        <v>2782</v>
      </c>
      <c r="E8994" s="540" t="s">
        <v>13824</v>
      </c>
      <c r="F8994" s="556">
        <v>27550000</v>
      </c>
      <c r="G8994" s="541">
        <v>2023</v>
      </c>
      <c r="H8994" s="542">
        <f>VLOOKUP(G8994,[3]잔가율!$B$3:$C$33,2,FALSE)</f>
        <v>0.82599999999999996</v>
      </c>
      <c r="I8994" s="552">
        <f t="shared" si="140"/>
        <v>22756300</v>
      </c>
    </row>
    <row r="8995" spans="1:9">
      <c r="A8995" s="539">
        <v>8994</v>
      </c>
      <c r="B8995" s="540" t="s">
        <v>8534</v>
      </c>
      <c r="C8995" s="540" t="s">
        <v>12384</v>
      </c>
      <c r="D8995" s="540" t="s">
        <v>2782</v>
      </c>
      <c r="E8995" s="540" t="s">
        <v>13825</v>
      </c>
      <c r="F8995" s="556">
        <v>26950000</v>
      </c>
      <c r="G8995" s="541">
        <v>2023</v>
      </c>
      <c r="H8995" s="542">
        <f>VLOOKUP(G8995,[3]잔가율!$B$3:$C$33,2,FALSE)</f>
        <v>0.82599999999999996</v>
      </c>
      <c r="I8995" s="552">
        <f t="shared" si="140"/>
        <v>22260700</v>
      </c>
    </row>
    <row r="8996" spans="1:9">
      <c r="A8996" s="539">
        <v>8995</v>
      </c>
      <c r="B8996" s="540" t="s">
        <v>8534</v>
      </c>
      <c r="C8996" s="540" t="s">
        <v>12384</v>
      </c>
      <c r="D8996" s="540" t="s">
        <v>2782</v>
      </c>
      <c r="E8996" s="540" t="s">
        <v>13826</v>
      </c>
      <c r="F8996" s="556">
        <v>27350000</v>
      </c>
      <c r="G8996" s="541">
        <v>2023</v>
      </c>
      <c r="H8996" s="542">
        <f>VLOOKUP(G8996,[3]잔가율!$B$3:$C$33,2,FALSE)</f>
        <v>0.82599999999999996</v>
      </c>
      <c r="I8996" s="552">
        <f t="shared" si="140"/>
        <v>22591100</v>
      </c>
    </row>
    <row r="8997" spans="1:9">
      <c r="A8997" s="539">
        <v>8996</v>
      </c>
      <c r="B8997" s="540" t="s">
        <v>8534</v>
      </c>
      <c r="C8997" s="540" t="s">
        <v>12384</v>
      </c>
      <c r="D8997" s="540" t="s">
        <v>2782</v>
      </c>
      <c r="E8997" s="540" t="s">
        <v>13827</v>
      </c>
      <c r="F8997" s="556">
        <v>26740000</v>
      </c>
      <c r="G8997" s="541">
        <v>2023</v>
      </c>
      <c r="H8997" s="542">
        <f>VLOOKUP(G8997,[3]잔가율!$B$3:$C$33,2,FALSE)</f>
        <v>0.82599999999999996</v>
      </c>
      <c r="I8997" s="552">
        <f t="shared" si="140"/>
        <v>22087240</v>
      </c>
    </row>
    <row r="8998" spans="1:9">
      <c r="A8998" s="539">
        <v>8997</v>
      </c>
      <c r="B8998" s="540" t="s">
        <v>8534</v>
      </c>
      <c r="C8998" s="540" t="s">
        <v>12384</v>
      </c>
      <c r="D8998" s="540" t="s">
        <v>2782</v>
      </c>
      <c r="E8998" s="540" t="s">
        <v>13828</v>
      </c>
      <c r="F8998" s="556">
        <v>28600000</v>
      </c>
      <c r="G8998" s="541">
        <v>2023</v>
      </c>
      <c r="H8998" s="542">
        <f>VLOOKUP(G8998,[3]잔가율!$B$3:$C$33,2,FALSE)</f>
        <v>0.82599999999999996</v>
      </c>
      <c r="I8998" s="552">
        <f t="shared" si="140"/>
        <v>23623600</v>
      </c>
    </row>
    <row r="8999" spans="1:9">
      <c r="A8999" s="539">
        <v>8998</v>
      </c>
      <c r="B8999" s="540" t="s">
        <v>8534</v>
      </c>
      <c r="C8999" s="540" t="s">
        <v>12384</v>
      </c>
      <c r="D8999" s="540" t="s">
        <v>2782</v>
      </c>
      <c r="E8999" s="540" t="s">
        <v>13829</v>
      </c>
      <c r="F8999" s="556">
        <v>28750000</v>
      </c>
      <c r="G8999" s="541">
        <v>2023</v>
      </c>
      <c r="H8999" s="542">
        <f>VLOOKUP(G8999,[3]잔가율!$B$3:$C$33,2,FALSE)</f>
        <v>0.82599999999999996</v>
      </c>
      <c r="I8999" s="552">
        <f t="shared" si="140"/>
        <v>23747500</v>
      </c>
    </row>
    <row r="9000" spans="1:9">
      <c r="A9000" s="539">
        <v>8999</v>
      </c>
      <c r="B9000" s="540" t="s">
        <v>8534</v>
      </c>
      <c r="C9000" s="540" t="s">
        <v>12384</v>
      </c>
      <c r="D9000" s="540" t="s">
        <v>2782</v>
      </c>
      <c r="E9000" s="540" t="s">
        <v>13830</v>
      </c>
      <c r="F9000" s="556">
        <v>27130000</v>
      </c>
      <c r="G9000" s="541">
        <v>2023</v>
      </c>
      <c r="H9000" s="542">
        <f>VLOOKUP(G9000,[3]잔가율!$B$3:$C$33,2,FALSE)</f>
        <v>0.82599999999999996</v>
      </c>
      <c r="I9000" s="552">
        <f t="shared" si="140"/>
        <v>22409380</v>
      </c>
    </row>
    <row r="9001" spans="1:9">
      <c r="A9001" s="539">
        <v>9000</v>
      </c>
      <c r="B9001" s="540" t="s">
        <v>8534</v>
      </c>
      <c r="C9001" s="540" t="s">
        <v>12384</v>
      </c>
      <c r="D9001" s="540" t="s">
        <v>2782</v>
      </c>
      <c r="E9001" s="540" t="s">
        <v>13831</v>
      </c>
      <c r="F9001" s="556">
        <v>27780000</v>
      </c>
      <c r="G9001" s="541">
        <v>2023</v>
      </c>
      <c r="H9001" s="542">
        <f>VLOOKUP(G9001,[3]잔가율!$B$3:$C$33,2,FALSE)</f>
        <v>0.82599999999999996</v>
      </c>
      <c r="I9001" s="552">
        <f t="shared" si="140"/>
        <v>22946280</v>
      </c>
    </row>
    <row r="9002" spans="1:9">
      <c r="A9002" s="539">
        <v>9001</v>
      </c>
      <c r="B9002" s="540" t="s">
        <v>8534</v>
      </c>
      <c r="C9002" s="540" t="s">
        <v>12384</v>
      </c>
      <c r="D9002" s="540" t="s">
        <v>2782</v>
      </c>
      <c r="E9002" s="540" t="s">
        <v>13832</v>
      </c>
      <c r="F9002" s="556">
        <v>31110000</v>
      </c>
      <c r="G9002" s="541">
        <v>2023</v>
      </c>
      <c r="H9002" s="542">
        <f>VLOOKUP(G9002,[3]잔가율!$B$3:$C$33,2,FALSE)</f>
        <v>0.82599999999999996</v>
      </c>
      <c r="I9002" s="552">
        <f t="shared" si="140"/>
        <v>25696860</v>
      </c>
    </row>
    <row r="9003" spans="1:9">
      <c r="A9003" s="539">
        <v>9002</v>
      </c>
      <c r="B9003" s="540" t="s">
        <v>8534</v>
      </c>
      <c r="C9003" s="540" t="s">
        <v>12384</v>
      </c>
      <c r="D9003" s="540" t="s">
        <v>2782</v>
      </c>
      <c r="E9003" s="540" t="s">
        <v>13833</v>
      </c>
      <c r="F9003" s="556">
        <v>27720000</v>
      </c>
      <c r="G9003" s="541">
        <v>2023</v>
      </c>
      <c r="H9003" s="542">
        <f>VLOOKUP(G9003,[3]잔가율!$B$3:$C$33,2,FALSE)</f>
        <v>0.82599999999999996</v>
      </c>
      <c r="I9003" s="552">
        <f t="shared" si="140"/>
        <v>22896720</v>
      </c>
    </row>
    <row r="9004" spans="1:9">
      <c r="A9004" s="539">
        <v>9003</v>
      </c>
      <c r="B9004" s="540" t="s">
        <v>8534</v>
      </c>
      <c r="C9004" s="540" t="s">
        <v>12384</v>
      </c>
      <c r="D9004" s="540" t="s">
        <v>2782</v>
      </c>
      <c r="E9004" s="540" t="s">
        <v>13834</v>
      </c>
      <c r="F9004" s="556">
        <v>29130000</v>
      </c>
      <c r="G9004" s="541">
        <v>2023</v>
      </c>
      <c r="H9004" s="542">
        <f>VLOOKUP(G9004,[3]잔가율!$B$3:$C$33,2,FALSE)</f>
        <v>0.82599999999999996</v>
      </c>
      <c r="I9004" s="552">
        <f t="shared" si="140"/>
        <v>24061380</v>
      </c>
    </row>
    <row r="9005" spans="1:9">
      <c r="A9005" s="539">
        <v>9004</v>
      </c>
      <c r="B9005" s="540" t="s">
        <v>8534</v>
      </c>
      <c r="C9005" s="540" t="s">
        <v>12384</v>
      </c>
      <c r="D9005" s="540" t="s">
        <v>2782</v>
      </c>
      <c r="E9005" s="540" t="s">
        <v>13835</v>
      </c>
      <c r="F9005" s="556">
        <v>27210000</v>
      </c>
      <c r="G9005" s="541">
        <v>2023</v>
      </c>
      <c r="H9005" s="542">
        <f>VLOOKUP(G9005,[3]잔가율!$B$3:$C$33,2,FALSE)</f>
        <v>0.82599999999999996</v>
      </c>
      <c r="I9005" s="552">
        <f t="shared" si="140"/>
        <v>22475460</v>
      </c>
    </row>
    <row r="9006" spans="1:9">
      <c r="A9006" s="539">
        <v>9005</v>
      </c>
      <c r="B9006" s="540" t="s">
        <v>8534</v>
      </c>
      <c r="C9006" s="540" t="s">
        <v>12384</v>
      </c>
      <c r="D9006" s="540" t="s">
        <v>2782</v>
      </c>
      <c r="E9006" s="540" t="s">
        <v>13836</v>
      </c>
      <c r="F9006" s="556">
        <v>29990000</v>
      </c>
      <c r="G9006" s="541">
        <v>2023</v>
      </c>
      <c r="H9006" s="542">
        <f>VLOOKUP(G9006,[3]잔가율!$B$3:$C$33,2,FALSE)</f>
        <v>0.82599999999999996</v>
      </c>
      <c r="I9006" s="552">
        <f t="shared" si="140"/>
        <v>24771740</v>
      </c>
    </row>
    <row r="9007" spans="1:9">
      <c r="A9007" s="539">
        <v>9006</v>
      </c>
      <c r="B9007" s="540" t="s">
        <v>8534</v>
      </c>
      <c r="C9007" s="540" t="s">
        <v>12384</v>
      </c>
      <c r="D9007" s="540" t="s">
        <v>2782</v>
      </c>
      <c r="E9007" s="540" t="s">
        <v>13837</v>
      </c>
      <c r="F9007" s="556">
        <v>28600000</v>
      </c>
      <c r="G9007" s="541">
        <v>2023</v>
      </c>
      <c r="H9007" s="542">
        <f>VLOOKUP(G9007,[3]잔가율!$B$3:$C$33,2,FALSE)</f>
        <v>0.82599999999999996</v>
      </c>
      <c r="I9007" s="552">
        <f t="shared" si="140"/>
        <v>23623600</v>
      </c>
    </row>
    <row r="9008" spans="1:9">
      <c r="A9008" s="539">
        <v>9007</v>
      </c>
      <c r="B9008" s="540" t="s">
        <v>8534</v>
      </c>
      <c r="C9008" s="540" t="s">
        <v>12384</v>
      </c>
      <c r="D9008" s="540" t="s">
        <v>2782</v>
      </c>
      <c r="E9008" s="540" t="s">
        <v>13838</v>
      </c>
      <c r="F9008" s="556">
        <v>29990000</v>
      </c>
      <c r="G9008" s="541">
        <v>2023</v>
      </c>
      <c r="H9008" s="542">
        <f>VLOOKUP(G9008,[3]잔가율!$B$3:$C$33,2,FALSE)</f>
        <v>0.82599999999999996</v>
      </c>
      <c r="I9008" s="552">
        <f t="shared" si="140"/>
        <v>24771740</v>
      </c>
    </row>
    <row r="9009" spans="1:9">
      <c r="A9009" s="539">
        <v>9008</v>
      </c>
      <c r="B9009" s="540" t="s">
        <v>8534</v>
      </c>
      <c r="C9009" s="540" t="s">
        <v>12384</v>
      </c>
      <c r="D9009" s="540" t="s">
        <v>2782</v>
      </c>
      <c r="E9009" s="540" t="s">
        <v>13839</v>
      </c>
      <c r="F9009" s="556">
        <v>29640000</v>
      </c>
      <c r="G9009" s="541">
        <v>2023</v>
      </c>
      <c r="H9009" s="542">
        <f>VLOOKUP(G9009,[3]잔가율!$B$3:$C$33,2,FALSE)</f>
        <v>0.82599999999999996</v>
      </c>
      <c r="I9009" s="552">
        <f t="shared" si="140"/>
        <v>24482640</v>
      </c>
    </row>
    <row r="9010" spans="1:9">
      <c r="A9010" s="539">
        <v>9009</v>
      </c>
      <c r="B9010" s="540" t="s">
        <v>8534</v>
      </c>
      <c r="C9010" s="540" t="s">
        <v>12384</v>
      </c>
      <c r="D9010" s="540" t="s">
        <v>2782</v>
      </c>
      <c r="E9010" s="540" t="s">
        <v>13840</v>
      </c>
      <c r="F9010" s="556">
        <v>31000000</v>
      </c>
      <c r="G9010" s="541">
        <v>2023</v>
      </c>
      <c r="H9010" s="542">
        <f>VLOOKUP(G9010,[3]잔가율!$B$3:$C$33,2,FALSE)</f>
        <v>0.82599999999999996</v>
      </c>
      <c r="I9010" s="552">
        <f t="shared" si="140"/>
        <v>25606000</v>
      </c>
    </row>
    <row r="9011" spans="1:9">
      <c r="A9011" s="539">
        <v>9010</v>
      </c>
      <c r="B9011" s="540" t="s">
        <v>8534</v>
      </c>
      <c r="C9011" s="540" t="s">
        <v>12384</v>
      </c>
      <c r="D9011" s="540" t="s">
        <v>2782</v>
      </c>
      <c r="E9011" s="540" t="s">
        <v>13841</v>
      </c>
      <c r="F9011" s="556">
        <v>26990000</v>
      </c>
      <c r="G9011" s="541">
        <v>2023</v>
      </c>
      <c r="H9011" s="542">
        <f>VLOOKUP(G9011,[3]잔가율!$B$3:$C$33,2,FALSE)</f>
        <v>0.82599999999999996</v>
      </c>
      <c r="I9011" s="552">
        <f t="shared" si="140"/>
        <v>22293740</v>
      </c>
    </row>
    <row r="9012" spans="1:9">
      <c r="A9012" s="539">
        <v>9011</v>
      </c>
      <c r="B9012" s="540" t="s">
        <v>8534</v>
      </c>
      <c r="C9012" s="540" t="s">
        <v>12384</v>
      </c>
      <c r="D9012" s="540" t="s">
        <v>2782</v>
      </c>
      <c r="E9012" s="540" t="s">
        <v>13842</v>
      </c>
      <c r="F9012" s="556">
        <v>31000000</v>
      </c>
      <c r="G9012" s="541">
        <v>2023</v>
      </c>
      <c r="H9012" s="542">
        <f>VLOOKUP(G9012,[3]잔가율!$B$3:$C$33,2,FALSE)</f>
        <v>0.82599999999999996</v>
      </c>
      <c r="I9012" s="552">
        <f t="shared" si="140"/>
        <v>25606000</v>
      </c>
    </row>
    <row r="9013" spans="1:9">
      <c r="A9013" s="539">
        <v>9012</v>
      </c>
      <c r="B9013" s="540" t="s">
        <v>8534</v>
      </c>
      <c r="C9013" s="540" t="s">
        <v>12384</v>
      </c>
      <c r="D9013" s="540" t="s">
        <v>2782</v>
      </c>
      <c r="E9013" s="540" t="s">
        <v>13843</v>
      </c>
      <c r="F9013" s="556">
        <v>30900000</v>
      </c>
      <c r="G9013" s="541">
        <v>2023</v>
      </c>
      <c r="H9013" s="542">
        <f>VLOOKUP(G9013,[3]잔가율!$B$3:$C$33,2,FALSE)</f>
        <v>0.82599999999999996</v>
      </c>
      <c r="I9013" s="552">
        <f t="shared" si="140"/>
        <v>25523400</v>
      </c>
    </row>
    <row r="9014" spans="1:9">
      <c r="A9014" s="539">
        <v>9013</v>
      </c>
      <c r="B9014" s="540" t="s">
        <v>8534</v>
      </c>
      <c r="C9014" s="540" t="s">
        <v>12384</v>
      </c>
      <c r="D9014" s="540" t="s">
        <v>2782</v>
      </c>
      <c r="E9014" s="540" t="s">
        <v>13844</v>
      </c>
      <c r="F9014" s="556">
        <v>31000000</v>
      </c>
      <c r="G9014" s="541">
        <v>2023</v>
      </c>
      <c r="H9014" s="542">
        <f>VLOOKUP(G9014,[3]잔가율!$B$3:$C$33,2,FALSE)</f>
        <v>0.82599999999999996</v>
      </c>
      <c r="I9014" s="552">
        <f t="shared" si="140"/>
        <v>25606000</v>
      </c>
    </row>
    <row r="9015" spans="1:9">
      <c r="A9015" s="539">
        <v>9014</v>
      </c>
      <c r="B9015" s="540" t="s">
        <v>8534</v>
      </c>
      <c r="C9015" s="540" t="s">
        <v>12384</v>
      </c>
      <c r="D9015" s="540" t="s">
        <v>2782</v>
      </c>
      <c r="E9015" s="540" t="s">
        <v>13845</v>
      </c>
      <c r="F9015" s="556">
        <v>25690000</v>
      </c>
      <c r="G9015" s="541">
        <v>2023</v>
      </c>
      <c r="H9015" s="542">
        <f>VLOOKUP(G9015,[3]잔가율!$B$3:$C$33,2,FALSE)</f>
        <v>0.82599999999999996</v>
      </c>
      <c r="I9015" s="552">
        <f t="shared" si="140"/>
        <v>21219940</v>
      </c>
    </row>
    <row r="9016" spans="1:9">
      <c r="A9016" s="539">
        <v>9015</v>
      </c>
      <c r="B9016" s="540" t="s">
        <v>8534</v>
      </c>
      <c r="C9016" s="540" t="s">
        <v>12384</v>
      </c>
      <c r="D9016" s="540" t="s">
        <v>2782</v>
      </c>
      <c r="E9016" s="540" t="s">
        <v>13846</v>
      </c>
      <c r="F9016" s="556">
        <v>30600000</v>
      </c>
      <c r="G9016" s="541">
        <v>2023</v>
      </c>
      <c r="H9016" s="542">
        <f>VLOOKUP(G9016,[3]잔가율!$B$3:$C$33,2,FALSE)</f>
        <v>0.82599999999999996</v>
      </c>
      <c r="I9016" s="552">
        <f t="shared" si="140"/>
        <v>25275600</v>
      </c>
    </row>
    <row r="9017" spans="1:9">
      <c r="A9017" s="539">
        <v>9016</v>
      </c>
      <c r="B9017" s="540" t="s">
        <v>8534</v>
      </c>
      <c r="C9017" s="540" t="s">
        <v>12384</v>
      </c>
      <c r="D9017" s="540" t="s">
        <v>2782</v>
      </c>
      <c r="E9017" s="540" t="s">
        <v>13847</v>
      </c>
      <c r="F9017" s="556">
        <v>30090000</v>
      </c>
      <c r="G9017" s="541">
        <v>2023</v>
      </c>
      <c r="H9017" s="542">
        <f>VLOOKUP(G9017,[3]잔가율!$B$3:$C$33,2,FALSE)</f>
        <v>0.82599999999999996</v>
      </c>
      <c r="I9017" s="552">
        <f t="shared" si="140"/>
        <v>24854340</v>
      </c>
    </row>
    <row r="9018" spans="1:9">
      <c r="A9018" s="539">
        <v>9017</v>
      </c>
      <c r="B9018" s="540" t="s">
        <v>8534</v>
      </c>
      <c r="C9018" s="540" t="s">
        <v>12384</v>
      </c>
      <c r="D9018" s="540" t="s">
        <v>2782</v>
      </c>
      <c r="E9018" s="540" t="s">
        <v>13848</v>
      </c>
      <c r="F9018" s="556">
        <v>32590000</v>
      </c>
      <c r="G9018" s="541">
        <v>2023</v>
      </c>
      <c r="H9018" s="542">
        <f>VLOOKUP(G9018,[3]잔가율!$B$3:$C$33,2,FALSE)</f>
        <v>0.82599999999999996</v>
      </c>
      <c r="I9018" s="552">
        <f t="shared" si="140"/>
        <v>26919340</v>
      </c>
    </row>
    <row r="9019" spans="1:9">
      <c r="A9019" s="539">
        <v>9018</v>
      </c>
      <c r="B9019" s="540" t="s">
        <v>8534</v>
      </c>
      <c r="C9019" s="540" t="s">
        <v>12384</v>
      </c>
      <c r="D9019" s="540" t="s">
        <v>2782</v>
      </c>
      <c r="E9019" s="540" t="s">
        <v>13849</v>
      </c>
      <c r="F9019" s="556">
        <v>29860000</v>
      </c>
      <c r="G9019" s="541">
        <v>2023</v>
      </c>
      <c r="H9019" s="542">
        <f>VLOOKUP(G9019,[3]잔가율!$B$3:$C$33,2,FALSE)</f>
        <v>0.82599999999999996</v>
      </c>
      <c r="I9019" s="552">
        <f t="shared" si="140"/>
        <v>24664360</v>
      </c>
    </row>
    <row r="9020" spans="1:9">
      <c r="A9020" s="539">
        <v>9019</v>
      </c>
      <c r="B9020" s="540" t="s">
        <v>8534</v>
      </c>
      <c r="C9020" s="540" t="s">
        <v>12384</v>
      </c>
      <c r="D9020" s="540" t="s">
        <v>2782</v>
      </c>
      <c r="E9020" s="540" t="s">
        <v>13850</v>
      </c>
      <c r="F9020" s="556">
        <v>31700000</v>
      </c>
      <c r="G9020" s="541">
        <v>2023</v>
      </c>
      <c r="H9020" s="542">
        <f>VLOOKUP(G9020,[3]잔가율!$B$3:$C$33,2,FALSE)</f>
        <v>0.82599999999999996</v>
      </c>
      <c r="I9020" s="552">
        <f t="shared" si="140"/>
        <v>26184200</v>
      </c>
    </row>
    <row r="9021" spans="1:9">
      <c r="A9021" s="539">
        <v>9020</v>
      </c>
      <c r="B9021" s="540" t="s">
        <v>8534</v>
      </c>
      <c r="C9021" s="540" t="s">
        <v>12384</v>
      </c>
      <c r="D9021" s="540" t="s">
        <v>2782</v>
      </c>
      <c r="E9021" s="540" t="s">
        <v>13851</v>
      </c>
      <c r="F9021" s="556">
        <v>29630000</v>
      </c>
      <c r="G9021" s="541">
        <v>2023</v>
      </c>
      <c r="H9021" s="542">
        <f>VLOOKUP(G9021,[3]잔가율!$B$3:$C$33,2,FALSE)</f>
        <v>0.82599999999999996</v>
      </c>
      <c r="I9021" s="552">
        <f t="shared" si="140"/>
        <v>24474380</v>
      </c>
    </row>
    <row r="9022" spans="1:9">
      <c r="A9022" s="539">
        <v>9021</v>
      </c>
      <c r="B9022" s="540" t="s">
        <v>8534</v>
      </c>
      <c r="C9022" s="540" t="s">
        <v>12384</v>
      </c>
      <c r="D9022" s="540" t="s">
        <v>2782</v>
      </c>
      <c r="E9022" s="540" t="s">
        <v>13852</v>
      </c>
      <c r="F9022" s="556">
        <v>29630000</v>
      </c>
      <c r="G9022" s="541">
        <v>2023</v>
      </c>
      <c r="H9022" s="542">
        <f>VLOOKUP(G9022,[3]잔가율!$B$3:$C$33,2,FALSE)</f>
        <v>0.82599999999999996</v>
      </c>
      <c r="I9022" s="552">
        <f t="shared" si="140"/>
        <v>24474380</v>
      </c>
    </row>
    <row r="9023" spans="1:9">
      <c r="A9023" s="539">
        <v>9022</v>
      </c>
      <c r="B9023" s="540" t="s">
        <v>8534</v>
      </c>
      <c r="C9023" s="540" t="s">
        <v>12384</v>
      </c>
      <c r="D9023" s="540" t="s">
        <v>2782</v>
      </c>
      <c r="E9023" s="540" t="s">
        <v>13853</v>
      </c>
      <c r="F9023" s="556">
        <v>30480000</v>
      </c>
      <c r="G9023" s="541">
        <v>2023</v>
      </c>
      <c r="H9023" s="542">
        <f>VLOOKUP(G9023,[3]잔가율!$B$3:$C$33,2,FALSE)</f>
        <v>0.82599999999999996</v>
      </c>
      <c r="I9023" s="552">
        <f t="shared" si="140"/>
        <v>25176480</v>
      </c>
    </row>
    <row r="9024" spans="1:9">
      <c r="A9024" s="539">
        <v>9023</v>
      </c>
      <c r="B9024" s="540" t="s">
        <v>8534</v>
      </c>
      <c r="C9024" s="540" t="s">
        <v>12384</v>
      </c>
      <c r="D9024" s="540" t="s">
        <v>2782</v>
      </c>
      <c r="E9024" s="540" t="s">
        <v>13854</v>
      </c>
      <c r="F9024" s="556">
        <v>34440000</v>
      </c>
      <c r="G9024" s="541">
        <v>2023</v>
      </c>
      <c r="H9024" s="542">
        <f>VLOOKUP(G9024,[3]잔가율!$B$3:$C$33,2,FALSE)</f>
        <v>0.82599999999999996</v>
      </c>
      <c r="I9024" s="552">
        <f t="shared" si="140"/>
        <v>28447440</v>
      </c>
    </row>
    <row r="9025" spans="1:9">
      <c r="A9025" s="539">
        <v>9024</v>
      </c>
      <c r="B9025" s="540" t="s">
        <v>8534</v>
      </c>
      <c r="C9025" s="540" t="s">
        <v>12384</v>
      </c>
      <c r="D9025" s="540" t="s">
        <v>2782</v>
      </c>
      <c r="E9025" s="540" t="s">
        <v>13855</v>
      </c>
      <c r="F9025" s="556">
        <v>29090000</v>
      </c>
      <c r="G9025" s="541">
        <v>2023</v>
      </c>
      <c r="H9025" s="542">
        <f>VLOOKUP(G9025,[3]잔가율!$B$3:$C$33,2,FALSE)</f>
        <v>0.82599999999999996</v>
      </c>
      <c r="I9025" s="552">
        <f t="shared" si="140"/>
        <v>24028340</v>
      </c>
    </row>
    <row r="9026" spans="1:9">
      <c r="A9026" s="539">
        <v>9025</v>
      </c>
      <c r="B9026" s="540" t="s">
        <v>8534</v>
      </c>
      <c r="C9026" s="540" t="s">
        <v>12384</v>
      </c>
      <c r="D9026" s="540" t="s">
        <v>2782</v>
      </c>
      <c r="E9026" s="540" t="s">
        <v>13856</v>
      </c>
      <c r="F9026" s="556">
        <v>31860000</v>
      </c>
      <c r="G9026" s="541">
        <v>2023</v>
      </c>
      <c r="H9026" s="542">
        <f>VLOOKUP(G9026,[3]잔가율!$B$3:$C$33,2,FALSE)</f>
        <v>0.82599999999999996</v>
      </c>
      <c r="I9026" s="552">
        <f t="shared" ref="I9026:I9089" si="141">ROUNDDOWN(F9026*H9026,0)</f>
        <v>26316360</v>
      </c>
    </row>
    <row r="9027" spans="1:9">
      <c r="A9027" s="539">
        <v>9026</v>
      </c>
      <c r="B9027" s="540" t="s">
        <v>8534</v>
      </c>
      <c r="C9027" s="540" t="s">
        <v>12384</v>
      </c>
      <c r="D9027" s="540" t="s">
        <v>2782</v>
      </c>
      <c r="E9027" s="540" t="s">
        <v>13857</v>
      </c>
      <c r="F9027" s="556">
        <v>23160000</v>
      </c>
      <c r="G9027" s="541">
        <v>2023</v>
      </c>
      <c r="H9027" s="542">
        <f>VLOOKUP(G9027,[3]잔가율!$B$3:$C$33,2,FALSE)</f>
        <v>0.82599999999999996</v>
      </c>
      <c r="I9027" s="552">
        <f t="shared" si="141"/>
        <v>19130160</v>
      </c>
    </row>
    <row r="9028" spans="1:9">
      <c r="A9028" s="539">
        <v>9027</v>
      </c>
      <c r="B9028" s="540" t="s">
        <v>8534</v>
      </c>
      <c r="C9028" s="540" t="s">
        <v>12384</v>
      </c>
      <c r="D9028" s="540" t="s">
        <v>2782</v>
      </c>
      <c r="E9028" s="540" t="s">
        <v>13858</v>
      </c>
      <c r="F9028" s="556">
        <v>25210000</v>
      </c>
      <c r="G9028" s="541">
        <v>2023</v>
      </c>
      <c r="H9028" s="542">
        <f>VLOOKUP(G9028,[3]잔가율!$B$3:$C$33,2,FALSE)</f>
        <v>0.82599999999999996</v>
      </c>
      <c r="I9028" s="552">
        <f t="shared" si="141"/>
        <v>20823460</v>
      </c>
    </row>
    <row r="9029" spans="1:9">
      <c r="A9029" s="539">
        <v>9028</v>
      </c>
      <c r="B9029" s="540" t="s">
        <v>8534</v>
      </c>
      <c r="C9029" s="540" t="s">
        <v>12384</v>
      </c>
      <c r="D9029" s="540" t="s">
        <v>2782</v>
      </c>
      <c r="E9029" s="540" t="s">
        <v>13859</v>
      </c>
      <c r="F9029" s="556">
        <v>25410000</v>
      </c>
      <c r="G9029" s="541">
        <v>2023</v>
      </c>
      <c r="H9029" s="542">
        <f>VLOOKUP(G9029,[3]잔가율!$B$3:$C$33,2,FALSE)</f>
        <v>0.82599999999999996</v>
      </c>
      <c r="I9029" s="552">
        <f t="shared" si="141"/>
        <v>20988660</v>
      </c>
    </row>
    <row r="9030" spans="1:9">
      <c r="A9030" s="539">
        <v>9029</v>
      </c>
      <c r="B9030" s="540" t="s">
        <v>8534</v>
      </c>
      <c r="C9030" s="540" t="s">
        <v>12384</v>
      </c>
      <c r="D9030" s="540" t="s">
        <v>2782</v>
      </c>
      <c r="E9030" s="540" t="s">
        <v>13860</v>
      </c>
      <c r="F9030" s="556">
        <v>26780000</v>
      </c>
      <c r="G9030" s="541">
        <v>2023</v>
      </c>
      <c r="H9030" s="542">
        <f>VLOOKUP(G9030,[3]잔가율!$B$3:$C$33,2,FALSE)</f>
        <v>0.82599999999999996</v>
      </c>
      <c r="I9030" s="552">
        <f t="shared" si="141"/>
        <v>22120280</v>
      </c>
    </row>
    <row r="9031" spans="1:9">
      <c r="A9031" s="539">
        <v>9030</v>
      </c>
      <c r="B9031" s="540" t="s">
        <v>8534</v>
      </c>
      <c r="C9031" s="540" t="s">
        <v>12384</v>
      </c>
      <c r="D9031" s="540" t="s">
        <v>2782</v>
      </c>
      <c r="E9031" s="540" t="s">
        <v>13861</v>
      </c>
      <c r="F9031" s="556">
        <v>27740000</v>
      </c>
      <c r="G9031" s="541">
        <v>2023</v>
      </c>
      <c r="H9031" s="542">
        <f>VLOOKUP(G9031,[3]잔가율!$B$3:$C$33,2,FALSE)</f>
        <v>0.82599999999999996</v>
      </c>
      <c r="I9031" s="552">
        <f t="shared" si="141"/>
        <v>22913240</v>
      </c>
    </row>
    <row r="9032" spans="1:9">
      <c r="A9032" s="539">
        <v>9031</v>
      </c>
      <c r="B9032" s="540" t="s">
        <v>8534</v>
      </c>
      <c r="C9032" s="540" t="s">
        <v>12384</v>
      </c>
      <c r="D9032" s="540" t="s">
        <v>2782</v>
      </c>
      <c r="E9032" s="540" t="s">
        <v>13862</v>
      </c>
      <c r="F9032" s="556">
        <v>27950000</v>
      </c>
      <c r="G9032" s="541">
        <v>2023</v>
      </c>
      <c r="H9032" s="542">
        <f>VLOOKUP(G9032,[3]잔가율!$B$3:$C$33,2,FALSE)</f>
        <v>0.82599999999999996</v>
      </c>
      <c r="I9032" s="552">
        <f t="shared" si="141"/>
        <v>23086700</v>
      </c>
    </row>
    <row r="9033" spans="1:9">
      <c r="A9033" s="539">
        <v>9032</v>
      </c>
      <c r="B9033" s="540" t="s">
        <v>8534</v>
      </c>
      <c r="C9033" s="540" t="s">
        <v>12384</v>
      </c>
      <c r="D9033" s="540" t="s">
        <v>2782</v>
      </c>
      <c r="E9033" s="540" t="s">
        <v>13863</v>
      </c>
      <c r="F9033" s="556">
        <v>23000000</v>
      </c>
      <c r="G9033" s="541">
        <v>2023</v>
      </c>
      <c r="H9033" s="542">
        <f>VLOOKUP(G9033,[3]잔가율!$B$3:$C$33,2,FALSE)</f>
        <v>0.82599999999999996</v>
      </c>
      <c r="I9033" s="552">
        <f t="shared" si="141"/>
        <v>18998000</v>
      </c>
    </row>
    <row r="9034" spans="1:9">
      <c r="A9034" s="539">
        <v>9033</v>
      </c>
      <c r="B9034" s="540" t="s">
        <v>8534</v>
      </c>
      <c r="C9034" s="540" t="s">
        <v>12384</v>
      </c>
      <c r="D9034" s="540" t="s">
        <v>2782</v>
      </c>
      <c r="E9034" s="540" t="s">
        <v>13864</v>
      </c>
      <c r="F9034" s="556">
        <v>26400000</v>
      </c>
      <c r="G9034" s="541">
        <v>2023</v>
      </c>
      <c r="H9034" s="542">
        <f>VLOOKUP(G9034,[3]잔가율!$B$3:$C$33,2,FALSE)</f>
        <v>0.82599999999999996</v>
      </c>
      <c r="I9034" s="552">
        <f t="shared" si="141"/>
        <v>21806400</v>
      </c>
    </row>
    <row r="9035" spans="1:9">
      <c r="A9035" s="539">
        <v>9034</v>
      </c>
      <c r="B9035" s="540" t="s">
        <v>8534</v>
      </c>
      <c r="C9035" s="540" t="s">
        <v>12384</v>
      </c>
      <c r="D9035" s="540" t="s">
        <v>2782</v>
      </c>
      <c r="E9035" s="540" t="s">
        <v>13865</v>
      </c>
      <c r="F9035" s="556">
        <v>29560000</v>
      </c>
      <c r="G9035" s="541">
        <v>2023</v>
      </c>
      <c r="H9035" s="542">
        <f>VLOOKUP(G9035,[3]잔가율!$B$3:$C$33,2,FALSE)</f>
        <v>0.82599999999999996</v>
      </c>
      <c r="I9035" s="552">
        <f t="shared" si="141"/>
        <v>24416560</v>
      </c>
    </row>
    <row r="9036" spans="1:9">
      <c r="A9036" s="539">
        <v>9035</v>
      </c>
      <c r="B9036" s="540" t="s">
        <v>8534</v>
      </c>
      <c r="C9036" s="540" t="s">
        <v>12384</v>
      </c>
      <c r="D9036" s="540" t="s">
        <v>2782</v>
      </c>
      <c r="E9036" s="540" t="s">
        <v>13866</v>
      </c>
      <c r="F9036" s="556">
        <v>26260000</v>
      </c>
      <c r="G9036" s="541">
        <v>2023</v>
      </c>
      <c r="H9036" s="542">
        <f>VLOOKUP(G9036,[3]잔가율!$B$3:$C$33,2,FALSE)</f>
        <v>0.82599999999999996</v>
      </c>
      <c r="I9036" s="552">
        <f t="shared" si="141"/>
        <v>21690760</v>
      </c>
    </row>
    <row r="9037" spans="1:9">
      <c r="A9037" s="539">
        <v>9036</v>
      </c>
      <c r="B9037" s="540" t="s">
        <v>8534</v>
      </c>
      <c r="C9037" s="540" t="s">
        <v>12384</v>
      </c>
      <c r="D9037" s="540" t="s">
        <v>2782</v>
      </c>
      <c r="E9037" s="540" t="s">
        <v>13867</v>
      </c>
      <c r="F9037" s="556">
        <v>29560000</v>
      </c>
      <c r="G9037" s="541">
        <v>2023</v>
      </c>
      <c r="H9037" s="542">
        <f>VLOOKUP(G9037,[3]잔가율!$B$3:$C$33,2,FALSE)</f>
        <v>0.82599999999999996</v>
      </c>
      <c r="I9037" s="552">
        <f t="shared" si="141"/>
        <v>24416560</v>
      </c>
    </row>
    <row r="9038" spans="1:9">
      <c r="A9038" s="539">
        <v>9037</v>
      </c>
      <c r="B9038" s="540" t="s">
        <v>8534</v>
      </c>
      <c r="C9038" s="540" t="s">
        <v>12384</v>
      </c>
      <c r="D9038" s="540" t="s">
        <v>2782</v>
      </c>
      <c r="E9038" s="540" t="s">
        <v>13868</v>
      </c>
      <c r="F9038" s="556">
        <v>29550000</v>
      </c>
      <c r="G9038" s="541">
        <v>2023</v>
      </c>
      <c r="H9038" s="542">
        <f>VLOOKUP(G9038,[3]잔가율!$B$3:$C$33,2,FALSE)</f>
        <v>0.82599999999999996</v>
      </c>
      <c r="I9038" s="552">
        <f t="shared" si="141"/>
        <v>24408300</v>
      </c>
    </row>
    <row r="9039" spans="1:9">
      <c r="A9039" s="539">
        <v>9038</v>
      </c>
      <c r="B9039" s="540" t="s">
        <v>8534</v>
      </c>
      <c r="C9039" s="540" t="s">
        <v>12384</v>
      </c>
      <c r="D9039" s="540" t="s">
        <v>2782</v>
      </c>
      <c r="E9039" s="540" t="s">
        <v>13869</v>
      </c>
      <c r="F9039" s="556">
        <v>28150000</v>
      </c>
      <c r="G9039" s="541">
        <v>2023</v>
      </c>
      <c r="H9039" s="542">
        <f>VLOOKUP(G9039,[3]잔가율!$B$3:$C$33,2,FALSE)</f>
        <v>0.82599999999999996</v>
      </c>
      <c r="I9039" s="552">
        <f t="shared" si="141"/>
        <v>23251900</v>
      </c>
    </row>
    <row r="9040" spans="1:9">
      <c r="A9040" s="539">
        <v>9039</v>
      </c>
      <c r="B9040" s="540" t="s">
        <v>8534</v>
      </c>
      <c r="C9040" s="540" t="s">
        <v>12384</v>
      </c>
      <c r="D9040" s="540" t="s">
        <v>2782</v>
      </c>
      <c r="E9040" s="540" t="s">
        <v>13870</v>
      </c>
      <c r="F9040" s="556">
        <v>31110000</v>
      </c>
      <c r="G9040" s="541">
        <v>2023</v>
      </c>
      <c r="H9040" s="542">
        <f>VLOOKUP(G9040,[3]잔가율!$B$3:$C$33,2,FALSE)</f>
        <v>0.82599999999999996</v>
      </c>
      <c r="I9040" s="552">
        <f t="shared" si="141"/>
        <v>25696860</v>
      </c>
    </row>
    <row r="9041" spans="1:9">
      <c r="A9041" s="539">
        <v>9040</v>
      </c>
      <c r="B9041" s="540" t="s">
        <v>8534</v>
      </c>
      <c r="C9041" s="540" t="s">
        <v>12384</v>
      </c>
      <c r="D9041" s="540" t="s">
        <v>2782</v>
      </c>
      <c r="E9041" s="540" t="s">
        <v>13871</v>
      </c>
      <c r="F9041" s="556">
        <v>28310000</v>
      </c>
      <c r="G9041" s="541">
        <v>2023</v>
      </c>
      <c r="H9041" s="542">
        <f>VLOOKUP(G9041,[3]잔가율!$B$3:$C$33,2,FALSE)</f>
        <v>0.82599999999999996</v>
      </c>
      <c r="I9041" s="552">
        <f t="shared" si="141"/>
        <v>23384060</v>
      </c>
    </row>
    <row r="9042" spans="1:9">
      <c r="A9042" s="539">
        <v>9041</v>
      </c>
      <c r="B9042" s="540" t="s">
        <v>8534</v>
      </c>
      <c r="C9042" s="540" t="s">
        <v>12384</v>
      </c>
      <c r="D9042" s="540" t="s">
        <v>2782</v>
      </c>
      <c r="E9042" s="540" t="s">
        <v>13872</v>
      </c>
      <c r="F9042" s="556">
        <v>30020000</v>
      </c>
      <c r="G9042" s="541">
        <v>2023</v>
      </c>
      <c r="H9042" s="542">
        <f>VLOOKUP(G9042,[3]잔가율!$B$3:$C$33,2,FALSE)</f>
        <v>0.82599999999999996</v>
      </c>
      <c r="I9042" s="552">
        <f t="shared" si="141"/>
        <v>24796520</v>
      </c>
    </row>
    <row r="9043" spans="1:9">
      <c r="A9043" s="539">
        <v>9042</v>
      </c>
      <c r="B9043" s="540" t="s">
        <v>8534</v>
      </c>
      <c r="C9043" s="540" t="s">
        <v>12384</v>
      </c>
      <c r="D9043" s="540" t="s">
        <v>2782</v>
      </c>
      <c r="E9043" s="540" t="s">
        <v>13873</v>
      </c>
      <c r="F9043" s="556">
        <v>30360000</v>
      </c>
      <c r="G9043" s="541">
        <v>2023</v>
      </c>
      <c r="H9043" s="542">
        <f>VLOOKUP(G9043,[3]잔가율!$B$3:$C$33,2,FALSE)</f>
        <v>0.82599999999999996</v>
      </c>
      <c r="I9043" s="552">
        <f t="shared" si="141"/>
        <v>25077360</v>
      </c>
    </row>
    <row r="9044" spans="1:9">
      <c r="A9044" s="539">
        <v>9043</v>
      </c>
      <c r="B9044" s="540" t="s">
        <v>8534</v>
      </c>
      <c r="C9044" s="540" t="s">
        <v>12384</v>
      </c>
      <c r="D9044" s="540" t="s">
        <v>2782</v>
      </c>
      <c r="E9044" s="540" t="s">
        <v>13874</v>
      </c>
      <c r="F9044" s="556">
        <v>31680000</v>
      </c>
      <c r="G9044" s="541">
        <v>2023</v>
      </c>
      <c r="H9044" s="542">
        <f>VLOOKUP(G9044,[3]잔가율!$B$3:$C$33,2,FALSE)</f>
        <v>0.82599999999999996</v>
      </c>
      <c r="I9044" s="552">
        <f t="shared" si="141"/>
        <v>26167680</v>
      </c>
    </row>
    <row r="9045" spans="1:9">
      <c r="A9045" s="539">
        <v>9044</v>
      </c>
      <c r="B9045" s="540" t="s">
        <v>8534</v>
      </c>
      <c r="C9045" s="540" t="s">
        <v>12384</v>
      </c>
      <c r="D9045" s="540" t="s">
        <v>2782</v>
      </c>
      <c r="E9045" s="540" t="s">
        <v>13875</v>
      </c>
      <c r="F9045" s="556">
        <v>31680000</v>
      </c>
      <c r="G9045" s="541">
        <v>2023</v>
      </c>
      <c r="H9045" s="542">
        <f>VLOOKUP(G9045,[3]잔가율!$B$3:$C$33,2,FALSE)</f>
        <v>0.82599999999999996</v>
      </c>
      <c r="I9045" s="552">
        <f t="shared" si="141"/>
        <v>26167680</v>
      </c>
    </row>
    <row r="9046" spans="1:9">
      <c r="A9046" s="539">
        <v>9045</v>
      </c>
      <c r="B9046" s="540" t="s">
        <v>8534</v>
      </c>
      <c r="C9046" s="540" t="s">
        <v>12384</v>
      </c>
      <c r="D9046" s="540" t="s">
        <v>2782</v>
      </c>
      <c r="E9046" s="540" t="s">
        <v>13876</v>
      </c>
      <c r="F9046" s="556">
        <v>27200000</v>
      </c>
      <c r="G9046" s="541">
        <v>2023</v>
      </c>
      <c r="H9046" s="542">
        <f>VLOOKUP(G9046,[3]잔가율!$B$3:$C$33,2,FALSE)</f>
        <v>0.82599999999999996</v>
      </c>
      <c r="I9046" s="552">
        <f t="shared" si="141"/>
        <v>22467200</v>
      </c>
    </row>
    <row r="9047" spans="1:9">
      <c r="A9047" s="539">
        <v>9046</v>
      </c>
      <c r="B9047" s="540" t="s">
        <v>8534</v>
      </c>
      <c r="C9047" s="540" t="s">
        <v>12384</v>
      </c>
      <c r="D9047" s="540" t="s">
        <v>2782</v>
      </c>
      <c r="E9047" s="540" t="s">
        <v>13877</v>
      </c>
      <c r="F9047" s="556">
        <v>27080000</v>
      </c>
      <c r="G9047" s="541">
        <v>2023</v>
      </c>
      <c r="H9047" s="542">
        <f>VLOOKUP(G9047,[3]잔가율!$B$3:$C$33,2,FALSE)</f>
        <v>0.82599999999999996</v>
      </c>
      <c r="I9047" s="552">
        <f t="shared" si="141"/>
        <v>22368080</v>
      </c>
    </row>
    <row r="9048" spans="1:9">
      <c r="A9048" s="539">
        <v>9047</v>
      </c>
      <c r="B9048" s="540" t="s">
        <v>8534</v>
      </c>
      <c r="C9048" s="540" t="s">
        <v>12384</v>
      </c>
      <c r="D9048" s="540" t="s">
        <v>2782</v>
      </c>
      <c r="E9048" s="540" t="s">
        <v>13878</v>
      </c>
      <c r="F9048" s="556">
        <v>27610000</v>
      </c>
      <c r="G9048" s="541">
        <v>2023</v>
      </c>
      <c r="H9048" s="542">
        <f>VLOOKUP(G9048,[3]잔가율!$B$3:$C$33,2,FALSE)</f>
        <v>0.82599999999999996</v>
      </c>
      <c r="I9048" s="552">
        <f t="shared" si="141"/>
        <v>22805860</v>
      </c>
    </row>
    <row r="9049" spans="1:9">
      <c r="A9049" s="539">
        <v>9048</v>
      </c>
      <c r="B9049" s="540" t="s">
        <v>8534</v>
      </c>
      <c r="C9049" s="540" t="s">
        <v>12384</v>
      </c>
      <c r="D9049" s="540" t="s">
        <v>2782</v>
      </c>
      <c r="E9049" s="540" t="s">
        <v>13879</v>
      </c>
      <c r="F9049" s="556">
        <v>28760000</v>
      </c>
      <c r="G9049" s="541">
        <v>2023</v>
      </c>
      <c r="H9049" s="542">
        <f>VLOOKUP(G9049,[3]잔가율!$B$3:$C$33,2,FALSE)</f>
        <v>0.82599999999999996</v>
      </c>
      <c r="I9049" s="552">
        <f t="shared" si="141"/>
        <v>23755760</v>
      </c>
    </row>
    <row r="9050" spans="1:9">
      <c r="A9050" s="539">
        <v>9049</v>
      </c>
      <c r="B9050" s="540" t="s">
        <v>8534</v>
      </c>
      <c r="C9050" s="540" t="s">
        <v>12384</v>
      </c>
      <c r="D9050" s="540" t="s">
        <v>2782</v>
      </c>
      <c r="E9050" s="540" t="s">
        <v>13880</v>
      </c>
      <c r="F9050" s="556">
        <v>25750000</v>
      </c>
      <c r="G9050" s="541">
        <v>2023</v>
      </c>
      <c r="H9050" s="542">
        <f>VLOOKUP(G9050,[3]잔가율!$B$3:$C$33,2,FALSE)</f>
        <v>0.82599999999999996</v>
      </c>
      <c r="I9050" s="552">
        <f t="shared" si="141"/>
        <v>21269500</v>
      </c>
    </row>
    <row r="9051" spans="1:9">
      <c r="A9051" s="539">
        <v>9050</v>
      </c>
      <c r="B9051" s="540" t="s">
        <v>8534</v>
      </c>
      <c r="C9051" s="540" t="s">
        <v>12384</v>
      </c>
      <c r="D9051" s="540" t="s">
        <v>2782</v>
      </c>
      <c r="E9051" s="540" t="s">
        <v>13881</v>
      </c>
      <c r="F9051" s="556">
        <v>23810000</v>
      </c>
      <c r="G9051" s="541">
        <v>2023</v>
      </c>
      <c r="H9051" s="542">
        <f>VLOOKUP(G9051,[3]잔가율!$B$3:$C$33,2,FALSE)</f>
        <v>0.82599999999999996</v>
      </c>
      <c r="I9051" s="552">
        <f t="shared" si="141"/>
        <v>19667060</v>
      </c>
    </row>
    <row r="9052" spans="1:9">
      <c r="A9052" s="539">
        <v>9051</v>
      </c>
      <c r="B9052" s="540" t="s">
        <v>8534</v>
      </c>
      <c r="C9052" s="540" t="s">
        <v>12384</v>
      </c>
      <c r="D9052" s="540" t="s">
        <v>2782</v>
      </c>
      <c r="E9052" s="540" t="s">
        <v>13882</v>
      </c>
      <c r="F9052" s="556">
        <v>25010000</v>
      </c>
      <c r="G9052" s="541">
        <v>2023</v>
      </c>
      <c r="H9052" s="542">
        <f>VLOOKUP(G9052,[3]잔가율!$B$3:$C$33,2,FALSE)</f>
        <v>0.82599999999999996</v>
      </c>
      <c r="I9052" s="552">
        <f t="shared" si="141"/>
        <v>20658260</v>
      </c>
    </row>
    <row r="9053" spans="1:9">
      <c r="A9053" s="539">
        <v>9052</v>
      </c>
      <c r="B9053" s="540" t="s">
        <v>8534</v>
      </c>
      <c r="C9053" s="540" t="s">
        <v>12384</v>
      </c>
      <c r="D9053" s="540" t="s">
        <v>2782</v>
      </c>
      <c r="E9053" s="540" t="s">
        <v>13883</v>
      </c>
      <c r="F9053" s="556">
        <v>33510000</v>
      </c>
      <c r="G9053" s="541">
        <v>2023</v>
      </c>
      <c r="H9053" s="542">
        <f>VLOOKUP(G9053,[3]잔가율!$B$3:$C$33,2,FALSE)</f>
        <v>0.82599999999999996</v>
      </c>
      <c r="I9053" s="552">
        <f t="shared" si="141"/>
        <v>27679260</v>
      </c>
    </row>
    <row r="9054" spans="1:9">
      <c r="A9054" s="539">
        <v>9053</v>
      </c>
      <c r="B9054" s="540" t="s">
        <v>8534</v>
      </c>
      <c r="C9054" s="540" t="s">
        <v>12384</v>
      </c>
      <c r="D9054" s="540" t="s">
        <v>2782</v>
      </c>
      <c r="E9054" s="540" t="s">
        <v>13884</v>
      </c>
      <c r="F9054" s="556">
        <v>29540000</v>
      </c>
      <c r="G9054" s="541">
        <v>2023</v>
      </c>
      <c r="H9054" s="542">
        <f>VLOOKUP(G9054,[3]잔가율!$B$3:$C$33,2,FALSE)</f>
        <v>0.82599999999999996</v>
      </c>
      <c r="I9054" s="552">
        <f t="shared" si="141"/>
        <v>24400040</v>
      </c>
    </row>
    <row r="9055" spans="1:9">
      <c r="A9055" s="539">
        <v>9054</v>
      </c>
      <c r="B9055" s="540" t="s">
        <v>8534</v>
      </c>
      <c r="C9055" s="540" t="s">
        <v>12384</v>
      </c>
      <c r="D9055" s="540" t="s">
        <v>2782</v>
      </c>
      <c r="E9055" s="540" t="s">
        <v>13885</v>
      </c>
      <c r="F9055" s="556">
        <v>32750000</v>
      </c>
      <c r="G9055" s="541">
        <v>2023</v>
      </c>
      <c r="H9055" s="542">
        <f>VLOOKUP(G9055,[3]잔가율!$B$3:$C$33,2,FALSE)</f>
        <v>0.82599999999999996</v>
      </c>
      <c r="I9055" s="552">
        <f t="shared" si="141"/>
        <v>27051500</v>
      </c>
    </row>
    <row r="9056" spans="1:9">
      <c r="A9056" s="539">
        <v>9055</v>
      </c>
      <c r="B9056" s="540" t="s">
        <v>8534</v>
      </c>
      <c r="C9056" s="540" t="s">
        <v>12384</v>
      </c>
      <c r="D9056" s="540" t="s">
        <v>2782</v>
      </c>
      <c r="E9056" s="540" t="s">
        <v>13886</v>
      </c>
      <c r="F9056" s="556">
        <v>25300000</v>
      </c>
      <c r="G9056" s="541">
        <v>2023</v>
      </c>
      <c r="H9056" s="542">
        <f>VLOOKUP(G9056,[3]잔가율!$B$3:$C$33,2,FALSE)</f>
        <v>0.82599999999999996</v>
      </c>
      <c r="I9056" s="552">
        <f t="shared" si="141"/>
        <v>20897800</v>
      </c>
    </row>
    <row r="9057" spans="1:9">
      <c r="A9057" s="539">
        <v>9056</v>
      </c>
      <c r="B9057" s="540" t="s">
        <v>8534</v>
      </c>
      <c r="C9057" s="540" t="s">
        <v>12384</v>
      </c>
      <c r="D9057" s="540" t="s">
        <v>2782</v>
      </c>
      <c r="E9057" s="540" t="s">
        <v>13887</v>
      </c>
      <c r="F9057" s="556">
        <v>32590000</v>
      </c>
      <c r="G9057" s="541">
        <v>2023</v>
      </c>
      <c r="H9057" s="542">
        <f>VLOOKUP(G9057,[3]잔가율!$B$3:$C$33,2,FALSE)</f>
        <v>0.82599999999999996</v>
      </c>
      <c r="I9057" s="552">
        <f t="shared" si="141"/>
        <v>26919340</v>
      </c>
    </row>
    <row r="9058" spans="1:9">
      <c r="A9058" s="539">
        <v>9057</v>
      </c>
      <c r="B9058" s="540" t="s">
        <v>8534</v>
      </c>
      <c r="C9058" s="540" t="s">
        <v>12384</v>
      </c>
      <c r="D9058" s="540" t="s">
        <v>2782</v>
      </c>
      <c r="E9058" s="540" t="s">
        <v>13888</v>
      </c>
      <c r="F9058" s="556">
        <v>31020000</v>
      </c>
      <c r="G9058" s="541">
        <v>2023</v>
      </c>
      <c r="H9058" s="542">
        <f>VLOOKUP(G9058,[3]잔가율!$B$3:$C$33,2,FALSE)</f>
        <v>0.82599999999999996</v>
      </c>
      <c r="I9058" s="552">
        <f t="shared" si="141"/>
        <v>25622520</v>
      </c>
    </row>
    <row r="9059" spans="1:9">
      <c r="A9059" s="539">
        <v>9058</v>
      </c>
      <c r="B9059" s="540" t="s">
        <v>8534</v>
      </c>
      <c r="C9059" s="540" t="s">
        <v>12384</v>
      </c>
      <c r="D9059" s="540" t="s">
        <v>2782</v>
      </c>
      <c r="E9059" s="540" t="s">
        <v>13889</v>
      </c>
      <c r="F9059" s="556">
        <v>37420000</v>
      </c>
      <c r="G9059" s="541">
        <v>2023</v>
      </c>
      <c r="H9059" s="542">
        <f>VLOOKUP(G9059,[3]잔가율!$B$3:$C$33,2,FALSE)</f>
        <v>0.82599999999999996</v>
      </c>
      <c r="I9059" s="552">
        <f t="shared" si="141"/>
        <v>30908920</v>
      </c>
    </row>
    <row r="9060" spans="1:9">
      <c r="A9060" s="539">
        <v>9059</v>
      </c>
      <c r="B9060" s="540" t="s">
        <v>8534</v>
      </c>
      <c r="C9060" s="540" t="s">
        <v>12384</v>
      </c>
      <c r="D9060" s="540" t="s">
        <v>2782</v>
      </c>
      <c r="E9060" s="540" t="s">
        <v>13890</v>
      </c>
      <c r="F9060" s="556">
        <v>30450000</v>
      </c>
      <c r="G9060" s="541">
        <v>2023</v>
      </c>
      <c r="H9060" s="542">
        <f>VLOOKUP(G9060,[3]잔가율!$B$3:$C$33,2,FALSE)</f>
        <v>0.82599999999999996</v>
      </c>
      <c r="I9060" s="552">
        <f t="shared" si="141"/>
        <v>25151700</v>
      </c>
    </row>
    <row r="9061" spans="1:9">
      <c r="A9061" s="539">
        <v>9060</v>
      </c>
      <c r="B9061" s="540" t="s">
        <v>8534</v>
      </c>
      <c r="C9061" s="540" t="s">
        <v>12384</v>
      </c>
      <c r="D9061" s="540" t="s">
        <v>2782</v>
      </c>
      <c r="E9061" s="540" t="s">
        <v>13891</v>
      </c>
      <c r="F9061" s="556">
        <v>31930000</v>
      </c>
      <c r="G9061" s="541">
        <v>2023</v>
      </c>
      <c r="H9061" s="542">
        <f>VLOOKUP(G9061,[3]잔가율!$B$3:$C$33,2,FALSE)</f>
        <v>0.82599999999999996</v>
      </c>
      <c r="I9061" s="552">
        <f t="shared" si="141"/>
        <v>26374180</v>
      </c>
    </row>
    <row r="9062" spans="1:9">
      <c r="A9062" s="539">
        <v>9061</v>
      </c>
      <c r="B9062" s="540" t="s">
        <v>8534</v>
      </c>
      <c r="C9062" s="540" t="s">
        <v>12384</v>
      </c>
      <c r="D9062" s="540" t="s">
        <v>2782</v>
      </c>
      <c r="E9062" s="540" t="s">
        <v>13892</v>
      </c>
      <c r="F9062" s="556">
        <v>32270000</v>
      </c>
      <c r="G9062" s="541">
        <v>2023</v>
      </c>
      <c r="H9062" s="542">
        <f>VLOOKUP(G9062,[3]잔가율!$B$3:$C$33,2,FALSE)</f>
        <v>0.82599999999999996</v>
      </c>
      <c r="I9062" s="552">
        <f t="shared" si="141"/>
        <v>26655020</v>
      </c>
    </row>
    <row r="9063" spans="1:9">
      <c r="A9063" s="539">
        <v>9062</v>
      </c>
      <c r="B9063" s="540" t="s">
        <v>8534</v>
      </c>
      <c r="C9063" s="540" t="s">
        <v>12384</v>
      </c>
      <c r="D9063" s="540" t="s">
        <v>2782</v>
      </c>
      <c r="E9063" s="540" t="s">
        <v>13893</v>
      </c>
      <c r="F9063" s="556">
        <v>33550000</v>
      </c>
      <c r="G9063" s="541">
        <v>2023</v>
      </c>
      <c r="H9063" s="542">
        <f>VLOOKUP(G9063,[3]잔가율!$B$3:$C$33,2,FALSE)</f>
        <v>0.82599999999999996</v>
      </c>
      <c r="I9063" s="552">
        <f t="shared" si="141"/>
        <v>27712300</v>
      </c>
    </row>
    <row r="9064" spans="1:9">
      <c r="A9064" s="539">
        <v>9063</v>
      </c>
      <c r="B9064" s="540" t="s">
        <v>8534</v>
      </c>
      <c r="C9064" s="540" t="s">
        <v>12384</v>
      </c>
      <c r="D9064" s="540" t="s">
        <v>2782</v>
      </c>
      <c r="E9064" s="540" t="s">
        <v>13894</v>
      </c>
      <c r="F9064" s="556">
        <v>33550000</v>
      </c>
      <c r="G9064" s="541">
        <v>2023</v>
      </c>
      <c r="H9064" s="542">
        <f>VLOOKUP(G9064,[3]잔가율!$B$3:$C$33,2,FALSE)</f>
        <v>0.82599999999999996</v>
      </c>
      <c r="I9064" s="552">
        <f t="shared" si="141"/>
        <v>27712300</v>
      </c>
    </row>
    <row r="9065" spans="1:9">
      <c r="A9065" s="539">
        <v>9064</v>
      </c>
      <c r="B9065" s="540" t="s">
        <v>8534</v>
      </c>
      <c r="C9065" s="540" t="s">
        <v>12384</v>
      </c>
      <c r="D9065" s="540" t="s">
        <v>2782</v>
      </c>
      <c r="E9065" s="540" t="s">
        <v>13895</v>
      </c>
      <c r="F9065" s="556">
        <v>20600000</v>
      </c>
      <c r="G9065" s="541">
        <v>2023</v>
      </c>
      <c r="H9065" s="542">
        <f>VLOOKUP(G9065,[3]잔가율!$B$3:$C$33,2,FALSE)</f>
        <v>0.82599999999999996</v>
      </c>
      <c r="I9065" s="552">
        <f t="shared" si="141"/>
        <v>17015600</v>
      </c>
    </row>
    <row r="9066" spans="1:9">
      <c r="A9066" s="539">
        <v>9065</v>
      </c>
      <c r="B9066" s="540" t="s">
        <v>8534</v>
      </c>
      <c r="C9066" s="540" t="s">
        <v>12384</v>
      </c>
      <c r="D9066" s="540" t="s">
        <v>2782</v>
      </c>
      <c r="E9066" s="540" t="s">
        <v>13896</v>
      </c>
      <c r="F9066" s="556">
        <v>18220000</v>
      </c>
      <c r="G9066" s="541">
        <v>2023</v>
      </c>
      <c r="H9066" s="542">
        <f>VLOOKUP(G9066,[3]잔가율!$B$3:$C$33,2,FALSE)</f>
        <v>0.82599999999999996</v>
      </c>
      <c r="I9066" s="552">
        <f t="shared" si="141"/>
        <v>15049720</v>
      </c>
    </row>
    <row r="9067" spans="1:9">
      <c r="A9067" s="539">
        <v>9066</v>
      </c>
      <c r="B9067" s="544" t="s">
        <v>8534</v>
      </c>
      <c r="C9067" s="544" t="s">
        <v>12384</v>
      </c>
      <c r="D9067" s="544" t="s">
        <v>2782</v>
      </c>
      <c r="E9067" s="544" t="s">
        <v>13897</v>
      </c>
      <c r="F9067" s="559">
        <v>19490000</v>
      </c>
      <c r="G9067" s="541">
        <v>2023</v>
      </c>
      <c r="H9067" s="542">
        <f>VLOOKUP(G9067,[3]잔가율!$B$3:$C$33,2,FALSE)</f>
        <v>0.82599999999999996</v>
      </c>
      <c r="I9067" s="552">
        <f t="shared" si="141"/>
        <v>16098740</v>
      </c>
    </row>
    <row r="9068" spans="1:9">
      <c r="A9068" s="539">
        <v>9067</v>
      </c>
      <c r="B9068" s="540" t="s">
        <v>8534</v>
      </c>
      <c r="C9068" s="540" t="s">
        <v>12384</v>
      </c>
      <c r="D9068" s="540" t="s">
        <v>2782</v>
      </c>
      <c r="E9068" s="540" t="s">
        <v>13898</v>
      </c>
      <c r="F9068" s="556">
        <v>16300000</v>
      </c>
      <c r="G9068" s="541">
        <v>2023</v>
      </c>
      <c r="H9068" s="542">
        <f>VLOOKUP(G9068,[3]잔가율!$B$3:$C$33,2,FALSE)</f>
        <v>0.82599999999999996</v>
      </c>
      <c r="I9068" s="552">
        <f t="shared" si="141"/>
        <v>13463800</v>
      </c>
    </row>
    <row r="9069" spans="1:9">
      <c r="A9069" s="539">
        <v>9068</v>
      </c>
      <c r="B9069" s="540" t="s">
        <v>8534</v>
      </c>
      <c r="C9069" s="540" t="s">
        <v>12384</v>
      </c>
      <c r="D9069" s="540" t="s">
        <v>2782</v>
      </c>
      <c r="E9069" s="540" t="s">
        <v>13899</v>
      </c>
      <c r="F9069" s="556">
        <v>25110000</v>
      </c>
      <c r="G9069" s="541">
        <v>2023</v>
      </c>
      <c r="H9069" s="542">
        <f>VLOOKUP(G9069,[3]잔가율!$B$3:$C$33,2,FALSE)</f>
        <v>0.82599999999999996</v>
      </c>
      <c r="I9069" s="552">
        <f t="shared" si="141"/>
        <v>20740860</v>
      </c>
    </row>
    <row r="9070" spans="1:9">
      <c r="A9070" s="539">
        <v>9069</v>
      </c>
      <c r="B9070" s="540" t="s">
        <v>8534</v>
      </c>
      <c r="C9070" s="540" t="s">
        <v>12384</v>
      </c>
      <c r="D9070" s="540" t="s">
        <v>2782</v>
      </c>
      <c r="E9070" s="540" t="s">
        <v>13900</v>
      </c>
      <c r="F9070" s="556">
        <v>27800000</v>
      </c>
      <c r="G9070" s="541">
        <v>2023</v>
      </c>
      <c r="H9070" s="542">
        <f>VLOOKUP(G9070,[3]잔가율!$B$3:$C$33,2,FALSE)</f>
        <v>0.82599999999999996</v>
      </c>
      <c r="I9070" s="552">
        <f t="shared" si="141"/>
        <v>22962800</v>
      </c>
    </row>
    <row r="9071" spans="1:9">
      <c r="A9071" s="539">
        <v>9070</v>
      </c>
      <c r="B9071" s="540" t="s">
        <v>8534</v>
      </c>
      <c r="C9071" s="540" t="s">
        <v>12384</v>
      </c>
      <c r="D9071" s="540" t="s">
        <v>2782</v>
      </c>
      <c r="E9071" s="540" t="s">
        <v>13901</v>
      </c>
      <c r="F9071" s="556">
        <v>32030000</v>
      </c>
      <c r="G9071" s="541">
        <v>2023</v>
      </c>
      <c r="H9071" s="542">
        <f>VLOOKUP(G9071,[3]잔가율!$B$3:$C$33,2,FALSE)</f>
        <v>0.82599999999999996</v>
      </c>
      <c r="I9071" s="552">
        <f t="shared" si="141"/>
        <v>26456780</v>
      </c>
    </row>
    <row r="9072" spans="1:9">
      <c r="A9072" s="539">
        <v>9071</v>
      </c>
      <c r="B9072" s="540" t="s">
        <v>8534</v>
      </c>
      <c r="C9072" s="540" t="s">
        <v>12384</v>
      </c>
      <c r="D9072" s="540" t="s">
        <v>2782</v>
      </c>
      <c r="E9072" s="540" t="s">
        <v>13902</v>
      </c>
      <c r="F9072" s="556">
        <v>24500000</v>
      </c>
      <c r="G9072" s="541">
        <v>2023</v>
      </c>
      <c r="H9072" s="542">
        <f>VLOOKUP(G9072,[3]잔가율!$B$3:$C$33,2,FALSE)</f>
        <v>0.82599999999999996</v>
      </c>
      <c r="I9072" s="552">
        <f t="shared" si="141"/>
        <v>20237000</v>
      </c>
    </row>
    <row r="9073" spans="1:9">
      <c r="A9073" s="539">
        <v>9072</v>
      </c>
      <c r="B9073" s="540" t="s">
        <v>8534</v>
      </c>
      <c r="C9073" s="540" t="s">
        <v>12384</v>
      </c>
      <c r="D9073" s="540" t="s">
        <v>2782</v>
      </c>
      <c r="E9073" s="540" t="s">
        <v>13903</v>
      </c>
      <c r="F9073" s="556">
        <v>26860000</v>
      </c>
      <c r="G9073" s="541">
        <v>2023</v>
      </c>
      <c r="H9073" s="542">
        <f>VLOOKUP(G9073,[3]잔가율!$B$3:$C$33,2,FALSE)</f>
        <v>0.82599999999999996</v>
      </c>
      <c r="I9073" s="552">
        <f t="shared" si="141"/>
        <v>22186360</v>
      </c>
    </row>
    <row r="9074" spans="1:9">
      <c r="A9074" s="539">
        <v>9073</v>
      </c>
      <c r="B9074" s="540" t="s">
        <v>8534</v>
      </c>
      <c r="C9074" s="540" t="s">
        <v>12384</v>
      </c>
      <c r="D9074" s="540" t="s">
        <v>2782</v>
      </c>
      <c r="E9074" s="540" t="s">
        <v>13904</v>
      </c>
      <c r="F9074" s="556">
        <v>29710000</v>
      </c>
      <c r="G9074" s="541">
        <v>2023</v>
      </c>
      <c r="H9074" s="542">
        <f>VLOOKUP(G9074,[3]잔가율!$B$3:$C$33,2,FALSE)</f>
        <v>0.82599999999999996</v>
      </c>
      <c r="I9074" s="552">
        <f t="shared" si="141"/>
        <v>24540460</v>
      </c>
    </row>
    <row r="9075" spans="1:9">
      <c r="A9075" s="539">
        <v>9074</v>
      </c>
      <c r="B9075" s="540" t="s">
        <v>8534</v>
      </c>
      <c r="C9075" s="540" t="s">
        <v>12384</v>
      </c>
      <c r="D9075" s="540" t="s">
        <v>2782</v>
      </c>
      <c r="E9075" s="540" t="s">
        <v>13905</v>
      </c>
      <c r="F9075" s="556">
        <v>32680000</v>
      </c>
      <c r="G9075" s="541">
        <v>2023</v>
      </c>
      <c r="H9075" s="542">
        <f>VLOOKUP(G9075,[3]잔가율!$B$3:$C$33,2,FALSE)</f>
        <v>0.82599999999999996</v>
      </c>
      <c r="I9075" s="552">
        <f t="shared" si="141"/>
        <v>26993680</v>
      </c>
    </row>
    <row r="9076" spans="1:9">
      <c r="A9076" s="539">
        <v>9075</v>
      </c>
      <c r="B9076" s="540" t="s">
        <v>8534</v>
      </c>
      <c r="C9076" s="540" t="s">
        <v>12384</v>
      </c>
      <c r="D9076" s="540" t="s">
        <v>2782</v>
      </c>
      <c r="E9076" s="540" t="s">
        <v>13906</v>
      </c>
      <c r="F9076" s="556">
        <v>26900000</v>
      </c>
      <c r="G9076" s="541">
        <v>2023</v>
      </c>
      <c r="H9076" s="542">
        <f>VLOOKUP(G9076,[3]잔가율!$B$3:$C$33,2,FALSE)</f>
        <v>0.82599999999999996</v>
      </c>
      <c r="I9076" s="552">
        <f t="shared" si="141"/>
        <v>22219400</v>
      </c>
    </row>
    <row r="9077" spans="1:9">
      <c r="A9077" s="539">
        <v>9076</v>
      </c>
      <c r="B9077" s="540" t="s">
        <v>8534</v>
      </c>
      <c r="C9077" s="540" t="s">
        <v>12384</v>
      </c>
      <c r="D9077" s="540" t="s">
        <v>2782</v>
      </c>
      <c r="E9077" s="540" t="s">
        <v>13907</v>
      </c>
      <c r="F9077" s="556">
        <v>29580000</v>
      </c>
      <c r="G9077" s="541">
        <v>2023</v>
      </c>
      <c r="H9077" s="542">
        <f>VLOOKUP(G9077,[3]잔가율!$B$3:$C$33,2,FALSE)</f>
        <v>0.82599999999999996</v>
      </c>
      <c r="I9077" s="552">
        <f t="shared" si="141"/>
        <v>24433080</v>
      </c>
    </row>
    <row r="9078" spans="1:9">
      <c r="A9078" s="539">
        <v>9077</v>
      </c>
      <c r="B9078" s="540" t="s">
        <v>8534</v>
      </c>
      <c r="C9078" s="540" t="s">
        <v>12384</v>
      </c>
      <c r="D9078" s="540" t="s">
        <v>2782</v>
      </c>
      <c r="E9078" s="540" t="s">
        <v>13908</v>
      </c>
      <c r="F9078" s="556">
        <v>33720000</v>
      </c>
      <c r="G9078" s="541">
        <v>2023</v>
      </c>
      <c r="H9078" s="542">
        <f>VLOOKUP(G9078,[3]잔가율!$B$3:$C$33,2,FALSE)</f>
        <v>0.82599999999999996</v>
      </c>
      <c r="I9078" s="552">
        <f t="shared" si="141"/>
        <v>27852720</v>
      </c>
    </row>
    <row r="9079" spans="1:9">
      <c r="A9079" s="539">
        <v>9078</v>
      </c>
      <c r="B9079" s="540" t="s">
        <v>8534</v>
      </c>
      <c r="C9079" s="540" t="s">
        <v>12384</v>
      </c>
      <c r="D9079" s="540" t="s">
        <v>2782</v>
      </c>
      <c r="E9079" s="540" t="s">
        <v>13909</v>
      </c>
      <c r="F9079" s="556">
        <v>26280000</v>
      </c>
      <c r="G9079" s="541">
        <v>2023</v>
      </c>
      <c r="H9079" s="542">
        <f>VLOOKUP(G9079,[3]잔가율!$B$3:$C$33,2,FALSE)</f>
        <v>0.82599999999999996</v>
      </c>
      <c r="I9079" s="552">
        <f t="shared" si="141"/>
        <v>21707280</v>
      </c>
    </row>
    <row r="9080" spans="1:9">
      <c r="A9080" s="539">
        <v>9079</v>
      </c>
      <c r="B9080" s="540" t="s">
        <v>8534</v>
      </c>
      <c r="C9080" s="540" t="s">
        <v>12384</v>
      </c>
      <c r="D9080" s="540" t="s">
        <v>2782</v>
      </c>
      <c r="E9080" s="540" t="s">
        <v>13910</v>
      </c>
      <c r="F9080" s="556">
        <v>28640000</v>
      </c>
      <c r="G9080" s="541">
        <v>2023</v>
      </c>
      <c r="H9080" s="542">
        <f>VLOOKUP(G9080,[3]잔가율!$B$3:$C$33,2,FALSE)</f>
        <v>0.82599999999999996</v>
      </c>
      <c r="I9080" s="552">
        <f t="shared" si="141"/>
        <v>23656640</v>
      </c>
    </row>
    <row r="9081" spans="1:9">
      <c r="A9081" s="539">
        <v>9080</v>
      </c>
      <c r="B9081" s="540" t="s">
        <v>8534</v>
      </c>
      <c r="C9081" s="540" t="s">
        <v>12384</v>
      </c>
      <c r="D9081" s="540" t="s">
        <v>2782</v>
      </c>
      <c r="E9081" s="540" t="s">
        <v>13911</v>
      </c>
      <c r="F9081" s="556">
        <v>31500000</v>
      </c>
      <c r="G9081" s="541">
        <v>2023</v>
      </c>
      <c r="H9081" s="542">
        <f>VLOOKUP(G9081,[3]잔가율!$B$3:$C$33,2,FALSE)</f>
        <v>0.82599999999999996</v>
      </c>
      <c r="I9081" s="552">
        <f t="shared" si="141"/>
        <v>26019000</v>
      </c>
    </row>
    <row r="9082" spans="1:9">
      <c r="A9082" s="539">
        <v>9081</v>
      </c>
      <c r="B9082" s="540" t="s">
        <v>8534</v>
      </c>
      <c r="C9082" s="540" t="s">
        <v>12384</v>
      </c>
      <c r="D9082" s="540" t="s">
        <v>2782</v>
      </c>
      <c r="E9082" s="540" t="s">
        <v>13912</v>
      </c>
      <c r="F9082" s="556">
        <v>34460000</v>
      </c>
      <c r="G9082" s="541">
        <v>2023</v>
      </c>
      <c r="H9082" s="542">
        <f>VLOOKUP(G9082,[3]잔가율!$B$3:$C$33,2,FALSE)</f>
        <v>0.82599999999999996</v>
      </c>
      <c r="I9082" s="552">
        <f t="shared" si="141"/>
        <v>28463960</v>
      </c>
    </row>
    <row r="9083" spans="1:9">
      <c r="A9083" s="539">
        <v>9082</v>
      </c>
      <c r="B9083" s="540" t="s">
        <v>8534</v>
      </c>
      <c r="C9083" s="540" t="s">
        <v>12384</v>
      </c>
      <c r="D9083" s="540" t="s">
        <v>2782</v>
      </c>
      <c r="E9083" s="540" t="s">
        <v>13913</v>
      </c>
      <c r="F9083" s="556">
        <v>27610000</v>
      </c>
      <c r="G9083" s="541">
        <v>2023</v>
      </c>
      <c r="H9083" s="542">
        <f>VLOOKUP(G9083,[3]잔가율!$B$3:$C$33,2,FALSE)</f>
        <v>0.82599999999999996</v>
      </c>
      <c r="I9083" s="552">
        <f t="shared" si="141"/>
        <v>22805860</v>
      </c>
    </row>
    <row r="9084" spans="1:9">
      <c r="A9084" s="539">
        <v>9083</v>
      </c>
      <c r="B9084" s="540" t="s">
        <v>8534</v>
      </c>
      <c r="C9084" s="540" t="s">
        <v>12384</v>
      </c>
      <c r="D9084" s="540" t="s">
        <v>2782</v>
      </c>
      <c r="E9084" s="540" t="s">
        <v>13914</v>
      </c>
      <c r="F9084" s="556">
        <v>27610000</v>
      </c>
      <c r="G9084" s="541">
        <v>2023</v>
      </c>
      <c r="H9084" s="542">
        <f>VLOOKUP(G9084,[3]잔가율!$B$3:$C$33,2,FALSE)</f>
        <v>0.82599999999999996</v>
      </c>
      <c r="I9084" s="552">
        <f t="shared" si="141"/>
        <v>22805860</v>
      </c>
    </row>
    <row r="9085" spans="1:9">
      <c r="A9085" s="539">
        <v>9084</v>
      </c>
      <c r="B9085" s="540" t="s">
        <v>8534</v>
      </c>
      <c r="C9085" s="540" t="s">
        <v>12384</v>
      </c>
      <c r="D9085" s="540" t="s">
        <v>2782</v>
      </c>
      <c r="E9085" s="540" t="s">
        <v>13915</v>
      </c>
      <c r="F9085" s="556">
        <v>32520000</v>
      </c>
      <c r="G9085" s="541">
        <v>2023</v>
      </c>
      <c r="H9085" s="542">
        <f>VLOOKUP(G9085,[3]잔가율!$B$3:$C$33,2,FALSE)</f>
        <v>0.82599999999999996</v>
      </c>
      <c r="I9085" s="552">
        <f t="shared" si="141"/>
        <v>26861520</v>
      </c>
    </row>
    <row r="9086" spans="1:9">
      <c r="A9086" s="539">
        <v>9085</v>
      </c>
      <c r="B9086" s="540" t="s">
        <v>8534</v>
      </c>
      <c r="C9086" s="540" t="s">
        <v>12384</v>
      </c>
      <c r="D9086" s="540" t="s">
        <v>2782</v>
      </c>
      <c r="E9086" s="540" t="s">
        <v>13916</v>
      </c>
      <c r="F9086" s="556">
        <v>34980000</v>
      </c>
      <c r="G9086" s="541">
        <v>2023</v>
      </c>
      <c r="H9086" s="542">
        <f>VLOOKUP(G9086,[3]잔가율!$B$3:$C$33,2,FALSE)</f>
        <v>0.82599999999999996</v>
      </c>
      <c r="I9086" s="552">
        <f t="shared" si="141"/>
        <v>28893480</v>
      </c>
    </row>
    <row r="9087" spans="1:9">
      <c r="A9087" s="539">
        <v>9086</v>
      </c>
      <c r="B9087" s="540" t="s">
        <v>8534</v>
      </c>
      <c r="C9087" s="540" t="s">
        <v>12384</v>
      </c>
      <c r="D9087" s="540" t="s">
        <v>2782</v>
      </c>
      <c r="E9087" s="540" t="s">
        <v>13917</v>
      </c>
      <c r="F9087" s="556">
        <v>26810000</v>
      </c>
      <c r="G9087" s="541">
        <v>2023</v>
      </c>
      <c r="H9087" s="542">
        <f>VLOOKUP(G9087,[3]잔가율!$B$3:$C$33,2,FALSE)</f>
        <v>0.82599999999999996</v>
      </c>
      <c r="I9087" s="552">
        <f t="shared" si="141"/>
        <v>22145060</v>
      </c>
    </row>
    <row r="9088" spans="1:9">
      <c r="A9088" s="539">
        <v>9087</v>
      </c>
      <c r="B9088" s="540" t="s">
        <v>8534</v>
      </c>
      <c r="C9088" s="540" t="s">
        <v>12384</v>
      </c>
      <c r="D9088" s="540" t="s">
        <v>2782</v>
      </c>
      <c r="E9088" s="540" t="s">
        <v>13918</v>
      </c>
      <c r="F9088" s="556">
        <v>29180000</v>
      </c>
      <c r="G9088" s="541">
        <v>2023</v>
      </c>
      <c r="H9088" s="542">
        <f>VLOOKUP(G9088,[3]잔가율!$B$3:$C$33,2,FALSE)</f>
        <v>0.82599999999999996</v>
      </c>
      <c r="I9088" s="552">
        <f t="shared" si="141"/>
        <v>24102680</v>
      </c>
    </row>
    <row r="9089" spans="1:9">
      <c r="A9089" s="539">
        <v>9088</v>
      </c>
      <c r="B9089" s="540" t="s">
        <v>8534</v>
      </c>
      <c r="C9089" s="540" t="s">
        <v>12384</v>
      </c>
      <c r="D9089" s="540" t="s">
        <v>2782</v>
      </c>
      <c r="E9089" s="540" t="s">
        <v>13919</v>
      </c>
      <c r="F9089" s="556">
        <v>32030000</v>
      </c>
      <c r="G9089" s="541">
        <v>2023</v>
      </c>
      <c r="H9089" s="542">
        <f>VLOOKUP(G9089,[3]잔가율!$B$3:$C$33,2,FALSE)</f>
        <v>0.82599999999999996</v>
      </c>
      <c r="I9089" s="552">
        <f t="shared" si="141"/>
        <v>26456780</v>
      </c>
    </row>
    <row r="9090" spans="1:9">
      <c r="A9090" s="539">
        <v>9089</v>
      </c>
      <c r="B9090" s="540" t="s">
        <v>8534</v>
      </c>
      <c r="C9090" s="540" t="s">
        <v>12384</v>
      </c>
      <c r="D9090" s="540" t="s">
        <v>2782</v>
      </c>
      <c r="E9090" s="540" t="s">
        <v>13920</v>
      </c>
      <c r="F9090" s="556">
        <v>35160000</v>
      </c>
      <c r="G9090" s="541">
        <v>2023</v>
      </c>
      <c r="H9090" s="542">
        <f>VLOOKUP(G9090,[3]잔가율!$B$3:$C$33,2,FALSE)</f>
        <v>0.82599999999999996</v>
      </c>
      <c r="I9090" s="552">
        <f t="shared" ref="I9090:I9153" si="142">ROUNDDOWN(F9090*H9090,0)</f>
        <v>29042160</v>
      </c>
    </row>
    <row r="9091" spans="1:9">
      <c r="A9091" s="539">
        <v>9090</v>
      </c>
      <c r="B9091" s="540" t="s">
        <v>8534</v>
      </c>
      <c r="C9091" s="540" t="s">
        <v>12384</v>
      </c>
      <c r="D9091" s="540" t="s">
        <v>2782</v>
      </c>
      <c r="E9091" s="540" t="s">
        <v>13921</v>
      </c>
      <c r="F9091" s="556">
        <v>30910000</v>
      </c>
      <c r="G9091" s="541">
        <v>2023</v>
      </c>
      <c r="H9091" s="542">
        <f>VLOOKUP(G9091,[3]잔가율!$B$3:$C$33,2,FALSE)</f>
        <v>0.82599999999999996</v>
      </c>
      <c r="I9091" s="552">
        <f t="shared" si="142"/>
        <v>25531660</v>
      </c>
    </row>
    <row r="9092" spans="1:9">
      <c r="A9092" s="539">
        <v>9091</v>
      </c>
      <c r="B9092" s="540" t="s">
        <v>8534</v>
      </c>
      <c r="C9092" s="540" t="s">
        <v>12384</v>
      </c>
      <c r="D9092" s="540" t="s">
        <v>2782</v>
      </c>
      <c r="E9092" s="540" t="s">
        <v>13922</v>
      </c>
      <c r="F9092" s="556">
        <v>30910000</v>
      </c>
      <c r="G9092" s="541">
        <v>2023</v>
      </c>
      <c r="H9092" s="542">
        <f>VLOOKUP(G9092,[3]잔가율!$B$3:$C$33,2,FALSE)</f>
        <v>0.82599999999999996</v>
      </c>
      <c r="I9092" s="552">
        <f t="shared" si="142"/>
        <v>25531660</v>
      </c>
    </row>
    <row r="9093" spans="1:9">
      <c r="A9093" s="539">
        <v>9092</v>
      </c>
      <c r="B9093" s="540" t="s">
        <v>8534</v>
      </c>
      <c r="C9093" s="540" t="s">
        <v>12384</v>
      </c>
      <c r="D9093" s="540" t="s">
        <v>2782</v>
      </c>
      <c r="E9093" s="540" t="s">
        <v>13923</v>
      </c>
      <c r="F9093" s="556">
        <v>34210000</v>
      </c>
      <c r="G9093" s="541">
        <v>2023</v>
      </c>
      <c r="H9093" s="542">
        <f>VLOOKUP(G9093,[3]잔가율!$B$3:$C$33,2,FALSE)</f>
        <v>0.82599999999999996</v>
      </c>
      <c r="I9093" s="552">
        <f t="shared" si="142"/>
        <v>28257460</v>
      </c>
    </row>
    <row r="9094" spans="1:9">
      <c r="A9094" s="539">
        <v>9093</v>
      </c>
      <c r="B9094" s="540" t="s">
        <v>8534</v>
      </c>
      <c r="C9094" s="540" t="s">
        <v>12384</v>
      </c>
      <c r="D9094" s="540" t="s">
        <v>2782</v>
      </c>
      <c r="E9094" s="540" t="s">
        <v>13924</v>
      </c>
      <c r="F9094" s="556">
        <v>36760000</v>
      </c>
      <c r="G9094" s="541">
        <v>2023</v>
      </c>
      <c r="H9094" s="542">
        <f>VLOOKUP(G9094,[3]잔가율!$B$3:$C$33,2,FALSE)</f>
        <v>0.82599999999999996</v>
      </c>
      <c r="I9094" s="552">
        <f t="shared" si="142"/>
        <v>30363760</v>
      </c>
    </row>
    <row r="9095" spans="1:9">
      <c r="A9095" s="539">
        <v>9094</v>
      </c>
      <c r="B9095" s="540" t="s">
        <v>8534</v>
      </c>
      <c r="C9095" s="540" t="s">
        <v>12384</v>
      </c>
      <c r="D9095" s="540" t="s">
        <v>2782</v>
      </c>
      <c r="E9095" s="540" t="s">
        <v>13925</v>
      </c>
      <c r="F9095" s="556">
        <v>30960000</v>
      </c>
      <c r="G9095" s="541">
        <v>2023</v>
      </c>
      <c r="H9095" s="542">
        <f>VLOOKUP(G9095,[3]잔가율!$B$3:$C$33,2,FALSE)</f>
        <v>0.82599999999999996</v>
      </c>
      <c r="I9095" s="552">
        <f t="shared" si="142"/>
        <v>25572960</v>
      </c>
    </row>
    <row r="9096" spans="1:9">
      <c r="A9096" s="539">
        <v>9095</v>
      </c>
      <c r="B9096" s="540" t="s">
        <v>8534</v>
      </c>
      <c r="C9096" s="540" t="s">
        <v>12384</v>
      </c>
      <c r="D9096" s="540" t="s">
        <v>2782</v>
      </c>
      <c r="E9096" s="540" t="s">
        <v>13926</v>
      </c>
      <c r="F9096" s="556">
        <v>30960000</v>
      </c>
      <c r="G9096" s="541">
        <v>2023</v>
      </c>
      <c r="H9096" s="542">
        <f>VLOOKUP(G9096,[3]잔가율!$B$3:$C$33,2,FALSE)</f>
        <v>0.82599999999999996</v>
      </c>
      <c r="I9096" s="552">
        <f t="shared" si="142"/>
        <v>25572960</v>
      </c>
    </row>
    <row r="9097" spans="1:9">
      <c r="A9097" s="539">
        <v>9096</v>
      </c>
      <c r="B9097" s="540" t="s">
        <v>8534</v>
      </c>
      <c r="C9097" s="540" t="s">
        <v>12384</v>
      </c>
      <c r="D9097" s="540" t="s">
        <v>2782</v>
      </c>
      <c r="E9097" s="540" t="s">
        <v>13927</v>
      </c>
      <c r="F9097" s="556">
        <v>33810000</v>
      </c>
      <c r="G9097" s="541">
        <v>2023</v>
      </c>
      <c r="H9097" s="542">
        <f>VLOOKUP(G9097,[3]잔가율!$B$3:$C$33,2,FALSE)</f>
        <v>0.82599999999999996</v>
      </c>
      <c r="I9097" s="552">
        <f t="shared" si="142"/>
        <v>27927060</v>
      </c>
    </row>
    <row r="9098" spans="1:9">
      <c r="A9098" s="539">
        <v>9097</v>
      </c>
      <c r="B9098" s="540" t="s">
        <v>8534</v>
      </c>
      <c r="C9098" s="540" t="s">
        <v>12384</v>
      </c>
      <c r="D9098" s="540" t="s">
        <v>2782</v>
      </c>
      <c r="E9098" s="540" t="s">
        <v>13928</v>
      </c>
      <c r="F9098" s="556">
        <v>36940000</v>
      </c>
      <c r="G9098" s="541">
        <v>2023</v>
      </c>
      <c r="H9098" s="542">
        <f>VLOOKUP(G9098,[3]잔가율!$B$3:$C$33,2,FALSE)</f>
        <v>0.82599999999999996</v>
      </c>
      <c r="I9098" s="552">
        <f t="shared" si="142"/>
        <v>30512440</v>
      </c>
    </row>
    <row r="9099" spans="1:9">
      <c r="A9099" s="539">
        <v>9098</v>
      </c>
      <c r="B9099" s="540" t="s">
        <v>8534</v>
      </c>
      <c r="C9099" s="540" t="s">
        <v>12384</v>
      </c>
      <c r="D9099" s="540" t="s">
        <v>2782</v>
      </c>
      <c r="E9099" s="540" t="s">
        <v>13929</v>
      </c>
      <c r="F9099" s="556">
        <v>30430000</v>
      </c>
      <c r="G9099" s="541">
        <v>2023</v>
      </c>
      <c r="H9099" s="542">
        <f>VLOOKUP(G9099,[3]잔가율!$B$3:$C$33,2,FALSE)</f>
        <v>0.82599999999999996</v>
      </c>
      <c r="I9099" s="552">
        <f t="shared" si="142"/>
        <v>25135180</v>
      </c>
    </row>
    <row r="9100" spans="1:9">
      <c r="A9100" s="539">
        <v>9099</v>
      </c>
      <c r="B9100" s="540" t="s">
        <v>8534</v>
      </c>
      <c r="C9100" s="540" t="s">
        <v>12384</v>
      </c>
      <c r="D9100" s="540" t="s">
        <v>2782</v>
      </c>
      <c r="E9100" s="540" t="s">
        <v>13930</v>
      </c>
      <c r="F9100" s="556">
        <v>30430000</v>
      </c>
      <c r="G9100" s="541">
        <v>2023</v>
      </c>
      <c r="H9100" s="542">
        <f>VLOOKUP(G9100,[3]잔가율!$B$3:$C$33,2,FALSE)</f>
        <v>0.82599999999999996</v>
      </c>
      <c r="I9100" s="552">
        <f t="shared" si="142"/>
        <v>25135180</v>
      </c>
    </row>
    <row r="9101" spans="1:9">
      <c r="A9101" s="539">
        <v>9100</v>
      </c>
      <c r="B9101" s="540" t="s">
        <v>8534</v>
      </c>
      <c r="C9101" s="540" t="s">
        <v>12384</v>
      </c>
      <c r="D9101" s="540" t="s">
        <v>2782</v>
      </c>
      <c r="E9101" s="540" t="s">
        <v>13931</v>
      </c>
      <c r="F9101" s="556">
        <v>32840000</v>
      </c>
      <c r="G9101" s="541">
        <v>2023</v>
      </c>
      <c r="H9101" s="542">
        <f>VLOOKUP(G9101,[3]잔가율!$B$3:$C$33,2,FALSE)</f>
        <v>0.82599999999999996</v>
      </c>
      <c r="I9101" s="552">
        <f t="shared" si="142"/>
        <v>27125840</v>
      </c>
    </row>
    <row r="9102" spans="1:9">
      <c r="A9102" s="539">
        <v>9101</v>
      </c>
      <c r="B9102" s="540" t="s">
        <v>8534</v>
      </c>
      <c r="C9102" s="540" t="s">
        <v>12384</v>
      </c>
      <c r="D9102" s="540" t="s">
        <v>2782</v>
      </c>
      <c r="E9102" s="540" t="s">
        <v>13932</v>
      </c>
      <c r="F9102" s="556">
        <v>36680000</v>
      </c>
      <c r="G9102" s="541">
        <v>2023</v>
      </c>
      <c r="H9102" s="542">
        <f>VLOOKUP(G9102,[3]잔가율!$B$3:$C$33,2,FALSE)</f>
        <v>0.82599999999999996</v>
      </c>
      <c r="I9102" s="552">
        <f t="shared" si="142"/>
        <v>30297680</v>
      </c>
    </row>
    <row r="9103" spans="1:9">
      <c r="A9103" s="539">
        <v>9102</v>
      </c>
      <c r="B9103" s="540" t="s">
        <v>8534</v>
      </c>
      <c r="C9103" s="540" t="s">
        <v>12384</v>
      </c>
      <c r="D9103" s="540" t="s">
        <v>2782</v>
      </c>
      <c r="E9103" s="540" t="s">
        <v>13933</v>
      </c>
      <c r="F9103" s="556">
        <v>27040000</v>
      </c>
      <c r="G9103" s="541">
        <v>2023</v>
      </c>
      <c r="H9103" s="542">
        <f>VLOOKUP(G9103,[3]잔가율!$B$3:$C$33,2,FALSE)</f>
        <v>0.82599999999999996</v>
      </c>
      <c r="I9103" s="552">
        <f t="shared" si="142"/>
        <v>22335040</v>
      </c>
    </row>
    <row r="9104" spans="1:9">
      <c r="A9104" s="539">
        <v>9103</v>
      </c>
      <c r="B9104" s="540" t="s">
        <v>8534</v>
      </c>
      <c r="C9104" s="540" t="s">
        <v>12384</v>
      </c>
      <c r="D9104" s="540" t="s">
        <v>2782</v>
      </c>
      <c r="E9104" s="540" t="s">
        <v>13934</v>
      </c>
      <c r="F9104" s="556">
        <v>29400000</v>
      </c>
      <c r="G9104" s="541">
        <v>2023</v>
      </c>
      <c r="H9104" s="542">
        <f>VLOOKUP(G9104,[3]잔가율!$B$3:$C$33,2,FALSE)</f>
        <v>0.82599999999999996</v>
      </c>
      <c r="I9104" s="552">
        <f t="shared" si="142"/>
        <v>24284400</v>
      </c>
    </row>
    <row r="9105" spans="1:9">
      <c r="A9105" s="539">
        <v>9104</v>
      </c>
      <c r="B9105" s="540" t="s">
        <v>8534</v>
      </c>
      <c r="C9105" s="540" t="s">
        <v>12384</v>
      </c>
      <c r="D9105" s="540" t="s">
        <v>2782</v>
      </c>
      <c r="E9105" s="540" t="s">
        <v>13935</v>
      </c>
      <c r="F9105" s="556">
        <v>32260000</v>
      </c>
      <c r="G9105" s="541">
        <v>2023</v>
      </c>
      <c r="H9105" s="542">
        <f>VLOOKUP(G9105,[3]잔가율!$B$3:$C$33,2,FALSE)</f>
        <v>0.82599999999999996</v>
      </c>
      <c r="I9105" s="552">
        <f t="shared" si="142"/>
        <v>26646760</v>
      </c>
    </row>
    <row r="9106" spans="1:9">
      <c r="A9106" s="539">
        <v>9105</v>
      </c>
      <c r="B9106" s="540" t="s">
        <v>8534</v>
      </c>
      <c r="C9106" s="540" t="s">
        <v>12384</v>
      </c>
      <c r="D9106" s="540" t="s">
        <v>2782</v>
      </c>
      <c r="E9106" s="540" t="s">
        <v>13936</v>
      </c>
      <c r="F9106" s="556">
        <v>35390000</v>
      </c>
      <c r="G9106" s="541">
        <v>2023</v>
      </c>
      <c r="H9106" s="542">
        <f>VLOOKUP(G9106,[3]잔가율!$B$3:$C$33,2,FALSE)</f>
        <v>0.82599999999999996</v>
      </c>
      <c r="I9106" s="552">
        <f t="shared" si="142"/>
        <v>29232140</v>
      </c>
    </row>
    <row r="9107" spans="1:9">
      <c r="A9107" s="539">
        <v>9106</v>
      </c>
      <c r="B9107" s="540" t="s">
        <v>8534</v>
      </c>
      <c r="C9107" s="540" t="s">
        <v>12384</v>
      </c>
      <c r="D9107" s="540" t="s">
        <v>2782</v>
      </c>
      <c r="E9107" s="540" t="s">
        <v>13937</v>
      </c>
      <c r="F9107" s="556">
        <v>32210000</v>
      </c>
      <c r="G9107" s="541">
        <v>2023</v>
      </c>
      <c r="H9107" s="542">
        <f>VLOOKUP(G9107,[3]잔가율!$B$3:$C$33,2,FALSE)</f>
        <v>0.82599999999999996</v>
      </c>
      <c r="I9107" s="552">
        <f t="shared" si="142"/>
        <v>26605460</v>
      </c>
    </row>
    <row r="9108" spans="1:9">
      <c r="A9108" s="539">
        <v>9107</v>
      </c>
      <c r="B9108" s="540" t="s">
        <v>8534</v>
      </c>
      <c r="C9108" s="540" t="s">
        <v>12384</v>
      </c>
      <c r="D9108" s="540" t="s">
        <v>2782</v>
      </c>
      <c r="E9108" s="540" t="s">
        <v>13938</v>
      </c>
      <c r="F9108" s="556">
        <v>32210000</v>
      </c>
      <c r="G9108" s="541">
        <v>2023</v>
      </c>
      <c r="H9108" s="542">
        <f>VLOOKUP(G9108,[3]잔가율!$B$3:$C$33,2,FALSE)</f>
        <v>0.82599999999999996</v>
      </c>
      <c r="I9108" s="552">
        <f t="shared" si="142"/>
        <v>26605460</v>
      </c>
    </row>
    <row r="9109" spans="1:9">
      <c r="A9109" s="539">
        <v>9108</v>
      </c>
      <c r="B9109" s="540" t="s">
        <v>8534</v>
      </c>
      <c r="C9109" s="540" t="s">
        <v>12384</v>
      </c>
      <c r="D9109" s="540" t="s">
        <v>2782</v>
      </c>
      <c r="E9109" s="540" t="s">
        <v>13939</v>
      </c>
      <c r="F9109" s="556">
        <v>34710000</v>
      </c>
      <c r="G9109" s="541">
        <v>2023</v>
      </c>
      <c r="H9109" s="542">
        <f>VLOOKUP(G9109,[3]잔가율!$B$3:$C$33,2,FALSE)</f>
        <v>0.82599999999999996</v>
      </c>
      <c r="I9109" s="552">
        <f t="shared" si="142"/>
        <v>28670460</v>
      </c>
    </row>
    <row r="9110" spans="1:9">
      <c r="A9110" s="539">
        <v>9109</v>
      </c>
      <c r="B9110" s="540" t="s">
        <v>8534</v>
      </c>
      <c r="C9110" s="540" t="s">
        <v>12384</v>
      </c>
      <c r="D9110" s="540" t="s">
        <v>2782</v>
      </c>
      <c r="E9110" s="540" t="s">
        <v>13940</v>
      </c>
      <c r="F9110" s="556">
        <v>38460000</v>
      </c>
      <c r="G9110" s="541">
        <v>2023</v>
      </c>
      <c r="H9110" s="542">
        <f>VLOOKUP(G9110,[3]잔가율!$B$3:$C$33,2,FALSE)</f>
        <v>0.82599999999999996</v>
      </c>
      <c r="I9110" s="552">
        <f t="shared" si="142"/>
        <v>31767960</v>
      </c>
    </row>
    <row r="9111" spans="1:9">
      <c r="A9111" s="539">
        <v>9110</v>
      </c>
      <c r="B9111" s="540" t="s">
        <v>8534</v>
      </c>
      <c r="C9111" s="540" t="s">
        <v>12384</v>
      </c>
      <c r="D9111" s="540" t="s">
        <v>2782</v>
      </c>
      <c r="E9111" s="540" t="s">
        <v>13941</v>
      </c>
      <c r="F9111" s="556">
        <v>31190000</v>
      </c>
      <c r="G9111" s="541">
        <v>2023</v>
      </c>
      <c r="H9111" s="542">
        <f>VLOOKUP(G9111,[3]잔가율!$B$3:$C$33,2,FALSE)</f>
        <v>0.82599999999999996</v>
      </c>
      <c r="I9111" s="552">
        <f t="shared" si="142"/>
        <v>25762940</v>
      </c>
    </row>
    <row r="9112" spans="1:9">
      <c r="A9112" s="539">
        <v>9111</v>
      </c>
      <c r="B9112" s="540" t="s">
        <v>8534</v>
      </c>
      <c r="C9112" s="540" t="s">
        <v>12384</v>
      </c>
      <c r="D9112" s="540" t="s">
        <v>2782</v>
      </c>
      <c r="E9112" s="540" t="s">
        <v>13942</v>
      </c>
      <c r="F9112" s="556">
        <v>31190000</v>
      </c>
      <c r="G9112" s="541">
        <v>2023</v>
      </c>
      <c r="H9112" s="542">
        <f>VLOOKUP(G9112,[3]잔가율!$B$3:$C$33,2,FALSE)</f>
        <v>0.82599999999999996</v>
      </c>
      <c r="I9112" s="552">
        <f t="shared" si="142"/>
        <v>25762940</v>
      </c>
    </row>
    <row r="9113" spans="1:9">
      <c r="A9113" s="539">
        <v>9112</v>
      </c>
      <c r="B9113" s="540" t="s">
        <v>8534</v>
      </c>
      <c r="C9113" s="540" t="s">
        <v>12384</v>
      </c>
      <c r="D9113" s="540" t="s">
        <v>2782</v>
      </c>
      <c r="E9113" s="540" t="s">
        <v>13943</v>
      </c>
      <c r="F9113" s="556">
        <v>34040000</v>
      </c>
      <c r="G9113" s="541">
        <v>2023</v>
      </c>
      <c r="H9113" s="542">
        <f>VLOOKUP(G9113,[3]잔가율!$B$3:$C$33,2,FALSE)</f>
        <v>0.82599999999999996</v>
      </c>
      <c r="I9113" s="552">
        <f t="shared" si="142"/>
        <v>28117040</v>
      </c>
    </row>
    <row r="9114" spans="1:9">
      <c r="A9114" s="539">
        <v>9113</v>
      </c>
      <c r="B9114" s="540" t="s">
        <v>8534</v>
      </c>
      <c r="C9114" s="540" t="s">
        <v>12384</v>
      </c>
      <c r="D9114" s="540" t="s">
        <v>2782</v>
      </c>
      <c r="E9114" s="540" t="s">
        <v>13944</v>
      </c>
      <c r="F9114" s="556">
        <v>37170000</v>
      </c>
      <c r="G9114" s="541">
        <v>2023</v>
      </c>
      <c r="H9114" s="542">
        <f>VLOOKUP(G9114,[3]잔가율!$B$3:$C$33,2,FALSE)</f>
        <v>0.82599999999999996</v>
      </c>
      <c r="I9114" s="552">
        <f t="shared" si="142"/>
        <v>30702420</v>
      </c>
    </row>
    <row r="9115" spans="1:9">
      <c r="A9115" s="539">
        <v>9114</v>
      </c>
      <c r="B9115" s="544" t="s">
        <v>8534</v>
      </c>
      <c r="C9115" s="544" t="s">
        <v>12384</v>
      </c>
      <c r="D9115" s="544" t="s">
        <v>2782</v>
      </c>
      <c r="E9115" s="544" t="s">
        <v>13945</v>
      </c>
      <c r="F9115" s="559">
        <v>29320000</v>
      </c>
      <c r="G9115" s="541">
        <v>2023</v>
      </c>
      <c r="H9115" s="542">
        <f>VLOOKUP(G9115,[3]잔가율!$B$3:$C$33,2,FALSE)</f>
        <v>0.82599999999999996</v>
      </c>
      <c r="I9115" s="552">
        <f t="shared" si="142"/>
        <v>24218320</v>
      </c>
    </row>
    <row r="9116" spans="1:9">
      <c r="A9116" s="539">
        <v>9115</v>
      </c>
      <c r="B9116" s="544" t="s">
        <v>8534</v>
      </c>
      <c r="C9116" s="544" t="s">
        <v>12384</v>
      </c>
      <c r="D9116" s="544" t="s">
        <v>2782</v>
      </c>
      <c r="E9116" s="544" t="s">
        <v>13946</v>
      </c>
      <c r="F9116" s="559">
        <v>31610000</v>
      </c>
      <c r="G9116" s="541">
        <v>2023</v>
      </c>
      <c r="H9116" s="542">
        <f>VLOOKUP(G9116,[3]잔가율!$B$3:$C$33,2,FALSE)</f>
        <v>0.82599999999999996</v>
      </c>
      <c r="I9116" s="552">
        <f t="shared" si="142"/>
        <v>26109860</v>
      </c>
    </row>
    <row r="9117" spans="1:9">
      <c r="A9117" s="539">
        <v>9116</v>
      </c>
      <c r="B9117" s="544" t="s">
        <v>8534</v>
      </c>
      <c r="C9117" s="544" t="s">
        <v>12384</v>
      </c>
      <c r="D9117" s="544" t="s">
        <v>2782</v>
      </c>
      <c r="E9117" s="544" t="s">
        <v>13947</v>
      </c>
      <c r="F9117" s="559">
        <v>29950000</v>
      </c>
      <c r="G9117" s="541">
        <v>2023</v>
      </c>
      <c r="H9117" s="542">
        <f>VLOOKUP(G9117,[3]잔가율!$B$3:$C$33,2,FALSE)</f>
        <v>0.82599999999999996</v>
      </c>
      <c r="I9117" s="552">
        <f t="shared" si="142"/>
        <v>24738700</v>
      </c>
    </row>
    <row r="9118" spans="1:9">
      <c r="A9118" s="539">
        <v>9117</v>
      </c>
      <c r="B9118" s="544" t="s">
        <v>8534</v>
      </c>
      <c r="C9118" s="544" t="s">
        <v>12384</v>
      </c>
      <c r="D9118" s="544" t="s">
        <v>2782</v>
      </c>
      <c r="E9118" s="544" t="s">
        <v>13948</v>
      </c>
      <c r="F9118" s="559">
        <v>31120000</v>
      </c>
      <c r="G9118" s="541">
        <v>2023</v>
      </c>
      <c r="H9118" s="542">
        <f>VLOOKUP(G9118,[3]잔가율!$B$3:$C$33,2,FALSE)</f>
        <v>0.82599999999999996</v>
      </c>
      <c r="I9118" s="552">
        <f t="shared" si="142"/>
        <v>25705120</v>
      </c>
    </row>
    <row r="9119" spans="1:9">
      <c r="A9119" s="539">
        <v>9118</v>
      </c>
      <c r="B9119" s="544" t="s">
        <v>8534</v>
      </c>
      <c r="C9119" s="544" t="s">
        <v>12384</v>
      </c>
      <c r="D9119" s="544" t="s">
        <v>2782</v>
      </c>
      <c r="E9119" s="544" t="s">
        <v>13949</v>
      </c>
      <c r="F9119" s="559">
        <v>34440000</v>
      </c>
      <c r="G9119" s="541">
        <v>2023</v>
      </c>
      <c r="H9119" s="542">
        <f>VLOOKUP(G9119,[3]잔가율!$B$3:$C$33,2,FALSE)</f>
        <v>0.82599999999999996</v>
      </c>
      <c r="I9119" s="552">
        <f t="shared" si="142"/>
        <v>28447440</v>
      </c>
    </row>
    <row r="9120" spans="1:9">
      <c r="A9120" s="539">
        <v>9119</v>
      </c>
      <c r="B9120" s="544" t="s">
        <v>8534</v>
      </c>
      <c r="C9120" s="544" t="s">
        <v>12384</v>
      </c>
      <c r="D9120" s="544" t="s">
        <v>2782</v>
      </c>
      <c r="E9120" s="544" t="s">
        <v>13950</v>
      </c>
      <c r="F9120" s="559">
        <v>32410000</v>
      </c>
      <c r="G9120" s="541">
        <v>2023</v>
      </c>
      <c r="H9120" s="542">
        <f>VLOOKUP(G9120,[3]잔가율!$B$3:$C$33,2,FALSE)</f>
        <v>0.82599999999999996</v>
      </c>
      <c r="I9120" s="552">
        <f t="shared" si="142"/>
        <v>26770660</v>
      </c>
    </row>
    <row r="9121" spans="1:9">
      <c r="A9121" s="539">
        <v>9120</v>
      </c>
      <c r="B9121" s="544" t="s">
        <v>8534</v>
      </c>
      <c r="C9121" s="544" t="s">
        <v>12384</v>
      </c>
      <c r="D9121" s="544" t="s">
        <v>2782</v>
      </c>
      <c r="E9121" s="544" t="s">
        <v>13951</v>
      </c>
      <c r="F9121" s="559">
        <v>32880000</v>
      </c>
      <c r="G9121" s="541">
        <v>2023</v>
      </c>
      <c r="H9121" s="542">
        <f>VLOOKUP(G9121,[3]잔가율!$B$3:$C$33,2,FALSE)</f>
        <v>0.82599999999999996</v>
      </c>
      <c r="I9121" s="552">
        <f t="shared" si="142"/>
        <v>27158880</v>
      </c>
    </row>
    <row r="9122" spans="1:9">
      <c r="A9122" s="539">
        <v>9121</v>
      </c>
      <c r="B9122" s="544" t="s">
        <v>8534</v>
      </c>
      <c r="C9122" s="544" t="s">
        <v>12384</v>
      </c>
      <c r="D9122" s="544" t="s">
        <v>2782</v>
      </c>
      <c r="E9122" s="544" t="s">
        <v>13952</v>
      </c>
      <c r="F9122" s="559">
        <v>37420000</v>
      </c>
      <c r="G9122" s="541">
        <v>2023</v>
      </c>
      <c r="H9122" s="542">
        <f>VLOOKUP(G9122,[3]잔가율!$B$3:$C$33,2,FALSE)</f>
        <v>0.82599999999999996</v>
      </c>
      <c r="I9122" s="552">
        <f t="shared" si="142"/>
        <v>30908920</v>
      </c>
    </row>
    <row r="9123" spans="1:9">
      <c r="A9123" s="539">
        <v>9122</v>
      </c>
      <c r="B9123" s="543" t="s">
        <v>8534</v>
      </c>
      <c r="C9123" s="543" t="s">
        <v>12384</v>
      </c>
      <c r="D9123" s="543" t="s">
        <v>2782</v>
      </c>
      <c r="E9123" s="543" t="s">
        <v>13953</v>
      </c>
      <c r="F9123" s="561">
        <v>29800000</v>
      </c>
      <c r="G9123" s="541">
        <v>2023</v>
      </c>
      <c r="H9123" s="542">
        <f>VLOOKUP(G9123,[3]잔가율!$B$3:$C$33,2,FALSE)</f>
        <v>0.82599999999999996</v>
      </c>
      <c r="I9123" s="552">
        <f t="shared" si="142"/>
        <v>24614800</v>
      </c>
    </row>
    <row r="9124" spans="1:9">
      <c r="A9124" s="539">
        <v>9123</v>
      </c>
      <c r="B9124" s="543" t="s">
        <v>8534</v>
      </c>
      <c r="C9124" s="543" t="s">
        <v>12384</v>
      </c>
      <c r="D9124" s="543" t="s">
        <v>2782</v>
      </c>
      <c r="E9124" s="543" t="s">
        <v>13954</v>
      </c>
      <c r="F9124" s="561">
        <v>32340000</v>
      </c>
      <c r="G9124" s="541">
        <v>2023</v>
      </c>
      <c r="H9124" s="542">
        <f>VLOOKUP(G9124,[3]잔가율!$B$3:$C$33,2,FALSE)</f>
        <v>0.82599999999999996</v>
      </c>
      <c r="I9124" s="552">
        <f t="shared" si="142"/>
        <v>26712840</v>
      </c>
    </row>
    <row r="9125" spans="1:9">
      <c r="A9125" s="539">
        <v>9124</v>
      </c>
      <c r="B9125" s="544" t="s">
        <v>8534</v>
      </c>
      <c r="C9125" s="544" t="s">
        <v>12384</v>
      </c>
      <c r="D9125" s="544" t="s">
        <v>2782</v>
      </c>
      <c r="E9125" s="544" t="s">
        <v>13955</v>
      </c>
      <c r="F9125" s="559">
        <v>36260000</v>
      </c>
      <c r="G9125" s="541">
        <v>2023</v>
      </c>
      <c r="H9125" s="542">
        <f>VLOOKUP(G9125,[3]잔가율!$B$3:$C$33,2,FALSE)</f>
        <v>0.82599999999999996</v>
      </c>
      <c r="I9125" s="552">
        <f t="shared" si="142"/>
        <v>29950760</v>
      </c>
    </row>
    <row r="9126" spans="1:9">
      <c r="A9126" s="539">
        <v>9125</v>
      </c>
      <c r="B9126" s="544" t="s">
        <v>8534</v>
      </c>
      <c r="C9126" s="544" t="s">
        <v>12384</v>
      </c>
      <c r="D9126" s="544" t="s">
        <v>2782</v>
      </c>
      <c r="E9126" s="544" t="s">
        <v>13956</v>
      </c>
      <c r="F9126" s="559">
        <v>34910000</v>
      </c>
      <c r="G9126" s="541">
        <v>2023</v>
      </c>
      <c r="H9126" s="542">
        <f>VLOOKUP(G9126,[3]잔가율!$B$3:$C$33,2,FALSE)</f>
        <v>0.82599999999999996</v>
      </c>
      <c r="I9126" s="552">
        <f t="shared" si="142"/>
        <v>28835660</v>
      </c>
    </row>
    <row r="9127" spans="1:9">
      <c r="A9127" s="539">
        <v>9126</v>
      </c>
      <c r="B9127" s="544" t="s">
        <v>8534</v>
      </c>
      <c r="C9127" s="544" t="s">
        <v>12384</v>
      </c>
      <c r="D9127" s="544" t="s">
        <v>2782</v>
      </c>
      <c r="E9127" s="544" t="s">
        <v>13957</v>
      </c>
      <c r="F9127" s="559">
        <v>38490000</v>
      </c>
      <c r="G9127" s="541">
        <v>2023</v>
      </c>
      <c r="H9127" s="542">
        <f>VLOOKUP(G9127,[3]잔가율!$B$3:$C$33,2,FALSE)</f>
        <v>0.82599999999999996</v>
      </c>
      <c r="I9127" s="552">
        <f t="shared" si="142"/>
        <v>31792740</v>
      </c>
    </row>
    <row r="9128" spans="1:9">
      <c r="A9128" s="539">
        <v>9127</v>
      </c>
      <c r="B9128" s="544" t="s">
        <v>8534</v>
      </c>
      <c r="C9128" s="544" t="s">
        <v>12384</v>
      </c>
      <c r="D9128" s="544" t="s">
        <v>2782</v>
      </c>
      <c r="E9128" s="544" t="s">
        <v>13958</v>
      </c>
      <c r="F9128" s="559">
        <v>30820000</v>
      </c>
      <c r="G9128" s="541">
        <v>2023</v>
      </c>
      <c r="H9128" s="542">
        <f>VLOOKUP(G9128,[3]잔가율!$B$3:$C$33,2,FALSE)</f>
        <v>0.82599999999999996</v>
      </c>
      <c r="I9128" s="552">
        <f t="shared" si="142"/>
        <v>25457320</v>
      </c>
    </row>
    <row r="9129" spans="1:9">
      <c r="A9129" s="539">
        <v>9128</v>
      </c>
      <c r="B9129" s="544" t="s">
        <v>8534</v>
      </c>
      <c r="C9129" s="544" t="s">
        <v>12384</v>
      </c>
      <c r="D9129" s="544" t="s">
        <v>2782</v>
      </c>
      <c r="E9129" s="544" t="s">
        <v>13959</v>
      </c>
      <c r="F9129" s="559">
        <v>33430000</v>
      </c>
      <c r="G9129" s="541">
        <v>2023</v>
      </c>
      <c r="H9129" s="542">
        <f>VLOOKUP(G9129,[3]잔가율!$B$3:$C$33,2,FALSE)</f>
        <v>0.82599999999999996</v>
      </c>
      <c r="I9129" s="552">
        <f t="shared" si="142"/>
        <v>27613180</v>
      </c>
    </row>
    <row r="9130" spans="1:9">
      <c r="A9130" s="539">
        <v>9129</v>
      </c>
      <c r="B9130" s="544" t="s">
        <v>8534</v>
      </c>
      <c r="C9130" s="544" t="s">
        <v>12384</v>
      </c>
      <c r="D9130" s="544" t="s">
        <v>2782</v>
      </c>
      <c r="E9130" s="544" t="s">
        <v>13960</v>
      </c>
      <c r="F9130" s="559">
        <v>34980000</v>
      </c>
      <c r="G9130" s="541">
        <v>2023</v>
      </c>
      <c r="H9130" s="542">
        <f>VLOOKUP(G9130,[3]잔가율!$B$3:$C$33,2,FALSE)</f>
        <v>0.82599999999999996</v>
      </c>
      <c r="I9130" s="552">
        <f t="shared" si="142"/>
        <v>28893480</v>
      </c>
    </row>
    <row r="9131" spans="1:9">
      <c r="A9131" s="539">
        <v>9130</v>
      </c>
      <c r="B9131" s="544" t="s">
        <v>8534</v>
      </c>
      <c r="C9131" s="544" t="s">
        <v>12384</v>
      </c>
      <c r="D9131" s="544" t="s">
        <v>2782</v>
      </c>
      <c r="E9131" s="544" t="s">
        <v>13961</v>
      </c>
      <c r="F9131" s="559">
        <v>39110000</v>
      </c>
      <c r="G9131" s="541">
        <v>2023</v>
      </c>
      <c r="H9131" s="542">
        <f>VLOOKUP(G9131,[3]잔가율!$B$3:$C$33,2,FALSE)</f>
        <v>0.82599999999999996</v>
      </c>
      <c r="I9131" s="552">
        <f t="shared" si="142"/>
        <v>32304860</v>
      </c>
    </row>
    <row r="9132" spans="1:9">
      <c r="A9132" s="539">
        <v>9131</v>
      </c>
      <c r="B9132" s="544" t="s">
        <v>8534</v>
      </c>
      <c r="C9132" s="544" t="s">
        <v>12384</v>
      </c>
      <c r="D9132" s="544" t="s">
        <v>2782</v>
      </c>
      <c r="E9132" s="544" t="s">
        <v>13962</v>
      </c>
      <c r="F9132" s="559">
        <v>28840000</v>
      </c>
      <c r="G9132" s="541">
        <v>2023</v>
      </c>
      <c r="H9132" s="542">
        <f>VLOOKUP(G9132,[3]잔가율!$B$3:$C$33,2,FALSE)</f>
        <v>0.82599999999999996</v>
      </c>
      <c r="I9132" s="552">
        <f t="shared" si="142"/>
        <v>23821840</v>
      </c>
    </row>
    <row r="9133" spans="1:9">
      <c r="A9133" s="539">
        <v>9132</v>
      </c>
      <c r="B9133" s="544" t="s">
        <v>8534</v>
      </c>
      <c r="C9133" s="544" t="s">
        <v>12384</v>
      </c>
      <c r="D9133" s="544" t="s">
        <v>2782</v>
      </c>
      <c r="E9133" s="544" t="s">
        <v>13963</v>
      </c>
      <c r="F9133" s="559">
        <v>29570000</v>
      </c>
      <c r="G9133" s="541">
        <v>2023</v>
      </c>
      <c r="H9133" s="542">
        <f>VLOOKUP(G9133,[3]잔가율!$B$3:$C$33,2,FALSE)</f>
        <v>0.82599999999999996</v>
      </c>
      <c r="I9133" s="552">
        <f t="shared" si="142"/>
        <v>24424820</v>
      </c>
    </row>
    <row r="9134" spans="1:9">
      <c r="A9134" s="539">
        <v>9133</v>
      </c>
      <c r="B9134" s="544" t="s">
        <v>8534</v>
      </c>
      <c r="C9134" s="544" t="s">
        <v>12384</v>
      </c>
      <c r="D9134" s="544" t="s">
        <v>2782</v>
      </c>
      <c r="E9134" s="544" t="s">
        <v>13964</v>
      </c>
      <c r="F9134" s="559">
        <v>32880000</v>
      </c>
      <c r="G9134" s="541">
        <v>2023</v>
      </c>
      <c r="H9134" s="542">
        <f>VLOOKUP(G9134,[3]잔가율!$B$3:$C$33,2,FALSE)</f>
        <v>0.82599999999999996</v>
      </c>
      <c r="I9134" s="552">
        <f t="shared" si="142"/>
        <v>27158880</v>
      </c>
    </row>
    <row r="9135" spans="1:9">
      <c r="A9135" s="539">
        <v>9134</v>
      </c>
      <c r="B9135" s="544" t="s">
        <v>8534</v>
      </c>
      <c r="C9135" s="544" t="s">
        <v>12384</v>
      </c>
      <c r="D9135" s="544" t="s">
        <v>2782</v>
      </c>
      <c r="E9135" s="544" t="s">
        <v>13965</v>
      </c>
      <c r="F9135" s="559">
        <v>31350000</v>
      </c>
      <c r="G9135" s="541">
        <v>2023</v>
      </c>
      <c r="H9135" s="542">
        <f>VLOOKUP(G9135,[3]잔가율!$B$3:$C$33,2,FALSE)</f>
        <v>0.82599999999999996</v>
      </c>
      <c r="I9135" s="552">
        <f t="shared" si="142"/>
        <v>25895100</v>
      </c>
    </row>
    <row r="9136" spans="1:9">
      <c r="A9136" s="539">
        <v>9135</v>
      </c>
      <c r="B9136" s="544" t="s">
        <v>8534</v>
      </c>
      <c r="C9136" s="544" t="s">
        <v>12384</v>
      </c>
      <c r="D9136" s="544" t="s">
        <v>2782</v>
      </c>
      <c r="E9136" s="544" t="s">
        <v>13966</v>
      </c>
      <c r="F9136" s="559">
        <v>31810000</v>
      </c>
      <c r="G9136" s="541">
        <v>2023</v>
      </c>
      <c r="H9136" s="542">
        <f>VLOOKUP(G9136,[3]잔가율!$B$3:$C$33,2,FALSE)</f>
        <v>0.82599999999999996</v>
      </c>
      <c r="I9136" s="552">
        <f t="shared" si="142"/>
        <v>26275060</v>
      </c>
    </row>
    <row r="9137" spans="1:9">
      <c r="A9137" s="539">
        <v>9136</v>
      </c>
      <c r="B9137" s="544" t="s">
        <v>8534</v>
      </c>
      <c r="C9137" s="544" t="s">
        <v>12384</v>
      </c>
      <c r="D9137" s="544" t="s">
        <v>2782</v>
      </c>
      <c r="E9137" s="544" t="s">
        <v>13967</v>
      </c>
      <c r="F9137" s="559">
        <v>28980000</v>
      </c>
      <c r="G9137" s="541">
        <v>2023</v>
      </c>
      <c r="H9137" s="542">
        <f>VLOOKUP(G9137,[3]잔가율!$B$3:$C$33,2,FALSE)</f>
        <v>0.82599999999999996</v>
      </c>
      <c r="I9137" s="552">
        <f t="shared" si="142"/>
        <v>23937480</v>
      </c>
    </row>
    <row r="9138" spans="1:9">
      <c r="A9138" s="539">
        <v>9137</v>
      </c>
      <c r="B9138" s="544" t="s">
        <v>8534</v>
      </c>
      <c r="C9138" s="544" t="s">
        <v>12384</v>
      </c>
      <c r="D9138" s="544" t="s">
        <v>2782</v>
      </c>
      <c r="E9138" s="544" t="s">
        <v>13968</v>
      </c>
      <c r="F9138" s="559">
        <v>29360000</v>
      </c>
      <c r="G9138" s="541">
        <v>2023</v>
      </c>
      <c r="H9138" s="542">
        <f>VLOOKUP(G9138,[3]잔가율!$B$3:$C$33,2,FALSE)</f>
        <v>0.82599999999999996</v>
      </c>
      <c r="I9138" s="552">
        <f t="shared" si="142"/>
        <v>24251360</v>
      </c>
    </row>
    <row r="9139" spans="1:9">
      <c r="A9139" s="539">
        <v>9138</v>
      </c>
      <c r="B9139" s="544" t="s">
        <v>8534</v>
      </c>
      <c r="C9139" s="544" t="s">
        <v>12384</v>
      </c>
      <c r="D9139" s="544" t="s">
        <v>2782</v>
      </c>
      <c r="E9139" s="544" t="s">
        <v>13969</v>
      </c>
      <c r="F9139" s="559">
        <v>33270000</v>
      </c>
      <c r="G9139" s="541">
        <v>2023</v>
      </c>
      <c r="H9139" s="542">
        <f>VLOOKUP(G9139,[3]잔가율!$B$3:$C$33,2,FALSE)</f>
        <v>0.82599999999999996</v>
      </c>
      <c r="I9139" s="552">
        <f t="shared" si="142"/>
        <v>27481020</v>
      </c>
    </row>
    <row r="9140" spans="1:9">
      <c r="A9140" s="539">
        <v>9139</v>
      </c>
      <c r="B9140" s="544" t="s">
        <v>8534</v>
      </c>
      <c r="C9140" s="544" t="s">
        <v>12384</v>
      </c>
      <c r="D9140" s="544" t="s">
        <v>2782</v>
      </c>
      <c r="E9140" s="544" t="s">
        <v>13970</v>
      </c>
      <c r="F9140" s="559">
        <v>31240000</v>
      </c>
      <c r="G9140" s="541">
        <v>2023</v>
      </c>
      <c r="H9140" s="542">
        <f>VLOOKUP(G9140,[3]잔가율!$B$3:$C$33,2,FALSE)</f>
        <v>0.82599999999999996</v>
      </c>
      <c r="I9140" s="552">
        <f t="shared" si="142"/>
        <v>25804240</v>
      </c>
    </row>
    <row r="9141" spans="1:9">
      <c r="A9141" s="539">
        <v>9140</v>
      </c>
      <c r="B9141" s="544" t="s">
        <v>8534</v>
      </c>
      <c r="C9141" s="544" t="s">
        <v>12384</v>
      </c>
      <c r="D9141" s="544" t="s">
        <v>2782</v>
      </c>
      <c r="E9141" s="544" t="s">
        <v>13971</v>
      </c>
      <c r="F9141" s="559">
        <v>31540000</v>
      </c>
      <c r="G9141" s="541">
        <v>2023</v>
      </c>
      <c r="H9141" s="542">
        <f>VLOOKUP(G9141,[3]잔가율!$B$3:$C$33,2,FALSE)</f>
        <v>0.82599999999999996</v>
      </c>
      <c r="I9141" s="552">
        <f t="shared" si="142"/>
        <v>26052040</v>
      </c>
    </row>
    <row r="9142" spans="1:9">
      <c r="A9142" s="539">
        <v>9141</v>
      </c>
      <c r="B9142" s="544" t="s">
        <v>8534</v>
      </c>
      <c r="C9142" s="544" t="s">
        <v>12384</v>
      </c>
      <c r="D9142" s="544" t="s">
        <v>2782</v>
      </c>
      <c r="E9142" s="544" t="s">
        <v>13972</v>
      </c>
      <c r="F9142" s="559">
        <v>30770000</v>
      </c>
      <c r="G9142" s="541">
        <v>2023</v>
      </c>
      <c r="H9142" s="542">
        <f>VLOOKUP(G9142,[3]잔가율!$B$3:$C$33,2,FALSE)</f>
        <v>0.82599999999999996</v>
      </c>
      <c r="I9142" s="552">
        <f t="shared" si="142"/>
        <v>25416020</v>
      </c>
    </row>
    <row r="9143" spans="1:9">
      <c r="A9143" s="539">
        <v>9142</v>
      </c>
      <c r="B9143" s="544" t="s">
        <v>8534</v>
      </c>
      <c r="C9143" s="544" t="s">
        <v>12384</v>
      </c>
      <c r="D9143" s="544" t="s">
        <v>2782</v>
      </c>
      <c r="E9143" s="544" t="s">
        <v>13973</v>
      </c>
      <c r="F9143" s="559">
        <v>35440000</v>
      </c>
      <c r="G9143" s="541">
        <v>2023</v>
      </c>
      <c r="H9143" s="542">
        <f>VLOOKUP(G9143,[3]잔가율!$B$3:$C$33,2,FALSE)</f>
        <v>0.82599999999999996</v>
      </c>
      <c r="I9143" s="552">
        <f t="shared" si="142"/>
        <v>29273440</v>
      </c>
    </row>
    <row r="9144" spans="1:9">
      <c r="A9144" s="539">
        <v>9143</v>
      </c>
      <c r="B9144" s="544" t="s">
        <v>8534</v>
      </c>
      <c r="C9144" s="544" t="s">
        <v>12384</v>
      </c>
      <c r="D9144" s="544" t="s">
        <v>2782</v>
      </c>
      <c r="E9144" s="544" t="s">
        <v>13974</v>
      </c>
      <c r="F9144" s="559">
        <v>33700000</v>
      </c>
      <c r="G9144" s="541">
        <v>2023</v>
      </c>
      <c r="H9144" s="542">
        <f>VLOOKUP(G9144,[3]잔가율!$B$3:$C$33,2,FALSE)</f>
        <v>0.82599999999999996</v>
      </c>
      <c r="I9144" s="552">
        <f t="shared" si="142"/>
        <v>27836200</v>
      </c>
    </row>
    <row r="9145" spans="1:9">
      <c r="A9145" s="539">
        <v>9144</v>
      </c>
      <c r="B9145" s="544" t="s">
        <v>8534</v>
      </c>
      <c r="C9145" s="544" t="s">
        <v>12384</v>
      </c>
      <c r="D9145" s="544" t="s">
        <v>2782</v>
      </c>
      <c r="E9145" s="544" t="s">
        <v>13975</v>
      </c>
      <c r="F9145" s="559">
        <v>38230000</v>
      </c>
      <c r="G9145" s="541">
        <v>2023</v>
      </c>
      <c r="H9145" s="542">
        <f>VLOOKUP(G9145,[3]잔가율!$B$3:$C$33,2,FALSE)</f>
        <v>0.82599999999999996</v>
      </c>
      <c r="I9145" s="552">
        <f t="shared" si="142"/>
        <v>31577980</v>
      </c>
    </row>
    <row r="9146" spans="1:9">
      <c r="A9146" s="539">
        <v>9145</v>
      </c>
      <c r="B9146" s="544" t="s">
        <v>8534</v>
      </c>
      <c r="C9146" s="544" t="s">
        <v>12384</v>
      </c>
      <c r="D9146" s="544" t="s">
        <v>2782</v>
      </c>
      <c r="E9146" s="544" t="s">
        <v>13976</v>
      </c>
      <c r="F9146" s="559">
        <v>31090000</v>
      </c>
      <c r="G9146" s="541">
        <v>2023</v>
      </c>
      <c r="H9146" s="542">
        <f>VLOOKUP(G9146,[3]잔가율!$B$3:$C$33,2,FALSE)</f>
        <v>0.82599999999999996</v>
      </c>
      <c r="I9146" s="552">
        <f t="shared" si="142"/>
        <v>25680340</v>
      </c>
    </row>
    <row r="9147" spans="1:9">
      <c r="A9147" s="539">
        <v>9146</v>
      </c>
      <c r="B9147" s="544" t="s">
        <v>8534</v>
      </c>
      <c r="C9147" s="544" t="s">
        <v>12384</v>
      </c>
      <c r="D9147" s="544" t="s">
        <v>2782</v>
      </c>
      <c r="E9147" s="544" t="s">
        <v>13977</v>
      </c>
      <c r="F9147" s="559">
        <v>35450000</v>
      </c>
      <c r="G9147" s="541">
        <v>2023</v>
      </c>
      <c r="H9147" s="542">
        <f>VLOOKUP(G9147,[3]잔가율!$B$3:$C$33,2,FALSE)</f>
        <v>0.82599999999999996</v>
      </c>
      <c r="I9147" s="552">
        <f t="shared" si="142"/>
        <v>29281700</v>
      </c>
    </row>
    <row r="9148" spans="1:9">
      <c r="A9148" s="539">
        <v>9147</v>
      </c>
      <c r="B9148" s="544" t="s">
        <v>8534</v>
      </c>
      <c r="C9148" s="544" t="s">
        <v>12384</v>
      </c>
      <c r="D9148" s="544" t="s">
        <v>2782</v>
      </c>
      <c r="E9148" s="544" t="s">
        <v>13978</v>
      </c>
      <c r="F9148" s="559">
        <v>34140000</v>
      </c>
      <c r="G9148" s="541">
        <v>2023</v>
      </c>
      <c r="H9148" s="542">
        <f>VLOOKUP(G9148,[3]잔가율!$B$3:$C$33,2,FALSE)</f>
        <v>0.82599999999999996</v>
      </c>
      <c r="I9148" s="552">
        <f t="shared" si="142"/>
        <v>28199640</v>
      </c>
    </row>
    <row r="9149" spans="1:9">
      <c r="A9149" s="539">
        <v>9148</v>
      </c>
      <c r="B9149" s="544" t="s">
        <v>8534</v>
      </c>
      <c r="C9149" s="544" t="s">
        <v>12384</v>
      </c>
      <c r="D9149" s="544" t="s">
        <v>2782</v>
      </c>
      <c r="E9149" s="544" t="s">
        <v>13979</v>
      </c>
      <c r="F9149" s="559">
        <v>38210000</v>
      </c>
      <c r="G9149" s="541">
        <v>2023</v>
      </c>
      <c r="H9149" s="542">
        <f>VLOOKUP(G9149,[3]잔가율!$B$3:$C$33,2,FALSE)</f>
        <v>0.82599999999999996</v>
      </c>
      <c r="I9149" s="552">
        <f t="shared" si="142"/>
        <v>31561460</v>
      </c>
    </row>
    <row r="9150" spans="1:9">
      <c r="A9150" s="539">
        <v>9149</v>
      </c>
      <c r="B9150" s="544" t="s">
        <v>8534</v>
      </c>
      <c r="C9150" s="544" t="s">
        <v>12384</v>
      </c>
      <c r="D9150" s="544" t="s">
        <v>2782</v>
      </c>
      <c r="E9150" s="544" t="s">
        <v>13980</v>
      </c>
      <c r="F9150" s="559">
        <v>31460000</v>
      </c>
      <c r="G9150" s="541">
        <v>2023</v>
      </c>
      <c r="H9150" s="542">
        <f>VLOOKUP(G9150,[3]잔가율!$B$3:$C$33,2,FALSE)</f>
        <v>0.82599999999999996</v>
      </c>
      <c r="I9150" s="552">
        <f t="shared" si="142"/>
        <v>25985960</v>
      </c>
    </row>
    <row r="9151" spans="1:9">
      <c r="A9151" s="539">
        <v>9150</v>
      </c>
      <c r="B9151" s="544" t="s">
        <v>8534</v>
      </c>
      <c r="C9151" s="544" t="s">
        <v>12384</v>
      </c>
      <c r="D9151" s="544" t="s">
        <v>2782</v>
      </c>
      <c r="E9151" s="544" t="s">
        <v>13981</v>
      </c>
      <c r="F9151" s="559">
        <v>33910000</v>
      </c>
      <c r="G9151" s="541">
        <v>2023</v>
      </c>
      <c r="H9151" s="542">
        <f>VLOOKUP(G9151,[3]잔가율!$B$3:$C$33,2,FALSE)</f>
        <v>0.82599999999999996</v>
      </c>
      <c r="I9151" s="552">
        <f t="shared" si="142"/>
        <v>28009660</v>
      </c>
    </row>
    <row r="9152" spans="1:9">
      <c r="A9152" s="539">
        <v>9151</v>
      </c>
      <c r="B9152" s="544" t="s">
        <v>8534</v>
      </c>
      <c r="C9152" s="544" t="s">
        <v>12384</v>
      </c>
      <c r="D9152" s="544" t="s">
        <v>2782</v>
      </c>
      <c r="E9152" s="544" t="s">
        <v>13982</v>
      </c>
      <c r="F9152" s="559">
        <v>29190000</v>
      </c>
      <c r="G9152" s="541">
        <v>2023</v>
      </c>
      <c r="H9152" s="542">
        <f>VLOOKUP(G9152,[3]잔가율!$B$3:$C$33,2,FALSE)</f>
        <v>0.82599999999999996</v>
      </c>
      <c r="I9152" s="552">
        <f t="shared" si="142"/>
        <v>24110940</v>
      </c>
    </row>
    <row r="9153" spans="1:9">
      <c r="A9153" s="539">
        <v>9152</v>
      </c>
      <c r="B9153" s="544" t="s">
        <v>8534</v>
      </c>
      <c r="C9153" s="544" t="s">
        <v>12384</v>
      </c>
      <c r="D9153" s="544" t="s">
        <v>2782</v>
      </c>
      <c r="E9153" s="544" t="s">
        <v>13983</v>
      </c>
      <c r="F9153" s="559">
        <v>32070000</v>
      </c>
      <c r="G9153" s="541">
        <v>2023</v>
      </c>
      <c r="H9153" s="542">
        <f>VLOOKUP(G9153,[3]잔가율!$B$3:$C$33,2,FALSE)</f>
        <v>0.82599999999999996</v>
      </c>
      <c r="I9153" s="552">
        <f t="shared" si="142"/>
        <v>26489820</v>
      </c>
    </row>
    <row r="9154" spans="1:9">
      <c r="A9154" s="539">
        <v>9153</v>
      </c>
      <c r="B9154" s="544" t="s">
        <v>8534</v>
      </c>
      <c r="C9154" s="544" t="s">
        <v>12384</v>
      </c>
      <c r="D9154" s="544" t="s">
        <v>2782</v>
      </c>
      <c r="E9154" s="544" t="s">
        <v>13984</v>
      </c>
      <c r="F9154" s="559">
        <v>31530000</v>
      </c>
      <c r="G9154" s="541">
        <v>2023</v>
      </c>
      <c r="H9154" s="542">
        <f>VLOOKUP(G9154,[3]잔가율!$B$3:$C$33,2,FALSE)</f>
        <v>0.82599999999999996</v>
      </c>
      <c r="I9154" s="552">
        <f t="shared" ref="I9154:I9217" si="143">ROUNDDOWN(F9154*H9154,0)</f>
        <v>26043780</v>
      </c>
    </row>
    <row r="9155" spans="1:9">
      <c r="A9155" s="539">
        <v>9154</v>
      </c>
      <c r="B9155" s="544" t="s">
        <v>8534</v>
      </c>
      <c r="C9155" s="544" t="s">
        <v>12384</v>
      </c>
      <c r="D9155" s="544" t="s">
        <v>2782</v>
      </c>
      <c r="E9155" s="544" t="s">
        <v>13985</v>
      </c>
      <c r="F9155" s="559">
        <v>32060000</v>
      </c>
      <c r="G9155" s="541">
        <v>2023</v>
      </c>
      <c r="H9155" s="542">
        <f>VLOOKUP(G9155,[3]잔가율!$B$3:$C$33,2,FALSE)</f>
        <v>0.82599999999999996</v>
      </c>
      <c r="I9155" s="552">
        <f t="shared" si="143"/>
        <v>26481560</v>
      </c>
    </row>
    <row r="9156" spans="1:9">
      <c r="A9156" s="539">
        <v>9155</v>
      </c>
      <c r="B9156" s="544" t="s">
        <v>8534</v>
      </c>
      <c r="C9156" s="544" t="s">
        <v>12384</v>
      </c>
      <c r="D9156" s="544" t="s">
        <v>2782</v>
      </c>
      <c r="E9156" s="544" t="s">
        <v>13986</v>
      </c>
      <c r="F9156" s="559">
        <v>36370000</v>
      </c>
      <c r="G9156" s="541">
        <v>2023</v>
      </c>
      <c r="H9156" s="542">
        <f>VLOOKUP(G9156,[3]잔가율!$B$3:$C$33,2,FALSE)</f>
        <v>0.82599999999999996</v>
      </c>
      <c r="I9156" s="552">
        <f t="shared" si="143"/>
        <v>30041620</v>
      </c>
    </row>
    <row r="9157" spans="1:9">
      <c r="A9157" s="539">
        <v>9156</v>
      </c>
      <c r="B9157" s="544" t="s">
        <v>8534</v>
      </c>
      <c r="C9157" s="544" t="s">
        <v>12384</v>
      </c>
      <c r="D9157" s="544" t="s">
        <v>2782</v>
      </c>
      <c r="E9157" s="544" t="s">
        <v>13987</v>
      </c>
      <c r="F9157" s="559">
        <v>34520000</v>
      </c>
      <c r="G9157" s="541">
        <v>2023</v>
      </c>
      <c r="H9157" s="542">
        <f>VLOOKUP(G9157,[3]잔가율!$B$3:$C$33,2,FALSE)</f>
        <v>0.82599999999999996</v>
      </c>
      <c r="I9157" s="552">
        <f t="shared" si="143"/>
        <v>28513520</v>
      </c>
    </row>
    <row r="9158" spans="1:9">
      <c r="A9158" s="539">
        <v>9157</v>
      </c>
      <c r="B9158" s="540" t="s">
        <v>8534</v>
      </c>
      <c r="C9158" s="540" t="s">
        <v>12384</v>
      </c>
      <c r="D9158" s="540" t="s">
        <v>2782</v>
      </c>
      <c r="E9158" s="540" t="s">
        <v>13988</v>
      </c>
      <c r="F9158" s="556">
        <v>25700000</v>
      </c>
      <c r="G9158" s="541">
        <v>2023</v>
      </c>
      <c r="H9158" s="542">
        <f>VLOOKUP(G9158,[3]잔가율!$B$3:$C$33,2,FALSE)</f>
        <v>0.82599999999999996</v>
      </c>
      <c r="I9158" s="552">
        <f t="shared" si="143"/>
        <v>21228200</v>
      </c>
    </row>
    <row r="9159" spans="1:9">
      <c r="A9159" s="539">
        <v>9158</v>
      </c>
      <c r="B9159" s="540" t="s">
        <v>8534</v>
      </c>
      <c r="C9159" s="540" t="s">
        <v>12384</v>
      </c>
      <c r="D9159" s="540" t="s">
        <v>2782</v>
      </c>
      <c r="E9159" s="540" t="s">
        <v>13989</v>
      </c>
      <c r="F9159" s="556">
        <v>28380000</v>
      </c>
      <c r="G9159" s="541">
        <v>2023</v>
      </c>
      <c r="H9159" s="542">
        <f>VLOOKUP(G9159,[3]잔가율!$B$3:$C$33,2,FALSE)</f>
        <v>0.82599999999999996</v>
      </c>
      <c r="I9159" s="552">
        <f t="shared" si="143"/>
        <v>23441880</v>
      </c>
    </row>
    <row r="9160" spans="1:9">
      <c r="A9160" s="539">
        <v>9159</v>
      </c>
      <c r="B9160" s="540" t="s">
        <v>8534</v>
      </c>
      <c r="C9160" s="540" t="s">
        <v>12384</v>
      </c>
      <c r="D9160" s="540" t="s">
        <v>2782</v>
      </c>
      <c r="E9160" s="540" t="s">
        <v>13990</v>
      </c>
      <c r="F9160" s="556">
        <v>32520000</v>
      </c>
      <c r="G9160" s="541">
        <v>2023</v>
      </c>
      <c r="H9160" s="542">
        <f>VLOOKUP(G9160,[3]잔가율!$B$3:$C$33,2,FALSE)</f>
        <v>0.82599999999999996</v>
      </c>
      <c r="I9160" s="552">
        <f t="shared" si="143"/>
        <v>26861520</v>
      </c>
    </row>
    <row r="9161" spans="1:9">
      <c r="A9161" s="539">
        <v>9160</v>
      </c>
      <c r="B9161" s="540" t="s">
        <v>8534</v>
      </c>
      <c r="C9161" s="540" t="s">
        <v>12384</v>
      </c>
      <c r="D9161" s="540" t="s">
        <v>2782</v>
      </c>
      <c r="E9161" s="540" t="s">
        <v>13991</v>
      </c>
      <c r="F9161" s="556">
        <v>25080000</v>
      </c>
      <c r="G9161" s="541">
        <v>2023</v>
      </c>
      <c r="H9161" s="542">
        <f>VLOOKUP(G9161,[3]잔가율!$B$3:$C$33,2,FALSE)</f>
        <v>0.82599999999999996</v>
      </c>
      <c r="I9161" s="552">
        <f t="shared" si="143"/>
        <v>20716080</v>
      </c>
    </row>
    <row r="9162" spans="1:9">
      <c r="A9162" s="539">
        <v>9161</v>
      </c>
      <c r="B9162" s="540" t="s">
        <v>8534</v>
      </c>
      <c r="C9162" s="540" t="s">
        <v>12384</v>
      </c>
      <c r="D9162" s="540" t="s">
        <v>2782</v>
      </c>
      <c r="E9162" s="540" t="s">
        <v>13992</v>
      </c>
      <c r="F9162" s="556">
        <v>27440000</v>
      </c>
      <c r="G9162" s="541">
        <v>2023</v>
      </c>
      <c r="H9162" s="542">
        <f>VLOOKUP(G9162,[3]잔가율!$B$3:$C$33,2,FALSE)</f>
        <v>0.82599999999999996</v>
      </c>
      <c r="I9162" s="552">
        <f t="shared" si="143"/>
        <v>22665440</v>
      </c>
    </row>
    <row r="9163" spans="1:9">
      <c r="A9163" s="539">
        <v>9162</v>
      </c>
      <c r="B9163" s="540" t="s">
        <v>8534</v>
      </c>
      <c r="C9163" s="540" t="s">
        <v>12384</v>
      </c>
      <c r="D9163" s="540" t="s">
        <v>2782</v>
      </c>
      <c r="E9163" s="540" t="s">
        <v>13993</v>
      </c>
      <c r="F9163" s="556">
        <v>30300000</v>
      </c>
      <c r="G9163" s="541">
        <v>2023</v>
      </c>
      <c r="H9163" s="542">
        <f>VLOOKUP(G9163,[3]잔가율!$B$3:$C$33,2,FALSE)</f>
        <v>0.82599999999999996</v>
      </c>
      <c r="I9163" s="552">
        <f t="shared" si="143"/>
        <v>25027800</v>
      </c>
    </row>
    <row r="9164" spans="1:9">
      <c r="A9164" s="539">
        <v>9163</v>
      </c>
      <c r="B9164" s="540" t="s">
        <v>8534</v>
      </c>
      <c r="C9164" s="540" t="s">
        <v>12384</v>
      </c>
      <c r="D9164" s="540" t="s">
        <v>2782</v>
      </c>
      <c r="E9164" s="540" t="s">
        <v>13994</v>
      </c>
      <c r="F9164" s="556">
        <v>33260000</v>
      </c>
      <c r="G9164" s="541">
        <v>2023</v>
      </c>
      <c r="H9164" s="542">
        <f>VLOOKUP(G9164,[3]잔가율!$B$3:$C$33,2,FALSE)</f>
        <v>0.82599999999999996</v>
      </c>
      <c r="I9164" s="552">
        <f t="shared" si="143"/>
        <v>27472760</v>
      </c>
    </row>
    <row r="9165" spans="1:9">
      <c r="A9165" s="539">
        <v>9164</v>
      </c>
      <c r="B9165" s="540" t="s">
        <v>8534</v>
      </c>
      <c r="C9165" s="540" t="s">
        <v>12384</v>
      </c>
      <c r="D9165" s="540" t="s">
        <v>2782</v>
      </c>
      <c r="E9165" s="540" t="s">
        <v>13995</v>
      </c>
      <c r="F9165" s="556">
        <v>27480000</v>
      </c>
      <c r="G9165" s="541">
        <v>2023</v>
      </c>
      <c r="H9165" s="542">
        <f>VLOOKUP(G9165,[3]잔가율!$B$3:$C$33,2,FALSE)</f>
        <v>0.82599999999999996</v>
      </c>
      <c r="I9165" s="552">
        <f t="shared" si="143"/>
        <v>22698480</v>
      </c>
    </row>
    <row r="9166" spans="1:9">
      <c r="A9166" s="539">
        <v>9165</v>
      </c>
      <c r="B9166" s="540" t="s">
        <v>8534</v>
      </c>
      <c r="C9166" s="540" t="s">
        <v>12384</v>
      </c>
      <c r="D9166" s="540" t="s">
        <v>2782</v>
      </c>
      <c r="E9166" s="540" t="s">
        <v>13996</v>
      </c>
      <c r="F9166" s="556">
        <v>30160000</v>
      </c>
      <c r="G9166" s="541">
        <v>2023</v>
      </c>
      <c r="H9166" s="542">
        <f>VLOOKUP(G9166,[3]잔가율!$B$3:$C$33,2,FALSE)</f>
        <v>0.82599999999999996</v>
      </c>
      <c r="I9166" s="552">
        <f t="shared" si="143"/>
        <v>24912160</v>
      </c>
    </row>
    <row r="9167" spans="1:9">
      <c r="A9167" s="539">
        <v>9166</v>
      </c>
      <c r="B9167" s="540" t="s">
        <v>8534</v>
      </c>
      <c r="C9167" s="540" t="s">
        <v>12384</v>
      </c>
      <c r="D9167" s="540" t="s">
        <v>2782</v>
      </c>
      <c r="E9167" s="540" t="s">
        <v>13997</v>
      </c>
      <c r="F9167" s="556">
        <v>34300000</v>
      </c>
      <c r="G9167" s="541">
        <v>2023</v>
      </c>
      <c r="H9167" s="542">
        <f>VLOOKUP(G9167,[3]잔가율!$B$3:$C$33,2,FALSE)</f>
        <v>0.82599999999999996</v>
      </c>
      <c r="I9167" s="552">
        <f t="shared" si="143"/>
        <v>28331800</v>
      </c>
    </row>
    <row r="9168" spans="1:9">
      <c r="A9168" s="539">
        <v>9167</v>
      </c>
      <c r="B9168" s="540" t="s">
        <v>8534</v>
      </c>
      <c r="C9168" s="540" t="s">
        <v>12384</v>
      </c>
      <c r="D9168" s="540" t="s">
        <v>2782</v>
      </c>
      <c r="E9168" s="540" t="s">
        <v>13998</v>
      </c>
      <c r="F9168" s="556">
        <v>26860000</v>
      </c>
      <c r="G9168" s="541">
        <v>2023</v>
      </c>
      <c r="H9168" s="542">
        <f>VLOOKUP(G9168,[3]잔가율!$B$3:$C$33,2,FALSE)</f>
        <v>0.82599999999999996</v>
      </c>
      <c r="I9168" s="552">
        <f t="shared" si="143"/>
        <v>22186360</v>
      </c>
    </row>
    <row r="9169" spans="1:9">
      <c r="A9169" s="539">
        <v>9168</v>
      </c>
      <c r="B9169" s="540" t="s">
        <v>8534</v>
      </c>
      <c r="C9169" s="540" t="s">
        <v>12384</v>
      </c>
      <c r="D9169" s="540" t="s">
        <v>2782</v>
      </c>
      <c r="E9169" s="540" t="s">
        <v>13999</v>
      </c>
      <c r="F9169" s="556">
        <v>29220000</v>
      </c>
      <c r="G9169" s="541">
        <v>2023</v>
      </c>
      <c r="H9169" s="542">
        <f>VLOOKUP(G9169,[3]잔가율!$B$3:$C$33,2,FALSE)</f>
        <v>0.82599999999999996</v>
      </c>
      <c r="I9169" s="552">
        <f t="shared" si="143"/>
        <v>24135720</v>
      </c>
    </row>
    <row r="9170" spans="1:9">
      <c r="A9170" s="539">
        <v>9169</v>
      </c>
      <c r="B9170" s="540" t="s">
        <v>8534</v>
      </c>
      <c r="C9170" s="540" t="s">
        <v>12384</v>
      </c>
      <c r="D9170" s="540" t="s">
        <v>2782</v>
      </c>
      <c r="E9170" s="540" t="s">
        <v>14000</v>
      </c>
      <c r="F9170" s="556">
        <v>32080000</v>
      </c>
      <c r="G9170" s="541">
        <v>2023</v>
      </c>
      <c r="H9170" s="542">
        <f>VLOOKUP(G9170,[3]잔가율!$B$3:$C$33,2,FALSE)</f>
        <v>0.82599999999999996</v>
      </c>
      <c r="I9170" s="552">
        <f t="shared" si="143"/>
        <v>26498080</v>
      </c>
    </row>
    <row r="9171" spans="1:9">
      <c r="A9171" s="539">
        <v>9170</v>
      </c>
      <c r="B9171" s="540" t="s">
        <v>8534</v>
      </c>
      <c r="C9171" s="540" t="s">
        <v>12384</v>
      </c>
      <c r="D9171" s="540" t="s">
        <v>2782</v>
      </c>
      <c r="E9171" s="540" t="s">
        <v>14001</v>
      </c>
      <c r="F9171" s="556">
        <v>35040000</v>
      </c>
      <c r="G9171" s="541">
        <v>2023</v>
      </c>
      <c r="H9171" s="542">
        <f>VLOOKUP(G9171,[3]잔가율!$B$3:$C$33,2,FALSE)</f>
        <v>0.82599999999999996</v>
      </c>
      <c r="I9171" s="552">
        <f t="shared" si="143"/>
        <v>28943040</v>
      </c>
    </row>
    <row r="9172" spans="1:9">
      <c r="A9172" s="539">
        <v>9171</v>
      </c>
      <c r="B9172" s="540" t="s">
        <v>8534</v>
      </c>
      <c r="C9172" s="540" t="s">
        <v>12384</v>
      </c>
      <c r="D9172" s="540" t="s">
        <v>2782</v>
      </c>
      <c r="E9172" s="540" t="s">
        <v>14002</v>
      </c>
      <c r="F9172" s="556">
        <v>29710000</v>
      </c>
      <c r="G9172" s="541">
        <v>2023</v>
      </c>
      <c r="H9172" s="542">
        <f>VLOOKUP(G9172,[3]잔가율!$B$3:$C$33,2,FALSE)</f>
        <v>0.82599999999999996</v>
      </c>
      <c r="I9172" s="552">
        <f t="shared" si="143"/>
        <v>24540460</v>
      </c>
    </row>
    <row r="9173" spans="1:9">
      <c r="A9173" s="539">
        <v>9172</v>
      </c>
      <c r="B9173" s="540" t="s">
        <v>8534</v>
      </c>
      <c r="C9173" s="540" t="s">
        <v>12384</v>
      </c>
      <c r="D9173" s="540" t="s">
        <v>2782</v>
      </c>
      <c r="E9173" s="540" t="s">
        <v>14003</v>
      </c>
      <c r="F9173" s="556">
        <v>28200000</v>
      </c>
      <c r="G9173" s="541">
        <v>2023</v>
      </c>
      <c r="H9173" s="542">
        <f>VLOOKUP(G9173,[3]잔가율!$B$3:$C$33,2,FALSE)</f>
        <v>0.82599999999999996</v>
      </c>
      <c r="I9173" s="552">
        <f t="shared" si="143"/>
        <v>23293200</v>
      </c>
    </row>
    <row r="9174" spans="1:9">
      <c r="A9174" s="539">
        <v>9173</v>
      </c>
      <c r="B9174" s="540" t="s">
        <v>8534</v>
      </c>
      <c r="C9174" s="540" t="s">
        <v>12384</v>
      </c>
      <c r="D9174" s="540" t="s">
        <v>2782</v>
      </c>
      <c r="E9174" s="540" t="s">
        <v>14004</v>
      </c>
      <c r="F9174" s="556">
        <v>33010000</v>
      </c>
      <c r="G9174" s="541">
        <v>2023</v>
      </c>
      <c r="H9174" s="542">
        <f>VLOOKUP(G9174,[3]잔가율!$B$3:$C$33,2,FALSE)</f>
        <v>0.82599999999999996</v>
      </c>
      <c r="I9174" s="552">
        <f t="shared" si="143"/>
        <v>27266260</v>
      </c>
    </row>
    <row r="9175" spans="1:9">
      <c r="A9175" s="539">
        <v>9174</v>
      </c>
      <c r="B9175" s="540" t="s">
        <v>8534</v>
      </c>
      <c r="C9175" s="540" t="s">
        <v>12384</v>
      </c>
      <c r="D9175" s="540" t="s">
        <v>2782</v>
      </c>
      <c r="E9175" s="540" t="s">
        <v>14005</v>
      </c>
      <c r="F9175" s="556">
        <v>35560000</v>
      </c>
      <c r="G9175" s="541">
        <v>2023</v>
      </c>
      <c r="H9175" s="542">
        <f>VLOOKUP(G9175,[3]잔가율!$B$3:$C$33,2,FALSE)</f>
        <v>0.82599999999999996</v>
      </c>
      <c r="I9175" s="552">
        <f t="shared" si="143"/>
        <v>29372560</v>
      </c>
    </row>
    <row r="9176" spans="1:9">
      <c r="A9176" s="539">
        <v>9175</v>
      </c>
      <c r="B9176" s="540" t="s">
        <v>8534</v>
      </c>
      <c r="C9176" s="540" t="s">
        <v>12384</v>
      </c>
      <c r="D9176" s="540" t="s">
        <v>2782</v>
      </c>
      <c r="E9176" s="540" t="s">
        <v>14006</v>
      </c>
      <c r="F9176" s="556">
        <v>29760000</v>
      </c>
      <c r="G9176" s="541">
        <v>2023</v>
      </c>
      <c r="H9176" s="542">
        <f>VLOOKUP(G9176,[3]잔가율!$B$3:$C$33,2,FALSE)</f>
        <v>0.82599999999999996</v>
      </c>
      <c r="I9176" s="552">
        <f t="shared" si="143"/>
        <v>24581760</v>
      </c>
    </row>
    <row r="9177" spans="1:9">
      <c r="A9177" s="539">
        <v>9176</v>
      </c>
      <c r="B9177" s="540" t="s">
        <v>8534</v>
      </c>
      <c r="C9177" s="540" t="s">
        <v>12384</v>
      </c>
      <c r="D9177" s="540" t="s">
        <v>2782</v>
      </c>
      <c r="E9177" s="540" t="s">
        <v>14007</v>
      </c>
      <c r="F9177" s="556">
        <v>29760000</v>
      </c>
      <c r="G9177" s="541">
        <v>2023</v>
      </c>
      <c r="H9177" s="542">
        <f>VLOOKUP(G9177,[3]잔가율!$B$3:$C$33,2,FALSE)</f>
        <v>0.82599999999999996</v>
      </c>
      <c r="I9177" s="552">
        <f t="shared" si="143"/>
        <v>24581760</v>
      </c>
    </row>
    <row r="9178" spans="1:9">
      <c r="A9178" s="539">
        <v>9177</v>
      </c>
      <c r="B9178" s="540" t="s">
        <v>8534</v>
      </c>
      <c r="C9178" s="540" t="s">
        <v>12384</v>
      </c>
      <c r="D9178" s="540" t="s">
        <v>2782</v>
      </c>
      <c r="E9178" s="540" t="s">
        <v>14008</v>
      </c>
      <c r="F9178" s="556">
        <v>32610000</v>
      </c>
      <c r="G9178" s="541">
        <v>2023</v>
      </c>
      <c r="H9178" s="542">
        <f>VLOOKUP(G9178,[3]잔가율!$B$3:$C$33,2,FALSE)</f>
        <v>0.82599999999999996</v>
      </c>
      <c r="I9178" s="552">
        <f t="shared" si="143"/>
        <v>26935860</v>
      </c>
    </row>
    <row r="9179" spans="1:9">
      <c r="A9179" s="539">
        <v>9178</v>
      </c>
      <c r="B9179" s="540" t="s">
        <v>8534</v>
      </c>
      <c r="C9179" s="540" t="s">
        <v>12384</v>
      </c>
      <c r="D9179" s="540" t="s">
        <v>2782</v>
      </c>
      <c r="E9179" s="540" t="s">
        <v>14009</v>
      </c>
      <c r="F9179" s="556">
        <v>35740000</v>
      </c>
      <c r="G9179" s="541">
        <v>2023</v>
      </c>
      <c r="H9179" s="542">
        <f>VLOOKUP(G9179,[3]잔가율!$B$3:$C$33,2,FALSE)</f>
        <v>0.82599999999999996</v>
      </c>
      <c r="I9179" s="552">
        <f t="shared" si="143"/>
        <v>29521240</v>
      </c>
    </row>
    <row r="9180" spans="1:9">
      <c r="A9180" s="539">
        <v>9179</v>
      </c>
      <c r="B9180" s="540" t="s">
        <v>8534</v>
      </c>
      <c r="C9180" s="540" t="s">
        <v>12384</v>
      </c>
      <c r="D9180" s="540" t="s">
        <v>2782</v>
      </c>
      <c r="E9180" s="540" t="s">
        <v>14010</v>
      </c>
      <c r="F9180" s="556">
        <v>29980000</v>
      </c>
      <c r="G9180" s="541">
        <v>2023</v>
      </c>
      <c r="H9180" s="542">
        <f>VLOOKUP(G9180,[3]잔가율!$B$3:$C$33,2,FALSE)</f>
        <v>0.82599999999999996</v>
      </c>
      <c r="I9180" s="552">
        <f t="shared" si="143"/>
        <v>24763480</v>
      </c>
    </row>
    <row r="9181" spans="1:9">
      <c r="A9181" s="539">
        <v>9180</v>
      </c>
      <c r="B9181" s="540" t="s">
        <v>8534</v>
      </c>
      <c r="C9181" s="540" t="s">
        <v>12384</v>
      </c>
      <c r="D9181" s="540" t="s">
        <v>2782</v>
      </c>
      <c r="E9181" s="540" t="s">
        <v>14011</v>
      </c>
      <c r="F9181" s="556">
        <v>29980000</v>
      </c>
      <c r="G9181" s="541">
        <v>2023</v>
      </c>
      <c r="H9181" s="542">
        <f>VLOOKUP(G9181,[3]잔가율!$B$3:$C$33,2,FALSE)</f>
        <v>0.82599999999999996</v>
      </c>
      <c r="I9181" s="552">
        <f t="shared" si="143"/>
        <v>24763480</v>
      </c>
    </row>
    <row r="9182" spans="1:9">
      <c r="A9182" s="539">
        <v>9181</v>
      </c>
      <c r="B9182" s="540" t="s">
        <v>8534</v>
      </c>
      <c r="C9182" s="540" t="s">
        <v>12384</v>
      </c>
      <c r="D9182" s="540" t="s">
        <v>2782</v>
      </c>
      <c r="E9182" s="540" t="s">
        <v>14012</v>
      </c>
      <c r="F9182" s="556">
        <v>34800000</v>
      </c>
      <c r="G9182" s="541">
        <v>2023</v>
      </c>
      <c r="H9182" s="542">
        <f>VLOOKUP(G9182,[3]잔가율!$B$3:$C$33,2,FALSE)</f>
        <v>0.82599999999999996</v>
      </c>
      <c r="I9182" s="552">
        <f t="shared" si="143"/>
        <v>28744800</v>
      </c>
    </row>
    <row r="9183" spans="1:9">
      <c r="A9183" s="539">
        <v>9182</v>
      </c>
      <c r="B9183" s="540" t="s">
        <v>8534</v>
      </c>
      <c r="C9183" s="540" t="s">
        <v>12384</v>
      </c>
      <c r="D9183" s="540" t="s">
        <v>2782</v>
      </c>
      <c r="E9183" s="540" t="s">
        <v>14013</v>
      </c>
      <c r="F9183" s="556">
        <v>37340000</v>
      </c>
      <c r="G9183" s="541">
        <v>2023</v>
      </c>
      <c r="H9183" s="542">
        <f>VLOOKUP(G9183,[3]잔가율!$B$3:$C$33,2,FALSE)</f>
        <v>0.82599999999999996</v>
      </c>
      <c r="I9183" s="552">
        <f t="shared" si="143"/>
        <v>30842840</v>
      </c>
    </row>
    <row r="9184" spans="1:9">
      <c r="A9184" s="539">
        <v>9183</v>
      </c>
      <c r="B9184" s="540" t="s">
        <v>8534</v>
      </c>
      <c r="C9184" s="540" t="s">
        <v>12384</v>
      </c>
      <c r="D9184" s="540" t="s">
        <v>2782</v>
      </c>
      <c r="E9184" s="540" t="s">
        <v>14014</v>
      </c>
      <c r="F9184" s="556">
        <v>29180000</v>
      </c>
      <c r="G9184" s="541">
        <v>2023</v>
      </c>
      <c r="H9184" s="542">
        <f>VLOOKUP(G9184,[3]잔가율!$B$3:$C$33,2,FALSE)</f>
        <v>0.82599999999999996</v>
      </c>
      <c r="I9184" s="552">
        <f t="shared" si="143"/>
        <v>24102680</v>
      </c>
    </row>
    <row r="9185" spans="1:9">
      <c r="A9185" s="539">
        <v>9184</v>
      </c>
      <c r="B9185" s="540" t="s">
        <v>8534</v>
      </c>
      <c r="C9185" s="540" t="s">
        <v>12384</v>
      </c>
      <c r="D9185" s="540" t="s">
        <v>2782</v>
      </c>
      <c r="E9185" s="540" t="s">
        <v>14015</v>
      </c>
      <c r="F9185" s="556">
        <v>31540000</v>
      </c>
      <c r="G9185" s="541">
        <v>2023</v>
      </c>
      <c r="H9185" s="542">
        <f>VLOOKUP(G9185,[3]잔가율!$B$3:$C$33,2,FALSE)</f>
        <v>0.82599999999999996</v>
      </c>
      <c r="I9185" s="552">
        <f t="shared" si="143"/>
        <v>26052040</v>
      </c>
    </row>
    <row r="9186" spans="1:9">
      <c r="A9186" s="539">
        <v>9185</v>
      </c>
      <c r="B9186" s="540" t="s">
        <v>8534</v>
      </c>
      <c r="C9186" s="540" t="s">
        <v>12384</v>
      </c>
      <c r="D9186" s="540" t="s">
        <v>2782</v>
      </c>
      <c r="E9186" s="540" t="s">
        <v>14016</v>
      </c>
      <c r="F9186" s="556">
        <v>34400000</v>
      </c>
      <c r="G9186" s="541">
        <v>2023</v>
      </c>
      <c r="H9186" s="542">
        <f>VLOOKUP(G9186,[3]잔가율!$B$3:$C$33,2,FALSE)</f>
        <v>0.82599999999999996</v>
      </c>
      <c r="I9186" s="552">
        <f t="shared" si="143"/>
        <v>28414400</v>
      </c>
    </row>
    <row r="9187" spans="1:9">
      <c r="A9187" s="539">
        <v>9186</v>
      </c>
      <c r="B9187" s="540" t="s">
        <v>8534</v>
      </c>
      <c r="C9187" s="540" t="s">
        <v>12384</v>
      </c>
      <c r="D9187" s="540" t="s">
        <v>2782</v>
      </c>
      <c r="E9187" s="540" t="s">
        <v>14017</v>
      </c>
      <c r="F9187" s="556">
        <v>37520000</v>
      </c>
      <c r="G9187" s="541">
        <v>2023</v>
      </c>
      <c r="H9187" s="542">
        <f>VLOOKUP(G9187,[3]잔가율!$B$3:$C$33,2,FALSE)</f>
        <v>0.82599999999999996</v>
      </c>
      <c r="I9187" s="552">
        <f t="shared" si="143"/>
        <v>30991520</v>
      </c>
    </row>
    <row r="9188" spans="1:9">
      <c r="A9188" s="539">
        <v>9187</v>
      </c>
      <c r="B9188" s="540" t="s">
        <v>8534</v>
      </c>
      <c r="C9188" s="540" t="s">
        <v>12384</v>
      </c>
      <c r="D9188" s="540" t="s">
        <v>2782</v>
      </c>
      <c r="E9188" s="540" t="s">
        <v>14018</v>
      </c>
      <c r="F9188" s="556">
        <v>31010000</v>
      </c>
      <c r="G9188" s="541">
        <v>2023</v>
      </c>
      <c r="H9188" s="542">
        <f>VLOOKUP(G9188,[3]잔가율!$B$3:$C$33,2,FALSE)</f>
        <v>0.82599999999999996</v>
      </c>
      <c r="I9188" s="552">
        <f t="shared" si="143"/>
        <v>25614260</v>
      </c>
    </row>
    <row r="9189" spans="1:9">
      <c r="A9189" s="539">
        <v>9188</v>
      </c>
      <c r="B9189" s="540" t="s">
        <v>8534</v>
      </c>
      <c r="C9189" s="540" t="s">
        <v>12384</v>
      </c>
      <c r="D9189" s="540" t="s">
        <v>2782</v>
      </c>
      <c r="E9189" s="540" t="s">
        <v>14019</v>
      </c>
      <c r="F9189" s="556">
        <v>31010000</v>
      </c>
      <c r="G9189" s="541">
        <v>2023</v>
      </c>
      <c r="H9189" s="542">
        <f>VLOOKUP(G9189,[3]잔가율!$B$3:$C$33,2,FALSE)</f>
        <v>0.82599999999999996</v>
      </c>
      <c r="I9189" s="552">
        <f t="shared" si="143"/>
        <v>25614260</v>
      </c>
    </row>
    <row r="9190" spans="1:9">
      <c r="A9190" s="539">
        <v>9189</v>
      </c>
      <c r="B9190" s="540" t="s">
        <v>8534</v>
      </c>
      <c r="C9190" s="540" t="s">
        <v>12384</v>
      </c>
      <c r="D9190" s="540" t="s">
        <v>2782</v>
      </c>
      <c r="E9190" s="540" t="s">
        <v>14020</v>
      </c>
      <c r="F9190" s="556">
        <v>33420000</v>
      </c>
      <c r="G9190" s="541">
        <v>2023</v>
      </c>
      <c r="H9190" s="542">
        <f>VLOOKUP(G9190,[3]잔가율!$B$3:$C$33,2,FALSE)</f>
        <v>0.82599999999999996</v>
      </c>
      <c r="I9190" s="552">
        <f t="shared" si="143"/>
        <v>27604920</v>
      </c>
    </row>
    <row r="9191" spans="1:9">
      <c r="A9191" s="539">
        <v>9190</v>
      </c>
      <c r="B9191" s="540" t="s">
        <v>8534</v>
      </c>
      <c r="C9191" s="540" t="s">
        <v>12384</v>
      </c>
      <c r="D9191" s="540" t="s">
        <v>2782</v>
      </c>
      <c r="E9191" s="540" t="s">
        <v>14021</v>
      </c>
      <c r="F9191" s="556">
        <v>37260000</v>
      </c>
      <c r="G9191" s="541">
        <v>2023</v>
      </c>
      <c r="H9191" s="542">
        <f>VLOOKUP(G9191,[3]잔가율!$B$3:$C$33,2,FALSE)</f>
        <v>0.82599999999999996</v>
      </c>
      <c r="I9191" s="552">
        <f t="shared" si="143"/>
        <v>30776760</v>
      </c>
    </row>
    <row r="9192" spans="1:9">
      <c r="A9192" s="539">
        <v>9191</v>
      </c>
      <c r="B9192" s="540" t="s">
        <v>8534</v>
      </c>
      <c r="C9192" s="540" t="s">
        <v>12384</v>
      </c>
      <c r="D9192" s="540" t="s">
        <v>2782</v>
      </c>
      <c r="E9192" s="540" t="s">
        <v>14022</v>
      </c>
      <c r="F9192" s="556">
        <v>29990000</v>
      </c>
      <c r="G9192" s="541">
        <v>2023</v>
      </c>
      <c r="H9192" s="542">
        <f>VLOOKUP(G9192,[3]잔가율!$B$3:$C$33,2,FALSE)</f>
        <v>0.82599999999999996</v>
      </c>
      <c r="I9192" s="552">
        <f t="shared" si="143"/>
        <v>24771740</v>
      </c>
    </row>
    <row r="9193" spans="1:9">
      <c r="A9193" s="539">
        <v>9192</v>
      </c>
      <c r="B9193" s="540" t="s">
        <v>8534</v>
      </c>
      <c r="C9193" s="540" t="s">
        <v>12384</v>
      </c>
      <c r="D9193" s="540" t="s">
        <v>2782</v>
      </c>
      <c r="E9193" s="540" t="s">
        <v>14023</v>
      </c>
      <c r="F9193" s="556">
        <v>29990000</v>
      </c>
      <c r="G9193" s="541">
        <v>2023</v>
      </c>
      <c r="H9193" s="542">
        <f>VLOOKUP(G9193,[3]잔가율!$B$3:$C$33,2,FALSE)</f>
        <v>0.82599999999999996</v>
      </c>
      <c r="I9193" s="552">
        <f t="shared" si="143"/>
        <v>24771740</v>
      </c>
    </row>
    <row r="9194" spans="1:9">
      <c r="A9194" s="539">
        <v>9193</v>
      </c>
      <c r="B9194" s="540" t="s">
        <v>8534</v>
      </c>
      <c r="C9194" s="540" t="s">
        <v>12384</v>
      </c>
      <c r="D9194" s="540" t="s">
        <v>2782</v>
      </c>
      <c r="E9194" s="540" t="s">
        <v>14024</v>
      </c>
      <c r="F9194" s="556">
        <v>32840000</v>
      </c>
      <c r="G9194" s="541">
        <v>2023</v>
      </c>
      <c r="H9194" s="542">
        <f>VLOOKUP(G9194,[3]잔가율!$B$3:$C$33,2,FALSE)</f>
        <v>0.82599999999999996</v>
      </c>
      <c r="I9194" s="552">
        <f t="shared" si="143"/>
        <v>27125840</v>
      </c>
    </row>
    <row r="9195" spans="1:9">
      <c r="A9195" s="539">
        <v>9194</v>
      </c>
      <c r="B9195" s="540" t="s">
        <v>8534</v>
      </c>
      <c r="C9195" s="540" t="s">
        <v>12384</v>
      </c>
      <c r="D9195" s="540" t="s">
        <v>2782</v>
      </c>
      <c r="E9195" s="540" t="s">
        <v>14025</v>
      </c>
      <c r="F9195" s="556">
        <v>35970000</v>
      </c>
      <c r="G9195" s="541">
        <v>2023</v>
      </c>
      <c r="H9195" s="542">
        <f>VLOOKUP(G9195,[3]잔가율!$B$3:$C$33,2,FALSE)</f>
        <v>0.82599999999999996</v>
      </c>
      <c r="I9195" s="552">
        <f t="shared" si="143"/>
        <v>29711220</v>
      </c>
    </row>
    <row r="9196" spans="1:9">
      <c r="A9196" s="539">
        <v>9195</v>
      </c>
      <c r="B9196" s="540" t="s">
        <v>8534</v>
      </c>
      <c r="C9196" s="540" t="s">
        <v>12384</v>
      </c>
      <c r="D9196" s="540" t="s">
        <v>2782</v>
      </c>
      <c r="E9196" s="540" t="s">
        <v>14026</v>
      </c>
      <c r="F9196" s="556">
        <v>32800000</v>
      </c>
      <c r="G9196" s="541">
        <v>2023</v>
      </c>
      <c r="H9196" s="542">
        <f>VLOOKUP(G9196,[3]잔가율!$B$3:$C$33,2,FALSE)</f>
        <v>0.82599999999999996</v>
      </c>
      <c r="I9196" s="552">
        <f t="shared" si="143"/>
        <v>27092800</v>
      </c>
    </row>
    <row r="9197" spans="1:9">
      <c r="A9197" s="539">
        <v>9196</v>
      </c>
      <c r="B9197" s="540" t="s">
        <v>8534</v>
      </c>
      <c r="C9197" s="540" t="s">
        <v>12384</v>
      </c>
      <c r="D9197" s="540" t="s">
        <v>2782</v>
      </c>
      <c r="E9197" s="540" t="s">
        <v>14027</v>
      </c>
      <c r="F9197" s="556">
        <v>32800000</v>
      </c>
      <c r="G9197" s="541">
        <v>2023</v>
      </c>
      <c r="H9197" s="542">
        <f>VLOOKUP(G9197,[3]잔가율!$B$3:$C$33,2,FALSE)</f>
        <v>0.82599999999999996</v>
      </c>
      <c r="I9197" s="552">
        <f t="shared" si="143"/>
        <v>27092800</v>
      </c>
    </row>
    <row r="9198" spans="1:9">
      <c r="A9198" s="539">
        <v>9197</v>
      </c>
      <c r="B9198" s="540" t="s">
        <v>8534</v>
      </c>
      <c r="C9198" s="540" t="s">
        <v>12384</v>
      </c>
      <c r="D9198" s="540" t="s">
        <v>2782</v>
      </c>
      <c r="E9198" s="540" t="s">
        <v>14028</v>
      </c>
      <c r="F9198" s="556">
        <v>35200000</v>
      </c>
      <c r="G9198" s="541">
        <v>2023</v>
      </c>
      <c r="H9198" s="542">
        <f>VLOOKUP(G9198,[3]잔가율!$B$3:$C$33,2,FALSE)</f>
        <v>0.82599999999999996</v>
      </c>
      <c r="I9198" s="552">
        <f t="shared" si="143"/>
        <v>29075200</v>
      </c>
    </row>
    <row r="9199" spans="1:9">
      <c r="A9199" s="539">
        <v>9198</v>
      </c>
      <c r="B9199" s="540" t="s">
        <v>8534</v>
      </c>
      <c r="C9199" s="540" t="s">
        <v>12384</v>
      </c>
      <c r="D9199" s="540" t="s">
        <v>2782</v>
      </c>
      <c r="E9199" s="540" t="s">
        <v>14029</v>
      </c>
      <c r="F9199" s="556">
        <v>39040000</v>
      </c>
      <c r="G9199" s="541">
        <v>2023</v>
      </c>
      <c r="H9199" s="542">
        <f>VLOOKUP(G9199,[3]잔가율!$B$3:$C$33,2,FALSE)</f>
        <v>0.82599999999999996</v>
      </c>
      <c r="I9199" s="552">
        <f t="shared" si="143"/>
        <v>32247040</v>
      </c>
    </row>
    <row r="9200" spans="1:9">
      <c r="A9200" s="539">
        <v>9199</v>
      </c>
      <c r="B9200" s="540" t="s">
        <v>8534</v>
      </c>
      <c r="C9200" s="540" t="s">
        <v>12384</v>
      </c>
      <c r="D9200" s="540" t="s">
        <v>2782</v>
      </c>
      <c r="E9200" s="540" t="s">
        <v>14030</v>
      </c>
      <c r="F9200" s="556">
        <v>29400000</v>
      </c>
      <c r="G9200" s="541">
        <v>2023</v>
      </c>
      <c r="H9200" s="542">
        <f>VLOOKUP(G9200,[3]잔가율!$B$3:$C$33,2,FALSE)</f>
        <v>0.82599999999999996</v>
      </c>
      <c r="I9200" s="552">
        <f t="shared" si="143"/>
        <v>24284400</v>
      </c>
    </row>
    <row r="9201" spans="1:9">
      <c r="A9201" s="539">
        <v>9200</v>
      </c>
      <c r="B9201" s="540" t="s">
        <v>8534</v>
      </c>
      <c r="C9201" s="540" t="s">
        <v>12384</v>
      </c>
      <c r="D9201" s="540" t="s">
        <v>2782</v>
      </c>
      <c r="E9201" s="540" t="s">
        <v>14031</v>
      </c>
      <c r="F9201" s="556">
        <v>31770000</v>
      </c>
      <c r="G9201" s="541">
        <v>2023</v>
      </c>
      <c r="H9201" s="542">
        <f>VLOOKUP(G9201,[3]잔가율!$B$3:$C$33,2,FALSE)</f>
        <v>0.82599999999999996</v>
      </c>
      <c r="I9201" s="552">
        <f t="shared" si="143"/>
        <v>26242020</v>
      </c>
    </row>
    <row r="9202" spans="1:9">
      <c r="A9202" s="539">
        <v>9201</v>
      </c>
      <c r="B9202" s="540" t="s">
        <v>8534</v>
      </c>
      <c r="C9202" s="540" t="s">
        <v>12384</v>
      </c>
      <c r="D9202" s="540" t="s">
        <v>2782</v>
      </c>
      <c r="E9202" s="540" t="s">
        <v>14032</v>
      </c>
      <c r="F9202" s="556">
        <v>34620000</v>
      </c>
      <c r="G9202" s="541">
        <v>2023</v>
      </c>
      <c r="H9202" s="542">
        <f>VLOOKUP(G9202,[3]잔가율!$B$3:$C$33,2,FALSE)</f>
        <v>0.82599999999999996</v>
      </c>
      <c r="I9202" s="552">
        <f t="shared" si="143"/>
        <v>28596120</v>
      </c>
    </row>
    <row r="9203" spans="1:9">
      <c r="A9203" s="539">
        <v>9202</v>
      </c>
      <c r="B9203" s="540" t="s">
        <v>8534</v>
      </c>
      <c r="C9203" s="540" t="s">
        <v>12384</v>
      </c>
      <c r="D9203" s="540" t="s">
        <v>2782</v>
      </c>
      <c r="E9203" s="540" t="s">
        <v>14033</v>
      </c>
      <c r="F9203" s="556">
        <v>37750000</v>
      </c>
      <c r="G9203" s="541">
        <v>2023</v>
      </c>
      <c r="H9203" s="542">
        <f>VLOOKUP(G9203,[3]잔가율!$B$3:$C$33,2,FALSE)</f>
        <v>0.82599999999999996</v>
      </c>
      <c r="I9203" s="552">
        <f t="shared" si="143"/>
        <v>31181500</v>
      </c>
    </row>
    <row r="9204" spans="1:9">
      <c r="A9204" s="539">
        <v>9203</v>
      </c>
      <c r="B9204" s="544" t="s">
        <v>8534</v>
      </c>
      <c r="C9204" s="544" t="s">
        <v>12384</v>
      </c>
      <c r="D9204" s="544" t="s">
        <v>2782</v>
      </c>
      <c r="E9204" s="544" t="s">
        <v>14034</v>
      </c>
      <c r="F9204" s="559">
        <v>29930000</v>
      </c>
      <c r="G9204" s="541">
        <v>2023</v>
      </c>
      <c r="H9204" s="542">
        <f>VLOOKUP(G9204,[3]잔가율!$B$3:$C$33,2,FALSE)</f>
        <v>0.82599999999999996</v>
      </c>
      <c r="I9204" s="552">
        <f t="shared" si="143"/>
        <v>24722180</v>
      </c>
    </row>
    <row r="9205" spans="1:9">
      <c r="A9205" s="539">
        <v>9204</v>
      </c>
      <c r="B9205" s="543" t="s">
        <v>8534</v>
      </c>
      <c r="C9205" s="543" t="s">
        <v>12384</v>
      </c>
      <c r="D9205" s="543" t="s">
        <v>2782</v>
      </c>
      <c r="E9205" s="543" t="s">
        <v>14035</v>
      </c>
      <c r="F9205" s="561">
        <v>29970000</v>
      </c>
      <c r="G9205" s="541">
        <v>2023</v>
      </c>
      <c r="H9205" s="542">
        <f>VLOOKUP(G9205,[3]잔가율!$B$3:$C$33,2,FALSE)</f>
        <v>0.82599999999999996</v>
      </c>
      <c r="I9205" s="552">
        <f t="shared" si="143"/>
        <v>24755220</v>
      </c>
    </row>
    <row r="9206" spans="1:9">
      <c r="A9206" s="539">
        <v>9205</v>
      </c>
      <c r="B9206" s="543" t="s">
        <v>8534</v>
      </c>
      <c r="C9206" s="543" t="s">
        <v>12384</v>
      </c>
      <c r="D9206" s="543" t="s">
        <v>2782</v>
      </c>
      <c r="E9206" s="543" t="s">
        <v>14036</v>
      </c>
      <c r="F9206" s="561">
        <v>33100000</v>
      </c>
      <c r="G9206" s="541">
        <v>2023</v>
      </c>
      <c r="H9206" s="542">
        <f>VLOOKUP(G9206,[3]잔가율!$B$3:$C$33,2,FALSE)</f>
        <v>0.82599999999999996</v>
      </c>
      <c r="I9206" s="552">
        <f t="shared" si="143"/>
        <v>27340600</v>
      </c>
    </row>
    <row r="9207" spans="1:9">
      <c r="A9207" s="539">
        <v>9206</v>
      </c>
      <c r="B9207" s="543" t="s">
        <v>8534</v>
      </c>
      <c r="C9207" s="543" t="s">
        <v>12384</v>
      </c>
      <c r="D9207" s="543" t="s">
        <v>2782</v>
      </c>
      <c r="E9207" s="543" t="s">
        <v>14037</v>
      </c>
      <c r="F9207" s="561">
        <v>31520000</v>
      </c>
      <c r="G9207" s="541">
        <v>2023</v>
      </c>
      <c r="H9207" s="542">
        <f>VLOOKUP(G9207,[3]잔가율!$B$3:$C$33,2,FALSE)</f>
        <v>0.82599999999999996</v>
      </c>
      <c r="I9207" s="552">
        <f t="shared" si="143"/>
        <v>26035520</v>
      </c>
    </row>
    <row r="9208" spans="1:9">
      <c r="A9208" s="539">
        <v>9207</v>
      </c>
      <c r="B9208" s="543" t="s">
        <v>8534</v>
      </c>
      <c r="C9208" s="543" t="s">
        <v>12384</v>
      </c>
      <c r="D9208" s="543" t="s">
        <v>2782</v>
      </c>
      <c r="E9208" s="543" t="s">
        <v>14038</v>
      </c>
      <c r="F9208" s="561">
        <v>31560000</v>
      </c>
      <c r="G9208" s="541">
        <v>2023</v>
      </c>
      <c r="H9208" s="542">
        <f>VLOOKUP(G9208,[3]잔가율!$B$3:$C$33,2,FALSE)</f>
        <v>0.82599999999999996</v>
      </c>
      <c r="I9208" s="552">
        <f t="shared" si="143"/>
        <v>26068560</v>
      </c>
    </row>
    <row r="9209" spans="1:9">
      <c r="A9209" s="539">
        <v>9208</v>
      </c>
      <c r="B9209" s="543" t="s">
        <v>8534</v>
      </c>
      <c r="C9209" s="543" t="s">
        <v>12384</v>
      </c>
      <c r="D9209" s="543" t="s">
        <v>2782</v>
      </c>
      <c r="E9209" s="543" t="s">
        <v>14039</v>
      </c>
      <c r="F9209" s="561">
        <v>34710000</v>
      </c>
      <c r="G9209" s="541">
        <v>2023</v>
      </c>
      <c r="H9209" s="542">
        <f>VLOOKUP(G9209,[3]잔가율!$B$3:$C$33,2,FALSE)</f>
        <v>0.82599999999999996</v>
      </c>
      <c r="I9209" s="552">
        <f t="shared" si="143"/>
        <v>28670460</v>
      </c>
    </row>
    <row r="9210" spans="1:9">
      <c r="A9210" s="539">
        <v>9209</v>
      </c>
      <c r="B9210" s="544" t="s">
        <v>8534</v>
      </c>
      <c r="C9210" s="544" t="s">
        <v>12384</v>
      </c>
      <c r="D9210" s="544" t="s">
        <v>2782</v>
      </c>
      <c r="E9210" s="544" t="s">
        <v>14040</v>
      </c>
      <c r="F9210" s="559">
        <v>30350000</v>
      </c>
      <c r="G9210" s="541">
        <v>2023</v>
      </c>
      <c r="H9210" s="542">
        <f>VLOOKUP(G9210,[3]잔가율!$B$3:$C$33,2,FALSE)</f>
        <v>0.82599999999999996</v>
      </c>
      <c r="I9210" s="552">
        <f t="shared" si="143"/>
        <v>25069100</v>
      </c>
    </row>
    <row r="9211" spans="1:9">
      <c r="A9211" s="539">
        <v>9210</v>
      </c>
      <c r="B9211" s="544" t="s">
        <v>8534</v>
      </c>
      <c r="C9211" s="544" t="s">
        <v>12384</v>
      </c>
      <c r="D9211" s="544" t="s">
        <v>2782</v>
      </c>
      <c r="E9211" s="544" t="s">
        <v>14041</v>
      </c>
      <c r="F9211" s="559">
        <v>34930000</v>
      </c>
      <c r="G9211" s="541">
        <v>2023</v>
      </c>
      <c r="H9211" s="542">
        <f>VLOOKUP(G9211,[3]잔가율!$B$3:$C$33,2,FALSE)</f>
        <v>0.82599999999999996</v>
      </c>
      <c r="I9211" s="552">
        <f t="shared" si="143"/>
        <v>28852180</v>
      </c>
    </row>
    <row r="9212" spans="1:9">
      <c r="A9212" s="539">
        <v>9211</v>
      </c>
      <c r="B9212" s="544" t="s">
        <v>8534</v>
      </c>
      <c r="C9212" s="544" t="s">
        <v>12384</v>
      </c>
      <c r="D9212" s="544" t="s">
        <v>2782</v>
      </c>
      <c r="E9212" s="544" t="s">
        <v>14042</v>
      </c>
      <c r="F9212" s="559">
        <v>33210000</v>
      </c>
      <c r="G9212" s="541">
        <v>2023</v>
      </c>
      <c r="H9212" s="542">
        <f>VLOOKUP(G9212,[3]잔가율!$B$3:$C$33,2,FALSE)</f>
        <v>0.82599999999999996</v>
      </c>
      <c r="I9212" s="552">
        <f t="shared" si="143"/>
        <v>27431460</v>
      </c>
    </row>
    <row r="9213" spans="1:9">
      <c r="A9213" s="539">
        <v>9212</v>
      </c>
      <c r="B9213" s="544" t="s">
        <v>8534</v>
      </c>
      <c r="C9213" s="544" t="s">
        <v>12384</v>
      </c>
      <c r="D9213" s="544" t="s">
        <v>2782</v>
      </c>
      <c r="E9213" s="544" t="s">
        <v>14043</v>
      </c>
      <c r="F9213" s="559">
        <v>32570000</v>
      </c>
      <c r="G9213" s="541">
        <v>2023</v>
      </c>
      <c r="H9213" s="542">
        <f>VLOOKUP(G9213,[3]잔가율!$B$3:$C$33,2,FALSE)</f>
        <v>0.82599999999999996</v>
      </c>
      <c r="I9213" s="552">
        <f t="shared" si="143"/>
        <v>26902820</v>
      </c>
    </row>
    <row r="9214" spans="1:9">
      <c r="A9214" s="539">
        <v>9213</v>
      </c>
      <c r="B9214" s="543" t="s">
        <v>8534</v>
      </c>
      <c r="C9214" s="543" t="s">
        <v>12384</v>
      </c>
      <c r="D9214" s="543" t="s">
        <v>2782</v>
      </c>
      <c r="E9214" s="543" t="s">
        <v>14044</v>
      </c>
      <c r="F9214" s="561">
        <v>31150000</v>
      </c>
      <c r="G9214" s="541">
        <v>2023</v>
      </c>
      <c r="H9214" s="542">
        <f>VLOOKUP(G9214,[3]잔가율!$B$3:$C$33,2,FALSE)</f>
        <v>0.82599999999999996</v>
      </c>
      <c r="I9214" s="552">
        <f t="shared" si="143"/>
        <v>25729900</v>
      </c>
    </row>
    <row r="9215" spans="1:9">
      <c r="A9215" s="539">
        <v>9214</v>
      </c>
      <c r="B9215" s="543" t="s">
        <v>8534</v>
      </c>
      <c r="C9215" s="543" t="s">
        <v>12384</v>
      </c>
      <c r="D9215" s="543" t="s">
        <v>2782</v>
      </c>
      <c r="E9215" s="543" t="s">
        <v>14045</v>
      </c>
      <c r="F9215" s="561">
        <v>30700000</v>
      </c>
      <c r="G9215" s="541">
        <v>2023</v>
      </c>
      <c r="H9215" s="542">
        <f>VLOOKUP(G9215,[3]잔가율!$B$3:$C$33,2,FALSE)</f>
        <v>0.82599999999999996</v>
      </c>
      <c r="I9215" s="552">
        <f t="shared" si="143"/>
        <v>25358200</v>
      </c>
    </row>
    <row r="9216" spans="1:9">
      <c r="A9216" s="539">
        <v>9215</v>
      </c>
      <c r="B9216" s="544" t="s">
        <v>8534</v>
      </c>
      <c r="C9216" s="544" t="s">
        <v>12384</v>
      </c>
      <c r="D9216" s="544" t="s">
        <v>2782</v>
      </c>
      <c r="E9216" s="544" t="s">
        <v>14046</v>
      </c>
      <c r="F9216" s="559">
        <v>32490000</v>
      </c>
      <c r="G9216" s="541">
        <v>2023</v>
      </c>
      <c r="H9216" s="542">
        <f>VLOOKUP(G9216,[3]잔가율!$B$3:$C$33,2,FALSE)</f>
        <v>0.82599999999999996</v>
      </c>
      <c r="I9216" s="552">
        <f t="shared" si="143"/>
        <v>26836740</v>
      </c>
    </row>
    <row r="9217" spans="1:9">
      <c r="A9217" s="539">
        <v>9216</v>
      </c>
      <c r="B9217" s="544" t="s">
        <v>8534</v>
      </c>
      <c r="C9217" s="544" t="s">
        <v>12384</v>
      </c>
      <c r="D9217" s="544" t="s">
        <v>2782</v>
      </c>
      <c r="E9217" s="544" t="s">
        <v>14047</v>
      </c>
      <c r="F9217" s="559">
        <v>37410000</v>
      </c>
      <c r="G9217" s="541">
        <v>2023</v>
      </c>
      <c r="H9217" s="542">
        <f>VLOOKUP(G9217,[3]잔가율!$B$3:$C$33,2,FALSE)</f>
        <v>0.82599999999999996</v>
      </c>
      <c r="I9217" s="552">
        <f t="shared" si="143"/>
        <v>30900660</v>
      </c>
    </row>
    <row r="9218" spans="1:9">
      <c r="A9218" s="539">
        <v>9217</v>
      </c>
      <c r="B9218" s="544" t="s">
        <v>8534</v>
      </c>
      <c r="C9218" s="544" t="s">
        <v>12384</v>
      </c>
      <c r="D9218" s="544" t="s">
        <v>2782</v>
      </c>
      <c r="E9218" s="544" t="s">
        <v>14048</v>
      </c>
      <c r="F9218" s="559">
        <v>40880000</v>
      </c>
      <c r="G9218" s="541">
        <v>2023</v>
      </c>
      <c r="H9218" s="542">
        <f>VLOOKUP(G9218,[3]잔가율!$B$3:$C$33,2,FALSE)</f>
        <v>0.82599999999999996</v>
      </c>
      <c r="I9218" s="552">
        <f t="shared" ref="I9218:I9281" si="144">ROUNDDOWN(F9218*H9218,0)</f>
        <v>33766880</v>
      </c>
    </row>
    <row r="9219" spans="1:9">
      <c r="A9219" s="539">
        <v>9218</v>
      </c>
      <c r="B9219" s="544" t="s">
        <v>8534</v>
      </c>
      <c r="C9219" s="544" t="s">
        <v>12384</v>
      </c>
      <c r="D9219" s="544" t="s">
        <v>2782</v>
      </c>
      <c r="E9219" s="544" t="s">
        <v>14049</v>
      </c>
      <c r="F9219" s="559">
        <v>29170000</v>
      </c>
      <c r="G9219" s="541">
        <v>2023</v>
      </c>
      <c r="H9219" s="542">
        <f>VLOOKUP(G9219,[3]잔가율!$B$3:$C$33,2,FALSE)</f>
        <v>0.82599999999999996</v>
      </c>
      <c r="I9219" s="552">
        <f t="shared" si="144"/>
        <v>24094420</v>
      </c>
    </row>
    <row r="9220" spans="1:9">
      <c r="A9220" s="539">
        <v>9219</v>
      </c>
      <c r="B9220" s="544" t="s">
        <v>8534</v>
      </c>
      <c r="C9220" s="544" t="s">
        <v>12384</v>
      </c>
      <c r="D9220" s="544" t="s">
        <v>2782</v>
      </c>
      <c r="E9220" s="544" t="s">
        <v>14050</v>
      </c>
      <c r="F9220" s="559">
        <v>29710000</v>
      </c>
      <c r="G9220" s="541">
        <v>2023</v>
      </c>
      <c r="H9220" s="542">
        <f>VLOOKUP(G9220,[3]잔가율!$B$3:$C$33,2,FALSE)</f>
        <v>0.82599999999999996</v>
      </c>
      <c r="I9220" s="552">
        <f t="shared" si="144"/>
        <v>24540460</v>
      </c>
    </row>
    <row r="9221" spans="1:9">
      <c r="A9221" s="539">
        <v>9220</v>
      </c>
      <c r="B9221" s="544" t="s">
        <v>8534</v>
      </c>
      <c r="C9221" s="544" t="s">
        <v>12384</v>
      </c>
      <c r="D9221" s="544" t="s">
        <v>2782</v>
      </c>
      <c r="E9221" s="544" t="s">
        <v>14051</v>
      </c>
      <c r="F9221" s="559">
        <v>33200000</v>
      </c>
      <c r="G9221" s="541">
        <v>2023</v>
      </c>
      <c r="H9221" s="542">
        <f>VLOOKUP(G9221,[3]잔가율!$B$3:$C$33,2,FALSE)</f>
        <v>0.82599999999999996</v>
      </c>
      <c r="I9221" s="552">
        <f t="shared" si="144"/>
        <v>27423200</v>
      </c>
    </row>
    <row r="9222" spans="1:9">
      <c r="A9222" s="539">
        <v>9221</v>
      </c>
      <c r="B9222" s="544" t="s">
        <v>8534</v>
      </c>
      <c r="C9222" s="544" t="s">
        <v>12384</v>
      </c>
      <c r="D9222" s="544" t="s">
        <v>2782</v>
      </c>
      <c r="E9222" s="544" t="s">
        <v>14052</v>
      </c>
      <c r="F9222" s="559">
        <v>31810000</v>
      </c>
      <c r="G9222" s="541">
        <v>2023</v>
      </c>
      <c r="H9222" s="542">
        <f>VLOOKUP(G9222,[3]잔가율!$B$3:$C$33,2,FALSE)</f>
        <v>0.82599999999999996</v>
      </c>
      <c r="I9222" s="552">
        <f t="shared" si="144"/>
        <v>26275060</v>
      </c>
    </row>
    <row r="9223" spans="1:9">
      <c r="A9223" s="539">
        <v>9222</v>
      </c>
      <c r="B9223" s="544" t="s">
        <v>8534</v>
      </c>
      <c r="C9223" s="544" t="s">
        <v>12384</v>
      </c>
      <c r="D9223" s="544" t="s">
        <v>2782</v>
      </c>
      <c r="E9223" s="544" t="s">
        <v>14053</v>
      </c>
      <c r="F9223" s="559">
        <v>35660000</v>
      </c>
      <c r="G9223" s="541">
        <v>2023</v>
      </c>
      <c r="H9223" s="542">
        <f>VLOOKUP(G9223,[3]잔가율!$B$3:$C$33,2,FALSE)</f>
        <v>0.82599999999999996</v>
      </c>
      <c r="I9223" s="552">
        <f t="shared" si="144"/>
        <v>29455160</v>
      </c>
    </row>
    <row r="9224" spans="1:9">
      <c r="A9224" s="539">
        <v>9223</v>
      </c>
      <c r="B9224" s="544" t="s">
        <v>8534</v>
      </c>
      <c r="C9224" s="544" t="s">
        <v>12384</v>
      </c>
      <c r="D9224" s="544" t="s">
        <v>2782</v>
      </c>
      <c r="E9224" s="544" t="s">
        <v>14054</v>
      </c>
      <c r="F9224" s="559">
        <v>28780000</v>
      </c>
      <c r="G9224" s="541">
        <v>2023</v>
      </c>
      <c r="H9224" s="542">
        <f>VLOOKUP(G9224,[3]잔가율!$B$3:$C$33,2,FALSE)</f>
        <v>0.82599999999999996</v>
      </c>
      <c r="I9224" s="552">
        <f t="shared" si="144"/>
        <v>23772280</v>
      </c>
    </row>
    <row r="9225" spans="1:9">
      <c r="A9225" s="539">
        <v>9224</v>
      </c>
      <c r="B9225" s="544" t="s">
        <v>8534</v>
      </c>
      <c r="C9225" s="544" t="s">
        <v>12384</v>
      </c>
      <c r="D9225" s="544" t="s">
        <v>2782</v>
      </c>
      <c r="E9225" s="544" t="s">
        <v>14055</v>
      </c>
      <c r="F9225" s="559">
        <v>35370000</v>
      </c>
      <c r="G9225" s="541">
        <v>2023</v>
      </c>
      <c r="H9225" s="542">
        <f>VLOOKUP(G9225,[3]잔가율!$B$3:$C$33,2,FALSE)</f>
        <v>0.82599999999999996</v>
      </c>
      <c r="I9225" s="552">
        <f t="shared" si="144"/>
        <v>29215620</v>
      </c>
    </row>
    <row r="9226" spans="1:9">
      <c r="A9226" s="539">
        <v>9225</v>
      </c>
      <c r="B9226" s="544" t="s">
        <v>8534</v>
      </c>
      <c r="C9226" s="544" t="s">
        <v>12384</v>
      </c>
      <c r="D9226" s="544" t="s">
        <v>2782</v>
      </c>
      <c r="E9226" s="544" t="s">
        <v>14056</v>
      </c>
      <c r="F9226" s="559">
        <v>31050000</v>
      </c>
      <c r="G9226" s="541">
        <v>2023</v>
      </c>
      <c r="H9226" s="542">
        <f>VLOOKUP(G9226,[3]잔가율!$B$3:$C$33,2,FALSE)</f>
        <v>0.82599999999999996</v>
      </c>
      <c r="I9226" s="552">
        <f t="shared" si="144"/>
        <v>25647300</v>
      </c>
    </row>
    <row r="9227" spans="1:9">
      <c r="A9227" s="539">
        <v>9226</v>
      </c>
      <c r="B9227" s="544" t="s">
        <v>8534</v>
      </c>
      <c r="C9227" s="544" t="s">
        <v>12384</v>
      </c>
      <c r="D9227" s="544" t="s">
        <v>2782</v>
      </c>
      <c r="E9227" s="544" t="s">
        <v>14057</v>
      </c>
      <c r="F9227" s="559">
        <v>30670000</v>
      </c>
      <c r="G9227" s="541">
        <v>2023</v>
      </c>
      <c r="H9227" s="542">
        <f>VLOOKUP(G9227,[3]잔가율!$B$3:$C$33,2,FALSE)</f>
        <v>0.82599999999999996</v>
      </c>
      <c r="I9227" s="552">
        <f t="shared" si="144"/>
        <v>25333420</v>
      </c>
    </row>
    <row r="9228" spans="1:9">
      <c r="A9228" s="539">
        <v>9227</v>
      </c>
      <c r="B9228" s="544" t="s">
        <v>8534</v>
      </c>
      <c r="C9228" s="544" t="s">
        <v>12384</v>
      </c>
      <c r="D9228" s="544" t="s">
        <v>2782</v>
      </c>
      <c r="E9228" s="544" t="s">
        <v>14058</v>
      </c>
      <c r="F9228" s="559">
        <v>35050000</v>
      </c>
      <c r="G9228" s="541">
        <v>2023</v>
      </c>
      <c r="H9228" s="542">
        <f>VLOOKUP(G9228,[3]잔가율!$B$3:$C$33,2,FALSE)</f>
        <v>0.82599999999999996</v>
      </c>
      <c r="I9228" s="552">
        <f t="shared" si="144"/>
        <v>28951300</v>
      </c>
    </row>
    <row r="9229" spans="1:9">
      <c r="A9229" s="539">
        <v>9228</v>
      </c>
      <c r="B9229" s="544" t="s">
        <v>8534</v>
      </c>
      <c r="C9229" s="544" t="s">
        <v>12384</v>
      </c>
      <c r="D9229" s="544" t="s">
        <v>2782</v>
      </c>
      <c r="E9229" s="544" t="s">
        <v>14059</v>
      </c>
      <c r="F9229" s="559">
        <v>31400000</v>
      </c>
      <c r="G9229" s="541">
        <v>2023</v>
      </c>
      <c r="H9229" s="542">
        <f>VLOOKUP(G9229,[3]잔가율!$B$3:$C$33,2,FALSE)</f>
        <v>0.82599999999999996</v>
      </c>
      <c r="I9229" s="552">
        <f t="shared" si="144"/>
        <v>25936400</v>
      </c>
    </row>
    <row r="9230" spans="1:9">
      <c r="A9230" s="539">
        <v>9229</v>
      </c>
      <c r="B9230" s="544" t="s">
        <v>8534</v>
      </c>
      <c r="C9230" s="544" t="s">
        <v>12384</v>
      </c>
      <c r="D9230" s="544" t="s">
        <v>2782</v>
      </c>
      <c r="E9230" s="544" t="s">
        <v>14060</v>
      </c>
      <c r="F9230" s="559">
        <v>35960000</v>
      </c>
      <c r="G9230" s="541">
        <v>2023</v>
      </c>
      <c r="H9230" s="542">
        <f>VLOOKUP(G9230,[3]잔가율!$B$3:$C$33,2,FALSE)</f>
        <v>0.82599999999999996</v>
      </c>
      <c r="I9230" s="552">
        <f t="shared" si="144"/>
        <v>29702960</v>
      </c>
    </row>
    <row r="9231" spans="1:9">
      <c r="A9231" s="539">
        <v>9230</v>
      </c>
      <c r="B9231" s="544" t="s">
        <v>8534</v>
      </c>
      <c r="C9231" s="544" t="s">
        <v>12384</v>
      </c>
      <c r="D9231" s="544" t="s">
        <v>2782</v>
      </c>
      <c r="E9231" s="544" t="s">
        <v>14061</v>
      </c>
      <c r="F9231" s="559">
        <v>34130000</v>
      </c>
      <c r="G9231" s="541">
        <v>2023</v>
      </c>
      <c r="H9231" s="542">
        <f>VLOOKUP(G9231,[3]잔가율!$B$3:$C$33,2,FALSE)</f>
        <v>0.82599999999999996</v>
      </c>
      <c r="I9231" s="552">
        <f t="shared" si="144"/>
        <v>28191380</v>
      </c>
    </row>
    <row r="9232" spans="1:9">
      <c r="A9232" s="539">
        <v>9231</v>
      </c>
      <c r="B9232" s="540" t="s">
        <v>8534</v>
      </c>
      <c r="C9232" s="540" t="s">
        <v>12384</v>
      </c>
      <c r="D9232" s="540" t="s">
        <v>2782</v>
      </c>
      <c r="E9232" s="540" t="s">
        <v>14062</v>
      </c>
      <c r="F9232" s="556">
        <v>36260000</v>
      </c>
      <c r="G9232" s="541">
        <v>2023</v>
      </c>
      <c r="H9232" s="542">
        <f>VLOOKUP(G9232,[3]잔가율!$B$3:$C$33,2,FALSE)</f>
        <v>0.82599999999999996</v>
      </c>
      <c r="I9232" s="552">
        <f t="shared" si="144"/>
        <v>29950760</v>
      </c>
    </row>
    <row r="9233" spans="1:9">
      <c r="A9233" s="539">
        <v>9232</v>
      </c>
      <c r="B9233" s="414" t="s">
        <v>8534</v>
      </c>
      <c r="C9233" s="544" t="s">
        <v>12384</v>
      </c>
      <c r="D9233" s="544" t="s">
        <v>16691</v>
      </c>
      <c r="E9233" s="544" t="s">
        <v>14064</v>
      </c>
      <c r="F9233" s="560">
        <v>31270000</v>
      </c>
      <c r="G9233" s="541">
        <v>2023</v>
      </c>
      <c r="H9233" s="542">
        <f>VLOOKUP(G9233,[3]잔가율!$B$3:$C$33,2,FALSE)</f>
        <v>0.82599999999999996</v>
      </c>
      <c r="I9233" s="552">
        <f t="shared" si="144"/>
        <v>25829020</v>
      </c>
    </row>
    <row r="9234" spans="1:9">
      <c r="A9234" s="539">
        <v>9233</v>
      </c>
      <c r="B9234" s="414" t="s">
        <v>8534</v>
      </c>
      <c r="C9234" s="544" t="s">
        <v>12384</v>
      </c>
      <c r="D9234" s="544" t="s">
        <v>14063</v>
      </c>
      <c r="E9234" s="544" t="s">
        <v>14065</v>
      </c>
      <c r="F9234" s="560">
        <v>31800000</v>
      </c>
      <c r="G9234" s="541">
        <v>2023</v>
      </c>
      <c r="H9234" s="542">
        <f>VLOOKUP(G9234,[3]잔가율!$B$3:$C$33,2,FALSE)</f>
        <v>0.82599999999999996</v>
      </c>
      <c r="I9234" s="552">
        <f t="shared" si="144"/>
        <v>26266800</v>
      </c>
    </row>
    <row r="9235" spans="1:9">
      <c r="A9235" s="539">
        <v>9234</v>
      </c>
      <c r="B9235" s="414" t="s">
        <v>8534</v>
      </c>
      <c r="C9235" s="544" t="s">
        <v>12384</v>
      </c>
      <c r="D9235" s="544" t="s">
        <v>14063</v>
      </c>
      <c r="E9235" s="544" t="s">
        <v>14066</v>
      </c>
      <c r="F9235" s="560">
        <v>33590000</v>
      </c>
      <c r="G9235" s="541">
        <v>2023</v>
      </c>
      <c r="H9235" s="542">
        <f>VLOOKUP(G9235,[3]잔가율!$B$3:$C$33,2,FALSE)</f>
        <v>0.82599999999999996</v>
      </c>
      <c r="I9235" s="552">
        <f t="shared" si="144"/>
        <v>27745340</v>
      </c>
    </row>
    <row r="9236" spans="1:9">
      <c r="A9236" s="539">
        <v>9235</v>
      </c>
      <c r="B9236" s="414" t="s">
        <v>8534</v>
      </c>
      <c r="C9236" s="544" t="s">
        <v>12384</v>
      </c>
      <c r="D9236" s="544" t="s">
        <v>14063</v>
      </c>
      <c r="E9236" s="544" t="s">
        <v>14067</v>
      </c>
      <c r="F9236" s="560">
        <v>33660000</v>
      </c>
      <c r="G9236" s="541">
        <v>2023</v>
      </c>
      <c r="H9236" s="542">
        <f>VLOOKUP(G9236,[3]잔가율!$B$3:$C$33,2,FALSE)</f>
        <v>0.82599999999999996</v>
      </c>
      <c r="I9236" s="552">
        <f t="shared" si="144"/>
        <v>27803160</v>
      </c>
    </row>
    <row r="9237" spans="1:9">
      <c r="A9237" s="539">
        <v>9236</v>
      </c>
      <c r="B9237" s="414" t="s">
        <v>8534</v>
      </c>
      <c r="C9237" s="544" t="s">
        <v>12384</v>
      </c>
      <c r="D9237" s="544" t="s">
        <v>14063</v>
      </c>
      <c r="E9237" s="544" t="s">
        <v>14068</v>
      </c>
      <c r="F9237" s="560">
        <v>31990000</v>
      </c>
      <c r="G9237" s="541">
        <v>2023</v>
      </c>
      <c r="H9237" s="542">
        <f>VLOOKUP(G9237,[3]잔가율!$B$3:$C$33,2,FALSE)</f>
        <v>0.82599999999999996</v>
      </c>
      <c r="I9237" s="552">
        <f t="shared" si="144"/>
        <v>26423740</v>
      </c>
    </row>
    <row r="9238" spans="1:9">
      <c r="A9238" s="539">
        <v>9237</v>
      </c>
      <c r="B9238" s="414" t="s">
        <v>8534</v>
      </c>
      <c r="C9238" s="544" t="s">
        <v>12384</v>
      </c>
      <c r="D9238" s="544" t="s">
        <v>14063</v>
      </c>
      <c r="E9238" s="544" t="s">
        <v>14069</v>
      </c>
      <c r="F9238" s="560">
        <v>33610000</v>
      </c>
      <c r="G9238" s="541">
        <v>2023</v>
      </c>
      <c r="H9238" s="542">
        <f>VLOOKUP(G9238,[3]잔가율!$B$3:$C$33,2,FALSE)</f>
        <v>0.82599999999999996</v>
      </c>
      <c r="I9238" s="552">
        <f t="shared" si="144"/>
        <v>27761860</v>
      </c>
    </row>
    <row r="9239" spans="1:9">
      <c r="A9239" s="539">
        <v>9238</v>
      </c>
      <c r="B9239" s="414" t="s">
        <v>8534</v>
      </c>
      <c r="C9239" s="544" t="s">
        <v>12384</v>
      </c>
      <c r="D9239" s="544" t="s">
        <v>14063</v>
      </c>
      <c r="E9239" s="544" t="s">
        <v>14070</v>
      </c>
      <c r="F9239" s="560">
        <v>35470000</v>
      </c>
      <c r="G9239" s="541">
        <v>2023</v>
      </c>
      <c r="H9239" s="542">
        <f>VLOOKUP(G9239,[3]잔가율!$B$3:$C$33,2,FALSE)</f>
        <v>0.82599999999999996</v>
      </c>
      <c r="I9239" s="552">
        <f t="shared" si="144"/>
        <v>29298220</v>
      </c>
    </row>
    <row r="9240" spans="1:9">
      <c r="A9240" s="539">
        <v>9239</v>
      </c>
      <c r="B9240" s="414" t="s">
        <v>16663</v>
      </c>
      <c r="C9240" s="544" t="s">
        <v>12384</v>
      </c>
      <c r="D9240" s="544" t="s">
        <v>14063</v>
      </c>
      <c r="E9240" s="544" t="s">
        <v>14071</v>
      </c>
      <c r="F9240" s="560">
        <v>37080000</v>
      </c>
      <c r="G9240" s="541">
        <v>2023</v>
      </c>
      <c r="H9240" s="542">
        <f>VLOOKUP(G9240,[3]잔가율!$B$3:$C$33,2,FALSE)</f>
        <v>0.82599999999999996</v>
      </c>
      <c r="I9240" s="552">
        <f t="shared" si="144"/>
        <v>30628080</v>
      </c>
    </row>
    <row r="9241" spans="1:9">
      <c r="A9241" s="539">
        <v>9240</v>
      </c>
      <c r="B9241" s="414" t="s">
        <v>8534</v>
      </c>
      <c r="C9241" s="544" t="s">
        <v>12384</v>
      </c>
      <c r="D9241" s="544" t="s">
        <v>14063</v>
      </c>
      <c r="E9241" s="544" t="s">
        <v>14072</v>
      </c>
      <c r="F9241" s="560">
        <v>39370000</v>
      </c>
      <c r="G9241" s="541">
        <v>2023</v>
      </c>
      <c r="H9241" s="542">
        <f>VLOOKUP(G9241,[3]잔가율!$B$3:$C$33,2,FALSE)</f>
        <v>0.82599999999999996</v>
      </c>
      <c r="I9241" s="552">
        <f t="shared" si="144"/>
        <v>32519620</v>
      </c>
    </row>
    <row r="9242" spans="1:9">
      <c r="A9242" s="539">
        <v>9241</v>
      </c>
      <c r="B9242" s="414" t="s">
        <v>8534</v>
      </c>
      <c r="C9242" s="544" t="s">
        <v>12384</v>
      </c>
      <c r="D9242" s="544" t="s">
        <v>14063</v>
      </c>
      <c r="E9242" s="544" t="s">
        <v>14073</v>
      </c>
      <c r="F9242" s="560">
        <v>41370000</v>
      </c>
      <c r="G9242" s="541">
        <v>2023</v>
      </c>
      <c r="H9242" s="542">
        <f>VLOOKUP(G9242,[3]잔가율!$B$3:$C$33,2,FALSE)</f>
        <v>0.82599999999999996</v>
      </c>
      <c r="I9242" s="552">
        <f t="shared" si="144"/>
        <v>34171620</v>
      </c>
    </row>
    <row r="9243" spans="1:9">
      <c r="A9243" s="539">
        <v>9242</v>
      </c>
      <c r="B9243" s="414" t="s">
        <v>8534</v>
      </c>
      <c r="C9243" s="544" t="s">
        <v>12384</v>
      </c>
      <c r="D9243" s="544" t="s">
        <v>14063</v>
      </c>
      <c r="E9243" s="544" t="s">
        <v>14074</v>
      </c>
      <c r="F9243" s="560">
        <v>37550000</v>
      </c>
      <c r="G9243" s="541">
        <v>2023</v>
      </c>
      <c r="H9243" s="542">
        <f>VLOOKUP(G9243,[3]잔가율!$B$3:$C$33,2,FALSE)</f>
        <v>0.82599999999999996</v>
      </c>
      <c r="I9243" s="552">
        <f t="shared" si="144"/>
        <v>31016300</v>
      </c>
    </row>
    <row r="9244" spans="1:9">
      <c r="A9244" s="539">
        <v>9243</v>
      </c>
      <c r="B9244" s="414" t="s">
        <v>8534</v>
      </c>
      <c r="C9244" s="544" t="s">
        <v>12384</v>
      </c>
      <c r="D9244" s="544" t="s">
        <v>14063</v>
      </c>
      <c r="E9244" s="544" t="s">
        <v>14075</v>
      </c>
      <c r="F9244" s="560">
        <v>39270000</v>
      </c>
      <c r="G9244" s="541">
        <v>2023</v>
      </c>
      <c r="H9244" s="542">
        <f>VLOOKUP(G9244,[3]잔가율!$B$3:$C$33,2,FALSE)</f>
        <v>0.82599999999999996</v>
      </c>
      <c r="I9244" s="552">
        <f t="shared" si="144"/>
        <v>32437020</v>
      </c>
    </row>
    <row r="9245" spans="1:9">
      <c r="A9245" s="539">
        <v>9244</v>
      </c>
      <c r="B9245" s="414" t="s">
        <v>8534</v>
      </c>
      <c r="C9245" s="544" t="s">
        <v>12384</v>
      </c>
      <c r="D9245" s="544" t="s">
        <v>14063</v>
      </c>
      <c r="E9245" s="544" t="s">
        <v>14076</v>
      </c>
      <c r="F9245" s="560">
        <v>32390000</v>
      </c>
      <c r="G9245" s="541">
        <v>2023</v>
      </c>
      <c r="H9245" s="542">
        <f>VLOOKUP(G9245,[3]잔가율!$B$3:$C$33,2,FALSE)</f>
        <v>0.82599999999999996</v>
      </c>
      <c r="I9245" s="552">
        <f t="shared" si="144"/>
        <v>26754140</v>
      </c>
    </row>
    <row r="9246" spans="1:9">
      <c r="A9246" s="539">
        <v>9245</v>
      </c>
      <c r="B9246" s="414" t="s">
        <v>8534</v>
      </c>
      <c r="C9246" s="544" t="s">
        <v>12384</v>
      </c>
      <c r="D9246" s="544" t="s">
        <v>14063</v>
      </c>
      <c r="E9246" s="544" t="s">
        <v>14077</v>
      </c>
      <c r="F9246" s="560">
        <v>32330000</v>
      </c>
      <c r="G9246" s="541">
        <v>2023</v>
      </c>
      <c r="H9246" s="542">
        <f>VLOOKUP(G9246,[3]잔가율!$B$3:$C$33,2,FALSE)</f>
        <v>0.82599999999999996</v>
      </c>
      <c r="I9246" s="552">
        <f t="shared" si="144"/>
        <v>26704580</v>
      </c>
    </row>
    <row r="9247" spans="1:9">
      <c r="A9247" s="539">
        <v>9246</v>
      </c>
      <c r="B9247" s="414" t="s">
        <v>8534</v>
      </c>
      <c r="C9247" s="544" t="s">
        <v>12384</v>
      </c>
      <c r="D9247" s="544" t="s">
        <v>14063</v>
      </c>
      <c r="E9247" s="544" t="s">
        <v>14078</v>
      </c>
      <c r="F9247" s="560">
        <v>34620000</v>
      </c>
      <c r="G9247" s="541">
        <v>2023</v>
      </c>
      <c r="H9247" s="542">
        <f>VLOOKUP(G9247,[3]잔가율!$B$3:$C$33,2,FALSE)</f>
        <v>0.82599999999999996</v>
      </c>
      <c r="I9247" s="552">
        <f t="shared" si="144"/>
        <v>28596120</v>
      </c>
    </row>
    <row r="9248" spans="1:9">
      <c r="A9248" s="539">
        <v>9247</v>
      </c>
      <c r="B9248" s="414" t="s">
        <v>8534</v>
      </c>
      <c r="C9248" s="544" t="s">
        <v>12384</v>
      </c>
      <c r="D9248" s="544" t="s">
        <v>14063</v>
      </c>
      <c r="E9248" s="544" t="s">
        <v>14079</v>
      </c>
      <c r="F9248" s="560">
        <v>33300000</v>
      </c>
      <c r="G9248" s="541">
        <v>2023</v>
      </c>
      <c r="H9248" s="542">
        <f>VLOOKUP(G9248,[3]잔가율!$B$3:$C$33,2,FALSE)</f>
        <v>0.82599999999999996</v>
      </c>
      <c r="I9248" s="552">
        <f t="shared" si="144"/>
        <v>27505800</v>
      </c>
    </row>
    <row r="9249" spans="1:9">
      <c r="A9249" s="539">
        <v>9248</v>
      </c>
      <c r="B9249" s="414" t="s">
        <v>8534</v>
      </c>
      <c r="C9249" s="544" t="s">
        <v>12384</v>
      </c>
      <c r="D9249" s="544" t="s">
        <v>14063</v>
      </c>
      <c r="E9249" s="544" t="s">
        <v>14080</v>
      </c>
      <c r="F9249" s="560">
        <v>36040000</v>
      </c>
      <c r="G9249" s="541">
        <v>2023</v>
      </c>
      <c r="H9249" s="542">
        <f>VLOOKUP(G9249,[3]잔가율!$B$3:$C$33,2,FALSE)</f>
        <v>0.82599999999999996</v>
      </c>
      <c r="I9249" s="552">
        <f t="shared" si="144"/>
        <v>29769040</v>
      </c>
    </row>
    <row r="9250" spans="1:9">
      <c r="A9250" s="539">
        <v>9249</v>
      </c>
      <c r="B9250" s="414" t="s">
        <v>8534</v>
      </c>
      <c r="C9250" s="544" t="s">
        <v>12384</v>
      </c>
      <c r="D9250" s="544" t="s">
        <v>14063</v>
      </c>
      <c r="E9250" s="544" t="s">
        <v>14081</v>
      </c>
      <c r="F9250" s="560">
        <v>43560000</v>
      </c>
      <c r="G9250" s="541">
        <v>2023</v>
      </c>
      <c r="H9250" s="542">
        <f>VLOOKUP(G9250,[3]잔가율!$B$3:$C$33,2,FALSE)</f>
        <v>0.82599999999999996</v>
      </c>
      <c r="I9250" s="552">
        <f t="shared" si="144"/>
        <v>35980560</v>
      </c>
    </row>
    <row r="9251" spans="1:9">
      <c r="A9251" s="539">
        <v>9250</v>
      </c>
      <c r="B9251" s="414" t="s">
        <v>8534</v>
      </c>
      <c r="C9251" s="544" t="s">
        <v>12384</v>
      </c>
      <c r="D9251" s="544" t="s">
        <v>14063</v>
      </c>
      <c r="E9251" s="544" t="s">
        <v>14082</v>
      </c>
      <c r="F9251" s="560">
        <v>32190000</v>
      </c>
      <c r="G9251" s="541">
        <v>2023</v>
      </c>
      <c r="H9251" s="542">
        <f>VLOOKUP(G9251,[3]잔가율!$B$3:$C$33,2,FALSE)</f>
        <v>0.82599999999999996</v>
      </c>
      <c r="I9251" s="552">
        <f t="shared" si="144"/>
        <v>26588940</v>
      </c>
    </row>
    <row r="9252" spans="1:9">
      <c r="A9252" s="539">
        <v>9251</v>
      </c>
      <c r="B9252" s="414" t="s">
        <v>8534</v>
      </c>
      <c r="C9252" s="544" t="s">
        <v>12384</v>
      </c>
      <c r="D9252" s="544" t="s">
        <v>14063</v>
      </c>
      <c r="E9252" s="544" t="s">
        <v>14083</v>
      </c>
      <c r="F9252" s="560">
        <v>31780000</v>
      </c>
      <c r="G9252" s="541">
        <v>2023</v>
      </c>
      <c r="H9252" s="542">
        <f>VLOOKUP(G9252,[3]잔가율!$B$3:$C$33,2,FALSE)</f>
        <v>0.82599999999999996</v>
      </c>
      <c r="I9252" s="552">
        <f t="shared" si="144"/>
        <v>26250280</v>
      </c>
    </row>
    <row r="9253" spans="1:9">
      <c r="A9253" s="539">
        <v>9252</v>
      </c>
      <c r="B9253" s="414" t="s">
        <v>8534</v>
      </c>
      <c r="C9253" s="544" t="s">
        <v>12384</v>
      </c>
      <c r="D9253" s="544" t="s">
        <v>14063</v>
      </c>
      <c r="E9253" s="544" t="s">
        <v>14084</v>
      </c>
      <c r="F9253" s="560">
        <v>34600000</v>
      </c>
      <c r="G9253" s="541">
        <v>2023</v>
      </c>
      <c r="H9253" s="542">
        <f>VLOOKUP(G9253,[3]잔가율!$B$3:$C$33,2,FALSE)</f>
        <v>0.82599999999999996</v>
      </c>
      <c r="I9253" s="552">
        <f t="shared" si="144"/>
        <v>28579600</v>
      </c>
    </row>
    <row r="9254" spans="1:9">
      <c r="A9254" s="539">
        <v>9253</v>
      </c>
      <c r="B9254" s="414" t="s">
        <v>8534</v>
      </c>
      <c r="C9254" s="544" t="s">
        <v>12384</v>
      </c>
      <c r="D9254" s="544" t="s">
        <v>14063</v>
      </c>
      <c r="E9254" s="544" t="s">
        <v>14085</v>
      </c>
      <c r="F9254" s="560">
        <v>33560000</v>
      </c>
      <c r="G9254" s="541">
        <v>2023</v>
      </c>
      <c r="H9254" s="542">
        <f>VLOOKUP(G9254,[3]잔가율!$B$3:$C$33,2,FALSE)</f>
        <v>0.82599999999999996</v>
      </c>
      <c r="I9254" s="552">
        <f t="shared" si="144"/>
        <v>27720560</v>
      </c>
    </row>
    <row r="9255" spans="1:9">
      <c r="A9255" s="539">
        <v>9254</v>
      </c>
      <c r="B9255" s="414" t="s">
        <v>8534</v>
      </c>
      <c r="C9255" s="544" t="s">
        <v>12384</v>
      </c>
      <c r="D9255" s="544" t="s">
        <v>14063</v>
      </c>
      <c r="E9255" s="544" t="s">
        <v>14086</v>
      </c>
      <c r="F9255" s="560">
        <v>32180000</v>
      </c>
      <c r="G9255" s="541">
        <v>2023</v>
      </c>
      <c r="H9255" s="542">
        <f>VLOOKUP(G9255,[3]잔가율!$B$3:$C$33,2,FALSE)</f>
        <v>0.82599999999999996</v>
      </c>
      <c r="I9255" s="552">
        <f t="shared" si="144"/>
        <v>26580680</v>
      </c>
    </row>
    <row r="9256" spans="1:9">
      <c r="A9256" s="539">
        <v>9255</v>
      </c>
      <c r="B9256" s="414" t="s">
        <v>8534</v>
      </c>
      <c r="C9256" s="544" t="s">
        <v>12384</v>
      </c>
      <c r="D9256" s="544" t="s">
        <v>14063</v>
      </c>
      <c r="E9256" s="544" t="s">
        <v>14087</v>
      </c>
      <c r="F9256" s="560">
        <v>34990000</v>
      </c>
      <c r="G9256" s="541">
        <v>2023</v>
      </c>
      <c r="H9256" s="542">
        <f>VLOOKUP(G9256,[3]잔가율!$B$3:$C$33,2,FALSE)</f>
        <v>0.82599999999999996</v>
      </c>
      <c r="I9256" s="552">
        <f t="shared" si="144"/>
        <v>28901740</v>
      </c>
    </row>
    <row r="9257" spans="1:9">
      <c r="A9257" s="539">
        <v>9256</v>
      </c>
      <c r="B9257" s="414" t="s">
        <v>8534</v>
      </c>
      <c r="C9257" s="544" t="s">
        <v>12384</v>
      </c>
      <c r="D9257" s="544" t="s">
        <v>14063</v>
      </c>
      <c r="E9257" s="544" t="s">
        <v>14088</v>
      </c>
      <c r="F9257" s="560">
        <v>35240000</v>
      </c>
      <c r="G9257" s="541">
        <v>2023</v>
      </c>
      <c r="H9257" s="542">
        <f>VLOOKUP(G9257,[3]잔가율!$B$3:$C$33,2,FALSE)</f>
        <v>0.82599999999999996</v>
      </c>
      <c r="I9257" s="552">
        <f t="shared" si="144"/>
        <v>29108240</v>
      </c>
    </row>
    <row r="9258" spans="1:9">
      <c r="A9258" s="539">
        <v>9257</v>
      </c>
      <c r="B9258" s="414" t="s">
        <v>8534</v>
      </c>
      <c r="C9258" s="544" t="s">
        <v>12384</v>
      </c>
      <c r="D9258" s="544" t="s">
        <v>14063</v>
      </c>
      <c r="E9258" s="544" t="s">
        <v>14089</v>
      </c>
      <c r="F9258" s="560">
        <v>36620000</v>
      </c>
      <c r="G9258" s="541">
        <v>2023</v>
      </c>
      <c r="H9258" s="542">
        <f>VLOOKUP(G9258,[3]잔가율!$B$3:$C$33,2,FALSE)</f>
        <v>0.82599999999999996</v>
      </c>
      <c r="I9258" s="552">
        <f t="shared" si="144"/>
        <v>30248120</v>
      </c>
    </row>
    <row r="9259" spans="1:9">
      <c r="A9259" s="539">
        <v>9258</v>
      </c>
      <c r="B9259" s="414" t="s">
        <v>16663</v>
      </c>
      <c r="C9259" s="544" t="s">
        <v>12384</v>
      </c>
      <c r="D9259" s="544" t="s">
        <v>14063</v>
      </c>
      <c r="E9259" s="544" t="s">
        <v>14090</v>
      </c>
      <c r="F9259" s="560">
        <v>38220000</v>
      </c>
      <c r="G9259" s="541">
        <v>2023</v>
      </c>
      <c r="H9259" s="542">
        <f>VLOOKUP(G9259,[3]잔가율!$B$3:$C$33,2,FALSE)</f>
        <v>0.82599999999999996</v>
      </c>
      <c r="I9259" s="552">
        <f t="shared" si="144"/>
        <v>31569720</v>
      </c>
    </row>
    <row r="9260" spans="1:9">
      <c r="A9260" s="539">
        <v>9259</v>
      </c>
      <c r="B9260" s="414" t="s">
        <v>8534</v>
      </c>
      <c r="C9260" s="544" t="s">
        <v>12384</v>
      </c>
      <c r="D9260" s="544" t="s">
        <v>14063</v>
      </c>
      <c r="E9260" s="544" t="s">
        <v>14091</v>
      </c>
      <c r="F9260" s="560">
        <v>33320000</v>
      </c>
      <c r="G9260" s="541">
        <v>2023</v>
      </c>
      <c r="H9260" s="542">
        <f>VLOOKUP(G9260,[3]잔가율!$B$3:$C$33,2,FALSE)</f>
        <v>0.82599999999999996</v>
      </c>
      <c r="I9260" s="552">
        <f t="shared" si="144"/>
        <v>27522320</v>
      </c>
    </row>
    <row r="9261" spans="1:9">
      <c r="A9261" s="539">
        <v>9260</v>
      </c>
      <c r="B9261" s="414" t="s">
        <v>8534</v>
      </c>
      <c r="C9261" s="544" t="s">
        <v>12384</v>
      </c>
      <c r="D9261" s="544" t="s">
        <v>14063</v>
      </c>
      <c r="E9261" s="544" t="s">
        <v>14092</v>
      </c>
      <c r="F9261" s="560">
        <v>39770000</v>
      </c>
      <c r="G9261" s="541">
        <v>2023</v>
      </c>
      <c r="H9261" s="542">
        <f>VLOOKUP(G9261,[3]잔가율!$B$3:$C$33,2,FALSE)</f>
        <v>0.82599999999999996</v>
      </c>
      <c r="I9261" s="552">
        <f t="shared" si="144"/>
        <v>32850020</v>
      </c>
    </row>
    <row r="9262" spans="1:9">
      <c r="A9262" s="539">
        <v>9261</v>
      </c>
      <c r="B9262" s="414" t="s">
        <v>8534</v>
      </c>
      <c r="C9262" s="544" t="s">
        <v>12384</v>
      </c>
      <c r="D9262" s="544" t="s">
        <v>14063</v>
      </c>
      <c r="E9262" s="544" t="s">
        <v>14093</v>
      </c>
      <c r="F9262" s="560">
        <v>42170000</v>
      </c>
      <c r="G9262" s="541">
        <v>2023</v>
      </c>
      <c r="H9262" s="542">
        <f>VLOOKUP(G9262,[3]잔가율!$B$3:$C$33,2,FALSE)</f>
        <v>0.82599999999999996</v>
      </c>
      <c r="I9262" s="552">
        <f t="shared" si="144"/>
        <v>34832420</v>
      </c>
    </row>
    <row r="9263" spans="1:9">
      <c r="A9263" s="539">
        <v>9262</v>
      </c>
      <c r="B9263" s="414" t="s">
        <v>8534</v>
      </c>
      <c r="C9263" s="544" t="s">
        <v>12384</v>
      </c>
      <c r="D9263" s="544" t="s">
        <v>14063</v>
      </c>
      <c r="E9263" s="544" t="s">
        <v>14094</v>
      </c>
      <c r="F9263" s="560">
        <v>37440000</v>
      </c>
      <c r="G9263" s="541">
        <v>2023</v>
      </c>
      <c r="H9263" s="542">
        <f>VLOOKUP(G9263,[3]잔가율!$B$3:$C$33,2,FALSE)</f>
        <v>0.82599999999999996</v>
      </c>
      <c r="I9263" s="552">
        <f t="shared" si="144"/>
        <v>30925440</v>
      </c>
    </row>
    <row r="9264" spans="1:9">
      <c r="A9264" s="539">
        <v>9263</v>
      </c>
      <c r="B9264" s="414" t="s">
        <v>8534</v>
      </c>
      <c r="C9264" s="544" t="s">
        <v>12384</v>
      </c>
      <c r="D9264" s="544" t="s">
        <v>14063</v>
      </c>
      <c r="E9264" s="544" t="s">
        <v>14095</v>
      </c>
      <c r="F9264" s="560">
        <v>42730000</v>
      </c>
      <c r="G9264" s="541">
        <v>2023</v>
      </c>
      <c r="H9264" s="542">
        <f>VLOOKUP(G9264,[3]잔가율!$B$3:$C$33,2,FALSE)</f>
        <v>0.82599999999999996</v>
      </c>
      <c r="I9264" s="552">
        <f t="shared" si="144"/>
        <v>35294980</v>
      </c>
    </row>
    <row r="9265" spans="1:9">
      <c r="A9265" s="539">
        <v>9264</v>
      </c>
      <c r="B9265" s="540" t="s">
        <v>8534</v>
      </c>
      <c r="C9265" s="540" t="s">
        <v>12384</v>
      </c>
      <c r="D9265" s="540" t="s">
        <v>14096</v>
      </c>
      <c r="E9265" s="540" t="s">
        <v>14097</v>
      </c>
      <c r="F9265" s="556">
        <v>23300000</v>
      </c>
      <c r="G9265" s="541">
        <v>2023</v>
      </c>
      <c r="H9265" s="542">
        <f>VLOOKUP(G9265,[3]잔가율!$B$3:$C$33,2,FALSE)</f>
        <v>0.82599999999999996</v>
      </c>
      <c r="I9265" s="552">
        <f t="shared" si="144"/>
        <v>19245800</v>
      </c>
    </row>
    <row r="9266" spans="1:9">
      <c r="A9266" s="539">
        <v>9265</v>
      </c>
      <c r="B9266" s="540" t="s">
        <v>8534</v>
      </c>
      <c r="C9266" s="540" t="s">
        <v>12384</v>
      </c>
      <c r="D9266" s="540" t="s">
        <v>14096</v>
      </c>
      <c r="E9266" s="540" t="s">
        <v>14098</v>
      </c>
      <c r="F9266" s="556">
        <v>23300000</v>
      </c>
      <c r="G9266" s="541">
        <v>2023</v>
      </c>
      <c r="H9266" s="542">
        <f>VLOOKUP(G9266,[3]잔가율!$B$3:$C$33,2,FALSE)</f>
        <v>0.82599999999999996</v>
      </c>
      <c r="I9266" s="552">
        <f t="shared" si="144"/>
        <v>19245800</v>
      </c>
    </row>
    <row r="9267" spans="1:9">
      <c r="A9267" s="539">
        <v>9266</v>
      </c>
      <c r="B9267" s="540" t="s">
        <v>8534</v>
      </c>
      <c r="C9267" s="540" t="s">
        <v>12384</v>
      </c>
      <c r="D9267" s="540" t="s">
        <v>14096</v>
      </c>
      <c r="E9267" s="540" t="s">
        <v>14099</v>
      </c>
      <c r="F9267" s="556">
        <v>25720000</v>
      </c>
      <c r="G9267" s="541">
        <v>2023</v>
      </c>
      <c r="H9267" s="542">
        <f>VLOOKUP(G9267,[3]잔가율!$B$3:$C$33,2,FALSE)</f>
        <v>0.82599999999999996</v>
      </c>
      <c r="I9267" s="552">
        <f t="shared" si="144"/>
        <v>21244720</v>
      </c>
    </row>
    <row r="9268" spans="1:9">
      <c r="A9268" s="539">
        <v>9267</v>
      </c>
      <c r="B9268" s="540" t="s">
        <v>8534</v>
      </c>
      <c r="C9268" s="540" t="s">
        <v>12384</v>
      </c>
      <c r="D9268" s="540" t="s">
        <v>14096</v>
      </c>
      <c r="E9268" s="540" t="s">
        <v>14100</v>
      </c>
      <c r="F9268" s="556">
        <v>19450000</v>
      </c>
      <c r="G9268" s="541">
        <v>2023</v>
      </c>
      <c r="H9268" s="542">
        <f>VLOOKUP(G9268,[3]잔가율!$B$3:$C$33,2,FALSE)</f>
        <v>0.82599999999999996</v>
      </c>
      <c r="I9268" s="552">
        <f t="shared" si="144"/>
        <v>16065700</v>
      </c>
    </row>
    <row r="9269" spans="1:9">
      <c r="A9269" s="539">
        <v>9268</v>
      </c>
      <c r="B9269" s="540" t="s">
        <v>8534</v>
      </c>
      <c r="C9269" s="540" t="s">
        <v>12384</v>
      </c>
      <c r="D9269" s="540" t="s">
        <v>14096</v>
      </c>
      <c r="E9269" s="540" t="s">
        <v>14101</v>
      </c>
      <c r="F9269" s="556">
        <v>19450000</v>
      </c>
      <c r="G9269" s="541">
        <v>2023</v>
      </c>
      <c r="H9269" s="542">
        <f>VLOOKUP(G9269,[3]잔가율!$B$3:$C$33,2,FALSE)</f>
        <v>0.82599999999999996</v>
      </c>
      <c r="I9269" s="552">
        <f t="shared" si="144"/>
        <v>16065700</v>
      </c>
    </row>
    <row r="9270" spans="1:9">
      <c r="A9270" s="539">
        <v>9269</v>
      </c>
      <c r="B9270" s="544" t="s">
        <v>8534</v>
      </c>
      <c r="C9270" s="544" t="s">
        <v>12384</v>
      </c>
      <c r="D9270" s="544" t="s">
        <v>14096</v>
      </c>
      <c r="E9270" s="544" t="s">
        <v>14102</v>
      </c>
      <c r="F9270" s="559">
        <v>23790000</v>
      </c>
      <c r="G9270" s="541">
        <v>2023</v>
      </c>
      <c r="H9270" s="542">
        <f>VLOOKUP(G9270,[3]잔가율!$B$3:$C$33,2,FALSE)</f>
        <v>0.82599999999999996</v>
      </c>
      <c r="I9270" s="552">
        <f t="shared" si="144"/>
        <v>19650540</v>
      </c>
    </row>
    <row r="9271" spans="1:9">
      <c r="A9271" s="539">
        <v>9270</v>
      </c>
      <c r="B9271" s="544" t="s">
        <v>8534</v>
      </c>
      <c r="C9271" s="544" t="s">
        <v>12384</v>
      </c>
      <c r="D9271" s="544" t="s">
        <v>14096</v>
      </c>
      <c r="E9271" s="544" t="s">
        <v>14103</v>
      </c>
      <c r="F9271" s="559">
        <v>28400000</v>
      </c>
      <c r="G9271" s="541">
        <v>2023</v>
      </c>
      <c r="H9271" s="542">
        <f>VLOOKUP(G9271,[3]잔가율!$B$3:$C$33,2,FALSE)</f>
        <v>0.82599999999999996</v>
      </c>
      <c r="I9271" s="552">
        <f t="shared" si="144"/>
        <v>23458400</v>
      </c>
    </row>
    <row r="9272" spans="1:9">
      <c r="A9272" s="539">
        <v>9271</v>
      </c>
      <c r="B9272" s="544" t="s">
        <v>8534</v>
      </c>
      <c r="C9272" s="544" t="s">
        <v>12384</v>
      </c>
      <c r="D9272" s="544" t="s">
        <v>14096</v>
      </c>
      <c r="E9272" s="544" t="s">
        <v>14104</v>
      </c>
      <c r="F9272" s="559">
        <v>24290000</v>
      </c>
      <c r="G9272" s="541">
        <v>2023</v>
      </c>
      <c r="H9272" s="542">
        <f>VLOOKUP(G9272,[3]잔가율!$B$3:$C$33,2,FALSE)</f>
        <v>0.82599999999999996</v>
      </c>
      <c r="I9272" s="552">
        <f t="shared" si="144"/>
        <v>20063540</v>
      </c>
    </row>
    <row r="9273" spans="1:9">
      <c r="A9273" s="539">
        <v>9272</v>
      </c>
      <c r="B9273" s="544" t="s">
        <v>8534</v>
      </c>
      <c r="C9273" s="544" t="s">
        <v>12384</v>
      </c>
      <c r="D9273" s="544" t="s">
        <v>14096</v>
      </c>
      <c r="E9273" s="544" t="s">
        <v>14105</v>
      </c>
      <c r="F9273" s="559">
        <v>25830000</v>
      </c>
      <c r="G9273" s="541">
        <v>2023</v>
      </c>
      <c r="H9273" s="542">
        <f>VLOOKUP(G9273,[3]잔가율!$B$3:$C$33,2,FALSE)</f>
        <v>0.82599999999999996</v>
      </c>
      <c r="I9273" s="552">
        <f t="shared" si="144"/>
        <v>21335580</v>
      </c>
    </row>
    <row r="9274" spans="1:9">
      <c r="A9274" s="539">
        <v>9273</v>
      </c>
      <c r="B9274" s="544" t="s">
        <v>8534</v>
      </c>
      <c r="C9274" s="544" t="s">
        <v>12384</v>
      </c>
      <c r="D9274" s="544" t="s">
        <v>14096</v>
      </c>
      <c r="E9274" s="544" t="s">
        <v>14106</v>
      </c>
      <c r="F9274" s="559">
        <v>23390000</v>
      </c>
      <c r="G9274" s="541">
        <v>2023</v>
      </c>
      <c r="H9274" s="542">
        <f>VLOOKUP(G9274,[3]잔가율!$B$3:$C$33,2,FALSE)</f>
        <v>0.82599999999999996</v>
      </c>
      <c r="I9274" s="552">
        <f t="shared" si="144"/>
        <v>19320140</v>
      </c>
    </row>
    <row r="9275" spans="1:9">
      <c r="A9275" s="539">
        <v>9274</v>
      </c>
      <c r="B9275" s="540" t="s">
        <v>8534</v>
      </c>
      <c r="C9275" s="540" t="s">
        <v>12384</v>
      </c>
      <c r="D9275" s="540" t="s">
        <v>14096</v>
      </c>
      <c r="E9275" s="540" t="s">
        <v>14107</v>
      </c>
      <c r="F9275" s="556">
        <v>27900000</v>
      </c>
      <c r="G9275" s="541">
        <v>2023</v>
      </c>
      <c r="H9275" s="542">
        <f>VLOOKUP(G9275,[3]잔가율!$B$3:$C$33,2,FALSE)</f>
        <v>0.82599999999999996</v>
      </c>
      <c r="I9275" s="552">
        <f t="shared" si="144"/>
        <v>23045400</v>
      </c>
    </row>
    <row r="9276" spans="1:9">
      <c r="A9276" s="539">
        <v>9275</v>
      </c>
      <c r="B9276" s="540" t="s">
        <v>8534</v>
      </c>
      <c r="C9276" s="540" t="s">
        <v>12384</v>
      </c>
      <c r="D9276" s="540" t="s">
        <v>14096</v>
      </c>
      <c r="E9276" s="540" t="s">
        <v>14108</v>
      </c>
      <c r="F9276" s="556">
        <v>21320000</v>
      </c>
      <c r="G9276" s="541">
        <v>2023</v>
      </c>
      <c r="H9276" s="542">
        <f>VLOOKUP(G9276,[3]잔가율!$B$3:$C$33,2,FALSE)</f>
        <v>0.82599999999999996</v>
      </c>
      <c r="I9276" s="552">
        <f t="shared" si="144"/>
        <v>17610320</v>
      </c>
    </row>
    <row r="9277" spans="1:9">
      <c r="A9277" s="539">
        <v>9276</v>
      </c>
      <c r="B9277" s="540" t="s">
        <v>8534</v>
      </c>
      <c r="C9277" s="540" t="s">
        <v>12384</v>
      </c>
      <c r="D9277" s="540" t="s">
        <v>14096</v>
      </c>
      <c r="E9277" s="540" t="s">
        <v>14109</v>
      </c>
      <c r="F9277" s="556">
        <v>21320000</v>
      </c>
      <c r="G9277" s="541">
        <v>2023</v>
      </c>
      <c r="H9277" s="542">
        <f>VLOOKUP(G9277,[3]잔가율!$B$3:$C$33,2,FALSE)</f>
        <v>0.82599999999999996</v>
      </c>
      <c r="I9277" s="552">
        <f t="shared" si="144"/>
        <v>17610320</v>
      </c>
    </row>
    <row r="9278" spans="1:9">
      <c r="A9278" s="539">
        <v>9277</v>
      </c>
      <c r="B9278" s="540" t="s">
        <v>8534</v>
      </c>
      <c r="C9278" s="540" t="s">
        <v>12384</v>
      </c>
      <c r="D9278" s="540" t="s">
        <v>14096</v>
      </c>
      <c r="E9278" s="540" t="s">
        <v>14110</v>
      </c>
      <c r="F9278" s="556">
        <v>25430000</v>
      </c>
      <c r="G9278" s="541">
        <v>2023</v>
      </c>
      <c r="H9278" s="542">
        <f>VLOOKUP(G9278,[3]잔가율!$B$3:$C$33,2,FALSE)</f>
        <v>0.82599999999999996</v>
      </c>
      <c r="I9278" s="552">
        <f t="shared" si="144"/>
        <v>21005180</v>
      </c>
    </row>
    <row r="9279" spans="1:9">
      <c r="A9279" s="539">
        <v>9278</v>
      </c>
      <c r="B9279" s="540" t="s">
        <v>8534</v>
      </c>
      <c r="C9279" s="540" t="s">
        <v>16684</v>
      </c>
      <c r="D9279" s="540" t="s">
        <v>16692</v>
      </c>
      <c r="E9279" s="540" t="s">
        <v>14111</v>
      </c>
      <c r="F9279" s="556">
        <v>26780000</v>
      </c>
      <c r="G9279" s="541">
        <v>2023</v>
      </c>
      <c r="H9279" s="542">
        <f>VLOOKUP(G9279,[3]잔가율!$B$3:$C$33,2,FALSE)</f>
        <v>0.82599999999999996</v>
      </c>
      <c r="I9279" s="552">
        <f t="shared" si="144"/>
        <v>22120280</v>
      </c>
    </row>
    <row r="9280" spans="1:9">
      <c r="A9280" s="539">
        <v>9279</v>
      </c>
      <c r="B9280" s="544" t="s">
        <v>8534</v>
      </c>
      <c r="C9280" s="544" t="s">
        <v>12384</v>
      </c>
      <c r="D9280" s="544" t="s">
        <v>14096</v>
      </c>
      <c r="E9280" s="544" t="s">
        <v>14112</v>
      </c>
      <c r="F9280" s="559">
        <v>27600000</v>
      </c>
      <c r="G9280" s="541">
        <v>2023</v>
      </c>
      <c r="H9280" s="542">
        <f>VLOOKUP(G9280,[3]잔가율!$B$3:$C$33,2,FALSE)</f>
        <v>0.82599999999999996</v>
      </c>
      <c r="I9280" s="552">
        <f t="shared" si="144"/>
        <v>22797600</v>
      </c>
    </row>
    <row r="9281" spans="1:9">
      <c r="A9281" s="539">
        <v>9280</v>
      </c>
      <c r="B9281" s="544" t="s">
        <v>8534</v>
      </c>
      <c r="C9281" s="544" t="s">
        <v>12384</v>
      </c>
      <c r="D9281" s="544" t="s">
        <v>14096</v>
      </c>
      <c r="E9281" s="544" t="s">
        <v>14113</v>
      </c>
      <c r="F9281" s="559">
        <v>29560000</v>
      </c>
      <c r="G9281" s="541">
        <v>2023</v>
      </c>
      <c r="H9281" s="542">
        <f>VLOOKUP(G9281,[3]잔가율!$B$3:$C$33,2,FALSE)</f>
        <v>0.82599999999999996</v>
      </c>
      <c r="I9281" s="552">
        <f t="shared" si="144"/>
        <v>24416560</v>
      </c>
    </row>
    <row r="9282" spans="1:9">
      <c r="A9282" s="539">
        <v>9281</v>
      </c>
      <c r="B9282" s="544" t="s">
        <v>8534</v>
      </c>
      <c r="C9282" s="544" t="s">
        <v>12384</v>
      </c>
      <c r="D9282" s="544" t="s">
        <v>14096</v>
      </c>
      <c r="E9282" s="544" t="s">
        <v>14114</v>
      </c>
      <c r="F9282" s="559">
        <v>26510000</v>
      </c>
      <c r="G9282" s="541">
        <v>2023</v>
      </c>
      <c r="H9282" s="542">
        <f>VLOOKUP(G9282,[3]잔가율!$B$3:$C$33,2,FALSE)</f>
        <v>0.82599999999999996</v>
      </c>
      <c r="I9282" s="552">
        <f t="shared" ref="I9282:I9345" si="145">ROUNDDOWN(F9282*H9282,0)</f>
        <v>21897260</v>
      </c>
    </row>
    <row r="9283" spans="1:9">
      <c r="A9283" s="539">
        <v>9282</v>
      </c>
      <c r="B9283" s="544" t="s">
        <v>8534</v>
      </c>
      <c r="C9283" s="544" t="s">
        <v>12384</v>
      </c>
      <c r="D9283" s="544" t="s">
        <v>14096</v>
      </c>
      <c r="E9283" s="544" t="s">
        <v>14115</v>
      </c>
      <c r="F9283" s="559">
        <v>25540000</v>
      </c>
      <c r="G9283" s="541">
        <v>2023</v>
      </c>
      <c r="H9283" s="542">
        <f>VLOOKUP(G9283,[3]잔가율!$B$3:$C$33,2,FALSE)</f>
        <v>0.82599999999999996</v>
      </c>
      <c r="I9283" s="552">
        <f t="shared" si="145"/>
        <v>21096040</v>
      </c>
    </row>
    <row r="9284" spans="1:9">
      <c r="A9284" s="539">
        <v>9283</v>
      </c>
      <c r="B9284" s="544" t="s">
        <v>8534</v>
      </c>
      <c r="C9284" s="544" t="s">
        <v>12384</v>
      </c>
      <c r="D9284" s="544" t="s">
        <v>14096</v>
      </c>
      <c r="E9284" s="544" t="s">
        <v>14116</v>
      </c>
      <c r="F9284" s="559">
        <v>30500000</v>
      </c>
      <c r="G9284" s="541">
        <v>2023</v>
      </c>
      <c r="H9284" s="542">
        <f>VLOOKUP(G9284,[3]잔가율!$B$3:$C$33,2,FALSE)</f>
        <v>0.82599999999999996</v>
      </c>
      <c r="I9284" s="552">
        <f t="shared" si="145"/>
        <v>25193000</v>
      </c>
    </row>
    <row r="9285" spans="1:9">
      <c r="A9285" s="539">
        <v>9284</v>
      </c>
      <c r="B9285" s="544" t="s">
        <v>8534</v>
      </c>
      <c r="C9285" s="544" t="s">
        <v>12384</v>
      </c>
      <c r="D9285" s="544" t="s">
        <v>14096</v>
      </c>
      <c r="E9285" s="544" t="s">
        <v>14117</v>
      </c>
      <c r="F9285" s="559">
        <v>26160000</v>
      </c>
      <c r="G9285" s="541">
        <v>2023</v>
      </c>
      <c r="H9285" s="542">
        <f>VLOOKUP(G9285,[3]잔가율!$B$3:$C$33,2,FALSE)</f>
        <v>0.82599999999999996</v>
      </c>
      <c r="I9285" s="552">
        <f t="shared" si="145"/>
        <v>21608160</v>
      </c>
    </row>
    <row r="9286" spans="1:9">
      <c r="A9286" s="539">
        <v>9285</v>
      </c>
      <c r="B9286" s="544" t="s">
        <v>8534</v>
      </c>
      <c r="C9286" s="544" t="s">
        <v>12384</v>
      </c>
      <c r="D9286" s="544" t="s">
        <v>14096</v>
      </c>
      <c r="E9286" s="544" t="s">
        <v>14118</v>
      </c>
      <c r="F9286" s="559">
        <v>25300000</v>
      </c>
      <c r="G9286" s="541">
        <v>2023</v>
      </c>
      <c r="H9286" s="542">
        <f>VLOOKUP(G9286,[3]잔가율!$B$3:$C$33,2,FALSE)</f>
        <v>0.82599999999999996</v>
      </c>
      <c r="I9286" s="552">
        <f t="shared" si="145"/>
        <v>20897800</v>
      </c>
    </row>
    <row r="9287" spans="1:9">
      <c r="A9287" s="539">
        <v>9286</v>
      </c>
      <c r="B9287" s="544" t="s">
        <v>8534</v>
      </c>
      <c r="C9287" s="544" t="s">
        <v>12384</v>
      </c>
      <c r="D9287" s="544" t="s">
        <v>14096</v>
      </c>
      <c r="E9287" s="544" t="s">
        <v>14119</v>
      </c>
      <c r="F9287" s="559">
        <v>26840000</v>
      </c>
      <c r="G9287" s="541">
        <v>2023</v>
      </c>
      <c r="H9287" s="542">
        <f>VLOOKUP(G9287,[3]잔가율!$B$3:$C$33,2,FALSE)</f>
        <v>0.82599999999999996</v>
      </c>
      <c r="I9287" s="552">
        <f t="shared" si="145"/>
        <v>22169840</v>
      </c>
    </row>
    <row r="9288" spans="1:9">
      <c r="A9288" s="539">
        <v>9287</v>
      </c>
      <c r="B9288" s="540" t="s">
        <v>8534</v>
      </c>
      <c r="C9288" s="540" t="s">
        <v>12384</v>
      </c>
      <c r="D9288" s="540" t="s">
        <v>16692</v>
      </c>
      <c r="E9288" s="540" t="s">
        <v>14120</v>
      </c>
      <c r="F9288" s="556">
        <v>25040000</v>
      </c>
      <c r="G9288" s="541">
        <v>2023</v>
      </c>
      <c r="H9288" s="542">
        <f>VLOOKUP(G9288,[3]잔가율!$B$3:$C$33,2,FALSE)</f>
        <v>0.82599999999999996</v>
      </c>
      <c r="I9288" s="552">
        <f t="shared" si="145"/>
        <v>20683040</v>
      </c>
    </row>
    <row r="9289" spans="1:9">
      <c r="A9289" s="539">
        <v>9288</v>
      </c>
      <c r="B9289" s="540" t="s">
        <v>8534</v>
      </c>
      <c r="C9289" s="540" t="s">
        <v>12384</v>
      </c>
      <c r="D9289" s="540" t="s">
        <v>16692</v>
      </c>
      <c r="E9289" s="540" t="s">
        <v>14121</v>
      </c>
      <c r="F9289" s="556">
        <v>26630000</v>
      </c>
      <c r="G9289" s="541">
        <v>2023</v>
      </c>
      <c r="H9289" s="542">
        <f>VLOOKUP(G9289,[3]잔가율!$B$3:$C$33,2,FALSE)</f>
        <v>0.82599999999999996</v>
      </c>
      <c r="I9289" s="552">
        <f t="shared" si="145"/>
        <v>21996380</v>
      </c>
    </row>
    <row r="9290" spans="1:9">
      <c r="A9290" s="539">
        <v>9289</v>
      </c>
      <c r="B9290" s="540" t="s">
        <v>8534</v>
      </c>
      <c r="C9290" s="540" t="s">
        <v>12384</v>
      </c>
      <c r="D9290" s="540" t="s">
        <v>16692</v>
      </c>
      <c r="E9290" s="540" t="s">
        <v>14122</v>
      </c>
      <c r="F9290" s="556">
        <v>29790000</v>
      </c>
      <c r="G9290" s="541">
        <v>2023</v>
      </c>
      <c r="H9290" s="542">
        <f>VLOOKUP(G9290,[3]잔가율!$B$3:$C$33,2,FALSE)</f>
        <v>0.82599999999999996</v>
      </c>
      <c r="I9290" s="552">
        <f t="shared" si="145"/>
        <v>24606540</v>
      </c>
    </row>
    <row r="9291" spans="1:9">
      <c r="A9291" s="539">
        <v>9290</v>
      </c>
      <c r="B9291" s="540" t="s">
        <v>8534</v>
      </c>
      <c r="C9291" s="540" t="s">
        <v>12384</v>
      </c>
      <c r="D9291" s="540" t="s">
        <v>16692</v>
      </c>
      <c r="E9291" s="540" t="s">
        <v>14123</v>
      </c>
      <c r="F9291" s="556">
        <v>30070000</v>
      </c>
      <c r="G9291" s="541">
        <v>2023</v>
      </c>
      <c r="H9291" s="542">
        <f>VLOOKUP(G9291,[3]잔가율!$B$3:$C$33,2,FALSE)</f>
        <v>0.82599999999999996</v>
      </c>
      <c r="I9291" s="552">
        <f t="shared" si="145"/>
        <v>24837820</v>
      </c>
    </row>
    <row r="9292" spans="1:9">
      <c r="A9292" s="539">
        <v>9291</v>
      </c>
      <c r="B9292" s="540" t="s">
        <v>8534</v>
      </c>
      <c r="C9292" s="540" t="s">
        <v>12384</v>
      </c>
      <c r="D9292" s="540" t="s">
        <v>16692</v>
      </c>
      <c r="E9292" s="540" t="s">
        <v>14124</v>
      </c>
      <c r="F9292" s="556">
        <v>23990000</v>
      </c>
      <c r="G9292" s="541">
        <v>2023</v>
      </c>
      <c r="H9292" s="542">
        <f>VLOOKUP(G9292,[3]잔가율!$B$3:$C$33,2,FALSE)</f>
        <v>0.82599999999999996</v>
      </c>
      <c r="I9292" s="552">
        <f t="shared" si="145"/>
        <v>19815740</v>
      </c>
    </row>
    <row r="9293" spans="1:9">
      <c r="A9293" s="539">
        <v>9292</v>
      </c>
      <c r="B9293" s="544" t="s">
        <v>8534</v>
      </c>
      <c r="C9293" s="544" t="s">
        <v>12384</v>
      </c>
      <c r="D9293" s="544" t="s">
        <v>14096</v>
      </c>
      <c r="E9293" s="544" t="s">
        <v>14125</v>
      </c>
      <c r="F9293" s="559">
        <v>25490000</v>
      </c>
      <c r="G9293" s="541">
        <v>2023</v>
      </c>
      <c r="H9293" s="542">
        <f>VLOOKUP(G9293,[3]잔가율!$B$3:$C$33,2,FALSE)</f>
        <v>0.82599999999999996</v>
      </c>
      <c r="I9293" s="552">
        <f t="shared" si="145"/>
        <v>21054740</v>
      </c>
    </row>
    <row r="9294" spans="1:9">
      <c r="A9294" s="539">
        <v>9293</v>
      </c>
      <c r="B9294" s="544" t="s">
        <v>8534</v>
      </c>
      <c r="C9294" s="544" t="s">
        <v>12384</v>
      </c>
      <c r="D9294" s="544" t="s">
        <v>14096</v>
      </c>
      <c r="E9294" s="544" t="s">
        <v>14126</v>
      </c>
      <c r="F9294" s="559">
        <v>27330000</v>
      </c>
      <c r="G9294" s="541">
        <v>2023</v>
      </c>
      <c r="H9294" s="542">
        <f>VLOOKUP(G9294,[3]잔가율!$B$3:$C$33,2,FALSE)</f>
        <v>0.82599999999999996</v>
      </c>
      <c r="I9294" s="552">
        <f t="shared" si="145"/>
        <v>22574580</v>
      </c>
    </row>
    <row r="9295" spans="1:9">
      <c r="A9295" s="539">
        <v>9294</v>
      </c>
      <c r="B9295" s="544" t="s">
        <v>8534</v>
      </c>
      <c r="C9295" s="544" t="s">
        <v>12384</v>
      </c>
      <c r="D9295" s="544" t="s">
        <v>14096</v>
      </c>
      <c r="E9295" s="544" t="s">
        <v>14127</v>
      </c>
      <c r="F9295" s="559">
        <v>30260000</v>
      </c>
      <c r="G9295" s="541">
        <v>2023</v>
      </c>
      <c r="H9295" s="542">
        <f>VLOOKUP(G9295,[3]잔가율!$B$3:$C$33,2,FALSE)</f>
        <v>0.82599999999999996</v>
      </c>
      <c r="I9295" s="552">
        <f t="shared" si="145"/>
        <v>24994760</v>
      </c>
    </row>
    <row r="9296" spans="1:9">
      <c r="A9296" s="539">
        <v>9295</v>
      </c>
      <c r="B9296" s="544" t="s">
        <v>8534</v>
      </c>
      <c r="C9296" s="544" t="s">
        <v>12384</v>
      </c>
      <c r="D9296" s="544" t="s">
        <v>14096</v>
      </c>
      <c r="E9296" s="544" t="s">
        <v>14128</v>
      </c>
      <c r="F9296" s="559">
        <v>31120000</v>
      </c>
      <c r="G9296" s="541">
        <v>2023</v>
      </c>
      <c r="H9296" s="542">
        <f>VLOOKUP(G9296,[3]잔가율!$B$3:$C$33,2,FALSE)</f>
        <v>0.82599999999999996</v>
      </c>
      <c r="I9296" s="552">
        <f t="shared" si="145"/>
        <v>25705120</v>
      </c>
    </row>
    <row r="9297" spans="1:9">
      <c r="A9297" s="539">
        <v>9296</v>
      </c>
      <c r="B9297" s="544" t="s">
        <v>8534</v>
      </c>
      <c r="C9297" s="544" t="s">
        <v>12384</v>
      </c>
      <c r="D9297" s="544" t="s">
        <v>14096</v>
      </c>
      <c r="E9297" s="544" t="s">
        <v>14129</v>
      </c>
      <c r="F9297" s="559">
        <v>26640000</v>
      </c>
      <c r="G9297" s="541">
        <v>2023</v>
      </c>
      <c r="H9297" s="542">
        <f>VLOOKUP(G9297,[3]잔가율!$B$3:$C$33,2,FALSE)</f>
        <v>0.82599999999999996</v>
      </c>
      <c r="I9297" s="552">
        <f t="shared" si="145"/>
        <v>22004640</v>
      </c>
    </row>
    <row r="9298" spans="1:9">
      <c r="A9298" s="539">
        <v>9297</v>
      </c>
      <c r="B9298" s="544" t="s">
        <v>8534</v>
      </c>
      <c r="C9298" s="544" t="s">
        <v>12384</v>
      </c>
      <c r="D9298" s="544" t="s">
        <v>14096</v>
      </c>
      <c r="E9298" s="544" t="s">
        <v>14130</v>
      </c>
      <c r="F9298" s="559">
        <v>31520000</v>
      </c>
      <c r="G9298" s="541">
        <v>2023</v>
      </c>
      <c r="H9298" s="542">
        <f>VLOOKUP(G9298,[3]잔가율!$B$3:$C$33,2,FALSE)</f>
        <v>0.82599999999999996</v>
      </c>
      <c r="I9298" s="552">
        <f t="shared" si="145"/>
        <v>26035520</v>
      </c>
    </row>
    <row r="9299" spans="1:9">
      <c r="A9299" s="539">
        <v>9298</v>
      </c>
      <c r="B9299" s="544" t="s">
        <v>8534</v>
      </c>
      <c r="C9299" s="544" t="s">
        <v>12384</v>
      </c>
      <c r="D9299" s="544" t="s">
        <v>14096</v>
      </c>
      <c r="E9299" s="544" t="s">
        <v>14131</v>
      </c>
      <c r="F9299" s="559">
        <v>30180000</v>
      </c>
      <c r="G9299" s="541">
        <v>2023</v>
      </c>
      <c r="H9299" s="542">
        <f>VLOOKUP(G9299,[3]잔가율!$B$3:$C$33,2,FALSE)</f>
        <v>0.82599999999999996</v>
      </c>
      <c r="I9299" s="552">
        <f t="shared" si="145"/>
        <v>24928680</v>
      </c>
    </row>
    <row r="9300" spans="1:9">
      <c r="A9300" s="539">
        <v>9299</v>
      </c>
      <c r="B9300" s="544" t="s">
        <v>8534</v>
      </c>
      <c r="C9300" s="544" t="s">
        <v>12384</v>
      </c>
      <c r="D9300" s="544" t="s">
        <v>14096</v>
      </c>
      <c r="E9300" s="544" t="s">
        <v>14132</v>
      </c>
      <c r="F9300" s="559">
        <v>25800000</v>
      </c>
      <c r="G9300" s="541">
        <v>2023</v>
      </c>
      <c r="H9300" s="542">
        <f>VLOOKUP(G9300,[3]잔가율!$B$3:$C$33,2,FALSE)</f>
        <v>0.82599999999999996</v>
      </c>
      <c r="I9300" s="552">
        <f t="shared" si="145"/>
        <v>21310800</v>
      </c>
    </row>
    <row r="9301" spans="1:9">
      <c r="A9301" s="539">
        <v>9300</v>
      </c>
      <c r="B9301" s="540" t="s">
        <v>8534</v>
      </c>
      <c r="C9301" s="540" t="s">
        <v>12384</v>
      </c>
      <c r="D9301" s="540" t="s">
        <v>14096</v>
      </c>
      <c r="E9301" s="540" t="s">
        <v>14133</v>
      </c>
      <c r="F9301" s="556">
        <v>10550000</v>
      </c>
      <c r="G9301" s="541">
        <v>2023</v>
      </c>
      <c r="H9301" s="542">
        <f>VLOOKUP(G9301,[3]잔가율!$B$3:$C$33,2,FALSE)</f>
        <v>0.82599999999999996</v>
      </c>
      <c r="I9301" s="552">
        <f t="shared" si="145"/>
        <v>8714300</v>
      </c>
    </row>
    <row r="9302" spans="1:9">
      <c r="A9302" s="539">
        <v>9301</v>
      </c>
      <c r="B9302" s="540" t="s">
        <v>8534</v>
      </c>
      <c r="C9302" s="540" t="s">
        <v>12384</v>
      </c>
      <c r="D9302" s="540" t="s">
        <v>14096</v>
      </c>
      <c r="E9302" s="540" t="s">
        <v>14134</v>
      </c>
      <c r="F9302" s="556">
        <v>11780000</v>
      </c>
      <c r="G9302" s="541">
        <v>2023</v>
      </c>
      <c r="H9302" s="542">
        <f>VLOOKUP(G9302,[3]잔가율!$B$3:$C$33,2,FALSE)</f>
        <v>0.82599999999999996</v>
      </c>
      <c r="I9302" s="552">
        <f t="shared" si="145"/>
        <v>9730280</v>
      </c>
    </row>
    <row r="9303" spans="1:9">
      <c r="A9303" s="539">
        <v>9302</v>
      </c>
      <c r="B9303" s="540" t="s">
        <v>8534</v>
      </c>
      <c r="C9303" s="540" t="s">
        <v>12384</v>
      </c>
      <c r="D9303" s="540" t="s">
        <v>14096</v>
      </c>
      <c r="E9303" s="540" t="s">
        <v>14135</v>
      </c>
      <c r="F9303" s="556">
        <v>14180000</v>
      </c>
      <c r="G9303" s="541">
        <v>2023</v>
      </c>
      <c r="H9303" s="542">
        <f>VLOOKUP(G9303,[3]잔가율!$B$3:$C$33,2,FALSE)</f>
        <v>0.82599999999999996</v>
      </c>
      <c r="I9303" s="552">
        <f t="shared" si="145"/>
        <v>11712680</v>
      </c>
    </row>
    <row r="9304" spans="1:9">
      <c r="A9304" s="539">
        <v>9303</v>
      </c>
      <c r="B9304" s="540" t="s">
        <v>8534</v>
      </c>
      <c r="C9304" s="540" t="s">
        <v>12384</v>
      </c>
      <c r="D9304" s="540" t="s">
        <v>14096</v>
      </c>
      <c r="E9304" s="540" t="s">
        <v>14136</v>
      </c>
      <c r="F9304" s="556">
        <v>13130000</v>
      </c>
      <c r="G9304" s="541">
        <v>2023</v>
      </c>
      <c r="H9304" s="542">
        <f>VLOOKUP(G9304,[3]잔가율!$B$3:$C$33,2,FALSE)</f>
        <v>0.82599999999999996</v>
      </c>
      <c r="I9304" s="552">
        <f t="shared" si="145"/>
        <v>10845380</v>
      </c>
    </row>
    <row r="9305" spans="1:9">
      <c r="A9305" s="539">
        <v>9304</v>
      </c>
      <c r="B9305" s="540" t="s">
        <v>8534</v>
      </c>
      <c r="C9305" s="540" t="s">
        <v>12384</v>
      </c>
      <c r="D9305" s="540" t="s">
        <v>14096</v>
      </c>
      <c r="E9305" s="540" t="s">
        <v>14137</v>
      </c>
      <c r="F9305" s="556">
        <v>20080000</v>
      </c>
      <c r="G9305" s="541">
        <v>2023</v>
      </c>
      <c r="H9305" s="542">
        <f>VLOOKUP(G9305,[3]잔가율!$B$3:$C$33,2,FALSE)</f>
        <v>0.82599999999999996</v>
      </c>
      <c r="I9305" s="552">
        <f t="shared" si="145"/>
        <v>16586080</v>
      </c>
    </row>
    <row r="9306" spans="1:9">
      <c r="A9306" s="539">
        <v>9305</v>
      </c>
      <c r="B9306" s="540" t="s">
        <v>8534</v>
      </c>
      <c r="C9306" s="540" t="s">
        <v>12384</v>
      </c>
      <c r="D9306" s="540" t="s">
        <v>14096</v>
      </c>
      <c r="E9306" s="540" t="s">
        <v>14138</v>
      </c>
      <c r="F9306" s="556">
        <v>22680000</v>
      </c>
      <c r="G9306" s="541">
        <v>2023</v>
      </c>
      <c r="H9306" s="542">
        <f>VLOOKUP(G9306,[3]잔가율!$B$3:$C$33,2,FALSE)</f>
        <v>0.82599999999999996</v>
      </c>
      <c r="I9306" s="552">
        <f t="shared" si="145"/>
        <v>18733680</v>
      </c>
    </row>
    <row r="9307" spans="1:9">
      <c r="A9307" s="539">
        <v>9306</v>
      </c>
      <c r="B9307" s="540" t="s">
        <v>8534</v>
      </c>
      <c r="C9307" s="540" t="s">
        <v>12384</v>
      </c>
      <c r="D9307" s="540" t="s">
        <v>14096</v>
      </c>
      <c r="E9307" s="540" t="s">
        <v>14139</v>
      </c>
      <c r="F9307" s="556">
        <v>25180000</v>
      </c>
      <c r="G9307" s="541">
        <v>2023</v>
      </c>
      <c r="H9307" s="542">
        <f>VLOOKUP(G9307,[3]잔가율!$B$3:$C$33,2,FALSE)</f>
        <v>0.82599999999999996</v>
      </c>
      <c r="I9307" s="552">
        <f t="shared" si="145"/>
        <v>20798680</v>
      </c>
    </row>
    <row r="9308" spans="1:9">
      <c r="A9308" s="539">
        <v>9307</v>
      </c>
      <c r="B9308" s="540" t="s">
        <v>8534</v>
      </c>
      <c r="C9308" s="540" t="s">
        <v>12384</v>
      </c>
      <c r="D9308" s="540" t="s">
        <v>14096</v>
      </c>
      <c r="E9308" s="540" t="s">
        <v>14140</v>
      </c>
      <c r="F9308" s="556">
        <v>20740000</v>
      </c>
      <c r="G9308" s="541">
        <v>2023</v>
      </c>
      <c r="H9308" s="542">
        <f>VLOOKUP(G9308,[3]잔가율!$B$3:$C$33,2,FALSE)</f>
        <v>0.82599999999999996</v>
      </c>
      <c r="I9308" s="552">
        <f t="shared" si="145"/>
        <v>17131240</v>
      </c>
    </row>
    <row r="9309" spans="1:9">
      <c r="A9309" s="539">
        <v>9308</v>
      </c>
      <c r="B9309" s="540" t="s">
        <v>8534</v>
      </c>
      <c r="C9309" s="540" t="s">
        <v>12384</v>
      </c>
      <c r="D9309" s="540" t="s">
        <v>14096</v>
      </c>
      <c r="E9309" s="540" t="s">
        <v>14141</v>
      </c>
      <c r="F9309" s="556">
        <v>27560000</v>
      </c>
      <c r="G9309" s="541">
        <v>2023</v>
      </c>
      <c r="H9309" s="542">
        <f>VLOOKUP(G9309,[3]잔가율!$B$3:$C$33,2,FALSE)</f>
        <v>0.82599999999999996</v>
      </c>
      <c r="I9309" s="552">
        <f t="shared" si="145"/>
        <v>22764560</v>
      </c>
    </row>
    <row r="9310" spans="1:9">
      <c r="A9310" s="539">
        <v>9309</v>
      </c>
      <c r="B9310" s="540" t="s">
        <v>8534</v>
      </c>
      <c r="C9310" s="540" t="s">
        <v>12384</v>
      </c>
      <c r="D9310" s="540" t="s">
        <v>14096</v>
      </c>
      <c r="E9310" s="540" t="s">
        <v>14142</v>
      </c>
      <c r="F9310" s="556">
        <v>22030000</v>
      </c>
      <c r="G9310" s="541">
        <v>2023</v>
      </c>
      <c r="H9310" s="542">
        <f>VLOOKUP(G9310,[3]잔가율!$B$3:$C$33,2,FALSE)</f>
        <v>0.82599999999999996</v>
      </c>
      <c r="I9310" s="552">
        <f t="shared" si="145"/>
        <v>18196780</v>
      </c>
    </row>
    <row r="9311" spans="1:9">
      <c r="A9311" s="539">
        <v>9310</v>
      </c>
      <c r="B9311" s="540" t="s">
        <v>8534</v>
      </c>
      <c r="C9311" s="540" t="s">
        <v>12384</v>
      </c>
      <c r="D9311" s="540" t="s">
        <v>14096</v>
      </c>
      <c r="E9311" s="540" t="s">
        <v>14143</v>
      </c>
      <c r="F9311" s="556">
        <v>22030000</v>
      </c>
      <c r="G9311" s="541">
        <v>2023</v>
      </c>
      <c r="H9311" s="542">
        <f>VLOOKUP(G9311,[3]잔가율!$B$3:$C$33,2,FALSE)</f>
        <v>0.82599999999999996</v>
      </c>
      <c r="I9311" s="552">
        <f t="shared" si="145"/>
        <v>18196780</v>
      </c>
    </row>
    <row r="9312" spans="1:9">
      <c r="A9312" s="539">
        <v>9311</v>
      </c>
      <c r="B9312" s="540" t="s">
        <v>8534</v>
      </c>
      <c r="C9312" s="540" t="s">
        <v>12384</v>
      </c>
      <c r="D9312" s="540" t="s">
        <v>14096</v>
      </c>
      <c r="E9312" s="540" t="s">
        <v>14144</v>
      </c>
      <c r="F9312" s="556">
        <v>24900000</v>
      </c>
      <c r="G9312" s="541">
        <v>2023</v>
      </c>
      <c r="H9312" s="542">
        <f>VLOOKUP(G9312,[3]잔가율!$B$3:$C$33,2,FALSE)</f>
        <v>0.82599999999999996</v>
      </c>
      <c r="I9312" s="552">
        <f t="shared" si="145"/>
        <v>20567400</v>
      </c>
    </row>
    <row r="9313" spans="1:9">
      <c r="A9313" s="539">
        <v>9312</v>
      </c>
      <c r="B9313" s="540" t="s">
        <v>8534</v>
      </c>
      <c r="C9313" s="540" t="s">
        <v>12384</v>
      </c>
      <c r="D9313" s="540" t="s">
        <v>14096</v>
      </c>
      <c r="E9313" s="540" t="s">
        <v>14145</v>
      </c>
      <c r="F9313" s="556">
        <v>26350000</v>
      </c>
      <c r="G9313" s="541">
        <v>2023</v>
      </c>
      <c r="H9313" s="542">
        <f>VLOOKUP(G9313,[3]잔가율!$B$3:$C$33,2,FALSE)</f>
        <v>0.82599999999999996</v>
      </c>
      <c r="I9313" s="552">
        <f t="shared" si="145"/>
        <v>21765100</v>
      </c>
    </row>
    <row r="9314" spans="1:9">
      <c r="A9314" s="539">
        <v>9313</v>
      </c>
      <c r="B9314" s="540" t="s">
        <v>8534</v>
      </c>
      <c r="C9314" s="540" t="s">
        <v>12384</v>
      </c>
      <c r="D9314" s="540" t="s">
        <v>14096</v>
      </c>
      <c r="E9314" s="540" t="s">
        <v>14146</v>
      </c>
      <c r="F9314" s="556">
        <v>21400000</v>
      </c>
      <c r="G9314" s="541">
        <v>2023</v>
      </c>
      <c r="H9314" s="542">
        <f>VLOOKUP(G9314,[3]잔가율!$B$3:$C$33,2,FALSE)</f>
        <v>0.82599999999999996</v>
      </c>
      <c r="I9314" s="552">
        <f t="shared" si="145"/>
        <v>17676400</v>
      </c>
    </row>
    <row r="9315" spans="1:9">
      <c r="A9315" s="539">
        <v>9314</v>
      </c>
      <c r="B9315" s="540" t="s">
        <v>8534</v>
      </c>
      <c r="C9315" s="540" t="s">
        <v>12384</v>
      </c>
      <c r="D9315" s="540" t="s">
        <v>14096</v>
      </c>
      <c r="E9315" s="540" t="s">
        <v>14147</v>
      </c>
      <c r="F9315" s="556">
        <v>22360000</v>
      </c>
      <c r="G9315" s="541">
        <v>2023</v>
      </c>
      <c r="H9315" s="542">
        <f>VLOOKUP(G9315,[3]잔가율!$B$3:$C$33,2,FALSE)</f>
        <v>0.82599999999999996</v>
      </c>
      <c r="I9315" s="552">
        <f t="shared" si="145"/>
        <v>18469360</v>
      </c>
    </row>
    <row r="9316" spans="1:9">
      <c r="A9316" s="539">
        <v>9315</v>
      </c>
      <c r="B9316" s="540" t="s">
        <v>8534</v>
      </c>
      <c r="C9316" s="540" t="s">
        <v>12384</v>
      </c>
      <c r="D9316" s="540" t="s">
        <v>14096</v>
      </c>
      <c r="E9316" s="540" t="s">
        <v>14148</v>
      </c>
      <c r="F9316" s="556">
        <v>20120000</v>
      </c>
      <c r="G9316" s="541">
        <v>2023</v>
      </c>
      <c r="H9316" s="542">
        <f>VLOOKUP(G9316,[3]잔가율!$B$3:$C$33,2,FALSE)</f>
        <v>0.82599999999999996</v>
      </c>
      <c r="I9316" s="552">
        <f t="shared" si="145"/>
        <v>16619120</v>
      </c>
    </row>
    <row r="9317" spans="1:9">
      <c r="A9317" s="539">
        <v>9316</v>
      </c>
      <c r="B9317" s="540" t="s">
        <v>8534</v>
      </c>
      <c r="C9317" s="540" t="s">
        <v>12384</v>
      </c>
      <c r="D9317" s="540" t="s">
        <v>14096</v>
      </c>
      <c r="E9317" s="540" t="s">
        <v>14149</v>
      </c>
      <c r="F9317" s="556">
        <v>22700000</v>
      </c>
      <c r="G9317" s="541">
        <v>2023</v>
      </c>
      <c r="H9317" s="542">
        <f>VLOOKUP(G9317,[3]잔가율!$B$3:$C$33,2,FALSE)</f>
        <v>0.82599999999999996</v>
      </c>
      <c r="I9317" s="552">
        <f t="shared" si="145"/>
        <v>18750200</v>
      </c>
    </row>
    <row r="9318" spans="1:9">
      <c r="A9318" s="539">
        <v>9317</v>
      </c>
      <c r="B9318" s="540" t="s">
        <v>8534</v>
      </c>
      <c r="C9318" s="540" t="s">
        <v>12384</v>
      </c>
      <c r="D9318" s="540" t="s">
        <v>14096</v>
      </c>
      <c r="E9318" s="540" t="s">
        <v>14150</v>
      </c>
      <c r="F9318" s="556">
        <v>25520000</v>
      </c>
      <c r="G9318" s="541">
        <v>2023</v>
      </c>
      <c r="H9318" s="542">
        <f>VLOOKUP(G9318,[3]잔가율!$B$3:$C$33,2,FALSE)</f>
        <v>0.82599999999999996</v>
      </c>
      <c r="I9318" s="552">
        <f t="shared" si="145"/>
        <v>21079520</v>
      </c>
    </row>
    <row r="9319" spans="1:9">
      <c r="A9319" s="539">
        <v>9318</v>
      </c>
      <c r="B9319" s="540" t="s">
        <v>8534</v>
      </c>
      <c r="C9319" s="540" t="s">
        <v>12384</v>
      </c>
      <c r="D9319" s="540" t="s">
        <v>14096</v>
      </c>
      <c r="E9319" s="540" t="s">
        <v>14151</v>
      </c>
      <c r="F9319" s="556">
        <v>21450000</v>
      </c>
      <c r="G9319" s="541">
        <v>2023</v>
      </c>
      <c r="H9319" s="542">
        <f>VLOOKUP(G9319,[3]잔가율!$B$3:$C$33,2,FALSE)</f>
        <v>0.82599999999999996</v>
      </c>
      <c r="I9319" s="552">
        <f t="shared" si="145"/>
        <v>17717700</v>
      </c>
    </row>
    <row r="9320" spans="1:9">
      <c r="A9320" s="539">
        <v>9319</v>
      </c>
      <c r="B9320" s="540" t="s">
        <v>8534</v>
      </c>
      <c r="C9320" s="540" t="s">
        <v>12384</v>
      </c>
      <c r="D9320" s="540" t="s">
        <v>14096</v>
      </c>
      <c r="E9320" s="540" t="s">
        <v>14152</v>
      </c>
      <c r="F9320" s="556">
        <v>21450000</v>
      </c>
      <c r="G9320" s="541">
        <v>2023</v>
      </c>
      <c r="H9320" s="542">
        <f>VLOOKUP(G9320,[3]잔가율!$B$3:$C$33,2,FALSE)</f>
        <v>0.82599999999999996</v>
      </c>
      <c r="I9320" s="552">
        <f t="shared" si="145"/>
        <v>17717700</v>
      </c>
    </row>
    <row r="9321" spans="1:9">
      <c r="A9321" s="539">
        <v>9320</v>
      </c>
      <c r="B9321" s="540" t="s">
        <v>8534</v>
      </c>
      <c r="C9321" s="540" t="s">
        <v>12384</v>
      </c>
      <c r="D9321" s="540" t="s">
        <v>14096</v>
      </c>
      <c r="E9321" s="540" t="s">
        <v>14153</v>
      </c>
      <c r="F9321" s="556">
        <v>21450000</v>
      </c>
      <c r="G9321" s="541">
        <v>2023</v>
      </c>
      <c r="H9321" s="542">
        <f>VLOOKUP(G9321,[3]잔가율!$B$3:$C$33,2,FALSE)</f>
        <v>0.82599999999999996</v>
      </c>
      <c r="I9321" s="552">
        <f t="shared" si="145"/>
        <v>17717700</v>
      </c>
    </row>
    <row r="9322" spans="1:9">
      <c r="A9322" s="539">
        <v>9321</v>
      </c>
      <c r="B9322" s="540" t="s">
        <v>8534</v>
      </c>
      <c r="C9322" s="540" t="s">
        <v>12384</v>
      </c>
      <c r="D9322" s="540" t="s">
        <v>14096</v>
      </c>
      <c r="E9322" s="540" t="s">
        <v>14154</v>
      </c>
      <c r="F9322" s="556">
        <v>21400000</v>
      </c>
      <c r="G9322" s="541">
        <v>2023</v>
      </c>
      <c r="H9322" s="542">
        <f>VLOOKUP(G9322,[3]잔가율!$B$3:$C$33,2,FALSE)</f>
        <v>0.82599999999999996</v>
      </c>
      <c r="I9322" s="552">
        <f t="shared" si="145"/>
        <v>17676400</v>
      </c>
    </row>
    <row r="9323" spans="1:9">
      <c r="A9323" s="539">
        <v>9322</v>
      </c>
      <c r="B9323" s="540" t="s">
        <v>8534</v>
      </c>
      <c r="C9323" s="540" t="s">
        <v>12384</v>
      </c>
      <c r="D9323" s="540" t="s">
        <v>14096</v>
      </c>
      <c r="E9323" s="540" t="s">
        <v>14155</v>
      </c>
      <c r="F9323" s="556">
        <v>21400000</v>
      </c>
      <c r="G9323" s="541">
        <v>2023</v>
      </c>
      <c r="H9323" s="542">
        <f>VLOOKUP(G9323,[3]잔가율!$B$3:$C$33,2,FALSE)</f>
        <v>0.82599999999999996</v>
      </c>
      <c r="I9323" s="552">
        <f t="shared" si="145"/>
        <v>17676400</v>
      </c>
    </row>
    <row r="9324" spans="1:9">
      <c r="A9324" s="539">
        <v>9323</v>
      </c>
      <c r="B9324" s="540" t="s">
        <v>8534</v>
      </c>
      <c r="C9324" s="540" t="s">
        <v>12384</v>
      </c>
      <c r="D9324" s="540" t="s">
        <v>14096</v>
      </c>
      <c r="E9324" s="540" t="s">
        <v>14156</v>
      </c>
      <c r="F9324" s="556">
        <v>22510000</v>
      </c>
      <c r="G9324" s="541">
        <v>2023</v>
      </c>
      <c r="H9324" s="542">
        <f>VLOOKUP(G9324,[3]잔가율!$B$3:$C$33,2,FALSE)</f>
        <v>0.82599999999999996</v>
      </c>
      <c r="I9324" s="552">
        <f t="shared" si="145"/>
        <v>18593260</v>
      </c>
    </row>
    <row r="9325" spans="1:9">
      <c r="A9325" s="539">
        <v>9324</v>
      </c>
      <c r="B9325" s="540" t="s">
        <v>8534</v>
      </c>
      <c r="C9325" s="540" t="s">
        <v>12384</v>
      </c>
      <c r="D9325" s="540" t="s">
        <v>14096</v>
      </c>
      <c r="E9325" s="540" t="s">
        <v>14157</v>
      </c>
      <c r="F9325" s="556">
        <v>23410000</v>
      </c>
      <c r="G9325" s="541">
        <v>2023</v>
      </c>
      <c r="H9325" s="542">
        <f>VLOOKUP(G9325,[3]잔가율!$B$3:$C$33,2,FALSE)</f>
        <v>0.82599999999999996</v>
      </c>
      <c r="I9325" s="552">
        <f t="shared" si="145"/>
        <v>19336660</v>
      </c>
    </row>
    <row r="9326" spans="1:9">
      <c r="A9326" s="539">
        <v>9325</v>
      </c>
      <c r="B9326" s="540" t="s">
        <v>8534</v>
      </c>
      <c r="C9326" s="540" t="s">
        <v>12384</v>
      </c>
      <c r="D9326" s="540" t="s">
        <v>14096</v>
      </c>
      <c r="E9326" s="540" t="s">
        <v>14158</v>
      </c>
      <c r="F9326" s="556">
        <v>25600000</v>
      </c>
      <c r="G9326" s="541">
        <v>2023</v>
      </c>
      <c r="H9326" s="542">
        <f>VLOOKUP(G9326,[3]잔가율!$B$3:$C$33,2,FALSE)</f>
        <v>0.82599999999999996</v>
      </c>
      <c r="I9326" s="552">
        <f t="shared" si="145"/>
        <v>21145600</v>
      </c>
    </row>
    <row r="9327" spans="1:9">
      <c r="A9327" s="539">
        <v>9326</v>
      </c>
      <c r="B9327" s="540" t="s">
        <v>8534</v>
      </c>
      <c r="C9327" s="540" t="s">
        <v>12384</v>
      </c>
      <c r="D9327" s="540" t="s">
        <v>14096</v>
      </c>
      <c r="E9327" s="540" t="s">
        <v>14159</v>
      </c>
      <c r="F9327" s="556">
        <v>26520000</v>
      </c>
      <c r="G9327" s="541">
        <v>2023</v>
      </c>
      <c r="H9327" s="542">
        <f>VLOOKUP(G9327,[3]잔가율!$B$3:$C$33,2,FALSE)</f>
        <v>0.82599999999999996</v>
      </c>
      <c r="I9327" s="552">
        <f t="shared" si="145"/>
        <v>21905520</v>
      </c>
    </row>
    <row r="9328" spans="1:9">
      <c r="A9328" s="539">
        <v>9327</v>
      </c>
      <c r="B9328" s="540" t="s">
        <v>8534</v>
      </c>
      <c r="C9328" s="540" t="s">
        <v>12384</v>
      </c>
      <c r="D9328" s="540" t="s">
        <v>14096</v>
      </c>
      <c r="E9328" s="540" t="s">
        <v>14160</v>
      </c>
      <c r="F9328" s="556">
        <v>18870000</v>
      </c>
      <c r="G9328" s="541">
        <v>2023</v>
      </c>
      <c r="H9328" s="542">
        <f>VLOOKUP(G9328,[3]잔가율!$B$3:$C$33,2,FALSE)</f>
        <v>0.82599999999999996</v>
      </c>
      <c r="I9328" s="552">
        <f t="shared" si="145"/>
        <v>15586620</v>
      </c>
    </row>
    <row r="9329" spans="1:9">
      <c r="A9329" s="539">
        <v>9328</v>
      </c>
      <c r="B9329" s="540" t="s">
        <v>8534</v>
      </c>
      <c r="C9329" s="540" t="s">
        <v>12384</v>
      </c>
      <c r="D9329" s="540" t="s">
        <v>14096</v>
      </c>
      <c r="E9329" s="540" t="s">
        <v>14161</v>
      </c>
      <c r="F9329" s="556">
        <v>20940000</v>
      </c>
      <c r="G9329" s="541">
        <v>2023</v>
      </c>
      <c r="H9329" s="542">
        <f>VLOOKUP(G9329,[3]잔가율!$B$3:$C$33,2,FALSE)</f>
        <v>0.82599999999999996</v>
      </c>
      <c r="I9329" s="552">
        <f t="shared" si="145"/>
        <v>17296440</v>
      </c>
    </row>
    <row r="9330" spans="1:9">
      <c r="A9330" s="539">
        <v>9329</v>
      </c>
      <c r="B9330" s="540" t="s">
        <v>8534</v>
      </c>
      <c r="C9330" s="540" t="s">
        <v>12384</v>
      </c>
      <c r="D9330" s="540" t="s">
        <v>14096</v>
      </c>
      <c r="E9330" s="540" t="s">
        <v>14162</v>
      </c>
      <c r="F9330" s="556">
        <v>22700000</v>
      </c>
      <c r="G9330" s="541">
        <v>2023</v>
      </c>
      <c r="H9330" s="542">
        <f>VLOOKUP(G9330,[3]잔가율!$B$3:$C$33,2,FALSE)</f>
        <v>0.82599999999999996</v>
      </c>
      <c r="I9330" s="552">
        <f t="shared" si="145"/>
        <v>18750200</v>
      </c>
    </row>
    <row r="9331" spans="1:9">
      <c r="A9331" s="539">
        <v>9330</v>
      </c>
      <c r="B9331" s="540" t="s">
        <v>8534</v>
      </c>
      <c r="C9331" s="540" t="s">
        <v>12384</v>
      </c>
      <c r="D9331" s="540" t="s">
        <v>14096</v>
      </c>
      <c r="E9331" s="540" t="s">
        <v>14163</v>
      </c>
      <c r="F9331" s="556">
        <v>23130000</v>
      </c>
      <c r="G9331" s="541">
        <v>2023</v>
      </c>
      <c r="H9331" s="542">
        <f>VLOOKUP(G9331,[3]잔가율!$B$3:$C$33,2,FALSE)</f>
        <v>0.82599999999999996</v>
      </c>
      <c r="I9331" s="552">
        <f t="shared" si="145"/>
        <v>19105380</v>
      </c>
    </row>
    <row r="9332" spans="1:9">
      <c r="A9332" s="539">
        <v>9331</v>
      </c>
      <c r="B9332" s="540" t="s">
        <v>8534</v>
      </c>
      <c r="C9332" s="540" t="s">
        <v>12384</v>
      </c>
      <c r="D9332" s="540" t="s">
        <v>14096</v>
      </c>
      <c r="E9332" s="540" t="s">
        <v>14164</v>
      </c>
      <c r="F9332" s="556">
        <v>19770000</v>
      </c>
      <c r="G9332" s="541">
        <v>2023</v>
      </c>
      <c r="H9332" s="542">
        <f>VLOOKUP(G9332,[3]잔가율!$B$3:$C$33,2,FALSE)</f>
        <v>0.82599999999999996</v>
      </c>
      <c r="I9332" s="552">
        <f t="shared" si="145"/>
        <v>16330020</v>
      </c>
    </row>
    <row r="9333" spans="1:9">
      <c r="A9333" s="539">
        <v>9332</v>
      </c>
      <c r="B9333" s="540" t="s">
        <v>8534</v>
      </c>
      <c r="C9333" s="540" t="s">
        <v>12384</v>
      </c>
      <c r="D9333" s="540" t="s">
        <v>14096</v>
      </c>
      <c r="E9333" s="540" t="s">
        <v>14165</v>
      </c>
      <c r="F9333" s="556">
        <v>22350000</v>
      </c>
      <c r="G9333" s="541">
        <v>2023</v>
      </c>
      <c r="H9333" s="542">
        <f>VLOOKUP(G9333,[3]잔가율!$B$3:$C$33,2,FALSE)</f>
        <v>0.82599999999999996</v>
      </c>
      <c r="I9333" s="552">
        <f t="shared" si="145"/>
        <v>18461100</v>
      </c>
    </row>
    <row r="9334" spans="1:9">
      <c r="A9334" s="539">
        <v>9333</v>
      </c>
      <c r="B9334" s="540" t="s">
        <v>8534</v>
      </c>
      <c r="C9334" s="540" t="s">
        <v>12384</v>
      </c>
      <c r="D9334" s="540" t="s">
        <v>14096</v>
      </c>
      <c r="E9334" s="540" t="s">
        <v>14166</v>
      </c>
      <c r="F9334" s="556">
        <v>20500000</v>
      </c>
      <c r="G9334" s="541">
        <v>2023</v>
      </c>
      <c r="H9334" s="542">
        <f>VLOOKUP(G9334,[3]잔가율!$B$3:$C$33,2,FALSE)</f>
        <v>0.82599999999999996</v>
      </c>
      <c r="I9334" s="552">
        <f t="shared" si="145"/>
        <v>16933000</v>
      </c>
    </row>
    <row r="9335" spans="1:9">
      <c r="A9335" s="539">
        <v>9334</v>
      </c>
      <c r="B9335" s="540" t="s">
        <v>8534</v>
      </c>
      <c r="C9335" s="540" t="s">
        <v>12384</v>
      </c>
      <c r="D9335" s="540" t="s">
        <v>14096</v>
      </c>
      <c r="E9335" s="540" t="s">
        <v>14167</v>
      </c>
      <c r="F9335" s="556">
        <v>22090000</v>
      </c>
      <c r="G9335" s="541">
        <v>2023</v>
      </c>
      <c r="H9335" s="542">
        <f>VLOOKUP(G9335,[3]잔가율!$B$3:$C$33,2,FALSE)</f>
        <v>0.82599999999999996</v>
      </c>
      <c r="I9335" s="552">
        <f t="shared" si="145"/>
        <v>18246340</v>
      </c>
    </row>
    <row r="9336" spans="1:9">
      <c r="A9336" s="539">
        <v>9335</v>
      </c>
      <c r="B9336" s="540" t="s">
        <v>8534</v>
      </c>
      <c r="C9336" s="540" t="s">
        <v>12384</v>
      </c>
      <c r="D9336" s="540" t="s">
        <v>14096</v>
      </c>
      <c r="E9336" s="540" t="s">
        <v>14168</v>
      </c>
      <c r="F9336" s="556">
        <v>26170000</v>
      </c>
      <c r="G9336" s="541">
        <v>2023</v>
      </c>
      <c r="H9336" s="542">
        <f>VLOOKUP(G9336,[3]잔가율!$B$3:$C$33,2,FALSE)</f>
        <v>0.82599999999999996</v>
      </c>
      <c r="I9336" s="552">
        <f t="shared" si="145"/>
        <v>21616420</v>
      </c>
    </row>
    <row r="9337" spans="1:9">
      <c r="A9337" s="539">
        <v>9336</v>
      </c>
      <c r="B9337" s="540" t="s">
        <v>8534</v>
      </c>
      <c r="C9337" s="540" t="s">
        <v>12384</v>
      </c>
      <c r="D9337" s="540" t="s">
        <v>14096</v>
      </c>
      <c r="E9337" s="540" t="s">
        <v>14169</v>
      </c>
      <c r="F9337" s="556">
        <v>22400000</v>
      </c>
      <c r="G9337" s="541">
        <v>2023</v>
      </c>
      <c r="H9337" s="542">
        <f>VLOOKUP(G9337,[3]잔가율!$B$3:$C$33,2,FALSE)</f>
        <v>0.82599999999999996</v>
      </c>
      <c r="I9337" s="552">
        <f t="shared" si="145"/>
        <v>18502400</v>
      </c>
    </row>
    <row r="9338" spans="1:9">
      <c r="A9338" s="539">
        <v>9337</v>
      </c>
      <c r="B9338" s="540" t="s">
        <v>8534</v>
      </c>
      <c r="C9338" s="540" t="s">
        <v>12384</v>
      </c>
      <c r="D9338" s="540" t="s">
        <v>14096</v>
      </c>
      <c r="E9338" s="540" t="s">
        <v>14170</v>
      </c>
      <c r="F9338" s="556">
        <v>22090000</v>
      </c>
      <c r="G9338" s="541">
        <v>2023</v>
      </c>
      <c r="H9338" s="542">
        <f>VLOOKUP(G9338,[3]잔가율!$B$3:$C$33,2,FALSE)</f>
        <v>0.82599999999999996</v>
      </c>
      <c r="I9338" s="552">
        <f t="shared" si="145"/>
        <v>18246340</v>
      </c>
    </row>
    <row r="9339" spans="1:9">
      <c r="A9339" s="539">
        <v>9338</v>
      </c>
      <c r="B9339" s="540" t="s">
        <v>8534</v>
      </c>
      <c r="C9339" s="540" t="s">
        <v>12384</v>
      </c>
      <c r="D9339" s="540" t="s">
        <v>14096</v>
      </c>
      <c r="E9339" s="540" t="s">
        <v>14171</v>
      </c>
      <c r="F9339" s="556">
        <v>24360000</v>
      </c>
      <c r="G9339" s="541">
        <v>2023</v>
      </c>
      <c r="H9339" s="542">
        <f>VLOOKUP(G9339,[3]잔가율!$B$3:$C$33,2,FALSE)</f>
        <v>0.82599999999999996</v>
      </c>
      <c r="I9339" s="552">
        <f t="shared" si="145"/>
        <v>20121360</v>
      </c>
    </row>
    <row r="9340" spans="1:9">
      <c r="A9340" s="539">
        <v>9339</v>
      </c>
      <c r="B9340" s="540" t="s">
        <v>8534</v>
      </c>
      <c r="C9340" s="540" t="s">
        <v>12384</v>
      </c>
      <c r="D9340" s="540" t="s">
        <v>14096</v>
      </c>
      <c r="E9340" s="540" t="s">
        <v>14172</v>
      </c>
      <c r="F9340" s="556">
        <v>23090000</v>
      </c>
      <c r="G9340" s="541">
        <v>2023</v>
      </c>
      <c r="H9340" s="542">
        <f>VLOOKUP(G9340,[3]잔가율!$B$3:$C$33,2,FALSE)</f>
        <v>0.82599999999999996</v>
      </c>
      <c r="I9340" s="552">
        <f t="shared" si="145"/>
        <v>19072340</v>
      </c>
    </row>
    <row r="9341" spans="1:9">
      <c r="A9341" s="539">
        <v>9340</v>
      </c>
      <c r="B9341" s="540" t="s">
        <v>8534</v>
      </c>
      <c r="C9341" s="540" t="s">
        <v>12384</v>
      </c>
      <c r="D9341" s="540" t="s">
        <v>14096</v>
      </c>
      <c r="E9341" s="540" t="s">
        <v>14173</v>
      </c>
      <c r="F9341" s="556">
        <v>20120000</v>
      </c>
      <c r="G9341" s="541">
        <v>2023</v>
      </c>
      <c r="H9341" s="542">
        <f>VLOOKUP(G9341,[3]잔가율!$B$3:$C$33,2,FALSE)</f>
        <v>0.82599999999999996</v>
      </c>
      <c r="I9341" s="552">
        <f t="shared" si="145"/>
        <v>16619120</v>
      </c>
    </row>
    <row r="9342" spans="1:9">
      <c r="A9342" s="539">
        <v>9341</v>
      </c>
      <c r="B9342" s="540" t="s">
        <v>8534</v>
      </c>
      <c r="C9342" s="540" t="s">
        <v>12384</v>
      </c>
      <c r="D9342" s="540" t="s">
        <v>14096</v>
      </c>
      <c r="E9342" s="540" t="s">
        <v>14174</v>
      </c>
      <c r="F9342" s="556">
        <v>27560000</v>
      </c>
      <c r="G9342" s="541">
        <v>2023</v>
      </c>
      <c r="H9342" s="542">
        <f>VLOOKUP(G9342,[3]잔가율!$B$3:$C$33,2,FALSE)</f>
        <v>0.82599999999999996</v>
      </c>
      <c r="I9342" s="552">
        <f t="shared" si="145"/>
        <v>22764560</v>
      </c>
    </row>
    <row r="9343" spans="1:9">
      <c r="A9343" s="539">
        <v>9342</v>
      </c>
      <c r="B9343" s="540" t="s">
        <v>8534</v>
      </c>
      <c r="C9343" s="540" t="s">
        <v>12384</v>
      </c>
      <c r="D9343" s="540" t="s">
        <v>14096</v>
      </c>
      <c r="E9343" s="540" t="s">
        <v>14175</v>
      </c>
      <c r="F9343" s="556">
        <v>30510000</v>
      </c>
      <c r="G9343" s="541">
        <v>2023</v>
      </c>
      <c r="H9343" s="542">
        <f>VLOOKUP(G9343,[3]잔가율!$B$3:$C$33,2,FALSE)</f>
        <v>0.82599999999999996</v>
      </c>
      <c r="I9343" s="552">
        <f t="shared" si="145"/>
        <v>25201260</v>
      </c>
    </row>
    <row r="9344" spans="1:9">
      <c r="A9344" s="539">
        <v>9343</v>
      </c>
      <c r="B9344" s="540" t="s">
        <v>8534</v>
      </c>
      <c r="C9344" s="540" t="s">
        <v>12384</v>
      </c>
      <c r="D9344" s="540" t="s">
        <v>14096</v>
      </c>
      <c r="E9344" s="540" t="s">
        <v>14176</v>
      </c>
      <c r="F9344" s="556">
        <v>26200000</v>
      </c>
      <c r="G9344" s="541">
        <v>2023</v>
      </c>
      <c r="H9344" s="542">
        <f>VLOOKUP(G9344,[3]잔가율!$B$3:$C$33,2,FALSE)</f>
        <v>0.82599999999999996</v>
      </c>
      <c r="I9344" s="552">
        <f t="shared" si="145"/>
        <v>21641200</v>
      </c>
    </row>
    <row r="9345" spans="1:9">
      <c r="A9345" s="539">
        <v>9344</v>
      </c>
      <c r="B9345" s="540" t="s">
        <v>8534</v>
      </c>
      <c r="C9345" s="540" t="s">
        <v>12384</v>
      </c>
      <c r="D9345" s="540" t="s">
        <v>14096</v>
      </c>
      <c r="E9345" s="540" t="s">
        <v>14177</v>
      </c>
      <c r="F9345" s="556">
        <v>29000000</v>
      </c>
      <c r="G9345" s="541">
        <v>2023</v>
      </c>
      <c r="H9345" s="542">
        <f>VLOOKUP(G9345,[3]잔가율!$B$3:$C$33,2,FALSE)</f>
        <v>0.82599999999999996</v>
      </c>
      <c r="I9345" s="552">
        <f t="shared" si="145"/>
        <v>23954000</v>
      </c>
    </row>
    <row r="9346" spans="1:9">
      <c r="A9346" s="539">
        <v>9345</v>
      </c>
      <c r="B9346" s="540" t="s">
        <v>8534</v>
      </c>
      <c r="C9346" s="540" t="s">
        <v>12384</v>
      </c>
      <c r="D9346" s="540" t="s">
        <v>14096</v>
      </c>
      <c r="E9346" s="540" t="s">
        <v>14178</v>
      </c>
      <c r="F9346" s="556">
        <v>24540000</v>
      </c>
      <c r="G9346" s="541">
        <v>2023</v>
      </c>
      <c r="H9346" s="542">
        <f>VLOOKUP(G9346,[3]잔가율!$B$3:$C$33,2,FALSE)</f>
        <v>0.82599999999999996</v>
      </c>
      <c r="I9346" s="552">
        <f t="shared" ref="I9346:I9409" si="146">ROUNDDOWN(F9346*H9346,0)</f>
        <v>20270040</v>
      </c>
    </row>
    <row r="9347" spans="1:9">
      <c r="A9347" s="539">
        <v>9346</v>
      </c>
      <c r="B9347" s="540" t="s">
        <v>8534</v>
      </c>
      <c r="C9347" s="540" t="s">
        <v>12384</v>
      </c>
      <c r="D9347" s="540" t="s">
        <v>14096</v>
      </c>
      <c r="E9347" s="540" t="s">
        <v>14179</v>
      </c>
      <c r="F9347" s="556">
        <v>30000000</v>
      </c>
      <c r="G9347" s="541">
        <v>2023</v>
      </c>
      <c r="H9347" s="542">
        <f>VLOOKUP(G9347,[3]잔가율!$B$3:$C$33,2,FALSE)</f>
        <v>0.82599999999999996</v>
      </c>
      <c r="I9347" s="552">
        <f t="shared" si="146"/>
        <v>24780000</v>
      </c>
    </row>
    <row r="9348" spans="1:9">
      <c r="A9348" s="539">
        <v>9347</v>
      </c>
      <c r="B9348" s="540" t="s">
        <v>8534</v>
      </c>
      <c r="C9348" s="540" t="s">
        <v>12384</v>
      </c>
      <c r="D9348" s="540" t="s">
        <v>14096</v>
      </c>
      <c r="E9348" s="540" t="s">
        <v>14180</v>
      </c>
      <c r="F9348" s="556">
        <v>22700000</v>
      </c>
      <c r="G9348" s="541">
        <v>2023</v>
      </c>
      <c r="H9348" s="542">
        <f>VLOOKUP(G9348,[3]잔가율!$B$3:$C$33,2,FALSE)</f>
        <v>0.82599999999999996</v>
      </c>
      <c r="I9348" s="552">
        <f t="shared" si="146"/>
        <v>18750200</v>
      </c>
    </row>
    <row r="9349" spans="1:9">
      <c r="A9349" s="539">
        <v>9348</v>
      </c>
      <c r="B9349" s="540" t="s">
        <v>8534</v>
      </c>
      <c r="C9349" s="540" t="s">
        <v>12384</v>
      </c>
      <c r="D9349" s="540" t="s">
        <v>14096</v>
      </c>
      <c r="E9349" s="540" t="s">
        <v>14181</v>
      </c>
      <c r="F9349" s="556">
        <v>24360000</v>
      </c>
      <c r="G9349" s="541">
        <v>2023</v>
      </c>
      <c r="H9349" s="542">
        <f>VLOOKUP(G9349,[3]잔가율!$B$3:$C$33,2,FALSE)</f>
        <v>0.82599999999999996</v>
      </c>
      <c r="I9349" s="552">
        <f t="shared" si="146"/>
        <v>20121360</v>
      </c>
    </row>
    <row r="9350" spans="1:9">
      <c r="A9350" s="539">
        <v>9349</v>
      </c>
      <c r="B9350" s="540" t="s">
        <v>8534</v>
      </c>
      <c r="C9350" s="540" t="s">
        <v>12384</v>
      </c>
      <c r="D9350" s="540" t="s">
        <v>14096</v>
      </c>
      <c r="E9350" s="540" t="s">
        <v>14182</v>
      </c>
      <c r="F9350" s="556">
        <v>24430000</v>
      </c>
      <c r="G9350" s="541">
        <v>2023</v>
      </c>
      <c r="H9350" s="542">
        <f>VLOOKUP(G9350,[3]잔가율!$B$3:$C$33,2,FALSE)</f>
        <v>0.82599999999999996</v>
      </c>
      <c r="I9350" s="552">
        <f t="shared" si="146"/>
        <v>20179180</v>
      </c>
    </row>
    <row r="9351" spans="1:9">
      <c r="A9351" s="539">
        <v>9350</v>
      </c>
      <c r="B9351" s="540" t="s">
        <v>8534</v>
      </c>
      <c r="C9351" s="540" t="s">
        <v>12384</v>
      </c>
      <c r="D9351" s="540" t="s">
        <v>14096</v>
      </c>
      <c r="E9351" s="540" t="s">
        <v>14183</v>
      </c>
      <c r="F9351" s="556">
        <v>24390000</v>
      </c>
      <c r="G9351" s="541">
        <v>2023</v>
      </c>
      <c r="H9351" s="542">
        <f>VLOOKUP(G9351,[3]잔가율!$B$3:$C$33,2,FALSE)</f>
        <v>0.82599999999999996</v>
      </c>
      <c r="I9351" s="552">
        <f t="shared" si="146"/>
        <v>20146140</v>
      </c>
    </row>
    <row r="9352" spans="1:9">
      <c r="A9352" s="539">
        <v>9351</v>
      </c>
      <c r="B9352" s="540" t="s">
        <v>8534</v>
      </c>
      <c r="C9352" s="540" t="s">
        <v>12384</v>
      </c>
      <c r="D9352" s="540" t="s">
        <v>14096</v>
      </c>
      <c r="E9352" s="540" t="s">
        <v>14184</v>
      </c>
      <c r="F9352" s="556">
        <v>20600000</v>
      </c>
      <c r="G9352" s="541">
        <v>2023</v>
      </c>
      <c r="H9352" s="542">
        <f>VLOOKUP(G9352,[3]잔가율!$B$3:$C$33,2,FALSE)</f>
        <v>0.82599999999999996</v>
      </c>
      <c r="I9352" s="552">
        <f t="shared" si="146"/>
        <v>17015600</v>
      </c>
    </row>
    <row r="9353" spans="1:9">
      <c r="A9353" s="539">
        <v>9352</v>
      </c>
      <c r="B9353" s="540" t="s">
        <v>8534</v>
      </c>
      <c r="C9353" s="540" t="s">
        <v>12384</v>
      </c>
      <c r="D9353" s="540" t="s">
        <v>14096</v>
      </c>
      <c r="E9353" s="540" t="s">
        <v>14185</v>
      </c>
      <c r="F9353" s="556">
        <v>24240000</v>
      </c>
      <c r="G9353" s="541">
        <v>2023</v>
      </c>
      <c r="H9353" s="542">
        <f>VLOOKUP(G9353,[3]잔가율!$B$3:$C$33,2,FALSE)</f>
        <v>0.82599999999999996</v>
      </c>
      <c r="I9353" s="552">
        <f t="shared" si="146"/>
        <v>20022240</v>
      </c>
    </row>
    <row r="9354" spans="1:9">
      <c r="A9354" s="539">
        <v>9353</v>
      </c>
      <c r="B9354" s="540" t="s">
        <v>8534</v>
      </c>
      <c r="C9354" s="540" t="s">
        <v>12384</v>
      </c>
      <c r="D9354" s="540" t="s">
        <v>14096</v>
      </c>
      <c r="E9354" s="540" t="s">
        <v>14186</v>
      </c>
      <c r="F9354" s="556">
        <v>27560000</v>
      </c>
      <c r="G9354" s="541">
        <v>2023</v>
      </c>
      <c r="H9354" s="542">
        <f>VLOOKUP(G9354,[3]잔가율!$B$3:$C$33,2,FALSE)</f>
        <v>0.82599999999999996</v>
      </c>
      <c r="I9354" s="552">
        <f t="shared" si="146"/>
        <v>22764560</v>
      </c>
    </row>
    <row r="9355" spans="1:9">
      <c r="A9355" s="539">
        <v>9354</v>
      </c>
      <c r="B9355" s="540" t="s">
        <v>8534</v>
      </c>
      <c r="C9355" s="540" t="s">
        <v>12384</v>
      </c>
      <c r="D9355" s="540" t="s">
        <v>14096</v>
      </c>
      <c r="E9355" s="540" t="s">
        <v>14187</v>
      </c>
      <c r="F9355" s="556">
        <v>21940000</v>
      </c>
      <c r="G9355" s="541">
        <v>2023</v>
      </c>
      <c r="H9355" s="542">
        <f>VLOOKUP(G9355,[3]잔가율!$B$3:$C$33,2,FALSE)</f>
        <v>0.82599999999999996</v>
      </c>
      <c r="I9355" s="552">
        <f t="shared" si="146"/>
        <v>18122440</v>
      </c>
    </row>
    <row r="9356" spans="1:9">
      <c r="A9356" s="539">
        <v>9355</v>
      </c>
      <c r="B9356" s="540" t="s">
        <v>8534</v>
      </c>
      <c r="C9356" s="540" t="s">
        <v>12384</v>
      </c>
      <c r="D9356" s="540" t="s">
        <v>14096</v>
      </c>
      <c r="E9356" s="540" t="s">
        <v>14188</v>
      </c>
      <c r="F9356" s="556">
        <v>22000000</v>
      </c>
      <c r="G9356" s="541">
        <v>2023</v>
      </c>
      <c r="H9356" s="542">
        <f>VLOOKUP(G9356,[3]잔가율!$B$3:$C$33,2,FALSE)</f>
        <v>0.82599999999999996</v>
      </c>
      <c r="I9356" s="552">
        <f t="shared" si="146"/>
        <v>18172000</v>
      </c>
    </row>
    <row r="9357" spans="1:9">
      <c r="A9357" s="539">
        <v>9356</v>
      </c>
      <c r="B9357" s="540" t="s">
        <v>8534</v>
      </c>
      <c r="C9357" s="540" t="s">
        <v>12384</v>
      </c>
      <c r="D9357" s="540" t="s">
        <v>14096</v>
      </c>
      <c r="E9357" s="540" t="s">
        <v>14189</v>
      </c>
      <c r="F9357" s="556">
        <v>21920000</v>
      </c>
      <c r="G9357" s="541">
        <v>2023</v>
      </c>
      <c r="H9357" s="542">
        <f>VLOOKUP(G9357,[3]잔가율!$B$3:$C$33,2,FALSE)</f>
        <v>0.82599999999999996</v>
      </c>
      <c r="I9357" s="552">
        <f t="shared" si="146"/>
        <v>18105920</v>
      </c>
    </row>
    <row r="9358" spans="1:9">
      <c r="A9358" s="539">
        <v>9357</v>
      </c>
      <c r="B9358" s="540" t="s">
        <v>8534</v>
      </c>
      <c r="C9358" s="540" t="s">
        <v>12384</v>
      </c>
      <c r="D9358" s="540" t="s">
        <v>14096</v>
      </c>
      <c r="E9358" s="540" t="s">
        <v>14190</v>
      </c>
      <c r="F9358" s="556">
        <v>22500000</v>
      </c>
      <c r="G9358" s="541">
        <v>2023</v>
      </c>
      <c r="H9358" s="542">
        <f>VLOOKUP(G9358,[3]잔가율!$B$3:$C$33,2,FALSE)</f>
        <v>0.82599999999999996</v>
      </c>
      <c r="I9358" s="552">
        <f t="shared" si="146"/>
        <v>18585000</v>
      </c>
    </row>
    <row r="9359" spans="1:9">
      <c r="A9359" s="539">
        <v>9358</v>
      </c>
      <c r="B9359" s="540" t="s">
        <v>8534</v>
      </c>
      <c r="C9359" s="540" t="s">
        <v>12384</v>
      </c>
      <c r="D9359" s="540" t="s">
        <v>14096</v>
      </c>
      <c r="E9359" s="540" t="s">
        <v>14191</v>
      </c>
      <c r="F9359" s="556">
        <v>22040000</v>
      </c>
      <c r="G9359" s="541">
        <v>2023</v>
      </c>
      <c r="H9359" s="542">
        <f>VLOOKUP(G9359,[3]잔가율!$B$3:$C$33,2,FALSE)</f>
        <v>0.82599999999999996</v>
      </c>
      <c r="I9359" s="552">
        <f t="shared" si="146"/>
        <v>18205040</v>
      </c>
    </row>
    <row r="9360" spans="1:9">
      <c r="A9360" s="539">
        <v>9359</v>
      </c>
      <c r="B9360" s="540" t="s">
        <v>8534</v>
      </c>
      <c r="C9360" s="540" t="s">
        <v>12384</v>
      </c>
      <c r="D9360" s="540" t="s">
        <v>14096</v>
      </c>
      <c r="E9360" s="540" t="s">
        <v>14192</v>
      </c>
      <c r="F9360" s="556">
        <v>23170000</v>
      </c>
      <c r="G9360" s="541">
        <v>2023</v>
      </c>
      <c r="H9360" s="542">
        <f>VLOOKUP(G9360,[3]잔가율!$B$3:$C$33,2,FALSE)</f>
        <v>0.82599999999999996</v>
      </c>
      <c r="I9360" s="552">
        <f t="shared" si="146"/>
        <v>19138420</v>
      </c>
    </row>
    <row r="9361" spans="1:9">
      <c r="A9361" s="539">
        <v>9360</v>
      </c>
      <c r="B9361" s="540" t="s">
        <v>8534</v>
      </c>
      <c r="C9361" s="540" t="s">
        <v>12384</v>
      </c>
      <c r="D9361" s="540" t="s">
        <v>14096</v>
      </c>
      <c r="E9361" s="540" t="s">
        <v>14193</v>
      </c>
      <c r="F9361" s="556">
        <v>23380000</v>
      </c>
      <c r="G9361" s="541">
        <v>2023</v>
      </c>
      <c r="H9361" s="542">
        <f>VLOOKUP(G9361,[3]잔가율!$B$3:$C$33,2,FALSE)</f>
        <v>0.82599999999999996</v>
      </c>
      <c r="I9361" s="552">
        <f t="shared" si="146"/>
        <v>19311880</v>
      </c>
    </row>
    <row r="9362" spans="1:9">
      <c r="A9362" s="539">
        <v>9361</v>
      </c>
      <c r="B9362" s="540" t="s">
        <v>8534</v>
      </c>
      <c r="C9362" s="540" t="s">
        <v>12384</v>
      </c>
      <c r="D9362" s="540" t="s">
        <v>14096</v>
      </c>
      <c r="E9362" s="540" t="s">
        <v>14194</v>
      </c>
      <c r="F9362" s="556">
        <v>21640000</v>
      </c>
      <c r="G9362" s="541">
        <v>2023</v>
      </c>
      <c r="H9362" s="542">
        <f>VLOOKUP(G9362,[3]잔가율!$B$3:$C$33,2,FALSE)</f>
        <v>0.82599999999999996</v>
      </c>
      <c r="I9362" s="552">
        <f t="shared" si="146"/>
        <v>17874640</v>
      </c>
    </row>
    <row r="9363" spans="1:9">
      <c r="A9363" s="539">
        <v>9362</v>
      </c>
      <c r="B9363" s="540" t="s">
        <v>8534</v>
      </c>
      <c r="C9363" s="540" t="s">
        <v>12384</v>
      </c>
      <c r="D9363" s="540" t="s">
        <v>14096</v>
      </c>
      <c r="E9363" s="540" t="s">
        <v>14195</v>
      </c>
      <c r="F9363" s="556">
        <v>22680000</v>
      </c>
      <c r="G9363" s="541">
        <v>2023</v>
      </c>
      <c r="H9363" s="542">
        <f>VLOOKUP(G9363,[3]잔가율!$B$3:$C$33,2,FALSE)</f>
        <v>0.82599999999999996</v>
      </c>
      <c r="I9363" s="552">
        <f t="shared" si="146"/>
        <v>18733680</v>
      </c>
    </row>
    <row r="9364" spans="1:9">
      <c r="A9364" s="539">
        <v>9363</v>
      </c>
      <c r="B9364" s="540" t="s">
        <v>8534</v>
      </c>
      <c r="C9364" s="540" t="s">
        <v>12384</v>
      </c>
      <c r="D9364" s="540" t="s">
        <v>14096</v>
      </c>
      <c r="E9364" s="540" t="s">
        <v>14196</v>
      </c>
      <c r="F9364" s="556">
        <v>22000000</v>
      </c>
      <c r="G9364" s="541">
        <v>2023</v>
      </c>
      <c r="H9364" s="542">
        <f>VLOOKUP(G9364,[3]잔가율!$B$3:$C$33,2,FALSE)</f>
        <v>0.82599999999999996</v>
      </c>
      <c r="I9364" s="552">
        <f t="shared" si="146"/>
        <v>18172000</v>
      </c>
    </row>
    <row r="9365" spans="1:9">
      <c r="A9365" s="539">
        <v>9364</v>
      </c>
      <c r="B9365" s="540" t="s">
        <v>8534</v>
      </c>
      <c r="C9365" s="540" t="s">
        <v>12384</v>
      </c>
      <c r="D9365" s="540" t="s">
        <v>14096</v>
      </c>
      <c r="E9365" s="540" t="s">
        <v>14197</v>
      </c>
      <c r="F9365" s="556">
        <v>23360000</v>
      </c>
      <c r="G9365" s="541">
        <v>2023</v>
      </c>
      <c r="H9365" s="542">
        <f>VLOOKUP(G9365,[3]잔가율!$B$3:$C$33,2,FALSE)</f>
        <v>0.82599999999999996</v>
      </c>
      <c r="I9365" s="552">
        <f t="shared" si="146"/>
        <v>19295360</v>
      </c>
    </row>
    <row r="9366" spans="1:9">
      <c r="A9366" s="539">
        <v>9365</v>
      </c>
      <c r="B9366" s="540" t="s">
        <v>8534</v>
      </c>
      <c r="C9366" s="540" t="s">
        <v>12384</v>
      </c>
      <c r="D9366" s="540" t="s">
        <v>14096</v>
      </c>
      <c r="E9366" s="540" t="s">
        <v>14198</v>
      </c>
      <c r="F9366" s="556">
        <v>21180000</v>
      </c>
      <c r="G9366" s="541">
        <v>2023</v>
      </c>
      <c r="H9366" s="542">
        <f>VLOOKUP(G9366,[3]잔가율!$B$3:$C$33,2,FALSE)</f>
        <v>0.82599999999999996</v>
      </c>
      <c r="I9366" s="552">
        <f t="shared" si="146"/>
        <v>17494680</v>
      </c>
    </row>
    <row r="9367" spans="1:9">
      <c r="A9367" s="539">
        <v>9366</v>
      </c>
      <c r="B9367" s="540" t="s">
        <v>8534</v>
      </c>
      <c r="C9367" s="540" t="s">
        <v>12384</v>
      </c>
      <c r="D9367" s="540" t="s">
        <v>14096</v>
      </c>
      <c r="E9367" s="540" t="s">
        <v>14199</v>
      </c>
      <c r="F9367" s="556">
        <v>20170000</v>
      </c>
      <c r="G9367" s="541">
        <v>2023</v>
      </c>
      <c r="H9367" s="542">
        <f>VLOOKUP(G9367,[3]잔가율!$B$3:$C$33,2,FALSE)</f>
        <v>0.82599999999999996</v>
      </c>
      <c r="I9367" s="552">
        <f t="shared" si="146"/>
        <v>16660420</v>
      </c>
    </row>
    <row r="9368" spans="1:9">
      <c r="A9368" s="539">
        <v>9367</v>
      </c>
      <c r="B9368" s="540" t="s">
        <v>8534</v>
      </c>
      <c r="C9368" s="540" t="s">
        <v>12384</v>
      </c>
      <c r="D9368" s="540" t="s">
        <v>14096</v>
      </c>
      <c r="E9368" s="540" t="s">
        <v>14200</v>
      </c>
      <c r="F9368" s="556">
        <v>20120000</v>
      </c>
      <c r="G9368" s="541">
        <v>2023</v>
      </c>
      <c r="H9368" s="542">
        <f>VLOOKUP(G9368,[3]잔가율!$B$3:$C$33,2,FALSE)</f>
        <v>0.82599999999999996</v>
      </c>
      <c r="I9368" s="552">
        <f t="shared" si="146"/>
        <v>16619120</v>
      </c>
    </row>
    <row r="9369" spans="1:9">
      <c r="A9369" s="539">
        <v>9368</v>
      </c>
      <c r="B9369" s="540" t="s">
        <v>8534</v>
      </c>
      <c r="C9369" s="540" t="s">
        <v>12384</v>
      </c>
      <c r="D9369" s="540" t="s">
        <v>14096</v>
      </c>
      <c r="E9369" s="540" t="s">
        <v>14201</v>
      </c>
      <c r="F9369" s="556">
        <v>20120000</v>
      </c>
      <c r="G9369" s="541">
        <v>2023</v>
      </c>
      <c r="H9369" s="542">
        <f>VLOOKUP(G9369,[3]잔가율!$B$3:$C$33,2,FALSE)</f>
        <v>0.82599999999999996</v>
      </c>
      <c r="I9369" s="552">
        <f t="shared" si="146"/>
        <v>16619120</v>
      </c>
    </row>
    <row r="9370" spans="1:9">
      <c r="A9370" s="539">
        <v>9369</v>
      </c>
      <c r="B9370" s="540" t="s">
        <v>8534</v>
      </c>
      <c r="C9370" s="540" t="s">
        <v>12384</v>
      </c>
      <c r="D9370" s="540" t="s">
        <v>14096</v>
      </c>
      <c r="E9370" s="540" t="s">
        <v>14202</v>
      </c>
      <c r="F9370" s="556">
        <v>24130000</v>
      </c>
      <c r="G9370" s="541">
        <v>2023</v>
      </c>
      <c r="H9370" s="542">
        <f>VLOOKUP(G9370,[3]잔가율!$B$3:$C$33,2,FALSE)</f>
        <v>0.82599999999999996</v>
      </c>
      <c r="I9370" s="552">
        <f t="shared" si="146"/>
        <v>19931380</v>
      </c>
    </row>
    <row r="9371" spans="1:9">
      <c r="A9371" s="539">
        <v>9370</v>
      </c>
      <c r="B9371" s="540" t="s">
        <v>8534</v>
      </c>
      <c r="C9371" s="540" t="s">
        <v>12384</v>
      </c>
      <c r="D9371" s="540" t="s">
        <v>14096</v>
      </c>
      <c r="E9371" s="540" t="s">
        <v>14203</v>
      </c>
      <c r="F9371" s="556">
        <v>24130000</v>
      </c>
      <c r="G9371" s="541">
        <v>2023</v>
      </c>
      <c r="H9371" s="542">
        <f>VLOOKUP(G9371,[3]잔가율!$B$3:$C$33,2,FALSE)</f>
        <v>0.82599999999999996</v>
      </c>
      <c r="I9371" s="552">
        <f t="shared" si="146"/>
        <v>19931380</v>
      </c>
    </row>
    <row r="9372" spans="1:9">
      <c r="A9372" s="539">
        <v>9371</v>
      </c>
      <c r="B9372" s="540" t="s">
        <v>8534</v>
      </c>
      <c r="C9372" s="540" t="s">
        <v>12384</v>
      </c>
      <c r="D9372" s="540" t="s">
        <v>14096</v>
      </c>
      <c r="E9372" s="540" t="s">
        <v>14204</v>
      </c>
      <c r="F9372" s="556">
        <v>20170000</v>
      </c>
      <c r="G9372" s="541">
        <v>2023</v>
      </c>
      <c r="H9372" s="542">
        <f>VLOOKUP(G9372,[3]잔가율!$B$3:$C$33,2,FALSE)</f>
        <v>0.82599999999999996</v>
      </c>
      <c r="I9372" s="552">
        <f t="shared" si="146"/>
        <v>16660420</v>
      </c>
    </row>
    <row r="9373" spans="1:9">
      <c r="A9373" s="539">
        <v>9372</v>
      </c>
      <c r="B9373" s="540" t="s">
        <v>8534</v>
      </c>
      <c r="C9373" s="540" t="s">
        <v>12384</v>
      </c>
      <c r="D9373" s="540" t="s">
        <v>14096</v>
      </c>
      <c r="E9373" s="540" t="s">
        <v>14205</v>
      </c>
      <c r="F9373" s="556">
        <v>20170000</v>
      </c>
      <c r="G9373" s="541">
        <v>2023</v>
      </c>
      <c r="H9373" s="542">
        <f>VLOOKUP(G9373,[3]잔가율!$B$3:$C$33,2,FALSE)</f>
        <v>0.82599999999999996</v>
      </c>
      <c r="I9373" s="552">
        <f t="shared" si="146"/>
        <v>16660420</v>
      </c>
    </row>
    <row r="9374" spans="1:9">
      <c r="A9374" s="539">
        <v>9373</v>
      </c>
      <c r="B9374" s="540" t="s">
        <v>8534</v>
      </c>
      <c r="C9374" s="540" t="s">
        <v>12384</v>
      </c>
      <c r="D9374" s="540" t="s">
        <v>14096</v>
      </c>
      <c r="E9374" s="540" t="s">
        <v>14206</v>
      </c>
      <c r="F9374" s="556">
        <v>22000000</v>
      </c>
      <c r="G9374" s="541">
        <v>2023</v>
      </c>
      <c r="H9374" s="542">
        <f>VLOOKUP(G9374,[3]잔가율!$B$3:$C$33,2,FALSE)</f>
        <v>0.82599999999999996</v>
      </c>
      <c r="I9374" s="552">
        <f t="shared" si="146"/>
        <v>18172000</v>
      </c>
    </row>
    <row r="9375" spans="1:9">
      <c r="A9375" s="539">
        <v>9374</v>
      </c>
      <c r="B9375" s="540" t="s">
        <v>8534</v>
      </c>
      <c r="C9375" s="540" t="s">
        <v>12384</v>
      </c>
      <c r="D9375" s="540" t="s">
        <v>14096</v>
      </c>
      <c r="E9375" s="540" t="s">
        <v>14207</v>
      </c>
      <c r="F9375" s="556">
        <v>24500000</v>
      </c>
      <c r="G9375" s="541">
        <v>2023</v>
      </c>
      <c r="H9375" s="542">
        <f>VLOOKUP(G9375,[3]잔가율!$B$3:$C$33,2,FALSE)</f>
        <v>0.82599999999999996</v>
      </c>
      <c r="I9375" s="552">
        <f t="shared" si="146"/>
        <v>20237000</v>
      </c>
    </row>
    <row r="9376" spans="1:9">
      <c r="A9376" s="539">
        <v>9375</v>
      </c>
      <c r="B9376" s="540" t="s">
        <v>8534</v>
      </c>
      <c r="C9376" s="540" t="s">
        <v>12384</v>
      </c>
      <c r="D9376" s="540" t="s">
        <v>14096</v>
      </c>
      <c r="E9376" s="540" t="s">
        <v>14208</v>
      </c>
      <c r="F9376" s="556">
        <v>24360000</v>
      </c>
      <c r="G9376" s="541">
        <v>2023</v>
      </c>
      <c r="H9376" s="542">
        <f>VLOOKUP(G9376,[3]잔가율!$B$3:$C$33,2,FALSE)</f>
        <v>0.82599999999999996</v>
      </c>
      <c r="I9376" s="552">
        <f t="shared" si="146"/>
        <v>20121360</v>
      </c>
    </row>
    <row r="9377" spans="1:9">
      <c r="A9377" s="539">
        <v>9376</v>
      </c>
      <c r="B9377" s="540" t="s">
        <v>8534</v>
      </c>
      <c r="C9377" s="540" t="s">
        <v>12384</v>
      </c>
      <c r="D9377" s="540" t="s">
        <v>14096</v>
      </c>
      <c r="E9377" s="540" t="s">
        <v>14209</v>
      </c>
      <c r="F9377" s="556">
        <v>22400000</v>
      </c>
      <c r="G9377" s="541">
        <v>2023</v>
      </c>
      <c r="H9377" s="542">
        <f>VLOOKUP(G9377,[3]잔가율!$B$3:$C$33,2,FALSE)</f>
        <v>0.82599999999999996</v>
      </c>
      <c r="I9377" s="552">
        <f t="shared" si="146"/>
        <v>18502400</v>
      </c>
    </row>
    <row r="9378" spans="1:9">
      <c r="A9378" s="539">
        <v>9377</v>
      </c>
      <c r="B9378" s="540" t="s">
        <v>8534</v>
      </c>
      <c r="C9378" s="540" t="s">
        <v>12384</v>
      </c>
      <c r="D9378" s="540" t="s">
        <v>14096</v>
      </c>
      <c r="E9378" s="540" t="s">
        <v>14210</v>
      </c>
      <c r="F9378" s="556">
        <v>15610000</v>
      </c>
      <c r="G9378" s="541">
        <v>2023</v>
      </c>
      <c r="H9378" s="542">
        <f>VLOOKUP(G9378,[3]잔가율!$B$3:$C$33,2,FALSE)</f>
        <v>0.82599999999999996</v>
      </c>
      <c r="I9378" s="552">
        <f t="shared" si="146"/>
        <v>12893860</v>
      </c>
    </row>
    <row r="9379" spans="1:9">
      <c r="A9379" s="539">
        <v>9378</v>
      </c>
      <c r="B9379" s="540" t="s">
        <v>8534</v>
      </c>
      <c r="C9379" s="540" t="s">
        <v>12384</v>
      </c>
      <c r="D9379" s="540" t="s">
        <v>14096</v>
      </c>
      <c r="E9379" s="540" t="s">
        <v>14211</v>
      </c>
      <c r="F9379" s="556">
        <v>14360000</v>
      </c>
      <c r="G9379" s="541">
        <v>2023</v>
      </c>
      <c r="H9379" s="542">
        <f>VLOOKUP(G9379,[3]잔가율!$B$3:$C$33,2,FALSE)</f>
        <v>0.82599999999999996</v>
      </c>
      <c r="I9379" s="552">
        <f t="shared" si="146"/>
        <v>11861360</v>
      </c>
    </row>
    <row r="9380" spans="1:9">
      <c r="A9380" s="539">
        <v>9379</v>
      </c>
      <c r="B9380" s="540" t="s">
        <v>8534</v>
      </c>
      <c r="C9380" s="540" t="s">
        <v>12384</v>
      </c>
      <c r="D9380" s="540" t="s">
        <v>14096</v>
      </c>
      <c r="E9380" s="540" t="s">
        <v>14212</v>
      </c>
      <c r="F9380" s="556">
        <v>15270000</v>
      </c>
      <c r="G9380" s="541">
        <v>2023</v>
      </c>
      <c r="H9380" s="542">
        <f>VLOOKUP(G9380,[3]잔가율!$B$3:$C$33,2,FALSE)</f>
        <v>0.82599999999999996</v>
      </c>
      <c r="I9380" s="552">
        <f t="shared" si="146"/>
        <v>12613020</v>
      </c>
    </row>
    <row r="9381" spans="1:9">
      <c r="A9381" s="539">
        <v>9380</v>
      </c>
      <c r="B9381" s="540" t="s">
        <v>8534</v>
      </c>
      <c r="C9381" s="540" t="s">
        <v>12384</v>
      </c>
      <c r="D9381" s="540" t="s">
        <v>14096</v>
      </c>
      <c r="E9381" s="540" t="s">
        <v>14213</v>
      </c>
      <c r="F9381" s="556">
        <v>14410000</v>
      </c>
      <c r="G9381" s="541">
        <v>2023</v>
      </c>
      <c r="H9381" s="542">
        <f>VLOOKUP(G9381,[3]잔가율!$B$3:$C$33,2,FALSE)</f>
        <v>0.82599999999999996</v>
      </c>
      <c r="I9381" s="552">
        <f t="shared" si="146"/>
        <v>11902660</v>
      </c>
    </row>
    <row r="9382" spans="1:9">
      <c r="A9382" s="539">
        <v>9381</v>
      </c>
      <c r="B9382" s="540" t="s">
        <v>8534</v>
      </c>
      <c r="C9382" s="540" t="s">
        <v>12384</v>
      </c>
      <c r="D9382" s="540" t="s">
        <v>14096</v>
      </c>
      <c r="E9382" s="540" t="s">
        <v>14214</v>
      </c>
      <c r="F9382" s="556">
        <v>15590000</v>
      </c>
      <c r="G9382" s="541">
        <v>2023</v>
      </c>
      <c r="H9382" s="542">
        <f>VLOOKUP(G9382,[3]잔가율!$B$3:$C$33,2,FALSE)</f>
        <v>0.82599999999999996</v>
      </c>
      <c r="I9382" s="552">
        <f t="shared" si="146"/>
        <v>12877340</v>
      </c>
    </row>
    <row r="9383" spans="1:9">
      <c r="A9383" s="539">
        <v>9382</v>
      </c>
      <c r="B9383" s="540" t="s">
        <v>8534</v>
      </c>
      <c r="C9383" s="540" t="s">
        <v>12384</v>
      </c>
      <c r="D9383" s="540" t="s">
        <v>14096</v>
      </c>
      <c r="E9383" s="540" t="s">
        <v>14215</v>
      </c>
      <c r="F9383" s="556">
        <v>14860000</v>
      </c>
      <c r="G9383" s="541">
        <v>2023</v>
      </c>
      <c r="H9383" s="542">
        <f>VLOOKUP(G9383,[3]잔가율!$B$3:$C$33,2,FALSE)</f>
        <v>0.82599999999999996</v>
      </c>
      <c r="I9383" s="552">
        <f t="shared" si="146"/>
        <v>12274360</v>
      </c>
    </row>
    <row r="9384" spans="1:9">
      <c r="A9384" s="539">
        <v>9383</v>
      </c>
      <c r="B9384" s="540" t="s">
        <v>8534</v>
      </c>
      <c r="C9384" s="540" t="s">
        <v>12384</v>
      </c>
      <c r="D9384" s="540" t="s">
        <v>14096</v>
      </c>
      <c r="E9384" s="540" t="s">
        <v>14216</v>
      </c>
      <c r="F9384" s="556">
        <v>15900000</v>
      </c>
      <c r="G9384" s="541">
        <v>2023</v>
      </c>
      <c r="H9384" s="542">
        <f>VLOOKUP(G9384,[3]잔가율!$B$3:$C$33,2,FALSE)</f>
        <v>0.82599999999999996</v>
      </c>
      <c r="I9384" s="552">
        <f t="shared" si="146"/>
        <v>13133400</v>
      </c>
    </row>
    <row r="9385" spans="1:9">
      <c r="A9385" s="539">
        <v>9384</v>
      </c>
      <c r="B9385" s="540" t="s">
        <v>8534</v>
      </c>
      <c r="C9385" s="540" t="s">
        <v>12384</v>
      </c>
      <c r="D9385" s="540" t="s">
        <v>14096</v>
      </c>
      <c r="E9385" s="540" t="s">
        <v>14217</v>
      </c>
      <c r="F9385" s="556">
        <v>14860000</v>
      </c>
      <c r="G9385" s="541">
        <v>2023</v>
      </c>
      <c r="H9385" s="542">
        <f>VLOOKUP(G9385,[3]잔가율!$B$3:$C$33,2,FALSE)</f>
        <v>0.82599999999999996</v>
      </c>
      <c r="I9385" s="552">
        <f t="shared" si="146"/>
        <v>12274360</v>
      </c>
    </row>
    <row r="9386" spans="1:9">
      <c r="A9386" s="539">
        <v>9385</v>
      </c>
      <c r="B9386" s="540" t="s">
        <v>8534</v>
      </c>
      <c r="C9386" s="540" t="s">
        <v>12384</v>
      </c>
      <c r="D9386" s="540" t="s">
        <v>14096</v>
      </c>
      <c r="E9386" s="540" t="s">
        <v>14218</v>
      </c>
      <c r="F9386" s="556">
        <v>15270000</v>
      </c>
      <c r="G9386" s="541">
        <v>2023</v>
      </c>
      <c r="H9386" s="542">
        <f>VLOOKUP(G9386,[3]잔가율!$B$3:$C$33,2,FALSE)</f>
        <v>0.82599999999999996</v>
      </c>
      <c r="I9386" s="552">
        <f t="shared" si="146"/>
        <v>12613020</v>
      </c>
    </row>
    <row r="9387" spans="1:9">
      <c r="A9387" s="539">
        <v>9386</v>
      </c>
      <c r="B9387" s="540" t="s">
        <v>8534</v>
      </c>
      <c r="C9387" s="540" t="s">
        <v>12384</v>
      </c>
      <c r="D9387" s="540" t="s">
        <v>14096</v>
      </c>
      <c r="E9387" s="540" t="s">
        <v>14219</v>
      </c>
      <c r="F9387" s="556">
        <v>15950000</v>
      </c>
      <c r="G9387" s="541">
        <v>2023</v>
      </c>
      <c r="H9387" s="542">
        <f>VLOOKUP(G9387,[3]잔가율!$B$3:$C$33,2,FALSE)</f>
        <v>0.82599999999999996</v>
      </c>
      <c r="I9387" s="552">
        <f t="shared" si="146"/>
        <v>13174700</v>
      </c>
    </row>
    <row r="9388" spans="1:9">
      <c r="A9388" s="539">
        <v>9387</v>
      </c>
      <c r="B9388" s="540" t="s">
        <v>8534</v>
      </c>
      <c r="C9388" s="540" t="s">
        <v>12384</v>
      </c>
      <c r="D9388" s="540" t="s">
        <v>14096</v>
      </c>
      <c r="E9388" s="540" t="s">
        <v>14220</v>
      </c>
      <c r="F9388" s="556">
        <v>15270000</v>
      </c>
      <c r="G9388" s="541">
        <v>2023</v>
      </c>
      <c r="H9388" s="542">
        <f>VLOOKUP(G9388,[3]잔가율!$B$3:$C$33,2,FALSE)</f>
        <v>0.82599999999999996</v>
      </c>
      <c r="I9388" s="552">
        <f t="shared" si="146"/>
        <v>12613020</v>
      </c>
    </row>
    <row r="9389" spans="1:9">
      <c r="A9389" s="539">
        <v>9388</v>
      </c>
      <c r="B9389" s="540" t="s">
        <v>8534</v>
      </c>
      <c r="C9389" s="540" t="s">
        <v>12384</v>
      </c>
      <c r="D9389" s="540" t="s">
        <v>14096</v>
      </c>
      <c r="E9389" s="540" t="s">
        <v>14221</v>
      </c>
      <c r="F9389" s="556">
        <v>14640000</v>
      </c>
      <c r="G9389" s="541">
        <v>2023</v>
      </c>
      <c r="H9389" s="542">
        <f>VLOOKUP(G9389,[3]잔가율!$B$3:$C$33,2,FALSE)</f>
        <v>0.82599999999999996</v>
      </c>
      <c r="I9389" s="552">
        <f t="shared" si="146"/>
        <v>12092640</v>
      </c>
    </row>
    <row r="9390" spans="1:9">
      <c r="A9390" s="539">
        <v>9389</v>
      </c>
      <c r="B9390" s="540" t="s">
        <v>8534</v>
      </c>
      <c r="C9390" s="540" t="s">
        <v>16684</v>
      </c>
      <c r="D9390" s="540" t="s">
        <v>16692</v>
      </c>
      <c r="E9390" s="540" t="s">
        <v>14222</v>
      </c>
      <c r="F9390" s="556">
        <v>14150000</v>
      </c>
      <c r="G9390" s="541">
        <v>2023</v>
      </c>
      <c r="H9390" s="542">
        <f>VLOOKUP(G9390,[3]잔가율!$B$3:$C$33,2,FALSE)</f>
        <v>0.82599999999999996</v>
      </c>
      <c r="I9390" s="552">
        <f t="shared" si="146"/>
        <v>11687900</v>
      </c>
    </row>
    <row r="9391" spans="1:9">
      <c r="A9391" s="539">
        <v>9390</v>
      </c>
      <c r="B9391" s="540" t="s">
        <v>8534</v>
      </c>
      <c r="C9391" s="540" t="s">
        <v>12384</v>
      </c>
      <c r="D9391" s="540" t="s">
        <v>14096</v>
      </c>
      <c r="E9391" s="540" t="s">
        <v>14223</v>
      </c>
      <c r="F9391" s="556">
        <v>23760000</v>
      </c>
      <c r="G9391" s="541">
        <v>2023</v>
      </c>
      <c r="H9391" s="542">
        <f>VLOOKUP(G9391,[3]잔가율!$B$3:$C$33,2,FALSE)</f>
        <v>0.82599999999999996</v>
      </c>
      <c r="I9391" s="552">
        <f t="shared" si="146"/>
        <v>19625760</v>
      </c>
    </row>
    <row r="9392" spans="1:9">
      <c r="A9392" s="539">
        <v>9391</v>
      </c>
      <c r="B9392" s="540" t="s">
        <v>8534</v>
      </c>
      <c r="C9392" s="540" t="s">
        <v>12384</v>
      </c>
      <c r="D9392" s="540" t="s">
        <v>14096</v>
      </c>
      <c r="E9392" s="540" t="s">
        <v>14224</v>
      </c>
      <c r="F9392" s="556">
        <v>16520000</v>
      </c>
      <c r="G9392" s="541">
        <v>2023</v>
      </c>
      <c r="H9392" s="542">
        <f>VLOOKUP(G9392,[3]잔가율!$B$3:$C$33,2,FALSE)</f>
        <v>0.82599999999999996</v>
      </c>
      <c r="I9392" s="552">
        <f t="shared" si="146"/>
        <v>13645520</v>
      </c>
    </row>
    <row r="9393" spans="1:9">
      <c r="A9393" s="539">
        <v>9392</v>
      </c>
      <c r="B9393" s="540" t="s">
        <v>8534</v>
      </c>
      <c r="C9393" s="540" t="s">
        <v>12384</v>
      </c>
      <c r="D9393" s="540" t="s">
        <v>14096</v>
      </c>
      <c r="E9393" s="540" t="s">
        <v>14225</v>
      </c>
      <c r="F9393" s="556">
        <v>15900000</v>
      </c>
      <c r="G9393" s="541">
        <v>2023</v>
      </c>
      <c r="H9393" s="542">
        <f>VLOOKUP(G9393,[3]잔가율!$B$3:$C$33,2,FALSE)</f>
        <v>0.82599999999999996</v>
      </c>
      <c r="I9393" s="552">
        <f t="shared" si="146"/>
        <v>13133400</v>
      </c>
    </row>
    <row r="9394" spans="1:9">
      <c r="A9394" s="539">
        <v>9393</v>
      </c>
      <c r="B9394" s="540" t="s">
        <v>8534</v>
      </c>
      <c r="C9394" s="540" t="s">
        <v>12384</v>
      </c>
      <c r="D9394" s="540" t="s">
        <v>14096</v>
      </c>
      <c r="E9394" s="540" t="s">
        <v>14226</v>
      </c>
      <c r="F9394" s="556">
        <v>18350000</v>
      </c>
      <c r="G9394" s="541">
        <v>2023</v>
      </c>
      <c r="H9394" s="542">
        <f>VLOOKUP(G9394,[3]잔가율!$B$3:$C$33,2,FALSE)</f>
        <v>0.82599999999999996</v>
      </c>
      <c r="I9394" s="552">
        <f t="shared" si="146"/>
        <v>15157100</v>
      </c>
    </row>
    <row r="9395" spans="1:9">
      <c r="A9395" s="539">
        <v>9394</v>
      </c>
      <c r="B9395" s="540" t="s">
        <v>8534</v>
      </c>
      <c r="C9395" s="540" t="s">
        <v>12384</v>
      </c>
      <c r="D9395" s="540" t="s">
        <v>14096</v>
      </c>
      <c r="E9395" s="540" t="s">
        <v>14227</v>
      </c>
      <c r="F9395" s="556">
        <v>23580000</v>
      </c>
      <c r="G9395" s="541">
        <v>2023</v>
      </c>
      <c r="H9395" s="542">
        <f>VLOOKUP(G9395,[3]잔가율!$B$3:$C$33,2,FALSE)</f>
        <v>0.82599999999999996</v>
      </c>
      <c r="I9395" s="552">
        <f t="shared" si="146"/>
        <v>19477080</v>
      </c>
    </row>
    <row r="9396" spans="1:9">
      <c r="A9396" s="539">
        <v>9395</v>
      </c>
      <c r="B9396" s="540" t="s">
        <v>8534</v>
      </c>
      <c r="C9396" s="540" t="s">
        <v>12384</v>
      </c>
      <c r="D9396" s="540" t="s">
        <v>14096</v>
      </c>
      <c r="E9396" s="540" t="s">
        <v>14228</v>
      </c>
      <c r="F9396" s="556">
        <v>16660000</v>
      </c>
      <c r="G9396" s="541">
        <v>2023</v>
      </c>
      <c r="H9396" s="542">
        <f>VLOOKUP(G9396,[3]잔가율!$B$3:$C$33,2,FALSE)</f>
        <v>0.82599999999999996</v>
      </c>
      <c r="I9396" s="552">
        <f t="shared" si="146"/>
        <v>13761160</v>
      </c>
    </row>
    <row r="9397" spans="1:9">
      <c r="A9397" s="539">
        <v>9396</v>
      </c>
      <c r="B9397" s="540" t="s">
        <v>8534</v>
      </c>
      <c r="C9397" s="540" t="s">
        <v>12384</v>
      </c>
      <c r="D9397" s="540" t="s">
        <v>14096</v>
      </c>
      <c r="E9397" s="540" t="s">
        <v>14229</v>
      </c>
      <c r="F9397" s="556">
        <v>15830000</v>
      </c>
      <c r="G9397" s="541">
        <v>2023</v>
      </c>
      <c r="H9397" s="542">
        <f>VLOOKUP(G9397,[3]잔가율!$B$3:$C$33,2,FALSE)</f>
        <v>0.82599999999999996</v>
      </c>
      <c r="I9397" s="552">
        <f t="shared" si="146"/>
        <v>13075580</v>
      </c>
    </row>
    <row r="9398" spans="1:9">
      <c r="A9398" s="539">
        <v>9397</v>
      </c>
      <c r="B9398" s="540" t="s">
        <v>8534</v>
      </c>
      <c r="C9398" s="540" t="s">
        <v>12384</v>
      </c>
      <c r="D9398" s="540" t="s">
        <v>14096</v>
      </c>
      <c r="E9398" s="540" t="s">
        <v>14230</v>
      </c>
      <c r="F9398" s="556">
        <v>20460000</v>
      </c>
      <c r="G9398" s="541">
        <v>2023</v>
      </c>
      <c r="H9398" s="542">
        <f>VLOOKUP(G9398,[3]잔가율!$B$3:$C$33,2,FALSE)</f>
        <v>0.82599999999999996</v>
      </c>
      <c r="I9398" s="552">
        <f t="shared" si="146"/>
        <v>16899960</v>
      </c>
    </row>
    <row r="9399" spans="1:9">
      <c r="A9399" s="539">
        <v>9398</v>
      </c>
      <c r="B9399" s="540" t="s">
        <v>8534</v>
      </c>
      <c r="C9399" s="540" t="s">
        <v>12384</v>
      </c>
      <c r="D9399" s="540" t="s">
        <v>14096</v>
      </c>
      <c r="E9399" s="540" t="s">
        <v>14231</v>
      </c>
      <c r="F9399" s="556">
        <v>23530000</v>
      </c>
      <c r="G9399" s="541">
        <v>2023</v>
      </c>
      <c r="H9399" s="542">
        <f>VLOOKUP(G9399,[3]잔가율!$B$3:$C$33,2,FALSE)</f>
        <v>0.82599999999999996</v>
      </c>
      <c r="I9399" s="552">
        <f t="shared" si="146"/>
        <v>19435780</v>
      </c>
    </row>
    <row r="9400" spans="1:9">
      <c r="A9400" s="539">
        <v>9399</v>
      </c>
      <c r="B9400" s="540" t="s">
        <v>8534</v>
      </c>
      <c r="C9400" s="540" t="s">
        <v>12384</v>
      </c>
      <c r="D9400" s="540" t="s">
        <v>14096</v>
      </c>
      <c r="E9400" s="540" t="s">
        <v>14232</v>
      </c>
      <c r="F9400" s="556">
        <v>18800000</v>
      </c>
      <c r="G9400" s="541">
        <v>2023</v>
      </c>
      <c r="H9400" s="542">
        <f>VLOOKUP(G9400,[3]잔가율!$B$3:$C$33,2,FALSE)</f>
        <v>0.82599999999999996</v>
      </c>
      <c r="I9400" s="552">
        <f t="shared" si="146"/>
        <v>15528800</v>
      </c>
    </row>
    <row r="9401" spans="1:9">
      <c r="A9401" s="539">
        <v>9400</v>
      </c>
      <c r="B9401" s="540" t="s">
        <v>8534</v>
      </c>
      <c r="C9401" s="540" t="s">
        <v>12384</v>
      </c>
      <c r="D9401" s="540" t="s">
        <v>14096</v>
      </c>
      <c r="E9401" s="540" t="s">
        <v>14233</v>
      </c>
      <c r="F9401" s="556">
        <v>16220000</v>
      </c>
      <c r="G9401" s="541">
        <v>2023</v>
      </c>
      <c r="H9401" s="542">
        <f>VLOOKUP(G9401,[3]잔가율!$B$3:$C$33,2,FALSE)</f>
        <v>0.82599999999999996</v>
      </c>
      <c r="I9401" s="552">
        <f t="shared" si="146"/>
        <v>13397720</v>
      </c>
    </row>
    <row r="9402" spans="1:9">
      <c r="A9402" s="539">
        <v>9401</v>
      </c>
      <c r="B9402" s="540" t="s">
        <v>8534</v>
      </c>
      <c r="C9402" s="540" t="s">
        <v>12384</v>
      </c>
      <c r="D9402" s="540" t="s">
        <v>14096</v>
      </c>
      <c r="E9402" s="540" t="s">
        <v>14234</v>
      </c>
      <c r="F9402" s="556">
        <v>22350000</v>
      </c>
      <c r="G9402" s="541">
        <v>2023</v>
      </c>
      <c r="H9402" s="542">
        <f>VLOOKUP(G9402,[3]잔가율!$B$3:$C$33,2,FALSE)</f>
        <v>0.82599999999999996</v>
      </c>
      <c r="I9402" s="552">
        <f t="shared" si="146"/>
        <v>18461100</v>
      </c>
    </row>
    <row r="9403" spans="1:9">
      <c r="A9403" s="539">
        <v>9402</v>
      </c>
      <c r="B9403" s="540" t="s">
        <v>8534</v>
      </c>
      <c r="C9403" s="540" t="s">
        <v>12384</v>
      </c>
      <c r="D9403" s="540" t="s">
        <v>14096</v>
      </c>
      <c r="E9403" s="540" t="s">
        <v>14235</v>
      </c>
      <c r="F9403" s="556">
        <v>17400000</v>
      </c>
      <c r="G9403" s="541">
        <v>2023</v>
      </c>
      <c r="H9403" s="542">
        <f>VLOOKUP(G9403,[3]잔가율!$B$3:$C$33,2,FALSE)</f>
        <v>0.82599999999999996</v>
      </c>
      <c r="I9403" s="552">
        <f t="shared" si="146"/>
        <v>14372400</v>
      </c>
    </row>
    <row r="9404" spans="1:9">
      <c r="A9404" s="539">
        <v>9403</v>
      </c>
      <c r="B9404" s="540" t="s">
        <v>8534</v>
      </c>
      <c r="C9404" s="540" t="s">
        <v>12384</v>
      </c>
      <c r="D9404" s="540" t="s">
        <v>14096</v>
      </c>
      <c r="E9404" s="540" t="s">
        <v>14236</v>
      </c>
      <c r="F9404" s="556">
        <v>16360000</v>
      </c>
      <c r="G9404" s="541">
        <v>2023</v>
      </c>
      <c r="H9404" s="542">
        <f>VLOOKUP(G9404,[3]잔가율!$B$3:$C$33,2,FALSE)</f>
        <v>0.82599999999999996</v>
      </c>
      <c r="I9404" s="552">
        <f t="shared" si="146"/>
        <v>13513360</v>
      </c>
    </row>
    <row r="9405" spans="1:9">
      <c r="A9405" s="539">
        <v>9404</v>
      </c>
      <c r="B9405" s="540" t="s">
        <v>8534</v>
      </c>
      <c r="C9405" s="540" t="s">
        <v>12384</v>
      </c>
      <c r="D9405" s="540" t="s">
        <v>14096</v>
      </c>
      <c r="E9405" s="540" t="s">
        <v>14237</v>
      </c>
      <c r="F9405" s="556">
        <v>16770000</v>
      </c>
      <c r="G9405" s="541">
        <v>2023</v>
      </c>
      <c r="H9405" s="542">
        <f>VLOOKUP(G9405,[3]잔가율!$B$3:$C$33,2,FALSE)</f>
        <v>0.82599999999999996</v>
      </c>
      <c r="I9405" s="552">
        <f t="shared" si="146"/>
        <v>13852020</v>
      </c>
    </row>
    <row r="9406" spans="1:9">
      <c r="A9406" s="539">
        <v>9405</v>
      </c>
      <c r="B9406" s="540" t="s">
        <v>8534</v>
      </c>
      <c r="C9406" s="540" t="s">
        <v>12384</v>
      </c>
      <c r="D9406" s="540" t="s">
        <v>14096</v>
      </c>
      <c r="E9406" s="540" t="s">
        <v>14238</v>
      </c>
      <c r="F9406" s="556">
        <v>16220000</v>
      </c>
      <c r="G9406" s="541">
        <v>2023</v>
      </c>
      <c r="H9406" s="542">
        <f>VLOOKUP(G9406,[3]잔가율!$B$3:$C$33,2,FALSE)</f>
        <v>0.82599999999999996</v>
      </c>
      <c r="I9406" s="552">
        <f t="shared" si="146"/>
        <v>13397720</v>
      </c>
    </row>
    <row r="9407" spans="1:9">
      <c r="A9407" s="539">
        <v>9406</v>
      </c>
      <c r="B9407" s="540" t="s">
        <v>8534</v>
      </c>
      <c r="C9407" s="540" t="s">
        <v>12384</v>
      </c>
      <c r="D9407" s="540" t="s">
        <v>14096</v>
      </c>
      <c r="E9407" s="540" t="s">
        <v>14239</v>
      </c>
      <c r="F9407" s="556">
        <v>21950000</v>
      </c>
      <c r="G9407" s="541">
        <v>2023</v>
      </c>
      <c r="H9407" s="542">
        <f>VLOOKUP(G9407,[3]잔가율!$B$3:$C$33,2,FALSE)</f>
        <v>0.82599999999999996</v>
      </c>
      <c r="I9407" s="552">
        <f t="shared" si="146"/>
        <v>18130700</v>
      </c>
    </row>
    <row r="9408" spans="1:9">
      <c r="A9408" s="539">
        <v>9407</v>
      </c>
      <c r="B9408" s="540" t="s">
        <v>8534</v>
      </c>
      <c r="C9408" s="540" t="s">
        <v>12384</v>
      </c>
      <c r="D9408" s="540" t="s">
        <v>14096</v>
      </c>
      <c r="E9408" s="540" t="s">
        <v>14240</v>
      </c>
      <c r="F9408" s="556">
        <v>22680000</v>
      </c>
      <c r="G9408" s="541">
        <v>2023</v>
      </c>
      <c r="H9408" s="542">
        <f>VLOOKUP(G9408,[3]잔가율!$B$3:$C$33,2,FALSE)</f>
        <v>0.82599999999999996</v>
      </c>
      <c r="I9408" s="552">
        <f t="shared" si="146"/>
        <v>18733680</v>
      </c>
    </row>
    <row r="9409" spans="1:9">
      <c r="A9409" s="539">
        <v>9408</v>
      </c>
      <c r="B9409" s="540" t="s">
        <v>8534</v>
      </c>
      <c r="C9409" s="540" t="s">
        <v>12384</v>
      </c>
      <c r="D9409" s="540" t="s">
        <v>14096</v>
      </c>
      <c r="E9409" s="540" t="s">
        <v>14241</v>
      </c>
      <c r="F9409" s="556">
        <v>16860000</v>
      </c>
      <c r="G9409" s="541">
        <v>2023</v>
      </c>
      <c r="H9409" s="542">
        <f>VLOOKUP(G9409,[3]잔가율!$B$3:$C$33,2,FALSE)</f>
        <v>0.82599999999999996</v>
      </c>
      <c r="I9409" s="552">
        <f t="shared" si="146"/>
        <v>13926360</v>
      </c>
    </row>
    <row r="9410" spans="1:9">
      <c r="A9410" s="539">
        <v>9409</v>
      </c>
      <c r="B9410" s="540" t="s">
        <v>8534</v>
      </c>
      <c r="C9410" s="540" t="s">
        <v>12384</v>
      </c>
      <c r="D9410" s="540" t="s">
        <v>14096</v>
      </c>
      <c r="E9410" s="540" t="s">
        <v>14242</v>
      </c>
      <c r="F9410" s="556">
        <v>16810000</v>
      </c>
      <c r="G9410" s="541">
        <v>2023</v>
      </c>
      <c r="H9410" s="542">
        <f>VLOOKUP(G9410,[3]잔가율!$B$3:$C$33,2,FALSE)</f>
        <v>0.82599999999999996</v>
      </c>
      <c r="I9410" s="552">
        <f t="shared" ref="I9410:I9473" si="147">ROUNDDOWN(F9410*H9410,0)</f>
        <v>13885060</v>
      </c>
    </row>
    <row r="9411" spans="1:9">
      <c r="A9411" s="539">
        <v>9410</v>
      </c>
      <c r="B9411" s="540" t="s">
        <v>8534</v>
      </c>
      <c r="C9411" s="540" t="s">
        <v>12384</v>
      </c>
      <c r="D9411" s="540" t="s">
        <v>16692</v>
      </c>
      <c r="E9411" s="540" t="s">
        <v>14243</v>
      </c>
      <c r="F9411" s="556">
        <v>16630000</v>
      </c>
      <c r="G9411" s="541">
        <v>2023</v>
      </c>
      <c r="H9411" s="542">
        <f>VLOOKUP(G9411,[3]잔가율!$B$3:$C$33,2,FALSE)</f>
        <v>0.82599999999999996</v>
      </c>
      <c r="I9411" s="552">
        <f t="shared" si="147"/>
        <v>13736380</v>
      </c>
    </row>
    <row r="9412" spans="1:9">
      <c r="A9412" s="539">
        <v>9411</v>
      </c>
      <c r="B9412" s="544" t="s">
        <v>8534</v>
      </c>
      <c r="C9412" s="544" t="s">
        <v>12384</v>
      </c>
      <c r="D9412" s="544" t="s">
        <v>14096</v>
      </c>
      <c r="E9412" s="544" t="s">
        <v>14244</v>
      </c>
      <c r="F9412" s="559">
        <v>17380000</v>
      </c>
      <c r="G9412" s="541">
        <v>2023</v>
      </c>
      <c r="H9412" s="542">
        <f>VLOOKUP(G9412,[3]잔가율!$B$3:$C$33,2,FALSE)</f>
        <v>0.82599999999999996</v>
      </c>
      <c r="I9412" s="552">
        <f t="shared" si="147"/>
        <v>14355880</v>
      </c>
    </row>
    <row r="9413" spans="1:9">
      <c r="A9413" s="539">
        <v>9412</v>
      </c>
      <c r="B9413" s="544" t="s">
        <v>8534</v>
      </c>
      <c r="C9413" s="544" t="s">
        <v>12384</v>
      </c>
      <c r="D9413" s="544" t="s">
        <v>14096</v>
      </c>
      <c r="E9413" s="544" t="s">
        <v>14245</v>
      </c>
      <c r="F9413" s="559">
        <v>17880000</v>
      </c>
      <c r="G9413" s="541">
        <v>2023</v>
      </c>
      <c r="H9413" s="542">
        <f>VLOOKUP(G9413,[3]잔가율!$B$3:$C$33,2,FALSE)</f>
        <v>0.82599999999999996</v>
      </c>
      <c r="I9413" s="552">
        <f t="shared" si="147"/>
        <v>14768880</v>
      </c>
    </row>
    <row r="9414" spans="1:9">
      <c r="A9414" s="539">
        <v>9413</v>
      </c>
      <c r="B9414" s="540" t="s">
        <v>8534</v>
      </c>
      <c r="C9414" s="540" t="s">
        <v>12384</v>
      </c>
      <c r="D9414" s="540" t="s">
        <v>14096</v>
      </c>
      <c r="E9414" s="540" t="s">
        <v>14246</v>
      </c>
      <c r="F9414" s="556">
        <v>24140000</v>
      </c>
      <c r="G9414" s="541">
        <v>2023</v>
      </c>
      <c r="H9414" s="542">
        <f>VLOOKUP(G9414,[3]잔가율!$B$3:$C$33,2,FALSE)</f>
        <v>0.82599999999999996</v>
      </c>
      <c r="I9414" s="552">
        <f t="shared" si="147"/>
        <v>19939640</v>
      </c>
    </row>
    <row r="9415" spans="1:9">
      <c r="A9415" s="539">
        <v>9414</v>
      </c>
      <c r="B9415" s="540" t="s">
        <v>8534</v>
      </c>
      <c r="C9415" s="540" t="s">
        <v>12384</v>
      </c>
      <c r="D9415" s="540" t="s">
        <v>14096</v>
      </c>
      <c r="E9415" s="540" t="s">
        <v>14247</v>
      </c>
      <c r="F9415" s="556">
        <v>31110000</v>
      </c>
      <c r="G9415" s="541">
        <v>2023</v>
      </c>
      <c r="H9415" s="542">
        <f>VLOOKUP(G9415,[3]잔가율!$B$3:$C$33,2,FALSE)</f>
        <v>0.82599999999999996</v>
      </c>
      <c r="I9415" s="552">
        <f t="shared" si="147"/>
        <v>25696860</v>
      </c>
    </row>
    <row r="9416" spans="1:9">
      <c r="A9416" s="539">
        <v>9415</v>
      </c>
      <c r="B9416" s="540" t="s">
        <v>8534</v>
      </c>
      <c r="C9416" s="540" t="s">
        <v>12384</v>
      </c>
      <c r="D9416" s="540" t="s">
        <v>14096</v>
      </c>
      <c r="E9416" s="540" t="s">
        <v>14248</v>
      </c>
      <c r="F9416" s="556">
        <v>19680000</v>
      </c>
      <c r="G9416" s="541">
        <v>2023</v>
      </c>
      <c r="H9416" s="542">
        <f>VLOOKUP(G9416,[3]잔가율!$B$3:$C$33,2,FALSE)</f>
        <v>0.82599999999999996</v>
      </c>
      <c r="I9416" s="552">
        <f t="shared" si="147"/>
        <v>16255680</v>
      </c>
    </row>
    <row r="9417" spans="1:9">
      <c r="A9417" s="539">
        <v>9416</v>
      </c>
      <c r="B9417" s="540" t="s">
        <v>8534</v>
      </c>
      <c r="C9417" s="540" t="s">
        <v>12384</v>
      </c>
      <c r="D9417" s="540" t="s">
        <v>14096</v>
      </c>
      <c r="E9417" s="540" t="s">
        <v>14249</v>
      </c>
      <c r="F9417" s="556">
        <v>18420000</v>
      </c>
      <c r="G9417" s="541">
        <v>2023</v>
      </c>
      <c r="H9417" s="542">
        <f>VLOOKUP(G9417,[3]잔가율!$B$3:$C$33,2,FALSE)</f>
        <v>0.82599999999999996</v>
      </c>
      <c r="I9417" s="552">
        <f t="shared" si="147"/>
        <v>15214920</v>
      </c>
    </row>
    <row r="9418" spans="1:9">
      <c r="A9418" s="539">
        <v>9417</v>
      </c>
      <c r="B9418" s="540" t="s">
        <v>8534</v>
      </c>
      <c r="C9418" s="540" t="s">
        <v>12384</v>
      </c>
      <c r="D9418" s="540" t="s">
        <v>14096</v>
      </c>
      <c r="E9418" s="540" t="s">
        <v>14250</v>
      </c>
      <c r="F9418" s="556">
        <v>16640000</v>
      </c>
      <c r="G9418" s="541">
        <v>2023</v>
      </c>
      <c r="H9418" s="542">
        <f>VLOOKUP(G9418,[3]잔가율!$B$3:$C$33,2,FALSE)</f>
        <v>0.82599999999999996</v>
      </c>
      <c r="I9418" s="552">
        <f t="shared" si="147"/>
        <v>13744640</v>
      </c>
    </row>
    <row r="9419" spans="1:9">
      <c r="A9419" s="539">
        <v>9418</v>
      </c>
      <c r="B9419" s="540" t="s">
        <v>8534</v>
      </c>
      <c r="C9419" s="540" t="s">
        <v>12384</v>
      </c>
      <c r="D9419" s="540" t="s">
        <v>14096</v>
      </c>
      <c r="E9419" s="540" t="s">
        <v>14251</v>
      </c>
      <c r="F9419" s="556">
        <v>17400000</v>
      </c>
      <c r="G9419" s="541">
        <v>2023</v>
      </c>
      <c r="H9419" s="542">
        <f>VLOOKUP(G9419,[3]잔가율!$B$3:$C$33,2,FALSE)</f>
        <v>0.82599999999999996</v>
      </c>
      <c r="I9419" s="552">
        <f t="shared" si="147"/>
        <v>14372400</v>
      </c>
    </row>
    <row r="9420" spans="1:9">
      <c r="A9420" s="539">
        <v>9419</v>
      </c>
      <c r="B9420" s="540" t="s">
        <v>8534</v>
      </c>
      <c r="C9420" s="540" t="s">
        <v>12384</v>
      </c>
      <c r="D9420" s="540" t="s">
        <v>14096</v>
      </c>
      <c r="E9420" s="540" t="s">
        <v>14252</v>
      </c>
      <c r="F9420" s="556">
        <v>17460000</v>
      </c>
      <c r="G9420" s="541">
        <v>2023</v>
      </c>
      <c r="H9420" s="542">
        <f>VLOOKUP(G9420,[3]잔가율!$B$3:$C$33,2,FALSE)</f>
        <v>0.82599999999999996</v>
      </c>
      <c r="I9420" s="552">
        <f t="shared" si="147"/>
        <v>14421960</v>
      </c>
    </row>
    <row r="9421" spans="1:9">
      <c r="A9421" s="539">
        <v>9420</v>
      </c>
      <c r="B9421" s="544" t="s">
        <v>8534</v>
      </c>
      <c r="C9421" s="544" t="s">
        <v>12384</v>
      </c>
      <c r="D9421" s="544" t="s">
        <v>14096</v>
      </c>
      <c r="E9421" s="544" t="s">
        <v>14253</v>
      </c>
      <c r="F9421" s="559">
        <v>15640000</v>
      </c>
      <c r="G9421" s="541">
        <v>2023</v>
      </c>
      <c r="H9421" s="542">
        <f>VLOOKUP(G9421,[3]잔가율!$B$3:$C$33,2,FALSE)</f>
        <v>0.82599999999999996</v>
      </c>
      <c r="I9421" s="552">
        <f t="shared" si="147"/>
        <v>12918640</v>
      </c>
    </row>
    <row r="9422" spans="1:9">
      <c r="A9422" s="539">
        <v>9421</v>
      </c>
      <c r="B9422" s="544" t="s">
        <v>8534</v>
      </c>
      <c r="C9422" s="544" t="s">
        <v>12384</v>
      </c>
      <c r="D9422" s="544" t="s">
        <v>14096</v>
      </c>
      <c r="E9422" s="544" t="s">
        <v>14254</v>
      </c>
      <c r="F9422" s="559">
        <v>15560000</v>
      </c>
      <c r="G9422" s="541">
        <v>2023</v>
      </c>
      <c r="H9422" s="542">
        <f>VLOOKUP(G9422,[3]잔가율!$B$3:$C$33,2,FALSE)</f>
        <v>0.82599999999999996</v>
      </c>
      <c r="I9422" s="552">
        <f t="shared" si="147"/>
        <v>12852560</v>
      </c>
    </row>
    <row r="9423" spans="1:9">
      <c r="A9423" s="539">
        <v>9422</v>
      </c>
      <c r="B9423" s="540" t="s">
        <v>8534</v>
      </c>
      <c r="C9423" s="540" t="s">
        <v>12384</v>
      </c>
      <c r="D9423" s="540" t="s">
        <v>14096</v>
      </c>
      <c r="E9423" s="540" t="s">
        <v>14255</v>
      </c>
      <c r="F9423" s="556">
        <v>15660000</v>
      </c>
      <c r="G9423" s="541">
        <v>2023</v>
      </c>
      <c r="H9423" s="542">
        <f>VLOOKUP(G9423,[3]잔가율!$B$3:$C$33,2,FALSE)</f>
        <v>0.82599999999999996</v>
      </c>
      <c r="I9423" s="552">
        <f t="shared" si="147"/>
        <v>12935160</v>
      </c>
    </row>
    <row r="9424" spans="1:9">
      <c r="A9424" s="539">
        <v>9423</v>
      </c>
      <c r="B9424" s="540" t="s">
        <v>8534</v>
      </c>
      <c r="C9424" s="540" t="s">
        <v>12384</v>
      </c>
      <c r="D9424" s="540" t="s">
        <v>14096</v>
      </c>
      <c r="E9424" s="540" t="s">
        <v>14256</v>
      </c>
      <c r="F9424" s="556">
        <v>18450000</v>
      </c>
      <c r="G9424" s="541">
        <v>2023</v>
      </c>
      <c r="H9424" s="542">
        <f>VLOOKUP(G9424,[3]잔가율!$B$3:$C$33,2,FALSE)</f>
        <v>0.82599999999999996</v>
      </c>
      <c r="I9424" s="552">
        <f t="shared" si="147"/>
        <v>15239700</v>
      </c>
    </row>
    <row r="9425" spans="1:9">
      <c r="A9425" s="539">
        <v>9424</v>
      </c>
      <c r="B9425" s="540" t="s">
        <v>8534</v>
      </c>
      <c r="C9425" s="540" t="s">
        <v>12384</v>
      </c>
      <c r="D9425" s="540" t="s">
        <v>14096</v>
      </c>
      <c r="E9425" s="540" t="s">
        <v>14257</v>
      </c>
      <c r="F9425" s="556">
        <v>18930000</v>
      </c>
      <c r="G9425" s="541">
        <v>2023</v>
      </c>
      <c r="H9425" s="542">
        <f>VLOOKUP(G9425,[3]잔가율!$B$3:$C$33,2,FALSE)</f>
        <v>0.82599999999999996</v>
      </c>
      <c r="I9425" s="552">
        <f t="shared" si="147"/>
        <v>15636180</v>
      </c>
    </row>
    <row r="9426" spans="1:9">
      <c r="A9426" s="539">
        <v>9425</v>
      </c>
      <c r="B9426" s="540" t="s">
        <v>8534</v>
      </c>
      <c r="C9426" s="540" t="s">
        <v>12384</v>
      </c>
      <c r="D9426" s="540" t="s">
        <v>14096</v>
      </c>
      <c r="E9426" s="540" t="s">
        <v>14258</v>
      </c>
      <c r="F9426" s="556">
        <v>18490000</v>
      </c>
      <c r="G9426" s="541">
        <v>2023</v>
      </c>
      <c r="H9426" s="542">
        <f>VLOOKUP(G9426,[3]잔가율!$B$3:$C$33,2,FALSE)</f>
        <v>0.82599999999999996</v>
      </c>
      <c r="I9426" s="552">
        <f t="shared" si="147"/>
        <v>15272740</v>
      </c>
    </row>
    <row r="9427" spans="1:9">
      <c r="A9427" s="539">
        <v>9426</v>
      </c>
      <c r="B9427" s="540" t="s">
        <v>8534</v>
      </c>
      <c r="C9427" s="540" t="s">
        <v>12384</v>
      </c>
      <c r="D9427" s="540" t="s">
        <v>14096</v>
      </c>
      <c r="E9427" s="540" t="s">
        <v>14259</v>
      </c>
      <c r="F9427" s="556">
        <v>19230000</v>
      </c>
      <c r="G9427" s="541">
        <v>2023</v>
      </c>
      <c r="H9427" s="542">
        <f>VLOOKUP(G9427,[3]잔가율!$B$3:$C$33,2,FALSE)</f>
        <v>0.82599999999999996</v>
      </c>
      <c r="I9427" s="552">
        <f t="shared" si="147"/>
        <v>15883980</v>
      </c>
    </row>
    <row r="9428" spans="1:9">
      <c r="A9428" s="539">
        <v>9427</v>
      </c>
      <c r="B9428" s="540" t="s">
        <v>8534</v>
      </c>
      <c r="C9428" s="540" t="s">
        <v>12384</v>
      </c>
      <c r="D9428" s="540" t="s">
        <v>14096</v>
      </c>
      <c r="E9428" s="540" t="s">
        <v>14260</v>
      </c>
      <c r="F9428" s="556">
        <v>18830000</v>
      </c>
      <c r="G9428" s="541">
        <v>2023</v>
      </c>
      <c r="H9428" s="542">
        <f>VLOOKUP(G9428,[3]잔가율!$B$3:$C$33,2,FALSE)</f>
        <v>0.82599999999999996</v>
      </c>
      <c r="I9428" s="552">
        <f t="shared" si="147"/>
        <v>15553580</v>
      </c>
    </row>
    <row r="9429" spans="1:9">
      <c r="A9429" s="539">
        <v>9428</v>
      </c>
      <c r="B9429" s="540" t="s">
        <v>8534</v>
      </c>
      <c r="C9429" s="540" t="s">
        <v>12384</v>
      </c>
      <c r="D9429" s="540" t="s">
        <v>14096</v>
      </c>
      <c r="E9429" s="540" t="s">
        <v>14261</v>
      </c>
      <c r="F9429" s="556">
        <v>19500000</v>
      </c>
      <c r="G9429" s="541">
        <v>2023</v>
      </c>
      <c r="H9429" s="542">
        <f>VLOOKUP(G9429,[3]잔가율!$B$3:$C$33,2,FALSE)</f>
        <v>0.82599999999999996</v>
      </c>
      <c r="I9429" s="552">
        <f t="shared" si="147"/>
        <v>16107000</v>
      </c>
    </row>
    <row r="9430" spans="1:9">
      <c r="A9430" s="539">
        <v>9429</v>
      </c>
      <c r="B9430" s="540" t="s">
        <v>8534</v>
      </c>
      <c r="C9430" s="540" t="s">
        <v>12384</v>
      </c>
      <c r="D9430" s="540" t="s">
        <v>14096</v>
      </c>
      <c r="E9430" s="540" t="s">
        <v>14262</v>
      </c>
      <c r="F9430" s="556">
        <v>16620000</v>
      </c>
      <c r="G9430" s="541">
        <v>2023</v>
      </c>
      <c r="H9430" s="542">
        <f>VLOOKUP(G9430,[3]잔가율!$B$3:$C$33,2,FALSE)</f>
        <v>0.82599999999999996</v>
      </c>
      <c r="I9430" s="552">
        <f t="shared" si="147"/>
        <v>13728120</v>
      </c>
    </row>
    <row r="9431" spans="1:9">
      <c r="A9431" s="539">
        <v>9430</v>
      </c>
      <c r="B9431" s="540" t="s">
        <v>8534</v>
      </c>
      <c r="C9431" s="540" t="s">
        <v>12384</v>
      </c>
      <c r="D9431" s="540" t="s">
        <v>14096</v>
      </c>
      <c r="E9431" s="540" t="s">
        <v>14263</v>
      </c>
      <c r="F9431" s="556">
        <v>17270000</v>
      </c>
      <c r="G9431" s="541">
        <v>2023</v>
      </c>
      <c r="H9431" s="542">
        <f>VLOOKUP(G9431,[3]잔가율!$B$3:$C$33,2,FALSE)</f>
        <v>0.82599999999999996</v>
      </c>
      <c r="I9431" s="552">
        <f t="shared" si="147"/>
        <v>14265020</v>
      </c>
    </row>
    <row r="9432" spans="1:9">
      <c r="A9432" s="539">
        <v>9431</v>
      </c>
      <c r="B9432" s="540" t="s">
        <v>8534</v>
      </c>
      <c r="C9432" s="540" t="s">
        <v>12384</v>
      </c>
      <c r="D9432" s="540" t="s">
        <v>14096</v>
      </c>
      <c r="E9432" s="540" t="s">
        <v>14264</v>
      </c>
      <c r="F9432" s="556">
        <v>16720000</v>
      </c>
      <c r="G9432" s="541">
        <v>2023</v>
      </c>
      <c r="H9432" s="542">
        <f>VLOOKUP(G9432,[3]잔가율!$B$3:$C$33,2,FALSE)</f>
        <v>0.82599999999999996</v>
      </c>
      <c r="I9432" s="552">
        <f t="shared" si="147"/>
        <v>13810720</v>
      </c>
    </row>
    <row r="9433" spans="1:9">
      <c r="A9433" s="539">
        <v>9432</v>
      </c>
      <c r="B9433" s="540" t="s">
        <v>8534</v>
      </c>
      <c r="C9433" s="540" t="s">
        <v>12384</v>
      </c>
      <c r="D9433" s="540" t="s">
        <v>14096</v>
      </c>
      <c r="E9433" s="540" t="s">
        <v>14265</v>
      </c>
      <c r="F9433" s="556">
        <v>12740000</v>
      </c>
      <c r="G9433" s="541">
        <v>2023</v>
      </c>
      <c r="H9433" s="542">
        <f>VLOOKUP(G9433,[3]잔가율!$B$3:$C$33,2,FALSE)</f>
        <v>0.82599999999999996</v>
      </c>
      <c r="I9433" s="552">
        <f t="shared" si="147"/>
        <v>10523240</v>
      </c>
    </row>
    <row r="9434" spans="1:9">
      <c r="A9434" s="539">
        <v>9433</v>
      </c>
      <c r="B9434" s="540" t="s">
        <v>8534</v>
      </c>
      <c r="C9434" s="540" t="s">
        <v>12384</v>
      </c>
      <c r="D9434" s="540" t="s">
        <v>14096</v>
      </c>
      <c r="E9434" s="540" t="s">
        <v>14266</v>
      </c>
      <c r="F9434" s="556">
        <v>17290000</v>
      </c>
      <c r="G9434" s="541">
        <v>2023</v>
      </c>
      <c r="H9434" s="542">
        <f>VLOOKUP(G9434,[3]잔가율!$B$3:$C$33,2,FALSE)</f>
        <v>0.82599999999999996</v>
      </c>
      <c r="I9434" s="552">
        <f t="shared" si="147"/>
        <v>14281540</v>
      </c>
    </row>
    <row r="9435" spans="1:9">
      <c r="A9435" s="539">
        <v>9434</v>
      </c>
      <c r="B9435" s="540" t="s">
        <v>8534</v>
      </c>
      <c r="C9435" s="540" t="s">
        <v>12384</v>
      </c>
      <c r="D9435" s="540" t="s">
        <v>14096</v>
      </c>
      <c r="E9435" s="540" t="s">
        <v>14267</v>
      </c>
      <c r="F9435" s="556">
        <v>17310000</v>
      </c>
      <c r="G9435" s="541">
        <v>2023</v>
      </c>
      <c r="H9435" s="542">
        <f>VLOOKUP(G9435,[3]잔가율!$B$3:$C$33,2,FALSE)</f>
        <v>0.82599999999999996</v>
      </c>
      <c r="I9435" s="552">
        <f t="shared" si="147"/>
        <v>14298060</v>
      </c>
    </row>
    <row r="9436" spans="1:9">
      <c r="A9436" s="539">
        <v>9435</v>
      </c>
      <c r="B9436" s="544" t="s">
        <v>8534</v>
      </c>
      <c r="C9436" s="544" t="s">
        <v>12384</v>
      </c>
      <c r="D9436" s="544" t="s">
        <v>14096</v>
      </c>
      <c r="E9436" s="544" t="s">
        <v>14268</v>
      </c>
      <c r="F9436" s="559">
        <v>16880000</v>
      </c>
      <c r="G9436" s="541">
        <v>2023</v>
      </c>
      <c r="H9436" s="542">
        <f>VLOOKUP(G9436,[3]잔가율!$B$3:$C$33,2,FALSE)</f>
        <v>0.82599999999999996</v>
      </c>
      <c r="I9436" s="552">
        <f t="shared" si="147"/>
        <v>13942880</v>
      </c>
    </row>
    <row r="9437" spans="1:9">
      <c r="A9437" s="539">
        <v>9436</v>
      </c>
      <c r="B9437" s="540" t="s">
        <v>8534</v>
      </c>
      <c r="C9437" s="540" t="s">
        <v>12384</v>
      </c>
      <c r="D9437" s="540" t="s">
        <v>14096</v>
      </c>
      <c r="E9437" s="540" t="s">
        <v>14269</v>
      </c>
      <c r="F9437" s="556">
        <v>17550000</v>
      </c>
      <c r="G9437" s="541">
        <v>2023</v>
      </c>
      <c r="H9437" s="542">
        <f>VLOOKUP(G9437,[3]잔가율!$B$3:$C$33,2,FALSE)</f>
        <v>0.82599999999999996</v>
      </c>
      <c r="I9437" s="552">
        <f t="shared" si="147"/>
        <v>14496300</v>
      </c>
    </row>
    <row r="9438" spans="1:9">
      <c r="A9438" s="539">
        <v>9437</v>
      </c>
      <c r="B9438" s="540" t="s">
        <v>8534</v>
      </c>
      <c r="C9438" s="540" t="s">
        <v>12384</v>
      </c>
      <c r="D9438" s="540" t="s">
        <v>14096</v>
      </c>
      <c r="E9438" s="540" t="s">
        <v>14270</v>
      </c>
      <c r="F9438" s="556">
        <v>14150000</v>
      </c>
      <c r="G9438" s="541">
        <v>2023</v>
      </c>
      <c r="H9438" s="542">
        <f>VLOOKUP(G9438,[3]잔가율!$B$3:$C$33,2,FALSE)</f>
        <v>0.82599999999999996</v>
      </c>
      <c r="I9438" s="552">
        <f t="shared" si="147"/>
        <v>11687900</v>
      </c>
    </row>
    <row r="9439" spans="1:9">
      <c r="A9439" s="539">
        <v>9438</v>
      </c>
      <c r="B9439" s="540" t="s">
        <v>8534</v>
      </c>
      <c r="C9439" s="540" t="s">
        <v>12384</v>
      </c>
      <c r="D9439" s="540" t="s">
        <v>14096</v>
      </c>
      <c r="E9439" s="540" t="s">
        <v>14271</v>
      </c>
      <c r="F9439" s="556">
        <v>12360000</v>
      </c>
      <c r="G9439" s="541">
        <v>2023</v>
      </c>
      <c r="H9439" s="542">
        <f>VLOOKUP(G9439,[3]잔가율!$B$3:$C$33,2,FALSE)</f>
        <v>0.82599999999999996</v>
      </c>
      <c r="I9439" s="552">
        <f t="shared" si="147"/>
        <v>10209360</v>
      </c>
    </row>
    <row r="9440" spans="1:9">
      <c r="A9440" s="539">
        <v>9439</v>
      </c>
      <c r="B9440" s="540" t="s">
        <v>8534</v>
      </c>
      <c r="C9440" s="540" t="s">
        <v>12384</v>
      </c>
      <c r="D9440" s="540" t="s">
        <v>14096</v>
      </c>
      <c r="E9440" s="540" t="s">
        <v>14272</v>
      </c>
      <c r="F9440" s="556">
        <v>14790000</v>
      </c>
      <c r="G9440" s="541">
        <v>2023</v>
      </c>
      <c r="H9440" s="542">
        <f>VLOOKUP(G9440,[3]잔가율!$B$3:$C$33,2,FALSE)</f>
        <v>0.82599999999999996</v>
      </c>
      <c r="I9440" s="552">
        <f t="shared" si="147"/>
        <v>12216540</v>
      </c>
    </row>
    <row r="9441" spans="1:9">
      <c r="A9441" s="539">
        <v>9440</v>
      </c>
      <c r="B9441" s="540" t="s">
        <v>8534</v>
      </c>
      <c r="C9441" s="540" t="s">
        <v>12384</v>
      </c>
      <c r="D9441" s="540" t="s">
        <v>14096</v>
      </c>
      <c r="E9441" s="540" t="s">
        <v>14273</v>
      </c>
      <c r="F9441" s="556">
        <v>12360000</v>
      </c>
      <c r="G9441" s="541">
        <v>2023</v>
      </c>
      <c r="H9441" s="542">
        <f>VLOOKUP(G9441,[3]잔가율!$B$3:$C$33,2,FALSE)</f>
        <v>0.82599999999999996</v>
      </c>
      <c r="I9441" s="552">
        <f t="shared" si="147"/>
        <v>10209360</v>
      </c>
    </row>
    <row r="9442" spans="1:9">
      <c r="A9442" s="539">
        <v>9441</v>
      </c>
      <c r="B9442" s="540" t="s">
        <v>8534</v>
      </c>
      <c r="C9442" s="540" t="s">
        <v>12384</v>
      </c>
      <c r="D9442" s="540" t="s">
        <v>14096</v>
      </c>
      <c r="E9442" s="540" t="s">
        <v>14274</v>
      </c>
      <c r="F9442" s="556">
        <v>12460000</v>
      </c>
      <c r="G9442" s="541">
        <v>2023</v>
      </c>
      <c r="H9442" s="542">
        <f>VLOOKUP(G9442,[3]잔가율!$B$3:$C$33,2,FALSE)</f>
        <v>0.82599999999999996</v>
      </c>
      <c r="I9442" s="552">
        <f t="shared" si="147"/>
        <v>10291960</v>
      </c>
    </row>
    <row r="9443" spans="1:9">
      <c r="A9443" s="539">
        <v>9442</v>
      </c>
      <c r="B9443" s="540" t="s">
        <v>8534</v>
      </c>
      <c r="C9443" s="540" t="s">
        <v>12384</v>
      </c>
      <c r="D9443" s="540" t="s">
        <v>14096</v>
      </c>
      <c r="E9443" s="540" t="s">
        <v>14275</v>
      </c>
      <c r="F9443" s="556">
        <v>12900000</v>
      </c>
      <c r="G9443" s="541">
        <v>2023</v>
      </c>
      <c r="H9443" s="542">
        <f>VLOOKUP(G9443,[3]잔가율!$B$3:$C$33,2,FALSE)</f>
        <v>0.82599999999999996</v>
      </c>
      <c r="I9443" s="552">
        <f t="shared" si="147"/>
        <v>10655400</v>
      </c>
    </row>
    <row r="9444" spans="1:9">
      <c r="A9444" s="539">
        <v>9443</v>
      </c>
      <c r="B9444" s="540" t="s">
        <v>8534</v>
      </c>
      <c r="C9444" s="540" t="s">
        <v>12384</v>
      </c>
      <c r="D9444" s="540" t="s">
        <v>14096</v>
      </c>
      <c r="E9444" s="540" t="s">
        <v>14276</v>
      </c>
      <c r="F9444" s="556">
        <v>10530000</v>
      </c>
      <c r="G9444" s="541">
        <v>2023</v>
      </c>
      <c r="H9444" s="542">
        <f>VLOOKUP(G9444,[3]잔가율!$B$3:$C$33,2,FALSE)</f>
        <v>0.82599999999999996</v>
      </c>
      <c r="I9444" s="552">
        <f t="shared" si="147"/>
        <v>8697780</v>
      </c>
    </row>
    <row r="9445" spans="1:9">
      <c r="A9445" s="539">
        <v>9444</v>
      </c>
      <c r="B9445" s="540" t="s">
        <v>8534</v>
      </c>
      <c r="C9445" s="540" t="s">
        <v>12384</v>
      </c>
      <c r="D9445" s="540" t="s">
        <v>14096</v>
      </c>
      <c r="E9445" s="540" t="s">
        <v>14277</v>
      </c>
      <c r="F9445" s="556">
        <v>15230000</v>
      </c>
      <c r="G9445" s="541">
        <v>2023</v>
      </c>
      <c r="H9445" s="542">
        <f>VLOOKUP(G9445,[3]잔가율!$B$3:$C$33,2,FALSE)</f>
        <v>0.82599999999999996</v>
      </c>
      <c r="I9445" s="552">
        <f t="shared" si="147"/>
        <v>12579980</v>
      </c>
    </row>
    <row r="9446" spans="1:9">
      <c r="A9446" s="539">
        <v>9445</v>
      </c>
      <c r="B9446" s="540" t="s">
        <v>8534</v>
      </c>
      <c r="C9446" s="540" t="s">
        <v>12384</v>
      </c>
      <c r="D9446" s="540" t="s">
        <v>14096</v>
      </c>
      <c r="E9446" s="540" t="s">
        <v>14278</v>
      </c>
      <c r="F9446" s="556">
        <v>21560000</v>
      </c>
      <c r="G9446" s="541">
        <v>2023</v>
      </c>
      <c r="H9446" s="542">
        <f>VLOOKUP(G9446,[3]잔가율!$B$3:$C$33,2,FALSE)</f>
        <v>0.82599999999999996</v>
      </c>
      <c r="I9446" s="552">
        <f t="shared" si="147"/>
        <v>17808560</v>
      </c>
    </row>
    <row r="9447" spans="1:9">
      <c r="A9447" s="539">
        <v>9446</v>
      </c>
      <c r="B9447" s="540" t="s">
        <v>8534</v>
      </c>
      <c r="C9447" s="540" t="s">
        <v>12384</v>
      </c>
      <c r="D9447" s="540" t="s">
        <v>14096</v>
      </c>
      <c r="E9447" s="540" t="s">
        <v>14279</v>
      </c>
      <c r="F9447" s="556">
        <v>21850000</v>
      </c>
      <c r="G9447" s="541">
        <v>2023</v>
      </c>
      <c r="H9447" s="542">
        <f>VLOOKUP(G9447,[3]잔가율!$B$3:$C$33,2,FALSE)</f>
        <v>0.82599999999999996</v>
      </c>
      <c r="I9447" s="552">
        <f t="shared" si="147"/>
        <v>18048100</v>
      </c>
    </row>
    <row r="9448" spans="1:9">
      <c r="A9448" s="539">
        <v>9447</v>
      </c>
      <c r="B9448" s="540" t="s">
        <v>8534</v>
      </c>
      <c r="C9448" s="540" t="s">
        <v>12384</v>
      </c>
      <c r="D9448" s="540" t="s">
        <v>14096</v>
      </c>
      <c r="E9448" s="540" t="s">
        <v>14280</v>
      </c>
      <c r="F9448" s="556">
        <v>23250000</v>
      </c>
      <c r="G9448" s="541">
        <v>2023</v>
      </c>
      <c r="H9448" s="542">
        <f>VLOOKUP(G9448,[3]잔가율!$B$3:$C$33,2,FALSE)</f>
        <v>0.82599999999999996</v>
      </c>
      <c r="I9448" s="552">
        <f t="shared" si="147"/>
        <v>19204500</v>
      </c>
    </row>
    <row r="9449" spans="1:9">
      <c r="A9449" s="539">
        <v>9448</v>
      </c>
      <c r="B9449" s="540" t="s">
        <v>8534</v>
      </c>
      <c r="C9449" s="540" t="s">
        <v>12384</v>
      </c>
      <c r="D9449" s="540" t="s">
        <v>14096</v>
      </c>
      <c r="E9449" s="540" t="s">
        <v>14281</v>
      </c>
      <c r="F9449" s="556">
        <v>23360000</v>
      </c>
      <c r="G9449" s="541">
        <v>2023</v>
      </c>
      <c r="H9449" s="542">
        <f>VLOOKUP(G9449,[3]잔가율!$B$3:$C$33,2,FALSE)</f>
        <v>0.82599999999999996</v>
      </c>
      <c r="I9449" s="552">
        <f t="shared" si="147"/>
        <v>19295360</v>
      </c>
    </row>
    <row r="9450" spans="1:9">
      <c r="A9450" s="539">
        <v>9449</v>
      </c>
      <c r="B9450" s="540" t="s">
        <v>8534</v>
      </c>
      <c r="C9450" s="540" t="s">
        <v>12384</v>
      </c>
      <c r="D9450" s="540" t="s">
        <v>14096</v>
      </c>
      <c r="E9450" s="540" t="s">
        <v>14282</v>
      </c>
      <c r="F9450" s="556">
        <v>24430000</v>
      </c>
      <c r="G9450" s="541">
        <v>2023</v>
      </c>
      <c r="H9450" s="542">
        <f>VLOOKUP(G9450,[3]잔가율!$B$3:$C$33,2,FALSE)</f>
        <v>0.82599999999999996</v>
      </c>
      <c r="I9450" s="552">
        <f t="shared" si="147"/>
        <v>20179180</v>
      </c>
    </row>
    <row r="9451" spans="1:9">
      <c r="A9451" s="539">
        <v>9450</v>
      </c>
      <c r="B9451" s="540" t="s">
        <v>8534</v>
      </c>
      <c r="C9451" s="540" t="s">
        <v>12384</v>
      </c>
      <c r="D9451" s="540" t="s">
        <v>14096</v>
      </c>
      <c r="E9451" s="540" t="s">
        <v>14283</v>
      </c>
      <c r="F9451" s="556">
        <v>15830000</v>
      </c>
      <c r="G9451" s="541">
        <v>2023</v>
      </c>
      <c r="H9451" s="542">
        <f>VLOOKUP(G9451,[3]잔가율!$B$3:$C$33,2,FALSE)</f>
        <v>0.82599999999999996</v>
      </c>
      <c r="I9451" s="552">
        <f t="shared" si="147"/>
        <v>13075580</v>
      </c>
    </row>
    <row r="9452" spans="1:9">
      <c r="A9452" s="539">
        <v>9451</v>
      </c>
      <c r="B9452" s="540" t="s">
        <v>8534</v>
      </c>
      <c r="C9452" s="540" t="s">
        <v>12384</v>
      </c>
      <c r="D9452" s="540" t="s">
        <v>14096</v>
      </c>
      <c r="E9452" s="540" t="s">
        <v>14284</v>
      </c>
      <c r="F9452" s="556">
        <v>23130000</v>
      </c>
      <c r="G9452" s="541">
        <v>2023</v>
      </c>
      <c r="H9452" s="542">
        <f>VLOOKUP(G9452,[3]잔가율!$B$3:$C$33,2,FALSE)</f>
        <v>0.82599999999999996</v>
      </c>
      <c r="I9452" s="552">
        <f t="shared" si="147"/>
        <v>19105380</v>
      </c>
    </row>
    <row r="9453" spans="1:9">
      <c r="A9453" s="539">
        <v>9452</v>
      </c>
      <c r="B9453" s="540" t="s">
        <v>8534</v>
      </c>
      <c r="C9453" s="540" t="s">
        <v>12384</v>
      </c>
      <c r="D9453" s="540" t="s">
        <v>14096</v>
      </c>
      <c r="E9453" s="540" t="s">
        <v>14285</v>
      </c>
      <c r="F9453" s="556">
        <v>22340000</v>
      </c>
      <c r="G9453" s="541">
        <v>2023</v>
      </c>
      <c r="H9453" s="542">
        <f>VLOOKUP(G9453,[3]잔가율!$B$3:$C$33,2,FALSE)</f>
        <v>0.82599999999999996</v>
      </c>
      <c r="I9453" s="552">
        <f t="shared" si="147"/>
        <v>18452840</v>
      </c>
    </row>
    <row r="9454" spans="1:9">
      <c r="A9454" s="539">
        <v>9453</v>
      </c>
      <c r="B9454" s="540" t="s">
        <v>8534</v>
      </c>
      <c r="C9454" s="540" t="s">
        <v>12384</v>
      </c>
      <c r="D9454" s="540" t="s">
        <v>14096</v>
      </c>
      <c r="E9454" s="540" t="s">
        <v>14286</v>
      </c>
      <c r="F9454" s="556">
        <v>21230000</v>
      </c>
      <c r="G9454" s="541">
        <v>2023</v>
      </c>
      <c r="H9454" s="542">
        <f>VLOOKUP(G9454,[3]잔가율!$B$3:$C$33,2,FALSE)</f>
        <v>0.82599999999999996</v>
      </c>
      <c r="I9454" s="552">
        <f t="shared" si="147"/>
        <v>17535980</v>
      </c>
    </row>
    <row r="9455" spans="1:9">
      <c r="A9455" s="539">
        <v>9454</v>
      </c>
      <c r="B9455" s="540" t="s">
        <v>8534</v>
      </c>
      <c r="C9455" s="540" t="s">
        <v>12384</v>
      </c>
      <c r="D9455" s="540" t="s">
        <v>14096</v>
      </c>
      <c r="E9455" s="540" t="s">
        <v>14287</v>
      </c>
      <c r="F9455" s="556">
        <v>21480000</v>
      </c>
      <c r="G9455" s="541">
        <v>2023</v>
      </c>
      <c r="H9455" s="542">
        <f>VLOOKUP(G9455,[3]잔가율!$B$3:$C$33,2,FALSE)</f>
        <v>0.82599999999999996</v>
      </c>
      <c r="I9455" s="552">
        <f t="shared" si="147"/>
        <v>17742480</v>
      </c>
    </row>
    <row r="9456" spans="1:9">
      <c r="A9456" s="539">
        <v>9455</v>
      </c>
      <c r="B9456" s="540" t="s">
        <v>8534</v>
      </c>
      <c r="C9456" s="540" t="s">
        <v>12384</v>
      </c>
      <c r="D9456" s="540" t="s">
        <v>14096</v>
      </c>
      <c r="E9456" s="540" t="s">
        <v>14288</v>
      </c>
      <c r="F9456" s="556">
        <v>22030000</v>
      </c>
      <c r="G9456" s="541">
        <v>2023</v>
      </c>
      <c r="H9456" s="542">
        <f>VLOOKUP(G9456,[3]잔가율!$B$3:$C$33,2,FALSE)</f>
        <v>0.82599999999999996</v>
      </c>
      <c r="I9456" s="552">
        <f t="shared" si="147"/>
        <v>18196780</v>
      </c>
    </row>
    <row r="9457" spans="1:9">
      <c r="A9457" s="539">
        <v>9456</v>
      </c>
      <c r="B9457" s="540" t="s">
        <v>8534</v>
      </c>
      <c r="C9457" s="540" t="s">
        <v>12384</v>
      </c>
      <c r="D9457" s="540" t="s">
        <v>14096</v>
      </c>
      <c r="E9457" s="540" t="s">
        <v>14289</v>
      </c>
      <c r="F9457" s="556">
        <v>20390000</v>
      </c>
      <c r="G9457" s="541">
        <v>2023</v>
      </c>
      <c r="H9457" s="542">
        <f>VLOOKUP(G9457,[3]잔가율!$B$3:$C$33,2,FALSE)</f>
        <v>0.82599999999999996</v>
      </c>
      <c r="I9457" s="552">
        <f t="shared" si="147"/>
        <v>16842140</v>
      </c>
    </row>
    <row r="9458" spans="1:9">
      <c r="A9458" s="539">
        <v>9457</v>
      </c>
      <c r="B9458" s="540" t="s">
        <v>8534</v>
      </c>
      <c r="C9458" s="540" t="s">
        <v>12384</v>
      </c>
      <c r="D9458" s="540" t="s">
        <v>14096</v>
      </c>
      <c r="E9458" s="540" t="s">
        <v>14290</v>
      </c>
      <c r="F9458" s="556">
        <v>18990000</v>
      </c>
      <c r="G9458" s="541">
        <v>2023</v>
      </c>
      <c r="H9458" s="542">
        <f>VLOOKUP(G9458,[3]잔가율!$B$3:$C$33,2,FALSE)</f>
        <v>0.82599999999999996</v>
      </c>
      <c r="I9458" s="552">
        <f t="shared" si="147"/>
        <v>15685740</v>
      </c>
    </row>
    <row r="9459" spans="1:9">
      <c r="A9459" s="539">
        <v>9458</v>
      </c>
      <c r="B9459" s="540" t="s">
        <v>8534</v>
      </c>
      <c r="C9459" s="540" t="s">
        <v>12384</v>
      </c>
      <c r="D9459" s="540" t="s">
        <v>14096</v>
      </c>
      <c r="E9459" s="540" t="s">
        <v>14291</v>
      </c>
      <c r="F9459" s="556">
        <v>20550000</v>
      </c>
      <c r="G9459" s="541">
        <v>2023</v>
      </c>
      <c r="H9459" s="542">
        <f>VLOOKUP(G9459,[3]잔가율!$B$3:$C$33,2,FALSE)</f>
        <v>0.82599999999999996</v>
      </c>
      <c r="I9459" s="552">
        <f t="shared" si="147"/>
        <v>16974300</v>
      </c>
    </row>
    <row r="9460" spans="1:9">
      <c r="A9460" s="539">
        <v>9459</v>
      </c>
      <c r="B9460" s="540" t="s">
        <v>8534</v>
      </c>
      <c r="C9460" s="540" t="s">
        <v>12384</v>
      </c>
      <c r="D9460" s="540" t="s">
        <v>14096</v>
      </c>
      <c r="E9460" s="540" t="s">
        <v>14292</v>
      </c>
      <c r="F9460" s="556">
        <v>21460000</v>
      </c>
      <c r="G9460" s="541">
        <v>2023</v>
      </c>
      <c r="H9460" s="542">
        <f>VLOOKUP(G9460,[3]잔가율!$B$3:$C$33,2,FALSE)</f>
        <v>0.82599999999999996</v>
      </c>
      <c r="I9460" s="552">
        <f t="shared" si="147"/>
        <v>17725960</v>
      </c>
    </row>
    <row r="9461" spans="1:9">
      <c r="A9461" s="539">
        <v>9460</v>
      </c>
      <c r="B9461" s="540" t="s">
        <v>8534</v>
      </c>
      <c r="C9461" s="540" t="s">
        <v>12384</v>
      </c>
      <c r="D9461" s="540" t="s">
        <v>14096</v>
      </c>
      <c r="E9461" s="540" t="s">
        <v>14293</v>
      </c>
      <c r="F9461" s="556">
        <v>18510000</v>
      </c>
      <c r="G9461" s="541">
        <v>2023</v>
      </c>
      <c r="H9461" s="542">
        <f>VLOOKUP(G9461,[3]잔가율!$B$3:$C$33,2,FALSE)</f>
        <v>0.82599999999999996</v>
      </c>
      <c r="I9461" s="552">
        <f t="shared" si="147"/>
        <v>15289260</v>
      </c>
    </row>
    <row r="9462" spans="1:9">
      <c r="A9462" s="539">
        <v>9461</v>
      </c>
      <c r="B9462" s="540" t="s">
        <v>8534</v>
      </c>
      <c r="C9462" s="540" t="s">
        <v>12384</v>
      </c>
      <c r="D9462" s="540" t="s">
        <v>14096</v>
      </c>
      <c r="E9462" s="540" t="s">
        <v>14294</v>
      </c>
      <c r="F9462" s="556">
        <v>18650000</v>
      </c>
      <c r="G9462" s="541">
        <v>2023</v>
      </c>
      <c r="H9462" s="542">
        <f>VLOOKUP(G9462,[3]잔가율!$B$3:$C$33,2,FALSE)</f>
        <v>0.82599999999999996</v>
      </c>
      <c r="I9462" s="552">
        <f t="shared" si="147"/>
        <v>15404900</v>
      </c>
    </row>
    <row r="9463" spans="1:9">
      <c r="A9463" s="539">
        <v>9462</v>
      </c>
      <c r="B9463" s="540" t="s">
        <v>8534</v>
      </c>
      <c r="C9463" s="540" t="s">
        <v>12384</v>
      </c>
      <c r="D9463" s="540" t="s">
        <v>14096</v>
      </c>
      <c r="E9463" s="540" t="s">
        <v>14295</v>
      </c>
      <c r="F9463" s="556">
        <v>18040000</v>
      </c>
      <c r="G9463" s="541">
        <v>2023</v>
      </c>
      <c r="H9463" s="542">
        <f>VLOOKUP(G9463,[3]잔가율!$B$3:$C$33,2,FALSE)</f>
        <v>0.82599999999999996</v>
      </c>
      <c r="I9463" s="552">
        <f t="shared" si="147"/>
        <v>14901040</v>
      </c>
    </row>
    <row r="9464" spans="1:9">
      <c r="A9464" s="539">
        <v>9463</v>
      </c>
      <c r="B9464" s="540" t="s">
        <v>8534</v>
      </c>
      <c r="C9464" s="540" t="s">
        <v>12384</v>
      </c>
      <c r="D9464" s="540" t="s">
        <v>14096</v>
      </c>
      <c r="E9464" s="540" t="s">
        <v>14296</v>
      </c>
      <c r="F9464" s="556">
        <v>17400000</v>
      </c>
      <c r="G9464" s="541">
        <v>2023</v>
      </c>
      <c r="H9464" s="542">
        <f>VLOOKUP(G9464,[3]잔가율!$B$3:$C$33,2,FALSE)</f>
        <v>0.82599999999999996</v>
      </c>
      <c r="I9464" s="552">
        <f t="shared" si="147"/>
        <v>14372400</v>
      </c>
    </row>
    <row r="9465" spans="1:9">
      <c r="A9465" s="539">
        <v>9464</v>
      </c>
      <c r="B9465" s="540" t="s">
        <v>8534</v>
      </c>
      <c r="C9465" s="540" t="s">
        <v>12384</v>
      </c>
      <c r="D9465" s="540" t="s">
        <v>14096</v>
      </c>
      <c r="E9465" s="540" t="s">
        <v>14297</v>
      </c>
      <c r="F9465" s="556">
        <v>16530000</v>
      </c>
      <c r="G9465" s="541">
        <v>2023</v>
      </c>
      <c r="H9465" s="542">
        <f>VLOOKUP(G9465,[3]잔가율!$B$3:$C$33,2,FALSE)</f>
        <v>0.82599999999999996</v>
      </c>
      <c r="I9465" s="552">
        <f t="shared" si="147"/>
        <v>13653780</v>
      </c>
    </row>
    <row r="9466" spans="1:9">
      <c r="A9466" s="539">
        <v>9465</v>
      </c>
      <c r="B9466" s="540" t="s">
        <v>8534</v>
      </c>
      <c r="C9466" s="540" t="s">
        <v>12384</v>
      </c>
      <c r="D9466" s="540" t="s">
        <v>14096</v>
      </c>
      <c r="E9466" s="540" t="s">
        <v>14298</v>
      </c>
      <c r="F9466" s="556">
        <v>16490000</v>
      </c>
      <c r="G9466" s="541">
        <v>2023</v>
      </c>
      <c r="H9466" s="542">
        <f>VLOOKUP(G9466,[3]잔가율!$B$3:$C$33,2,FALSE)</f>
        <v>0.82599999999999996</v>
      </c>
      <c r="I9466" s="552">
        <f t="shared" si="147"/>
        <v>13620740</v>
      </c>
    </row>
    <row r="9467" spans="1:9">
      <c r="A9467" s="539">
        <v>9466</v>
      </c>
      <c r="B9467" s="540" t="s">
        <v>8534</v>
      </c>
      <c r="C9467" s="540" t="s">
        <v>12384</v>
      </c>
      <c r="D9467" s="540" t="s">
        <v>14096</v>
      </c>
      <c r="E9467" s="540" t="s">
        <v>14299</v>
      </c>
      <c r="F9467" s="556">
        <v>14180000</v>
      </c>
      <c r="G9467" s="541">
        <v>2023</v>
      </c>
      <c r="H9467" s="542">
        <f>VLOOKUP(G9467,[3]잔가율!$B$3:$C$33,2,FALSE)</f>
        <v>0.82599999999999996</v>
      </c>
      <c r="I9467" s="552">
        <f t="shared" si="147"/>
        <v>11712680</v>
      </c>
    </row>
    <row r="9468" spans="1:9">
      <c r="A9468" s="539">
        <v>9467</v>
      </c>
      <c r="B9468" s="540" t="s">
        <v>8534</v>
      </c>
      <c r="C9468" s="540" t="s">
        <v>12384</v>
      </c>
      <c r="D9468" s="540" t="s">
        <v>14096</v>
      </c>
      <c r="E9468" s="540" t="s">
        <v>14300</v>
      </c>
      <c r="F9468" s="556">
        <v>23360000</v>
      </c>
      <c r="G9468" s="541">
        <v>2023</v>
      </c>
      <c r="H9468" s="542">
        <f>VLOOKUP(G9468,[3]잔가율!$B$3:$C$33,2,FALSE)</f>
        <v>0.82599999999999996</v>
      </c>
      <c r="I9468" s="552">
        <f t="shared" si="147"/>
        <v>19295360</v>
      </c>
    </row>
    <row r="9469" spans="1:9">
      <c r="A9469" s="539">
        <v>9468</v>
      </c>
      <c r="B9469" s="540" t="s">
        <v>8534</v>
      </c>
      <c r="C9469" s="540" t="s">
        <v>12384</v>
      </c>
      <c r="D9469" s="540" t="s">
        <v>14096</v>
      </c>
      <c r="E9469" s="540" t="s">
        <v>14301</v>
      </c>
      <c r="F9469" s="556">
        <v>24540000</v>
      </c>
      <c r="G9469" s="541">
        <v>2023</v>
      </c>
      <c r="H9469" s="542">
        <f>VLOOKUP(G9469,[3]잔가율!$B$3:$C$33,2,FALSE)</f>
        <v>0.82599999999999996</v>
      </c>
      <c r="I9469" s="552">
        <f t="shared" si="147"/>
        <v>20270040</v>
      </c>
    </row>
    <row r="9470" spans="1:9">
      <c r="A9470" s="539">
        <v>9469</v>
      </c>
      <c r="B9470" s="540" t="s">
        <v>8534</v>
      </c>
      <c r="C9470" s="540" t="s">
        <v>12384</v>
      </c>
      <c r="D9470" s="540" t="s">
        <v>14096</v>
      </c>
      <c r="E9470" s="540" t="s">
        <v>14302</v>
      </c>
      <c r="F9470" s="556">
        <v>19260000</v>
      </c>
      <c r="G9470" s="541">
        <v>2023</v>
      </c>
      <c r="H9470" s="542">
        <f>VLOOKUP(G9470,[3]잔가율!$B$3:$C$33,2,FALSE)</f>
        <v>0.82599999999999996</v>
      </c>
      <c r="I9470" s="552">
        <f t="shared" si="147"/>
        <v>15908760</v>
      </c>
    </row>
    <row r="9471" spans="1:9">
      <c r="A9471" s="539">
        <v>9470</v>
      </c>
      <c r="B9471" s="540" t="s">
        <v>8534</v>
      </c>
      <c r="C9471" s="540" t="s">
        <v>12384</v>
      </c>
      <c r="D9471" s="540" t="s">
        <v>14096</v>
      </c>
      <c r="E9471" s="540" t="s">
        <v>14303</v>
      </c>
      <c r="F9471" s="556">
        <v>23110000</v>
      </c>
      <c r="G9471" s="541">
        <v>2023</v>
      </c>
      <c r="H9471" s="542">
        <f>VLOOKUP(G9471,[3]잔가율!$B$3:$C$33,2,FALSE)</f>
        <v>0.82599999999999996</v>
      </c>
      <c r="I9471" s="552">
        <f t="shared" si="147"/>
        <v>19088860</v>
      </c>
    </row>
    <row r="9472" spans="1:9">
      <c r="A9472" s="539">
        <v>9471</v>
      </c>
      <c r="B9472" s="540" t="s">
        <v>8534</v>
      </c>
      <c r="C9472" s="540" t="s">
        <v>12384</v>
      </c>
      <c r="D9472" s="540" t="s">
        <v>14096</v>
      </c>
      <c r="E9472" s="540" t="s">
        <v>14304</v>
      </c>
      <c r="F9472" s="556">
        <v>21610000</v>
      </c>
      <c r="G9472" s="541">
        <v>2023</v>
      </c>
      <c r="H9472" s="542">
        <f>VLOOKUP(G9472,[3]잔가율!$B$3:$C$33,2,FALSE)</f>
        <v>0.82599999999999996</v>
      </c>
      <c r="I9472" s="552">
        <f t="shared" si="147"/>
        <v>17849860</v>
      </c>
    </row>
    <row r="9473" spans="1:9">
      <c r="A9473" s="539">
        <v>9472</v>
      </c>
      <c r="B9473" s="540" t="s">
        <v>8534</v>
      </c>
      <c r="C9473" s="540" t="s">
        <v>12384</v>
      </c>
      <c r="D9473" s="540" t="s">
        <v>14096</v>
      </c>
      <c r="E9473" s="540" t="s">
        <v>14305</v>
      </c>
      <c r="F9473" s="556">
        <v>20370000</v>
      </c>
      <c r="G9473" s="541">
        <v>2023</v>
      </c>
      <c r="H9473" s="542">
        <f>VLOOKUP(G9473,[3]잔가율!$B$3:$C$33,2,FALSE)</f>
        <v>0.82599999999999996</v>
      </c>
      <c r="I9473" s="552">
        <f t="shared" si="147"/>
        <v>16825620</v>
      </c>
    </row>
    <row r="9474" spans="1:9">
      <c r="A9474" s="539">
        <v>9473</v>
      </c>
      <c r="B9474" s="540" t="s">
        <v>8534</v>
      </c>
      <c r="C9474" s="540" t="s">
        <v>12384</v>
      </c>
      <c r="D9474" s="540" t="s">
        <v>14096</v>
      </c>
      <c r="E9474" s="540" t="s">
        <v>14306</v>
      </c>
      <c r="F9474" s="556">
        <v>21160000</v>
      </c>
      <c r="G9474" s="541">
        <v>2023</v>
      </c>
      <c r="H9474" s="542">
        <f>VLOOKUP(G9474,[3]잔가율!$B$3:$C$33,2,FALSE)</f>
        <v>0.82599999999999996</v>
      </c>
      <c r="I9474" s="552">
        <f t="shared" ref="I9474:I9537" si="148">ROUNDDOWN(F9474*H9474,0)</f>
        <v>17478160</v>
      </c>
    </row>
    <row r="9475" spans="1:9">
      <c r="A9475" s="539">
        <v>9474</v>
      </c>
      <c r="B9475" s="540" t="s">
        <v>8534</v>
      </c>
      <c r="C9475" s="540" t="s">
        <v>12384</v>
      </c>
      <c r="D9475" s="540" t="s">
        <v>14096</v>
      </c>
      <c r="E9475" s="540" t="s">
        <v>14307</v>
      </c>
      <c r="F9475" s="556">
        <v>21500000</v>
      </c>
      <c r="G9475" s="541">
        <v>2023</v>
      </c>
      <c r="H9475" s="542">
        <f>VLOOKUP(G9475,[3]잔가율!$B$3:$C$33,2,FALSE)</f>
        <v>0.82599999999999996</v>
      </c>
      <c r="I9475" s="552">
        <f t="shared" si="148"/>
        <v>17759000</v>
      </c>
    </row>
    <row r="9476" spans="1:9">
      <c r="A9476" s="539">
        <v>9475</v>
      </c>
      <c r="B9476" s="540" t="s">
        <v>8534</v>
      </c>
      <c r="C9476" s="540" t="s">
        <v>12384</v>
      </c>
      <c r="D9476" s="540" t="s">
        <v>14096</v>
      </c>
      <c r="E9476" s="540" t="s">
        <v>14308</v>
      </c>
      <c r="F9476" s="556">
        <v>18470000</v>
      </c>
      <c r="G9476" s="541">
        <v>2023</v>
      </c>
      <c r="H9476" s="542">
        <f>VLOOKUP(G9476,[3]잔가율!$B$3:$C$33,2,FALSE)</f>
        <v>0.82599999999999996</v>
      </c>
      <c r="I9476" s="552">
        <f t="shared" si="148"/>
        <v>15256220</v>
      </c>
    </row>
    <row r="9477" spans="1:9">
      <c r="A9477" s="539">
        <v>9476</v>
      </c>
      <c r="B9477" s="540" t="s">
        <v>8534</v>
      </c>
      <c r="C9477" s="540" t="s">
        <v>12384</v>
      </c>
      <c r="D9477" s="540" t="s">
        <v>14096</v>
      </c>
      <c r="E9477" s="540" t="s">
        <v>14309</v>
      </c>
      <c r="F9477" s="556">
        <v>18260000</v>
      </c>
      <c r="G9477" s="541">
        <v>2023</v>
      </c>
      <c r="H9477" s="542">
        <f>VLOOKUP(G9477,[3]잔가율!$B$3:$C$33,2,FALSE)</f>
        <v>0.82599999999999996</v>
      </c>
      <c r="I9477" s="552">
        <f t="shared" si="148"/>
        <v>15082760</v>
      </c>
    </row>
    <row r="9478" spans="1:9">
      <c r="A9478" s="539">
        <v>9477</v>
      </c>
      <c r="B9478" s="540" t="s">
        <v>8534</v>
      </c>
      <c r="C9478" s="540" t="s">
        <v>12384</v>
      </c>
      <c r="D9478" s="540" t="s">
        <v>14096</v>
      </c>
      <c r="E9478" s="540" t="s">
        <v>14310</v>
      </c>
      <c r="F9478" s="556">
        <v>20120000</v>
      </c>
      <c r="G9478" s="541">
        <v>2023</v>
      </c>
      <c r="H9478" s="542">
        <f>VLOOKUP(G9478,[3]잔가율!$B$3:$C$33,2,FALSE)</f>
        <v>0.82599999999999996</v>
      </c>
      <c r="I9478" s="552">
        <f t="shared" si="148"/>
        <v>16619120</v>
      </c>
    </row>
    <row r="9479" spans="1:9">
      <c r="A9479" s="539">
        <v>9478</v>
      </c>
      <c r="B9479" s="540" t="s">
        <v>8534</v>
      </c>
      <c r="C9479" s="540" t="s">
        <v>12384</v>
      </c>
      <c r="D9479" s="540" t="s">
        <v>14096</v>
      </c>
      <c r="E9479" s="540" t="s">
        <v>14311</v>
      </c>
      <c r="F9479" s="556">
        <v>19990000</v>
      </c>
      <c r="G9479" s="541">
        <v>2023</v>
      </c>
      <c r="H9479" s="542">
        <f>VLOOKUP(G9479,[3]잔가율!$B$3:$C$33,2,FALSE)</f>
        <v>0.82599999999999996</v>
      </c>
      <c r="I9479" s="552">
        <f t="shared" si="148"/>
        <v>16511740</v>
      </c>
    </row>
    <row r="9480" spans="1:9">
      <c r="A9480" s="539">
        <v>9479</v>
      </c>
      <c r="B9480" s="540" t="s">
        <v>8534</v>
      </c>
      <c r="C9480" s="540" t="s">
        <v>12384</v>
      </c>
      <c r="D9480" s="540" t="s">
        <v>14096</v>
      </c>
      <c r="E9480" s="540" t="s">
        <v>14312</v>
      </c>
      <c r="F9480" s="556">
        <v>17540000</v>
      </c>
      <c r="G9480" s="541">
        <v>2023</v>
      </c>
      <c r="H9480" s="542">
        <f>VLOOKUP(G9480,[3]잔가율!$B$3:$C$33,2,FALSE)</f>
        <v>0.82599999999999996</v>
      </c>
      <c r="I9480" s="552">
        <f t="shared" si="148"/>
        <v>14488040</v>
      </c>
    </row>
    <row r="9481" spans="1:9">
      <c r="A9481" s="539">
        <v>9480</v>
      </c>
      <c r="B9481" s="540" t="s">
        <v>8534</v>
      </c>
      <c r="C9481" s="540" t="s">
        <v>12384</v>
      </c>
      <c r="D9481" s="540" t="s">
        <v>14096</v>
      </c>
      <c r="E9481" s="540" t="s">
        <v>14313</v>
      </c>
      <c r="F9481" s="556">
        <v>17480000</v>
      </c>
      <c r="G9481" s="541">
        <v>2023</v>
      </c>
      <c r="H9481" s="542">
        <f>VLOOKUP(G9481,[3]잔가율!$B$3:$C$33,2,FALSE)</f>
        <v>0.82599999999999996</v>
      </c>
      <c r="I9481" s="552">
        <f t="shared" si="148"/>
        <v>14438480</v>
      </c>
    </row>
    <row r="9482" spans="1:9">
      <c r="A9482" s="539">
        <v>9481</v>
      </c>
      <c r="B9482" s="540" t="s">
        <v>8534</v>
      </c>
      <c r="C9482" s="540" t="s">
        <v>12384</v>
      </c>
      <c r="D9482" s="540" t="s">
        <v>14096</v>
      </c>
      <c r="E9482" s="540" t="s">
        <v>14314</v>
      </c>
      <c r="F9482" s="556">
        <v>16880000</v>
      </c>
      <c r="G9482" s="541">
        <v>2023</v>
      </c>
      <c r="H9482" s="542">
        <f>VLOOKUP(G9482,[3]잔가율!$B$3:$C$33,2,FALSE)</f>
        <v>0.82599999999999996</v>
      </c>
      <c r="I9482" s="552">
        <f t="shared" si="148"/>
        <v>13942880</v>
      </c>
    </row>
    <row r="9483" spans="1:9">
      <c r="A9483" s="539">
        <v>9482</v>
      </c>
      <c r="B9483" s="540" t="s">
        <v>8534</v>
      </c>
      <c r="C9483" s="540" t="s">
        <v>12384</v>
      </c>
      <c r="D9483" s="540" t="s">
        <v>14096</v>
      </c>
      <c r="E9483" s="540" t="s">
        <v>14315</v>
      </c>
      <c r="F9483" s="556">
        <v>16500000</v>
      </c>
      <c r="G9483" s="541">
        <v>2023</v>
      </c>
      <c r="H9483" s="542">
        <f>VLOOKUP(G9483,[3]잔가율!$B$3:$C$33,2,FALSE)</f>
        <v>0.82599999999999996</v>
      </c>
      <c r="I9483" s="552">
        <f t="shared" si="148"/>
        <v>13629000</v>
      </c>
    </row>
    <row r="9484" spans="1:9">
      <c r="A9484" s="539">
        <v>9483</v>
      </c>
      <c r="B9484" s="540" t="s">
        <v>8534</v>
      </c>
      <c r="C9484" s="540" t="s">
        <v>12384</v>
      </c>
      <c r="D9484" s="540" t="s">
        <v>14096</v>
      </c>
      <c r="E9484" s="540" t="s">
        <v>14316</v>
      </c>
      <c r="F9484" s="556">
        <v>15070000</v>
      </c>
      <c r="G9484" s="541">
        <v>2023</v>
      </c>
      <c r="H9484" s="542">
        <f>VLOOKUP(G9484,[3]잔가율!$B$3:$C$33,2,FALSE)</f>
        <v>0.82599999999999996</v>
      </c>
      <c r="I9484" s="552">
        <f t="shared" si="148"/>
        <v>12447820</v>
      </c>
    </row>
    <row r="9485" spans="1:9">
      <c r="A9485" s="539">
        <v>9484</v>
      </c>
      <c r="B9485" s="540" t="s">
        <v>8534</v>
      </c>
      <c r="C9485" s="540" t="s">
        <v>12384</v>
      </c>
      <c r="D9485" s="540" t="s">
        <v>14096</v>
      </c>
      <c r="E9485" s="540" t="s">
        <v>14317</v>
      </c>
      <c r="F9485" s="556">
        <v>14600000</v>
      </c>
      <c r="G9485" s="541">
        <v>2023</v>
      </c>
      <c r="H9485" s="542">
        <f>VLOOKUP(G9485,[3]잔가율!$B$3:$C$33,2,FALSE)</f>
        <v>0.82599999999999996</v>
      </c>
      <c r="I9485" s="552">
        <f t="shared" si="148"/>
        <v>12059600</v>
      </c>
    </row>
    <row r="9486" spans="1:9">
      <c r="A9486" s="539">
        <v>9485</v>
      </c>
      <c r="B9486" s="540" t="s">
        <v>8534</v>
      </c>
      <c r="C9486" s="540" t="s">
        <v>12384</v>
      </c>
      <c r="D9486" s="540" t="s">
        <v>14096</v>
      </c>
      <c r="E9486" s="540" t="s">
        <v>14318</v>
      </c>
      <c r="F9486" s="556">
        <v>19410000</v>
      </c>
      <c r="G9486" s="541">
        <v>2023</v>
      </c>
      <c r="H9486" s="542">
        <f>VLOOKUP(G9486,[3]잔가율!$B$3:$C$33,2,FALSE)</f>
        <v>0.82599999999999996</v>
      </c>
      <c r="I9486" s="552">
        <f t="shared" si="148"/>
        <v>16032660</v>
      </c>
    </row>
    <row r="9487" spans="1:9">
      <c r="A9487" s="539">
        <v>9486</v>
      </c>
      <c r="B9487" s="540" t="s">
        <v>8534</v>
      </c>
      <c r="C9487" s="540" t="s">
        <v>12384</v>
      </c>
      <c r="D9487" s="540" t="s">
        <v>14096</v>
      </c>
      <c r="E9487" s="540" t="s">
        <v>14319</v>
      </c>
      <c r="F9487" s="556">
        <v>18990000</v>
      </c>
      <c r="G9487" s="541">
        <v>2023</v>
      </c>
      <c r="H9487" s="542">
        <f>VLOOKUP(G9487,[3]잔가율!$B$3:$C$33,2,FALSE)</f>
        <v>0.82599999999999996</v>
      </c>
      <c r="I9487" s="552">
        <f t="shared" si="148"/>
        <v>15685740</v>
      </c>
    </row>
    <row r="9488" spans="1:9">
      <c r="A9488" s="539">
        <v>9487</v>
      </c>
      <c r="B9488" s="540" t="s">
        <v>8534</v>
      </c>
      <c r="C9488" s="540" t="s">
        <v>12384</v>
      </c>
      <c r="D9488" s="540" t="s">
        <v>14096</v>
      </c>
      <c r="E9488" s="540" t="s">
        <v>14320</v>
      </c>
      <c r="F9488" s="556">
        <v>18590000</v>
      </c>
      <c r="G9488" s="541">
        <v>2023</v>
      </c>
      <c r="H9488" s="542">
        <f>VLOOKUP(G9488,[3]잔가율!$B$3:$C$33,2,FALSE)</f>
        <v>0.82599999999999996</v>
      </c>
      <c r="I9488" s="552">
        <f t="shared" si="148"/>
        <v>15355340</v>
      </c>
    </row>
    <row r="9489" spans="1:9">
      <c r="A9489" s="539">
        <v>9488</v>
      </c>
      <c r="B9489" s="540" t="s">
        <v>8534</v>
      </c>
      <c r="C9489" s="540" t="s">
        <v>12384</v>
      </c>
      <c r="D9489" s="540" t="s">
        <v>14096</v>
      </c>
      <c r="E9489" s="540" t="s">
        <v>14321</v>
      </c>
      <c r="F9489" s="556">
        <v>16300000</v>
      </c>
      <c r="G9489" s="541">
        <v>2023</v>
      </c>
      <c r="H9489" s="542">
        <f>VLOOKUP(G9489,[3]잔가율!$B$3:$C$33,2,FALSE)</f>
        <v>0.82599999999999996</v>
      </c>
      <c r="I9489" s="552">
        <f t="shared" si="148"/>
        <v>13463800</v>
      </c>
    </row>
    <row r="9490" spans="1:9">
      <c r="A9490" s="539">
        <v>9489</v>
      </c>
      <c r="B9490" s="540" t="s">
        <v>8534</v>
      </c>
      <c r="C9490" s="540" t="s">
        <v>12384</v>
      </c>
      <c r="D9490" s="540" t="s">
        <v>14096</v>
      </c>
      <c r="E9490" s="540" t="s">
        <v>14322</v>
      </c>
      <c r="F9490" s="556">
        <v>16410000</v>
      </c>
      <c r="G9490" s="541">
        <v>2023</v>
      </c>
      <c r="H9490" s="542">
        <f>VLOOKUP(G9490,[3]잔가율!$B$3:$C$33,2,FALSE)</f>
        <v>0.82599999999999996</v>
      </c>
      <c r="I9490" s="552">
        <f t="shared" si="148"/>
        <v>13554660</v>
      </c>
    </row>
    <row r="9491" spans="1:9">
      <c r="A9491" s="539">
        <v>9490</v>
      </c>
      <c r="B9491" s="540" t="s">
        <v>8534</v>
      </c>
      <c r="C9491" s="540" t="s">
        <v>12384</v>
      </c>
      <c r="D9491" s="540" t="s">
        <v>14096</v>
      </c>
      <c r="E9491" s="540" t="s">
        <v>14323</v>
      </c>
      <c r="F9491" s="556">
        <v>27470000</v>
      </c>
      <c r="G9491" s="541">
        <v>2023</v>
      </c>
      <c r="H9491" s="542">
        <f>VLOOKUP(G9491,[3]잔가율!$B$3:$C$33,2,FALSE)</f>
        <v>0.82599999999999996</v>
      </c>
      <c r="I9491" s="552">
        <f t="shared" si="148"/>
        <v>22690220</v>
      </c>
    </row>
    <row r="9492" spans="1:9">
      <c r="A9492" s="539">
        <v>9491</v>
      </c>
      <c r="B9492" s="540" t="s">
        <v>8534</v>
      </c>
      <c r="C9492" s="540" t="s">
        <v>12384</v>
      </c>
      <c r="D9492" s="540" t="s">
        <v>14096</v>
      </c>
      <c r="E9492" s="540" t="s">
        <v>14324</v>
      </c>
      <c r="F9492" s="556">
        <v>27430000</v>
      </c>
      <c r="G9492" s="541">
        <v>2023</v>
      </c>
      <c r="H9492" s="542">
        <f>VLOOKUP(G9492,[3]잔가율!$B$3:$C$33,2,FALSE)</f>
        <v>0.82599999999999996</v>
      </c>
      <c r="I9492" s="552">
        <f t="shared" si="148"/>
        <v>22657180</v>
      </c>
    </row>
    <row r="9493" spans="1:9">
      <c r="A9493" s="539">
        <v>9492</v>
      </c>
      <c r="B9493" s="540" t="s">
        <v>8534</v>
      </c>
      <c r="C9493" s="540" t="s">
        <v>12384</v>
      </c>
      <c r="D9493" s="540" t="s">
        <v>14096</v>
      </c>
      <c r="E9493" s="540" t="s">
        <v>14325</v>
      </c>
      <c r="F9493" s="556">
        <v>26770000</v>
      </c>
      <c r="G9493" s="541">
        <v>2023</v>
      </c>
      <c r="H9493" s="542">
        <f>VLOOKUP(G9493,[3]잔가율!$B$3:$C$33,2,FALSE)</f>
        <v>0.82599999999999996</v>
      </c>
      <c r="I9493" s="552">
        <f t="shared" si="148"/>
        <v>22112020</v>
      </c>
    </row>
    <row r="9494" spans="1:9">
      <c r="A9494" s="539">
        <v>9493</v>
      </c>
      <c r="B9494" s="540" t="s">
        <v>8534</v>
      </c>
      <c r="C9494" s="540" t="s">
        <v>12384</v>
      </c>
      <c r="D9494" s="540" t="s">
        <v>14096</v>
      </c>
      <c r="E9494" s="540" t="s">
        <v>14326</v>
      </c>
      <c r="F9494" s="556">
        <v>26520000</v>
      </c>
      <c r="G9494" s="541">
        <v>2023</v>
      </c>
      <c r="H9494" s="542">
        <f>VLOOKUP(G9494,[3]잔가율!$B$3:$C$33,2,FALSE)</f>
        <v>0.82599999999999996</v>
      </c>
      <c r="I9494" s="552">
        <f t="shared" si="148"/>
        <v>21905520</v>
      </c>
    </row>
    <row r="9495" spans="1:9">
      <c r="A9495" s="539">
        <v>9494</v>
      </c>
      <c r="B9495" s="540" t="s">
        <v>8534</v>
      </c>
      <c r="C9495" s="540" t="s">
        <v>12384</v>
      </c>
      <c r="D9495" s="540" t="s">
        <v>14096</v>
      </c>
      <c r="E9495" s="540" t="s">
        <v>14327</v>
      </c>
      <c r="F9495" s="556">
        <v>26260000</v>
      </c>
      <c r="G9495" s="541">
        <v>2023</v>
      </c>
      <c r="H9495" s="542">
        <f>VLOOKUP(G9495,[3]잔가율!$B$3:$C$33,2,FALSE)</f>
        <v>0.82599999999999996</v>
      </c>
      <c r="I9495" s="552">
        <f t="shared" si="148"/>
        <v>21690760</v>
      </c>
    </row>
    <row r="9496" spans="1:9">
      <c r="A9496" s="539">
        <v>9495</v>
      </c>
      <c r="B9496" s="540" t="s">
        <v>8534</v>
      </c>
      <c r="C9496" s="540" t="s">
        <v>12384</v>
      </c>
      <c r="D9496" s="540" t="s">
        <v>14096</v>
      </c>
      <c r="E9496" s="540" t="s">
        <v>14328</v>
      </c>
      <c r="F9496" s="556">
        <v>26530000</v>
      </c>
      <c r="G9496" s="541">
        <v>2023</v>
      </c>
      <c r="H9496" s="542">
        <f>VLOOKUP(G9496,[3]잔가율!$B$3:$C$33,2,FALSE)</f>
        <v>0.82599999999999996</v>
      </c>
      <c r="I9496" s="552">
        <f t="shared" si="148"/>
        <v>21913780</v>
      </c>
    </row>
    <row r="9497" spans="1:9">
      <c r="A9497" s="539">
        <v>9496</v>
      </c>
      <c r="B9497" s="540" t="s">
        <v>8534</v>
      </c>
      <c r="C9497" s="540" t="s">
        <v>12384</v>
      </c>
      <c r="D9497" s="540" t="s">
        <v>14096</v>
      </c>
      <c r="E9497" s="540" t="s">
        <v>14329</v>
      </c>
      <c r="F9497" s="556">
        <v>25940000</v>
      </c>
      <c r="G9497" s="541">
        <v>2023</v>
      </c>
      <c r="H9497" s="542">
        <f>VLOOKUP(G9497,[3]잔가율!$B$3:$C$33,2,FALSE)</f>
        <v>0.82599999999999996</v>
      </c>
      <c r="I9497" s="552">
        <f t="shared" si="148"/>
        <v>21426440</v>
      </c>
    </row>
    <row r="9498" spans="1:9">
      <c r="A9498" s="539">
        <v>9497</v>
      </c>
      <c r="B9498" s="540" t="s">
        <v>8534</v>
      </c>
      <c r="C9498" s="540" t="s">
        <v>12384</v>
      </c>
      <c r="D9498" s="540" t="s">
        <v>14096</v>
      </c>
      <c r="E9498" s="540" t="s">
        <v>14330</v>
      </c>
      <c r="F9498" s="556">
        <v>25490000</v>
      </c>
      <c r="G9498" s="541">
        <v>2023</v>
      </c>
      <c r="H9498" s="542">
        <f>VLOOKUP(G9498,[3]잔가율!$B$3:$C$33,2,FALSE)</f>
        <v>0.82599999999999996</v>
      </c>
      <c r="I9498" s="552">
        <f t="shared" si="148"/>
        <v>21054740</v>
      </c>
    </row>
    <row r="9499" spans="1:9">
      <c r="A9499" s="539">
        <v>9498</v>
      </c>
      <c r="B9499" s="540" t="s">
        <v>8534</v>
      </c>
      <c r="C9499" s="540" t="s">
        <v>12384</v>
      </c>
      <c r="D9499" s="540" t="s">
        <v>14096</v>
      </c>
      <c r="E9499" s="540" t="s">
        <v>14331</v>
      </c>
      <c r="F9499" s="556">
        <v>24440000</v>
      </c>
      <c r="G9499" s="541">
        <v>2023</v>
      </c>
      <c r="H9499" s="542">
        <f>VLOOKUP(G9499,[3]잔가율!$B$3:$C$33,2,FALSE)</f>
        <v>0.82599999999999996</v>
      </c>
      <c r="I9499" s="552">
        <f t="shared" si="148"/>
        <v>20187440</v>
      </c>
    </row>
    <row r="9500" spans="1:9">
      <c r="A9500" s="539">
        <v>9499</v>
      </c>
      <c r="B9500" s="540" t="s">
        <v>8534</v>
      </c>
      <c r="C9500" s="540" t="s">
        <v>12384</v>
      </c>
      <c r="D9500" s="540" t="s">
        <v>14096</v>
      </c>
      <c r="E9500" s="540" t="s">
        <v>14332</v>
      </c>
      <c r="F9500" s="556">
        <v>24380000</v>
      </c>
      <c r="G9500" s="541">
        <v>2023</v>
      </c>
      <c r="H9500" s="542">
        <f>VLOOKUP(G9500,[3]잔가율!$B$3:$C$33,2,FALSE)</f>
        <v>0.82599999999999996</v>
      </c>
      <c r="I9500" s="552">
        <f t="shared" si="148"/>
        <v>20137880</v>
      </c>
    </row>
    <row r="9501" spans="1:9">
      <c r="A9501" s="539">
        <v>9500</v>
      </c>
      <c r="B9501" s="540" t="s">
        <v>8534</v>
      </c>
      <c r="C9501" s="540" t="s">
        <v>12384</v>
      </c>
      <c r="D9501" s="540" t="s">
        <v>14096</v>
      </c>
      <c r="E9501" s="540" t="s">
        <v>14333</v>
      </c>
      <c r="F9501" s="556">
        <v>17550000</v>
      </c>
      <c r="G9501" s="541">
        <v>2023</v>
      </c>
      <c r="H9501" s="542">
        <f>VLOOKUP(G9501,[3]잔가율!$B$3:$C$33,2,FALSE)</f>
        <v>0.82599999999999996</v>
      </c>
      <c r="I9501" s="552">
        <f t="shared" si="148"/>
        <v>14496300</v>
      </c>
    </row>
    <row r="9502" spans="1:9">
      <c r="A9502" s="539">
        <v>9501</v>
      </c>
      <c r="B9502" s="540" t="s">
        <v>8534</v>
      </c>
      <c r="C9502" s="540" t="s">
        <v>12384</v>
      </c>
      <c r="D9502" s="540" t="s">
        <v>14096</v>
      </c>
      <c r="E9502" s="540" t="s">
        <v>14334</v>
      </c>
      <c r="F9502" s="556">
        <v>17790000</v>
      </c>
      <c r="G9502" s="541">
        <v>2023</v>
      </c>
      <c r="H9502" s="542">
        <f>VLOOKUP(G9502,[3]잔가율!$B$3:$C$33,2,FALSE)</f>
        <v>0.82599999999999996</v>
      </c>
      <c r="I9502" s="552">
        <f t="shared" si="148"/>
        <v>14694540</v>
      </c>
    </row>
    <row r="9503" spans="1:9">
      <c r="A9503" s="539">
        <v>9502</v>
      </c>
      <c r="B9503" s="540" t="s">
        <v>8534</v>
      </c>
      <c r="C9503" s="540" t="s">
        <v>12384</v>
      </c>
      <c r="D9503" s="540" t="s">
        <v>14096</v>
      </c>
      <c r="E9503" s="540" t="s">
        <v>14335</v>
      </c>
      <c r="F9503" s="556">
        <v>17100000</v>
      </c>
      <c r="G9503" s="541">
        <v>2023</v>
      </c>
      <c r="H9503" s="542">
        <f>VLOOKUP(G9503,[3]잔가율!$B$3:$C$33,2,FALSE)</f>
        <v>0.82599999999999996</v>
      </c>
      <c r="I9503" s="552">
        <f t="shared" si="148"/>
        <v>14124600</v>
      </c>
    </row>
    <row r="9504" spans="1:9">
      <c r="A9504" s="539">
        <v>9503</v>
      </c>
      <c r="B9504" s="540" t="s">
        <v>8534</v>
      </c>
      <c r="C9504" s="540" t="s">
        <v>12384</v>
      </c>
      <c r="D9504" s="540" t="s">
        <v>14096</v>
      </c>
      <c r="E9504" s="540" t="s">
        <v>14336</v>
      </c>
      <c r="F9504" s="556">
        <v>17030000</v>
      </c>
      <c r="G9504" s="541">
        <v>2023</v>
      </c>
      <c r="H9504" s="542">
        <f>VLOOKUP(G9504,[3]잔가율!$B$3:$C$33,2,FALSE)</f>
        <v>0.82599999999999996</v>
      </c>
      <c r="I9504" s="552">
        <f t="shared" si="148"/>
        <v>14066780</v>
      </c>
    </row>
    <row r="9505" spans="1:9">
      <c r="A9505" s="539">
        <v>9504</v>
      </c>
      <c r="B9505" s="540" t="s">
        <v>8534</v>
      </c>
      <c r="C9505" s="540" t="s">
        <v>12384</v>
      </c>
      <c r="D9505" s="540" t="s">
        <v>14096</v>
      </c>
      <c r="E9505" s="540" t="s">
        <v>14337</v>
      </c>
      <c r="F9505" s="556">
        <v>17280000</v>
      </c>
      <c r="G9505" s="541">
        <v>2023</v>
      </c>
      <c r="H9505" s="542">
        <f>VLOOKUP(G9505,[3]잔가율!$B$3:$C$33,2,FALSE)</f>
        <v>0.82599999999999996</v>
      </c>
      <c r="I9505" s="552">
        <f t="shared" si="148"/>
        <v>14273280</v>
      </c>
    </row>
    <row r="9506" spans="1:9">
      <c r="A9506" s="539">
        <v>9505</v>
      </c>
      <c r="B9506" s="540" t="s">
        <v>8534</v>
      </c>
      <c r="C9506" s="540" t="s">
        <v>12384</v>
      </c>
      <c r="D9506" s="540" t="s">
        <v>14096</v>
      </c>
      <c r="E9506" s="540" t="s">
        <v>14338</v>
      </c>
      <c r="F9506" s="556">
        <v>17310000</v>
      </c>
      <c r="G9506" s="541">
        <v>2023</v>
      </c>
      <c r="H9506" s="542">
        <f>VLOOKUP(G9506,[3]잔가율!$B$3:$C$33,2,FALSE)</f>
        <v>0.82599999999999996</v>
      </c>
      <c r="I9506" s="552">
        <f t="shared" si="148"/>
        <v>14298060</v>
      </c>
    </row>
    <row r="9507" spans="1:9">
      <c r="A9507" s="539">
        <v>9506</v>
      </c>
      <c r="B9507" s="540" t="s">
        <v>8534</v>
      </c>
      <c r="C9507" s="540" t="s">
        <v>12384</v>
      </c>
      <c r="D9507" s="540" t="s">
        <v>14096</v>
      </c>
      <c r="E9507" s="540" t="s">
        <v>14339</v>
      </c>
      <c r="F9507" s="556">
        <v>13740000</v>
      </c>
      <c r="G9507" s="541">
        <v>2023</v>
      </c>
      <c r="H9507" s="542">
        <f>VLOOKUP(G9507,[3]잔가율!$B$3:$C$33,2,FALSE)</f>
        <v>0.82599999999999996</v>
      </c>
      <c r="I9507" s="552">
        <f t="shared" si="148"/>
        <v>11349240</v>
      </c>
    </row>
    <row r="9508" spans="1:9">
      <c r="A9508" s="539">
        <v>9507</v>
      </c>
      <c r="B9508" s="540" t="s">
        <v>8534</v>
      </c>
      <c r="C9508" s="540" t="s">
        <v>12384</v>
      </c>
      <c r="D9508" s="540" t="s">
        <v>14096</v>
      </c>
      <c r="E9508" s="540" t="s">
        <v>14340</v>
      </c>
      <c r="F9508" s="556">
        <v>14610000</v>
      </c>
      <c r="G9508" s="541">
        <v>2023</v>
      </c>
      <c r="H9508" s="542">
        <f>VLOOKUP(G9508,[3]잔가율!$B$3:$C$33,2,FALSE)</f>
        <v>0.82599999999999996</v>
      </c>
      <c r="I9508" s="552">
        <f t="shared" si="148"/>
        <v>12067860</v>
      </c>
    </row>
    <row r="9509" spans="1:9">
      <c r="A9509" s="539">
        <v>9508</v>
      </c>
      <c r="B9509" s="540" t="s">
        <v>8534</v>
      </c>
      <c r="C9509" s="540" t="s">
        <v>12384</v>
      </c>
      <c r="D9509" s="540" t="s">
        <v>14096</v>
      </c>
      <c r="E9509" s="540" t="s">
        <v>14341</v>
      </c>
      <c r="F9509" s="556">
        <v>10350000</v>
      </c>
      <c r="G9509" s="541">
        <v>2023</v>
      </c>
      <c r="H9509" s="542">
        <f>VLOOKUP(G9509,[3]잔가율!$B$3:$C$33,2,FALSE)</f>
        <v>0.82599999999999996</v>
      </c>
      <c r="I9509" s="552">
        <f t="shared" si="148"/>
        <v>8549100</v>
      </c>
    </row>
    <row r="9510" spans="1:9">
      <c r="A9510" s="539">
        <v>9509</v>
      </c>
      <c r="B9510" s="540" t="s">
        <v>8534</v>
      </c>
      <c r="C9510" s="540" t="s">
        <v>12384</v>
      </c>
      <c r="D9510" s="540" t="s">
        <v>14096</v>
      </c>
      <c r="E9510" s="540" t="s">
        <v>14342</v>
      </c>
      <c r="F9510" s="556">
        <v>10370000</v>
      </c>
      <c r="G9510" s="541">
        <v>2023</v>
      </c>
      <c r="H9510" s="542">
        <f>VLOOKUP(G9510,[3]잔가율!$B$3:$C$33,2,FALSE)</f>
        <v>0.82599999999999996</v>
      </c>
      <c r="I9510" s="552">
        <f t="shared" si="148"/>
        <v>8565620</v>
      </c>
    </row>
    <row r="9511" spans="1:9">
      <c r="A9511" s="539">
        <v>9510</v>
      </c>
      <c r="B9511" s="540" t="s">
        <v>8534</v>
      </c>
      <c r="C9511" s="540" t="s">
        <v>12384</v>
      </c>
      <c r="D9511" s="540" t="s">
        <v>14096</v>
      </c>
      <c r="E9511" s="540" t="s">
        <v>14343</v>
      </c>
      <c r="F9511" s="556">
        <v>12450000</v>
      </c>
      <c r="G9511" s="541">
        <v>2023</v>
      </c>
      <c r="H9511" s="542">
        <f>VLOOKUP(G9511,[3]잔가율!$B$3:$C$33,2,FALSE)</f>
        <v>0.82599999999999996</v>
      </c>
      <c r="I9511" s="552">
        <f t="shared" si="148"/>
        <v>10283700</v>
      </c>
    </row>
    <row r="9512" spans="1:9">
      <c r="A9512" s="539">
        <v>9511</v>
      </c>
      <c r="B9512" s="540" t="s">
        <v>8534</v>
      </c>
      <c r="C9512" s="540" t="s">
        <v>12384</v>
      </c>
      <c r="D9512" s="540" t="s">
        <v>14096</v>
      </c>
      <c r="E9512" s="540" t="s">
        <v>14344</v>
      </c>
      <c r="F9512" s="556">
        <v>11610000</v>
      </c>
      <c r="G9512" s="541">
        <v>2023</v>
      </c>
      <c r="H9512" s="542">
        <f>VLOOKUP(G9512,[3]잔가율!$B$3:$C$33,2,FALSE)</f>
        <v>0.82599999999999996</v>
      </c>
      <c r="I9512" s="552">
        <f t="shared" si="148"/>
        <v>9589860</v>
      </c>
    </row>
    <row r="9513" spans="1:9">
      <c r="A9513" s="539">
        <v>9512</v>
      </c>
      <c r="B9513" s="540" t="s">
        <v>8534</v>
      </c>
      <c r="C9513" s="540" t="s">
        <v>12384</v>
      </c>
      <c r="D9513" s="540" t="s">
        <v>14096</v>
      </c>
      <c r="E9513" s="540" t="s">
        <v>14345</v>
      </c>
      <c r="F9513" s="556">
        <v>11620000</v>
      </c>
      <c r="G9513" s="541">
        <v>2023</v>
      </c>
      <c r="H9513" s="542">
        <f>VLOOKUP(G9513,[3]잔가율!$B$3:$C$33,2,FALSE)</f>
        <v>0.82599999999999996</v>
      </c>
      <c r="I9513" s="552">
        <f t="shared" si="148"/>
        <v>9598120</v>
      </c>
    </row>
    <row r="9514" spans="1:9">
      <c r="A9514" s="539">
        <v>9513</v>
      </c>
      <c r="B9514" s="540" t="s">
        <v>8534</v>
      </c>
      <c r="C9514" s="540" t="s">
        <v>12384</v>
      </c>
      <c r="D9514" s="540" t="s">
        <v>14096</v>
      </c>
      <c r="E9514" s="540" t="s">
        <v>14346</v>
      </c>
      <c r="F9514" s="556">
        <v>11600000</v>
      </c>
      <c r="G9514" s="541">
        <v>2023</v>
      </c>
      <c r="H9514" s="542">
        <f>VLOOKUP(G9514,[3]잔가율!$B$3:$C$33,2,FALSE)</f>
        <v>0.82599999999999996</v>
      </c>
      <c r="I9514" s="552">
        <f t="shared" si="148"/>
        <v>9581600</v>
      </c>
    </row>
    <row r="9515" spans="1:9">
      <c r="A9515" s="539">
        <v>9514</v>
      </c>
      <c r="B9515" s="540" t="s">
        <v>8534</v>
      </c>
      <c r="C9515" s="540" t="s">
        <v>12384</v>
      </c>
      <c r="D9515" s="540" t="s">
        <v>14096</v>
      </c>
      <c r="E9515" s="540" t="s">
        <v>14347</v>
      </c>
      <c r="F9515" s="556">
        <v>10410000</v>
      </c>
      <c r="G9515" s="541">
        <v>2023</v>
      </c>
      <c r="H9515" s="542">
        <f>VLOOKUP(G9515,[3]잔가율!$B$3:$C$33,2,FALSE)</f>
        <v>0.82599999999999996</v>
      </c>
      <c r="I9515" s="552">
        <f t="shared" si="148"/>
        <v>8598660</v>
      </c>
    </row>
    <row r="9516" spans="1:9">
      <c r="A9516" s="539">
        <v>9515</v>
      </c>
      <c r="B9516" s="540" t="s">
        <v>8534</v>
      </c>
      <c r="C9516" s="540" t="s">
        <v>12384</v>
      </c>
      <c r="D9516" s="540" t="s">
        <v>14096</v>
      </c>
      <c r="E9516" s="540" t="s">
        <v>14348</v>
      </c>
      <c r="F9516" s="556">
        <v>10380000</v>
      </c>
      <c r="G9516" s="541">
        <v>2023</v>
      </c>
      <c r="H9516" s="542">
        <f>VLOOKUP(G9516,[3]잔가율!$B$3:$C$33,2,FALSE)</f>
        <v>0.82599999999999996</v>
      </c>
      <c r="I9516" s="552">
        <f t="shared" si="148"/>
        <v>8573880</v>
      </c>
    </row>
    <row r="9517" spans="1:9">
      <c r="A9517" s="539">
        <v>9516</v>
      </c>
      <c r="B9517" s="540" t="s">
        <v>8534</v>
      </c>
      <c r="C9517" s="540" t="s">
        <v>12384</v>
      </c>
      <c r="D9517" s="540" t="s">
        <v>14096</v>
      </c>
      <c r="E9517" s="540" t="s">
        <v>14349</v>
      </c>
      <c r="F9517" s="556">
        <v>10440000</v>
      </c>
      <c r="G9517" s="541">
        <v>2023</v>
      </c>
      <c r="H9517" s="542">
        <f>VLOOKUP(G9517,[3]잔가율!$B$3:$C$33,2,FALSE)</f>
        <v>0.82599999999999996</v>
      </c>
      <c r="I9517" s="552">
        <f t="shared" si="148"/>
        <v>8623440</v>
      </c>
    </row>
    <row r="9518" spans="1:9">
      <c r="A9518" s="539">
        <v>9517</v>
      </c>
      <c r="B9518" s="540" t="s">
        <v>8534</v>
      </c>
      <c r="C9518" s="540" t="s">
        <v>12384</v>
      </c>
      <c r="D9518" s="540" t="s">
        <v>14096</v>
      </c>
      <c r="E9518" s="540" t="s">
        <v>14350</v>
      </c>
      <c r="F9518" s="556">
        <v>10540000</v>
      </c>
      <c r="G9518" s="541">
        <v>2023</v>
      </c>
      <c r="H9518" s="542">
        <f>VLOOKUP(G9518,[3]잔가율!$B$3:$C$33,2,FALSE)</f>
        <v>0.82599999999999996</v>
      </c>
      <c r="I9518" s="552">
        <f t="shared" si="148"/>
        <v>8706040</v>
      </c>
    </row>
    <row r="9519" spans="1:9">
      <c r="A9519" s="539">
        <v>9518</v>
      </c>
      <c r="B9519" s="540" t="s">
        <v>8534</v>
      </c>
      <c r="C9519" s="540" t="s">
        <v>12384</v>
      </c>
      <c r="D9519" s="540" t="s">
        <v>14096</v>
      </c>
      <c r="E9519" s="540" t="s">
        <v>14351</v>
      </c>
      <c r="F9519" s="556">
        <v>13180000</v>
      </c>
      <c r="G9519" s="541">
        <v>2023</v>
      </c>
      <c r="H9519" s="542">
        <f>VLOOKUP(G9519,[3]잔가율!$B$3:$C$33,2,FALSE)</f>
        <v>0.82599999999999996</v>
      </c>
      <c r="I9519" s="552">
        <f t="shared" si="148"/>
        <v>10886680</v>
      </c>
    </row>
    <row r="9520" spans="1:9">
      <c r="A9520" s="539">
        <v>9519</v>
      </c>
      <c r="B9520" s="540" t="s">
        <v>8534</v>
      </c>
      <c r="C9520" s="540" t="s">
        <v>12384</v>
      </c>
      <c r="D9520" s="540" t="s">
        <v>14096</v>
      </c>
      <c r="E9520" s="540" t="s">
        <v>14352</v>
      </c>
      <c r="F9520" s="556">
        <v>10760000</v>
      </c>
      <c r="G9520" s="541">
        <v>2023</v>
      </c>
      <c r="H9520" s="542">
        <f>VLOOKUP(G9520,[3]잔가율!$B$3:$C$33,2,FALSE)</f>
        <v>0.82599999999999996</v>
      </c>
      <c r="I9520" s="552">
        <f t="shared" si="148"/>
        <v>8887760</v>
      </c>
    </row>
    <row r="9521" spans="1:9">
      <c r="A9521" s="539">
        <v>9520</v>
      </c>
      <c r="B9521" s="540" t="s">
        <v>8534</v>
      </c>
      <c r="C9521" s="540" t="s">
        <v>12384</v>
      </c>
      <c r="D9521" s="540" t="s">
        <v>14096</v>
      </c>
      <c r="E9521" s="540" t="s">
        <v>14353</v>
      </c>
      <c r="F9521" s="556">
        <v>11170000</v>
      </c>
      <c r="G9521" s="541">
        <v>2023</v>
      </c>
      <c r="H9521" s="542">
        <f>VLOOKUP(G9521,[3]잔가율!$B$3:$C$33,2,FALSE)</f>
        <v>0.82599999999999996</v>
      </c>
      <c r="I9521" s="552">
        <f t="shared" si="148"/>
        <v>9226420</v>
      </c>
    </row>
    <row r="9522" spans="1:9">
      <c r="A9522" s="539">
        <v>9521</v>
      </c>
      <c r="B9522" s="540" t="s">
        <v>8534</v>
      </c>
      <c r="C9522" s="540" t="s">
        <v>12384</v>
      </c>
      <c r="D9522" s="540" t="s">
        <v>14096</v>
      </c>
      <c r="E9522" s="540" t="s">
        <v>14354</v>
      </c>
      <c r="F9522" s="556">
        <v>11760000</v>
      </c>
      <c r="G9522" s="541">
        <v>2023</v>
      </c>
      <c r="H9522" s="542">
        <f>VLOOKUP(G9522,[3]잔가율!$B$3:$C$33,2,FALSE)</f>
        <v>0.82599999999999996</v>
      </c>
      <c r="I9522" s="552">
        <f t="shared" si="148"/>
        <v>9713760</v>
      </c>
    </row>
    <row r="9523" spans="1:9">
      <c r="A9523" s="539">
        <v>9522</v>
      </c>
      <c r="B9523" s="540" t="s">
        <v>8534</v>
      </c>
      <c r="C9523" s="540" t="s">
        <v>12384</v>
      </c>
      <c r="D9523" s="540" t="s">
        <v>14096</v>
      </c>
      <c r="E9523" s="540" t="s">
        <v>14355</v>
      </c>
      <c r="F9523" s="556">
        <v>11780000</v>
      </c>
      <c r="G9523" s="541">
        <v>2023</v>
      </c>
      <c r="H9523" s="542">
        <f>VLOOKUP(G9523,[3]잔가율!$B$3:$C$33,2,FALSE)</f>
        <v>0.82599999999999996</v>
      </c>
      <c r="I9523" s="552">
        <f t="shared" si="148"/>
        <v>9730280</v>
      </c>
    </row>
    <row r="9524" spans="1:9">
      <c r="A9524" s="539">
        <v>9523</v>
      </c>
      <c r="B9524" s="540" t="s">
        <v>8534</v>
      </c>
      <c r="C9524" s="540" t="s">
        <v>12384</v>
      </c>
      <c r="D9524" s="540" t="s">
        <v>14096</v>
      </c>
      <c r="E9524" s="540" t="s">
        <v>14356</v>
      </c>
      <c r="F9524" s="556">
        <v>10700000</v>
      </c>
      <c r="G9524" s="541">
        <v>2023</v>
      </c>
      <c r="H9524" s="542">
        <f>VLOOKUP(G9524,[3]잔가율!$B$3:$C$33,2,FALSE)</f>
        <v>0.82599999999999996</v>
      </c>
      <c r="I9524" s="552">
        <f t="shared" si="148"/>
        <v>8838200</v>
      </c>
    </row>
    <row r="9525" spans="1:9">
      <c r="A9525" s="539">
        <v>9524</v>
      </c>
      <c r="B9525" s="540" t="s">
        <v>8534</v>
      </c>
      <c r="C9525" s="540" t="s">
        <v>12384</v>
      </c>
      <c r="D9525" s="540" t="s">
        <v>14096</v>
      </c>
      <c r="E9525" s="540" t="s">
        <v>14357</v>
      </c>
      <c r="F9525" s="556">
        <v>11350000</v>
      </c>
      <c r="G9525" s="541">
        <v>2023</v>
      </c>
      <c r="H9525" s="542">
        <f>VLOOKUP(G9525,[3]잔가율!$B$3:$C$33,2,FALSE)</f>
        <v>0.82599999999999996</v>
      </c>
      <c r="I9525" s="552">
        <f t="shared" si="148"/>
        <v>9375100</v>
      </c>
    </row>
    <row r="9526" spans="1:9">
      <c r="A9526" s="539">
        <v>9525</v>
      </c>
      <c r="B9526" s="540" t="s">
        <v>8534</v>
      </c>
      <c r="C9526" s="540" t="s">
        <v>12384</v>
      </c>
      <c r="D9526" s="540" t="s">
        <v>14096</v>
      </c>
      <c r="E9526" s="540" t="s">
        <v>14358</v>
      </c>
      <c r="F9526" s="556">
        <v>21500000</v>
      </c>
      <c r="G9526" s="541">
        <v>2023</v>
      </c>
      <c r="H9526" s="542">
        <f>VLOOKUP(G9526,[3]잔가율!$B$3:$C$33,2,FALSE)</f>
        <v>0.82599999999999996</v>
      </c>
      <c r="I9526" s="552">
        <f t="shared" si="148"/>
        <v>17759000</v>
      </c>
    </row>
    <row r="9527" spans="1:9">
      <c r="A9527" s="539">
        <v>9526</v>
      </c>
      <c r="B9527" s="540" t="s">
        <v>8534</v>
      </c>
      <c r="C9527" s="540" t="s">
        <v>12384</v>
      </c>
      <c r="D9527" s="540" t="s">
        <v>14096</v>
      </c>
      <c r="E9527" s="540" t="s">
        <v>14359</v>
      </c>
      <c r="F9527" s="556">
        <v>21000000</v>
      </c>
      <c r="G9527" s="541">
        <v>2023</v>
      </c>
      <c r="H9527" s="542">
        <f>VLOOKUP(G9527,[3]잔가율!$B$3:$C$33,2,FALSE)</f>
        <v>0.82599999999999996</v>
      </c>
      <c r="I9527" s="552">
        <f t="shared" si="148"/>
        <v>17346000</v>
      </c>
    </row>
    <row r="9528" spans="1:9">
      <c r="A9528" s="539">
        <v>9527</v>
      </c>
      <c r="B9528" s="540" t="s">
        <v>8534</v>
      </c>
      <c r="C9528" s="540" t="s">
        <v>12384</v>
      </c>
      <c r="D9528" s="540" t="s">
        <v>14096</v>
      </c>
      <c r="E9528" s="540" t="s">
        <v>14360</v>
      </c>
      <c r="F9528" s="556">
        <v>19600000</v>
      </c>
      <c r="G9528" s="541">
        <v>2023</v>
      </c>
      <c r="H9528" s="542">
        <f>VLOOKUP(G9528,[3]잔가율!$B$3:$C$33,2,FALSE)</f>
        <v>0.82599999999999996</v>
      </c>
      <c r="I9528" s="552">
        <f t="shared" si="148"/>
        <v>16189600</v>
      </c>
    </row>
    <row r="9529" spans="1:9">
      <c r="A9529" s="539">
        <v>9528</v>
      </c>
      <c r="B9529" s="540" t="s">
        <v>8534</v>
      </c>
      <c r="C9529" s="540" t="s">
        <v>12384</v>
      </c>
      <c r="D9529" s="540" t="s">
        <v>14096</v>
      </c>
      <c r="E9529" s="540" t="s">
        <v>14361</v>
      </c>
      <c r="F9529" s="556">
        <v>19580000</v>
      </c>
      <c r="G9529" s="541">
        <v>2023</v>
      </c>
      <c r="H9529" s="542">
        <f>VLOOKUP(G9529,[3]잔가율!$B$3:$C$33,2,FALSE)</f>
        <v>0.82599999999999996</v>
      </c>
      <c r="I9529" s="552">
        <f t="shared" si="148"/>
        <v>16173080</v>
      </c>
    </row>
    <row r="9530" spans="1:9">
      <c r="A9530" s="539">
        <v>9529</v>
      </c>
      <c r="B9530" s="540" t="s">
        <v>8534</v>
      </c>
      <c r="C9530" s="540" t="s">
        <v>12384</v>
      </c>
      <c r="D9530" s="540" t="s">
        <v>14096</v>
      </c>
      <c r="E9530" s="540" t="s">
        <v>14362</v>
      </c>
      <c r="F9530" s="556">
        <v>20660000</v>
      </c>
      <c r="G9530" s="541">
        <v>2023</v>
      </c>
      <c r="H9530" s="542">
        <f>VLOOKUP(G9530,[3]잔가율!$B$3:$C$33,2,FALSE)</f>
        <v>0.82599999999999996</v>
      </c>
      <c r="I9530" s="552">
        <f t="shared" si="148"/>
        <v>17065160</v>
      </c>
    </row>
    <row r="9531" spans="1:9">
      <c r="A9531" s="539">
        <v>9530</v>
      </c>
      <c r="B9531" s="540" t="s">
        <v>8534</v>
      </c>
      <c r="C9531" s="540" t="s">
        <v>12384</v>
      </c>
      <c r="D9531" s="540" t="s">
        <v>14096</v>
      </c>
      <c r="E9531" s="540" t="s">
        <v>14363</v>
      </c>
      <c r="F9531" s="556">
        <v>19110000</v>
      </c>
      <c r="G9531" s="541">
        <v>2023</v>
      </c>
      <c r="H9531" s="542">
        <f>VLOOKUP(G9531,[3]잔가율!$B$3:$C$33,2,FALSE)</f>
        <v>0.82599999999999996</v>
      </c>
      <c r="I9531" s="552">
        <f t="shared" si="148"/>
        <v>15784860</v>
      </c>
    </row>
    <row r="9532" spans="1:9">
      <c r="A9532" s="539">
        <v>9531</v>
      </c>
      <c r="B9532" s="540" t="s">
        <v>8534</v>
      </c>
      <c r="C9532" s="540" t="s">
        <v>12384</v>
      </c>
      <c r="D9532" s="540" t="s">
        <v>14096</v>
      </c>
      <c r="E9532" s="540" t="s">
        <v>14364</v>
      </c>
      <c r="F9532" s="556">
        <v>17350000</v>
      </c>
      <c r="G9532" s="541">
        <v>2023</v>
      </c>
      <c r="H9532" s="542">
        <f>VLOOKUP(G9532,[3]잔가율!$B$3:$C$33,2,FALSE)</f>
        <v>0.82599999999999996</v>
      </c>
      <c r="I9532" s="552">
        <f t="shared" si="148"/>
        <v>14331100</v>
      </c>
    </row>
    <row r="9533" spans="1:9">
      <c r="A9533" s="539">
        <v>9532</v>
      </c>
      <c r="B9533" s="540" t="s">
        <v>8534</v>
      </c>
      <c r="C9533" s="540" t="s">
        <v>12384</v>
      </c>
      <c r="D9533" s="540" t="s">
        <v>14096</v>
      </c>
      <c r="E9533" s="540" t="s">
        <v>14365</v>
      </c>
      <c r="F9533" s="556">
        <v>17210000</v>
      </c>
      <c r="G9533" s="541">
        <v>2023</v>
      </c>
      <c r="H9533" s="542">
        <f>VLOOKUP(G9533,[3]잔가율!$B$3:$C$33,2,FALSE)</f>
        <v>0.82599999999999996</v>
      </c>
      <c r="I9533" s="552">
        <f t="shared" si="148"/>
        <v>14215460</v>
      </c>
    </row>
    <row r="9534" spans="1:9">
      <c r="A9534" s="539">
        <v>9533</v>
      </c>
      <c r="B9534" s="540" t="s">
        <v>8534</v>
      </c>
      <c r="C9534" s="540" t="s">
        <v>12384</v>
      </c>
      <c r="D9534" s="540" t="s">
        <v>14096</v>
      </c>
      <c r="E9534" s="540" t="s">
        <v>14366</v>
      </c>
      <c r="F9534" s="556">
        <v>16350000</v>
      </c>
      <c r="G9534" s="541">
        <v>2023</v>
      </c>
      <c r="H9534" s="542">
        <f>VLOOKUP(G9534,[3]잔가율!$B$3:$C$33,2,FALSE)</f>
        <v>0.82599999999999996</v>
      </c>
      <c r="I9534" s="552">
        <f t="shared" si="148"/>
        <v>13505100</v>
      </c>
    </row>
    <row r="9535" spans="1:9">
      <c r="A9535" s="539">
        <v>9534</v>
      </c>
      <c r="B9535" s="540" t="s">
        <v>8534</v>
      </c>
      <c r="C9535" s="540" t="s">
        <v>12384</v>
      </c>
      <c r="D9535" s="540" t="s">
        <v>14096</v>
      </c>
      <c r="E9535" s="540" t="s">
        <v>14367</v>
      </c>
      <c r="F9535" s="556">
        <v>15550000</v>
      </c>
      <c r="G9535" s="541">
        <v>2023</v>
      </c>
      <c r="H9535" s="542">
        <f>VLOOKUP(G9535,[3]잔가율!$B$3:$C$33,2,FALSE)</f>
        <v>0.82599999999999996</v>
      </c>
      <c r="I9535" s="552">
        <f t="shared" si="148"/>
        <v>12844300</v>
      </c>
    </row>
    <row r="9536" spans="1:9">
      <c r="A9536" s="539">
        <v>9535</v>
      </c>
      <c r="B9536" s="540" t="s">
        <v>8534</v>
      </c>
      <c r="C9536" s="540" t="s">
        <v>12384</v>
      </c>
      <c r="D9536" s="540" t="s">
        <v>14096</v>
      </c>
      <c r="E9536" s="540" t="s">
        <v>14368</v>
      </c>
      <c r="F9536" s="556">
        <v>18130000</v>
      </c>
      <c r="G9536" s="541">
        <v>2023</v>
      </c>
      <c r="H9536" s="542">
        <f>VLOOKUP(G9536,[3]잔가율!$B$3:$C$33,2,FALSE)</f>
        <v>0.82599999999999996</v>
      </c>
      <c r="I9536" s="552">
        <f t="shared" si="148"/>
        <v>14975380</v>
      </c>
    </row>
    <row r="9537" spans="1:9">
      <c r="A9537" s="539">
        <v>9536</v>
      </c>
      <c r="B9537" s="540" t="s">
        <v>8534</v>
      </c>
      <c r="C9537" s="540" t="s">
        <v>12384</v>
      </c>
      <c r="D9537" s="540" t="s">
        <v>14096</v>
      </c>
      <c r="E9537" s="540" t="s">
        <v>14369</v>
      </c>
      <c r="F9537" s="556">
        <v>18020000</v>
      </c>
      <c r="G9537" s="541">
        <v>2023</v>
      </c>
      <c r="H9537" s="542">
        <f>VLOOKUP(G9537,[3]잔가율!$B$3:$C$33,2,FALSE)</f>
        <v>0.82599999999999996</v>
      </c>
      <c r="I9537" s="552">
        <f t="shared" si="148"/>
        <v>14884520</v>
      </c>
    </row>
    <row r="9538" spans="1:9">
      <c r="A9538" s="539">
        <v>9537</v>
      </c>
      <c r="B9538" s="540" t="s">
        <v>8534</v>
      </c>
      <c r="C9538" s="540" t="s">
        <v>12384</v>
      </c>
      <c r="D9538" s="540" t="s">
        <v>14096</v>
      </c>
      <c r="E9538" s="540" t="s">
        <v>14370</v>
      </c>
      <c r="F9538" s="556">
        <v>16540000</v>
      </c>
      <c r="G9538" s="541">
        <v>2023</v>
      </c>
      <c r="H9538" s="542">
        <f>VLOOKUP(G9538,[3]잔가율!$B$3:$C$33,2,FALSE)</f>
        <v>0.82599999999999996</v>
      </c>
      <c r="I9538" s="552">
        <f t="shared" ref="I9538:I9601" si="149">ROUNDDOWN(F9538*H9538,0)</f>
        <v>13662040</v>
      </c>
    </row>
    <row r="9539" spans="1:9">
      <c r="A9539" s="539">
        <v>9538</v>
      </c>
      <c r="B9539" s="540" t="s">
        <v>8534</v>
      </c>
      <c r="C9539" s="540" t="s">
        <v>12384</v>
      </c>
      <c r="D9539" s="540" t="s">
        <v>14096</v>
      </c>
      <c r="E9539" s="540" t="s">
        <v>14371</v>
      </c>
      <c r="F9539" s="556">
        <v>16460000</v>
      </c>
      <c r="G9539" s="541">
        <v>2023</v>
      </c>
      <c r="H9539" s="542">
        <f>VLOOKUP(G9539,[3]잔가율!$B$3:$C$33,2,FALSE)</f>
        <v>0.82599999999999996</v>
      </c>
      <c r="I9539" s="552">
        <f t="shared" si="149"/>
        <v>13595960</v>
      </c>
    </row>
    <row r="9540" spans="1:9">
      <c r="A9540" s="539">
        <v>9539</v>
      </c>
      <c r="B9540" s="540" t="s">
        <v>8534</v>
      </c>
      <c r="C9540" s="540" t="s">
        <v>12384</v>
      </c>
      <c r="D9540" s="540" t="s">
        <v>14096</v>
      </c>
      <c r="E9540" s="540" t="s">
        <v>14372</v>
      </c>
      <c r="F9540" s="556">
        <v>19530000</v>
      </c>
      <c r="G9540" s="541">
        <v>2023</v>
      </c>
      <c r="H9540" s="542">
        <f>VLOOKUP(G9540,[3]잔가율!$B$3:$C$33,2,FALSE)</f>
        <v>0.82599999999999996</v>
      </c>
      <c r="I9540" s="552">
        <f t="shared" si="149"/>
        <v>16131780</v>
      </c>
    </row>
    <row r="9541" spans="1:9">
      <c r="A9541" s="539">
        <v>9540</v>
      </c>
      <c r="B9541" s="540" t="s">
        <v>8534</v>
      </c>
      <c r="C9541" s="540" t="s">
        <v>12384</v>
      </c>
      <c r="D9541" s="540" t="s">
        <v>14096</v>
      </c>
      <c r="E9541" s="540" t="s">
        <v>14373</v>
      </c>
      <c r="F9541" s="556">
        <v>17410000</v>
      </c>
      <c r="G9541" s="541">
        <v>2023</v>
      </c>
      <c r="H9541" s="542">
        <f>VLOOKUP(G9541,[3]잔가율!$B$3:$C$33,2,FALSE)</f>
        <v>0.82599999999999996</v>
      </c>
      <c r="I9541" s="552">
        <f t="shared" si="149"/>
        <v>14380660</v>
      </c>
    </row>
    <row r="9542" spans="1:9">
      <c r="A9542" s="539">
        <v>9541</v>
      </c>
      <c r="B9542" s="540" t="s">
        <v>8534</v>
      </c>
      <c r="C9542" s="540" t="s">
        <v>12384</v>
      </c>
      <c r="D9542" s="540" t="s">
        <v>14096</v>
      </c>
      <c r="E9542" s="540" t="s">
        <v>14374</v>
      </c>
      <c r="F9542" s="556">
        <v>19170000</v>
      </c>
      <c r="G9542" s="541">
        <v>2023</v>
      </c>
      <c r="H9542" s="542">
        <f>VLOOKUP(G9542,[3]잔가율!$B$3:$C$33,2,FALSE)</f>
        <v>0.82599999999999996</v>
      </c>
      <c r="I9542" s="552">
        <f t="shared" si="149"/>
        <v>15834420</v>
      </c>
    </row>
    <row r="9543" spans="1:9">
      <c r="A9543" s="539">
        <v>9542</v>
      </c>
      <c r="B9543" s="540" t="s">
        <v>8534</v>
      </c>
      <c r="C9543" s="540" t="s">
        <v>12384</v>
      </c>
      <c r="D9543" s="540" t="s">
        <v>14096</v>
      </c>
      <c r="E9543" s="540" t="s">
        <v>14375</v>
      </c>
      <c r="F9543" s="556">
        <v>19060000</v>
      </c>
      <c r="G9543" s="541">
        <v>2023</v>
      </c>
      <c r="H9543" s="542">
        <f>VLOOKUP(G9543,[3]잔가율!$B$3:$C$33,2,FALSE)</f>
        <v>0.82599999999999996</v>
      </c>
      <c r="I9543" s="552">
        <f t="shared" si="149"/>
        <v>15743560</v>
      </c>
    </row>
    <row r="9544" spans="1:9">
      <c r="A9544" s="539">
        <v>9543</v>
      </c>
      <c r="B9544" s="540" t="s">
        <v>8534</v>
      </c>
      <c r="C9544" s="540" t="s">
        <v>12384</v>
      </c>
      <c r="D9544" s="540" t="s">
        <v>14096</v>
      </c>
      <c r="E9544" s="540" t="s">
        <v>14376</v>
      </c>
      <c r="F9544" s="556">
        <v>17270000</v>
      </c>
      <c r="G9544" s="541">
        <v>2023</v>
      </c>
      <c r="H9544" s="542">
        <f>VLOOKUP(G9544,[3]잔가율!$B$3:$C$33,2,FALSE)</f>
        <v>0.82599999999999996</v>
      </c>
      <c r="I9544" s="552">
        <f t="shared" si="149"/>
        <v>14265020</v>
      </c>
    </row>
    <row r="9545" spans="1:9">
      <c r="A9545" s="539">
        <v>9544</v>
      </c>
      <c r="B9545" s="540" t="s">
        <v>8534</v>
      </c>
      <c r="C9545" s="540" t="s">
        <v>12384</v>
      </c>
      <c r="D9545" s="540" t="s">
        <v>14096</v>
      </c>
      <c r="E9545" s="540" t="s">
        <v>14377</v>
      </c>
      <c r="F9545" s="556">
        <v>16730000</v>
      </c>
      <c r="G9545" s="541">
        <v>2023</v>
      </c>
      <c r="H9545" s="542">
        <f>VLOOKUP(G9545,[3]잔가율!$B$3:$C$33,2,FALSE)</f>
        <v>0.82599999999999996</v>
      </c>
      <c r="I9545" s="552">
        <f t="shared" si="149"/>
        <v>13818980</v>
      </c>
    </row>
    <row r="9546" spans="1:9">
      <c r="A9546" s="539">
        <v>9545</v>
      </c>
      <c r="B9546" s="540" t="s">
        <v>8534</v>
      </c>
      <c r="C9546" s="540" t="s">
        <v>12384</v>
      </c>
      <c r="D9546" s="540" t="s">
        <v>14096</v>
      </c>
      <c r="E9546" s="540" t="s">
        <v>14378</v>
      </c>
      <c r="F9546" s="556">
        <v>25400000</v>
      </c>
      <c r="G9546" s="541">
        <v>2023</v>
      </c>
      <c r="H9546" s="542">
        <f>VLOOKUP(G9546,[3]잔가율!$B$3:$C$33,2,FALSE)</f>
        <v>0.82599999999999996</v>
      </c>
      <c r="I9546" s="552">
        <f t="shared" si="149"/>
        <v>20980400</v>
      </c>
    </row>
    <row r="9547" spans="1:9">
      <c r="A9547" s="539">
        <v>9546</v>
      </c>
      <c r="B9547" s="544" t="s">
        <v>8534</v>
      </c>
      <c r="C9547" s="544" t="s">
        <v>12384</v>
      </c>
      <c r="D9547" s="544" t="s">
        <v>14096</v>
      </c>
      <c r="E9547" s="544" t="s">
        <v>14379</v>
      </c>
      <c r="F9547" s="559">
        <v>23710000</v>
      </c>
      <c r="G9547" s="541">
        <v>2023</v>
      </c>
      <c r="H9547" s="542">
        <f>VLOOKUP(G9547,[3]잔가율!$B$3:$C$33,2,FALSE)</f>
        <v>0.82599999999999996</v>
      </c>
      <c r="I9547" s="552">
        <f t="shared" si="149"/>
        <v>19584460</v>
      </c>
    </row>
    <row r="9548" spans="1:9">
      <c r="A9548" s="539">
        <v>9547</v>
      </c>
      <c r="B9548" s="540" t="s">
        <v>8534</v>
      </c>
      <c r="C9548" s="540" t="s">
        <v>12384</v>
      </c>
      <c r="D9548" s="540" t="s">
        <v>14096</v>
      </c>
      <c r="E9548" s="540" t="s">
        <v>14380</v>
      </c>
      <c r="F9548" s="556">
        <v>21280000</v>
      </c>
      <c r="G9548" s="541">
        <v>2023</v>
      </c>
      <c r="H9548" s="542">
        <f>VLOOKUP(G9548,[3]잔가율!$B$3:$C$33,2,FALSE)</f>
        <v>0.82599999999999996</v>
      </c>
      <c r="I9548" s="552">
        <f t="shared" si="149"/>
        <v>17577280</v>
      </c>
    </row>
    <row r="9549" spans="1:9">
      <c r="A9549" s="539">
        <v>9548</v>
      </c>
      <c r="B9549" s="540" t="s">
        <v>8534</v>
      </c>
      <c r="C9549" s="540" t="s">
        <v>12384</v>
      </c>
      <c r="D9549" s="540" t="s">
        <v>14096</v>
      </c>
      <c r="E9549" s="540" t="s">
        <v>14381</v>
      </c>
      <c r="F9549" s="556">
        <v>24360000</v>
      </c>
      <c r="G9549" s="541">
        <v>2023</v>
      </c>
      <c r="H9549" s="542">
        <f>VLOOKUP(G9549,[3]잔가율!$B$3:$C$33,2,FALSE)</f>
        <v>0.82599999999999996</v>
      </c>
      <c r="I9549" s="552">
        <f t="shared" si="149"/>
        <v>20121360</v>
      </c>
    </row>
    <row r="9550" spans="1:9">
      <c r="A9550" s="539">
        <v>9549</v>
      </c>
      <c r="B9550" s="540" t="s">
        <v>8534</v>
      </c>
      <c r="C9550" s="540" t="s">
        <v>12384</v>
      </c>
      <c r="D9550" s="540" t="s">
        <v>14096</v>
      </c>
      <c r="E9550" s="540" t="s">
        <v>14382</v>
      </c>
      <c r="F9550" s="556">
        <v>20560000</v>
      </c>
      <c r="G9550" s="541">
        <v>2023</v>
      </c>
      <c r="H9550" s="542">
        <f>VLOOKUP(G9550,[3]잔가율!$B$3:$C$33,2,FALSE)</f>
        <v>0.82599999999999996</v>
      </c>
      <c r="I9550" s="552">
        <f t="shared" si="149"/>
        <v>16982560</v>
      </c>
    </row>
    <row r="9551" spans="1:9">
      <c r="A9551" s="539">
        <v>9550</v>
      </c>
      <c r="B9551" s="540" t="s">
        <v>8534</v>
      </c>
      <c r="C9551" s="540" t="s">
        <v>12384</v>
      </c>
      <c r="D9551" s="540" t="s">
        <v>14096</v>
      </c>
      <c r="E9551" s="540" t="s">
        <v>14383</v>
      </c>
      <c r="F9551" s="556">
        <v>20100000</v>
      </c>
      <c r="G9551" s="541">
        <v>2023</v>
      </c>
      <c r="H9551" s="542">
        <f>VLOOKUP(G9551,[3]잔가율!$B$3:$C$33,2,FALSE)</f>
        <v>0.82599999999999996</v>
      </c>
      <c r="I9551" s="552">
        <f t="shared" si="149"/>
        <v>16602600</v>
      </c>
    </row>
    <row r="9552" spans="1:9">
      <c r="A9552" s="539">
        <v>9551</v>
      </c>
      <c r="B9552" s="540" t="s">
        <v>8534</v>
      </c>
      <c r="C9552" s="540" t="s">
        <v>12384</v>
      </c>
      <c r="D9552" s="540" t="s">
        <v>14096</v>
      </c>
      <c r="E9552" s="540" t="s">
        <v>14384</v>
      </c>
      <c r="F9552" s="556">
        <v>20100000</v>
      </c>
      <c r="G9552" s="541">
        <v>2023</v>
      </c>
      <c r="H9552" s="542">
        <f>VLOOKUP(G9552,[3]잔가율!$B$3:$C$33,2,FALSE)</f>
        <v>0.82599999999999996</v>
      </c>
      <c r="I9552" s="552">
        <f t="shared" si="149"/>
        <v>16602600</v>
      </c>
    </row>
    <row r="9553" spans="1:9">
      <c r="A9553" s="539">
        <v>9552</v>
      </c>
      <c r="B9553" s="540" t="s">
        <v>8534</v>
      </c>
      <c r="C9553" s="540" t="s">
        <v>12384</v>
      </c>
      <c r="D9553" s="540" t="s">
        <v>14096</v>
      </c>
      <c r="E9553" s="540" t="s">
        <v>14385</v>
      </c>
      <c r="F9553" s="556">
        <v>13150000</v>
      </c>
      <c r="G9553" s="541">
        <v>2023</v>
      </c>
      <c r="H9553" s="542">
        <f>VLOOKUP(G9553,[3]잔가율!$B$3:$C$33,2,FALSE)</f>
        <v>0.82599999999999996</v>
      </c>
      <c r="I9553" s="552">
        <f t="shared" si="149"/>
        <v>10861900</v>
      </c>
    </row>
    <row r="9554" spans="1:9">
      <c r="A9554" s="539">
        <v>9553</v>
      </c>
      <c r="B9554" s="540" t="s">
        <v>8534</v>
      </c>
      <c r="C9554" s="540" t="s">
        <v>12384</v>
      </c>
      <c r="D9554" s="540" t="s">
        <v>14096</v>
      </c>
      <c r="E9554" s="540" t="s">
        <v>14386</v>
      </c>
      <c r="F9554" s="556">
        <v>24300000</v>
      </c>
      <c r="G9554" s="541">
        <v>2023</v>
      </c>
      <c r="H9554" s="542">
        <f>VLOOKUP(G9554,[3]잔가율!$B$3:$C$33,2,FALSE)</f>
        <v>0.82599999999999996</v>
      </c>
      <c r="I9554" s="552">
        <f t="shared" si="149"/>
        <v>20071800</v>
      </c>
    </row>
    <row r="9555" spans="1:9">
      <c r="A9555" s="539">
        <v>9554</v>
      </c>
      <c r="B9555" s="540" t="s">
        <v>8534</v>
      </c>
      <c r="C9555" s="540" t="s">
        <v>12384</v>
      </c>
      <c r="D9555" s="540" t="s">
        <v>14096</v>
      </c>
      <c r="E9555" s="540" t="s">
        <v>14387</v>
      </c>
      <c r="F9555" s="556">
        <v>24880000</v>
      </c>
      <c r="G9555" s="541">
        <v>2023</v>
      </c>
      <c r="H9555" s="542">
        <f>VLOOKUP(G9555,[3]잔가율!$B$3:$C$33,2,FALSE)</f>
        <v>0.82599999999999996</v>
      </c>
      <c r="I9555" s="552">
        <f t="shared" si="149"/>
        <v>20550880</v>
      </c>
    </row>
    <row r="9556" spans="1:9">
      <c r="A9556" s="539">
        <v>9555</v>
      </c>
      <c r="B9556" s="540" t="s">
        <v>8534</v>
      </c>
      <c r="C9556" s="540" t="s">
        <v>12384</v>
      </c>
      <c r="D9556" s="540" t="s">
        <v>14096</v>
      </c>
      <c r="E9556" s="540" t="s">
        <v>14388</v>
      </c>
      <c r="F9556" s="556">
        <v>27420000</v>
      </c>
      <c r="G9556" s="541">
        <v>2023</v>
      </c>
      <c r="H9556" s="542">
        <f>VLOOKUP(G9556,[3]잔가율!$B$3:$C$33,2,FALSE)</f>
        <v>0.82599999999999996</v>
      </c>
      <c r="I9556" s="552">
        <f t="shared" si="149"/>
        <v>22648920</v>
      </c>
    </row>
    <row r="9557" spans="1:9">
      <c r="A9557" s="539">
        <v>9556</v>
      </c>
      <c r="B9557" s="540" t="s">
        <v>8534</v>
      </c>
      <c r="C9557" s="540" t="s">
        <v>12384</v>
      </c>
      <c r="D9557" s="540" t="s">
        <v>14096</v>
      </c>
      <c r="E9557" s="540" t="s">
        <v>14389</v>
      </c>
      <c r="F9557" s="556">
        <v>24910000</v>
      </c>
      <c r="G9557" s="541">
        <v>2023</v>
      </c>
      <c r="H9557" s="542">
        <f>VLOOKUP(G9557,[3]잔가율!$B$3:$C$33,2,FALSE)</f>
        <v>0.82599999999999996</v>
      </c>
      <c r="I9557" s="552">
        <f t="shared" si="149"/>
        <v>20575660</v>
      </c>
    </row>
    <row r="9558" spans="1:9">
      <c r="A9558" s="539">
        <v>9557</v>
      </c>
      <c r="B9558" s="540" t="s">
        <v>8534</v>
      </c>
      <c r="C9558" s="540" t="s">
        <v>12384</v>
      </c>
      <c r="D9558" s="540" t="s">
        <v>14096</v>
      </c>
      <c r="E9558" s="540" t="s">
        <v>14390</v>
      </c>
      <c r="F9558" s="556">
        <v>25520000</v>
      </c>
      <c r="G9558" s="541">
        <v>2023</v>
      </c>
      <c r="H9558" s="542">
        <f>VLOOKUP(G9558,[3]잔가율!$B$3:$C$33,2,FALSE)</f>
        <v>0.82599999999999996</v>
      </c>
      <c r="I9558" s="552">
        <f t="shared" si="149"/>
        <v>21079520</v>
      </c>
    </row>
    <row r="9559" spans="1:9">
      <c r="A9559" s="539">
        <v>9558</v>
      </c>
      <c r="B9559" s="540" t="s">
        <v>8534</v>
      </c>
      <c r="C9559" s="540" t="s">
        <v>12384</v>
      </c>
      <c r="D9559" s="540" t="s">
        <v>14096</v>
      </c>
      <c r="E9559" s="540" t="s">
        <v>14391</v>
      </c>
      <c r="F9559" s="556">
        <v>25270000</v>
      </c>
      <c r="G9559" s="541">
        <v>2023</v>
      </c>
      <c r="H9559" s="542">
        <f>VLOOKUP(G9559,[3]잔가율!$B$3:$C$33,2,FALSE)</f>
        <v>0.82599999999999996</v>
      </c>
      <c r="I9559" s="552">
        <f t="shared" si="149"/>
        <v>20873020</v>
      </c>
    </row>
    <row r="9560" spans="1:9">
      <c r="A9560" s="539">
        <v>9559</v>
      </c>
      <c r="B9560" s="540" t="s">
        <v>8534</v>
      </c>
      <c r="C9560" s="540" t="s">
        <v>12384</v>
      </c>
      <c r="D9560" s="540" t="s">
        <v>14096</v>
      </c>
      <c r="E9560" s="540" t="s">
        <v>14392</v>
      </c>
      <c r="F9560" s="556">
        <v>25420000</v>
      </c>
      <c r="G9560" s="541">
        <v>2023</v>
      </c>
      <c r="H9560" s="542">
        <f>VLOOKUP(G9560,[3]잔가율!$B$3:$C$33,2,FALSE)</f>
        <v>0.82599999999999996</v>
      </c>
      <c r="I9560" s="552">
        <f t="shared" si="149"/>
        <v>20996920</v>
      </c>
    </row>
    <row r="9561" spans="1:9">
      <c r="A9561" s="539">
        <v>9560</v>
      </c>
      <c r="B9561" s="540" t="s">
        <v>8534</v>
      </c>
      <c r="C9561" s="540" t="s">
        <v>12384</v>
      </c>
      <c r="D9561" s="540" t="s">
        <v>14096</v>
      </c>
      <c r="E9561" s="540" t="s">
        <v>14393</v>
      </c>
      <c r="F9561" s="556">
        <v>17520000</v>
      </c>
      <c r="G9561" s="541">
        <v>2023</v>
      </c>
      <c r="H9561" s="542">
        <f>VLOOKUP(G9561,[3]잔가율!$B$3:$C$33,2,FALSE)</f>
        <v>0.82599999999999996</v>
      </c>
      <c r="I9561" s="552">
        <f t="shared" si="149"/>
        <v>14471520</v>
      </c>
    </row>
    <row r="9562" spans="1:9">
      <c r="A9562" s="539">
        <v>9561</v>
      </c>
      <c r="B9562" s="540" t="s">
        <v>8534</v>
      </c>
      <c r="C9562" s="540" t="s">
        <v>12384</v>
      </c>
      <c r="D9562" s="540" t="s">
        <v>14096</v>
      </c>
      <c r="E9562" s="540" t="s">
        <v>14394</v>
      </c>
      <c r="F9562" s="556">
        <v>17680000</v>
      </c>
      <c r="G9562" s="541">
        <v>2023</v>
      </c>
      <c r="H9562" s="542">
        <f>VLOOKUP(G9562,[3]잔가율!$B$3:$C$33,2,FALSE)</f>
        <v>0.82599999999999996</v>
      </c>
      <c r="I9562" s="552">
        <f t="shared" si="149"/>
        <v>14603680</v>
      </c>
    </row>
    <row r="9563" spans="1:9">
      <c r="A9563" s="539">
        <v>9562</v>
      </c>
      <c r="B9563" s="540" t="s">
        <v>8534</v>
      </c>
      <c r="C9563" s="540" t="s">
        <v>12384</v>
      </c>
      <c r="D9563" s="540" t="s">
        <v>14096</v>
      </c>
      <c r="E9563" s="540" t="s">
        <v>14395</v>
      </c>
      <c r="F9563" s="556">
        <v>17600000</v>
      </c>
      <c r="G9563" s="541">
        <v>2023</v>
      </c>
      <c r="H9563" s="542">
        <f>VLOOKUP(G9563,[3]잔가율!$B$3:$C$33,2,FALSE)</f>
        <v>0.82599999999999996</v>
      </c>
      <c r="I9563" s="552">
        <f t="shared" si="149"/>
        <v>14537600</v>
      </c>
    </row>
    <row r="9564" spans="1:9">
      <c r="A9564" s="539">
        <v>9563</v>
      </c>
      <c r="B9564" s="540" t="s">
        <v>8534</v>
      </c>
      <c r="C9564" s="540" t="s">
        <v>12384</v>
      </c>
      <c r="D9564" s="540" t="s">
        <v>14096</v>
      </c>
      <c r="E9564" s="540" t="s">
        <v>14396</v>
      </c>
      <c r="F9564" s="556">
        <v>17470000</v>
      </c>
      <c r="G9564" s="541">
        <v>2023</v>
      </c>
      <c r="H9564" s="542">
        <f>VLOOKUP(G9564,[3]잔가율!$B$3:$C$33,2,FALSE)</f>
        <v>0.82599999999999996</v>
      </c>
      <c r="I9564" s="552">
        <f t="shared" si="149"/>
        <v>14430220</v>
      </c>
    </row>
    <row r="9565" spans="1:9">
      <c r="A9565" s="539">
        <v>9564</v>
      </c>
      <c r="B9565" s="540" t="s">
        <v>8534</v>
      </c>
      <c r="C9565" s="540" t="s">
        <v>12384</v>
      </c>
      <c r="D9565" s="540" t="s">
        <v>14096</v>
      </c>
      <c r="E9565" s="540" t="s">
        <v>14397</v>
      </c>
      <c r="F9565" s="556">
        <v>11550000</v>
      </c>
      <c r="G9565" s="541">
        <v>2023</v>
      </c>
      <c r="H9565" s="542">
        <f>VLOOKUP(G9565,[3]잔가율!$B$3:$C$33,2,FALSE)</f>
        <v>0.82599999999999996</v>
      </c>
      <c r="I9565" s="552">
        <f t="shared" si="149"/>
        <v>9540300</v>
      </c>
    </row>
    <row r="9566" spans="1:9">
      <c r="A9566" s="539">
        <v>9565</v>
      </c>
      <c r="B9566" s="540" t="s">
        <v>8534</v>
      </c>
      <c r="C9566" s="540" t="s">
        <v>12384</v>
      </c>
      <c r="D9566" s="540" t="s">
        <v>14096</v>
      </c>
      <c r="E9566" s="540" t="s">
        <v>14398</v>
      </c>
      <c r="F9566" s="556">
        <v>10270000</v>
      </c>
      <c r="G9566" s="541">
        <v>2023</v>
      </c>
      <c r="H9566" s="542">
        <f>VLOOKUP(G9566,[3]잔가율!$B$3:$C$33,2,FALSE)</f>
        <v>0.82599999999999996</v>
      </c>
      <c r="I9566" s="552">
        <f t="shared" si="149"/>
        <v>8483020</v>
      </c>
    </row>
    <row r="9567" spans="1:9">
      <c r="A9567" s="539">
        <v>9566</v>
      </c>
      <c r="B9567" s="540" t="s">
        <v>8534</v>
      </c>
      <c r="C9567" s="540" t="s">
        <v>12384</v>
      </c>
      <c r="D9567" s="540" t="s">
        <v>14096</v>
      </c>
      <c r="E9567" s="540" t="s">
        <v>14399</v>
      </c>
      <c r="F9567" s="556">
        <v>14290000</v>
      </c>
      <c r="G9567" s="541">
        <v>2023</v>
      </c>
      <c r="H9567" s="542">
        <f>VLOOKUP(G9567,[3]잔가율!$B$3:$C$33,2,FALSE)</f>
        <v>0.82599999999999996</v>
      </c>
      <c r="I9567" s="552">
        <f t="shared" si="149"/>
        <v>11803540</v>
      </c>
    </row>
    <row r="9568" spans="1:9">
      <c r="A9568" s="539">
        <v>9567</v>
      </c>
      <c r="B9568" s="540" t="s">
        <v>8534</v>
      </c>
      <c r="C9568" s="540" t="s">
        <v>12384</v>
      </c>
      <c r="D9568" s="540" t="s">
        <v>14096</v>
      </c>
      <c r="E9568" s="540" t="s">
        <v>14400</v>
      </c>
      <c r="F9568" s="556">
        <v>12950000</v>
      </c>
      <c r="G9568" s="541">
        <v>2023</v>
      </c>
      <c r="H9568" s="542">
        <f>VLOOKUP(G9568,[3]잔가율!$B$3:$C$33,2,FALSE)</f>
        <v>0.82599999999999996</v>
      </c>
      <c r="I9568" s="552">
        <f t="shared" si="149"/>
        <v>10696700</v>
      </c>
    </row>
    <row r="9569" spans="1:9">
      <c r="A9569" s="539">
        <v>9568</v>
      </c>
      <c r="B9569" s="540" t="s">
        <v>8534</v>
      </c>
      <c r="C9569" s="540" t="s">
        <v>12384</v>
      </c>
      <c r="D9569" s="540" t="s">
        <v>14096</v>
      </c>
      <c r="E9569" s="540" t="s">
        <v>14401</v>
      </c>
      <c r="F9569" s="556">
        <v>12040000</v>
      </c>
      <c r="G9569" s="541">
        <v>2023</v>
      </c>
      <c r="H9569" s="542">
        <f>VLOOKUP(G9569,[3]잔가율!$B$3:$C$33,2,FALSE)</f>
        <v>0.82599999999999996</v>
      </c>
      <c r="I9569" s="552">
        <f t="shared" si="149"/>
        <v>9945040</v>
      </c>
    </row>
    <row r="9570" spans="1:9">
      <c r="A9570" s="539">
        <v>9569</v>
      </c>
      <c r="B9570" s="540" t="s">
        <v>8534</v>
      </c>
      <c r="C9570" s="540" t="s">
        <v>12384</v>
      </c>
      <c r="D9570" s="540" t="s">
        <v>14096</v>
      </c>
      <c r="E9570" s="540" t="s">
        <v>14402</v>
      </c>
      <c r="F9570" s="556">
        <v>12030000</v>
      </c>
      <c r="G9570" s="541">
        <v>2023</v>
      </c>
      <c r="H9570" s="542">
        <f>VLOOKUP(G9570,[3]잔가율!$B$3:$C$33,2,FALSE)</f>
        <v>0.82599999999999996</v>
      </c>
      <c r="I9570" s="552">
        <f t="shared" si="149"/>
        <v>9936780</v>
      </c>
    </row>
    <row r="9571" spans="1:9">
      <c r="A9571" s="539">
        <v>9570</v>
      </c>
      <c r="B9571" s="540" t="s">
        <v>8534</v>
      </c>
      <c r="C9571" s="540" t="s">
        <v>12384</v>
      </c>
      <c r="D9571" s="540" t="s">
        <v>14096</v>
      </c>
      <c r="E9571" s="540" t="s">
        <v>14403</v>
      </c>
      <c r="F9571" s="556">
        <v>10350000</v>
      </c>
      <c r="G9571" s="541">
        <v>2023</v>
      </c>
      <c r="H9571" s="542">
        <f>VLOOKUP(G9571,[3]잔가율!$B$3:$C$33,2,FALSE)</f>
        <v>0.82599999999999996</v>
      </c>
      <c r="I9571" s="552">
        <f t="shared" si="149"/>
        <v>8549100</v>
      </c>
    </row>
    <row r="9572" spans="1:9">
      <c r="A9572" s="539">
        <v>9571</v>
      </c>
      <c r="B9572" s="540" t="s">
        <v>8534</v>
      </c>
      <c r="C9572" s="540" t="s">
        <v>12384</v>
      </c>
      <c r="D9572" s="540" t="s">
        <v>14096</v>
      </c>
      <c r="E9572" s="540" t="s">
        <v>14404</v>
      </c>
      <c r="F9572" s="556">
        <v>10320000</v>
      </c>
      <c r="G9572" s="541">
        <v>2023</v>
      </c>
      <c r="H9572" s="542">
        <f>VLOOKUP(G9572,[3]잔가율!$B$3:$C$33,2,FALSE)</f>
        <v>0.82599999999999996</v>
      </c>
      <c r="I9572" s="552">
        <f t="shared" si="149"/>
        <v>8524320</v>
      </c>
    </row>
    <row r="9573" spans="1:9">
      <c r="A9573" s="539">
        <v>9572</v>
      </c>
      <c r="B9573" s="540" t="s">
        <v>8534</v>
      </c>
      <c r="C9573" s="540" t="s">
        <v>12384</v>
      </c>
      <c r="D9573" s="540" t="s">
        <v>14096</v>
      </c>
      <c r="E9573" s="540" t="s">
        <v>14405</v>
      </c>
      <c r="F9573" s="556">
        <v>15900000</v>
      </c>
      <c r="G9573" s="541">
        <v>2023</v>
      </c>
      <c r="H9573" s="542">
        <f>VLOOKUP(G9573,[3]잔가율!$B$3:$C$33,2,FALSE)</f>
        <v>0.82599999999999996</v>
      </c>
      <c r="I9573" s="552">
        <f t="shared" si="149"/>
        <v>13133400</v>
      </c>
    </row>
    <row r="9574" spans="1:9">
      <c r="A9574" s="539">
        <v>9573</v>
      </c>
      <c r="B9574" s="540" t="s">
        <v>8534</v>
      </c>
      <c r="C9574" s="540" t="s">
        <v>12384</v>
      </c>
      <c r="D9574" s="540" t="s">
        <v>14096</v>
      </c>
      <c r="E9574" s="540" t="s">
        <v>14406</v>
      </c>
      <c r="F9574" s="556">
        <v>14810000</v>
      </c>
      <c r="G9574" s="541">
        <v>2023</v>
      </c>
      <c r="H9574" s="542">
        <f>VLOOKUP(G9574,[3]잔가율!$B$3:$C$33,2,FALSE)</f>
        <v>0.82599999999999996</v>
      </c>
      <c r="I9574" s="552">
        <f t="shared" si="149"/>
        <v>12233060</v>
      </c>
    </row>
    <row r="9575" spans="1:9">
      <c r="A9575" s="539">
        <v>9574</v>
      </c>
      <c r="B9575" s="540" t="s">
        <v>8534</v>
      </c>
      <c r="C9575" s="540" t="s">
        <v>12384</v>
      </c>
      <c r="D9575" s="540" t="s">
        <v>14096</v>
      </c>
      <c r="E9575" s="540" t="s">
        <v>14407</v>
      </c>
      <c r="F9575" s="556">
        <v>12840000</v>
      </c>
      <c r="G9575" s="541">
        <v>2023</v>
      </c>
      <c r="H9575" s="542">
        <f>VLOOKUP(G9575,[3]잔가율!$B$3:$C$33,2,FALSE)</f>
        <v>0.82599999999999996</v>
      </c>
      <c r="I9575" s="552">
        <f t="shared" si="149"/>
        <v>10605840</v>
      </c>
    </row>
    <row r="9576" spans="1:9">
      <c r="A9576" s="539">
        <v>9575</v>
      </c>
      <c r="B9576" s="540" t="s">
        <v>8534</v>
      </c>
      <c r="C9576" s="540" t="s">
        <v>12384</v>
      </c>
      <c r="D9576" s="540" t="s">
        <v>14096</v>
      </c>
      <c r="E9576" s="540" t="s">
        <v>14408</v>
      </c>
      <c r="F9576" s="556">
        <v>12940000</v>
      </c>
      <c r="G9576" s="541">
        <v>2023</v>
      </c>
      <c r="H9576" s="542">
        <f>VLOOKUP(G9576,[3]잔가율!$B$3:$C$33,2,FALSE)</f>
        <v>0.82599999999999996</v>
      </c>
      <c r="I9576" s="552">
        <f t="shared" si="149"/>
        <v>10688440</v>
      </c>
    </row>
    <row r="9577" spans="1:9">
      <c r="A9577" s="539">
        <v>9576</v>
      </c>
      <c r="B9577" s="540" t="s">
        <v>8534</v>
      </c>
      <c r="C9577" s="540" t="s">
        <v>12384</v>
      </c>
      <c r="D9577" s="540" t="s">
        <v>14096</v>
      </c>
      <c r="E9577" s="540" t="s">
        <v>14409</v>
      </c>
      <c r="F9577" s="556">
        <v>14680000</v>
      </c>
      <c r="G9577" s="541">
        <v>2023</v>
      </c>
      <c r="H9577" s="542">
        <f>VLOOKUP(G9577,[3]잔가율!$B$3:$C$33,2,FALSE)</f>
        <v>0.82599999999999996</v>
      </c>
      <c r="I9577" s="552">
        <f t="shared" si="149"/>
        <v>12125680</v>
      </c>
    </row>
    <row r="9578" spans="1:9">
      <c r="A9578" s="539">
        <v>9577</v>
      </c>
      <c r="B9578" s="540" t="s">
        <v>8534</v>
      </c>
      <c r="C9578" s="540" t="s">
        <v>12384</v>
      </c>
      <c r="D9578" s="540" t="s">
        <v>14096</v>
      </c>
      <c r="E9578" s="540" t="s">
        <v>14410</v>
      </c>
      <c r="F9578" s="556">
        <v>13600000</v>
      </c>
      <c r="G9578" s="541">
        <v>2023</v>
      </c>
      <c r="H9578" s="542">
        <f>VLOOKUP(G9578,[3]잔가율!$B$3:$C$33,2,FALSE)</f>
        <v>0.82599999999999996</v>
      </c>
      <c r="I9578" s="552">
        <f t="shared" si="149"/>
        <v>11233600</v>
      </c>
    </row>
    <row r="9579" spans="1:9">
      <c r="A9579" s="539">
        <v>9578</v>
      </c>
      <c r="B9579" s="540" t="s">
        <v>8534</v>
      </c>
      <c r="C9579" s="540" t="s">
        <v>12384</v>
      </c>
      <c r="D9579" s="540" t="s">
        <v>14096</v>
      </c>
      <c r="E9579" s="540" t="s">
        <v>14411</v>
      </c>
      <c r="F9579" s="556">
        <v>11210000</v>
      </c>
      <c r="G9579" s="541">
        <v>2023</v>
      </c>
      <c r="H9579" s="542">
        <f>VLOOKUP(G9579,[3]잔가율!$B$3:$C$33,2,FALSE)</f>
        <v>0.82599999999999996</v>
      </c>
      <c r="I9579" s="552">
        <f t="shared" si="149"/>
        <v>9259460</v>
      </c>
    </row>
    <row r="9580" spans="1:9">
      <c r="A9580" s="539">
        <v>9579</v>
      </c>
      <c r="B9580" s="540" t="s">
        <v>8534</v>
      </c>
      <c r="C9580" s="540" t="s">
        <v>12384</v>
      </c>
      <c r="D9580" s="540" t="s">
        <v>14096</v>
      </c>
      <c r="E9580" s="540" t="s">
        <v>14412</v>
      </c>
      <c r="F9580" s="556">
        <v>12300000</v>
      </c>
      <c r="G9580" s="541">
        <v>2023</v>
      </c>
      <c r="H9580" s="542">
        <f>VLOOKUP(G9580,[3]잔가율!$B$3:$C$33,2,FALSE)</f>
        <v>0.82599999999999996</v>
      </c>
      <c r="I9580" s="552">
        <f t="shared" si="149"/>
        <v>10159800</v>
      </c>
    </row>
    <row r="9581" spans="1:9">
      <c r="A9581" s="539">
        <v>9580</v>
      </c>
      <c r="B9581" s="540" t="s">
        <v>8534</v>
      </c>
      <c r="C9581" s="540" t="s">
        <v>12384</v>
      </c>
      <c r="D9581" s="540" t="s">
        <v>14096</v>
      </c>
      <c r="E9581" s="540" t="s">
        <v>14413</v>
      </c>
      <c r="F9581" s="556">
        <v>11900000</v>
      </c>
      <c r="G9581" s="541">
        <v>2023</v>
      </c>
      <c r="H9581" s="542">
        <f>VLOOKUP(G9581,[3]잔가율!$B$3:$C$33,2,FALSE)</f>
        <v>0.82599999999999996</v>
      </c>
      <c r="I9581" s="552">
        <f t="shared" si="149"/>
        <v>9829400</v>
      </c>
    </row>
    <row r="9582" spans="1:9">
      <c r="A9582" s="539">
        <v>9581</v>
      </c>
      <c r="B9582" s="540" t="s">
        <v>8534</v>
      </c>
      <c r="C9582" s="540" t="s">
        <v>12384</v>
      </c>
      <c r="D9582" s="540" t="s">
        <v>14096</v>
      </c>
      <c r="E9582" s="540" t="s">
        <v>14414</v>
      </c>
      <c r="F9582" s="556">
        <v>11630000</v>
      </c>
      <c r="G9582" s="541">
        <v>2023</v>
      </c>
      <c r="H9582" s="542">
        <f>VLOOKUP(G9582,[3]잔가율!$B$3:$C$33,2,FALSE)</f>
        <v>0.82599999999999996</v>
      </c>
      <c r="I9582" s="552">
        <f t="shared" si="149"/>
        <v>9606380</v>
      </c>
    </row>
    <row r="9583" spans="1:9">
      <c r="A9583" s="539">
        <v>9582</v>
      </c>
      <c r="B9583" s="540" t="s">
        <v>8534</v>
      </c>
      <c r="C9583" s="540" t="s">
        <v>12384</v>
      </c>
      <c r="D9583" s="540" t="s">
        <v>14096</v>
      </c>
      <c r="E9583" s="540" t="s">
        <v>14415</v>
      </c>
      <c r="F9583" s="556">
        <v>11340000</v>
      </c>
      <c r="G9583" s="541">
        <v>2023</v>
      </c>
      <c r="H9583" s="542">
        <f>VLOOKUP(G9583,[3]잔가율!$B$3:$C$33,2,FALSE)</f>
        <v>0.82599999999999996</v>
      </c>
      <c r="I9583" s="552">
        <f t="shared" si="149"/>
        <v>9366840</v>
      </c>
    </row>
    <row r="9584" spans="1:9">
      <c r="A9584" s="539">
        <v>9583</v>
      </c>
      <c r="B9584" s="540" t="s">
        <v>8534</v>
      </c>
      <c r="C9584" s="540" t="s">
        <v>12384</v>
      </c>
      <c r="D9584" s="540" t="s">
        <v>14096</v>
      </c>
      <c r="E9584" s="540" t="s">
        <v>14416</v>
      </c>
      <c r="F9584" s="556">
        <v>10270000</v>
      </c>
      <c r="G9584" s="541">
        <v>2023</v>
      </c>
      <c r="H9584" s="542">
        <f>VLOOKUP(G9584,[3]잔가율!$B$3:$C$33,2,FALSE)</f>
        <v>0.82599999999999996</v>
      </c>
      <c r="I9584" s="552">
        <f t="shared" si="149"/>
        <v>8483020</v>
      </c>
    </row>
    <row r="9585" spans="1:9">
      <c r="A9585" s="539">
        <v>9584</v>
      </c>
      <c r="B9585" s="540" t="s">
        <v>8534</v>
      </c>
      <c r="C9585" s="540" t="s">
        <v>12384</v>
      </c>
      <c r="D9585" s="540" t="s">
        <v>14096</v>
      </c>
      <c r="E9585" s="540" t="s">
        <v>14417</v>
      </c>
      <c r="F9585" s="556">
        <v>13290000</v>
      </c>
      <c r="G9585" s="541">
        <v>2023</v>
      </c>
      <c r="H9585" s="542">
        <f>VLOOKUP(G9585,[3]잔가율!$B$3:$C$33,2,FALSE)</f>
        <v>0.82599999999999996</v>
      </c>
      <c r="I9585" s="552">
        <f t="shared" si="149"/>
        <v>10977540</v>
      </c>
    </row>
    <row r="9586" spans="1:9">
      <c r="A9586" s="539">
        <v>9585</v>
      </c>
      <c r="B9586" s="540" t="s">
        <v>8534</v>
      </c>
      <c r="C9586" s="540" t="s">
        <v>12384</v>
      </c>
      <c r="D9586" s="540" t="s">
        <v>14096</v>
      </c>
      <c r="E9586" s="540" t="s">
        <v>14418</v>
      </c>
      <c r="F9586" s="556">
        <v>12750000</v>
      </c>
      <c r="G9586" s="541">
        <v>2023</v>
      </c>
      <c r="H9586" s="542">
        <f>VLOOKUP(G9586,[3]잔가율!$B$3:$C$33,2,FALSE)</f>
        <v>0.82599999999999996</v>
      </c>
      <c r="I9586" s="552">
        <f t="shared" si="149"/>
        <v>10531500</v>
      </c>
    </row>
    <row r="9587" spans="1:9">
      <c r="A9587" s="539">
        <v>9586</v>
      </c>
      <c r="B9587" s="540" t="s">
        <v>8534</v>
      </c>
      <c r="C9587" s="540" t="s">
        <v>12384</v>
      </c>
      <c r="D9587" s="540" t="s">
        <v>14096</v>
      </c>
      <c r="E9587" s="540" t="s">
        <v>14419</v>
      </c>
      <c r="F9587" s="556">
        <v>12420000</v>
      </c>
      <c r="G9587" s="541">
        <v>2023</v>
      </c>
      <c r="H9587" s="542">
        <f>VLOOKUP(G9587,[3]잔가율!$B$3:$C$33,2,FALSE)</f>
        <v>0.82599999999999996</v>
      </c>
      <c r="I9587" s="552">
        <f t="shared" si="149"/>
        <v>10258920</v>
      </c>
    </row>
    <row r="9588" spans="1:9">
      <c r="A9588" s="539">
        <v>9587</v>
      </c>
      <c r="B9588" s="540" t="s">
        <v>8534</v>
      </c>
      <c r="C9588" s="540" t="s">
        <v>12384</v>
      </c>
      <c r="D9588" s="540" t="s">
        <v>14096</v>
      </c>
      <c r="E9588" s="540" t="s">
        <v>14420</v>
      </c>
      <c r="F9588" s="556">
        <v>11900000</v>
      </c>
      <c r="G9588" s="541">
        <v>2023</v>
      </c>
      <c r="H9588" s="542">
        <f>VLOOKUP(G9588,[3]잔가율!$B$3:$C$33,2,FALSE)</f>
        <v>0.82599999999999996</v>
      </c>
      <c r="I9588" s="552">
        <f t="shared" si="149"/>
        <v>9829400</v>
      </c>
    </row>
    <row r="9589" spans="1:9">
      <c r="A9589" s="539">
        <v>9588</v>
      </c>
      <c r="B9589" s="540" t="s">
        <v>8534</v>
      </c>
      <c r="C9589" s="540" t="s">
        <v>12384</v>
      </c>
      <c r="D9589" s="540" t="s">
        <v>14096</v>
      </c>
      <c r="E9589" s="540" t="s">
        <v>14421</v>
      </c>
      <c r="F9589" s="556">
        <v>13740000</v>
      </c>
      <c r="G9589" s="541">
        <v>2023</v>
      </c>
      <c r="H9589" s="542">
        <f>VLOOKUP(G9589,[3]잔가율!$B$3:$C$33,2,FALSE)</f>
        <v>0.82599999999999996</v>
      </c>
      <c r="I9589" s="552">
        <f t="shared" si="149"/>
        <v>11349240</v>
      </c>
    </row>
    <row r="9590" spans="1:9">
      <c r="A9590" s="539">
        <v>9589</v>
      </c>
      <c r="B9590" s="540" t="s">
        <v>8534</v>
      </c>
      <c r="C9590" s="540" t="s">
        <v>12384</v>
      </c>
      <c r="D9590" s="540" t="s">
        <v>14096</v>
      </c>
      <c r="E9590" s="540" t="s">
        <v>14422</v>
      </c>
      <c r="F9590" s="556">
        <v>13600000</v>
      </c>
      <c r="G9590" s="541">
        <v>2023</v>
      </c>
      <c r="H9590" s="542">
        <f>VLOOKUP(G9590,[3]잔가율!$B$3:$C$33,2,FALSE)</f>
        <v>0.82599999999999996</v>
      </c>
      <c r="I9590" s="552">
        <f t="shared" si="149"/>
        <v>11233600</v>
      </c>
    </row>
    <row r="9591" spans="1:9">
      <c r="A9591" s="539">
        <v>9590</v>
      </c>
      <c r="B9591" s="540" t="s">
        <v>8534</v>
      </c>
      <c r="C9591" s="540" t="s">
        <v>12384</v>
      </c>
      <c r="D9591" s="540" t="s">
        <v>14096</v>
      </c>
      <c r="E9591" s="540" t="s">
        <v>14423</v>
      </c>
      <c r="F9591" s="556">
        <v>12420000</v>
      </c>
      <c r="G9591" s="541">
        <v>2023</v>
      </c>
      <c r="H9591" s="542">
        <f>VLOOKUP(G9591,[3]잔가율!$B$3:$C$33,2,FALSE)</f>
        <v>0.82599999999999996</v>
      </c>
      <c r="I9591" s="552">
        <f t="shared" si="149"/>
        <v>10258920</v>
      </c>
    </row>
    <row r="9592" spans="1:9">
      <c r="A9592" s="539">
        <v>9591</v>
      </c>
      <c r="B9592" s="540" t="s">
        <v>8534</v>
      </c>
      <c r="C9592" s="540" t="s">
        <v>12384</v>
      </c>
      <c r="D9592" s="540" t="s">
        <v>14096</v>
      </c>
      <c r="E9592" s="540" t="s">
        <v>14424</v>
      </c>
      <c r="F9592" s="556">
        <v>14370000</v>
      </c>
      <c r="G9592" s="541">
        <v>2023</v>
      </c>
      <c r="H9592" s="542">
        <f>VLOOKUP(G9592,[3]잔가율!$B$3:$C$33,2,FALSE)</f>
        <v>0.82599999999999996</v>
      </c>
      <c r="I9592" s="552">
        <f t="shared" si="149"/>
        <v>11869620</v>
      </c>
    </row>
    <row r="9593" spans="1:9">
      <c r="A9593" s="539">
        <v>9592</v>
      </c>
      <c r="B9593" s="540" t="s">
        <v>8534</v>
      </c>
      <c r="C9593" s="540" t="s">
        <v>12384</v>
      </c>
      <c r="D9593" s="540" t="s">
        <v>14096</v>
      </c>
      <c r="E9593" s="540" t="s">
        <v>14425</v>
      </c>
      <c r="F9593" s="556">
        <v>13300000</v>
      </c>
      <c r="G9593" s="541">
        <v>2023</v>
      </c>
      <c r="H9593" s="542">
        <f>VLOOKUP(G9593,[3]잔가율!$B$3:$C$33,2,FALSE)</f>
        <v>0.82599999999999996</v>
      </c>
      <c r="I9593" s="552">
        <f t="shared" si="149"/>
        <v>10985800</v>
      </c>
    </row>
    <row r="9594" spans="1:9">
      <c r="A9594" s="539">
        <v>9593</v>
      </c>
      <c r="B9594" s="540" t="s">
        <v>8534</v>
      </c>
      <c r="C9594" s="540" t="s">
        <v>12384</v>
      </c>
      <c r="D9594" s="540" t="s">
        <v>14096</v>
      </c>
      <c r="E9594" s="540" t="s">
        <v>14426</v>
      </c>
      <c r="F9594" s="556">
        <v>13300000</v>
      </c>
      <c r="G9594" s="541">
        <v>2023</v>
      </c>
      <c r="H9594" s="542">
        <f>VLOOKUP(G9594,[3]잔가율!$B$3:$C$33,2,FALSE)</f>
        <v>0.82599999999999996</v>
      </c>
      <c r="I9594" s="552">
        <f t="shared" si="149"/>
        <v>10985800</v>
      </c>
    </row>
    <row r="9595" spans="1:9">
      <c r="A9595" s="539">
        <v>9594</v>
      </c>
      <c r="B9595" s="540" t="s">
        <v>8534</v>
      </c>
      <c r="C9595" s="540" t="s">
        <v>12384</v>
      </c>
      <c r="D9595" s="540" t="s">
        <v>14096</v>
      </c>
      <c r="E9595" s="540" t="s">
        <v>14427</v>
      </c>
      <c r="F9595" s="556">
        <v>12400000</v>
      </c>
      <c r="G9595" s="541">
        <v>2023</v>
      </c>
      <c r="H9595" s="542">
        <f>VLOOKUP(G9595,[3]잔가율!$B$3:$C$33,2,FALSE)</f>
        <v>0.82599999999999996</v>
      </c>
      <c r="I9595" s="552">
        <f t="shared" si="149"/>
        <v>10242400</v>
      </c>
    </row>
    <row r="9596" spans="1:9">
      <c r="A9596" s="539">
        <v>9595</v>
      </c>
      <c r="B9596" s="540" t="s">
        <v>8534</v>
      </c>
      <c r="C9596" s="540" t="s">
        <v>12384</v>
      </c>
      <c r="D9596" s="540" t="s">
        <v>14096</v>
      </c>
      <c r="E9596" s="540" t="s">
        <v>14428</v>
      </c>
      <c r="F9596" s="556">
        <v>18190000</v>
      </c>
      <c r="G9596" s="541">
        <v>2023</v>
      </c>
      <c r="H9596" s="542">
        <f>VLOOKUP(G9596,[3]잔가율!$B$3:$C$33,2,FALSE)</f>
        <v>0.82599999999999996</v>
      </c>
      <c r="I9596" s="552">
        <f t="shared" si="149"/>
        <v>15024940</v>
      </c>
    </row>
    <row r="9597" spans="1:9">
      <c r="A9597" s="539">
        <v>9596</v>
      </c>
      <c r="B9597" s="544" t="s">
        <v>8534</v>
      </c>
      <c r="C9597" s="544" t="s">
        <v>12384</v>
      </c>
      <c r="D9597" s="544" t="s">
        <v>14096</v>
      </c>
      <c r="E9597" s="544" t="s">
        <v>14429</v>
      </c>
      <c r="F9597" s="559">
        <v>18490000</v>
      </c>
      <c r="G9597" s="541">
        <v>2023</v>
      </c>
      <c r="H9597" s="542">
        <f>VLOOKUP(G9597,[3]잔가율!$B$3:$C$33,2,FALSE)</f>
        <v>0.82599999999999996</v>
      </c>
      <c r="I9597" s="552">
        <f t="shared" si="149"/>
        <v>15272740</v>
      </c>
    </row>
    <row r="9598" spans="1:9">
      <c r="A9598" s="539">
        <v>9597</v>
      </c>
      <c r="B9598" s="540" t="s">
        <v>8534</v>
      </c>
      <c r="C9598" s="540" t="s">
        <v>12384</v>
      </c>
      <c r="D9598" s="540" t="s">
        <v>14096</v>
      </c>
      <c r="E9598" s="540" t="s">
        <v>14430</v>
      </c>
      <c r="F9598" s="556">
        <v>19340000</v>
      </c>
      <c r="G9598" s="541">
        <v>2023</v>
      </c>
      <c r="H9598" s="542">
        <f>VLOOKUP(G9598,[3]잔가율!$B$3:$C$33,2,FALSE)</f>
        <v>0.82599999999999996</v>
      </c>
      <c r="I9598" s="552">
        <f t="shared" si="149"/>
        <v>15974840</v>
      </c>
    </row>
    <row r="9599" spans="1:9">
      <c r="A9599" s="539">
        <v>9598</v>
      </c>
      <c r="B9599" s="540" t="s">
        <v>8534</v>
      </c>
      <c r="C9599" s="540" t="s">
        <v>12384</v>
      </c>
      <c r="D9599" s="540" t="s">
        <v>14096</v>
      </c>
      <c r="E9599" s="540" t="s">
        <v>14431</v>
      </c>
      <c r="F9599" s="556">
        <v>20950000</v>
      </c>
      <c r="G9599" s="541">
        <v>2023</v>
      </c>
      <c r="H9599" s="542">
        <f>VLOOKUP(G9599,[3]잔가율!$B$3:$C$33,2,FALSE)</f>
        <v>0.82599999999999996</v>
      </c>
      <c r="I9599" s="552">
        <f t="shared" si="149"/>
        <v>17304700</v>
      </c>
    </row>
    <row r="9600" spans="1:9">
      <c r="A9600" s="539">
        <v>9599</v>
      </c>
      <c r="B9600" s="540" t="s">
        <v>8534</v>
      </c>
      <c r="C9600" s="540" t="s">
        <v>12384</v>
      </c>
      <c r="D9600" s="540" t="s">
        <v>14096</v>
      </c>
      <c r="E9600" s="540" t="s">
        <v>14432</v>
      </c>
      <c r="F9600" s="556">
        <v>20150000</v>
      </c>
      <c r="G9600" s="541">
        <v>2023</v>
      </c>
      <c r="H9600" s="542">
        <f>VLOOKUP(G9600,[3]잔가율!$B$3:$C$33,2,FALSE)</f>
        <v>0.82599999999999996</v>
      </c>
      <c r="I9600" s="552">
        <f t="shared" si="149"/>
        <v>16643900</v>
      </c>
    </row>
    <row r="9601" spans="1:9">
      <c r="A9601" s="539">
        <v>9600</v>
      </c>
      <c r="B9601" s="540" t="s">
        <v>8534</v>
      </c>
      <c r="C9601" s="540" t="s">
        <v>12384</v>
      </c>
      <c r="D9601" s="540" t="s">
        <v>14096</v>
      </c>
      <c r="E9601" s="540" t="s">
        <v>14433</v>
      </c>
      <c r="F9601" s="556">
        <v>20780000</v>
      </c>
      <c r="G9601" s="541">
        <v>2023</v>
      </c>
      <c r="H9601" s="542">
        <f>VLOOKUP(G9601,[3]잔가율!$B$3:$C$33,2,FALSE)</f>
        <v>0.82599999999999996</v>
      </c>
      <c r="I9601" s="552">
        <f t="shared" si="149"/>
        <v>17164280</v>
      </c>
    </row>
    <row r="9602" spans="1:9">
      <c r="A9602" s="539">
        <v>9601</v>
      </c>
      <c r="B9602" s="540" t="s">
        <v>8534</v>
      </c>
      <c r="C9602" s="540" t="s">
        <v>12384</v>
      </c>
      <c r="D9602" s="540" t="s">
        <v>14096</v>
      </c>
      <c r="E9602" s="540" t="s">
        <v>14434</v>
      </c>
      <c r="F9602" s="556">
        <v>22610000</v>
      </c>
      <c r="G9602" s="541">
        <v>2023</v>
      </c>
      <c r="H9602" s="542">
        <f>VLOOKUP(G9602,[3]잔가율!$B$3:$C$33,2,FALSE)</f>
        <v>0.82599999999999996</v>
      </c>
      <c r="I9602" s="552">
        <f t="shared" ref="I9602:I9665" si="150">ROUNDDOWN(F9602*H9602,0)</f>
        <v>18675860</v>
      </c>
    </row>
    <row r="9603" spans="1:9">
      <c r="A9603" s="539">
        <v>9602</v>
      </c>
      <c r="B9603" s="540" t="s">
        <v>8534</v>
      </c>
      <c r="C9603" s="540" t="s">
        <v>12384</v>
      </c>
      <c r="D9603" s="540" t="s">
        <v>14096</v>
      </c>
      <c r="E9603" s="540" t="s">
        <v>14435</v>
      </c>
      <c r="F9603" s="556">
        <v>20580000</v>
      </c>
      <c r="G9603" s="541">
        <v>2023</v>
      </c>
      <c r="H9603" s="542">
        <f>VLOOKUP(G9603,[3]잔가율!$B$3:$C$33,2,FALSE)</f>
        <v>0.82599999999999996</v>
      </c>
      <c r="I9603" s="552">
        <f t="shared" si="150"/>
        <v>16999080</v>
      </c>
    </row>
    <row r="9604" spans="1:9">
      <c r="A9604" s="539">
        <v>9603</v>
      </c>
      <c r="B9604" s="540" t="s">
        <v>8534</v>
      </c>
      <c r="C9604" s="540" t="s">
        <v>12384</v>
      </c>
      <c r="D9604" s="540" t="s">
        <v>14096</v>
      </c>
      <c r="E9604" s="540" t="s">
        <v>14436</v>
      </c>
      <c r="F9604" s="556">
        <v>20650000</v>
      </c>
      <c r="G9604" s="541">
        <v>2023</v>
      </c>
      <c r="H9604" s="542">
        <f>VLOOKUP(G9604,[3]잔가율!$B$3:$C$33,2,FALSE)</f>
        <v>0.82599999999999996</v>
      </c>
      <c r="I9604" s="552">
        <f t="shared" si="150"/>
        <v>17056900</v>
      </c>
    </row>
    <row r="9605" spans="1:9">
      <c r="A9605" s="539">
        <v>9604</v>
      </c>
      <c r="B9605" s="540" t="s">
        <v>8534</v>
      </c>
      <c r="C9605" s="540" t="s">
        <v>12384</v>
      </c>
      <c r="D9605" s="540" t="s">
        <v>14096</v>
      </c>
      <c r="E9605" s="540" t="s">
        <v>14437</v>
      </c>
      <c r="F9605" s="556">
        <v>21010000</v>
      </c>
      <c r="G9605" s="541">
        <v>2023</v>
      </c>
      <c r="H9605" s="542">
        <f>VLOOKUP(G9605,[3]잔가율!$B$3:$C$33,2,FALSE)</f>
        <v>0.82599999999999996</v>
      </c>
      <c r="I9605" s="552">
        <f t="shared" si="150"/>
        <v>17354260</v>
      </c>
    </row>
    <row r="9606" spans="1:9">
      <c r="A9606" s="539">
        <v>9605</v>
      </c>
      <c r="B9606" s="540" t="s">
        <v>8534</v>
      </c>
      <c r="C9606" s="540" t="s">
        <v>12384</v>
      </c>
      <c r="D9606" s="540" t="s">
        <v>14096</v>
      </c>
      <c r="E9606" s="540" t="s">
        <v>14438</v>
      </c>
      <c r="F9606" s="556">
        <v>20580000</v>
      </c>
      <c r="G9606" s="541">
        <v>2023</v>
      </c>
      <c r="H9606" s="542">
        <f>VLOOKUP(G9606,[3]잔가율!$B$3:$C$33,2,FALSE)</f>
        <v>0.82599999999999996</v>
      </c>
      <c r="I9606" s="552">
        <f t="shared" si="150"/>
        <v>16999080</v>
      </c>
    </row>
    <row r="9607" spans="1:9">
      <c r="A9607" s="539">
        <v>9606</v>
      </c>
      <c r="B9607" s="540" t="s">
        <v>8534</v>
      </c>
      <c r="C9607" s="540" t="s">
        <v>12384</v>
      </c>
      <c r="D9607" s="540" t="s">
        <v>14096</v>
      </c>
      <c r="E9607" s="540" t="s">
        <v>14439</v>
      </c>
      <c r="F9607" s="556">
        <v>20170000</v>
      </c>
      <c r="G9607" s="541">
        <v>2023</v>
      </c>
      <c r="H9607" s="542">
        <f>VLOOKUP(G9607,[3]잔가율!$B$3:$C$33,2,FALSE)</f>
        <v>0.82599999999999996</v>
      </c>
      <c r="I9607" s="552">
        <f t="shared" si="150"/>
        <v>16660420</v>
      </c>
    </row>
    <row r="9608" spans="1:9">
      <c r="A9608" s="539">
        <v>9607</v>
      </c>
      <c r="B9608" s="540" t="s">
        <v>8534</v>
      </c>
      <c r="C9608" s="540" t="s">
        <v>12384</v>
      </c>
      <c r="D9608" s="540" t="s">
        <v>14096</v>
      </c>
      <c r="E9608" s="540" t="s">
        <v>14440</v>
      </c>
      <c r="F9608" s="556">
        <v>19170000</v>
      </c>
      <c r="G9608" s="541">
        <v>2023</v>
      </c>
      <c r="H9608" s="542">
        <f>VLOOKUP(G9608,[3]잔가율!$B$3:$C$33,2,FALSE)</f>
        <v>0.82599999999999996</v>
      </c>
      <c r="I9608" s="552">
        <f t="shared" si="150"/>
        <v>15834420</v>
      </c>
    </row>
    <row r="9609" spans="1:9">
      <c r="A9609" s="539">
        <v>9608</v>
      </c>
      <c r="B9609" s="540" t="s">
        <v>8534</v>
      </c>
      <c r="C9609" s="540" t="s">
        <v>12384</v>
      </c>
      <c r="D9609" s="540" t="s">
        <v>14096</v>
      </c>
      <c r="E9609" s="540" t="s">
        <v>14441</v>
      </c>
      <c r="F9609" s="556">
        <v>28450000</v>
      </c>
      <c r="G9609" s="541">
        <v>2023</v>
      </c>
      <c r="H9609" s="542">
        <f>VLOOKUP(G9609,[3]잔가율!$B$3:$C$33,2,FALSE)</f>
        <v>0.82599999999999996</v>
      </c>
      <c r="I9609" s="552">
        <f t="shared" si="150"/>
        <v>23499700</v>
      </c>
    </row>
    <row r="9610" spans="1:9">
      <c r="A9610" s="539">
        <v>9609</v>
      </c>
      <c r="B9610" s="540" t="s">
        <v>8534</v>
      </c>
      <c r="C9610" s="540" t="s">
        <v>12384</v>
      </c>
      <c r="D9610" s="540" t="s">
        <v>14096</v>
      </c>
      <c r="E9610" s="540" t="s">
        <v>14442</v>
      </c>
      <c r="F9610" s="556">
        <v>26430000</v>
      </c>
      <c r="G9610" s="541">
        <v>2023</v>
      </c>
      <c r="H9610" s="542">
        <f>VLOOKUP(G9610,[3]잔가율!$B$3:$C$33,2,FALSE)</f>
        <v>0.82599999999999996</v>
      </c>
      <c r="I9610" s="552">
        <f t="shared" si="150"/>
        <v>21831180</v>
      </c>
    </row>
    <row r="9611" spans="1:9">
      <c r="A9611" s="539">
        <v>9610</v>
      </c>
      <c r="B9611" s="544" t="s">
        <v>8534</v>
      </c>
      <c r="C9611" s="544" t="s">
        <v>12384</v>
      </c>
      <c r="D9611" s="544" t="s">
        <v>14096</v>
      </c>
      <c r="E9611" s="544" t="s">
        <v>14443</v>
      </c>
      <c r="F9611" s="559">
        <v>27490000</v>
      </c>
      <c r="G9611" s="541">
        <v>2023</v>
      </c>
      <c r="H9611" s="542">
        <f>VLOOKUP(G9611,[3]잔가율!$B$3:$C$33,2,FALSE)</f>
        <v>0.82599999999999996</v>
      </c>
      <c r="I9611" s="552">
        <f t="shared" si="150"/>
        <v>22706740</v>
      </c>
    </row>
    <row r="9612" spans="1:9">
      <c r="A9612" s="539">
        <v>9611</v>
      </c>
      <c r="B9612" s="540" t="s">
        <v>8534</v>
      </c>
      <c r="C9612" s="540" t="s">
        <v>12384</v>
      </c>
      <c r="D9612" s="540" t="s">
        <v>14096</v>
      </c>
      <c r="E9612" s="540" t="s">
        <v>14444</v>
      </c>
      <c r="F9612" s="556">
        <v>12510000</v>
      </c>
      <c r="G9612" s="541">
        <v>2023</v>
      </c>
      <c r="H9612" s="542">
        <f>VLOOKUP(G9612,[3]잔가율!$B$3:$C$33,2,FALSE)</f>
        <v>0.82599999999999996</v>
      </c>
      <c r="I9612" s="552">
        <f t="shared" si="150"/>
        <v>10333260</v>
      </c>
    </row>
    <row r="9613" spans="1:9">
      <c r="A9613" s="539">
        <v>9612</v>
      </c>
      <c r="B9613" s="544" t="s">
        <v>8534</v>
      </c>
      <c r="C9613" s="544" t="s">
        <v>12384</v>
      </c>
      <c r="D9613" s="544" t="s">
        <v>14096</v>
      </c>
      <c r="E9613" s="544" t="s">
        <v>14445</v>
      </c>
      <c r="F9613" s="559">
        <v>13200000</v>
      </c>
      <c r="G9613" s="541">
        <v>2023</v>
      </c>
      <c r="H9613" s="542">
        <f>VLOOKUP(G9613,[3]잔가율!$B$3:$C$33,2,FALSE)</f>
        <v>0.82599999999999996</v>
      </c>
      <c r="I9613" s="552">
        <f t="shared" si="150"/>
        <v>10903200</v>
      </c>
    </row>
    <row r="9614" spans="1:9">
      <c r="A9614" s="539">
        <v>9613</v>
      </c>
      <c r="B9614" s="540" t="s">
        <v>8534</v>
      </c>
      <c r="C9614" s="540" t="s">
        <v>12384</v>
      </c>
      <c r="D9614" s="540" t="s">
        <v>14096</v>
      </c>
      <c r="E9614" s="540" t="s">
        <v>14446</v>
      </c>
      <c r="F9614" s="556">
        <v>12630000</v>
      </c>
      <c r="G9614" s="541">
        <v>2023</v>
      </c>
      <c r="H9614" s="542">
        <f>VLOOKUP(G9614,[3]잔가율!$B$3:$C$33,2,FALSE)</f>
        <v>0.82599999999999996</v>
      </c>
      <c r="I9614" s="552">
        <f t="shared" si="150"/>
        <v>10432380</v>
      </c>
    </row>
    <row r="9615" spans="1:9">
      <c r="A9615" s="539">
        <v>9614</v>
      </c>
      <c r="B9615" s="540" t="s">
        <v>8534</v>
      </c>
      <c r="C9615" s="540" t="s">
        <v>12384</v>
      </c>
      <c r="D9615" s="540" t="s">
        <v>14096</v>
      </c>
      <c r="E9615" s="540" t="s">
        <v>14447</v>
      </c>
      <c r="F9615" s="556">
        <v>13350000</v>
      </c>
      <c r="G9615" s="541">
        <v>2023</v>
      </c>
      <c r="H9615" s="542">
        <f>VLOOKUP(G9615,[3]잔가율!$B$3:$C$33,2,FALSE)</f>
        <v>0.82599999999999996</v>
      </c>
      <c r="I9615" s="552">
        <f t="shared" si="150"/>
        <v>11027100</v>
      </c>
    </row>
    <row r="9616" spans="1:9">
      <c r="A9616" s="539">
        <v>9615</v>
      </c>
      <c r="B9616" s="540" t="s">
        <v>8534</v>
      </c>
      <c r="C9616" s="540" t="s">
        <v>12384</v>
      </c>
      <c r="D9616" s="540" t="s">
        <v>14096</v>
      </c>
      <c r="E9616" s="540" t="s">
        <v>14448</v>
      </c>
      <c r="F9616" s="556">
        <v>12590000</v>
      </c>
      <c r="G9616" s="541">
        <v>2023</v>
      </c>
      <c r="H9616" s="542">
        <f>VLOOKUP(G9616,[3]잔가율!$B$3:$C$33,2,FALSE)</f>
        <v>0.82599999999999996</v>
      </c>
      <c r="I9616" s="552">
        <f t="shared" si="150"/>
        <v>10399340</v>
      </c>
    </row>
    <row r="9617" spans="1:9">
      <c r="A9617" s="539">
        <v>9616</v>
      </c>
      <c r="B9617" s="544" t="s">
        <v>8534</v>
      </c>
      <c r="C9617" s="544" t="s">
        <v>12384</v>
      </c>
      <c r="D9617" s="544" t="s">
        <v>14096</v>
      </c>
      <c r="E9617" s="544" t="s">
        <v>14449</v>
      </c>
      <c r="F9617" s="559">
        <v>12640000</v>
      </c>
      <c r="G9617" s="541">
        <v>2023</v>
      </c>
      <c r="H9617" s="542">
        <f>VLOOKUP(G9617,[3]잔가율!$B$3:$C$33,2,FALSE)</f>
        <v>0.82599999999999996</v>
      </c>
      <c r="I9617" s="552">
        <f t="shared" si="150"/>
        <v>10440640</v>
      </c>
    </row>
    <row r="9618" spans="1:9">
      <c r="A9618" s="539">
        <v>9617</v>
      </c>
      <c r="B9618" s="544" t="s">
        <v>8534</v>
      </c>
      <c r="C9618" s="544" t="s">
        <v>12384</v>
      </c>
      <c r="D9618" s="544" t="s">
        <v>14096</v>
      </c>
      <c r="E9618" s="544" t="s">
        <v>14450</v>
      </c>
      <c r="F9618" s="559">
        <v>12970000</v>
      </c>
      <c r="G9618" s="541">
        <v>2023</v>
      </c>
      <c r="H9618" s="542">
        <f>VLOOKUP(G9618,[3]잔가율!$B$3:$C$33,2,FALSE)</f>
        <v>0.82599999999999996</v>
      </c>
      <c r="I9618" s="552">
        <f t="shared" si="150"/>
        <v>10713220</v>
      </c>
    </row>
    <row r="9619" spans="1:9">
      <c r="A9619" s="539">
        <v>9618</v>
      </c>
      <c r="B9619" s="540" t="s">
        <v>8534</v>
      </c>
      <c r="C9619" s="540" t="s">
        <v>12384</v>
      </c>
      <c r="D9619" s="540" t="s">
        <v>14096</v>
      </c>
      <c r="E9619" s="540" t="s">
        <v>14451</v>
      </c>
      <c r="F9619" s="556">
        <v>13250000</v>
      </c>
      <c r="G9619" s="541">
        <v>2023</v>
      </c>
      <c r="H9619" s="542">
        <f>VLOOKUP(G9619,[3]잔가율!$B$3:$C$33,2,FALSE)</f>
        <v>0.82599999999999996</v>
      </c>
      <c r="I9619" s="552">
        <f t="shared" si="150"/>
        <v>10944500</v>
      </c>
    </row>
    <row r="9620" spans="1:9">
      <c r="A9620" s="539">
        <v>9619</v>
      </c>
      <c r="B9620" s="540" t="s">
        <v>8534</v>
      </c>
      <c r="C9620" s="540" t="s">
        <v>12384</v>
      </c>
      <c r="D9620" s="540" t="s">
        <v>14096</v>
      </c>
      <c r="E9620" s="540" t="s">
        <v>14452</v>
      </c>
      <c r="F9620" s="556">
        <v>22440000</v>
      </c>
      <c r="G9620" s="541">
        <v>2023</v>
      </c>
      <c r="H9620" s="542">
        <f>VLOOKUP(G9620,[3]잔가율!$B$3:$C$33,2,FALSE)</f>
        <v>0.82599999999999996</v>
      </c>
      <c r="I9620" s="552">
        <f t="shared" si="150"/>
        <v>18535440</v>
      </c>
    </row>
    <row r="9621" spans="1:9">
      <c r="A9621" s="539">
        <v>9620</v>
      </c>
      <c r="B9621" s="540" t="s">
        <v>8534</v>
      </c>
      <c r="C9621" s="540" t="s">
        <v>12384</v>
      </c>
      <c r="D9621" s="540" t="s">
        <v>14096</v>
      </c>
      <c r="E9621" s="540" t="s">
        <v>14453</v>
      </c>
      <c r="F9621" s="556">
        <v>14140000</v>
      </c>
      <c r="G9621" s="541">
        <v>2023</v>
      </c>
      <c r="H9621" s="542">
        <f>VLOOKUP(G9621,[3]잔가율!$B$3:$C$33,2,FALSE)</f>
        <v>0.82599999999999996</v>
      </c>
      <c r="I9621" s="552">
        <f t="shared" si="150"/>
        <v>11679640</v>
      </c>
    </row>
    <row r="9622" spans="1:9">
      <c r="A9622" s="539">
        <v>9621</v>
      </c>
      <c r="B9622" s="540" t="s">
        <v>8534</v>
      </c>
      <c r="C9622" s="540" t="s">
        <v>12384</v>
      </c>
      <c r="D9622" s="540" t="s">
        <v>14096</v>
      </c>
      <c r="E9622" s="540" t="s">
        <v>14454</v>
      </c>
      <c r="F9622" s="556">
        <v>14580000</v>
      </c>
      <c r="G9622" s="541">
        <v>2023</v>
      </c>
      <c r="H9622" s="542">
        <f>VLOOKUP(G9622,[3]잔가율!$B$3:$C$33,2,FALSE)</f>
        <v>0.82599999999999996</v>
      </c>
      <c r="I9622" s="552">
        <f t="shared" si="150"/>
        <v>12043080</v>
      </c>
    </row>
    <row r="9623" spans="1:9">
      <c r="A9623" s="539">
        <v>9622</v>
      </c>
      <c r="B9623" s="540" t="s">
        <v>8534</v>
      </c>
      <c r="C9623" s="540" t="s">
        <v>12384</v>
      </c>
      <c r="D9623" s="540" t="s">
        <v>14096</v>
      </c>
      <c r="E9623" s="540" t="s">
        <v>14455</v>
      </c>
      <c r="F9623" s="556">
        <v>22270000</v>
      </c>
      <c r="G9623" s="541">
        <v>2023</v>
      </c>
      <c r="H9623" s="542">
        <f>VLOOKUP(G9623,[3]잔가율!$B$3:$C$33,2,FALSE)</f>
        <v>0.82599999999999996</v>
      </c>
      <c r="I9623" s="552">
        <f t="shared" si="150"/>
        <v>18395020</v>
      </c>
    </row>
    <row r="9624" spans="1:9">
      <c r="A9624" s="539">
        <v>9623</v>
      </c>
      <c r="B9624" s="540" t="s">
        <v>8534</v>
      </c>
      <c r="C9624" s="540" t="s">
        <v>12384</v>
      </c>
      <c r="D9624" s="540" t="s">
        <v>14096</v>
      </c>
      <c r="E9624" s="540" t="s">
        <v>14456</v>
      </c>
      <c r="F9624" s="556">
        <v>16440000</v>
      </c>
      <c r="G9624" s="541">
        <v>2023</v>
      </c>
      <c r="H9624" s="542">
        <f>VLOOKUP(G9624,[3]잔가율!$B$3:$C$33,2,FALSE)</f>
        <v>0.82599999999999996</v>
      </c>
      <c r="I9624" s="552">
        <f t="shared" si="150"/>
        <v>13579440</v>
      </c>
    </row>
    <row r="9625" spans="1:9">
      <c r="A9625" s="539">
        <v>9624</v>
      </c>
      <c r="B9625" s="540" t="s">
        <v>8534</v>
      </c>
      <c r="C9625" s="540" t="s">
        <v>12384</v>
      </c>
      <c r="D9625" s="540" t="s">
        <v>14096</v>
      </c>
      <c r="E9625" s="540" t="s">
        <v>14457</v>
      </c>
      <c r="F9625" s="556">
        <v>21000000</v>
      </c>
      <c r="G9625" s="541">
        <v>2023</v>
      </c>
      <c r="H9625" s="542">
        <f>VLOOKUP(G9625,[3]잔가율!$B$3:$C$33,2,FALSE)</f>
        <v>0.82599999999999996</v>
      </c>
      <c r="I9625" s="552">
        <f t="shared" si="150"/>
        <v>17346000</v>
      </c>
    </row>
    <row r="9626" spans="1:9">
      <c r="A9626" s="539">
        <v>9625</v>
      </c>
      <c r="B9626" s="540" t="s">
        <v>8534</v>
      </c>
      <c r="C9626" s="540" t="s">
        <v>12384</v>
      </c>
      <c r="D9626" s="540" t="s">
        <v>14096</v>
      </c>
      <c r="E9626" s="540" t="s">
        <v>14458</v>
      </c>
      <c r="F9626" s="556">
        <v>14220000</v>
      </c>
      <c r="G9626" s="541">
        <v>2023</v>
      </c>
      <c r="H9626" s="542">
        <f>VLOOKUP(G9626,[3]잔가율!$B$3:$C$33,2,FALSE)</f>
        <v>0.82599999999999996</v>
      </c>
      <c r="I9626" s="552">
        <f t="shared" si="150"/>
        <v>11745720</v>
      </c>
    </row>
    <row r="9627" spans="1:9">
      <c r="A9627" s="539">
        <v>9626</v>
      </c>
      <c r="B9627" s="540" t="s">
        <v>8534</v>
      </c>
      <c r="C9627" s="540" t="s">
        <v>12384</v>
      </c>
      <c r="D9627" s="540" t="s">
        <v>14096</v>
      </c>
      <c r="E9627" s="540" t="s">
        <v>14459</v>
      </c>
      <c r="F9627" s="556">
        <v>14110000</v>
      </c>
      <c r="G9627" s="541">
        <v>2023</v>
      </c>
      <c r="H9627" s="542">
        <f>VLOOKUP(G9627,[3]잔가율!$B$3:$C$33,2,FALSE)</f>
        <v>0.82599999999999996</v>
      </c>
      <c r="I9627" s="552">
        <f t="shared" si="150"/>
        <v>11654860</v>
      </c>
    </row>
    <row r="9628" spans="1:9">
      <c r="A9628" s="539">
        <v>9627</v>
      </c>
      <c r="B9628" s="540" t="s">
        <v>8534</v>
      </c>
      <c r="C9628" s="540" t="s">
        <v>12384</v>
      </c>
      <c r="D9628" s="540" t="s">
        <v>14096</v>
      </c>
      <c r="E9628" s="540" t="s">
        <v>14460</v>
      </c>
      <c r="F9628" s="556">
        <v>21780000</v>
      </c>
      <c r="G9628" s="541">
        <v>2023</v>
      </c>
      <c r="H9628" s="542">
        <f>VLOOKUP(G9628,[3]잔가율!$B$3:$C$33,2,FALSE)</f>
        <v>0.82599999999999996</v>
      </c>
      <c r="I9628" s="552">
        <f t="shared" si="150"/>
        <v>17990280</v>
      </c>
    </row>
    <row r="9629" spans="1:9">
      <c r="A9629" s="539">
        <v>9628</v>
      </c>
      <c r="B9629" s="540" t="s">
        <v>8534</v>
      </c>
      <c r="C9629" s="540" t="s">
        <v>12384</v>
      </c>
      <c r="D9629" s="540" t="s">
        <v>14096</v>
      </c>
      <c r="E9629" s="540" t="s">
        <v>14461</v>
      </c>
      <c r="F9629" s="556">
        <v>14220000</v>
      </c>
      <c r="G9629" s="541">
        <v>2023</v>
      </c>
      <c r="H9629" s="542">
        <f>VLOOKUP(G9629,[3]잔가율!$B$3:$C$33,2,FALSE)</f>
        <v>0.82599999999999996</v>
      </c>
      <c r="I9629" s="552">
        <f t="shared" si="150"/>
        <v>11745720</v>
      </c>
    </row>
    <row r="9630" spans="1:9">
      <c r="A9630" s="539">
        <v>9629</v>
      </c>
      <c r="B9630" s="540" t="s">
        <v>8534</v>
      </c>
      <c r="C9630" s="540" t="s">
        <v>12384</v>
      </c>
      <c r="D9630" s="540" t="s">
        <v>14096</v>
      </c>
      <c r="E9630" s="540" t="s">
        <v>14462</v>
      </c>
      <c r="F9630" s="556">
        <v>15030000</v>
      </c>
      <c r="G9630" s="541">
        <v>2023</v>
      </c>
      <c r="H9630" s="542">
        <f>VLOOKUP(G9630,[3]잔가율!$B$3:$C$33,2,FALSE)</f>
        <v>0.82599999999999996</v>
      </c>
      <c r="I9630" s="552">
        <f t="shared" si="150"/>
        <v>12414780</v>
      </c>
    </row>
    <row r="9631" spans="1:9">
      <c r="A9631" s="539">
        <v>9630</v>
      </c>
      <c r="B9631" s="540" t="s">
        <v>8534</v>
      </c>
      <c r="C9631" s="540" t="s">
        <v>12384</v>
      </c>
      <c r="D9631" s="540" t="s">
        <v>14096</v>
      </c>
      <c r="E9631" s="540" t="s">
        <v>14463</v>
      </c>
      <c r="F9631" s="556">
        <v>18860000</v>
      </c>
      <c r="G9631" s="541">
        <v>2023</v>
      </c>
      <c r="H9631" s="542">
        <f>VLOOKUP(G9631,[3]잔가율!$B$3:$C$33,2,FALSE)</f>
        <v>0.82599999999999996</v>
      </c>
      <c r="I9631" s="552">
        <f t="shared" si="150"/>
        <v>15578360</v>
      </c>
    </row>
    <row r="9632" spans="1:9">
      <c r="A9632" s="539">
        <v>9631</v>
      </c>
      <c r="B9632" s="540" t="s">
        <v>8534</v>
      </c>
      <c r="C9632" s="540" t="s">
        <v>12384</v>
      </c>
      <c r="D9632" s="540" t="s">
        <v>14096</v>
      </c>
      <c r="E9632" s="540" t="s">
        <v>14464</v>
      </c>
      <c r="F9632" s="556">
        <v>14540000</v>
      </c>
      <c r="G9632" s="541">
        <v>2023</v>
      </c>
      <c r="H9632" s="542">
        <f>VLOOKUP(G9632,[3]잔가율!$B$3:$C$33,2,FALSE)</f>
        <v>0.82599999999999996</v>
      </c>
      <c r="I9632" s="552">
        <f t="shared" si="150"/>
        <v>12010040</v>
      </c>
    </row>
    <row r="9633" spans="1:9">
      <c r="A9633" s="539">
        <v>9632</v>
      </c>
      <c r="B9633" s="540" t="s">
        <v>8534</v>
      </c>
      <c r="C9633" s="540" t="s">
        <v>12384</v>
      </c>
      <c r="D9633" s="540" t="s">
        <v>14096</v>
      </c>
      <c r="E9633" s="540" t="s">
        <v>14465</v>
      </c>
      <c r="F9633" s="556">
        <v>21050000</v>
      </c>
      <c r="G9633" s="541">
        <v>2023</v>
      </c>
      <c r="H9633" s="542">
        <f>VLOOKUP(G9633,[3]잔가율!$B$3:$C$33,2,FALSE)</f>
        <v>0.82599999999999996</v>
      </c>
      <c r="I9633" s="552">
        <f t="shared" si="150"/>
        <v>17387300</v>
      </c>
    </row>
    <row r="9634" spans="1:9">
      <c r="A9634" s="539">
        <v>9633</v>
      </c>
      <c r="B9634" s="540" t="s">
        <v>8534</v>
      </c>
      <c r="C9634" s="540" t="s">
        <v>12384</v>
      </c>
      <c r="D9634" s="540" t="s">
        <v>14096</v>
      </c>
      <c r="E9634" s="540" t="s">
        <v>14466</v>
      </c>
      <c r="F9634" s="556">
        <v>14060000</v>
      </c>
      <c r="G9634" s="541">
        <v>2023</v>
      </c>
      <c r="H9634" s="542">
        <f>VLOOKUP(G9634,[3]잔가율!$B$3:$C$33,2,FALSE)</f>
        <v>0.82599999999999996</v>
      </c>
      <c r="I9634" s="552">
        <f t="shared" si="150"/>
        <v>11613560</v>
      </c>
    </row>
    <row r="9635" spans="1:9">
      <c r="A9635" s="539">
        <v>9634</v>
      </c>
      <c r="B9635" s="540" t="s">
        <v>8534</v>
      </c>
      <c r="C9635" s="540" t="s">
        <v>12384</v>
      </c>
      <c r="D9635" s="540" t="s">
        <v>14096</v>
      </c>
      <c r="E9635" s="540" t="s">
        <v>14467</v>
      </c>
      <c r="F9635" s="556">
        <v>15030000</v>
      </c>
      <c r="G9635" s="541">
        <v>2023</v>
      </c>
      <c r="H9635" s="542">
        <f>VLOOKUP(G9635,[3]잔가율!$B$3:$C$33,2,FALSE)</f>
        <v>0.82599999999999996</v>
      </c>
      <c r="I9635" s="552">
        <f t="shared" si="150"/>
        <v>12414780</v>
      </c>
    </row>
    <row r="9636" spans="1:9">
      <c r="A9636" s="539">
        <v>9635</v>
      </c>
      <c r="B9636" s="540" t="s">
        <v>8534</v>
      </c>
      <c r="C9636" s="540" t="s">
        <v>12384</v>
      </c>
      <c r="D9636" s="540" t="s">
        <v>14096</v>
      </c>
      <c r="E9636" s="540" t="s">
        <v>14468</v>
      </c>
      <c r="F9636" s="556">
        <v>15290000</v>
      </c>
      <c r="G9636" s="541">
        <v>2023</v>
      </c>
      <c r="H9636" s="542">
        <f>VLOOKUP(G9636,[3]잔가율!$B$3:$C$33,2,FALSE)</f>
        <v>0.82599999999999996</v>
      </c>
      <c r="I9636" s="552">
        <f t="shared" si="150"/>
        <v>12629540</v>
      </c>
    </row>
    <row r="9637" spans="1:9">
      <c r="A9637" s="539">
        <v>9636</v>
      </c>
      <c r="B9637" s="540" t="s">
        <v>8534</v>
      </c>
      <c r="C9637" s="540" t="s">
        <v>12384</v>
      </c>
      <c r="D9637" s="540" t="s">
        <v>14096</v>
      </c>
      <c r="E9637" s="540" t="s">
        <v>14469</v>
      </c>
      <c r="F9637" s="556">
        <v>14600000</v>
      </c>
      <c r="G9637" s="541">
        <v>2023</v>
      </c>
      <c r="H9637" s="542">
        <f>VLOOKUP(G9637,[3]잔가율!$B$3:$C$33,2,FALSE)</f>
        <v>0.82599999999999996</v>
      </c>
      <c r="I9637" s="552">
        <f t="shared" si="150"/>
        <v>12059600</v>
      </c>
    </row>
    <row r="9638" spans="1:9">
      <c r="A9638" s="539">
        <v>9637</v>
      </c>
      <c r="B9638" s="540" t="s">
        <v>8534</v>
      </c>
      <c r="C9638" s="540" t="s">
        <v>12384</v>
      </c>
      <c r="D9638" s="540" t="s">
        <v>14096</v>
      </c>
      <c r="E9638" s="540" t="s">
        <v>14470</v>
      </c>
      <c r="F9638" s="556">
        <v>14320000</v>
      </c>
      <c r="G9638" s="541">
        <v>2023</v>
      </c>
      <c r="H9638" s="542">
        <f>VLOOKUP(G9638,[3]잔가율!$B$3:$C$33,2,FALSE)</f>
        <v>0.82599999999999996</v>
      </c>
      <c r="I9638" s="552">
        <f t="shared" si="150"/>
        <v>11828320</v>
      </c>
    </row>
    <row r="9639" spans="1:9">
      <c r="A9639" s="539">
        <v>9638</v>
      </c>
      <c r="B9639" s="540" t="s">
        <v>8534</v>
      </c>
      <c r="C9639" s="540" t="s">
        <v>12384</v>
      </c>
      <c r="D9639" s="540" t="s">
        <v>14096</v>
      </c>
      <c r="E9639" s="540" t="s">
        <v>14471</v>
      </c>
      <c r="F9639" s="556">
        <v>15750000</v>
      </c>
      <c r="G9639" s="541">
        <v>2023</v>
      </c>
      <c r="H9639" s="542">
        <f>VLOOKUP(G9639,[3]잔가율!$B$3:$C$33,2,FALSE)</f>
        <v>0.82599999999999996</v>
      </c>
      <c r="I9639" s="552">
        <f t="shared" si="150"/>
        <v>13009500</v>
      </c>
    </row>
    <row r="9640" spans="1:9">
      <c r="A9640" s="539">
        <v>9639</v>
      </c>
      <c r="B9640" s="540" t="s">
        <v>8534</v>
      </c>
      <c r="C9640" s="540" t="s">
        <v>12384</v>
      </c>
      <c r="D9640" s="540" t="s">
        <v>14096</v>
      </c>
      <c r="E9640" s="540" t="s">
        <v>14472</v>
      </c>
      <c r="F9640" s="556">
        <v>14480000</v>
      </c>
      <c r="G9640" s="541">
        <v>2023</v>
      </c>
      <c r="H9640" s="542">
        <f>VLOOKUP(G9640,[3]잔가율!$B$3:$C$33,2,FALSE)</f>
        <v>0.82599999999999996</v>
      </c>
      <c r="I9640" s="552">
        <f t="shared" si="150"/>
        <v>11960480</v>
      </c>
    </row>
    <row r="9641" spans="1:9">
      <c r="A9641" s="539">
        <v>9640</v>
      </c>
      <c r="B9641" s="540" t="s">
        <v>8534</v>
      </c>
      <c r="C9641" s="540" t="s">
        <v>12384</v>
      </c>
      <c r="D9641" s="540" t="s">
        <v>14096</v>
      </c>
      <c r="E9641" s="540" t="s">
        <v>14473</v>
      </c>
      <c r="F9641" s="556">
        <v>15120000</v>
      </c>
      <c r="G9641" s="541">
        <v>2023</v>
      </c>
      <c r="H9641" s="542">
        <f>VLOOKUP(G9641,[3]잔가율!$B$3:$C$33,2,FALSE)</f>
        <v>0.82599999999999996</v>
      </c>
      <c r="I9641" s="552">
        <f t="shared" si="150"/>
        <v>12489120</v>
      </c>
    </row>
    <row r="9642" spans="1:9">
      <c r="A9642" s="539">
        <v>9641</v>
      </c>
      <c r="B9642" s="540" t="s">
        <v>8534</v>
      </c>
      <c r="C9642" s="540" t="s">
        <v>12384</v>
      </c>
      <c r="D9642" s="540" t="s">
        <v>14096</v>
      </c>
      <c r="E9642" s="540" t="s">
        <v>14474</v>
      </c>
      <c r="F9642" s="556">
        <v>17700000</v>
      </c>
      <c r="G9642" s="541">
        <v>2023</v>
      </c>
      <c r="H9642" s="542">
        <f>VLOOKUP(G9642,[3]잔가율!$B$3:$C$33,2,FALSE)</f>
        <v>0.82599999999999996</v>
      </c>
      <c r="I9642" s="552">
        <f t="shared" si="150"/>
        <v>14620200</v>
      </c>
    </row>
    <row r="9643" spans="1:9">
      <c r="A9643" s="539">
        <v>9642</v>
      </c>
      <c r="B9643" s="540" t="s">
        <v>8534</v>
      </c>
      <c r="C9643" s="540" t="s">
        <v>12384</v>
      </c>
      <c r="D9643" s="540" t="s">
        <v>14096</v>
      </c>
      <c r="E9643" s="540" t="s">
        <v>14475</v>
      </c>
      <c r="F9643" s="556">
        <v>19400000</v>
      </c>
      <c r="G9643" s="541">
        <v>2023</v>
      </c>
      <c r="H9643" s="542">
        <f>VLOOKUP(G9643,[3]잔가율!$B$3:$C$33,2,FALSE)</f>
        <v>0.82599999999999996</v>
      </c>
      <c r="I9643" s="552">
        <f t="shared" si="150"/>
        <v>16024400</v>
      </c>
    </row>
    <row r="9644" spans="1:9">
      <c r="A9644" s="539">
        <v>9643</v>
      </c>
      <c r="B9644" s="540" t="s">
        <v>8534</v>
      </c>
      <c r="C9644" s="540" t="s">
        <v>12384</v>
      </c>
      <c r="D9644" s="540" t="s">
        <v>14096</v>
      </c>
      <c r="E9644" s="540" t="s">
        <v>14476</v>
      </c>
      <c r="F9644" s="556">
        <v>19850000</v>
      </c>
      <c r="G9644" s="541">
        <v>2023</v>
      </c>
      <c r="H9644" s="542">
        <f>VLOOKUP(G9644,[3]잔가율!$B$3:$C$33,2,FALSE)</f>
        <v>0.82599999999999996</v>
      </c>
      <c r="I9644" s="552">
        <f t="shared" si="150"/>
        <v>16396100</v>
      </c>
    </row>
    <row r="9645" spans="1:9">
      <c r="A9645" s="539">
        <v>9644</v>
      </c>
      <c r="B9645" s="540" t="s">
        <v>8534</v>
      </c>
      <c r="C9645" s="540" t="s">
        <v>12384</v>
      </c>
      <c r="D9645" s="540" t="s">
        <v>14096</v>
      </c>
      <c r="E9645" s="540" t="s">
        <v>14477</v>
      </c>
      <c r="F9645" s="556">
        <v>21370000</v>
      </c>
      <c r="G9645" s="541">
        <v>2023</v>
      </c>
      <c r="H9645" s="542">
        <f>VLOOKUP(G9645,[3]잔가율!$B$3:$C$33,2,FALSE)</f>
        <v>0.82599999999999996</v>
      </c>
      <c r="I9645" s="552">
        <f t="shared" si="150"/>
        <v>17651620</v>
      </c>
    </row>
    <row r="9646" spans="1:9">
      <c r="A9646" s="539">
        <v>9645</v>
      </c>
      <c r="B9646" s="540" t="s">
        <v>8534</v>
      </c>
      <c r="C9646" s="540" t="s">
        <v>12384</v>
      </c>
      <c r="D9646" s="540" t="s">
        <v>14096</v>
      </c>
      <c r="E9646" s="540" t="s">
        <v>14478</v>
      </c>
      <c r="F9646" s="556">
        <v>20300000</v>
      </c>
      <c r="G9646" s="541">
        <v>2023</v>
      </c>
      <c r="H9646" s="542">
        <f>VLOOKUP(G9646,[3]잔가율!$B$3:$C$33,2,FALSE)</f>
        <v>0.82599999999999996</v>
      </c>
      <c r="I9646" s="552">
        <f t="shared" si="150"/>
        <v>16767800</v>
      </c>
    </row>
    <row r="9647" spans="1:9">
      <c r="A9647" s="539">
        <v>9646</v>
      </c>
      <c r="B9647" s="540" t="s">
        <v>8534</v>
      </c>
      <c r="C9647" s="540" t="s">
        <v>12384</v>
      </c>
      <c r="D9647" s="540" t="s">
        <v>14096</v>
      </c>
      <c r="E9647" s="540" t="s">
        <v>14479</v>
      </c>
      <c r="F9647" s="556">
        <v>21380000</v>
      </c>
      <c r="G9647" s="541">
        <v>2023</v>
      </c>
      <c r="H9647" s="542">
        <f>VLOOKUP(G9647,[3]잔가율!$B$3:$C$33,2,FALSE)</f>
        <v>0.82599999999999996</v>
      </c>
      <c r="I9647" s="552">
        <f t="shared" si="150"/>
        <v>17659880</v>
      </c>
    </row>
    <row r="9648" spans="1:9">
      <c r="A9648" s="539">
        <v>9647</v>
      </c>
      <c r="B9648" s="540" t="s">
        <v>8534</v>
      </c>
      <c r="C9648" s="540" t="s">
        <v>12384</v>
      </c>
      <c r="D9648" s="540" t="s">
        <v>14096</v>
      </c>
      <c r="E9648" s="540" t="s">
        <v>14480</v>
      </c>
      <c r="F9648" s="556">
        <v>28700000</v>
      </c>
      <c r="G9648" s="541">
        <v>2023</v>
      </c>
      <c r="H9648" s="542">
        <f>VLOOKUP(G9648,[3]잔가율!$B$3:$C$33,2,FALSE)</f>
        <v>0.82599999999999996</v>
      </c>
      <c r="I9648" s="552">
        <f t="shared" si="150"/>
        <v>23706200</v>
      </c>
    </row>
    <row r="9649" spans="1:9">
      <c r="A9649" s="539">
        <v>9648</v>
      </c>
      <c r="B9649" s="540" t="s">
        <v>8534</v>
      </c>
      <c r="C9649" s="540" t="s">
        <v>12384</v>
      </c>
      <c r="D9649" s="540" t="s">
        <v>14096</v>
      </c>
      <c r="E9649" s="540" t="s">
        <v>14481</v>
      </c>
      <c r="F9649" s="556">
        <v>13220000</v>
      </c>
      <c r="G9649" s="541">
        <v>2023</v>
      </c>
      <c r="H9649" s="542">
        <f>VLOOKUP(G9649,[3]잔가율!$B$3:$C$33,2,FALSE)</f>
        <v>0.82599999999999996</v>
      </c>
      <c r="I9649" s="552">
        <f t="shared" si="150"/>
        <v>10919720</v>
      </c>
    </row>
    <row r="9650" spans="1:9">
      <c r="A9650" s="539">
        <v>9649</v>
      </c>
      <c r="B9650" s="540" t="s">
        <v>8534</v>
      </c>
      <c r="C9650" s="540" t="s">
        <v>12384</v>
      </c>
      <c r="D9650" s="540" t="s">
        <v>14096</v>
      </c>
      <c r="E9650" s="540" t="s">
        <v>14482</v>
      </c>
      <c r="F9650" s="556">
        <v>21470000</v>
      </c>
      <c r="G9650" s="541">
        <v>2023</v>
      </c>
      <c r="H9650" s="542">
        <f>VLOOKUP(G9650,[3]잔가율!$B$3:$C$33,2,FALSE)</f>
        <v>0.82599999999999996</v>
      </c>
      <c r="I9650" s="552">
        <f t="shared" si="150"/>
        <v>17734220</v>
      </c>
    </row>
    <row r="9651" spans="1:9">
      <c r="A9651" s="539">
        <v>9650</v>
      </c>
      <c r="B9651" s="540" t="s">
        <v>8534</v>
      </c>
      <c r="C9651" s="540" t="s">
        <v>12384</v>
      </c>
      <c r="D9651" s="540" t="s">
        <v>14096</v>
      </c>
      <c r="E9651" s="540" t="s">
        <v>14483</v>
      </c>
      <c r="F9651" s="556">
        <v>14220000</v>
      </c>
      <c r="G9651" s="541">
        <v>2023</v>
      </c>
      <c r="H9651" s="542">
        <f>VLOOKUP(G9651,[3]잔가율!$B$3:$C$33,2,FALSE)</f>
        <v>0.82599999999999996</v>
      </c>
      <c r="I9651" s="552">
        <f t="shared" si="150"/>
        <v>11745720</v>
      </c>
    </row>
    <row r="9652" spans="1:9">
      <c r="A9652" s="539">
        <v>9651</v>
      </c>
      <c r="B9652" s="540" t="s">
        <v>8534</v>
      </c>
      <c r="C9652" s="540" t="s">
        <v>12384</v>
      </c>
      <c r="D9652" s="540" t="s">
        <v>14096</v>
      </c>
      <c r="E9652" s="540" t="s">
        <v>14484</v>
      </c>
      <c r="F9652" s="556">
        <v>14290000</v>
      </c>
      <c r="G9652" s="541">
        <v>2023</v>
      </c>
      <c r="H9652" s="542">
        <f>VLOOKUP(G9652,[3]잔가율!$B$3:$C$33,2,FALSE)</f>
        <v>0.82599999999999996</v>
      </c>
      <c r="I9652" s="552">
        <f t="shared" si="150"/>
        <v>11803540</v>
      </c>
    </row>
    <row r="9653" spans="1:9">
      <c r="A9653" s="539">
        <v>9652</v>
      </c>
      <c r="B9653" s="540" t="s">
        <v>8534</v>
      </c>
      <c r="C9653" s="540" t="s">
        <v>12384</v>
      </c>
      <c r="D9653" s="540" t="s">
        <v>14096</v>
      </c>
      <c r="E9653" s="540" t="s">
        <v>14485</v>
      </c>
      <c r="F9653" s="556">
        <v>18130000</v>
      </c>
      <c r="G9653" s="541">
        <v>2023</v>
      </c>
      <c r="H9653" s="542">
        <f>VLOOKUP(G9653,[3]잔가율!$B$3:$C$33,2,FALSE)</f>
        <v>0.82599999999999996</v>
      </c>
      <c r="I9653" s="552">
        <f t="shared" si="150"/>
        <v>14975380</v>
      </c>
    </row>
    <row r="9654" spans="1:9">
      <c r="A9654" s="539">
        <v>9653</v>
      </c>
      <c r="B9654" s="540" t="s">
        <v>8534</v>
      </c>
      <c r="C9654" s="540" t="s">
        <v>12384</v>
      </c>
      <c r="D9654" s="540" t="s">
        <v>14096</v>
      </c>
      <c r="E9654" s="540" t="s">
        <v>14486</v>
      </c>
      <c r="F9654" s="556">
        <v>16950000</v>
      </c>
      <c r="G9654" s="541">
        <v>2023</v>
      </c>
      <c r="H9654" s="542">
        <f>VLOOKUP(G9654,[3]잔가율!$B$3:$C$33,2,FALSE)</f>
        <v>0.82599999999999996</v>
      </c>
      <c r="I9654" s="552">
        <f t="shared" si="150"/>
        <v>14000700</v>
      </c>
    </row>
    <row r="9655" spans="1:9">
      <c r="A9655" s="539">
        <v>9654</v>
      </c>
      <c r="B9655" s="540" t="s">
        <v>8534</v>
      </c>
      <c r="C9655" s="540" t="s">
        <v>12384</v>
      </c>
      <c r="D9655" s="540" t="s">
        <v>14096</v>
      </c>
      <c r="E9655" s="540" t="s">
        <v>14487</v>
      </c>
      <c r="F9655" s="556">
        <v>22490000</v>
      </c>
      <c r="G9655" s="541">
        <v>2023</v>
      </c>
      <c r="H9655" s="542">
        <f>VLOOKUP(G9655,[3]잔가율!$B$3:$C$33,2,FALSE)</f>
        <v>0.82599999999999996</v>
      </c>
      <c r="I9655" s="552">
        <f t="shared" si="150"/>
        <v>18576740</v>
      </c>
    </row>
    <row r="9656" spans="1:9">
      <c r="A9656" s="539">
        <v>9655</v>
      </c>
      <c r="B9656" s="540" t="s">
        <v>8534</v>
      </c>
      <c r="C9656" s="540" t="s">
        <v>12384</v>
      </c>
      <c r="D9656" s="540" t="s">
        <v>14096</v>
      </c>
      <c r="E9656" s="540" t="s">
        <v>14488</v>
      </c>
      <c r="F9656" s="556">
        <v>15060000</v>
      </c>
      <c r="G9656" s="541">
        <v>2023</v>
      </c>
      <c r="H9656" s="542">
        <f>VLOOKUP(G9656,[3]잔가율!$B$3:$C$33,2,FALSE)</f>
        <v>0.82599999999999996</v>
      </c>
      <c r="I9656" s="552">
        <f t="shared" si="150"/>
        <v>12439560</v>
      </c>
    </row>
    <row r="9657" spans="1:9">
      <c r="A9657" s="539">
        <v>9656</v>
      </c>
      <c r="B9657" s="540" t="s">
        <v>8534</v>
      </c>
      <c r="C9657" s="540" t="s">
        <v>12384</v>
      </c>
      <c r="D9657" s="540" t="s">
        <v>14096</v>
      </c>
      <c r="E9657" s="540" t="s">
        <v>14489</v>
      </c>
      <c r="F9657" s="556">
        <v>23360000</v>
      </c>
      <c r="G9657" s="541">
        <v>2023</v>
      </c>
      <c r="H9657" s="542">
        <f>VLOOKUP(G9657,[3]잔가율!$B$3:$C$33,2,FALSE)</f>
        <v>0.82599999999999996</v>
      </c>
      <c r="I9657" s="552">
        <f t="shared" si="150"/>
        <v>19295360</v>
      </c>
    </row>
    <row r="9658" spans="1:9">
      <c r="A9658" s="539">
        <v>9657</v>
      </c>
      <c r="B9658" s="540" t="s">
        <v>8534</v>
      </c>
      <c r="C9658" s="540" t="s">
        <v>12384</v>
      </c>
      <c r="D9658" s="540" t="s">
        <v>14096</v>
      </c>
      <c r="E9658" s="540" t="s">
        <v>14490</v>
      </c>
      <c r="F9658" s="556">
        <v>23430000</v>
      </c>
      <c r="G9658" s="541">
        <v>2023</v>
      </c>
      <c r="H9658" s="542">
        <f>VLOOKUP(G9658,[3]잔가율!$B$3:$C$33,2,FALSE)</f>
        <v>0.82599999999999996</v>
      </c>
      <c r="I9658" s="552">
        <f t="shared" si="150"/>
        <v>19353180</v>
      </c>
    </row>
    <row r="9659" spans="1:9">
      <c r="A9659" s="539">
        <v>9658</v>
      </c>
      <c r="B9659" s="540" t="s">
        <v>8534</v>
      </c>
      <c r="C9659" s="540" t="s">
        <v>12384</v>
      </c>
      <c r="D9659" s="540" t="s">
        <v>14096</v>
      </c>
      <c r="E9659" s="540" t="s">
        <v>14491</v>
      </c>
      <c r="F9659" s="556">
        <v>28470000</v>
      </c>
      <c r="G9659" s="541">
        <v>2023</v>
      </c>
      <c r="H9659" s="542">
        <f>VLOOKUP(G9659,[3]잔가율!$B$3:$C$33,2,FALSE)</f>
        <v>0.82599999999999996</v>
      </c>
      <c r="I9659" s="552">
        <f t="shared" si="150"/>
        <v>23516220</v>
      </c>
    </row>
    <row r="9660" spans="1:9">
      <c r="A9660" s="539">
        <v>9659</v>
      </c>
      <c r="B9660" s="540" t="s">
        <v>8534</v>
      </c>
      <c r="C9660" s="540" t="s">
        <v>12384</v>
      </c>
      <c r="D9660" s="540" t="s">
        <v>14096</v>
      </c>
      <c r="E9660" s="540" t="s">
        <v>14492</v>
      </c>
      <c r="F9660" s="556">
        <v>24600000</v>
      </c>
      <c r="G9660" s="541">
        <v>2023</v>
      </c>
      <c r="H9660" s="542">
        <f>VLOOKUP(G9660,[3]잔가율!$B$3:$C$33,2,FALSE)</f>
        <v>0.82599999999999996</v>
      </c>
      <c r="I9660" s="552">
        <f t="shared" si="150"/>
        <v>20319600</v>
      </c>
    </row>
    <row r="9661" spans="1:9">
      <c r="A9661" s="539">
        <v>9660</v>
      </c>
      <c r="B9661" s="540" t="s">
        <v>8534</v>
      </c>
      <c r="C9661" s="540" t="s">
        <v>12384</v>
      </c>
      <c r="D9661" s="540" t="s">
        <v>14096</v>
      </c>
      <c r="E9661" s="540" t="s">
        <v>14493</v>
      </c>
      <c r="F9661" s="556">
        <v>21020000</v>
      </c>
      <c r="G9661" s="541">
        <v>2023</v>
      </c>
      <c r="H9661" s="542">
        <f>VLOOKUP(G9661,[3]잔가율!$B$3:$C$33,2,FALSE)</f>
        <v>0.82599999999999996</v>
      </c>
      <c r="I9661" s="552">
        <f t="shared" si="150"/>
        <v>17362520</v>
      </c>
    </row>
    <row r="9662" spans="1:9">
      <c r="A9662" s="539">
        <v>9661</v>
      </c>
      <c r="B9662" s="540" t="s">
        <v>8534</v>
      </c>
      <c r="C9662" s="540" t="s">
        <v>12384</v>
      </c>
      <c r="D9662" s="540" t="s">
        <v>14096</v>
      </c>
      <c r="E9662" s="540" t="s">
        <v>14494</v>
      </c>
      <c r="F9662" s="556">
        <v>23380000</v>
      </c>
      <c r="G9662" s="541">
        <v>2023</v>
      </c>
      <c r="H9662" s="542">
        <f>VLOOKUP(G9662,[3]잔가율!$B$3:$C$33,2,FALSE)</f>
        <v>0.82599999999999996</v>
      </c>
      <c r="I9662" s="552">
        <f t="shared" si="150"/>
        <v>19311880</v>
      </c>
    </row>
    <row r="9663" spans="1:9">
      <c r="A9663" s="539">
        <v>9662</v>
      </c>
      <c r="B9663" s="540" t="s">
        <v>8534</v>
      </c>
      <c r="C9663" s="540" t="s">
        <v>12384</v>
      </c>
      <c r="D9663" s="540" t="s">
        <v>14096</v>
      </c>
      <c r="E9663" s="540" t="s">
        <v>14495</v>
      </c>
      <c r="F9663" s="556">
        <v>21730000</v>
      </c>
      <c r="G9663" s="541">
        <v>2023</v>
      </c>
      <c r="H9663" s="542">
        <f>VLOOKUP(G9663,[3]잔가율!$B$3:$C$33,2,FALSE)</f>
        <v>0.82599999999999996</v>
      </c>
      <c r="I9663" s="552">
        <f t="shared" si="150"/>
        <v>17948980</v>
      </c>
    </row>
    <row r="9664" spans="1:9">
      <c r="A9664" s="539">
        <v>9663</v>
      </c>
      <c r="B9664" s="540" t="s">
        <v>8534</v>
      </c>
      <c r="C9664" s="540" t="s">
        <v>12384</v>
      </c>
      <c r="D9664" s="540" t="s">
        <v>14096</v>
      </c>
      <c r="E9664" s="540" t="s">
        <v>14496</v>
      </c>
      <c r="F9664" s="556">
        <v>18040000</v>
      </c>
      <c r="G9664" s="541">
        <v>2023</v>
      </c>
      <c r="H9664" s="542">
        <f>VLOOKUP(G9664,[3]잔가율!$B$3:$C$33,2,FALSE)</f>
        <v>0.82599999999999996</v>
      </c>
      <c r="I9664" s="552">
        <f t="shared" si="150"/>
        <v>14901040</v>
      </c>
    </row>
    <row r="9665" spans="1:9">
      <c r="A9665" s="539">
        <v>9664</v>
      </c>
      <c r="B9665" s="540" t="s">
        <v>8534</v>
      </c>
      <c r="C9665" s="540" t="s">
        <v>12384</v>
      </c>
      <c r="D9665" s="540" t="s">
        <v>14096</v>
      </c>
      <c r="E9665" s="540" t="s">
        <v>14497</v>
      </c>
      <c r="F9665" s="556">
        <v>19800000</v>
      </c>
      <c r="G9665" s="541">
        <v>2023</v>
      </c>
      <c r="H9665" s="542">
        <f>VLOOKUP(G9665,[3]잔가율!$B$3:$C$33,2,FALSE)</f>
        <v>0.82599999999999996</v>
      </c>
      <c r="I9665" s="552">
        <f t="shared" si="150"/>
        <v>16354800</v>
      </c>
    </row>
    <row r="9666" spans="1:9">
      <c r="A9666" s="539">
        <v>9665</v>
      </c>
      <c r="B9666" s="540" t="s">
        <v>8534</v>
      </c>
      <c r="C9666" s="540" t="s">
        <v>12384</v>
      </c>
      <c r="D9666" s="540" t="s">
        <v>14096</v>
      </c>
      <c r="E9666" s="540" t="s">
        <v>14498</v>
      </c>
      <c r="F9666" s="556">
        <v>19500000</v>
      </c>
      <c r="G9666" s="541">
        <v>2023</v>
      </c>
      <c r="H9666" s="542">
        <f>VLOOKUP(G9666,[3]잔가율!$B$3:$C$33,2,FALSE)</f>
        <v>0.82599999999999996</v>
      </c>
      <c r="I9666" s="552">
        <f t="shared" ref="I9666:I9729" si="151">ROUNDDOWN(F9666*H9666,0)</f>
        <v>16107000</v>
      </c>
    </row>
    <row r="9667" spans="1:9">
      <c r="A9667" s="539">
        <v>9666</v>
      </c>
      <c r="B9667" s="540" t="s">
        <v>8534</v>
      </c>
      <c r="C9667" s="540" t="s">
        <v>12384</v>
      </c>
      <c r="D9667" s="540" t="s">
        <v>14096</v>
      </c>
      <c r="E9667" s="540" t="s">
        <v>14499</v>
      </c>
      <c r="F9667" s="556">
        <v>21100000</v>
      </c>
      <c r="G9667" s="541">
        <v>2023</v>
      </c>
      <c r="H9667" s="542">
        <f>VLOOKUP(G9667,[3]잔가율!$B$3:$C$33,2,FALSE)</f>
        <v>0.82599999999999996</v>
      </c>
      <c r="I9667" s="552">
        <f t="shared" si="151"/>
        <v>17428600</v>
      </c>
    </row>
    <row r="9668" spans="1:9">
      <c r="A9668" s="539">
        <v>9667</v>
      </c>
      <c r="B9668" s="540" t="s">
        <v>8534</v>
      </c>
      <c r="C9668" s="540" t="s">
        <v>12384</v>
      </c>
      <c r="D9668" s="540" t="s">
        <v>14096</v>
      </c>
      <c r="E9668" s="540" t="s">
        <v>14500</v>
      </c>
      <c r="F9668" s="556">
        <v>18230000</v>
      </c>
      <c r="G9668" s="541">
        <v>2023</v>
      </c>
      <c r="H9668" s="542">
        <f>VLOOKUP(G9668,[3]잔가율!$B$3:$C$33,2,FALSE)</f>
        <v>0.82599999999999996</v>
      </c>
      <c r="I9668" s="552">
        <f t="shared" si="151"/>
        <v>15057980</v>
      </c>
    </row>
    <row r="9669" spans="1:9">
      <c r="A9669" s="539">
        <v>9668</v>
      </c>
      <c r="B9669" s="540" t="s">
        <v>8534</v>
      </c>
      <c r="C9669" s="540" t="s">
        <v>12384</v>
      </c>
      <c r="D9669" s="540" t="s">
        <v>14096</v>
      </c>
      <c r="E9669" s="540" t="s">
        <v>14501</v>
      </c>
      <c r="F9669" s="556">
        <v>20900000</v>
      </c>
      <c r="G9669" s="541">
        <v>2023</v>
      </c>
      <c r="H9669" s="542">
        <f>VLOOKUP(G9669,[3]잔가율!$B$3:$C$33,2,FALSE)</f>
        <v>0.82599999999999996</v>
      </c>
      <c r="I9669" s="552">
        <f t="shared" si="151"/>
        <v>17263400</v>
      </c>
    </row>
    <row r="9670" spans="1:9">
      <c r="A9670" s="539">
        <v>9669</v>
      </c>
      <c r="B9670" s="540" t="s">
        <v>8534</v>
      </c>
      <c r="C9670" s="540" t="s">
        <v>12384</v>
      </c>
      <c r="D9670" s="540" t="s">
        <v>14096</v>
      </c>
      <c r="E9670" s="540" t="s">
        <v>14502</v>
      </c>
      <c r="F9670" s="556">
        <v>13700000</v>
      </c>
      <c r="G9670" s="541">
        <v>2023</v>
      </c>
      <c r="H9670" s="542">
        <f>VLOOKUP(G9670,[3]잔가율!$B$3:$C$33,2,FALSE)</f>
        <v>0.82599999999999996</v>
      </c>
      <c r="I9670" s="552">
        <f t="shared" si="151"/>
        <v>11316200</v>
      </c>
    </row>
    <row r="9671" spans="1:9">
      <c r="A9671" s="539">
        <v>9670</v>
      </c>
      <c r="B9671" s="540" t="s">
        <v>8534</v>
      </c>
      <c r="C9671" s="540" t="s">
        <v>12384</v>
      </c>
      <c r="D9671" s="540" t="s">
        <v>14096</v>
      </c>
      <c r="E9671" s="540" t="s">
        <v>14503</v>
      </c>
      <c r="F9671" s="556">
        <v>14320000</v>
      </c>
      <c r="G9671" s="541">
        <v>2023</v>
      </c>
      <c r="H9671" s="542">
        <f>VLOOKUP(G9671,[3]잔가율!$B$3:$C$33,2,FALSE)</f>
        <v>0.82599999999999996</v>
      </c>
      <c r="I9671" s="552">
        <f t="shared" si="151"/>
        <v>11828320</v>
      </c>
    </row>
    <row r="9672" spans="1:9">
      <c r="A9672" s="539">
        <v>9671</v>
      </c>
      <c r="B9672" s="540" t="s">
        <v>8534</v>
      </c>
      <c r="C9672" s="540" t="s">
        <v>12384</v>
      </c>
      <c r="D9672" s="540" t="s">
        <v>14096</v>
      </c>
      <c r="E9672" s="540" t="s">
        <v>14504</v>
      </c>
      <c r="F9672" s="556">
        <v>12650000</v>
      </c>
      <c r="G9672" s="541">
        <v>2023</v>
      </c>
      <c r="H9672" s="542">
        <f>VLOOKUP(G9672,[3]잔가율!$B$3:$C$33,2,FALSE)</f>
        <v>0.82599999999999996</v>
      </c>
      <c r="I9672" s="552">
        <f t="shared" si="151"/>
        <v>10448900</v>
      </c>
    </row>
    <row r="9673" spans="1:9">
      <c r="A9673" s="539">
        <v>9672</v>
      </c>
      <c r="B9673" s="540" t="s">
        <v>8534</v>
      </c>
      <c r="C9673" s="540" t="s">
        <v>12384</v>
      </c>
      <c r="D9673" s="540" t="s">
        <v>14096</v>
      </c>
      <c r="E9673" s="540" t="s">
        <v>14505</v>
      </c>
      <c r="F9673" s="556">
        <v>21940000</v>
      </c>
      <c r="G9673" s="541">
        <v>2023</v>
      </c>
      <c r="H9673" s="542">
        <f>VLOOKUP(G9673,[3]잔가율!$B$3:$C$33,2,FALSE)</f>
        <v>0.82599999999999996</v>
      </c>
      <c r="I9673" s="552">
        <f t="shared" si="151"/>
        <v>18122440</v>
      </c>
    </row>
    <row r="9674" spans="1:9">
      <c r="A9674" s="539">
        <v>9673</v>
      </c>
      <c r="B9674" s="540" t="s">
        <v>8534</v>
      </c>
      <c r="C9674" s="540" t="s">
        <v>12384</v>
      </c>
      <c r="D9674" s="540" t="s">
        <v>14096</v>
      </c>
      <c r="E9674" s="540" t="s">
        <v>14506</v>
      </c>
      <c r="F9674" s="556">
        <v>21690000</v>
      </c>
      <c r="G9674" s="541">
        <v>2023</v>
      </c>
      <c r="H9674" s="542">
        <f>VLOOKUP(G9674,[3]잔가율!$B$3:$C$33,2,FALSE)</f>
        <v>0.82599999999999996</v>
      </c>
      <c r="I9674" s="552">
        <f t="shared" si="151"/>
        <v>17915940</v>
      </c>
    </row>
    <row r="9675" spans="1:9">
      <c r="A9675" s="539">
        <v>9674</v>
      </c>
      <c r="B9675" s="540" t="s">
        <v>8534</v>
      </c>
      <c r="C9675" s="540" t="s">
        <v>12384</v>
      </c>
      <c r="D9675" s="540" t="s">
        <v>14096</v>
      </c>
      <c r="E9675" s="540" t="s">
        <v>14507</v>
      </c>
      <c r="F9675" s="556">
        <v>12480000</v>
      </c>
      <c r="G9675" s="541">
        <v>2023</v>
      </c>
      <c r="H9675" s="542">
        <f>VLOOKUP(G9675,[3]잔가율!$B$3:$C$33,2,FALSE)</f>
        <v>0.82599999999999996</v>
      </c>
      <c r="I9675" s="552">
        <f t="shared" si="151"/>
        <v>10308480</v>
      </c>
    </row>
    <row r="9676" spans="1:9">
      <c r="A9676" s="539">
        <v>9675</v>
      </c>
      <c r="B9676" s="540" t="s">
        <v>8534</v>
      </c>
      <c r="C9676" s="540" t="s">
        <v>12384</v>
      </c>
      <c r="D9676" s="540" t="s">
        <v>14096</v>
      </c>
      <c r="E9676" s="540" t="s">
        <v>14508</v>
      </c>
      <c r="F9676" s="556">
        <v>13220000</v>
      </c>
      <c r="G9676" s="541">
        <v>2023</v>
      </c>
      <c r="H9676" s="542">
        <f>VLOOKUP(G9676,[3]잔가율!$B$3:$C$33,2,FALSE)</f>
        <v>0.82599999999999996</v>
      </c>
      <c r="I9676" s="552">
        <f t="shared" si="151"/>
        <v>10919720</v>
      </c>
    </row>
    <row r="9677" spans="1:9">
      <c r="A9677" s="539">
        <v>9676</v>
      </c>
      <c r="B9677" s="540" t="s">
        <v>8534</v>
      </c>
      <c r="C9677" s="540" t="s">
        <v>12384</v>
      </c>
      <c r="D9677" s="540" t="s">
        <v>14096</v>
      </c>
      <c r="E9677" s="540" t="s">
        <v>14509</v>
      </c>
      <c r="F9677" s="556">
        <v>14390000</v>
      </c>
      <c r="G9677" s="541">
        <v>2023</v>
      </c>
      <c r="H9677" s="542">
        <f>VLOOKUP(G9677,[3]잔가율!$B$3:$C$33,2,FALSE)</f>
        <v>0.82599999999999996</v>
      </c>
      <c r="I9677" s="552">
        <f t="shared" si="151"/>
        <v>11886140</v>
      </c>
    </row>
    <row r="9678" spans="1:9">
      <c r="A9678" s="539">
        <v>9677</v>
      </c>
      <c r="B9678" s="540" t="s">
        <v>8534</v>
      </c>
      <c r="C9678" s="540" t="s">
        <v>12384</v>
      </c>
      <c r="D9678" s="540" t="s">
        <v>14096</v>
      </c>
      <c r="E9678" s="540" t="s">
        <v>14510</v>
      </c>
      <c r="F9678" s="556">
        <v>15380000</v>
      </c>
      <c r="G9678" s="541">
        <v>2023</v>
      </c>
      <c r="H9678" s="542">
        <f>VLOOKUP(G9678,[3]잔가율!$B$3:$C$33,2,FALSE)</f>
        <v>0.82599999999999996</v>
      </c>
      <c r="I9678" s="552">
        <f t="shared" si="151"/>
        <v>12703880</v>
      </c>
    </row>
    <row r="9679" spans="1:9">
      <c r="A9679" s="539">
        <v>9678</v>
      </c>
      <c r="B9679" s="540" t="s">
        <v>8534</v>
      </c>
      <c r="C9679" s="540" t="s">
        <v>12384</v>
      </c>
      <c r="D9679" s="540" t="s">
        <v>14096</v>
      </c>
      <c r="E9679" s="540" t="s">
        <v>14511</v>
      </c>
      <c r="F9679" s="556">
        <v>20030000</v>
      </c>
      <c r="G9679" s="541">
        <v>2023</v>
      </c>
      <c r="H9679" s="542">
        <f>VLOOKUP(G9679,[3]잔가율!$B$3:$C$33,2,FALSE)</f>
        <v>0.82599999999999996</v>
      </c>
      <c r="I9679" s="552">
        <f t="shared" si="151"/>
        <v>16544780</v>
      </c>
    </row>
    <row r="9680" spans="1:9">
      <c r="A9680" s="539">
        <v>9679</v>
      </c>
      <c r="B9680" s="540" t="s">
        <v>8534</v>
      </c>
      <c r="C9680" s="540" t="s">
        <v>12384</v>
      </c>
      <c r="D9680" s="540" t="s">
        <v>14096</v>
      </c>
      <c r="E9680" s="540" t="s">
        <v>14512</v>
      </c>
      <c r="F9680" s="556">
        <v>20050000</v>
      </c>
      <c r="G9680" s="541">
        <v>2023</v>
      </c>
      <c r="H9680" s="542">
        <f>VLOOKUP(G9680,[3]잔가율!$B$3:$C$33,2,FALSE)</f>
        <v>0.82599999999999996</v>
      </c>
      <c r="I9680" s="552">
        <f t="shared" si="151"/>
        <v>16561300</v>
      </c>
    </row>
    <row r="9681" spans="1:9">
      <c r="A9681" s="539">
        <v>9680</v>
      </c>
      <c r="B9681" s="540" t="s">
        <v>8534</v>
      </c>
      <c r="C9681" s="540" t="s">
        <v>12384</v>
      </c>
      <c r="D9681" s="540" t="s">
        <v>14096</v>
      </c>
      <c r="E9681" s="540" t="s">
        <v>14513</v>
      </c>
      <c r="F9681" s="556">
        <v>19320000</v>
      </c>
      <c r="G9681" s="541">
        <v>2023</v>
      </c>
      <c r="H9681" s="542">
        <f>VLOOKUP(G9681,[3]잔가율!$B$3:$C$33,2,FALSE)</f>
        <v>0.82599999999999996</v>
      </c>
      <c r="I9681" s="552">
        <f t="shared" si="151"/>
        <v>15958320</v>
      </c>
    </row>
    <row r="9682" spans="1:9">
      <c r="A9682" s="539">
        <v>9681</v>
      </c>
      <c r="B9682" s="540" t="s">
        <v>8534</v>
      </c>
      <c r="C9682" s="540" t="s">
        <v>12384</v>
      </c>
      <c r="D9682" s="540" t="s">
        <v>14096</v>
      </c>
      <c r="E9682" s="540" t="s">
        <v>14514</v>
      </c>
      <c r="F9682" s="556">
        <v>18880000</v>
      </c>
      <c r="G9682" s="541">
        <v>2023</v>
      </c>
      <c r="H9682" s="542">
        <f>VLOOKUP(G9682,[3]잔가율!$B$3:$C$33,2,FALSE)</f>
        <v>0.82599999999999996</v>
      </c>
      <c r="I9682" s="552">
        <f t="shared" si="151"/>
        <v>15594880</v>
      </c>
    </row>
    <row r="9683" spans="1:9">
      <c r="A9683" s="539">
        <v>9682</v>
      </c>
      <c r="B9683" s="540" t="s">
        <v>8534</v>
      </c>
      <c r="C9683" s="540" t="s">
        <v>12384</v>
      </c>
      <c r="D9683" s="540" t="s">
        <v>14096</v>
      </c>
      <c r="E9683" s="540" t="s">
        <v>14515</v>
      </c>
      <c r="F9683" s="556">
        <v>20230000</v>
      </c>
      <c r="G9683" s="541">
        <v>2023</v>
      </c>
      <c r="H9683" s="542">
        <f>VLOOKUP(G9683,[3]잔가율!$B$3:$C$33,2,FALSE)</f>
        <v>0.82599999999999996</v>
      </c>
      <c r="I9683" s="552">
        <f t="shared" si="151"/>
        <v>16709980</v>
      </c>
    </row>
    <row r="9684" spans="1:9">
      <c r="A9684" s="539">
        <v>9683</v>
      </c>
      <c r="B9684" s="540" t="s">
        <v>8534</v>
      </c>
      <c r="C9684" s="540" t="s">
        <v>12384</v>
      </c>
      <c r="D9684" s="540" t="s">
        <v>14096</v>
      </c>
      <c r="E9684" s="540" t="s">
        <v>14516</v>
      </c>
      <c r="F9684" s="556">
        <v>9210000</v>
      </c>
      <c r="G9684" s="541">
        <v>2023</v>
      </c>
      <c r="H9684" s="542">
        <f>VLOOKUP(G9684,[3]잔가율!$B$3:$C$33,2,FALSE)</f>
        <v>0.82599999999999996</v>
      </c>
      <c r="I9684" s="552">
        <f t="shared" si="151"/>
        <v>7607460</v>
      </c>
    </row>
    <row r="9685" spans="1:9">
      <c r="A9685" s="539">
        <v>9684</v>
      </c>
      <c r="B9685" s="540" t="s">
        <v>8534</v>
      </c>
      <c r="C9685" s="540" t="s">
        <v>12384</v>
      </c>
      <c r="D9685" s="540" t="s">
        <v>14096</v>
      </c>
      <c r="E9685" s="540" t="s">
        <v>14517</v>
      </c>
      <c r="F9685" s="556">
        <v>8310000</v>
      </c>
      <c r="G9685" s="541">
        <v>2023</v>
      </c>
      <c r="H9685" s="542">
        <f>VLOOKUP(G9685,[3]잔가율!$B$3:$C$33,2,FALSE)</f>
        <v>0.82599999999999996</v>
      </c>
      <c r="I9685" s="552">
        <f t="shared" si="151"/>
        <v>6864060</v>
      </c>
    </row>
    <row r="9686" spans="1:9">
      <c r="A9686" s="539">
        <v>9685</v>
      </c>
      <c r="B9686" s="540" t="s">
        <v>8534</v>
      </c>
      <c r="C9686" s="540" t="s">
        <v>12384</v>
      </c>
      <c r="D9686" s="540" t="s">
        <v>14096</v>
      </c>
      <c r="E9686" s="540" t="s">
        <v>14518</v>
      </c>
      <c r="F9686" s="556">
        <v>9960000</v>
      </c>
      <c r="G9686" s="541">
        <v>2023</v>
      </c>
      <c r="H9686" s="542">
        <f>VLOOKUP(G9686,[3]잔가율!$B$3:$C$33,2,FALSE)</f>
        <v>0.82599999999999996</v>
      </c>
      <c r="I9686" s="552">
        <f t="shared" si="151"/>
        <v>8226960</v>
      </c>
    </row>
    <row r="9687" spans="1:9">
      <c r="A9687" s="539">
        <v>9686</v>
      </c>
      <c r="B9687" s="540" t="s">
        <v>8534</v>
      </c>
      <c r="C9687" s="540" t="s">
        <v>12384</v>
      </c>
      <c r="D9687" s="540" t="s">
        <v>14096</v>
      </c>
      <c r="E9687" s="540" t="s">
        <v>14519</v>
      </c>
      <c r="F9687" s="556">
        <v>12400000</v>
      </c>
      <c r="G9687" s="541">
        <v>2023</v>
      </c>
      <c r="H9687" s="542">
        <f>VLOOKUP(G9687,[3]잔가율!$B$3:$C$33,2,FALSE)</f>
        <v>0.82599999999999996</v>
      </c>
      <c r="I9687" s="552">
        <f t="shared" si="151"/>
        <v>10242400</v>
      </c>
    </row>
    <row r="9688" spans="1:9">
      <c r="A9688" s="539">
        <v>9687</v>
      </c>
      <c r="B9688" s="540" t="s">
        <v>8534</v>
      </c>
      <c r="C9688" s="540" t="s">
        <v>12384</v>
      </c>
      <c r="D9688" s="540" t="s">
        <v>14096</v>
      </c>
      <c r="E9688" s="540" t="s">
        <v>14520</v>
      </c>
      <c r="F9688" s="556">
        <v>12400000</v>
      </c>
      <c r="G9688" s="541">
        <v>2023</v>
      </c>
      <c r="H9688" s="542">
        <f>VLOOKUP(G9688,[3]잔가율!$B$3:$C$33,2,FALSE)</f>
        <v>0.82599999999999996</v>
      </c>
      <c r="I9688" s="552">
        <f t="shared" si="151"/>
        <v>10242400</v>
      </c>
    </row>
    <row r="9689" spans="1:9">
      <c r="A9689" s="539">
        <v>9688</v>
      </c>
      <c r="B9689" s="540" t="s">
        <v>8534</v>
      </c>
      <c r="C9689" s="540" t="s">
        <v>12384</v>
      </c>
      <c r="D9689" s="540" t="s">
        <v>14096</v>
      </c>
      <c r="E9689" s="540" t="s">
        <v>14521</v>
      </c>
      <c r="F9689" s="556">
        <v>9030000</v>
      </c>
      <c r="G9689" s="541">
        <v>2023</v>
      </c>
      <c r="H9689" s="542">
        <f>VLOOKUP(G9689,[3]잔가율!$B$3:$C$33,2,FALSE)</f>
        <v>0.82599999999999996</v>
      </c>
      <c r="I9689" s="552">
        <f t="shared" si="151"/>
        <v>7458780</v>
      </c>
    </row>
    <row r="9690" spans="1:9">
      <c r="A9690" s="539">
        <v>9689</v>
      </c>
      <c r="B9690" s="540" t="s">
        <v>8534</v>
      </c>
      <c r="C9690" s="540" t="s">
        <v>12384</v>
      </c>
      <c r="D9690" s="540" t="s">
        <v>14096</v>
      </c>
      <c r="E9690" s="540" t="s">
        <v>14522</v>
      </c>
      <c r="F9690" s="556">
        <v>10860000</v>
      </c>
      <c r="G9690" s="541">
        <v>2023</v>
      </c>
      <c r="H9690" s="542">
        <f>VLOOKUP(G9690,[3]잔가율!$B$3:$C$33,2,FALSE)</f>
        <v>0.82599999999999996</v>
      </c>
      <c r="I9690" s="552">
        <f t="shared" si="151"/>
        <v>8970360</v>
      </c>
    </row>
    <row r="9691" spans="1:9">
      <c r="A9691" s="539">
        <v>9690</v>
      </c>
      <c r="B9691" s="540" t="s">
        <v>8534</v>
      </c>
      <c r="C9691" s="540" t="s">
        <v>12384</v>
      </c>
      <c r="D9691" s="540" t="s">
        <v>14096</v>
      </c>
      <c r="E9691" s="540" t="s">
        <v>14523</v>
      </c>
      <c r="F9691" s="556">
        <v>8130000</v>
      </c>
      <c r="G9691" s="541">
        <v>2023</v>
      </c>
      <c r="H9691" s="542">
        <f>VLOOKUP(G9691,[3]잔가율!$B$3:$C$33,2,FALSE)</f>
        <v>0.82599999999999996</v>
      </c>
      <c r="I9691" s="552">
        <f t="shared" si="151"/>
        <v>6715380</v>
      </c>
    </row>
    <row r="9692" spans="1:9">
      <c r="A9692" s="539">
        <v>9691</v>
      </c>
      <c r="B9692" s="540" t="s">
        <v>8534</v>
      </c>
      <c r="C9692" s="540" t="s">
        <v>12384</v>
      </c>
      <c r="D9692" s="540" t="s">
        <v>14096</v>
      </c>
      <c r="E9692" s="540" t="s">
        <v>14524</v>
      </c>
      <c r="F9692" s="556">
        <v>9030000</v>
      </c>
      <c r="G9692" s="541">
        <v>2023</v>
      </c>
      <c r="H9692" s="542">
        <f>VLOOKUP(G9692,[3]잔가율!$B$3:$C$33,2,FALSE)</f>
        <v>0.82599999999999996</v>
      </c>
      <c r="I9692" s="552">
        <f t="shared" si="151"/>
        <v>7458780</v>
      </c>
    </row>
    <row r="9693" spans="1:9">
      <c r="A9693" s="539">
        <v>9692</v>
      </c>
      <c r="B9693" s="540" t="s">
        <v>8534</v>
      </c>
      <c r="C9693" s="540" t="s">
        <v>12384</v>
      </c>
      <c r="D9693" s="540" t="s">
        <v>14096</v>
      </c>
      <c r="E9693" s="540" t="s">
        <v>14525</v>
      </c>
      <c r="F9693" s="556">
        <v>9130000</v>
      </c>
      <c r="G9693" s="541">
        <v>2023</v>
      </c>
      <c r="H9693" s="542">
        <f>VLOOKUP(G9693,[3]잔가율!$B$3:$C$33,2,FALSE)</f>
        <v>0.82599999999999996</v>
      </c>
      <c r="I9693" s="552">
        <f t="shared" si="151"/>
        <v>7541380</v>
      </c>
    </row>
    <row r="9694" spans="1:9">
      <c r="A9694" s="539">
        <v>9693</v>
      </c>
      <c r="B9694" s="540" t="s">
        <v>8534</v>
      </c>
      <c r="C9694" s="540" t="s">
        <v>12384</v>
      </c>
      <c r="D9694" s="540" t="s">
        <v>14096</v>
      </c>
      <c r="E9694" s="540" t="s">
        <v>14526</v>
      </c>
      <c r="F9694" s="556">
        <v>13220000</v>
      </c>
      <c r="G9694" s="541">
        <v>2023</v>
      </c>
      <c r="H9694" s="542">
        <f>VLOOKUP(G9694,[3]잔가율!$B$3:$C$33,2,FALSE)</f>
        <v>0.82599999999999996</v>
      </c>
      <c r="I9694" s="552">
        <f t="shared" si="151"/>
        <v>10919720</v>
      </c>
    </row>
    <row r="9695" spans="1:9">
      <c r="A9695" s="539">
        <v>9694</v>
      </c>
      <c r="B9695" s="540" t="s">
        <v>8534</v>
      </c>
      <c r="C9695" s="540" t="s">
        <v>12384</v>
      </c>
      <c r="D9695" s="540" t="s">
        <v>14096</v>
      </c>
      <c r="E9695" s="540" t="s">
        <v>14527</v>
      </c>
      <c r="F9695" s="556">
        <v>11060000</v>
      </c>
      <c r="G9695" s="541">
        <v>2023</v>
      </c>
      <c r="H9695" s="542">
        <f>VLOOKUP(G9695,[3]잔가율!$B$3:$C$33,2,FALSE)</f>
        <v>0.82599999999999996</v>
      </c>
      <c r="I9695" s="552">
        <f t="shared" si="151"/>
        <v>9135560</v>
      </c>
    </row>
    <row r="9696" spans="1:9">
      <c r="A9696" s="539">
        <v>9695</v>
      </c>
      <c r="B9696" s="540" t="s">
        <v>8534</v>
      </c>
      <c r="C9696" s="540" t="s">
        <v>12384</v>
      </c>
      <c r="D9696" s="540" t="s">
        <v>14096</v>
      </c>
      <c r="E9696" s="540" t="s">
        <v>14528</v>
      </c>
      <c r="F9696" s="556">
        <v>11850000</v>
      </c>
      <c r="G9696" s="541">
        <v>2023</v>
      </c>
      <c r="H9696" s="542">
        <f>VLOOKUP(G9696,[3]잔가율!$B$3:$C$33,2,FALSE)</f>
        <v>0.82599999999999996</v>
      </c>
      <c r="I9696" s="552">
        <f t="shared" si="151"/>
        <v>9788100</v>
      </c>
    </row>
    <row r="9697" spans="1:9">
      <c r="A9697" s="539">
        <v>9696</v>
      </c>
      <c r="B9697" s="540" t="s">
        <v>8534</v>
      </c>
      <c r="C9697" s="540" t="s">
        <v>12384</v>
      </c>
      <c r="D9697" s="540" t="s">
        <v>14096</v>
      </c>
      <c r="E9697" s="540" t="s">
        <v>14529</v>
      </c>
      <c r="F9697" s="556">
        <v>11130000</v>
      </c>
      <c r="G9697" s="541">
        <v>2023</v>
      </c>
      <c r="H9697" s="542">
        <f>VLOOKUP(G9697,[3]잔가율!$B$3:$C$33,2,FALSE)</f>
        <v>0.82599999999999996</v>
      </c>
      <c r="I9697" s="552">
        <f t="shared" si="151"/>
        <v>9193380</v>
      </c>
    </row>
    <row r="9698" spans="1:9">
      <c r="A9698" s="539">
        <v>9697</v>
      </c>
      <c r="B9698" s="540" t="s">
        <v>8534</v>
      </c>
      <c r="C9698" s="540" t="s">
        <v>12384</v>
      </c>
      <c r="D9698" s="540" t="s">
        <v>14096</v>
      </c>
      <c r="E9698" s="540" t="s">
        <v>14530</v>
      </c>
      <c r="F9698" s="556">
        <v>15030000</v>
      </c>
      <c r="G9698" s="541">
        <v>2023</v>
      </c>
      <c r="H9698" s="542">
        <f>VLOOKUP(G9698,[3]잔가율!$B$3:$C$33,2,FALSE)</f>
        <v>0.82599999999999996</v>
      </c>
      <c r="I9698" s="552">
        <f t="shared" si="151"/>
        <v>12414780</v>
      </c>
    </row>
    <row r="9699" spans="1:9">
      <c r="A9699" s="539">
        <v>9698</v>
      </c>
      <c r="B9699" s="540" t="s">
        <v>8534</v>
      </c>
      <c r="C9699" s="540" t="s">
        <v>12384</v>
      </c>
      <c r="D9699" s="540" t="s">
        <v>14096</v>
      </c>
      <c r="E9699" s="540" t="s">
        <v>14531</v>
      </c>
      <c r="F9699" s="556">
        <v>14430000</v>
      </c>
      <c r="G9699" s="541">
        <v>2023</v>
      </c>
      <c r="H9699" s="542">
        <f>VLOOKUP(G9699,[3]잔가율!$B$3:$C$33,2,FALSE)</f>
        <v>0.82599999999999996</v>
      </c>
      <c r="I9699" s="552">
        <f t="shared" si="151"/>
        <v>11919180</v>
      </c>
    </row>
    <row r="9700" spans="1:9">
      <c r="A9700" s="539">
        <v>9699</v>
      </c>
      <c r="B9700" s="540" t="s">
        <v>8534</v>
      </c>
      <c r="C9700" s="540" t="s">
        <v>12384</v>
      </c>
      <c r="D9700" s="540" t="s">
        <v>14096</v>
      </c>
      <c r="E9700" s="540" t="s">
        <v>14532</v>
      </c>
      <c r="F9700" s="556">
        <v>15830000</v>
      </c>
      <c r="G9700" s="541">
        <v>2023</v>
      </c>
      <c r="H9700" s="542">
        <f>VLOOKUP(G9700,[3]잔가율!$B$3:$C$33,2,FALSE)</f>
        <v>0.82599999999999996</v>
      </c>
      <c r="I9700" s="552">
        <f t="shared" si="151"/>
        <v>13075580</v>
      </c>
    </row>
    <row r="9701" spans="1:9">
      <c r="A9701" s="539">
        <v>9700</v>
      </c>
      <c r="B9701" s="540" t="s">
        <v>8534</v>
      </c>
      <c r="C9701" s="540" t="s">
        <v>12384</v>
      </c>
      <c r="D9701" s="540" t="s">
        <v>14096</v>
      </c>
      <c r="E9701" s="540" t="s">
        <v>14533</v>
      </c>
      <c r="F9701" s="556">
        <v>13070000</v>
      </c>
      <c r="G9701" s="541">
        <v>2023</v>
      </c>
      <c r="H9701" s="542">
        <f>VLOOKUP(G9701,[3]잔가율!$B$3:$C$33,2,FALSE)</f>
        <v>0.82599999999999996</v>
      </c>
      <c r="I9701" s="552">
        <f t="shared" si="151"/>
        <v>10795820</v>
      </c>
    </row>
    <row r="9702" spans="1:9">
      <c r="A9702" s="539">
        <v>9701</v>
      </c>
      <c r="B9702" s="540" t="s">
        <v>8534</v>
      </c>
      <c r="C9702" s="540" t="s">
        <v>12384</v>
      </c>
      <c r="D9702" s="540" t="s">
        <v>14096</v>
      </c>
      <c r="E9702" s="540" t="s">
        <v>14534</v>
      </c>
      <c r="F9702" s="556">
        <v>14860000</v>
      </c>
      <c r="G9702" s="541">
        <v>2023</v>
      </c>
      <c r="H9702" s="542">
        <f>VLOOKUP(G9702,[3]잔가율!$B$3:$C$33,2,FALSE)</f>
        <v>0.82599999999999996</v>
      </c>
      <c r="I9702" s="552">
        <f t="shared" si="151"/>
        <v>12274360</v>
      </c>
    </row>
    <row r="9703" spans="1:9">
      <c r="A9703" s="539">
        <v>9702</v>
      </c>
      <c r="B9703" s="540" t="s">
        <v>8534</v>
      </c>
      <c r="C9703" s="540" t="s">
        <v>12384</v>
      </c>
      <c r="D9703" s="540" t="s">
        <v>14096</v>
      </c>
      <c r="E9703" s="540" t="s">
        <v>14535</v>
      </c>
      <c r="F9703" s="556">
        <v>13180000</v>
      </c>
      <c r="G9703" s="541">
        <v>2023</v>
      </c>
      <c r="H9703" s="542">
        <f>VLOOKUP(G9703,[3]잔가율!$B$3:$C$33,2,FALSE)</f>
        <v>0.82599999999999996</v>
      </c>
      <c r="I9703" s="552">
        <f t="shared" si="151"/>
        <v>10886680</v>
      </c>
    </row>
    <row r="9704" spans="1:9">
      <c r="A9704" s="539">
        <v>9703</v>
      </c>
      <c r="B9704" s="540" t="s">
        <v>8534</v>
      </c>
      <c r="C9704" s="540" t="s">
        <v>12384</v>
      </c>
      <c r="D9704" s="540" t="s">
        <v>14096</v>
      </c>
      <c r="E9704" s="540" t="s">
        <v>14536</v>
      </c>
      <c r="F9704" s="556">
        <v>13180000</v>
      </c>
      <c r="G9704" s="541">
        <v>2023</v>
      </c>
      <c r="H9704" s="542">
        <f>VLOOKUP(G9704,[3]잔가율!$B$3:$C$33,2,FALSE)</f>
        <v>0.82599999999999996</v>
      </c>
      <c r="I9704" s="552">
        <f t="shared" si="151"/>
        <v>10886680</v>
      </c>
    </row>
    <row r="9705" spans="1:9">
      <c r="A9705" s="539">
        <v>9704</v>
      </c>
      <c r="B9705" s="540" t="s">
        <v>8534</v>
      </c>
      <c r="C9705" s="540" t="s">
        <v>12384</v>
      </c>
      <c r="D9705" s="540" t="s">
        <v>14096</v>
      </c>
      <c r="E9705" s="540" t="s">
        <v>14537</v>
      </c>
      <c r="F9705" s="556">
        <v>12220000</v>
      </c>
      <c r="G9705" s="541">
        <v>2023</v>
      </c>
      <c r="H9705" s="542">
        <f>VLOOKUP(G9705,[3]잔가율!$B$3:$C$33,2,FALSE)</f>
        <v>0.82599999999999996</v>
      </c>
      <c r="I9705" s="552">
        <f t="shared" si="151"/>
        <v>10093720</v>
      </c>
    </row>
    <row r="9706" spans="1:9">
      <c r="A9706" s="539">
        <v>9705</v>
      </c>
      <c r="B9706" s="540" t="s">
        <v>8534</v>
      </c>
      <c r="C9706" s="540" t="s">
        <v>12384</v>
      </c>
      <c r="D9706" s="540" t="s">
        <v>14096</v>
      </c>
      <c r="E9706" s="540" t="s">
        <v>14538</v>
      </c>
      <c r="F9706" s="556">
        <v>13710000</v>
      </c>
      <c r="G9706" s="541">
        <v>2023</v>
      </c>
      <c r="H9706" s="542">
        <f>VLOOKUP(G9706,[3]잔가율!$B$3:$C$33,2,FALSE)</f>
        <v>0.82599999999999996</v>
      </c>
      <c r="I9706" s="552">
        <f t="shared" si="151"/>
        <v>11324460</v>
      </c>
    </row>
    <row r="9707" spans="1:9">
      <c r="A9707" s="539">
        <v>9706</v>
      </c>
      <c r="B9707" s="540" t="s">
        <v>8534</v>
      </c>
      <c r="C9707" s="540" t="s">
        <v>12384</v>
      </c>
      <c r="D9707" s="540" t="s">
        <v>14096</v>
      </c>
      <c r="E9707" s="540" t="s">
        <v>14539</v>
      </c>
      <c r="F9707" s="556">
        <v>13080000</v>
      </c>
      <c r="G9707" s="541">
        <v>2023</v>
      </c>
      <c r="H9707" s="542">
        <f>VLOOKUP(G9707,[3]잔가율!$B$3:$C$33,2,FALSE)</f>
        <v>0.82599999999999996</v>
      </c>
      <c r="I9707" s="552">
        <f t="shared" si="151"/>
        <v>10804080</v>
      </c>
    </row>
    <row r="9708" spans="1:9">
      <c r="A9708" s="539">
        <v>9707</v>
      </c>
      <c r="B9708" s="540" t="s">
        <v>8534</v>
      </c>
      <c r="C9708" s="540" t="s">
        <v>12384</v>
      </c>
      <c r="D9708" s="540" t="s">
        <v>14096</v>
      </c>
      <c r="E9708" s="540" t="s">
        <v>14540</v>
      </c>
      <c r="F9708" s="556">
        <v>13850000</v>
      </c>
      <c r="G9708" s="541">
        <v>2023</v>
      </c>
      <c r="H9708" s="542">
        <f>VLOOKUP(G9708,[3]잔가율!$B$3:$C$33,2,FALSE)</f>
        <v>0.82599999999999996</v>
      </c>
      <c r="I9708" s="552">
        <f t="shared" si="151"/>
        <v>11440100</v>
      </c>
    </row>
    <row r="9709" spans="1:9">
      <c r="A9709" s="539">
        <v>9708</v>
      </c>
      <c r="B9709" s="540" t="s">
        <v>8534</v>
      </c>
      <c r="C9709" s="540" t="s">
        <v>12384</v>
      </c>
      <c r="D9709" s="540" t="s">
        <v>14096</v>
      </c>
      <c r="E9709" s="540" t="s">
        <v>14541</v>
      </c>
      <c r="F9709" s="556">
        <v>12670000</v>
      </c>
      <c r="G9709" s="541">
        <v>2023</v>
      </c>
      <c r="H9709" s="542">
        <f>VLOOKUP(G9709,[3]잔가율!$B$3:$C$33,2,FALSE)</f>
        <v>0.82599999999999996</v>
      </c>
      <c r="I9709" s="552">
        <f t="shared" si="151"/>
        <v>10465420</v>
      </c>
    </row>
    <row r="9710" spans="1:9">
      <c r="A9710" s="539">
        <v>9709</v>
      </c>
      <c r="B9710" s="540" t="s">
        <v>8534</v>
      </c>
      <c r="C9710" s="540" t="s">
        <v>12384</v>
      </c>
      <c r="D9710" s="540" t="s">
        <v>14096</v>
      </c>
      <c r="E9710" s="540" t="s">
        <v>14542</v>
      </c>
      <c r="F9710" s="556">
        <v>12980000</v>
      </c>
      <c r="G9710" s="541">
        <v>2023</v>
      </c>
      <c r="H9710" s="542">
        <f>VLOOKUP(G9710,[3]잔가율!$B$3:$C$33,2,FALSE)</f>
        <v>0.82599999999999996</v>
      </c>
      <c r="I9710" s="552">
        <f t="shared" si="151"/>
        <v>10721480</v>
      </c>
    </row>
    <row r="9711" spans="1:9">
      <c r="A9711" s="539">
        <v>9710</v>
      </c>
      <c r="B9711" s="540" t="s">
        <v>8534</v>
      </c>
      <c r="C9711" s="540" t="s">
        <v>12384</v>
      </c>
      <c r="D9711" s="540" t="s">
        <v>14096</v>
      </c>
      <c r="E9711" s="540" t="s">
        <v>14543</v>
      </c>
      <c r="F9711" s="556">
        <v>13380000</v>
      </c>
      <c r="G9711" s="541">
        <v>2023</v>
      </c>
      <c r="H9711" s="542">
        <f>VLOOKUP(G9711,[3]잔가율!$B$3:$C$33,2,FALSE)</f>
        <v>0.82599999999999996</v>
      </c>
      <c r="I9711" s="552">
        <f t="shared" si="151"/>
        <v>11051880</v>
      </c>
    </row>
    <row r="9712" spans="1:9">
      <c r="A9712" s="539">
        <v>9711</v>
      </c>
      <c r="B9712" s="540" t="s">
        <v>8534</v>
      </c>
      <c r="C9712" s="540" t="s">
        <v>12384</v>
      </c>
      <c r="D9712" s="540" t="s">
        <v>14096</v>
      </c>
      <c r="E9712" s="540" t="s">
        <v>14544</v>
      </c>
      <c r="F9712" s="556">
        <v>11950000</v>
      </c>
      <c r="G9712" s="541">
        <v>2023</v>
      </c>
      <c r="H9712" s="542">
        <f>VLOOKUP(G9712,[3]잔가율!$B$3:$C$33,2,FALSE)</f>
        <v>0.82599999999999996</v>
      </c>
      <c r="I9712" s="552">
        <f t="shared" si="151"/>
        <v>9870700</v>
      </c>
    </row>
    <row r="9713" spans="1:9">
      <c r="A9713" s="539">
        <v>9712</v>
      </c>
      <c r="B9713" s="540" t="s">
        <v>8534</v>
      </c>
      <c r="C9713" s="540" t="s">
        <v>12384</v>
      </c>
      <c r="D9713" s="540" t="s">
        <v>14096</v>
      </c>
      <c r="E9713" s="540" t="s">
        <v>14545</v>
      </c>
      <c r="F9713" s="556">
        <v>12070000</v>
      </c>
      <c r="G9713" s="541">
        <v>2023</v>
      </c>
      <c r="H9713" s="542">
        <f>VLOOKUP(G9713,[3]잔가율!$B$3:$C$33,2,FALSE)</f>
        <v>0.82599999999999996</v>
      </c>
      <c r="I9713" s="552">
        <f t="shared" si="151"/>
        <v>9969820</v>
      </c>
    </row>
    <row r="9714" spans="1:9">
      <c r="A9714" s="539">
        <v>9713</v>
      </c>
      <c r="B9714" s="540" t="s">
        <v>8534</v>
      </c>
      <c r="C9714" s="540" t="s">
        <v>12384</v>
      </c>
      <c r="D9714" s="540" t="s">
        <v>14096</v>
      </c>
      <c r="E9714" s="540" t="s">
        <v>14546</v>
      </c>
      <c r="F9714" s="556">
        <v>11920000</v>
      </c>
      <c r="G9714" s="541">
        <v>2023</v>
      </c>
      <c r="H9714" s="542">
        <f>VLOOKUP(G9714,[3]잔가율!$B$3:$C$33,2,FALSE)</f>
        <v>0.82599999999999996</v>
      </c>
      <c r="I9714" s="552">
        <f t="shared" si="151"/>
        <v>9845920</v>
      </c>
    </row>
    <row r="9715" spans="1:9">
      <c r="A9715" s="539">
        <v>9714</v>
      </c>
      <c r="B9715" s="540" t="s">
        <v>8534</v>
      </c>
      <c r="C9715" s="540" t="s">
        <v>12384</v>
      </c>
      <c r="D9715" s="540" t="s">
        <v>14096</v>
      </c>
      <c r="E9715" s="540" t="s">
        <v>14547</v>
      </c>
      <c r="F9715" s="556">
        <v>11950000</v>
      </c>
      <c r="G9715" s="541">
        <v>2023</v>
      </c>
      <c r="H9715" s="542">
        <f>VLOOKUP(G9715,[3]잔가율!$B$3:$C$33,2,FALSE)</f>
        <v>0.82599999999999996</v>
      </c>
      <c r="I9715" s="552">
        <f t="shared" si="151"/>
        <v>9870700</v>
      </c>
    </row>
    <row r="9716" spans="1:9">
      <c r="A9716" s="539">
        <v>9715</v>
      </c>
      <c r="B9716" s="540" t="s">
        <v>8534</v>
      </c>
      <c r="C9716" s="540" t="s">
        <v>12384</v>
      </c>
      <c r="D9716" s="540" t="s">
        <v>14096</v>
      </c>
      <c r="E9716" s="540" t="s">
        <v>14548</v>
      </c>
      <c r="F9716" s="556">
        <v>11950000</v>
      </c>
      <c r="G9716" s="541">
        <v>2023</v>
      </c>
      <c r="H9716" s="542">
        <f>VLOOKUP(G9716,[3]잔가율!$B$3:$C$33,2,FALSE)</f>
        <v>0.82599999999999996</v>
      </c>
      <c r="I9716" s="552">
        <f t="shared" si="151"/>
        <v>9870700</v>
      </c>
    </row>
    <row r="9717" spans="1:9">
      <c r="A9717" s="539">
        <v>9716</v>
      </c>
      <c r="B9717" s="540" t="s">
        <v>8534</v>
      </c>
      <c r="C9717" s="540" t="s">
        <v>12384</v>
      </c>
      <c r="D9717" s="540" t="s">
        <v>14096</v>
      </c>
      <c r="E9717" s="540" t="s">
        <v>14549</v>
      </c>
      <c r="F9717" s="556">
        <v>12080000</v>
      </c>
      <c r="G9717" s="541">
        <v>2023</v>
      </c>
      <c r="H9717" s="542">
        <f>VLOOKUP(G9717,[3]잔가율!$B$3:$C$33,2,FALSE)</f>
        <v>0.82599999999999996</v>
      </c>
      <c r="I9717" s="552">
        <f t="shared" si="151"/>
        <v>9978080</v>
      </c>
    </row>
    <row r="9718" spans="1:9">
      <c r="A9718" s="539">
        <v>9717</v>
      </c>
      <c r="B9718" s="540" t="s">
        <v>8534</v>
      </c>
      <c r="C9718" s="540" t="s">
        <v>12384</v>
      </c>
      <c r="D9718" s="540" t="s">
        <v>14096</v>
      </c>
      <c r="E9718" s="540" t="s">
        <v>14550</v>
      </c>
      <c r="F9718" s="556">
        <v>11870000</v>
      </c>
      <c r="G9718" s="541">
        <v>2023</v>
      </c>
      <c r="H9718" s="542">
        <f>VLOOKUP(G9718,[3]잔가율!$B$3:$C$33,2,FALSE)</f>
        <v>0.82599999999999996</v>
      </c>
      <c r="I9718" s="552">
        <f t="shared" si="151"/>
        <v>9804620</v>
      </c>
    </row>
    <row r="9719" spans="1:9">
      <c r="A9719" s="539">
        <v>9718</v>
      </c>
      <c r="B9719" s="540" t="s">
        <v>8534</v>
      </c>
      <c r="C9719" s="540" t="s">
        <v>12384</v>
      </c>
      <c r="D9719" s="540" t="s">
        <v>14096</v>
      </c>
      <c r="E9719" s="540" t="s">
        <v>14551</v>
      </c>
      <c r="F9719" s="556">
        <v>10630000</v>
      </c>
      <c r="G9719" s="541">
        <v>2023</v>
      </c>
      <c r="H9719" s="542">
        <f>VLOOKUP(G9719,[3]잔가율!$B$3:$C$33,2,FALSE)</f>
        <v>0.82599999999999996</v>
      </c>
      <c r="I9719" s="552">
        <f t="shared" si="151"/>
        <v>8780380</v>
      </c>
    </row>
    <row r="9720" spans="1:9">
      <c r="A9720" s="539">
        <v>9719</v>
      </c>
      <c r="B9720" s="540" t="s">
        <v>8534</v>
      </c>
      <c r="C9720" s="540" t="s">
        <v>12384</v>
      </c>
      <c r="D9720" s="540" t="s">
        <v>14096</v>
      </c>
      <c r="E9720" s="540" t="s">
        <v>14552</v>
      </c>
      <c r="F9720" s="556">
        <v>11910000</v>
      </c>
      <c r="G9720" s="541">
        <v>2023</v>
      </c>
      <c r="H9720" s="542">
        <f>VLOOKUP(G9720,[3]잔가율!$B$3:$C$33,2,FALSE)</f>
        <v>0.82599999999999996</v>
      </c>
      <c r="I9720" s="552">
        <f t="shared" si="151"/>
        <v>9837660</v>
      </c>
    </row>
    <row r="9721" spans="1:9">
      <c r="A9721" s="539">
        <v>9720</v>
      </c>
      <c r="B9721" s="540" t="s">
        <v>8534</v>
      </c>
      <c r="C9721" s="540" t="s">
        <v>12384</v>
      </c>
      <c r="D9721" s="540" t="s">
        <v>14096</v>
      </c>
      <c r="E9721" s="540" t="s">
        <v>14553</v>
      </c>
      <c r="F9721" s="556">
        <v>11890000</v>
      </c>
      <c r="G9721" s="541">
        <v>2023</v>
      </c>
      <c r="H9721" s="542">
        <f>VLOOKUP(G9721,[3]잔가율!$B$3:$C$33,2,FALSE)</f>
        <v>0.82599999999999996</v>
      </c>
      <c r="I9721" s="552">
        <f t="shared" si="151"/>
        <v>9821140</v>
      </c>
    </row>
    <row r="9722" spans="1:9">
      <c r="A9722" s="539">
        <v>9721</v>
      </c>
      <c r="B9722" s="540" t="s">
        <v>8534</v>
      </c>
      <c r="C9722" s="540" t="s">
        <v>12384</v>
      </c>
      <c r="D9722" s="540" t="s">
        <v>14096</v>
      </c>
      <c r="E9722" s="540" t="s">
        <v>14554</v>
      </c>
      <c r="F9722" s="556">
        <v>13950000</v>
      </c>
      <c r="G9722" s="541">
        <v>2023</v>
      </c>
      <c r="H9722" s="542">
        <f>VLOOKUP(G9722,[3]잔가율!$B$3:$C$33,2,FALSE)</f>
        <v>0.82599999999999996</v>
      </c>
      <c r="I9722" s="552">
        <f t="shared" si="151"/>
        <v>11522700</v>
      </c>
    </row>
    <row r="9723" spans="1:9">
      <c r="A9723" s="539">
        <v>9722</v>
      </c>
      <c r="B9723" s="540" t="s">
        <v>8534</v>
      </c>
      <c r="C9723" s="540" t="s">
        <v>12384</v>
      </c>
      <c r="D9723" s="540" t="s">
        <v>14096</v>
      </c>
      <c r="E9723" s="540" t="s">
        <v>14555</v>
      </c>
      <c r="F9723" s="556">
        <v>13980000</v>
      </c>
      <c r="G9723" s="541">
        <v>2023</v>
      </c>
      <c r="H9723" s="542">
        <f>VLOOKUP(G9723,[3]잔가율!$B$3:$C$33,2,FALSE)</f>
        <v>0.82599999999999996</v>
      </c>
      <c r="I9723" s="552">
        <f t="shared" si="151"/>
        <v>11547480</v>
      </c>
    </row>
    <row r="9724" spans="1:9">
      <c r="A9724" s="539">
        <v>9723</v>
      </c>
      <c r="B9724" s="540" t="s">
        <v>8534</v>
      </c>
      <c r="C9724" s="540" t="s">
        <v>12384</v>
      </c>
      <c r="D9724" s="540" t="s">
        <v>14096</v>
      </c>
      <c r="E9724" s="540" t="s">
        <v>14556</v>
      </c>
      <c r="F9724" s="556">
        <v>13400000</v>
      </c>
      <c r="G9724" s="541">
        <v>2023</v>
      </c>
      <c r="H9724" s="542">
        <f>VLOOKUP(G9724,[3]잔가율!$B$3:$C$33,2,FALSE)</f>
        <v>0.82599999999999996</v>
      </c>
      <c r="I9724" s="552">
        <f t="shared" si="151"/>
        <v>11068400</v>
      </c>
    </row>
    <row r="9725" spans="1:9">
      <c r="A9725" s="539">
        <v>9724</v>
      </c>
      <c r="B9725" s="540" t="s">
        <v>8534</v>
      </c>
      <c r="C9725" s="540" t="s">
        <v>12384</v>
      </c>
      <c r="D9725" s="540" t="s">
        <v>14096</v>
      </c>
      <c r="E9725" s="540" t="s">
        <v>14557</v>
      </c>
      <c r="F9725" s="556">
        <v>13760000</v>
      </c>
      <c r="G9725" s="541">
        <v>2023</v>
      </c>
      <c r="H9725" s="542">
        <f>VLOOKUP(G9725,[3]잔가율!$B$3:$C$33,2,FALSE)</f>
        <v>0.82599999999999996</v>
      </c>
      <c r="I9725" s="552">
        <f t="shared" si="151"/>
        <v>11365760</v>
      </c>
    </row>
    <row r="9726" spans="1:9">
      <c r="A9726" s="539">
        <v>9725</v>
      </c>
      <c r="B9726" s="540" t="s">
        <v>8534</v>
      </c>
      <c r="C9726" s="540" t="s">
        <v>12384</v>
      </c>
      <c r="D9726" s="540" t="s">
        <v>14096</v>
      </c>
      <c r="E9726" s="540" t="s">
        <v>14558</v>
      </c>
      <c r="F9726" s="556">
        <v>17900000</v>
      </c>
      <c r="G9726" s="541">
        <v>2023</v>
      </c>
      <c r="H9726" s="542">
        <f>VLOOKUP(G9726,[3]잔가율!$B$3:$C$33,2,FALSE)</f>
        <v>0.82599999999999996</v>
      </c>
      <c r="I9726" s="552">
        <f t="shared" si="151"/>
        <v>14785400</v>
      </c>
    </row>
    <row r="9727" spans="1:9">
      <c r="A9727" s="539">
        <v>9726</v>
      </c>
      <c r="B9727" s="540" t="s">
        <v>8534</v>
      </c>
      <c r="C9727" s="540" t="s">
        <v>12384</v>
      </c>
      <c r="D9727" s="540" t="s">
        <v>14096</v>
      </c>
      <c r="E9727" s="540" t="s">
        <v>14559</v>
      </c>
      <c r="F9727" s="556">
        <v>11210000</v>
      </c>
      <c r="G9727" s="541">
        <v>2023</v>
      </c>
      <c r="H9727" s="542">
        <f>VLOOKUP(G9727,[3]잔가율!$B$3:$C$33,2,FALSE)</f>
        <v>0.82599999999999996</v>
      </c>
      <c r="I9727" s="552">
        <f t="shared" si="151"/>
        <v>9259460</v>
      </c>
    </row>
    <row r="9728" spans="1:9">
      <c r="A9728" s="539">
        <v>9727</v>
      </c>
      <c r="B9728" s="540" t="s">
        <v>8534</v>
      </c>
      <c r="C9728" s="540" t="s">
        <v>12384</v>
      </c>
      <c r="D9728" s="540" t="s">
        <v>14096</v>
      </c>
      <c r="E9728" s="540" t="s">
        <v>14560</v>
      </c>
      <c r="F9728" s="556">
        <v>10250000</v>
      </c>
      <c r="G9728" s="541">
        <v>2023</v>
      </c>
      <c r="H9728" s="542">
        <f>VLOOKUP(G9728,[3]잔가율!$B$3:$C$33,2,FALSE)</f>
        <v>0.82599999999999996</v>
      </c>
      <c r="I9728" s="552">
        <f t="shared" si="151"/>
        <v>8466500</v>
      </c>
    </row>
    <row r="9729" spans="1:9">
      <c r="A9729" s="539">
        <v>9728</v>
      </c>
      <c r="B9729" s="540" t="s">
        <v>8534</v>
      </c>
      <c r="C9729" s="540" t="s">
        <v>12384</v>
      </c>
      <c r="D9729" s="540" t="s">
        <v>14096</v>
      </c>
      <c r="E9729" s="540" t="s">
        <v>14561</v>
      </c>
      <c r="F9729" s="556">
        <v>13650000</v>
      </c>
      <c r="G9729" s="541">
        <v>2023</v>
      </c>
      <c r="H9729" s="542">
        <f>VLOOKUP(G9729,[3]잔가율!$B$3:$C$33,2,FALSE)</f>
        <v>0.82599999999999996</v>
      </c>
      <c r="I9729" s="552">
        <f t="shared" si="151"/>
        <v>11274900</v>
      </c>
    </row>
    <row r="9730" spans="1:9">
      <c r="A9730" s="539">
        <v>9729</v>
      </c>
      <c r="B9730" s="544" t="s">
        <v>8534</v>
      </c>
      <c r="C9730" s="544" t="s">
        <v>12384</v>
      </c>
      <c r="D9730" s="544" t="s">
        <v>16693</v>
      </c>
      <c r="E9730" s="544" t="s">
        <v>14562</v>
      </c>
      <c r="F9730" s="559">
        <v>33900000</v>
      </c>
      <c r="G9730" s="541">
        <v>2023</v>
      </c>
      <c r="H9730" s="542">
        <f>VLOOKUP(G9730,[3]잔가율!$B$3:$C$33,2,FALSE)</f>
        <v>0.82599999999999996</v>
      </c>
      <c r="I9730" s="552">
        <f t="shared" ref="I9730:I9793" si="152">ROUNDDOWN(F9730*H9730,0)</f>
        <v>28001400</v>
      </c>
    </row>
    <row r="9731" spans="1:9">
      <c r="A9731" s="539">
        <v>9730</v>
      </c>
      <c r="B9731" s="544" t="s">
        <v>8534</v>
      </c>
      <c r="C9731" s="544" t="s">
        <v>12384</v>
      </c>
      <c r="D9731" s="544" t="s">
        <v>16693</v>
      </c>
      <c r="E9731" s="544" t="s">
        <v>14563</v>
      </c>
      <c r="F9731" s="559">
        <v>29630000</v>
      </c>
      <c r="G9731" s="541">
        <v>2023</v>
      </c>
      <c r="H9731" s="542">
        <f>VLOOKUP(G9731,[3]잔가율!$B$3:$C$33,2,FALSE)</f>
        <v>0.82599999999999996</v>
      </c>
      <c r="I9731" s="552">
        <f t="shared" si="152"/>
        <v>24474380</v>
      </c>
    </row>
    <row r="9732" spans="1:9">
      <c r="A9732" s="539">
        <v>9731</v>
      </c>
      <c r="B9732" s="544" t="s">
        <v>8534</v>
      </c>
      <c r="C9732" s="544" t="s">
        <v>12384</v>
      </c>
      <c r="D9732" s="544" t="s">
        <v>16693</v>
      </c>
      <c r="E9732" s="544" t="s">
        <v>14564</v>
      </c>
      <c r="F9732" s="559">
        <v>34290000</v>
      </c>
      <c r="G9732" s="541">
        <v>2023</v>
      </c>
      <c r="H9732" s="542">
        <f>VLOOKUP(G9732,[3]잔가율!$B$3:$C$33,2,FALSE)</f>
        <v>0.82599999999999996</v>
      </c>
      <c r="I9732" s="552">
        <f t="shared" si="152"/>
        <v>28323540</v>
      </c>
    </row>
    <row r="9733" spans="1:9">
      <c r="A9733" s="539">
        <v>9732</v>
      </c>
      <c r="B9733" s="544" t="s">
        <v>8534</v>
      </c>
      <c r="C9733" s="544" t="s">
        <v>12384</v>
      </c>
      <c r="D9733" s="544" t="s">
        <v>16693</v>
      </c>
      <c r="E9733" s="544" t="s">
        <v>14565</v>
      </c>
      <c r="F9733" s="559">
        <v>34340000</v>
      </c>
      <c r="G9733" s="541">
        <v>2023</v>
      </c>
      <c r="H9733" s="542">
        <f>VLOOKUP(G9733,[3]잔가율!$B$3:$C$33,2,FALSE)</f>
        <v>0.82599999999999996</v>
      </c>
      <c r="I9733" s="552">
        <f t="shared" si="152"/>
        <v>28364840</v>
      </c>
    </row>
    <row r="9734" spans="1:9">
      <c r="A9734" s="539">
        <v>9733</v>
      </c>
      <c r="B9734" s="544" t="s">
        <v>8534</v>
      </c>
      <c r="C9734" s="544" t="s">
        <v>12384</v>
      </c>
      <c r="D9734" s="544" t="s">
        <v>16693</v>
      </c>
      <c r="E9734" s="544" t="s">
        <v>14566</v>
      </c>
      <c r="F9734" s="559">
        <v>30090000</v>
      </c>
      <c r="G9734" s="541">
        <v>2023</v>
      </c>
      <c r="H9734" s="542">
        <f>VLOOKUP(G9734,[3]잔가율!$B$3:$C$33,2,FALSE)</f>
        <v>0.82599999999999996</v>
      </c>
      <c r="I9734" s="552">
        <f t="shared" si="152"/>
        <v>24854340</v>
      </c>
    </row>
    <row r="9735" spans="1:9">
      <c r="A9735" s="539">
        <v>9734</v>
      </c>
      <c r="B9735" s="544" t="s">
        <v>8534</v>
      </c>
      <c r="C9735" s="544" t="s">
        <v>12384</v>
      </c>
      <c r="D9735" s="544" t="s">
        <v>16693</v>
      </c>
      <c r="E9735" s="544" t="s">
        <v>14567</v>
      </c>
      <c r="F9735" s="559">
        <v>35220000</v>
      </c>
      <c r="G9735" s="541">
        <v>2023</v>
      </c>
      <c r="H9735" s="542">
        <f>VLOOKUP(G9735,[3]잔가율!$B$3:$C$33,2,FALSE)</f>
        <v>0.82599999999999996</v>
      </c>
      <c r="I9735" s="552">
        <f t="shared" si="152"/>
        <v>29091720</v>
      </c>
    </row>
    <row r="9736" spans="1:9">
      <c r="A9736" s="539">
        <v>9735</v>
      </c>
      <c r="B9736" s="544" t="s">
        <v>8534</v>
      </c>
      <c r="C9736" s="544" t="s">
        <v>12384</v>
      </c>
      <c r="D9736" s="544" t="s">
        <v>16693</v>
      </c>
      <c r="E9736" s="544" t="s">
        <v>14568</v>
      </c>
      <c r="F9736" s="559">
        <v>31110000</v>
      </c>
      <c r="G9736" s="541">
        <v>2023</v>
      </c>
      <c r="H9736" s="542">
        <f>VLOOKUP(G9736,[3]잔가율!$B$3:$C$33,2,FALSE)</f>
        <v>0.82599999999999996</v>
      </c>
      <c r="I9736" s="552">
        <f t="shared" si="152"/>
        <v>25696860</v>
      </c>
    </row>
    <row r="9737" spans="1:9">
      <c r="A9737" s="539">
        <v>9736</v>
      </c>
      <c r="B9737" s="414" t="s">
        <v>8534</v>
      </c>
      <c r="C9737" s="540" t="s">
        <v>12384</v>
      </c>
      <c r="D9737" s="540" t="s">
        <v>14569</v>
      </c>
      <c r="E9737" s="540" t="s">
        <v>14570</v>
      </c>
      <c r="F9737" s="558">
        <v>34650000</v>
      </c>
      <c r="G9737" s="541">
        <v>2023</v>
      </c>
      <c r="H9737" s="542">
        <f>VLOOKUP(G9737,[3]잔가율!$B$3:$C$33,2,FALSE)</f>
        <v>0.82599999999999996</v>
      </c>
      <c r="I9737" s="552">
        <f t="shared" si="152"/>
        <v>28620900</v>
      </c>
    </row>
    <row r="9738" spans="1:9">
      <c r="A9738" s="539">
        <v>9737</v>
      </c>
      <c r="B9738" s="414" t="s">
        <v>8534</v>
      </c>
      <c r="C9738" s="540" t="s">
        <v>12384</v>
      </c>
      <c r="D9738" s="540" t="s">
        <v>14569</v>
      </c>
      <c r="E9738" s="540" t="s">
        <v>14571</v>
      </c>
      <c r="F9738" s="558">
        <v>34360000</v>
      </c>
      <c r="G9738" s="541">
        <v>2023</v>
      </c>
      <c r="H9738" s="542">
        <f>VLOOKUP(G9738,[3]잔가율!$B$3:$C$33,2,FALSE)</f>
        <v>0.82599999999999996</v>
      </c>
      <c r="I9738" s="552">
        <f t="shared" si="152"/>
        <v>28381360</v>
      </c>
    </row>
    <row r="9739" spans="1:9">
      <c r="A9739" s="539">
        <v>9738</v>
      </c>
      <c r="B9739" s="414" t="s">
        <v>8534</v>
      </c>
      <c r="C9739" s="540" t="s">
        <v>12384</v>
      </c>
      <c r="D9739" s="540" t="s">
        <v>14569</v>
      </c>
      <c r="E9739" s="540" t="s">
        <v>14572</v>
      </c>
      <c r="F9739" s="558">
        <v>36690000</v>
      </c>
      <c r="G9739" s="541">
        <v>2023</v>
      </c>
      <c r="H9739" s="542">
        <f>VLOOKUP(G9739,[3]잔가율!$B$3:$C$33,2,FALSE)</f>
        <v>0.82599999999999996</v>
      </c>
      <c r="I9739" s="552">
        <f t="shared" si="152"/>
        <v>30305940</v>
      </c>
    </row>
    <row r="9740" spans="1:9">
      <c r="A9740" s="539">
        <v>9739</v>
      </c>
      <c r="B9740" s="414" t="s">
        <v>8534</v>
      </c>
      <c r="C9740" s="540" t="s">
        <v>12384</v>
      </c>
      <c r="D9740" s="540" t="s">
        <v>14569</v>
      </c>
      <c r="E9740" s="540" t="s">
        <v>14573</v>
      </c>
      <c r="F9740" s="558">
        <v>39930000</v>
      </c>
      <c r="G9740" s="541">
        <v>2023</v>
      </c>
      <c r="H9740" s="542">
        <f>VLOOKUP(G9740,[3]잔가율!$B$3:$C$33,2,FALSE)</f>
        <v>0.82599999999999996</v>
      </c>
      <c r="I9740" s="552">
        <f t="shared" si="152"/>
        <v>32982180</v>
      </c>
    </row>
    <row r="9741" spans="1:9">
      <c r="A9741" s="539">
        <v>9740</v>
      </c>
      <c r="B9741" s="414" t="s">
        <v>8534</v>
      </c>
      <c r="C9741" s="540" t="s">
        <v>12384</v>
      </c>
      <c r="D9741" s="540" t="s">
        <v>14569</v>
      </c>
      <c r="E9741" s="540" t="s">
        <v>14574</v>
      </c>
      <c r="F9741" s="558">
        <v>36390000</v>
      </c>
      <c r="G9741" s="541">
        <v>2023</v>
      </c>
      <c r="H9741" s="542">
        <f>VLOOKUP(G9741,[3]잔가율!$B$3:$C$33,2,FALSE)</f>
        <v>0.82599999999999996</v>
      </c>
      <c r="I9741" s="552">
        <f t="shared" si="152"/>
        <v>30058140</v>
      </c>
    </row>
    <row r="9742" spans="1:9">
      <c r="A9742" s="539">
        <v>9741</v>
      </c>
      <c r="B9742" s="414" t="s">
        <v>8534</v>
      </c>
      <c r="C9742" s="540" t="s">
        <v>12384</v>
      </c>
      <c r="D9742" s="540" t="s">
        <v>14569</v>
      </c>
      <c r="E9742" s="540" t="s">
        <v>14575</v>
      </c>
      <c r="F9742" s="558">
        <v>39250000</v>
      </c>
      <c r="G9742" s="541">
        <v>2023</v>
      </c>
      <c r="H9742" s="542">
        <f>VLOOKUP(G9742,[3]잔가율!$B$3:$C$33,2,FALSE)</f>
        <v>0.82599999999999996</v>
      </c>
      <c r="I9742" s="552">
        <f t="shared" si="152"/>
        <v>32420500</v>
      </c>
    </row>
    <row r="9743" spans="1:9">
      <c r="A9743" s="539">
        <v>9742</v>
      </c>
      <c r="B9743" s="414" t="s">
        <v>8534</v>
      </c>
      <c r="C9743" s="540" t="s">
        <v>12384</v>
      </c>
      <c r="D9743" s="540" t="s">
        <v>14569</v>
      </c>
      <c r="E9743" s="540" t="s">
        <v>14576</v>
      </c>
      <c r="F9743" s="558">
        <v>36610000</v>
      </c>
      <c r="G9743" s="541">
        <v>2023</v>
      </c>
      <c r="H9743" s="542">
        <f>VLOOKUP(G9743,[3]잔가율!$B$3:$C$33,2,FALSE)</f>
        <v>0.82599999999999996</v>
      </c>
      <c r="I9743" s="552">
        <f t="shared" si="152"/>
        <v>30239860</v>
      </c>
    </row>
    <row r="9744" spans="1:9">
      <c r="A9744" s="539">
        <v>9743</v>
      </c>
      <c r="B9744" s="414" t="s">
        <v>8534</v>
      </c>
      <c r="C9744" s="540" t="s">
        <v>12384</v>
      </c>
      <c r="D9744" s="540" t="s">
        <v>14569</v>
      </c>
      <c r="E9744" s="540" t="s">
        <v>14577</v>
      </c>
      <c r="F9744" s="558">
        <v>36610000</v>
      </c>
      <c r="G9744" s="541">
        <v>2023</v>
      </c>
      <c r="H9744" s="542">
        <f>VLOOKUP(G9744,[3]잔가율!$B$3:$C$33,2,FALSE)</f>
        <v>0.82599999999999996</v>
      </c>
      <c r="I9744" s="552">
        <f t="shared" si="152"/>
        <v>30239860</v>
      </c>
    </row>
    <row r="9745" spans="1:9">
      <c r="A9745" s="539">
        <v>9744</v>
      </c>
      <c r="B9745" s="414" t="s">
        <v>8534</v>
      </c>
      <c r="C9745" s="540" t="s">
        <v>12384</v>
      </c>
      <c r="D9745" s="540" t="s">
        <v>16694</v>
      </c>
      <c r="E9745" s="540" t="s">
        <v>14579</v>
      </c>
      <c r="F9745" s="558">
        <v>26660000</v>
      </c>
      <c r="G9745" s="541">
        <v>2023</v>
      </c>
      <c r="H9745" s="542">
        <f>VLOOKUP(G9745,[3]잔가율!$B$3:$C$33,2,FALSE)</f>
        <v>0.82599999999999996</v>
      </c>
      <c r="I9745" s="552">
        <f t="shared" si="152"/>
        <v>22021160</v>
      </c>
    </row>
    <row r="9746" spans="1:9">
      <c r="A9746" s="539">
        <v>9745</v>
      </c>
      <c r="B9746" s="414" t="s">
        <v>8534</v>
      </c>
      <c r="C9746" s="540" t="s">
        <v>12384</v>
      </c>
      <c r="D9746" s="540" t="s">
        <v>16694</v>
      </c>
      <c r="E9746" s="540" t="s">
        <v>14580</v>
      </c>
      <c r="F9746" s="558">
        <v>28660000</v>
      </c>
      <c r="G9746" s="541">
        <v>2023</v>
      </c>
      <c r="H9746" s="542">
        <f>VLOOKUP(G9746,[3]잔가율!$B$3:$C$33,2,FALSE)</f>
        <v>0.82599999999999996</v>
      </c>
      <c r="I9746" s="552">
        <f t="shared" si="152"/>
        <v>23673160</v>
      </c>
    </row>
    <row r="9747" spans="1:9">
      <c r="A9747" s="539">
        <v>9746</v>
      </c>
      <c r="B9747" s="414" t="s">
        <v>8534</v>
      </c>
      <c r="C9747" s="540" t="s">
        <v>12384</v>
      </c>
      <c r="D9747" s="540" t="s">
        <v>16694</v>
      </c>
      <c r="E9747" s="540" t="s">
        <v>14581</v>
      </c>
      <c r="F9747" s="558">
        <v>27530000</v>
      </c>
      <c r="G9747" s="541">
        <v>2023</v>
      </c>
      <c r="H9747" s="542">
        <f>VLOOKUP(G9747,[3]잔가율!$B$3:$C$33,2,FALSE)</f>
        <v>0.82599999999999996</v>
      </c>
      <c r="I9747" s="552">
        <f t="shared" si="152"/>
        <v>22739780</v>
      </c>
    </row>
    <row r="9748" spans="1:9">
      <c r="A9748" s="539">
        <v>9747</v>
      </c>
      <c r="B9748" s="414" t="s">
        <v>8534</v>
      </c>
      <c r="C9748" s="540" t="s">
        <v>12384</v>
      </c>
      <c r="D9748" s="540" t="s">
        <v>16694</v>
      </c>
      <c r="E9748" s="540" t="s">
        <v>14582</v>
      </c>
      <c r="F9748" s="558">
        <v>29590000</v>
      </c>
      <c r="G9748" s="541">
        <v>2023</v>
      </c>
      <c r="H9748" s="542">
        <f>VLOOKUP(G9748,[3]잔가율!$B$3:$C$33,2,FALSE)</f>
        <v>0.82599999999999996</v>
      </c>
      <c r="I9748" s="552">
        <f t="shared" si="152"/>
        <v>24441340</v>
      </c>
    </row>
    <row r="9749" spans="1:9">
      <c r="A9749" s="539">
        <v>9748</v>
      </c>
      <c r="B9749" s="414" t="s">
        <v>8534</v>
      </c>
      <c r="C9749" s="540" t="s">
        <v>12384</v>
      </c>
      <c r="D9749" s="540" t="s">
        <v>16694</v>
      </c>
      <c r="E9749" s="540" t="s">
        <v>14583</v>
      </c>
      <c r="F9749" s="558">
        <v>31760000</v>
      </c>
      <c r="G9749" s="541">
        <v>2023</v>
      </c>
      <c r="H9749" s="542">
        <f>VLOOKUP(G9749,[3]잔가율!$B$3:$C$33,2,FALSE)</f>
        <v>0.82599999999999996</v>
      </c>
      <c r="I9749" s="552">
        <f t="shared" si="152"/>
        <v>26233760</v>
      </c>
    </row>
    <row r="9750" spans="1:9">
      <c r="A9750" s="539">
        <v>9749</v>
      </c>
      <c r="B9750" s="414" t="s">
        <v>16663</v>
      </c>
      <c r="C9750" s="540" t="s">
        <v>12384</v>
      </c>
      <c r="D9750" s="540" t="s">
        <v>16694</v>
      </c>
      <c r="E9750" s="540" t="s">
        <v>14584</v>
      </c>
      <c r="F9750" s="558">
        <v>32180000</v>
      </c>
      <c r="G9750" s="541">
        <v>2023</v>
      </c>
      <c r="H9750" s="542">
        <f>VLOOKUP(G9750,[3]잔가율!$B$3:$C$33,2,FALSE)</f>
        <v>0.82599999999999996</v>
      </c>
      <c r="I9750" s="552">
        <f t="shared" si="152"/>
        <v>26580680</v>
      </c>
    </row>
    <row r="9751" spans="1:9">
      <c r="A9751" s="539">
        <v>9750</v>
      </c>
      <c r="B9751" s="414" t="s">
        <v>8534</v>
      </c>
      <c r="C9751" s="544" t="s">
        <v>12384</v>
      </c>
      <c r="D9751" s="544" t="s">
        <v>14578</v>
      </c>
      <c r="E9751" s="544" t="s">
        <v>14585</v>
      </c>
      <c r="F9751" s="560">
        <v>26700000</v>
      </c>
      <c r="G9751" s="541">
        <v>2023</v>
      </c>
      <c r="H9751" s="542">
        <f>VLOOKUP(G9751,[3]잔가율!$B$3:$C$33,2,FALSE)</f>
        <v>0.82599999999999996</v>
      </c>
      <c r="I9751" s="552">
        <f t="shared" si="152"/>
        <v>22054200</v>
      </c>
    </row>
    <row r="9752" spans="1:9">
      <c r="A9752" s="539">
        <v>9751</v>
      </c>
      <c r="B9752" s="414" t="s">
        <v>8534</v>
      </c>
      <c r="C9752" s="544" t="s">
        <v>12384</v>
      </c>
      <c r="D9752" s="544" t="s">
        <v>14578</v>
      </c>
      <c r="E9752" s="544" t="s">
        <v>14586</v>
      </c>
      <c r="F9752" s="560">
        <v>29110000</v>
      </c>
      <c r="G9752" s="541">
        <v>2023</v>
      </c>
      <c r="H9752" s="542">
        <f>VLOOKUP(G9752,[3]잔가율!$B$3:$C$33,2,FALSE)</f>
        <v>0.82599999999999996</v>
      </c>
      <c r="I9752" s="552">
        <f t="shared" si="152"/>
        <v>24044860</v>
      </c>
    </row>
    <row r="9753" spans="1:9">
      <c r="A9753" s="539">
        <v>9752</v>
      </c>
      <c r="B9753" s="414" t="s">
        <v>8534</v>
      </c>
      <c r="C9753" s="543" t="s">
        <v>12384</v>
      </c>
      <c r="D9753" s="543" t="s">
        <v>14578</v>
      </c>
      <c r="E9753" s="543" t="s">
        <v>14587</v>
      </c>
      <c r="F9753" s="562">
        <v>31630000</v>
      </c>
      <c r="G9753" s="541">
        <v>2023</v>
      </c>
      <c r="H9753" s="542">
        <f>VLOOKUP(G9753,[3]잔가율!$B$3:$C$33,2,FALSE)</f>
        <v>0.82599999999999996</v>
      </c>
      <c r="I9753" s="552">
        <f t="shared" si="152"/>
        <v>26126380</v>
      </c>
    </row>
    <row r="9754" spans="1:9">
      <c r="A9754" s="539">
        <v>9753</v>
      </c>
      <c r="B9754" s="414" t="s">
        <v>8534</v>
      </c>
      <c r="C9754" s="543" t="s">
        <v>12384</v>
      </c>
      <c r="D9754" s="543" t="s">
        <v>14578</v>
      </c>
      <c r="E9754" s="543" t="s">
        <v>14588</v>
      </c>
      <c r="F9754" s="562">
        <v>33430000</v>
      </c>
      <c r="G9754" s="541">
        <v>2023</v>
      </c>
      <c r="H9754" s="542">
        <f>VLOOKUP(G9754,[3]잔가율!$B$3:$C$33,2,FALSE)</f>
        <v>0.82599999999999996</v>
      </c>
      <c r="I9754" s="552">
        <f t="shared" si="152"/>
        <v>27613180</v>
      </c>
    </row>
    <row r="9755" spans="1:9">
      <c r="A9755" s="539">
        <v>9754</v>
      </c>
      <c r="B9755" s="414" t="s">
        <v>8534</v>
      </c>
      <c r="C9755" s="543" t="s">
        <v>12384</v>
      </c>
      <c r="D9755" s="543" t="s">
        <v>14578</v>
      </c>
      <c r="E9755" s="543" t="s">
        <v>14589</v>
      </c>
      <c r="F9755" s="562">
        <v>33630000</v>
      </c>
      <c r="G9755" s="541">
        <v>2023</v>
      </c>
      <c r="H9755" s="542">
        <f>VLOOKUP(G9755,[3]잔가율!$B$3:$C$33,2,FALSE)</f>
        <v>0.82599999999999996</v>
      </c>
      <c r="I9755" s="552">
        <f t="shared" si="152"/>
        <v>27778380</v>
      </c>
    </row>
    <row r="9756" spans="1:9">
      <c r="A9756" s="539">
        <v>9755</v>
      </c>
      <c r="B9756" s="414" t="s">
        <v>8534</v>
      </c>
      <c r="C9756" s="544" t="s">
        <v>12384</v>
      </c>
      <c r="D9756" s="544" t="s">
        <v>14578</v>
      </c>
      <c r="E9756" s="544" t="s">
        <v>14590</v>
      </c>
      <c r="F9756" s="560">
        <v>28020000</v>
      </c>
      <c r="G9756" s="541">
        <v>2023</v>
      </c>
      <c r="H9756" s="542">
        <f>VLOOKUP(G9756,[3]잔가율!$B$3:$C$33,2,FALSE)</f>
        <v>0.82599999999999996</v>
      </c>
      <c r="I9756" s="552">
        <f t="shared" si="152"/>
        <v>23144520</v>
      </c>
    </row>
    <row r="9757" spans="1:9">
      <c r="A9757" s="539">
        <v>9756</v>
      </c>
      <c r="B9757" s="414" t="s">
        <v>8534</v>
      </c>
      <c r="C9757" s="543" t="s">
        <v>12384</v>
      </c>
      <c r="D9757" s="543" t="s">
        <v>14578</v>
      </c>
      <c r="E9757" s="543" t="s">
        <v>14591</v>
      </c>
      <c r="F9757" s="562">
        <v>28350000</v>
      </c>
      <c r="G9757" s="541">
        <v>2023</v>
      </c>
      <c r="H9757" s="542">
        <f>VLOOKUP(G9757,[3]잔가율!$B$3:$C$33,2,FALSE)</f>
        <v>0.82599999999999996</v>
      </c>
      <c r="I9757" s="552">
        <f t="shared" si="152"/>
        <v>23417100</v>
      </c>
    </row>
    <row r="9758" spans="1:9">
      <c r="A9758" s="539">
        <v>9757</v>
      </c>
      <c r="B9758" s="414" t="s">
        <v>8534</v>
      </c>
      <c r="C9758" s="543" t="s">
        <v>12384</v>
      </c>
      <c r="D9758" s="543" t="s">
        <v>14578</v>
      </c>
      <c r="E9758" s="543" t="s">
        <v>14592</v>
      </c>
      <c r="F9758" s="562">
        <v>30950000</v>
      </c>
      <c r="G9758" s="541">
        <v>2023</v>
      </c>
      <c r="H9758" s="542">
        <f>VLOOKUP(G9758,[3]잔가율!$B$3:$C$33,2,FALSE)</f>
        <v>0.82599999999999996</v>
      </c>
      <c r="I9758" s="552">
        <f t="shared" si="152"/>
        <v>25564700</v>
      </c>
    </row>
    <row r="9759" spans="1:9">
      <c r="A9759" s="539">
        <v>9758</v>
      </c>
      <c r="B9759" s="414" t="s">
        <v>8534</v>
      </c>
      <c r="C9759" s="543" t="s">
        <v>12384</v>
      </c>
      <c r="D9759" s="543" t="s">
        <v>14578</v>
      </c>
      <c r="E9759" s="543" t="s">
        <v>14593</v>
      </c>
      <c r="F9759" s="562">
        <v>34320000</v>
      </c>
      <c r="G9759" s="541">
        <v>2023</v>
      </c>
      <c r="H9759" s="542">
        <f>VLOOKUP(G9759,[3]잔가율!$B$3:$C$33,2,FALSE)</f>
        <v>0.82599999999999996</v>
      </c>
      <c r="I9759" s="552">
        <f t="shared" si="152"/>
        <v>28348320</v>
      </c>
    </row>
    <row r="9760" spans="1:9">
      <c r="A9760" s="539">
        <v>9759</v>
      </c>
      <c r="B9760" s="414" t="s">
        <v>8534</v>
      </c>
      <c r="C9760" s="543" t="s">
        <v>12384</v>
      </c>
      <c r="D9760" s="543" t="s">
        <v>14578</v>
      </c>
      <c r="E9760" s="543" t="s">
        <v>14594</v>
      </c>
      <c r="F9760" s="562">
        <v>26280000</v>
      </c>
      <c r="G9760" s="541">
        <v>2023</v>
      </c>
      <c r="H9760" s="542">
        <f>VLOOKUP(G9760,[3]잔가율!$B$3:$C$33,2,FALSE)</f>
        <v>0.82599999999999996</v>
      </c>
      <c r="I9760" s="552">
        <f t="shared" si="152"/>
        <v>21707280</v>
      </c>
    </row>
    <row r="9761" spans="1:9">
      <c r="A9761" s="539">
        <v>9760</v>
      </c>
      <c r="B9761" s="414" t="s">
        <v>8534</v>
      </c>
      <c r="C9761" s="543" t="s">
        <v>12384</v>
      </c>
      <c r="D9761" s="543" t="s">
        <v>14578</v>
      </c>
      <c r="E9761" s="543" t="s">
        <v>14595</v>
      </c>
      <c r="F9761" s="562">
        <v>28280000</v>
      </c>
      <c r="G9761" s="541">
        <v>2023</v>
      </c>
      <c r="H9761" s="542">
        <f>VLOOKUP(G9761,[3]잔가율!$B$3:$C$33,2,FALSE)</f>
        <v>0.82599999999999996</v>
      </c>
      <c r="I9761" s="552">
        <f t="shared" si="152"/>
        <v>23359280</v>
      </c>
    </row>
    <row r="9762" spans="1:9">
      <c r="A9762" s="539">
        <v>9761</v>
      </c>
      <c r="B9762" s="414" t="s">
        <v>8534</v>
      </c>
      <c r="C9762" s="544" t="s">
        <v>12384</v>
      </c>
      <c r="D9762" s="544" t="s">
        <v>14578</v>
      </c>
      <c r="E9762" s="544" t="s">
        <v>14596</v>
      </c>
      <c r="F9762" s="560">
        <v>30060000</v>
      </c>
      <c r="G9762" s="541">
        <v>2023</v>
      </c>
      <c r="H9762" s="542">
        <f>VLOOKUP(G9762,[3]잔가율!$B$3:$C$33,2,FALSE)</f>
        <v>0.82599999999999996</v>
      </c>
      <c r="I9762" s="552">
        <f t="shared" si="152"/>
        <v>24829560</v>
      </c>
    </row>
    <row r="9763" spans="1:9">
      <c r="A9763" s="539">
        <v>9762</v>
      </c>
      <c r="B9763" s="414" t="s">
        <v>8534</v>
      </c>
      <c r="C9763" s="543" t="s">
        <v>12384</v>
      </c>
      <c r="D9763" s="543" t="s">
        <v>14578</v>
      </c>
      <c r="E9763" s="543" t="s">
        <v>14597</v>
      </c>
      <c r="F9763" s="562">
        <v>34150000</v>
      </c>
      <c r="G9763" s="541">
        <v>2023</v>
      </c>
      <c r="H9763" s="542">
        <f>VLOOKUP(G9763,[3]잔가율!$B$3:$C$33,2,FALSE)</f>
        <v>0.82599999999999996</v>
      </c>
      <c r="I9763" s="552">
        <f t="shared" si="152"/>
        <v>28207900</v>
      </c>
    </row>
    <row r="9764" spans="1:9">
      <c r="A9764" s="539">
        <v>9763</v>
      </c>
      <c r="B9764" s="414" t="s">
        <v>8534</v>
      </c>
      <c r="C9764" s="544" t="s">
        <v>12384</v>
      </c>
      <c r="D9764" s="544" t="s">
        <v>14578</v>
      </c>
      <c r="E9764" s="544" t="s">
        <v>14598</v>
      </c>
      <c r="F9764" s="560">
        <v>33720000</v>
      </c>
      <c r="G9764" s="541">
        <v>2023</v>
      </c>
      <c r="H9764" s="542">
        <f>VLOOKUP(G9764,[3]잔가율!$B$3:$C$33,2,FALSE)</f>
        <v>0.82599999999999996</v>
      </c>
      <c r="I9764" s="552">
        <f t="shared" si="152"/>
        <v>27852720</v>
      </c>
    </row>
    <row r="9765" spans="1:9">
      <c r="A9765" s="539">
        <v>9764</v>
      </c>
      <c r="B9765" s="414" t="s">
        <v>8534</v>
      </c>
      <c r="C9765" s="543" t="s">
        <v>12384</v>
      </c>
      <c r="D9765" s="543" t="s">
        <v>14578</v>
      </c>
      <c r="E9765" s="543" t="s">
        <v>14599</v>
      </c>
      <c r="F9765" s="562">
        <v>30140000</v>
      </c>
      <c r="G9765" s="541">
        <v>2023</v>
      </c>
      <c r="H9765" s="542">
        <f>VLOOKUP(G9765,[3]잔가율!$B$3:$C$33,2,FALSE)</f>
        <v>0.82599999999999996</v>
      </c>
      <c r="I9765" s="552">
        <f t="shared" si="152"/>
        <v>24895640</v>
      </c>
    </row>
    <row r="9766" spans="1:9">
      <c r="A9766" s="539">
        <v>9765</v>
      </c>
      <c r="B9766" s="414" t="s">
        <v>8534</v>
      </c>
      <c r="C9766" s="544" t="s">
        <v>12384</v>
      </c>
      <c r="D9766" s="544" t="s">
        <v>14578</v>
      </c>
      <c r="E9766" s="544" t="s">
        <v>14600</v>
      </c>
      <c r="F9766" s="560">
        <v>30130000</v>
      </c>
      <c r="G9766" s="541">
        <v>2023</v>
      </c>
      <c r="H9766" s="542">
        <f>VLOOKUP(G9766,[3]잔가율!$B$3:$C$33,2,FALSE)</f>
        <v>0.82599999999999996</v>
      </c>
      <c r="I9766" s="552">
        <f t="shared" si="152"/>
        <v>24887380</v>
      </c>
    </row>
    <row r="9767" spans="1:9">
      <c r="A9767" s="539">
        <v>9766</v>
      </c>
      <c r="B9767" s="414" t="s">
        <v>8534</v>
      </c>
      <c r="C9767" s="544" t="s">
        <v>12384</v>
      </c>
      <c r="D9767" s="544" t="s">
        <v>14578</v>
      </c>
      <c r="E9767" s="544" t="s">
        <v>14601</v>
      </c>
      <c r="F9767" s="560">
        <v>33110000</v>
      </c>
      <c r="G9767" s="541">
        <v>2023</v>
      </c>
      <c r="H9767" s="542">
        <f>VLOOKUP(G9767,[3]잔가율!$B$3:$C$33,2,FALSE)</f>
        <v>0.82599999999999996</v>
      </c>
      <c r="I9767" s="552">
        <f t="shared" si="152"/>
        <v>27348860</v>
      </c>
    </row>
    <row r="9768" spans="1:9">
      <c r="A9768" s="539">
        <v>9767</v>
      </c>
      <c r="B9768" s="414" t="s">
        <v>8534</v>
      </c>
      <c r="C9768" s="540" t="s">
        <v>12384</v>
      </c>
      <c r="D9768" s="540" t="s">
        <v>14578</v>
      </c>
      <c r="E9768" s="540" t="s">
        <v>14602</v>
      </c>
      <c r="F9768" s="558">
        <v>27530000</v>
      </c>
      <c r="G9768" s="541">
        <v>2023</v>
      </c>
      <c r="H9768" s="542">
        <f>VLOOKUP(G9768,[3]잔가율!$B$3:$C$33,2,FALSE)</f>
        <v>0.82599999999999996</v>
      </c>
      <c r="I9768" s="552">
        <f t="shared" si="152"/>
        <v>22739780</v>
      </c>
    </row>
    <row r="9769" spans="1:9">
      <c r="A9769" s="539">
        <v>9768</v>
      </c>
      <c r="B9769" s="414" t="s">
        <v>16663</v>
      </c>
      <c r="C9769" s="540" t="s">
        <v>12384</v>
      </c>
      <c r="D9769" s="540" t="s">
        <v>14578</v>
      </c>
      <c r="E9769" s="540" t="s">
        <v>14603</v>
      </c>
      <c r="F9769" s="558">
        <v>28560000</v>
      </c>
      <c r="G9769" s="541">
        <v>2023</v>
      </c>
      <c r="H9769" s="542">
        <f>VLOOKUP(G9769,[3]잔가율!$B$3:$C$33,2,FALSE)</f>
        <v>0.82599999999999996</v>
      </c>
      <c r="I9769" s="552">
        <f t="shared" si="152"/>
        <v>23590560</v>
      </c>
    </row>
    <row r="9770" spans="1:9">
      <c r="A9770" s="539">
        <v>9769</v>
      </c>
      <c r="B9770" s="414" t="s">
        <v>8534</v>
      </c>
      <c r="C9770" s="540" t="s">
        <v>12384</v>
      </c>
      <c r="D9770" s="540" t="s">
        <v>14578</v>
      </c>
      <c r="E9770" s="540" t="s">
        <v>14604</v>
      </c>
      <c r="F9770" s="558">
        <v>29810000</v>
      </c>
      <c r="G9770" s="541">
        <v>2023</v>
      </c>
      <c r="H9770" s="542">
        <f>VLOOKUP(G9770,[3]잔가율!$B$3:$C$33,2,FALSE)</f>
        <v>0.82599999999999996</v>
      </c>
      <c r="I9770" s="552">
        <f t="shared" si="152"/>
        <v>24623060</v>
      </c>
    </row>
    <row r="9771" spans="1:9">
      <c r="A9771" s="539">
        <v>9770</v>
      </c>
      <c r="B9771" s="414" t="s">
        <v>8534</v>
      </c>
      <c r="C9771" s="540" t="s">
        <v>12384</v>
      </c>
      <c r="D9771" s="540" t="s">
        <v>14578</v>
      </c>
      <c r="E9771" s="540" t="s">
        <v>14605</v>
      </c>
      <c r="F9771" s="558">
        <v>30480000</v>
      </c>
      <c r="G9771" s="541">
        <v>2023</v>
      </c>
      <c r="H9771" s="542">
        <f>VLOOKUP(G9771,[3]잔가율!$B$3:$C$33,2,FALSE)</f>
        <v>0.82599999999999996</v>
      </c>
      <c r="I9771" s="552">
        <f t="shared" si="152"/>
        <v>25176480</v>
      </c>
    </row>
    <row r="9772" spans="1:9">
      <c r="A9772" s="539">
        <v>9771</v>
      </c>
      <c r="B9772" s="414" t="s">
        <v>8534</v>
      </c>
      <c r="C9772" s="540" t="s">
        <v>12384</v>
      </c>
      <c r="D9772" s="540" t="s">
        <v>14578</v>
      </c>
      <c r="E9772" s="540" t="s">
        <v>14606</v>
      </c>
      <c r="F9772" s="558">
        <v>27120000</v>
      </c>
      <c r="G9772" s="541">
        <v>2023</v>
      </c>
      <c r="H9772" s="542">
        <f>VLOOKUP(G9772,[3]잔가율!$B$3:$C$33,2,FALSE)</f>
        <v>0.82599999999999996</v>
      </c>
      <c r="I9772" s="552">
        <f t="shared" si="152"/>
        <v>22401120</v>
      </c>
    </row>
    <row r="9773" spans="1:9">
      <c r="A9773" s="539">
        <v>9772</v>
      </c>
      <c r="B9773" s="414" t="s">
        <v>8534</v>
      </c>
      <c r="C9773" s="540" t="s">
        <v>12384</v>
      </c>
      <c r="D9773" s="540" t="s">
        <v>14578</v>
      </c>
      <c r="E9773" s="540" t="s">
        <v>14607</v>
      </c>
      <c r="F9773" s="558">
        <v>27120000</v>
      </c>
      <c r="G9773" s="541">
        <v>2023</v>
      </c>
      <c r="H9773" s="542">
        <f>VLOOKUP(G9773,[3]잔가율!$B$3:$C$33,2,FALSE)</f>
        <v>0.82599999999999996</v>
      </c>
      <c r="I9773" s="552">
        <f t="shared" si="152"/>
        <v>22401120</v>
      </c>
    </row>
    <row r="9774" spans="1:9">
      <c r="A9774" s="539">
        <v>9773</v>
      </c>
      <c r="B9774" s="414" t="s">
        <v>8534</v>
      </c>
      <c r="C9774" s="540" t="s">
        <v>12384</v>
      </c>
      <c r="D9774" s="540" t="s">
        <v>14578</v>
      </c>
      <c r="E9774" s="540" t="s">
        <v>14608</v>
      </c>
      <c r="F9774" s="558">
        <v>28540000</v>
      </c>
      <c r="G9774" s="541">
        <v>2023</v>
      </c>
      <c r="H9774" s="542">
        <f>VLOOKUP(G9774,[3]잔가율!$B$3:$C$33,2,FALSE)</f>
        <v>0.82599999999999996</v>
      </c>
      <c r="I9774" s="552">
        <f t="shared" si="152"/>
        <v>23574040</v>
      </c>
    </row>
    <row r="9775" spans="1:9">
      <c r="A9775" s="539">
        <v>9774</v>
      </c>
      <c r="B9775" s="414" t="s">
        <v>8534</v>
      </c>
      <c r="C9775" s="540" t="s">
        <v>12384</v>
      </c>
      <c r="D9775" s="540" t="s">
        <v>14578</v>
      </c>
      <c r="E9775" s="540" t="s">
        <v>14609</v>
      </c>
      <c r="F9775" s="558">
        <v>28540000</v>
      </c>
      <c r="G9775" s="541">
        <v>2023</v>
      </c>
      <c r="H9775" s="542">
        <f>VLOOKUP(G9775,[3]잔가율!$B$3:$C$33,2,FALSE)</f>
        <v>0.82599999999999996</v>
      </c>
      <c r="I9775" s="552">
        <f t="shared" si="152"/>
        <v>23574040</v>
      </c>
    </row>
    <row r="9776" spans="1:9">
      <c r="A9776" s="539">
        <v>9775</v>
      </c>
      <c r="B9776" s="414" t="s">
        <v>8534</v>
      </c>
      <c r="C9776" s="540" t="s">
        <v>12384</v>
      </c>
      <c r="D9776" s="540" t="s">
        <v>14578</v>
      </c>
      <c r="E9776" s="540" t="s">
        <v>14610</v>
      </c>
      <c r="F9776" s="558">
        <v>31290000</v>
      </c>
      <c r="G9776" s="541">
        <v>2023</v>
      </c>
      <c r="H9776" s="542">
        <f>VLOOKUP(G9776,[3]잔가율!$B$3:$C$33,2,FALSE)</f>
        <v>0.82599999999999996</v>
      </c>
      <c r="I9776" s="552">
        <f t="shared" si="152"/>
        <v>25845540</v>
      </c>
    </row>
    <row r="9777" spans="1:9">
      <c r="A9777" s="539">
        <v>9776</v>
      </c>
      <c r="B9777" s="414" t="s">
        <v>8534</v>
      </c>
      <c r="C9777" s="540" t="s">
        <v>12384</v>
      </c>
      <c r="D9777" s="540" t="s">
        <v>14578</v>
      </c>
      <c r="E9777" s="540" t="s">
        <v>14611</v>
      </c>
      <c r="F9777" s="558">
        <v>27490000</v>
      </c>
      <c r="G9777" s="541">
        <v>2023</v>
      </c>
      <c r="H9777" s="542">
        <f>VLOOKUP(G9777,[3]잔가율!$B$3:$C$33,2,FALSE)</f>
        <v>0.82599999999999996</v>
      </c>
      <c r="I9777" s="552">
        <f t="shared" si="152"/>
        <v>22706740</v>
      </c>
    </row>
    <row r="9778" spans="1:9">
      <c r="A9778" s="539">
        <v>9777</v>
      </c>
      <c r="B9778" s="414" t="s">
        <v>8534</v>
      </c>
      <c r="C9778" s="540" t="s">
        <v>12384</v>
      </c>
      <c r="D9778" s="540" t="s">
        <v>14578</v>
      </c>
      <c r="E9778" s="540" t="s">
        <v>14612</v>
      </c>
      <c r="F9778" s="558">
        <v>28100000</v>
      </c>
      <c r="G9778" s="541">
        <v>2023</v>
      </c>
      <c r="H9778" s="542">
        <f>VLOOKUP(G9778,[3]잔가율!$B$3:$C$33,2,FALSE)</f>
        <v>0.82599999999999996</v>
      </c>
      <c r="I9778" s="552">
        <f t="shared" si="152"/>
        <v>23210600</v>
      </c>
    </row>
    <row r="9779" spans="1:9">
      <c r="A9779" s="539">
        <v>9778</v>
      </c>
      <c r="B9779" s="414" t="s">
        <v>8534</v>
      </c>
      <c r="C9779" s="540" t="s">
        <v>12384</v>
      </c>
      <c r="D9779" s="540" t="s">
        <v>14578</v>
      </c>
      <c r="E9779" s="540" t="s">
        <v>14613</v>
      </c>
      <c r="F9779" s="558">
        <v>28400000</v>
      </c>
      <c r="G9779" s="541">
        <v>2023</v>
      </c>
      <c r="H9779" s="542">
        <f>VLOOKUP(G9779,[3]잔가율!$B$3:$C$33,2,FALSE)</f>
        <v>0.82599999999999996</v>
      </c>
      <c r="I9779" s="552">
        <f t="shared" si="152"/>
        <v>23458400</v>
      </c>
    </row>
    <row r="9780" spans="1:9">
      <c r="A9780" s="539">
        <v>9779</v>
      </c>
      <c r="B9780" s="414" t="s">
        <v>8534</v>
      </c>
      <c r="C9780" s="540" t="s">
        <v>12384</v>
      </c>
      <c r="D9780" s="540" t="s">
        <v>14578</v>
      </c>
      <c r="E9780" s="540" t="s">
        <v>14614</v>
      </c>
      <c r="F9780" s="558">
        <v>30500000</v>
      </c>
      <c r="G9780" s="541">
        <v>2023</v>
      </c>
      <c r="H9780" s="542">
        <f>VLOOKUP(G9780,[3]잔가율!$B$3:$C$33,2,FALSE)</f>
        <v>0.82599999999999996</v>
      </c>
      <c r="I9780" s="552">
        <f t="shared" si="152"/>
        <v>25193000</v>
      </c>
    </row>
    <row r="9781" spans="1:9">
      <c r="A9781" s="539">
        <v>9780</v>
      </c>
      <c r="B9781" s="414" t="s">
        <v>8534</v>
      </c>
      <c r="C9781" s="540" t="s">
        <v>12384</v>
      </c>
      <c r="D9781" s="540" t="s">
        <v>14578</v>
      </c>
      <c r="E9781" s="540" t="s">
        <v>14615</v>
      </c>
      <c r="F9781" s="558">
        <v>25500000</v>
      </c>
      <c r="G9781" s="541">
        <v>2023</v>
      </c>
      <c r="H9781" s="542">
        <f>VLOOKUP(G9781,[3]잔가율!$B$3:$C$33,2,FALSE)</f>
        <v>0.82599999999999996</v>
      </c>
      <c r="I9781" s="552">
        <f t="shared" si="152"/>
        <v>21063000</v>
      </c>
    </row>
    <row r="9782" spans="1:9">
      <c r="A9782" s="539">
        <v>9781</v>
      </c>
      <c r="B9782" s="414" t="s">
        <v>8534</v>
      </c>
      <c r="C9782" s="540" t="s">
        <v>12384</v>
      </c>
      <c r="D9782" s="540" t="s">
        <v>14578</v>
      </c>
      <c r="E9782" s="540" t="s">
        <v>14616</v>
      </c>
      <c r="F9782" s="558">
        <v>27510000</v>
      </c>
      <c r="G9782" s="541">
        <v>2023</v>
      </c>
      <c r="H9782" s="542">
        <f>VLOOKUP(G9782,[3]잔가율!$B$3:$C$33,2,FALSE)</f>
        <v>0.82599999999999996</v>
      </c>
      <c r="I9782" s="552">
        <f t="shared" si="152"/>
        <v>22723260</v>
      </c>
    </row>
    <row r="9783" spans="1:9">
      <c r="A9783" s="539">
        <v>9782</v>
      </c>
      <c r="B9783" s="414" t="s">
        <v>8534</v>
      </c>
      <c r="C9783" s="540" t="s">
        <v>12384</v>
      </c>
      <c r="D9783" s="540" t="s">
        <v>14578</v>
      </c>
      <c r="E9783" s="540" t="s">
        <v>14617</v>
      </c>
      <c r="F9783" s="558">
        <v>29090000</v>
      </c>
      <c r="G9783" s="541">
        <v>2023</v>
      </c>
      <c r="H9783" s="542">
        <f>VLOOKUP(G9783,[3]잔가율!$B$3:$C$33,2,FALSE)</f>
        <v>0.82599999999999996</v>
      </c>
      <c r="I9783" s="552">
        <f t="shared" si="152"/>
        <v>24028340</v>
      </c>
    </row>
    <row r="9784" spans="1:9">
      <c r="A9784" s="539">
        <v>9783</v>
      </c>
      <c r="B9784" s="414" t="s">
        <v>8534</v>
      </c>
      <c r="C9784" s="540" t="s">
        <v>12384</v>
      </c>
      <c r="D9784" s="540" t="s">
        <v>14578</v>
      </c>
      <c r="E9784" s="540" t="s">
        <v>14618</v>
      </c>
      <c r="F9784" s="558">
        <v>29670000</v>
      </c>
      <c r="G9784" s="541">
        <v>2023</v>
      </c>
      <c r="H9784" s="542">
        <f>VLOOKUP(G9784,[3]잔가율!$B$3:$C$33,2,FALSE)</f>
        <v>0.82599999999999996</v>
      </c>
      <c r="I9784" s="552">
        <f t="shared" si="152"/>
        <v>24507420</v>
      </c>
    </row>
    <row r="9785" spans="1:9">
      <c r="A9785" s="539">
        <v>9784</v>
      </c>
      <c r="B9785" s="414" t="s">
        <v>8534</v>
      </c>
      <c r="C9785" s="540" t="s">
        <v>12384</v>
      </c>
      <c r="D9785" s="540" t="s">
        <v>14578</v>
      </c>
      <c r="E9785" s="540" t="s">
        <v>14619</v>
      </c>
      <c r="F9785" s="558">
        <v>25680000</v>
      </c>
      <c r="G9785" s="541">
        <v>2023</v>
      </c>
      <c r="H9785" s="542">
        <f>VLOOKUP(G9785,[3]잔가율!$B$3:$C$33,2,FALSE)</f>
        <v>0.82599999999999996</v>
      </c>
      <c r="I9785" s="552">
        <f t="shared" si="152"/>
        <v>21211680</v>
      </c>
    </row>
    <row r="9786" spans="1:9">
      <c r="A9786" s="539">
        <v>9785</v>
      </c>
      <c r="B9786" s="414" t="s">
        <v>8534</v>
      </c>
      <c r="C9786" s="540" t="s">
        <v>12384</v>
      </c>
      <c r="D9786" s="540" t="s">
        <v>14578</v>
      </c>
      <c r="E9786" s="540" t="s">
        <v>14620</v>
      </c>
      <c r="F9786" s="558">
        <v>26600000</v>
      </c>
      <c r="G9786" s="541">
        <v>2023</v>
      </c>
      <c r="H9786" s="542">
        <f>VLOOKUP(G9786,[3]잔가율!$B$3:$C$33,2,FALSE)</f>
        <v>0.82599999999999996</v>
      </c>
      <c r="I9786" s="552">
        <f t="shared" si="152"/>
        <v>21971600</v>
      </c>
    </row>
    <row r="9787" spans="1:9">
      <c r="A9787" s="539">
        <v>9786</v>
      </c>
      <c r="B9787" s="414" t="s">
        <v>8534</v>
      </c>
      <c r="C9787" s="540" t="s">
        <v>12384</v>
      </c>
      <c r="D9787" s="540" t="s">
        <v>14578</v>
      </c>
      <c r="E9787" s="540" t="s">
        <v>14621</v>
      </c>
      <c r="F9787" s="558">
        <v>28930000</v>
      </c>
      <c r="G9787" s="541">
        <v>2023</v>
      </c>
      <c r="H9787" s="542">
        <f>VLOOKUP(G9787,[3]잔가율!$B$3:$C$33,2,FALSE)</f>
        <v>0.82599999999999996</v>
      </c>
      <c r="I9787" s="552">
        <f t="shared" si="152"/>
        <v>23896180</v>
      </c>
    </row>
    <row r="9788" spans="1:9">
      <c r="A9788" s="539">
        <v>9787</v>
      </c>
      <c r="B9788" s="414" t="s">
        <v>16663</v>
      </c>
      <c r="C9788" s="540" t="s">
        <v>12384</v>
      </c>
      <c r="D9788" s="540" t="s">
        <v>14578</v>
      </c>
      <c r="E9788" s="540" t="s">
        <v>14622</v>
      </c>
      <c r="F9788" s="558">
        <v>30480000</v>
      </c>
      <c r="G9788" s="541">
        <v>2023</v>
      </c>
      <c r="H9788" s="542">
        <f>VLOOKUP(G9788,[3]잔가율!$B$3:$C$33,2,FALSE)</f>
        <v>0.82599999999999996</v>
      </c>
      <c r="I9788" s="552">
        <f t="shared" si="152"/>
        <v>25176480</v>
      </c>
    </row>
    <row r="9789" spans="1:9">
      <c r="A9789" s="539">
        <v>9788</v>
      </c>
      <c r="B9789" s="414" t="s">
        <v>8534</v>
      </c>
      <c r="C9789" s="540" t="s">
        <v>12384</v>
      </c>
      <c r="D9789" s="540" t="s">
        <v>14578</v>
      </c>
      <c r="E9789" s="540" t="s">
        <v>14623</v>
      </c>
      <c r="F9789" s="558">
        <v>27030000</v>
      </c>
      <c r="G9789" s="541">
        <v>2023</v>
      </c>
      <c r="H9789" s="542">
        <f>VLOOKUP(G9789,[3]잔가율!$B$3:$C$33,2,FALSE)</f>
        <v>0.82599999999999996</v>
      </c>
      <c r="I9789" s="552">
        <f t="shared" si="152"/>
        <v>22326780</v>
      </c>
    </row>
    <row r="9790" spans="1:9">
      <c r="A9790" s="539">
        <v>9789</v>
      </c>
      <c r="B9790" s="414" t="s">
        <v>8534</v>
      </c>
      <c r="C9790" s="540" t="s">
        <v>12384</v>
      </c>
      <c r="D9790" s="540" t="s">
        <v>14578</v>
      </c>
      <c r="E9790" s="540" t="s">
        <v>14624</v>
      </c>
      <c r="F9790" s="558">
        <v>27030000</v>
      </c>
      <c r="G9790" s="541">
        <v>2023</v>
      </c>
      <c r="H9790" s="542">
        <f>VLOOKUP(G9790,[3]잔가율!$B$3:$C$33,2,FALSE)</f>
        <v>0.82599999999999996</v>
      </c>
      <c r="I9790" s="552">
        <f t="shared" si="152"/>
        <v>22326780</v>
      </c>
    </row>
    <row r="9791" spans="1:9">
      <c r="A9791" s="539">
        <v>9790</v>
      </c>
      <c r="B9791" s="414" t="s">
        <v>8534</v>
      </c>
      <c r="C9791" s="540" t="s">
        <v>12384</v>
      </c>
      <c r="D9791" s="540" t="s">
        <v>14578</v>
      </c>
      <c r="E9791" s="540" t="s">
        <v>14625</v>
      </c>
      <c r="F9791" s="558">
        <v>28490000</v>
      </c>
      <c r="G9791" s="541">
        <v>2023</v>
      </c>
      <c r="H9791" s="542">
        <f>VLOOKUP(G9791,[3]잔가율!$B$3:$C$33,2,FALSE)</f>
        <v>0.82599999999999996</v>
      </c>
      <c r="I9791" s="552">
        <f t="shared" si="152"/>
        <v>23532740</v>
      </c>
    </row>
    <row r="9792" spans="1:9">
      <c r="A9792" s="539">
        <v>9791</v>
      </c>
      <c r="B9792" s="414" t="s">
        <v>8534</v>
      </c>
      <c r="C9792" s="540" t="s">
        <v>12384</v>
      </c>
      <c r="D9792" s="540" t="s">
        <v>14578</v>
      </c>
      <c r="E9792" s="540" t="s">
        <v>14626</v>
      </c>
      <c r="F9792" s="558">
        <v>28490000</v>
      </c>
      <c r="G9792" s="541">
        <v>2023</v>
      </c>
      <c r="H9792" s="542">
        <f>VLOOKUP(G9792,[3]잔가율!$B$3:$C$33,2,FALSE)</f>
        <v>0.82599999999999996</v>
      </c>
      <c r="I9792" s="552">
        <f t="shared" si="152"/>
        <v>23532740</v>
      </c>
    </row>
    <row r="9793" spans="1:9">
      <c r="A9793" s="539">
        <v>9792</v>
      </c>
      <c r="B9793" s="414" t="s">
        <v>8534</v>
      </c>
      <c r="C9793" s="540" t="s">
        <v>12384</v>
      </c>
      <c r="D9793" s="540" t="s">
        <v>14578</v>
      </c>
      <c r="E9793" s="540" t="s">
        <v>14627</v>
      </c>
      <c r="F9793" s="558">
        <v>31240000</v>
      </c>
      <c r="G9793" s="541">
        <v>2023</v>
      </c>
      <c r="H9793" s="542">
        <f>VLOOKUP(G9793,[3]잔가율!$B$3:$C$33,2,FALSE)</f>
        <v>0.82599999999999996</v>
      </c>
      <c r="I9793" s="552">
        <f t="shared" si="152"/>
        <v>25804240</v>
      </c>
    </row>
    <row r="9794" spans="1:9">
      <c r="A9794" s="539">
        <v>9793</v>
      </c>
      <c r="B9794" s="414" t="s">
        <v>8534</v>
      </c>
      <c r="C9794" s="540" t="s">
        <v>12384</v>
      </c>
      <c r="D9794" s="540" t="s">
        <v>14578</v>
      </c>
      <c r="E9794" s="540" t="s">
        <v>14628</v>
      </c>
      <c r="F9794" s="558">
        <v>24300000</v>
      </c>
      <c r="G9794" s="541">
        <v>2023</v>
      </c>
      <c r="H9794" s="542">
        <f>VLOOKUP(G9794,[3]잔가율!$B$3:$C$33,2,FALSE)</f>
        <v>0.82599999999999996</v>
      </c>
      <c r="I9794" s="552">
        <f t="shared" ref="I9794:I9857" si="153">ROUNDDOWN(F9794*H9794,0)</f>
        <v>20071800</v>
      </c>
    </row>
    <row r="9795" spans="1:9">
      <c r="A9795" s="539">
        <v>9794</v>
      </c>
      <c r="B9795" s="414" t="s">
        <v>8534</v>
      </c>
      <c r="C9795" s="540" t="s">
        <v>12384</v>
      </c>
      <c r="D9795" s="540" t="s">
        <v>14578</v>
      </c>
      <c r="E9795" s="540" t="s">
        <v>14629</v>
      </c>
      <c r="F9795" s="558">
        <v>23830000</v>
      </c>
      <c r="G9795" s="541">
        <v>2023</v>
      </c>
      <c r="H9795" s="542">
        <f>VLOOKUP(G9795,[3]잔가율!$B$3:$C$33,2,FALSE)</f>
        <v>0.82599999999999996</v>
      </c>
      <c r="I9795" s="552">
        <f t="shared" si="153"/>
        <v>19683580</v>
      </c>
    </row>
    <row r="9796" spans="1:9">
      <c r="A9796" s="539">
        <v>9795</v>
      </c>
      <c r="B9796" s="414" t="s">
        <v>8534</v>
      </c>
      <c r="C9796" s="540" t="s">
        <v>12384</v>
      </c>
      <c r="D9796" s="540" t="s">
        <v>14578</v>
      </c>
      <c r="E9796" s="540" t="s">
        <v>14630</v>
      </c>
      <c r="F9796" s="558">
        <v>27070000</v>
      </c>
      <c r="G9796" s="541">
        <v>2023</v>
      </c>
      <c r="H9796" s="542">
        <f>VLOOKUP(G9796,[3]잔가율!$B$3:$C$33,2,FALSE)</f>
        <v>0.82599999999999996</v>
      </c>
      <c r="I9796" s="552">
        <f t="shared" si="153"/>
        <v>22359820</v>
      </c>
    </row>
    <row r="9797" spans="1:9">
      <c r="A9797" s="539">
        <v>9796</v>
      </c>
      <c r="B9797" s="414" t="s">
        <v>8534</v>
      </c>
      <c r="C9797" s="540" t="s">
        <v>12384</v>
      </c>
      <c r="D9797" s="540" t="s">
        <v>14578</v>
      </c>
      <c r="E9797" s="540" t="s">
        <v>14631</v>
      </c>
      <c r="F9797" s="558">
        <v>25680000</v>
      </c>
      <c r="G9797" s="541">
        <v>2023</v>
      </c>
      <c r="H9797" s="542">
        <f>VLOOKUP(G9797,[3]잔가율!$B$3:$C$33,2,FALSE)</f>
        <v>0.82599999999999996</v>
      </c>
      <c r="I9797" s="552">
        <f t="shared" si="153"/>
        <v>21211680</v>
      </c>
    </row>
    <row r="9798" spans="1:9">
      <c r="A9798" s="539">
        <v>9797</v>
      </c>
      <c r="B9798" s="414" t="s">
        <v>8534</v>
      </c>
      <c r="C9798" s="540" t="s">
        <v>12384</v>
      </c>
      <c r="D9798" s="540" t="s">
        <v>14578</v>
      </c>
      <c r="E9798" s="540" t="s">
        <v>14632</v>
      </c>
      <c r="F9798" s="558">
        <v>24050000</v>
      </c>
      <c r="G9798" s="541">
        <v>2023</v>
      </c>
      <c r="H9798" s="542">
        <f>VLOOKUP(G9798,[3]잔가율!$B$3:$C$33,2,FALSE)</f>
        <v>0.82599999999999996</v>
      </c>
      <c r="I9798" s="552">
        <f t="shared" si="153"/>
        <v>19865300</v>
      </c>
    </row>
    <row r="9799" spans="1:9">
      <c r="A9799" s="539">
        <v>9798</v>
      </c>
      <c r="B9799" s="414" t="s">
        <v>8534</v>
      </c>
      <c r="C9799" s="540" t="s">
        <v>12384</v>
      </c>
      <c r="D9799" s="540" t="s">
        <v>14578</v>
      </c>
      <c r="E9799" s="540" t="s">
        <v>14633</v>
      </c>
      <c r="F9799" s="558">
        <v>26120000</v>
      </c>
      <c r="G9799" s="541">
        <v>2023</v>
      </c>
      <c r="H9799" s="542">
        <f>VLOOKUP(G9799,[3]잔가율!$B$3:$C$33,2,FALSE)</f>
        <v>0.82599999999999996</v>
      </c>
      <c r="I9799" s="552">
        <f t="shared" si="153"/>
        <v>21575120</v>
      </c>
    </row>
    <row r="9800" spans="1:9">
      <c r="A9800" s="539">
        <v>9799</v>
      </c>
      <c r="B9800" s="414" t="s">
        <v>8534</v>
      </c>
      <c r="C9800" s="540" t="s">
        <v>12384</v>
      </c>
      <c r="D9800" s="540" t="s">
        <v>14578</v>
      </c>
      <c r="E9800" s="540" t="s">
        <v>14634</v>
      </c>
      <c r="F9800" s="558">
        <v>26430000</v>
      </c>
      <c r="G9800" s="541">
        <v>2023</v>
      </c>
      <c r="H9800" s="542">
        <f>VLOOKUP(G9800,[3]잔가율!$B$3:$C$33,2,FALSE)</f>
        <v>0.82599999999999996</v>
      </c>
      <c r="I9800" s="552">
        <f t="shared" si="153"/>
        <v>21831180</v>
      </c>
    </row>
    <row r="9801" spans="1:9">
      <c r="A9801" s="539">
        <v>9800</v>
      </c>
      <c r="B9801" s="414" t="s">
        <v>8534</v>
      </c>
      <c r="C9801" s="540" t="s">
        <v>12384</v>
      </c>
      <c r="D9801" s="540" t="s">
        <v>14578</v>
      </c>
      <c r="E9801" s="540" t="s">
        <v>14635</v>
      </c>
      <c r="F9801" s="558">
        <v>22860000</v>
      </c>
      <c r="G9801" s="541">
        <v>2023</v>
      </c>
      <c r="H9801" s="542">
        <f>VLOOKUP(G9801,[3]잔가율!$B$3:$C$33,2,FALSE)</f>
        <v>0.82599999999999996</v>
      </c>
      <c r="I9801" s="552">
        <f t="shared" si="153"/>
        <v>18882360</v>
      </c>
    </row>
    <row r="9802" spans="1:9">
      <c r="A9802" s="539">
        <v>9801</v>
      </c>
      <c r="B9802" s="414" t="s">
        <v>8534</v>
      </c>
      <c r="C9802" s="540" t="s">
        <v>12384</v>
      </c>
      <c r="D9802" s="540" t="s">
        <v>14578</v>
      </c>
      <c r="E9802" s="540" t="s">
        <v>14636</v>
      </c>
      <c r="F9802" s="558">
        <v>28380000</v>
      </c>
      <c r="G9802" s="541">
        <v>2023</v>
      </c>
      <c r="H9802" s="542">
        <f>VLOOKUP(G9802,[3]잔가율!$B$3:$C$33,2,FALSE)</f>
        <v>0.82599999999999996</v>
      </c>
      <c r="I9802" s="552">
        <f t="shared" si="153"/>
        <v>23441880</v>
      </c>
    </row>
    <row r="9803" spans="1:9">
      <c r="A9803" s="539">
        <v>9802</v>
      </c>
      <c r="B9803" s="414" t="s">
        <v>8534</v>
      </c>
      <c r="C9803" s="540" t="s">
        <v>12384</v>
      </c>
      <c r="D9803" s="540" t="s">
        <v>14578</v>
      </c>
      <c r="E9803" s="540" t="s">
        <v>14637</v>
      </c>
      <c r="F9803" s="558">
        <v>26160000</v>
      </c>
      <c r="G9803" s="541">
        <v>2023</v>
      </c>
      <c r="H9803" s="542">
        <f>VLOOKUP(G9803,[3]잔가율!$B$3:$C$33,2,FALSE)</f>
        <v>0.82599999999999996</v>
      </c>
      <c r="I9803" s="552">
        <f t="shared" si="153"/>
        <v>21608160</v>
      </c>
    </row>
    <row r="9804" spans="1:9">
      <c r="A9804" s="539">
        <v>9803</v>
      </c>
      <c r="B9804" s="414" t="s">
        <v>8534</v>
      </c>
      <c r="C9804" s="540" t="s">
        <v>12384</v>
      </c>
      <c r="D9804" s="540" t="s">
        <v>14578</v>
      </c>
      <c r="E9804" s="540" t="s">
        <v>14638</v>
      </c>
      <c r="F9804" s="558">
        <v>25150000</v>
      </c>
      <c r="G9804" s="541">
        <v>2023</v>
      </c>
      <c r="H9804" s="542">
        <f>VLOOKUP(G9804,[3]잔가율!$B$3:$C$33,2,FALSE)</f>
        <v>0.82599999999999996</v>
      </c>
      <c r="I9804" s="552">
        <f t="shared" si="153"/>
        <v>20773900</v>
      </c>
    </row>
    <row r="9805" spans="1:9">
      <c r="A9805" s="539">
        <v>9804</v>
      </c>
      <c r="B9805" s="414" t="s">
        <v>8534</v>
      </c>
      <c r="C9805" s="540" t="s">
        <v>12384</v>
      </c>
      <c r="D9805" s="540" t="s">
        <v>14578</v>
      </c>
      <c r="E9805" s="540" t="s">
        <v>14639</v>
      </c>
      <c r="F9805" s="558">
        <v>25380000</v>
      </c>
      <c r="G9805" s="541">
        <v>2023</v>
      </c>
      <c r="H9805" s="542">
        <f>VLOOKUP(G9805,[3]잔가율!$B$3:$C$33,2,FALSE)</f>
        <v>0.82599999999999996</v>
      </c>
      <c r="I9805" s="552">
        <f t="shared" si="153"/>
        <v>20963880</v>
      </c>
    </row>
    <row r="9806" spans="1:9">
      <c r="A9806" s="539">
        <v>9805</v>
      </c>
      <c r="B9806" s="414" t="s">
        <v>8534</v>
      </c>
      <c r="C9806" s="540" t="s">
        <v>12384</v>
      </c>
      <c r="D9806" s="540" t="s">
        <v>14578</v>
      </c>
      <c r="E9806" s="540" t="s">
        <v>14640</v>
      </c>
      <c r="F9806" s="558">
        <v>25180000</v>
      </c>
      <c r="G9806" s="541">
        <v>2023</v>
      </c>
      <c r="H9806" s="542">
        <f>VLOOKUP(G9806,[3]잔가율!$B$3:$C$33,2,FALSE)</f>
        <v>0.82599999999999996</v>
      </c>
      <c r="I9806" s="552">
        <f t="shared" si="153"/>
        <v>20798680</v>
      </c>
    </row>
    <row r="9807" spans="1:9">
      <c r="A9807" s="539">
        <v>9806</v>
      </c>
      <c r="B9807" s="414" t="s">
        <v>16663</v>
      </c>
      <c r="C9807" s="540" t="s">
        <v>12384</v>
      </c>
      <c r="D9807" s="540" t="s">
        <v>14578</v>
      </c>
      <c r="E9807" s="540" t="s">
        <v>14641</v>
      </c>
      <c r="F9807" s="558">
        <v>25420000</v>
      </c>
      <c r="G9807" s="541">
        <v>2023</v>
      </c>
      <c r="H9807" s="542">
        <f>VLOOKUP(G9807,[3]잔가율!$B$3:$C$33,2,FALSE)</f>
        <v>0.82599999999999996</v>
      </c>
      <c r="I9807" s="552">
        <f t="shared" si="153"/>
        <v>20996920</v>
      </c>
    </row>
    <row r="9808" spans="1:9">
      <c r="A9808" s="539">
        <v>9807</v>
      </c>
      <c r="B9808" s="414" t="s">
        <v>8534</v>
      </c>
      <c r="C9808" s="540" t="s">
        <v>12384</v>
      </c>
      <c r="D9808" s="540" t="s">
        <v>14578</v>
      </c>
      <c r="E9808" s="540" t="s">
        <v>14642</v>
      </c>
      <c r="F9808" s="558">
        <v>28310000</v>
      </c>
      <c r="G9808" s="541">
        <v>2023</v>
      </c>
      <c r="H9808" s="542">
        <f>VLOOKUP(G9808,[3]잔가율!$B$3:$C$33,2,FALSE)</f>
        <v>0.82599999999999996</v>
      </c>
      <c r="I9808" s="552">
        <f t="shared" si="153"/>
        <v>23384060</v>
      </c>
    </row>
    <row r="9809" spans="1:9">
      <c r="A9809" s="539">
        <v>9808</v>
      </c>
      <c r="B9809" s="414" t="s">
        <v>8534</v>
      </c>
      <c r="C9809" s="540" t="s">
        <v>12384</v>
      </c>
      <c r="D9809" s="540" t="s">
        <v>14578</v>
      </c>
      <c r="E9809" s="540" t="s">
        <v>14643</v>
      </c>
      <c r="F9809" s="558">
        <v>23270000</v>
      </c>
      <c r="G9809" s="541">
        <v>2023</v>
      </c>
      <c r="H9809" s="542">
        <f>VLOOKUP(G9809,[3]잔가율!$B$3:$C$33,2,FALSE)</f>
        <v>0.82599999999999996</v>
      </c>
      <c r="I9809" s="552">
        <f t="shared" si="153"/>
        <v>19221020</v>
      </c>
    </row>
    <row r="9810" spans="1:9">
      <c r="A9810" s="539">
        <v>9809</v>
      </c>
      <c r="B9810" s="414" t="s">
        <v>8534</v>
      </c>
      <c r="C9810" s="540" t="s">
        <v>12384</v>
      </c>
      <c r="D9810" s="540" t="s">
        <v>14578</v>
      </c>
      <c r="E9810" s="540" t="s">
        <v>14644</v>
      </c>
      <c r="F9810" s="558">
        <v>24900000</v>
      </c>
      <c r="G9810" s="541">
        <v>2023</v>
      </c>
      <c r="H9810" s="542">
        <f>VLOOKUP(G9810,[3]잔가율!$B$3:$C$33,2,FALSE)</f>
        <v>0.82599999999999996</v>
      </c>
      <c r="I9810" s="552">
        <f t="shared" si="153"/>
        <v>20567400</v>
      </c>
    </row>
    <row r="9811" spans="1:9">
      <c r="A9811" s="539">
        <v>9810</v>
      </c>
      <c r="B9811" s="414" t="s">
        <v>8534</v>
      </c>
      <c r="C9811" s="540" t="s">
        <v>12384</v>
      </c>
      <c r="D9811" s="540" t="s">
        <v>14578</v>
      </c>
      <c r="E9811" s="540" t="s">
        <v>14645</v>
      </c>
      <c r="F9811" s="558">
        <v>27540000</v>
      </c>
      <c r="G9811" s="541">
        <v>2023</v>
      </c>
      <c r="H9811" s="542">
        <f>VLOOKUP(G9811,[3]잔가율!$B$3:$C$33,2,FALSE)</f>
        <v>0.82599999999999996</v>
      </c>
      <c r="I9811" s="552">
        <f t="shared" si="153"/>
        <v>22748040</v>
      </c>
    </row>
    <row r="9812" spans="1:9">
      <c r="A9812" s="539">
        <v>9811</v>
      </c>
      <c r="B9812" s="414" t="s">
        <v>8534</v>
      </c>
      <c r="C9812" s="540" t="s">
        <v>12384</v>
      </c>
      <c r="D9812" s="540" t="s">
        <v>14578</v>
      </c>
      <c r="E9812" s="540" t="s">
        <v>14646</v>
      </c>
      <c r="F9812" s="558">
        <v>18290000</v>
      </c>
      <c r="G9812" s="541">
        <v>2023</v>
      </c>
      <c r="H9812" s="542">
        <f>VLOOKUP(G9812,[3]잔가율!$B$3:$C$33,2,FALSE)</f>
        <v>0.82599999999999996</v>
      </c>
      <c r="I9812" s="552">
        <f t="shared" si="153"/>
        <v>15107540</v>
      </c>
    </row>
    <row r="9813" spans="1:9">
      <c r="A9813" s="539">
        <v>9812</v>
      </c>
      <c r="B9813" s="540" t="s">
        <v>8534</v>
      </c>
      <c r="C9813" s="540" t="s">
        <v>12384</v>
      </c>
      <c r="D9813" s="540" t="s">
        <v>2786</v>
      </c>
      <c r="E9813" s="540" t="s">
        <v>14647</v>
      </c>
      <c r="F9813" s="556">
        <v>13510000</v>
      </c>
      <c r="G9813" s="541">
        <v>2023</v>
      </c>
      <c r="H9813" s="542">
        <f>VLOOKUP(G9813,[3]잔가율!$B$3:$C$33,2,FALSE)</f>
        <v>0.82599999999999996</v>
      </c>
      <c r="I9813" s="552">
        <f t="shared" si="153"/>
        <v>11159260</v>
      </c>
    </row>
    <row r="9814" spans="1:9">
      <c r="A9814" s="539">
        <v>9813</v>
      </c>
      <c r="B9814" s="540" t="s">
        <v>8534</v>
      </c>
      <c r="C9814" s="540" t="s">
        <v>12384</v>
      </c>
      <c r="D9814" s="540" t="s">
        <v>2786</v>
      </c>
      <c r="E9814" s="540" t="s">
        <v>14648</v>
      </c>
      <c r="F9814" s="556">
        <v>13330000</v>
      </c>
      <c r="G9814" s="541">
        <v>2023</v>
      </c>
      <c r="H9814" s="542">
        <f>VLOOKUP(G9814,[3]잔가율!$B$3:$C$33,2,FALSE)</f>
        <v>0.82599999999999996</v>
      </c>
      <c r="I9814" s="552">
        <f t="shared" si="153"/>
        <v>11010580</v>
      </c>
    </row>
    <row r="9815" spans="1:9">
      <c r="A9815" s="539">
        <v>9814</v>
      </c>
      <c r="B9815" s="540" t="s">
        <v>8534</v>
      </c>
      <c r="C9815" s="540" t="s">
        <v>12384</v>
      </c>
      <c r="D9815" s="540" t="s">
        <v>2786</v>
      </c>
      <c r="E9815" s="540" t="s">
        <v>14649</v>
      </c>
      <c r="F9815" s="556">
        <v>12610000</v>
      </c>
      <c r="G9815" s="541">
        <v>2023</v>
      </c>
      <c r="H9815" s="542">
        <f>VLOOKUP(G9815,[3]잔가율!$B$3:$C$33,2,FALSE)</f>
        <v>0.82599999999999996</v>
      </c>
      <c r="I9815" s="552">
        <f t="shared" si="153"/>
        <v>10415860</v>
      </c>
    </row>
    <row r="9816" spans="1:9">
      <c r="A9816" s="539">
        <v>9815</v>
      </c>
      <c r="B9816" s="540" t="s">
        <v>8534</v>
      </c>
      <c r="C9816" s="540" t="s">
        <v>12384</v>
      </c>
      <c r="D9816" s="540" t="s">
        <v>2786</v>
      </c>
      <c r="E9816" s="540" t="s">
        <v>14650</v>
      </c>
      <c r="F9816" s="556">
        <v>16700000</v>
      </c>
      <c r="G9816" s="541">
        <v>2023</v>
      </c>
      <c r="H9816" s="542">
        <f>VLOOKUP(G9816,[3]잔가율!$B$3:$C$33,2,FALSE)</f>
        <v>0.82599999999999996</v>
      </c>
      <c r="I9816" s="552">
        <f t="shared" si="153"/>
        <v>13794200</v>
      </c>
    </row>
    <row r="9817" spans="1:9">
      <c r="A9817" s="539">
        <v>9816</v>
      </c>
      <c r="B9817" s="540" t="s">
        <v>8534</v>
      </c>
      <c r="C9817" s="540" t="s">
        <v>12384</v>
      </c>
      <c r="D9817" s="540" t="s">
        <v>2786</v>
      </c>
      <c r="E9817" s="540" t="s">
        <v>14651</v>
      </c>
      <c r="F9817" s="556">
        <v>18880000</v>
      </c>
      <c r="G9817" s="541">
        <v>2023</v>
      </c>
      <c r="H9817" s="542">
        <f>VLOOKUP(G9817,[3]잔가율!$B$3:$C$33,2,FALSE)</f>
        <v>0.82599999999999996</v>
      </c>
      <c r="I9817" s="552">
        <f t="shared" si="153"/>
        <v>15594880</v>
      </c>
    </row>
    <row r="9818" spans="1:9">
      <c r="A9818" s="539">
        <v>9817</v>
      </c>
      <c r="B9818" s="540" t="s">
        <v>8534</v>
      </c>
      <c r="C9818" s="540" t="s">
        <v>12384</v>
      </c>
      <c r="D9818" s="540" t="s">
        <v>2786</v>
      </c>
      <c r="E9818" s="540" t="s">
        <v>14652</v>
      </c>
      <c r="F9818" s="556">
        <v>19960000</v>
      </c>
      <c r="G9818" s="541">
        <v>2023</v>
      </c>
      <c r="H9818" s="542">
        <f>VLOOKUP(G9818,[3]잔가율!$B$3:$C$33,2,FALSE)</f>
        <v>0.82599999999999996</v>
      </c>
      <c r="I9818" s="552">
        <f t="shared" si="153"/>
        <v>16486960</v>
      </c>
    </row>
    <row r="9819" spans="1:9">
      <c r="A9819" s="539">
        <v>9818</v>
      </c>
      <c r="B9819" s="540" t="s">
        <v>8534</v>
      </c>
      <c r="C9819" s="540" t="s">
        <v>12384</v>
      </c>
      <c r="D9819" s="540" t="s">
        <v>2786</v>
      </c>
      <c r="E9819" s="540" t="s">
        <v>14653</v>
      </c>
      <c r="F9819" s="556">
        <v>19310000</v>
      </c>
      <c r="G9819" s="541">
        <v>2023</v>
      </c>
      <c r="H9819" s="542">
        <f>VLOOKUP(G9819,[3]잔가율!$B$3:$C$33,2,FALSE)</f>
        <v>0.82599999999999996</v>
      </c>
      <c r="I9819" s="552">
        <f t="shared" si="153"/>
        <v>15950060</v>
      </c>
    </row>
    <row r="9820" spans="1:9">
      <c r="A9820" s="539">
        <v>9819</v>
      </c>
      <c r="B9820" s="540" t="s">
        <v>8534</v>
      </c>
      <c r="C9820" s="540" t="s">
        <v>12384</v>
      </c>
      <c r="D9820" s="540" t="s">
        <v>2786</v>
      </c>
      <c r="E9820" s="540" t="s">
        <v>14654</v>
      </c>
      <c r="F9820" s="556">
        <v>14860000</v>
      </c>
      <c r="G9820" s="541">
        <v>2023</v>
      </c>
      <c r="H9820" s="542">
        <f>VLOOKUP(G9820,[3]잔가율!$B$3:$C$33,2,FALSE)</f>
        <v>0.82599999999999996</v>
      </c>
      <c r="I9820" s="552">
        <f t="shared" si="153"/>
        <v>12274360</v>
      </c>
    </row>
    <row r="9821" spans="1:9">
      <c r="A9821" s="539">
        <v>9820</v>
      </c>
      <c r="B9821" s="540" t="s">
        <v>8534</v>
      </c>
      <c r="C9821" s="540" t="s">
        <v>12384</v>
      </c>
      <c r="D9821" s="540" t="s">
        <v>2786</v>
      </c>
      <c r="E9821" s="540" t="s">
        <v>14655</v>
      </c>
      <c r="F9821" s="556">
        <v>13830000</v>
      </c>
      <c r="G9821" s="541">
        <v>2023</v>
      </c>
      <c r="H9821" s="542">
        <f>VLOOKUP(G9821,[3]잔가율!$B$3:$C$33,2,FALSE)</f>
        <v>0.82599999999999996</v>
      </c>
      <c r="I9821" s="552">
        <f t="shared" si="153"/>
        <v>11423580</v>
      </c>
    </row>
    <row r="9822" spans="1:9">
      <c r="A9822" s="539">
        <v>9821</v>
      </c>
      <c r="B9822" s="540" t="s">
        <v>8534</v>
      </c>
      <c r="C9822" s="540" t="s">
        <v>12384</v>
      </c>
      <c r="D9822" s="540" t="s">
        <v>2786</v>
      </c>
      <c r="E9822" s="540" t="s">
        <v>14656</v>
      </c>
      <c r="F9822" s="556">
        <v>12800000</v>
      </c>
      <c r="G9822" s="541">
        <v>2023</v>
      </c>
      <c r="H9822" s="542">
        <f>VLOOKUP(G9822,[3]잔가율!$B$3:$C$33,2,FALSE)</f>
        <v>0.82599999999999996</v>
      </c>
      <c r="I9822" s="552">
        <f t="shared" si="153"/>
        <v>10572800</v>
      </c>
    </row>
    <row r="9823" spans="1:9">
      <c r="A9823" s="539">
        <v>9822</v>
      </c>
      <c r="B9823" s="540" t="s">
        <v>8534</v>
      </c>
      <c r="C9823" s="540" t="s">
        <v>12384</v>
      </c>
      <c r="D9823" s="540" t="s">
        <v>2786</v>
      </c>
      <c r="E9823" s="540" t="s">
        <v>14657</v>
      </c>
      <c r="F9823" s="556">
        <v>13870000</v>
      </c>
      <c r="G9823" s="541">
        <v>2023</v>
      </c>
      <c r="H9823" s="542">
        <f>VLOOKUP(G9823,[3]잔가율!$B$3:$C$33,2,FALSE)</f>
        <v>0.82599999999999996</v>
      </c>
      <c r="I9823" s="552">
        <f t="shared" si="153"/>
        <v>11456620</v>
      </c>
    </row>
    <row r="9824" spans="1:9">
      <c r="A9824" s="539">
        <v>9823</v>
      </c>
      <c r="B9824" s="540" t="s">
        <v>8534</v>
      </c>
      <c r="C9824" s="540" t="s">
        <v>12384</v>
      </c>
      <c r="D9824" s="540" t="s">
        <v>2786</v>
      </c>
      <c r="E9824" s="540" t="s">
        <v>14658</v>
      </c>
      <c r="F9824" s="556">
        <v>13020000</v>
      </c>
      <c r="G9824" s="541">
        <v>2023</v>
      </c>
      <c r="H9824" s="542">
        <f>VLOOKUP(G9824,[3]잔가율!$B$3:$C$33,2,FALSE)</f>
        <v>0.82599999999999996</v>
      </c>
      <c r="I9824" s="552">
        <f t="shared" si="153"/>
        <v>10754520</v>
      </c>
    </row>
    <row r="9825" spans="1:9">
      <c r="A9825" s="539">
        <v>9824</v>
      </c>
      <c r="B9825" s="540" t="s">
        <v>8534</v>
      </c>
      <c r="C9825" s="540" t="s">
        <v>12384</v>
      </c>
      <c r="D9825" s="540" t="s">
        <v>2786</v>
      </c>
      <c r="E9825" s="540" t="s">
        <v>14659</v>
      </c>
      <c r="F9825" s="556">
        <v>17260000</v>
      </c>
      <c r="G9825" s="541">
        <v>2023</v>
      </c>
      <c r="H9825" s="542">
        <f>VLOOKUP(G9825,[3]잔가율!$B$3:$C$33,2,FALSE)</f>
        <v>0.82599999999999996</v>
      </c>
      <c r="I9825" s="552">
        <f t="shared" si="153"/>
        <v>14256760</v>
      </c>
    </row>
    <row r="9826" spans="1:9">
      <c r="A9826" s="539">
        <v>9825</v>
      </c>
      <c r="B9826" s="540" t="s">
        <v>8534</v>
      </c>
      <c r="C9826" s="540" t="s">
        <v>12384</v>
      </c>
      <c r="D9826" s="540" t="s">
        <v>2786</v>
      </c>
      <c r="E9826" s="540" t="s">
        <v>14660</v>
      </c>
      <c r="F9826" s="556">
        <v>15500000</v>
      </c>
      <c r="G9826" s="541">
        <v>2023</v>
      </c>
      <c r="H9826" s="542">
        <f>VLOOKUP(G9826,[3]잔가율!$B$3:$C$33,2,FALSE)</f>
        <v>0.82599999999999996</v>
      </c>
      <c r="I9826" s="552">
        <f t="shared" si="153"/>
        <v>12803000</v>
      </c>
    </row>
    <row r="9827" spans="1:9">
      <c r="A9827" s="539">
        <v>9826</v>
      </c>
      <c r="B9827" s="540" t="s">
        <v>8534</v>
      </c>
      <c r="C9827" s="540" t="s">
        <v>12384</v>
      </c>
      <c r="D9827" s="540" t="s">
        <v>2786</v>
      </c>
      <c r="E9827" s="540" t="s">
        <v>14661</v>
      </c>
      <c r="F9827" s="556">
        <v>16730000</v>
      </c>
      <c r="G9827" s="541">
        <v>2023</v>
      </c>
      <c r="H9827" s="542">
        <f>VLOOKUP(G9827,[3]잔가율!$B$3:$C$33,2,FALSE)</f>
        <v>0.82599999999999996</v>
      </c>
      <c r="I9827" s="552">
        <f t="shared" si="153"/>
        <v>13818980</v>
      </c>
    </row>
    <row r="9828" spans="1:9">
      <c r="A9828" s="539">
        <v>9827</v>
      </c>
      <c r="B9828" s="540" t="s">
        <v>8534</v>
      </c>
      <c r="C9828" s="540" t="s">
        <v>12384</v>
      </c>
      <c r="D9828" s="540" t="s">
        <v>2786</v>
      </c>
      <c r="E9828" s="540" t="s">
        <v>14662</v>
      </c>
      <c r="F9828" s="556">
        <v>15050000</v>
      </c>
      <c r="G9828" s="541">
        <v>2023</v>
      </c>
      <c r="H9828" s="542">
        <f>VLOOKUP(G9828,[3]잔가율!$B$3:$C$33,2,FALSE)</f>
        <v>0.82599999999999996</v>
      </c>
      <c r="I9828" s="552">
        <f t="shared" si="153"/>
        <v>12431300</v>
      </c>
    </row>
    <row r="9829" spans="1:9">
      <c r="A9829" s="539">
        <v>9828</v>
      </c>
      <c r="B9829" s="540" t="s">
        <v>8534</v>
      </c>
      <c r="C9829" s="540" t="s">
        <v>12384</v>
      </c>
      <c r="D9829" s="540" t="s">
        <v>2786</v>
      </c>
      <c r="E9829" s="540" t="s">
        <v>14663</v>
      </c>
      <c r="F9829" s="556">
        <v>19700000</v>
      </c>
      <c r="G9829" s="541">
        <v>2023</v>
      </c>
      <c r="H9829" s="542">
        <f>VLOOKUP(G9829,[3]잔가율!$B$3:$C$33,2,FALSE)</f>
        <v>0.82599999999999996</v>
      </c>
      <c r="I9829" s="552">
        <f t="shared" si="153"/>
        <v>16272200</v>
      </c>
    </row>
    <row r="9830" spans="1:9">
      <c r="A9830" s="539">
        <v>9829</v>
      </c>
      <c r="B9830" s="540" t="s">
        <v>8534</v>
      </c>
      <c r="C9830" s="540" t="s">
        <v>12384</v>
      </c>
      <c r="D9830" s="540" t="s">
        <v>2786</v>
      </c>
      <c r="E9830" s="540" t="s">
        <v>14664</v>
      </c>
      <c r="F9830" s="556">
        <v>18580000</v>
      </c>
      <c r="G9830" s="541">
        <v>2023</v>
      </c>
      <c r="H9830" s="542">
        <f>VLOOKUP(G9830,[3]잔가율!$B$3:$C$33,2,FALSE)</f>
        <v>0.82599999999999996</v>
      </c>
      <c r="I9830" s="552">
        <f t="shared" si="153"/>
        <v>15347080</v>
      </c>
    </row>
    <row r="9831" spans="1:9">
      <c r="A9831" s="539">
        <v>9830</v>
      </c>
      <c r="B9831" s="540" t="s">
        <v>8534</v>
      </c>
      <c r="C9831" s="540" t="s">
        <v>12384</v>
      </c>
      <c r="D9831" s="540" t="s">
        <v>2786</v>
      </c>
      <c r="E9831" s="540" t="s">
        <v>14665</v>
      </c>
      <c r="F9831" s="556">
        <v>20210000</v>
      </c>
      <c r="G9831" s="541">
        <v>2023</v>
      </c>
      <c r="H9831" s="542">
        <f>VLOOKUP(G9831,[3]잔가율!$B$3:$C$33,2,FALSE)</f>
        <v>0.82599999999999996</v>
      </c>
      <c r="I9831" s="552">
        <f t="shared" si="153"/>
        <v>16693460</v>
      </c>
    </row>
    <row r="9832" spans="1:9">
      <c r="A9832" s="539">
        <v>9831</v>
      </c>
      <c r="B9832" s="540" t="s">
        <v>8534</v>
      </c>
      <c r="C9832" s="540" t="s">
        <v>12384</v>
      </c>
      <c r="D9832" s="540" t="s">
        <v>2786</v>
      </c>
      <c r="E9832" s="540" t="s">
        <v>14666</v>
      </c>
      <c r="F9832" s="556">
        <v>18400000</v>
      </c>
      <c r="G9832" s="541">
        <v>2023</v>
      </c>
      <c r="H9832" s="542">
        <f>VLOOKUP(G9832,[3]잔가율!$B$3:$C$33,2,FALSE)</f>
        <v>0.82599999999999996</v>
      </c>
      <c r="I9832" s="552">
        <f t="shared" si="153"/>
        <v>15198400</v>
      </c>
    </row>
    <row r="9833" spans="1:9">
      <c r="A9833" s="539">
        <v>9832</v>
      </c>
      <c r="B9833" s="540" t="s">
        <v>8534</v>
      </c>
      <c r="C9833" s="540" t="s">
        <v>12384</v>
      </c>
      <c r="D9833" s="540" t="s">
        <v>2786</v>
      </c>
      <c r="E9833" s="540" t="s">
        <v>14667</v>
      </c>
      <c r="F9833" s="556">
        <v>17530000</v>
      </c>
      <c r="G9833" s="541">
        <v>2023</v>
      </c>
      <c r="H9833" s="542">
        <f>VLOOKUP(G9833,[3]잔가율!$B$3:$C$33,2,FALSE)</f>
        <v>0.82599999999999996</v>
      </c>
      <c r="I9833" s="552">
        <f t="shared" si="153"/>
        <v>14479780</v>
      </c>
    </row>
    <row r="9834" spans="1:9">
      <c r="A9834" s="539">
        <v>9833</v>
      </c>
      <c r="B9834" s="540" t="s">
        <v>8534</v>
      </c>
      <c r="C9834" s="540" t="s">
        <v>12384</v>
      </c>
      <c r="D9834" s="540" t="s">
        <v>2786</v>
      </c>
      <c r="E9834" s="540" t="s">
        <v>14668</v>
      </c>
      <c r="F9834" s="556">
        <v>16240000</v>
      </c>
      <c r="G9834" s="541">
        <v>2023</v>
      </c>
      <c r="H9834" s="542">
        <f>VLOOKUP(G9834,[3]잔가율!$B$3:$C$33,2,FALSE)</f>
        <v>0.82599999999999996</v>
      </c>
      <c r="I9834" s="552">
        <f t="shared" si="153"/>
        <v>13414240</v>
      </c>
    </row>
    <row r="9835" spans="1:9">
      <c r="A9835" s="539">
        <v>9834</v>
      </c>
      <c r="B9835" s="540" t="s">
        <v>8534</v>
      </c>
      <c r="C9835" s="540" t="s">
        <v>12384</v>
      </c>
      <c r="D9835" s="540" t="s">
        <v>2786</v>
      </c>
      <c r="E9835" s="540" t="s">
        <v>14669</v>
      </c>
      <c r="F9835" s="556">
        <v>12760000</v>
      </c>
      <c r="G9835" s="541">
        <v>2023</v>
      </c>
      <c r="H9835" s="542">
        <f>VLOOKUP(G9835,[3]잔가율!$B$3:$C$33,2,FALSE)</f>
        <v>0.82599999999999996</v>
      </c>
      <c r="I9835" s="552">
        <f t="shared" si="153"/>
        <v>10539760</v>
      </c>
    </row>
    <row r="9836" spans="1:9">
      <c r="A9836" s="539">
        <v>9835</v>
      </c>
      <c r="B9836" s="540" t="s">
        <v>8534</v>
      </c>
      <c r="C9836" s="540" t="s">
        <v>12384</v>
      </c>
      <c r="D9836" s="540" t="s">
        <v>2786</v>
      </c>
      <c r="E9836" s="540" t="s">
        <v>14670</v>
      </c>
      <c r="F9836" s="556">
        <v>12820000</v>
      </c>
      <c r="G9836" s="541">
        <v>2023</v>
      </c>
      <c r="H9836" s="542">
        <f>VLOOKUP(G9836,[3]잔가율!$B$3:$C$33,2,FALSE)</f>
        <v>0.82599999999999996</v>
      </c>
      <c r="I9836" s="552">
        <f t="shared" si="153"/>
        <v>10589320</v>
      </c>
    </row>
    <row r="9837" spans="1:9">
      <c r="A9837" s="539">
        <v>9836</v>
      </c>
      <c r="B9837" s="540" t="s">
        <v>8534</v>
      </c>
      <c r="C9837" s="540" t="s">
        <v>12384</v>
      </c>
      <c r="D9837" s="540" t="s">
        <v>2786</v>
      </c>
      <c r="E9837" s="540" t="s">
        <v>14671</v>
      </c>
      <c r="F9837" s="556">
        <v>20120000</v>
      </c>
      <c r="G9837" s="541">
        <v>2023</v>
      </c>
      <c r="H9837" s="542">
        <f>VLOOKUP(G9837,[3]잔가율!$B$3:$C$33,2,FALSE)</f>
        <v>0.82599999999999996</v>
      </c>
      <c r="I9837" s="552">
        <f t="shared" si="153"/>
        <v>16619120</v>
      </c>
    </row>
    <row r="9838" spans="1:9">
      <c r="A9838" s="539">
        <v>9837</v>
      </c>
      <c r="B9838" s="540" t="s">
        <v>8534</v>
      </c>
      <c r="C9838" s="540" t="s">
        <v>12384</v>
      </c>
      <c r="D9838" s="540" t="s">
        <v>2786</v>
      </c>
      <c r="E9838" s="540" t="s">
        <v>14672</v>
      </c>
      <c r="F9838" s="556">
        <v>20120000</v>
      </c>
      <c r="G9838" s="541">
        <v>2023</v>
      </c>
      <c r="H9838" s="542">
        <f>VLOOKUP(G9838,[3]잔가율!$B$3:$C$33,2,FALSE)</f>
        <v>0.82599999999999996</v>
      </c>
      <c r="I9838" s="552">
        <f t="shared" si="153"/>
        <v>16619120</v>
      </c>
    </row>
    <row r="9839" spans="1:9">
      <c r="A9839" s="539">
        <v>9838</v>
      </c>
      <c r="B9839" s="540" t="s">
        <v>8534</v>
      </c>
      <c r="C9839" s="540" t="s">
        <v>12384</v>
      </c>
      <c r="D9839" s="540" t="s">
        <v>2786</v>
      </c>
      <c r="E9839" s="540" t="s">
        <v>14673</v>
      </c>
      <c r="F9839" s="556">
        <v>20120000</v>
      </c>
      <c r="G9839" s="541">
        <v>2023</v>
      </c>
      <c r="H9839" s="542">
        <f>VLOOKUP(G9839,[3]잔가율!$B$3:$C$33,2,FALSE)</f>
        <v>0.82599999999999996</v>
      </c>
      <c r="I9839" s="552">
        <f t="shared" si="153"/>
        <v>16619120</v>
      </c>
    </row>
    <row r="9840" spans="1:9">
      <c r="A9840" s="539">
        <v>9839</v>
      </c>
      <c r="B9840" s="540" t="s">
        <v>8534</v>
      </c>
      <c r="C9840" s="540" t="s">
        <v>12384</v>
      </c>
      <c r="D9840" s="540" t="s">
        <v>2786</v>
      </c>
      <c r="E9840" s="540" t="s">
        <v>14674</v>
      </c>
      <c r="F9840" s="556">
        <v>20120000</v>
      </c>
      <c r="G9840" s="541">
        <v>2023</v>
      </c>
      <c r="H9840" s="542">
        <f>VLOOKUP(G9840,[3]잔가율!$B$3:$C$33,2,FALSE)</f>
        <v>0.82599999999999996</v>
      </c>
      <c r="I9840" s="552">
        <f t="shared" si="153"/>
        <v>16619120</v>
      </c>
    </row>
    <row r="9841" spans="1:9">
      <c r="A9841" s="539">
        <v>9840</v>
      </c>
      <c r="B9841" s="540" t="s">
        <v>8534</v>
      </c>
      <c r="C9841" s="540" t="s">
        <v>12384</v>
      </c>
      <c r="D9841" s="540" t="s">
        <v>2786</v>
      </c>
      <c r="E9841" s="540" t="s">
        <v>14675</v>
      </c>
      <c r="F9841" s="556">
        <v>14100000</v>
      </c>
      <c r="G9841" s="541">
        <v>2023</v>
      </c>
      <c r="H9841" s="542">
        <f>VLOOKUP(G9841,[3]잔가율!$B$3:$C$33,2,FALSE)</f>
        <v>0.82599999999999996</v>
      </c>
      <c r="I9841" s="552">
        <f t="shared" si="153"/>
        <v>11646600</v>
      </c>
    </row>
    <row r="9842" spans="1:9">
      <c r="A9842" s="539">
        <v>9841</v>
      </c>
      <c r="B9842" s="540" t="s">
        <v>8534</v>
      </c>
      <c r="C9842" s="540" t="s">
        <v>12384</v>
      </c>
      <c r="D9842" s="540" t="s">
        <v>2786</v>
      </c>
      <c r="E9842" s="540" t="s">
        <v>14676</v>
      </c>
      <c r="F9842" s="556">
        <v>14100000</v>
      </c>
      <c r="G9842" s="541">
        <v>2023</v>
      </c>
      <c r="H9842" s="542">
        <f>VLOOKUP(G9842,[3]잔가율!$B$3:$C$33,2,FALSE)</f>
        <v>0.82599999999999996</v>
      </c>
      <c r="I9842" s="552">
        <f t="shared" si="153"/>
        <v>11646600</v>
      </c>
    </row>
    <row r="9843" spans="1:9">
      <c r="A9843" s="539">
        <v>9842</v>
      </c>
      <c r="B9843" s="540" t="s">
        <v>8534</v>
      </c>
      <c r="C9843" s="540" t="s">
        <v>12384</v>
      </c>
      <c r="D9843" s="540" t="s">
        <v>2786</v>
      </c>
      <c r="E9843" s="540" t="s">
        <v>14677</v>
      </c>
      <c r="F9843" s="556">
        <v>14100000</v>
      </c>
      <c r="G9843" s="541">
        <v>2023</v>
      </c>
      <c r="H9843" s="542">
        <f>VLOOKUP(G9843,[3]잔가율!$B$3:$C$33,2,FALSE)</f>
        <v>0.82599999999999996</v>
      </c>
      <c r="I9843" s="552">
        <f t="shared" si="153"/>
        <v>11646600</v>
      </c>
    </row>
    <row r="9844" spans="1:9">
      <c r="A9844" s="539">
        <v>9843</v>
      </c>
      <c r="B9844" s="540" t="s">
        <v>8534</v>
      </c>
      <c r="C9844" s="540" t="s">
        <v>12384</v>
      </c>
      <c r="D9844" s="540" t="s">
        <v>2786</v>
      </c>
      <c r="E9844" s="540" t="s">
        <v>14678</v>
      </c>
      <c r="F9844" s="556">
        <v>15770000</v>
      </c>
      <c r="G9844" s="541">
        <v>2023</v>
      </c>
      <c r="H9844" s="542">
        <f>VLOOKUP(G9844,[3]잔가율!$B$3:$C$33,2,FALSE)</f>
        <v>0.82599999999999996</v>
      </c>
      <c r="I9844" s="552">
        <f t="shared" si="153"/>
        <v>13026020</v>
      </c>
    </row>
    <row r="9845" spans="1:9">
      <c r="A9845" s="539">
        <v>9844</v>
      </c>
      <c r="B9845" s="540" t="s">
        <v>8534</v>
      </c>
      <c r="C9845" s="540" t="s">
        <v>12384</v>
      </c>
      <c r="D9845" s="540" t="s">
        <v>2786</v>
      </c>
      <c r="E9845" s="540" t="s">
        <v>14679</v>
      </c>
      <c r="F9845" s="556">
        <v>16320000</v>
      </c>
      <c r="G9845" s="541">
        <v>2023</v>
      </c>
      <c r="H9845" s="542">
        <f>VLOOKUP(G9845,[3]잔가율!$B$3:$C$33,2,FALSE)</f>
        <v>0.82599999999999996</v>
      </c>
      <c r="I9845" s="552">
        <f t="shared" si="153"/>
        <v>13480320</v>
      </c>
    </row>
    <row r="9846" spans="1:9">
      <c r="A9846" s="539">
        <v>9845</v>
      </c>
      <c r="B9846" s="540" t="s">
        <v>8534</v>
      </c>
      <c r="C9846" s="540" t="s">
        <v>12384</v>
      </c>
      <c r="D9846" s="540" t="s">
        <v>2786</v>
      </c>
      <c r="E9846" s="540" t="s">
        <v>14680</v>
      </c>
      <c r="F9846" s="556">
        <v>16320000</v>
      </c>
      <c r="G9846" s="541">
        <v>2023</v>
      </c>
      <c r="H9846" s="542">
        <f>VLOOKUP(G9846,[3]잔가율!$B$3:$C$33,2,FALSE)</f>
        <v>0.82599999999999996</v>
      </c>
      <c r="I9846" s="552">
        <f t="shared" si="153"/>
        <v>13480320</v>
      </c>
    </row>
    <row r="9847" spans="1:9">
      <c r="A9847" s="539">
        <v>9846</v>
      </c>
      <c r="B9847" s="540" t="s">
        <v>8534</v>
      </c>
      <c r="C9847" s="540" t="s">
        <v>12384</v>
      </c>
      <c r="D9847" s="540" t="s">
        <v>2786</v>
      </c>
      <c r="E9847" s="540" t="s">
        <v>14681</v>
      </c>
      <c r="F9847" s="556">
        <v>16390000</v>
      </c>
      <c r="G9847" s="541">
        <v>2023</v>
      </c>
      <c r="H9847" s="542">
        <f>VLOOKUP(G9847,[3]잔가율!$B$3:$C$33,2,FALSE)</f>
        <v>0.82599999999999996</v>
      </c>
      <c r="I9847" s="552">
        <f t="shared" si="153"/>
        <v>13538140</v>
      </c>
    </row>
    <row r="9848" spans="1:9">
      <c r="A9848" s="539">
        <v>9847</v>
      </c>
      <c r="B9848" s="540" t="s">
        <v>8534</v>
      </c>
      <c r="C9848" s="540" t="s">
        <v>12384</v>
      </c>
      <c r="D9848" s="540" t="s">
        <v>2786</v>
      </c>
      <c r="E9848" s="540" t="s">
        <v>14682</v>
      </c>
      <c r="F9848" s="556">
        <v>16390000</v>
      </c>
      <c r="G9848" s="541">
        <v>2023</v>
      </c>
      <c r="H9848" s="542">
        <f>VLOOKUP(G9848,[3]잔가율!$B$3:$C$33,2,FALSE)</f>
        <v>0.82599999999999996</v>
      </c>
      <c r="I9848" s="552">
        <f t="shared" si="153"/>
        <v>13538140</v>
      </c>
    </row>
    <row r="9849" spans="1:9">
      <c r="A9849" s="539">
        <v>9848</v>
      </c>
      <c r="B9849" s="540" t="s">
        <v>8534</v>
      </c>
      <c r="C9849" s="540" t="s">
        <v>12384</v>
      </c>
      <c r="D9849" s="540" t="s">
        <v>2786</v>
      </c>
      <c r="E9849" s="540" t="s">
        <v>14683</v>
      </c>
      <c r="F9849" s="556">
        <v>18840000</v>
      </c>
      <c r="G9849" s="541">
        <v>2023</v>
      </c>
      <c r="H9849" s="542">
        <f>VLOOKUP(G9849,[3]잔가율!$B$3:$C$33,2,FALSE)</f>
        <v>0.82599999999999996</v>
      </c>
      <c r="I9849" s="552">
        <f t="shared" si="153"/>
        <v>15561840</v>
      </c>
    </row>
    <row r="9850" spans="1:9">
      <c r="A9850" s="539">
        <v>9849</v>
      </c>
      <c r="B9850" s="540" t="s">
        <v>8534</v>
      </c>
      <c r="C9850" s="540" t="s">
        <v>12384</v>
      </c>
      <c r="D9850" s="540" t="s">
        <v>2786</v>
      </c>
      <c r="E9850" s="540" t="s">
        <v>14684</v>
      </c>
      <c r="F9850" s="556">
        <v>18000000</v>
      </c>
      <c r="G9850" s="541">
        <v>2023</v>
      </c>
      <c r="H9850" s="542">
        <f>VLOOKUP(G9850,[3]잔가율!$B$3:$C$33,2,FALSE)</f>
        <v>0.82599999999999996</v>
      </c>
      <c r="I9850" s="552">
        <f t="shared" si="153"/>
        <v>14868000</v>
      </c>
    </row>
    <row r="9851" spans="1:9">
      <c r="A9851" s="539">
        <v>9850</v>
      </c>
      <c r="B9851" s="540" t="s">
        <v>8534</v>
      </c>
      <c r="C9851" s="540" t="s">
        <v>12384</v>
      </c>
      <c r="D9851" s="540" t="s">
        <v>2786</v>
      </c>
      <c r="E9851" s="540" t="s">
        <v>14685</v>
      </c>
      <c r="F9851" s="556">
        <v>21260000</v>
      </c>
      <c r="G9851" s="541">
        <v>2023</v>
      </c>
      <c r="H9851" s="542">
        <f>VLOOKUP(G9851,[3]잔가율!$B$3:$C$33,2,FALSE)</f>
        <v>0.82599999999999996</v>
      </c>
      <c r="I9851" s="552">
        <f t="shared" si="153"/>
        <v>17560760</v>
      </c>
    </row>
    <row r="9852" spans="1:9">
      <c r="A9852" s="539">
        <v>9851</v>
      </c>
      <c r="B9852" s="540" t="s">
        <v>8534</v>
      </c>
      <c r="C9852" s="540" t="s">
        <v>12384</v>
      </c>
      <c r="D9852" s="540" t="s">
        <v>2786</v>
      </c>
      <c r="E9852" s="540" t="s">
        <v>14686</v>
      </c>
      <c r="F9852" s="556">
        <v>18040000</v>
      </c>
      <c r="G9852" s="541">
        <v>2023</v>
      </c>
      <c r="H9852" s="542">
        <f>VLOOKUP(G9852,[3]잔가율!$B$3:$C$33,2,FALSE)</f>
        <v>0.82599999999999996</v>
      </c>
      <c r="I9852" s="552">
        <f t="shared" si="153"/>
        <v>14901040</v>
      </c>
    </row>
    <row r="9853" spans="1:9">
      <c r="A9853" s="539">
        <v>9852</v>
      </c>
      <c r="B9853" s="540" t="s">
        <v>8534</v>
      </c>
      <c r="C9853" s="540" t="s">
        <v>12384</v>
      </c>
      <c r="D9853" s="540" t="s">
        <v>2786</v>
      </c>
      <c r="E9853" s="540" t="s">
        <v>14687</v>
      </c>
      <c r="F9853" s="556">
        <v>15370000</v>
      </c>
      <c r="G9853" s="541">
        <v>2023</v>
      </c>
      <c r="H9853" s="542">
        <f>VLOOKUP(G9853,[3]잔가율!$B$3:$C$33,2,FALSE)</f>
        <v>0.82599999999999996</v>
      </c>
      <c r="I9853" s="552">
        <f t="shared" si="153"/>
        <v>12695620</v>
      </c>
    </row>
    <row r="9854" spans="1:9">
      <c r="A9854" s="539">
        <v>9853</v>
      </c>
      <c r="B9854" s="540" t="s">
        <v>8534</v>
      </c>
      <c r="C9854" s="540" t="s">
        <v>12384</v>
      </c>
      <c r="D9854" s="540" t="s">
        <v>2786</v>
      </c>
      <c r="E9854" s="540" t="s">
        <v>14688</v>
      </c>
      <c r="F9854" s="556">
        <v>14300000</v>
      </c>
      <c r="G9854" s="541">
        <v>2023</v>
      </c>
      <c r="H9854" s="542">
        <f>VLOOKUP(G9854,[3]잔가율!$B$3:$C$33,2,FALSE)</f>
        <v>0.82599999999999996</v>
      </c>
      <c r="I9854" s="552">
        <f t="shared" si="153"/>
        <v>11811800</v>
      </c>
    </row>
    <row r="9855" spans="1:9">
      <c r="A9855" s="539">
        <v>9854</v>
      </c>
      <c r="B9855" s="540" t="s">
        <v>8534</v>
      </c>
      <c r="C9855" s="540" t="s">
        <v>12384</v>
      </c>
      <c r="D9855" s="540" t="s">
        <v>2786</v>
      </c>
      <c r="E9855" s="540" t="s">
        <v>14689</v>
      </c>
      <c r="F9855" s="556">
        <v>15380000</v>
      </c>
      <c r="G9855" s="541">
        <v>2023</v>
      </c>
      <c r="H9855" s="542">
        <f>VLOOKUP(G9855,[3]잔가율!$B$3:$C$33,2,FALSE)</f>
        <v>0.82599999999999996</v>
      </c>
      <c r="I9855" s="552">
        <f t="shared" si="153"/>
        <v>12703880</v>
      </c>
    </row>
    <row r="9856" spans="1:9">
      <c r="A9856" s="539">
        <v>9855</v>
      </c>
      <c r="B9856" s="540" t="s">
        <v>8534</v>
      </c>
      <c r="C9856" s="540" t="s">
        <v>12384</v>
      </c>
      <c r="D9856" s="540" t="s">
        <v>2786</v>
      </c>
      <c r="E9856" s="540" t="s">
        <v>14690</v>
      </c>
      <c r="F9856" s="556">
        <v>14700000</v>
      </c>
      <c r="G9856" s="541">
        <v>2023</v>
      </c>
      <c r="H9856" s="542">
        <f>VLOOKUP(G9856,[3]잔가율!$B$3:$C$33,2,FALSE)</f>
        <v>0.82599999999999996</v>
      </c>
      <c r="I9856" s="552">
        <f t="shared" si="153"/>
        <v>12142200</v>
      </c>
    </row>
    <row r="9857" spans="1:9">
      <c r="A9857" s="539">
        <v>9856</v>
      </c>
      <c r="B9857" s="540" t="s">
        <v>8534</v>
      </c>
      <c r="C9857" s="540" t="s">
        <v>12384</v>
      </c>
      <c r="D9857" s="540" t="s">
        <v>2786</v>
      </c>
      <c r="E9857" s="540" t="s">
        <v>14691</v>
      </c>
      <c r="F9857" s="556">
        <v>14760000</v>
      </c>
      <c r="G9857" s="541">
        <v>2023</v>
      </c>
      <c r="H9857" s="542">
        <f>VLOOKUP(G9857,[3]잔가율!$B$3:$C$33,2,FALSE)</f>
        <v>0.82599999999999996</v>
      </c>
      <c r="I9857" s="552">
        <f t="shared" si="153"/>
        <v>12191760</v>
      </c>
    </row>
    <row r="9858" spans="1:9">
      <c r="A9858" s="539">
        <v>9857</v>
      </c>
      <c r="B9858" s="540" t="s">
        <v>8534</v>
      </c>
      <c r="C9858" s="540" t="s">
        <v>12384</v>
      </c>
      <c r="D9858" s="540" t="s">
        <v>2786</v>
      </c>
      <c r="E9858" s="540" t="s">
        <v>14692</v>
      </c>
      <c r="F9858" s="556">
        <v>17290000</v>
      </c>
      <c r="G9858" s="541">
        <v>2023</v>
      </c>
      <c r="H9858" s="542">
        <f>VLOOKUP(G9858,[3]잔가율!$B$3:$C$33,2,FALSE)</f>
        <v>0.82599999999999996</v>
      </c>
      <c r="I9858" s="552">
        <f t="shared" ref="I9858:I9921" si="154">ROUNDDOWN(F9858*H9858,0)</f>
        <v>14281540</v>
      </c>
    </row>
    <row r="9859" spans="1:9">
      <c r="A9859" s="539">
        <v>9858</v>
      </c>
      <c r="B9859" s="540" t="s">
        <v>8534</v>
      </c>
      <c r="C9859" s="540" t="s">
        <v>12384</v>
      </c>
      <c r="D9859" s="540" t="s">
        <v>2786</v>
      </c>
      <c r="E9859" s="540" t="s">
        <v>14693</v>
      </c>
      <c r="F9859" s="556">
        <v>14020000</v>
      </c>
      <c r="G9859" s="541">
        <v>2023</v>
      </c>
      <c r="H9859" s="542">
        <f>VLOOKUP(G9859,[3]잔가율!$B$3:$C$33,2,FALSE)</f>
        <v>0.82599999999999996</v>
      </c>
      <c r="I9859" s="552">
        <f t="shared" si="154"/>
        <v>11580520</v>
      </c>
    </row>
    <row r="9860" spans="1:9">
      <c r="A9860" s="539">
        <v>9859</v>
      </c>
      <c r="B9860" s="540" t="s">
        <v>8534</v>
      </c>
      <c r="C9860" s="540" t="s">
        <v>12384</v>
      </c>
      <c r="D9860" s="540" t="s">
        <v>2786</v>
      </c>
      <c r="E9860" s="540" t="s">
        <v>14694</v>
      </c>
      <c r="F9860" s="556">
        <v>19400000</v>
      </c>
      <c r="G9860" s="541">
        <v>2023</v>
      </c>
      <c r="H9860" s="542">
        <f>VLOOKUP(G9860,[3]잔가율!$B$3:$C$33,2,FALSE)</f>
        <v>0.82599999999999996</v>
      </c>
      <c r="I9860" s="552">
        <f t="shared" si="154"/>
        <v>16024400</v>
      </c>
    </row>
    <row r="9861" spans="1:9">
      <c r="A9861" s="539">
        <v>9860</v>
      </c>
      <c r="B9861" s="540" t="s">
        <v>8534</v>
      </c>
      <c r="C9861" s="540" t="s">
        <v>12384</v>
      </c>
      <c r="D9861" s="540" t="s">
        <v>2786</v>
      </c>
      <c r="E9861" s="540" t="s">
        <v>14695</v>
      </c>
      <c r="F9861" s="556">
        <v>16910000</v>
      </c>
      <c r="G9861" s="541">
        <v>2023</v>
      </c>
      <c r="H9861" s="542">
        <f>VLOOKUP(G9861,[3]잔가율!$B$3:$C$33,2,FALSE)</f>
        <v>0.82599999999999996</v>
      </c>
      <c r="I9861" s="552">
        <f t="shared" si="154"/>
        <v>13967660</v>
      </c>
    </row>
    <row r="9862" spans="1:9">
      <c r="A9862" s="539">
        <v>9861</v>
      </c>
      <c r="B9862" s="540" t="s">
        <v>8534</v>
      </c>
      <c r="C9862" s="540" t="s">
        <v>12384</v>
      </c>
      <c r="D9862" s="540" t="s">
        <v>2786</v>
      </c>
      <c r="E9862" s="540" t="s">
        <v>14696</v>
      </c>
      <c r="F9862" s="556">
        <v>17750000</v>
      </c>
      <c r="G9862" s="541">
        <v>2023</v>
      </c>
      <c r="H9862" s="542">
        <f>VLOOKUP(G9862,[3]잔가율!$B$3:$C$33,2,FALSE)</f>
        <v>0.82599999999999996</v>
      </c>
      <c r="I9862" s="552">
        <f t="shared" si="154"/>
        <v>14661500</v>
      </c>
    </row>
    <row r="9863" spans="1:9">
      <c r="A9863" s="539">
        <v>9862</v>
      </c>
      <c r="B9863" s="540" t="s">
        <v>8534</v>
      </c>
      <c r="C9863" s="540" t="s">
        <v>12384</v>
      </c>
      <c r="D9863" s="540" t="s">
        <v>2786</v>
      </c>
      <c r="E9863" s="540" t="s">
        <v>14697</v>
      </c>
      <c r="F9863" s="556">
        <v>18270000</v>
      </c>
      <c r="G9863" s="541">
        <v>2023</v>
      </c>
      <c r="H9863" s="542">
        <f>VLOOKUP(G9863,[3]잔가율!$B$3:$C$33,2,FALSE)</f>
        <v>0.82599999999999996</v>
      </c>
      <c r="I9863" s="552">
        <f t="shared" si="154"/>
        <v>15091020</v>
      </c>
    </row>
    <row r="9864" spans="1:9">
      <c r="A9864" s="539">
        <v>9863</v>
      </c>
      <c r="B9864" s="540" t="s">
        <v>8534</v>
      </c>
      <c r="C9864" s="540" t="s">
        <v>12384</v>
      </c>
      <c r="D9864" s="540" t="s">
        <v>2786</v>
      </c>
      <c r="E9864" s="540" t="s">
        <v>14698</v>
      </c>
      <c r="F9864" s="556">
        <v>19100000</v>
      </c>
      <c r="G9864" s="541">
        <v>2023</v>
      </c>
      <c r="H9864" s="542">
        <f>VLOOKUP(G9864,[3]잔가율!$B$3:$C$33,2,FALSE)</f>
        <v>0.82599999999999996</v>
      </c>
      <c r="I9864" s="552">
        <f t="shared" si="154"/>
        <v>15776600</v>
      </c>
    </row>
    <row r="9865" spans="1:9">
      <c r="A9865" s="539">
        <v>9864</v>
      </c>
      <c r="B9865" s="540" t="s">
        <v>8534</v>
      </c>
      <c r="C9865" s="540" t="s">
        <v>12384</v>
      </c>
      <c r="D9865" s="540" t="s">
        <v>2786</v>
      </c>
      <c r="E9865" s="540" t="s">
        <v>14699</v>
      </c>
      <c r="F9865" s="556">
        <v>15490000</v>
      </c>
      <c r="G9865" s="541">
        <v>2023</v>
      </c>
      <c r="H9865" s="542">
        <f>VLOOKUP(G9865,[3]잔가율!$B$3:$C$33,2,FALSE)</f>
        <v>0.82599999999999996</v>
      </c>
      <c r="I9865" s="552">
        <f t="shared" si="154"/>
        <v>12794740</v>
      </c>
    </row>
    <row r="9866" spans="1:9">
      <c r="A9866" s="539">
        <v>9865</v>
      </c>
      <c r="B9866" s="540" t="s">
        <v>8534</v>
      </c>
      <c r="C9866" s="540" t="s">
        <v>12384</v>
      </c>
      <c r="D9866" s="540" t="s">
        <v>2786</v>
      </c>
      <c r="E9866" s="540" t="s">
        <v>14700</v>
      </c>
      <c r="F9866" s="556">
        <v>13350000</v>
      </c>
      <c r="G9866" s="541">
        <v>2023</v>
      </c>
      <c r="H9866" s="542">
        <f>VLOOKUP(G9866,[3]잔가율!$B$3:$C$33,2,FALSE)</f>
        <v>0.82599999999999996</v>
      </c>
      <c r="I9866" s="552">
        <f t="shared" si="154"/>
        <v>11027100</v>
      </c>
    </row>
    <row r="9867" spans="1:9">
      <c r="A9867" s="539">
        <v>9866</v>
      </c>
      <c r="B9867" s="540" t="s">
        <v>8534</v>
      </c>
      <c r="C9867" s="540" t="s">
        <v>12384</v>
      </c>
      <c r="D9867" s="540" t="s">
        <v>2786</v>
      </c>
      <c r="E9867" s="540" t="s">
        <v>14701</v>
      </c>
      <c r="F9867" s="556">
        <v>13470000</v>
      </c>
      <c r="G9867" s="541">
        <v>2023</v>
      </c>
      <c r="H9867" s="542">
        <f>VLOOKUP(G9867,[3]잔가율!$B$3:$C$33,2,FALSE)</f>
        <v>0.82599999999999996</v>
      </c>
      <c r="I9867" s="552">
        <f t="shared" si="154"/>
        <v>11126220</v>
      </c>
    </row>
    <row r="9868" spans="1:9">
      <c r="A9868" s="539">
        <v>9867</v>
      </c>
      <c r="B9868" s="540" t="s">
        <v>8534</v>
      </c>
      <c r="C9868" s="540" t="s">
        <v>12384</v>
      </c>
      <c r="D9868" s="540" t="s">
        <v>2786</v>
      </c>
      <c r="E9868" s="540" t="s">
        <v>14702</v>
      </c>
      <c r="F9868" s="556">
        <v>22300000</v>
      </c>
      <c r="G9868" s="541">
        <v>2023</v>
      </c>
      <c r="H9868" s="542">
        <f>VLOOKUP(G9868,[3]잔가율!$B$3:$C$33,2,FALSE)</f>
        <v>0.82599999999999996</v>
      </c>
      <c r="I9868" s="552">
        <f t="shared" si="154"/>
        <v>18419800</v>
      </c>
    </row>
    <row r="9869" spans="1:9">
      <c r="A9869" s="539">
        <v>9868</v>
      </c>
      <c r="B9869" s="540" t="s">
        <v>8534</v>
      </c>
      <c r="C9869" s="540" t="s">
        <v>12384</v>
      </c>
      <c r="D9869" s="540" t="s">
        <v>2786</v>
      </c>
      <c r="E9869" s="540" t="s">
        <v>14703</v>
      </c>
      <c r="F9869" s="556">
        <v>22300000</v>
      </c>
      <c r="G9869" s="541">
        <v>2023</v>
      </c>
      <c r="H9869" s="542">
        <f>VLOOKUP(G9869,[3]잔가율!$B$3:$C$33,2,FALSE)</f>
        <v>0.82599999999999996</v>
      </c>
      <c r="I9869" s="552">
        <f t="shared" si="154"/>
        <v>18419800</v>
      </c>
    </row>
    <row r="9870" spans="1:9">
      <c r="A9870" s="539">
        <v>9869</v>
      </c>
      <c r="B9870" s="540" t="s">
        <v>8534</v>
      </c>
      <c r="C9870" s="540" t="s">
        <v>12384</v>
      </c>
      <c r="D9870" s="540" t="s">
        <v>2786</v>
      </c>
      <c r="E9870" s="540" t="s">
        <v>14704</v>
      </c>
      <c r="F9870" s="556">
        <v>22300000</v>
      </c>
      <c r="G9870" s="541">
        <v>2023</v>
      </c>
      <c r="H9870" s="542">
        <f>VLOOKUP(G9870,[3]잔가율!$B$3:$C$33,2,FALSE)</f>
        <v>0.82599999999999996</v>
      </c>
      <c r="I9870" s="552">
        <f t="shared" si="154"/>
        <v>18419800</v>
      </c>
    </row>
    <row r="9871" spans="1:9">
      <c r="A9871" s="539">
        <v>9870</v>
      </c>
      <c r="B9871" s="540" t="s">
        <v>8534</v>
      </c>
      <c r="C9871" s="540" t="s">
        <v>12384</v>
      </c>
      <c r="D9871" s="540" t="s">
        <v>2786</v>
      </c>
      <c r="E9871" s="540" t="s">
        <v>14705</v>
      </c>
      <c r="F9871" s="556">
        <v>22300000</v>
      </c>
      <c r="G9871" s="541">
        <v>2023</v>
      </c>
      <c r="H9871" s="542">
        <f>VLOOKUP(G9871,[3]잔가율!$B$3:$C$33,2,FALSE)</f>
        <v>0.82599999999999996</v>
      </c>
      <c r="I9871" s="552">
        <f t="shared" si="154"/>
        <v>18419800</v>
      </c>
    </row>
    <row r="9872" spans="1:9">
      <c r="A9872" s="539">
        <v>9871</v>
      </c>
      <c r="B9872" s="540" t="s">
        <v>8534</v>
      </c>
      <c r="C9872" s="540" t="s">
        <v>12384</v>
      </c>
      <c r="D9872" s="540" t="s">
        <v>2786</v>
      </c>
      <c r="E9872" s="540" t="s">
        <v>14706</v>
      </c>
      <c r="F9872" s="556">
        <v>18600000</v>
      </c>
      <c r="G9872" s="541">
        <v>2023</v>
      </c>
      <c r="H9872" s="542">
        <f>VLOOKUP(G9872,[3]잔가율!$B$3:$C$33,2,FALSE)</f>
        <v>0.82599999999999996</v>
      </c>
      <c r="I9872" s="552">
        <f t="shared" si="154"/>
        <v>15363600</v>
      </c>
    </row>
    <row r="9873" spans="1:9">
      <c r="A9873" s="539">
        <v>9872</v>
      </c>
      <c r="B9873" s="540" t="s">
        <v>8534</v>
      </c>
      <c r="C9873" s="540" t="s">
        <v>12384</v>
      </c>
      <c r="D9873" s="540" t="s">
        <v>2786</v>
      </c>
      <c r="E9873" s="540" t="s">
        <v>14707</v>
      </c>
      <c r="F9873" s="556">
        <v>15840000</v>
      </c>
      <c r="G9873" s="541">
        <v>2023</v>
      </c>
      <c r="H9873" s="542">
        <f>VLOOKUP(G9873,[3]잔가율!$B$3:$C$33,2,FALSE)</f>
        <v>0.82599999999999996</v>
      </c>
      <c r="I9873" s="552">
        <f t="shared" si="154"/>
        <v>13083840</v>
      </c>
    </row>
    <row r="9874" spans="1:9">
      <c r="A9874" s="539">
        <v>9873</v>
      </c>
      <c r="B9874" s="540" t="s">
        <v>8534</v>
      </c>
      <c r="C9874" s="540" t="s">
        <v>12384</v>
      </c>
      <c r="D9874" s="540" t="s">
        <v>2786</v>
      </c>
      <c r="E9874" s="540" t="s">
        <v>14708</v>
      </c>
      <c r="F9874" s="556">
        <v>13660000</v>
      </c>
      <c r="G9874" s="541">
        <v>2023</v>
      </c>
      <c r="H9874" s="542">
        <f>VLOOKUP(G9874,[3]잔가율!$B$3:$C$33,2,FALSE)</f>
        <v>0.82599999999999996</v>
      </c>
      <c r="I9874" s="552">
        <f t="shared" si="154"/>
        <v>11283160</v>
      </c>
    </row>
    <row r="9875" spans="1:9">
      <c r="A9875" s="539">
        <v>9874</v>
      </c>
      <c r="B9875" s="540" t="s">
        <v>8534</v>
      </c>
      <c r="C9875" s="540" t="s">
        <v>12384</v>
      </c>
      <c r="D9875" s="540" t="s">
        <v>2786</v>
      </c>
      <c r="E9875" s="540" t="s">
        <v>14709</v>
      </c>
      <c r="F9875" s="556">
        <v>16320000</v>
      </c>
      <c r="G9875" s="541">
        <v>2023</v>
      </c>
      <c r="H9875" s="542">
        <f>VLOOKUP(G9875,[3]잔가율!$B$3:$C$33,2,FALSE)</f>
        <v>0.82599999999999996</v>
      </c>
      <c r="I9875" s="552">
        <f t="shared" si="154"/>
        <v>13480320</v>
      </c>
    </row>
    <row r="9876" spans="1:9">
      <c r="A9876" s="539">
        <v>9875</v>
      </c>
      <c r="B9876" s="540" t="s">
        <v>8534</v>
      </c>
      <c r="C9876" s="540" t="s">
        <v>12384</v>
      </c>
      <c r="D9876" s="540" t="s">
        <v>2786</v>
      </c>
      <c r="E9876" s="540" t="s">
        <v>14710</v>
      </c>
      <c r="F9876" s="556">
        <v>16390000</v>
      </c>
      <c r="G9876" s="541">
        <v>2023</v>
      </c>
      <c r="H9876" s="542">
        <f>VLOOKUP(G9876,[3]잔가율!$B$3:$C$33,2,FALSE)</f>
        <v>0.82599999999999996</v>
      </c>
      <c r="I9876" s="552">
        <f t="shared" si="154"/>
        <v>13538140</v>
      </c>
    </row>
    <row r="9877" spans="1:9">
      <c r="A9877" s="539">
        <v>9876</v>
      </c>
      <c r="B9877" s="540" t="s">
        <v>8534</v>
      </c>
      <c r="C9877" s="540" t="s">
        <v>12384</v>
      </c>
      <c r="D9877" s="540" t="s">
        <v>2786</v>
      </c>
      <c r="E9877" s="540" t="s">
        <v>14711</v>
      </c>
      <c r="F9877" s="556">
        <v>18510000</v>
      </c>
      <c r="G9877" s="541">
        <v>2023</v>
      </c>
      <c r="H9877" s="542">
        <f>VLOOKUP(G9877,[3]잔가율!$B$3:$C$33,2,FALSE)</f>
        <v>0.82599999999999996</v>
      </c>
      <c r="I9877" s="552">
        <f t="shared" si="154"/>
        <v>15289260</v>
      </c>
    </row>
    <row r="9878" spans="1:9">
      <c r="A9878" s="539">
        <v>9877</v>
      </c>
      <c r="B9878" s="540" t="s">
        <v>8534</v>
      </c>
      <c r="C9878" s="540" t="s">
        <v>12384</v>
      </c>
      <c r="D9878" s="540" t="s">
        <v>2786</v>
      </c>
      <c r="E9878" s="540" t="s">
        <v>14712</v>
      </c>
      <c r="F9878" s="556">
        <v>18510000</v>
      </c>
      <c r="G9878" s="541">
        <v>2023</v>
      </c>
      <c r="H9878" s="542">
        <f>VLOOKUP(G9878,[3]잔가율!$B$3:$C$33,2,FALSE)</f>
        <v>0.82599999999999996</v>
      </c>
      <c r="I9878" s="552">
        <f t="shared" si="154"/>
        <v>15289260</v>
      </c>
    </row>
    <row r="9879" spans="1:9">
      <c r="A9879" s="539">
        <v>9878</v>
      </c>
      <c r="B9879" s="540" t="s">
        <v>8534</v>
      </c>
      <c r="C9879" s="540" t="s">
        <v>12384</v>
      </c>
      <c r="D9879" s="540" t="s">
        <v>2786</v>
      </c>
      <c r="E9879" s="540" t="s">
        <v>14713</v>
      </c>
      <c r="F9879" s="556">
        <v>18580000</v>
      </c>
      <c r="G9879" s="541">
        <v>2023</v>
      </c>
      <c r="H9879" s="542">
        <f>VLOOKUP(G9879,[3]잔가율!$B$3:$C$33,2,FALSE)</f>
        <v>0.82599999999999996</v>
      </c>
      <c r="I9879" s="552">
        <f t="shared" si="154"/>
        <v>15347080</v>
      </c>
    </row>
    <row r="9880" spans="1:9">
      <c r="A9880" s="539">
        <v>9879</v>
      </c>
      <c r="B9880" s="540" t="s">
        <v>8534</v>
      </c>
      <c r="C9880" s="540" t="s">
        <v>12384</v>
      </c>
      <c r="D9880" s="540" t="s">
        <v>2786</v>
      </c>
      <c r="E9880" s="540" t="s">
        <v>14714</v>
      </c>
      <c r="F9880" s="556">
        <v>18580000</v>
      </c>
      <c r="G9880" s="541">
        <v>2023</v>
      </c>
      <c r="H9880" s="542">
        <f>VLOOKUP(G9880,[3]잔가율!$B$3:$C$33,2,FALSE)</f>
        <v>0.82599999999999996</v>
      </c>
      <c r="I9880" s="552">
        <f t="shared" si="154"/>
        <v>15347080</v>
      </c>
    </row>
    <row r="9881" spans="1:9">
      <c r="A9881" s="539">
        <v>9880</v>
      </c>
      <c r="B9881" s="540" t="s">
        <v>8534</v>
      </c>
      <c r="C9881" s="540" t="s">
        <v>12384</v>
      </c>
      <c r="D9881" s="540" t="s">
        <v>2786</v>
      </c>
      <c r="E9881" s="540" t="s">
        <v>14715</v>
      </c>
      <c r="F9881" s="556">
        <v>19370000</v>
      </c>
      <c r="G9881" s="541">
        <v>2023</v>
      </c>
      <c r="H9881" s="542">
        <f>VLOOKUP(G9881,[3]잔가율!$B$3:$C$33,2,FALSE)</f>
        <v>0.82599999999999996</v>
      </c>
      <c r="I9881" s="552">
        <f t="shared" si="154"/>
        <v>15999620</v>
      </c>
    </row>
    <row r="9882" spans="1:9">
      <c r="A9882" s="539">
        <v>9881</v>
      </c>
      <c r="B9882" s="540" t="s">
        <v>8534</v>
      </c>
      <c r="C9882" s="540" t="s">
        <v>12384</v>
      </c>
      <c r="D9882" s="540" t="s">
        <v>2786</v>
      </c>
      <c r="E9882" s="540" t="s">
        <v>14716</v>
      </c>
      <c r="F9882" s="556">
        <v>20100000</v>
      </c>
      <c r="G9882" s="541">
        <v>2023</v>
      </c>
      <c r="H9882" s="542">
        <f>VLOOKUP(G9882,[3]잔가율!$B$3:$C$33,2,FALSE)</f>
        <v>0.82599999999999996</v>
      </c>
      <c r="I9882" s="552">
        <f t="shared" si="154"/>
        <v>16602600</v>
      </c>
    </row>
    <row r="9883" spans="1:9">
      <c r="A9883" s="539">
        <v>9882</v>
      </c>
      <c r="B9883" s="540" t="s">
        <v>8534</v>
      </c>
      <c r="C9883" s="540" t="s">
        <v>12384</v>
      </c>
      <c r="D9883" s="540" t="s">
        <v>2786</v>
      </c>
      <c r="E9883" s="540" t="s">
        <v>14717</v>
      </c>
      <c r="F9883" s="556">
        <v>21050000</v>
      </c>
      <c r="G9883" s="541">
        <v>2023</v>
      </c>
      <c r="H9883" s="542">
        <f>VLOOKUP(G9883,[3]잔가율!$B$3:$C$33,2,FALSE)</f>
        <v>0.82599999999999996</v>
      </c>
      <c r="I9883" s="552">
        <f t="shared" si="154"/>
        <v>17387300</v>
      </c>
    </row>
    <row r="9884" spans="1:9">
      <c r="A9884" s="539">
        <v>9883</v>
      </c>
      <c r="B9884" s="540" t="s">
        <v>8534</v>
      </c>
      <c r="C9884" s="540" t="s">
        <v>12384</v>
      </c>
      <c r="D9884" s="540" t="s">
        <v>2786</v>
      </c>
      <c r="E9884" s="540" t="s">
        <v>14718</v>
      </c>
      <c r="F9884" s="556">
        <v>18010000</v>
      </c>
      <c r="G9884" s="541">
        <v>2023</v>
      </c>
      <c r="H9884" s="542">
        <f>VLOOKUP(G9884,[3]잔가율!$B$3:$C$33,2,FALSE)</f>
        <v>0.82599999999999996</v>
      </c>
      <c r="I9884" s="552">
        <f t="shared" si="154"/>
        <v>14876260</v>
      </c>
    </row>
    <row r="9885" spans="1:9">
      <c r="A9885" s="539">
        <v>9884</v>
      </c>
      <c r="B9885" s="540" t="s">
        <v>8534</v>
      </c>
      <c r="C9885" s="540" t="s">
        <v>12384</v>
      </c>
      <c r="D9885" s="540" t="s">
        <v>2786</v>
      </c>
      <c r="E9885" s="540" t="s">
        <v>14719</v>
      </c>
      <c r="F9885" s="556">
        <v>19570000</v>
      </c>
      <c r="G9885" s="541">
        <v>2023</v>
      </c>
      <c r="H9885" s="542">
        <f>VLOOKUP(G9885,[3]잔가율!$B$3:$C$33,2,FALSE)</f>
        <v>0.82599999999999996</v>
      </c>
      <c r="I9885" s="552">
        <f t="shared" si="154"/>
        <v>16164820</v>
      </c>
    </row>
    <row r="9886" spans="1:9">
      <c r="A9886" s="539">
        <v>9885</v>
      </c>
      <c r="B9886" s="540" t="s">
        <v>8534</v>
      </c>
      <c r="C9886" s="540" t="s">
        <v>12384</v>
      </c>
      <c r="D9886" s="540" t="s">
        <v>2786</v>
      </c>
      <c r="E9886" s="540" t="s">
        <v>14720</v>
      </c>
      <c r="F9886" s="556">
        <v>17940000</v>
      </c>
      <c r="G9886" s="541">
        <v>2023</v>
      </c>
      <c r="H9886" s="542">
        <f>VLOOKUP(G9886,[3]잔가율!$B$3:$C$33,2,FALSE)</f>
        <v>0.82599999999999996</v>
      </c>
      <c r="I9886" s="552">
        <f t="shared" si="154"/>
        <v>14818440</v>
      </c>
    </row>
    <row r="9887" spans="1:9">
      <c r="A9887" s="539">
        <v>9886</v>
      </c>
      <c r="B9887" s="544" t="s">
        <v>8534</v>
      </c>
      <c r="C9887" s="544" t="s">
        <v>12384</v>
      </c>
      <c r="D9887" s="544" t="s">
        <v>2786</v>
      </c>
      <c r="E9887" s="544" t="s">
        <v>14721</v>
      </c>
      <c r="F9887" s="559">
        <v>16390000</v>
      </c>
      <c r="G9887" s="541">
        <v>2023</v>
      </c>
      <c r="H9887" s="542">
        <f>VLOOKUP(G9887,[3]잔가율!$B$3:$C$33,2,FALSE)</f>
        <v>0.82599999999999996</v>
      </c>
      <c r="I9887" s="552">
        <f t="shared" si="154"/>
        <v>13538140</v>
      </c>
    </row>
    <row r="9888" spans="1:9">
      <c r="A9888" s="539">
        <v>9887</v>
      </c>
      <c r="B9888" s="544" t="s">
        <v>8534</v>
      </c>
      <c r="C9888" s="544" t="s">
        <v>12384</v>
      </c>
      <c r="D9888" s="544" t="s">
        <v>2786</v>
      </c>
      <c r="E9888" s="544" t="s">
        <v>14722</v>
      </c>
      <c r="F9888" s="559">
        <v>21790000</v>
      </c>
      <c r="G9888" s="541">
        <v>2023</v>
      </c>
      <c r="H9888" s="542">
        <f>VLOOKUP(G9888,[3]잔가율!$B$3:$C$33,2,FALSE)</f>
        <v>0.82599999999999996</v>
      </c>
      <c r="I9888" s="552">
        <f t="shared" si="154"/>
        <v>17998540</v>
      </c>
    </row>
    <row r="9889" spans="1:9">
      <c r="A9889" s="539">
        <v>9888</v>
      </c>
      <c r="B9889" s="544" t="s">
        <v>8534</v>
      </c>
      <c r="C9889" s="544" t="s">
        <v>12384</v>
      </c>
      <c r="D9889" s="544" t="s">
        <v>2786</v>
      </c>
      <c r="E9889" s="544" t="s">
        <v>14723</v>
      </c>
      <c r="F9889" s="559">
        <v>23190000</v>
      </c>
      <c r="G9889" s="541">
        <v>2023</v>
      </c>
      <c r="H9889" s="542">
        <f>VLOOKUP(G9889,[3]잔가율!$B$3:$C$33,2,FALSE)</f>
        <v>0.82599999999999996</v>
      </c>
      <c r="I9889" s="552">
        <f t="shared" si="154"/>
        <v>19154940</v>
      </c>
    </row>
    <row r="9890" spans="1:9">
      <c r="A9890" s="539">
        <v>9889</v>
      </c>
      <c r="B9890" s="544" t="s">
        <v>8534</v>
      </c>
      <c r="C9890" s="544" t="s">
        <v>12384</v>
      </c>
      <c r="D9890" s="544" t="s">
        <v>2786</v>
      </c>
      <c r="E9890" s="544" t="s">
        <v>14724</v>
      </c>
      <c r="F9890" s="559">
        <v>16430000</v>
      </c>
      <c r="G9890" s="541">
        <v>2023</v>
      </c>
      <c r="H9890" s="542">
        <f>VLOOKUP(G9890,[3]잔가율!$B$3:$C$33,2,FALSE)</f>
        <v>0.82599999999999996</v>
      </c>
      <c r="I9890" s="552">
        <f t="shared" si="154"/>
        <v>13571180</v>
      </c>
    </row>
    <row r="9891" spans="1:9">
      <c r="A9891" s="539">
        <v>9890</v>
      </c>
      <c r="B9891" s="544" t="s">
        <v>8534</v>
      </c>
      <c r="C9891" s="544" t="s">
        <v>12384</v>
      </c>
      <c r="D9891" s="544" t="s">
        <v>2786</v>
      </c>
      <c r="E9891" s="544" t="s">
        <v>14725</v>
      </c>
      <c r="F9891" s="559">
        <v>21300000</v>
      </c>
      <c r="G9891" s="541">
        <v>2023</v>
      </c>
      <c r="H9891" s="542">
        <f>VLOOKUP(G9891,[3]잔가율!$B$3:$C$33,2,FALSE)</f>
        <v>0.82599999999999996</v>
      </c>
      <c r="I9891" s="552">
        <f t="shared" si="154"/>
        <v>17593800</v>
      </c>
    </row>
    <row r="9892" spans="1:9">
      <c r="A9892" s="539">
        <v>9891</v>
      </c>
      <c r="B9892" s="544" t="s">
        <v>8534</v>
      </c>
      <c r="C9892" s="544" t="s">
        <v>12384</v>
      </c>
      <c r="D9892" s="544" t="s">
        <v>2786</v>
      </c>
      <c r="E9892" s="544" t="s">
        <v>14726</v>
      </c>
      <c r="F9892" s="559">
        <v>22150000</v>
      </c>
      <c r="G9892" s="541">
        <v>2023</v>
      </c>
      <c r="H9892" s="542">
        <f>VLOOKUP(G9892,[3]잔가율!$B$3:$C$33,2,FALSE)</f>
        <v>0.82599999999999996</v>
      </c>
      <c r="I9892" s="552">
        <f t="shared" si="154"/>
        <v>18295900</v>
      </c>
    </row>
    <row r="9893" spans="1:9">
      <c r="A9893" s="539">
        <v>9892</v>
      </c>
      <c r="B9893" s="544" t="s">
        <v>8534</v>
      </c>
      <c r="C9893" s="544" t="s">
        <v>12384</v>
      </c>
      <c r="D9893" s="544" t="s">
        <v>2786</v>
      </c>
      <c r="E9893" s="544" t="s">
        <v>14727</v>
      </c>
      <c r="F9893" s="559">
        <v>23340000</v>
      </c>
      <c r="G9893" s="541">
        <v>2023</v>
      </c>
      <c r="H9893" s="542">
        <f>VLOOKUP(G9893,[3]잔가율!$B$3:$C$33,2,FALSE)</f>
        <v>0.82599999999999996</v>
      </c>
      <c r="I9893" s="552">
        <f t="shared" si="154"/>
        <v>19278840</v>
      </c>
    </row>
    <row r="9894" spans="1:9">
      <c r="A9894" s="539">
        <v>9893</v>
      </c>
      <c r="B9894" s="544" t="s">
        <v>8534</v>
      </c>
      <c r="C9894" s="544" t="s">
        <v>12384</v>
      </c>
      <c r="D9894" s="544" t="s">
        <v>2786</v>
      </c>
      <c r="E9894" s="544" t="s">
        <v>14728</v>
      </c>
      <c r="F9894" s="559">
        <v>14890000</v>
      </c>
      <c r="G9894" s="541">
        <v>2023</v>
      </c>
      <c r="H9894" s="542">
        <f>VLOOKUP(G9894,[3]잔가율!$B$3:$C$33,2,FALSE)</f>
        <v>0.82599999999999996</v>
      </c>
      <c r="I9894" s="552">
        <f t="shared" si="154"/>
        <v>12299140</v>
      </c>
    </row>
    <row r="9895" spans="1:9">
      <c r="A9895" s="539">
        <v>9894</v>
      </c>
      <c r="B9895" s="544" t="s">
        <v>8534</v>
      </c>
      <c r="C9895" s="544" t="s">
        <v>12384</v>
      </c>
      <c r="D9895" s="544" t="s">
        <v>2786</v>
      </c>
      <c r="E9895" s="544" t="s">
        <v>14729</v>
      </c>
      <c r="F9895" s="559">
        <v>15020000</v>
      </c>
      <c r="G9895" s="541">
        <v>2023</v>
      </c>
      <c r="H9895" s="542">
        <f>VLOOKUP(G9895,[3]잔가율!$B$3:$C$33,2,FALSE)</f>
        <v>0.82599999999999996</v>
      </c>
      <c r="I9895" s="552">
        <f t="shared" si="154"/>
        <v>12406520</v>
      </c>
    </row>
    <row r="9896" spans="1:9">
      <c r="A9896" s="539">
        <v>9895</v>
      </c>
      <c r="B9896" s="544" t="s">
        <v>8534</v>
      </c>
      <c r="C9896" s="544" t="s">
        <v>12384</v>
      </c>
      <c r="D9896" s="544" t="s">
        <v>2786</v>
      </c>
      <c r="E9896" s="544" t="s">
        <v>14730</v>
      </c>
      <c r="F9896" s="559">
        <v>20140000</v>
      </c>
      <c r="G9896" s="541">
        <v>2023</v>
      </c>
      <c r="H9896" s="542">
        <f>VLOOKUP(G9896,[3]잔가율!$B$3:$C$33,2,FALSE)</f>
        <v>0.82599999999999996</v>
      </c>
      <c r="I9896" s="552">
        <f t="shared" si="154"/>
        <v>16635640</v>
      </c>
    </row>
    <row r="9897" spans="1:9">
      <c r="A9897" s="539">
        <v>9896</v>
      </c>
      <c r="B9897" s="544" t="s">
        <v>8534</v>
      </c>
      <c r="C9897" s="544" t="s">
        <v>12384</v>
      </c>
      <c r="D9897" s="544" t="s">
        <v>2786</v>
      </c>
      <c r="E9897" s="544" t="s">
        <v>14731</v>
      </c>
      <c r="F9897" s="559">
        <v>21920000</v>
      </c>
      <c r="G9897" s="541">
        <v>2023</v>
      </c>
      <c r="H9897" s="542">
        <f>VLOOKUP(G9897,[3]잔가율!$B$3:$C$33,2,FALSE)</f>
        <v>0.82599999999999996</v>
      </c>
      <c r="I9897" s="552">
        <f t="shared" si="154"/>
        <v>18105920</v>
      </c>
    </row>
    <row r="9898" spans="1:9">
      <c r="A9898" s="539">
        <v>9897</v>
      </c>
      <c r="B9898" s="544" t="s">
        <v>8534</v>
      </c>
      <c r="C9898" s="544" t="s">
        <v>12384</v>
      </c>
      <c r="D9898" s="544" t="s">
        <v>2786</v>
      </c>
      <c r="E9898" s="544" t="s">
        <v>14732</v>
      </c>
      <c r="F9898" s="559">
        <v>22020000</v>
      </c>
      <c r="G9898" s="541">
        <v>2023</v>
      </c>
      <c r="H9898" s="542">
        <f>VLOOKUP(G9898,[3]잔가율!$B$3:$C$33,2,FALSE)</f>
        <v>0.82599999999999996</v>
      </c>
      <c r="I9898" s="552">
        <f t="shared" si="154"/>
        <v>18188520</v>
      </c>
    </row>
    <row r="9899" spans="1:9">
      <c r="A9899" s="539">
        <v>9898</v>
      </c>
      <c r="B9899" s="544" t="s">
        <v>8534</v>
      </c>
      <c r="C9899" s="544" t="s">
        <v>12384</v>
      </c>
      <c r="D9899" s="544" t="s">
        <v>2786</v>
      </c>
      <c r="E9899" s="544" t="s">
        <v>14733</v>
      </c>
      <c r="F9899" s="559">
        <v>22480000</v>
      </c>
      <c r="G9899" s="541">
        <v>2023</v>
      </c>
      <c r="H9899" s="542">
        <f>VLOOKUP(G9899,[3]잔가율!$B$3:$C$33,2,FALSE)</f>
        <v>0.82599999999999996</v>
      </c>
      <c r="I9899" s="552">
        <f t="shared" si="154"/>
        <v>18568480</v>
      </c>
    </row>
    <row r="9900" spans="1:9">
      <c r="A9900" s="539">
        <v>9899</v>
      </c>
      <c r="B9900" s="544" t="s">
        <v>8534</v>
      </c>
      <c r="C9900" s="544" t="s">
        <v>12384</v>
      </c>
      <c r="D9900" s="544" t="s">
        <v>2786</v>
      </c>
      <c r="E9900" s="544" t="s">
        <v>14734</v>
      </c>
      <c r="F9900" s="559">
        <v>17960000</v>
      </c>
      <c r="G9900" s="541">
        <v>2023</v>
      </c>
      <c r="H9900" s="542">
        <f>VLOOKUP(G9900,[3]잔가율!$B$3:$C$33,2,FALSE)</f>
        <v>0.82599999999999996</v>
      </c>
      <c r="I9900" s="552">
        <f t="shared" si="154"/>
        <v>14834960</v>
      </c>
    </row>
    <row r="9901" spans="1:9">
      <c r="A9901" s="539">
        <v>9900</v>
      </c>
      <c r="B9901" s="544" t="s">
        <v>8534</v>
      </c>
      <c r="C9901" s="544" t="s">
        <v>12384</v>
      </c>
      <c r="D9901" s="544" t="s">
        <v>2786</v>
      </c>
      <c r="E9901" s="544" t="s">
        <v>14735</v>
      </c>
      <c r="F9901" s="559">
        <v>20590000</v>
      </c>
      <c r="G9901" s="541">
        <v>2023</v>
      </c>
      <c r="H9901" s="542">
        <f>VLOOKUP(G9901,[3]잔가율!$B$3:$C$33,2,FALSE)</f>
        <v>0.82599999999999996</v>
      </c>
      <c r="I9901" s="552">
        <f t="shared" si="154"/>
        <v>17007340</v>
      </c>
    </row>
    <row r="9902" spans="1:9">
      <c r="A9902" s="539">
        <v>9901</v>
      </c>
      <c r="B9902" s="544" t="s">
        <v>8534</v>
      </c>
      <c r="C9902" s="544" t="s">
        <v>12384</v>
      </c>
      <c r="D9902" s="544" t="s">
        <v>2786</v>
      </c>
      <c r="E9902" s="544" t="s">
        <v>14736</v>
      </c>
      <c r="F9902" s="559">
        <v>22100000</v>
      </c>
      <c r="G9902" s="541">
        <v>2023</v>
      </c>
      <c r="H9902" s="542">
        <f>VLOOKUP(G9902,[3]잔가율!$B$3:$C$33,2,FALSE)</f>
        <v>0.82599999999999996</v>
      </c>
      <c r="I9902" s="552">
        <f t="shared" si="154"/>
        <v>18254600</v>
      </c>
    </row>
    <row r="9903" spans="1:9">
      <c r="A9903" s="539">
        <v>9902</v>
      </c>
      <c r="B9903" s="544" t="s">
        <v>8534</v>
      </c>
      <c r="C9903" s="544" t="s">
        <v>12384</v>
      </c>
      <c r="D9903" s="544" t="s">
        <v>2786</v>
      </c>
      <c r="E9903" s="544" t="s">
        <v>14737</v>
      </c>
      <c r="F9903" s="559">
        <v>22880000</v>
      </c>
      <c r="G9903" s="541">
        <v>2023</v>
      </c>
      <c r="H9903" s="542">
        <f>VLOOKUP(G9903,[3]잔가율!$B$3:$C$33,2,FALSE)</f>
        <v>0.82599999999999996</v>
      </c>
      <c r="I9903" s="552">
        <f t="shared" si="154"/>
        <v>18898880</v>
      </c>
    </row>
    <row r="9904" spans="1:9">
      <c r="A9904" s="539">
        <v>9903</v>
      </c>
      <c r="B9904" s="540" t="s">
        <v>8534</v>
      </c>
      <c r="C9904" s="540" t="s">
        <v>12384</v>
      </c>
      <c r="D9904" s="540" t="s">
        <v>2786</v>
      </c>
      <c r="E9904" s="540" t="s">
        <v>14738</v>
      </c>
      <c r="F9904" s="556">
        <v>12300000</v>
      </c>
      <c r="G9904" s="541">
        <v>2023</v>
      </c>
      <c r="H9904" s="542">
        <f>VLOOKUP(G9904,[3]잔가율!$B$3:$C$33,2,FALSE)</f>
        <v>0.82599999999999996</v>
      </c>
      <c r="I9904" s="552">
        <f t="shared" si="154"/>
        <v>10159800</v>
      </c>
    </row>
    <row r="9905" spans="1:9">
      <c r="A9905" s="539">
        <v>9904</v>
      </c>
      <c r="B9905" s="540" t="s">
        <v>8534</v>
      </c>
      <c r="C9905" s="540" t="s">
        <v>12384</v>
      </c>
      <c r="D9905" s="540" t="s">
        <v>2786</v>
      </c>
      <c r="E9905" s="540" t="s">
        <v>14739</v>
      </c>
      <c r="F9905" s="556">
        <v>12440000</v>
      </c>
      <c r="G9905" s="541">
        <v>2023</v>
      </c>
      <c r="H9905" s="542">
        <f>VLOOKUP(G9905,[3]잔가율!$B$3:$C$33,2,FALSE)</f>
        <v>0.82599999999999996</v>
      </c>
      <c r="I9905" s="552">
        <f t="shared" si="154"/>
        <v>10275440</v>
      </c>
    </row>
    <row r="9906" spans="1:9">
      <c r="A9906" s="539">
        <v>9905</v>
      </c>
      <c r="B9906" s="540" t="s">
        <v>8534</v>
      </c>
      <c r="C9906" s="540" t="s">
        <v>12384</v>
      </c>
      <c r="D9906" s="540" t="s">
        <v>2786</v>
      </c>
      <c r="E9906" s="540" t="s">
        <v>14740</v>
      </c>
      <c r="F9906" s="556">
        <v>12480000</v>
      </c>
      <c r="G9906" s="541">
        <v>2023</v>
      </c>
      <c r="H9906" s="542">
        <f>VLOOKUP(G9906,[3]잔가율!$B$3:$C$33,2,FALSE)</f>
        <v>0.82599999999999996</v>
      </c>
      <c r="I9906" s="552">
        <f t="shared" si="154"/>
        <v>10308480</v>
      </c>
    </row>
    <row r="9907" spans="1:9">
      <c r="A9907" s="539">
        <v>9906</v>
      </c>
      <c r="B9907" s="540" t="s">
        <v>8534</v>
      </c>
      <c r="C9907" s="540" t="s">
        <v>12384</v>
      </c>
      <c r="D9907" s="540" t="s">
        <v>2786</v>
      </c>
      <c r="E9907" s="540" t="s">
        <v>14741</v>
      </c>
      <c r="F9907" s="556">
        <v>11560000</v>
      </c>
      <c r="G9907" s="541">
        <v>2023</v>
      </c>
      <c r="H9907" s="542">
        <f>VLOOKUP(G9907,[3]잔가율!$B$3:$C$33,2,FALSE)</f>
        <v>0.82599999999999996</v>
      </c>
      <c r="I9907" s="552">
        <f t="shared" si="154"/>
        <v>9548560</v>
      </c>
    </row>
    <row r="9908" spans="1:9">
      <c r="A9908" s="539">
        <v>9907</v>
      </c>
      <c r="B9908" s="540" t="s">
        <v>8534</v>
      </c>
      <c r="C9908" s="540" t="s">
        <v>12384</v>
      </c>
      <c r="D9908" s="540" t="s">
        <v>2786</v>
      </c>
      <c r="E9908" s="540" t="s">
        <v>14742</v>
      </c>
      <c r="F9908" s="556">
        <v>11620000</v>
      </c>
      <c r="G9908" s="541">
        <v>2023</v>
      </c>
      <c r="H9908" s="542">
        <f>VLOOKUP(G9908,[3]잔가율!$B$3:$C$33,2,FALSE)</f>
        <v>0.82599999999999996</v>
      </c>
      <c r="I9908" s="552">
        <f t="shared" si="154"/>
        <v>9598120</v>
      </c>
    </row>
    <row r="9909" spans="1:9">
      <c r="A9909" s="539">
        <v>9908</v>
      </c>
      <c r="B9909" s="540" t="s">
        <v>8534</v>
      </c>
      <c r="C9909" s="540" t="s">
        <v>12384</v>
      </c>
      <c r="D9909" s="540" t="s">
        <v>2786</v>
      </c>
      <c r="E9909" s="540" t="s">
        <v>14743</v>
      </c>
      <c r="F9909" s="556">
        <v>9810000</v>
      </c>
      <c r="G9909" s="541">
        <v>2023</v>
      </c>
      <c r="H9909" s="542">
        <f>VLOOKUP(G9909,[3]잔가율!$B$3:$C$33,2,FALSE)</f>
        <v>0.82599999999999996</v>
      </c>
      <c r="I9909" s="552">
        <f t="shared" si="154"/>
        <v>8103060</v>
      </c>
    </row>
    <row r="9910" spans="1:9">
      <c r="A9910" s="539">
        <v>9909</v>
      </c>
      <c r="B9910" s="540" t="s">
        <v>8534</v>
      </c>
      <c r="C9910" s="540" t="s">
        <v>12384</v>
      </c>
      <c r="D9910" s="540" t="s">
        <v>2786</v>
      </c>
      <c r="E9910" s="540" t="s">
        <v>14744</v>
      </c>
      <c r="F9910" s="556">
        <v>13470000</v>
      </c>
      <c r="G9910" s="541">
        <v>2023</v>
      </c>
      <c r="H9910" s="542">
        <f>VLOOKUP(G9910,[3]잔가율!$B$3:$C$33,2,FALSE)</f>
        <v>0.82599999999999996</v>
      </c>
      <c r="I9910" s="552">
        <f t="shared" si="154"/>
        <v>11126220</v>
      </c>
    </row>
    <row r="9911" spans="1:9">
      <c r="A9911" s="539">
        <v>9910</v>
      </c>
      <c r="B9911" s="540" t="s">
        <v>8534</v>
      </c>
      <c r="C9911" s="540" t="s">
        <v>12384</v>
      </c>
      <c r="D9911" s="540" t="s">
        <v>2786</v>
      </c>
      <c r="E9911" s="540" t="s">
        <v>14745</v>
      </c>
      <c r="F9911" s="556">
        <v>13530000</v>
      </c>
      <c r="G9911" s="541">
        <v>2023</v>
      </c>
      <c r="H9911" s="542">
        <f>VLOOKUP(G9911,[3]잔가율!$B$3:$C$33,2,FALSE)</f>
        <v>0.82599999999999996</v>
      </c>
      <c r="I9911" s="552">
        <f t="shared" si="154"/>
        <v>11175780</v>
      </c>
    </row>
    <row r="9912" spans="1:9">
      <c r="A9912" s="539">
        <v>9911</v>
      </c>
      <c r="B9912" s="540" t="s">
        <v>8534</v>
      </c>
      <c r="C9912" s="540" t="s">
        <v>12384</v>
      </c>
      <c r="D9912" s="540" t="s">
        <v>2786</v>
      </c>
      <c r="E9912" s="540" t="s">
        <v>14746</v>
      </c>
      <c r="F9912" s="556">
        <v>15950000</v>
      </c>
      <c r="G9912" s="541">
        <v>2023</v>
      </c>
      <c r="H9912" s="542">
        <f>VLOOKUP(G9912,[3]잔가율!$B$3:$C$33,2,FALSE)</f>
        <v>0.82599999999999996</v>
      </c>
      <c r="I9912" s="552">
        <f t="shared" si="154"/>
        <v>13174700</v>
      </c>
    </row>
    <row r="9913" spans="1:9">
      <c r="A9913" s="539">
        <v>9912</v>
      </c>
      <c r="B9913" s="540" t="s">
        <v>8534</v>
      </c>
      <c r="C9913" s="540" t="s">
        <v>12384</v>
      </c>
      <c r="D9913" s="540" t="s">
        <v>2786</v>
      </c>
      <c r="E9913" s="540" t="s">
        <v>14747</v>
      </c>
      <c r="F9913" s="556">
        <v>13570000</v>
      </c>
      <c r="G9913" s="541">
        <v>2023</v>
      </c>
      <c r="H9913" s="542">
        <f>VLOOKUP(G9913,[3]잔가율!$B$3:$C$33,2,FALSE)</f>
        <v>0.82599999999999996</v>
      </c>
      <c r="I9913" s="552">
        <f t="shared" si="154"/>
        <v>11208820</v>
      </c>
    </row>
    <row r="9914" spans="1:9">
      <c r="A9914" s="539">
        <v>9913</v>
      </c>
      <c r="B9914" s="540" t="s">
        <v>8534</v>
      </c>
      <c r="C9914" s="540" t="s">
        <v>12384</v>
      </c>
      <c r="D9914" s="540" t="s">
        <v>2786</v>
      </c>
      <c r="E9914" s="540" t="s">
        <v>14748</v>
      </c>
      <c r="F9914" s="556">
        <v>14350000</v>
      </c>
      <c r="G9914" s="541">
        <v>2023</v>
      </c>
      <c r="H9914" s="542">
        <f>VLOOKUP(G9914,[3]잔가율!$B$3:$C$33,2,FALSE)</f>
        <v>0.82599999999999996</v>
      </c>
      <c r="I9914" s="552">
        <f t="shared" si="154"/>
        <v>11853100</v>
      </c>
    </row>
    <row r="9915" spans="1:9">
      <c r="A9915" s="539">
        <v>9914</v>
      </c>
      <c r="B9915" s="540" t="s">
        <v>8534</v>
      </c>
      <c r="C9915" s="540" t="s">
        <v>12384</v>
      </c>
      <c r="D9915" s="540" t="s">
        <v>2786</v>
      </c>
      <c r="E9915" s="540" t="s">
        <v>14749</v>
      </c>
      <c r="F9915" s="556">
        <v>13410000</v>
      </c>
      <c r="G9915" s="541">
        <v>2023</v>
      </c>
      <c r="H9915" s="542">
        <f>VLOOKUP(G9915,[3]잔가율!$B$3:$C$33,2,FALSE)</f>
        <v>0.82599999999999996</v>
      </c>
      <c r="I9915" s="552">
        <f t="shared" si="154"/>
        <v>11076660</v>
      </c>
    </row>
    <row r="9916" spans="1:9">
      <c r="A9916" s="539">
        <v>9915</v>
      </c>
      <c r="B9916" s="540" t="s">
        <v>8534</v>
      </c>
      <c r="C9916" s="540" t="s">
        <v>12384</v>
      </c>
      <c r="D9916" s="540" t="s">
        <v>2786</v>
      </c>
      <c r="E9916" s="540" t="s">
        <v>14750</v>
      </c>
      <c r="F9916" s="556">
        <v>14170000</v>
      </c>
      <c r="G9916" s="541">
        <v>2023</v>
      </c>
      <c r="H9916" s="542">
        <f>VLOOKUP(G9916,[3]잔가율!$B$3:$C$33,2,FALSE)</f>
        <v>0.82599999999999996</v>
      </c>
      <c r="I9916" s="552">
        <f t="shared" si="154"/>
        <v>11704420</v>
      </c>
    </row>
    <row r="9917" spans="1:9">
      <c r="A9917" s="539">
        <v>9916</v>
      </c>
      <c r="B9917" s="540" t="s">
        <v>8534</v>
      </c>
      <c r="C9917" s="540" t="s">
        <v>12384</v>
      </c>
      <c r="D9917" s="540" t="s">
        <v>2786</v>
      </c>
      <c r="E9917" s="540" t="s">
        <v>14751</v>
      </c>
      <c r="F9917" s="556">
        <v>13240000</v>
      </c>
      <c r="G9917" s="541">
        <v>2023</v>
      </c>
      <c r="H9917" s="542">
        <f>VLOOKUP(G9917,[3]잔가율!$B$3:$C$33,2,FALSE)</f>
        <v>0.82599999999999996</v>
      </c>
      <c r="I9917" s="552">
        <f t="shared" si="154"/>
        <v>10936240</v>
      </c>
    </row>
    <row r="9918" spans="1:9">
      <c r="A9918" s="539">
        <v>9917</v>
      </c>
      <c r="B9918" s="540" t="s">
        <v>8534</v>
      </c>
      <c r="C9918" s="540" t="s">
        <v>12384</v>
      </c>
      <c r="D9918" s="540" t="s">
        <v>2786</v>
      </c>
      <c r="E9918" s="540" t="s">
        <v>14752</v>
      </c>
      <c r="F9918" s="556">
        <v>12330000</v>
      </c>
      <c r="G9918" s="541">
        <v>2023</v>
      </c>
      <c r="H9918" s="542">
        <f>VLOOKUP(G9918,[3]잔가율!$B$3:$C$33,2,FALSE)</f>
        <v>0.82599999999999996</v>
      </c>
      <c r="I9918" s="552">
        <f t="shared" si="154"/>
        <v>10184580</v>
      </c>
    </row>
    <row r="9919" spans="1:9">
      <c r="A9919" s="539">
        <v>9918</v>
      </c>
      <c r="B9919" s="540" t="s">
        <v>8534</v>
      </c>
      <c r="C9919" s="540" t="s">
        <v>12384</v>
      </c>
      <c r="D9919" s="540" t="s">
        <v>2786</v>
      </c>
      <c r="E9919" s="540" t="s">
        <v>14753</v>
      </c>
      <c r="F9919" s="556">
        <v>12350000</v>
      </c>
      <c r="G9919" s="541">
        <v>2023</v>
      </c>
      <c r="H9919" s="542">
        <f>VLOOKUP(G9919,[3]잔가율!$B$3:$C$33,2,FALSE)</f>
        <v>0.82599999999999996</v>
      </c>
      <c r="I9919" s="552">
        <f t="shared" si="154"/>
        <v>10201100</v>
      </c>
    </row>
    <row r="9920" spans="1:9">
      <c r="A9920" s="539">
        <v>9919</v>
      </c>
      <c r="B9920" s="540" t="s">
        <v>8534</v>
      </c>
      <c r="C9920" s="540" t="s">
        <v>12384</v>
      </c>
      <c r="D9920" s="540" t="s">
        <v>2786</v>
      </c>
      <c r="E9920" s="540" t="s">
        <v>14754</v>
      </c>
      <c r="F9920" s="556">
        <v>13720000</v>
      </c>
      <c r="G9920" s="541">
        <v>2023</v>
      </c>
      <c r="H9920" s="542">
        <f>VLOOKUP(G9920,[3]잔가율!$B$3:$C$33,2,FALSE)</f>
        <v>0.82599999999999996</v>
      </c>
      <c r="I9920" s="552">
        <f t="shared" si="154"/>
        <v>11332720</v>
      </c>
    </row>
    <row r="9921" spans="1:9">
      <c r="A9921" s="539">
        <v>9920</v>
      </c>
      <c r="B9921" s="540" t="s">
        <v>8534</v>
      </c>
      <c r="C9921" s="540" t="s">
        <v>12384</v>
      </c>
      <c r="D9921" s="540" t="s">
        <v>2786</v>
      </c>
      <c r="E9921" s="540" t="s">
        <v>14755</v>
      </c>
      <c r="F9921" s="556">
        <v>12360000</v>
      </c>
      <c r="G9921" s="541">
        <v>2023</v>
      </c>
      <c r="H9921" s="542">
        <f>VLOOKUP(G9921,[3]잔가율!$B$3:$C$33,2,FALSE)</f>
        <v>0.82599999999999996</v>
      </c>
      <c r="I9921" s="552">
        <f t="shared" si="154"/>
        <v>10209360</v>
      </c>
    </row>
    <row r="9922" spans="1:9">
      <c r="A9922" s="539">
        <v>9921</v>
      </c>
      <c r="B9922" s="540" t="s">
        <v>8534</v>
      </c>
      <c r="C9922" s="540" t="s">
        <v>12384</v>
      </c>
      <c r="D9922" s="540" t="s">
        <v>2786</v>
      </c>
      <c r="E9922" s="540" t="s">
        <v>14756</v>
      </c>
      <c r="F9922" s="556">
        <v>13020000</v>
      </c>
      <c r="G9922" s="541">
        <v>2023</v>
      </c>
      <c r="H9922" s="542">
        <f>VLOOKUP(G9922,[3]잔가율!$B$3:$C$33,2,FALSE)</f>
        <v>0.82599999999999996</v>
      </c>
      <c r="I9922" s="552">
        <f t="shared" ref="I9922:I9985" si="155">ROUNDDOWN(F9922*H9922,0)</f>
        <v>10754520</v>
      </c>
    </row>
    <row r="9923" spans="1:9">
      <c r="A9923" s="539">
        <v>9922</v>
      </c>
      <c r="B9923" s="540" t="s">
        <v>8534</v>
      </c>
      <c r="C9923" s="540" t="s">
        <v>12384</v>
      </c>
      <c r="D9923" s="540" t="s">
        <v>2786</v>
      </c>
      <c r="E9923" s="540" t="s">
        <v>14757</v>
      </c>
      <c r="F9923" s="556">
        <v>12340000</v>
      </c>
      <c r="G9923" s="541">
        <v>2023</v>
      </c>
      <c r="H9923" s="542">
        <f>VLOOKUP(G9923,[3]잔가율!$B$3:$C$33,2,FALSE)</f>
        <v>0.82599999999999996</v>
      </c>
      <c r="I9923" s="552">
        <f t="shared" si="155"/>
        <v>10192840</v>
      </c>
    </row>
    <row r="9924" spans="1:9">
      <c r="A9924" s="539">
        <v>9923</v>
      </c>
      <c r="B9924" s="540" t="s">
        <v>8534</v>
      </c>
      <c r="C9924" s="540" t="s">
        <v>12384</v>
      </c>
      <c r="D9924" s="540" t="s">
        <v>2786</v>
      </c>
      <c r="E9924" s="540" t="s">
        <v>14758</v>
      </c>
      <c r="F9924" s="556">
        <v>14190000</v>
      </c>
      <c r="G9924" s="541">
        <v>2023</v>
      </c>
      <c r="H9924" s="542">
        <f>VLOOKUP(G9924,[3]잔가율!$B$3:$C$33,2,FALSE)</f>
        <v>0.82599999999999996</v>
      </c>
      <c r="I9924" s="552">
        <f t="shared" si="155"/>
        <v>11720940</v>
      </c>
    </row>
    <row r="9925" spans="1:9">
      <c r="A9925" s="539">
        <v>9924</v>
      </c>
      <c r="B9925" s="540" t="s">
        <v>8534</v>
      </c>
      <c r="C9925" s="540" t="s">
        <v>12384</v>
      </c>
      <c r="D9925" s="540" t="s">
        <v>2786</v>
      </c>
      <c r="E9925" s="540" t="s">
        <v>14759</v>
      </c>
      <c r="F9925" s="556">
        <v>13530000</v>
      </c>
      <c r="G9925" s="541">
        <v>2023</v>
      </c>
      <c r="H9925" s="542">
        <f>VLOOKUP(G9925,[3]잔가율!$B$3:$C$33,2,FALSE)</f>
        <v>0.82599999999999996</v>
      </c>
      <c r="I9925" s="552">
        <f t="shared" si="155"/>
        <v>11175780</v>
      </c>
    </row>
    <row r="9926" spans="1:9">
      <c r="A9926" s="539">
        <v>9925</v>
      </c>
      <c r="B9926" s="540" t="s">
        <v>8534</v>
      </c>
      <c r="C9926" s="540" t="s">
        <v>12384</v>
      </c>
      <c r="D9926" s="540" t="s">
        <v>2786</v>
      </c>
      <c r="E9926" s="540" t="s">
        <v>14760</v>
      </c>
      <c r="F9926" s="556">
        <v>13610000</v>
      </c>
      <c r="G9926" s="541">
        <v>2023</v>
      </c>
      <c r="H9926" s="542">
        <f>VLOOKUP(G9926,[3]잔가율!$B$3:$C$33,2,FALSE)</f>
        <v>0.82599999999999996</v>
      </c>
      <c r="I9926" s="552">
        <f t="shared" si="155"/>
        <v>11241860</v>
      </c>
    </row>
    <row r="9927" spans="1:9">
      <c r="A9927" s="539">
        <v>9926</v>
      </c>
      <c r="B9927" s="540" t="s">
        <v>8534</v>
      </c>
      <c r="C9927" s="540" t="s">
        <v>12384</v>
      </c>
      <c r="D9927" s="540" t="s">
        <v>2786</v>
      </c>
      <c r="E9927" s="540" t="s">
        <v>14761</v>
      </c>
      <c r="F9927" s="556">
        <v>14360000</v>
      </c>
      <c r="G9927" s="541">
        <v>2023</v>
      </c>
      <c r="H9927" s="542">
        <f>VLOOKUP(G9927,[3]잔가율!$B$3:$C$33,2,FALSE)</f>
        <v>0.82599999999999996</v>
      </c>
      <c r="I9927" s="552">
        <f t="shared" si="155"/>
        <v>11861360</v>
      </c>
    </row>
    <row r="9928" spans="1:9">
      <c r="A9928" s="539">
        <v>9927</v>
      </c>
      <c r="B9928" s="540" t="s">
        <v>8534</v>
      </c>
      <c r="C9928" s="540" t="s">
        <v>12384</v>
      </c>
      <c r="D9928" s="540" t="s">
        <v>2786</v>
      </c>
      <c r="E9928" s="540" t="s">
        <v>14762</v>
      </c>
      <c r="F9928" s="556">
        <v>14590000</v>
      </c>
      <c r="G9928" s="541">
        <v>2023</v>
      </c>
      <c r="H9928" s="542">
        <f>VLOOKUP(G9928,[3]잔가율!$B$3:$C$33,2,FALSE)</f>
        <v>0.82599999999999996</v>
      </c>
      <c r="I9928" s="552">
        <f t="shared" si="155"/>
        <v>12051340</v>
      </c>
    </row>
    <row r="9929" spans="1:9">
      <c r="A9929" s="539">
        <v>9928</v>
      </c>
      <c r="B9929" s="540" t="s">
        <v>8534</v>
      </c>
      <c r="C9929" s="540" t="s">
        <v>12384</v>
      </c>
      <c r="D9929" s="540" t="s">
        <v>2786</v>
      </c>
      <c r="E9929" s="540" t="s">
        <v>14763</v>
      </c>
      <c r="F9929" s="556">
        <v>11160000</v>
      </c>
      <c r="G9929" s="541">
        <v>2023</v>
      </c>
      <c r="H9929" s="542">
        <f>VLOOKUP(G9929,[3]잔가율!$B$3:$C$33,2,FALSE)</f>
        <v>0.82599999999999996</v>
      </c>
      <c r="I9929" s="552">
        <f t="shared" si="155"/>
        <v>9218160</v>
      </c>
    </row>
    <row r="9930" spans="1:9">
      <c r="A9930" s="539">
        <v>9929</v>
      </c>
      <c r="B9930" s="540" t="s">
        <v>8534</v>
      </c>
      <c r="C9930" s="540" t="s">
        <v>12384</v>
      </c>
      <c r="D9930" s="540" t="s">
        <v>2786</v>
      </c>
      <c r="E9930" s="540" t="s">
        <v>14764</v>
      </c>
      <c r="F9930" s="556">
        <v>11280000</v>
      </c>
      <c r="G9930" s="541">
        <v>2023</v>
      </c>
      <c r="H9930" s="542">
        <f>VLOOKUP(G9930,[3]잔가율!$B$3:$C$33,2,FALSE)</f>
        <v>0.82599999999999996</v>
      </c>
      <c r="I9930" s="552">
        <f t="shared" si="155"/>
        <v>9317280</v>
      </c>
    </row>
    <row r="9931" spans="1:9">
      <c r="A9931" s="539">
        <v>9930</v>
      </c>
      <c r="B9931" s="540" t="s">
        <v>8534</v>
      </c>
      <c r="C9931" s="540" t="s">
        <v>12384</v>
      </c>
      <c r="D9931" s="540" t="s">
        <v>2786</v>
      </c>
      <c r="E9931" s="540" t="s">
        <v>14765</v>
      </c>
      <c r="F9931" s="556">
        <v>10610000</v>
      </c>
      <c r="G9931" s="541">
        <v>2023</v>
      </c>
      <c r="H9931" s="542">
        <f>VLOOKUP(G9931,[3]잔가율!$B$3:$C$33,2,FALSE)</f>
        <v>0.82599999999999996</v>
      </c>
      <c r="I9931" s="552">
        <f t="shared" si="155"/>
        <v>8763860</v>
      </c>
    </row>
    <row r="9932" spans="1:9">
      <c r="A9932" s="539">
        <v>9931</v>
      </c>
      <c r="B9932" s="540" t="s">
        <v>8534</v>
      </c>
      <c r="C9932" s="540" t="s">
        <v>12384</v>
      </c>
      <c r="D9932" s="540" t="s">
        <v>2786</v>
      </c>
      <c r="E9932" s="540" t="s">
        <v>14766</v>
      </c>
      <c r="F9932" s="556">
        <v>10590000</v>
      </c>
      <c r="G9932" s="541">
        <v>2023</v>
      </c>
      <c r="H9932" s="542">
        <f>VLOOKUP(G9932,[3]잔가율!$B$3:$C$33,2,FALSE)</f>
        <v>0.82599999999999996</v>
      </c>
      <c r="I9932" s="552">
        <f t="shared" si="155"/>
        <v>8747340</v>
      </c>
    </row>
    <row r="9933" spans="1:9">
      <c r="A9933" s="539">
        <v>9932</v>
      </c>
      <c r="B9933" s="540" t="s">
        <v>8534</v>
      </c>
      <c r="C9933" s="540" t="s">
        <v>12384</v>
      </c>
      <c r="D9933" s="540" t="s">
        <v>2786</v>
      </c>
      <c r="E9933" s="540" t="s">
        <v>14767</v>
      </c>
      <c r="F9933" s="556">
        <v>13000000</v>
      </c>
      <c r="G9933" s="541">
        <v>2023</v>
      </c>
      <c r="H9933" s="542">
        <f>VLOOKUP(G9933,[3]잔가율!$B$3:$C$33,2,FALSE)</f>
        <v>0.82599999999999996</v>
      </c>
      <c r="I9933" s="552">
        <f t="shared" si="155"/>
        <v>10738000</v>
      </c>
    </row>
    <row r="9934" spans="1:9">
      <c r="A9934" s="539">
        <v>9933</v>
      </c>
      <c r="B9934" s="540" t="s">
        <v>8534</v>
      </c>
      <c r="C9934" s="540" t="s">
        <v>12384</v>
      </c>
      <c r="D9934" s="540" t="s">
        <v>2786</v>
      </c>
      <c r="E9934" s="540" t="s">
        <v>14768</v>
      </c>
      <c r="F9934" s="556">
        <v>15660000</v>
      </c>
      <c r="G9934" s="541">
        <v>2023</v>
      </c>
      <c r="H9934" s="542">
        <f>VLOOKUP(G9934,[3]잔가율!$B$3:$C$33,2,FALSE)</f>
        <v>0.82599999999999996</v>
      </c>
      <c r="I9934" s="552">
        <f t="shared" si="155"/>
        <v>12935160</v>
      </c>
    </row>
    <row r="9935" spans="1:9">
      <c r="A9935" s="539">
        <v>9934</v>
      </c>
      <c r="B9935" s="540" t="s">
        <v>8534</v>
      </c>
      <c r="C9935" s="540" t="s">
        <v>12384</v>
      </c>
      <c r="D9935" s="540" t="s">
        <v>2786</v>
      </c>
      <c r="E9935" s="540" t="s">
        <v>14769</v>
      </c>
      <c r="F9935" s="556">
        <v>15530000</v>
      </c>
      <c r="G9935" s="541">
        <v>2023</v>
      </c>
      <c r="H9935" s="542">
        <f>VLOOKUP(G9935,[3]잔가율!$B$3:$C$33,2,FALSE)</f>
        <v>0.82599999999999996</v>
      </c>
      <c r="I9935" s="552">
        <f t="shared" si="155"/>
        <v>12827780</v>
      </c>
    </row>
    <row r="9936" spans="1:9">
      <c r="A9936" s="539">
        <v>9935</v>
      </c>
      <c r="B9936" s="540" t="s">
        <v>8534</v>
      </c>
      <c r="C9936" s="540" t="s">
        <v>12384</v>
      </c>
      <c r="D9936" s="540" t="s">
        <v>2786</v>
      </c>
      <c r="E9936" s="540" t="s">
        <v>8469</v>
      </c>
      <c r="F9936" s="556">
        <v>17560000</v>
      </c>
      <c r="G9936" s="541">
        <v>2023</v>
      </c>
      <c r="H9936" s="542">
        <f>VLOOKUP(G9936,[3]잔가율!$B$3:$C$33,2,FALSE)</f>
        <v>0.82599999999999996</v>
      </c>
      <c r="I9936" s="552">
        <f t="shared" si="155"/>
        <v>14504560</v>
      </c>
    </row>
    <row r="9937" spans="1:9">
      <c r="A9937" s="539">
        <v>9936</v>
      </c>
      <c r="B9937" s="540" t="s">
        <v>8534</v>
      </c>
      <c r="C9937" s="540" t="s">
        <v>12384</v>
      </c>
      <c r="D9937" s="540" t="s">
        <v>2786</v>
      </c>
      <c r="E9937" s="540" t="s">
        <v>14770</v>
      </c>
      <c r="F9937" s="556">
        <v>14410000</v>
      </c>
      <c r="G9937" s="541">
        <v>2023</v>
      </c>
      <c r="H9937" s="542">
        <f>VLOOKUP(G9937,[3]잔가율!$B$3:$C$33,2,FALSE)</f>
        <v>0.82599999999999996</v>
      </c>
      <c r="I9937" s="552">
        <f t="shared" si="155"/>
        <v>11902660</v>
      </c>
    </row>
    <row r="9938" spans="1:9">
      <c r="A9938" s="539">
        <v>9937</v>
      </c>
      <c r="B9938" s="540" t="s">
        <v>8534</v>
      </c>
      <c r="C9938" s="540" t="s">
        <v>12384</v>
      </c>
      <c r="D9938" s="540" t="s">
        <v>2786</v>
      </c>
      <c r="E9938" s="540" t="s">
        <v>14771</v>
      </c>
      <c r="F9938" s="556">
        <v>13710000</v>
      </c>
      <c r="G9938" s="541">
        <v>2023</v>
      </c>
      <c r="H9938" s="542">
        <f>VLOOKUP(G9938,[3]잔가율!$B$3:$C$33,2,FALSE)</f>
        <v>0.82599999999999996</v>
      </c>
      <c r="I9938" s="552">
        <f t="shared" si="155"/>
        <v>11324460</v>
      </c>
    </row>
    <row r="9939" spans="1:9">
      <c r="A9939" s="539">
        <v>9938</v>
      </c>
      <c r="B9939" s="540" t="s">
        <v>8534</v>
      </c>
      <c r="C9939" s="540" t="s">
        <v>12384</v>
      </c>
      <c r="D9939" s="540" t="s">
        <v>2786</v>
      </c>
      <c r="E9939" s="540" t="s">
        <v>14772</v>
      </c>
      <c r="F9939" s="556">
        <v>14640000</v>
      </c>
      <c r="G9939" s="541">
        <v>2023</v>
      </c>
      <c r="H9939" s="542">
        <f>VLOOKUP(G9939,[3]잔가율!$B$3:$C$33,2,FALSE)</f>
        <v>0.82599999999999996</v>
      </c>
      <c r="I9939" s="552">
        <f t="shared" si="155"/>
        <v>12092640</v>
      </c>
    </row>
    <row r="9940" spans="1:9">
      <c r="A9940" s="539">
        <v>9939</v>
      </c>
      <c r="B9940" s="540" t="s">
        <v>8534</v>
      </c>
      <c r="C9940" s="540" t="s">
        <v>12384</v>
      </c>
      <c r="D9940" s="540" t="s">
        <v>2786</v>
      </c>
      <c r="E9940" s="540" t="s">
        <v>14773</v>
      </c>
      <c r="F9940" s="556">
        <v>14110000</v>
      </c>
      <c r="G9940" s="541">
        <v>2023</v>
      </c>
      <c r="H9940" s="542">
        <f>VLOOKUP(G9940,[3]잔가율!$B$3:$C$33,2,FALSE)</f>
        <v>0.82599999999999996</v>
      </c>
      <c r="I9940" s="552">
        <f t="shared" si="155"/>
        <v>11654860</v>
      </c>
    </row>
    <row r="9941" spans="1:9">
      <c r="A9941" s="539">
        <v>9940</v>
      </c>
      <c r="B9941" s="540" t="s">
        <v>8534</v>
      </c>
      <c r="C9941" s="540" t="s">
        <v>12384</v>
      </c>
      <c r="D9941" s="540" t="s">
        <v>2786</v>
      </c>
      <c r="E9941" s="540" t="s">
        <v>14774</v>
      </c>
      <c r="F9941" s="556">
        <v>14140000</v>
      </c>
      <c r="G9941" s="541">
        <v>2023</v>
      </c>
      <c r="H9941" s="542">
        <f>VLOOKUP(G9941,[3]잔가율!$B$3:$C$33,2,FALSE)</f>
        <v>0.82599999999999996</v>
      </c>
      <c r="I9941" s="552">
        <f t="shared" si="155"/>
        <v>11679640</v>
      </c>
    </row>
    <row r="9942" spans="1:9">
      <c r="A9942" s="539">
        <v>9941</v>
      </c>
      <c r="B9942" s="540" t="s">
        <v>8534</v>
      </c>
      <c r="C9942" s="540" t="s">
        <v>12384</v>
      </c>
      <c r="D9942" s="540" t="s">
        <v>2786</v>
      </c>
      <c r="E9942" s="540" t="s">
        <v>14775</v>
      </c>
      <c r="F9942" s="556">
        <v>15340000</v>
      </c>
      <c r="G9942" s="541">
        <v>2023</v>
      </c>
      <c r="H9942" s="542">
        <f>VLOOKUP(G9942,[3]잔가율!$B$3:$C$33,2,FALSE)</f>
        <v>0.82599999999999996</v>
      </c>
      <c r="I9942" s="552">
        <f t="shared" si="155"/>
        <v>12670840</v>
      </c>
    </row>
    <row r="9943" spans="1:9">
      <c r="A9943" s="539">
        <v>9942</v>
      </c>
      <c r="B9943" s="540" t="s">
        <v>8534</v>
      </c>
      <c r="C9943" s="540" t="s">
        <v>12384</v>
      </c>
      <c r="D9943" s="540" t="s">
        <v>2786</v>
      </c>
      <c r="E9943" s="540" t="s">
        <v>14776</v>
      </c>
      <c r="F9943" s="556">
        <v>15220000</v>
      </c>
      <c r="G9943" s="541">
        <v>2023</v>
      </c>
      <c r="H9943" s="542">
        <f>VLOOKUP(G9943,[3]잔가율!$B$3:$C$33,2,FALSE)</f>
        <v>0.82599999999999996</v>
      </c>
      <c r="I9943" s="552">
        <f t="shared" si="155"/>
        <v>12571720</v>
      </c>
    </row>
    <row r="9944" spans="1:9">
      <c r="A9944" s="539">
        <v>9943</v>
      </c>
      <c r="B9944" s="540" t="s">
        <v>8534</v>
      </c>
      <c r="C9944" s="540" t="s">
        <v>12384</v>
      </c>
      <c r="D9944" s="540" t="s">
        <v>2786</v>
      </c>
      <c r="E9944" s="540" t="s">
        <v>14777</v>
      </c>
      <c r="F9944" s="556">
        <v>17470000</v>
      </c>
      <c r="G9944" s="541">
        <v>2023</v>
      </c>
      <c r="H9944" s="542">
        <f>VLOOKUP(G9944,[3]잔가율!$B$3:$C$33,2,FALSE)</f>
        <v>0.82599999999999996</v>
      </c>
      <c r="I9944" s="552">
        <f t="shared" si="155"/>
        <v>14430220</v>
      </c>
    </row>
    <row r="9945" spans="1:9">
      <c r="A9945" s="539">
        <v>9944</v>
      </c>
      <c r="B9945" s="540" t="s">
        <v>8534</v>
      </c>
      <c r="C9945" s="540" t="s">
        <v>12384</v>
      </c>
      <c r="D9945" s="540" t="s">
        <v>2786</v>
      </c>
      <c r="E9945" s="540" t="s">
        <v>14778</v>
      </c>
      <c r="F9945" s="556">
        <v>15560000</v>
      </c>
      <c r="G9945" s="541">
        <v>2023</v>
      </c>
      <c r="H9945" s="542">
        <f>VLOOKUP(G9945,[3]잔가율!$B$3:$C$33,2,FALSE)</f>
        <v>0.82599999999999996</v>
      </c>
      <c r="I9945" s="552">
        <f t="shared" si="155"/>
        <v>12852560</v>
      </c>
    </row>
    <row r="9946" spans="1:9">
      <c r="A9946" s="539">
        <v>9945</v>
      </c>
      <c r="B9946" s="540" t="s">
        <v>8534</v>
      </c>
      <c r="C9946" s="540" t="s">
        <v>12384</v>
      </c>
      <c r="D9946" s="540" t="s">
        <v>2786</v>
      </c>
      <c r="E9946" s="540" t="s">
        <v>14779</v>
      </c>
      <c r="F9946" s="556">
        <v>16370000</v>
      </c>
      <c r="G9946" s="541">
        <v>2023</v>
      </c>
      <c r="H9946" s="542">
        <f>VLOOKUP(G9946,[3]잔가율!$B$3:$C$33,2,FALSE)</f>
        <v>0.82599999999999996</v>
      </c>
      <c r="I9946" s="552">
        <f t="shared" si="155"/>
        <v>13521620</v>
      </c>
    </row>
    <row r="9947" spans="1:9">
      <c r="A9947" s="539">
        <v>9946</v>
      </c>
      <c r="B9947" s="540" t="s">
        <v>8534</v>
      </c>
      <c r="C9947" s="540" t="s">
        <v>12384</v>
      </c>
      <c r="D9947" s="540" t="s">
        <v>2786</v>
      </c>
      <c r="E9947" s="540" t="s">
        <v>14780</v>
      </c>
      <c r="F9947" s="556">
        <v>15140000</v>
      </c>
      <c r="G9947" s="541">
        <v>2023</v>
      </c>
      <c r="H9947" s="542">
        <f>VLOOKUP(G9947,[3]잔가율!$B$3:$C$33,2,FALSE)</f>
        <v>0.82599999999999996</v>
      </c>
      <c r="I9947" s="552">
        <f t="shared" si="155"/>
        <v>12505640</v>
      </c>
    </row>
    <row r="9948" spans="1:9">
      <c r="A9948" s="539">
        <v>9947</v>
      </c>
      <c r="B9948" s="540" t="s">
        <v>8534</v>
      </c>
      <c r="C9948" s="540" t="s">
        <v>12384</v>
      </c>
      <c r="D9948" s="540" t="s">
        <v>2786</v>
      </c>
      <c r="E9948" s="540" t="s">
        <v>14781</v>
      </c>
      <c r="F9948" s="556">
        <v>14620000</v>
      </c>
      <c r="G9948" s="541">
        <v>2023</v>
      </c>
      <c r="H9948" s="542">
        <f>VLOOKUP(G9948,[3]잔가율!$B$3:$C$33,2,FALSE)</f>
        <v>0.82599999999999996</v>
      </c>
      <c r="I9948" s="552">
        <f t="shared" si="155"/>
        <v>12076120</v>
      </c>
    </row>
    <row r="9949" spans="1:9">
      <c r="A9949" s="539">
        <v>9948</v>
      </c>
      <c r="B9949" s="540" t="s">
        <v>8534</v>
      </c>
      <c r="C9949" s="540" t="s">
        <v>12384</v>
      </c>
      <c r="D9949" s="540" t="s">
        <v>2786</v>
      </c>
      <c r="E9949" s="540" t="s">
        <v>14782</v>
      </c>
      <c r="F9949" s="556">
        <v>14640000</v>
      </c>
      <c r="G9949" s="541">
        <v>2023</v>
      </c>
      <c r="H9949" s="542">
        <f>VLOOKUP(G9949,[3]잔가율!$B$3:$C$33,2,FALSE)</f>
        <v>0.82599999999999996</v>
      </c>
      <c r="I9949" s="552">
        <f t="shared" si="155"/>
        <v>12092640</v>
      </c>
    </row>
    <row r="9950" spans="1:9">
      <c r="A9950" s="539">
        <v>9949</v>
      </c>
      <c r="B9950" s="540" t="s">
        <v>8534</v>
      </c>
      <c r="C9950" s="540" t="s">
        <v>12384</v>
      </c>
      <c r="D9950" s="540" t="s">
        <v>2786</v>
      </c>
      <c r="E9950" s="540" t="s">
        <v>14783</v>
      </c>
      <c r="F9950" s="556">
        <v>16320000</v>
      </c>
      <c r="G9950" s="541">
        <v>2023</v>
      </c>
      <c r="H9950" s="542">
        <f>VLOOKUP(G9950,[3]잔가율!$B$3:$C$33,2,FALSE)</f>
        <v>0.82599999999999996</v>
      </c>
      <c r="I9950" s="552">
        <f t="shared" si="155"/>
        <v>13480320</v>
      </c>
    </row>
    <row r="9951" spans="1:9">
      <c r="A9951" s="539">
        <v>9950</v>
      </c>
      <c r="B9951" s="540" t="s">
        <v>8534</v>
      </c>
      <c r="C9951" s="540" t="s">
        <v>12384</v>
      </c>
      <c r="D9951" s="540" t="s">
        <v>2786</v>
      </c>
      <c r="E9951" s="540" t="s">
        <v>14784</v>
      </c>
      <c r="F9951" s="556">
        <v>14450000</v>
      </c>
      <c r="G9951" s="541">
        <v>2023</v>
      </c>
      <c r="H9951" s="542">
        <f>VLOOKUP(G9951,[3]잔가율!$B$3:$C$33,2,FALSE)</f>
        <v>0.82599999999999996</v>
      </c>
      <c r="I9951" s="552">
        <f t="shared" si="155"/>
        <v>11935700</v>
      </c>
    </row>
    <row r="9952" spans="1:9">
      <c r="A9952" s="539">
        <v>9951</v>
      </c>
      <c r="B9952" s="540" t="s">
        <v>8534</v>
      </c>
      <c r="C9952" s="540" t="s">
        <v>12384</v>
      </c>
      <c r="D9952" s="540" t="s">
        <v>2786</v>
      </c>
      <c r="E9952" s="540" t="s">
        <v>14785</v>
      </c>
      <c r="F9952" s="556">
        <v>14540000</v>
      </c>
      <c r="G9952" s="541">
        <v>2023</v>
      </c>
      <c r="H9952" s="542">
        <f>VLOOKUP(G9952,[3]잔가율!$B$3:$C$33,2,FALSE)</f>
        <v>0.82599999999999996</v>
      </c>
      <c r="I9952" s="552">
        <f t="shared" si="155"/>
        <v>12010040</v>
      </c>
    </row>
    <row r="9953" spans="1:9">
      <c r="A9953" s="539">
        <v>9952</v>
      </c>
      <c r="B9953" s="540" t="s">
        <v>8534</v>
      </c>
      <c r="C9953" s="540" t="s">
        <v>12384</v>
      </c>
      <c r="D9953" s="540" t="s">
        <v>2786</v>
      </c>
      <c r="E9953" s="540" t="s">
        <v>14786</v>
      </c>
      <c r="F9953" s="556">
        <v>13820000</v>
      </c>
      <c r="G9953" s="541">
        <v>2023</v>
      </c>
      <c r="H9953" s="542">
        <f>VLOOKUP(G9953,[3]잔가율!$B$3:$C$33,2,FALSE)</f>
        <v>0.82599999999999996</v>
      </c>
      <c r="I9953" s="552">
        <f t="shared" si="155"/>
        <v>11415320</v>
      </c>
    </row>
    <row r="9954" spans="1:9">
      <c r="A9954" s="539">
        <v>9953</v>
      </c>
      <c r="B9954" s="540" t="s">
        <v>8534</v>
      </c>
      <c r="C9954" s="540" t="s">
        <v>12384</v>
      </c>
      <c r="D9954" s="540" t="s">
        <v>2786</v>
      </c>
      <c r="E9954" s="540" t="s">
        <v>14787</v>
      </c>
      <c r="F9954" s="556">
        <v>13460000</v>
      </c>
      <c r="G9954" s="541">
        <v>2023</v>
      </c>
      <c r="H9954" s="542">
        <f>VLOOKUP(G9954,[3]잔가율!$B$3:$C$33,2,FALSE)</f>
        <v>0.82599999999999996</v>
      </c>
      <c r="I9954" s="552">
        <f t="shared" si="155"/>
        <v>11117960</v>
      </c>
    </row>
    <row r="9955" spans="1:9">
      <c r="A9955" s="539">
        <v>9954</v>
      </c>
      <c r="B9955" s="540" t="s">
        <v>8534</v>
      </c>
      <c r="C9955" s="540" t="s">
        <v>12384</v>
      </c>
      <c r="D9955" s="540" t="s">
        <v>2786</v>
      </c>
      <c r="E9955" s="540" t="s">
        <v>14788</v>
      </c>
      <c r="F9955" s="556">
        <v>13520000</v>
      </c>
      <c r="G9955" s="541">
        <v>2023</v>
      </c>
      <c r="H9955" s="542">
        <f>VLOOKUP(G9955,[3]잔가율!$B$3:$C$33,2,FALSE)</f>
        <v>0.82599999999999996</v>
      </c>
      <c r="I9955" s="552">
        <f t="shared" si="155"/>
        <v>11167520</v>
      </c>
    </row>
    <row r="9956" spans="1:9">
      <c r="A9956" s="539">
        <v>9955</v>
      </c>
      <c r="B9956" s="540" t="s">
        <v>8534</v>
      </c>
      <c r="C9956" s="540" t="s">
        <v>12384</v>
      </c>
      <c r="D9956" s="540" t="s">
        <v>2786</v>
      </c>
      <c r="E9956" s="540" t="s">
        <v>14789</v>
      </c>
      <c r="F9956" s="556">
        <v>13070000</v>
      </c>
      <c r="G9956" s="541">
        <v>2023</v>
      </c>
      <c r="H9956" s="542">
        <f>VLOOKUP(G9956,[3]잔가율!$B$3:$C$33,2,FALSE)</f>
        <v>0.82599999999999996</v>
      </c>
      <c r="I9956" s="552">
        <f t="shared" si="155"/>
        <v>10795820</v>
      </c>
    </row>
    <row r="9957" spans="1:9">
      <c r="A9957" s="539">
        <v>9956</v>
      </c>
      <c r="B9957" s="540" t="s">
        <v>8534</v>
      </c>
      <c r="C9957" s="540" t="s">
        <v>12384</v>
      </c>
      <c r="D9957" s="540" t="s">
        <v>2786</v>
      </c>
      <c r="E9957" s="540" t="s">
        <v>14790</v>
      </c>
      <c r="F9957" s="556">
        <v>14070000</v>
      </c>
      <c r="G9957" s="541">
        <v>2023</v>
      </c>
      <c r="H9957" s="542">
        <f>VLOOKUP(G9957,[3]잔가율!$B$3:$C$33,2,FALSE)</f>
        <v>0.82599999999999996</v>
      </c>
      <c r="I9957" s="552">
        <f t="shared" si="155"/>
        <v>11621820</v>
      </c>
    </row>
    <row r="9958" spans="1:9">
      <c r="A9958" s="539">
        <v>9957</v>
      </c>
      <c r="B9958" s="540" t="s">
        <v>8534</v>
      </c>
      <c r="C9958" s="540" t="s">
        <v>12384</v>
      </c>
      <c r="D9958" s="540" t="s">
        <v>2786</v>
      </c>
      <c r="E9958" s="540" t="s">
        <v>14791</v>
      </c>
      <c r="F9958" s="556">
        <v>8600000</v>
      </c>
      <c r="G9958" s="541">
        <v>2023</v>
      </c>
      <c r="H9958" s="542">
        <f>VLOOKUP(G9958,[3]잔가율!$B$3:$C$33,2,FALSE)</f>
        <v>0.82599999999999996</v>
      </c>
      <c r="I9958" s="552">
        <f t="shared" si="155"/>
        <v>7103600</v>
      </c>
    </row>
    <row r="9959" spans="1:9">
      <c r="A9959" s="539">
        <v>9958</v>
      </c>
      <c r="B9959" s="540" t="s">
        <v>8534</v>
      </c>
      <c r="C9959" s="540" t="s">
        <v>12384</v>
      </c>
      <c r="D9959" s="540" t="s">
        <v>2786</v>
      </c>
      <c r="E9959" s="540" t="s">
        <v>14792</v>
      </c>
      <c r="F9959" s="556">
        <v>9230000</v>
      </c>
      <c r="G9959" s="541">
        <v>2023</v>
      </c>
      <c r="H9959" s="542">
        <f>VLOOKUP(G9959,[3]잔가율!$B$3:$C$33,2,FALSE)</f>
        <v>0.82599999999999996</v>
      </c>
      <c r="I9959" s="552">
        <f t="shared" si="155"/>
        <v>7623980</v>
      </c>
    </row>
    <row r="9960" spans="1:9">
      <c r="A9960" s="539">
        <v>9959</v>
      </c>
      <c r="B9960" s="540" t="s">
        <v>8534</v>
      </c>
      <c r="C9960" s="540" t="s">
        <v>12384</v>
      </c>
      <c r="D9960" s="540" t="s">
        <v>2786</v>
      </c>
      <c r="E9960" s="540" t="s">
        <v>14793</v>
      </c>
      <c r="F9960" s="556">
        <v>9140000</v>
      </c>
      <c r="G9960" s="541">
        <v>2023</v>
      </c>
      <c r="H9960" s="542">
        <f>VLOOKUP(G9960,[3]잔가율!$B$3:$C$33,2,FALSE)</f>
        <v>0.82599999999999996</v>
      </c>
      <c r="I9960" s="552">
        <f t="shared" si="155"/>
        <v>7549640</v>
      </c>
    </row>
    <row r="9961" spans="1:9">
      <c r="A9961" s="539">
        <v>9960</v>
      </c>
      <c r="B9961" s="540" t="s">
        <v>8534</v>
      </c>
      <c r="C9961" s="540" t="s">
        <v>12384</v>
      </c>
      <c r="D9961" s="540" t="s">
        <v>2786</v>
      </c>
      <c r="E9961" s="540" t="s">
        <v>14794</v>
      </c>
      <c r="F9961" s="556">
        <v>9010000</v>
      </c>
      <c r="G9961" s="541">
        <v>2023</v>
      </c>
      <c r="H9961" s="542">
        <f>VLOOKUP(G9961,[3]잔가율!$B$3:$C$33,2,FALSE)</f>
        <v>0.82599999999999996</v>
      </c>
      <c r="I9961" s="552">
        <f t="shared" si="155"/>
        <v>7442260</v>
      </c>
    </row>
    <row r="9962" spans="1:9">
      <c r="A9962" s="539">
        <v>9961</v>
      </c>
      <c r="B9962" s="540" t="s">
        <v>8534</v>
      </c>
      <c r="C9962" s="540" t="s">
        <v>12384</v>
      </c>
      <c r="D9962" s="540" t="s">
        <v>2786</v>
      </c>
      <c r="E9962" s="540" t="s">
        <v>14795</v>
      </c>
      <c r="F9962" s="556">
        <v>7950000</v>
      </c>
      <c r="G9962" s="541">
        <v>2023</v>
      </c>
      <c r="H9962" s="542">
        <f>VLOOKUP(G9962,[3]잔가율!$B$3:$C$33,2,FALSE)</f>
        <v>0.82599999999999996</v>
      </c>
      <c r="I9962" s="552">
        <f t="shared" si="155"/>
        <v>6566700</v>
      </c>
    </row>
    <row r="9963" spans="1:9">
      <c r="A9963" s="539">
        <v>9962</v>
      </c>
      <c r="B9963" s="540" t="s">
        <v>8534</v>
      </c>
      <c r="C9963" s="540" t="s">
        <v>12384</v>
      </c>
      <c r="D9963" s="540" t="s">
        <v>2786</v>
      </c>
      <c r="E9963" s="540" t="s">
        <v>14796</v>
      </c>
      <c r="F9963" s="556">
        <v>7620000</v>
      </c>
      <c r="G9963" s="541">
        <v>2023</v>
      </c>
      <c r="H9963" s="542">
        <f>VLOOKUP(G9963,[3]잔가율!$B$3:$C$33,2,FALSE)</f>
        <v>0.82599999999999996</v>
      </c>
      <c r="I9963" s="552">
        <f t="shared" si="155"/>
        <v>6294120</v>
      </c>
    </row>
    <row r="9964" spans="1:9">
      <c r="A9964" s="539">
        <v>9963</v>
      </c>
      <c r="B9964" s="540" t="s">
        <v>8534</v>
      </c>
      <c r="C9964" s="540" t="s">
        <v>12384</v>
      </c>
      <c r="D9964" s="540" t="s">
        <v>2786</v>
      </c>
      <c r="E9964" s="540" t="s">
        <v>14797</v>
      </c>
      <c r="F9964" s="556">
        <v>9380000</v>
      </c>
      <c r="G9964" s="541">
        <v>2023</v>
      </c>
      <c r="H9964" s="542">
        <f>VLOOKUP(G9964,[3]잔가율!$B$3:$C$33,2,FALSE)</f>
        <v>0.82599999999999996</v>
      </c>
      <c r="I9964" s="552">
        <f t="shared" si="155"/>
        <v>7747880</v>
      </c>
    </row>
    <row r="9965" spans="1:9">
      <c r="A9965" s="539">
        <v>9964</v>
      </c>
      <c r="B9965" s="540" t="s">
        <v>8534</v>
      </c>
      <c r="C9965" s="540" t="s">
        <v>12384</v>
      </c>
      <c r="D9965" s="540" t="s">
        <v>2786</v>
      </c>
      <c r="E9965" s="540" t="s">
        <v>14798</v>
      </c>
      <c r="F9965" s="556">
        <v>8210000</v>
      </c>
      <c r="G9965" s="541">
        <v>2023</v>
      </c>
      <c r="H9965" s="542">
        <f>VLOOKUP(G9965,[3]잔가율!$B$3:$C$33,2,FALSE)</f>
        <v>0.82599999999999996</v>
      </c>
      <c r="I9965" s="552">
        <f t="shared" si="155"/>
        <v>6781460</v>
      </c>
    </row>
    <row r="9966" spans="1:9">
      <c r="A9966" s="539">
        <v>9965</v>
      </c>
      <c r="B9966" s="540" t="s">
        <v>8534</v>
      </c>
      <c r="C9966" s="540" t="s">
        <v>12384</v>
      </c>
      <c r="D9966" s="540" t="s">
        <v>2786</v>
      </c>
      <c r="E9966" s="540" t="s">
        <v>14799</v>
      </c>
      <c r="F9966" s="556">
        <v>9060000</v>
      </c>
      <c r="G9966" s="541">
        <v>2023</v>
      </c>
      <c r="H9966" s="542">
        <f>VLOOKUP(G9966,[3]잔가율!$B$3:$C$33,2,FALSE)</f>
        <v>0.82599999999999996</v>
      </c>
      <c r="I9966" s="552">
        <f t="shared" si="155"/>
        <v>7483560</v>
      </c>
    </row>
    <row r="9967" spans="1:9">
      <c r="A9967" s="539">
        <v>9966</v>
      </c>
      <c r="B9967" s="540" t="s">
        <v>8534</v>
      </c>
      <c r="C9967" s="540" t="s">
        <v>12384</v>
      </c>
      <c r="D9967" s="540" t="s">
        <v>2786</v>
      </c>
      <c r="E9967" s="540" t="s">
        <v>14800</v>
      </c>
      <c r="F9967" s="556">
        <v>9640000</v>
      </c>
      <c r="G9967" s="541">
        <v>2023</v>
      </c>
      <c r="H9967" s="542">
        <f>VLOOKUP(G9967,[3]잔가율!$B$3:$C$33,2,FALSE)</f>
        <v>0.82599999999999996</v>
      </c>
      <c r="I9967" s="552">
        <f t="shared" si="155"/>
        <v>7962640</v>
      </c>
    </row>
    <row r="9968" spans="1:9">
      <c r="A9968" s="539">
        <v>9967</v>
      </c>
      <c r="B9968" s="540" t="s">
        <v>8534</v>
      </c>
      <c r="C9968" s="540" t="s">
        <v>12384</v>
      </c>
      <c r="D9968" s="540" t="s">
        <v>2786</v>
      </c>
      <c r="E9968" s="540" t="s">
        <v>14801</v>
      </c>
      <c r="F9968" s="556">
        <v>10530000</v>
      </c>
      <c r="G9968" s="541">
        <v>2023</v>
      </c>
      <c r="H9968" s="542">
        <f>VLOOKUP(G9968,[3]잔가율!$B$3:$C$33,2,FALSE)</f>
        <v>0.82599999999999996</v>
      </c>
      <c r="I9968" s="552">
        <f t="shared" si="155"/>
        <v>8697780</v>
      </c>
    </row>
    <row r="9969" spans="1:9">
      <c r="A9969" s="539">
        <v>9968</v>
      </c>
      <c r="B9969" s="540" t="s">
        <v>8534</v>
      </c>
      <c r="C9969" s="540" t="s">
        <v>12384</v>
      </c>
      <c r="D9969" s="540" t="s">
        <v>2786</v>
      </c>
      <c r="E9969" s="540" t="s">
        <v>14802</v>
      </c>
      <c r="F9969" s="556">
        <v>9640000</v>
      </c>
      <c r="G9969" s="541">
        <v>2023</v>
      </c>
      <c r="H9969" s="542">
        <f>VLOOKUP(G9969,[3]잔가율!$B$3:$C$33,2,FALSE)</f>
        <v>0.82599999999999996</v>
      </c>
      <c r="I9969" s="552">
        <f t="shared" si="155"/>
        <v>7962640</v>
      </c>
    </row>
    <row r="9970" spans="1:9">
      <c r="A9970" s="539">
        <v>9969</v>
      </c>
      <c r="B9970" s="540" t="s">
        <v>8534</v>
      </c>
      <c r="C9970" s="540" t="s">
        <v>12384</v>
      </c>
      <c r="D9970" s="540" t="s">
        <v>2786</v>
      </c>
      <c r="E9970" s="540" t="s">
        <v>14803</v>
      </c>
      <c r="F9970" s="556">
        <v>8230000</v>
      </c>
      <c r="G9970" s="541">
        <v>2023</v>
      </c>
      <c r="H9970" s="542">
        <f>VLOOKUP(G9970,[3]잔가율!$B$3:$C$33,2,FALSE)</f>
        <v>0.82599999999999996</v>
      </c>
      <c r="I9970" s="552">
        <f t="shared" si="155"/>
        <v>6797980</v>
      </c>
    </row>
    <row r="9971" spans="1:9">
      <c r="A9971" s="539">
        <v>9970</v>
      </c>
      <c r="B9971" s="540" t="s">
        <v>8534</v>
      </c>
      <c r="C9971" s="540" t="s">
        <v>12384</v>
      </c>
      <c r="D9971" s="540" t="s">
        <v>2786</v>
      </c>
      <c r="E9971" s="540" t="s">
        <v>14804</v>
      </c>
      <c r="F9971" s="556">
        <v>9580000</v>
      </c>
      <c r="G9971" s="541">
        <v>2023</v>
      </c>
      <c r="H9971" s="542">
        <f>VLOOKUP(G9971,[3]잔가율!$B$3:$C$33,2,FALSE)</f>
        <v>0.82599999999999996</v>
      </c>
      <c r="I9971" s="552">
        <f t="shared" si="155"/>
        <v>7913080</v>
      </c>
    </row>
    <row r="9972" spans="1:9">
      <c r="A9972" s="539">
        <v>9971</v>
      </c>
      <c r="B9972" s="540" t="s">
        <v>8534</v>
      </c>
      <c r="C9972" s="540" t="s">
        <v>12384</v>
      </c>
      <c r="D9972" s="540" t="s">
        <v>2786</v>
      </c>
      <c r="E9972" s="540" t="s">
        <v>14805</v>
      </c>
      <c r="F9972" s="556">
        <v>13010000</v>
      </c>
      <c r="G9972" s="541">
        <v>2023</v>
      </c>
      <c r="H9972" s="542">
        <f>VLOOKUP(G9972,[3]잔가율!$B$3:$C$33,2,FALSE)</f>
        <v>0.82599999999999996</v>
      </c>
      <c r="I9972" s="552">
        <f t="shared" si="155"/>
        <v>10746260</v>
      </c>
    </row>
    <row r="9973" spans="1:9">
      <c r="A9973" s="539">
        <v>9972</v>
      </c>
      <c r="B9973" s="540" t="s">
        <v>8534</v>
      </c>
      <c r="C9973" s="540" t="s">
        <v>12384</v>
      </c>
      <c r="D9973" s="540" t="s">
        <v>2786</v>
      </c>
      <c r="E9973" s="540" t="s">
        <v>14806</v>
      </c>
      <c r="F9973" s="556">
        <v>12620000</v>
      </c>
      <c r="G9973" s="541">
        <v>2023</v>
      </c>
      <c r="H9973" s="542">
        <f>VLOOKUP(G9973,[3]잔가율!$B$3:$C$33,2,FALSE)</f>
        <v>0.82599999999999996</v>
      </c>
      <c r="I9973" s="552">
        <f t="shared" si="155"/>
        <v>10424120</v>
      </c>
    </row>
    <row r="9974" spans="1:9">
      <c r="A9974" s="539">
        <v>9973</v>
      </c>
      <c r="B9974" s="540" t="s">
        <v>8534</v>
      </c>
      <c r="C9974" s="540" t="s">
        <v>12384</v>
      </c>
      <c r="D9974" s="540" t="s">
        <v>2786</v>
      </c>
      <c r="E9974" s="540" t="s">
        <v>14807</v>
      </c>
      <c r="F9974" s="556">
        <v>13370000</v>
      </c>
      <c r="G9974" s="541">
        <v>2023</v>
      </c>
      <c r="H9974" s="542">
        <f>VLOOKUP(G9974,[3]잔가율!$B$3:$C$33,2,FALSE)</f>
        <v>0.82599999999999996</v>
      </c>
      <c r="I9974" s="552">
        <f t="shared" si="155"/>
        <v>11043620</v>
      </c>
    </row>
    <row r="9975" spans="1:9">
      <c r="A9975" s="539">
        <v>9974</v>
      </c>
      <c r="B9975" s="540" t="s">
        <v>8534</v>
      </c>
      <c r="C9975" s="540" t="s">
        <v>12384</v>
      </c>
      <c r="D9975" s="540" t="s">
        <v>2786</v>
      </c>
      <c r="E9975" s="540" t="s">
        <v>14808</v>
      </c>
      <c r="F9975" s="556">
        <v>11720000</v>
      </c>
      <c r="G9975" s="541">
        <v>2023</v>
      </c>
      <c r="H9975" s="542">
        <f>VLOOKUP(G9975,[3]잔가율!$B$3:$C$33,2,FALSE)</f>
        <v>0.82599999999999996</v>
      </c>
      <c r="I9975" s="552">
        <f t="shared" si="155"/>
        <v>9680720</v>
      </c>
    </row>
    <row r="9976" spans="1:9">
      <c r="A9976" s="539">
        <v>9975</v>
      </c>
      <c r="B9976" s="540" t="s">
        <v>8534</v>
      </c>
      <c r="C9976" s="540" t="s">
        <v>12384</v>
      </c>
      <c r="D9976" s="540" t="s">
        <v>2786</v>
      </c>
      <c r="E9976" s="540" t="s">
        <v>14809</v>
      </c>
      <c r="F9976" s="556">
        <v>12610000</v>
      </c>
      <c r="G9976" s="541">
        <v>2023</v>
      </c>
      <c r="H9976" s="542">
        <f>VLOOKUP(G9976,[3]잔가율!$B$3:$C$33,2,FALSE)</f>
        <v>0.82599999999999996</v>
      </c>
      <c r="I9976" s="552">
        <f t="shared" si="155"/>
        <v>10415860</v>
      </c>
    </row>
    <row r="9977" spans="1:9">
      <c r="A9977" s="539">
        <v>9976</v>
      </c>
      <c r="B9977" s="540" t="s">
        <v>8534</v>
      </c>
      <c r="C9977" s="540" t="s">
        <v>12384</v>
      </c>
      <c r="D9977" s="540" t="s">
        <v>2786</v>
      </c>
      <c r="E9977" s="540" t="s">
        <v>14810</v>
      </c>
      <c r="F9977" s="556">
        <v>13510000</v>
      </c>
      <c r="G9977" s="541">
        <v>2023</v>
      </c>
      <c r="H9977" s="542">
        <f>VLOOKUP(G9977,[3]잔가율!$B$3:$C$33,2,FALSE)</f>
        <v>0.82599999999999996</v>
      </c>
      <c r="I9977" s="552">
        <f t="shared" si="155"/>
        <v>11159260</v>
      </c>
    </row>
    <row r="9978" spans="1:9">
      <c r="A9978" s="539">
        <v>9977</v>
      </c>
      <c r="B9978" s="540" t="s">
        <v>8534</v>
      </c>
      <c r="C9978" s="540" t="s">
        <v>12384</v>
      </c>
      <c r="D9978" s="540" t="s">
        <v>2786</v>
      </c>
      <c r="E9978" s="540" t="s">
        <v>14811</v>
      </c>
      <c r="F9978" s="556">
        <v>15570000</v>
      </c>
      <c r="G9978" s="541">
        <v>2023</v>
      </c>
      <c r="H9978" s="542">
        <f>VLOOKUP(G9978,[3]잔가율!$B$3:$C$33,2,FALSE)</f>
        <v>0.82599999999999996</v>
      </c>
      <c r="I9978" s="552">
        <f t="shared" si="155"/>
        <v>12860820</v>
      </c>
    </row>
    <row r="9979" spans="1:9">
      <c r="A9979" s="539">
        <v>9978</v>
      </c>
      <c r="B9979" s="540" t="s">
        <v>8534</v>
      </c>
      <c r="C9979" s="540" t="s">
        <v>12384</v>
      </c>
      <c r="D9979" s="540" t="s">
        <v>2786</v>
      </c>
      <c r="E9979" s="540" t="s">
        <v>14812</v>
      </c>
      <c r="F9979" s="556">
        <v>17540000</v>
      </c>
      <c r="G9979" s="541">
        <v>2023</v>
      </c>
      <c r="H9979" s="542">
        <f>VLOOKUP(G9979,[3]잔가율!$B$3:$C$33,2,FALSE)</f>
        <v>0.82599999999999996</v>
      </c>
      <c r="I9979" s="552">
        <f t="shared" si="155"/>
        <v>14488040</v>
      </c>
    </row>
    <row r="9980" spans="1:9">
      <c r="A9980" s="539">
        <v>9979</v>
      </c>
      <c r="B9980" s="540" t="s">
        <v>8534</v>
      </c>
      <c r="C9980" s="540" t="s">
        <v>12384</v>
      </c>
      <c r="D9980" s="540" t="s">
        <v>2786</v>
      </c>
      <c r="E9980" s="540" t="s">
        <v>14813</v>
      </c>
      <c r="F9980" s="556">
        <v>15310000</v>
      </c>
      <c r="G9980" s="541">
        <v>2023</v>
      </c>
      <c r="H9980" s="542">
        <f>VLOOKUP(G9980,[3]잔가율!$B$3:$C$33,2,FALSE)</f>
        <v>0.82599999999999996</v>
      </c>
      <c r="I9980" s="552">
        <f t="shared" si="155"/>
        <v>12646060</v>
      </c>
    </row>
    <row r="9981" spans="1:9">
      <c r="A9981" s="539">
        <v>9980</v>
      </c>
      <c r="B9981" s="540" t="s">
        <v>8534</v>
      </c>
      <c r="C9981" s="540" t="s">
        <v>12384</v>
      </c>
      <c r="D9981" s="540" t="s">
        <v>2786</v>
      </c>
      <c r="E9981" s="540" t="s">
        <v>14814</v>
      </c>
      <c r="F9981" s="556">
        <v>18500000</v>
      </c>
      <c r="G9981" s="541">
        <v>2023</v>
      </c>
      <c r="H9981" s="542">
        <f>VLOOKUP(G9981,[3]잔가율!$B$3:$C$33,2,FALSE)</f>
        <v>0.82599999999999996</v>
      </c>
      <c r="I9981" s="552">
        <f t="shared" si="155"/>
        <v>15281000</v>
      </c>
    </row>
    <row r="9982" spans="1:9">
      <c r="A9982" s="539">
        <v>9981</v>
      </c>
      <c r="B9982" s="540" t="s">
        <v>8534</v>
      </c>
      <c r="C9982" s="540" t="s">
        <v>12384</v>
      </c>
      <c r="D9982" s="540" t="s">
        <v>2786</v>
      </c>
      <c r="E9982" s="540" t="s">
        <v>14815</v>
      </c>
      <c r="F9982" s="556">
        <v>15500000</v>
      </c>
      <c r="G9982" s="541">
        <v>2023</v>
      </c>
      <c r="H9982" s="542">
        <f>VLOOKUP(G9982,[3]잔가율!$B$3:$C$33,2,FALSE)</f>
        <v>0.82599999999999996</v>
      </c>
      <c r="I9982" s="552">
        <f t="shared" si="155"/>
        <v>12803000</v>
      </c>
    </row>
    <row r="9983" spans="1:9">
      <c r="A9983" s="539">
        <v>9982</v>
      </c>
      <c r="B9983" s="540" t="s">
        <v>8534</v>
      </c>
      <c r="C9983" s="540" t="s">
        <v>12384</v>
      </c>
      <c r="D9983" s="540" t="s">
        <v>2786</v>
      </c>
      <c r="E9983" s="540" t="s">
        <v>14816</v>
      </c>
      <c r="F9983" s="556">
        <v>19050000</v>
      </c>
      <c r="G9983" s="541">
        <v>2023</v>
      </c>
      <c r="H9983" s="542">
        <f>VLOOKUP(G9983,[3]잔가율!$B$3:$C$33,2,FALSE)</f>
        <v>0.82599999999999996</v>
      </c>
      <c r="I9983" s="552">
        <f t="shared" si="155"/>
        <v>15735300</v>
      </c>
    </row>
    <row r="9984" spans="1:9">
      <c r="A9984" s="539">
        <v>9983</v>
      </c>
      <c r="B9984" s="540" t="s">
        <v>8534</v>
      </c>
      <c r="C9984" s="540" t="s">
        <v>12384</v>
      </c>
      <c r="D9984" s="540" t="s">
        <v>2786</v>
      </c>
      <c r="E9984" s="540" t="s">
        <v>14817</v>
      </c>
      <c r="F9984" s="556">
        <v>15040000</v>
      </c>
      <c r="G9984" s="541">
        <v>2023</v>
      </c>
      <c r="H9984" s="542">
        <f>VLOOKUP(G9984,[3]잔가율!$B$3:$C$33,2,FALSE)</f>
        <v>0.82599999999999996</v>
      </c>
      <c r="I9984" s="552">
        <f t="shared" si="155"/>
        <v>12423040</v>
      </c>
    </row>
    <row r="9985" spans="1:9">
      <c r="A9985" s="539">
        <v>9984</v>
      </c>
      <c r="B9985" s="540" t="s">
        <v>8534</v>
      </c>
      <c r="C9985" s="540" t="s">
        <v>12384</v>
      </c>
      <c r="D9985" s="540" t="s">
        <v>2786</v>
      </c>
      <c r="E9985" s="540" t="s">
        <v>14818</v>
      </c>
      <c r="F9985" s="556">
        <v>19240000</v>
      </c>
      <c r="G9985" s="541">
        <v>2023</v>
      </c>
      <c r="H9985" s="542">
        <f>VLOOKUP(G9985,[3]잔가율!$B$3:$C$33,2,FALSE)</f>
        <v>0.82599999999999996</v>
      </c>
      <c r="I9985" s="552">
        <f t="shared" si="155"/>
        <v>15892240</v>
      </c>
    </row>
    <row r="9986" spans="1:9">
      <c r="A9986" s="539">
        <v>9985</v>
      </c>
      <c r="B9986" s="540" t="s">
        <v>8534</v>
      </c>
      <c r="C9986" s="540" t="s">
        <v>12384</v>
      </c>
      <c r="D9986" s="540" t="s">
        <v>2786</v>
      </c>
      <c r="E9986" s="540" t="s">
        <v>14819</v>
      </c>
      <c r="F9986" s="556">
        <v>15900000</v>
      </c>
      <c r="G9986" s="541">
        <v>2023</v>
      </c>
      <c r="H9986" s="542">
        <f>VLOOKUP(G9986,[3]잔가율!$B$3:$C$33,2,FALSE)</f>
        <v>0.82599999999999996</v>
      </c>
      <c r="I9986" s="552">
        <f t="shared" ref="I9986:I10049" si="156">ROUNDDOWN(F9986*H9986,0)</f>
        <v>13133400</v>
      </c>
    </row>
    <row r="9987" spans="1:9">
      <c r="A9987" s="539">
        <v>9986</v>
      </c>
      <c r="B9987" s="540" t="s">
        <v>8534</v>
      </c>
      <c r="C9987" s="540" t="s">
        <v>12384</v>
      </c>
      <c r="D9987" s="540" t="s">
        <v>2786</v>
      </c>
      <c r="E9987" s="540" t="s">
        <v>14820</v>
      </c>
      <c r="F9987" s="556">
        <v>18490000</v>
      </c>
      <c r="G9987" s="541">
        <v>2023</v>
      </c>
      <c r="H9987" s="542">
        <f>VLOOKUP(G9987,[3]잔가율!$B$3:$C$33,2,FALSE)</f>
        <v>0.82599999999999996</v>
      </c>
      <c r="I9987" s="552">
        <f t="shared" si="156"/>
        <v>15272740</v>
      </c>
    </row>
    <row r="9988" spans="1:9">
      <c r="A9988" s="539">
        <v>9987</v>
      </c>
      <c r="B9988" s="540" t="s">
        <v>8534</v>
      </c>
      <c r="C9988" s="540" t="s">
        <v>12384</v>
      </c>
      <c r="D9988" s="540" t="s">
        <v>2786</v>
      </c>
      <c r="E9988" s="540" t="s">
        <v>14821</v>
      </c>
      <c r="F9988" s="556">
        <v>16090000</v>
      </c>
      <c r="G9988" s="541">
        <v>2023</v>
      </c>
      <c r="H9988" s="542">
        <f>VLOOKUP(G9988,[3]잔가율!$B$3:$C$33,2,FALSE)</f>
        <v>0.82599999999999996</v>
      </c>
      <c r="I9988" s="552">
        <f t="shared" si="156"/>
        <v>13290340</v>
      </c>
    </row>
    <row r="9989" spans="1:9">
      <c r="A9989" s="539">
        <v>9988</v>
      </c>
      <c r="B9989" s="540" t="s">
        <v>8534</v>
      </c>
      <c r="C9989" s="540" t="s">
        <v>12384</v>
      </c>
      <c r="D9989" s="540" t="s">
        <v>2786</v>
      </c>
      <c r="E9989" s="540" t="s">
        <v>14822</v>
      </c>
      <c r="F9989" s="556">
        <v>19370000</v>
      </c>
      <c r="G9989" s="541">
        <v>2023</v>
      </c>
      <c r="H9989" s="542">
        <f>VLOOKUP(G9989,[3]잔가율!$B$3:$C$33,2,FALSE)</f>
        <v>0.82599999999999996</v>
      </c>
      <c r="I9989" s="552">
        <f t="shared" si="156"/>
        <v>15999620</v>
      </c>
    </row>
    <row r="9990" spans="1:9">
      <c r="A9990" s="539">
        <v>9989</v>
      </c>
      <c r="B9990" s="540" t="s">
        <v>8534</v>
      </c>
      <c r="C9990" s="540" t="s">
        <v>12384</v>
      </c>
      <c r="D9990" s="540" t="s">
        <v>2786</v>
      </c>
      <c r="E9990" s="540" t="s">
        <v>14823</v>
      </c>
      <c r="F9990" s="556">
        <v>12540000</v>
      </c>
      <c r="G9990" s="541">
        <v>2023</v>
      </c>
      <c r="H9990" s="542">
        <f>VLOOKUP(G9990,[3]잔가율!$B$3:$C$33,2,FALSE)</f>
        <v>0.82599999999999996</v>
      </c>
      <c r="I9990" s="552">
        <f t="shared" si="156"/>
        <v>10358040</v>
      </c>
    </row>
    <row r="9991" spans="1:9">
      <c r="A9991" s="539">
        <v>9990</v>
      </c>
      <c r="B9991" s="540" t="s">
        <v>8534</v>
      </c>
      <c r="C9991" s="540" t="s">
        <v>12384</v>
      </c>
      <c r="D9991" s="540" t="s">
        <v>2786</v>
      </c>
      <c r="E9991" s="540" t="s">
        <v>14824</v>
      </c>
      <c r="F9991" s="556">
        <v>13430000</v>
      </c>
      <c r="G9991" s="541">
        <v>2023</v>
      </c>
      <c r="H9991" s="542">
        <f>VLOOKUP(G9991,[3]잔가율!$B$3:$C$33,2,FALSE)</f>
        <v>0.82599999999999996</v>
      </c>
      <c r="I9991" s="552">
        <f t="shared" si="156"/>
        <v>11093180</v>
      </c>
    </row>
    <row r="9992" spans="1:9">
      <c r="A9992" s="539">
        <v>9991</v>
      </c>
      <c r="B9992" s="544" t="s">
        <v>8534</v>
      </c>
      <c r="C9992" s="544" t="s">
        <v>12384</v>
      </c>
      <c r="D9992" s="544" t="s">
        <v>2786</v>
      </c>
      <c r="E9992" s="544" t="s">
        <v>14825</v>
      </c>
      <c r="F9992" s="559">
        <v>12620000</v>
      </c>
      <c r="G9992" s="541">
        <v>2023</v>
      </c>
      <c r="H9992" s="542">
        <f>VLOOKUP(G9992,[3]잔가율!$B$3:$C$33,2,FALSE)</f>
        <v>0.82599999999999996</v>
      </c>
      <c r="I9992" s="552">
        <f t="shared" si="156"/>
        <v>10424120</v>
      </c>
    </row>
    <row r="9993" spans="1:9">
      <c r="A9993" s="539">
        <v>9992</v>
      </c>
      <c r="B9993" s="540" t="s">
        <v>8534</v>
      </c>
      <c r="C9993" s="540" t="s">
        <v>12384</v>
      </c>
      <c r="D9993" s="540" t="s">
        <v>2786</v>
      </c>
      <c r="E9993" s="540" t="s">
        <v>14826</v>
      </c>
      <c r="F9993" s="556">
        <v>12810000</v>
      </c>
      <c r="G9993" s="541">
        <v>2023</v>
      </c>
      <c r="H9993" s="542">
        <f>VLOOKUP(G9993,[3]잔가율!$B$3:$C$33,2,FALSE)</f>
        <v>0.82599999999999996</v>
      </c>
      <c r="I9993" s="552">
        <f t="shared" si="156"/>
        <v>10581060</v>
      </c>
    </row>
    <row r="9994" spans="1:9">
      <c r="A9994" s="539">
        <v>9993</v>
      </c>
      <c r="B9994" s="540" t="s">
        <v>8534</v>
      </c>
      <c r="C9994" s="540" t="s">
        <v>12384</v>
      </c>
      <c r="D9994" s="540" t="s">
        <v>2786</v>
      </c>
      <c r="E9994" s="540" t="s">
        <v>14827</v>
      </c>
      <c r="F9994" s="556">
        <v>12570000</v>
      </c>
      <c r="G9994" s="541">
        <v>2023</v>
      </c>
      <c r="H9994" s="542">
        <f>VLOOKUP(G9994,[3]잔가율!$B$3:$C$33,2,FALSE)</f>
        <v>0.82599999999999996</v>
      </c>
      <c r="I9994" s="552">
        <f t="shared" si="156"/>
        <v>10382820</v>
      </c>
    </row>
    <row r="9995" spans="1:9">
      <c r="A9995" s="539">
        <v>9994</v>
      </c>
      <c r="B9995" s="540" t="s">
        <v>8534</v>
      </c>
      <c r="C9995" s="540" t="s">
        <v>12384</v>
      </c>
      <c r="D9995" s="540" t="s">
        <v>2786</v>
      </c>
      <c r="E9995" s="540" t="s">
        <v>14828</v>
      </c>
      <c r="F9995" s="556">
        <v>13950000</v>
      </c>
      <c r="G9995" s="541">
        <v>2023</v>
      </c>
      <c r="H9995" s="542">
        <f>VLOOKUP(G9995,[3]잔가율!$B$3:$C$33,2,FALSE)</f>
        <v>0.82599999999999996</v>
      </c>
      <c r="I9995" s="552">
        <f t="shared" si="156"/>
        <v>11522700</v>
      </c>
    </row>
    <row r="9996" spans="1:9">
      <c r="A9996" s="539">
        <v>9995</v>
      </c>
      <c r="B9996" s="540" t="s">
        <v>8534</v>
      </c>
      <c r="C9996" s="540" t="s">
        <v>12384</v>
      </c>
      <c r="D9996" s="540" t="s">
        <v>2786</v>
      </c>
      <c r="E9996" s="540" t="s">
        <v>14829</v>
      </c>
      <c r="F9996" s="556">
        <v>16340000</v>
      </c>
      <c r="G9996" s="541">
        <v>2023</v>
      </c>
      <c r="H9996" s="542">
        <f>VLOOKUP(G9996,[3]잔가율!$B$3:$C$33,2,FALSE)</f>
        <v>0.82599999999999996</v>
      </c>
      <c r="I9996" s="552">
        <f t="shared" si="156"/>
        <v>13496840</v>
      </c>
    </row>
    <row r="9997" spans="1:9">
      <c r="A9997" s="539">
        <v>9996</v>
      </c>
      <c r="B9997" s="540" t="s">
        <v>8534</v>
      </c>
      <c r="C9997" s="540" t="s">
        <v>12384</v>
      </c>
      <c r="D9997" s="540" t="s">
        <v>2786</v>
      </c>
      <c r="E9997" s="540" t="s">
        <v>14830</v>
      </c>
      <c r="F9997" s="556">
        <v>13360000</v>
      </c>
      <c r="G9997" s="541">
        <v>2023</v>
      </c>
      <c r="H9997" s="542">
        <f>VLOOKUP(G9997,[3]잔가율!$B$3:$C$33,2,FALSE)</f>
        <v>0.82599999999999996</v>
      </c>
      <c r="I9997" s="552">
        <f t="shared" si="156"/>
        <v>11035360</v>
      </c>
    </row>
    <row r="9998" spans="1:9">
      <c r="A9998" s="539">
        <v>9997</v>
      </c>
      <c r="B9998" s="540" t="s">
        <v>8534</v>
      </c>
      <c r="C9998" s="540" t="s">
        <v>12384</v>
      </c>
      <c r="D9998" s="540" t="s">
        <v>2786</v>
      </c>
      <c r="E9998" s="540" t="s">
        <v>14831</v>
      </c>
      <c r="F9998" s="556">
        <v>16890000</v>
      </c>
      <c r="G9998" s="541">
        <v>2023</v>
      </c>
      <c r="H9998" s="542">
        <f>VLOOKUP(G9998,[3]잔가율!$B$3:$C$33,2,FALSE)</f>
        <v>0.82599999999999996</v>
      </c>
      <c r="I9998" s="552">
        <f t="shared" si="156"/>
        <v>13951140</v>
      </c>
    </row>
    <row r="9999" spans="1:9">
      <c r="A9999" s="539">
        <v>9998</v>
      </c>
      <c r="B9999" s="540" t="s">
        <v>8534</v>
      </c>
      <c r="C9999" s="540" t="s">
        <v>12384</v>
      </c>
      <c r="D9999" s="540" t="s">
        <v>2786</v>
      </c>
      <c r="E9999" s="540" t="s">
        <v>14832</v>
      </c>
      <c r="F9999" s="556">
        <v>14440000</v>
      </c>
      <c r="G9999" s="541">
        <v>2023</v>
      </c>
      <c r="H9999" s="542">
        <f>VLOOKUP(G9999,[3]잔가율!$B$3:$C$33,2,FALSE)</f>
        <v>0.82599999999999996</v>
      </c>
      <c r="I9999" s="552">
        <f t="shared" si="156"/>
        <v>11927440</v>
      </c>
    </row>
    <row r="10000" spans="1:9">
      <c r="A10000" s="539">
        <v>9999</v>
      </c>
      <c r="B10000" s="540" t="s">
        <v>8534</v>
      </c>
      <c r="C10000" s="540" t="s">
        <v>12384</v>
      </c>
      <c r="D10000" s="540" t="s">
        <v>2786</v>
      </c>
      <c r="E10000" s="540" t="s">
        <v>14833</v>
      </c>
      <c r="F10000" s="556">
        <v>16790000</v>
      </c>
      <c r="G10000" s="541">
        <v>2023</v>
      </c>
      <c r="H10000" s="542">
        <f>VLOOKUP(G10000,[3]잔가율!$B$3:$C$33,2,FALSE)</f>
        <v>0.82599999999999996</v>
      </c>
      <c r="I10000" s="552">
        <f t="shared" si="156"/>
        <v>13868540</v>
      </c>
    </row>
    <row r="10001" spans="1:9">
      <c r="A10001" s="539">
        <v>10000</v>
      </c>
      <c r="B10001" s="540" t="s">
        <v>8534</v>
      </c>
      <c r="C10001" s="540" t="s">
        <v>12384</v>
      </c>
      <c r="D10001" s="540" t="s">
        <v>2786</v>
      </c>
      <c r="E10001" s="540" t="s">
        <v>14834</v>
      </c>
      <c r="F10001" s="556">
        <v>14450000</v>
      </c>
      <c r="G10001" s="541">
        <v>2023</v>
      </c>
      <c r="H10001" s="542">
        <f>VLOOKUP(G10001,[3]잔가율!$B$3:$C$33,2,FALSE)</f>
        <v>0.82599999999999996</v>
      </c>
      <c r="I10001" s="552">
        <f t="shared" si="156"/>
        <v>11935700</v>
      </c>
    </row>
    <row r="10002" spans="1:9">
      <c r="A10002" s="539">
        <v>10001</v>
      </c>
      <c r="B10002" s="540" t="s">
        <v>8534</v>
      </c>
      <c r="C10002" s="540" t="s">
        <v>12384</v>
      </c>
      <c r="D10002" s="540" t="s">
        <v>2786</v>
      </c>
      <c r="E10002" s="540" t="s">
        <v>14835</v>
      </c>
      <c r="F10002" s="556">
        <v>16990000</v>
      </c>
      <c r="G10002" s="541">
        <v>2023</v>
      </c>
      <c r="H10002" s="542">
        <f>VLOOKUP(G10002,[3]잔가율!$B$3:$C$33,2,FALSE)</f>
        <v>0.82599999999999996</v>
      </c>
      <c r="I10002" s="552">
        <f t="shared" si="156"/>
        <v>14033740</v>
      </c>
    </row>
    <row r="10003" spans="1:9">
      <c r="A10003" s="539">
        <v>10002</v>
      </c>
      <c r="B10003" s="540" t="s">
        <v>8534</v>
      </c>
      <c r="C10003" s="540" t="s">
        <v>12384</v>
      </c>
      <c r="D10003" s="540" t="s">
        <v>2786</v>
      </c>
      <c r="E10003" s="540" t="s">
        <v>14836</v>
      </c>
      <c r="F10003" s="556">
        <v>15400000</v>
      </c>
      <c r="G10003" s="541">
        <v>2023</v>
      </c>
      <c r="H10003" s="542">
        <f>VLOOKUP(G10003,[3]잔가율!$B$3:$C$33,2,FALSE)</f>
        <v>0.82599999999999996</v>
      </c>
      <c r="I10003" s="552">
        <f t="shared" si="156"/>
        <v>12720400</v>
      </c>
    </row>
    <row r="10004" spans="1:9">
      <c r="A10004" s="539">
        <v>10003</v>
      </c>
      <c r="B10004" s="540" t="s">
        <v>8534</v>
      </c>
      <c r="C10004" s="540" t="s">
        <v>12384</v>
      </c>
      <c r="D10004" s="540" t="s">
        <v>2786</v>
      </c>
      <c r="E10004" s="540" t="s">
        <v>14837</v>
      </c>
      <c r="F10004" s="556">
        <v>17090000</v>
      </c>
      <c r="G10004" s="541">
        <v>2023</v>
      </c>
      <c r="H10004" s="542">
        <f>VLOOKUP(G10004,[3]잔가율!$B$3:$C$33,2,FALSE)</f>
        <v>0.82599999999999996</v>
      </c>
      <c r="I10004" s="552">
        <f t="shared" si="156"/>
        <v>14116340</v>
      </c>
    </row>
    <row r="10005" spans="1:9">
      <c r="A10005" s="539">
        <v>10004</v>
      </c>
      <c r="B10005" s="540" t="s">
        <v>8534</v>
      </c>
      <c r="C10005" s="540" t="s">
        <v>12384</v>
      </c>
      <c r="D10005" s="540" t="s">
        <v>2786</v>
      </c>
      <c r="E10005" s="540" t="s">
        <v>14838</v>
      </c>
      <c r="F10005" s="556">
        <v>15840000</v>
      </c>
      <c r="G10005" s="541">
        <v>2023</v>
      </c>
      <c r="H10005" s="542">
        <f>VLOOKUP(G10005,[3]잔가율!$B$3:$C$33,2,FALSE)</f>
        <v>0.82599999999999996</v>
      </c>
      <c r="I10005" s="552">
        <f t="shared" si="156"/>
        <v>13083840</v>
      </c>
    </row>
    <row r="10006" spans="1:9">
      <c r="A10006" s="539">
        <v>10005</v>
      </c>
      <c r="B10006" s="540" t="s">
        <v>8534</v>
      </c>
      <c r="C10006" s="540" t="s">
        <v>12384</v>
      </c>
      <c r="D10006" s="540" t="s">
        <v>2786</v>
      </c>
      <c r="E10006" s="540" t="s">
        <v>14839</v>
      </c>
      <c r="F10006" s="556">
        <v>17700000</v>
      </c>
      <c r="G10006" s="541">
        <v>2023</v>
      </c>
      <c r="H10006" s="542">
        <f>VLOOKUP(G10006,[3]잔가율!$B$3:$C$33,2,FALSE)</f>
        <v>0.82599999999999996</v>
      </c>
      <c r="I10006" s="552">
        <f t="shared" si="156"/>
        <v>14620200</v>
      </c>
    </row>
    <row r="10007" spans="1:9">
      <c r="A10007" s="539">
        <v>10006</v>
      </c>
      <c r="B10007" s="540" t="s">
        <v>8534</v>
      </c>
      <c r="C10007" s="540" t="s">
        <v>12384</v>
      </c>
      <c r="D10007" s="540" t="s">
        <v>2786</v>
      </c>
      <c r="E10007" s="540" t="s">
        <v>14840</v>
      </c>
      <c r="F10007" s="556">
        <v>16770000</v>
      </c>
      <c r="G10007" s="541">
        <v>2023</v>
      </c>
      <c r="H10007" s="542">
        <f>VLOOKUP(G10007,[3]잔가율!$B$3:$C$33,2,FALSE)</f>
        <v>0.82599999999999996</v>
      </c>
      <c r="I10007" s="552">
        <f t="shared" si="156"/>
        <v>13852020</v>
      </c>
    </row>
    <row r="10008" spans="1:9">
      <c r="A10008" s="539">
        <v>10007</v>
      </c>
      <c r="B10008" s="540" t="s">
        <v>8534</v>
      </c>
      <c r="C10008" s="540" t="s">
        <v>12384</v>
      </c>
      <c r="D10008" s="540" t="s">
        <v>2786</v>
      </c>
      <c r="E10008" s="540" t="s">
        <v>14841</v>
      </c>
      <c r="F10008" s="556">
        <v>16110000</v>
      </c>
      <c r="G10008" s="541">
        <v>2023</v>
      </c>
      <c r="H10008" s="542">
        <f>VLOOKUP(G10008,[3]잔가율!$B$3:$C$33,2,FALSE)</f>
        <v>0.82599999999999996</v>
      </c>
      <c r="I10008" s="552">
        <f t="shared" si="156"/>
        <v>13306860</v>
      </c>
    </row>
    <row r="10009" spans="1:9">
      <c r="A10009" s="539">
        <v>10008</v>
      </c>
      <c r="B10009" s="540" t="s">
        <v>8534</v>
      </c>
      <c r="C10009" s="540" t="s">
        <v>12384</v>
      </c>
      <c r="D10009" s="540" t="s">
        <v>2786</v>
      </c>
      <c r="E10009" s="540" t="s">
        <v>14842</v>
      </c>
      <c r="F10009" s="556">
        <v>16060000</v>
      </c>
      <c r="G10009" s="541">
        <v>2023</v>
      </c>
      <c r="H10009" s="542">
        <f>VLOOKUP(G10009,[3]잔가율!$B$3:$C$33,2,FALSE)</f>
        <v>0.82599999999999996</v>
      </c>
      <c r="I10009" s="552">
        <f t="shared" si="156"/>
        <v>13265560</v>
      </c>
    </row>
    <row r="10010" spans="1:9">
      <c r="A10010" s="539">
        <v>10009</v>
      </c>
      <c r="B10010" s="540" t="s">
        <v>8534</v>
      </c>
      <c r="C10010" s="540" t="s">
        <v>12384</v>
      </c>
      <c r="D10010" s="540" t="s">
        <v>2786</v>
      </c>
      <c r="E10010" s="540" t="s">
        <v>14843</v>
      </c>
      <c r="F10010" s="556">
        <v>15880000</v>
      </c>
      <c r="G10010" s="541">
        <v>2023</v>
      </c>
      <c r="H10010" s="542">
        <f>VLOOKUP(G10010,[3]잔가율!$B$3:$C$33,2,FALSE)</f>
        <v>0.82599999999999996</v>
      </c>
      <c r="I10010" s="552">
        <f t="shared" si="156"/>
        <v>13116880</v>
      </c>
    </row>
    <row r="10011" spans="1:9">
      <c r="A10011" s="539">
        <v>10010</v>
      </c>
      <c r="B10011" s="540" t="s">
        <v>8534</v>
      </c>
      <c r="C10011" s="540" t="s">
        <v>12384</v>
      </c>
      <c r="D10011" s="540" t="s">
        <v>2786</v>
      </c>
      <c r="E10011" s="540" t="s">
        <v>14844</v>
      </c>
      <c r="F10011" s="556">
        <v>16480000</v>
      </c>
      <c r="G10011" s="541">
        <v>2023</v>
      </c>
      <c r="H10011" s="542">
        <f>VLOOKUP(G10011,[3]잔가율!$B$3:$C$33,2,FALSE)</f>
        <v>0.82599999999999996</v>
      </c>
      <c r="I10011" s="552">
        <f t="shared" si="156"/>
        <v>13612480</v>
      </c>
    </row>
    <row r="10012" spans="1:9">
      <c r="A10012" s="539">
        <v>10011</v>
      </c>
      <c r="B10012" s="540" t="s">
        <v>8534</v>
      </c>
      <c r="C10012" s="540" t="s">
        <v>12384</v>
      </c>
      <c r="D10012" s="540" t="s">
        <v>2786</v>
      </c>
      <c r="E10012" s="540" t="s">
        <v>14845</v>
      </c>
      <c r="F10012" s="556">
        <v>17420000</v>
      </c>
      <c r="G10012" s="541">
        <v>2023</v>
      </c>
      <c r="H10012" s="542">
        <f>VLOOKUP(G10012,[3]잔가율!$B$3:$C$33,2,FALSE)</f>
        <v>0.82599999999999996</v>
      </c>
      <c r="I10012" s="552">
        <f t="shared" si="156"/>
        <v>14388920</v>
      </c>
    </row>
    <row r="10013" spans="1:9">
      <c r="A10013" s="539">
        <v>10012</v>
      </c>
      <c r="B10013" s="540" t="s">
        <v>8534</v>
      </c>
      <c r="C10013" s="540" t="s">
        <v>12384</v>
      </c>
      <c r="D10013" s="540" t="s">
        <v>2786</v>
      </c>
      <c r="E10013" s="540" t="s">
        <v>14846</v>
      </c>
      <c r="F10013" s="556">
        <v>20740000</v>
      </c>
      <c r="G10013" s="541">
        <v>2023</v>
      </c>
      <c r="H10013" s="542">
        <f>VLOOKUP(G10013,[3]잔가율!$B$3:$C$33,2,FALSE)</f>
        <v>0.82599999999999996</v>
      </c>
      <c r="I10013" s="552">
        <f t="shared" si="156"/>
        <v>17131240</v>
      </c>
    </row>
    <row r="10014" spans="1:9">
      <c r="A10014" s="539">
        <v>10013</v>
      </c>
      <c r="B10014" s="540" t="s">
        <v>8534</v>
      </c>
      <c r="C10014" s="540" t="s">
        <v>12384</v>
      </c>
      <c r="D10014" s="540" t="s">
        <v>2786</v>
      </c>
      <c r="E10014" s="540" t="s">
        <v>14847</v>
      </c>
      <c r="F10014" s="556">
        <v>16370000</v>
      </c>
      <c r="G10014" s="541">
        <v>2023</v>
      </c>
      <c r="H10014" s="542">
        <f>VLOOKUP(G10014,[3]잔가율!$B$3:$C$33,2,FALSE)</f>
        <v>0.82599999999999996</v>
      </c>
      <c r="I10014" s="552">
        <f t="shared" si="156"/>
        <v>13521620</v>
      </c>
    </row>
    <row r="10015" spans="1:9">
      <c r="A10015" s="539">
        <v>10014</v>
      </c>
      <c r="B10015" s="540" t="s">
        <v>8534</v>
      </c>
      <c r="C10015" s="540" t="s">
        <v>12384</v>
      </c>
      <c r="D10015" s="540" t="s">
        <v>2786</v>
      </c>
      <c r="E10015" s="540" t="s">
        <v>14848</v>
      </c>
      <c r="F10015" s="556">
        <v>16770000</v>
      </c>
      <c r="G10015" s="541">
        <v>2023</v>
      </c>
      <c r="H10015" s="542">
        <f>VLOOKUP(G10015,[3]잔가율!$B$3:$C$33,2,FALSE)</f>
        <v>0.82599999999999996</v>
      </c>
      <c r="I10015" s="552">
        <f t="shared" si="156"/>
        <v>13852020</v>
      </c>
    </row>
    <row r="10016" spans="1:9">
      <c r="A10016" s="539">
        <v>10015</v>
      </c>
      <c r="B10016" s="540" t="s">
        <v>8534</v>
      </c>
      <c r="C10016" s="540" t="s">
        <v>12384</v>
      </c>
      <c r="D10016" s="540" t="s">
        <v>2786</v>
      </c>
      <c r="E10016" s="540" t="s">
        <v>14849</v>
      </c>
      <c r="F10016" s="556">
        <v>21760000</v>
      </c>
      <c r="G10016" s="541">
        <v>2023</v>
      </c>
      <c r="H10016" s="542">
        <f>VLOOKUP(G10016,[3]잔가율!$B$3:$C$33,2,FALSE)</f>
        <v>0.82599999999999996</v>
      </c>
      <c r="I10016" s="552">
        <f t="shared" si="156"/>
        <v>17973760</v>
      </c>
    </row>
    <row r="10017" spans="1:9">
      <c r="A10017" s="539">
        <v>10016</v>
      </c>
      <c r="B10017" s="540" t="s">
        <v>8534</v>
      </c>
      <c r="C10017" s="540" t="s">
        <v>12384</v>
      </c>
      <c r="D10017" s="540" t="s">
        <v>2786</v>
      </c>
      <c r="E10017" s="540" t="s">
        <v>14850</v>
      </c>
      <c r="F10017" s="556">
        <v>17000000</v>
      </c>
      <c r="G10017" s="541">
        <v>2023</v>
      </c>
      <c r="H10017" s="542">
        <f>VLOOKUP(G10017,[3]잔가율!$B$3:$C$33,2,FALSE)</f>
        <v>0.82599999999999996</v>
      </c>
      <c r="I10017" s="552">
        <f t="shared" si="156"/>
        <v>14042000</v>
      </c>
    </row>
    <row r="10018" spans="1:9">
      <c r="A10018" s="539">
        <v>10017</v>
      </c>
      <c r="B10018" s="540" t="s">
        <v>8534</v>
      </c>
      <c r="C10018" s="540" t="s">
        <v>12384</v>
      </c>
      <c r="D10018" s="540" t="s">
        <v>2786</v>
      </c>
      <c r="E10018" s="540" t="s">
        <v>14851</v>
      </c>
      <c r="F10018" s="556">
        <v>21430000</v>
      </c>
      <c r="G10018" s="541">
        <v>2023</v>
      </c>
      <c r="H10018" s="542">
        <f>VLOOKUP(G10018,[3]잔가율!$B$3:$C$33,2,FALSE)</f>
        <v>0.82599999999999996</v>
      </c>
      <c r="I10018" s="552">
        <f t="shared" si="156"/>
        <v>17701180</v>
      </c>
    </row>
    <row r="10019" spans="1:9">
      <c r="A10019" s="539">
        <v>10018</v>
      </c>
      <c r="B10019" s="540" t="s">
        <v>8534</v>
      </c>
      <c r="C10019" s="540" t="s">
        <v>12384</v>
      </c>
      <c r="D10019" s="540" t="s">
        <v>2786</v>
      </c>
      <c r="E10019" s="540" t="s">
        <v>14852</v>
      </c>
      <c r="F10019" s="556">
        <v>17000000</v>
      </c>
      <c r="G10019" s="541">
        <v>2023</v>
      </c>
      <c r="H10019" s="542">
        <f>VLOOKUP(G10019,[3]잔가율!$B$3:$C$33,2,FALSE)</f>
        <v>0.82599999999999996</v>
      </c>
      <c r="I10019" s="552">
        <f t="shared" si="156"/>
        <v>14042000</v>
      </c>
    </row>
    <row r="10020" spans="1:9">
      <c r="A10020" s="539">
        <v>10019</v>
      </c>
      <c r="B10020" s="540" t="s">
        <v>8534</v>
      </c>
      <c r="C10020" s="540" t="s">
        <v>12384</v>
      </c>
      <c r="D10020" s="540" t="s">
        <v>2786</v>
      </c>
      <c r="E10020" s="540" t="s">
        <v>14853</v>
      </c>
      <c r="F10020" s="556">
        <v>21390000</v>
      </c>
      <c r="G10020" s="541">
        <v>2023</v>
      </c>
      <c r="H10020" s="542">
        <f>VLOOKUP(G10020,[3]잔가율!$B$3:$C$33,2,FALSE)</f>
        <v>0.82599999999999996</v>
      </c>
      <c r="I10020" s="552">
        <f t="shared" si="156"/>
        <v>17668140</v>
      </c>
    </row>
    <row r="10021" spans="1:9">
      <c r="A10021" s="539">
        <v>10020</v>
      </c>
      <c r="B10021" s="540" t="s">
        <v>8534</v>
      </c>
      <c r="C10021" s="540" t="s">
        <v>12384</v>
      </c>
      <c r="D10021" s="540" t="s">
        <v>2786</v>
      </c>
      <c r="E10021" s="540" t="s">
        <v>14854</v>
      </c>
      <c r="F10021" s="556">
        <v>13200000</v>
      </c>
      <c r="G10021" s="541">
        <v>2023</v>
      </c>
      <c r="H10021" s="542">
        <f>VLOOKUP(G10021,[3]잔가율!$B$3:$C$33,2,FALSE)</f>
        <v>0.82599999999999996</v>
      </c>
      <c r="I10021" s="552">
        <f t="shared" si="156"/>
        <v>10903200</v>
      </c>
    </row>
    <row r="10022" spans="1:9">
      <c r="A10022" s="539">
        <v>10021</v>
      </c>
      <c r="B10022" s="540" t="s">
        <v>8534</v>
      </c>
      <c r="C10022" s="540" t="s">
        <v>12384</v>
      </c>
      <c r="D10022" s="540" t="s">
        <v>2786</v>
      </c>
      <c r="E10022" s="540" t="s">
        <v>14855</v>
      </c>
      <c r="F10022" s="556">
        <v>12490000</v>
      </c>
      <c r="G10022" s="541">
        <v>2023</v>
      </c>
      <c r="H10022" s="542">
        <f>VLOOKUP(G10022,[3]잔가율!$B$3:$C$33,2,FALSE)</f>
        <v>0.82599999999999996</v>
      </c>
      <c r="I10022" s="552">
        <f t="shared" si="156"/>
        <v>10316740</v>
      </c>
    </row>
    <row r="10023" spans="1:9">
      <c r="A10023" s="539">
        <v>10022</v>
      </c>
      <c r="B10023" s="540" t="s">
        <v>8534</v>
      </c>
      <c r="C10023" s="540" t="s">
        <v>12384</v>
      </c>
      <c r="D10023" s="540" t="s">
        <v>2786</v>
      </c>
      <c r="E10023" s="540" t="s">
        <v>14856</v>
      </c>
      <c r="F10023" s="556">
        <v>12400000</v>
      </c>
      <c r="G10023" s="541">
        <v>2023</v>
      </c>
      <c r="H10023" s="542">
        <f>VLOOKUP(G10023,[3]잔가율!$B$3:$C$33,2,FALSE)</f>
        <v>0.82599999999999996</v>
      </c>
      <c r="I10023" s="552">
        <f t="shared" si="156"/>
        <v>10242400</v>
      </c>
    </row>
    <row r="10024" spans="1:9">
      <c r="A10024" s="539">
        <v>10023</v>
      </c>
      <c r="B10024" s="540" t="s">
        <v>8534</v>
      </c>
      <c r="C10024" s="540" t="s">
        <v>12384</v>
      </c>
      <c r="D10024" s="540" t="s">
        <v>2786</v>
      </c>
      <c r="E10024" s="540" t="s">
        <v>14857</v>
      </c>
      <c r="F10024" s="556">
        <v>15200000</v>
      </c>
      <c r="G10024" s="541">
        <v>2023</v>
      </c>
      <c r="H10024" s="542">
        <f>VLOOKUP(G10024,[3]잔가율!$B$3:$C$33,2,FALSE)</f>
        <v>0.82599999999999996</v>
      </c>
      <c r="I10024" s="552">
        <f t="shared" si="156"/>
        <v>12555200</v>
      </c>
    </row>
    <row r="10025" spans="1:9">
      <c r="A10025" s="539">
        <v>10024</v>
      </c>
      <c r="B10025" s="540" t="s">
        <v>8534</v>
      </c>
      <c r="C10025" s="540" t="s">
        <v>12384</v>
      </c>
      <c r="D10025" s="540" t="s">
        <v>2786</v>
      </c>
      <c r="E10025" s="540" t="s">
        <v>14858</v>
      </c>
      <c r="F10025" s="556">
        <v>16680000</v>
      </c>
      <c r="G10025" s="541">
        <v>2023</v>
      </c>
      <c r="H10025" s="542">
        <f>VLOOKUP(G10025,[3]잔가율!$B$3:$C$33,2,FALSE)</f>
        <v>0.82599999999999996</v>
      </c>
      <c r="I10025" s="552">
        <f t="shared" si="156"/>
        <v>13777680</v>
      </c>
    </row>
    <row r="10026" spans="1:9">
      <c r="A10026" s="539">
        <v>10025</v>
      </c>
      <c r="B10026" s="540" t="s">
        <v>8534</v>
      </c>
      <c r="C10026" s="540" t="s">
        <v>12384</v>
      </c>
      <c r="D10026" s="540" t="s">
        <v>2786</v>
      </c>
      <c r="E10026" s="540" t="s">
        <v>14859</v>
      </c>
      <c r="F10026" s="556">
        <v>14080000</v>
      </c>
      <c r="G10026" s="541">
        <v>2023</v>
      </c>
      <c r="H10026" s="542">
        <f>VLOOKUP(G10026,[3]잔가율!$B$3:$C$33,2,FALSE)</f>
        <v>0.82599999999999996</v>
      </c>
      <c r="I10026" s="552">
        <f t="shared" si="156"/>
        <v>11630080</v>
      </c>
    </row>
    <row r="10027" spans="1:9">
      <c r="A10027" s="539">
        <v>10026</v>
      </c>
      <c r="B10027" s="540" t="s">
        <v>8534</v>
      </c>
      <c r="C10027" s="540" t="s">
        <v>12384</v>
      </c>
      <c r="D10027" s="540" t="s">
        <v>2786</v>
      </c>
      <c r="E10027" s="540" t="s">
        <v>14860</v>
      </c>
      <c r="F10027" s="556">
        <v>17660000</v>
      </c>
      <c r="G10027" s="541">
        <v>2023</v>
      </c>
      <c r="H10027" s="542">
        <f>VLOOKUP(G10027,[3]잔가율!$B$3:$C$33,2,FALSE)</f>
        <v>0.82599999999999996</v>
      </c>
      <c r="I10027" s="552">
        <f t="shared" si="156"/>
        <v>14587160</v>
      </c>
    </row>
    <row r="10028" spans="1:9">
      <c r="A10028" s="539">
        <v>10027</v>
      </c>
      <c r="B10028" s="540" t="s">
        <v>8534</v>
      </c>
      <c r="C10028" s="540" t="s">
        <v>12384</v>
      </c>
      <c r="D10028" s="540" t="s">
        <v>2786</v>
      </c>
      <c r="E10028" s="540" t="s">
        <v>14861</v>
      </c>
      <c r="F10028" s="556">
        <v>15710000</v>
      </c>
      <c r="G10028" s="541">
        <v>2023</v>
      </c>
      <c r="H10028" s="542">
        <f>VLOOKUP(G10028,[3]잔가율!$B$3:$C$33,2,FALSE)</f>
        <v>0.82599999999999996</v>
      </c>
      <c r="I10028" s="552">
        <f t="shared" si="156"/>
        <v>12976460</v>
      </c>
    </row>
    <row r="10029" spans="1:9">
      <c r="A10029" s="539">
        <v>10028</v>
      </c>
      <c r="B10029" s="540" t="s">
        <v>8534</v>
      </c>
      <c r="C10029" s="540" t="s">
        <v>12384</v>
      </c>
      <c r="D10029" s="540" t="s">
        <v>2786</v>
      </c>
      <c r="E10029" s="540" t="s">
        <v>14862</v>
      </c>
      <c r="F10029" s="556">
        <v>16500000</v>
      </c>
      <c r="G10029" s="541">
        <v>2023</v>
      </c>
      <c r="H10029" s="542">
        <f>VLOOKUP(G10029,[3]잔가율!$B$3:$C$33,2,FALSE)</f>
        <v>0.82599999999999996</v>
      </c>
      <c r="I10029" s="552">
        <f t="shared" si="156"/>
        <v>13629000</v>
      </c>
    </row>
    <row r="10030" spans="1:9">
      <c r="A10030" s="539">
        <v>10029</v>
      </c>
      <c r="B10030" s="540" t="s">
        <v>8534</v>
      </c>
      <c r="C10030" s="540" t="s">
        <v>12384</v>
      </c>
      <c r="D10030" s="540" t="s">
        <v>2786</v>
      </c>
      <c r="E10030" s="540" t="s">
        <v>14863</v>
      </c>
      <c r="F10030" s="556">
        <v>14770000</v>
      </c>
      <c r="G10030" s="541">
        <v>2023</v>
      </c>
      <c r="H10030" s="542">
        <f>VLOOKUP(G10030,[3]잔가율!$B$3:$C$33,2,FALSE)</f>
        <v>0.82599999999999996</v>
      </c>
      <c r="I10030" s="552">
        <f t="shared" si="156"/>
        <v>12200020</v>
      </c>
    </row>
    <row r="10031" spans="1:9">
      <c r="A10031" s="539">
        <v>10030</v>
      </c>
      <c r="B10031" s="540" t="s">
        <v>8534</v>
      </c>
      <c r="C10031" s="540" t="s">
        <v>12384</v>
      </c>
      <c r="D10031" s="540" t="s">
        <v>2786</v>
      </c>
      <c r="E10031" s="540" t="s">
        <v>14864</v>
      </c>
      <c r="F10031" s="556">
        <v>16500000</v>
      </c>
      <c r="G10031" s="541">
        <v>2023</v>
      </c>
      <c r="H10031" s="542">
        <f>VLOOKUP(G10031,[3]잔가율!$B$3:$C$33,2,FALSE)</f>
        <v>0.82599999999999996</v>
      </c>
      <c r="I10031" s="552">
        <f t="shared" si="156"/>
        <v>13629000</v>
      </c>
    </row>
    <row r="10032" spans="1:9">
      <c r="A10032" s="539">
        <v>10031</v>
      </c>
      <c r="B10032" s="540" t="s">
        <v>8534</v>
      </c>
      <c r="C10032" s="540" t="s">
        <v>12384</v>
      </c>
      <c r="D10032" s="540" t="s">
        <v>2786</v>
      </c>
      <c r="E10032" s="540" t="s">
        <v>14865</v>
      </c>
      <c r="F10032" s="556">
        <v>15940000</v>
      </c>
      <c r="G10032" s="541">
        <v>2023</v>
      </c>
      <c r="H10032" s="542">
        <f>VLOOKUP(G10032,[3]잔가율!$B$3:$C$33,2,FALSE)</f>
        <v>0.82599999999999996</v>
      </c>
      <c r="I10032" s="552">
        <f t="shared" si="156"/>
        <v>13166440</v>
      </c>
    </row>
    <row r="10033" spans="1:9">
      <c r="A10033" s="539">
        <v>10032</v>
      </c>
      <c r="B10033" s="540" t="s">
        <v>8534</v>
      </c>
      <c r="C10033" s="540" t="s">
        <v>12384</v>
      </c>
      <c r="D10033" s="540" t="s">
        <v>2786</v>
      </c>
      <c r="E10033" s="540" t="s">
        <v>14866</v>
      </c>
      <c r="F10033" s="556">
        <v>16480000</v>
      </c>
      <c r="G10033" s="541">
        <v>2023</v>
      </c>
      <c r="H10033" s="542">
        <f>VLOOKUP(G10033,[3]잔가율!$B$3:$C$33,2,FALSE)</f>
        <v>0.82599999999999996</v>
      </c>
      <c r="I10033" s="552">
        <f t="shared" si="156"/>
        <v>13612480</v>
      </c>
    </row>
    <row r="10034" spans="1:9">
      <c r="A10034" s="539">
        <v>10033</v>
      </c>
      <c r="B10034" s="540" t="s">
        <v>8534</v>
      </c>
      <c r="C10034" s="540" t="s">
        <v>12384</v>
      </c>
      <c r="D10034" s="540" t="s">
        <v>2786</v>
      </c>
      <c r="E10034" s="540" t="s">
        <v>14867</v>
      </c>
      <c r="F10034" s="556">
        <v>14770000</v>
      </c>
      <c r="G10034" s="541">
        <v>2023</v>
      </c>
      <c r="H10034" s="542">
        <f>VLOOKUP(G10034,[3]잔가율!$B$3:$C$33,2,FALSE)</f>
        <v>0.82599999999999996</v>
      </c>
      <c r="I10034" s="552">
        <f t="shared" si="156"/>
        <v>12200020</v>
      </c>
    </row>
    <row r="10035" spans="1:9">
      <c r="A10035" s="539">
        <v>10034</v>
      </c>
      <c r="B10035" s="540" t="s">
        <v>8534</v>
      </c>
      <c r="C10035" s="540" t="s">
        <v>12384</v>
      </c>
      <c r="D10035" s="540" t="s">
        <v>2786</v>
      </c>
      <c r="E10035" s="540" t="s">
        <v>14868</v>
      </c>
      <c r="F10035" s="556">
        <v>15430000</v>
      </c>
      <c r="G10035" s="541">
        <v>2023</v>
      </c>
      <c r="H10035" s="542">
        <f>VLOOKUP(G10035,[3]잔가율!$B$3:$C$33,2,FALSE)</f>
        <v>0.82599999999999996</v>
      </c>
      <c r="I10035" s="552">
        <f t="shared" si="156"/>
        <v>12745180</v>
      </c>
    </row>
    <row r="10036" spans="1:9">
      <c r="A10036" s="539">
        <v>10035</v>
      </c>
      <c r="B10036" s="540" t="s">
        <v>8534</v>
      </c>
      <c r="C10036" s="540" t="s">
        <v>12384</v>
      </c>
      <c r="D10036" s="540" t="s">
        <v>2786</v>
      </c>
      <c r="E10036" s="540" t="s">
        <v>14869</v>
      </c>
      <c r="F10036" s="556">
        <v>15760000</v>
      </c>
      <c r="G10036" s="541">
        <v>2023</v>
      </c>
      <c r="H10036" s="542">
        <f>VLOOKUP(G10036,[3]잔가율!$B$3:$C$33,2,FALSE)</f>
        <v>0.82599999999999996</v>
      </c>
      <c r="I10036" s="552">
        <f t="shared" si="156"/>
        <v>13017760</v>
      </c>
    </row>
    <row r="10037" spans="1:9">
      <c r="A10037" s="539">
        <v>10036</v>
      </c>
      <c r="B10037" s="540" t="s">
        <v>8534</v>
      </c>
      <c r="C10037" s="540" t="s">
        <v>12384</v>
      </c>
      <c r="D10037" s="540" t="s">
        <v>2786</v>
      </c>
      <c r="E10037" s="540" t="s">
        <v>14870</v>
      </c>
      <c r="F10037" s="556">
        <v>14080000</v>
      </c>
      <c r="G10037" s="541">
        <v>2023</v>
      </c>
      <c r="H10037" s="542">
        <f>VLOOKUP(G10037,[3]잔가율!$B$3:$C$33,2,FALSE)</f>
        <v>0.82599999999999996</v>
      </c>
      <c r="I10037" s="552">
        <f t="shared" si="156"/>
        <v>11630080</v>
      </c>
    </row>
    <row r="10038" spans="1:9">
      <c r="A10038" s="539">
        <v>10037</v>
      </c>
      <c r="B10038" s="540" t="s">
        <v>8534</v>
      </c>
      <c r="C10038" s="540" t="s">
        <v>12384</v>
      </c>
      <c r="D10038" s="540" t="s">
        <v>2786</v>
      </c>
      <c r="E10038" s="540" t="s">
        <v>14871</v>
      </c>
      <c r="F10038" s="556">
        <v>13070000</v>
      </c>
      <c r="G10038" s="541">
        <v>2023</v>
      </c>
      <c r="H10038" s="542">
        <f>VLOOKUP(G10038,[3]잔가율!$B$3:$C$33,2,FALSE)</f>
        <v>0.82599999999999996</v>
      </c>
      <c r="I10038" s="552">
        <f t="shared" si="156"/>
        <v>10795820</v>
      </c>
    </row>
    <row r="10039" spans="1:9">
      <c r="A10039" s="539">
        <v>10038</v>
      </c>
      <c r="B10039" s="540" t="s">
        <v>8534</v>
      </c>
      <c r="C10039" s="540" t="s">
        <v>12384</v>
      </c>
      <c r="D10039" s="540" t="s">
        <v>2786</v>
      </c>
      <c r="E10039" s="540" t="s">
        <v>14872</v>
      </c>
      <c r="F10039" s="556">
        <v>17030000</v>
      </c>
      <c r="G10039" s="541">
        <v>2023</v>
      </c>
      <c r="H10039" s="542">
        <f>VLOOKUP(G10039,[3]잔가율!$B$3:$C$33,2,FALSE)</f>
        <v>0.82599999999999996</v>
      </c>
      <c r="I10039" s="552">
        <f t="shared" si="156"/>
        <v>14066780</v>
      </c>
    </row>
    <row r="10040" spans="1:9">
      <c r="A10040" s="539">
        <v>10039</v>
      </c>
      <c r="B10040" s="540" t="s">
        <v>8534</v>
      </c>
      <c r="C10040" s="540" t="s">
        <v>12384</v>
      </c>
      <c r="D10040" s="540" t="s">
        <v>2786</v>
      </c>
      <c r="E10040" s="540" t="s">
        <v>14873</v>
      </c>
      <c r="F10040" s="556">
        <v>16930000</v>
      </c>
      <c r="G10040" s="541">
        <v>2023</v>
      </c>
      <c r="H10040" s="542">
        <f>VLOOKUP(G10040,[3]잔가율!$B$3:$C$33,2,FALSE)</f>
        <v>0.82599999999999996</v>
      </c>
      <c r="I10040" s="552">
        <f t="shared" si="156"/>
        <v>13984180</v>
      </c>
    </row>
    <row r="10041" spans="1:9">
      <c r="A10041" s="539">
        <v>10040</v>
      </c>
      <c r="B10041" s="540" t="s">
        <v>8534</v>
      </c>
      <c r="C10041" s="540" t="s">
        <v>12384</v>
      </c>
      <c r="D10041" s="540" t="s">
        <v>2786</v>
      </c>
      <c r="E10041" s="540" t="s">
        <v>14874</v>
      </c>
      <c r="F10041" s="556">
        <v>15170000</v>
      </c>
      <c r="G10041" s="541">
        <v>2023</v>
      </c>
      <c r="H10041" s="542">
        <f>VLOOKUP(G10041,[3]잔가율!$B$3:$C$33,2,FALSE)</f>
        <v>0.82599999999999996</v>
      </c>
      <c r="I10041" s="552">
        <f t="shared" si="156"/>
        <v>12530420</v>
      </c>
    </row>
    <row r="10042" spans="1:9">
      <c r="A10042" s="539">
        <v>10041</v>
      </c>
      <c r="B10042" s="540" t="s">
        <v>8534</v>
      </c>
      <c r="C10042" s="540" t="s">
        <v>12384</v>
      </c>
      <c r="D10042" s="540" t="s">
        <v>2786</v>
      </c>
      <c r="E10042" s="540" t="s">
        <v>14875</v>
      </c>
      <c r="F10042" s="556">
        <v>13130000</v>
      </c>
      <c r="G10042" s="541">
        <v>2023</v>
      </c>
      <c r="H10042" s="542">
        <f>VLOOKUP(G10042,[3]잔가율!$B$3:$C$33,2,FALSE)</f>
        <v>0.82599999999999996</v>
      </c>
      <c r="I10042" s="552">
        <f t="shared" si="156"/>
        <v>10845380</v>
      </c>
    </row>
    <row r="10043" spans="1:9">
      <c r="A10043" s="539">
        <v>10042</v>
      </c>
      <c r="B10043" s="540" t="s">
        <v>8534</v>
      </c>
      <c r="C10043" s="540" t="s">
        <v>12384</v>
      </c>
      <c r="D10043" s="540" t="s">
        <v>2786</v>
      </c>
      <c r="E10043" s="540" t="s">
        <v>14876</v>
      </c>
      <c r="F10043" s="556">
        <v>12980000</v>
      </c>
      <c r="G10043" s="541">
        <v>2023</v>
      </c>
      <c r="H10043" s="542">
        <f>VLOOKUP(G10043,[3]잔가율!$B$3:$C$33,2,FALSE)</f>
        <v>0.82599999999999996</v>
      </c>
      <c r="I10043" s="552">
        <f t="shared" si="156"/>
        <v>10721480</v>
      </c>
    </row>
    <row r="10044" spans="1:9">
      <c r="A10044" s="539">
        <v>10043</v>
      </c>
      <c r="B10044" s="540" t="s">
        <v>8534</v>
      </c>
      <c r="C10044" s="540" t="s">
        <v>12384</v>
      </c>
      <c r="D10044" s="540" t="s">
        <v>2786</v>
      </c>
      <c r="E10044" s="540" t="s">
        <v>14877</v>
      </c>
      <c r="F10044" s="556">
        <v>16500000</v>
      </c>
      <c r="G10044" s="541">
        <v>2023</v>
      </c>
      <c r="H10044" s="542">
        <f>VLOOKUP(G10044,[3]잔가율!$B$3:$C$33,2,FALSE)</f>
        <v>0.82599999999999996</v>
      </c>
      <c r="I10044" s="552">
        <f t="shared" si="156"/>
        <v>13629000</v>
      </c>
    </row>
    <row r="10045" spans="1:9">
      <c r="A10045" s="539">
        <v>10044</v>
      </c>
      <c r="B10045" s="540" t="s">
        <v>8534</v>
      </c>
      <c r="C10045" s="540" t="s">
        <v>12384</v>
      </c>
      <c r="D10045" s="540" t="s">
        <v>2786</v>
      </c>
      <c r="E10045" s="540" t="s">
        <v>14878</v>
      </c>
      <c r="F10045" s="556">
        <v>12200000</v>
      </c>
      <c r="G10045" s="541">
        <v>2023</v>
      </c>
      <c r="H10045" s="542">
        <f>VLOOKUP(G10045,[3]잔가율!$B$3:$C$33,2,FALSE)</f>
        <v>0.82599999999999996</v>
      </c>
      <c r="I10045" s="552">
        <f t="shared" si="156"/>
        <v>10077200</v>
      </c>
    </row>
    <row r="10046" spans="1:9">
      <c r="A10046" s="539">
        <v>10045</v>
      </c>
      <c r="B10046" s="540" t="s">
        <v>8534</v>
      </c>
      <c r="C10046" s="540" t="s">
        <v>12384</v>
      </c>
      <c r="D10046" s="540" t="s">
        <v>2786</v>
      </c>
      <c r="E10046" s="540" t="s">
        <v>14879</v>
      </c>
      <c r="F10046" s="556">
        <v>12600000</v>
      </c>
      <c r="G10046" s="541">
        <v>2023</v>
      </c>
      <c r="H10046" s="542">
        <f>VLOOKUP(G10046,[3]잔가율!$B$3:$C$33,2,FALSE)</f>
        <v>0.82599999999999996</v>
      </c>
      <c r="I10046" s="552">
        <f t="shared" si="156"/>
        <v>10407600</v>
      </c>
    </row>
    <row r="10047" spans="1:9">
      <c r="A10047" s="539">
        <v>10046</v>
      </c>
      <c r="B10047" s="540" t="s">
        <v>8534</v>
      </c>
      <c r="C10047" s="540" t="s">
        <v>12384</v>
      </c>
      <c r="D10047" s="540" t="s">
        <v>2786</v>
      </c>
      <c r="E10047" s="540" t="s">
        <v>14880</v>
      </c>
      <c r="F10047" s="556">
        <v>13500000</v>
      </c>
      <c r="G10047" s="541">
        <v>2023</v>
      </c>
      <c r="H10047" s="542">
        <f>VLOOKUP(G10047,[3]잔가율!$B$3:$C$33,2,FALSE)</f>
        <v>0.82599999999999996</v>
      </c>
      <c r="I10047" s="552">
        <f t="shared" si="156"/>
        <v>11151000</v>
      </c>
    </row>
    <row r="10048" spans="1:9">
      <c r="A10048" s="539">
        <v>10047</v>
      </c>
      <c r="B10048" s="540" t="s">
        <v>8534</v>
      </c>
      <c r="C10048" s="540" t="s">
        <v>12384</v>
      </c>
      <c r="D10048" s="540" t="s">
        <v>2786</v>
      </c>
      <c r="E10048" s="540" t="s">
        <v>14881</v>
      </c>
      <c r="F10048" s="556">
        <v>12700000</v>
      </c>
      <c r="G10048" s="541">
        <v>2023</v>
      </c>
      <c r="H10048" s="542">
        <f>VLOOKUP(G10048,[3]잔가율!$B$3:$C$33,2,FALSE)</f>
        <v>0.82599999999999996</v>
      </c>
      <c r="I10048" s="552">
        <f t="shared" si="156"/>
        <v>10490200</v>
      </c>
    </row>
    <row r="10049" spans="1:9">
      <c r="A10049" s="539">
        <v>10048</v>
      </c>
      <c r="B10049" s="540" t="s">
        <v>8534</v>
      </c>
      <c r="C10049" s="540" t="s">
        <v>12384</v>
      </c>
      <c r="D10049" s="540" t="s">
        <v>2786</v>
      </c>
      <c r="E10049" s="540" t="s">
        <v>14882</v>
      </c>
      <c r="F10049" s="556">
        <v>16610000</v>
      </c>
      <c r="G10049" s="541">
        <v>2023</v>
      </c>
      <c r="H10049" s="542">
        <f>VLOOKUP(G10049,[3]잔가율!$B$3:$C$33,2,FALSE)</f>
        <v>0.82599999999999996</v>
      </c>
      <c r="I10049" s="552">
        <f t="shared" si="156"/>
        <v>13719860</v>
      </c>
    </row>
    <row r="10050" spans="1:9">
      <c r="A10050" s="539">
        <v>10049</v>
      </c>
      <c r="B10050" s="540" t="s">
        <v>8534</v>
      </c>
      <c r="C10050" s="540" t="s">
        <v>12384</v>
      </c>
      <c r="D10050" s="540" t="s">
        <v>2786</v>
      </c>
      <c r="E10050" s="540" t="s">
        <v>14883</v>
      </c>
      <c r="F10050" s="556">
        <v>13100000</v>
      </c>
      <c r="G10050" s="541">
        <v>2023</v>
      </c>
      <c r="H10050" s="542">
        <f>VLOOKUP(G10050,[3]잔가율!$B$3:$C$33,2,FALSE)</f>
        <v>0.82599999999999996</v>
      </c>
      <c r="I10050" s="552">
        <f t="shared" ref="I10050:I10113" si="157">ROUNDDOWN(F10050*H10050,0)</f>
        <v>10820600</v>
      </c>
    </row>
    <row r="10051" spans="1:9">
      <c r="A10051" s="539">
        <v>10050</v>
      </c>
      <c r="B10051" s="540" t="s">
        <v>8534</v>
      </c>
      <c r="C10051" s="540" t="s">
        <v>12384</v>
      </c>
      <c r="D10051" s="540" t="s">
        <v>2786</v>
      </c>
      <c r="E10051" s="540" t="s">
        <v>14884</v>
      </c>
      <c r="F10051" s="556">
        <v>16500000</v>
      </c>
      <c r="G10051" s="541">
        <v>2023</v>
      </c>
      <c r="H10051" s="542">
        <f>VLOOKUP(G10051,[3]잔가율!$B$3:$C$33,2,FALSE)</f>
        <v>0.82599999999999996</v>
      </c>
      <c r="I10051" s="552">
        <f t="shared" si="157"/>
        <v>13629000</v>
      </c>
    </row>
    <row r="10052" spans="1:9">
      <c r="A10052" s="539">
        <v>10051</v>
      </c>
      <c r="B10052" s="540" t="s">
        <v>8534</v>
      </c>
      <c r="C10052" s="540" t="s">
        <v>12384</v>
      </c>
      <c r="D10052" s="540" t="s">
        <v>2786</v>
      </c>
      <c r="E10052" s="540" t="s">
        <v>14885</v>
      </c>
      <c r="F10052" s="556">
        <v>13080000</v>
      </c>
      <c r="G10052" s="541">
        <v>2023</v>
      </c>
      <c r="H10052" s="542">
        <f>VLOOKUP(G10052,[3]잔가율!$B$3:$C$33,2,FALSE)</f>
        <v>0.82599999999999996</v>
      </c>
      <c r="I10052" s="552">
        <f t="shared" si="157"/>
        <v>10804080</v>
      </c>
    </row>
    <row r="10053" spans="1:9">
      <c r="A10053" s="539">
        <v>10052</v>
      </c>
      <c r="B10053" s="540" t="s">
        <v>8534</v>
      </c>
      <c r="C10053" s="540" t="s">
        <v>12384</v>
      </c>
      <c r="D10053" s="540" t="s">
        <v>2786</v>
      </c>
      <c r="E10053" s="540" t="s">
        <v>14886</v>
      </c>
      <c r="F10053" s="556">
        <v>16430000</v>
      </c>
      <c r="G10053" s="541">
        <v>2023</v>
      </c>
      <c r="H10053" s="542">
        <f>VLOOKUP(G10053,[3]잔가율!$B$3:$C$33,2,FALSE)</f>
        <v>0.82599999999999996</v>
      </c>
      <c r="I10053" s="552">
        <f t="shared" si="157"/>
        <v>13571180</v>
      </c>
    </row>
    <row r="10054" spans="1:9">
      <c r="A10054" s="539">
        <v>10053</v>
      </c>
      <c r="B10054" s="544" t="s">
        <v>8534</v>
      </c>
      <c r="C10054" s="544" t="s">
        <v>12384</v>
      </c>
      <c r="D10054" s="544" t="s">
        <v>14887</v>
      </c>
      <c r="E10054" s="544" t="s">
        <v>14888</v>
      </c>
      <c r="F10054" s="559">
        <v>31960000</v>
      </c>
      <c r="G10054" s="541">
        <v>2023</v>
      </c>
      <c r="H10054" s="542">
        <f>VLOOKUP(G10054,[3]잔가율!$B$3:$C$33,2,FALSE)</f>
        <v>0.82599999999999996</v>
      </c>
      <c r="I10054" s="552">
        <f t="shared" si="157"/>
        <v>26398960</v>
      </c>
    </row>
    <row r="10055" spans="1:9">
      <c r="A10055" s="539">
        <v>10054</v>
      </c>
      <c r="B10055" s="544" t="s">
        <v>8534</v>
      </c>
      <c r="C10055" s="544" t="s">
        <v>12384</v>
      </c>
      <c r="D10055" s="544" t="s">
        <v>14889</v>
      </c>
      <c r="E10055" s="544" t="s">
        <v>14890</v>
      </c>
      <c r="F10055" s="559">
        <v>21670000</v>
      </c>
      <c r="G10055" s="541">
        <v>2023</v>
      </c>
      <c r="H10055" s="542">
        <f>VLOOKUP(G10055,[3]잔가율!$B$3:$C$33,2,FALSE)</f>
        <v>0.82599999999999996</v>
      </c>
      <c r="I10055" s="552">
        <f t="shared" si="157"/>
        <v>17899420</v>
      </c>
    </row>
    <row r="10056" spans="1:9">
      <c r="A10056" s="539">
        <v>10055</v>
      </c>
      <c r="B10056" s="544" t="s">
        <v>8534</v>
      </c>
      <c r="C10056" s="544" t="s">
        <v>12384</v>
      </c>
      <c r="D10056" s="544" t="s">
        <v>14891</v>
      </c>
      <c r="E10056" s="544" t="s">
        <v>14892</v>
      </c>
      <c r="F10056" s="559">
        <v>22100000</v>
      </c>
      <c r="G10056" s="541">
        <v>2023</v>
      </c>
      <c r="H10056" s="542">
        <f>VLOOKUP(G10056,[3]잔가율!$B$3:$C$33,2,FALSE)</f>
        <v>0.82599999999999996</v>
      </c>
      <c r="I10056" s="552">
        <f t="shared" si="157"/>
        <v>18254600</v>
      </c>
    </row>
    <row r="10057" spans="1:9">
      <c r="A10057" s="539">
        <v>10056</v>
      </c>
      <c r="B10057" s="544" t="s">
        <v>8534</v>
      </c>
      <c r="C10057" s="544" t="s">
        <v>12384</v>
      </c>
      <c r="D10057" s="544" t="s">
        <v>14891</v>
      </c>
      <c r="E10057" s="544" t="s">
        <v>14893</v>
      </c>
      <c r="F10057" s="559">
        <v>25130000</v>
      </c>
      <c r="G10057" s="541">
        <v>2023</v>
      </c>
      <c r="H10057" s="542">
        <f>VLOOKUP(G10057,[3]잔가율!$B$3:$C$33,2,FALSE)</f>
        <v>0.82599999999999996</v>
      </c>
      <c r="I10057" s="552">
        <f t="shared" si="157"/>
        <v>20757380</v>
      </c>
    </row>
    <row r="10058" spans="1:9">
      <c r="A10058" s="539">
        <v>10057</v>
      </c>
      <c r="B10058" s="414" t="s">
        <v>8534</v>
      </c>
      <c r="C10058" s="543" t="s">
        <v>12384</v>
      </c>
      <c r="D10058" s="543" t="s">
        <v>14894</v>
      </c>
      <c r="E10058" s="543" t="s">
        <v>14895</v>
      </c>
      <c r="F10058" s="562">
        <v>19510000</v>
      </c>
      <c r="G10058" s="541">
        <v>2023</v>
      </c>
      <c r="H10058" s="542">
        <f>VLOOKUP(G10058,[3]잔가율!$B$3:$C$33,2,FALSE)</f>
        <v>0.82599999999999996</v>
      </c>
      <c r="I10058" s="552">
        <f t="shared" si="157"/>
        <v>16115260</v>
      </c>
    </row>
    <row r="10059" spans="1:9">
      <c r="A10059" s="539">
        <v>10058</v>
      </c>
      <c r="B10059" s="414" t="s">
        <v>8534</v>
      </c>
      <c r="C10059" s="543" t="s">
        <v>12384</v>
      </c>
      <c r="D10059" s="543" t="s">
        <v>14894</v>
      </c>
      <c r="E10059" s="543" t="s">
        <v>14896</v>
      </c>
      <c r="F10059" s="562">
        <v>21660000</v>
      </c>
      <c r="G10059" s="541">
        <v>2023</v>
      </c>
      <c r="H10059" s="542">
        <f>VLOOKUP(G10059,[3]잔가율!$B$3:$C$33,2,FALSE)</f>
        <v>0.82599999999999996</v>
      </c>
      <c r="I10059" s="552">
        <f t="shared" si="157"/>
        <v>17891160</v>
      </c>
    </row>
    <row r="10060" spans="1:9">
      <c r="A10060" s="539">
        <v>10059</v>
      </c>
      <c r="B10060" s="414" t="s">
        <v>8534</v>
      </c>
      <c r="C10060" s="544" t="s">
        <v>12384</v>
      </c>
      <c r="D10060" s="544" t="s">
        <v>14894</v>
      </c>
      <c r="E10060" s="544" t="s">
        <v>14897</v>
      </c>
      <c r="F10060" s="560">
        <v>22600000</v>
      </c>
      <c r="G10060" s="541">
        <v>2023</v>
      </c>
      <c r="H10060" s="542">
        <f>VLOOKUP(G10060,[3]잔가율!$B$3:$C$33,2,FALSE)</f>
        <v>0.82599999999999996</v>
      </c>
      <c r="I10060" s="552">
        <f t="shared" si="157"/>
        <v>18667600</v>
      </c>
    </row>
    <row r="10061" spans="1:9">
      <c r="A10061" s="539">
        <v>10060</v>
      </c>
      <c r="B10061" s="414" t="s">
        <v>8534</v>
      </c>
      <c r="C10061" s="543" t="s">
        <v>12384</v>
      </c>
      <c r="D10061" s="543" t="s">
        <v>14894</v>
      </c>
      <c r="E10061" s="543" t="s">
        <v>14898</v>
      </c>
      <c r="F10061" s="562">
        <v>25310000</v>
      </c>
      <c r="G10061" s="541">
        <v>2023</v>
      </c>
      <c r="H10061" s="542">
        <f>VLOOKUP(G10061,[3]잔가율!$B$3:$C$33,2,FALSE)</f>
        <v>0.82599999999999996</v>
      </c>
      <c r="I10061" s="552">
        <f t="shared" si="157"/>
        <v>20906060</v>
      </c>
    </row>
    <row r="10062" spans="1:9">
      <c r="A10062" s="539">
        <v>10061</v>
      </c>
      <c r="B10062" s="414" t="s">
        <v>8534</v>
      </c>
      <c r="C10062" s="544" t="s">
        <v>12384</v>
      </c>
      <c r="D10062" s="544" t="s">
        <v>14894</v>
      </c>
      <c r="E10062" s="544" t="s">
        <v>14899</v>
      </c>
      <c r="F10062" s="560">
        <v>25210000</v>
      </c>
      <c r="G10062" s="541">
        <v>2023</v>
      </c>
      <c r="H10062" s="542">
        <f>VLOOKUP(G10062,[3]잔가율!$B$3:$C$33,2,FALSE)</f>
        <v>0.82599999999999996</v>
      </c>
      <c r="I10062" s="552">
        <f t="shared" si="157"/>
        <v>20823460</v>
      </c>
    </row>
    <row r="10063" spans="1:9">
      <c r="A10063" s="539">
        <v>10062</v>
      </c>
      <c r="B10063" s="414" t="s">
        <v>8534</v>
      </c>
      <c r="C10063" s="544" t="s">
        <v>12384</v>
      </c>
      <c r="D10063" s="544" t="s">
        <v>14894</v>
      </c>
      <c r="E10063" s="544" t="s">
        <v>14900</v>
      </c>
      <c r="F10063" s="560">
        <v>20250000</v>
      </c>
      <c r="G10063" s="541">
        <v>2023</v>
      </c>
      <c r="H10063" s="542">
        <f>VLOOKUP(G10063,[3]잔가율!$B$3:$C$33,2,FALSE)</f>
        <v>0.82599999999999996</v>
      </c>
      <c r="I10063" s="552">
        <f t="shared" si="157"/>
        <v>16726500</v>
      </c>
    </row>
    <row r="10064" spans="1:9">
      <c r="A10064" s="539">
        <v>10063</v>
      </c>
      <c r="B10064" s="414" t="s">
        <v>8534</v>
      </c>
      <c r="C10064" s="544" t="s">
        <v>12384</v>
      </c>
      <c r="D10064" s="544" t="s">
        <v>14894</v>
      </c>
      <c r="E10064" s="544" t="s">
        <v>14901</v>
      </c>
      <c r="F10064" s="560">
        <v>22110000</v>
      </c>
      <c r="G10064" s="541">
        <v>2023</v>
      </c>
      <c r="H10064" s="542">
        <f>VLOOKUP(G10064,[3]잔가율!$B$3:$C$33,2,FALSE)</f>
        <v>0.82599999999999996</v>
      </c>
      <c r="I10064" s="552">
        <f t="shared" si="157"/>
        <v>18262860</v>
      </c>
    </row>
    <row r="10065" spans="1:9">
      <c r="A10065" s="539">
        <v>10064</v>
      </c>
      <c r="B10065" s="414" t="s">
        <v>8534</v>
      </c>
      <c r="C10065" s="544" t="s">
        <v>12384</v>
      </c>
      <c r="D10065" s="544" t="s">
        <v>14894</v>
      </c>
      <c r="E10065" s="544" t="s">
        <v>14902</v>
      </c>
      <c r="F10065" s="560">
        <v>22530000</v>
      </c>
      <c r="G10065" s="541">
        <v>2023</v>
      </c>
      <c r="H10065" s="542">
        <f>VLOOKUP(G10065,[3]잔가율!$B$3:$C$33,2,FALSE)</f>
        <v>0.82599999999999996</v>
      </c>
      <c r="I10065" s="552">
        <f t="shared" si="157"/>
        <v>18609780</v>
      </c>
    </row>
    <row r="10066" spans="1:9">
      <c r="A10066" s="539">
        <v>10065</v>
      </c>
      <c r="B10066" s="414" t="s">
        <v>8534</v>
      </c>
      <c r="C10066" s="544" t="s">
        <v>12384</v>
      </c>
      <c r="D10066" s="544" t="s">
        <v>14894</v>
      </c>
      <c r="E10066" s="544" t="s">
        <v>14903</v>
      </c>
      <c r="F10066" s="560">
        <v>23750000</v>
      </c>
      <c r="G10066" s="541">
        <v>2023</v>
      </c>
      <c r="H10066" s="542">
        <f>VLOOKUP(G10066,[3]잔가율!$B$3:$C$33,2,FALSE)</f>
        <v>0.82599999999999996</v>
      </c>
      <c r="I10066" s="552">
        <f t="shared" si="157"/>
        <v>19617500</v>
      </c>
    </row>
    <row r="10067" spans="1:9">
      <c r="A10067" s="539">
        <v>10066</v>
      </c>
      <c r="B10067" s="414" t="s">
        <v>8534</v>
      </c>
      <c r="C10067" s="544" t="s">
        <v>12384</v>
      </c>
      <c r="D10067" s="544" t="s">
        <v>14894</v>
      </c>
      <c r="E10067" s="544" t="s">
        <v>14904</v>
      </c>
      <c r="F10067" s="560">
        <v>25350000</v>
      </c>
      <c r="G10067" s="541">
        <v>2023</v>
      </c>
      <c r="H10067" s="542">
        <f>VLOOKUP(G10067,[3]잔가율!$B$3:$C$33,2,FALSE)</f>
        <v>0.82599999999999996</v>
      </c>
      <c r="I10067" s="552">
        <f t="shared" si="157"/>
        <v>20939100</v>
      </c>
    </row>
    <row r="10068" spans="1:9">
      <c r="A10068" s="539">
        <v>10067</v>
      </c>
      <c r="B10068" s="414" t="s">
        <v>8534</v>
      </c>
      <c r="C10068" s="544" t="s">
        <v>12384</v>
      </c>
      <c r="D10068" s="544" t="s">
        <v>14894</v>
      </c>
      <c r="E10068" s="544" t="s">
        <v>14905</v>
      </c>
      <c r="F10068" s="560">
        <v>25370000</v>
      </c>
      <c r="G10068" s="541">
        <v>2023</v>
      </c>
      <c r="H10068" s="542">
        <f>VLOOKUP(G10068,[3]잔가율!$B$3:$C$33,2,FALSE)</f>
        <v>0.82599999999999996</v>
      </c>
      <c r="I10068" s="552">
        <f t="shared" si="157"/>
        <v>20955620</v>
      </c>
    </row>
    <row r="10069" spans="1:9">
      <c r="A10069" s="539">
        <v>10068</v>
      </c>
      <c r="B10069" s="414" t="s">
        <v>8534</v>
      </c>
      <c r="C10069" s="544" t="s">
        <v>12384</v>
      </c>
      <c r="D10069" s="544" t="s">
        <v>14894</v>
      </c>
      <c r="E10069" s="544" t="s">
        <v>14906</v>
      </c>
      <c r="F10069" s="560">
        <v>23580000</v>
      </c>
      <c r="G10069" s="541">
        <v>2023</v>
      </c>
      <c r="H10069" s="542">
        <f>VLOOKUP(G10069,[3]잔가율!$B$3:$C$33,2,FALSE)</f>
        <v>0.82599999999999996</v>
      </c>
      <c r="I10069" s="552">
        <f t="shared" si="157"/>
        <v>19477080</v>
      </c>
    </row>
    <row r="10070" spans="1:9">
      <c r="A10070" s="539">
        <v>10069</v>
      </c>
      <c r="B10070" s="414" t="s">
        <v>8534</v>
      </c>
      <c r="C10070" s="544" t="s">
        <v>12384</v>
      </c>
      <c r="D10070" s="544" t="s">
        <v>14894</v>
      </c>
      <c r="E10070" s="544" t="s">
        <v>14907</v>
      </c>
      <c r="F10070" s="560">
        <v>25980000</v>
      </c>
      <c r="G10070" s="541">
        <v>2023</v>
      </c>
      <c r="H10070" s="542">
        <f>VLOOKUP(G10070,[3]잔가율!$B$3:$C$33,2,FALSE)</f>
        <v>0.82599999999999996</v>
      </c>
      <c r="I10070" s="552">
        <f t="shared" si="157"/>
        <v>21459480</v>
      </c>
    </row>
    <row r="10071" spans="1:9">
      <c r="A10071" s="539">
        <v>10070</v>
      </c>
      <c r="B10071" s="414" t="s">
        <v>16663</v>
      </c>
      <c r="C10071" s="540" t="s">
        <v>12384</v>
      </c>
      <c r="D10071" s="540" t="s">
        <v>14894</v>
      </c>
      <c r="E10071" s="540" t="s">
        <v>14908</v>
      </c>
      <c r="F10071" s="558">
        <v>17550000</v>
      </c>
      <c r="G10071" s="541">
        <v>2023</v>
      </c>
      <c r="H10071" s="542">
        <f>VLOOKUP(G10071,[3]잔가율!$B$3:$C$33,2,FALSE)</f>
        <v>0.82599999999999996</v>
      </c>
      <c r="I10071" s="552">
        <f t="shared" si="157"/>
        <v>14496300</v>
      </c>
    </row>
    <row r="10072" spans="1:9">
      <c r="A10072" s="539">
        <v>10071</v>
      </c>
      <c r="B10072" s="414" t="s">
        <v>8534</v>
      </c>
      <c r="C10072" s="540" t="s">
        <v>12384</v>
      </c>
      <c r="D10072" s="540" t="s">
        <v>14894</v>
      </c>
      <c r="E10072" s="540" t="s">
        <v>14909</v>
      </c>
      <c r="F10072" s="558">
        <v>19300000</v>
      </c>
      <c r="G10072" s="541">
        <v>2023</v>
      </c>
      <c r="H10072" s="542">
        <f>VLOOKUP(G10072,[3]잔가율!$B$3:$C$33,2,FALSE)</f>
        <v>0.82599999999999996</v>
      </c>
      <c r="I10072" s="552">
        <f t="shared" si="157"/>
        <v>15941800</v>
      </c>
    </row>
    <row r="10073" spans="1:9">
      <c r="A10073" s="539">
        <v>10072</v>
      </c>
      <c r="B10073" s="414" t="s">
        <v>8534</v>
      </c>
      <c r="C10073" s="540" t="s">
        <v>12384</v>
      </c>
      <c r="D10073" s="540" t="s">
        <v>14894</v>
      </c>
      <c r="E10073" s="540" t="s">
        <v>14910</v>
      </c>
      <c r="F10073" s="558">
        <v>17190000</v>
      </c>
      <c r="G10073" s="541">
        <v>2023</v>
      </c>
      <c r="H10073" s="542">
        <f>VLOOKUP(G10073,[3]잔가율!$B$3:$C$33,2,FALSE)</f>
        <v>0.82599999999999996</v>
      </c>
      <c r="I10073" s="552">
        <f t="shared" si="157"/>
        <v>14198940</v>
      </c>
    </row>
    <row r="10074" spans="1:9">
      <c r="A10074" s="539">
        <v>10073</v>
      </c>
      <c r="B10074" s="414" t="s">
        <v>8534</v>
      </c>
      <c r="C10074" s="540" t="s">
        <v>12384</v>
      </c>
      <c r="D10074" s="540" t="s">
        <v>14894</v>
      </c>
      <c r="E10074" s="540" t="s">
        <v>14911</v>
      </c>
      <c r="F10074" s="558">
        <v>19830000</v>
      </c>
      <c r="G10074" s="541">
        <v>2023</v>
      </c>
      <c r="H10074" s="542">
        <f>VLOOKUP(G10074,[3]잔가율!$B$3:$C$33,2,FALSE)</f>
        <v>0.82599999999999996</v>
      </c>
      <c r="I10074" s="552">
        <f t="shared" si="157"/>
        <v>16379580</v>
      </c>
    </row>
    <row r="10075" spans="1:9">
      <c r="A10075" s="539">
        <v>10074</v>
      </c>
      <c r="B10075" s="414" t="s">
        <v>8534</v>
      </c>
      <c r="C10075" s="540" t="s">
        <v>12384</v>
      </c>
      <c r="D10075" s="540" t="s">
        <v>14894</v>
      </c>
      <c r="E10075" s="540" t="s">
        <v>14912</v>
      </c>
      <c r="F10075" s="558">
        <v>19000000</v>
      </c>
      <c r="G10075" s="541">
        <v>2023</v>
      </c>
      <c r="H10075" s="542">
        <f>VLOOKUP(G10075,[3]잔가율!$B$3:$C$33,2,FALSE)</f>
        <v>0.82599999999999996</v>
      </c>
      <c r="I10075" s="552">
        <f t="shared" si="157"/>
        <v>15694000</v>
      </c>
    </row>
    <row r="10076" spans="1:9">
      <c r="A10076" s="539">
        <v>10075</v>
      </c>
      <c r="B10076" s="414" t="s">
        <v>8534</v>
      </c>
      <c r="C10076" s="540" t="s">
        <v>12384</v>
      </c>
      <c r="D10076" s="540" t="s">
        <v>14894</v>
      </c>
      <c r="E10076" s="540" t="s">
        <v>14913</v>
      </c>
      <c r="F10076" s="558">
        <v>18500000</v>
      </c>
      <c r="G10076" s="541">
        <v>2023</v>
      </c>
      <c r="H10076" s="542">
        <f>VLOOKUP(G10076,[3]잔가율!$B$3:$C$33,2,FALSE)</f>
        <v>0.82599999999999996</v>
      </c>
      <c r="I10076" s="552">
        <f t="shared" si="157"/>
        <v>15281000</v>
      </c>
    </row>
    <row r="10077" spans="1:9">
      <c r="A10077" s="539">
        <v>10076</v>
      </c>
      <c r="B10077" s="414" t="s">
        <v>8534</v>
      </c>
      <c r="C10077" s="540" t="s">
        <v>12384</v>
      </c>
      <c r="D10077" s="540" t="s">
        <v>14894</v>
      </c>
      <c r="E10077" s="540" t="s">
        <v>14914</v>
      </c>
      <c r="F10077" s="558">
        <v>20300000</v>
      </c>
      <c r="G10077" s="541">
        <v>2023</v>
      </c>
      <c r="H10077" s="542">
        <f>VLOOKUP(G10077,[3]잔가율!$B$3:$C$33,2,FALSE)</f>
        <v>0.82599999999999996</v>
      </c>
      <c r="I10077" s="552">
        <f t="shared" si="157"/>
        <v>16767800</v>
      </c>
    </row>
    <row r="10078" spans="1:9">
      <c r="A10078" s="539">
        <v>10077</v>
      </c>
      <c r="B10078" s="414" t="s">
        <v>8534</v>
      </c>
      <c r="C10078" s="540" t="s">
        <v>12384</v>
      </c>
      <c r="D10078" s="540" t="s">
        <v>14894</v>
      </c>
      <c r="E10078" s="540" t="s">
        <v>14915</v>
      </c>
      <c r="F10078" s="558">
        <v>15570000</v>
      </c>
      <c r="G10078" s="541">
        <v>2023</v>
      </c>
      <c r="H10078" s="542">
        <f>VLOOKUP(G10078,[3]잔가율!$B$3:$C$33,2,FALSE)</f>
        <v>0.82599999999999996</v>
      </c>
      <c r="I10078" s="552">
        <f t="shared" si="157"/>
        <v>12860820</v>
      </c>
    </row>
    <row r="10079" spans="1:9">
      <c r="A10079" s="539">
        <v>10078</v>
      </c>
      <c r="B10079" s="414" t="s">
        <v>8534</v>
      </c>
      <c r="C10079" s="540" t="s">
        <v>12384</v>
      </c>
      <c r="D10079" s="540" t="s">
        <v>14894</v>
      </c>
      <c r="E10079" s="540" t="s">
        <v>14916</v>
      </c>
      <c r="F10079" s="558">
        <v>15680000</v>
      </c>
      <c r="G10079" s="541">
        <v>2023</v>
      </c>
      <c r="H10079" s="542">
        <f>VLOOKUP(G10079,[3]잔가율!$B$3:$C$33,2,FALSE)</f>
        <v>0.82599999999999996</v>
      </c>
      <c r="I10079" s="552">
        <f t="shared" si="157"/>
        <v>12951680</v>
      </c>
    </row>
    <row r="10080" spans="1:9">
      <c r="A10080" s="539">
        <v>10079</v>
      </c>
      <c r="B10080" s="414" t="s">
        <v>8534</v>
      </c>
      <c r="C10080" s="543" t="s">
        <v>12384</v>
      </c>
      <c r="D10080" s="543" t="s">
        <v>14917</v>
      </c>
      <c r="E10080" s="543" t="s">
        <v>14918</v>
      </c>
      <c r="F10080" s="562">
        <v>47950000</v>
      </c>
      <c r="G10080" s="541">
        <v>2023</v>
      </c>
      <c r="H10080" s="542">
        <f>VLOOKUP(G10080,[3]잔가율!$B$3:$C$33,2,FALSE)</f>
        <v>0.82599999999999996</v>
      </c>
      <c r="I10080" s="552">
        <f t="shared" si="157"/>
        <v>39606700</v>
      </c>
    </row>
    <row r="10081" spans="1:9">
      <c r="A10081" s="539">
        <v>10080</v>
      </c>
      <c r="B10081" s="414" t="s">
        <v>8534</v>
      </c>
      <c r="C10081" s="544" t="s">
        <v>12384</v>
      </c>
      <c r="D10081" s="544" t="s">
        <v>14917</v>
      </c>
      <c r="E10081" s="544" t="s">
        <v>14919</v>
      </c>
      <c r="F10081" s="560">
        <v>47450000</v>
      </c>
      <c r="G10081" s="541">
        <v>2023</v>
      </c>
      <c r="H10081" s="542">
        <f>VLOOKUP(G10081,[3]잔가율!$B$3:$C$33,2,FALSE)</f>
        <v>0.82599999999999996</v>
      </c>
      <c r="I10081" s="552">
        <f t="shared" si="157"/>
        <v>39193700</v>
      </c>
    </row>
    <row r="10082" spans="1:9">
      <c r="A10082" s="539">
        <v>10081</v>
      </c>
      <c r="B10082" s="414" t="s">
        <v>8534</v>
      </c>
      <c r="C10082" s="543" t="s">
        <v>12384</v>
      </c>
      <c r="D10082" s="543" t="s">
        <v>14917</v>
      </c>
      <c r="E10082" s="543" t="s">
        <v>14920</v>
      </c>
      <c r="F10082" s="562">
        <v>35750000</v>
      </c>
      <c r="G10082" s="541">
        <v>2023</v>
      </c>
      <c r="H10082" s="542">
        <f>VLOOKUP(G10082,[3]잔가율!$B$3:$C$33,2,FALSE)</f>
        <v>0.82599999999999996</v>
      </c>
      <c r="I10082" s="552">
        <f t="shared" si="157"/>
        <v>29529500</v>
      </c>
    </row>
    <row r="10083" spans="1:9">
      <c r="A10083" s="539">
        <v>10082</v>
      </c>
      <c r="B10083" s="414" t="s">
        <v>8534</v>
      </c>
      <c r="C10083" s="544" t="s">
        <v>12384</v>
      </c>
      <c r="D10083" s="544" t="s">
        <v>14917</v>
      </c>
      <c r="E10083" s="544" t="s">
        <v>14921</v>
      </c>
      <c r="F10083" s="560">
        <v>44650000</v>
      </c>
      <c r="G10083" s="541">
        <v>2023</v>
      </c>
      <c r="H10083" s="542">
        <f>VLOOKUP(G10083,[3]잔가율!$B$3:$C$33,2,FALSE)</f>
        <v>0.82599999999999996</v>
      </c>
      <c r="I10083" s="552">
        <f t="shared" si="157"/>
        <v>36880900</v>
      </c>
    </row>
    <row r="10084" spans="1:9">
      <c r="A10084" s="539">
        <v>10083</v>
      </c>
      <c r="B10084" s="414" t="s">
        <v>8534</v>
      </c>
      <c r="C10084" s="544" t="s">
        <v>12384</v>
      </c>
      <c r="D10084" s="544" t="s">
        <v>14917</v>
      </c>
      <c r="E10084" s="544" t="s">
        <v>14922</v>
      </c>
      <c r="F10084" s="560">
        <v>41130000</v>
      </c>
      <c r="G10084" s="541">
        <v>2023</v>
      </c>
      <c r="H10084" s="542">
        <f>VLOOKUP(G10084,[3]잔가율!$B$3:$C$33,2,FALSE)</f>
        <v>0.82599999999999996</v>
      </c>
      <c r="I10084" s="552">
        <f t="shared" si="157"/>
        <v>33973380</v>
      </c>
    </row>
    <row r="10085" spans="1:9">
      <c r="A10085" s="539">
        <v>10084</v>
      </c>
      <c r="B10085" s="414" t="s">
        <v>8534</v>
      </c>
      <c r="C10085" s="544" t="s">
        <v>12384</v>
      </c>
      <c r="D10085" s="544" t="s">
        <v>14917</v>
      </c>
      <c r="E10085" s="544" t="s">
        <v>14923</v>
      </c>
      <c r="F10085" s="560">
        <v>42810000</v>
      </c>
      <c r="G10085" s="541">
        <v>2023</v>
      </c>
      <c r="H10085" s="542">
        <f>VLOOKUP(G10085,[3]잔가율!$B$3:$C$33,2,FALSE)</f>
        <v>0.82599999999999996</v>
      </c>
      <c r="I10085" s="552">
        <f t="shared" si="157"/>
        <v>35361060</v>
      </c>
    </row>
    <row r="10086" spans="1:9">
      <c r="A10086" s="539">
        <v>10085</v>
      </c>
      <c r="B10086" s="414" t="s">
        <v>8534</v>
      </c>
      <c r="C10086" s="544" t="s">
        <v>12384</v>
      </c>
      <c r="D10086" s="544" t="s">
        <v>14917</v>
      </c>
      <c r="E10086" s="544" t="s">
        <v>14924</v>
      </c>
      <c r="F10086" s="560">
        <v>47580000</v>
      </c>
      <c r="G10086" s="541">
        <v>2023</v>
      </c>
      <c r="H10086" s="542">
        <f>VLOOKUP(G10086,[3]잔가율!$B$3:$C$33,2,FALSE)</f>
        <v>0.82599999999999996</v>
      </c>
      <c r="I10086" s="552">
        <f t="shared" si="157"/>
        <v>39301080</v>
      </c>
    </row>
    <row r="10087" spans="1:9">
      <c r="A10087" s="539">
        <v>10086</v>
      </c>
      <c r="B10087" s="414" t="s">
        <v>8534</v>
      </c>
      <c r="C10087" s="544" t="s">
        <v>12384</v>
      </c>
      <c r="D10087" s="544" t="s">
        <v>14917</v>
      </c>
      <c r="E10087" s="544" t="s">
        <v>14925</v>
      </c>
      <c r="F10087" s="560">
        <v>49020000</v>
      </c>
      <c r="G10087" s="541">
        <v>2023</v>
      </c>
      <c r="H10087" s="542">
        <f>VLOOKUP(G10087,[3]잔가율!$B$3:$C$33,2,FALSE)</f>
        <v>0.82599999999999996</v>
      </c>
      <c r="I10087" s="552">
        <f t="shared" si="157"/>
        <v>40490520</v>
      </c>
    </row>
    <row r="10088" spans="1:9">
      <c r="A10088" s="539">
        <v>10087</v>
      </c>
      <c r="B10088" s="414" t="s">
        <v>8534</v>
      </c>
      <c r="C10088" s="544" t="s">
        <v>12384</v>
      </c>
      <c r="D10088" s="544" t="s">
        <v>14917</v>
      </c>
      <c r="E10088" s="544" t="s">
        <v>14926</v>
      </c>
      <c r="F10088" s="560">
        <v>53510000</v>
      </c>
      <c r="G10088" s="541">
        <v>2023</v>
      </c>
      <c r="H10088" s="542">
        <f>VLOOKUP(G10088,[3]잔가율!$B$3:$C$33,2,FALSE)</f>
        <v>0.82599999999999996</v>
      </c>
      <c r="I10088" s="552">
        <f t="shared" si="157"/>
        <v>44199260</v>
      </c>
    </row>
    <row r="10089" spans="1:9">
      <c r="A10089" s="539">
        <v>10088</v>
      </c>
      <c r="B10089" s="414" t="s">
        <v>8534</v>
      </c>
      <c r="C10089" s="544" t="s">
        <v>12384</v>
      </c>
      <c r="D10089" s="544" t="s">
        <v>14917</v>
      </c>
      <c r="E10089" s="544" t="s">
        <v>14927</v>
      </c>
      <c r="F10089" s="560">
        <v>45920000</v>
      </c>
      <c r="G10089" s="541">
        <v>2023</v>
      </c>
      <c r="H10089" s="542">
        <f>VLOOKUP(G10089,[3]잔가율!$B$3:$C$33,2,FALSE)</f>
        <v>0.82599999999999996</v>
      </c>
      <c r="I10089" s="552">
        <f t="shared" si="157"/>
        <v>37929920</v>
      </c>
    </row>
    <row r="10090" spans="1:9">
      <c r="A10090" s="539">
        <v>10089</v>
      </c>
      <c r="B10090" s="414" t="s">
        <v>16663</v>
      </c>
      <c r="C10090" s="540" t="s">
        <v>12384</v>
      </c>
      <c r="D10090" s="540" t="s">
        <v>14928</v>
      </c>
      <c r="E10090" s="540" t="s">
        <v>14929</v>
      </c>
      <c r="F10090" s="558">
        <v>39200000</v>
      </c>
      <c r="G10090" s="541">
        <v>2023</v>
      </c>
      <c r="H10090" s="542">
        <f>VLOOKUP(G10090,[3]잔가율!$B$3:$C$33,2,FALSE)</f>
        <v>0.82599999999999996</v>
      </c>
      <c r="I10090" s="552">
        <f t="shared" si="157"/>
        <v>32379200</v>
      </c>
    </row>
    <row r="10091" spans="1:9">
      <c r="A10091" s="539">
        <v>10090</v>
      </c>
      <c r="B10091" s="414" t="s">
        <v>8534</v>
      </c>
      <c r="C10091" s="540" t="s">
        <v>12384</v>
      </c>
      <c r="D10091" s="540" t="s">
        <v>14928</v>
      </c>
      <c r="E10091" s="540" t="s">
        <v>14930</v>
      </c>
      <c r="F10091" s="558">
        <v>39200000</v>
      </c>
      <c r="G10091" s="541">
        <v>2023</v>
      </c>
      <c r="H10091" s="542">
        <f>VLOOKUP(G10091,[3]잔가율!$B$3:$C$33,2,FALSE)</f>
        <v>0.82599999999999996</v>
      </c>
      <c r="I10091" s="552">
        <f t="shared" si="157"/>
        <v>32379200</v>
      </c>
    </row>
    <row r="10092" spans="1:9">
      <c r="A10092" s="539">
        <v>10091</v>
      </c>
      <c r="B10092" s="414" t="s">
        <v>8534</v>
      </c>
      <c r="C10092" s="540" t="s">
        <v>12384</v>
      </c>
      <c r="D10092" s="540" t="s">
        <v>14928</v>
      </c>
      <c r="E10092" s="540" t="s">
        <v>14931</v>
      </c>
      <c r="F10092" s="558">
        <v>39300000</v>
      </c>
      <c r="G10092" s="541">
        <v>2023</v>
      </c>
      <c r="H10092" s="542">
        <f>VLOOKUP(G10092,[3]잔가율!$B$3:$C$33,2,FALSE)</f>
        <v>0.82599999999999996</v>
      </c>
      <c r="I10092" s="552">
        <f t="shared" si="157"/>
        <v>32461800</v>
      </c>
    </row>
    <row r="10093" spans="1:9">
      <c r="A10093" s="539">
        <v>10092</v>
      </c>
      <c r="B10093" s="414" t="s">
        <v>8534</v>
      </c>
      <c r="C10093" s="540" t="s">
        <v>12384</v>
      </c>
      <c r="D10093" s="540" t="s">
        <v>14928</v>
      </c>
      <c r="E10093" s="540" t="s">
        <v>14932</v>
      </c>
      <c r="F10093" s="558">
        <v>39600000</v>
      </c>
      <c r="G10093" s="541">
        <v>2023</v>
      </c>
      <c r="H10093" s="542">
        <f>VLOOKUP(G10093,[3]잔가율!$B$3:$C$33,2,FALSE)</f>
        <v>0.82599999999999996</v>
      </c>
      <c r="I10093" s="552">
        <f t="shared" si="157"/>
        <v>32709600</v>
      </c>
    </row>
    <row r="10094" spans="1:9">
      <c r="A10094" s="539">
        <v>10093</v>
      </c>
      <c r="B10094" s="414" t="s">
        <v>8534</v>
      </c>
      <c r="C10094" s="540" t="s">
        <v>12384</v>
      </c>
      <c r="D10094" s="540" t="s">
        <v>14928</v>
      </c>
      <c r="E10094" s="540" t="s">
        <v>14933</v>
      </c>
      <c r="F10094" s="558">
        <v>36490000</v>
      </c>
      <c r="G10094" s="541">
        <v>2023</v>
      </c>
      <c r="H10094" s="542">
        <f>VLOOKUP(G10094,[3]잔가율!$B$3:$C$33,2,FALSE)</f>
        <v>0.82599999999999996</v>
      </c>
      <c r="I10094" s="552">
        <f t="shared" si="157"/>
        <v>30140740</v>
      </c>
    </row>
    <row r="10095" spans="1:9">
      <c r="A10095" s="539">
        <v>10094</v>
      </c>
      <c r="B10095" s="414" t="s">
        <v>8534</v>
      </c>
      <c r="C10095" s="540" t="s">
        <v>12384</v>
      </c>
      <c r="D10095" s="540" t="s">
        <v>14928</v>
      </c>
      <c r="E10095" s="540" t="s">
        <v>14934</v>
      </c>
      <c r="F10095" s="558">
        <v>36250000</v>
      </c>
      <c r="G10095" s="541">
        <v>2023</v>
      </c>
      <c r="H10095" s="542">
        <f>VLOOKUP(G10095,[3]잔가율!$B$3:$C$33,2,FALSE)</f>
        <v>0.82599999999999996</v>
      </c>
      <c r="I10095" s="552">
        <f t="shared" si="157"/>
        <v>29942500</v>
      </c>
    </row>
    <row r="10096" spans="1:9">
      <c r="A10096" s="539">
        <v>10095</v>
      </c>
      <c r="B10096" s="414" t="s">
        <v>8534</v>
      </c>
      <c r="C10096" s="540" t="s">
        <v>12384</v>
      </c>
      <c r="D10096" s="540" t="s">
        <v>14928</v>
      </c>
      <c r="E10096" s="540" t="s">
        <v>14935</v>
      </c>
      <c r="F10096" s="558">
        <v>36900000</v>
      </c>
      <c r="G10096" s="541">
        <v>2023</v>
      </c>
      <c r="H10096" s="542">
        <f>VLOOKUP(G10096,[3]잔가율!$B$3:$C$33,2,FALSE)</f>
        <v>0.82599999999999996</v>
      </c>
      <c r="I10096" s="552">
        <f t="shared" si="157"/>
        <v>30479400</v>
      </c>
    </row>
    <row r="10097" spans="1:9">
      <c r="A10097" s="539">
        <v>10096</v>
      </c>
      <c r="B10097" s="414" t="s">
        <v>8534</v>
      </c>
      <c r="C10097" s="540" t="s">
        <v>12384</v>
      </c>
      <c r="D10097" s="540" t="s">
        <v>14928</v>
      </c>
      <c r="E10097" s="540" t="s">
        <v>14936</v>
      </c>
      <c r="F10097" s="558">
        <v>35280000</v>
      </c>
      <c r="G10097" s="541">
        <v>2023</v>
      </c>
      <c r="H10097" s="542">
        <f>VLOOKUP(G10097,[3]잔가율!$B$3:$C$33,2,FALSE)</f>
        <v>0.82599999999999996</v>
      </c>
      <c r="I10097" s="552">
        <f t="shared" si="157"/>
        <v>29141280</v>
      </c>
    </row>
    <row r="10098" spans="1:9">
      <c r="A10098" s="539">
        <v>10097</v>
      </c>
      <c r="B10098" s="414" t="s">
        <v>8534</v>
      </c>
      <c r="C10098" s="540" t="s">
        <v>12384</v>
      </c>
      <c r="D10098" s="540" t="s">
        <v>14928</v>
      </c>
      <c r="E10098" s="540" t="s">
        <v>14937</v>
      </c>
      <c r="F10098" s="558">
        <v>35900000</v>
      </c>
      <c r="G10098" s="541">
        <v>2023</v>
      </c>
      <c r="H10098" s="542">
        <f>VLOOKUP(G10098,[3]잔가율!$B$3:$C$33,2,FALSE)</f>
        <v>0.82599999999999996</v>
      </c>
      <c r="I10098" s="552">
        <f t="shared" si="157"/>
        <v>29653400</v>
      </c>
    </row>
    <row r="10099" spans="1:9">
      <c r="A10099" s="539">
        <v>10098</v>
      </c>
      <c r="B10099" s="414" t="s">
        <v>8534</v>
      </c>
      <c r="C10099" s="540" t="s">
        <v>12384</v>
      </c>
      <c r="D10099" s="540" t="s">
        <v>14928</v>
      </c>
      <c r="E10099" s="540" t="s">
        <v>14938</v>
      </c>
      <c r="F10099" s="558">
        <v>36420000</v>
      </c>
      <c r="G10099" s="541">
        <v>2023</v>
      </c>
      <c r="H10099" s="542">
        <f>VLOOKUP(G10099,[3]잔가율!$B$3:$C$33,2,FALSE)</f>
        <v>0.82599999999999996</v>
      </c>
      <c r="I10099" s="552">
        <f t="shared" si="157"/>
        <v>30082920</v>
      </c>
    </row>
    <row r="10100" spans="1:9">
      <c r="A10100" s="539">
        <v>10099</v>
      </c>
      <c r="B10100" s="414" t="s">
        <v>8534</v>
      </c>
      <c r="C10100" s="540" t="s">
        <v>12384</v>
      </c>
      <c r="D10100" s="540" t="s">
        <v>14928</v>
      </c>
      <c r="E10100" s="540" t="s">
        <v>14939</v>
      </c>
      <c r="F10100" s="558">
        <v>42200000</v>
      </c>
      <c r="G10100" s="541">
        <v>2023</v>
      </c>
      <c r="H10100" s="542">
        <f>VLOOKUP(G10100,[3]잔가율!$B$3:$C$33,2,FALSE)</f>
        <v>0.82599999999999996</v>
      </c>
      <c r="I10100" s="552">
        <f t="shared" si="157"/>
        <v>34857200</v>
      </c>
    </row>
    <row r="10101" spans="1:9">
      <c r="A10101" s="539">
        <v>10100</v>
      </c>
      <c r="B10101" s="414" t="s">
        <v>8534</v>
      </c>
      <c r="C10101" s="540" t="s">
        <v>12384</v>
      </c>
      <c r="D10101" s="540" t="s">
        <v>14928</v>
      </c>
      <c r="E10101" s="540" t="s">
        <v>14940</v>
      </c>
      <c r="F10101" s="558">
        <v>42200000</v>
      </c>
      <c r="G10101" s="541">
        <v>2023</v>
      </c>
      <c r="H10101" s="542">
        <f>VLOOKUP(G10101,[3]잔가율!$B$3:$C$33,2,FALSE)</f>
        <v>0.82599999999999996</v>
      </c>
      <c r="I10101" s="552">
        <f t="shared" si="157"/>
        <v>34857200</v>
      </c>
    </row>
    <row r="10102" spans="1:9">
      <c r="A10102" s="539">
        <v>10101</v>
      </c>
      <c r="B10102" s="414" t="s">
        <v>8534</v>
      </c>
      <c r="C10102" s="540" t="s">
        <v>12384</v>
      </c>
      <c r="D10102" s="540" t="s">
        <v>14928</v>
      </c>
      <c r="E10102" s="540" t="s">
        <v>14941</v>
      </c>
      <c r="F10102" s="558">
        <v>39340000</v>
      </c>
      <c r="G10102" s="541">
        <v>2023</v>
      </c>
      <c r="H10102" s="542">
        <f>VLOOKUP(G10102,[3]잔가율!$B$3:$C$33,2,FALSE)</f>
        <v>0.82599999999999996</v>
      </c>
      <c r="I10102" s="552">
        <f t="shared" si="157"/>
        <v>32494840</v>
      </c>
    </row>
    <row r="10103" spans="1:9">
      <c r="A10103" s="539">
        <v>10102</v>
      </c>
      <c r="B10103" s="414" t="s">
        <v>8534</v>
      </c>
      <c r="C10103" s="540" t="s">
        <v>12384</v>
      </c>
      <c r="D10103" s="540" t="s">
        <v>14928</v>
      </c>
      <c r="E10103" s="540" t="s">
        <v>14942</v>
      </c>
      <c r="F10103" s="558">
        <v>39340000</v>
      </c>
      <c r="G10103" s="541">
        <v>2023</v>
      </c>
      <c r="H10103" s="542">
        <f>VLOOKUP(G10103,[3]잔가율!$B$3:$C$33,2,FALSE)</f>
        <v>0.82599999999999996</v>
      </c>
      <c r="I10103" s="552">
        <f t="shared" si="157"/>
        <v>32494840</v>
      </c>
    </row>
    <row r="10104" spans="1:9">
      <c r="A10104" s="539">
        <v>10103</v>
      </c>
      <c r="B10104" s="414" t="s">
        <v>8534</v>
      </c>
      <c r="C10104" s="540" t="s">
        <v>12384</v>
      </c>
      <c r="D10104" s="540" t="s">
        <v>14943</v>
      </c>
      <c r="E10104" s="540" t="s">
        <v>14944</v>
      </c>
      <c r="F10104" s="558">
        <v>33540000</v>
      </c>
      <c r="G10104" s="541">
        <v>2023</v>
      </c>
      <c r="H10104" s="542">
        <f>VLOOKUP(G10104,[3]잔가율!$B$3:$C$33,2,FALSE)</f>
        <v>0.82599999999999996</v>
      </c>
      <c r="I10104" s="552">
        <f t="shared" si="157"/>
        <v>27704040</v>
      </c>
    </row>
    <row r="10105" spans="1:9">
      <c r="A10105" s="539">
        <v>10104</v>
      </c>
      <c r="B10105" s="414" t="s">
        <v>8534</v>
      </c>
      <c r="C10105" s="540" t="s">
        <v>12384</v>
      </c>
      <c r="D10105" s="540" t="s">
        <v>14943</v>
      </c>
      <c r="E10105" s="540" t="s">
        <v>14945</v>
      </c>
      <c r="F10105" s="558">
        <v>31700000</v>
      </c>
      <c r="G10105" s="541">
        <v>2023</v>
      </c>
      <c r="H10105" s="542">
        <f>VLOOKUP(G10105,[3]잔가율!$B$3:$C$33,2,FALSE)</f>
        <v>0.82599999999999996</v>
      </c>
      <c r="I10105" s="552">
        <f t="shared" si="157"/>
        <v>26184200</v>
      </c>
    </row>
    <row r="10106" spans="1:9">
      <c r="A10106" s="539">
        <v>10105</v>
      </c>
      <c r="B10106" s="414" t="s">
        <v>8534</v>
      </c>
      <c r="C10106" s="540" t="s">
        <v>12384</v>
      </c>
      <c r="D10106" s="540" t="s">
        <v>14943</v>
      </c>
      <c r="E10106" s="540" t="s">
        <v>14946</v>
      </c>
      <c r="F10106" s="558">
        <v>31840000</v>
      </c>
      <c r="G10106" s="541">
        <v>2023</v>
      </c>
      <c r="H10106" s="542">
        <f>VLOOKUP(G10106,[3]잔가율!$B$3:$C$33,2,FALSE)</f>
        <v>0.82599999999999996</v>
      </c>
      <c r="I10106" s="552">
        <f t="shared" si="157"/>
        <v>26299840</v>
      </c>
    </row>
    <row r="10107" spans="1:9">
      <c r="A10107" s="539">
        <v>10106</v>
      </c>
      <c r="B10107" s="414" t="s">
        <v>8534</v>
      </c>
      <c r="C10107" s="540" t="s">
        <v>12384</v>
      </c>
      <c r="D10107" s="540" t="s">
        <v>14943</v>
      </c>
      <c r="E10107" s="540" t="s">
        <v>14947</v>
      </c>
      <c r="F10107" s="558">
        <v>32150000</v>
      </c>
      <c r="G10107" s="541">
        <v>2023</v>
      </c>
      <c r="H10107" s="542">
        <f>VLOOKUP(G10107,[3]잔가율!$B$3:$C$33,2,FALSE)</f>
        <v>0.82599999999999996</v>
      </c>
      <c r="I10107" s="552">
        <f t="shared" si="157"/>
        <v>26555900</v>
      </c>
    </row>
    <row r="10108" spans="1:9">
      <c r="A10108" s="539">
        <v>10107</v>
      </c>
      <c r="B10108" s="414" t="s">
        <v>8534</v>
      </c>
      <c r="C10108" s="540" t="s">
        <v>12384</v>
      </c>
      <c r="D10108" s="540" t="s">
        <v>14943</v>
      </c>
      <c r="E10108" s="540" t="s">
        <v>14948</v>
      </c>
      <c r="F10108" s="558">
        <v>29350000</v>
      </c>
      <c r="G10108" s="541">
        <v>2023</v>
      </c>
      <c r="H10108" s="542">
        <f>VLOOKUP(G10108,[3]잔가율!$B$3:$C$33,2,FALSE)</f>
        <v>0.82599999999999996</v>
      </c>
      <c r="I10108" s="552">
        <f t="shared" si="157"/>
        <v>24243100</v>
      </c>
    </row>
    <row r="10109" spans="1:9">
      <c r="A10109" s="539">
        <v>10108</v>
      </c>
      <c r="B10109" s="414" t="s">
        <v>16663</v>
      </c>
      <c r="C10109" s="540" t="s">
        <v>12384</v>
      </c>
      <c r="D10109" s="540" t="s">
        <v>14943</v>
      </c>
      <c r="E10109" s="540" t="s">
        <v>14949</v>
      </c>
      <c r="F10109" s="558">
        <v>30100000</v>
      </c>
      <c r="G10109" s="541">
        <v>2023</v>
      </c>
      <c r="H10109" s="542">
        <f>VLOOKUP(G10109,[3]잔가율!$B$3:$C$33,2,FALSE)</f>
        <v>0.82599999999999996</v>
      </c>
      <c r="I10109" s="552">
        <f t="shared" si="157"/>
        <v>24862600</v>
      </c>
    </row>
    <row r="10110" spans="1:9">
      <c r="A10110" s="539">
        <v>10109</v>
      </c>
      <c r="B10110" s="414" t="s">
        <v>8534</v>
      </c>
      <c r="C10110" s="540" t="s">
        <v>12384</v>
      </c>
      <c r="D10110" s="540" t="s">
        <v>14943</v>
      </c>
      <c r="E10110" s="540" t="s">
        <v>14950</v>
      </c>
      <c r="F10110" s="558">
        <v>29070000</v>
      </c>
      <c r="G10110" s="541">
        <v>2023</v>
      </c>
      <c r="H10110" s="542">
        <f>VLOOKUP(G10110,[3]잔가율!$B$3:$C$33,2,FALSE)</f>
        <v>0.82599999999999996</v>
      </c>
      <c r="I10110" s="552">
        <f t="shared" si="157"/>
        <v>24011820</v>
      </c>
    </row>
    <row r="10111" spans="1:9">
      <c r="A10111" s="539">
        <v>10110</v>
      </c>
      <c r="B10111" s="414" t="s">
        <v>8534</v>
      </c>
      <c r="C10111" s="540" t="s">
        <v>12384</v>
      </c>
      <c r="D10111" s="540" t="s">
        <v>14943</v>
      </c>
      <c r="E10111" s="540" t="s">
        <v>14951</v>
      </c>
      <c r="F10111" s="558">
        <v>29780000</v>
      </c>
      <c r="G10111" s="541">
        <v>2023</v>
      </c>
      <c r="H10111" s="542">
        <f>VLOOKUP(G10111,[3]잔가율!$B$3:$C$33,2,FALSE)</f>
        <v>0.82599999999999996</v>
      </c>
      <c r="I10111" s="552">
        <f t="shared" si="157"/>
        <v>24598280</v>
      </c>
    </row>
    <row r="10112" spans="1:9">
      <c r="A10112" s="539">
        <v>10111</v>
      </c>
      <c r="B10112" s="414" t="s">
        <v>8534</v>
      </c>
      <c r="C10112" s="540" t="s">
        <v>12384</v>
      </c>
      <c r="D10112" s="540" t="s">
        <v>14952</v>
      </c>
      <c r="E10112" s="540" t="s">
        <v>14953</v>
      </c>
      <c r="F10112" s="558">
        <v>26340000</v>
      </c>
      <c r="G10112" s="541">
        <v>2023</v>
      </c>
      <c r="H10112" s="542">
        <f>VLOOKUP(G10112,[3]잔가율!$B$3:$C$33,2,FALSE)</f>
        <v>0.82599999999999996</v>
      </c>
      <c r="I10112" s="552">
        <f t="shared" si="157"/>
        <v>21756840</v>
      </c>
    </row>
    <row r="10113" spans="1:9">
      <c r="A10113" s="539">
        <v>10112</v>
      </c>
      <c r="B10113" s="414" t="s">
        <v>8534</v>
      </c>
      <c r="C10113" s="540" t="s">
        <v>12384</v>
      </c>
      <c r="D10113" s="540" t="s">
        <v>14952</v>
      </c>
      <c r="E10113" s="540" t="s">
        <v>14954</v>
      </c>
      <c r="F10113" s="558">
        <v>26920000</v>
      </c>
      <c r="G10113" s="541">
        <v>2023</v>
      </c>
      <c r="H10113" s="542">
        <f>VLOOKUP(G10113,[3]잔가율!$B$3:$C$33,2,FALSE)</f>
        <v>0.82599999999999996</v>
      </c>
      <c r="I10113" s="552">
        <f t="shared" si="157"/>
        <v>22235920</v>
      </c>
    </row>
    <row r="10114" spans="1:9">
      <c r="A10114" s="539">
        <v>10113</v>
      </c>
      <c r="B10114" s="414" t="s">
        <v>8534</v>
      </c>
      <c r="C10114" s="540" t="s">
        <v>12384</v>
      </c>
      <c r="D10114" s="540" t="s">
        <v>14952</v>
      </c>
      <c r="E10114" s="540" t="s">
        <v>14955</v>
      </c>
      <c r="F10114" s="558">
        <v>22160000</v>
      </c>
      <c r="G10114" s="541">
        <v>2023</v>
      </c>
      <c r="H10114" s="542">
        <f>VLOOKUP(G10114,[3]잔가율!$B$3:$C$33,2,FALSE)</f>
        <v>0.82599999999999996</v>
      </c>
      <c r="I10114" s="552">
        <f t="shared" ref="I10114:I10177" si="158">ROUNDDOWN(F10114*H10114,0)</f>
        <v>18304160</v>
      </c>
    </row>
    <row r="10115" spans="1:9">
      <c r="A10115" s="539">
        <v>10114</v>
      </c>
      <c r="B10115" s="414" t="s">
        <v>8534</v>
      </c>
      <c r="C10115" s="540" t="s">
        <v>12384</v>
      </c>
      <c r="D10115" s="540" t="s">
        <v>14952</v>
      </c>
      <c r="E10115" s="540" t="s">
        <v>14956</v>
      </c>
      <c r="F10115" s="558">
        <v>22160000</v>
      </c>
      <c r="G10115" s="541">
        <v>2023</v>
      </c>
      <c r="H10115" s="542">
        <f>VLOOKUP(G10115,[3]잔가율!$B$3:$C$33,2,FALSE)</f>
        <v>0.82599999999999996</v>
      </c>
      <c r="I10115" s="552">
        <f t="shared" si="158"/>
        <v>18304160</v>
      </c>
    </row>
    <row r="10116" spans="1:9">
      <c r="A10116" s="539">
        <v>10115</v>
      </c>
      <c r="B10116" s="414" t="s">
        <v>8534</v>
      </c>
      <c r="C10116" s="540" t="s">
        <v>12384</v>
      </c>
      <c r="D10116" s="540" t="s">
        <v>14952</v>
      </c>
      <c r="E10116" s="540" t="s">
        <v>14957</v>
      </c>
      <c r="F10116" s="558">
        <v>22400000</v>
      </c>
      <c r="G10116" s="541">
        <v>2023</v>
      </c>
      <c r="H10116" s="542">
        <f>VLOOKUP(G10116,[3]잔가율!$B$3:$C$33,2,FALSE)</f>
        <v>0.82599999999999996</v>
      </c>
      <c r="I10116" s="552">
        <f t="shared" si="158"/>
        <v>18502400</v>
      </c>
    </row>
    <row r="10117" spans="1:9">
      <c r="A10117" s="539">
        <v>10116</v>
      </c>
      <c r="B10117" s="414" t="s">
        <v>8534</v>
      </c>
      <c r="C10117" s="540" t="s">
        <v>12384</v>
      </c>
      <c r="D10117" s="540" t="s">
        <v>14952</v>
      </c>
      <c r="E10117" s="540" t="s">
        <v>14958</v>
      </c>
      <c r="F10117" s="558">
        <v>24310000</v>
      </c>
      <c r="G10117" s="541">
        <v>2023</v>
      </c>
      <c r="H10117" s="542">
        <f>VLOOKUP(G10117,[3]잔가율!$B$3:$C$33,2,FALSE)</f>
        <v>0.82599999999999996</v>
      </c>
      <c r="I10117" s="552">
        <f t="shared" si="158"/>
        <v>20080060</v>
      </c>
    </row>
    <row r="10118" spans="1:9">
      <c r="A10118" s="539">
        <v>10117</v>
      </c>
      <c r="B10118" s="414" t="s">
        <v>8534</v>
      </c>
      <c r="C10118" s="540" t="s">
        <v>12384</v>
      </c>
      <c r="D10118" s="540" t="s">
        <v>14952</v>
      </c>
      <c r="E10118" s="540" t="s">
        <v>14959</v>
      </c>
      <c r="F10118" s="558">
        <v>23980000</v>
      </c>
      <c r="G10118" s="541">
        <v>2023</v>
      </c>
      <c r="H10118" s="542">
        <f>VLOOKUP(G10118,[3]잔가율!$B$3:$C$33,2,FALSE)</f>
        <v>0.82599999999999996</v>
      </c>
      <c r="I10118" s="552">
        <f t="shared" si="158"/>
        <v>19807480</v>
      </c>
    </row>
    <row r="10119" spans="1:9">
      <c r="A10119" s="539">
        <v>10118</v>
      </c>
      <c r="B10119" s="414" t="s">
        <v>8534</v>
      </c>
      <c r="C10119" s="540" t="s">
        <v>12384</v>
      </c>
      <c r="D10119" s="540" t="s">
        <v>14952</v>
      </c>
      <c r="E10119" s="540" t="s">
        <v>14960</v>
      </c>
      <c r="F10119" s="558">
        <v>24200000</v>
      </c>
      <c r="G10119" s="541">
        <v>2023</v>
      </c>
      <c r="H10119" s="542">
        <f>VLOOKUP(G10119,[3]잔가율!$B$3:$C$33,2,FALSE)</f>
        <v>0.82599999999999996</v>
      </c>
      <c r="I10119" s="552">
        <f t="shared" si="158"/>
        <v>19989200</v>
      </c>
    </row>
    <row r="10120" spans="1:9">
      <c r="A10120" s="539">
        <v>10119</v>
      </c>
      <c r="B10120" s="414" t="s">
        <v>8534</v>
      </c>
      <c r="C10120" s="540" t="s">
        <v>12384</v>
      </c>
      <c r="D10120" s="540" t="s">
        <v>14952</v>
      </c>
      <c r="E10120" s="540" t="s">
        <v>14961</v>
      </c>
      <c r="F10120" s="558">
        <v>23980000</v>
      </c>
      <c r="G10120" s="541">
        <v>2023</v>
      </c>
      <c r="H10120" s="542">
        <f>VLOOKUP(G10120,[3]잔가율!$B$3:$C$33,2,FALSE)</f>
        <v>0.82599999999999996</v>
      </c>
      <c r="I10120" s="552">
        <f t="shared" si="158"/>
        <v>19807480</v>
      </c>
    </row>
    <row r="10121" spans="1:9">
      <c r="A10121" s="539">
        <v>10120</v>
      </c>
      <c r="B10121" s="414" t="s">
        <v>8534</v>
      </c>
      <c r="C10121" s="540" t="s">
        <v>12384</v>
      </c>
      <c r="D10121" s="540" t="s">
        <v>14952</v>
      </c>
      <c r="E10121" s="540" t="s">
        <v>14962</v>
      </c>
      <c r="F10121" s="558">
        <v>24380000</v>
      </c>
      <c r="G10121" s="541">
        <v>2023</v>
      </c>
      <c r="H10121" s="542">
        <f>VLOOKUP(G10121,[3]잔가율!$B$3:$C$33,2,FALSE)</f>
        <v>0.82599999999999996</v>
      </c>
      <c r="I10121" s="552">
        <f t="shared" si="158"/>
        <v>20137880</v>
      </c>
    </row>
    <row r="10122" spans="1:9">
      <c r="A10122" s="539">
        <v>10121</v>
      </c>
      <c r="B10122" s="414" t="s">
        <v>8534</v>
      </c>
      <c r="C10122" s="540" t="s">
        <v>12384</v>
      </c>
      <c r="D10122" s="540" t="s">
        <v>14952</v>
      </c>
      <c r="E10122" s="540" t="s">
        <v>14963</v>
      </c>
      <c r="F10122" s="558">
        <v>24380000</v>
      </c>
      <c r="G10122" s="541">
        <v>2023</v>
      </c>
      <c r="H10122" s="542">
        <f>VLOOKUP(G10122,[3]잔가율!$B$3:$C$33,2,FALSE)</f>
        <v>0.82599999999999996</v>
      </c>
      <c r="I10122" s="552">
        <f t="shared" si="158"/>
        <v>20137880</v>
      </c>
    </row>
    <row r="10123" spans="1:9">
      <c r="A10123" s="539">
        <v>10122</v>
      </c>
      <c r="B10123" s="414" t="s">
        <v>8534</v>
      </c>
      <c r="C10123" s="540" t="s">
        <v>12384</v>
      </c>
      <c r="D10123" s="540" t="s">
        <v>14952</v>
      </c>
      <c r="E10123" s="540" t="s">
        <v>14964</v>
      </c>
      <c r="F10123" s="558">
        <v>23360000</v>
      </c>
      <c r="G10123" s="541">
        <v>2023</v>
      </c>
      <c r="H10123" s="542">
        <f>VLOOKUP(G10123,[3]잔가율!$B$3:$C$33,2,FALSE)</f>
        <v>0.82599999999999996</v>
      </c>
      <c r="I10123" s="552">
        <f t="shared" si="158"/>
        <v>19295360</v>
      </c>
    </row>
    <row r="10124" spans="1:9">
      <c r="A10124" s="539">
        <v>10123</v>
      </c>
      <c r="B10124" s="414" t="s">
        <v>8534</v>
      </c>
      <c r="C10124" s="540" t="s">
        <v>12384</v>
      </c>
      <c r="D10124" s="540" t="s">
        <v>14952</v>
      </c>
      <c r="E10124" s="540" t="s">
        <v>14965</v>
      </c>
      <c r="F10124" s="558">
        <v>24380000</v>
      </c>
      <c r="G10124" s="541">
        <v>2023</v>
      </c>
      <c r="H10124" s="542">
        <f>VLOOKUP(G10124,[3]잔가율!$B$3:$C$33,2,FALSE)</f>
        <v>0.82599999999999996</v>
      </c>
      <c r="I10124" s="552">
        <f t="shared" si="158"/>
        <v>20137880</v>
      </c>
    </row>
    <row r="10125" spans="1:9">
      <c r="A10125" s="539">
        <v>10124</v>
      </c>
      <c r="B10125" s="414" t="s">
        <v>8534</v>
      </c>
      <c r="C10125" s="540" t="s">
        <v>12384</v>
      </c>
      <c r="D10125" s="540" t="s">
        <v>14952</v>
      </c>
      <c r="E10125" s="540" t="s">
        <v>14966</v>
      </c>
      <c r="F10125" s="558">
        <v>24380000</v>
      </c>
      <c r="G10125" s="541">
        <v>2023</v>
      </c>
      <c r="H10125" s="542">
        <f>VLOOKUP(G10125,[3]잔가율!$B$3:$C$33,2,FALSE)</f>
        <v>0.82599999999999996</v>
      </c>
      <c r="I10125" s="552">
        <f t="shared" si="158"/>
        <v>20137880</v>
      </c>
    </row>
    <row r="10126" spans="1:9">
      <c r="A10126" s="539">
        <v>10125</v>
      </c>
      <c r="B10126" s="414" t="s">
        <v>8534</v>
      </c>
      <c r="C10126" s="540" t="s">
        <v>12384</v>
      </c>
      <c r="D10126" s="540" t="s">
        <v>14952</v>
      </c>
      <c r="E10126" s="540" t="s">
        <v>14967</v>
      </c>
      <c r="F10126" s="558">
        <v>24780000</v>
      </c>
      <c r="G10126" s="541">
        <v>2023</v>
      </c>
      <c r="H10126" s="542">
        <f>VLOOKUP(G10126,[3]잔가율!$B$3:$C$33,2,FALSE)</f>
        <v>0.82599999999999996</v>
      </c>
      <c r="I10126" s="552">
        <f t="shared" si="158"/>
        <v>20468280</v>
      </c>
    </row>
    <row r="10127" spans="1:9">
      <c r="A10127" s="539">
        <v>10126</v>
      </c>
      <c r="B10127" s="414" t="s">
        <v>8534</v>
      </c>
      <c r="C10127" s="540" t="s">
        <v>12384</v>
      </c>
      <c r="D10127" s="540" t="s">
        <v>14952</v>
      </c>
      <c r="E10127" s="540" t="s">
        <v>14968</v>
      </c>
      <c r="F10127" s="558">
        <v>24780000</v>
      </c>
      <c r="G10127" s="541">
        <v>2023</v>
      </c>
      <c r="H10127" s="542">
        <f>VLOOKUP(G10127,[3]잔가율!$B$3:$C$33,2,FALSE)</f>
        <v>0.82599999999999996</v>
      </c>
      <c r="I10127" s="552">
        <f t="shared" si="158"/>
        <v>20468280</v>
      </c>
    </row>
    <row r="10128" spans="1:9">
      <c r="A10128" s="539">
        <v>10127</v>
      </c>
      <c r="B10128" s="414" t="s">
        <v>16663</v>
      </c>
      <c r="C10128" s="540" t="s">
        <v>12384</v>
      </c>
      <c r="D10128" s="540" t="s">
        <v>14952</v>
      </c>
      <c r="E10128" s="540" t="s">
        <v>14969</v>
      </c>
      <c r="F10128" s="558">
        <v>25590000</v>
      </c>
      <c r="G10128" s="541">
        <v>2023</v>
      </c>
      <c r="H10128" s="542">
        <f>VLOOKUP(G10128,[3]잔가율!$B$3:$C$33,2,FALSE)</f>
        <v>0.82599999999999996</v>
      </c>
      <c r="I10128" s="552">
        <f t="shared" si="158"/>
        <v>21137340</v>
      </c>
    </row>
    <row r="10129" spans="1:9">
      <c r="A10129" s="539">
        <v>10128</v>
      </c>
      <c r="B10129" s="414" t="s">
        <v>8534</v>
      </c>
      <c r="C10129" s="540" t="s">
        <v>12384</v>
      </c>
      <c r="D10129" s="540" t="s">
        <v>14952</v>
      </c>
      <c r="E10129" s="540" t="s">
        <v>14970</v>
      </c>
      <c r="F10129" s="558">
        <v>25590000</v>
      </c>
      <c r="G10129" s="541">
        <v>2023</v>
      </c>
      <c r="H10129" s="542">
        <f>VLOOKUP(G10129,[3]잔가율!$B$3:$C$33,2,FALSE)</f>
        <v>0.82599999999999996</v>
      </c>
      <c r="I10129" s="552">
        <f t="shared" si="158"/>
        <v>21137340</v>
      </c>
    </row>
    <row r="10130" spans="1:9">
      <c r="A10130" s="539">
        <v>10129</v>
      </c>
      <c r="B10130" s="414" t="s">
        <v>8534</v>
      </c>
      <c r="C10130" s="540" t="s">
        <v>12384</v>
      </c>
      <c r="D10130" s="540" t="s">
        <v>14952</v>
      </c>
      <c r="E10130" s="540" t="s">
        <v>14971</v>
      </c>
      <c r="F10130" s="558">
        <v>20880000</v>
      </c>
      <c r="G10130" s="541">
        <v>2023</v>
      </c>
      <c r="H10130" s="542">
        <f>VLOOKUP(G10130,[3]잔가율!$B$3:$C$33,2,FALSE)</f>
        <v>0.82599999999999996</v>
      </c>
      <c r="I10130" s="552">
        <f t="shared" si="158"/>
        <v>17246880</v>
      </c>
    </row>
    <row r="10131" spans="1:9">
      <c r="A10131" s="539">
        <v>10130</v>
      </c>
      <c r="B10131" s="414" t="s">
        <v>8534</v>
      </c>
      <c r="C10131" s="540" t="s">
        <v>12384</v>
      </c>
      <c r="D10131" s="540" t="s">
        <v>14952</v>
      </c>
      <c r="E10131" s="540" t="s">
        <v>14972</v>
      </c>
      <c r="F10131" s="558">
        <v>20880000</v>
      </c>
      <c r="G10131" s="541">
        <v>2023</v>
      </c>
      <c r="H10131" s="542">
        <f>VLOOKUP(G10131,[3]잔가율!$B$3:$C$33,2,FALSE)</f>
        <v>0.82599999999999996</v>
      </c>
      <c r="I10131" s="552">
        <f t="shared" si="158"/>
        <v>17246880</v>
      </c>
    </row>
    <row r="10132" spans="1:9">
      <c r="A10132" s="539">
        <v>10131</v>
      </c>
      <c r="B10132" s="414" t="s">
        <v>8534</v>
      </c>
      <c r="C10132" s="540" t="s">
        <v>12384</v>
      </c>
      <c r="D10132" s="540" t="s">
        <v>14952</v>
      </c>
      <c r="E10132" s="540" t="s">
        <v>14973</v>
      </c>
      <c r="F10132" s="558">
        <v>20880000</v>
      </c>
      <c r="G10132" s="541">
        <v>2023</v>
      </c>
      <c r="H10132" s="542">
        <f>VLOOKUP(G10132,[3]잔가율!$B$3:$C$33,2,FALSE)</f>
        <v>0.82599999999999996</v>
      </c>
      <c r="I10132" s="552">
        <f t="shared" si="158"/>
        <v>17246880</v>
      </c>
    </row>
    <row r="10133" spans="1:9">
      <c r="A10133" s="539">
        <v>10132</v>
      </c>
      <c r="B10133" s="414" t="s">
        <v>8534</v>
      </c>
      <c r="C10133" s="540" t="s">
        <v>12384</v>
      </c>
      <c r="D10133" s="540" t="s">
        <v>14952</v>
      </c>
      <c r="E10133" s="540" t="s">
        <v>14974</v>
      </c>
      <c r="F10133" s="558">
        <v>20910000</v>
      </c>
      <c r="G10133" s="541">
        <v>2023</v>
      </c>
      <c r="H10133" s="542">
        <f>VLOOKUP(G10133,[3]잔가율!$B$3:$C$33,2,FALSE)</f>
        <v>0.82599999999999996</v>
      </c>
      <c r="I10133" s="552">
        <f t="shared" si="158"/>
        <v>17271660</v>
      </c>
    </row>
    <row r="10134" spans="1:9">
      <c r="A10134" s="539">
        <v>10133</v>
      </c>
      <c r="B10134" s="414" t="s">
        <v>8534</v>
      </c>
      <c r="C10134" s="540" t="s">
        <v>12384</v>
      </c>
      <c r="D10134" s="540" t="s">
        <v>14952</v>
      </c>
      <c r="E10134" s="540" t="s">
        <v>14975</v>
      </c>
      <c r="F10134" s="558">
        <v>21300000</v>
      </c>
      <c r="G10134" s="541">
        <v>2023</v>
      </c>
      <c r="H10134" s="542">
        <f>VLOOKUP(G10134,[3]잔가율!$B$3:$C$33,2,FALSE)</f>
        <v>0.82599999999999996</v>
      </c>
      <c r="I10134" s="552">
        <f t="shared" si="158"/>
        <v>17593800</v>
      </c>
    </row>
    <row r="10135" spans="1:9">
      <c r="A10135" s="539">
        <v>10134</v>
      </c>
      <c r="B10135" s="414" t="s">
        <v>8534</v>
      </c>
      <c r="C10135" s="540" t="s">
        <v>12384</v>
      </c>
      <c r="D10135" s="540" t="s">
        <v>14952</v>
      </c>
      <c r="E10135" s="540" t="s">
        <v>14976</v>
      </c>
      <c r="F10135" s="558">
        <v>22600000</v>
      </c>
      <c r="G10135" s="541">
        <v>2023</v>
      </c>
      <c r="H10135" s="542">
        <f>VLOOKUP(G10135,[3]잔가율!$B$3:$C$33,2,FALSE)</f>
        <v>0.82599999999999996</v>
      </c>
      <c r="I10135" s="552">
        <f t="shared" si="158"/>
        <v>18667600</v>
      </c>
    </row>
    <row r="10136" spans="1:9">
      <c r="A10136" s="539">
        <v>10135</v>
      </c>
      <c r="B10136" s="414" t="s">
        <v>8534</v>
      </c>
      <c r="C10136" s="540" t="s">
        <v>12384</v>
      </c>
      <c r="D10136" s="540" t="s">
        <v>14952</v>
      </c>
      <c r="E10136" s="540" t="s">
        <v>14977</v>
      </c>
      <c r="F10136" s="558">
        <v>22600000</v>
      </c>
      <c r="G10136" s="541">
        <v>2023</v>
      </c>
      <c r="H10136" s="542">
        <f>VLOOKUP(G10136,[3]잔가율!$B$3:$C$33,2,FALSE)</f>
        <v>0.82599999999999996</v>
      </c>
      <c r="I10136" s="552">
        <f t="shared" si="158"/>
        <v>18667600</v>
      </c>
    </row>
    <row r="10137" spans="1:9">
      <c r="A10137" s="539">
        <v>10136</v>
      </c>
      <c r="B10137" s="414" t="s">
        <v>8534</v>
      </c>
      <c r="C10137" s="540" t="s">
        <v>12384</v>
      </c>
      <c r="D10137" s="540" t="s">
        <v>14952</v>
      </c>
      <c r="E10137" s="540" t="s">
        <v>14978</v>
      </c>
      <c r="F10137" s="558">
        <v>22500000</v>
      </c>
      <c r="G10137" s="541">
        <v>2023</v>
      </c>
      <c r="H10137" s="542">
        <f>VLOOKUP(G10137,[3]잔가율!$B$3:$C$33,2,FALSE)</f>
        <v>0.82599999999999996</v>
      </c>
      <c r="I10137" s="552">
        <f t="shared" si="158"/>
        <v>18585000</v>
      </c>
    </row>
    <row r="10138" spans="1:9">
      <c r="A10138" s="539">
        <v>10137</v>
      </c>
      <c r="B10138" s="414" t="s">
        <v>8534</v>
      </c>
      <c r="C10138" s="540" t="s">
        <v>12384</v>
      </c>
      <c r="D10138" s="540" t="s">
        <v>14952</v>
      </c>
      <c r="E10138" s="540" t="s">
        <v>14979</v>
      </c>
      <c r="F10138" s="558">
        <v>22500000</v>
      </c>
      <c r="G10138" s="541">
        <v>2023</v>
      </c>
      <c r="H10138" s="542">
        <f>VLOOKUP(G10138,[3]잔가율!$B$3:$C$33,2,FALSE)</f>
        <v>0.82599999999999996</v>
      </c>
      <c r="I10138" s="552">
        <f t="shared" si="158"/>
        <v>18585000</v>
      </c>
    </row>
    <row r="10139" spans="1:9">
      <c r="A10139" s="539">
        <v>10138</v>
      </c>
      <c r="B10139" s="414" t="s">
        <v>8534</v>
      </c>
      <c r="C10139" s="540" t="s">
        <v>12384</v>
      </c>
      <c r="D10139" s="540" t="s">
        <v>14952</v>
      </c>
      <c r="E10139" s="540" t="s">
        <v>14980</v>
      </c>
      <c r="F10139" s="558">
        <v>22350000</v>
      </c>
      <c r="G10139" s="541">
        <v>2023</v>
      </c>
      <c r="H10139" s="542">
        <f>VLOOKUP(G10139,[3]잔가율!$B$3:$C$33,2,FALSE)</f>
        <v>0.82599999999999996</v>
      </c>
      <c r="I10139" s="552">
        <f t="shared" si="158"/>
        <v>18461100</v>
      </c>
    </row>
    <row r="10140" spans="1:9">
      <c r="A10140" s="539">
        <v>10139</v>
      </c>
      <c r="B10140" s="414" t="s">
        <v>8534</v>
      </c>
      <c r="C10140" s="540" t="s">
        <v>12384</v>
      </c>
      <c r="D10140" s="540" t="s">
        <v>14952</v>
      </c>
      <c r="E10140" s="540" t="s">
        <v>14981</v>
      </c>
      <c r="F10140" s="558">
        <v>22180000</v>
      </c>
      <c r="G10140" s="541">
        <v>2023</v>
      </c>
      <c r="H10140" s="542">
        <f>VLOOKUP(G10140,[3]잔가율!$B$3:$C$33,2,FALSE)</f>
        <v>0.82599999999999996</v>
      </c>
      <c r="I10140" s="552">
        <f t="shared" si="158"/>
        <v>18320680</v>
      </c>
    </row>
    <row r="10141" spans="1:9">
      <c r="A10141" s="539">
        <v>10140</v>
      </c>
      <c r="B10141" s="414" t="s">
        <v>8534</v>
      </c>
      <c r="C10141" s="540" t="s">
        <v>12384</v>
      </c>
      <c r="D10141" s="540" t="s">
        <v>14952</v>
      </c>
      <c r="E10141" s="540" t="s">
        <v>14982</v>
      </c>
      <c r="F10141" s="558">
        <v>22640000</v>
      </c>
      <c r="G10141" s="541">
        <v>2023</v>
      </c>
      <c r="H10141" s="542">
        <f>VLOOKUP(G10141,[3]잔가율!$B$3:$C$33,2,FALSE)</f>
        <v>0.82599999999999996</v>
      </c>
      <c r="I10141" s="552">
        <f t="shared" si="158"/>
        <v>18700640</v>
      </c>
    </row>
    <row r="10142" spans="1:9">
      <c r="A10142" s="539">
        <v>10141</v>
      </c>
      <c r="B10142" s="414" t="s">
        <v>8534</v>
      </c>
      <c r="C10142" s="540" t="s">
        <v>12384</v>
      </c>
      <c r="D10142" s="540" t="s">
        <v>14952</v>
      </c>
      <c r="E10142" s="540" t="s">
        <v>14983</v>
      </c>
      <c r="F10142" s="558">
        <v>23450000</v>
      </c>
      <c r="G10142" s="541">
        <v>2023</v>
      </c>
      <c r="H10142" s="542">
        <f>VLOOKUP(G10142,[3]잔가율!$B$3:$C$33,2,FALSE)</f>
        <v>0.82599999999999996</v>
      </c>
      <c r="I10142" s="552">
        <f t="shared" si="158"/>
        <v>19369700</v>
      </c>
    </row>
    <row r="10143" spans="1:9">
      <c r="A10143" s="539">
        <v>10142</v>
      </c>
      <c r="B10143" s="414" t="s">
        <v>8534</v>
      </c>
      <c r="C10143" s="540" t="s">
        <v>12384</v>
      </c>
      <c r="D10143" s="540" t="s">
        <v>14952</v>
      </c>
      <c r="E10143" s="540" t="s">
        <v>14984</v>
      </c>
      <c r="F10143" s="558">
        <v>23450000</v>
      </c>
      <c r="G10143" s="541">
        <v>2023</v>
      </c>
      <c r="H10143" s="542">
        <f>VLOOKUP(G10143,[3]잔가율!$B$3:$C$33,2,FALSE)</f>
        <v>0.82599999999999996</v>
      </c>
      <c r="I10143" s="552">
        <f t="shared" si="158"/>
        <v>19369700</v>
      </c>
    </row>
    <row r="10144" spans="1:9">
      <c r="A10144" s="539">
        <v>10143</v>
      </c>
      <c r="B10144" s="540" t="s">
        <v>8534</v>
      </c>
      <c r="C10144" s="540" t="s">
        <v>12384</v>
      </c>
      <c r="D10144" s="540" t="s">
        <v>14985</v>
      </c>
      <c r="E10144" s="540" t="s">
        <v>14986</v>
      </c>
      <c r="F10144" s="556">
        <v>33700000</v>
      </c>
      <c r="G10144" s="541">
        <v>2023</v>
      </c>
      <c r="H10144" s="542">
        <f>VLOOKUP(G10144,[3]잔가율!$B$3:$C$33,2,FALSE)</f>
        <v>0.82599999999999996</v>
      </c>
      <c r="I10144" s="552">
        <f t="shared" si="158"/>
        <v>27836200</v>
      </c>
    </row>
    <row r="10145" spans="1:9">
      <c r="A10145" s="539">
        <v>10144</v>
      </c>
      <c r="B10145" s="540" t="s">
        <v>8534</v>
      </c>
      <c r="C10145" s="540" t="s">
        <v>12384</v>
      </c>
      <c r="D10145" s="540" t="s">
        <v>14985</v>
      </c>
      <c r="E10145" s="540" t="s">
        <v>14987</v>
      </c>
      <c r="F10145" s="556">
        <v>43460000</v>
      </c>
      <c r="G10145" s="541">
        <v>2023</v>
      </c>
      <c r="H10145" s="542">
        <f>VLOOKUP(G10145,[3]잔가율!$B$3:$C$33,2,FALSE)</f>
        <v>0.82599999999999996</v>
      </c>
      <c r="I10145" s="552">
        <f t="shared" si="158"/>
        <v>35897960</v>
      </c>
    </row>
    <row r="10146" spans="1:9">
      <c r="A10146" s="539">
        <v>10145</v>
      </c>
      <c r="B10146" s="540" t="s">
        <v>8534</v>
      </c>
      <c r="C10146" s="540" t="s">
        <v>12384</v>
      </c>
      <c r="D10146" s="540" t="s">
        <v>14985</v>
      </c>
      <c r="E10146" s="540" t="s">
        <v>14988</v>
      </c>
      <c r="F10146" s="556">
        <v>40340000</v>
      </c>
      <c r="G10146" s="541">
        <v>2023</v>
      </c>
      <c r="H10146" s="542">
        <f>VLOOKUP(G10146,[3]잔가율!$B$3:$C$33,2,FALSE)</f>
        <v>0.82599999999999996</v>
      </c>
      <c r="I10146" s="552">
        <f t="shared" si="158"/>
        <v>33320840</v>
      </c>
    </row>
    <row r="10147" spans="1:9">
      <c r="A10147" s="539">
        <v>10146</v>
      </c>
      <c r="B10147" s="540" t="s">
        <v>8534</v>
      </c>
      <c r="C10147" s="540" t="s">
        <v>12384</v>
      </c>
      <c r="D10147" s="540" t="s">
        <v>14985</v>
      </c>
      <c r="E10147" s="540" t="s">
        <v>14989</v>
      </c>
      <c r="F10147" s="556">
        <v>39980000</v>
      </c>
      <c r="G10147" s="541">
        <v>2023</v>
      </c>
      <c r="H10147" s="542">
        <f>VLOOKUP(G10147,[3]잔가율!$B$3:$C$33,2,FALSE)</f>
        <v>0.82599999999999996</v>
      </c>
      <c r="I10147" s="552">
        <f t="shared" si="158"/>
        <v>33023480</v>
      </c>
    </row>
    <row r="10148" spans="1:9">
      <c r="A10148" s="539">
        <v>10147</v>
      </c>
      <c r="B10148" s="540" t="s">
        <v>8534</v>
      </c>
      <c r="C10148" s="540" t="s">
        <v>12384</v>
      </c>
      <c r="D10148" s="540" t="s">
        <v>14985</v>
      </c>
      <c r="E10148" s="540" t="s">
        <v>14990</v>
      </c>
      <c r="F10148" s="556">
        <v>47660000</v>
      </c>
      <c r="G10148" s="541">
        <v>2023</v>
      </c>
      <c r="H10148" s="542">
        <f>VLOOKUP(G10148,[3]잔가율!$B$3:$C$33,2,FALSE)</f>
        <v>0.82599999999999996</v>
      </c>
      <c r="I10148" s="552">
        <f t="shared" si="158"/>
        <v>39367160</v>
      </c>
    </row>
    <row r="10149" spans="1:9">
      <c r="A10149" s="539">
        <v>10148</v>
      </c>
      <c r="B10149" s="540" t="s">
        <v>8534</v>
      </c>
      <c r="C10149" s="540" t="s">
        <v>12384</v>
      </c>
      <c r="D10149" s="540" t="s">
        <v>14985</v>
      </c>
      <c r="E10149" s="540" t="s">
        <v>14991</v>
      </c>
      <c r="F10149" s="556">
        <v>44520000</v>
      </c>
      <c r="G10149" s="541">
        <v>2023</v>
      </c>
      <c r="H10149" s="542">
        <f>VLOOKUP(G10149,[3]잔가율!$B$3:$C$33,2,FALSE)</f>
        <v>0.82599999999999996</v>
      </c>
      <c r="I10149" s="552">
        <f t="shared" si="158"/>
        <v>36773520</v>
      </c>
    </row>
    <row r="10150" spans="1:9">
      <c r="A10150" s="539">
        <v>10149</v>
      </c>
      <c r="B10150" s="540" t="s">
        <v>8534</v>
      </c>
      <c r="C10150" s="540" t="s">
        <v>12384</v>
      </c>
      <c r="D10150" s="540" t="s">
        <v>14985</v>
      </c>
      <c r="E10150" s="540" t="s">
        <v>14992</v>
      </c>
      <c r="F10150" s="556">
        <v>46760000</v>
      </c>
      <c r="G10150" s="541">
        <v>2023</v>
      </c>
      <c r="H10150" s="542">
        <f>VLOOKUP(G10150,[3]잔가율!$B$3:$C$33,2,FALSE)</f>
        <v>0.82599999999999996</v>
      </c>
      <c r="I10150" s="552">
        <f t="shared" si="158"/>
        <v>38623760</v>
      </c>
    </row>
    <row r="10151" spans="1:9">
      <c r="A10151" s="539">
        <v>10150</v>
      </c>
      <c r="B10151" s="540" t="s">
        <v>8534</v>
      </c>
      <c r="C10151" s="540" t="s">
        <v>12384</v>
      </c>
      <c r="D10151" s="540" t="s">
        <v>14985</v>
      </c>
      <c r="E10151" s="540" t="s">
        <v>14993</v>
      </c>
      <c r="F10151" s="556">
        <v>58470000</v>
      </c>
      <c r="G10151" s="541">
        <v>2023</v>
      </c>
      <c r="H10151" s="542">
        <f>VLOOKUP(G10151,[3]잔가율!$B$3:$C$33,2,FALSE)</f>
        <v>0.82599999999999996</v>
      </c>
      <c r="I10151" s="552">
        <f t="shared" si="158"/>
        <v>48296220</v>
      </c>
    </row>
    <row r="10152" spans="1:9">
      <c r="A10152" s="539">
        <v>10151</v>
      </c>
      <c r="B10152" s="540" t="s">
        <v>8534</v>
      </c>
      <c r="C10152" s="540" t="s">
        <v>12384</v>
      </c>
      <c r="D10152" s="540" t="s">
        <v>14985</v>
      </c>
      <c r="E10152" s="540" t="s">
        <v>14994</v>
      </c>
      <c r="F10152" s="556">
        <v>46460000</v>
      </c>
      <c r="G10152" s="541">
        <v>2023</v>
      </c>
      <c r="H10152" s="542">
        <f>VLOOKUP(G10152,[3]잔가율!$B$3:$C$33,2,FALSE)</f>
        <v>0.82599999999999996</v>
      </c>
      <c r="I10152" s="552">
        <f t="shared" si="158"/>
        <v>38375960</v>
      </c>
    </row>
    <row r="10153" spans="1:9">
      <c r="A10153" s="539">
        <v>10152</v>
      </c>
      <c r="B10153" s="540" t="s">
        <v>8534</v>
      </c>
      <c r="C10153" s="540" t="s">
        <v>12384</v>
      </c>
      <c r="D10153" s="540" t="s">
        <v>14985</v>
      </c>
      <c r="E10153" s="540" t="s">
        <v>14995</v>
      </c>
      <c r="F10153" s="556">
        <v>45280000</v>
      </c>
      <c r="G10153" s="541">
        <v>2023</v>
      </c>
      <c r="H10153" s="542">
        <f>VLOOKUP(G10153,[3]잔가율!$B$3:$C$33,2,FALSE)</f>
        <v>0.82599999999999996</v>
      </c>
      <c r="I10153" s="552">
        <f t="shared" si="158"/>
        <v>37401280</v>
      </c>
    </row>
    <row r="10154" spans="1:9">
      <c r="A10154" s="539">
        <v>10153</v>
      </c>
      <c r="B10154" s="540" t="s">
        <v>8534</v>
      </c>
      <c r="C10154" s="540" t="s">
        <v>12384</v>
      </c>
      <c r="D10154" s="540" t="s">
        <v>14985</v>
      </c>
      <c r="E10154" s="540" t="s">
        <v>14996</v>
      </c>
      <c r="F10154" s="556">
        <v>64180000</v>
      </c>
      <c r="G10154" s="541">
        <v>2023</v>
      </c>
      <c r="H10154" s="542">
        <f>VLOOKUP(G10154,[3]잔가율!$B$3:$C$33,2,FALSE)</f>
        <v>0.82599999999999996</v>
      </c>
      <c r="I10154" s="552">
        <f t="shared" si="158"/>
        <v>53012680</v>
      </c>
    </row>
    <row r="10155" spans="1:9">
      <c r="A10155" s="539">
        <v>10154</v>
      </c>
      <c r="B10155" s="540" t="s">
        <v>8534</v>
      </c>
      <c r="C10155" s="540" t="s">
        <v>12384</v>
      </c>
      <c r="D10155" s="540" t="s">
        <v>14985</v>
      </c>
      <c r="E10155" s="540" t="s">
        <v>14997</v>
      </c>
      <c r="F10155" s="556">
        <v>52410000</v>
      </c>
      <c r="G10155" s="541">
        <v>2023</v>
      </c>
      <c r="H10155" s="542">
        <f>VLOOKUP(G10155,[3]잔가율!$B$3:$C$33,2,FALSE)</f>
        <v>0.82599999999999996</v>
      </c>
      <c r="I10155" s="552">
        <f t="shared" si="158"/>
        <v>43290660</v>
      </c>
    </row>
    <row r="10156" spans="1:9">
      <c r="A10156" s="539">
        <v>10155</v>
      </c>
      <c r="B10156" s="540" t="s">
        <v>8534</v>
      </c>
      <c r="C10156" s="540" t="s">
        <v>12384</v>
      </c>
      <c r="D10156" s="540" t="s">
        <v>14985</v>
      </c>
      <c r="E10156" s="540" t="s">
        <v>14998</v>
      </c>
      <c r="F10156" s="556">
        <v>57470000</v>
      </c>
      <c r="G10156" s="541">
        <v>2023</v>
      </c>
      <c r="H10156" s="542">
        <f>VLOOKUP(G10156,[3]잔가율!$B$3:$C$33,2,FALSE)</f>
        <v>0.82599999999999996</v>
      </c>
      <c r="I10156" s="552">
        <f t="shared" si="158"/>
        <v>47470220</v>
      </c>
    </row>
    <row r="10157" spans="1:9">
      <c r="A10157" s="539">
        <v>10156</v>
      </c>
      <c r="B10157" s="540" t="s">
        <v>8534</v>
      </c>
      <c r="C10157" s="540" t="s">
        <v>12384</v>
      </c>
      <c r="D10157" s="540" t="s">
        <v>14985</v>
      </c>
      <c r="E10157" s="540" t="s">
        <v>14999</v>
      </c>
      <c r="F10157" s="556">
        <v>43330000</v>
      </c>
      <c r="G10157" s="541">
        <v>2023</v>
      </c>
      <c r="H10157" s="542">
        <f>VLOOKUP(G10157,[3]잔가율!$B$3:$C$33,2,FALSE)</f>
        <v>0.82599999999999996</v>
      </c>
      <c r="I10157" s="552">
        <f t="shared" si="158"/>
        <v>35790580</v>
      </c>
    </row>
    <row r="10158" spans="1:9">
      <c r="A10158" s="539">
        <v>10157</v>
      </c>
      <c r="B10158" s="540" t="s">
        <v>8534</v>
      </c>
      <c r="C10158" s="540" t="s">
        <v>12384</v>
      </c>
      <c r="D10158" s="540" t="s">
        <v>14985</v>
      </c>
      <c r="E10158" s="540" t="s">
        <v>15000</v>
      </c>
      <c r="F10158" s="556">
        <v>44260000</v>
      </c>
      <c r="G10158" s="541">
        <v>2023</v>
      </c>
      <c r="H10158" s="542">
        <f>VLOOKUP(G10158,[3]잔가율!$B$3:$C$33,2,FALSE)</f>
        <v>0.82599999999999996</v>
      </c>
      <c r="I10158" s="552">
        <f t="shared" si="158"/>
        <v>36558760</v>
      </c>
    </row>
    <row r="10159" spans="1:9">
      <c r="A10159" s="539">
        <v>10158</v>
      </c>
      <c r="B10159" s="540" t="s">
        <v>8534</v>
      </c>
      <c r="C10159" s="540" t="s">
        <v>12384</v>
      </c>
      <c r="D10159" s="540" t="s">
        <v>14985</v>
      </c>
      <c r="E10159" s="540" t="s">
        <v>15001</v>
      </c>
      <c r="F10159" s="556">
        <v>45900000</v>
      </c>
      <c r="G10159" s="541">
        <v>2023</v>
      </c>
      <c r="H10159" s="542">
        <f>VLOOKUP(G10159,[3]잔가율!$B$3:$C$33,2,FALSE)</f>
        <v>0.82599999999999996</v>
      </c>
      <c r="I10159" s="552">
        <f t="shared" si="158"/>
        <v>37913400</v>
      </c>
    </row>
    <row r="10160" spans="1:9">
      <c r="A10160" s="539">
        <v>10159</v>
      </c>
      <c r="B10160" s="540" t="s">
        <v>8534</v>
      </c>
      <c r="C10160" s="540" t="s">
        <v>12384</v>
      </c>
      <c r="D10160" s="540" t="s">
        <v>14985</v>
      </c>
      <c r="E10160" s="540" t="s">
        <v>15002</v>
      </c>
      <c r="F10160" s="556">
        <v>41490000</v>
      </c>
      <c r="G10160" s="541">
        <v>2023</v>
      </c>
      <c r="H10160" s="542">
        <f>VLOOKUP(G10160,[3]잔가율!$B$3:$C$33,2,FALSE)</f>
        <v>0.82599999999999996</v>
      </c>
      <c r="I10160" s="552">
        <f t="shared" si="158"/>
        <v>34270740</v>
      </c>
    </row>
    <row r="10161" spans="1:9">
      <c r="A10161" s="539">
        <v>10160</v>
      </c>
      <c r="B10161" s="540" t="s">
        <v>8534</v>
      </c>
      <c r="C10161" s="540" t="s">
        <v>12384</v>
      </c>
      <c r="D10161" s="540" t="s">
        <v>14985</v>
      </c>
      <c r="E10161" s="540" t="s">
        <v>15003</v>
      </c>
      <c r="F10161" s="556">
        <v>38990000</v>
      </c>
      <c r="G10161" s="541">
        <v>2023</v>
      </c>
      <c r="H10161" s="542">
        <f>VLOOKUP(G10161,[3]잔가율!$B$3:$C$33,2,FALSE)</f>
        <v>0.82599999999999996</v>
      </c>
      <c r="I10161" s="552">
        <f t="shared" si="158"/>
        <v>32205740</v>
      </c>
    </row>
    <row r="10162" spans="1:9">
      <c r="A10162" s="539">
        <v>10161</v>
      </c>
      <c r="B10162" s="540" t="s">
        <v>8534</v>
      </c>
      <c r="C10162" s="540" t="s">
        <v>12384</v>
      </c>
      <c r="D10162" s="540" t="s">
        <v>14985</v>
      </c>
      <c r="E10162" s="540" t="s">
        <v>15004</v>
      </c>
      <c r="F10162" s="556">
        <v>41510000</v>
      </c>
      <c r="G10162" s="541">
        <v>2023</v>
      </c>
      <c r="H10162" s="542">
        <f>VLOOKUP(G10162,[3]잔가율!$B$3:$C$33,2,FALSE)</f>
        <v>0.82599999999999996</v>
      </c>
      <c r="I10162" s="552">
        <f t="shared" si="158"/>
        <v>34287260</v>
      </c>
    </row>
    <row r="10163" spans="1:9">
      <c r="A10163" s="539">
        <v>10162</v>
      </c>
      <c r="B10163" s="540" t="s">
        <v>8534</v>
      </c>
      <c r="C10163" s="540" t="s">
        <v>12384</v>
      </c>
      <c r="D10163" s="540" t="s">
        <v>14985</v>
      </c>
      <c r="E10163" s="540" t="s">
        <v>15005</v>
      </c>
      <c r="F10163" s="556">
        <v>36690000</v>
      </c>
      <c r="G10163" s="541">
        <v>2023</v>
      </c>
      <c r="H10163" s="542">
        <f>VLOOKUP(G10163,[3]잔가율!$B$3:$C$33,2,FALSE)</f>
        <v>0.82599999999999996</v>
      </c>
      <c r="I10163" s="552">
        <f t="shared" si="158"/>
        <v>30305940</v>
      </c>
    </row>
    <row r="10164" spans="1:9">
      <c r="A10164" s="539">
        <v>10163</v>
      </c>
      <c r="B10164" s="540" t="s">
        <v>8534</v>
      </c>
      <c r="C10164" s="540" t="s">
        <v>12384</v>
      </c>
      <c r="D10164" s="540" t="s">
        <v>14985</v>
      </c>
      <c r="E10164" s="540" t="s">
        <v>15006</v>
      </c>
      <c r="F10164" s="556">
        <v>36030000</v>
      </c>
      <c r="G10164" s="541">
        <v>2023</v>
      </c>
      <c r="H10164" s="542">
        <f>VLOOKUP(G10164,[3]잔가율!$B$3:$C$33,2,FALSE)</f>
        <v>0.82599999999999996</v>
      </c>
      <c r="I10164" s="552">
        <f t="shared" si="158"/>
        <v>29760780</v>
      </c>
    </row>
    <row r="10165" spans="1:9">
      <c r="A10165" s="539">
        <v>10164</v>
      </c>
      <c r="B10165" s="540" t="s">
        <v>8534</v>
      </c>
      <c r="C10165" s="540" t="s">
        <v>12384</v>
      </c>
      <c r="D10165" s="540" t="s">
        <v>14985</v>
      </c>
      <c r="E10165" s="540" t="s">
        <v>15007</v>
      </c>
      <c r="F10165" s="556">
        <v>38650000</v>
      </c>
      <c r="G10165" s="541">
        <v>2023</v>
      </c>
      <c r="H10165" s="542">
        <f>VLOOKUP(G10165,[3]잔가율!$B$3:$C$33,2,FALSE)</f>
        <v>0.82599999999999996</v>
      </c>
      <c r="I10165" s="552">
        <f t="shared" si="158"/>
        <v>31924900</v>
      </c>
    </row>
    <row r="10166" spans="1:9">
      <c r="A10166" s="539">
        <v>10165</v>
      </c>
      <c r="B10166" s="540" t="s">
        <v>8534</v>
      </c>
      <c r="C10166" s="540" t="s">
        <v>12384</v>
      </c>
      <c r="D10166" s="540" t="s">
        <v>14985</v>
      </c>
      <c r="E10166" s="540" t="s">
        <v>15008</v>
      </c>
      <c r="F10166" s="556">
        <v>57100000</v>
      </c>
      <c r="G10166" s="541">
        <v>2023</v>
      </c>
      <c r="H10166" s="542">
        <f>VLOOKUP(G10166,[3]잔가율!$B$3:$C$33,2,FALSE)</f>
        <v>0.82599999999999996</v>
      </c>
      <c r="I10166" s="552">
        <f t="shared" si="158"/>
        <v>47164600</v>
      </c>
    </row>
    <row r="10167" spans="1:9">
      <c r="A10167" s="539">
        <v>10166</v>
      </c>
      <c r="B10167" s="540" t="s">
        <v>8534</v>
      </c>
      <c r="C10167" s="540" t="s">
        <v>12384</v>
      </c>
      <c r="D10167" s="540" t="s">
        <v>14985</v>
      </c>
      <c r="E10167" s="540" t="s">
        <v>15009</v>
      </c>
      <c r="F10167" s="556">
        <v>56300000</v>
      </c>
      <c r="G10167" s="541">
        <v>2023</v>
      </c>
      <c r="H10167" s="542">
        <f>VLOOKUP(G10167,[3]잔가율!$B$3:$C$33,2,FALSE)</f>
        <v>0.82599999999999996</v>
      </c>
      <c r="I10167" s="552">
        <f t="shared" si="158"/>
        <v>46503800</v>
      </c>
    </row>
    <row r="10168" spans="1:9">
      <c r="A10168" s="539">
        <v>10167</v>
      </c>
      <c r="B10168" s="540" t="s">
        <v>8534</v>
      </c>
      <c r="C10168" s="540" t="s">
        <v>12384</v>
      </c>
      <c r="D10168" s="540" t="s">
        <v>14985</v>
      </c>
      <c r="E10168" s="540" t="s">
        <v>15010</v>
      </c>
      <c r="F10168" s="556">
        <v>56120000</v>
      </c>
      <c r="G10168" s="541">
        <v>2023</v>
      </c>
      <c r="H10168" s="542">
        <f>VLOOKUP(G10168,[3]잔가율!$B$3:$C$33,2,FALSE)</f>
        <v>0.82599999999999996</v>
      </c>
      <c r="I10168" s="552">
        <f t="shared" si="158"/>
        <v>46355120</v>
      </c>
    </row>
    <row r="10169" spans="1:9">
      <c r="A10169" s="539">
        <v>10168</v>
      </c>
      <c r="B10169" s="540" t="s">
        <v>8534</v>
      </c>
      <c r="C10169" s="540" t="s">
        <v>12384</v>
      </c>
      <c r="D10169" s="540" t="s">
        <v>14985</v>
      </c>
      <c r="E10169" s="540" t="s">
        <v>15011</v>
      </c>
      <c r="F10169" s="556">
        <v>56000000</v>
      </c>
      <c r="G10169" s="541">
        <v>2023</v>
      </c>
      <c r="H10169" s="542">
        <f>VLOOKUP(G10169,[3]잔가율!$B$3:$C$33,2,FALSE)</f>
        <v>0.82599999999999996</v>
      </c>
      <c r="I10169" s="552">
        <f t="shared" si="158"/>
        <v>46256000</v>
      </c>
    </row>
    <row r="10170" spans="1:9">
      <c r="A10170" s="539">
        <v>10169</v>
      </c>
      <c r="B10170" s="540" t="s">
        <v>8534</v>
      </c>
      <c r="C10170" s="540" t="s">
        <v>12384</v>
      </c>
      <c r="D10170" s="540" t="s">
        <v>14985</v>
      </c>
      <c r="E10170" s="540" t="s">
        <v>15012</v>
      </c>
      <c r="F10170" s="556">
        <v>47020000</v>
      </c>
      <c r="G10170" s="541">
        <v>2023</v>
      </c>
      <c r="H10170" s="542">
        <f>VLOOKUP(G10170,[3]잔가율!$B$3:$C$33,2,FALSE)</f>
        <v>0.82599999999999996</v>
      </c>
      <c r="I10170" s="552">
        <f t="shared" si="158"/>
        <v>38838520</v>
      </c>
    </row>
    <row r="10171" spans="1:9">
      <c r="A10171" s="539">
        <v>10170</v>
      </c>
      <c r="B10171" s="540" t="s">
        <v>8534</v>
      </c>
      <c r="C10171" s="540" t="s">
        <v>12384</v>
      </c>
      <c r="D10171" s="540" t="s">
        <v>14985</v>
      </c>
      <c r="E10171" s="540" t="s">
        <v>15013</v>
      </c>
      <c r="F10171" s="556">
        <v>49400000</v>
      </c>
      <c r="G10171" s="541">
        <v>2023</v>
      </c>
      <c r="H10171" s="542">
        <f>VLOOKUP(G10171,[3]잔가율!$B$3:$C$33,2,FALSE)</f>
        <v>0.82599999999999996</v>
      </c>
      <c r="I10171" s="552">
        <f t="shared" si="158"/>
        <v>40804400</v>
      </c>
    </row>
    <row r="10172" spans="1:9">
      <c r="A10172" s="539">
        <v>10171</v>
      </c>
      <c r="B10172" s="540" t="s">
        <v>8534</v>
      </c>
      <c r="C10172" s="540" t="s">
        <v>12384</v>
      </c>
      <c r="D10172" s="540" t="s">
        <v>14985</v>
      </c>
      <c r="E10172" s="540" t="s">
        <v>15014</v>
      </c>
      <c r="F10172" s="556">
        <v>45600000</v>
      </c>
      <c r="G10172" s="541">
        <v>2023</v>
      </c>
      <c r="H10172" s="542">
        <f>VLOOKUP(G10172,[3]잔가율!$B$3:$C$33,2,FALSE)</f>
        <v>0.82599999999999996</v>
      </c>
      <c r="I10172" s="552">
        <f t="shared" si="158"/>
        <v>37665600</v>
      </c>
    </row>
    <row r="10173" spans="1:9">
      <c r="A10173" s="539">
        <v>10172</v>
      </c>
      <c r="B10173" s="540" t="s">
        <v>8534</v>
      </c>
      <c r="C10173" s="540" t="s">
        <v>12384</v>
      </c>
      <c r="D10173" s="540" t="s">
        <v>14985</v>
      </c>
      <c r="E10173" s="540" t="s">
        <v>15015</v>
      </c>
      <c r="F10173" s="556">
        <v>48630000</v>
      </c>
      <c r="G10173" s="541">
        <v>2023</v>
      </c>
      <c r="H10173" s="542">
        <f>VLOOKUP(G10173,[3]잔가율!$B$3:$C$33,2,FALSE)</f>
        <v>0.82599999999999996</v>
      </c>
      <c r="I10173" s="552">
        <f t="shared" si="158"/>
        <v>40168380</v>
      </c>
    </row>
    <row r="10174" spans="1:9">
      <c r="A10174" s="539">
        <v>10173</v>
      </c>
      <c r="B10174" s="540" t="s">
        <v>8534</v>
      </c>
      <c r="C10174" s="540" t="s">
        <v>12384</v>
      </c>
      <c r="D10174" s="540" t="s">
        <v>14985</v>
      </c>
      <c r="E10174" s="540" t="s">
        <v>15016</v>
      </c>
      <c r="F10174" s="556">
        <v>28520000</v>
      </c>
      <c r="G10174" s="541">
        <v>2023</v>
      </c>
      <c r="H10174" s="542">
        <f>VLOOKUP(G10174,[3]잔가율!$B$3:$C$33,2,FALSE)</f>
        <v>0.82599999999999996</v>
      </c>
      <c r="I10174" s="552">
        <f t="shared" si="158"/>
        <v>23557520</v>
      </c>
    </row>
    <row r="10175" spans="1:9">
      <c r="A10175" s="539">
        <v>10174</v>
      </c>
      <c r="B10175" s="540" t="s">
        <v>8534</v>
      </c>
      <c r="C10175" s="540" t="s">
        <v>12384</v>
      </c>
      <c r="D10175" s="540" t="s">
        <v>14985</v>
      </c>
      <c r="E10175" s="540" t="s">
        <v>15017</v>
      </c>
      <c r="F10175" s="556">
        <v>44690000</v>
      </c>
      <c r="G10175" s="541">
        <v>2023</v>
      </c>
      <c r="H10175" s="542">
        <f>VLOOKUP(G10175,[3]잔가율!$B$3:$C$33,2,FALSE)</f>
        <v>0.82599999999999996</v>
      </c>
      <c r="I10175" s="552">
        <f t="shared" si="158"/>
        <v>36913940</v>
      </c>
    </row>
    <row r="10176" spans="1:9">
      <c r="A10176" s="539">
        <v>10175</v>
      </c>
      <c r="B10176" s="540" t="s">
        <v>8534</v>
      </c>
      <c r="C10176" s="540" t="s">
        <v>12384</v>
      </c>
      <c r="D10176" s="540" t="s">
        <v>14985</v>
      </c>
      <c r="E10176" s="540" t="s">
        <v>15018</v>
      </c>
      <c r="F10176" s="556">
        <v>42640000</v>
      </c>
      <c r="G10176" s="541">
        <v>2023</v>
      </c>
      <c r="H10176" s="542">
        <f>VLOOKUP(G10176,[3]잔가율!$B$3:$C$33,2,FALSE)</f>
        <v>0.82599999999999996</v>
      </c>
      <c r="I10176" s="552">
        <f t="shared" si="158"/>
        <v>35220640</v>
      </c>
    </row>
    <row r="10177" spans="1:9">
      <c r="A10177" s="539">
        <v>10176</v>
      </c>
      <c r="B10177" s="540" t="s">
        <v>8534</v>
      </c>
      <c r="C10177" s="540" t="s">
        <v>12384</v>
      </c>
      <c r="D10177" s="540" t="s">
        <v>14985</v>
      </c>
      <c r="E10177" s="540" t="s">
        <v>15019</v>
      </c>
      <c r="F10177" s="556">
        <v>45340000</v>
      </c>
      <c r="G10177" s="541">
        <v>2023</v>
      </c>
      <c r="H10177" s="542">
        <f>VLOOKUP(G10177,[3]잔가율!$B$3:$C$33,2,FALSE)</f>
        <v>0.82599999999999996</v>
      </c>
      <c r="I10177" s="552">
        <f t="shared" si="158"/>
        <v>37450840</v>
      </c>
    </row>
    <row r="10178" spans="1:9">
      <c r="A10178" s="539">
        <v>10177</v>
      </c>
      <c r="B10178" s="540" t="s">
        <v>8534</v>
      </c>
      <c r="C10178" s="540" t="s">
        <v>12384</v>
      </c>
      <c r="D10178" s="540" t="s">
        <v>14985</v>
      </c>
      <c r="E10178" s="540" t="s">
        <v>15020</v>
      </c>
      <c r="F10178" s="556">
        <v>50460000</v>
      </c>
      <c r="G10178" s="541">
        <v>2023</v>
      </c>
      <c r="H10178" s="542">
        <f>VLOOKUP(G10178,[3]잔가율!$B$3:$C$33,2,FALSE)</f>
        <v>0.82599999999999996</v>
      </c>
      <c r="I10178" s="552">
        <f t="shared" ref="I10178:I10241" si="159">ROUNDDOWN(F10178*H10178,0)</f>
        <v>41679960</v>
      </c>
    </row>
    <row r="10179" spans="1:9">
      <c r="A10179" s="539">
        <v>10178</v>
      </c>
      <c r="B10179" s="540" t="s">
        <v>8534</v>
      </c>
      <c r="C10179" s="540" t="s">
        <v>12384</v>
      </c>
      <c r="D10179" s="540" t="s">
        <v>14985</v>
      </c>
      <c r="E10179" s="540" t="s">
        <v>15021</v>
      </c>
      <c r="F10179" s="556">
        <v>52740000</v>
      </c>
      <c r="G10179" s="541">
        <v>2023</v>
      </c>
      <c r="H10179" s="542">
        <f>VLOOKUP(G10179,[3]잔가율!$B$3:$C$33,2,FALSE)</f>
        <v>0.82599999999999996</v>
      </c>
      <c r="I10179" s="552">
        <f t="shared" si="159"/>
        <v>43563240</v>
      </c>
    </row>
    <row r="10180" spans="1:9">
      <c r="A10180" s="539">
        <v>10179</v>
      </c>
      <c r="B10180" s="540" t="s">
        <v>8534</v>
      </c>
      <c r="C10180" s="540" t="s">
        <v>12384</v>
      </c>
      <c r="D10180" s="540" t="s">
        <v>14985</v>
      </c>
      <c r="E10180" s="540" t="s">
        <v>15022</v>
      </c>
      <c r="F10180" s="556">
        <v>51010000</v>
      </c>
      <c r="G10180" s="541">
        <v>2023</v>
      </c>
      <c r="H10180" s="542">
        <f>VLOOKUP(G10180,[3]잔가율!$B$3:$C$33,2,FALSE)</f>
        <v>0.82599999999999996</v>
      </c>
      <c r="I10180" s="552">
        <f t="shared" si="159"/>
        <v>42134260</v>
      </c>
    </row>
    <row r="10181" spans="1:9">
      <c r="A10181" s="539">
        <v>10180</v>
      </c>
      <c r="B10181" s="540" t="s">
        <v>8534</v>
      </c>
      <c r="C10181" s="540" t="s">
        <v>12384</v>
      </c>
      <c r="D10181" s="540" t="s">
        <v>14985</v>
      </c>
      <c r="E10181" s="540" t="s">
        <v>15023</v>
      </c>
      <c r="F10181" s="556">
        <v>52610000</v>
      </c>
      <c r="G10181" s="541">
        <v>2023</v>
      </c>
      <c r="H10181" s="542">
        <f>VLOOKUP(G10181,[3]잔가율!$B$3:$C$33,2,FALSE)</f>
        <v>0.82599999999999996</v>
      </c>
      <c r="I10181" s="552">
        <f t="shared" si="159"/>
        <v>43455860</v>
      </c>
    </row>
    <row r="10182" spans="1:9">
      <c r="A10182" s="539">
        <v>10181</v>
      </c>
      <c r="B10182" s="540" t="s">
        <v>8534</v>
      </c>
      <c r="C10182" s="540" t="s">
        <v>12384</v>
      </c>
      <c r="D10182" s="540" t="s">
        <v>14985</v>
      </c>
      <c r="E10182" s="540" t="s">
        <v>15024</v>
      </c>
      <c r="F10182" s="556">
        <v>51480000</v>
      </c>
      <c r="G10182" s="541">
        <v>2023</v>
      </c>
      <c r="H10182" s="542">
        <f>VLOOKUP(G10182,[3]잔가율!$B$3:$C$33,2,FALSE)</f>
        <v>0.82599999999999996</v>
      </c>
      <c r="I10182" s="552">
        <f t="shared" si="159"/>
        <v>42522480</v>
      </c>
    </row>
    <row r="10183" spans="1:9">
      <c r="A10183" s="539">
        <v>10182</v>
      </c>
      <c r="B10183" s="540" t="s">
        <v>8534</v>
      </c>
      <c r="C10183" s="540" t="s">
        <v>12384</v>
      </c>
      <c r="D10183" s="540" t="s">
        <v>14985</v>
      </c>
      <c r="E10183" s="540" t="s">
        <v>15025</v>
      </c>
      <c r="F10183" s="556">
        <v>40240000</v>
      </c>
      <c r="G10183" s="541">
        <v>2023</v>
      </c>
      <c r="H10183" s="542">
        <f>VLOOKUP(G10183,[3]잔가율!$B$3:$C$33,2,FALSE)</f>
        <v>0.82599999999999996</v>
      </c>
      <c r="I10183" s="552">
        <f t="shared" si="159"/>
        <v>33238240</v>
      </c>
    </row>
    <row r="10184" spans="1:9">
      <c r="A10184" s="539">
        <v>10183</v>
      </c>
      <c r="B10184" s="540" t="s">
        <v>8534</v>
      </c>
      <c r="C10184" s="540" t="s">
        <v>12384</v>
      </c>
      <c r="D10184" s="540" t="s">
        <v>14985</v>
      </c>
      <c r="E10184" s="540" t="s">
        <v>15026</v>
      </c>
      <c r="F10184" s="556">
        <v>60100000</v>
      </c>
      <c r="G10184" s="541">
        <v>2023</v>
      </c>
      <c r="H10184" s="542">
        <f>VLOOKUP(G10184,[3]잔가율!$B$3:$C$33,2,FALSE)</f>
        <v>0.82599999999999996</v>
      </c>
      <c r="I10184" s="552">
        <f t="shared" si="159"/>
        <v>49642600</v>
      </c>
    </row>
    <row r="10185" spans="1:9">
      <c r="A10185" s="539">
        <v>10184</v>
      </c>
      <c r="B10185" s="540" t="s">
        <v>8534</v>
      </c>
      <c r="C10185" s="540" t="s">
        <v>12384</v>
      </c>
      <c r="D10185" s="540" t="s">
        <v>14985</v>
      </c>
      <c r="E10185" s="540" t="s">
        <v>15027</v>
      </c>
      <c r="F10185" s="556">
        <v>38370000</v>
      </c>
      <c r="G10185" s="541">
        <v>2023</v>
      </c>
      <c r="H10185" s="542">
        <f>VLOOKUP(G10185,[3]잔가율!$B$3:$C$33,2,FALSE)</f>
        <v>0.82599999999999996</v>
      </c>
      <c r="I10185" s="552">
        <f t="shared" si="159"/>
        <v>31693620</v>
      </c>
    </row>
    <row r="10186" spans="1:9">
      <c r="A10186" s="539">
        <v>10185</v>
      </c>
      <c r="B10186" s="540" t="s">
        <v>8534</v>
      </c>
      <c r="C10186" s="540" t="s">
        <v>12384</v>
      </c>
      <c r="D10186" s="540" t="s">
        <v>14985</v>
      </c>
      <c r="E10186" s="540" t="s">
        <v>15028</v>
      </c>
      <c r="F10186" s="556">
        <v>59970000</v>
      </c>
      <c r="G10186" s="541">
        <v>2023</v>
      </c>
      <c r="H10186" s="542">
        <f>VLOOKUP(G10186,[3]잔가율!$B$3:$C$33,2,FALSE)</f>
        <v>0.82599999999999996</v>
      </c>
      <c r="I10186" s="552">
        <f t="shared" si="159"/>
        <v>49535220</v>
      </c>
    </row>
    <row r="10187" spans="1:9">
      <c r="A10187" s="539">
        <v>10186</v>
      </c>
      <c r="B10187" s="540" t="s">
        <v>8534</v>
      </c>
      <c r="C10187" s="540" t="s">
        <v>12384</v>
      </c>
      <c r="D10187" s="540" t="s">
        <v>14985</v>
      </c>
      <c r="E10187" s="540" t="s">
        <v>15029</v>
      </c>
      <c r="F10187" s="556">
        <v>60350000</v>
      </c>
      <c r="G10187" s="541">
        <v>2023</v>
      </c>
      <c r="H10187" s="542">
        <f>VLOOKUP(G10187,[3]잔가율!$B$3:$C$33,2,FALSE)</f>
        <v>0.82599999999999996</v>
      </c>
      <c r="I10187" s="552">
        <f t="shared" si="159"/>
        <v>49849100</v>
      </c>
    </row>
    <row r="10188" spans="1:9">
      <c r="A10188" s="539">
        <v>10187</v>
      </c>
      <c r="B10188" s="540" t="s">
        <v>8534</v>
      </c>
      <c r="C10188" s="540" t="s">
        <v>12384</v>
      </c>
      <c r="D10188" s="540" t="s">
        <v>14985</v>
      </c>
      <c r="E10188" s="540" t="s">
        <v>15030</v>
      </c>
      <c r="F10188" s="556">
        <v>60600000</v>
      </c>
      <c r="G10188" s="541">
        <v>2023</v>
      </c>
      <c r="H10188" s="542">
        <f>VLOOKUP(G10188,[3]잔가율!$B$3:$C$33,2,FALSE)</f>
        <v>0.82599999999999996</v>
      </c>
      <c r="I10188" s="552">
        <f t="shared" si="159"/>
        <v>50055600</v>
      </c>
    </row>
    <row r="10189" spans="1:9">
      <c r="A10189" s="539">
        <v>10188</v>
      </c>
      <c r="B10189" s="540" t="s">
        <v>8534</v>
      </c>
      <c r="C10189" s="540" t="s">
        <v>12384</v>
      </c>
      <c r="D10189" s="540" t="s">
        <v>14985</v>
      </c>
      <c r="E10189" s="540" t="s">
        <v>15031</v>
      </c>
      <c r="F10189" s="556">
        <v>58910000</v>
      </c>
      <c r="G10189" s="541">
        <v>2023</v>
      </c>
      <c r="H10189" s="542">
        <f>VLOOKUP(G10189,[3]잔가율!$B$3:$C$33,2,FALSE)</f>
        <v>0.82599999999999996</v>
      </c>
      <c r="I10189" s="552">
        <f t="shared" si="159"/>
        <v>48659660</v>
      </c>
    </row>
    <row r="10190" spans="1:9">
      <c r="A10190" s="539">
        <v>10189</v>
      </c>
      <c r="B10190" s="540" t="s">
        <v>8534</v>
      </c>
      <c r="C10190" s="540" t="s">
        <v>12384</v>
      </c>
      <c r="D10190" s="540" t="s">
        <v>14985</v>
      </c>
      <c r="E10190" s="540" t="s">
        <v>15032</v>
      </c>
      <c r="F10190" s="556">
        <v>39800000</v>
      </c>
      <c r="G10190" s="541">
        <v>2023</v>
      </c>
      <c r="H10190" s="542">
        <f>VLOOKUP(G10190,[3]잔가율!$B$3:$C$33,2,FALSE)</f>
        <v>0.82599999999999996</v>
      </c>
      <c r="I10190" s="552">
        <f t="shared" si="159"/>
        <v>32874800</v>
      </c>
    </row>
    <row r="10191" spans="1:9">
      <c r="A10191" s="539">
        <v>10190</v>
      </c>
      <c r="B10191" s="540" t="s">
        <v>8534</v>
      </c>
      <c r="C10191" s="540" t="s">
        <v>12384</v>
      </c>
      <c r="D10191" s="540" t="s">
        <v>14985</v>
      </c>
      <c r="E10191" s="540" t="s">
        <v>15033</v>
      </c>
      <c r="F10191" s="556">
        <v>38500000</v>
      </c>
      <c r="G10191" s="541">
        <v>2023</v>
      </c>
      <c r="H10191" s="542">
        <f>VLOOKUP(G10191,[3]잔가율!$B$3:$C$33,2,FALSE)</f>
        <v>0.82599999999999996</v>
      </c>
      <c r="I10191" s="552">
        <f t="shared" si="159"/>
        <v>31801000</v>
      </c>
    </row>
    <row r="10192" spans="1:9">
      <c r="A10192" s="539">
        <v>10191</v>
      </c>
      <c r="B10192" s="540" t="s">
        <v>8534</v>
      </c>
      <c r="C10192" s="540" t="s">
        <v>12384</v>
      </c>
      <c r="D10192" s="540" t="s">
        <v>14985</v>
      </c>
      <c r="E10192" s="540" t="s">
        <v>15034</v>
      </c>
      <c r="F10192" s="556">
        <v>39390000</v>
      </c>
      <c r="G10192" s="541">
        <v>2023</v>
      </c>
      <c r="H10192" s="542">
        <f>VLOOKUP(G10192,[3]잔가율!$B$3:$C$33,2,FALSE)</f>
        <v>0.82599999999999996</v>
      </c>
      <c r="I10192" s="552">
        <f t="shared" si="159"/>
        <v>32536140</v>
      </c>
    </row>
    <row r="10193" spans="1:9">
      <c r="A10193" s="539">
        <v>10192</v>
      </c>
      <c r="B10193" s="540" t="s">
        <v>8534</v>
      </c>
      <c r="C10193" s="540" t="s">
        <v>12384</v>
      </c>
      <c r="D10193" s="540" t="s">
        <v>14985</v>
      </c>
      <c r="E10193" s="540" t="s">
        <v>15035</v>
      </c>
      <c r="F10193" s="556">
        <v>45300000</v>
      </c>
      <c r="G10193" s="541">
        <v>2023</v>
      </c>
      <c r="H10193" s="542">
        <f>VLOOKUP(G10193,[3]잔가율!$B$3:$C$33,2,FALSE)</f>
        <v>0.82599999999999996</v>
      </c>
      <c r="I10193" s="552">
        <f t="shared" si="159"/>
        <v>37417800</v>
      </c>
    </row>
    <row r="10194" spans="1:9">
      <c r="A10194" s="539">
        <v>10193</v>
      </c>
      <c r="B10194" s="540" t="s">
        <v>8534</v>
      </c>
      <c r="C10194" s="540" t="s">
        <v>12384</v>
      </c>
      <c r="D10194" s="540" t="s">
        <v>14985</v>
      </c>
      <c r="E10194" s="540" t="s">
        <v>15036</v>
      </c>
      <c r="F10194" s="556">
        <v>47450000</v>
      </c>
      <c r="G10194" s="541">
        <v>2023</v>
      </c>
      <c r="H10194" s="542">
        <f>VLOOKUP(G10194,[3]잔가율!$B$3:$C$33,2,FALSE)</f>
        <v>0.82599999999999996</v>
      </c>
      <c r="I10194" s="552">
        <f t="shared" si="159"/>
        <v>39193700</v>
      </c>
    </row>
    <row r="10195" spans="1:9">
      <c r="A10195" s="539">
        <v>10194</v>
      </c>
      <c r="B10195" s="540" t="s">
        <v>8534</v>
      </c>
      <c r="C10195" s="540" t="s">
        <v>12384</v>
      </c>
      <c r="D10195" s="540" t="s">
        <v>14985</v>
      </c>
      <c r="E10195" s="540" t="s">
        <v>15037</v>
      </c>
      <c r="F10195" s="556">
        <v>46600000</v>
      </c>
      <c r="G10195" s="541">
        <v>2023</v>
      </c>
      <c r="H10195" s="542">
        <f>VLOOKUP(G10195,[3]잔가율!$B$3:$C$33,2,FALSE)</f>
        <v>0.82599999999999996</v>
      </c>
      <c r="I10195" s="552">
        <f t="shared" si="159"/>
        <v>38491600</v>
      </c>
    </row>
    <row r="10196" spans="1:9">
      <c r="A10196" s="539">
        <v>10195</v>
      </c>
      <c r="B10196" s="540" t="s">
        <v>8534</v>
      </c>
      <c r="C10196" s="540" t="s">
        <v>12384</v>
      </c>
      <c r="D10196" s="540" t="s">
        <v>14985</v>
      </c>
      <c r="E10196" s="540" t="s">
        <v>15038</v>
      </c>
      <c r="F10196" s="556">
        <v>43700000</v>
      </c>
      <c r="G10196" s="541">
        <v>2023</v>
      </c>
      <c r="H10196" s="542">
        <f>VLOOKUP(G10196,[3]잔가율!$B$3:$C$33,2,FALSE)</f>
        <v>0.82599999999999996</v>
      </c>
      <c r="I10196" s="552">
        <f t="shared" si="159"/>
        <v>36096200</v>
      </c>
    </row>
    <row r="10197" spans="1:9">
      <c r="A10197" s="539">
        <v>10196</v>
      </c>
      <c r="B10197" s="540" t="s">
        <v>8534</v>
      </c>
      <c r="C10197" s="540" t="s">
        <v>12384</v>
      </c>
      <c r="D10197" s="540" t="s">
        <v>14985</v>
      </c>
      <c r="E10197" s="540" t="s">
        <v>15039</v>
      </c>
      <c r="F10197" s="556">
        <v>43400000</v>
      </c>
      <c r="G10197" s="541">
        <v>2023</v>
      </c>
      <c r="H10197" s="542">
        <f>VLOOKUP(G10197,[3]잔가율!$B$3:$C$33,2,FALSE)</f>
        <v>0.82599999999999996</v>
      </c>
      <c r="I10197" s="552">
        <f t="shared" si="159"/>
        <v>35848400</v>
      </c>
    </row>
    <row r="10198" spans="1:9">
      <c r="A10198" s="539">
        <v>10197</v>
      </c>
      <c r="B10198" s="540" t="s">
        <v>8534</v>
      </c>
      <c r="C10198" s="540" t="s">
        <v>12384</v>
      </c>
      <c r="D10198" s="540" t="s">
        <v>14985</v>
      </c>
      <c r="E10198" s="540" t="s">
        <v>15040</v>
      </c>
      <c r="F10198" s="556">
        <v>52860000</v>
      </c>
      <c r="G10198" s="541">
        <v>2023</v>
      </c>
      <c r="H10198" s="542">
        <f>VLOOKUP(G10198,[3]잔가율!$B$3:$C$33,2,FALSE)</f>
        <v>0.82599999999999996</v>
      </c>
      <c r="I10198" s="552">
        <f t="shared" si="159"/>
        <v>43662360</v>
      </c>
    </row>
    <row r="10199" spans="1:9">
      <c r="A10199" s="539">
        <v>10198</v>
      </c>
      <c r="B10199" s="540" t="s">
        <v>8534</v>
      </c>
      <c r="C10199" s="540" t="s">
        <v>12384</v>
      </c>
      <c r="D10199" s="540" t="s">
        <v>14985</v>
      </c>
      <c r="E10199" s="540" t="s">
        <v>15041</v>
      </c>
      <c r="F10199" s="556">
        <v>53900000</v>
      </c>
      <c r="G10199" s="541">
        <v>2023</v>
      </c>
      <c r="H10199" s="542">
        <f>VLOOKUP(G10199,[3]잔가율!$B$3:$C$33,2,FALSE)</f>
        <v>0.82599999999999996</v>
      </c>
      <c r="I10199" s="552">
        <f t="shared" si="159"/>
        <v>44521400</v>
      </c>
    </row>
    <row r="10200" spans="1:9">
      <c r="A10200" s="539">
        <v>10199</v>
      </c>
      <c r="B10200" s="540" t="s">
        <v>8534</v>
      </c>
      <c r="C10200" s="540" t="s">
        <v>12384</v>
      </c>
      <c r="D10200" s="540" t="s">
        <v>14985</v>
      </c>
      <c r="E10200" s="540" t="s">
        <v>15042</v>
      </c>
      <c r="F10200" s="556">
        <v>57220000</v>
      </c>
      <c r="G10200" s="541">
        <v>2023</v>
      </c>
      <c r="H10200" s="542">
        <f>VLOOKUP(G10200,[3]잔가율!$B$3:$C$33,2,FALSE)</f>
        <v>0.82599999999999996</v>
      </c>
      <c r="I10200" s="552">
        <f t="shared" si="159"/>
        <v>47263720</v>
      </c>
    </row>
    <row r="10201" spans="1:9">
      <c r="A10201" s="539">
        <v>10200</v>
      </c>
      <c r="B10201" s="540" t="s">
        <v>8534</v>
      </c>
      <c r="C10201" s="540" t="s">
        <v>12384</v>
      </c>
      <c r="D10201" s="540" t="s">
        <v>14985</v>
      </c>
      <c r="E10201" s="540" t="s">
        <v>15043</v>
      </c>
      <c r="F10201" s="556">
        <v>60200000</v>
      </c>
      <c r="G10201" s="541">
        <v>2023</v>
      </c>
      <c r="H10201" s="542">
        <f>VLOOKUP(G10201,[3]잔가율!$B$3:$C$33,2,FALSE)</f>
        <v>0.82599999999999996</v>
      </c>
      <c r="I10201" s="552">
        <f t="shared" si="159"/>
        <v>49725200</v>
      </c>
    </row>
    <row r="10202" spans="1:9">
      <c r="A10202" s="539">
        <v>10201</v>
      </c>
      <c r="B10202" s="540" t="s">
        <v>8534</v>
      </c>
      <c r="C10202" s="540" t="s">
        <v>12384</v>
      </c>
      <c r="D10202" s="540" t="s">
        <v>14985</v>
      </c>
      <c r="E10202" s="540" t="s">
        <v>15044</v>
      </c>
      <c r="F10202" s="556">
        <v>69600000</v>
      </c>
      <c r="G10202" s="541">
        <v>2023</v>
      </c>
      <c r="H10202" s="542">
        <f>VLOOKUP(G10202,[3]잔가율!$B$3:$C$33,2,FALSE)</f>
        <v>0.82599999999999996</v>
      </c>
      <c r="I10202" s="552">
        <f t="shared" si="159"/>
        <v>57489600</v>
      </c>
    </row>
    <row r="10203" spans="1:9">
      <c r="A10203" s="539">
        <v>10202</v>
      </c>
      <c r="B10203" s="540" t="s">
        <v>8534</v>
      </c>
      <c r="C10203" s="540" t="s">
        <v>12384</v>
      </c>
      <c r="D10203" s="540" t="s">
        <v>14985</v>
      </c>
      <c r="E10203" s="540" t="s">
        <v>16695</v>
      </c>
      <c r="F10203" s="556">
        <v>40000000</v>
      </c>
      <c r="G10203" s="541">
        <v>2023</v>
      </c>
      <c r="H10203" s="542">
        <f>VLOOKUP(G10203,[3]잔가율!$B$3:$C$33,2,FALSE)</f>
        <v>0.82599999999999996</v>
      </c>
      <c r="I10203" s="552">
        <f t="shared" si="159"/>
        <v>33040000</v>
      </c>
    </row>
    <row r="10204" spans="1:9">
      <c r="A10204" s="539">
        <v>10203</v>
      </c>
      <c r="B10204" s="540" t="s">
        <v>8534</v>
      </c>
      <c r="C10204" s="540" t="s">
        <v>12384</v>
      </c>
      <c r="D10204" s="540" t="s">
        <v>14985</v>
      </c>
      <c r="E10204" s="540" t="s">
        <v>15045</v>
      </c>
      <c r="F10204" s="556">
        <v>51760000</v>
      </c>
      <c r="G10204" s="541">
        <v>2023</v>
      </c>
      <c r="H10204" s="542">
        <f>VLOOKUP(G10204,[3]잔가율!$B$3:$C$33,2,FALSE)</f>
        <v>0.82599999999999996</v>
      </c>
      <c r="I10204" s="552">
        <f t="shared" si="159"/>
        <v>42753760</v>
      </c>
    </row>
    <row r="10205" spans="1:9">
      <c r="A10205" s="539">
        <v>10204</v>
      </c>
      <c r="B10205" s="540" t="s">
        <v>8534</v>
      </c>
      <c r="C10205" s="540" t="s">
        <v>12384</v>
      </c>
      <c r="D10205" s="540" t="s">
        <v>14985</v>
      </c>
      <c r="E10205" s="540" t="s">
        <v>15046</v>
      </c>
      <c r="F10205" s="556">
        <v>41780000</v>
      </c>
      <c r="G10205" s="541">
        <v>2023</v>
      </c>
      <c r="H10205" s="542">
        <f>VLOOKUP(G10205,[3]잔가율!$B$3:$C$33,2,FALSE)</f>
        <v>0.82599999999999996</v>
      </c>
      <c r="I10205" s="552">
        <f t="shared" si="159"/>
        <v>34510280</v>
      </c>
    </row>
    <row r="10206" spans="1:9">
      <c r="A10206" s="539">
        <v>10205</v>
      </c>
      <c r="B10206" s="540" t="s">
        <v>8534</v>
      </c>
      <c r="C10206" s="540" t="s">
        <v>12384</v>
      </c>
      <c r="D10206" s="540" t="s">
        <v>14985</v>
      </c>
      <c r="E10206" s="540" t="s">
        <v>15047</v>
      </c>
      <c r="F10206" s="556">
        <v>42600000</v>
      </c>
      <c r="G10206" s="541">
        <v>2023</v>
      </c>
      <c r="H10206" s="542">
        <f>VLOOKUP(G10206,[3]잔가율!$B$3:$C$33,2,FALSE)</f>
        <v>0.82599999999999996</v>
      </c>
      <c r="I10206" s="552">
        <f t="shared" si="159"/>
        <v>35187600</v>
      </c>
    </row>
    <row r="10207" spans="1:9">
      <c r="A10207" s="539">
        <v>10206</v>
      </c>
      <c r="B10207" s="540" t="s">
        <v>8534</v>
      </c>
      <c r="C10207" s="540" t="s">
        <v>12384</v>
      </c>
      <c r="D10207" s="540" t="s">
        <v>14985</v>
      </c>
      <c r="E10207" s="540" t="s">
        <v>15048</v>
      </c>
      <c r="F10207" s="556">
        <v>43690000</v>
      </c>
      <c r="G10207" s="541">
        <v>2023</v>
      </c>
      <c r="H10207" s="542">
        <f>VLOOKUP(G10207,[3]잔가율!$B$3:$C$33,2,FALSE)</f>
        <v>0.82599999999999996</v>
      </c>
      <c r="I10207" s="552">
        <f t="shared" si="159"/>
        <v>36087940</v>
      </c>
    </row>
    <row r="10208" spans="1:9">
      <c r="A10208" s="539">
        <v>10207</v>
      </c>
      <c r="B10208" s="540" t="s">
        <v>8534</v>
      </c>
      <c r="C10208" s="540" t="s">
        <v>12384</v>
      </c>
      <c r="D10208" s="540" t="s">
        <v>14985</v>
      </c>
      <c r="E10208" s="540" t="s">
        <v>15049</v>
      </c>
      <c r="F10208" s="556">
        <v>48050000</v>
      </c>
      <c r="G10208" s="541">
        <v>2023</v>
      </c>
      <c r="H10208" s="542">
        <f>VLOOKUP(G10208,[3]잔가율!$B$3:$C$33,2,FALSE)</f>
        <v>0.82599999999999996</v>
      </c>
      <c r="I10208" s="552">
        <f t="shared" si="159"/>
        <v>39689300</v>
      </c>
    </row>
    <row r="10209" spans="1:9">
      <c r="A10209" s="539">
        <v>10208</v>
      </c>
      <c r="B10209" s="540" t="s">
        <v>8534</v>
      </c>
      <c r="C10209" s="540" t="s">
        <v>12384</v>
      </c>
      <c r="D10209" s="540" t="s">
        <v>14985</v>
      </c>
      <c r="E10209" s="540" t="s">
        <v>15050</v>
      </c>
      <c r="F10209" s="556">
        <v>49150000</v>
      </c>
      <c r="G10209" s="541">
        <v>2023</v>
      </c>
      <c r="H10209" s="542">
        <f>VLOOKUP(G10209,[3]잔가율!$B$3:$C$33,2,FALSE)</f>
        <v>0.82599999999999996</v>
      </c>
      <c r="I10209" s="552">
        <f t="shared" si="159"/>
        <v>40597900</v>
      </c>
    </row>
    <row r="10210" spans="1:9">
      <c r="A10210" s="539">
        <v>10209</v>
      </c>
      <c r="B10210" s="540" t="s">
        <v>8534</v>
      </c>
      <c r="C10210" s="540" t="s">
        <v>12384</v>
      </c>
      <c r="D10210" s="540" t="s">
        <v>14985</v>
      </c>
      <c r="E10210" s="540" t="s">
        <v>15051</v>
      </c>
      <c r="F10210" s="556">
        <v>41460000</v>
      </c>
      <c r="G10210" s="541">
        <v>2023</v>
      </c>
      <c r="H10210" s="542">
        <f>VLOOKUP(G10210,[3]잔가율!$B$3:$C$33,2,FALSE)</f>
        <v>0.82599999999999996</v>
      </c>
      <c r="I10210" s="552">
        <f t="shared" si="159"/>
        <v>34245960</v>
      </c>
    </row>
    <row r="10211" spans="1:9">
      <c r="A10211" s="539">
        <v>10210</v>
      </c>
      <c r="B10211" s="540" t="s">
        <v>8534</v>
      </c>
      <c r="C10211" s="540" t="s">
        <v>12384</v>
      </c>
      <c r="D10211" s="540" t="s">
        <v>14985</v>
      </c>
      <c r="E10211" s="540" t="s">
        <v>15052</v>
      </c>
      <c r="F10211" s="556">
        <v>42680000</v>
      </c>
      <c r="G10211" s="541">
        <v>2023</v>
      </c>
      <c r="H10211" s="542">
        <f>VLOOKUP(G10211,[3]잔가율!$B$3:$C$33,2,FALSE)</f>
        <v>0.82599999999999996</v>
      </c>
      <c r="I10211" s="552">
        <f t="shared" si="159"/>
        <v>35253680</v>
      </c>
    </row>
    <row r="10212" spans="1:9">
      <c r="A10212" s="539">
        <v>10211</v>
      </c>
      <c r="B10212" s="540" t="s">
        <v>8534</v>
      </c>
      <c r="C10212" s="540" t="s">
        <v>12384</v>
      </c>
      <c r="D10212" s="540" t="s">
        <v>14985</v>
      </c>
      <c r="E10212" s="540" t="s">
        <v>15053</v>
      </c>
      <c r="F10212" s="556">
        <v>42600000</v>
      </c>
      <c r="G10212" s="541">
        <v>2023</v>
      </c>
      <c r="H10212" s="542">
        <f>VLOOKUP(G10212,[3]잔가율!$B$3:$C$33,2,FALSE)</f>
        <v>0.82599999999999996</v>
      </c>
      <c r="I10212" s="552">
        <f t="shared" si="159"/>
        <v>35187600</v>
      </c>
    </row>
    <row r="10213" spans="1:9">
      <c r="A10213" s="539">
        <v>10212</v>
      </c>
      <c r="B10213" s="540" t="s">
        <v>8534</v>
      </c>
      <c r="C10213" s="540" t="s">
        <v>12384</v>
      </c>
      <c r="D10213" s="540" t="s">
        <v>14985</v>
      </c>
      <c r="E10213" s="540" t="s">
        <v>15054</v>
      </c>
      <c r="F10213" s="556">
        <v>43690000</v>
      </c>
      <c r="G10213" s="541">
        <v>2023</v>
      </c>
      <c r="H10213" s="542">
        <f>VLOOKUP(G10213,[3]잔가율!$B$3:$C$33,2,FALSE)</f>
        <v>0.82599999999999996</v>
      </c>
      <c r="I10213" s="552">
        <f t="shared" si="159"/>
        <v>36087940</v>
      </c>
    </row>
    <row r="10214" spans="1:9">
      <c r="A10214" s="539">
        <v>10213</v>
      </c>
      <c r="B10214" s="540" t="s">
        <v>8534</v>
      </c>
      <c r="C10214" s="540" t="s">
        <v>12384</v>
      </c>
      <c r="D10214" s="540" t="s">
        <v>14985</v>
      </c>
      <c r="E10214" s="540" t="s">
        <v>15055</v>
      </c>
      <c r="F10214" s="556">
        <v>47480000</v>
      </c>
      <c r="G10214" s="541">
        <v>2023</v>
      </c>
      <c r="H10214" s="542">
        <f>VLOOKUP(G10214,[3]잔가율!$B$3:$C$33,2,FALSE)</f>
        <v>0.82599999999999996</v>
      </c>
      <c r="I10214" s="552">
        <f t="shared" si="159"/>
        <v>39218480</v>
      </c>
    </row>
    <row r="10215" spans="1:9">
      <c r="A10215" s="539">
        <v>10214</v>
      </c>
      <c r="B10215" s="540" t="s">
        <v>8534</v>
      </c>
      <c r="C10215" s="540" t="s">
        <v>12384</v>
      </c>
      <c r="D10215" s="540" t="s">
        <v>14985</v>
      </c>
      <c r="E10215" s="540" t="s">
        <v>15056</v>
      </c>
      <c r="F10215" s="556">
        <v>48430000</v>
      </c>
      <c r="G10215" s="541">
        <v>2023</v>
      </c>
      <c r="H10215" s="542">
        <f>VLOOKUP(G10215,[3]잔가율!$B$3:$C$33,2,FALSE)</f>
        <v>0.82599999999999996</v>
      </c>
      <c r="I10215" s="552">
        <f t="shared" si="159"/>
        <v>40003180</v>
      </c>
    </row>
    <row r="10216" spans="1:9">
      <c r="A10216" s="539">
        <v>10215</v>
      </c>
      <c r="B10216" s="540" t="s">
        <v>8534</v>
      </c>
      <c r="C10216" s="540" t="s">
        <v>12384</v>
      </c>
      <c r="D10216" s="540" t="s">
        <v>14985</v>
      </c>
      <c r="E10216" s="540" t="s">
        <v>15057</v>
      </c>
      <c r="F10216" s="556">
        <v>42090000</v>
      </c>
      <c r="G10216" s="541">
        <v>2023</v>
      </c>
      <c r="H10216" s="542">
        <f>VLOOKUP(G10216,[3]잔가율!$B$3:$C$33,2,FALSE)</f>
        <v>0.82599999999999996</v>
      </c>
      <c r="I10216" s="552">
        <f t="shared" si="159"/>
        <v>34766340</v>
      </c>
    </row>
    <row r="10217" spans="1:9">
      <c r="A10217" s="539">
        <v>10216</v>
      </c>
      <c r="B10217" s="540" t="s">
        <v>8534</v>
      </c>
      <c r="C10217" s="540" t="s">
        <v>12384</v>
      </c>
      <c r="D10217" s="540" t="s">
        <v>14985</v>
      </c>
      <c r="E10217" s="540" t="s">
        <v>15058</v>
      </c>
      <c r="F10217" s="556">
        <v>43030000</v>
      </c>
      <c r="G10217" s="541">
        <v>2023</v>
      </c>
      <c r="H10217" s="542">
        <f>VLOOKUP(G10217,[3]잔가율!$B$3:$C$33,2,FALSE)</f>
        <v>0.82599999999999996</v>
      </c>
      <c r="I10217" s="552">
        <f t="shared" si="159"/>
        <v>35542780</v>
      </c>
    </row>
    <row r="10218" spans="1:9">
      <c r="A10218" s="539">
        <v>10217</v>
      </c>
      <c r="B10218" s="540" t="s">
        <v>8534</v>
      </c>
      <c r="C10218" s="540" t="s">
        <v>12384</v>
      </c>
      <c r="D10218" s="540" t="s">
        <v>14985</v>
      </c>
      <c r="E10218" s="540" t="s">
        <v>15059</v>
      </c>
      <c r="F10218" s="556">
        <v>47870000</v>
      </c>
      <c r="G10218" s="541">
        <v>2023</v>
      </c>
      <c r="H10218" s="542">
        <f>VLOOKUP(G10218,[3]잔가율!$B$3:$C$33,2,FALSE)</f>
        <v>0.82599999999999996</v>
      </c>
      <c r="I10218" s="552">
        <f t="shared" si="159"/>
        <v>39540620</v>
      </c>
    </row>
    <row r="10219" spans="1:9">
      <c r="A10219" s="539">
        <v>10218</v>
      </c>
      <c r="B10219" s="540" t="s">
        <v>8534</v>
      </c>
      <c r="C10219" s="540" t="s">
        <v>12384</v>
      </c>
      <c r="D10219" s="540" t="s">
        <v>14985</v>
      </c>
      <c r="E10219" s="540" t="s">
        <v>15060</v>
      </c>
      <c r="F10219" s="556">
        <v>49090000</v>
      </c>
      <c r="G10219" s="541">
        <v>2023</v>
      </c>
      <c r="H10219" s="542">
        <f>VLOOKUP(G10219,[3]잔가율!$B$3:$C$33,2,FALSE)</f>
        <v>0.82599999999999996</v>
      </c>
      <c r="I10219" s="552">
        <f t="shared" si="159"/>
        <v>40548340</v>
      </c>
    </row>
    <row r="10220" spans="1:9">
      <c r="A10220" s="539">
        <v>10219</v>
      </c>
      <c r="B10220" s="540" t="s">
        <v>8534</v>
      </c>
      <c r="C10220" s="540" t="s">
        <v>12384</v>
      </c>
      <c r="D10220" s="540" t="s">
        <v>14985</v>
      </c>
      <c r="E10220" s="540" t="s">
        <v>15061</v>
      </c>
      <c r="F10220" s="556">
        <v>42510000</v>
      </c>
      <c r="G10220" s="541">
        <v>2023</v>
      </c>
      <c r="H10220" s="542">
        <f>VLOOKUP(G10220,[3]잔가율!$B$3:$C$33,2,FALSE)</f>
        <v>0.82599999999999996</v>
      </c>
      <c r="I10220" s="552">
        <f t="shared" si="159"/>
        <v>35113260</v>
      </c>
    </row>
    <row r="10221" spans="1:9">
      <c r="A10221" s="539">
        <v>10220</v>
      </c>
      <c r="B10221" s="540" t="s">
        <v>8534</v>
      </c>
      <c r="C10221" s="540" t="s">
        <v>12384</v>
      </c>
      <c r="D10221" s="540" t="s">
        <v>14985</v>
      </c>
      <c r="E10221" s="540" t="s">
        <v>15062</v>
      </c>
      <c r="F10221" s="556">
        <v>43500000</v>
      </c>
      <c r="G10221" s="541">
        <v>2023</v>
      </c>
      <c r="H10221" s="542">
        <f>VLOOKUP(G10221,[3]잔가율!$B$3:$C$33,2,FALSE)</f>
        <v>0.82599999999999996</v>
      </c>
      <c r="I10221" s="552">
        <f t="shared" si="159"/>
        <v>35931000</v>
      </c>
    </row>
    <row r="10222" spans="1:9">
      <c r="A10222" s="539">
        <v>10221</v>
      </c>
      <c r="B10222" s="540" t="s">
        <v>8534</v>
      </c>
      <c r="C10222" s="540" t="s">
        <v>12384</v>
      </c>
      <c r="D10222" s="540" t="s">
        <v>14985</v>
      </c>
      <c r="E10222" s="540" t="s">
        <v>15063</v>
      </c>
      <c r="F10222" s="556">
        <v>50330000</v>
      </c>
      <c r="G10222" s="541">
        <v>2023</v>
      </c>
      <c r="H10222" s="542">
        <f>VLOOKUP(G10222,[3]잔가율!$B$3:$C$33,2,FALSE)</f>
        <v>0.82599999999999996</v>
      </c>
      <c r="I10222" s="552">
        <f t="shared" si="159"/>
        <v>41572580</v>
      </c>
    </row>
    <row r="10223" spans="1:9">
      <c r="A10223" s="539">
        <v>10222</v>
      </c>
      <c r="B10223" s="540" t="s">
        <v>8534</v>
      </c>
      <c r="C10223" s="540" t="s">
        <v>12384</v>
      </c>
      <c r="D10223" s="540" t="s">
        <v>14985</v>
      </c>
      <c r="E10223" s="540" t="s">
        <v>15064</v>
      </c>
      <c r="F10223" s="556">
        <v>51420000</v>
      </c>
      <c r="G10223" s="541">
        <v>2023</v>
      </c>
      <c r="H10223" s="542">
        <f>VLOOKUP(G10223,[3]잔가율!$B$3:$C$33,2,FALSE)</f>
        <v>0.82599999999999996</v>
      </c>
      <c r="I10223" s="552">
        <f t="shared" si="159"/>
        <v>42472920</v>
      </c>
    </row>
    <row r="10224" spans="1:9">
      <c r="A10224" s="539">
        <v>10223</v>
      </c>
      <c r="B10224" s="540" t="s">
        <v>8534</v>
      </c>
      <c r="C10224" s="540" t="s">
        <v>12384</v>
      </c>
      <c r="D10224" s="540" t="s">
        <v>14985</v>
      </c>
      <c r="E10224" s="540" t="s">
        <v>15065</v>
      </c>
      <c r="F10224" s="556">
        <v>44870000</v>
      </c>
      <c r="G10224" s="541">
        <v>2023</v>
      </c>
      <c r="H10224" s="542">
        <f>VLOOKUP(G10224,[3]잔가율!$B$3:$C$33,2,FALSE)</f>
        <v>0.82599999999999996</v>
      </c>
      <c r="I10224" s="552">
        <f t="shared" si="159"/>
        <v>37062620</v>
      </c>
    </row>
    <row r="10225" spans="1:9">
      <c r="A10225" s="539">
        <v>10224</v>
      </c>
      <c r="B10225" s="540" t="s">
        <v>8534</v>
      </c>
      <c r="C10225" s="540" t="s">
        <v>12384</v>
      </c>
      <c r="D10225" s="540" t="s">
        <v>14985</v>
      </c>
      <c r="E10225" s="540" t="s">
        <v>15066</v>
      </c>
      <c r="F10225" s="556">
        <v>45780000</v>
      </c>
      <c r="G10225" s="541">
        <v>2023</v>
      </c>
      <c r="H10225" s="542">
        <f>VLOOKUP(G10225,[3]잔가율!$B$3:$C$33,2,FALSE)</f>
        <v>0.82599999999999996</v>
      </c>
      <c r="I10225" s="552">
        <f t="shared" si="159"/>
        <v>37814280</v>
      </c>
    </row>
    <row r="10226" spans="1:9">
      <c r="A10226" s="539">
        <v>10225</v>
      </c>
      <c r="B10226" s="540" t="s">
        <v>8534</v>
      </c>
      <c r="C10226" s="540" t="s">
        <v>12384</v>
      </c>
      <c r="D10226" s="540" t="s">
        <v>14985</v>
      </c>
      <c r="E10226" s="540" t="s">
        <v>15067</v>
      </c>
      <c r="F10226" s="556">
        <v>50330000</v>
      </c>
      <c r="G10226" s="541">
        <v>2023</v>
      </c>
      <c r="H10226" s="542">
        <f>VLOOKUP(G10226,[3]잔가율!$B$3:$C$33,2,FALSE)</f>
        <v>0.82599999999999996</v>
      </c>
      <c r="I10226" s="552">
        <f t="shared" si="159"/>
        <v>41572580</v>
      </c>
    </row>
    <row r="10227" spans="1:9">
      <c r="A10227" s="539">
        <v>10226</v>
      </c>
      <c r="B10227" s="540" t="s">
        <v>8534</v>
      </c>
      <c r="C10227" s="540" t="s">
        <v>12384</v>
      </c>
      <c r="D10227" s="540" t="s">
        <v>14985</v>
      </c>
      <c r="E10227" s="540" t="s">
        <v>15068</v>
      </c>
      <c r="F10227" s="556">
        <v>51420000</v>
      </c>
      <c r="G10227" s="541">
        <v>2023</v>
      </c>
      <c r="H10227" s="542">
        <f>VLOOKUP(G10227,[3]잔가율!$B$3:$C$33,2,FALSE)</f>
        <v>0.82599999999999996</v>
      </c>
      <c r="I10227" s="552">
        <f t="shared" si="159"/>
        <v>42472920</v>
      </c>
    </row>
    <row r="10228" spans="1:9">
      <c r="A10228" s="539">
        <v>10227</v>
      </c>
      <c r="B10228" s="544" t="s">
        <v>8534</v>
      </c>
      <c r="C10228" s="544" t="s">
        <v>12384</v>
      </c>
      <c r="D10228" s="544" t="s">
        <v>14985</v>
      </c>
      <c r="E10228" s="544" t="s">
        <v>15069</v>
      </c>
      <c r="F10228" s="559">
        <v>40070000</v>
      </c>
      <c r="G10228" s="541">
        <v>2023</v>
      </c>
      <c r="H10228" s="542">
        <f>VLOOKUP(G10228,[3]잔가율!$B$3:$C$33,2,FALSE)</f>
        <v>0.82599999999999996</v>
      </c>
      <c r="I10228" s="552">
        <f t="shared" si="159"/>
        <v>33097820</v>
      </c>
    </row>
    <row r="10229" spans="1:9">
      <c r="A10229" s="539">
        <v>10228</v>
      </c>
      <c r="B10229" s="540" t="s">
        <v>8534</v>
      </c>
      <c r="C10229" s="540" t="s">
        <v>12384</v>
      </c>
      <c r="D10229" s="540" t="s">
        <v>14985</v>
      </c>
      <c r="E10229" s="540" t="s">
        <v>15070</v>
      </c>
      <c r="F10229" s="556">
        <v>44870000</v>
      </c>
      <c r="G10229" s="541">
        <v>2023</v>
      </c>
      <c r="H10229" s="542">
        <f>VLOOKUP(G10229,[3]잔가율!$B$3:$C$33,2,FALSE)</f>
        <v>0.82599999999999996</v>
      </c>
      <c r="I10229" s="552">
        <f t="shared" si="159"/>
        <v>37062620</v>
      </c>
    </row>
    <row r="10230" spans="1:9">
      <c r="A10230" s="539">
        <v>10229</v>
      </c>
      <c r="B10230" s="540" t="s">
        <v>8534</v>
      </c>
      <c r="C10230" s="540" t="s">
        <v>12384</v>
      </c>
      <c r="D10230" s="540" t="s">
        <v>14985</v>
      </c>
      <c r="E10230" s="540" t="s">
        <v>15071</v>
      </c>
      <c r="F10230" s="556">
        <v>45960000</v>
      </c>
      <c r="G10230" s="541">
        <v>2023</v>
      </c>
      <c r="H10230" s="542">
        <f>VLOOKUP(G10230,[3]잔가율!$B$3:$C$33,2,FALSE)</f>
        <v>0.82599999999999996</v>
      </c>
      <c r="I10230" s="552">
        <f t="shared" si="159"/>
        <v>37962960</v>
      </c>
    </row>
    <row r="10231" spans="1:9">
      <c r="A10231" s="539">
        <v>10230</v>
      </c>
      <c r="B10231" s="540" t="s">
        <v>8534</v>
      </c>
      <c r="C10231" s="540" t="s">
        <v>12384</v>
      </c>
      <c r="D10231" s="540" t="s">
        <v>14985</v>
      </c>
      <c r="E10231" s="540" t="s">
        <v>15072</v>
      </c>
      <c r="F10231" s="556">
        <v>49730000</v>
      </c>
      <c r="G10231" s="541">
        <v>2023</v>
      </c>
      <c r="H10231" s="542">
        <f>VLOOKUP(G10231,[3]잔가율!$B$3:$C$33,2,FALSE)</f>
        <v>0.82599999999999996</v>
      </c>
      <c r="I10231" s="552">
        <f t="shared" si="159"/>
        <v>41076980</v>
      </c>
    </row>
    <row r="10232" spans="1:9">
      <c r="A10232" s="539">
        <v>10231</v>
      </c>
      <c r="B10232" s="540" t="s">
        <v>8534</v>
      </c>
      <c r="C10232" s="540" t="s">
        <v>12384</v>
      </c>
      <c r="D10232" s="540" t="s">
        <v>14985</v>
      </c>
      <c r="E10232" s="540" t="s">
        <v>15073</v>
      </c>
      <c r="F10232" s="556">
        <v>52430000</v>
      </c>
      <c r="G10232" s="541">
        <v>2023</v>
      </c>
      <c r="H10232" s="542">
        <f>VLOOKUP(G10232,[3]잔가율!$B$3:$C$33,2,FALSE)</f>
        <v>0.82599999999999996</v>
      </c>
      <c r="I10232" s="552">
        <f t="shared" si="159"/>
        <v>43307180</v>
      </c>
    </row>
    <row r="10233" spans="1:9">
      <c r="A10233" s="539">
        <v>10232</v>
      </c>
      <c r="B10233" s="540" t="s">
        <v>8534</v>
      </c>
      <c r="C10233" s="540" t="s">
        <v>12384</v>
      </c>
      <c r="D10233" s="540" t="s">
        <v>14985</v>
      </c>
      <c r="E10233" s="540" t="s">
        <v>15074</v>
      </c>
      <c r="F10233" s="556">
        <v>44340000</v>
      </c>
      <c r="G10233" s="541">
        <v>2023</v>
      </c>
      <c r="H10233" s="542">
        <f>VLOOKUP(G10233,[3]잔가율!$B$3:$C$33,2,FALSE)</f>
        <v>0.82599999999999996</v>
      </c>
      <c r="I10233" s="552">
        <f t="shared" si="159"/>
        <v>36624840</v>
      </c>
    </row>
    <row r="10234" spans="1:9">
      <c r="A10234" s="539">
        <v>10233</v>
      </c>
      <c r="B10234" s="540" t="s">
        <v>8534</v>
      </c>
      <c r="C10234" s="540" t="s">
        <v>12384</v>
      </c>
      <c r="D10234" s="540" t="s">
        <v>14985</v>
      </c>
      <c r="E10234" s="540" t="s">
        <v>15075</v>
      </c>
      <c r="F10234" s="556">
        <v>45420000</v>
      </c>
      <c r="G10234" s="541">
        <v>2023</v>
      </c>
      <c r="H10234" s="542">
        <f>VLOOKUP(G10234,[3]잔가율!$B$3:$C$33,2,FALSE)</f>
        <v>0.82599999999999996</v>
      </c>
      <c r="I10234" s="552">
        <f t="shared" si="159"/>
        <v>37516920</v>
      </c>
    </row>
    <row r="10235" spans="1:9">
      <c r="A10235" s="539">
        <v>10234</v>
      </c>
      <c r="B10235" s="540" t="s">
        <v>8534</v>
      </c>
      <c r="C10235" s="540" t="s">
        <v>12384</v>
      </c>
      <c r="D10235" s="540" t="s">
        <v>14985</v>
      </c>
      <c r="E10235" s="540" t="s">
        <v>15076</v>
      </c>
      <c r="F10235" s="556">
        <v>50260000</v>
      </c>
      <c r="G10235" s="541">
        <v>2023</v>
      </c>
      <c r="H10235" s="542">
        <f>VLOOKUP(G10235,[3]잔가율!$B$3:$C$33,2,FALSE)</f>
        <v>0.82599999999999996</v>
      </c>
      <c r="I10235" s="552">
        <f t="shared" si="159"/>
        <v>41514760</v>
      </c>
    </row>
    <row r="10236" spans="1:9">
      <c r="A10236" s="539">
        <v>10235</v>
      </c>
      <c r="B10236" s="540" t="s">
        <v>8534</v>
      </c>
      <c r="C10236" s="540" t="s">
        <v>12384</v>
      </c>
      <c r="D10236" s="540" t="s">
        <v>14985</v>
      </c>
      <c r="E10236" s="540" t="s">
        <v>15077</v>
      </c>
      <c r="F10236" s="556">
        <v>51340000</v>
      </c>
      <c r="G10236" s="541">
        <v>2023</v>
      </c>
      <c r="H10236" s="542">
        <f>VLOOKUP(G10236,[3]잔가율!$B$3:$C$33,2,FALSE)</f>
        <v>0.82599999999999996</v>
      </c>
      <c r="I10236" s="552">
        <f t="shared" si="159"/>
        <v>42406840</v>
      </c>
    </row>
    <row r="10237" spans="1:9">
      <c r="A10237" s="539">
        <v>10236</v>
      </c>
      <c r="B10237" s="540" t="s">
        <v>8534</v>
      </c>
      <c r="C10237" s="540" t="s">
        <v>12384</v>
      </c>
      <c r="D10237" s="540" t="s">
        <v>14985</v>
      </c>
      <c r="E10237" s="540" t="s">
        <v>15078</v>
      </c>
      <c r="F10237" s="556">
        <v>44750000</v>
      </c>
      <c r="G10237" s="541">
        <v>2023</v>
      </c>
      <c r="H10237" s="542">
        <f>VLOOKUP(G10237,[3]잔가율!$B$3:$C$33,2,FALSE)</f>
        <v>0.82599999999999996</v>
      </c>
      <c r="I10237" s="552">
        <f t="shared" si="159"/>
        <v>36963500</v>
      </c>
    </row>
    <row r="10238" spans="1:9">
      <c r="A10238" s="539">
        <v>10237</v>
      </c>
      <c r="B10238" s="540" t="s">
        <v>8534</v>
      </c>
      <c r="C10238" s="540" t="s">
        <v>12384</v>
      </c>
      <c r="D10238" s="540" t="s">
        <v>14985</v>
      </c>
      <c r="E10238" s="540" t="s">
        <v>15079</v>
      </c>
      <c r="F10238" s="556">
        <v>45840000</v>
      </c>
      <c r="G10238" s="541">
        <v>2023</v>
      </c>
      <c r="H10238" s="542">
        <f>VLOOKUP(G10238,[3]잔가율!$B$3:$C$33,2,FALSE)</f>
        <v>0.82599999999999996</v>
      </c>
      <c r="I10238" s="552">
        <f t="shared" si="159"/>
        <v>37863840</v>
      </c>
    </row>
    <row r="10239" spans="1:9">
      <c r="A10239" s="539">
        <v>10238</v>
      </c>
      <c r="B10239" s="540" t="s">
        <v>8534</v>
      </c>
      <c r="C10239" s="540" t="s">
        <v>12384</v>
      </c>
      <c r="D10239" s="540" t="s">
        <v>14985</v>
      </c>
      <c r="E10239" s="540" t="s">
        <v>15080</v>
      </c>
      <c r="F10239" s="556">
        <v>50190000</v>
      </c>
      <c r="G10239" s="541">
        <v>2023</v>
      </c>
      <c r="H10239" s="542">
        <f>VLOOKUP(G10239,[3]잔가율!$B$3:$C$33,2,FALSE)</f>
        <v>0.82599999999999996</v>
      </c>
      <c r="I10239" s="552">
        <f t="shared" si="159"/>
        <v>41456940</v>
      </c>
    </row>
    <row r="10240" spans="1:9">
      <c r="A10240" s="539">
        <v>10239</v>
      </c>
      <c r="B10240" s="540" t="s">
        <v>8534</v>
      </c>
      <c r="C10240" s="540" t="s">
        <v>12384</v>
      </c>
      <c r="D10240" s="540" t="s">
        <v>14985</v>
      </c>
      <c r="E10240" s="540" t="s">
        <v>15081</v>
      </c>
      <c r="F10240" s="556">
        <v>51290000</v>
      </c>
      <c r="G10240" s="541">
        <v>2023</v>
      </c>
      <c r="H10240" s="542">
        <f>VLOOKUP(G10240,[3]잔가율!$B$3:$C$33,2,FALSE)</f>
        <v>0.82599999999999996</v>
      </c>
      <c r="I10240" s="552">
        <f t="shared" si="159"/>
        <v>42365540</v>
      </c>
    </row>
    <row r="10241" spans="1:9">
      <c r="A10241" s="539">
        <v>10240</v>
      </c>
      <c r="B10241" s="540" t="s">
        <v>8534</v>
      </c>
      <c r="C10241" s="540" t="s">
        <v>12384</v>
      </c>
      <c r="D10241" s="540" t="s">
        <v>14985</v>
      </c>
      <c r="E10241" s="540" t="s">
        <v>15082</v>
      </c>
      <c r="F10241" s="556">
        <v>57510000</v>
      </c>
      <c r="G10241" s="541">
        <v>2023</v>
      </c>
      <c r="H10241" s="542">
        <f>VLOOKUP(G10241,[3]잔가율!$B$3:$C$33,2,FALSE)</f>
        <v>0.82599999999999996</v>
      </c>
      <c r="I10241" s="552">
        <f t="shared" si="159"/>
        <v>47503260</v>
      </c>
    </row>
    <row r="10242" spans="1:9">
      <c r="A10242" s="539">
        <v>10241</v>
      </c>
      <c r="B10242" s="544" t="s">
        <v>8534</v>
      </c>
      <c r="C10242" s="544" t="s">
        <v>12384</v>
      </c>
      <c r="D10242" s="544" t="s">
        <v>14985</v>
      </c>
      <c r="E10242" s="544" t="s">
        <v>15083</v>
      </c>
      <c r="F10242" s="559">
        <v>56670000</v>
      </c>
      <c r="G10242" s="541">
        <v>2023</v>
      </c>
      <c r="H10242" s="542">
        <f>VLOOKUP(G10242,[3]잔가율!$B$3:$C$33,2,FALSE)</f>
        <v>0.82599999999999996</v>
      </c>
      <c r="I10242" s="552">
        <f t="shared" ref="I10242:I10305" si="160">ROUNDDOWN(F10242*H10242,0)</f>
        <v>46809420</v>
      </c>
    </row>
    <row r="10243" spans="1:9">
      <c r="A10243" s="539">
        <v>10242</v>
      </c>
      <c r="B10243" s="540" t="s">
        <v>8534</v>
      </c>
      <c r="C10243" s="540" t="s">
        <v>12384</v>
      </c>
      <c r="D10243" s="540" t="s">
        <v>14985</v>
      </c>
      <c r="E10243" s="540" t="s">
        <v>15084</v>
      </c>
      <c r="F10243" s="556">
        <v>63510000</v>
      </c>
      <c r="G10243" s="541">
        <v>2023</v>
      </c>
      <c r="H10243" s="542">
        <f>VLOOKUP(G10243,[3]잔가율!$B$3:$C$33,2,FALSE)</f>
        <v>0.82599999999999996</v>
      </c>
      <c r="I10243" s="552">
        <f t="shared" si="160"/>
        <v>52459260</v>
      </c>
    </row>
    <row r="10244" spans="1:9">
      <c r="A10244" s="539">
        <v>10243</v>
      </c>
      <c r="B10244" s="540" t="s">
        <v>8534</v>
      </c>
      <c r="C10244" s="540" t="s">
        <v>12384</v>
      </c>
      <c r="D10244" s="540" t="s">
        <v>14985</v>
      </c>
      <c r="E10244" s="540" t="s">
        <v>15085</v>
      </c>
      <c r="F10244" s="556">
        <v>64460000</v>
      </c>
      <c r="G10244" s="541">
        <v>2023</v>
      </c>
      <c r="H10244" s="542">
        <f>VLOOKUP(G10244,[3]잔가율!$B$3:$C$33,2,FALSE)</f>
        <v>0.82599999999999996</v>
      </c>
      <c r="I10244" s="552">
        <f t="shared" si="160"/>
        <v>53243960</v>
      </c>
    </row>
    <row r="10245" spans="1:9">
      <c r="A10245" s="539">
        <v>10244</v>
      </c>
      <c r="B10245" s="540" t="s">
        <v>8534</v>
      </c>
      <c r="C10245" s="540" t="s">
        <v>12384</v>
      </c>
      <c r="D10245" s="540" t="s">
        <v>14985</v>
      </c>
      <c r="E10245" s="540" t="s">
        <v>15086</v>
      </c>
      <c r="F10245" s="556">
        <v>50330000</v>
      </c>
      <c r="G10245" s="541">
        <v>2023</v>
      </c>
      <c r="H10245" s="542">
        <f>VLOOKUP(G10245,[3]잔가율!$B$3:$C$33,2,FALSE)</f>
        <v>0.82599999999999996</v>
      </c>
      <c r="I10245" s="552">
        <f t="shared" si="160"/>
        <v>41572580</v>
      </c>
    </row>
    <row r="10246" spans="1:9">
      <c r="A10246" s="539">
        <v>10245</v>
      </c>
      <c r="B10246" s="540" t="s">
        <v>8534</v>
      </c>
      <c r="C10246" s="540" t="s">
        <v>12384</v>
      </c>
      <c r="D10246" s="540" t="s">
        <v>14985</v>
      </c>
      <c r="E10246" s="540" t="s">
        <v>15087</v>
      </c>
      <c r="F10246" s="556">
        <v>51420000</v>
      </c>
      <c r="G10246" s="541">
        <v>2023</v>
      </c>
      <c r="H10246" s="542">
        <f>VLOOKUP(G10246,[3]잔가율!$B$3:$C$33,2,FALSE)</f>
        <v>0.82599999999999996</v>
      </c>
      <c r="I10246" s="552">
        <f t="shared" si="160"/>
        <v>42472920</v>
      </c>
    </row>
    <row r="10247" spans="1:9">
      <c r="A10247" s="539">
        <v>10246</v>
      </c>
      <c r="B10247" s="540" t="s">
        <v>8534</v>
      </c>
      <c r="C10247" s="540" t="s">
        <v>12384</v>
      </c>
      <c r="D10247" s="540" t="s">
        <v>14985</v>
      </c>
      <c r="E10247" s="540" t="s">
        <v>15088</v>
      </c>
      <c r="F10247" s="556">
        <v>55830000</v>
      </c>
      <c r="G10247" s="541">
        <v>2023</v>
      </c>
      <c r="H10247" s="542">
        <f>VLOOKUP(G10247,[3]잔가율!$B$3:$C$33,2,FALSE)</f>
        <v>0.82599999999999996</v>
      </c>
      <c r="I10247" s="552">
        <f t="shared" si="160"/>
        <v>46115580</v>
      </c>
    </row>
    <row r="10248" spans="1:9">
      <c r="A10248" s="539">
        <v>10247</v>
      </c>
      <c r="B10248" s="540" t="s">
        <v>8534</v>
      </c>
      <c r="C10248" s="540" t="s">
        <v>12384</v>
      </c>
      <c r="D10248" s="540" t="s">
        <v>14985</v>
      </c>
      <c r="E10248" s="540" t="s">
        <v>15089</v>
      </c>
      <c r="F10248" s="556">
        <v>57040000</v>
      </c>
      <c r="G10248" s="541">
        <v>2023</v>
      </c>
      <c r="H10248" s="542">
        <f>VLOOKUP(G10248,[3]잔가율!$B$3:$C$33,2,FALSE)</f>
        <v>0.82599999999999996</v>
      </c>
      <c r="I10248" s="552">
        <f t="shared" si="160"/>
        <v>47115040</v>
      </c>
    </row>
    <row r="10249" spans="1:9">
      <c r="A10249" s="539">
        <v>10248</v>
      </c>
      <c r="B10249" s="540" t="s">
        <v>8534</v>
      </c>
      <c r="C10249" s="540" t="s">
        <v>12384</v>
      </c>
      <c r="D10249" s="540" t="s">
        <v>14985</v>
      </c>
      <c r="E10249" s="540" t="s">
        <v>15090</v>
      </c>
      <c r="F10249" s="556">
        <v>63370000</v>
      </c>
      <c r="G10249" s="541">
        <v>2023</v>
      </c>
      <c r="H10249" s="542">
        <f>VLOOKUP(G10249,[3]잔가율!$B$3:$C$33,2,FALSE)</f>
        <v>0.82599999999999996</v>
      </c>
      <c r="I10249" s="552">
        <f t="shared" si="160"/>
        <v>52343620</v>
      </c>
    </row>
    <row r="10250" spans="1:9">
      <c r="A10250" s="539">
        <v>10249</v>
      </c>
      <c r="B10250" s="540" t="s">
        <v>8534</v>
      </c>
      <c r="C10250" s="540" t="s">
        <v>12384</v>
      </c>
      <c r="D10250" s="540" t="s">
        <v>14985</v>
      </c>
      <c r="E10250" s="540" t="s">
        <v>15091</v>
      </c>
      <c r="F10250" s="556">
        <v>64460000</v>
      </c>
      <c r="G10250" s="541">
        <v>2023</v>
      </c>
      <c r="H10250" s="542">
        <f>VLOOKUP(G10250,[3]잔가율!$B$3:$C$33,2,FALSE)</f>
        <v>0.82599999999999996</v>
      </c>
      <c r="I10250" s="552">
        <f t="shared" si="160"/>
        <v>53243960</v>
      </c>
    </row>
    <row r="10251" spans="1:9">
      <c r="A10251" s="539">
        <v>10250</v>
      </c>
      <c r="B10251" s="540" t="s">
        <v>8534</v>
      </c>
      <c r="C10251" s="540" t="s">
        <v>12384</v>
      </c>
      <c r="D10251" s="540" t="s">
        <v>14985</v>
      </c>
      <c r="E10251" s="540" t="s">
        <v>15092</v>
      </c>
      <c r="F10251" s="556">
        <v>49590000</v>
      </c>
      <c r="G10251" s="541">
        <v>2023</v>
      </c>
      <c r="H10251" s="542">
        <f>VLOOKUP(G10251,[3]잔가율!$B$3:$C$33,2,FALSE)</f>
        <v>0.82599999999999996</v>
      </c>
      <c r="I10251" s="552">
        <f t="shared" si="160"/>
        <v>40961340</v>
      </c>
    </row>
    <row r="10252" spans="1:9">
      <c r="A10252" s="539">
        <v>10251</v>
      </c>
      <c r="B10252" s="540" t="s">
        <v>8534</v>
      </c>
      <c r="C10252" s="540" t="s">
        <v>12384</v>
      </c>
      <c r="D10252" s="540" t="s">
        <v>14985</v>
      </c>
      <c r="E10252" s="540" t="s">
        <v>15093</v>
      </c>
      <c r="F10252" s="556">
        <v>50790000</v>
      </c>
      <c r="G10252" s="541">
        <v>2023</v>
      </c>
      <c r="H10252" s="542">
        <f>VLOOKUP(G10252,[3]잔가율!$B$3:$C$33,2,FALSE)</f>
        <v>0.82599999999999996</v>
      </c>
      <c r="I10252" s="552">
        <f t="shared" si="160"/>
        <v>41952540</v>
      </c>
    </row>
    <row r="10253" spans="1:9">
      <c r="A10253" s="539">
        <v>10252</v>
      </c>
      <c r="B10253" s="540" t="s">
        <v>8534</v>
      </c>
      <c r="C10253" s="540" t="s">
        <v>12384</v>
      </c>
      <c r="D10253" s="540" t="s">
        <v>14985</v>
      </c>
      <c r="E10253" s="540" t="s">
        <v>15094</v>
      </c>
      <c r="F10253" s="556">
        <v>55280000</v>
      </c>
      <c r="G10253" s="541">
        <v>2023</v>
      </c>
      <c r="H10253" s="542">
        <f>VLOOKUP(G10253,[3]잔가율!$B$3:$C$33,2,FALSE)</f>
        <v>0.82599999999999996</v>
      </c>
      <c r="I10253" s="552">
        <f t="shared" si="160"/>
        <v>45661280</v>
      </c>
    </row>
    <row r="10254" spans="1:9">
      <c r="A10254" s="539">
        <v>10253</v>
      </c>
      <c r="B10254" s="540" t="s">
        <v>8534</v>
      </c>
      <c r="C10254" s="540" t="s">
        <v>12384</v>
      </c>
      <c r="D10254" s="540" t="s">
        <v>14985</v>
      </c>
      <c r="E10254" s="540" t="s">
        <v>15095</v>
      </c>
      <c r="F10254" s="556">
        <v>54040000</v>
      </c>
      <c r="G10254" s="541">
        <v>2023</v>
      </c>
      <c r="H10254" s="542">
        <f>VLOOKUP(G10254,[3]잔가율!$B$3:$C$33,2,FALSE)</f>
        <v>0.82599999999999996</v>
      </c>
      <c r="I10254" s="552">
        <f t="shared" si="160"/>
        <v>44637040</v>
      </c>
    </row>
    <row r="10255" spans="1:9">
      <c r="A10255" s="539">
        <v>10254</v>
      </c>
      <c r="B10255" s="540" t="s">
        <v>8534</v>
      </c>
      <c r="C10255" s="540" t="s">
        <v>12384</v>
      </c>
      <c r="D10255" s="540" t="s">
        <v>14985</v>
      </c>
      <c r="E10255" s="540" t="s">
        <v>15096</v>
      </c>
      <c r="F10255" s="556">
        <v>61100000</v>
      </c>
      <c r="G10255" s="541">
        <v>2023</v>
      </c>
      <c r="H10255" s="542">
        <f>VLOOKUP(G10255,[3]잔가율!$B$3:$C$33,2,FALSE)</f>
        <v>0.82599999999999996</v>
      </c>
      <c r="I10255" s="552">
        <f t="shared" si="160"/>
        <v>50468600</v>
      </c>
    </row>
    <row r="10256" spans="1:9">
      <c r="A10256" s="539">
        <v>10255</v>
      </c>
      <c r="B10256" s="540" t="s">
        <v>8534</v>
      </c>
      <c r="C10256" s="540" t="s">
        <v>12384</v>
      </c>
      <c r="D10256" s="540" t="s">
        <v>14985</v>
      </c>
      <c r="E10256" s="540" t="s">
        <v>15097</v>
      </c>
      <c r="F10256" s="556">
        <v>61360000</v>
      </c>
      <c r="G10256" s="541">
        <v>2023</v>
      </c>
      <c r="H10256" s="542">
        <f>VLOOKUP(G10256,[3]잔가율!$B$3:$C$33,2,FALSE)</f>
        <v>0.82599999999999996</v>
      </c>
      <c r="I10256" s="552">
        <f t="shared" si="160"/>
        <v>50683360</v>
      </c>
    </row>
    <row r="10257" spans="1:9">
      <c r="A10257" s="539">
        <v>10256</v>
      </c>
      <c r="B10257" s="540" t="s">
        <v>8534</v>
      </c>
      <c r="C10257" s="540" t="s">
        <v>12384</v>
      </c>
      <c r="D10257" s="540" t="s">
        <v>14985</v>
      </c>
      <c r="E10257" s="540" t="s">
        <v>15098</v>
      </c>
      <c r="F10257" s="556">
        <v>48850000</v>
      </c>
      <c r="G10257" s="541">
        <v>2023</v>
      </c>
      <c r="H10257" s="542">
        <f>VLOOKUP(G10257,[3]잔가율!$B$3:$C$33,2,FALSE)</f>
        <v>0.82599999999999996</v>
      </c>
      <c r="I10257" s="552">
        <f t="shared" si="160"/>
        <v>40350100</v>
      </c>
    </row>
    <row r="10258" spans="1:9">
      <c r="A10258" s="539">
        <v>10257</v>
      </c>
      <c r="B10258" s="540" t="s">
        <v>8534</v>
      </c>
      <c r="C10258" s="540" t="s">
        <v>12384</v>
      </c>
      <c r="D10258" s="540" t="s">
        <v>14985</v>
      </c>
      <c r="E10258" s="540" t="s">
        <v>15099</v>
      </c>
      <c r="F10258" s="556">
        <v>48850000</v>
      </c>
      <c r="G10258" s="541">
        <v>2023</v>
      </c>
      <c r="H10258" s="542">
        <f>VLOOKUP(G10258,[3]잔가율!$B$3:$C$33,2,FALSE)</f>
        <v>0.82599999999999996</v>
      </c>
      <c r="I10258" s="552">
        <f t="shared" si="160"/>
        <v>40350100</v>
      </c>
    </row>
    <row r="10259" spans="1:9">
      <c r="A10259" s="539">
        <v>10258</v>
      </c>
      <c r="B10259" s="540" t="s">
        <v>8534</v>
      </c>
      <c r="C10259" s="540" t="s">
        <v>12384</v>
      </c>
      <c r="D10259" s="540" t="s">
        <v>14985</v>
      </c>
      <c r="E10259" s="540" t="s">
        <v>15100</v>
      </c>
      <c r="F10259" s="556">
        <v>57080000</v>
      </c>
      <c r="G10259" s="541">
        <v>2023</v>
      </c>
      <c r="H10259" s="542">
        <f>VLOOKUP(G10259,[3]잔가율!$B$3:$C$33,2,FALSE)</f>
        <v>0.82599999999999996</v>
      </c>
      <c r="I10259" s="552">
        <f t="shared" si="160"/>
        <v>47148080</v>
      </c>
    </row>
    <row r="10260" spans="1:9">
      <c r="A10260" s="539">
        <v>10259</v>
      </c>
      <c r="B10260" s="540" t="s">
        <v>8534</v>
      </c>
      <c r="C10260" s="540" t="s">
        <v>12384</v>
      </c>
      <c r="D10260" s="540" t="s">
        <v>14985</v>
      </c>
      <c r="E10260" s="540" t="s">
        <v>15101</v>
      </c>
      <c r="F10260" s="556">
        <v>57100000</v>
      </c>
      <c r="G10260" s="541">
        <v>2023</v>
      </c>
      <c r="H10260" s="542">
        <f>VLOOKUP(G10260,[3]잔가율!$B$3:$C$33,2,FALSE)</f>
        <v>0.82599999999999996</v>
      </c>
      <c r="I10260" s="552">
        <f t="shared" si="160"/>
        <v>47164600</v>
      </c>
    </row>
    <row r="10261" spans="1:9">
      <c r="A10261" s="539">
        <v>10260</v>
      </c>
      <c r="B10261" s="540" t="s">
        <v>8534</v>
      </c>
      <c r="C10261" s="540" t="s">
        <v>12384</v>
      </c>
      <c r="D10261" s="540" t="s">
        <v>14985</v>
      </c>
      <c r="E10261" s="540" t="s">
        <v>15102</v>
      </c>
      <c r="F10261" s="556">
        <v>63010000</v>
      </c>
      <c r="G10261" s="541">
        <v>2023</v>
      </c>
      <c r="H10261" s="542">
        <f>VLOOKUP(G10261,[3]잔가율!$B$3:$C$33,2,FALSE)</f>
        <v>0.82599999999999996</v>
      </c>
      <c r="I10261" s="552">
        <f t="shared" si="160"/>
        <v>52046260</v>
      </c>
    </row>
    <row r="10262" spans="1:9">
      <c r="A10262" s="539">
        <v>10261</v>
      </c>
      <c r="B10262" s="540" t="s">
        <v>8534</v>
      </c>
      <c r="C10262" s="540" t="s">
        <v>12384</v>
      </c>
      <c r="D10262" s="540" t="s">
        <v>14985</v>
      </c>
      <c r="E10262" s="540" t="s">
        <v>15103</v>
      </c>
      <c r="F10262" s="556">
        <v>63830000</v>
      </c>
      <c r="G10262" s="541">
        <v>2023</v>
      </c>
      <c r="H10262" s="542">
        <f>VLOOKUP(G10262,[3]잔가율!$B$3:$C$33,2,FALSE)</f>
        <v>0.82599999999999996</v>
      </c>
      <c r="I10262" s="552">
        <f t="shared" si="160"/>
        <v>52723580</v>
      </c>
    </row>
    <row r="10263" spans="1:9">
      <c r="A10263" s="539">
        <v>10262</v>
      </c>
      <c r="B10263" s="540" t="s">
        <v>8534</v>
      </c>
      <c r="C10263" s="540" t="s">
        <v>12384</v>
      </c>
      <c r="D10263" s="540" t="s">
        <v>14985</v>
      </c>
      <c r="E10263" s="540" t="s">
        <v>15104</v>
      </c>
      <c r="F10263" s="556">
        <v>52600000</v>
      </c>
      <c r="G10263" s="541">
        <v>2023</v>
      </c>
      <c r="H10263" s="542">
        <f>VLOOKUP(G10263,[3]잔가율!$B$3:$C$33,2,FALSE)</f>
        <v>0.82599999999999996</v>
      </c>
      <c r="I10263" s="552">
        <f t="shared" si="160"/>
        <v>43447600</v>
      </c>
    </row>
    <row r="10264" spans="1:9">
      <c r="A10264" s="539">
        <v>10263</v>
      </c>
      <c r="B10264" s="540" t="s">
        <v>8534</v>
      </c>
      <c r="C10264" s="540" t="s">
        <v>12384</v>
      </c>
      <c r="D10264" s="540" t="s">
        <v>14985</v>
      </c>
      <c r="E10264" s="540" t="s">
        <v>15105</v>
      </c>
      <c r="F10264" s="556">
        <v>53690000</v>
      </c>
      <c r="G10264" s="541">
        <v>2023</v>
      </c>
      <c r="H10264" s="542">
        <f>VLOOKUP(G10264,[3]잔가율!$B$3:$C$33,2,FALSE)</f>
        <v>0.82599999999999996</v>
      </c>
      <c r="I10264" s="552">
        <f t="shared" si="160"/>
        <v>44347940</v>
      </c>
    </row>
    <row r="10265" spans="1:9">
      <c r="A10265" s="539">
        <v>10264</v>
      </c>
      <c r="B10265" s="540" t="s">
        <v>8534</v>
      </c>
      <c r="C10265" s="540" t="s">
        <v>12384</v>
      </c>
      <c r="D10265" s="540" t="s">
        <v>14985</v>
      </c>
      <c r="E10265" s="540" t="s">
        <v>15106</v>
      </c>
      <c r="F10265" s="556">
        <v>59780000</v>
      </c>
      <c r="G10265" s="541">
        <v>2023</v>
      </c>
      <c r="H10265" s="542">
        <f>VLOOKUP(G10265,[3]잔가율!$B$3:$C$33,2,FALSE)</f>
        <v>0.82599999999999996</v>
      </c>
      <c r="I10265" s="552">
        <f t="shared" si="160"/>
        <v>49378280</v>
      </c>
    </row>
    <row r="10266" spans="1:9">
      <c r="A10266" s="539">
        <v>10265</v>
      </c>
      <c r="B10266" s="540" t="s">
        <v>8534</v>
      </c>
      <c r="C10266" s="540" t="s">
        <v>12384</v>
      </c>
      <c r="D10266" s="540" t="s">
        <v>14985</v>
      </c>
      <c r="E10266" s="540" t="s">
        <v>15107</v>
      </c>
      <c r="F10266" s="556">
        <v>59330000</v>
      </c>
      <c r="G10266" s="541">
        <v>2023</v>
      </c>
      <c r="H10266" s="542">
        <f>VLOOKUP(G10266,[3]잔가율!$B$3:$C$33,2,FALSE)</f>
        <v>0.82599999999999996</v>
      </c>
      <c r="I10266" s="552">
        <f t="shared" si="160"/>
        <v>49006580</v>
      </c>
    </row>
    <row r="10267" spans="1:9">
      <c r="A10267" s="539">
        <v>10266</v>
      </c>
      <c r="B10267" s="540" t="s">
        <v>8534</v>
      </c>
      <c r="C10267" s="540" t="s">
        <v>12384</v>
      </c>
      <c r="D10267" s="540" t="s">
        <v>14985</v>
      </c>
      <c r="E10267" s="540" t="s">
        <v>15108</v>
      </c>
      <c r="F10267" s="556">
        <v>26460000</v>
      </c>
      <c r="G10267" s="541">
        <v>2023</v>
      </c>
      <c r="H10267" s="542">
        <f>VLOOKUP(G10267,[3]잔가율!$B$3:$C$33,2,FALSE)</f>
        <v>0.82599999999999996</v>
      </c>
      <c r="I10267" s="552">
        <f t="shared" si="160"/>
        <v>21855960</v>
      </c>
    </row>
    <row r="10268" spans="1:9">
      <c r="A10268" s="539">
        <v>10267</v>
      </c>
      <c r="B10268" s="540" t="s">
        <v>8534</v>
      </c>
      <c r="C10268" s="540" t="s">
        <v>12384</v>
      </c>
      <c r="D10268" s="540" t="s">
        <v>14985</v>
      </c>
      <c r="E10268" s="540" t="s">
        <v>15109</v>
      </c>
      <c r="F10268" s="556">
        <v>65780000</v>
      </c>
      <c r="G10268" s="541">
        <v>2023</v>
      </c>
      <c r="H10268" s="542">
        <f>VLOOKUP(G10268,[3]잔가율!$B$3:$C$33,2,FALSE)</f>
        <v>0.82599999999999996</v>
      </c>
      <c r="I10268" s="552">
        <f t="shared" si="160"/>
        <v>54334280</v>
      </c>
    </row>
    <row r="10269" spans="1:9">
      <c r="A10269" s="539">
        <v>10268</v>
      </c>
      <c r="B10269" s="540" t="s">
        <v>8534</v>
      </c>
      <c r="C10269" s="540" t="s">
        <v>12384</v>
      </c>
      <c r="D10269" s="540" t="s">
        <v>14985</v>
      </c>
      <c r="E10269" s="540" t="s">
        <v>15110</v>
      </c>
      <c r="F10269" s="556">
        <v>66870000</v>
      </c>
      <c r="G10269" s="541">
        <v>2023</v>
      </c>
      <c r="H10269" s="542">
        <f>VLOOKUP(G10269,[3]잔가율!$B$3:$C$33,2,FALSE)</f>
        <v>0.82599999999999996</v>
      </c>
      <c r="I10269" s="552">
        <f t="shared" si="160"/>
        <v>55234620</v>
      </c>
    </row>
    <row r="10270" spans="1:9">
      <c r="A10270" s="539">
        <v>10269</v>
      </c>
      <c r="B10270" s="540" t="s">
        <v>8534</v>
      </c>
      <c r="C10270" s="540" t="s">
        <v>12384</v>
      </c>
      <c r="D10270" s="540" t="s">
        <v>14985</v>
      </c>
      <c r="E10270" s="540" t="s">
        <v>15111</v>
      </c>
      <c r="F10270" s="556">
        <v>52600000</v>
      </c>
      <c r="G10270" s="541">
        <v>2023</v>
      </c>
      <c r="H10270" s="542">
        <f>VLOOKUP(G10270,[3]잔가율!$B$3:$C$33,2,FALSE)</f>
        <v>0.82599999999999996</v>
      </c>
      <c r="I10270" s="552">
        <f t="shared" si="160"/>
        <v>43447600</v>
      </c>
    </row>
    <row r="10271" spans="1:9">
      <c r="A10271" s="539">
        <v>10270</v>
      </c>
      <c r="B10271" s="540" t="s">
        <v>8534</v>
      </c>
      <c r="C10271" s="540" t="s">
        <v>12384</v>
      </c>
      <c r="D10271" s="540" t="s">
        <v>14985</v>
      </c>
      <c r="E10271" s="540" t="s">
        <v>15112</v>
      </c>
      <c r="F10271" s="556">
        <v>55330000</v>
      </c>
      <c r="G10271" s="541">
        <v>2023</v>
      </c>
      <c r="H10271" s="542">
        <f>VLOOKUP(G10271,[3]잔가율!$B$3:$C$33,2,FALSE)</f>
        <v>0.82599999999999996</v>
      </c>
      <c r="I10271" s="552">
        <f t="shared" si="160"/>
        <v>45702580</v>
      </c>
    </row>
    <row r="10272" spans="1:9">
      <c r="A10272" s="539">
        <v>10271</v>
      </c>
      <c r="B10272" s="540" t="s">
        <v>8534</v>
      </c>
      <c r="C10272" s="540" t="s">
        <v>12384</v>
      </c>
      <c r="D10272" s="540" t="s">
        <v>14985</v>
      </c>
      <c r="E10272" s="540" t="s">
        <v>15113</v>
      </c>
      <c r="F10272" s="556">
        <v>59780000</v>
      </c>
      <c r="G10272" s="541">
        <v>2023</v>
      </c>
      <c r="H10272" s="542">
        <f>VLOOKUP(G10272,[3]잔가율!$B$3:$C$33,2,FALSE)</f>
        <v>0.82599999999999996</v>
      </c>
      <c r="I10272" s="552">
        <f t="shared" si="160"/>
        <v>49378280</v>
      </c>
    </row>
    <row r="10273" spans="1:9">
      <c r="A10273" s="539">
        <v>10272</v>
      </c>
      <c r="B10273" s="540" t="s">
        <v>8534</v>
      </c>
      <c r="C10273" s="540" t="s">
        <v>12384</v>
      </c>
      <c r="D10273" s="540" t="s">
        <v>14985</v>
      </c>
      <c r="E10273" s="540" t="s">
        <v>15114</v>
      </c>
      <c r="F10273" s="556">
        <v>60870000</v>
      </c>
      <c r="G10273" s="541">
        <v>2023</v>
      </c>
      <c r="H10273" s="542">
        <f>VLOOKUP(G10273,[3]잔가율!$B$3:$C$33,2,FALSE)</f>
        <v>0.82599999999999996</v>
      </c>
      <c r="I10273" s="552">
        <f t="shared" si="160"/>
        <v>50278620</v>
      </c>
    </row>
    <row r="10274" spans="1:9">
      <c r="A10274" s="539">
        <v>10273</v>
      </c>
      <c r="B10274" s="540" t="s">
        <v>8534</v>
      </c>
      <c r="C10274" s="540" t="s">
        <v>12384</v>
      </c>
      <c r="D10274" s="540" t="s">
        <v>14985</v>
      </c>
      <c r="E10274" s="540" t="s">
        <v>15115</v>
      </c>
      <c r="F10274" s="556">
        <v>65780000</v>
      </c>
      <c r="G10274" s="541">
        <v>2023</v>
      </c>
      <c r="H10274" s="542">
        <f>VLOOKUP(G10274,[3]잔가율!$B$3:$C$33,2,FALSE)</f>
        <v>0.82599999999999996</v>
      </c>
      <c r="I10274" s="552">
        <f t="shared" si="160"/>
        <v>54334280</v>
      </c>
    </row>
    <row r="10275" spans="1:9">
      <c r="A10275" s="539">
        <v>10274</v>
      </c>
      <c r="B10275" s="540" t="s">
        <v>8534</v>
      </c>
      <c r="C10275" s="540" t="s">
        <v>12384</v>
      </c>
      <c r="D10275" s="540" t="s">
        <v>14985</v>
      </c>
      <c r="E10275" s="540" t="s">
        <v>15116</v>
      </c>
      <c r="F10275" s="556">
        <v>66870000</v>
      </c>
      <c r="G10275" s="541">
        <v>2023</v>
      </c>
      <c r="H10275" s="542">
        <f>VLOOKUP(G10275,[3]잔가율!$B$3:$C$33,2,FALSE)</f>
        <v>0.82599999999999996</v>
      </c>
      <c r="I10275" s="552">
        <f t="shared" si="160"/>
        <v>55234620</v>
      </c>
    </row>
    <row r="10276" spans="1:9">
      <c r="A10276" s="539">
        <v>10275</v>
      </c>
      <c r="B10276" s="540" t="s">
        <v>8534</v>
      </c>
      <c r="C10276" s="540" t="s">
        <v>12384</v>
      </c>
      <c r="D10276" s="540" t="s">
        <v>14985</v>
      </c>
      <c r="E10276" s="540" t="s">
        <v>15117</v>
      </c>
      <c r="F10276" s="556">
        <v>51970000</v>
      </c>
      <c r="G10276" s="541">
        <v>2023</v>
      </c>
      <c r="H10276" s="542">
        <f>VLOOKUP(G10276,[3]잔가율!$B$3:$C$33,2,FALSE)</f>
        <v>0.82599999999999996</v>
      </c>
      <c r="I10276" s="552">
        <f t="shared" si="160"/>
        <v>42927220</v>
      </c>
    </row>
    <row r="10277" spans="1:9">
      <c r="A10277" s="539">
        <v>10276</v>
      </c>
      <c r="B10277" s="540" t="s">
        <v>8534</v>
      </c>
      <c r="C10277" s="540" t="s">
        <v>12384</v>
      </c>
      <c r="D10277" s="540" t="s">
        <v>14985</v>
      </c>
      <c r="E10277" s="540" t="s">
        <v>15118</v>
      </c>
      <c r="F10277" s="556">
        <v>54670000</v>
      </c>
      <c r="G10277" s="541">
        <v>2023</v>
      </c>
      <c r="H10277" s="542">
        <f>VLOOKUP(G10277,[3]잔가율!$B$3:$C$33,2,FALSE)</f>
        <v>0.82599999999999996</v>
      </c>
      <c r="I10277" s="552">
        <f t="shared" si="160"/>
        <v>45157420</v>
      </c>
    </row>
    <row r="10278" spans="1:9">
      <c r="A10278" s="539">
        <v>10277</v>
      </c>
      <c r="B10278" s="540" t="s">
        <v>8534</v>
      </c>
      <c r="C10278" s="540" t="s">
        <v>12384</v>
      </c>
      <c r="D10278" s="540" t="s">
        <v>14985</v>
      </c>
      <c r="E10278" s="540" t="s">
        <v>15119</v>
      </c>
      <c r="F10278" s="556">
        <v>59060000</v>
      </c>
      <c r="G10278" s="541">
        <v>2023</v>
      </c>
      <c r="H10278" s="542">
        <f>VLOOKUP(G10278,[3]잔가율!$B$3:$C$33,2,FALSE)</f>
        <v>0.82599999999999996</v>
      </c>
      <c r="I10278" s="552">
        <f t="shared" si="160"/>
        <v>48783560</v>
      </c>
    </row>
    <row r="10279" spans="1:9">
      <c r="A10279" s="539">
        <v>10278</v>
      </c>
      <c r="B10279" s="540" t="s">
        <v>8534</v>
      </c>
      <c r="C10279" s="540" t="s">
        <v>12384</v>
      </c>
      <c r="D10279" s="540" t="s">
        <v>14985</v>
      </c>
      <c r="E10279" s="540" t="s">
        <v>15120</v>
      </c>
      <c r="F10279" s="556">
        <v>61220000</v>
      </c>
      <c r="G10279" s="541">
        <v>2023</v>
      </c>
      <c r="H10279" s="542">
        <f>VLOOKUP(G10279,[3]잔가율!$B$3:$C$33,2,FALSE)</f>
        <v>0.82599999999999996</v>
      </c>
      <c r="I10279" s="552">
        <f t="shared" si="160"/>
        <v>50567720</v>
      </c>
    </row>
    <row r="10280" spans="1:9">
      <c r="A10280" s="539">
        <v>10279</v>
      </c>
      <c r="B10280" s="540" t="s">
        <v>8534</v>
      </c>
      <c r="C10280" s="540" t="s">
        <v>12384</v>
      </c>
      <c r="D10280" s="540" t="s">
        <v>14985</v>
      </c>
      <c r="E10280" s="540" t="s">
        <v>15121</v>
      </c>
      <c r="F10280" s="556">
        <v>64990000</v>
      </c>
      <c r="G10280" s="541">
        <v>2023</v>
      </c>
      <c r="H10280" s="542">
        <f>VLOOKUP(G10280,[3]잔가율!$B$3:$C$33,2,FALSE)</f>
        <v>0.82599999999999996</v>
      </c>
      <c r="I10280" s="552">
        <f t="shared" si="160"/>
        <v>53681740</v>
      </c>
    </row>
    <row r="10281" spans="1:9">
      <c r="A10281" s="539">
        <v>10280</v>
      </c>
      <c r="B10281" s="540" t="s">
        <v>8534</v>
      </c>
      <c r="C10281" s="540" t="s">
        <v>12384</v>
      </c>
      <c r="D10281" s="540" t="s">
        <v>14985</v>
      </c>
      <c r="E10281" s="540" t="s">
        <v>15122</v>
      </c>
      <c r="F10281" s="556">
        <v>66070000</v>
      </c>
      <c r="G10281" s="541">
        <v>2023</v>
      </c>
      <c r="H10281" s="542">
        <f>VLOOKUP(G10281,[3]잔가율!$B$3:$C$33,2,FALSE)</f>
        <v>0.82599999999999996</v>
      </c>
      <c r="I10281" s="552">
        <f t="shared" si="160"/>
        <v>54573820</v>
      </c>
    </row>
    <row r="10282" spans="1:9">
      <c r="A10282" s="539">
        <v>10281</v>
      </c>
      <c r="B10282" s="540" t="s">
        <v>8534</v>
      </c>
      <c r="C10282" s="540" t="s">
        <v>12384</v>
      </c>
      <c r="D10282" s="540" t="s">
        <v>14985</v>
      </c>
      <c r="E10282" s="540" t="s">
        <v>15123</v>
      </c>
      <c r="F10282" s="556">
        <v>52150000</v>
      </c>
      <c r="G10282" s="541">
        <v>2023</v>
      </c>
      <c r="H10282" s="542">
        <f>VLOOKUP(G10282,[3]잔가율!$B$3:$C$33,2,FALSE)</f>
        <v>0.82599999999999996</v>
      </c>
      <c r="I10282" s="552">
        <f t="shared" si="160"/>
        <v>43075900</v>
      </c>
    </row>
    <row r="10283" spans="1:9">
      <c r="A10283" s="539">
        <v>10282</v>
      </c>
      <c r="B10283" s="540" t="s">
        <v>8534</v>
      </c>
      <c r="C10283" s="540" t="s">
        <v>12384</v>
      </c>
      <c r="D10283" s="540" t="s">
        <v>14985</v>
      </c>
      <c r="E10283" s="540" t="s">
        <v>15124</v>
      </c>
      <c r="F10283" s="556">
        <v>49660000</v>
      </c>
      <c r="G10283" s="541">
        <v>2023</v>
      </c>
      <c r="H10283" s="542">
        <f>VLOOKUP(G10283,[3]잔가율!$B$3:$C$33,2,FALSE)</f>
        <v>0.82599999999999996</v>
      </c>
      <c r="I10283" s="552">
        <f t="shared" si="160"/>
        <v>41019160</v>
      </c>
    </row>
    <row r="10284" spans="1:9">
      <c r="A10284" s="539">
        <v>10283</v>
      </c>
      <c r="B10284" s="540" t="s">
        <v>8534</v>
      </c>
      <c r="C10284" s="540" t="s">
        <v>12384</v>
      </c>
      <c r="D10284" s="540" t="s">
        <v>14985</v>
      </c>
      <c r="E10284" s="540" t="s">
        <v>15125</v>
      </c>
      <c r="F10284" s="556">
        <v>59460000</v>
      </c>
      <c r="G10284" s="541">
        <v>2023</v>
      </c>
      <c r="H10284" s="542">
        <f>VLOOKUP(G10284,[3]잔가율!$B$3:$C$33,2,FALSE)</f>
        <v>0.82599999999999996</v>
      </c>
      <c r="I10284" s="552">
        <f t="shared" si="160"/>
        <v>49113960</v>
      </c>
    </row>
    <row r="10285" spans="1:9">
      <c r="A10285" s="539">
        <v>10284</v>
      </c>
      <c r="B10285" s="540" t="s">
        <v>8534</v>
      </c>
      <c r="C10285" s="540" t="s">
        <v>12384</v>
      </c>
      <c r="D10285" s="540" t="s">
        <v>14985</v>
      </c>
      <c r="E10285" s="540" t="s">
        <v>15126</v>
      </c>
      <c r="F10285" s="556">
        <v>60550000</v>
      </c>
      <c r="G10285" s="541">
        <v>2023</v>
      </c>
      <c r="H10285" s="542">
        <f>VLOOKUP(G10285,[3]잔가율!$B$3:$C$33,2,FALSE)</f>
        <v>0.82599999999999996</v>
      </c>
      <c r="I10285" s="552">
        <f t="shared" si="160"/>
        <v>50014300</v>
      </c>
    </row>
    <row r="10286" spans="1:9">
      <c r="A10286" s="539">
        <v>10285</v>
      </c>
      <c r="B10286" s="540" t="s">
        <v>8534</v>
      </c>
      <c r="C10286" s="540" t="s">
        <v>12384</v>
      </c>
      <c r="D10286" s="540" t="s">
        <v>14985</v>
      </c>
      <c r="E10286" s="540" t="s">
        <v>15127</v>
      </c>
      <c r="F10286" s="556">
        <v>65390000</v>
      </c>
      <c r="G10286" s="541">
        <v>2023</v>
      </c>
      <c r="H10286" s="542">
        <f>VLOOKUP(G10286,[3]잔가율!$B$3:$C$33,2,FALSE)</f>
        <v>0.82599999999999996</v>
      </c>
      <c r="I10286" s="552">
        <f t="shared" si="160"/>
        <v>54012140</v>
      </c>
    </row>
    <row r="10287" spans="1:9">
      <c r="A10287" s="539">
        <v>10286</v>
      </c>
      <c r="B10287" s="540" t="s">
        <v>8534</v>
      </c>
      <c r="C10287" s="540" t="s">
        <v>12384</v>
      </c>
      <c r="D10287" s="540" t="s">
        <v>14985</v>
      </c>
      <c r="E10287" s="540" t="s">
        <v>15128</v>
      </c>
      <c r="F10287" s="556">
        <v>66470000</v>
      </c>
      <c r="G10287" s="541">
        <v>2023</v>
      </c>
      <c r="H10287" s="542">
        <f>VLOOKUP(G10287,[3]잔가율!$B$3:$C$33,2,FALSE)</f>
        <v>0.82599999999999996</v>
      </c>
      <c r="I10287" s="552">
        <f t="shared" si="160"/>
        <v>54904220</v>
      </c>
    </row>
    <row r="10288" spans="1:9">
      <c r="A10288" s="539">
        <v>10287</v>
      </c>
      <c r="B10288" s="540" t="s">
        <v>8534</v>
      </c>
      <c r="C10288" s="540" t="s">
        <v>16696</v>
      </c>
      <c r="D10288" s="540" t="s">
        <v>16697</v>
      </c>
      <c r="E10288" s="540" t="s">
        <v>15129</v>
      </c>
      <c r="F10288" s="556">
        <v>56930000</v>
      </c>
      <c r="G10288" s="541">
        <v>2023</v>
      </c>
      <c r="H10288" s="542">
        <f>VLOOKUP(G10288,[3]잔가율!$B$3:$C$33,2,FALSE)</f>
        <v>0.82599999999999996</v>
      </c>
      <c r="I10288" s="552">
        <f t="shared" si="160"/>
        <v>47024180</v>
      </c>
    </row>
    <row r="10289" spans="1:9">
      <c r="A10289" s="539">
        <v>10288</v>
      </c>
      <c r="B10289" s="540" t="s">
        <v>8534</v>
      </c>
      <c r="C10289" s="540" t="s">
        <v>12384</v>
      </c>
      <c r="D10289" s="540" t="s">
        <v>14985</v>
      </c>
      <c r="E10289" s="540" t="s">
        <v>15130</v>
      </c>
      <c r="F10289" s="556">
        <v>19590000</v>
      </c>
      <c r="G10289" s="541">
        <v>2023</v>
      </c>
      <c r="H10289" s="542">
        <f>VLOOKUP(G10289,[3]잔가율!$B$3:$C$33,2,FALSE)</f>
        <v>0.82599999999999996</v>
      </c>
      <c r="I10289" s="552">
        <f t="shared" si="160"/>
        <v>16181340</v>
      </c>
    </row>
    <row r="10290" spans="1:9">
      <c r="A10290" s="539">
        <v>10289</v>
      </c>
      <c r="B10290" s="540" t="s">
        <v>8534</v>
      </c>
      <c r="C10290" s="540" t="s">
        <v>12384</v>
      </c>
      <c r="D10290" s="540" t="s">
        <v>14985</v>
      </c>
      <c r="E10290" s="540" t="s">
        <v>15131</v>
      </c>
      <c r="F10290" s="556">
        <v>26720000</v>
      </c>
      <c r="G10290" s="541">
        <v>2023</v>
      </c>
      <c r="H10290" s="542">
        <f>VLOOKUP(G10290,[3]잔가율!$B$3:$C$33,2,FALSE)</f>
        <v>0.82599999999999996</v>
      </c>
      <c r="I10290" s="552">
        <f t="shared" si="160"/>
        <v>22070720</v>
      </c>
    </row>
    <row r="10291" spans="1:9">
      <c r="A10291" s="539">
        <v>10290</v>
      </c>
      <c r="B10291" s="540" t="s">
        <v>8534</v>
      </c>
      <c r="C10291" s="540" t="s">
        <v>12384</v>
      </c>
      <c r="D10291" s="540" t="s">
        <v>14985</v>
      </c>
      <c r="E10291" s="540" t="s">
        <v>15132</v>
      </c>
      <c r="F10291" s="556">
        <v>26720000</v>
      </c>
      <c r="G10291" s="541">
        <v>2023</v>
      </c>
      <c r="H10291" s="542">
        <f>VLOOKUP(G10291,[3]잔가율!$B$3:$C$33,2,FALSE)</f>
        <v>0.82599999999999996</v>
      </c>
      <c r="I10291" s="552">
        <f t="shared" si="160"/>
        <v>22070720</v>
      </c>
    </row>
    <row r="10292" spans="1:9">
      <c r="A10292" s="539">
        <v>10291</v>
      </c>
      <c r="B10292" s="540" t="s">
        <v>8534</v>
      </c>
      <c r="C10292" s="540" t="s">
        <v>12384</v>
      </c>
      <c r="D10292" s="540" t="s">
        <v>14985</v>
      </c>
      <c r="E10292" s="540" t="s">
        <v>15133</v>
      </c>
      <c r="F10292" s="556">
        <v>37880000</v>
      </c>
      <c r="G10292" s="541">
        <v>2023</v>
      </c>
      <c r="H10292" s="542">
        <f>VLOOKUP(G10292,[3]잔가율!$B$3:$C$33,2,FALSE)</f>
        <v>0.82599999999999996</v>
      </c>
      <c r="I10292" s="552">
        <f t="shared" si="160"/>
        <v>31288880</v>
      </c>
    </row>
    <row r="10293" spans="1:9">
      <c r="A10293" s="539">
        <v>10292</v>
      </c>
      <c r="B10293" s="540" t="s">
        <v>8534</v>
      </c>
      <c r="C10293" s="540" t="s">
        <v>16696</v>
      </c>
      <c r="D10293" s="540" t="s">
        <v>16697</v>
      </c>
      <c r="E10293" s="540" t="s">
        <v>15134</v>
      </c>
      <c r="F10293" s="556">
        <v>13580000</v>
      </c>
      <c r="G10293" s="541">
        <v>2023</v>
      </c>
      <c r="H10293" s="542">
        <f>VLOOKUP(G10293,[3]잔가율!$B$3:$C$33,2,FALSE)</f>
        <v>0.82599999999999996</v>
      </c>
      <c r="I10293" s="552">
        <f t="shared" si="160"/>
        <v>11217080</v>
      </c>
    </row>
    <row r="10294" spans="1:9">
      <c r="A10294" s="539">
        <v>10293</v>
      </c>
      <c r="B10294" s="540" t="s">
        <v>8534</v>
      </c>
      <c r="C10294" s="540" t="s">
        <v>12384</v>
      </c>
      <c r="D10294" s="540" t="s">
        <v>14985</v>
      </c>
      <c r="E10294" s="540" t="s">
        <v>15135</v>
      </c>
      <c r="F10294" s="556">
        <v>40760000</v>
      </c>
      <c r="G10294" s="541">
        <v>2023</v>
      </c>
      <c r="H10294" s="542">
        <f>VLOOKUP(G10294,[3]잔가율!$B$3:$C$33,2,FALSE)</f>
        <v>0.82599999999999996</v>
      </c>
      <c r="I10294" s="552">
        <f t="shared" si="160"/>
        <v>33667760</v>
      </c>
    </row>
    <row r="10295" spans="1:9">
      <c r="A10295" s="539">
        <v>10294</v>
      </c>
      <c r="B10295" s="540" t="s">
        <v>8534</v>
      </c>
      <c r="C10295" s="540" t="s">
        <v>12384</v>
      </c>
      <c r="D10295" s="540" t="s">
        <v>14985</v>
      </c>
      <c r="E10295" s="540" t="s">
        <v>15136</v>
      </c>
      <c r="F10295" s="556">
        <v>40760000</v>
      </c>
      <c r="G10295" s="541">
        <v>2023</v>
      </c>
      <c r="H10295" s="542">
        <f>VLOOKUP(G10295,[3]잔가율!$B$3:$C$33,2,FALSE)</f>
        <v>0.82599999999999996</v>
      </c>
      <c r="I10295" s="552">
        <f t="shared" si="160"/>
        <v>33667760</v>
      </c>
    </row>
    <row r="10296" spans="1:9">
      <c r="A10296" s="539">
        <v>10295</v>
      </c>
      <c r="B10296" s="544" t="s">
        <v>8534</v>
      </c>
      <c r="C10296" s="544" t="s">
        <v>12384</v>
      </c>
      <c r="D10296" s="544" t="s">
        <v>15137</v>
      </c>
      <c r="E10296" s="544" t="s">
        <v>15138</v>
      </c>
      <c r="F10296" s="559">
        <v>12960000</v>
      </c>
      <c r="G10296" s="541">
        <v>2023</v>
      </c>
      <c r="H10296" s="542">
        <f>VLOOKUP(G10296,[3]잔가율!$B$3:$C$33,2,FALSE)</f>
        <v>0.82599999999999996</v>
      </c>
      <c r="I10296" s="552">
        <f t="shared" si="160"/>
        <v>10704960</v>
      </c>
    </row>
    <row r="10297" spans="1:9">
      <c r="A10297" s="539">
        <v>10296</v>
      </c>
      <c r="B10297" s="544" t="s">
        <v>8534</v>
      </c>
      <c r="C10297" s="544" t="s">
        <v>12384</v>
      </c>
      <c r="D10297" s="544" t="s">
        <v>15137</v>
      </c>
      <c r="E10297" s="544" t="s">
        <v>15139</v>
      </c>
      <c r="F10297" s="559">
        <v>14450000</v>
      </c>
      <c r="G10297" s="541">
        <v>2023</v>
      </c>
      <c r="H10297" s="542">
        <f>VLOOKUP(G10297,[3]잔가율!$B$3:$C$33,2,FALSE)</f>
        <v>0.82599999999999996</v>
      </c>
      <c r="I10297" s="552">
        <f t="shared" si="160"/>
        <v>11935700</v>
      </c>
    </row>
    <row r="10298" spans="1:9">
      <c r="A10298" s="539">
        <v>10297</v>
      </c>
      <c r="B10298" s="544" t="s">
        <v>8534</v>
      </c>
      <c r="C10298" s="544" t="s">
        <v>12384</v>
      </c>
      <c r="D10298" s="544" t="s">
        <v>15137</v>
      </c>
      <c r="E10298" s="544" t="s">
        <v>15140</v>
      </c>
      <c r="F10298" s="559">
        <v>16350000</v>
      </c>
      <c r="G10298" s="541">
        <v>2023</v>
      </c>
      <c r="H10298" s="542">
        <f>VLOOKUP(G10298,[3]잔가율!$B$3:$C$33,2,FALSE)</f>
        <v>0.82599999999999996</v>
      </c>
      <c r="I10298" s="552">
        <f t="shared" si="160"/>
        <v>13505100</v>
      </c>
    </row>
    <row r="10299" spans="1:9">
      <c r="A10299" s="539">
        <v>10298</v>
      </c>
      <c r="B10299" s="544" t="s">
        <v>8534</v>
      </c>
      <c r="C10299" s="544" t="s">
        <v>12384</v>
      </c>
      <c r="D10299" s="544" t="s">
        <v>15137</v>
      </c>
      <c r="E10299" s="544" t="s">
        <v>15141</v>
      </c>
      <c r="F10299" s="559">
        <v>16510000</v>
      </c>
      <c r="G10299" s="541">
        <v>2023</v>
      </c>
      <c r="H10299" s="542">
        <f>VLOOKUP(G10299,[3]잔가율!$B$3:$C$33,2,FALSE)</f>
        <v>0.82599999999999996</v>
      </c>
      <c r="I10299" s="552">
        <f t="shared" si="160"/>
        <v>13637260</v>
      </c>
    </row>
    <row r="10300" spans="1:9">
      <c r="A10300" s="539">
        <v>10299</v>
      </c>
      <c r="B10300" s="544" t="s">
        <v>8534</v>
      </c>
      <c r="C10300" s="544" t="s">
        <v>12384</v>
      </c>
      <c r="D10300" s="544" t="s">
        <v>15137</v>
      </c>
      <c r="E10300" s="544" t="s">
        <v>15142</v>
      </c>
      <c r="F10300" s="559">
        <v>18060000</v>
      </c>
      <c r="G10300" s="541">
        <v>2023</v>
      </c>
      <c r="H10300" s="542">
        <f>VLOOKUP(G10300,[3]잔가율!$B$3:$C$33,2,FALSE)</f>
        <v>0.82599999999999996</v>
      </c>
      <c r="I10300" s="552">
        <f t="shared" si="160"/>
        <v>14917560</v>
      </c>
    </row>
    <row r="10301" spans="1:9">
      <c r="A10301" s="539">
        <v>10300</v>
      </c>
      <c r="B10301" s="544" t="s">
        <v>8534</v>
      </c>
      <c r="C10301" s="544" t="s">
        <v>12384</v>
      </c>
      <c r="D10301" s="544" t="s">
        <v>15137</v>
      </c>
      <c r="E10301" s="544" t="s">
        <v>15143</v>
      </c>
      <c r="F10301" s="559">
        <v>14080000</v>
      </c>
      <c r="G10301" s="541">
        <v>2023</v>
      </c>
      <c r="H10301" s="542">
        <f>VLOOKUP(G10301,[3]잔가율!$B$3:$C$33,2,FALSE)</f>
        <v>0.82599999999999996</v>
      </c>
      <c r="I10301" s="552">
        <f t="shared" si="160"/>
        <v>11630080</v>
      </c>
    </row>
    <row r="10302" spans="1:9">
      <c r="A10302" s="539">
        <v>10301</v>
      </c>
      <c r="B10302" s="544" t="s">
        <v>8534</v>
      </c>
      <c r="C10302" s="544" t="s">
        <v>12384</v>
      </c>
      <c r="D10302" s="544" t="s">
        <v>15137</v>
      </c>
      <c r="E10302" s="544" t="s">
        <v>15144</v>
      </c>
      <c r="F10302" s="559">
        <v>16260000</v>
      </c>
      <c r="G10302" s="541">
        <v>2023</v>
      </c>
      <c r="H10302" s="542">
        <f>VLOOKUP(G10302,[3]잔가율!$B$3:$C$33,2,FALSE)</f>
        <v>0.82599999999999996</v>
      </c>
      <c r="I10302" s="552">
        <f t="shared" si="160"/>
        <v>13430760</v>
      </c>
    </row>
    <row r="10303" spans="1:9">
      <c r="A10303" s="539">
        <v>10302</v>
      </c>
      <c r="B10303" s="544" t="s">
        <v>8534</v>
      </c>
      <c r="C10303" s="544" t="s">
        <v>12384</v>
      </c>
      <c r="D10303" s="544" t="s">
        <v>15137</v>
      </c>
      <c r="E10303" s="544" t="s">
        <v>15145</v>
      </c>
      <c r="F10303" s="559">
        <v>17480000</v>
      </c>
      <c r="G10303" s="541">
        <v>2023</v>
      </c>
      <c r="H10303" s="542">
        <f>VLOOKUP(G10303,[3]잔가율!$B$3:$C$33,2,FALSE)</f>
        <v>0.82599999999999996</v>
      </c>
      <c r="I10303" s="552">
        <f t="shared" si="160"/>
        <v>14438480</v>
      </c>
    </row>
    <row r="10304" spans="1:9">
      <c r="A10304" s="539">
        <v>10303</v>
      </c>
      <c r="B10304" s="544" t="s">
        <v>8534</v>
      </c>
      <c r="C10304" s="544" t="s">
        <v>12384</v>
      </c>
      <c r="D10304" s="544" t="s">
        <v>15137</v>
      </c>
      <c r="E10304" s="544" t="s">
        <v>15146</v>
      </c>
      <c r="F10304" s="559">
        <v>18180000</v>
      </c>
      <c r="G10304" s="541">
        <v>2023</v>
      </c>
      <c r="H10304" s="542">
        <f>VLOOKUP(G10304,[3]잔가율!$B$3:$C$33,2,FALSE)</f>
        <v>0.82599999999999996</v>
      </c>
      <c r="I10304" s="552">
        <f t="shared" si="160"/>
        <v>15016680</v>
      </c>
    </row>
    <row r="10305" spans="1:9">
      <c r="A10305" s="539">
        <v>10304</v>
      </c>
      <c r="B10305" s="544" t="s">
        <v>8534</v>
      </c>
      <c r="C10305" s="544" t="s">
        <v>12384</v>
      </c>
      <c r="D10305" s="544" t="s">
        <v>15137</v>
      </c>
      <c r="E10305" s="544" t="s">
        <v>15147</v>
      </c>
      <c r="F10305" s="559">
        <v>13530000</v>
      </c>
      <c r="G10305" s="541">
        <v>2023</v>
      </c>
      <c r="H10305" s="542">
        <f>VLOOKUP(G10305,[3]잔가율!$B$3:$C$33,2,FALSE)</f>
        <v>0.82599999999999996</v>
      </c>
      <c r="I10305" s="552">
        <f t="shared" si="160"/>
        <v>11175780</v>
      </c>
    </row>
    <row r="10306" spans="1:9">
      <c r="A10306" s="539">
        <v>10305</v>
      </c>
      <c r="B10306" s="544" t="s">
        <v>8534</v>
      </c>
      <c r="C10306" s="544" t="s">
        <v>12384</v>
      </c>
      <c r="D10306" s="544" t="s">
        <v>15137</v>
      </c>
      <c r="E10306" s="544" t="s">
        <v>15148</v>
      </c>
      <c r="F10306" s="559">
        <v>15400000</v>
      </c>
      <c r="G10306" s="541">
        <v>2023</v>
      </c>
      <c r="H10306" s="542">
        <f>VLOOKUP(G10306,[3]잔가율!$B$3:$C$33,2,FALSE)</f>
        <v>0.82599999999999996</v>
      </c>
      <c r="I10306" s="552">
        <f t="shared" ref="I10306:I10369" si="161">ROUNDDOWN(F10306*H10306,0)</f>
        <v>12720400</v>
      </c>
    </row>
    <row r="10307" spans="1:9">
      <c r="A10307" s="539">
        <v>10306</v>
      </c>
      <c r="B10307" s="544" t="s">
        <v>8534</v>
      </c>
      <c r="C10307" s="544" t="s">
        <v>12384</v>
      </c>
      <c r="D10307" s="544" t="s">
        <v>15137</v>
      </c>
      <c r="E10307" s="544" t="s">
        <v>15149</v>
      </c>
      <c r="F10307" s="559">
        <v>16190000</v>
      </c>
      <c r="G10307" s="541">
        <v>2023</v>
      </c>
      <c r="H10307" s="542">
        <f>VLOOKUP(G10307,[3]잔가율!$B$3:$C$33,2,FALSE)</f>
        <v>0.82599999999999996</v>
      </c>
      <c r="I10307" s="552">
        <f t="shared" si="161"/>
        <v>13372940</v>
      </c>
    </row>
    <row r="10308" spans="1:9">
      <c r="A10308" s="539">
        <v>10307</v>
      </c>
      <c r="B10308" s="544" t="s">
        <v>8534</v>
      </c>
      <c r="C10308" s="544" t="s">
        <v>12384</v>
      </c>
      <c r="D10308" s="544" t="s">
        <v>15137</v>
      </c>
      <c r="E10308" s="544" t="s">
        <v>15150</v>
      </c>
      <c r="F10308" s="559">
        <v>16840000</v>
      </c>
      <c r="G10308" s="541">
        <v>2023</v>
      </c>
      <c r="H10308" s="542">
        <f>VLOOKUP(G10308,[3]잔가율!$B$3:$C$33,2,FALSE)</f>
        <v>0.82599999999999996</v>
      </c>
      <c r="I10308" s="552">
        <f t="shared" si="161"/>
        <v>13909840</v>
      </c>
    </row>
    <row r="10309" spans="1:9">
      <c r="A10309" s="539">
        <v>10308</v>
      </c>
      <c r="B10309" s="544" t="s">
        <v>8534</v>
      </c>
      <c r="C10309" s="544" t="s">
        <v>12384</v>
      </c>
      <c r="D10309" s="544" t="s">
        <v>15137</v>
      </c>
      <c r="E10309" s="544" t="s">
        <v>15151</v>
      </c>
      <c r="F10309" s="559">
        <v>13930000</v>
      </c>
      <c r="G10309" s="541">
        <v>2023</v>
      </c>
      <c r="H10309" s="542">
        <f>VLOOKUP(G10309,[3]잔가율!$B$3:$C$33,2,FALSE)</f>
        <v>0.82599999999999996</v>
      </c>
      <c r="I10309" s="552">
        <f t="shared" si="161"/>
        <v>11506180</v>
      </c>
    </row>
    <row r="10310" spans="1:9">
      <c r="A10310" s="539">
        <v>10309</v>
      </c>
      <c r="B10310" s="544" t="s">
        <v>8534</v>
      </c>
      <c r="C10310" s="544" t="s">
        <v>12384</v>
      </c>
      <c r="D10310" s="544" t="s">
        <v>15137</v>
      </c>
      <c r="E10310" s="544" t="s">
        <v>15152</v>
      </c>
      <c r="F10310" s="559">
        <v>15730000</v>
      </c>
      <c r="G10310" s="541">
        <v>2023</v>
      </c>
      <c r="H10310" s="542">
        <f>VLOOKUP(G10310,[3]잔가율!$B$3:$C$33,2,FALSE)</f>
        <v>0.82599999999999996</v>
      </c>
      <c r="I10310" s="552">
        <f t="shared" si="161"/>
        <v>12992980</v>
      </c>
    </row>
    <row r="10311" spans="1:9">
      <c r="A10311" s="539">
        <v>10310</v>
      </c>
      <c r="B10311" s="544" t="s">
        <v>8534</v>
      </c>
      <c r="C10311" s="544" t="s">
        <v>12384</v>
      </c>
      <c r="D10311" s="544" t="s">
        <v>15137</v>
      </c>
      <c r="E10311" s="544" t="s">
        <v>15153</v>
      </c>
      <c r="F10311" s="559">
        <v>16530000</v>
      </c>
      <c r="G10311" s="541">
        <v>2023</v>
      </c>
      <c r="H10311" s="542">
        <f>VLOOKUP(G10311,[3]잔가율!$B$3:$C$33,2,FALSE)</f>
        <v>0.82599999999999996</v>
      </c>
      <c r="I10311" s="552">
        <f t="shared" si="161"/>
        <v>13653780</v>
      </c>
    </row>
    <row r="10312" spans="1:9">
      <c r="A10312" s="539">
        <v>10311</v>
      </c>
      <c r="B10312" s="544" t="s">
        <v>8534</v>
      </c>
      <c r="C10312" s="544" t="s">
        <v>12384</v>
      </c>
      <c r="D10312" s="544" t="s">
        <v>15137</v>
      </c>
      <c r="E10312" s="544" t="s">
        <v>15154</v>
      </c>
      <c r="F10312" s="559">
        <v>17070000</v>
      </c>
      <c r="G10312" s="541">
        <v>2023</v>
      </c>
      <c r="H10312" s="542">
        <f>VLOOKUP(G10312,[3]잔가율!$B$3:$C$33,2,FALSE)</f>
        <v>0.82599999999999996</v>
      </c>
      <c r="I10312" s="552">
        <f t="shared" si="161"/>
        <v>14099820</v>
      </c>
    </row>
    <row r="10313" spans="1:9">
      <c r="A10313" s="539">
        <v>10312</v>
      </c>
      <c r="B10313" s="540" t="s">
        <v>8534</v>
      </c>
      <c r="C10313" s="540" t="s">
        <v>12384</v>
      </c>
      <c r="D10313" s="540" t="s">
        <v>2787</v>
      </c>
      <c r="E10313" s="540" t="s">
        <v>15155</v>
      </c>
      <c r="F10313" s="556">
        <v>17300000</v>
      </c>
      <c r="G10313" s="541">
        <v>2023</v>
      </c>
      <c r="H10313" s="542">
        <f>VLOOKUP(G10313,[3]잔가율!$B$3:$C$33,2,FALSE)</f>
        <v>0.82599999999999996</v>
      </c>
      <c r="I10313" s="552">
        <f t="shared" si="161"/>
        <v>14289800</v>
      </c>
    </row>
    <row r="10314" spans="1:9">
      <c r="A10314" s="539">
        <v>10313</v>
      </c>
      <c r="B10314" s="540" t="s">
        <v>8534</v>
      </c>
      <c r="C10314" s="540" t="s">
        <v>12384</v>
      </c>
      <c r="D10314" s="540" t="s">
        <v>2787</v>
      </c>
      <c r="E10314" s="540" t="s">
        <v>15156</v>
      </c>
      <c r="F10314" s="556">
        <v>19850000</v>
      </c>
      <c r="G10314" s="541">
        <v>2023</v>
      </c>
      <c r="H10314" s="542">
        <f>VLOOKUP(G10314,[3]잔가율!$B$3:$C$33,2,FALSE)</f>
        <v>0.82599999999999996</v>
      </c>
      <c r="I10314" s="552">
        <f t="shared" si="161"/>
        <v>16396100</v>
      </c>
    </row>
    <row r="10315" spans="1:9">
      <c r="A10315" s="539">
        <v>10314</v>
      </c>
      <c r="B10315" s="540" t="s">
        <v>8534</v>
      </c>
      <c r="C10315" s="540" t="s">
        <v>12384</v>
      </c>
      <c r="D10315" s="540" t="s">
        <v>2787</v>
      </c>
      <c r="E10315" s="540" t="s">
        <v>15157</v>
      </c>
      <c r="F10315" s="556">
        <v>21200000</v>
      </c>
      <c r="G10315" s="541">
        <v>2023</v>
      </c>
      <c r="H10315" s="542">
        <f>VLOOKUP(G10315,[3]잔가율!$B$3:$C$33,2,FALSE)</f>
        <v>0.82599999999999996</v>
      </c>
      <c r="I10315" s="552">
        <f t="shared" si="161"/>
        <v>17511200</v>
      </c>
    </row>
    <row r="10316" spans="1:9">
      <c r="A10316" s="539">
        <v>10315</v>
      </c>
      <c r="B10316" s="540" t="s">
        <v>8534</v>
      </c>
      <c r="C10316" s="540" t="s">
        <v>12384</v>
      </c>
      <c r="D10316" s="540" t="s">
        <v>2787</v>
      </c>
      <c r="E10316" s="540" t="s">
        <v>15158</v>
      </c>
      <c r="F10316" s="556">
        <v>17000000</v>
      </c>
      <c r="G10316" s="541">
        <v>2023</v>
      </c>
      <c r="H10316" s="542">
        <f>VLOOKUP(G10316,[3]잔가율!$B$3:$C$33,2,FALSE)</f>
        <v>0.82599999999999996</v>
      </c>
      <c r="I10316" s="552">
        <f t="shared" si="161"/>
        <v>14042000</v>
      </c>
    </row>
    <row r="10317" spans="1:9">
      <c r="A10317" s="539">
        <v>10316</v>
      </c>
      <c r="B10317" s="540" t="s">
        <v>8534</v>
      </c>
      <c r="C10317" s="540" t="s">
        <v>12384</v>
      </c>
      <c r="D10317" s="540" t="s">
        <v>2787</v>
      </c>
      <c r="E10317" s="540" t="s">
        <v>15159</v>
      </c>
      <c r="F10317" s="556">
        <v>16200000</v>
      </c>
      <c r="G10317" s="541">
        <v>2023</v>
      </c>
      <c r="H10317" s="542">
        <f>VLOOKUP(G10317,[3]잔가율!$B$3:$C$33,2,FALSE)</f>
        <v>0.82599999999999996</v>
      </c>
      <c r="I10317" s="552">
        <f t="shared" si="161"/>
        <v>13381200</v>
      </c>
    </row>
    <row r="10318" spans="1:9">
      <c r="A10318" s="539">
        <v>10317</v>
      </c>
      <c r="B10318" s="540" t="s">
        <v>8534</v>
      </c>
      <c r="C10318" s="540" t="s">
        <v>12384</v>
      </c>
      <c r="D10318" s="540" t="s">
        <v>2787</v>
      </c>
      <c r="E10318" s="540" t="s">
        <v>15160</v>
      </c>
      <c r="F10318" s="556">
        <v>18580000</v>
      </c>
      <c r="G10318" s="541">
        <v>2023</v>
      </c>
      <c r="H10318" s="542">
        <f>VLOOKUP(G10318,[3]잔가율!$B$3:$C$33,2,FALSE)</f>
        <v>0.82599999999999996</v>
      </c>
      <c r="I10318" s="552">
        <f t="shared" si="161"/>
        <v>15347080</v>
      </c>
    </row>
    <row r="10319" spans="1:9">
      <c r="A10319" s="539">
        <v>10318</v>
      </c>
      <c r="B10319" s="540" t="s">
        <v>8534</v>
      </c>
      <c r="C10319" s="540" t="s">
        <v>12384</v>
      </c>
      <c r="D10319" s="540" t="s">
        <v>2787</v>
      </c>
      <c r="E10319" s="540" t="s">
        <v>15161</v>
      </c>
      <c r="F10319" s="556">
        <v>18700000</v>
      </c>
      <c r="G10319" s="541">
        <v>2023</v>
      </c>
      <c r="H10319" s="542">
        <f>VLOOKUP(G10319,[3]잔가율!$B$3:$C$33,2,FALSE)</f>
        <v>0.82599999999999996</v>
      </c>
      <c r="I10319" s="552">
        <f t="shared" si="161"/>
        <v>15446200</v>
      </c>
    </row>
    <row r="10320" spans="1:9">
      <c r="A10320" s="539">
        <v>10319</v>
      </c>
      <c r="B10320" s="540" t="s">
        <v>8534</v>
      </c>
      <c r="C10320" s="540" t="s">
        <v>12384</v>
      </c>
      <c r="D10320" s="540" t="s">
        <v>2787</v>
      </c>
      <c r="E10320" s="540" t="s">
        <v>15162</v>
      </c>
      <c r="F10320" s="556">
        <v>19850000</v>
      </c>
      <c r="G10320" s="541">
        <v>2023</v>
      </c>
      <c r="H10320" s="542">
        <f>VLOOKUP(G10320,[3]잔가율!$B$3:$C$33,2,FALSE)</f>
        <v>0.82599999999999996</v>
      </c>
      <c r="I10320" s="552">
        <f t="shared" si="161"/>
        <v>16396100</v>
      </c>
    </row>
    <row r="10321" spans="1:9">
      <c r="A10321" s="539">
        <v>10320</v>
      </c>
      <c r="B10321" s="540" t="s">
        <v>8534</v>
      </c>
      <c r="C10321" s="540" t="s">
        <v>12384</v>
      </c>
      <c r="D10321" s="540" t="s">
        <v>2787</v>
      </c>
      <c r="E10321" s="540" t="s">
        <v>15163</v>
      </c>
      <c r="F10321" s="556">
        <v>19850000</v>
      </c>
      <c r="G10321" s="541">
        <v>2023</v>
      </c>
      <c r="H10321" s="542">
        <f>VLOOKUP(G10321,[3]잔가율!$B$3:$C$33,2,FALSE)</f>
        <v>0.82599999999999996</v>
      </c>
      <c r="I10321" s="552">
        <f t="shared" si="161"/>
        <v>16396100</v>
      </c>
    </row>
    <row r="10322" spans="1:9">
      <c r="A10322" s="539">
        <v>10321</v>
      </c>
      <c r="B10322" s="540" t="s">
        <v>8534</v>
      </c>
      <c r="C10322" s="540" t="s">
        <v>12384</v>
      </c>
      <c r="D10322" s="540" t="s">
        <v>2787</v>
      </c>
      <c r="E10322" s="540" t="s">
        <v>15164</v>
      </c>
      <c r="F10322" s="556">
        <v>16900000</v>
      </c>
      <c r="G10322" s="541">
        <v>2023</v>
      </c>
      <c r="H10322" s="542">
        <f>VLOOKUP(G10322,[3]잔가율!$B$3:$C$33,2,FALSE)</f>
        <v>0.82599999999999996</v>
      </c>
      <c r="I10322" s="552">
        <f t="shared" si="161"/>
        <v>13959400</v>
      </c>
    </row>
    <row r="10323" spans="1:9">
      <c r="A10323" s="539">
        <v>10322</v>
      </c>
      <c r="B10323" s="540" t="s">
        <v>8534</v>
      </c>
      <c r="C10323" s="540" t="s">
        <v>12384</v>
      </c>
      <c r="D10323" s="540" t="s">
        <v>2787</v>
      </c>
      <c r="E10323" s="540" t="s">
        <v>15165</v>
      </c>
      <c r="F10323" s="556">
        <v>16900000</v>
      </c>
      <c r="G10323" s="541">
        <v>2023</v>
      </c>
      <c r="H10323" s="542">
        <f>VLOOKUP(G10323,[3]잔가율!$B$3:$C$33,2,FALSE)</f>
        <v>0.82599999999999996</v>
      </c>
      <c r="I10323" s="552">
        <f t="shared" si="161"/>
        <v>13959400</v>
      </c>
    </row>
    <row r="10324" spans="1:9">
      <c r="A10324" s="539">
        <v>10323</v>
      </c>
      <c r="B10324" s="540" t="s">
        <v>8534</v>
      </c>
      <c r="C10324" s="540" t="s">
        <v>12384</v>
      </c>
      <c r="D10324" s="540" t="s">
        <v>2787</v>
      </c>
      <c r="E10324" s="540" t="s">
        <v>15166</v>
      </c>
      <c r="F10324" s="556">
        <v>21640000</v>
      </c>
      <c r="G10324" s="541">
        <v>2023</v>
      </c>
      <c r="H10324" s="542">
        <f>VLOOKUP(G10324,[3]잔가율!$B$3:$C$33,2,FALSE)</f>
        <v>0.82599999999999996</v>
      </c>
      <c r="I10324" s="552">
        <f t="shared" si="161"/>
        <v>17874640</v>
      </c>
    </row>
    <row r="10325" spans="1:9">
      <c r="A10325" s="539">
        <v>10324</v>
      </c>
      <c r="B10325" s="540" t="s">
        <v>8534</v>
      </c>
      <c r="C10325" s="540" t="s">
        <v>12384</v>
      </c>
      <c r="D10325" s="540" t="s">
        <v>2787</v>
      </c>
      <c r="E10325" s="540" t="s">
        <v>15167</v>
      </c>
      <c r="F10325" s="556">
        <v>18550000</v>
      </c>
      <c r="G10325" s="541">
        <v>2023</v>
      </c>
      <c r="H10325" s="542">
        <f>VLOOKUP(G10325,[3]잔가율!$B$3:$C$33,2,FALSE)</f>
        <v>0.82599999999999996</v>
      </c>
      <c r="I10325" s="552">
        <f t="shared" si="161"/>
        <v>15322300</v>
      </c>
    </row>
    <row r="10326" spans="1:9">
      <c r="A10326" s="539">
        <v>10325</v>
      </c>
      <c r="B10326" s="540" t="s">
        <v>8534</v>
      </c>
      <c r="C10326" s="540" t="s">
        <v>12384</v>
      </c>
      <c r="D10326" s="540" t="s">
        <v>2787</v>
      </c>
      <c r="E10326" s="540" t="s">
        <v>15168</v>
      </c>
      <c r="F10326" s="556">
        <v>19460000</v>
      </c>
      <c r="G10326" s="541">
        <v>2023</v>
      </c>
      <c r="H10326" s="542">
        <f>VLOOKUP(G10326,[3]잔가율!$B$3:$C$33,2,FALSE)</f>
        <v>0.82599999999999996</v>
      </c>
      <c r="I10326" s="552">
        <f t="shared" si="161"/>
        <v>16073960</v>
      </c>
    </row>
    <row r="10327" spans="1:9">
      <c r="A10327" s="539">
        <v>10326</v>
      </c>
      <c r="B10327" s="540" t="s">
        <v>8534</v>
      </c>
      <c r="C10327" s="540" t="s">
        <v>12384</v>
      </c>
      <c r="D10327" s="540" t="s">
        <v>2787</v>
      </c>
      <c r="E10327" s="540" t="s">
        <v>15169</v>
      </c>
      <c r="F10327" s="556">
        <v>20790000</v>
      </c>
      <c r="G10327" s="541">
        <v>2023</v>
      </c>
      <c r="H10327" s="542">
        <f>VLOOKUP(G10327,[3]잔가율!$B$3:$C$33,2,FALSE)</f>
        <v>0.82599999999999996</v>
      </c>
      <c r="I10327" s="552">
        <f t="shared" si="161"/>
        <v>17172540</v>
      </c>
    </row>
    <row r="10328" spans="1:9">
      <c r="A10328" s="539">
        <v>10327</v>
      </c>
      <c r="B10328" s="540" t="s">
        <v>8534</v>
      </c>
      <c r="C10328" s="540" t="s">
        <v>12384</v>
      </c>
      <c r="D10328" s="540" t="s">
        <v>2787</v>
      </c>
      <c r="E10328" s="540" t="s">
        <v>15170</v>
      </c>
      <c r="F10328" s="556">
        <v>16440000</v>
      </c>
      <c r="G10328" s="541">
        <v>2023</v>
      </c>
      <c r="H10328" s="542">
        <f>VLOOKUP(G10328,[3]잔가율!$B$3:$C$33,2,FALSE)</f>
        <v>0.82599999999999996</v>
      </c>
      <c r="I10328" s="552">
        <f t="shared" si="161"/>
        <v>13579440</v>
      </c>
    </row>
    <row r="10329" spans="1:9">
      <c r="A10329" s="539">
        <v>10328</v>
      </c>
      <c r="B10329" s="540" t="s">
        <v>8534</v>
      </c>
      <c r="C10329" s="540" t="s">
        <v>12384</v>
      </c>
      <c r="D10329" s="540" t="s">
        <v>2787</v>
      </c>
      <c r="E10329" s="540" t="s">
        <v>15171</v>
      </c>
      <c r="F10329" s="556">
        <v>17570000</v>
      </c>
      <c r="G10329" s="541">
        <v>2023</v>
      </c>
      <c r="H10329" s="542">
        <f>VLOOKUP(G10329,[3]잔가율!$B$3:$C$33,2,FALSE)</f>
        <v>0.82599999999999996</v>
      </c>
      <c r="I10329" s="552">
        <f t="shared" si="161"/>
        <v>14512820</v>
      </c>
    </row>
    <row r="10330" spans="1:9">
      <c r="A10330" s="539">
        <v>10329</v>
      </c>
      <c r="B10330" s="540" t="s">
        <v>8534</v>
      </c>
      <c r="C10330" s="540" t="s">
        <v>12384</v>
      </c>
      <c r="D10330" s="540" t="s">
        <v>2787</v>
      </c>
      <c r="E10330" s="540" t="s">
        <v>15172</v>
      </c>
      <c r="F10330" s="556">
        <v>21910000</v>
      </c>
      <c r="G10330" s="541">
        <v>2023</v>
      </c>
      <c r="H10330" s="542">
        <f>VLOOKUP(G10330,[3]잔가율!$B$3:$C$33,2,FALSE)</f>
        <v>0.82599999999999996</v>
      </c>
      <c r="I10330" s="552">
        <f t="shared" si="161"/>
        <v>18097660</v>
      </c>
    </row>
    <row r="10331" spans="1:9">
      <c r="A10331" s="539">
        <v>10330</v>
      </c>
      <c r="B10331" s="540" t="s">
        <v>8534</v>
      </c>
      <c r="C10331" s="540" t="s">
        <v>12384</v>
      </c>
      <c r="D10331" s="540" t="s">
        <v>2787</v>
      </c>
      <c r="E10331" s="540" t="s">
        <v>15173</v>
      </c>
      <c r="F10331" s="556">
        <v>21460000</v>
      </c>
      <c r="G10331" s="541">
        <v>2023</v>
      </c>
      <c r="H10331" s="542">
        <f>VLOOKUP(G10331,[3]잔가율!$B$3:$C$33,2,FALSE)</f>
        <v>0.82599999999999996</v>
      </c>
      <c r="I10331" s="552">
        <f t="shared" si="161"/>
        <v>17725960</v>
      </c>
    </row>
    <row r="10332" spans="1:9">
      <c r="A10332" s="539">
        <v>10331</v>
      </c>
      <c r="B10332" s="540" t="s">
        <v>8534</v>
      </c>
      <c r="C10332" s="540" t="s">
        <v>12384</v>
      </c>
      <c r="D10332" s="540" t="s">
        <v>2787</v>
      </c>
      <c r="E10332" s="540" t="s">
        <v>15174</v>
      </c>
      <c r="F10332" s="556">
        <v>18510000</v>
      </c>
      <c r="G10332" s="541">
        <v>2023</v>
      </c>
      <c r="H10332" s="542">
        <f>VLOOKUP(G10332,[3]잔가율!$B$3:$C$33,2,FALSE)</f>
        <v>0.82599999999999996</v>
      </c>
      <c r="I10332" s="552">
        <f t="shared" si="161"/>
        <v>15289260</v>
      </c>
    </row>
    <row r="10333" spans="1:9">
      <c r="A10333" s="539">
        <v>10332</v>
      </c>
      <c r="B10333" s="540" t="s">
        <v>8534</v>
      </c>
      <c r="C10333" s="540" t="s">
        <v>12384</v>
      </c>
      <c r="D10333" s="540" t="s">
        <v>2787</v>
      </c>
      <c r="E10333" s="540" t="s">
        <v>15175</v>
      </c>
      <c r="F10333" s="556">
        <v>19210000</v>
      </c>
      <c r="G10333" s="541">
        <v>2023</v>
      </c>
      <c r="H10333" s="542">
        <f>VLOOKUP(G10333,[3]잔가율!$B$3:$C$33,2,FALSE)</f>
        <v>0.82599999999999996</v>
      </c>
      <c r="I10333" s="552">
        <f t="shared" si="161"/>
        <v>15867460</v>
      </c>
    </row>
    <row r="10334" spans="1:9">
      <c r="A10334" s="539">
        <v>10333</v>
      </c>
      <c r="B10334" s="540" t="s">
        <v>8534</v>
      </c>
      <c r="C10334" s="540" t="s">
        <v>12384</v>
      </c>
      <c r="D10334" s="540" t="s">
        <v>2787</v>
      </c>
      <c r="E10334" s="540" t="s">
        <v>15176</v>
      </c>
      <c r="F10334" s="556">
        <v>23250000</v>
      </c>
      <c r="G10334" s="541">
        <v>2023</v>
      </c>
      <c r="H10334" s="542">
        <f>VLOOKUP(G10334,[3]잔가율!$B$3:$C$33,2,FALSE)</f>
        <v>0.82599999999999996</v>
      </c>
      <c r="I10334" s="552">
        <f t="shared" si="161"/>
        <v>19204500</v>
      </c>
    </row>
    <row r="10335" spans="1:9">
      <c r="A10335" s="539">
        <v>10334</v>
      </c>
      <c r="B10335" s="540" t="s">
        <v>8534</v>
      </c>
      <c r="C10335" s="540" t="s">
        <v>12384</v>
      </c>
      <c r="D10335" s="540" t="s">
        <v>2787</v>
      </c>
      <c r="E10335" s="540" t="s">
        <v>15177</v>
      </c>
      <c r="F10335" s="556">
        <v>21460000</v>
      </c>
      <c r="G10335" s="541">
        <v>2023</v>
      </c>
      <c r="H10335" s="542">
        <f>VLOOKUP(G10335,[3]잔가율!$B$3:$C$33,2,FALSE)</f>
        <v>0.82599999999999996</v>
      </c>
      <c r="I10335" s="552">
        <f t="shared" si="161"/>
        <v>17725960</v>
      </c>
    </row>
    <row r="10336" spans="1:9">
      <c r="A10336" s="539">
        <v>10335</v>
      </c>
      <c r="B10336" s="540" t="s">
        <v>8534</v>
      </c>
      <c r="C10336" s="540" t="s">
        <v>12384</v>
      </c>
      <c r="D10336" s="540" t="s">
        <v>2787</v>
      </c>
      <c r="E10336" s="540" t="s">
        <v>15178</v>
      </c>
      <c r="F10336" s="556">
        <v>21460000</v>
      </c>
      <c r="G10336" s="541">
        <v>2023</v>
      </c>
      <c r="H10336" s="542">
        <f>VLOOKUP(G10336,[3]잔가율!$B$3:$C$33,2,FALSE)</f>
        <v>0.82599999999999996</v>
      </c>
      <c r="I10336" s="552">
        <f t="shared" si="161"/>
        <v>17725960</v>
      </c>
    </row>
    <row r="10337" spans="1:9">
      <c r="A10337" s="539">
        <v>10336</v>
      </c>
      <c r="B10337" s="540" t="s">
        <v>8534</v>
      </c>
      <c r="C10337" s="540" t="s">
        <v>12384</v>
      </c>
      <c r="D10337" s="540" t="s">
        <v>2787</v>
      </c>
      <c r="E10337" s="540" t="s">
        <v>15179</v>
      </c>
      <c r="F10337" s="556">
        <v>21460000</v>
      </c>
      <c r="G10337" s="541">
        <v>2023</v>
      </c>
      <c r="H10337" s="542">
        <f>VLOOKUP(G10337,[3]잔가율!$B$3:$C$33,2,FALSE)</f>
        <v>0.82599999999999996</v>
      </c>
      <c r="I10337" s="552">
        <f t="shared" si="161"/>
        <v>17725960</v>
      </c>
    </row>
    <row r="10338" spans="1:9">
      <c r="A10338" s="539">
        <v>10337</v>
      </c>
      <c r="B10338" s="540" t="s">
        <v>8534</v>
      </c>
      <c r="C10338" s="540" t="s">
        <v>12384</v>
      </c>
      <c r="D10338" s="540" t="s">
        <v>2787</v>
      </c>
      <c r="E10338" s="540" t="s">
        <v>15180</v>
      </c>
      <c r="F10338" s="556">
        <v>18400000</v>
      </c>
      <c r="G10338" s="541">
        <v>2023</v>
      </c>
      <c r="H10338" s="542">
        <f>VLOOKUP(G10338,[3]잔가율!$B$3:$C$33,2,FALSE)</f>
        <v>0.82599999999999996</v>
      </c>
      <c r="I10338" s="552">
        <f t="shared" si="161"/>
        <v>15198400</v>
      </c>
    </row>
    <row r="10339" spans="1:9">
      <c r="A10339" s="539">
        <v>10338</v>
      </c>
      <c r="B10339" s="540" t="s">
        <v>8534</v>
      </c>
      <c r="C10339" s="540" t="s">
        <v>12384</v>
      </c>
      <c r="D10339" s="540" t="s">
        <v>2787</v>
      </c>
      <c r="E10339" s="540" t="s">
        <v>15181</v>
      </c>
      <c r="F10339" s="556">
        <v>18510000</v>
      </c>
      <c r="G10339" s="541">
        <v>2023</v>
      </c>
      <c r="H10339" s="542">
        <f>VLOOKUP(G10339,[3]잔가율!$B$3:$C$33,2,FALSE)</f>
        <v>0.82599999999999996</v>
      </c>
      <c r="I10339" s="552">
        <f t="shared" si="161"/>
        <v>15289260</v>
      </c>
    </row>
    <row r="10340" spans="1:9">
      <c r="A10340" s="539">
        <v>10339</v>
      </c>
      <c r="B10340" s="540" t="s">
        <v>8534</v>
      </c>
      <c r="C10340" s="540" t="s">
        <v>12384</v>
      </c>
      <c r="D10340" s="540" t="s">
        <v>2787</v>
      </c>
      <c r="E10340" s="540" t="s">
        <v>15182</v>
      </c>
      <c r="F10340" s="556">
        <v>23250000</v>
      </c>
      <c r="G10340" s="541">
        <v>2023</v>
      </c>
      <c r="H10340" s="542">
        <f>VLOOKUP(G10340,[3]잔가율!$B$3:$C$33,2,FALSE)</f>
        <v>0.82599999999999996</v>
      </c>
      <c r="I10340" s="552">
        <f t="shared" si="161"/>
        <v>19204500</v>
      </c>
    </row>
    <row r="10341" spans="1:9">
      <c r="A10341" s="539">
        <v>10340</v>
      </c>
      <c r="B10341" s="540" t="s">
        <v>8534</v>
      </c>
      <c r="C10341" s="540" t="s">
        <v>12384</v>
      </c>
      <c r="D10341" s="540" t="s">
        <v>2787</v>
      </c>
      <c r="E10341" s="540" t="s">
        <v>15183</v>
      </c>
      <c r="F10341" s="556">
        <v>20510000</v>
      </c>
      <c r="G10341" s="541">
        <v>2023</v>
      </c>
      <c r="H10341" s="542">
        <f>VLOOKUP(G10341,[3]잔가율!$B$3:$C$33,2,FALSE)</f>
        <v>0.82599999999999996</v>
      </c>
      <c r="I10341" s="552">
        <f t="shared" si="161"/>
        <v>16941260</v>
      </c>
    </row>
    <row r="10342" spans="1:9">
      <c r="A10342" s="539">
        <v>10341</v>
      </c>
      <c r="B10342" s="540" t="s">
        <v>8534</v>
      </c>
      <c r="C10342" s="540" t="s">
        <v>12384</v>
      </c>
      <c r="D10342" s="540" t="s">
        <v>2787</v>
      </c>
      <c r="E10342" s="540" t="s">
        <v>15184</v>
      </c>
      <c r="F10342" s="556">
        <v>22520000</v>
      </c>
      <c r="G10342" s="541">
        <v>2023</v>
      </c>
      <c r="H10342" s="542">
        <f>VLOOKUP(G10342,[3]잔가율!$B$3:$C$33,2,FALSE)</f>
        <v>0.82599999999999996</v>
      </c>
      <c r="I10342" s="552">
        <f t="shared" si="161"/>
        <v>18601520</v>
      </c>
    </row>
    <row r="10343" spans="1:9">
      <c r="A10343" s="539">
        <v>10342</v>
      </c>
      <c r="B10343" s="540" t="s">
        <v>8534</v>
      </c>
      <c r="C10343" s="540" t="s">
        <v>12384</v>
      </c>
      <c r="D10343" s="540" t="s">
        <v>2787</v>
      </c>
      <c r="E10343" s="540" t="s">
        <v>15185</v>
      </c>
      <c r="F10343" s="556">
        <v>22520000</v>
      </c>
      <c r="G10343" s="541">
        <v>2023</v>
      </c>
      <c r="H10343" s="542">
        <f>VLOOKUP(G10343,[3]잔가율!$B$3:$C$33,2,FALSE)</f>
        <v>0.82599999999999996</v>
      </c>
      <c r="I10343" s="552">
        <f t="shared" si="161"/>
        <v>18601520</v>
      </c>
    </row>
    <row r="10344" spans="1:9">
      <c r="A10344" s="539">
        <v>10343</v>
      </c>
      <c r="B10344" s="540" t="s">
        <v>8534</v>
      </c>
      <c r="C10344" s="540" t="s">
        <v>16684</v>
      </c>
      <c r="D10344" s="540" t="s">
        <v>16698</v>
      </c>
      <c r="E10344" s="540" t="s">
        <v>15186</v>
      </c>
      <c r="F10344" s="556">
        <v>16740000</v>
      </c>
      <c r="G10344" s="541">
        <v>2023</v>
      </c>
      <c r="H10344" s="542">
        <f>VLOOKUP(G10344,[3]잔가율!$B$3:$C$33,2,FALSE)</f>
        <v>0.82599999999999996</v>
      </c>
      <c r="I10344" s="552">
        <f t="shared" si="161"/>
        <v>13827240</v>
      </c>
    </row>
    <row r="10345" spans="1:9">
      <c r="A10345" s="539">
        <v>10344</v>
      </c>
      <c r="B10345" s="540" t="s">
        <v>8534</v>
      </c>
      <c r="C10345" s="540" t="s">
        <v>12384</v>
      </c>
      <c r="D10345" s="540" t="s">
        <v>2787</v>
      </c>
      <c r="E10345" s="540" t="s">
        <v>15187</v>
      </c>
      <c r="F10345" s="556">
        <v>19450000</v>
      </c>
      <c r="G10345" s="541">
        <v>2023</v>
      </c>
      <c r="H10345" s="542">
        <f>VLOOKUP(G10345,[3]잔가율!$B$3:$C$33,2,FALSE)</f>
        <v>0.82599999999999996</v>
      </c>
      <c r="I10345" s="552">
        <f t="shared" si="161"/>
        <v>16065700</v>
      </c>
    </row>
    <row r="10346" spans="1:9">
      <c r="A10346" s="539">
        <v>10345</v>
      </c>
      <c r="B10346" s="540" t="s">
        <v>8534</v>
      </c>
      <c r="C10346" s="540" t="s">
        <v>12384</v>
      </c>
      <c r="D10346" s="540" t="s">
        <v>2787</v>
      </c>
      <c r="E10346" s="540" t="s">
        <v>15188</v>
      </c>
      <c r="F10346" s="556">
        <v>18650000</v>
      </c>
      <c r="G10346" s="541">
        <v>2023</v>
      </c>
      <c r="H10346" s="542">
        <f>VLOOKUP(G10346,[3]잔가율!$B$3:$C$33,2,FALSE)</f>
        <v>0.82599999999999996</v>
      </c>
      <c r="I10346" s="552">
        <f t="shared" si="161"/>
        <v>15404900</v>
      </c>
    </row>
    <row r="10347" spans="1:9">
      <c r="A10347" s="539">
        <v>10346</v>
      </c>
      <c r="B10347" s="540" t="s">
        <v>8534</v>
      </c>
      <c r="C10347" s="540" t="s">
        <v>12384</v>
      </c>
      <c r="D10347" s="540" t="s">
        <v>2787</v>
      </c>
      <c r="E10347" s="540" t="s">
        <v>15189</v>
      </c>
      <c r="F10347" s="556">
        <v>18650000</v>
      </c>
      <c r="G10347" s="541">
        <v>2023</v>
      </c>
      <c r="H10347" s="542">
        <f>VLOOKUP(G10347,[3]잔가율!$B$3:$C$33,2,FALSE)</f>
        <v>0.82599999999999996</v>
      </c>
      <c r="I10347" s="552">
        <f t="shared" si="161"/>
        <v>15404900</v>
      </c>
    </row>
    <row r="10348" spans="1:9">
      <c r="A10348" s="539">
        <v>10347</v>
      </c>
      <c r="B10348" s="540" t="s">
        <v>8534</v>
      </c>
      <c r="C10348" s="540" t="s">
        <v>12384</v>
      </c>
      <c r="D10348" s="540" t="s">
        <v>2787</v>
      </c>
      <c r="E10348" s="540" t="s">
        <v>15190</v>
      </c>
      <c r="F10348" s="556">
        <v>20430000</v>
      </c>
      <c r="G10348" s="541">
        <v>2023</v>
      </c>
      <c r="H10348" s="542">
        <f>VLOOKUP(G10348,[3]잔가율!$B$3:$C$33,2,FALSE)</f>
        <v>0.82599999999999996</v>
      </c>
      <c r="I10348" s="552">
        <f t="shared" si="161"/>
        <v>16875180</v>
      </c>
    </row>
    <row r="10349" spans="1:9">
      <c r="A10349" s="539">
        <v>10348</v>
      </c>
      <c r="B10349" s="540" t="s">
        <v>8534</v>
      </c>
      <c r="C10349" s="540" t="s">
        <v>12384</v>
      </c>
      <c r="D10349" s="540" t="s">
        <v>2787</v>
      </c>
      <c r="E10349" s="540" t="s">
        <v>15191</v>
      </c>
      <c r="F10349" s="556">
        <v>21600000</v>
      </c>
      <c r="G10349" s="541">
        <v>2023</v>
      </c>
      <c r="H10349" s="542">
        <f>VLOOKUP(G10349,[3]잔가율!$B$3:$C$33,2,FALSE)</f>
        <v>0.82599999999999996</v>
      </c>
      <c r="I10349" s="552">
        <f t="shared" si="161"/>
        <v>17841600</v>
      </c>
    </row>
    <row r="10350" spans="1:9">
      <c r="A10350" s="539">
        <v>10349</v>
      </c>
      <c r="B10350" s="540" t="s">
        <v>8534</v>
      </c>
      <c r="C10350" s="540" t="s">
        <v>12384</v>
      </c>
      <c r="D10350" s="540" t="s">
        <v>2787</v>
      </c>
      <c r="E10350" s="540" t="s">
        <v>15192</v>
      </c>
      <c r="F10350" s="556">
        <v>21600000</v>
      </c>
      <c r="G10350" s="541">
        <v>2023</v>
      </c>
      <c r="H10350" s="542">
        <f>VLOOKUP(G10350,[3]잔가율!$B$3:$C$33,2,FALSE)</f>
        <v>0.82599999999999996</v>
      </c>
      <c r="I10350" s="552">
        <f t="shared" si="161"/>
        <v>17841600</v>
      </c>
    </row>
    <row r="10351" spans="1:9">
      <c r="A10351" s="539">
        <v>10350</v>
      </c>
      <c r="B10351" s="540" t="s">
        <v>8534</v>
      </c>
      <c r="C10351" s="540" t="s">
        <v>12384</v>
      </c>
      <c r="D10351" s="540" t="s">
        <v>2787</v>
      </c>
      <c r="E10351" s="540" t="s">
        <v>15193</v>
      </c>
      <c r="F10351" s="556">
        <v>23380000</v>
      </c>
      <c r="G10351" s="541">
        <v>2023</v>
      </c>
      <c r="H10351" s="542">
        <f>VLOOKUP(G10351,[3]잔가율!$B$3:$C$33,2,FALSE)</f>
        <v>0.82599999999999996</v>
      </c>
      <c r="I10351" s="552">
        <f t="shared" si="161"/>
        <v>19311880</v>
      </c>
    </row>
    <row r="10352" spans="1:9">
      <c r="A10352" s="539">
        <v>10351</v>
      </c>
      <c r="B10352" s="540" t="s">
        <v>8534</v>
      </c>
      <c r="C10352" s="540" t="s">
        <v>12384</v>
      </c>
      <c r="D10352" s="540" t="s">
        <v>2787</v>
      </c>
      <c r="E10352" s="540" t="s">
        <v>15194</v>
      </c>
      <c r="F10352" s="556">
        <v>18650000</v>
      </c>
      <c r="G10352" s="541">
        <v>2023</v>
      </c>
      <c r="H10352" s="542">
        <f>VLOOKUP(G10352,[3]잔가율!$B$3:$C$33,2,FALSE)</f>
        <v>0.82599999999999996</v>
      </c>
      <c r="I10352" s="552">
        <f t="shared" si="161"/>
        <v>15404900</v>
      </c>
    </row>
    <row r="10353" spans="1:9">
      <c r="A10353" s="539">
        <v>10352</v>
      </c>
      <c r="B10353" s="540" t="s">
        <v>8534</v>
      </c>
      <c r="C10353" s="540" t="s">
        <v>12384</v>
      </c>
      <c r="D10353" s="540" t="s">
        <v>2787</v>
      </c>
      <c r="E10353" s="540" t="s">
        <v>15195</v>
      </c>
      <c r="F10353" s="556">
        <v>18650000</v>
      </c>
      <c r="G10353" s="541">
        <v>2023</v>
      </c>
      <c r="H10353" s="542">
        <f>VLOOKUP(G10353,[3]잔가율!$B$3:$C$33,2,FALSE)</f>
        <v>0.82599999999999996</v>
      </c>
      <c r="I10353" s="552">
        <f t="shared" si="161"/>
        <v>15404900</v>
      </c>
    </row>
    <row r="10354" spans="1:9">
      <c r="A10354" s="539">
        <v>10353</v>
      </c>
      <c r="B10354" s="540" t="s">
        <v>8534</v>
      </c>
      <c r="C10354" s="540" t="s">
        <v>12384</v>
      </c>
      <c r="D10354" s="540" t="s">
        <v>2787</v>
      </c>
      <c r="E10354" s="540" t="s">
        <v>15196</v>
      </c>
      <c r="F10354" s="556">
        <v>20430000</v>
      </c>
      <c r="G10354" s="541">
        <v>2023</v>
      </c>
      <c r="H10354" s="542">
        <f>VLOOKUP(G10354,[3]잔가율!$B$3:$C$33,2,FALSE)</f>
        <v>0.82599999999999996</v>
      </c>
      <c r="I10354" s="552">
        <f t="shared" si="161"/>
        <v>16875180</v>
      </c>
    </row>
    <row r="10355" spans="1:9">
      <c r="A10355" s="539">
        <v>10354</v>
      </c>
      <c r="B10355" s="540" t="s">
        <v>8534</v>
      </c>
      <c r="C10355" s="540" t="s">
        <v>12384</v>
      </c>
      <c r="D10355" s="540" t="s">
        <v>2787</v>
      </c>
      <c r="E10355" s="540" t="s">
        <v>15197</v>
      </c>
      <c r="F10355" s="556">
        <v>21600000</v>
      </c>
      <c r="G10355" s="541">
        <v>2023</v>
      </c>
      <c r="H10355" s="542">
        <f>VLOOKUP(G10355,[3]잔가율!$B$3:$C$33,2,FALSE)</f>
        <v>0.82599999999999996</v>
      </c>
      <c r="I10355" s="552">
        <f t="shared" si="161"/>
        <v>17841600</v>
      </c>
    </row>
    <row r="10356" spans="1:9">
      <c r="A10356" s="539">
        <v>10355</v>
      </c>
      <c r="B10356" s="540" t="s">
        <v>8534</v>
      </c>
      <c r="C10356" s="540" t="s">
        <v>12384</v>
      </c>
      <c r="D10356" s="540" t="s">
        <v>2787</v>
      </c>
      <c r="E10356" s="540" t="s">
        <v>15198</v>
      </c>
      <c r="F10356" s="556">
        <v>21600000</v>
      </c>
      <c r="G10356" s="541">
        <v>2023</v>
      </c>
      <c r="H10356" s="542">
        <f>VLOOKUP(G10356,[3]잔가율!$B$3:$C$33,2,FALSE)</f>
        <v>0.82599999999999996</v>
      </c>
      <c r="I10356" s="552">
        <f t="shared" si="161"/>
        <v>17841600</v>
      </c>
    </row>
    <row r="10357" spans="1:9">
      <c r="A10357" s="539">
        <v>10356</v>
      </c>
      <c r="B10357" s="540" t="s">
        <v>8534</v>
      </c>
      <c r="C10357" s="540" t="s">
        <v>12384</v>
      </c>
      <c r="D10357" s="540" t="s">
        <v>2787</v>
      </c>
      <c r="E10357" s="540" t="s">
        <v>15199</v>
      </c>
      <c r="F10357" s="556">
        <v>23380000</v>
      </c>
      <c r="G10357" s="541">
        <v>2023</v>
      </c>
      <c r="H10357" s="542">
        <f>VLOOKUP(G10357,[3]잔가율!$B$3:$C$33,2,FALSE)</f>
        <v>0.82599999999999996</v>
      </c>
      <c r="I10357" s="552">
        <f t="shared" si="161"/>
        <v>19311880</v>
      </c>
    </row>
    <row r="10358" spans="1:9">
      <c r="A10358" s="539">
        <v>10357</v>
      </c>
      <c r="B10358" s="540" t="s">
        <v>8534</v>
      </c>
      <c r="C10358" s="540" t="s">
        <v>12384</v>
      </c>
      <c r="D10358" s="540" t="s">
        <v>2787</v>
      </c>
      <c r="E10358" s="540" t="s">
        <v>15200</v>
      </c>
      <c r="F10358" s="556">
        <v>18650000</v>
      </c>
      <c r="G10358" s="541">
        <v>2023</v>
      </c>
      <c r="H10358" s="542">
        <f>VLOOKUP(G10358,[3]잔가율!$B$3:$C$33,2,FALSE)</f>
        <v>0.82599999999999996</v>
      </c>
      <c r="I10358" s="552">
        <f t="shared" si="161"/>
        <v>15404900</v>
      </c>
    </row>
    <row r="10359" spans="1:9">
      <c r="A10359" s="539">
        <v>10358</v>
      </c>
      <c r="B10359" s="540" t="s">
        <v>8534</v>
      </c>
      <c r="C10359" s="540" t="s">
        <v>12384</v>
      </c>
      <c r="D10359" s="540" t="s">
        <v>2787</v>
      </c>
      <c r="E10359" s="540" t="s">
        <v>15201</v>
      </c>
      <c r="F10359" s="556">
        <v>18650000</v>
      </c>
      <c r="G10359" s="541">
        <v>2023</v>
      </c>
      <c r="H10359" s="542">
        <f>VLOOKUP(G10359,[3]잔가율!$B$3:$C$33,2,FALSE)</f>
        <v>0.82599999999999996</v>
      </c>
      <c r="I10359" s="552">
        <f t="shared" si="161"/>
        <v>15404900</v>
      </c>
    </row>
    <row r="10360" spans="1:9">
      <c r="A10360" s="539">
        <v>10359</v>
      </c>
      <c r="B10360" s="540" t="s">
        <v>8534</v>
      </c>
      <c r="C10360" s="540" t="s">
        <v>12384</v>
      </c>
      <c r="D10360" s="540" t="s">
        <v>2787</v>
      </c>
      <c r="E10360" s="540" t="s">
        <v>15202</v>
      </c>
      <c r="F10360" s="556">
        <v>20430000</v>
      </c>
      <c r="G10360" s="541">
        <v>2023</v>
      </c>
      <c r="H10360" s="542">
        <f>VLOOKUP(G10360,[3]잔가율!$B$3:$C$33,2,FALSE)</f>
        <v>0.82599999999999996</v>
      </c>
      <c r="I10360" s="552">
        <f t="shared" si="161"/>
        <v>16875180</v>
      </c>
    </row>
    <row r="10361" spans="1:9">
      <c r="A10361" s="539">
        <v>10360</v>
      </c>
      <c r="B10361" s="540" t="s">
        <v>8534</v>
      </c>
      <c r="C10361" s="540" t="s">
        <v>12384</v>
      </c>
      <c r="D10361" s="540" t="s">
        <v>2787</v>
      </c>
      <c r="E10361" s="540" t="s">
        <v>15203</v>
      </c>
      <c r="F10361" s="556">
        <v>21600000</v>
      </c>
      <c r="G10361" s="541">
        <v>2023</v>
      </c>
      <c r="H10361" s="542">
        <f>VLOOKUP(G10361,[3]잔가율!$B$3:$C$33,2,FALSE)</f>
        <v>0.82599999999999996</v>
      </c>
      <c r="I10361" s="552">
        <f t="shared" si="161"/>
        <v>17841600</v>
      </c>
    </row>
    <row r="10362" spans="1:9">
      <c r="A10362" s="539">
        <v>10361</v>
      </c>
      <c r="B10362" s="540" t="s">
        <v>8534</v>
      </c>
      <c r="C10362" s="540" t="s">
        <v>12384</v>
      </c>
      <c r="D10362" s="540" t="s">
        <v>2787</v>
      </c>
      <c r="E10362" s="540" t="s">
        <v>15204</v>
      </c>
      <c r="F10362" s="556">
        <v>21600000</v>
      </c>
      <c r="G10362" s="541">
        <v>2023</v>
      </c>
      <c r="H10362" s="542">
        <f>VLOOKUP(G10362,[3]잔가율!$B$3:$C$33,2,FALSE)</f>
        <v>0.82599999999999996</v>
      </c>
      <c r="I10362" s="552">
        <f t="shared" si="161"/>
        <v>17841600</v>
      </c>
    </row>
    <row r="10363" spans="1:9">
      <c r="A10363" s="539">
        <v>10362</v>
      </c>
      <c r="B10363" s="540" t="s">
        <v>8534</v>
      </c>
      <c r="C10363" s="540" t="s">
        <v>12384</v>
      </c>
      <c r="D10363" s="540" t="s">
        <v>2787</v>
      </c>
      <c r="E10363" s="540" t="s">
        <v>15205</v>
      </c>
      <c r="F10363" s="556">
        <v>23380000</v>
      </c>
      <c r="G10363" s="541">
        <v>2023</v>
      </c>
      <c r="H10363" s="542">
        <f>VLOOKUP(G10363,[3]잔가율!$B$3:$C$33,2,FALSE)</f>
        <v>0.82599999999999996</v>
      </c>
      <c r="I10363" s="552">
        <f t="shared" si="161"/>
        <v>19311880</v>
      </c>
    </row>
    <row r="10364" spans="1:9">
      <c r="A10364" s="539">
        <v>10363</v>
      </c>
      <c r="B10364" s="540" t="s">
        <v>8534</v>
      </c>
      <c r="C10364" s="540" t="s">
        <v>12384</v>
      </c>
      <c r="D10364" s="540" t="s">
        <v>2787</v>
      </c>
      <c r="E10364" s="540" t="s">
        <v>15206</v>
      </c>
      <c r="F10364" s="556">
        <v>17720000</v>
      </c>
      <c r="G10364" s="541">
        <v>2023</v>
      </c>
      <c r="H10364" s="542">
        <f>VLOOKUP(G10364,[3]잔가율!$B$3:$C$33,2,FALSE)</f>
        <v>0.82599999999999996</v>
      </c>
      <c r="I10364" s="552">
        <f t="shared" si="161"/>
        <v>14636720</v>
      </c>
    </row>
    <row r="10365" spans="1:9">
      <c r="A10365" s="539">
        <v>10364</v>
      </c>
      <c r="B10365" s="540" t="s">
        <v>8534</v>
      </c>
      <c r="C10365" s="540" t="s">
        <v>12384</v>
      </c>
      <c r="D10365" s="540" t="s">
        <v>2787</v>
      </c>
      <c r="E10365" s="540" t="s">
        <v>15207</v>
      </c>
      <c r="F10365" s="556">
        <v>19120000</v>
      </c>
      <c r="G10365" s="541">
        <v>2023</v>
      </c>
      <c r="H10365" s="542">
        <f>VLOOKUP(G10365,[3]잔가율!$B$3:$C$33,2,FALSE)</f>
        <v>0.82599999999999996</v>
      </c>
      <c r="I10365" s="552">
        <f t="shared" si="161"/>
        <v>15793120</v>
      </c>
    </row>
    <row r="10366" spans="1:9">
      <c r="A10366" s="539">
        <v>10365</v>
      </c>
      <c r="B10366" s="540" t="s">
        <v>8534</v>
      </c>
      <c r="C10366" s="540" t="s">
        <v>12384</v>
      </c>
      <c r="D10366" s="540" t="s">
        <v>2787</v>
      </c>
      <c r="E10366" s="540" t="s">
        <v>15208</v>
      </c>
      <c r="F10366" s="556">
        <v>20180000</v>
      </c>
      <c r="G10366" s="541">
        <v>2023</v>
      </c>
      <c r="H10366" s="542">
        <f>VLOOKUP(G10366,[3]잔가율!$B$3:$C$33,2,FALSE)</f>
        <v>0.82599999999999996</v>
      </c>
      <c r="I10366" s="552">
        <f t="shared" si="161"/>
        <v>16668680</v>
      </c>
    </row>
    <row r="10367" spans="1:9">
      <c r="A10367" s="539">
        <v>10366</v>
      </c>
      <c r="B10367" s="540" t="s">
        <v>8534</v>
      </c>
      <c r="C10367" s="540" t="s">
        <v>12384</v>
      </c>
      <c r="D10367" s="540" t="s">
        <v>2787</v>
      </c>
      <c r="E10367" s="540" t="s">
        <v>15209</v>
      </c>
      <c r="F10367" s="556">
        <v>21230000</v>
      </c>
      <c r="G10367" s="541">
        <v>2023</v>
      </c>
      <c r="H10367" s="542">
        <f>VLOOKUP(G10367,[3]잔가율!$B$3:$C$33,2,FALSE)</f>
        <v>0.82599999999999996</v>
      </c>
      <c r="I10367" s="552">
        <f t="shared" si="161"/>
        <v>17535980</v>
      </c>
    </row>
    <row r="10368" spans="1:9">
      <c r="A10368" s="539">
        <v>10367</v>
      </c>
      <c r="B10368" s="540" t="s">
        <v>8534</v>
      </c>
      <c r="C10368" s="540" t="s">
        <v>12384</v>
      </c>
      <c r="D10368" s="540" t="s">
        <v>2787</v>
      </c>
      <c r="E10368" s="540" t="s">
        <v>15210</v>
      </c>
      <c r="F10368" s="556">
        <v>22570000</v>
      </c>
      <c r="G10368" s="541">
        <v>2023</v>
      </c>
      <c r="H10368" s="542">
        <f>VLOOKUP(G10368,[3]잔가율!$B$3:$C$33,2,FALSE)</f>
        <v>0.82599999999999996</v>
      </c>
      <c r="I10368" s="552">
        <f t="shared" si="161"/>
        <v>18642820</v>
      </c>
    </row>
    <row r="10369" spans="1:9">
      <c r="A10369" s="539">
        <v>10368</v>
      </c>
      <c r="B10369" s="540" t="s">
        <v>8534</v>
      </c>
      <c r="C10369" s="540" t="s">
        <v>12384</v>
      </c>
      <c r="D10369" s="540" t="s">
        <v>2787</v>
      </c>
      <c r="E10369" s="540" t="s">
        <v>15211</v>
      </c>
      <c r="F10369" s="556">
        <v>19730000</v>
      </c>
      <c r="G10369" s="541">
        <v>2023</v>
      </c>
      <c r="H10369" s="542">
        <f>VLOOKUP(G10369,[3]잔가율!$B$3:$C$33,2,FALSE)</f>
        <v>0.82599999999999996</v>
      </c>
      <c r="I10369" s="552">
        <f t="shared" si="161"/>
        <v>16296980</v>
      </c>
    </row>
    <row r="10370" spans="1:9">
      <c r="A10370" s="539">
        <v>10369</v>
      </c>
      <c r="B10370" s="540" t="s">
        <v>8534</v>
      </c>
      <c r="C10370" s="540" t="s">
        <v>12384</v>
      </c>
      <c r="D10370" s="540" t="s">
        <v>2787</v>
      </c>
      <c r="E10370" s="540" t="s">
        <v>15212</v>
      </c>
      <c r="F10370" s="556">
        <v>21220000</v>
      </c>
      <c r="G10370" s="541">
        <v>2023</v>
      </c>
      <c r="H10370" s="542">
        <f>VLOOKUP(G10370,[3]잔가율!$B$3:$C$33,2,FALSE)</f>
        <v>0.82599999999999996</v>
      </c>
      <c r="I10370" s="552">
        <f t="shared" ref="I10370:I10433" si="162">ROUNDDOWN(F10370*H10370,0)</f>
        <v>17527720</v>
      </c>
    </row>
    <row r="10371" spans="1:9">
      <c r="A10371" s="539">
        <v>10370</v>
      </c>
      <c r="B10371" s="540" t="s">
        <v>8534</v>
      </c>
      <c r="C10371" s="540" t="s">
        <v>12384</v>
      </c>
      <c r="D10371" s="540" t="s">
        <v>2787</v>
      </c>
      <c r="E10371" s="540" t="s">
        <v>15213</v>
      </c>
      <c r="F10371" s="556">
        <v>21210000</v>
      </c>
      <c r="G10371" s="541">
        <v>2023</v>
      </c>
      <c r="H10371" s="542">
        <f>VLOOKUP(G10371,[3]잔가율!$B$3:$C$33,2,FALSE)</f>
        <v>0.82599999999999996</v>
      </c>
      <c r="I10371" s="552">
        <f t="shared" si="162"/>
        <v>17519460</v>
      </c>
    </row>
    <row r="10372" spans="1:9">
      <c r="A10372" s="539">
        <v>10371</v>
      </c>
      <c r="B10372" s="540" t="s">
        <v>8534</v>
      </c>
      <c r="C10372" s="540" t="s">
        <v>12384</v>
      </c>
      <c r="D10372" s="540" t="s">
        <v>2787</v>
      </c>
      <c r="E10372" s="540" t="s">
        <v>15214</v>
      </c>
      <c r="F10372" s="556">
        <v>23930000</v>
      </c>
      <c r="G10372" s="541">
        <v>2023</v>
      </c>
      <c r="H10372" s="542">
        <f>VLOOKUP(G10372,[3]잔가율!$B$3:$C$33,2,FALSE)</f>
        <v>0.82599999999999996</v>
      </c>
      <c r="I10372" s="552">
        <f t="shared" si="162"/>
        <v>19766180</v>
      </c>
    </row>
    <row r="10373" spans="1:9">
      <c r="A10373" s="539">
        <v>10372</v>
      </c>
      <c r="B10373" s="540" t="s">
        <v>8534</v>
      </c>
      <c r="C10373" s="540" t="s">
        <v>12384</v>
      </c>
      <c r="D10373" s="540" t="s">
        <v>2787</v>
      </c>
      <c r="E10373" s="540" t="s">
        <v>15215</v>
      </c>
      <c r="F10373" s="556">
        <v>24170000</v>
      </c>
      <c r="G10373" s="541">
        <v>2023</v>
      </c>
      <c r="H10373" s="542">
        <f>VLOOKUP(G10373,[3]잔가율!$B$3:$C$33,2,FALSE)</f>
        <v>0.82599999999999996</v>
      </c>
      <c r="I10373" s="552">
        <f t="shared" si="162"/>
        <v>19964420</v>
      </c>
    </row>
    <row r="10374" spans="1:9">
      <c r="A10374" s="539">
        <v>10373</v>
      </c>
      <c r="B10374" s="544" t="s">
        <v>8534</v>
      </c>
      <c r="C10374" s="544" t="s">
        <v>12384</v>
      </c>
      <c r="D10374" s="544" t="s">
        <v>2787</v>
      </c>
      <c r="E10374" s="544" t="s">
        <v>15216</v>
      </c>
      <c r="F10374" s="559">
        <v>21710000</v>
      </c>
      <c r="G10374" s="541">
        <v>2023</v>
      </c>
      <c r="H10374" s="542">
        <f>VLOOKUP(G10374,[3]잔가율!$B$3:$C$33,2,FALSE)</f>
        <v>0.82599999999999996</v>
      </c>
      <c r="I10374" s="552">
        <f t="shared" si="162"/>
        <v>17932460</v>
      </c>
    </row>
    <row r="10375" spans="1:9">
      <c r="A10375" s="539">
        <v>10374</v>
      </c>
      <c r="B10375" s="544" t="s">
        <v>8534</v>
      </c>
      <c r="C10375" s="544" t="s">
        <v>12384</v>
      </c>
      <c r="D10375" s="544" t="s">
        <v>2787</v>
      </c>
      <c r="E10375" s="544" t="s">
        <v>15217</v>
      </c>
      <c r="F10375" s="559">
        <v>22280000</v>
      </c>
      <c r="G10375" s="541">
        <v>2023</v>
      </c>
      <c r="H10375" s="542">
        <f>VLOOKUP(G10375,[3]잔가율!$B$3:$C$33,2,FALSE)</f>
        <v>0.82599999999999996</v>
      </c>
      <c r="I10375" s="552">
        <f t="shared" si="162"/>
        <v>18403280</v>
      </c>
    </row>
    <row r="10376" spans="1:9">
      <c r="A10376" s="539">
        <v>10375</v>
      </c>
      <c r="B10376" s="544" t="s">
        <v>8534</v>
      </c>
      <c r="C10376" s="544" t="s">
        <v>12384</v>
      </c>
      <c r="D10376" s="544" t="s">
        <v>2787</v>
      </c>
      <c r="E10376" s="544" t="s">
        <v>15218</v>
      </c>
      <c r="F10376" s="559">
        <v>23380000</v>
      </c>
      <c r="G10376" s="541">
        <v>2023</v>
      </c>
      <c r="H10376" s="542">
        <f>VLOOKUP(G10376,[3]잔가율!$B$3:$C$33,2,FALSE)</f>
        <v>0.82599999999999996</v>
      </c>
      <c r="I10376" s="552">
        <f t="shared" si="162"/>
        <v>19311880</v>
      </c>
    </row>
    <row r="10377" spans="1:9">
      <c r="A10377" s="539">
        <v>10376</v>
      </c>
      <c r="B10377" s="544" t="s">
        <v>8534</v>
      </c>
      <c r="C10377" s="544" t="s">
        <v>12384</v>
      </c>
      <c r="D10377" s="544" t="s">
        <v>2787</v>
      </c>
      <c r="E10377" s="544" t="s">
        <v>15219</v>
      </c>
      <c r="F10377" s="559">
        <v>24790000</v>
      </c>
      <c r="G10377" s="541">
        <v>2023</v>
      </c>
      <c r="H10377" s="542">
        <f>VLOOKUP(G10377,[3]잔가율!$B$3:$C$33,2,FALSE)</f>
        <v>0.82599999999999996</v>
      </c>
      <c r="I10377" s="552">
        <f t="shared" si="162"/>
        <v>20476540</v>
      </c>
    </row>
    <row r="10378" spans="1:9">
      <c r="A10378" s="539">
        <v>10377</v>
      </c>
      <c r="B10378" s="544" t="s">
        <v>8534</v>
      </c>
      <c r="C10378" s="544" t="s">
        <v>12384</v>
      </c>
      <c r="D10378" s="544" t="s">
        <v>2787</v>
      </c>
      <c r="E10378" s="544" t="s">
        <v>15220</v>
      </c>
      <c r="F10378" s="559">
        <v>20310000</v>
      </c>
      <c r="G10378" s="541">
        <v>2023</v>
      </c>
      <c r="H10378" s="542">
        <f>VLOOKUP(G10378,[3]잔가율!$B$3:$C$33,2,FALSE)</f>
        <v>0.82599999999999996</v>
      </c>
      <c r="I10378" s="552">
        <f t="shared" si="162"/>
        <v>16776060</v>
      </c>
    </row>
    <row r="10379" spans="1:9">
      <c r="A10379" s="539">
        <v>10378</v>
      </c>
      <c r="B10379" s="544" t="s">
        <v>8534</v>
      </c>
      <c r="C10379" s="544" t="s">
        <v>12384</v>
      </c>
      <c r="D10379" s="544" t="s">
        <v>2787</v>
      </c>
      <c r="E10379" s="544" t="s">
        <v>15221</v>
      </c>
      <c r="F10379" s="559">
        <v>22040000</v>
      </c>
      <c r="G10379" s="541">
        <v>2023</v>
      </c>
      <c r="H10379" s="542">
        <f>VLOOKUP(G10379,[3]잔가율!$B$3:$C$33,2,FALSE)</f>
        <v>0.82599999999999996</v>
      </c>
      <c r="I10379" s="552">
        <f t="shared" si="162"/>
        <v>18205040</v>
      </c>
    </row>
    <row r="10380" spans="1:9">
      <c r="A10380" s="539">
        <v>10379</v>
      </c>
      <c r="B10380" s="544" t="s">
        <v>8534</v>
      </c>
      <c r="C10380" s="544" t="s">
        <v>12384</v>
      </c>
      <c r="D10380" s="544" t="s">
        <v>2787</v>
      </c>
      <c r="E10380" s="544" t="s">
        <v>15222</v>
      </c>
      <c r="F10380" s="559">
        <v>22390000</v>
      </c>
      <c r="G10380" s="541">
        <v>2023</v>
      </c>
      <c r="H10380" s="542">
        <f>VLOOKUP(G10380,[3]잔가율!$B$3:$C$33,2,FALSE)</f>
        <v>0.82599999999999996</v>
      </c>
      <c r="I10380" s="552">
        <f t="shared" si="162"/>
        <v>18494140</v>
      </c>
    </row>
    <row r="10381" spans="1:9">
      <c r="A10381" s="539">
        <v>10380</v>
      </c>
      <c r="B10381" s="544" t="s">
        <v>8534</v>
      </c>
      <c r="C10381" s="544" t="s">
        <v>12384</v>
      </c>
      <c r="D10381" s="544" t="s">
        <v>2787</v>
      </c>
      <c r="E10381" s="544" t="s">
        <v>15223</v>
      </c>
      <c r="F10381" s="559">
        <v>23760000</v>
      </c>
      <c r="G10381" s="541">
        <v>2023</v>
      </c>
      <c r="H10381" s="542">
        <f>VLOOKUP(G10381,[3]잔가율!$B$3:$C$33,2,FALSE)</f>
        <v>0.82599999999999996</v>
      </c>
      <c r="I10381" s="552">
        <f t="shared" si="162"/>
        <v>19625760</v>
      </c>
    </row>
    <row r="10382" spans="1:9">
      <c r="A10382" s="539">
        <v>10381</v>
      </c>
      <c r="B10382" s="544" t="s">
        <v>8534</v>
      </c>
      <c r="C10382" s="544" t="s">
        <v>12384</v>
      </c>
      <c r="D10382" s="544" t="s">
        <v>2787</v>
      </c>
      <c r="E10382" s="544" t="s">
        <v>15224</v>
      </c>
      <c r="F10382" s="559">
        <v>24790000</v>
      </c>
      <c r="G10382" s="541">
        <v>2023</v>
      </c>
      <c r="H10382" s="542">
        <f>VLOOKUP(G10382,[3]잔가율!$B$3:$C$33,2,FALSE)</f>
        <v>0.82599999999999996</v>
      </c>
      <c r="I10382" s="552">
        <f t="shared" si="162"/>
        <v>20476540</v>
      </c>
    </row>
    <row r="10383" spans="1:9">
      <c r="A10383" s="539">
        <v>10382</v>
      </c>
      <c r="B10383" s="544" t="s">
        <v>8534</v>
      </c>
      <c r="C10383" s="544" t="s">
        <v>12384</v>
      </c>
      <c r="D10383" s="544" t="s">
        <v>2787</v>
      </c>
      <c r="E10383" s="544" t="s">
        <v>15225</v>
      </c>
      <c r="F10383" s="559">
        <v>25410000</v>
      </c>
      <c r="G10383" s="541">
        <v>2023</v>
      </c>
      <c r="H10383" s="542">
        <f>VLOOKUP(G10383,[3]잔가율!$B$3:$C$33,2,FALSE)</f>
        <v>0.82599999999999996</v>
      </c>
      <c r="I10383" s="552">
        <f t="shared" si="162"/>
        <v>20988660</v>
      </c>
    </row>
    <row r="10384" spans="1:9">
      <c r="A10384" s="539">
        <v>10383</v>
      </c>
      <c r="B10384" s="544" t="s">
        <v>8534</v>
      </c>
      <c r="C10384" s="544" t="s">
        <v>12384</v>
      </c>
      <c r="D10384" s="544" t="s">
        <v>2787</v>
      </c>
      <c r="E10384" s="544" t="s">
        <v>15226</v>
      </c>
      <c r="F10384" s="559">
        <v>21820000</v>
      </c>
      <c r="G10384" s="541">
        <v>2023</v>
      </c>
      <c r="H10384" s="542">
        <f>VLOOKUP(G10384,[3]잔가율!$B$3:$C$33,2,FALSE)</f>
        <v>0.82599999999999996</v>
      </c>
      <c r="I10384" s="552">
        <f t="shared" si="162"/>
        <v>18023320</v>
      </c>
    </row>
    <row r="10385" spans="1:9">
      <c r="A10385" s="539">
        <v>10384</v>
      </c>
      <c r="B10385" s="544" t="s">
        <v>8534</v>
      </c>
      <c r="C10385" s="544" t="s">
        <v>12384</v>
      </c>
      <c r="D10385" s="544" t="s">
        <v>2787</v>
      </c>
      <c r="E10385" s="544" t="s">
        <v>15227</v>
      </c>
      <c r="F10385" s="559">
        <v>24510000</v>
      </c>
      <c r="G10385" s="541">
        <v>2023</v>
      </c>
      <c r="H10385" s="542">
        <f>VLOOKUP(G10385,[3]잔가율!$B$3:$C$33,2,FALSE)</f>
        <v>0.82599999999999996</v>
      </c>
      <c r="I10385" s="552">
        <f t="shared" si="162"/>
        <v>20245260</v>
      </c>
    </row>
    <row r="10386" spans="1:9">
      <c r="A10386" s="539">
        <v>10385</v>
      </c>
      <c r="B10386" s="544" t="s">
        <v>8534</v>
      </c>
      <c r="C10386" s="544" t="s">
        <v>12384</v>
      </c>
      <c r="D10386" s="544" t="s">
        <v>2787</v>
      </c>
      <c r="E10386" s="544" t="s">
        <v>15228</v>
      </c>
      <c r="F10386" s="559">
        <v>25590000</v>
      </c>
      <c r="G10386" s="541">
        <v>2023</v>
      </c>
      <c r="H10386" s="542">
        <f>VLOOKUP(G10386,[3]잔가율!$B$3:$C$33,2,FALSE)</f>
        <v>0.82599999999999996</v>
      </c>
      <c r="I10386" s="552">
        <f t="shared" si="162"/>
        <v>21137340</v>
      </c>
    </row>
    <row r="10387" spans="1:9">
      <c r="A10387" s="539">
        <v>10386</v>
      </c>
      <c r="B10387" s="544" t="s">
        <v>8534</v>
      </c>
      <c r="C10387" s="544" t="s">
        <v>12384</v>
      </c>
      <c r="D10387" s="544" t="s">
        <v>2787</v>
      </c>
      <c r="E10387" s="544" t="s">
        <v>15229</v>
      </c>
      <c r="F10387" s="559">
        <v>27230000</v>
      </c>
      <c r="G10387" s="541">
        <v>2023</v>
      </c>
      <c r="H10387" s="542">
        <f>VLOOKUP(G10387,[3]잔가율!$B$3:$C$33,2,FALSE)</f>
        <v>0.82599999999999996</v>
      </c>
      <c r="I10387" s="552">
        <f t="shared" si="162"/>
        <v>22491980</v>
      </c>
    </row>
    <row r="10388" spans="1:9">
      <c r="A10388" s="539">
        <v>10387</v>
      </c>
      <c r="B10388" s="544" t="s">
        <v>8534</v>
      </c>
      <c r="C10388" s="544" t="s">
        <v>12384</v>
      </c>
      <c r="D10388" s="544" t="s">
        <v>2787</v>
      </c>
      <c r="E10388" s="544" t="s">
        <v>15230</v>
      </c>
      <c r="F10388" s="559">
        <v>19470000</v>
      </c>
      <c r="G10388" s="541">
        <v>2023</v>
      </c>
      <c r="H10388" s="542">
        <f>VLOOKUP(G10388,[3]잔가율!$B$3:$C$33,2,FALSE)</f>
        <v>0.82599999999999996</v>
      </c>
      <c r="I10388" s="552">
        <f t="shared" si="162"/>
        <v>16082220</v>
      </c>
    </row>
    <row r="10389" spans="1:9">
      <c r="A10389" s="539">
        <v>10388</v>
      </c>
      <c r="B10389" s="544" t="s">
        <v>8534</v>
      </c>
      <c r="C10389" s="544" t="s">
        <v>12384</v>
      </c>
      <c r="D10389" s="544" t="s">
        <v>2787</v>
      </c>
      <c r="E10389" s="544" t="s">
        <v>15231</v>
      </c>
      <c r="F10389" s="559">
        <v>21190000</v>
      </c>
      <c r="G10389" s="541">
        <v>2023</v>
      </c>
      <c r="H10389" s="542">
        <f>VLOOKUP(G10389,[3]잔가율!$B$3:$C$33,2,FALSE)</f>
        <v>0.82599999999999996</v>
      </c>
      <c r="I10389" s="552">
        <f t="shared" si="162"/>
        <v>17502940</v>
      </c>
    </row>
    <row r="10390" spans="1:9">
      <c r="A10390" s="539">
        <v>10389</v>
      </c>
      <c r="B10390" s="544" t="s">
        <v>8534</v>
      </c>
      <c r="C10390" s="544" t="s">
        <v>12384</v>
      </c>
      <c r="D10390" s="544" t="s">
        <v>2787</v>
      </c>
      <c r="E10390" s="544" t="s">
        <v>15232</v>
      </c>
      <c r="F10390" s="559">
        <v>21680000</v>
      </c>
      <c r="G10390" s="541">
        <v>2023</v>
      </c>
      <c r="H10390" s="542">
        <f>VLOOKUP(G10390,[3]잔가율!$B$3:$C$33,2,FALSE)</f>
        <v>0.82599999999999996</v>
      </c>
      <c r="I10390" s="552">
        <f t="shared" si="162"/>
        <v>17907680</v>
      </c>
    </row>
    <row r="10391" spans="1:9">
      <c r="A10391" s="539">
        <v>10390</v>
      </c>
      <c r="B10391" s="544" t="s">
        <v>8534</v>
      </c>
      <c r="C10391" s="544" t="s">
        <v>12384</v>
      </c>
      <c r="D10391" s="544" t="s">
        <v>2787</v>
      </c>
      <c r="E10391" s="544" t="s">
        <v>15233</v>
      </c>
      <c r="F10391" s="559">
        <v>23090000</v>
      </c>
      <c r="G10391" s="541">
        <v>2023</v>
      </c>
      <c r="H10391" s="542">
        <f>VLOOKUP(G10391,[3]잔가율!$B$3:$C$33,2,FALSE)</f>
        <v>0.82599999999999996</v>
      </c>
      <c r="I10391" s="552">
        <f t="shared" si="162"/>
        <v>19072340</v>
      </c>
    </row>
    <row r="10392" spans="1:9">
      <c r="A10392" s="539">
        <v>10391</v>
      </c>
      <c r="B10392" s="544" t="s">
        <v>8534</v>
      </c>
      <c r="C10392" s="544" t="s">
        <v>12384</v>
      </c>
      <c r="D10392" s="544" t="s">
        <v>2787</v>
      </c>
      <c r="E10392" s="544" t="s">
        <v>15234</v>
      </c>
      <c r="F10392" s="559">
        <v>24130000</v>
      </c>
      <c r="G10392" s="541">
        <v>2023</v>
      </c>
      <c r="H10392" s="542">
        <f>VLOOKUP(G10392,[3]잔가율!$B$3:$C$33,2,FALSE)</f>
        <v>0.82599999999999996</v>
      </c>
      <c r="I10392" s="552">
        <f t="shared" si="162"/>
        <v>19931380</v>
      </c>
    </row>
    <row r="10393" spans="1:9">
      <c r="A10393" s="539">
        <v>10392</v>
      </c>
      <c r="B10393" s="544" t="s">
        <v>8534</v>
      </c>
      <c r="C10393" s="544" t="s">
        <v>12384</v>
      </c>
      <c r="D10393" s="544" t="s">
        <v>2787</v>
      </c>
      <c r="E10393" s="544" t="s">
        <v>15235</v>
      </c>
      <c r="F10393" s="559">
        <v>19680000</v>
      </c>
      <c r="G10393" s="541">
        <v>2023</v>
      </c>
      <c r="H10393" s="542">
        <f>VLOOKUP(G10393,[3]잔가율!$B$3:$C$33,2,FALSE)</f>
        <v>0.82599999999999996</v>
      </c>
      <c r="I10393" s="552">
        <f t="shared" si="162"/>
        <v>16255680</v>
      </c>
    </row>
    <row r="10394" spans="1:9">
      <c r="A10394" s="539">
        <v>10393</v>
      </c>
      <c r="B10394" s="544" t="s">
        <v>8534</v>
      </c>
      <c r="C10394" s="544" t="s">
        <v>12384</v>
      </c>
      <c r="D10394" s="544" t="s">
        <v>2787</v>
      </c>
      <c r="E10394" s="544" t="s">
        <v>15236</v>
      </c>
      <c r="F10394" s="559">
        <v>21090000</v>
      </c>
      <c r="G10394" s="541">
        <v>2023</v>
      </c>
      <c r="H10394" s="542">
        <f>VLOOKUP(G10394,[3]잔가율!$B$3:$C$33,2,FALSE)</f>
        <v>0.82599999999999996</v>
      </c>
      <c r="I10394" s="552">
        <f t="shared" si="162"/>
        <v>17420340</v>
      </c>
    </row>
    <row r="10395" spans="1:9">
      <c r="A10395" s="539">
        <v>10394</v>
      </c>
      <c r="B10395" s="544" t="s">
        <v>8534</v>
      </c>
      <c r="C10395" s="544" t="s">
        <v>12384</v>
      </c>
      <c r="D10395" s="544" t="s">
        <v>2787</v>
      </c>
      <c r="E10395" s="544" t="s">
        <v>15237</v>
      </c>
      <c r="F10395" s="559">
        <v>21790000</v>
      </c>
      <c r="G10395" s="541">
        <v>2023</v>
      </c>
      <c r="H10395" s="542">
        <f>VLOOKUP(G10395,[3]잔가율!$B$3:$C$33,2,FALSE)</f>
        <v>0.82599999999999996</v>
      </c>
      <c r="I10395" s="552">
        <f t="shared" si="162"/>
        <v>17998540</v>
      </c>
    </row>
    <row r="10396" spans="1:9">
      <c r="A10396" s="539">
        <v>10395</v>
      </c>
      <c r="B10396" s="544" t="s">
        <v>8534</v>
      </c>
      <c r="C10396" s="544" t="s">
        <v>12384</v>
      </c>
      <c r="D10396" s="544" t="s">
        <v>2787</v>
      </c>
      <c r="E10396" s="544" t="s">
        <v>15238</v>
      </c>
      <c r="F10396" s="559">
        <v>22820000</v>
      </c>
      <c r="G10396" s="541">
        <v>2023</v>
      </c>
      <c r="H10396" s="542">
        <f>VLOOKUP(G10396,[3]잔가율!$B$3:$C$33,2,FALSE)</f>
        <v>0.82599999999999996</v>
      </c>
      <c r="I10396" s="552">
        <f t="shared" si="162"/>
        <v>18849320</v>
      </c>
    </row>
    <row r="10397" spans="1:9">
      <c r="A10397" s="539">
        <v>10396</v>
      </c>
      <c r="B10397" s="544" t="s">
        <v>8534</v>
      </c>
      <c r="C10397" s="544" t="s">
        <v>12384</v>
      </c>
      <c r="D10397" s="544" t="s">
        <v>2787</v>
      </c>
      <c r="E10397" s="544" t="s">
        <v>15239</v>
      </c>
      <c r="F10397" s="559">
        <v>24280000</v>
      </c>
      <c r="G10397" s="541">
        <v>2023</v>
      </c>
      <c r="H10397" s="542">
        <f>VLOOKUP(G10397,[3]잔가율!$B$3:$C$33,2,FALSE)</f>
        <v>0.82599999999999996</v>
      </c>
      <c r="I10397" s="552">
        <f t="shared" si="162"/>
        <v>20055280</v>
      </c>
    </row>
    <row r="10398" spans="1:9">
      <c r="A10398" s="539">
        <v>10397</v>
      </c>
      <c r="B10398" s="544" t="s">
        <v>8534</v>
      </c>
      <c r="C10398" s="544" t="s">
        <v>12384</v>
      </c>
      <c r="D10398" s="544" t="s">
        <v>2787</v>
      </c>
      <c r="E10398" s="544" t="s">
        <v>15240</v>
      </c>
      <c r="F10398" s="559">
        <v>21790000</v>
      </c>
      <c r="G10398" s="541">
        <v>2023</v>
      </c>
      <c r="H10398" s="542">
        <f>VLOOKUP(G10398,[3]잔가율!$B$3:$C$33,2,FALSE)</f>
        <v>0.82599999999999996</v>
      </c>
      <c r="I10398" s="552">
        <f t="shared" si="162"/>
        <v>17998540</v>
      </c>
    </row>
    <row r="10399" spans="1:9">
      <c r="A10399" s="539">
        <v>10398</v>
      </c>
      <c r="B10399" s="544" t="s">
        <v>8534</v>
      </c>
      <c r="C10399" s="544" t="s">
        <v>12384</v>
      </c>
      <c r="D10399" s="544" t="s">
        <v>2787</v>
      </c>
      <c r="E10399" s="544" t="s">
        <v>15241</v>
      </c>
      <c r="F10399" s="559">
        <v>23430000</v>
      </c>
      <c r="G10399" s="541">
        <v>2023</v>
      </c>
      <c r="H10399" s="542">
        <f>VLOOKUP(G10399,[3]잔가율!$B$3:$C$33,2,FALSE)</f>
        <v>0.82599999999999996</v>
      </c>
      <c r="I10399" s="552">
        <f t="shared" si="162"/>
        <v>19353180</v>
      </c>
    </row>
    <row r="10400" spans="1:9">
      <c r="A10400" s="539">
        <v>10399</v>
      </c>
      <c r="B10400" s="544" t="s">
        <v>8534</v>
      </c>
      <c r="C10400" s="544" t="s">
        <v>12384</v>
      </c>
      <c r="D10400" s="544" t="s">
        <v>2787</v>
      </c>
      <c r="E10400" s="544" t="s">
        <v>15242</v>
      </c>
      <c r="F10400" s="559">
        <v>26230000</v>
      </c>
      <c r="G10400" s="541">
        <v>2023</v>
      </c>
      <c r="H10400" s="542">
        <f>VLOOKUP(G10400,[3]잔가율!$B$3:$C$33,2,FALSE)</f>
        <v>0.82599999999999996</v>
      </c>
      <c r="I10400" s="552">
        <f t="shared" si="162"/>
        <v>21665980</v>
      </c>
    </row>
    <row r="10401" spans="1:9">
      <c r="A10401" s="539">
        <v>10400</v>
      </c>
      <c r="B10401" s="544" t="s">
        <v>8534</v>
      </c>
      <c r="C10401" s="544" t="s">
        <v>12384</v>
      </c>
      <c r="D10401" s="544" t="s">
        <v>2787</v>
      </c>
      <c r="E10401" s="544" t="s">
        <v>15243</v>
      </c>
      <c r="F10401" s="559">
        <v>21140000</v>
      </c>
      <c r="G10401" s="541">
        <v>2023</v>
      </c>
      <c r="H10401" s="542">
        <f>VLOOKUP(G10401,[3]잔가율!$B$3:$C$33,2,FALSE)</f>
        <v>0.82599999999999996</v>
      </c>
      <c r="I10401" s="552">
        <f t="shared" si="162"/>
        <v>17461640</v>
      </c>
    </row>
    <row r="10402" spans="1:9">
      <c r="A10402" s="539">
        <v>10401</v>
      </c>
      <c r="B10402" s="544" t="s">
        <v>8534</v>
      </c>
      <c r="C10402" s="544" t="s">
        <v>12384</v>
      </c>
      <c r="D10402" s="544" t="s">
        <v>2787</v>
      </c>
      <c r="E10402" s="544" t="s">
        <v>15244</v>
      </c>
      <c r="F10402" s="559">
        <v>23110000</v>
      </c>
      <c r="G10402" s="541">
        <v>2023</v>
      </c>
      <c r="H10402" s="542">
        <f>VLOOKUP(G10402,[3]잔가율!$B$3:$C$33,2,FALSE)</f>
        <v>0.82599999999999996</v>
      </c>
      <c r="I10402" s="552">
        <f t="shared" si="162"/>
        <v>19088860</v>
      </c>
    </row>
    <row r="10403" spans="1:9">
      <c r="A10403" s="539">
        <v>10402</v>
      </c>
      <c r="B10403" s="544" t="s">
        <v>8534</v>
      </c>
      <c r="C10403" s="544" t="s">
        <v>12384</v>
      </c>
      <c r="D10403" s="544" t="s">
        <v>2787</v>
      </c>
      <c r="E10403" s="544" t="s">
        <v>15245</v>
      </c>
      <c r="F10403" s="559">
        <v>25080000</v>
      </c>
      <c r="G10403" s="541">
        <v>2023</v>
      </c>
      <c r="H10403" s="542">
        <f>VLOOKUP(G10403,[3]잔가율!$B$3:$C$33,2,FALSE)</f>
        <v>0.82599999999999996</v>
      </c>
      <c r="I10403" s="552">
        <f t="shared" si="162"/>
        <v>20716080</v>
      </c>
    </row>
    <row r="10404" spans="1:9">
      <c r="A10404" s="539">
        <v>10403</v>
      </c>
      <c r="B10404" s="544" t="s">
        <v>8534</v>
      </c>
      <c r="C10404" s="544" t="s">
        <v>12384</v>
      </c>
      <c r="D10404" s="544" t="s">
        <v>2787</v>
      </c>
      <c r="E10404" s="544" t="s">
        <v>15246</v>
      </c>
      <c r="F10404" s="559">
        <v>26440000</v>
      </c>
      <c r="G10404" s="541">
        <v>2023</v>
      </c>
      <c r="H10404" s="542">
        <f>VLOOKUP(G10404,[3]잔가율!$B$3:$C$33,2,FALSE)</f>
        <v>0.82599999999999996</v>
      </c>
      <c r="I10404" s="552">
        <f t="shared" si="162"/>
        <v>21839440</v>
      </c>
    </row>
    <row r="10405" spans="1:9">
      <c r="A10405" s="539">
        <v>10404</v>
      </c>
      <c r="B10405" s="540" t="s">
        <v>8534</v>
      </c>
      <c r="C10405" s="540" t="s">
        <v>12384</v>
      </c>
      <c r="D10405" s="540" t="s">
        <v>2787</v>
      </c>
      <c r="E10405" s="540" t="s">
        <v>15247</v>
      </c>
      <c r="F10405" s="556">
        <v>26770000</v>
      </c>
      <c r="G10405" s="541">
        <v>2023</v>
      </c>
      <c r="H10405" s="542">
        <f>VLOOKUP(G10405,[3]잔가율!$B$3:$C$33,2,FALSE)</f>
        <v>0.82599999999999996</v>
      </c>
      <c r="I10405" s="552">
        <f t="shared" si="162"/>
        <v>22112020</v>
      </c>
    </row>
    <row r="10406" spans="1:9">
      <c r="A10406" s="539">
        <v>10405</v>
      </c>
      <c r="B10406" s="540" t="s">
        <v>8534</v>
      </c>
      <c r="C10406" s="540" t="s">
        <v>12384</v>
      </c>
      <c r="D10406" s="540" t="s">
        <v>2787</v>
      </c>
      <c r="E10406" s="540" t="s">
        <v>15248</v>
      </c>
      <c r="F10406" s="556">
        <v>28380000</v>
      </c>
      <c r="G10406" s="541">
        <v>2023</v>
      </c>
      <c r="H10406" s="542">
        <f>VLOOKUP(G10406,[3]잔가율!$B$3:$C$33,2,FALSE)</f>
        <v>0.82599999999999996</v>
      </c>
      <c r="I10406" s="552">
        <f t="shared" si="162"/>
        <v>23441880</v>
      </c>
    </row>
    <row r="10407" spans="1:9">
      <c r="A10407" s="539">
        <v>10406</v>
      </c>
      <c r="B10407" s="414" t="s">
        <v>8534</v>
      </c>
      <c r="C10407" s="540" t="s">
        <v>12384</v>
      </c>
      <c r="D10407" s="540" t="s">
        <v>15249</v>
      </c>
      <c r="E10407" s="540" t="s">
        <v>15250</v>
      </c>
      <c r="F10407" s="558">
        <v>21460000</v>
      </c>
      <c r="G10407" s="541">
        <v>2023</v>
      </c>
      <c r="H10407" s="542">
        <f>VLOOKUP(G10407,[3]잔가율!$B$3:$C$33,2,FALSE)</f>
        <v>0.82599999999999996</v>
      </c>
      <c r="I10407" s="552">
        <f t="shared" si="162"/>
        <v>17725960</v>
      </c>
    </row>
    <row r="10408" spans="1:9">
      <c r="A10408" s="539">
        <v>10407</v>
      </c>
      <c r="B10408" s="414" t="s">
        <v>8534</v>
      </c>
      <c r="C10408" s="540" t="s">
        <v>12384</v>
      </c>
      <c r="D10408" s="540" t="s">
        <v>15249</v>
      </c>
      <c r="E10408" s="540" t="s">
        <v>15251</v>
      </c>
      <c r="F10408" s="558">
        <v>41590000</v>
      </c>
      <c r="G10408" s="541">
        <v>2023</v>
      </c>
      <c r="H10408" s="542">
        <f>VLOOKUP(G10408,[3]잔가율!$B$3:$C$33,2,FALSE)</f>
        <v>0.82599999999999996</v>
      </c>
      <c r="I10408" s="552">
        <f t="shared" si="162"/>
        <v>34353340</v>
      </c>
    </row>
    <row r="10409" spans="1:9">
      <c r="A10409" s="539">
        <v>10408</v>
      </c>
      <c r="B10409" s="414" t="s">
        <v>8534</v>
      </c>
      <c r="C10409" s="540" t="s">
        <v>12384</v>
      </c>
      <c r="D10409" s="540" t="s">
        <v>15249</v>
      </c>
      <c r="E10409" s="540" t="s">
        <v>15252</v>
      </c>
      <c r="F10409" s="558">
        <v>45020000</v>
      </c>
      <c r="G10409" s="541">
        <v>2023</v>
      </c>
      <c r="H10409" s="542">
        <f>VLOOKUP(G10409,[3]잔가율!$B$3:$C$33,2,FALSE)</f>
        <v>0.82599999999999996</v>
      </c>
      <c r="I10409" s="552">
        <f t="shared" si="162"/>
        <v>37186520</v>
      </c>
    </row>
    <row r="10410" spans="1:9">
      <c r="A10410" s="539">
        <v>10409</v>
      </c>
      <c r="B10410" s="414" t="s">
        <v>16663</v>
      </c>
      <c r="C10410" s="540" t="s">
        <v>12384</v>
      </c>
      <c r="D10410" s="540" t="s">
        <v>15249</v>
      </c>
      <c r="E10410" s="540" t="s">
        <v>15253</v>
      </c>
      <c r="F10410" s="558">
        <v>46190000</v>
      </c>
      <c r="G10410" s="541">
        <v>2023</v>
      </c>
      <c r="H10410" s="542">
        <f>VLOOKUP(G10410,[3]잔가율!$B$3:$C$33,2,FALSE)</f>
        <v>0.82599999999999996</v>
      </c>
      <c r="I10410" s="552">
        <f t="shared" si="162"/>
        <v>38152940</v>
      </c>
    </row>
    <row r="10411" spans="1:9">
      <c r="A10411" s="539">
        <v>10410</v>
      </c>
      <c r="B10411" s="414" t="s">
        <v>8534</v>
      </c>
      <c r="C10411" s="540" t="s">
        <v>12384</v>
      </c>
      <c r="D10411" s="540" t="s">
        <v>15249</v>
      </c>
      <c r="E10411" s="540" t="s">
        <v>15254</v>
      </c>
      <c r="F10411" s="558">
        <v>40030000</v>
      </c>
      <c r="G10411" s="541">
        <v>2023</v>
      </c>
      <c r="H10411" s="542">
        <f>VLOOKUP(G10411,[3]잔가율!$B$3:$C$33,2,FALSE)</f>
        <v>0.82599999999999996</v>
      </c>
      <c r="I10411" s="552">
        <f t="shared" si="162"/>
        <v>33064780</v>
      </c>
    </row>
    <row r="10412" spans="1:9">
      <c r="A10412" s="539">
        <v>10411</v>
      </c>
      <c r="B10412" s="414" t="s">
        <v>8534</v>
      </c>
      <c r="C10412" s="544" t="s">
        <v>12384</v>
      </c>
      <c r="D10412" s="544" t="s">
        <v>15249</v>
      </c>
      <c r="E10412" s="544" t="s">
        <v>15255</v>
      </c>
      <c r="F10412" s="560">
        <v>42250000</v>
      </c>
      <c r="G10412" s="541">
        <v>2023</v>
      </c>
      <c r="H10412" s="542">
        <f>VLOOKUP(G10412,[3]잔가율!$B$3:$C$33,2,FALSE)</f>
        <v>0.82599999999999996</v>
      </c>
      <c r="I10412" s="552">
        <f t="shared" si="162"/>
        <v>34898500</v>
      </c>
    </row>
    <row r="10413" spans="1:9">
      <c r="A10413" s="539">
        <v>10412</v>
      </c>
      <c r="B10413" s="414" t="s">
        <v>8534</v>
      </c>
      <c r="C10413" s="540" t="s">
        <v>12384</v>
      </c>
      <c r="D10413" s="540" t="s">
        <v>15249</v>
      </c>
      <c r="E10413" s="540" t="s">
        <v>15256</v>
      </c>
      <c r="F10413" s="558">
        <v>41630000</v>
      </c>
      <c r="G10413" s="541">
        <v>2023</v>
      </c>
      <c r="H10413" s="542">
        <f>VLOOKUP(G10413,[3]잔가율!$B$3:$C$33,2,FALSE)</f>
        <v>0.82599999999999996</v>
      </c>
      <c r="I10413" s="552">
        <f t="shared" si="162"/>
        <v>34386380</v>
      </c>
    </row>
    <row r="10414" spans="1:9">
      <c r="A10414" s="539">
        <v>10413</v>
      </c>
      <c r="B10414" s="414" t="s">
        <v>8534</v>
      </c>
      <c r="C10414" s="540" t="s">
        <v>12384</v>
      </c>
      <c r="D10414" s="540" t="s">
        <v>15249</v>
      </c>
      <c r="E10414" s="540" t="s">
        <v>15257</v>
      </c>
      <c r="F10414" s="558">
        <v>43310000</v>
      </c>
      <c r="G10414" s="541">
        <v>2023</v>
      </c>
      <c r="H10414" s="542">
        <f>VLOOKUP(G10414,[3]잔가율!$B$3:$C$33,2,FALSE)</f>
        <v>0.82599999999999996</v>
      </c>
      <c r="I10414" s="552">
        <f t="shared" si="162"/>
        <v>35774060</v>
      </c>
    </row>
    <row r="10415" spans="1:9">
      <c r="A10415" s="539">
        <v>10414</v>
      </c>
      <c r="B10415" s="414" t="s">
        <v>8534</v>
      </c>
      <c r="C10415" s="540" t="s">
        <v>12384</v>
      </c>
      <c r="D10415" s="540" t="s">
        <v>15249</v>
      </c>
      <c r="E10415" s="540" t="s">
        <v>15258</v>
      </c>
      <c r="F10415" s="558">
        <v>44170000</v>
      </c>
      <c r="G10415" s="541">
        <v>2023</v>
      </c>
      <c r="H10415" s="542">
        <f>VLOOKUP(G10415,[3]잔가율!$B$3:$C$33,2,FALSE)</f>
        <v>0.82599999999999996</v>
      </c>
      <c r="I10415" s="552">
        <f t="shared" si="162"/>
        <v>36484420</v>
      </c>
    </row>
    <row r="10416" spans="1:9">
      <c r="A10416" s="539">
        <v>10415</v>
      </c>
      <c r="B10416" s="414" t="s">
        <v>8534</v>
      </c>
      <c r="C10416" s="540" t="s">
        <v>12384</v>
      </c>
      <c r="D10416" s="540" t="s">
        <v>15249</v>
      </c>
      <c r="E10416" s="540" t="s">
        <v>15259</v>
      </c>
      <c r="F10416" s="558">
        <v>43520000</v>
      </c>
      <c r="G10416" s="541">
        <v>2023</v>
      </c>
      <c r="H10416" s="542">
        <f>VLOOKUP(G10416,[3]잔가율!$B$3:$C$33,2,FALSE)</f>
        <v>0.82599999999999996</v>
      </c>
      <c r="I10416" s="552">
        <f t="shared" si="162"/>
        <v>35947520</v>
      </c>
    </row>
    <row r="10417" spans="1:9">
      <c r="A10417" s="539">
        <v>10416</v>
      </c>
      <c r="B10417" s="414" t="s">
        <v>8534</v>
      </c>
      <c r="C10417" s="543" t="s">
        <v>12384</v>
      </c>
      <c r="D10417" s="543" t="s">
        <v>15249</v>
      </c>
      <c r="E10417" s="543" t="s">
        <v>15260</v>
      </c>
      <c r="F10417" s="562">
        <v>38170000</v>
      </c>
      <c r="G10417" s="541">
        <v>2023</v>
      </c>
      <c r="H10417" s="542">
        <f>VLOOKUP(G10417,[3]잔가율!$B$3:$C$33,2,FALSE)</f>
        <v>0.82599999999999996</v>
      </c>
      <c r="I10417" s="552">
        <f t="shared" si="162"/>
        <v>31528420</v>
      </c>
    </row>
    <row r="10418" spans="1:9">
      <c r="A10418" s="539">
        <v>10417</v>
      </c>
      <c r="B10418" s="414" t="s">
        <v>8534</v>
      </c>
      <c r="C10418" s="543" t="s">
        <v>12384</v>
      </c>
      <c r="D10418" s="543" t="s">
        <v>15249</v>
      </c>
      <c r="E10418" s="543" t="s">
        <v>15261</v>
      </c>
      <c r="F10418" s="562">
        <v>41560000</v>
      </c>
      <c r="G10418" s="541">
        <v>2023</v>
      </c>
      <c r="H10418" s="542">
        <f>VLOOKUP(G10418,[3]잔가율!$B$3:$C$33,2,FALSE)</f>
        <v>0.82599999999999996</v>
      </c>
      <c r="I10418" s="552">
        <f t="shared" si="162"/>
        <v>34328560</v>
      </c>
    </row>
    <row r="10419" spans="1:9">
      <c r="A10419" s="539">
        <v>10418</v>
      </c>
      <c r="B10419" s="414" t="s">
        <v>8534</v>
      </c>
      <c r="C10419" s="543" t="s">
        <v>12384</v>
      </c>
      <c r="D10419" s="543" t="s">
        <v>15249</v>
      </c>
      <c r="E10419" s="543" t="s">
        <v>15262</v>
      </c>
      <c r="F10419" s="562">
        <v>39180000</v>
      </c>
      <c r="G10419" s="541">
        <v>2023</v>
      </c>
      <c r="H10419" s="542">
        <f>VLOOKUP(G10419,[3]잔가율!$B$3:$C$33,2,FALSE)</f>
        <v>0.82599999999999996</v>
      </c>
      <c r="I10419" s="552">
        <f t="shared" si="162"/>
        <v>32362680</v>
      </c>
    </row>
    <row r="10420" spans="1:9">
      <c r="A10420" s="539">
        <v>10419</v>
      </c>
      <c r="B10420" s="414" t="s">
        <v>8534</v>
      </c>
      <c r="C10420" s="543" t="s">
        <v>12384</v>
      </c>
      <c r="D10420" s="543" t="s">
        <v>15249</v>
      </c>
      <c r="E10420" s="543" t="s">
        <v>15263</v>
      </c>
      <c r="F10420" s="562">
        <v>41080000</v>
      </c>
      <c r="G10420" s="541">
        <v>2023</v>
      </c>
      <c r="H10420" s="542">
        <f>VLOOKUP(G10420,[3]잔가율!$B$3:$C$33,2,FALSE)</f>
        <v>0.82599999999999996</v>
      </c>
      <c r="I10420" s="552">
        <f t="shared" si="162"/>
        <v>33932080</v>
      </c>
    </row>
    <row r="10421" spans="1:9">
      <c r="A10421" s="539">
        <v>10420</v>
      </c>
      <c r="B10421" s="414" t="s">
        <v>8534</v>
      </c>
      <c r="C10421" s="543" t="s">
        <v>12384</v>
      </c>
      <c r="D10421" s="543" t="s">
        <v>15249</v>
      </c>
      <c r="E10421" s="543" t="s">
        <v>15264</v>
      </c>
      <c r="F10421" s="562">
        <v>40590000</v>
      </c>
      <c r="G10421" s="541">
        <v>2023</v>
      </c>
      <c r="H10421" s="542">
        <f>VLOOKUP(G10421,[3]잔가율!$B$3:$C$33,2,FALSE)</f>
        <v>0.82599999999999996</v>
      </c>
      <c r="I10421" s="552">
        <f t="shared" si="162"/>
        <v>33527340</v>
      </c>
    </row>
    <row r="10422" spans="1:9">
      <c r="A10422" s="539">
        <v>10421</v>
      </c>
      <c r="B10422" s="414" t="s">
        <v>8534</v>
      </c>
      <c r="C10422" s="543" t="s">
        <v>12384</v>
      </c>
      <c r="D10422" s="543" t="s">
        <v>15249</v>
      </c>
      <c r="E10422" s="543" t="s">
        <v>15265</v>
      </c>
      <c r="F10422" s="562">
        <v>41480000</v>
      </c>
      <c r="G10422" s="541">
        <v>2023</v>
      </c>
      <c r="H10422" s="542">
        <f>VLOOKUP(G10422,[3]잔가율!$B$3:$C$33,2,FALSE)</f>
        <v>0.82599999999999996</v>
      </c>
      <c r="I10422" s="552">
        <f t="shared" si="162"/>
        <v>34262480</v>
      </c>
    </row>
    <row r="10423" spans="1:9">
      <c r="A10423" s="539">
        <v>10422</v>
      </c>
      <c r="B10423" s="414" t="s">
        <v>8534</v>
      </c>
      <c r="C10423" s="540" t="s">
        <v>12384</v>
      </c>
      <c r="D10423" s="540" t="s">
        <v>15249</v>
      </c>
      <c r="E10423" s="540" t="s">
        <v>15266</v>
      </c>
      <c r="F10423" s="558">
        <v>41830000</v>
      </c>
      <c r="G10423" s="541">
        <v>2023</v>
      </c>
      <c r="H10423" s="542">
        <f>VLOOKUP(G10423,[3]잔가율!$B$3:$C$33,2,FALSE)</f>
        <v>0.82599999999999996</v>
      </c>
      <c r="I10423" s="552">
        <f t="shared" si="162"/>
        <v>34551580</v>
      </c>
    </row>
    <row r="10424" spans="1:9">
      <c r="A10424" s="539">
        <v>10423</v>
      </c>
      <c r="B10424" s="414" t="s">
        <v>8534</v>
      </c>
      <c r="C10424" s="540" t="s">
        <v>12384</v>
      </c>
      <c r="D10424" s="540" t="s">
        <v>15249</v>
      </c>
      <c r="E10424" s="540" t="s">
        <v>15267</v>
      </c>
      <c r="F10424" s="558">
        <v>46090000</v>
      </c>
      <c r="G10424" s="541">
        <v>2023</v>
      </c>
      <c r="H10424" s="542">
        <f>VLOOKUP(G10424,[3]잔가율!$B$3:$C$33,2,FALSE)</f>
        <v>0.82599999999999996</v>
      </c>
      <c r="I10424" s="552">
        <f t="shared" si="162"/>
        <v>38070340</v>
      </c>
    </row>
    <row r="10425" spans="1:9">
      <c r="A10425" s="539">
        <v>10424</v>
      </c>
      <c r="B10425" s="414" t="s">
        <v>8534</v>
      </c>
      <c r="C10425" s="543" t="s">
        <v>12384</v>
      </c>
      <c r="D10425" s="543" t="s">
        <v>15249</v>
      </c>
      <c r="E10425" s="543" t="s">
        <v>15268</v>
      </c>
      <c r="F10425" s="562">
        <v>38120000</v>
      </c>
      <c r="G10425" s="541">
        <v>2023</v>
      </c>
      <c r="H10425" s="542">
        <f>VLOOKUP(G10425,[3]잔가율!$B$3:$C$33,2,FALSE)</f>
        <v>0.82599999999999996</v>
      </c>
      <c r="I10425" s="552">
        <f t="shared" si="162"/>
        <v>31487120</v>
      </c>
    </row>
    <row r="10426" spans="1:9">
      <c r="A10426" s="539">
        <v>10425</v>
      </c>
      <c r="B10426" s="414" t="s">
        <v>8534</v>
      </c>
      <c r="C10426" s="540" t="s">
        <v>16684</v>
      </c>
      <c r="D10426" s="540" t="s">
        <v>16699</v>
      </c>
      <c r="E10426" s="540" t="s">
        <v>15269</v>
      </c>
      <c r="F10426" s="558">
        <v>42700000</v>
      </c>
      <c r="G10426" s="541">
        <v>2023</v>
      </c>
      <c r="H10426" s="542">
        <f>VLOOKUP(G10426,[3]잔가율!$B$3:$C$33,2,FALSE)</f>
        <v>0.82599999999999996</v>
      </c>
      <c r="I10426" s="552">
        <f t="shared" si="162"/>
        <v>35270200</v>
      </c>
    </row>
    <row r="10427" spans="1:9">
      <c r="A10427" s="539">
        <v>10426</v>
      </c>
      <c r="B10427" s="414" t="s">
        <v>8534</v>
      </c>
      <c r="C10427" s="543" t="s">
        <v>12384</v>
      </c>
      <c r="D10427" s="543" t="s">
        <v>15249</v>
      </c>
      <c r="E10427" s="543" t="s">
        <v>15270</v>
      </c>
      <c r="F10427" s="562">
        <v>39590000</v>
      </c>
      <c r="G10427" s="541">
        <v>2023</v>
      </c>
      <c r="H10427" s="542">
        <f>VLOOKUP(G10427,[3]잔가율!$B$3:$C$33,2,FALSE)</f>
        <v>0.82599999999999996</v>
      </c>
      <c r="I10427" s="552">
        <f t="shared" si="162"/>
        <v>32701340</v>
      </c>
    </row>
    <row r="10428" spans="1:9">
      <c r="A10428" s="539">
        <v>10427</v>
      </c>
      <c r="B10428" s="414" t="s">
        <v>8534</v>
      </c>
      <c r="C10428" s="543" t="s">
        <v>12384</v>
      </c>
      <c r="D10428" s="543" t="s">
        <v>15249</v>
      </c>
      <c r="E10428" s="543" t="s">
        <v>15271</v>
      </c>
      <c r="F10428" s="562">
        <v>40000000</v>
      </c>
      <c r="G10428" s="541">
        <v>2023</v>
      </c>
      <c r="H10428" s="542">
        <f>VLOOKUP(G10428,[3]잔가율!$B$3:$C$33,2,FALSE)</f>
        <v>0.82599999999999996</v>
      </c>
      <c r="I10428" s="552">
        <f t="shared" si="162"/>
        <v>33040000</v>
      </c>
    </row>
    <row r="10429" spans="1:9">
      <c r="A10429" s="539">
        <v>10428</v>
      </c>
      <c r="B10429" s="414" t="s">
        <v>16663</v>
      </c>
      <c r="C10429" s="540" t="s">
        <v>12384</v>
      </c>
      <c r="D10429" s="540" t="s">
        <v>16700</v>
      </c>
      <c r="E10429" s="540" t="s">
        <v>15273</v>
      </c>
      <c r="F10429" s="558">
        <v>20300000</v>
      </c>
      <c r="G10429" s="541">
        <v>2023</v>
      </c>
      <c r="H10429" s="542">
        <f>VLOOKUP(G10429,[3]잔가율!$B$3:$C$33,2,FALSE)</f>
        <v>0.82599999999999996</v>
      </c>
      <c r="I10429" s="552">
        <f t="shared" si="162"/>
        <v>16767800</v>
      </c>
    </row>
    <row r="10430" spans="1:9">
      <c r="A10430" s="539">
        <v>10429</v>
      </c>
      <c r="B10430" s="414" t="s">
        <v>8534</v>
      </c>
      <c r="C10430" s="540" t="s">
        <v>12384</v>
      </c>
      <c r="D10430" s="540" t="s">
        <v>16700</v>
      </c>
      <c r="E10430" s="540" t="s">
        <v>15274</v>
      </c>
      <c r="F10430" s="558">
        <v>21350000</v>
      </c>
      <c r="G10430" s="541">
        <v>2023</v>
      </c>
      <c r="H10430" s="542">
        <f>VLOOKUP(G10430,[3]잔가율!$B$3:$C$33,2,FALSE)</f>
        <v>0.82599999999999996</v>
      </c>
      <c r="I10430" s="552">
        <f t="shared" si="162"/>
        <v>17635100</v>
      </c>
    </row>
    <row r="10431" spans="1:9">
      <c r="A10431" s="539">
        <v>10430</v>
      </c>
      <c r="B10431" s="414" t="s">
        <v>8534</v>
      </c>
      <c r="C10431" s="540" t="s">
        <v>12384</v>
      </c>
      <c r="D10431" s="540" t="s">
        <v>16700</v>
      </c>
      <c r="E10431" s="540" t="s">
        <v>15275</v>
      </c>
      <c r="F10431" s="558">
        <v>22990000</v>
      </c>
      <c r="G10431" s="541">
        <v>2023</v>
      </c>
      <c r="H10431" s="542">
        <f>VLOOKUP(G10431,[3]잔가율!$B$3:$C$33,2,FALSE)</f>
        <v>0.82599999999999996</v>
      </c>
      <c r="I10431" s="552">
        <f t="shared" si="162"/>
        <v>18989740</v>
      </c>
    </row>
    <row r="10432" spans="1:9">
      <c r="A10432" s="539">
        <v>10431</v>
      </c>
      <c r="B10432" s="414" t="s">
        <v>8534</v>
      </c>
      <c r="C10432" s="540" t="s">
        <v>12384</v>
      </c>
      <c r="D10432" s="540" t="s">
        <v>16700</v>
      </c>
      <c r="E10432" s="540" t="s">
        <v>15276</v>
      </c>
      <c r="F10432" s="558">
        <v>24650000</v>
      </c>
      <c r="G10432" s="541">
        <v>2023</v>
      </c>
      <c r="H10432" s="542">
        <f>VLOOKUP(G10432,[3]잔가율!$B$3:$C$33,2,FALSE)</f>
        <v>0.82599999999999996</v>
      </c>
      <c r="I10432" s="552">
        <f t="shared" si="162"/>
        <v>20360900</v>
      </c>
    </row>
    <row r="10433" spans="1:9">
      <c r="A10433" s="539">
        <v>10432</v>
      </c>
      <c r="B10433" s="414" t="s">
        <v>8534</v>
      </c>
      <c r="C10433" s="543" t="s">
        <v>12384</v>
      </c>
      <c r="D10433" s="543" t="s">
        <v>16700</v>
      </c>
      <c r="E10433" s="543" t="s">
        <v>15277</v>
      </c>
      <c r="F10433" s="562">
        <v>22330000</v>
      </c>
      <c r="G10433" s="541">
        <v>2023</v>
      </c>
      <c r="H10433" s="542">
        <f>VLOOKUP(G10433,[3]잔가율!$B$3:$C$33,2,FALSE)</f>
        <v>0.82599999999999996</v>
      </c>
      <c r="I10433" s="552">
        <f t="shared" si="162"/>
        <v>18444580</v>
      </c>
    </row>
    <row r="10434" spans="1:9">
      <c r="A10434" s="539">
        <v>10433</v>
      </c>
      <c r="B10434" s="414" t="s">
        <v>8534</v>
      </c>
      <c r="C10434" s="543" t="s">
        <v>12384</v>
      </c>
      <c r="D10434" s="543" t="s">
        <v>15272</v>
      </c>
      <c r="E10434" s="543" t="s">
        <v>15278</v>
      </c>
      <c r="F10434" s="562">
        <v>24960000</v>
      </c>
      <c r="G10434" s="541">
        <v>2023</v>
      </c>
      <c r="H10434" s="542">
        <f>VLOOKUP(G10434,[3]잔가율!$B$3:$C$33,2,FALSE)</f>
        <v>0.82599999999999996</v>
      </c>
      <c r="I10434" s="552">
        <f t="shared" ref="I10434:I10497" si="163">ROUNDDOWN(F10434*H10434,0)</f>
        <v>20616960</v>
      </c>
    </row>
    <row r="10435" spans="1:9">
      <c r="A10435" s="539">
        <v>10434</v>
      </c>
      <c r="B10435" s="414" t="s">
        <v>8534</v>
      </c>
      <c r="C10435" s="543" t="s">
        <v>12384</v>
      </c>
      <c r="D10435" s="543" t="s">
        <v>15272</v>
      </c>
      <c r="E10435" s="543" t="s">
        <v>15279</v>
      </c>
      <c r="F10435" s="562">
        <v>19740000</v>
      </c>
      <c r="G10435" s="541">
        <v>2023</v>
      </c>
      <c r="H10435" s="542">
        <f>VLOOKUP(G10435,[3]잔가율!$B$3:$C$33,2,FALSE)</f>
        <v>0.82599999999999996</v>
      </c>
      <c r="I10435" s="552">
        <f t="shared" si="163"/>
        <v>16305240</v>
      </c>
    </row>
    <row r="10436" spans="1:9">
      <c r="A10436" s="539">
        <v>10435</v>
      </c>
      <c r="B10436" s="414" t="s">
        <v>8534</v>
      </c>
      <c r="C10436" s="543" t="s">
        <v>12384</v>
      </c>
      <c r="D10436" s="543" t="s">
        <v>15272</v>
      </c>
      <c r="E10436" s="543" t="s">
        <v>15280</v>
      </c>
      <c r="F10436" s="562">
        <v>19180000</v>
      </c>
      <c r="G10436" s="541">
        <v>2023</v>
      </c>
      <c r="H10436" s="542">
        <f>VLOOKUP(G10436,[3]잔가율!$B$3:$C$33,2,FALSE)</f>
        <v>0.82599999999999996</v>
      </c>
      <c r="I10436" s="552">
        <f t="shared" si="163"/>
        <v>15842680</v>
      </c>
    </row>
    <row r="10437" spans="1:9">
      <c r="A10437" s="539">
        <v>10436</v>
      </c>
      <c r="B10437" s="414" t="s">
        <v>8534</v>
      </c>
      <c r="C10437" s="544" t="s">
        <v>12384</v>
      </c>
      <c r="D10437" s="544" t="s">
        <v>15272</v>
      </c>
      <c r="E10437" s="544" t="s">
        <v>15281</v>
      </c>
      <c r="F10437" s="560">
        <v>26590000</v>
      </c>
      <c r="G10437" s="541">
        <v>2023</v>
      </c>
      <c r="H10437" s="542">
        <f>VLOOKUP(G10437,[3]잔가율!$B$3:$C$33,2,FALSE)</f>
        <v>0.82599999999999996</v>
      </c>
      <c r="I10437" s="552">
        <f t="shared" si="163"/>
        <v>21963340</v>
      </c>
    </row>
    <row r="10438" spans="1:9">
      <c r="A10438" s="539">
        <v>10437</v>
      </c>
      <c r="B10438" s="414" t="s">
        <v>8534</v>
      </c>
      <c r="C10438" s="544" t="s">
        <v>12384</v>
      </c>
      <c r="D10438" s="544" t="s">
        <v>15272</v>
      </c>
      <c r="E10438" s="544" t="s">
        <v>15282</v>
      </c>
      <c r="F10438" s="560">
        <v>27070000</v>
      </c>
      <c r="G10438" s="541">
        <v>2023</v>
      </c>
      <c r="H10438" s="542">
        <f>VLOOKUP(G10438,[3]잔가율!$B$3:$C$33,2,FALSE)</f>
        <v>0.82599999999999996</v>
      </c>
      <c r="I10438" s="552">
        <f t="shared" si="163"/>
        <v>22359820</v>
      </c>
    </row>
    <row r="10439" spans="1:9">
      <c r="A10439" s="539">
        <v>10438</v>
      </c>
      <c r="B10439" s="540" t="s">
        <v>8534</v>
      </c>
      <c r="C10439" s="540" t="s">
        <v>12384</v>
      </c>
      <c r="D10439" s="540" t="s">
        <v>2788</v>
      </c>
      <c r="E10439" s="540" t="s">
        <v>15283</v>
      </c>
      <c r="F10439" s="556">
        <v>17560000</v>
      </c>
      <c r="G10439" s="541">
        <v>2023</v>
      </c>
      <c r="H10439" s="542">
        <f>VLOOKUP(G10439,[3]잔가율!$B$3:$C$33,2,FALSE)</f>
        <v>0.82599999999999996</v>
      </c>
      <c r="I10439" s="552">
        <f t="shared" si="163"/>
        <v>14504560</v>
      </c>
    </row>
    <row r="10440" spans="1:9">
      <c r="A10440" s="539">
        <v>10439</v>
      </c>
      <c r="B10440" s="540" t="s">
        <v>8534</v>
      </c>
      <c r="C10440" s="540" t="s">
        <v>12384</v>
      </c>
      <c r="D10440" s="540" t="s">
        <v>2788</v>
      </c>
      <c r="E10440" s="540" t="s">
        <v>15284</v>
      </c>
      <c r="F10440" s="556">
        <v>16210000</v>
      </c>
      <c r="G10440" s="541">
        <v>2023</v>
      </c>
      <c r="H10440" s="542">
        <f>VLOOKUP(G10440,[3]잔가율!$B$3:$C$33,2,FALSE)</f>
        <v>0.82599999999999996</v>
      </c>
      <c r="I10440" s="552">
        <f t="shared" si="163"/>
        <v>13389460</v>
      </c>
    </row>
    <row r="10441" spans="1:9">
      <c r="A10441" s="539">
        <v>10440</v>
      </c>
      <c r="B10441" s="540" t="s">
        <v>8534</v>
      </c>
      <c r="C10441" s="540" t="s">
        <v>12384</v>
      </c>
      <c r="D10441" s="540" t="s">
        <v>2788</v>
      </c>
      <c r="E10441" s="540" t="s">
        <v>15285</v>
      </c>
      <c r="F10441" s="556">
        <v>17610000</v>
      </c>
      <c r="G10441" s="541">
        <v>2023</v>
      </c>
      <c r="H10441" s="542">
        <f>VLOOKUP(G10441,[3]잔가율!$B$3:$C$33,2,FALSE)</f>
        <v>0.82599999999999996</v>
      </c>
      <c r="I10441" s="552">
        <f t="shared" si="163"/>
        <v>14545860</v>
      </c>
    </row>
    <row r="10442" spans="1:9">
      <c r="A10442" s="539">
        <v>10441</v>
      </c>
      <c r="B10442" s="540" t="s">
        <v>8534</v>
      </c>
      <c r="C10442" s="540" t="s">
        <v>12384</v>
      </c>
      <c r="D10442" s="540" t="s">
        <v>2788</v>
      </c>
      <c r="E10442" s="540" t="s">
        <v>15286</v>
      </c>
      <c r="F10442" s="556">
        <v>17020000</v>
      </c>
      <c r="G10442" s="541">
        <v>2023</v>
      </c>
      <c r="H10442" s="542">
        <f>VLOOKUP(G10442,[3]잔가율!$B$3:$C$33,2,FALSE)</f>
        <v>0.82599999999999996</v>
      </c>
      <c r="I10442" s="552">
        <f t="shared" si="163"/>
        <v>14058520</v>
      </c>
    </row>
    <row r="10443" spans="1:9">
      <c r="A10443" s="539">
        <v>10442</v>
      </c>
      <c r="B10443" s="540" t="s">
        <v>8534</v>
      </c>
      <c r="C10443" s="540" t="s">
        <v>12384</v>
      </c>
      <c r="D10443" s="540" t="s">
        <v>2788</v>
      </c>
      <c r="E10443" s="540" t="s">
        <v>15287</v>
      </c>
      <c r="F10443" s="556">
        <v>16650000</v>
      </c>
      <c r="G10443" s="541">
        <v>2023</v>
      </c>
      <c r="H10443" s="542">
        <f>VLOOKUP(G10443,[3]잔가율!$B$3:$C$33,2,FALSE)</f>
        <v>0.82599999999999996</v>
      </c>
      <c r="I10443" s="552">
        <f t="shared" si="163"/>
        <v>13752900</v>
      </c>
    </row>
    <row r="10444" spans="1:9">
      <c r="A10444" s="539">
        <v>10443</v>
      </c>
      <c r="B10444" s="540" t="s">
        <v>8534</v>
      </c>
      <c r="C10444" s="540" t="s">
        <v>12384</v>
      </c>
      <c r="D10444" s="540" t="s">
        <v>2788</v>
      </c>
      <c r="E10444" s="540" t="s">
        <v>15288</v>
      </c>
      <c r="F10444" s="556">
        <v>22260000</v>
      </c>
      <c r="G10444" s="541">
        <v>2023</v>
      </c>
      <c r="H10444" s="542">
        <f>VLOOKUP(G10444,[3]잔가율!$B$3:$C$33,2,FALSE)</f>
        <v>0.82599999999999996</v>
      </c>
      <c r="I10444" s="552">
        <f t="shared" si="163"/>
        <v>18386760</v>
      </c>
    </row>
    <row r="10445" spans="1:9">
      <c r="A10445" s="539">
        <v>10444</v>
      </c>
      <c r="B10445" s="540" t="s">
        <v>8534</v>
      </c>
      <c r="C10445" s="540" t="s">
        <v>12384</v>
      </c>
      <c r="D10445" s="540" t="s">
        <v>2788</v>
      </c>
      <c r="E10445" s="540" t="s">
        <v>15289</v>
      </c>
      <c r="F10445" s="556">
        <v>22420000</v>
      </c>
      <c r="G10445" s="541">
        <v>2023</v>
      </c>
      <c r="H10445" s="542">
        <f>VLOOKUP(G10445,[3]잔가율!$B$3:$C$33,2,FALSE)</f>
        <v>0.82599999999999996</v>
      </c>
      <c r="I10445" s="552">
        <f t="shared" si="163"/>
        <v>18518920</v>
      </c>
    </row>
    <row r="10446" spans="1:9">
      <c r="A10446" s="539">
        <v>10445</v>
      </c>
      <c r="B10446" s="540" t="s">
        <v>8534</v>
      </c>
      <c r="C10446" s="540" t="s">
        <v>12384</v>
      </c>
      <c r="D10446" s="540" t="s">
        <v>2788</v>
      </c>
      <c r="E10446" s="540" t="s">
        <v>15290</v>
      </c>
      <c r="F10446" s="556">
        <v>22530000</v>
      </c>
      <c r="G10446" s="541">
        <v>2023</v>
      </c>
      <c r="H10446" s="542">
        <f>VLOOKUP(G10446,[3]잔가율!$B$3:$C$33,2,FALSE)</f>
        <v>0.82599999999999996</v>
      </c>
      <c r="I10446" s="552">
        <f t="shared" si="163"/>
        <v>18609780</v>
      </c>
    </row>
    <row r="10447" spans="1:9">
      <c r="A10447" s="539">
        <v>10446</v>
      </c>
      <c r="B10447" s="540" t="s">
        <v>8534</v>
      </c>
      <c r="C10447" s="540" t="s">
        <v>12384</v>
      </c>
      <c r="D10447" s="540" t="s">
        <v>2788</v>
      </c>
      <c r="E10447" s="540" t="s">
        <v>15291</v>
      </c>
      <c r="F10447" s="556">
        <v>22340000</v>
      </c>
      <c r="G10447" s="541">
        <v>2023</v>
      </c>
      <c r="H10447" s="542">
        <f>VLOOKUP(G10447,[3]잔가율!$B$3:$C$33,2,FALSE)</f>
        <v>0.82599999999999996</v>
      </c>
      <c r="I10447" s="552">
        <f t="shared" si="163"/>
        <v>18452840</v>
      </c>
    </row>
    <row r="10448" spans="1:9">
      <c r="A10448" s="539">
        <v>10447</v>
      </c>
      <c r="B10448" s="540" t="s">
        <v>8534</v>
      </c>
      <c r="C10448" s="540" t="s">
        <v>12384</v>
      </c>
      <c r="D10448" s="540" t="s">
        <v>2788</v>
      </c>
      <c r="E10448" s="540" t="s">
        <v>15292</v>
      </c>
      <c r="F10448" s="556">
        <v>21190000</v>
      </c>
      <c r="G10448" s="541">
        <v>2023</v>
      </c>
      <c r="H10448" s="542">
        <f>VLOOKUP(G10448,[3]잔가율!$B$3:$C$33,2,FALSE)</f>
        <v>0.82599999999999996</v>
      </c>
      <c r="I10448" s="552">
        <f t="shared" si="163"/>
        <v>17502940</v>
      </c>
    </row>
    <row r="10449" spans="1:9">
      <c r="A10449" s="539">
        <v>10448</v>
      </c>
      <c r="B10449" s="540" t="s">
        <v>8534</v>
      </c>
      <c r="C10449" s="540" t="s">
        <v>12384</v>
      </c>
      <c r="D10449" s="540" t="s">
        <v>2788</v>
      </c>
      <c r="E10449" s="540" t="s">
        <v>15293</v>
      </c>
      <c r="F10449" s="556">
        <v>21190000</v>
      </c>
      <c r="G10449" s="541">
        <v>2023</v>
      </c>
      <c r="H10449" s="542">
        <f>VLOOKUP(G10449,[3]잔가율!$B$3:$C$33,2,FALSE)</f>
        <v>0.82599999999999996</v>
      </c>
      <c r="I10449" s="552">
        <f t="shared" si="163"/>
        <v>17502940</v>
      </c>
    </row>
    <row r="10450" spans="1:9">
      <c r="A10450" s="539">
        <v>10449</v>
      </c>
      <c r="B10450" s="540" t="s">
        <v>8534</v>
      </c>
      <c r="C10450" s="540" t="s">
        <v>12384</v>
      </c>
      <c r="D10450" s="540" t="s">
        <v>2788</v>
      </c>
      <c r="E10450" s="540" t="s">
        <v>15294</v>
      </c>
      <c r="F10450" s="556">
        <v>16480000</v>
      </c>
      <c r="G10450" s="541">
        <v>2023</v>
      </c>
      <c r="H10450" s="542">
        <f>VLOOKUP(G10450,[3]잔가율!$B$3:$C$33,2,FALSE)</f>
        <v>0.82599999999999996</v>
      </c>
      <c r="I10450" s="552">
        <f t="shared" si="163"/>
        <v>13612480</v>
      </c>
    </row>
    <row r="10451" spans="1:9">
      <c r="A10451" s="539">
        <v>10450</v>
      </c>
      <c r="B10451" s="540" t="s">
        <v>8534</v>
      </c>
      <c r="C10451" s="540" t="s">
        <v>12384</v>
      </c>
      <c r="D10451" s="540" t="s">
        <v>2788</v>
      </c>
      <c r="E10451" s="540" t="s">
        <v>15295</v>
      </c>
      <c r="F10451" s="556">
        <v>16580000</v>
      </c>
      <c r="G10451" s="541">
        <v>2023</v>
      </c>
      <c r="H10451" s="542">
        <f>VLOOKUP(G10451,[3]잔가율!$B$3:$C$33,2,FALSE)</f>
        <v>0.82599999999999996</v>
      </c>
      <c r="I10451" s="552">
        <f t="shared" si="163"/>
        <v>13695080</v>
      </c>
    </row>
    <row r="10452" spans="1:9">
      <c r="A10452" s="539">
        <v>10451</v>
      </c>
      <c r="B10452" s="540" t="s">
        <v>8534</v>
      </c>
      <c r="C10452" s="540" t="s">
        <v>12384</v>
      </c>
      <c r="D10452" s="540" t="s">
        <v>2788</v>
      </c>
      <c r="E10452" s="540" t="s">
        <v>15296</v>
      </c>
      <c r="F10452" s="556">
        <v>16120000</v>
      </c>
      <c r="G10452" s="541">
        <v>2023</v>
      </c>
      <c r="H10452" s="542">
        <f>VLOOKUP(G10452,[3]잔가율!$B$3:$C$33,2,FALSE)</f>
        <v>0.82599999999999996</v>
      </c>
      <c r="I10452" s="552">
        <f t="shared" si="163"/>
        <v>13315120</v>
      </c>
    </row>
    <row r="10453" spans="1:9">
      <c r="A10453" s="539">
        <v>10452</v>
      </c>
      <c r="B10453" s="540" t="s">
        <v>8534</v>
      </c>
      <c r="C10453" s="540" t="s">
        <v>12384</v>
      </c>
      <c r="D10453" s="540" t="s">
        <v>2788</v>
      </c>
      <c r="E10453" s="540" t="s">
        <v>15297</v>
      </c>
      <c r="F10453" s="556">
        <v>16410000</v>
      </c>
      <c r="G10453" s="541">
        <v>2023</v>
      </c>
      <c r="H10453" s="542">
        <f>VLOOKUP(G10453,[3]잔가율!$B$3:$C$33,2,FALSE)</f>
        <v>0.82599999999999996</v>
      </c>
      <c r="I10453" s="552">
        <f t="shared" si="163"/>
        <v>13554660</v>
      </c>
    </row>
    <row r="10454" spans="1:9">
      <c r="A10454" s="539">
        <v>10453</v>
      </c>
      <c r="B10454" s="540" t="s">
        <v>8534</v>
      </c>
      <c r="C10454" s="540" t="s">
        <v>12384</v>
      </c>
      <c r="D10454" s="540" t="s">
        <v>2788</v>
      </c>
      <c r="E10454" s="540" t="s">
        <v>15298</v>
      </c>
      <c r="F10454" s="556">
        <v>16480000</v>
      </c>
      <c r="G10454" s="541">
        <v>2023</v>
      </c>
      <c r="H10454" s="542">
        <f>VLOOKUP(G10454,[3]잔가율!$B$3:$C$33,2,FALSE)</f>
        <v>0.82599999999999996</v>
      </c>
      <c r="I10454" s="552">
        <f t="shared" si="163"/>
        <v>13612480</v>
      </c>
    </row>
    <row r="10455" spans="1:9">
      <c r="A10455" s="539">
        <v>10454</v>
      </c>
      <c r="B10455" s="540" t="s">
        <v>8534</v>
      </c>
      <c r="C10455" s="540" t="s">
        <v>12384</v>
      </c>
      <c r="D10455" s="540" t="s">
        <v>2788</v>
      </c>
      <c r="E10455" s="540" t="s">
        <v>15299</v>
      </c>
      <c r="F10455" s="556">
        <v>16030000</v>
      </c>
      <c r="G10455" s="541">
        <v>2023</v>
      </c>
      <c r="H10455" s="542">
        <f>VLOOKUP(G10455,[3]잔가율!$B$3:$C$33,2,FALSE)</f>
        <v>0.82599999999999996</v>
      </c>
      <c r="I10455" s="552">
        <f t="shared" si="163"/>
        <v>13240780</v>
      </c>
    </row>
    <row r="10456" spans="1:9">
      <c r="A10456" s="539">
        <v>10455</v>
      </c>
      <c r="B10456" s="540" t="s">
        <v>8534</v>
      </c>
      <c r="C10456" s="540" t="s">
        <v>12384</v>
      </c>
      <c r="D10456" s="540" t="s">
        <v>2788</v>
      </c>
      <c r="E10456" s="540" t="s">
        <v>15300</v>
      </c>
      <c r="F10456" s="556">
        <v>20290000</v>
      </c>
      <c r="G10456" s="541">
        <v>2023</v>
      </c>
      <c r="H10456" s="542">
        <f>VLOOKUP(G10456,[3]잔가율!$B$3:$C$33,2,FALSE)</f>
        <v>0.82599999999999996</v>
      </c>
      <c r="I10456" s="552">
        <f t="shared" si="163"/>
        <v>16759540</v>
      </c>
    </row>
    <row r="10457" spans="1:9">
      <c r="A10457" s="539">
        <v>10456</v>
      </c>
      <c r="B10457" s="540" t="s">
        <v>8534</v>
      </c>
      <c r="C10457" s="540" t="s">
        <v>12384</v>
      </c>
      <c r="D10457" s="540" t="s">
        <v>2788</v>
      </c>
      <c r="E10457" s="540" t="s">
        <v>15301</v>
      </c>
      <c r="F10457" s="556">
        <v>20490000</v>
      </c>
      <c r="G10457" s="541">
        <v>2023</v>
      </c>
      <c r="H10457" s="542">
        <f>VLOOKUP(G10457,[3]잔가율!$B$3:$C$33,2,FALSE)</f>
        <v>0.82599999999999996</v>
      </c>
      <c r="I10457" s="552">
        <f t="shared" si="163"/>
        <v>16924740</v>
      </c>
    </row>
    <row r="10458" spans="1:9">
      <c r="A10458" s="539">
        <v>10457</v>
      </c>
      <c r="B10458" s="540" t="s">
        <v>8534</v>
      </c>
      <c r="C10458" s="540" t="s">
        <v>12384</v>
      </c>
      <c r="D10458" s="540" t="s">
        <v>2788</v>
      </c>
      <c r="E10458" s="540" t="s">
        <v>15302</v>
      </c>
      <c r="F10458" s="556">
        <v>20170000</v>
      </c>
      <c r="G10458" s="541">
        <v>2023</v>
      </c>
      <c r="H10458" s="542">
        <f>VLOOKUP(G10458,[3]잔가율!$B$3:$C$33,2,FALSE)</f>
        <v>0.82599999999999996</v>
      </c>
      <c r="I10458" s="552">
        <f t="shared" si="163"/>
        <v>16660420</v>
      </c>
    </row>
    <row r="10459" spans="1:9">
      <c r="A10459" s="539">
        <v>10458</v>
      </c>
      <c r="B10459" s="540" t="s">
        <v>8534</v>
      </c>
      <c r="C10459" s="540" t="s">
        <v>12384</v>
      </c>
      <c r="D10459" s="540" t="s">
        <v>2788</v>
      </c>
      <c r="E10459" s="540" t="s">
        <v>15303</v>
      </c>
      <c r="F10459" s="556">
        <v>21070000</v>
      </c>
      <c r="G10459" s="541">
        <v>2023</v>
      </c>
      <c r="H10459" s="542">
        <f>VLOOKUP(G10459,[3]잔가율!$B$3:$C$33,2,FALSE)</f>
        <v>0.82599999999999996</v>
      </c>
      <c r="I10459" s="552">
        <f t="shared" si="163"/>
        <v>17403820</v>
      </c>
    </row>
    <row r="10460" spans="1:9">
      <c r="A10460" s="539">
        <v>10459</v>
      </c>
      <c r="B10460" s="540" t="s">
        <v>8534</v>
      </c>
      <c r="C10460" s="540" t="s">
        <v>12384</v>
      </c>
      <c r="D10460" s="540" t="s">
        <v>2788</v>
      </c>
      <c r="E10460" s="540" t="s">
        <v>15304</v>
      </c>
      <c r="F10460" s="556">
        <v>19970000</v>
      </c>
      <c r="G10460" s="541">
        <v>2023</v>
      </c>
      <c r="H10460" s="542">
        <f>VLOOKUP(G10460,[3]잔가율!$B$3:$C$33,2,FALSE)</f>
        <v>0.82599999999999996</v>
      </c>
      <c r="I10460" s="552">
        <f t="shared" si="163"/>
        <v>16495220</v>
      </c>
    </row>
    <row r="10461" spans="1:9">
      <c r="A10461" s="539">
        <v>10460</v>
      </c>
      <c r="B10461" s="540" t="s">
        <v>8534</v>
      </c>
      <c r="C10461" s="540" t="s">
        <v>12384</v>
      </c>
      <c r="D10461" s="540" t="s">
        <v>2788</v>
      </c>
      <c r="E10461" s="540" t="s">
        <v>15305</v>
      </c>
      <c r="F10461" s="556">
        <v>20090000</v>
      </c>
      <c r="G10461" s="541">
        <v>2023</v>
      </c>
      <c r="H10461" s="542">
        <f>VLOOKUP(G10461,[3]잔가율!$B$3:$C$33,2,FALSE)</f>
        <v>0.82599999999999996</v>
      </c>
      <c r="I10461" s="552">
        <f t="shared" si="163"/>
        <v>16594340</v>
      </c>
    </row>
    <row r="10462" spans="1:9">
      <c r="A10462" s="539">
        <v>10461</v>
      </c>
      <c r="B10462" s="540" t="s">
        <v>8534</v>
      </c>
      <c r="C10462" s="540" t="s">
        <v>12384</v>
      </c>
      <c r="D10462" s="540" t="s">
        <v>2788</v>
      </c>
      <c r="E10462" s="540" t="s">
        <v>15306</v>
      </c>
      <c r="F10462" s="556">
        <v>21460000</v>
      </c>
      <c r="G10462" s="541">
        <v>2023</v>
      </c>
      <c r="H10462" s="542">
        <f>VLOOKUP(G10462,[3]잔가율!$B$3:$C$33,2,FALSE)</f>
        <v>0.82599999999999996</v>
      </c>
      <c r="I10462" s="552">
        <f t="shared" si="163"/>
        <v>17725960</v>
      </c>
    </row>
    <row r="10463" spans="1:9">
      <c r="A10463" s="539">
        <v>10462</v>
      </c>
      <c r="B10463" s="540" t="s">
        <v>8534</v>
      </c>
      <c r="C10463" s="540" t="s">
        <v>12384</v>
      </c>
      <c r="D10463" s="540" t="s">
        <v>2788</v>
      </c>
      <c r="E10463" s="540" t="s">
        <v>15307</v>
      </c>
      <c r="F10463" s="556">
        <v>21360000</v>
      </c>
      <c r="G10463" s="541">
        <v>2023</v>
      </c>
      <c r="H10463" s="542">
        <f>VLOOKUP(G10463,[3]잔가율!$B$3:$C$33,2,FALSE)</f>
        <v>0.82599999999999996</v>
      </c>
      <c r="I10463" s="552">
        <f t="shared" si="163"/>
        <v>17643360</v>
      </c>
    </row>
    <row r="10464" spans="1:9">
      <c r="A10464" s="539">
        <v>10463</v>
      </c>
      <c r="B10464" s="540" t="s">
        <v>8534</v>
      </c>
      <c r="C10464" s="540" t="s">
        <v>12384</v>
      </c>
      <c r="D10464" s="540" t="s">
        <v>2788</v>
      </c>
      <c r="E10464" s="540" t="s">
        <v>15308</v>
      </c>
      <c r="F10464" s="556">
        <v>21430000</v>
      </c>
      <c r="G10464" s="541">
        <v>2023</v>
      </c>
      <c r="H10464" s="542">
        <f>VLOOKUP(G10464,[3]잔가율!$B$3:$C$33,2,FALSE)</f>
        <v>0.82599999999999996</v>
      </c>
      <c r="I10464" s="552">
        <f t="shared" si="163"/>
        <v>17701180</v>
      </c>
    </row>
    <row r="10465" spans="1:9">
      <c r="A10465" s="539">
        <v>10464</v>
      </c>
      <c r="B10465" s="540" t="s">
        <v>8534</v>
      </c>
      <c r="C10465" s="540" t="s">
        <v>12384</v>
      </c>
      <c r="D10465" s="540" t="s">
        <v>2788</v>
      </c>
      <c r="E10465" s="540" t="s">
        <v>15309</v>
      </c>
      <c r="F10465" s="556">
        <v>20890000</v>
      </c>
      <c r="G10465" s="541">
        <v>2023</v>
      </c>
      <c r="H10465" s="542">
        <f>VLOOKUP(G10465,[3]잔가율!$B$3:$C$33,2,FALSE)</f>
        <v>0.82599999999999996</v>
      </c>
      <c r="I10465" s="552">
        <f t="shared" si="163"/>
        <v>17255140</v>
      </c>
    </row>
    <row r="10466" spans="1:9">
      <c r="A10466" s="539">
        <v>10465</v>
      </c>
      <c r="B10466" s="540" t="s">
        <v>8534</v>
      </c>
      <c r="C10466" s="540" t="s">
        <v>12384</v>
      </c>
      <c r="D10466" s="540" t="s">
        <v>2788</v>
      </c>
      <c r="E10466" s="540" t="s">
        <v>15310</v>
      </c>
      <c r="F10466" s="556">
        <v>20080000</v>
      </c>
      <c r="G10466" s="541">
        <v>2023</v>
      </c>
      <c r="H10466" s="542">
        <f>VLOOKUP(G10466,[3]잔가율!$B$3:$C$33,2,FALSE)</f>
        <v>0.82599999999999996</v>
      </c>
      <c r="I10466" s="552">
        <f t="shared" si="163"/>
        <v>16586080</v>
      </c>
    </row>
    <row r="10467" spans="1:9">
      <c r="A10467" s="539">
        <v>10466</v>
      </c>
      <c r="B10467" s="540" t="s">
        <v>8534</v>
      </c>
      <c r="C10467" s="540" t="s">
        <v>12384</v>
      </c>
      <c r="D10467" s="540" t="s">
        <v>2788</v>
      </c>
      <c r="E10467" s="540" t="s">
        <v>15311</v>
      </c>
      <c r="F10467" s="556">
        <v>19700000</v>
      </c>
      <c r="G10467" s="541">
        <v>2023</v>
      </c>
      <c r="H10467" s="542">
        <f>VLOOKUP(G10467,[3]잔가율!$B$3:$C$33,2,FALSE)</f>
        <v>0.82599999999999996</v>
      </c>
      <c r="I10467" s="552">
        <f t="shared" si="163"/>
        <v>16272200</v>
      </c>
    </row>
    <row r="10468" spans="1:9">
      <c r="A10468" s="539">
        <v>10467</v>
      </c>
      <c r="B10468" s="540" t="s">
        <v>8534</v>
      </c>
      <c r="C10468" s="540" t="s">
        <v>12384</v>
      </c>
      <c r="D10468" s="540" t="s">
        <v>2788</v>
      </c>
      <c r="E10468" s="540" t="s">
        <v>15312</v>
      </c>
      <c r="F10468" s="556">
        <v>17470000</v>
      </c>
      <c r="G10468" s="541">
        <v>2023</v>
      </c>
      <c r="H10468" s="542">
        <f>VLOOKUP(G10468,[3]잔가율!$B$3:$C$33,2,FALSE)</f>
        <v>0.82599999999999996</v>
      </c>
      <c r="I10468" s="552">
        <f t="shared" si="163"/>
        <v>14430220</v>
      </c>
    </row>
    <row r="10469" spans="1:9">
      <c r="A10469" s="539">
        <v>10468</v>
      </c>
      <c r="B10469" s="540" t="s">
        <v>8534</v>
      </c>
      <c r="C10469" s="540" t="s">
        <v>12384</v>
      </c>
      <c r="D10469" s="540" t="s">
        <v>2788</v>
      </c>
      <c r="E10469" s="540" t="s">
        <v>15313</v>
      </c>
      <c r="F10469" s="556">
        <v>14410000</v>
      </c>
      <c r="G10469" s="541">
        <v>2023</v>
      </c>
      <c r="H10469" s="542">
        <f>VLOOKUP(G10469,[3]잔가율!$B$3:$C$33,2,FALSE)</f>
        <v>0.82599999999999996</v>
      </c>
      <c r="I10469" s="552">
        <f t="shared" si="163"/>
        <v>11902660</v>
      </c>
    </row>
    <row r="10470" spans="1:9">
      <c r="A10470" s="539">
        <v>10469</v>
      </c>
      <c r="B10470" s="540" t="s">
        <v>8534</v>
      </c>
      <c r="C10470" s="540" t="s">
        <v>12384</v>
      </c>
      <c r="D10470" s="540" t="s">
        <v>2788</v>
      </c>
      <c r="E10470" s="540" t="s">
        <v>15314</v>
      </c>
      <c r="F10470" s="556">
        <v>14460000</v>
      </c>
      <c r="G10470" s="541">
        <v>2023</v>
      </c>
      <c r="H10470" s="542">
        <f>VLOOKUP(G10470,[3]잔가율!$B$3:$C$33,2,FALSE)</f>
        <v>0.82599999999999996</v>
      </c>
      <c r="I10470" s="552">
        <f t="shared" si="163"/>
        <v>11943960</v>
      </c>
    </row>
    <row r="10471" spans="1:9">
      <c r="A10471" s="539">
        <v>10470</v>
      </c>
      <c r="B10471" s="540" t="s">
        <v>8534</v>
      </c>
      <c r="C10471" s="540" t="s">
        <v>12384</v>
      </c>
      <c r="D10471" s="540" t="s">
        <v>2788</v>
      </c>
      <c r="E10471" s="540" t="s">
        <v>15315</v>
      </c>
      <c r="F10471" s="556">
        <v>14430000</v>
      </c>
      <c r="G10471" s="541">
        <v>2023</v>
      </c>
      <c r="H10471" s="542">
        <f>VLOOKUP(G10471,[3]잔가율!$B$3:$C$33,2,FALSE)</f>
        <v>0.82599999999999996</v>
      </c>
      <c r="I10471" s="552">
        <f t="shared" si="163"/>
        <v>11919180</v>
      </c>
    </row>
    <row r="10472" spans="1:9">
      <c r="A10472" s="539">
        <v>10471</v>
      </c>
      <c r="B10472" s="540" t="s">
        <v>8534</v>
      </c>
      <c r="C10472" s="540" t="s">
        <v>12384</v>
      </c>
      <c r="D10472" s="540" t="s">
        <v>2788</v>
      </c>
      <c r="E10472" s="540" t="s">
        <v>15316</v>
      </c>
      <c r="F10472" s="556">
        <v>14510000</v>
      </c>
      <c r="G10472" s="541">
        <v>2023</v>
      </c>
      <c r="H10472" s="542">
        <f>VLOOKUP(G10472,[3]잔가율!$B$3:$C$33,2,FALSE)</f>
        <v>0.82599999999999996</v>
      </c>
      <c r="I10472" s="552">
        <f t="shared" si="163"/>
        <v>11985260</v>
      </c>
    </row>
    <row r="10473" spans="1:9">
      <c r="A10473" s="539">
        <v>10472</v>
      </c>
      <c r="B10473" s="540" t="s">
        <v>8534</v>
      </c>
      <c r="C10473" s="540" t="s">
        <v>12384</v>
      </c>
      <c r="D10473" s="540" t="s">
        <v>2788</v>
      </c>
      <c r="E10473" s="540" t="s">
        <v>15317</v>
      </c>
      <c r="F10473" s="556">
        <v>14490000</v>
      </c>
      <c r="G10473" s="541">
        <v>2023</v>
      </c>
      <c r="H10473" s="542">
        <f>VLOOKUP(G10473,[3]잔가율!$B$3:$C$33,2,FALSE)</f>
        <v>0.82599999999999996</v>
      </c>
      <c r="I10473" s="552">
        <f t="shared" si="163"/>
        <v>11968740</v>
      </c>
    </row>
    <row r="10474" spans="1:9">
      <c r="A10474" s="539">
        <v>10473</v>
      </c>
      <c r="B10474" s="540" t="s">
        <v>8534</v>
      </c>
      <c r="C10474" s="540" t="s">
        <v>12384</v>
      </c>
      <c r="D10474" s="540" t="s">
        <v>2788</v>
      </c>
      <c r="E10474" s="540" t="s">
        <v>15318</v>
      </c>
      <c r="F10474" s="556">
        <v>14460000</v>
      </c>
      <c r="G10474" s="541">
        <v>2023</v>
      </c>
      <c r="H10474" s="542">
        <f>VLOOKUP(G10474,[3]잔가율!$B$3:$C$33,2,FALSE)</f>
        <v>0.82599999999999996</v>
      </c>
      <c r="I10474" s="552">
        <f t="shared" si="163"/>
        <v>11943960</v>
      </c>
    </row>
    <row r="10475" spans="1:9">
      <c r="A10475" s="539">
        <v>10474</v>
      </c>
      <c r="B10475" s="540" t="s">
        <v>8534</v>
      </c>
      <c r="C10475" s="540" t="s">
        <v>12384</v>
      </c>
      <c r="D10475" s="540" t="s">
        <v>2788</v>
      </c>
      <c r="E10475" s="540" t="s">
        <v>15319</v>
      </c>
      <c r="F10475" s="556">
        <v>13930000</v>
      </c>
      <c r="G10475" s="541">
        <v>2023</v>
      </c>
      <c r="H10475" s="542">
        <f>VLOOKUP(G10475,[3]잔가율!$B$3:$C$33,2,FALSE)</f>
        <v>0.82599999999999996</v>
      </c>
      <c r="I10475" s="552">
        <f t="shared" si="163"/>
        <v>11506180</v>
      </c>
    </row>
    <row r="10476" spans="1:9">
      <c r="A10476" s="539">
        <v>10475</v>
      </c>
      <c r="B10476" s="540" t="s">
        <v>8534</v>
      </c>
      <c r="C10476" s="540" t="s">
        <v>12384</v>
      </c>
      <c r="D10476" s="540" t="s">
        <v>2788</v>
      </c>
      <c r="E10476" s="540" t="s">
        <v>15320</v>
      </c>
      <c r="F10476" s="556">
        <v>18390000</v>
      </c>
      <c r="G10476" s="541">
        <v>2023</v>
      </c>
      <c r="H10476" s="542">
        <f>VLOOKUP(G10476,[3]잔가율!$B$3:$C$33,2,FALSE)</f>
        <v>0.82599999999999996</v>
      </c>
      <c r="I10476" s="552">
        <f t="shared" si="163"/>
        <v>15190140</v>
      </c>
    </row>
    <row r="10477" spans="1:9">
      <c r="A10477" s="539">
        <v>10476</v>
      </c>
      <c r="B10477" s="540" t="s">
        <v>8534</v>
      </c>
      <c r="C10477" s="540" t="s">
        <v>12384</v>
      </c>
      <c r="D10477" s="540" t="s">
        <v>2788</v>
      </c>
      <c r="E10477" s="540" t="s">
        <v>15321</v>
      </c>
      <c r="F10477" s="556">
        <v>18570000</v>
      </c>
      <c r="G10477" s="541">
        <v>2023</v>
      </c>
      <c r="H10477" s="542">
        <f>VLOOKUP(G10477,[3]잔가율!$B$3:$C$33,2,FALSE)</f>
        <v>0.82599999999999996</v>
      </c>
      <c r="I10477" s="552">
        <f t="shared" si="163"/>
        <v>15338820</v>
      </c>
    </row>
    <row r="10478" spans="1:9">
      <c r="A10478" s="539">
        <v>10477</v>
      </c>
      <c r="B10478" s="540" t="s">
        <v>8534</v>
      </c>
      <c r="C10478" s="540" t="s">
        <v>12384</v>
      </c>
      <c r="D10478" s="540" t="s">
        <v>2788</v>
      </c>
      <c r="E10478" s="540" t="s">
        <v>15322</v>
      </c>
      <c r="F10478" s="556">
        <v>18010000</v>
      </c>
      <c r="G10478" s="541">
        <v>2023</v>
      </c>
      <c r="H10478" s="542">
        <f>VLOOKUP(G10478,[3]잔가율!$B$3:$C$33,2,FALSE)</f>
        <v>0.82599999999999996</v>
      </c>
      <c r="I10478" s="552">
        <f t="shared" si="163"/>
        <v>14876260</v>
      </c>
    </row>
    <row r="10479" spans="1:9">
      <c r="A10479" s="539">
        <v>10478</v>
      </c>
      <c r="B10479" s="540" t="s">
        <v>8534</v>
      </c>
      <c r="C10479" s="540" t="s">
        <v>12384</v>
      </c>
      <c r="D10479" s="540" t="s">
        <v>2788</v>
      </c>
      <c r="E10479" s="540" t="s">
        <v>15323</v>
      </c>
      <c r="F10479" s="556">
        <v>18170000</v>
      </c>
      <c r="G10479" s="541">
        <v>2023</v>
      </c>
      <c r="H10479" s="542">
        <f>VLOOKUP(G10479,[3]잔가율!$B$3:$C$33,2,FALSE)</f>
        <v>0.82599999999999996</v>
      </c>
      <c r="I10479" s="552">
        <f t="shared" si="163"/>
        <v>15008420</v>
      </c>
    </row>
    <row r="10480" spans="1:9">
      <c r="A10480" s="539">
        <v>10479</v>
      </c>
      <c r="B10480" s="540" t="s">
        <v>8534</v>
      </c>
      <c r="C10480" s="540" t="s">
        <v>12384</v>
      </c>
      <c r="D10480" s="540" t="s">
        <v>2788</v>
      </c>
      <c r="E10480" s="540" t="s">
        <v>15324</v>
      </c>
      <c r="F10480" s="556">
        <v>18110000</v>
      </c>
      <c r="G10480" s="541">
        <v>2023</v>
      </c>
      <c r="H10480" s="542">
        <f>VLOOKUP(G10480,[3]잔가율!$B$3:$C$33,2,FALSE)</f>
        <v>0.82599999999999996</v>
      </c>
      <c r="I10480" s="552">
        <f t="shared" si="163"/>
        <v>14958860</v>
      </c>
    </row>
    <row r="10481" spans="1:9">
      <c r="A10481" s="539">
        <v>10480</v>
      </c>
      <c r="B10481" s="540" t="s">
        <v>8534</v>
      </c>
      <c r="C10481" s="540" t="s">
        <v>12384</v>
      </c>
      <c r="D10481" s="540" t="s">
        <v>2788</v>
      </c>
      <c r="E10481" s="540" t="s">
        <v>15325</v>
      </c>
      <c r="F10481" s="556">
        <v>17960000</v>
      </c>
      <c r="G10481" s="541">
        <v>2023</v>
      </c>
      <c r="H10481" s="542">
        <f>VLOOKUP(G10481,[3]잔가율!$B$3:$C$33,2,FALSE)</f>
        <v>0.82599999999999996</v>
      </c>
      <c r="I10481" s="552">
        <f t="shared" si="163"/>
        <v>14834960</v>
      </c>
    </row>
    <row r="10482" spans="1:9">
      <c r="A10482" s="539">
        <v>10481</v>
      </c>
      <c r="B10482" s="544" t="s">
        <v>8534</v>
      </c>
      <c r="C10482" s="544" t="s">
        <v>12384</v>
      </c>
      <c r="D10482" s="544" t="s">
        <v>2788</v>
      </c>
      <c r="E10482" s="544" t="s">
        <v>15326</v>
      </c>
      <c r="F10482" s="559">
        <v>19360000</v>
      </c>
      <c r="G10482" s="541">
        <v>2023</v>
      </c>
      <c r="H10482" s="542">
        <f>VLOOKUP(G10482,[3]잔가율!$B$3:$C$33,2,FALSE)</f>
        <v>0.82599999999999996</v>
      </c>
      <c r="I10482" s="552">
        <f t="shared" si="163"/>
        <v>15991360</v>
      </c>
    </row>
    <row r="10483" spans="1:9">
      <c r="A10483" s="539">
        <v>10482</v>
      </c>
      <c r="B10483" s="540" t="s">
        <v>8534</v>
      </c>
      <c r="C10483" s="540" t="s">
        <v>12384</v>
      </c>
      <c r="D10483" s="540" t="s">
        <v>2788</v>
      </c>
      <c r="E10483" s="540" t="s">
        <v>15327</v>
      </c>
      <c r="F10483" s="556">
        <v>19390000</v>
      </c>
      <c r="G10483" s="541">
        <v>2023</v>
      </c>
      <c r="H10483" s="542">
        <f>VLOOKUP(G10483,[3]잔가율!$B$3:$C$33,2,FALSE)</f>
        <v>0.82599999999999996</v>
      </c>
      <c r="I10483" s="552">
        <f t="shared" si="163"/>
        <v>16016140</v>
      </c>
    </row>
    <row r="10484" spans="1:9">
      <c r="A10484" s="539">
        <v>10483</v>
      </c>
      <c r="B10484" s="540" t="s">
        <v>8534</v>
      </c>
      <c r="C10484" s="540" t="s">
        <v>12384</v>
      </c>
      <c r="D10484" s="540" t="s">
        <v>2788</v>
      </c>
      <c r="E10484" s="540" t="s">
        <v>15328</v>
      </c>
      <c r="F10484" s="556">
        <v>19540000</v>
      </c>
      <c r="G10484" s="541">
        <v>2023</v>
      </c>
      <c r="H10484" s="542">
        <f>VLOOKUP(G10484,[3]잔가율!$B$3:$C$33,2,FALSE)</f>
        <v>0.82599999999999996</v>
      </c>
      <c r="I10484" s="552">
        <f t="shared" si="163"/>
        <v>16140040</v>
      </c>
    </row>
    <row r="10485" spans="1:9">
      <c r="A10485" s="539">
        <v>10484</v>
      </c>
      <c r="B10485" s="540" t="s">
        <v>8534</v>
      </c>
      <c r="C10485" s="540" t="s">
        <v>12384</v>
      </c>
      <c r="D10485" s="540" t="s">
        <v>2788</v>
      </c>
      <c r="E10485" s="540" t="s">
        <v>15329</v>
      </c>
      <c r="F10485" s="556">
        <v>18910000</v>
      </c>
      <c r="G10485" s="541">
        <v>2023</v>
      </c>
      <c r="H10485" s="542">
        <f>VLOOKUP(G10485,[3]잔가율!$B$3:$C$33,2,FALSE)</f>
        <v>0.82599999999999996</v>
      </c>
      <c r="I10485" s="552">
        <f t="shared" si="163"/>
        <v>15619660</v>
      </c>
    </row>
    <row r="10486" spans="1:9">
      <c r="A10486" s="539">
        <v>10485</v>
      </c>
      <c r="B10486" s="540" t="s">
        <v>8534</v>
      </c>
      <c r="C10486" s="540" t="s">
        <v>12384</v>
      </c>
      <c r="D10486" s="540" t="s">
        <v>2788</v>
      </c>
      <c r="E10486" s="540" t="s">
        <v>15330</v>
      </c>
      <c r="F10486" s="556">
        <v>18330000</v>
      </c>
      <c r="G10486" s="541">
        <v>2023</v>
      </c>
      <c r="H10486" s="542">
        <f>VLOOKUP(G10486,[3]잔가율!$B$3:$C$33,2,FALSE)</f>
        <v>0.82599999999999996</v>
      </c>
      <c r="I10486" s="552">
        <f t="shared" si="163"/>
        <v>15140580</v>
      </c>
    </row>
    <row r="10487" spans="1:9">
      <c r="A10487" s="539">
        <v>10486</v>
      </c>
      <c r="B10487" s="540" t="s">
        <v>8534</v>
      </c>
      <c r="C10487" s="540" t="s">
        <v>12384</v>
      </c>
      <c r="D10487" s="540" t="s">
        <v>2788</v>
      </c>
      <c r="E10487" s="540" t="s">
        <v>15331</v>
      </c>
      <c r="F10487" s="556">
        <v>18180000</v>
      </c>
      <c r="G10487" s="541">
        <v>2023</v>
      </c>
      <c r="H10487" s="542">
        <f>VLOOKUP(G10487,[3]잔가율!$B$3:$C$33,2,FALSE)</f>
        <v>0.82599999999999996</v>
      </c>
      <c r="I10487" s="552">
        <f t="shared" si="163"/>
        <v>15016680</v>
      </c>
    </row>
    <row r="10488" spans="1:9">
      <c r="A10488" s="539">
        <v>10487</v>
      </c>
      <c r="B10488" s="540" t="s">
        <v>8534</v>
      </c>
      <c r="C10488" s="540" t="s">
        <v>12384</v>
      </c>
      <c r="D10488" s="540" t="s">
        <v>2788</v>
      </c>
      <c r="E10488" s="540" t="s">
        <v>15332</v>
      </c>
      <c r="F10488" s="556">
        <v>18120000</v>
      </c>
      <c r="G10488" s="541">
        <v>2023</v>
      </c>
      <c r="H10488" s="542">
        <f>VLOOKUP(G10488,[3]잔가율!$B$3:$C$33,2,FALSE)</f>
        <v>0.82599999999999996</v>
      </c>
      <c r="I10488" s="552">
        <f t="shared" si="163"/>
        <v>14967120</v>
      </c>
    </row>
    <row r="10489" spans="1:9">
      <c r="A10489" s="539">
        <v>10488</v>
      </c>
      <c r="B10489" s="540" t="s">
        <v>8534</v>
      </c>
      <c r="C10489" s="540" t="s">
        <v>12384</v>
      </c>
      <c r="D10489" s="540" t="s">
        <v>2788</v>
      </c>
      <c r="E10489" s="540" t="s">
        <v>15333</v>
      </c>
      <c r="F10489" s="556">
        <v>17290000</v>
      </c>
      <c r="G10489" s="541">
        <v>2023</v>
      </c>
      <c r="H10489" s="542">
        <f>VLOOKUP(G10489,[3]잔가율!$B$3:$C$33,2,FALSE)</f>
        <v>0.82599999999999996</v>
      </c>
      <c r="I10489" s="552">
        <f t="shared" si="163"/>
        <v>14281540</v>
      </c>
    </row>
    <row r="10490" spans="1:9">
      <c r="A10490" s="539">
        <v>10489</v>
      </c>
      <c r="B10490" s="540" t="s">
        <v>8534</v>
      </c>
      <c r="C10490" s="540" t="s">
        <v>12384</v>
      </c>
      <c r="D10490" s="540" t="s">
        <v>2788</v>
      </c>
      <c r="E10490" s="540" t="s">
        <v>15334</v>
      </c>
      <c r="F10490" s="556">
        <v>18140000</v>
      </c>
      <c r="G10490" s="541">
        <v>2023</v>
      </c>
      <c r="H10490" s="542">
        <f>VLOOKUP(G10490,[3]잔가율!$B$3:$C$33,2,FALSE)</f>
        <v>0.82599999999999996</v>
      </c>
      <c r="I10490" s="552">
        <f t="shared" si="163"/>
        <v>14983640</v>
      </c>
    </row>
    <row r="10491" spans="1:9">
      <c r="A10491" s="539">
        <v>10490</v>
      </c>
      <c r="B10491" s="540" t="s">
        <v>8534</v>
      </c>
      <c r="C10491" s="540" t="s">
        <v>12384</v>
      </c>
      <c r="D10491" s="540" t="s">
        <v>2788</v>
      </c>
      <c r="E10491" s="540" t="s">
        <v>15335</v>
      </c>
      <c r="F10491" s="556">
        <v>16940000</v>
      </c>
      <c r="G10491" s="541">
        <v>2023</v>
      </c>
      <c r="H10491" s="542">
        <f>VLOOKUP(G10491,[3]잔가율!$B$3:$C$33,2,FALSE)</f>
        <v>0.82599999999999996</v>
      </c>
      <c r="I10491" s="552">
        <f t="shared" si="163"/>
        <v>13992440</v>
      </c>
    </row>
    <row r="10492" spans="1:9">
      <c r="A10492" s="539">
        <v>10491</v>
      </c>
      <c r="B10492" s="540" t="s">
        <v>8534</v>
      </c>
      <c r="C10492" s="540" t="s">
        <v>12384</v>
      </c>
      <c r="D10492" s="540" t="s">
        <v>2788</v>
      </c>
      <c r="E10492" s="540" t="s">
        <v>15336</v>
      </c>
      <c r="F10492" s="556">
        <v>17620000</v>
      </c>
      <c r="G10492" s="541">
        <v>2023</v>
      </c>
      <c r="H10492" s="542">
        <f>VLOOKUP(G10492,[3]잔가율!$B$3:$C$33,2,FALSE)</f>
        <v>0.82599999999999996</v>
      </c>
      <c r="I10492" s="552">
        <f t="shared" si="163"/>
        <v>14554120</v>
      </c>
    </row>
    <row r="10493" spans="1:9">
      <c r="A10493" s="539">
        <v>10492</v>
      </c>
      <c r="B10493" s="540" t="s">
        <v>8534</v>
      </c>
      <c r="C10493" s="540" t="s">
        <v>12384</v>
      </c>
      <c r="D10493" s="540" t="s">
        <v>2788</v>
      </c>
      <c r="E10493" s="540" t="s">
        <v>15337</v>
      </c>
      <c r="F10493" s="556">
        <v>18340000</v>
      </c>
      <c r="G10493" s="541">
        <v>2023</v>
      </c>
      <c r="H10493" s="542">
        <f>VLOOKUP(G10493,[3]잔가율!$B$3:$C$33,2,FALSE)</f>
        <v>0.82599999999999996</v>
      </c>
      <c r="I10493" s="552">
        <f t="shared" si="163"/>
        <v>15148840</v>
      </c>
    </row>
    <row r="10494" spans="1:9">
      <c r="A10494" s="539">
        <v>10493</v>
      </c>
      <c r="B10494" s="540" t="s">
        <v>8534</v>
      </c>
      <c r="C10494" s="540" t="s">
        <v>12384</v>
      </c>
      <c r="D10494" s="540" t="s">
        <v>2788</v>
      </c>
      <c r="E10494" s="540" t="s">
        <v>15338</v>
      </c>
      <c r="F10494" s="556">
        <v>18300000</v>
      </c>
      <c r="G10494" s="541">
        <v>2023</v>
      </c>
      <c r="H10494" s="542">
        <f>VLOOKUP(G10494,[3]잔가율!$B$3:$C$33,2,FALSE)</f>
        <v>0.82599999999999996</v>
      </c>
      <c r="I10494" s="552">
        <f t="shared" si="163"/>
        <v>15115800</v>
      </c>
    </row>
    <row r="10495" spans="1:9">
      <c r="A10495" s="539">
        <v>10494</v>
      </c>
      <c r="B10495" s="540" t="s">
        <v>8534</v>
      </c>
      <c r="C10495" s="540" t="s">
        <v>12384</v>
      </c>
      <c r="D10495" s="540" t="s">
        <v>2788</v>
      </c>
      <c r="E10495" s="540" t="s">
        <v>15339</v>
      </c>
      <c r="F10495" s="556">
        <v>17020000</v>
      </c>
      <c r="G10495" s="541">
        <v>2023</v>
      </c>
      <c r="H10495" s="542">
        <f>VLOOKUP(G10495,[3]잔가율!$B$3:$C$33,2,FALSE)</f>
        <v>0.82599999999999996</v>
      </c>
      <c r="I10495" s="552">
        <f t="shared" si="163"/>
        <v>14058520</v>
      </c>
    </row>
    <row r="10496" spans="1:9">
      <c r="A10496" s="539">
        <v>10495</v>
      </c>
      <c r="B10496" s="540" t="s">
        <v>8534</v>
      </c>
      <c r="C10496" s="540" t="s">
        <v>12384</v>
      </c>
      <c r="D10496" s="540" t="s">
        <v>2788</v>
      </c>
      <c r="E10496" s="540" t="s">
        <v>15340</v>
      </c>
      <c r="F10496" s="556">
        <v>17200000</v>
      </c>
      <c r="G10496" s="541">
        <v>2023</v>
      </c>
      <c r="H10496" s="542">
        <f>VLOOKUP(G10496,[3]잔가율!$B$3:$C$33,2,FALSE)</f>
        <v>0.82599999999999996</v>
      </c>
      <c r="I10496" s="552">
        <f t="shared" si="163"/>
        <v>14207200</v>
      </c>
    </row>
    <row r="10497" spans="1:9">
      <c r="A10497" s="539">
        <v>10496</v>
      </c>
      <c r="B10497" s="540" t="s">
        <v>8534</v>
      </c>
      <c r="C10497" s="540" t="s">
        <v>12384</v>
      </c>
      <c r="D10497" s="540" t="s">
        <v>2788</v>
      </c>
      <c r="E10497" s="540" t="s">
        <v>15341</v>
      </c>
      <c r="F10497" s="556">
        <v>17470000</v>
      </c>
      <c r="G10497" s="541">
        <v>2023</v>
      </c>
      <c r="H10497" s="542">
        <f>VLOOKUP(G10497,[3]잔가율!$B$3:$C$33,2,FALSE)</f>
        <v>0.82599999999999996</v>
      </c>
      <c r="I10497" s="552">
        <f t="shared" si="163"/>
        <v>14430220</v>
      </c>
    </row>
    <row r="10498" spans="1:9">
      <c r="A10498" s="539">
        <v>10497</v>
      </c>
      <c r="B10498" s="540" t="s">
        <v>8534</v>
      </c>
      <c r="C10498" s="540" t="s">
        <v>12384</v>
      </c>
      <c r="D10498" s="540" t="s">
        <v>2788</v>
      </c>
      <c r="E10498" s="540" t="s">
        <v>15342</v>
      </c>
      <c r="F10498" s="556">
        <v>17340000</v>
      </c>
      <c r="G10498" s="541">
        <v>2023</v>
      </c>
      <c r="H10498" s="542">
        <f>VLOOKUP(G10498,[3]잔가율!$B$3:$C$33,2,FALSE)</f>
        <v>0.82599999999999996</v>
      </c>
      <c r="I10498" s="552">
        <f t="shared" ref="I10498:I10561" si="164">ROUNDDOWN(F10498*H10498,0)</f>
        <v>14322840</v>
      </c>
    </row>
    <row r="10499" spans="1:9">
      <c r="A10499" s="539">
        <v>10498</v>
      </c>
      <c r="B10499" s="540" t="s">
        <v>8534</v>
      </c>
      <c r="C10499" s="540" t="s">
        <v>12384</v>
      </c>
      <c r="D10499" s="540" t="s">
        <v>2788</v>
      </c>
      <c r="E10499" s="540" t="s">
        <v>15343</v>
      </c>
      <c r="F10499" s="556">
        <v>18430000</v>
      </c>
      <c r="G10499" s="541">
        <v>2023</v>
      </c>
      <c r="H10499" s="542">
        <f>VLOOKUP(G10499,[3]잔가율!$B$3:$C$33,2,FALSE)</f>
        <v>0.82599999999999996</v>
      </c>
      <c r="I10499" s="552">
        <f t="shared" si="164"/>
        <v>15223180</v>
      </c>
    </row>
    <row r="10500" spans="1:9">
      <c r="A10500" s="539">
        <v>10499</v>
      </c>
      <c r="B10500" s="540" t="s">
        <v>8534</v>
      </c>
      <c r="C10500" s="540" t="s">
        <v>12384</v>
      </c>
      <c r="D10500" s="540" t="s">
        <v>2788</v>
      </c>
      <c r="E10500" s="540" t="s">
        <v>15344</v>
      </c>
      <c r="F10500" s="556">
        <v>18620000</v>
      </c>
      <c r="G10500" s="541">
        <v>2023</v>
      </c>
      <c r="H10500" s="542">
        <f>VLOOKUP(G10500,[3]잔가율!$B$3:$C$33,2,FALSE)</f>
        <v>0.82599999999999996</v>
      </c>
      <c r="I10500" s="552">
        <f t="shared" si="164"/>
        <v>15380120</v>
      </c>
    </row>
    <row r="10501" spans="1:9">
      <c r="A10501" s="539">
        <v>10500</v>
      </c>
      <c r="B10501" s="540" t="s">
        <v>8534</v>
      </c>
      <c r="C10501" s="540" t="s">
        <v>12384</v>
      </c>
      <c r="D10501" s="540" t="s">
        <v>2788</v>
      </c>
      <c r="E10501" s="540" t="s">
        <v>15345</v>
      </c>
      <c r="F10501" s="556">
        <v>18120000</v>
      </c>
      <c r="G10501" s="541">
        <v>2023</v>
      </c>
      <c r="H10501" s="542">
        <f>VLOOKUP(G10501,[3]잔가율!$B$3:$C$33,2,FALSE)</f>
        <v>0.82599999999999996</v>
      </c>
      <c r="I10501" s="552">
        <f t="shared" si="164"/>
        <v>14967120</v>
      </c>
    </row>
    <row r="10502" spans="1:9">
      <c r="A10502" s="539">
        <v>10501</v>
      </c>
      <c r="B10502" s="540" t="s">
        <v>8534</v>
      </c>
      <c r="C10502" s="540" t="s">
        <v>12384</v>
      </c>
      <c r="D10502" s="540" t="s">
        <v>2788</v>
      </c>
      <c r="E10502" s="540" t="s">
        <v>15346</v>
      </c>
      <c r="F10502" s="556">
        <v>18450000</v>
      </c>
      <c r="G10502" s="541">
        <v>2023</v>
      </c>
      <c r="H10502" s="542">
        <f>VLOOKUP(G10502,[3]잔가율!$B$3:$C$33,2,FALSE)</f>
        <v>0.82599999999999996</v>
      </c>
      <c r="I10502" s="552">
        <f t="shared" si="164"/>
        <v>15239700</v>
      </c>
    </row>
    <row r="10503" spans="1:9">
      <c r="A10503" s="539">
        <v>10502</v>
      </c>
      <c r="B10503" s="540" t="s">
        <v>8534</v>
      </c>
      <c r="C10503" s="540" t="s">
        <v>12384</v>
      </c>
      <c r="D10503" s="540" t="s">
        <v>2788</v>
      </c>
      <c r="E10503" s="540" t="s">
        <v>15347</v>
      </c>
      <c r="F10503" s="556">
        <v>17970000</v>
      </c>
      <c r="G10503" s="541">
        <v>2023</v>
      </c>
      <c r="H10503" s="542">
        <f>VLOOKUP(G10503,[3]잔가율!$B$3:$C$33,2,FALSE)</f>
        <v>0.82599999999999996</v>
      </c>
      <c r="I10503" s="552">
        <f t="shared" si="164"/>
        <v>14843220</v>
      </c>
    </row>
    <row r="10504" spans="1:9">
      <c r="A10504" s="539">
        <v>10503</v>
      </c>
      <c r="B10504" s="540" t="s">
        <v>8534</v>
      </c>
      <c r="C10504" s="540" t="s">
        <v>12384</v>
      </c>
      <c r="D10504" s="540" t="s">
        <v>2788</v>
      </c>
      <c r="E10504" s="540" t="s">
        <v>15348</v>
      </c>
      <c r="F10504" s="556">
        <v>18160000</v>
      </c>
      <c r="G10504" s="541">
        <v>2023</v>
      </c>
      <c r="H10504" s="542">
        <f>VLOOKUP(G10504,[3]잔가율!$B$3:$C$33,2,FALSE)</f>
        <v>0.82599999999999996</v>
      </c>
      <c r="I10504" s="552">
        <f t="shared" si="164"/>
        <v>15000160</v>
      </c>
    </row>
    <row r="10505" spans="1:9">
      <c r="A10505" s="539">
        <v>10504</v>
      </c>
      <c r="B10505" s="540" t="s">
        <v>8534</v>
      </c>
      <c r="C10505" s="540" t="s">
        <v>12384</v>
      </c>
      <c r="D10505" s="540" t="s">
        <v>2788</v>
      </c>
      <c r="E10505" s="540" t="s">
        <v>15349</v>
      </c>
      <c r="F10505" s="556">
        <v>17480000</v>
      </c>
      <c r="G10505" s="541">
        <v>2023</v>
      </c>
      <c r="H10505" s="542">
        <f>VLOOKUP(G10505,[3]잔가율!$B$3:$C$33,2,FALSE)</f>
        <v>0.82599999999999996</v>
      </c>
      <c r="I10505" s="552">
        <f t="shared" si="164"/>
        <v>14438480</v>
      </c>
    </row>
    <row r="10506" spans="1:9">
      <c r="A10506" s="539">
        <v>10505</v>
      </c>
      <c r="B10506" s="540" t="s">
        <v>8534</v>
      </c>
      <c r="C10506" s="540" t="s">
        <v>12384</v>
      </c>
      <c r="D10506" s="540" t="s">
        <v>2788</v>
      </c>
      <c r="E10506" s="540" t="s">
        <v>15350</v>
      </c>
      <c r="F10506" s="556">
        <v>17370000</v>
      </c>
      <c r="G10506" s="541">
        <v>2023</v>
      </c>
      <c r="H10506" s="542">
        <f>VLOOKUP(G10506,[3]잔가율!$B$3:$C$33,2,FALSE)</f>
        <v>0.82599999999999996</v>
      </c>
      <c r="I10506" s="552">
        <f t="shared" si="164"/>
        <v>14347620</v>
      </c>
    </row>
    <row r="10507" spans="1:9">
      <c r="A10507" s="539">
        <v>10506</v>
      </c>
      <c r="B10507" s="540" t="s">
        <v>8534</v>
      </c>
      <c r="C10507" s="540" t="s">
        <v>12384</v>
      </c>
      <c r="D10507" s="540" t="s">
        <v>2788</v>
      </c>
      <c r="E10507" s="540" t="s">
        <v>15351</v>
      </c>
      <c r="F10507" s="556">
        <v>16700000</v>
      </c>
      <c r="G10507" s="541">
        <v>2023</v>
      </c>
      <c r="H10507" s="542">
        <f>VLOOKUP(G10507,[3]잔가율!$B$3:$C$33,2,FALSE)</f>
        <v>0.82599999999999996</v>
      </c>
      <c r="I10507" s="552">
        <f t="shared" si="164"/>
        <v>13794200</v>
      </c>
    </row>
    <row r="10508" spans="1:9">
      <c r="A10508" s="539">
        <v>10507</v>
      </c>
      <c r="B10508" s="540" t="s">
        <v>8534</v>
      </c>
      <c r="C10508" s="540" t="s">
        <v>12384</v>
      </c>
      <c r="D10508" s="540" t="s">
        <v>2788</v>
      </c>
      <c r="E10508" s="540" t="s">
        <v>15352</v>
      </c>
      <c r="F10508" s="556">
        <v>17070000</v>
      </c>
      <c r="G10508" s="541">
        <v>2023</v>
      </c>
      <c r="H10508" s="542">
        <f>VLOOKUP(G10508,[3]잔가율!$B$3:$C$33,2,FALSE)</f>
        <v>0.82599999999999996</v>
      </c>
      <c r="I10508" s="552">
        <f t="shared" si="164"/>
        <v>14099820</v>
      </c>
    </row>
    <row r="10509" spans="1:9">
      <c r="A10509" s="539">
        <v>10508</v>
      </c>
      <c r="B10509" s="540" t="s">
        <v>8534</v>
      </c>
      <c r="C10509" s="540" t="s">
        <v>12384</v>
      </c>
      <c r="D10509" s="540" t="s">
        <v>2788</v>
      </c>
      <c r="E10509" s="540" t="s">
        <v>15353</v>
      </c>
      <c r="F10509" s="556">
        <v>16440000</v>
      </c>
      <c r="G10509" s="541">
        <v>2023</v>
      </c>
      <c r="H10509" s="542">
        <f>VLOOKUP(G10509,[3]잔가율!$B$3:$C$33,2,FALSE)</f>
        <v>0.82599999999999996</v>
      </c>
      <c r="I10509" s="552">
        <f t="shared" si="164"/>
        <v>13579440</v>
      </c>
    </row>
    <row r="10510" spans="1:9">
      <c r="A10510" s="539">
        <v>10509</v>
      </c>
      <c r="B10510" s="540" t="s">
        <v>8534</v>
      </c>
      <c r="C10510" s="540" t="s">
        <v>12384</v>
      </c>
      <c r="D10510" s="540" t="s">
        <v>2788</v>
      </c>
      <c r="E10510" s="540" t="s">
        <v>15354</v>
      </c>
      <c r="F10510" s="556">
        <v>16410000</v>
      </c>
      <c r="G10510" s="541">
        <v>2023</v>
      </c>
      <c r="H10510" s="542">
        <f>VLOOKUP(G10510,[3]잔가율!$B$3:$C$33,2,FALSE)</f>
        <v>0.82599999999999996</v>
      </c>
      <c r="I10510" s="552">
        <f t="shared" si="164"/>
        <v>13554660</v>
      </c>
    </row>
    <row r="10511" spans="1:9">
      <c r="A10511" s="539">
        <v>10510</v>
      </c>
      <c r="B10511" s="540" t="s">
        <v>8534</v>
      </c>
      <c r="C10511" s="540" t="s">
        <v>12384</v>
      </c>
      <c r="D10511" s="540" t="s">
        <v>2788</v>
      </c>
      <c r="E10511" s="540" t="s">
        <v>15355</v>
      </c>
      <c r="F10511" s="556">
        <v>13460000</v>
      </c>
      <c r="G10511" s="541">
        <v>2023</v>
      </c>
      <c r="H10511" s="542">
        <f>VLOOKUP(G10511,[3]잔가율!$B$3:$C$33,2,FALSE)</f>
        <v>0.82599999999999996</v>
      </c>
      <c r="I10511" s="552">
        <f t="shared" si="164"/>
        <v>11117960</v>
      </c>
    </row>
    <row r="10512" spans="1:9">
      <c r="A10512" s="539">
        <v>10511</v>
      </c>
      <c r="B10512" s="540" t="s">
        <v>8534</v>
      </c>
      <c r="C10512" s="540" t="s">
        <v>12384</v>
      </c>
      <c r="D10512" s="540" t="s">
        <v>2788</v>
      </c>
      <c r="E10512" s="540" t="s">
        <v>15356</v>
      </c>
      <c r="F10512" s="556">
        <v>13460000</v>
      </c>
      <c r="G10512" s="541">
        <v>2023</v>
      </c>
      <c r="H10512" s="542">
        <f>VLOOKUP(G10512,[3]잔가율!$B$3:$C$33,2,FALSE)</f>
        <v>0.82599999999999996</v>
      </c>
      <c r="I10512" s="552">
        <f t="shared" si="164"/>
        <v>11117960</v>
      </c>
    </row>
    <row r="10513" spans="1:9">
      <c r="A10513" s="539">
        <v>10512</v>
      </c>
      <c r="B10513" s="540" t="s">
        <v>8534</v>
      </c>
      <c r="C10513" s="540" t="s">
        <v>12384</v>
      </c>
      <c r="D10513" s="540" t="s">
        <v>2788</v>
      </c>
      <c r="E10513" s="540" t="s">
        <v>15357</v>
      </c>
      <c r="F10513" s="556">
        <v>13420000</v>
      </c>
      <c r="G10513" s="541">
        <v>2023</v>
      </c>
      <c r="H10513" s="542">
        <f>VLOOKUP(G10513,[3]잔가율!$B$3:$C$33,2,FALSE)</f>
        <v>0.82599999999999996</v>
      </c>
      <c r="I10513" s="552">
        <f t="shared" si="164"/>
        <v>11084920</v>
      </c>
    </row>
    <row r="10514" spans="1:9">
      <c r="A10514" s="539">
        <v>10513</v>
      </c>
      <c r="B10514" s="540" t="s">
        <v>8534</v>
      </c>
      <c r="C10514" s="540" t="s">
        <v>12384</v>
      </c>
      <c r="D10514" s="540" t="s">
        <v>2788</v>
      </c>
      <c r="E10514" s="540" t="s">
        <v>15358</v>
      </c>
      <c r="F10514" s="556">
        <v>13610000</v>
      </c>
      <c r="G10514" s="541">
        <v>2023</v>
      </c>
      <c r="H10514" s="542">
        <f>VLOOKUP(G10514,[3]잔가율!$B$3:$C$33,2,FALSE)</f>
        <v>0.82599999999999996</v>
      </c>
      <c r="I10514" s="552">
        <f t="shared" si="164"/>
        <v>11241860</v>
      </c>
    </row>
    <row r="10515" spans="1:9">
      <c r="A10515" s="539">
        <v>10514</v>
      </c>
      <c r="B10515" s="540" t="s">
        <v>8534</v>
      </c>
      <c r="C10515" s="540" t="s">
        <v>12384</v>
      </c>
      <c r="D10515" s="540" t="s">
        <v>2788</v>
      </c>
      <c r="E10515" s="540" t="s">
        <v>15359</v>
      </c>
      <c r="F10515" s="556">
        <v>14060000</v>
      </c>
      <c r="G10515" s="541">
        <v>2023</v>
      </c>
      <c r="H10515" s="542">
        <f>VLOOKUP(G10515,[3]잔가율!$B$3:$C$33,2,FALSE)</f>
        <v>0.82599999999999996</v>
      </c>
      <c r="I10515" s="552">
        <f t="shared" si="164"/>
        <v>11613560</v>
      </c>
    </row>
    <row r="10516" spans="1:9">
      <c r="A10516" s="539">
        <v>10515</v>
      </c>
      <c r="B10516" s="540" t="s">
        <v>8534</v>
      </c>
      <c r="C10516" s="540" t="s">
        <v>12384</v>
      </c>
      <c r="D10516" s="540" t="s">
        <v>2788</v>
      </c>
      <c r="E10516" s="540" t="s">
        <v>15360</v>
      </c>
      <c r="F10516" s="556">
        <v>16370000</v>
      </c>
      <c r="G10516" s="541">
        <v>2023</v>
      </c>
      <c r="H10516" s="542">
        <f>VLOOKUP(G10516,[3]잔가율!$B$3:$C$33,2,FALSE)</f>
        <v>0.82599999999999996</v>
      </c>
      <c r="I10516" s="552">
        <f t="shared" si="164"/>
        <v>13521620</v>
      </c>
    </row>
    <row r="10517" spans="1:9">
      <c r="A10517" s="539">
        <v>10516</v>
      </c>
      <c r="B10517" s="540" t="s">
        <v>8534</v>
      </c>
      <c r="C10517" s="540" t="s">
        <v>12384</v>
      </c>
      <c r="D10517" s="540" t="s">
        <v>2788</v>
      </c>
      <c r="E10517" s="540" t="s">
        <v>15361</v>
      </c>
      <c r="F10517" s="556">
        <v>17060000</v>
      </c>
      <c r="G10517" s="541">
        <v>2023</v>
      </c>
      <c r="H10517" s="542">
        <f>VLOOKUP(G10517,[3]잔가율!$B$3:$C$33,2,FALSE)</f>
        <v>0.82599999999999996</v>
      </c>
      <c r="I10517" s="552">
        <f t="shared" si="164"/>
        <v>14091560</v>
      </c>
    </row>
    <row r="10518" spans="1:9">
      <c r="A10518" s="539">
        <v>10517</v>
      </c>
      <c r="B10518" s="540" t="s">
        <v>8534</v>
      </c>
      <c r="C10518" s="540" t="s">
        <v>12384</v>
      </c>
      <c r="D10518" s="540" t="s">
        <v>2788</v>
      </c>
      <c r="E10518" s="540" t="s">
        <v>15362</v>
      </c>
      <c r="F10518" s="556">
        <v>16170000</v>
      </c>
      <c r="G10518" s="541">
        <v>2023</v>
      </c>
      <c r="H10518" s="542">
        <f>VLOOKUP(G10518,[3]잔가율!$B$3:$C$33,2,FALSE)</f>
        <v>0.82599999999999996</v>
      </c>
      <c r="I10518" s="552">
        <f t="shared" si="164"/>
        <v>13356420</v>
      </c>
    </row>
    <row r="10519" spans="1:9">
      <c r="A10519" s="539">
        <v>10518</v>
      </c>
      <c r="B10519" s="540" t="s">
        <v>8534</v>
      </c>
      <c r="C10519" s="540" t="s">
        <v>12384</v>
      </c>
      <c r="D10519" s="540" t="s">
        <v>2788</v>
      </c>
      <c r="E10519" s="540" t="s">
        <v>15363</v>
      </c>
      <c r="F10519" s="556">
        <v>16110000</v>
      </c>
      <c r="G10519" s="541">
        <v>2023</v>
      </c>
      <c r="H10519" s="542">
        <f>VLOOKUP(G10519,[3]잔가율!$B$3:$C$33,2,FALSE)</f>
        <v>0.82599999999999996</v>
      </c>
      <c r="I10519" s="552">
        <f t="shared" si="164"/>
        <v>13306860</v>
      </c>
    </row>
    <row r="10520" spans="1:9">
      <c r="A10520" s="539">
        <v>10519</v>
      </c>
      <c r="B10520" s="540" t="s">
        <v>8534</v>
      </c>
      <c r="C10520" s="540" t="s">
        <v>12384</v>
      </c>
      <c r="D10520" s="540" t="s">
        <v>2788</v>
      </c>
      <c r="E10520" s="540" t="s">
        <v>15364</v>
      </c>
      <c r="F10520" s="556">
        <v>16460000</v>
      </c>
      <c r="G10520" s="541">
        <v>2023</v>
      </c>
      <c r="H10520" s="542">
        <f>VLOOKUP(G10520,[3]잔가율!$B$3:$C$33,2,FALSE)</f>
        <v>0.82599999999999996</v>
      </c>
      <c r="I10520" s="552">
        <f t="shared" si="164"/>
        <v>13595960</v>
      </c>
    </row>
    <row r="10521" spans="1:9">
      <c r="A10521" s="539">
        <v>10520</v>
      </c>
      <c r="B10521" s="540" t="s">
        <v>8534</v>
      </c>
      <c r="C10521" s="540" t="s">
        <v>12384</v>
      </c>
      <c r="D10521" s="540" t="s">
        <v>2788</v>
      </c>
      <c r="E10521" s="540" t="s">
        <v>15365</v>
      </c>
      <c r="F10521" s="556">
        <v>16160000</v>
      </c>
      <c r="G10521" s="541">
        <v>2023</v>
      </c>
      <c r="H10521" s="542">
        <f>VLOOKUP(G10521,[3]잔가율!$B$3:$C$33,2,FALSE)</f>
        <v>0.82599999999999996</v>
      </c>
      <c r="I10521" s="552">
        <f t="shared" si="164"/>
        <v>13348160</v>
      </c>
    </row>
    <row r="10522" spans="1:9">
      <c r="A10522" s="539">
        <v>10521</v>
      </c>
      <c r="B10522" s="540" t="s">
        <v>8534</v>
      </c>
      <c r="C10522" s="540" t="s">
        <v>12384</v>
      </c>
      <c r="D10522" s="540" t="s">
        <v>2788</v>
      </c>
      <c r="E10522" s="540" t="s">
        <v>15366</v>
      </c>
      <c r="F10522" s="556">
        <v>17100000</v>
      </c>
      <c r="G10522" s="541">
        <v>2023</v>
      </c>
      <c r="H10522" s="542">
        <f>VLOOKUP(G10522,[3]잔가율!$B$3:$C$33,2,FALSE)</f>
        <v>0.82599999999999996</v>
      </c>
      <c r="I10522" s="552">
        <f t="shared" si="164"/>
        <v>14124600</v>
      </c>
    </row>
    <row r="10523" spans="1:9">
      <c r="A10523" s="539">
        <v>10522</v>
      </c>
      <c r="B10523" s="540" t="s">
        <v>8534</v>
      </c>
      <c r="C10523" s="540" t="s">
        <v>12384</v>
      </c>
      <c r="D10523" s="540" t="s">
        <v>2788</v>
      </c>
      <c r="E10523" s="540" t="s">
        <v>15367</v>
      </c>
      <c r="F10523" s="556">
        <v>17360000</v>
      </c>
      <c r="G10523" s="541">
        <v>2023</v>
      </c>
      <c r="H10523" s="542">
        <f>VLOOKUP(G10523,[3]잔가율!$B$3:$C$33,2,FALSE)</f>
        <v>0.82599999999999996</v>
      </c>
      <c r="I10523" s="552">
        <f t="shared" si="164"/>
        <v>14339360</v>
      </c>
    </row>
    <row r="10524" spans="1:9">
      <c r="A10524" s="539">
        <v>10523</v>
      </c>
      <c r="B10524" s="540" t="s">
        <v>8534</v>
      </c>
      <c r="C10524" s="540" t="s">
        <v>12384</v>
      </c>
      <c r="D10524" s="540" t="s">
        <v>2788</v>
      </c>
      <c r="E10524" s="540" t="s">
        <v>15368</v>
      </c>
      <c r="F10524" s="556">
        <v>17430000</v>
      </c>
      <c r="G10524" s="541">
        <v>2023</v>
      </c>
      <c r="H10524" s="542">
        <f>VLOOKUP(G10524,[3]잔가율!$B$3:$C$33,2,FALSE)</f>
        <v>0.82599999999999996</v>
      </c>
      <c r="I10524" s="552">
        <f t="shared" si="164"/>
        <v>14397180</v>
      </c>
    </row>
    <row r="10525" spans="1:9">
      <c r="A10525" s="539">
        <v>10524</v>
      </c>
      <c r="B10525" s="540" t="s">
        <v>8534</v>
      </c>
      <c r="C10525" s="540" t="s">
        <v>12384</v>
      </c>
      <c r="D10525" s="540" t="s">
        <v>2788</v>
      </c>
      <c r="E10525" s="540" t="s">
        <v>15369</v>
      </c>
      <c r="F10525" s="556">
        <v>16920000</v>
      </c>
      <c r="G10525" s="541">
        <v>2023</v>
      </c>
      <c r="H10525" s="542">
        <f>VLOOKUP(G10525,[3]잔가율!$B$3:$C$33,2,FALSE)</f>
        <v>0.82599999999999996</v>
      </c>
      <c r="I10525" s="552">
        <f t="shared" si="164"/>
        <v>13975920</v>
      </c>
    </row>
    <row r="10526" spans="1:9">
      <c r="A10526" s="539">
        <v>10525</v>
      </c>
      <c r="B10526" s="540" t="s">
        <v>8534</v>
      </c>
      <c r="C10526" s="540" t="s">
        <v>12384</v>
      </c>
      <c r="D10526" s="540" t="s">
        <v>2788</v>
      </c>
      <c r="E10526" s="540" t="s">
        <v>15370</v>
      </c>
      <c r="F10526" s="556">
        <v>16060000</v>
      </c>
      <c r="G10526" s="541">
        <v>2023</v>
      </c>
      <c r="H10526" s="542">
        <f>VLOOKUP(G10526,[3]잔가율!$B$3:$C$33,2,FALSE)</f>
        <v>0.82599999999999996</v>
      </c>
      <c r="I10526" s="552">
        <f t="shared" si="164"/>
        <v>13265560</v>
      </c>
    </row>
    <row r="10527" spans="1:9">
      <c r="A10527" s="539">
        <v>10526</v>
      </c>
      <c r="B10527" s="540" t="s">
        <v>8534</v>
      </c>
      <c r="C10527" s="540" t="s">
        <v>12384</v>
      </c>
      <c r="D10527" s="540" t="s">
        <v>2788</v>
      </c>
      <c r="E10527" s="540" t="s">
        <v>15371</v>
      </c>
      <c r="F10527" s="556">
        <v>16880000</v>
      </c>
      <c r="G10527" s="541">
        <v>2023</v>
      </c>
      <c r="H10527" s="542">
        <f>VLOOKUP(G10527,[3]잔가율!$B$3:$C$33,2,FALSE)</f>
        <v>0.82599999999999996</v>
      </c>
      <c r="I10527" s="552">
        <f t="shared" si="164"/>
        <v>13942880</v>
      </c>
    </row>
    <row r="10528" spans="1:9">
      <c r="A10528" s="539">
        <v>10527</v>
      </c>
      <c r="B10528" s="540" t="s">
        <v>8534</v>
      </c>
      <c r="C10528" s="540" t="s">
        <v>12384</v>
      </c>
      <c r="D10528" s="540" t="s">
        <v>2788</v>
      </c>
      <c r="E10528" s="540" t="s">
        <v>15372</v>
      </c>
      <c r="F10528" s="556">
        <v>15500000</v>
      </c>
      <c r="G10528" s="541">
        <v>2023</v>
      </c>
      <c r="H10528" s="542">
        <f>VLOOKUP(G10528,[3]잔가율!$B$3:$C$33,2,FALSE)</f>
        <v>0.82599999999999996</v>
      </c>
      <c r="I10528" s="552">
        <f t="shared" si="164"/>
        <v>12803000</v>
      </c>
    </row>
    <row r="10529" spans="1:9">
      <c r="A10529" s="539">
        <v>10528</v>
      </c>
      <c r="B10529" s="540" t="s">
        <v>8534</v>
      </c>
      <c r="C10529" s="540" t="s">
        <v>12384</v>
      </c>
      <c r="D10529" s="540" t="s">
        <v>2788</v>
      </c>
      <c r="E10529" s="540" t="s">
        <v>15373</v>
      </c>
      <c r="F10529" s="556">
        <v>16430000</v>
      </c>
      <c r="G10529" s="541">
        <v>2023</v>
      </c>
      <c r="H10529" s="542">
        <f>VLOOKUP(G10529,[3]잔가율!$B$3:$C$33,2,FALSE)</f>
        <v>0.82599999999999996</v>
      </c>
      <c r="I10529" s="552">
        <f t="shared" si="164"/>
        <v>13571180</v>
      </c>
    </row>
    <row r="10530" spans="1:9">
      <c r="A10530" s="539">
        <v>10529</v>
      </c>
      <c r="B10530" s="540" t="s">
        <v>8534</v>
      </c>
      <c r="C10530" s="540" t="s">
        <v>12384</v>
      </c>
      <c r="D10530" s="540" t="s">
        <v>2788</v>
      </c>
      <c r="E10530" s="540" t="s">
        <v>15374</v>
      </c>
      <c r="F10530" s="556">
        <v>15490000</v>
      </c>
      <c r="G10530" s="541">
        <v>2023</v>
      </c>
      <c r="H10530" s="542">
        <f>VLOOKUP(G10530,[3]잔가율!$B$3:$C$33,2,FALSE)</f>
        <v>0.82599999999999996</v>
      </c>
      <c r="I10530" s="552">
        <f t="shared" si="164"/>
        <v>12794740</v>
      </c>
    </row>
    <row r="10531" spans="1:9">
      <c r="A10531" s="539">
        <v>10530</v>
      </c>
      <c r="B10531" s="540" t="s">
        <v>8534</v>
      </c>
      <c r="C10531" s="540" t="s">
        <v>12384</v>
      </c>
      <c r="D10531" s="540" t="s">
        <v>2788</v>
      </c>
      <c r="E10531" s="540" t="s">
        <v>15375</v>
      </c>
      <c r="F10531" s="556">
        <v>15490000</v>
      </c>
      <c r="G10531" s="541">
        <v>2023</v>
      </c>
      <c r="H10531" s="542">
        <f>VLOOKUP(G10531,[3]잔가율!$B$3:$C$33,2,FALSE)</f>
        <v>0.82599999999999996</v>
      </c>
      <c r="I10531" s="552">
        <f t="shared" si="164"/>
        <v>12794740</v>
      </c>
    </row>
    <row r="10532" spans="1:9">
      <c r="A10532" s="539">
        <v>10531</v>
      </c>
      <c r="B10532" s="540" t="s">
        <v>8534</v>
      </c>
      <c r="C10532" s="540" t="s">
        <v>12384</v>
      </c>
      <c r="D10532" s="540" t="s">
        <v>2788</v>
      </c>
      <c r="E10532" s="540" t="s">
        <v>15376</v>
      </c>
      <c r="F10532" s="556">
        <v>15400000</v>
      </c>
      <c r="G10532" s="541">
        <v>2023</v>
      </c>
      <c r="H10532" s="542">
        <f>VLOOKUP(G10532,[3]잔가율!$B$3:$C$33,2,FALSE)</f>
        <v>0.82599999999999996</v>
      </c>
      <c r="I10532" s="552">
        <f t="shared" si="164"/>
        <v>12720400</v>
      </c>
    </row>
    <row r="10533" spans="1:9">
      <c r="A10533" s="539">
        <v>10532</v>
      </c>
      <c r="B10533" s="540" t="s">
        <v>8534</v>
      </c>
      <c r="C10533" s="540" t="s">
        <v>12384</v>
      </c>
      <c r="D10533" s="540" t="s">
        <v>2788</v>
      </c>
      <c r="E10533" s="540" t="s">
        <v>15377</v>
      </c>
      <c r="F10533" s="556">
        <v>15630000</v>
      </c>
      <c r="G10533" s="541">
        <v>2023</v>
      </c>
      <c r="H10533" s="542">
        <f>VLOOKUP(G10533,[3]잔가율!$B$3:$C$33,2,FALSE)</f>
        <v>0.82599999999999996</v>
      </c>
      <c r="I10533" s="552">
        <f t="shared" si="164"/>
        <v>12910380</v>
      </c>
    </row>
    <row r="10534" spans="1:9">
      <c r="A10534" s="539">
        <v>10533</v>
      </c>
      <c r="B10534" s="540" t="s">
        <v>8534</v>
      </c>
      <c r="C10534" s="540" t="s">
        <v>12384</v>
      </c>
      <c r="D10534" s="540" t="s">
        <v>2788</v>
      </c>
      <c r="E10534" s="540" t="s">
        <v>15378</v>
      </c>
      <c r="F10534" s="556">
        <v>14410000</v>
      </c>
      <c r="G10534" s="541">
        <v>2023</v>
      </c>
      <c r="H10534" s="542">
        <f>VLOOKUP(G10534,[3]잔가율!$B$3:$C$33,2,FALSE)</f>
        <v>0.82599999999999996</v>
      </c>
      <c r="I10534" s="552">
        <f t="shared" si="164"/>
        <v>11902660</v>
      </c>
    </row>
    <row r="10535" spans="1:9">
      <c r="A10535" s="539">
        <v>10534</v>
      </c>
      <c r="B10535" s="540" t="s">
        <v>8534</v>
      </c>
      <c r="C10535" s="540" t="s">
        <v>12384</v>
      </c>
      <c r="D10535" s="540" t="s">
        <v>2788</v>
      </c>
      <c r="E10535" s="540" t="s">
        <v>15379</v>
      </c>
      <c r="F10535" s="556">
        <v>13950000</v>
      </c>
      <c r="G10535" s="541">
        <v>2023</v>
      </c>
      <c r="H10535" s="542">
        <f>VLOOKUP(G10535,[3]잔가율!$B$3:$C$33,2,FALSE)</f>
        <v>0.82599999999999996</v>
      </c>
      <c r="I10535" s="552">
        <f t="shared" si="164"/>
        <v>11522700</v>
      </c>
    </row>
    <row r="10536" spans="1:9">
      <c r="A10536" s="539">
        <v>10535</v>
      </c>
      <c r="B10536" s="540" t="s">
        <v>8534</v>
      </c>
      <c r="C10536" s="540" t="s">
        <v>12384</v>
      </c>
      <c r="D10536" s="540" t="s">
        <v>2788</v>
      </c>
      <c r="E10536" s="540" t="s">
        <v>15380</v>
      </c>
      <c r="F10536" s="556">
        <v>16790000</v>
      </c>
      <c r="G10536" s="541">
        <v>2023</v>
      </c>
      <c r="H10536" s="542">
        <f>VLOOKUP(G10536,[3]잔가율!$B$3:$C$33,2,FALSE)</f>
        <v>0.82599999999999996</v>
      </c>
      <c r="I10536" s="552">
        <f t="shared" si="164"/>
        <v>13868540</v>
      </c>
    </row>
    <row r="10537" spans="1:9">
      <c r="A10537" s="539">
        <v>10536</v>
      </c>
      <c r="B10537" s="540" t="s">
        <v>8534</v>
      </c>
      <c r="C10537" s="540" t="s">
        <v>12384</v>
      </c>
      <c r="D10537" s="540" t="s">
        <v>2788</v>
      </c>
      <c r="E10537" s="540" t="s">
        <v>15381</v>
      </c>
      <c r="F10537" s="556">
        <v>13910000</v>
      </c>
      <c r="G10537" s="541">
        <v>2023</v>
      </c>
      <c r="H10537" s="542">
        <f>VLOOKUP(G10537,[3]잔가율!$B$3:$C$33,2,FALSE)</f>
        <v>0.82599999999999996</v>
      </c>
      <c r="I10537" s="552">
        <f t="shared" si="164"/>
        <v>11489660</v>
      </c>
    </row>
    <row r="10538" spans="1:9">
      <c r="A10538" s="539">
        <v>10537</v>
      </c>
      <c r="B10538" s="540" t="s">
        <v>8534</v>
      </c>
      <c r="C10538" s="540" t="s">
        <v>12384</v>
      </c>
      <c r="D10538" s="540" t="s">
        <v>2788</v>
      </c>
      <c r="E10538" s="540" t="s">
        <v>15382</v>
      </c>
      <c r="F10538" s="556">
        <v>23400000</v>
      </c>
      <c r="G10538" s="541">
        <v>2023</v>
      </c>
      <c r="H10538" s="542">
        <f>VLOOKUP(G10538,[3]잔가율!$B$3:$C$33,2,FALSE)</f>
        <v>0.82599999999999996</v>
      </c>
      <c r="I10538" s="552">
        <f t="shared" si="164"/>
        <v>19328400</v>
      </c>
    </row>
    <row r="10539" spans="1:9">
      <c r="A10539" s="539">
        <v>10538</v>
      </c>
      <c r="B10539" s="540" t="s">
        <v>8534</v>
      </c>
      <c r="C10539" s="540" t="s">
        <v>12384</v>
      </c>
      <c r="D10539" s="540" t="s">
        <v>2788</v>
      </c>
      <c r="E10539" s="540" t="s">
        <v>15383</v>
      </c>
      <c r="F10539" s="556">
        <v>21950000</v>
      </c>
      <c r="G10539" s="541">
        <v>2023</v>
      </c>
      <c r="H10539" s="542">
        <f>VLOOKUP(G10539,[3]잔가율!$B$3:$C$33,2,FALSE)</f>
        <v>0.82599999999999996</v>
      </c>
      <c r="I10539" s="552">
        <f t="shared" si="164"/>
        <v>18130700</v>
      </c>
    </row>
    <row r="10540" spans="1:9">
      <c r="A10540" s="539">
        <v>10539</v>
      </c>
      <c r="B10540" s="540" t="s">
        <v>8534</v>
      </c>
      <c r="C10540" s="540" t="s">
        <v>12384</v>
      </c>
      <c r="D10540" s="540" t="s">
        <v>2788</v>
      </c>
      <c r="E10540" s="540" t="s">
        <v>15384</v>
      </c>
      <c r="F10540" s="556">
        <v>20610000</v>
      </c>
      <c r="G10540" s="541">
        <v>2023</v>
      </c>
      <c r="H10540" s="542">
        <f>VLOOKUP(G10540,[3]잔가율!$B$3:$C$33,2,FALSE)</f>
        <v>0.82599999999999996</v>
      </c>
      <c r="I10540" s="552">
        <f t="shared" si="164"/>
        <v>17023860</v>
      </c>
    </row>
    <row r="10541" spans="1:9">
      <c r="A10541" s="539">
        <v>10540</v>
      </c>
      <c r="B10541" s="544" t="s">
        <v>8534</v>
      </c>
      <c r="C10541" s="544" t="s">
        <v>12384</v>
      </c>
      <c r="D10541" s="544" t="s">
        <v>2788</v>
      </c>
      <c r="E10541" s="544" t="s">
        <v>15385</v>
      </c>
      <c r="F10541" s="559">
        <v>20690000</v>
      </c>
      <c r="G10541" s="541">
        <v>2023</v>
      </c>
      <c r="H10541" s="542">
        <f>VLOOKUP(G10541,[3]잔가율!$B$3:$C$33,2,FALSE)</f>
        <v>0.82599999999999996</v>
      </c>
      <c r="I10541" s="552">
        <f t="shared" si="164"/>
        <v>17089940</v>
      </c>
    </row>
    <row r="10542" spans="1:9">
      <c r="A10542" s="539">
        <v>10541</v>
      </c>
      <c r="B10542" s="540" t="s">
        <v>8534</v>
      </c>
      <c r="C10542" s="540" t="s">
        <v>12384</v>
      </c>
      <c r="D10542" s="540" t="s">
        <v>2788</v>
      </c>
      <c r="E10542" s="540" t="s">
        <v>15386</v>
      </c>
      <c r="F10542" s="556">
        <v>22390000</v>
      </c>
      <c r="G10542" s="541">
        <v>2023</v>
      </c>
      <c r="H10542" s="542">
        <f>VLOOKUP(G10542,[3]잔가율!$B$3:$C$33,2,FALSE)</f>
        <v>0.82599999999999996</v>
      </c>
      <c r="I10542" s="552">
        <f t="shared" si="164"/>
        <v>18494140</v>
      </c>
    </row>
    <row r="10543" spans="1:9">
      <c r="A10543" s="539">
        <v>10542</v>
      </c>
      <c r="B10543" s="544" t="s">
        <v>8534</v>
      </c>
      <c r="C10543" s="544" t="s">
        <v>12384</v>
      </c>
      <c r="D10543" s="544" t="s">
        <v>2788</v>
      </c>
      <c r="E10543" s="544" t="s">
        <v>15387</v>
      </c>
      <c r="F10543" s="559">
        <v>16480000</v>
      </c>
      <c r="G10543" s="541">
        <v>2023</v>
      </c>
      <c r="H10543" s="542">
        <f>VLOOKUP(G10543,[3]잔가율!$B$3:$C$33,2,FALSE)</f>
        <v>0.82599999999999996</v>
      </c>
      <c r="I10543" s="552">
        <f t="shared" si="164"/>
        <v>13612480</v>
      </c>
    </row>
    <row r="10544" spans="1:9">
      <c r="A10544" s="539">
        <v>10543</v>
      </c>
      <c r="B10544" s="540" t="s">
        <v>8534</v>
      </c>
      <c r="C10544" s="540" t="s">
        <v>12384</v>
      </c>
      <c r="D10544" s="540" t="s">
        <v>2788</v>
      </c>
      <c r="E10544" s="540" t="s">
        <v>15388</v>
      </c>
      <c r="F10544" s="556">
        <v>16860000</v>
      </c>
      <c r="G10544" s="541">
        <v>2023</v>
      </c>
      <c r="H10544" s="542">
        <f>VLOOKUP(G10544,[3]잔가율!$B$3:$C$33,2,FALSE)</f>
        <v>0.82599999999999996</v>
      </c>
      <c r="I10544" s="552">
        <f t="shared" si="164"/>
        <v>13926360</v>
      </c>
    </row>
    <row r="10545" spans="1:9">
      <c r="A10545" s="539">
        <v>10544</v>
      </c>
      <c r="B10545" s="540" t="s">
        <v>8534</v>
      </c>
      <c r="C10545" s="540" t="s">
        <v>12384</v>
      </c>
      <c r="D10545" s="540" t="s">
        <v>2788</v>
      </c>
      <c r="E10545" s="540" t="s">
        <v>15389</v>
      </c>
      <c r="F10545" s="556">
        <v>20340000</v>
      </c>
      <c r="G10545" s="541">
        <v>2023</v>
      </c>
      <c r="H10545" s="542">
        <f>VLOOKUP(G10545,[3]잔가율!$B$3:$C$33,2,FALSE)</f>
        <v>0.82599999999999996</v>
      </c>
      <c r="I10545" s="552">
        <f t="shared" si="164"/>
        <v>16800840</v>
      </c>
    </row>
    <row r="10546" spans="1:9">
      <c r="A10546" s="539">
        <v>10545</v>
      </c>
      <c r="B10546" s="540" t="s">
        <v>8534</v>
      </c>
      <c r="C10546" s="540" t="s">
        <v>12384</v>
      </c>
      <c r="D10546" s="540" t="s">
        <v>2788</v>
      </c>
      <c r="E10546" s="540" t="s">
        <v>15390</v>
      </c>
      <c r="F10546" s="556">
        <v>20290000</v>
      </c>
      <c r="G10546" s="541">
        <v>2023</v>
      </c>
      <c r="H10546" s="542">
        <f>VLOOKUP(G10546,[3]잔가율!$B$3:$C$33,2,FALSE)</f>
        <v>0.82599999999999996</v>
      </c>
      <c r="I10546" s="552">
        <f t="shared" si="164"/>
        <v>16759540</v>
      </c>
    </row>
    <row r="10547" spans="1:9">
      <c r="A10547" s="539">
        <v>10546</v>
      </c>
      <c r="B10547" s="544" t="s">
        <v>8534</v>
      </c>
      <c r="C10547" s="544" t="s">
        <v>12384</v>
      </c>
      <c r="D10547" s="544" t="s">
        <v>2788</v>
      </c>
      <c r="E10547" s="544" t="s">
        <v>15391</v>
      </c>
      <c r="F10547" s="559">
        <v>20470000</v>
      </c>
      <c r="G10547" s="541">
        <v>2023</v>
      </c>
      <c r="H10547" s="542">
        <f>VLOOKUP(G10547,[3]잔가율!$B$3:$C$33,2,FALSE)</f>
        <v>0.82599999999999996</v>
      </c>
      <c r="I10547" s="552">
        <f t="shared" si="164"/>
        <v>16908220</v>
      </c>
    </row>
    <row r="10548" spans="1:9">
      <c r="A10548" s="539">
        <v>10547</v>
      </c>
      <c r="B10548" s="540" t="s">
        <v>8534</v>
      </c>
      <c r="C10548" s="540" t="s">
        <v>12384</v>
      </c>
      <c r="D10548" s="540" t="s">
        <v>2788</v>
      </c>
      <c r="E10548" s="540" t="s">
        <v>15392</v>
      </c>
      <c r="F10548" s="556">
        <v>20400000</v>
      </c>
      <c r="G10548" s="541">
        <v>2023</v>
      </c>
      <c r="H10548" s="542">
        <f>VLOOKUP(G10548,[3]잔가율!$B$3:$C$33,2,FALSE)</f>
        <v>0.82599999999999996</v>
      </c>
      <c r="I10548" s="552">
        <f t="shared" si="164"/>
        <v>16850400</v>
      </c>
    </row>
    <row r="10549" spans="1:9">
      <c r="A10549" s="539">
        <v>10548</v>
      </c>
      <c r="B10549" s="540" t="s">
        <v>8534</v>
      </c>
      <c r="C10549" s="540" t="s">
        <v>12384</v>
      </c>
      <c r="D10549" s="540" t="s">
        <v>2788</v>
      </c>
      <c r="E10549" s="540" t="s">
        <v>15393</v>
      </c>
      <c r="F10549" s="556">
        <v>18890000</v>
      </c>
      <c r="G10549" s="541">
        <v>2023</v>
      </c>
      <c r="H10549" s="542">
        <f>VLOOKUP(G10549,[3]잔가율!$B$3:$C$33,2,FALSE)</f>
        <v>0.82599999999999996</v>
      </c>
      <c r="I10549" s="552">
        <f t="shared" si="164"/>
        <v>15603140</v>
      </c>
    </row>
    <row r="10550" spans="1:9">
      <c r="A10550" s="539">
        <v>10549</v>
      </c>
      <c r="B10550" s="540" t="s">
        <v>8534</v>
      </c>
      <c r="C10550" s="540" t="s">
        <v>12384</v>
      </c>
      <c r="D10550" s="540" t="s">
        <v>2788</v>
      </c>
      <c r="E10550" s="540" t="s">
        <v>15394</v>
      </c>
      <c r="F10550" s="556">
        <v>18600000</v>
      </c>
      <c r="G10550" s="541">
        <v>2023</v>
      </c>
      <c r="H10550" s="542">
        <f>VLOOKUP(G10550,[3]잔가율!$B$3:$C$33,2,FALSE)</f>
        <v>0.82599999999999996</v>
      </c>
      <c r="I10550" s="552">
        <f t="shared" si="164"/>
        <v>15363600</v>
      </c>
    </row>
    <row r="10551" spans="1:9">
      <c r="A10551" s="539">
        <v>10550</v>
      </c>
      <c r="B10551" s="540" t="s">
        <v>8534</v>
      </c>
      <c r="C10551" s="540" t="s">
        <v>12384</v>
      </c>
      <c r="D10551" s="540" t="s">
        <v>2788</v>
      </c>
      <c r="E10551" s="540" t="s">
        <v>15395</v>
      </c>
      <c r="F10551" s="556">
        <v>18540000</v>
      </c>
      <c r="G10551" s="541">
        <v>2023</v>
      </c>
      <c r="H10551" s="542">
        <f>VLOOKUP(G10551,[3]잔가율!$B$3:$C$33,2,FALSE)</f>
        <v>0.82599999999999996</v>
      </c>
      <c r="I10551" s="552">
        <f t="shared" si="164"/>
        <v>15314040</v>
      </c>
    </row>
    <row r="10552" spans="1:9">
      <c r="A10552" s="539">
        <v>10551</v>
      </c>
      <c r="B10552" s="540" t="s">
        <v>8534</v>
      </c>
      <c r="C10552" s="540" t="s">
        <v>12384</v>
      </c>
      <c r="D10552" s="540" t="s">
        <v>2788</v>
      </c>
      <c r="E10552" s="540" t="s">
        <v>15396</v>
      </c>
      <c r="F10552" s="556">
        <v>18960000</v>
      </c>
      <c r="G10552" s="541">
        <v>2023</v>
      </c>
      <c r="H10552" s="542">
        <f>VLOOKUP(G10552,[3]잔가율!$B$3:$C$33,2,FALSE)</f>
        <v>0.82599999999999996</v>
      </c>
      <c r="I10552" s="552">
        <f t="shared" si="164"/>
        <v>15660960</v>
      </c>
    </row>
    <row r="10553" spans="1:9">
      <c r="A10553" s="539">
        <v>10552</v>
      </c>
      <c r="B10553" s="540" t="s">
        <v>8534</v>
      </c>
      <c r="C10553" s="540" t="s">
        <v>12384</v>
      </c>
      <c r="D10553" s="540" t="s">
        <v>2788</v>
      </c>
      <c r="E10553" s="540" t="s">
        <v>15397</v>
      </c>
      <c r="F10553" s="556">
        <v>19670000</v>
      </c>
      <c r="G10553" s="541">
        <v>2023</v>
      </c>
      <c r="H10553" s="542">
        <f>VLOOKUP(G10553,[3]잔가율!$B$3:$C$33,2,FALSE)</f>
        <v>0.82599999999999996</v>
      </c>
      <c r="I10553" s="552">
        <f t="shared" si="164"/>
        <v>16247420</v>
      </c>
    </row>
    <row r="10554" spans="1:9">
      <c r="A10554" s="539">
        <v>10553</v>
      </c>
      <c r="B10554" s="540" t="s">
        <v>8534</v>
      </c>
      <c r="C10554" s="540" t="s">
        <v>12384</v>
      </c>
      <c r="D10554" s="540" t="s">
        <v>2788</v>
      </c>
      <c r="E10554" s="540" t="s">
        <v>15398</v>
      </c>
      <c r="F10554" s="556">
        <v>21630000</v>
      </c>
      <c r="G10554" s="541">
        <v>2023</v>
      </c>
      <c r="H10554" s="542">
        <f>VLOOKUP(G10554,[3]잔가율!$B$3:$C$33,2,FALSE)</f>
        <v>0.82599999999999996</v>
      </c>
      <c r="I10554" s="552">
        <f t="shared" si="164"/>
        <v>17866380</v>
      </c>
    </row>
    <row r="10555" spans="1:9">
      <c r="A10555" s="539">
        <v>10554</v>
      </c>
      <c r="B10555" s="540" t="s">
        <v>8534</v>
      </c>
      <c r="C10555" s="540" t="s">
        <v>12384</v>
      </c>
      <c r="D10555" s="540" t="s">
        <v>2788</v>
      </c>
      <c r="E10555" s="540" t="s">
        <v>15399</v>
      </c>
      <c r="F10555" s="556">
        <v>15740000</v>
      </c>
      <c r="G10555" s="541">
        <v>2023</v>
      </c>
      <c r="H10555" s="542">
        <f>VLOOKUP(G10555,[3]잔가율!$B$3:$C$33,2,FALSE)</f>
        <v>0.82599999999999996</v>
      </c>
      <c r="I10555" s="552">
        <f t="shared" si="164"/>
        <v>13001240</v>
      </c>
    </row>
    <row r="10556" spans="1:9">
      <c r="A10556" s="539">
        <v>10555</v>
      </c>
      <c r="B10556" s="544" t="s">
        <v>8534</v>
      </c>
      <c r="C10556" s="544" t="s">
        <v>12384</v>
      </c>
      <c r="D10556" s="544" t="s">
        <v>2788</v>
      </c>
      <c r="E10556" s="544" t="s">
        <v>15400</v>
      </c>
      <c r="F10556" s="559">
        <v>15410000</v>
      </c>
      <c r="G10556" s="541">
        <v>2023</v>
      </c>
      <c r="H10556" s="542">
        <f>VLOOKUP(G10556,[3]잔가율!$B$3:$C$33,2,FALSE)</f>
        <v>0.82599999999999996</v>
      </c>
      <c r="I10556" s="552">
        <f t="shared" si="164"/>
        <v>12728660</v>
      </c>
    </row>
    <row r="10557" spans="1:9">
      <c r="A10557" s="539">
        <v>10556</v>
      </c>
      <c r="B10557" s="540" t="s">
        <v>8534</v>
      </c>
      <c r="C10557" s="540" t="s">
        <v>12384</v>
      </c>
      <c r="D10557" s="540" t="s">
        <v>2788</v>
      </c>
      <c r="E10557" s="540" t="s">
        <v>15401</v>
      </c>
      <c r="F10557" s="556">
        <v>15400000</v>
      </c>
      <c r="G10557" s="541">
        <v>2023</v>
      </c>
      <c r="H10557" s="542">
        <f>VLOOKUP(G10557,[3]잔가율!$B$3:$C$33,2,FALSE)</f>
        <v>0.82599999999999996</v>
      </c>
      <c r="I10557" s="552">
        <f t="shared" si="164"/>
        <v>12720400</v>
      </c>
    </row>
    <row r="10558" spans="1:9">
      <c r="A10558" s="539">
        <v>10557</v>
      </c>
      <c r="B10558" s="540" t="s">
        <v>8534</v>
      </c>
      <c r="C10558" s="540" t="s">
        <v>12384</v>
      </c>
      <c r="D10558" s="540" t="s">
        <v>2788</v>
      </c>
      <c r="E10558" s="540" t="s">
        <v>15402</v>
      </c>
      <c r="F10558" s="556">
        <v>18490000</v>
      </c>
      <c r="G10558" s="541">
        <v>2023</v>
      </c>
      <c r="H10558" s="542">
        <f>VLOOKUP(G10558,[3]잔가율!$B$3:$C$33,2,FALSE)</f>
        <v>0.82599999999999996</v>
      </c>
      <c r="I10558" s="552">
        <f t="shared" si="164"/>
        <v>15272740</v>
      </c>
    </row>
    <row r="10559" spans="1:9">
      <c r="A10559" s="539">
        <v>10558</v>
      </c>
      <c r="B10559" s="540" t="s">
        <v>8534</v>
      </c>
      <c r="C10559" s="540" t="s">
        <v>12384</v>
      </c>
      <c r="D10559" s="540" t="s">
        <v>2788</v>
      </c>
      <c r="E10559" s="540" t="s">
        <v>15403</v>
      </c>
      <c r="F10559" s="556">
        <v>18470000</v>
      </c>
      <c r="G10559" s="541">
        <v>2023</v>
      </c>
      <c r="H10559" s="542">
        <f>VLOOKUP(G10559,[3]잔가율!$B$3:$C$33,2,FALSE)</f>
        <v>0.82599999999999996</v>
      </c>
      <c r="I10559" s="552">
        <f t="shared" si="164"/>
        <v>15256220</v>
      </c>
    </row>
    <row r="10560" spans="1:9">
      <c r="A10560" s="539">
        <v>10559</v>
      </c>
      <c r="B10560" s="544" t="s">
        <v>8534</v>
      </c>
      <c r="C10560" s="544" t="s">
        <v>12384</v>
      </c>
      <c r="D10560" s="544" t="s">
        <v>2788</v>
      </c>
      <c r="E10560" s="544" t="s">
        <v>15404</v>
      </c>
      <c r="F10560" s="559">
        <v>19190000</v>
      </c>
      <c r="G10560" s="541">
        <v>2023</v>
      </c>
      <c r="H10560" s="542">
        <f>VLOOKUP(G10560,[3]잔가율!$B$3:$C$33,2,FALSE)</f>
        <v>0.82599999999999996</v>
      </c>
      <c r="I10560" s="552">
        <f t="shared" si="164"/>
        <v>15850940</v>
      </c>
    </row>
    <row r="10561" spans="1:9">
      <c r="A10561" s="539">
        <v>10560</v>
      </c>
      <c r="B10561" s="540" t="s">
        <v>8534</v>
      </c>
      <c r="C10561" s="540" t="s">
        <v>12384</v>
      </c>
      <c r="D10561" s="540" t="s">
        <v>2788</v>
      </c>
      <c r="E10561" s="540" t="s">
        <v>15405</v>
      </c>
      <c r="F10561" s="556">
        <v>19070000</v>
      </c>
      <c r="G10561" s="541">
        <v>2023</v>
      </c>
      <c r="H10561" s="542">
        <f>VLOOKUP(G10561,[3]잔가율!$B$3:$C$33,2,FALSE)</f>
        <v>0.82599999999999996</v>
      </c>
      <c r="I10561" s="552">
        <f t="shared" si="164"/>
        <v>15751820</v>
      </c>
    </row>
    <row r="10562" spans="1:9">
      <c r="A10562" s="539">
        <v>10561</v>
      </c>
      <c r="B10562" s="540" t="s">
        <v>8534</v>
      </c>
      <c r="C10562" s="540" t="s">
        <v>12384</v>
      </c>
      <c r="D10562" s="540" t="s">
        <v>2788</v>
      </c>
      <c r="E10562" s="540" t="s">
        <v>15406</v>
      </c>
      <c r="F10562" s="556">
        <v>17080000</v>
      </c>
      <c r="G10562" s="541">
        <v>2023</v>
      </c>
      <c r="H10562" s="542">
        <f>VLOOKUP(G10562,[3]잔가율!$B$3:$C$33,2,FALSE)</f>
        <v>0.82599999999999996</v>
      </c>
      <c r="I10562" s="552">
        <f t="shared" ref="I10562:I10625" si="165">ROUNDDOWN(F10562*H10562,0)</f>
        <v>14108080</v>
      </c>
    </row>
    <row r="10563" spans="1:9">
      <c r="A10563" s="539">
        <v>10562</v>
      </c>
      <c r="B10563" s="540" t="s">
        <v>8534</v>
      </c>
      <c r="C10563" s="540" t="s">
        <v>12384</v>
      </c>
      <c r="D10563" s="540" t="s">
        <v>2788</v>
      </c>
      <c r="E10563" s="540" t="s">
        <v>15407</v>
      </c>
      <c r="F10563" s="556">
        <v>16570000</v>
      </c>
      <c r="G10563" s="541">
        <v>2023</v>
      </c>
      <c r="H10563" s="542">
        <f>VLOOKUP(G10563,[3]잔가율!$B$3:$C$33,2,FALSE)</f>
        <v>0.82599999999999996</v>
      </c>
      <c r="I10563" s="552">
        <f t="shared" si="165"/>
        <v>13686820</v>
      </c>
    </row>
    <row r="10564" spans="1:9">
      <c r="A10564" s="539">
        <v>10563</v>
      </c>
      <c r="B10564" s="540" t="s">
        <v>8534</v>
      </c>
      <c r="C10564" s="540" t="s">
        <v>12384</v>
      </c>
      <c r="D10564" s="540" t="s">
        <v>2788</v>
      </c>
      <c r="E10564" s="540" t="s">
        <v>15408</v>
      </c>
      <c r="F10564" s="556">
        <v>17420000</v>
      </c>
      <c r="G10564" s="541">
        <v>2023</v>
      </c>
      <c r="H10564" s="542">
        <f>VLOOKUP(G10564,[3]잔가율!$B$3:$C$33,2,FALSE)</f>
        <v>0.82599999999999996</v>
      </c>
      <c r="I10564" s="552">
        <f t="shared" si="165"/>
        <v>14388920</v>
      </c>
    </row>
    <row r="10565" spans="1:9">
      <c r="A10565" s="539">
        <v>10564</v>
      </c>
      <c r="B10565" s="540" t="s">
        <v>8534</v>
      </c>
      <c r="C10565" s="540" t="s">
        <v>12384</v>
      </c>
      <c r="D10565" s="540" t="s">
        <v>2788</v>
      </c>
      <c r="E10565" s="540" t="s">
        <v>15409</v>
      </c>
      <c r="F10565" s="556">
        <v>17470000</v>
      </c>
      <c r="G10565" s="541">
        <v>2023</v>
      </c>
      <c r="H10565" s="542">
        <f>VLOOKUP(G10565,[3]잔가율!$B$3:$C$33,2,FALSE)</f>
        <v>0.82599999999999996</v>
      </c>
      <c r="I10565" s="552">
        <f t="shared" si="165"/>
        <v>14430220</v>
      </c>
    </row>
    <row r="10566" spans="1:9">
      <c r="A10566" s="539">
        <v>10565</v>
      </c>
      <c r="B10566" s="544" t="s">
        <v>8534</v>
      </c>
      <c r="C10566" s="544" t="s">
        <v>12384</v>
      </c>
      <c r="D10566" s="544" t="s">
        <v>2788</v>
      </c>
      <c r="E10566" s="544" t="s">
        <v>15410</v>
      </c>
      <c r="F10566" s="559">
        <v>17390000</v>
      </c>
      <c r="G10566" s="541">
        <v>2023</v>
      </c>
      <c r="H10566" s="542">
        <f>VLOOKUP(G10566,[3]잔가율!$B$3:$C$33,2,FALSE)</f>
        <v>0.82599999999999996</v>
      </c>
      <c r="I10566" s="552">
        <f t="shared" si="165"/>
        <v>14364140</v>
      </c>
    </row>
    <row r="10567" spans="1:9">
      <c r="A10567" s="539">
        <v>10566</v>
      </c>
      <c r="B10567" s="540" t="s">
        <v>8534</v>
      </c>
      <c r="C10567" s="540" t="s">
        <v>12384</v>
      </c>
      <c r="D10567" s="540" t="s">
        <v>2788</v>
      </c>
      <c r="E10567" s="540" t="s">
        <v>15411</v>
      </c>
      <c r="F10567" s="556">
        <v>15570000</v>
      </c>
      <c r="G10567" s="541">
        <v>2023</v>
      </c>
      <c r="H10567" s="542">
        <f>VLOOKUP(G10567,[3]잔가율!$B$3:$C$33,2,FALSE)</f>
        <v>0.82599999999999996</v>
      </c>
      <c r="I10567" s="552">
        <f t="shared" si="165"/>
        <v>12860820</v>
      </c>
    </row>
    <row r="10568" spans="1:9">
      <c r="A10568" s="539">
        <v>10567</v>
      </c>
      <c r="B10568" s="544" t="s">
        <v>8534</v>
      </c>
      <c r="C10568" s="544" t="s">
        <v>12384</v>
      </c>
      <c r="D10568" s="544" t="s">
        <v>2788</v>
      </c>
      <c r="E10568" s="544" t="s">
        <v>15412</v>
      </c>
      <c r="F10568" s="559">
        <v>15380000</v>
      </c>
      <c r="G10568" s="541">
        <v>2023</v>
      </c>
      <c r="H10568" s="542">
        <f>VLOOKUP(G10568,[3]잔가율!$B$3:$C$33,2,FALSE)</f>
        <v>0.82599999999999996</v>
      </c>
      <c r="I10568" s="552">
        <f t="shared" si="165"/>
        <v>12703880</v>
      </c>
    </row>
    <row r="10569" spans="1:9">
      <c r="A10569" s="539">
        <v>10568</v>
      </c>
      <c r="B10569" s="544" t="s">
        <v>8534</v>
      </c>
      <c r="C10569" s="544" t="s">
        <v>12384</v>
      </c>
      <c r="D10569" s="544" t="s">
        <v>2788</v>
      </c>
      <c r="E10569" s="544" t="s">
        <v>15413</v>
      </c>
      <c r="F10569" s="559">
        <v>16320000</v>
      </c>
      <c r="G10569" s="541">
        <v>2023</v>
      </c>
      <c r="H10569" s="542">
        <f>VLOOKUP(G10569,[3]잔가율!$B$3:$C$33,2,FALSE)</f>
        <v>0.82599999999999996</v>
      </c>
      <c r="I10569" s="552">
        <f t="shared" si="165"/>
        <v>13480320</v>
      </c>
    </row>
    <row r="10570" spans="1:9">
      <c r="A10570" s="539">
        <v>10569</v>
      </c>
      <c r="B10570" s="544" t="s">
        <v>8534</v>
      </c>
      <c r="C10570" s="544" t="s">
        <v>12384</v>
      </c>
      <c r="D10570" s="544" t="s">
        <v>2788</v>
      </c>
      <c r="E10570" s="544" t="s">
        <v>15414</v>
      </c>
      <c r="F10570" s="559">
        <v>16140000</v>
      </c>
      <c r="G10570" s="541">
        <v>2023</v>
      </c>
      <c r="H10570" s="542">
        <f>VLOOKUP(G10570,[3]잔가율!$B$3:$C$33,2,FALSE)</f>
        <v>0.82599999999999996</v>
      </c>
      <c r="I10570" s="552">
        <f t="shared" si="165"/>
        <v>13331640</v>
      </c>
    </row>
    <row r="10571" spans="1:9">
      <c r="A10571" s="539">
        <v>10570</v>
      </c>
      <c r="B10571" s="540" t="s">
        <v>8534</v>
      </c>
      <c r="C10571" s="540" t="s">
        <v>12384</v>
      </c>
      <c r="D10571" s="540" t="s">
        <v>2788</v>
      </c>
      <c r="E10571" s="540" t="s">
        <v>15415</v>
      </c>
      <c r="F10571" s="556">
        <v>19060000</v>
      </c>
      <c r="G10571" s="541">
        <v>2023</v>
      </c>
      <c r="H10571" s="542">
        <f>VLOOKUP(G10571,[3]잔가율!$B$3:$C$33,2,FALSE)</f>
        <v>0.82599999999999996</v>
      </c>
      <c r="I10571" s="552">
        <f t="shared" si="165"/>
        <v>15743560</v>
      </c>
    </row>
    <row r="10572" spans="1:9">
      <c r="A10572" s="539">
        <v>10571</v>
      </c>
      <c r="B10572" s="544" t="s">
        <v>8534</v>
      </c>
      <c r="C10572" s="544" t="s">
        <v>12384</v>
      </c>
      <c r="D10572" s="544" t="s">
        <v>2788</v>
      </c>
      <c r="E10572" s="544" t="s">
        <v>15416</v>
      </c>
      <c r="F10572" s="559">
        <v>19620000</v>
      </c>
      <c r="G10572" s="541">
        <v>2023</v>
      </c>
      <c r="H10572" s="542">
        <f>VLOOKUP(G10572,[3]잔가율!$B$3:$C$33,2,FALSE)</f>
        <v>0.82599999999999996</v>
      </c>
      <c r="I10572" s="552">
        <f t="shared" si="165"/>
        <v>16206120</v>
      </c>
    </row>
    <row r="10573" spans="1:9">
      <c r="A10573" s="539">
        <v>10572</v>
      </c>
      <c r="B10573" s="540" t="s">
        <v>8534</v>
      </c>
      <c r="C10573" s="540" t="s">
        <v>12384</v>
      </c>
      <c r="D10573" s="540" t="s">
        <v>2788</v>
      </c>
      <c r="E10573" s="540" t="s">
        <v>15417</v>
      </c>
      <c r="F10573" s="556">
        <v>18410000</v>
      </c>
      <c r="G10573" s="541">
        <v>2023</v>
      </c>
      <c r="H10573" s="542">
        <f>VLOOKUP(G10573,[3]잔가율!$B$3:$C$33,2,FALSE)</f>
        <v>0.82599999999999996</v>
      </c>
      <c r="I10573" s="552">
        <f t="shared" si="165"/>
        <v>15206660</v>
      </c>
    </row>
    <row r="10574" spans="1:9">
      <c r="A10574" s="539">
        <v>10573</v>
      </c>
      <c r="B10574" s="540" t="s">
        <v>8534</v>
      </c>
      <c r="C10574" s="540" t="s">
        <v>12384</v>
      </c>
      <c r="D10574" s="540" t="s">
        <v>2788</v>
      </c>
      <c r="E10574" s="540" t="s">
        <v>15418</v>
      </c>
      <c r="F10574" s="556">
        <v>12030000</v>
      </c>
      <c r="G10574" s="541">
        <v>2023</v>
      </c>
      <c r="H10574" s="542">
        <f>VLOOKUP(G10574,[3]잔가율!$B$3:$C$33,2,FALSE)</f>
        <v>0.82599999999999996</v>
      </c>
      <c r="I10574" s="552">
        <f t="shared" si="165"/>
        <v>9936780</v>
      </c>
    </row>
    <row r="10575" spans="1:9">
      <c r="A10575" s="539">
        <v>10574</v>
      </c>
      <c r="B10575" s="544" t="s">
        <v>8534</v>
      </c>
      <c r="C10575" s="544" t="s">
        <v>12384</v>
      </c>
      <c r="D10575" s="544" t="s">
        <v>2788</v>
      </c>
      <c r="E10575" s="544" t="s">
        <v>15419</v>
      </c>
      <c r="F10575" s="559">
        <v>18340000</v>
      </c>
      <c r="G10575" s="541">
        <v>2023</v>
      </c>
      <c r="H10575" s="542">
        <f>VLOOKUP(G10575,[3]잔가율!$B$3:$C$33,2,FALSE)</f>
        <v>0.82599999999999996</v>
      </c>
      <c r="I10575" s="552">
        <f t="shared" si="165"/>
        <v>15148840</v>
      </c>
    </row>
    <row r="10576" spans="1:9">
      <c r="A10576" s="539">
        <v>10575</v>
      </c>
      <c r="B10576" s="540" t="s">
        <v>8534</v>
      </c>
      <c r="C10576" s="540" t="s">
        <v>12384</v>
      </c>
      <c r="D10576" s="540" t="s">
        <v>2788</v>
      </c>
      <c r="E10576" s="540" t="s">
        <v>15420</v>
      </c>
      <c r="F10576" s="556">
        <v>18430000</v>
      </c>
      <c r="G10576" s="541">
        <v>2023</v>
      </c>
      <c r="H10576" s="542">
        <f>VLOOKUP(G10576,[3]잔가율!$B$3:$C$33,2,FALSE)</f>
        <v>0.82599999999999996</v>
      </c>
      <c r="I10576" s="552">
        <f t="shared" si="165"/>
        <v>15223180</v>
      </c>
    </row>
    <row r="10577" spans="1:9">
      <c r="A10577" s="539">
        <v>10576</v>
      </c>
      <c r="B10577" s="540" t="s">
        <v>8534</v>
      </c>
      <c r="C10577" s="540" t="s">
        <v>12384</v>
      </c>
      <c r="D10577" s="540" t="s">
        <v>2788</v>
      </c>
      <c r="E10577" s="540" t="s">
        <v>15421</v>
      </c>
      <c r="F10577" s="556">
        <v>16660000</v>
      </c>
      <c r="G10577" s="541">
        <v>2023</v>
      </c>
      <c r="H10577" s="542">
        <f>VLOOKUP(G10577,[3]잔가율!$B$3:$C$33,2,FALSE)</f>
        <v>0.82599999999999996</v>
      </c>
      <c r="I10577" s="552">
        <f t="shared" si="165"/>
        <v>13761160</v>
      </c>
    </row>
    <row r="10578" spans="1:9">
      <c r="A10578" s="539">
        <v>10577</v>
      </c>
      <c r="B10578" s="540" t="s">
        <v>8534</v>
      </c>
      <c r="C10578" s="540" t="s">
        <v>12384</v>
      </c>
      <c r="D10578" s="540" t="s">
        <v>2788</v>
      </c>
      <c r="E10578" s="540" t="s">
        <v>15422</v>
      </c>
      <c r="F10578" s="556">
        <v>16680000</v>
      </c>
      <c r="G10578" s="541">
        <v>2023</v>
      </c>
      <c r="H10578" s="542">
        <f>VLOOKUP(G10578,[3]잔가율!$B$3:$C$33,2,FALSE)</f>
        <v>0.82599999999999996</v>
      </c>
      <c r="I10578" s="552">
        <f t="shared" si="165"/>
        <v>13777680</v>
      </c>
    </row>
    <row r="10579" spans="1:9">
      <c r="A10579" s="539">
        <v>10578</v>
      </c>
      <c r="B10579" s="544" t="s">
        <v>8534</v>
      </c>
      <c r="C10579" s="544" t="s">
        <v>12384</v>
      </c>
      <c r="D10579" s="544" t="s">
        <v>2788</v>
      </c>
      <c r="E10579" s="544" t="s">
        <v>15423</v>
      </c>
      <c r="F10579" s="559">
        <v>15470000</v>
      </c>
      <c r="G10579" s="541">
        <v>2023</v>
      </c>
      <c r="H10579" s="542">
        <f>VLOOKUP(G10579,[3]잔가율!$B$3:$C$33,2,FALSE)</f>
        <v>0.82599999999999996</v>
      </c>
      <c r="I10579" s="552">
        <f t="shared" si="165"/>
        <v>12778220</v>
      </c>
    </row>
    <row r="10580" spans="1:9">
      <c r="A10580" s="539">
        <v>10579</v>
      </c>
      <c r="B10580" s="544" t="s">
        <v>8534</v>
      </c>
      <c r="C10580" s="544" t="s">
        <v>12384</v>
      </c>
      <c r="D10580" s="544" t="s">
        <v>2788</v>
      </c>
      <c r="E10580" s="544" t="s">
        <v>15424</v>
      </c>
      <c r="F10580" s="559">
        <v>15400000</v>
      </c>
      <c r="G10580" s="541">
        <v>2023</v>
      </c>
      <c r="H10580" s="542">
        <f>VLOOKUP(G10580,[3]잔가율!$B$3:$C$33,2,FALSE)</f>
        <v>0.82599999999999996</v>
      </c>
      <c r="I10580" s="552">
        <f t="shared" si="165"/>
        <v>12720400</v>
      </c>
    </row>
    <row r="10581" spans="1:9">
      <c r="A10581" s="539">
        <v>10580</v>
      </c>
      <c r="B10581" s="540" t="s">
        <v>8534</v>
      </c>
      <c r="C10581" s="540" t="s">
        <v>12384</v>
      </c>
      <c r="D10581" s="540" t="s">
        <v>2788</v>
      </c>
      <c r="E10581" s="540" t="s">
        <v>15425</v>
      </c>
      <c r="F10581" s="556">
        <v>18150000</v>
      </c>
      <c r="G10581" s="541">
        <v>2023</v>
      </c>
      <c r="H10581" s="542">
        <f>VLOOKUP(G10581,[3]잔가율!$B$3:$C$33,2,FALSE)</f>
        <v>0.82599999999999996</v>
      </c>
      <c r="I10581" s="552">
        <f t="shared" si="165"/>
        <v>14991900</v>
      </c>
    </row>
    <row r="10582" spans="1:9">
      <c r="A10582" s="539">
        <v>10581</v>
      </c>
      <c r="B10582" s="540" t="s">
        <v>8534</v>
      </c>
      <c r="C10582" s="540" t="s">
        <v>12384</v>
      </c>
      <c r="D10582" s="540" t="s">
        <v>2788</v>
      </c>
      <c r="E10582" s="540" t="s">
        <v>15426</v>
      </c>
      <c r="F10582" s="556">
        <v>19470000</v>
      </c>
      <c r="G10582" s="541">
        <v>2023</v>
      </c>
      <c r="H10582" s="542">
        <f>VLOOKUP(G10582,[3]잔가율!$B$3:$C$33,2,FALSE)</f>
        <v>0.82599999999999996</v>
      </c>
      <c r="I10582" s="552">
        <f t="shared" si="165"/>
        <v>16082220</v>
      </c>
    </row>
    <row r="10583" spans="1:9">
      <c r="A10583" s="539">
        <v>10582</v>
      </c>
      <c r="B10583" s="540" t="s">
        <v>8534</v>
      </c>
      <c r="C10583" s="540" t="s">
        <v>12384</v>
      </c>
      <c r="D10583" s="540" t="s">
        <v>2788</v>
      </c>
      <c r="E10583" s="540" t="s">
        <v>15427</v>
      </c>
      <c r="F10583" s="556">
        <v>17530000</v>
      </c>
      <c r="G10583" s="541">
        <v>2023</v>
      </c>
      <c r="H10583" s="542">
        <f>VLOOKUP(G10583,[3]잔가율!$B$3:$C$33,2,FALSE)</f>
        <v>0.82599999999999996</v>
      </c>
      <c r="I10583" s="552">
        <f t="shared" si="165"/>
        <v>14479780</v>
      </c>
    </row>
    <row r="10584" spans="1:9">
      <c r="A10584" s="539">
        <v>10583</v>
      </c>
      <c r="B10584" s="540" t="s">
        <v>8534</v>
      </c>
      <c r="C10584" s="540" t="s">
        <v>12384</v>
      </c>
      <c r="D10584" s="540" t="s">
        <v>2788</v>
      </c>
      <c r="E10584" s="540" t="s">
        <v>15428</v>
      </c>
      <c r="F10584" s="556">
        <v>16190000</v>
      </c>
      <c r="G10584" s="541">
        <v>2023</v>
      </c>
      <c r="H10584" s="542">
        <f>VLOOKUP(G10584,[3]잔가율!$B$3:$C$33,2,FALSE)</f>
        <v>0.82599999999999996</v>
      </c>
      <c r="I10584" s="552">
        <f t="shared" si="165"/>
        <v>13372940</v>
      </c>
    </row>
    <row r="10585" spans="1:9">
      <c r="A10585" s="539">
        <v>10584</v>
      </c>
      <c r="B10585" s="540" t="s">
        <v>8534</v>
      </c>
      <c r="C10585" s="540" t="s">
        <v>12384</v>
      </c>
      <c r="D10585" s="540" t="s">
        <v>2788</v>
      </c>
      <c r="E10585" s="540" t="s">
        <v>15429</v>
      </c>
      <c r="F10585" s="556">
        <v>15190000</v>
      </c>
      <c r="G10585" s="541">
        <v>2023</v>
      </c>
      <c r="H10585" s="542">
        <f>VLOOKUP(G10585,[3]잔가율!$B$3:$C$33,2,FALSE)</f>
        <v>0.82599999999999996</v>
      </c>
      <c r="I10585" s="552">
        <f t="shared" si="165"/>
        <v>12546940</v>
      </c>
    </row>
    <row r="10586" spans="1:9">
      <c r="A10586" s="539">
        <v>10585</v>
      </c>
      <c r="B10586" s="544" t="s">
        <v>8534</v>
      </c>
      <c r="C10586" s="544" t="s">
        <v>12384</v>
      </c>
      <c r="D10586" s="544" t="s">
        <v>2788</v>
      </c>
      <c r="E10586" s="544" t="s">
        <v>15430</v>
      </c>
      <c r="F10586" s="559">
        <v>14920000</v>
      </c>
      <c r="G10586" s="541">
        <v>2023</v>
      </c>
      <c r="H10586" s="542">
        <f>VLOOKUP(G10586,[3]잔가율!$B$3:$C$33,2,FALSE)</f>
        <v>0.82599999999999996</v>
      </c>
      <c r="I10586" s="552">
        <f t="shared" si="165"/>
        <v>12323920</v>
      </c>
    </row>
    <row r="10587" spans="1:9">
      <c r="A10587" s="539">
        <v>10586</v>
      </c>
      <c r="B10587" s="540" t="s">
        <v>8534</v>
      </c>
      <c r="C10587" s="540" t="s">
        <v>12384</v>
      </c>
      <c r="D10587" s="540" t="s">
        <v>2788</v>
      </c>
      <c r="E10587" s="540" t="s">
        <v>15431</v>
      </c>
      <c r="F10587" s="556">
        <v>17070000</v>
      </c>
      <c r="G10587" s="541">
        <v>2023</v>
      </c>
      <c r="H10587" s="542">
        <f>VLOOKUP(G10587,[3]잔가율!$B$3:$C$33,2,FALSE)</f>
        <v>0.82599999999999996</v>
      </c>
      <c r="I10587" s="552">
        <f t="shared" si="165"/>
        <v>14099820</v>
      </c>
    </row>
    <row r="10588" spans="1:9">
      <c r="A10588" s="539">
        <v>10587</v>
      </c>
      <c r="B10588" s="540" t="s">
        <v>8534</v>
      </c>
      <c r="C10588" s="540" t="s">
        <v>12384</v>
      </c>
      <c r="D10588" s="540" t="s">
        <v>2788</v>
      </c>
      <c r="E10588" s="540" t="s">
        <v>15432</v>
      </c>
      <c r="F10588" s="556">
        <v>15350000</v>
      </c>
      <c r="G10588" s="541">
        <v>2023</v>
      </c>
      <c r="H10588" s="542">
        <f>VLOOKUP(G10588,[3]잔가율!$B$3:$C$33,2,FALSE)</f>
        <v>0.82599999999999996</v>
      </c>
      <c r="I10588" s="552">
        <f t="shared" si="165"/>
        <v>12679100</v>
      </c>
    </row>
    <row r="10589" spans="1:9">
      <c r="A10589" s="539">
        <v>10588</v>
      </c>
      <c r="B10589" s="540" t="s">
        <v>8534</v>
      </c>
      <c r="C10589" s="540" t="s">
        <v>12384</v>
      </c>
      <c r="D10589" s="540" t="s">
        <v>2788</v>
      </c>
      <c r="E10589" s="540" t="s">
        <v>15433</v>
      </c>
      <c r="F10589" s="556">
        <v>15350000</v>
      </c>
      <c r="G10589" s="541">
        <v>2023</v>
      </c>
      <c r="H10589" s="542">
        <f>VLOOKUP(G10589,[3]잔가율!$B$3:$C$33,2,FALSE)</f>
        <v>0.82599999999999996</v>
      </c>
      <c r="I10589" s="552">
        <f t="shared" si="165"/>
        <v>12679100</v>
      </c>
    </row>
    <row r="10590" spans="1:9">
      <c r="A10590" s="539">
        <v>10589</v>
      </c>
      <c r="B10590" s="540" t="s">
        <v>8534</v>
      </c>
      <c r="C10590" s="540" t="s">
        <v>12384</v>
      </c>
      <c r="D10590" s="540" t="s">
        <v>2788</v>
      </c>
      <c r="E10590" s="540" t="s">
        <v>15434</v>
      </c>
      <c r="F10590" s="556">
        <v>15530000</v>
      </c>
      <c r="G10590" s="541">
        <v>2023</v>
      </c>
      <c r="H10590" s="542">
        <f>VLOOKUP(G10590,[3]잔가율!$B$3:$C$33,2,FALSE)</f>
        <v>0.82599999999999996</v>
      </c>
      <c r="I10590" s="552">
        <f t="shared" si="165"/>
        <v>12827780</v>
      </c>
    </row>
    <row r="10591" spans="1:9">
      <c r="A10591" s="539">
        <v>10590</v>
      </c>
      <c r="B10591" s="540" t="s">
        <v>8534</v>
      </c>
      <c r="C10591" s="540" t="s">
        <v>12384</v>
      </c>
      <c r="D10591" s="540" t="s">
        <v>2788</v>
      </c>
      <c r="E10591" s="540" t="s">
        <v>15435</v>
      </c>
      <c r="F10591" s="556">
        <v>15510000</v>
      </c>
      <c r="G10591" s="541">
        <v>2023</v>
      </c>
      <c r="H10591" s="542">
        <f>VLOOKUP(G10591,[3]잔가율!$B$3:$C$33,2,FALSE)</f>
        <v>0.82599999999999996</v>
      </c>
      <c r="I10591" s="552">
        <f t="shared" si="165"/>
        <v>12811260</v>
      </c>
    </row>
    <row r="10592" spans="1:9">
      <c r="A10592" s="539">
        <v>10591</v>
      </c>
      <c r="B10592" s="540" t="s">
        <v>8534</v>
      </c>
      <c r="C10592" s="540" t="s">
        <v>12384</v>
      </c>
      <c r="D10592" s="540" t="s">
        <v>2788</v>
      </c>
      <c r="E10592" s="540" t="s">
        <v>15436</v>
      </c>
      <c r="F10592" s="556">
        <v>13970000</v>
      </c>
      <c r="G10592" s="541">
        <v>2023</v>
      </c>
      <c r="H10592" s="542">
        <f>VLOOKUP(G10592,[3]잔가율!$B$3:$C$33,2,FALSE)</f>
        <v>0.82599999999999996</v>
      </c>
      <c r="I10592" s="552">
        <f t="shared" si="165"/>
        <v>11539220</v>
      </c>
    </row>
    <row r="10593" spans="1:9">
      <c r="A10593" s="539">
        <v>10592</v>
      </c>
      <c r="B10593" s="540" t="s">
        <v>8534</v>
      </c>
      <c r="C10593" s="540" t="s">
        <v>12384</v>
      </c>
      <c r="D10593" s="540" t="s">
        <v>2788</v>
      </c>
      <c r="E10593" s="540" t="s">
        <v>15437</v>
      </c>
      <c r="F10593" s="556">
        <v>13560000</v>
      </c>
      <c r="G10593" s="541">
        <v>2023</v>
      </c>
      <c r="H10593" s="542">
        <f>VLOOKUP(G10593,[3]잔가율!$B$3:$C$33,2,FALSE)</f>
        <v>0.82599999999999996</v>
      </c>
      <c r="I10593" s="552">
        <f t="shared" si="165"/>
        <v>11200560</v>
      </c>
    </row>
    <row r="10594" spans="1:9">
      <c r="A10594" s="539">
        <v>10593</v>
      </c>
      <c r="B10594" s="544" t="s">
        <v>8534</v>
      </c>
      <c r="C10594" s="544" t="s">
        <v>12384</v>
      </c>
      <c r="D10594" s="544" t="s">
        <v>2788</v>
      </c>
      <c r="E10594" s="544" t="s">
        <v>15438</v>
      </c>
      <c r="F10594" s="559">
        <v>14210000</v>
      </c>
      <c r="G10594" s="541">
        <v>2023</v>
      </c>
      <c r="H10594" s="542">
        <f>VLOOKUP(G10594,[3]잔가율!$B$3:$C$33,2,FALSE)</f>
        <v>0.82599999999999996</v>
      </c>
      <c r="I10594" s="552">
        <f t="shared" si="165"/>
        <v>11737460</v>
      </c>
    </row>
    <row r="10595" spans="1:9">
      <c r="A10595" s="539">
        <v>10594</v>
      </c>
      <c r="B10595" s="540" t="s">
        <v>8534</v>
      </c>
      <c r="C10595" s="540" t="s">
        <v>12384</v>
      </c>
      <c r="D10595" s="540" t="s">
        <v>2788</v>
      </c>
      <c r="E10595" s="540" t="s">
        <v>15439</v>
      </c>
      <c r="F10595" s="556">
        <v>17070000</v>
      </c>
      <c r="G10595" s="541">
        <v>2023</v>
      </c>
      <c r="H10595" s="542">
        <f>VLOOKUP(G10595,[3]잔가율!$B$3:$C$33,2,FALSE)</f>
        <v>0.82599999999999996</v>
      </c>
      <c r="I10595" s="552">
        <f t="shared" si="165"/>
        <v>14099820</v>
      </c>
    </row>
    <row r="10596" spans="1:9">
      <c r="A10596" s="539">
        <v>10595</v>
      </c>
      <c r="B10596" s="540" t="s">
        <v>8534</v>
      </c>
      <c r="C10596" s="540" t="s">
        <v>12384</v>
      </c>
      <c r="D10596" s="540" t="s">
        <v>2788</v>
      </c>
      <c r="E10596" s="540" t="s">
        <v>15440</v>
      </c>
      <c r="F10596" s="556">
        <v>17580000</v>
      </c>
      <c r="G10596" s="541">
        <v>2023</v>
      </c>
      <c r="H10596" s="542">
        <f>VLOOKUP(G10596,[3]잔가율!$B$3:$C$33,2,FALSE)</f>
        <v>0.82599999999999996</v>
      </c>
      <c r="I10596" s="552">
        <f t="shared" si="165"/>
        <v>14521080</v>
      </c>
    </row>
    <row r="10597" spans="1:9">
      <c r="A10597" s="539">
        <v>10596</v>
      </c>
      <c r="B10597" s="540" t="s">
        <v>8534</v>
      </c>
      <c r="C10597" s="540" t="s">
        <v>12384</v>
      </c>
      <c r="D10597" s="540" t="s">
        <v>2788</v>
      </c>
      <c r="E10597" s="540" t="s">
        <v>15441</v>
      </c>
      <c r="F10597" s="556">
        <v>17200000</v>
      </c>
      <c r="G10597" s="541">
        <v>2023</v>
      </c>
      <c r="H10597" s="542">
        <f>VLOOKUP(G10597,[3]잔가율!$B$3:$C$33,2,FALSE)</f>
        <v>0.82599999999999996</v>
      </c>
      <c r="I10597" s="552">
        <f t="shared" si="165"/>
        <v>14207200</v>
      </c>
    </row>
    <row r="10598" spans="1:9">
      <c r="A10598" s="539">
        <v>10597</v>
      </c>
      <c r="B10598" s="540" t="s">
        <v>8534</v>
      </c>
      <c r="C10598" s="540" t="s">
        <v>12384</v>
      </c>
      <c r="D10598" s="540" t="s">
        <v>2788</v>
      </c>
      <c r="E10598" s="540" t="s">
        <v>15442</v>
      </c>
      <c r="F10598" s="556">
        <v>15920000</v>
      </c>
      <c r="G10598" s="541">
        <v>2023</v>
      </c>
      <c r="H10598" s="542">
        <f>VLOOKUP(G10598,[3]잔가율!$B$3:$C$33,2,FALSE)</f>
        <v>0.82599999999999996</v>
      </c>
      <c r="I10598" s="552">
        <f t="shared" si="165"/>
        <v>13149920</v>
      </c>
    </row>
    <row r="10599" spans="1:9">
      <c r="A10599" s="539">
        <v>10598</v>
      </c>
      <c r="B10599" s="544" t="s">
        <v>8534</v>
      </c>
      <c r="C10599" s="544" t="s">
        <v>12384</v>
      </c>
      <c r="D10599" s="544" t="s">
        <v>2788</v>
      </c>
      <c r="E10599" s="544" t="s">
        <v>15443</v>
      </c>
      <c r="F10599" s="559">
        <v>17140000</v>
      </c>
      <c r="G10599" s="541">
        <v>2023</v>
      </c>
      <c r="H10599" s="542">
        <f>VLOOKUP(G10599,[3]잔가율!$B$3:$C$33,2,FALSE)</f>
        <v>0.82599999999999996</v>
      </c>
      <c r="I10599" s="552">
        <f t="shared" si="165"/>
        <v>14157640</v>
      </c>
    </row>
    <row r="10600" spans="1:9">
      <c r="A10600" s="539">
        <v>10599</v>
      </c>
      <c r="B10600" s="540" t="s">
        <v>8534</v>
      </c>
      <c r="C10600" s="540" t="s">
        <v>12384</v>
      </c>
      <c r="D10600" s="540" t="s">
        <v>2788</v>
      </c>
      <c r="E10600" s="540" t="s">
        <v>15444</v>
      </c>
      <c r="F10600" s="556">
        <v>15660000</v>
      </c>
      <c r="G10600" s="541">
        <v>2023</v>
      </c>
      <c r="H10600" s="542">
        <f>VLOOKUP(G10600,[3]잔가율!$B$3:$C$33,2,FALSE)</f>
        <v>0.82599999999999996</v>
      </c>
      <c r="I10600" s="552">
        <f t="shared" si="165"/>
        <v>12935160</v>
      </c>
    </row>
    <row r="10601" spans="1:9">
      <c r="A10601" s="539">
        <v>10600</v>
      </c>
      <c r="B10601" s="540" t="s">
        <v>8534</v>
      </c>
      <c r="C10601" s="540" t="s">
        <v>12384</v>
      </c>
      <c r="D10601" s="540" t="s">
        <v>2788</v>
      </c>
      <c r="E10601" s="540" t="s">
        <v>15445</v>
      </c>
      <c r="F10601" s="556">
        <v>19060000</v>
      </c>
      <c r="G10601" s="541">
        <v>2023</v>
      </c>
      <c r="H10601" s="542">
        <f>VLOOKUP(G10601,[3]잔가율!$B$3:$C$33,2,FALSE)</f>
        <v>0.82599999999999996</v>
      </c>
      <c r="I10601" s="552">
        <f t="shared" si="165"/>
        <v>15743560</v>
      </c>
    </row>
    <row r="10602" spans="1:9">
      <c r="A10602" s="539">
        <v>10601</v>
      </c>
      <c r="B10602" s="540" t="s">
        <v>8534</v>
      </c>
      <c r="C10602" s="540" t="s">
        <v>12384</v>
      </c>
      <c r="D10602" s="540" t="s">
        <v>2788</v>
      </c>
      <c r="E10602" s="540" t="s">
        <v>15446</v>
      </c>
      <c r="F10602" s="556">
        <v>22110000</v>
      </c>
      <c r="G10602" s="541">
        <v>2023</v>
      </c>
      <c r="H10602" s="542">
        <f>VLOOKUP(G10602,[3]잔가율!$B$3:$C$33,2,FALSE)</f>
        <v>0.82599999999999996</v>
      </c>
      <c r="I10602" s="552">
        <f t="shared" si="165"/>
        <v>18262860</v>
      </c>
    </row>
    <row r="10603" spans="1:9">
      <c r="A10603" s="539">
        <v>10602</v>
      </c>
      <c r="B10603" s="540" t="s">
        <v>8534</v>
      </c>
      <c r="C10603" s="540" t="s">
        <v>12384</v>
      </c>
      <c r="D10603" s="540" t="s">
        <v>2788</v>
      </c>
      <c r="E10603" s="540" t="s">
        <v>15447</v>
      </c>
      <c r="F10603" s="556">
        <v>17260000</v>
      </c>
      <c r="G10603" s="541">
        <v>2023</v>
      </c>
      <c r="H10603" s="542">
        <f>VLOOKUP(G10603,[3]잔가율!$B$3:$C$33,2,FALSE)</f>
        <v>0.82599999999999996</v>
      </c>
      <c r="I10603" s="552">
        <f t="shared" si="165"/>
        <v>14256760</v>
      </c>
    </row>
    <row r="10604" spans="1:9">
      <c r="A10604" s="539">
        <v>10603</v>
      </c>
      <c r="B10604" s="540" t="s">
        <v>8534</v>
      </c>
      <c r="C10604" s="540" t="s">
        <v>12384</v>
      </c>
      <c r="D10604" s="540" t="s">
        <v>2788</v>
      </c>
      <c r="E10604" s="540" t="s">
        <v>15448</v>
      </c>
      <c r="F10604" s="556">
        <v>20630000</v>
      </c>
      <c r="G10604" s="541">
        <v>2023</v>
      </c>
      <c r="H10604" s="542">
        <f>VLOOKUP(G10604,[3]잔가율!$B$3:$C$33,2,FALSE)</f>
        <v>0.82599999999999996</v>
      </c>
      <c r="I10604" s="552">
        <f t="shared" si="165"/>
        <v>17040380</v>
      </c>
    </row>
    <row r="10605" spans="1:9">
      <c r="A10605" s="539">
        <v>10604</v>
      </c>
      <c r="B10605" s="540" t="s">
        <v>8534</v>
      </c>
      <c r="C10605" s="540" t="s">
        <v>12384</v>
      </c>
      <c r="D10605" s="540" t="s">
        <v>2788</v>
      </c>
      <c r="E10605" s="540" t="s">
        <v>15449</v>
      </c>
      <c r="F10605" s="556">
        <v>17660000</v>
      </c>
      <c r="G10605" s="541">
        <v>2023</v>
      </c>
      <c r="H10605" s="542">
        <f>VLOOKUP(G10605,[3]잔가율!$B$3:$C$33,2,FALSE)</f>
        <v>0.82599999999999996</v>
      </c>
      <c r="I10605" s="552">
        <f t="shared" si="165"/>
        <v>14587160</v>
      </c>
    </row>
    <row r="10606" spans="1:9">
      <c r="A10606" s="539">
        <v>10605</v>
      </c>
      <c r="B10606" s="540" t="s">
        <v>8534</v>
      </c>
      <c r="C10606" s="540" t="s">
        <v>12384</v>
      </c>
      <c r="D10606" s="540" t="s">
        <v>2788</v>
      </c>
      <c r="E10606" s="540" t="s">
        <v>15450</v>
      </c>
      <c r="F10606" s="556">
        <v>21100000</v>
      </c>
      <c r="G10606" s="541">
        <v>2023</v>
      </c>
      <c r="H10606" s="542">
        <f>VLOOKUP(G10606,[3]잔가율!$B$3:$C$33,2,FALSE)</f>
        <v>0.82599999999999996</v>
      </c>
      <c r="I10606" s="552">
        <f t="shared" si="165"/>
        <v>17428600</v>
      </c>
    </row>
    <row r="10607" spans="1:9">
      <c r="A10607" s="539">
        <v>10606</v>
      </c>
      <c r="B10607" s="540" t="s">
        <v>8534</v>
      </c>
      <c r="C10607" s="540" t="s">
        <v>12384</v>
      </c>
      <c r="D10607" s="540" t="s">
        <v>2788</v>
      </c>
      <c r="E10607" s="540" t="s">
        <v>15451</v>
      </c>
      <c r="F10607" s="556">
        <v>17530000</v>
      </c>
      <c r="G10607" s="541">
        <v>2023</v>
      </c>
      <c r="H10607" s="542">
        <f>VLOOKUP(G10607,[3]잔가율!$B$3:$C$33,2,FALSE)</f>
        <v>0.82599999999999996</v>
      </c>
      <c r="I10607" s="552">
        <f t="shared" si="165"/>
        <v>14479780</v>
      </c>
    </row>
    <row r="10608" spans="1:9">
      <c r="A10608" s="539">
        <v>10607</v>
      </c>
      <c r="B10608" s="540" t="s">
        <v>8534</v>
      </c>
      <c r="C10608" s="540" t="s">
        <v>12384</v>
      </c>
      <c r="D10608" s="540" t="s">
        <v>2788</v>
      </c>
      <c r="E10608" s="540" t="s">
        <v>15452</v>
      </c>
      <c r="F10608" s="556">
        <v>21230000</v>
      </c>
      <c r="G10608" s="541">
        <v>2023</v>
      </c>
      <c r="H10608" s="542">
        <f>VLOOKUP(G10608,[3]잔가율!$B$3:$C$33,2,FALSE)</f>
        <v>0.82599999999999996</v>
      </c>
      <c r="I10608" s="552">
        <f t="shared" si="165"/>
        <v>17535980</v>
      </c>
    </row>
    <row r="10609" spans="1:9">
      <c r="A10609" s="539">
        <v>10608</v>
      </c>
      <c r="B10609" s="540" t="s">
        <v>8534</v>
      </c>
      <c r="C10609" s="540" t="s">
        <v>12384</v>
      </c>
      <c r="D10609" s="540" t="s">
        <v>2788</v>
      </c>
      <c r="E10609" s="540" t="s">
        <v>15453</v>
      </c>
      <c r="F10609" s="556">
        <v>17500000</v>
      </c>
      <c r="G10609" s="541">
        <v>2023</v>
      </c>
      <c r="H10609" s="542">
        <f>VLOOKUP(G10609,[3]잔가율!$B$3:$C$33,2,FALSE)</f>
        <v>0.82599999999999996</v>
      </c>
      <c r="I10609" s="552">
        <f t="shared" si="165"/>
        <v>14455000</v>
      </c>
    </row>
    <row r="10610" spans="1:9">
      <c r="A10610" s="539">
        <v>10609</v>
      </c>
      <c r="B10610" s="540" t="s">
        <v>8534</v>
      </c>
      <c r="C10610" s="540" t="s">
        <v>12384</v>
      </c>
      <c r="D10610" s="540" t="s">
        <v>2788</v>
      </c>
      <c r="E10610" s="540" t="s">
        <v>15454</v>
      </c>
      <c r="F10610" s="556">
        <v>21000000</v>
      </c>
      <c r="G10610" s="541">
        <v>2023</v>
      </c>
      <c r="H10610" s="542">
        <f>VLOOKUP(G10610,[3]잔가율!$B$3:$C$33,2,FALSE)</f>
        <v>0.82599999999999996</v>
      </c>
      <c r="I10610" s="552">
        <f t="shared" si="165"/>
        <v>17346000</v>
      </c>
    </row>
    <row r="10611" spans="1:9">
      <c r="A10611" s="539">
        <v>10610</v>
      </c>
      <c r="B10611" s="540" t="s">
        <v>8534</v>
      </c>
      <c r="C10611" s="540" t="s">
        <v>12384</v>
      </c>
      <c r="D10611" s="540" t="s">
        <v>2788</v>
      </c>
      <c r="E10611" s="540" t="s">
        <v>15455</v>
      </c>
      <c r="F10611" s="556">
        <v>18110000</v>
      </c>
      <c r="G10611" s="541">
        <v>2023</v>
      </c>
      <c r="H10611" s="542">
        <f>VLOOKUP(G10611,[3]잔가율!$B$3:$C$33,2,FALSE)</f>
        <v>0.82599999999999996</v>
      </c>
      <c r="I10611" s="552">
        <f t="shared" si="165"/>
        <v>14958860</v>
      </c>
    </row>
    <row r="10612" spans="1:9">
      <c r="A10612" s="539">
        <v>10611</v>
      </c>
      <c r="B10612" s="540" t="s">
        <v>8534</v>
      </c>
      <c r="C10612" s="540" t="s">
        <v>12384</v>
      </c>
      <c r="D10612" s="540" t="s">
        <v>2788</v>
      </c>
      <c r="E10612" s="540" t="s">
        <v>15456</v>
      </c>
      <c r="F10612" s="556">
        <v>22560000</v>
      </c>
      <c r="G10612" s="541">
        <v>2023</v>
      </c>
      <c r="H10612" s="542">
        <f>VLOOKUP(G10612,[3]잔가율!$B$3:$C$33,2,FALSE)</f>
        <v>0.82599999999999996</v>
      </c>
      <c r="I10612" s="552">
        <f t="shared" si="165"/>
        <v>18634560</v>
      </c>
    </row>
    <row r="10613" spans="1:9">
      <c r="A10613" s="539">
        <v>10612</v>
      </c>
      <c r="B10613" s="540" t="s">
        <v>8534</v>
      </c>
      <c r="C10613" s="540" t="s">
        <v>12384</v>
      </c>
      <c r="D10613" s="540" t="s">
        <v>2788</v>
      </c>
      <c r="E10613" s="540" t="s">
        <v>15457</v>
      </c>
      <c r="F10613" s="556">
        <v>21470000</v>
      </c>
      <c r="G10613" s="541">
        <v>2023</v>
      </c>
      <c r="H10613" s="542">
        <f>VLOOKUP(G10613,[3]잔가율!$B$3:$C$33,2,FALSE)</f>
        <v>0.82599999999999996</v>
      </c>
      <c r="I10613" s="552">
        <f t="shared" si="165"/>
        <v>17734220</v>
      </c>
    </row>
    <row r="10614" spans="1:9">
      <c r="A10614" s="539">
        <v>10613</v>
      </c>
      <c r="B10614" s="540" t="s">
        <v>8534</v>
      </c>
      <c r="C10614" s="540" t="s">
        <v>12384</v>
      </c>
      <c r="D10614" s="540" t="s">
        <v>2788</v>
      </c>
      <c r="E10614" s="540" t="s">
        <v>15458</v>
      </c>
      <c r="F10614" s="556">
        <v>17360000</v>
      </c>
      <c r="G10614" s="541">
        <v>2023</v>
      </c>
      <c r="H10614" s="542">
        <f>VLOOKUP(G10614,[3]잔가율!$B$3:$C$33,2,FALSE)</f>
        <v>0.82599999999999996</v>
      </c>
      <c r="I10614" s="552">
        <f t="shared" si="165"/>
        <v>14339360</v>
      </c>
    </row>
    <row r="10615" spans="1:9">
      <c r="A10615" s="539">
        <v>10614</v>
      </c>
      <c r="B10615" s="540" t="s">
        <v>8534</v>
      </c>
      <c r="C10615" s="540" t="s">
        <v>12384</v>
      </c>
      <c r="D10615" s="540" t="s">
        <v>2788</v>
      </c>
      <c r="E10615" s="540" t="s">
        <v>15459</v>
      </c>
      <c r="F10615" s="556">
        <v>18490000</v>
      </c>
      <c r="G10615" s="541">
        <v>2023</v>
      </c>
      <c r="H10615" s="542">
        <f>VLOOKUP(G10615,[3]잔가율!$B$3:$C$33,2,FALSE)</f>
        <v>0.82599999999999996</v>
      </c>
      <c r="I10615" s="552">
        <f t="shared" si="165"/>
        <v>15272740</v>
      </c>
    </row>
    <row r="10616" spans="1:9">
      <c r="A10616" s="539">
        <v>10615</v>
      </c>
      <c r="B10616" s="540" t="s">
        <v>8534</v>
      </c>
      <c r="C10616" s="540" t="s">
        <v>12384</v>
      </c>
      <c r="D10616" s="540" t="s">
        <v>2788</v>
      </c>
      <c r="E10616" s="540" t="s">
        <v>15460</v>
      </c>
      <c r="F10616" s="556">
        <v>19050000</v>
      </c>
      <c r="G10616" s="541">
        <v>2023</v>
      </c>
      <c r="H10616" s="542">
        <f>VLOOKUP(G10616,[3]잔가율!$B$3:$C$33,2,FALSE)</f>
        <v>0.82599999999999996</v>
      </c>
      <c r="I10616" s="552">
        <f t="shared" si="165"/>
        <v>15735300</v>
      </c>
    </row>
    <row r="10617" spans="1:9">
      <c r="A10617" s="539">
        <v>10616</v>
      </c>
      <c r="B10617" s="540" t="s">
        <v>8534</v>
      </c>
      <c r="C10617" s="540" t="s">
        <v>12384</v>
      </c>
      <c r="D10617" s="540" t="s">
        <v>2788</v>
      </c>
      <c r="E10617" s="540" t="s">
        <v>15461</v>
      </c>
      <c r="F10617" s="556">
        <v>18680000</v>
      </c>
      <c r="G10617" s="541">
        <v>2023</v>
      </c>
      <c r="H10617" s="542">
        <f>VLOOKUP(G10617,[3]잔가율!$B$3:$C$33,2,FALSE)</f>
        <v>0.82599999999999996</v>
      </c>
      <c r="I10617" s="552">
        <f t="shared" si="165"/>
        <v>15429680</v>
      </c>
    </row>
    <row r="10618" spans="1:9">
      <c r="A10618" s="539">
        <v>10617</v>
      </c>
      <c r="B10618" s="540" t="s">
        <v>8534</v>
      </c>
      <c r="C10618" s="540" t="s">
        <v>12384</v>
      </c>
      <c r="D10618" s="540" t="s">
        <v>2788</v>
      </c>
      <c r="E10618" s="540" t="s">
        <v>15462</v>
      </c>
      <c r="F10618" s="556">
        <v>18600000</v>
      </c>
      <c r="G10618" s="541">
        <v>2023</v>
      </c>
      <c r="H10618" s="542">
        <f>VLOOKUP(G10618,[3]잔가율!$B$3:$C$33,2,FALSE)</f>
        <v>0.82599999999999996</v>
      </c>
      <c r="I10618" s="552">
        <f t="shared" si="165"/>
        <v>15363600</v>
      </c>
    </row>
    <row r="10619" spans="1:9">
      <c r="A10619" s="539">
        <v>10618</v>
      </c>
      <c r="B10619" s="540" t="s">
        <v>8534</v>
      </c>
      <c r="C10619" s="540" t="s">
        <v>12384</v>
      </c>
      <c r="D10619" s="540" t="s">
        <v>2788</v>
      </c>
      <c r="E10619" s="540" t="s">
        <v>15463</v>
      </c>
      <c r="F10619" s="556">
        <v>19160000</v>
      </c>
      <c r="G10619" s="541">
        <v>2023</v>
      </c>
      <c r="H10619" s="542">
        <f>VLOOKUP(G10619,[3]잔가율!$B$3:$C$33,2,FALSE)</f>
        <v>0.82599999999999996</v>
      </c>
      <c r="I10619" s="552">
        <f t="shared" si="165"/>
        <v>15826160</v>
      </c>
    </row>
    <row r="10620" spans="1:9">
      <c r="A10620" s="539">
        <v>10619</v>
      </c>
      <c r="B10620" s="540" t="s">
        <v>8534</v>
      </c>
      <c r="C10620" s="540" t="s">
        <v>12384</v>
      </c>
      <c r="D10620" s="540" t="s">
        <v>2788</v>
      </c>
      <c r="E10620" s="540" t="s">
        <v>15464</v>
      </c>
      <c r="F10620" s="556">
        <v>19110000</v>
      </c>
      <c r="G10620" s="541">
        <v>2023</v>
      </c>
      <c r="H10620" s="542">
        <f>VLOOKUP(G10620,[3]잔가율!$B$3:$C$33,2,FALSE)</f>
        <v>0.82599999999999996</v>
      </c>
      <c r="I10620" s="552">
        <f t="shared" si="165"/>
        <v>15784860</v>
      </c>
    </row>
    <row r="10621" spans="1:9">
      <c r="A10621" s="539">
        <v>10620</v>
      </c>
      <c r="B10621" s="540" t="s">
        <v>8534</v>
      </c>
      <c r="C10621" s="540" t="s">
        <v>12384</v>
      </c>
      <c r="D10621" s="540" t="s">
        <v>2788</v>
      </c>
      <c r="E10621" s="540" t="s">
        <v>15465</v>
      </c>
      <c r="F10621" s="556">
        <v>19110000</v>
      </c>
      <c r="G10621" s="541">
        <v>2023</v>
      </c>
      <c r="H10621" s="542">
        <f>VLOOKUP(G10621,[3]잔가율!$B$3:$C$33,2,FALSE)</f>
        <v>0.82599999999999996</v>
      </c>
      <c r="I10621" s="552">
        <f t="shared" si="165"/>
        <v>15784860</v>
      </c>
    </row>
    <row r="10622" spans="1:9">
      <c r="A10622" s="539">
        <v>10621</v>
      </c>
      <c r="B10622" s="540" t="s">
        <v>8534</v>
      </c>
      <c r="C10622" s="540" t="s">
        <v>12384</v>
      </c>
      <c r="D10622" s="540" t="s">
        <v>2788</v>
      </c>
      <c r="E10622" s="540" t="s">
        <v>15466</v>
      </c>
      <c r="F10622" s="556">
        <v>19120000</v>
      </c>
      <c r="G10622" s="541">
        <v>2023</v>
      </c>
      <c r="H10622" s="542">
        <f>VLOOKUP(G10622,[3]잔가율!$B$3:$C$33,2,FALSE)</f>
        <v>0.82599999999999996</v>
      </c>
      <c r="I10622" s="552">
        <f t="shared" si="165"/>
        <v>15793120</v>
      </c>
    </row>
    <row r="10623" spans="1:9">
      <c r="A10623" s="539">
        <v>10622</v>
      </c>
      <c r="B10623" s="540" t="s">
        <v>8534</v>
      </c>
      <c r="C10623" s="540" t="s">
        <v>12384</v>
      </c>
      <c r="D10623" s="540" t="s">
        <v>2788</v>
      </c>
      <c r="E10623" s="540" t="s">
        <v>15467</v>
      </c>
      <c r="F10623" s="556">
        <v>21640000</v>
      </c>
      <c r="G10623" s="541">
        <v>2023</v>
      </c>
      <c r="H10623" s="542">
        <f>VLOOKUP(G10623,[3]잔가율!$B$3:$C$33,2,FALSE)</f>
        <v>0.82599999999999996</v>
      </c>
      <c r="I10623" s="552">
        <f t="shared" si="165"/>
        <v>17874640</v>
      </c>
    </row>
    <row r="10624" spans="1:9">
      <c r="A10624" s="539">
        <v>10623</v>
      </c>
      <c r="B10624" s="540" t="s">
        <v>8534</v>
      </c>
      <c r="C10624" s="540" t="s">
        <v>12384</v>
      </c>
      <c r="D10624" s="540" t="s">
        <v>2788</v>
      </c>
      <c r="E10624" s="540" t="s">
        <v>15468</v>
      </c>
      <c r="F10624" s="556">
        <v>24930000</v>
      </c>
      <c r="G10624" s="541">
        <v>2023</v>
      </c>
      <c r="H10624" s="542">
        <f>VLOOKUP(G10624,[3]잔가율!$B$3:$C$33,2,FALSE)</f>
        <v>0.82599999999999996</v>
      </c>
      <c r="I10624" s="552">
        <f t="shared" si="165"/>
        <v>20592180</v>
      </c>
    </row>
    <row r="10625" spans="1:9">
      <c r="A10625" s="539">
        <v>10624</v>
      </c>
      <c r="B10625" s="540" t="s">
        <v>8534</v>
      </c>
      <c r="C10625" s="540" t="s">
        <v>12384</v>
      </c>
      <c r="D10625" s="540" t="s">
        <v>2788</v>
      </c>
      <c r="E10625" s="540" t="s">
        <v>15469</v>
      </c>
      <c r="F10625" s="556">
        <v>20080000</v>
      </c>
      <c r="G10625" s="541">
        <v>2023</v>
      </c>
      <c r="H10625" s="542">
        <f>VLOOKUP(G10625,[3]잔가율!$B$3:$C$33,2,FALSE)</f>
        <v>0.82599999999999996</v>
      </c>
      <c r="I10625" s="552">
        <f t="shared" si="165"/>
        <v>16586080</v>
      </c>
    </row>
    <row r="10626" spans="1:9">
      <c r="A10626" s="539">
        <v>10625</v>
      </c>
      <c r="B10626" s="540" t="s">
        <v>8534</v>
      </c>
      <c r="C10626" s="540" t="s">
        <v>12384</v>
      </c>
      <c r="D10626" s="540" t="s">
        <v>2788</v>
      </c>
      <c r="E10626" s="540" t="s">
        <v>15470</v>
      </c>
      <c r="F10626" s="556">
        <v>22140000</v>
      </c>
      <c r="G10626" s="541">
        <v>2023</v>
      </c>
      <c r="H10626" s="542">
        <f>VLOOKUP(G10626,[3]잔가율!$B$3:$C$33,2,FALSE)</f>
        <v>0.82599999999999996</v>
      </c>
      <c r="I10626" s="552">
        <f t="shared" ref="I10626:I10689" si="166">ROUNDDOWN(F10626*H10626,0)</f>
        <v>18287640</v>
      </c>
    </row>
    <row r="10627" spans="1:9">
      <c r="A10627" s="539">
        <v>10626</v>
      </c>
      <c r="B10627" s="540" t="s">
        <v>8534</v>
      </c>
      <c r="C10627" s="540" t="s">
        <v>12384</v>
      </c>
      <c r="D10627" s="540" t="s">
        <v>2788</v>
      </c>
      <c r="E10627" s="540" t="s">
        <v>15471</v>
      </c>
      <c r="F10627" s="556">
        <v>25940000</v>
      </c>
      <c r="G10627" s="541">
        <v>2023</v>
      </c>
      <c r="H10627" s="542">
        <f>VLOOKUP(G10627,[3]잔가율!$B$3:$C$33,2,FALSE)</f>
        <v>0.82599999999999996</v>
      </c>
      <c r="I10627" s="552">
        <f t="shared" si="166"/>
        <v>21426440</v>
      </c>
    </row>
    <row r="10628" spans="1:9">
      <c r="A10628" s="539">
        <v>10627</v>
      </c>
      <c r="B10628" s="540" t="s">
        <v>8534</v>
      </c>
      <c r="C10628" s="540" t="s">
        <v>12384</v>
      </c>
      <c r="D10628" s="540" t="s">
        <v>2788</v>
      </c>
      <c r="E10628" s="540" t="s">
        <v>15472</v>
      </c>
      <c r="F10628" s="556">
        <v>20560000</v>
      </c>
      <c r="G10628" s="541">
        <v>2023</v>
      </c>
      <c r="H10628" s="542">
        <f>VLOOKUP(G10628,[3]잔가율!$B$3:$C$33,2,FALSE)</f>
        <v>0.82599999999999996</v>
      </c>
      <c r="I10628" s="552">
        <f t="shared" si="166"/>
        <v>16982560</v>
      </c>
    </row>
    <row r="10629" spans="1:9">
      <c r="A10629" s="539">
        <v>10628</v>
      </c>
      <c r="B10629" s="540" t="s">
        <v>8534</v>
      </c>
      <c r="C10629" s="540" t="s">
        <v>12384</v>
      </c>
      <c r="D10629" s="540" t="s">
        <v>2788</v>
      </c>
      <c r="E10629" s="540" t="s">
        <v>15473</v>
      </c>
      <c r="F10629" s="556">
        <v>23050000</v>
      </c>
      <c r="G10629" s="541">
        <v>2023</v>
      </c>
      <c r="H10629" s="542">
        <f>VLOOKUP(G10629,[3]잔가율!$B$3:$C$33,2,FALSE)</f>
        <v>0.82599999999999996</v>
      </c>
      <c r="I10629" s="552">
        <f t="shared" si="166"/>
        <v>19039300</v>
      </c>
    </row>
    <row r="10630" spans="1:9">
      <c r="A10630" s="539">
        <v>10629</v>
      </c>
      <c r="B10630" s="540" t="s">
        <v>8534</v>
      </c>
      <c r="C10630" s="540" t="s">
        <v>12384</v>
      </c>
      <c r="D10630" s="540" t="s">
        <v>2788</v>
      </c>
      <c r="E10630" s="540" t="s">
        <v>15474</v>
      </c>
      <c r="F10630" s="556">
        <v>26170000</v>
      </c>
      <c r="G10630" s="541">
        <v>2023</v>
      </c>
      <c r="H10630" s="542">
        <f>VLOOKUP(G10630,[3]잔가율!$B$3:$C$33,2,FALSE)</f>
        <v>0.82599999999999996</v>
      </c>
      <c r="I10630" s="552">
        <f t="shared" si="166"/>
        <v>21616420</v>
      </c>
    </row>
    <row r="10631" spans="1:9">
      <c r="A10631" s="539">
        <v>10630</v>
      </c>
      <c r="B10631" s="540" t="s">
        <v>8534</v>
      </c>
      <c r="C10631" s="540" t="s">
        <v>12384</v>
      </c>
      <c r="D10631" s="540" t="s">
        <v>2788</v>
      </c>
      <c r="E10631" s="540" t="s">
        <v>15475</v>
      </c>
      <c r="F10631" s="556">
        <v>19500000</v>
      </c>
      <c r="G10631" s="541">
        <v>2023</v>
      </c>
      <c r="H10631" s="542">
        <f>VLOOKUP(G10631,[3]잔가율!$B$3:$C$33,2,FALSE)</f>
        <v>0.82599999999999996</v>
      </c>
      <c r="I10631" s="552">
        <f t="shared" si="166"/>
        <v>16107000</v>
      </c>
    </row>
    <row r="10632" spans="1:9">
      <c r="A10632" s="539">
        <v>10631</v>
      </c>
      <c r="B10632" s="540" t="s">
        <v>8534</v>
      </c>
      <c r="C10632" s="540" t="s">
        <v>12384</v>
      </c>
      <c r="D10632" s="540" t="s">
        <v>2788</v>
      </c>
      <c r="E10632" s="540" t="s">
        <v>15476</v>
      </c>
      <c r="F10632" s="556">
        <v>22100000</v>
      </c>
      <c r="G10632" s="541">
        <v>2023</v>
      </c>
      <c r="H10632" s="542">
        <f>VLOOKUP(G10632,[3]잔가율!$B$3:$C$33,2,FALSE)</f>
        <v>0.82599999999999996</v>
      </c>
      <c r="I10632" s="552">
        <f t="shared" si="166"/>
        <v>18254600</v>
      </c>
    </row>
    <row r="10633" spans="1:9">
      <c r="A10633" s="539">
        <v>10632</v>
      </c>
      <c r="B10633" s="540" t="s">
        <v>8534</v>
      </c>
      <c r="C10633" s="540" t="s">
        <v>12384</v>
      </c>
      <c r="D10633" s="540" t="s">
        <v>2788</v>
      </c>
      <c r="E10633" s="540" t="s">
        <v>15477</v>
      </c>
      <c r="F10633" s="556">
        <v>25400000</v>
      </c>
      <c r="G10633" s="541">
        <v>2023</v>
      </c>
      <c r="H10633" s="542">
        <f>VLOOKUP(G10633,[3]잔가율!$B$3:$C$33,2,FALSE)</f>
        <v>0.82599999999999996</v>
      </c>
      <c r="I10633" s="552">
        <f t="shared" si="166"/>
        <v>20980400</v>
      </c>
    </row>
    <row r="10634" spans="1:9">
      <c r="A10634" s="539">
        <v>10633</v>
      </c>
      <c r="B10634" s="540" t="s">
        <v>8534</v>
      </c>
      <c r="C10634" s="540" t="s">
        <v>12384</v>
      </c>
      <c r="D10634" s="540" t="s">
        <v>2788</v>
      </c>
      <c r="E10634" s="540" t="s">
        <v>15478</v>
      </c>
      <c r="F10634" s="556">
        <v>21620000</v>
      </c>
      <c r="G10634" s="541">
        <v>2023</v>
      </c>
      <c r="H10634" s="542">
        <f>VLOOKUP(G10634,[3]잔가율!$B$3:$C$33,2,FALSE)</f>
        <v>0.82599999999999996</v>
      </c>
      <c r="I10634" s="552">
        <f t="shared" si="166"/>
        <v>17858120</v>
      </c>
    </row>
    <row r="10635" spans="1:9">
      <c r="A10635" s="539">
        <v>10634</v>
      </c>
      <c r="B10635" s="540" t="s">
        <v>8534</v>
      </c>
      <c r="C10635" s="540" t="s">
        <v>12384</v>
      </c>
      <c r="D10635" s="540" t="s">
        <v>2788</v>
      </c>
      <c r="E10635" s="540" t="s">
        <v>15479</v>
      </c>
      <c r="F10635" s="556">
        <v>22420000</v>
      </c>
      <c r="G10635" s="541">
        <v>2023</v>
      </c>
      <c r="H10635" s="542">
        <f>VLOOKUP(G10635,[3]잔가율!$B$3:$C$33,2,FALSE)</f>
        <v>0.82599999999999996</v>
      </c>
      <c r="I10635" s="552">
        <f t="shared" si="166"/>
        <v>18518920</v>
      </c>
    </row>
    <row r="10636" spans="1:9">
      <c r="A10636" s="539">
        <v>10635</v>
      </c>
      <c r="B10636" s="540" t="s">
        <v>8534</v>
      </c>
      <c r="C10636" s="540" t="s">
        <v>12384</v>
      </c>
      <c r="D10636" s="540" t="s">
        <v>2788</v>
      </c>
      <c r="E10636" s="540" t="s">
        <v>15480</v>
      </c>
      <c r="F10636" s="556">
        <v>26100000</v>
      </c>
      <c r="G10636" s="541">
        <v>2023</v>
      </c>
      <c r="H10636" s="542">
        <f>VLOOKUP(G10636,[3]잔가율!$B$3:$C$33,2,FALSE)</f>
        <v>0.82599999999999996</v>
      </c>
      <c r="I10636" s="552">
        <f t="shared" si="166"/>
        <v>21558600</v>
      </c>
    </row>
    <row r="10637" spans="1:9">
      <c r="A10637" s="539">
        <v>10636</v>
      </c>
      <c r="B10637" s="540" t="s">
        <v>8534</v>
      </c>
      <c r="C10637" s="540" t="s">
        <v>12384</v>
      </c>
      <c r="D10637" s="540" t="s">
        <v>2788</v>
      </c>
      <c r="E10637" s="540" t="s">
        <v>15481</v>
      </c>
      <c r="F10637" s="556">
        <v>21650000</v>
      </c>
      <c r="G10637" s="541">
        <v>2023</v>
      </c>
      <c r="H10637" s="542">
        <f>VLOOKUP(G10637,[3]잔가율!$B$3:$C$33,2,FALSE)</f>
        <v>0.82599999999999996</v>
      </c>
      <c r="I10637" s="552">
        <f t="shared" si="166"/>
        <v>17882900</v>
      </c>
    </row>
    <row r="10638" spans="1:9">
      <c r="A10638" s="539">
        <v>10637</v>
      </c>
      <c r="B10638" s="540" t="s">
        <v>8534</v>
      </c>
      <c r="C10638" s="540" t="s">
        <v>12384</v>
      </c>
      <c r="D10638" s="540" t="s">
        <v>2788</v>
      </c>
      <c r="E10638" s="540" t="s">
        <v>15482</v>
      </c>
      <c r="F10638" s="556">
        <v>23280000</v>
      </c>
      <c r="G10638" s="541">
        <v>2023</v>
      </c>
      <c r="H10638" s="542">
        <f>VLOOKUP(G10638,[3]잔가율!$B$3:$C$33,2,FALSE)</f>
        <v>0.82599999999999996</v>
      </c>
      <c r="I10638" s="552">
        <f t="shared" si="166"/>
        <v>19229280</v>
      </c>
    </row>
    <row r="10639" spans="1:9">
      <c r="A10639" s="539">
        <v>10638</v>
      </c>
      <c r="B10639" s="540" t="s">
        <v>8534</v>
      </c>
      <c r="C10639" s="540" t="s">
        <v>12384</v>
      </c>
      <c r="D10639" s="540" t="s">
        <v>2788</v>
      </c>
      <c r="E10639" s="540" t="s">
        <v>15483</v>
      </c>
      <c r="F10639" s="556">
        <v>24500000</v>
      </c>
      <c r="G10639" s="541">
        <v>2023</v>
      </c>
      <c r="H10639" s="542">
        <f>VLOOKUP(G10639,[3]잔가율!$B$3:$C$33,2,FALSE)</f>
        <v>0.82599999999999996</v>
      </c>
      <c r="I10639" s="552">
        <f t="shared" si="166"/>
        <v>20237000</v>
      </c>
    </row>
    <row r="10640" spans="1:9">
      <c r="A10640" s="539">
        <v>10639</v>
      </c>
      <c r="B10640" s="540" t="s">
        <v>8534</v>
      </c>
      <c r="C10640" s="540" t="s">
        <v>12384</v>
      </c>
      <c r="D10640" s="540" t="s">
        <v>2788</v>
      </c>
      <c r="E10640" s="540" t="s">
        <v>15484</v>
      </c>
      <c r="F10640" s="556">
        <v>21840000</v>
      </c>
      <c r="G10640" s="541">
        <v>2023</v>
      </c>
      <c r="H10640" s="542">
        <f>VLOOKUP(G10640,[3]잔가율!$B$3:$C$33,2,FALSE)</f>
        <v>0.82599999999999996</v>
      </c>
      <c r="I10640" s="552">
        <f t="shared" si="166"/>
        <v>18039840</v>
      </c>
    </row>
    <row r="10641" spans="1:9">
      <c r="A10641" s="539">
        <v>10640</v>
      </c>
      <c r="B10641" s="540" t="s">
        <v>8534</v>
      </c>
      <c r="C10641" s="540" t="s">
        <v>12384</v>
      </c>
      <c r="D10641" s="540" t="s">
        <v>2788</v>
      </c>
      <c r="E10641" s="540" t="s">
        <v>15485</v>
      </c>
      <c r="F10641" s="556">
        <v>23750000</v>
      </c>
      <c r="G10641" s="541">
        <v>2023</v>
      </c>
      <c r="H10641" s="542">
        <f>VLOOKUP(G10641,[3]잔가율!$B$3:$C$33,2,FALSE)</f>
        <v>0.82599999999999996</v>
      </c>
      <c r="I10641" s="552">
        <f t="shared" si="166"/>
        <v>19617500</v>
      </c>
    </row>
    <row r="10642" spans="1:9">
      <c r="A10642" s="539">
        <v>10641</v>
      </c>
      <c r="B10642" s="540" t="s">
        <v>8534</v>
      </c>
      <c r="C10642" s="540" t="s">
        <v>12384</v>
      </c>
      <c r="D10642" s="540" t="s">
        <v>2788</v>
      </c>
      <c r="E10642" s="540" t="s">
        <v>15486</v>
      </c>
      <c r="F10642" s="556">
        <v>25200000</v>
      </c>
      <c r="G10642" s="541">
        <v>2023</v>
      </c>
      <c r="H10642" s="542">
        <f>VLOOKUP(G10642,[3]잔가율!$B$3:$C$33,2,FALSE)</f>
        <v>0.82599999999999996</v>
      </c>
      <c r="I10642" s="552">
        <f t="shared" si="166"/>
        <v>20815200</v>
      </c>
    </row>
    <row r="10643" spans="1:9">
      <c r="A10643" s="539">
        <v>10642</v>
      </c>
      <c r="B10643" s="540" t="s">
        <v>8534</v>
      </c>
      <c r="C10643" s="540" t="s">
        <v>12384</v>
      </c>
      <c r="D10643" s="540" t="s">
        <v>2788</v>
      </c>
      <c r="E10643" s="540" t="s">
        <v>15487</v>
      </c>
      <c r="F10643" s="556">
        <v>22150000</v>
      </c>
      <c r="G10643" s="541">
        <v>2023</v>
      </c>
      <c r="H10643" s="542">
        <f>VLOOKUP(G10643,[3]잔가율!$B$3:$C$33,2,FALSE)</f>
        <v>0.82599999999999996</v>
      </c>
      <c r="I10643" s="552">
        <f t="shared" si="166"/>
        <v>18295900</v>
      </c>
    </row>
    <row r="10644" spans="1:9">
      <c r="A10644" s="539">
        <v>10643</v>
      </c>
      <c r="B10644" s="540" t="s">
        <v>8534</v>
      </c>
      <c r="C10644" s="540" t="s">
        <v>12384</v>
      </c>
      <c r="D10644" s="540" t="s">
        <v>2788</v>
      </c>
      <c r="E10644" s="540" t="s">
        <v>15488</v>
      </c>
      <c r="F10644" s="556">
        <v>24840000</v>
      </c>
      <c r="G10644" s="541">
        <v>2023</v>
      </c>
      <c r="H10644" s="542">
        <f>VLOOKUP(G10644,[3]잔가율!$B$3:$C$33,2,FALSE)</f>
        <v>0.82599999999999996</v>
      </c>
      <c r="I10644" s="552">
        <f t="shared" si="166"/>
        <v>20517840</v>
      </c>
    </row>
    <row r="10645" spans="1:9">
      <c r="A10645" s="539">
        <v>10644</v>
      </c>
      <c r="B10645" s="540" t="s">
        <v>8534</v>
      </c>
      <c r="C10645" s="540" t="s">
        <v>12384</v>
      </c>
      <c r="D10645" s="540" t="s">
        <v>2788</v>
      </c>
      <c r="E10645" s="540" t="s">
        <v>15489</v>
      </c>
      <c r="F10645" s="556">
        <v>20280000</v>
      </c>
      <c r="G10645" s="541">
        <v>2023</v>
      </c>
      <c r="H10645" s="542">
        <f>VLOOKUP(G10645,[3]잔가율!$B$3:$C$33,2,FALSE)</f>
        <v>0.82599999999999996</v>
      </c>
      <c r="I10645" s="552">
        <f t="shared" si="166"/>
        <v>16751280</v>
      </c>
    </row>
    <row r="10646" spans="1:9">
      <c r="A10646" s="539">
        <v>10645</v>
      </c>
      <c r="B10646" s="540" t="s">
        <v>8534</v>
      </c>
      <c r="C10646" s="540" t="s">
        <v>12384</v>
      </c>
      <c r="D10646" s="540" t="s">
        <v>2788</v>
      </c>
      <c r="E10646" s="540" t="s">
        <v>15490</v>
      </c>
      <c r="F10646" s="556">
        <v>20660000</v>
      </c>
      <c r="G10646" s="541">
        <v>2023</v>
      </c>
      <c r="H10646" s="542">
        <f>VLOOKUP(G10646,[3]잔가율!$B$3:$C$33,2,FALSE)</f>
        <v>0.82599999999999996</v>
      </c>
      <c r="I10646" s="552">
        <f t="shared" si="166"/>
        <v>17065160</v>
      </c>
    </row>
    <row r="10647" spans="1:9">
      <c r="A10647" s="539">
        <v>10646</v>
      </c>
      <c r="B10647" s="540" t="s">
        <v>8534</v>
      </c>
      <c r="C10647" s="540" t="s">
        <v>12384</v>
      </c>
      <c r="D10647" s="540" t="s">
        <v>2788</v>
      </c>
      <c r="E10647" s="540" t="s">
        <v>15491</v>
      </c>
      <c r="F10647" s="556">
        <v>20590000</v>
      </c>
      <c r="G10647" s="541">
        <v>2023</v>
      </c>
      <c r="H10647" s="542">
        <f>VLOOKUP(G10647,[3]잔가율!$B$3:$C$33,2,FALSE)</f>
        <v>0.82599999999999996</v>
      </c>
      <c r="I10647" s="552">
        <f t="shared" si="166"/>
        <v>17007340</v>
      </c>
    </row>
    <row r="10648" spans="1:9">
      <c r="A10648" s="539">
        <v>10647</v>
      </c>
      <c r="B10648" s="540" t="s">
        <v>8534</v>
      </c>
      <c r="C10648" s="540" t="s">
        <v>12384</v>
      </c>
      <c r="D10648" s="540" t="s">
        <v>2788</v>
      </c>
      <c r="E10648" s="540" t="s">
        <v>15492</v>
      </c>
      <c r="F10648" s="556">
        <v>20500000</v>
      </c>
      <c r="G10648" s="541">
        <v>2023</v>
      </c>
      <c r="H10648" s="542">
        <f>VLOOKUP(G10648,[3]잔가율!$B$3:$C$33,2,FALSE)</f>
        <v>0.82599999999999996</v>
      </c>
      <c r="I10648" s="552">
        <f t="shared" si="166"/>
        <v>16933000</v>
      </c>
    </row>
    <row r="10649" spans="1:9">
      <c r="A10649" s="539">
        <v>10648</v>
      </c>
      <c r="B10649" s="540" t="s">
        <v>8534</v>
      </c>
      <c r="C10649" s="540" t="s">
        <v>12384</v>
      </c>
      <c r="D10649" s="540" t="s">
        <v>2788</v>
      </c>
      <c r="E10649" s="540" t="s">
        <v>15493</v>
      </c>
      <c r="F10649" s="556">
        <v>20490000</v>
      </c>
      <c r="G10649" s="541">
        <v>2023</v>
      </c>
      <c r="H10649" s="542">
        <f>VLOOKUP(G10649,[3]잔가율!$B$3:$C$33,2,FALSE)</f>
        <v>0.82599999999999996</v>
      </c>
      <c r="I10649" s="552">
        <f t="shared" si="166"/>
        <v>16924740</v>
      </c>
    </row>
    <row r="10650" spans="1:9">
      <c r="A10650" s="539">
        <v>10649</v>
      </c>
      <c r="B10650" s="540" t="s">
        <v>8534</v>
      </c>
      <c r="C10650" s="540" t="s">
        <v>12384</v>
      </c>
      <c r="D10650" s="540" t="s">
        <v>2788</v>
      </c>
      <c r="E10650" s="540" t="s">
        <v>15494</v>
      </c>
      <c r="F10650" s="556">
        <v>20840000</v>
      </c>
      <c r="G10650" s="541">
        <v>2023</v>
      </c>
      <c r="H10650" s="542">
        <f>VLOOKUP(G10650,[3]잔가율!$B$3:$C$33,2,FALSE)</f>
        <v>0.82599999999999996</v>
      </c>
      <c r="I10650" s="552">
        <f t="shared" si="166"/>
        <v>17213840</v>
      </c>
    </row>
    <row r="10651" spans="1:9">
      <c r="A10651" s="539">
        <v>10650</v>
      </c>
      <c r="B10651" s="540" t="s">
        <v>8534</v>
      </c>
      <c r="C10651" s="540" t="s">
        <v>12384</v>
      </c>
      <c r="D10651" s="540" t="s">
        <v>2788</v>
      </c>
      <c r="E10651" s="540" t="s">
        <v>8487</v>
      </c>
      <c r="F10651" s="556">
        <v>20750000</v>
      </c>
      <c r="G10651" s="541">
        <v>2023</v>
      </c>
      <c r="H10651" s="542">
        <f>VLOOKUP(G10651,[3]잔가율!$B$3:$C$33,2,FALSE)</f>
        <v>0.82599999999999996</v>
      </c>
      <c r="I10651" s="552">
        <f t="shared" si="166"/>
        <v>17139500</v>
      </c>
    </row>
    <row r="10652" spans="1:9">
      <c r="A10652" s="539">
        <v>10651</v>
      </c>
      <c r="B10652" s="540" t="s">
        <v>8534</v>
      </c>
      <c r="C10652" s="540" t="s">
        <v>12384</v>
      </c>
      <c r="D10652" s="540" t="s">
        <v>2788</v>
      </c>
      <c r="E10652" s="540" t="s">
        <v>15495</v>
      </c>
      <c r="F10652" s="556">
        <v>19840000</v>
      </c>
      <c r="G10652" s="541">
        <v>2023</v>
      </c>
      <c r="H10652" s="542">
        <f>VLOOKUP(G10652,[3]잔가율!$B$3:$C$33,2,FALSE)</f>
        <v>0.82599999999999996</v>
      </c>
      <c r="I10652" s="552">
        <f t="shared" si="166"/>
        <v>16387840</v>
      </c>
    </row>
    <row r="10653" spans="1:9">
      <c r="A10653" s="539">
        <v>10652</v>
      </c>
      <c r="B10653" s="540" t="s">
        <v>8534</v>
      </c>
      <c r="C10653" s="540" t="s">
        <v>12384</v>
      </c>
      <c r="D10653" s="540" t="s">
        <v>2788</v>
      </c>
      <c r="E10653" s="540" t="s">
        <v>15496</v>
      </c>
      <c r="F10653" s="556">
        <v>24060000</v>
      </c>
      <c r="G10653" s="541">
        <v>2023</v>
      </c>
      <c r="H10653" s="542">
        <f>VLOOKUP(G10653,[3]잔가율!$B$3:$C$33,2,FALSE)</f>
        <v>0.82599999999999996</v>
      </c>
      <c r="I10653" s="552">
        <f t="shared" si="166"/>
        <v>19873560</v>
      </c>
    </row>
    <row r="10654" spans="1:9">
      <c r="A10654" s="539">
        <v>10653</v>
      </c>
      <c r="B10654" s="540" t="s">
        <v>8534</v>
      </c>
      <c r="C10654" s="540" t="s">
        <v>12384</v>
      </c>
      <c r="D10654" s="540" t="s">
        <v>2788</v>
      </c>
      <c r="E10654" s="540" t="s">
        <v>15497</v>
      </c>
      <c r="F10654" s="556">
        <v>26680000</v>
      </c>
      <c r="G10654" s="541">
        <v>2023</v>
      </c>
      <c r="H10654" s="542">
        <f>VLOOKUP(G10654,[3]잔가율!$B$3:$C$33,2,FALSE)</f>
        <v>0.82599999999999996</v>
      </c>
      <c r="I10654" s="552">
        <f t="shared" si="166"/>
        <v>22037680</v>
      </c>
    </row>
    <row r="10655" spans="1:9">
      <c r="A10655" s="539">
        <v>10654</v>
      </c>
      <c r="B10655" s="540" t="s">
        <v>8534</v>
      </c>
      <c r="C10655" s="540" t="s">
        <v>12384</v>
      </c>
      <c r="D10655" s="540" t="s">
        <v>2788</v>
      </c>
      <c r="E10655" s="540" t="s">
        <v>15498</v>
      </c>
      <c r="F10655" s="556">
        <v>21380000</v>
      </c>
      <c r="G10655" s="541">
        <v>2023</v>
      </c>
      <c r="H10655" s="542">
        <f>VLOOKUP(G10655,[3]잔가율!$B$3:$C$33,2,FALSE)</f>
        <v>0.82599999999999996</v>
      </c>
      <c r="I10655" s="552">
        <f t="shared" si="166"/>
        <v>17659880</v>
      </c>
    </row>
    <row r="10656" spans="1:9">
      <c r="A10656" s="539">
        <v>10655</v>
      </c>
      <c r="B10656" s="540" t="s">
        <v>8534</v>
      </c>
      <c r="C10656" s="540" t="s">
        <v>12384</v>
      </c>
      <c r="D10656" s="540" t="s">
        <v>2788</v>
      </c>
      <c r="E10656" s="540" t="s">
        <v>15499</v>
      </c>
      <c r="F10656" s="556">
        <v>24410000</v>
      </c>
      <c r="G10656" s="541">
        <v>2023</v>
      </c>
      <c r="H10656" s="542">
        <f>VLOOKUP(G10656,[3]잔가율!$B$3:$C$33,2,FALSE)</f>
        <v>0.82599999999999996</v>
      </c>
      <c r="I10656" s="552">
        <f t="shared" si="166"/>
        <v>20162660</v>
      </c>
    </row>
    <row r="10657" spans="1:9">
      <c r="A10657" s="539">
        <v>10656</v>
      </c>
      <c r="B10657" s="540" t="s">
        <v>8534</v>
      </c>
      <c r="C10657" s="540" t="s">
        <v>12384</v>
      </c>
      <c r="D10657" s="540" t="s">
        <v>2788</v>
      </c>
      <c r="E10657" s="540" t="s">
        <v>15500</v>
      </c>
      <c r="F10657" s="556">
        <v>27260000</v>
      </c>
      <c r="G10657" s="541">
        <v>2023</v>
      </c>
      <c r="H10657" s="542">
        <f>VLOOKUP(G10657,[3]잔가율!$B$3:$C$33,2,FALSE)</f>
        <v>0.82599999999999996</v>
      </c>
      <c r="I10657" s="552">
        <f t="shared" si="166"/>
        <v>22516760</v>
      </c>
    </row>
    <row r="10658" spans="1:9">
      <c r="A10658" s="539">
        <v>10657</v>
      </c>
      <c r="B10658" s="540" t="s">
        <v>8534</v>
      </c>
      <c r="C10658" s="540" t="s">
        <v>12384</v>
      </c>
      <c r="D10658" s="540" t="s">
        <v>2788</v>
      </c>
      <c r="E10658" s="540" t="s">
        <v>15501</v>
      </c>
      <c r="F10658" s="556">
        <v>19100000</v>
      </c>
      <c r="G10658" s="541">
        <v>2023</v>
      </c>
      <c r="H10658" s="542">
        <f>VLOOKUP(G10658,[3]잔가율!$B$3:$C$33,2,FALSE)</f>
        <v>0.82599999999999996</v>
      </c>
      <c r="I10658" s="552">
        <f t="shared" si="166"/>
        <v>15776600</v>
      </c>
    </row>
    <row r="10659" spans="1:9">
      <c r="A10659" s="539">
        <v>10658</v>
      </c>
      <c r="B10659" s="540" t="s">
        <v>8534</v>
      </c>
      <c r="C10659" s="540" t="s">
        <v>12384</v>
      </c>
      <c r="D10659" s="540" t="s">
        <v>2788</v>
      </c>
      <c r="E10659" s="540" t="s">
        <v>15502</v>
      </c>
      <c r="F10659" s="556">
        <v>25410000</v>
      </c>
      <c r="G10659" s="541">
        <v>2023</v>
      </c>
      <c r="H10659" s="542">
        <f>VLOOKUP(G10659,[3]잔가율!$B$3:$C$33,2,FALSE)</f>
        <v>0.82599999999999996</v>
      </c>
      <c r="I10659" s="552">
        <f t="shared" si="166"/>
        <v>20988660</v>
      </c>
    </row>
    <row r="10660" spans="1:9">
      <c r="A10660" s="539">
        <v>10659</v>
      </c>
      <c r="B10660" s="540" t="s">
        <v>8534</v>
      </c>
      <c r="C10660" s="540" t="s">
        <v>12384</v>
      </c>
      <c r="D10660" s="540" t="s">
        <v>2788</v>
      </c>
      <c r="E10660" s="540" t="s">
        <v>15503</v>
      </c>
      <c r="F10660" s="556">
        <v>28490000</v>
      </c>
      <c r="G10660" s="541">
        <v>2023</v>
      </c>
      <c r="H10660" s="542">
        <f>VLOOKUP(G10660,[3]잔가율!$B$3:$C$33,2,FALSE)</f>
        <v>0.82599999999999996</v>
      </c>
      <c r="I10660" s="552">
        <f t="shared" si="166"/>
        <v>23532740</v>
      </c>
    </row>
    <row r="10661" spans="1:9">
      <c r="A10661" s="539">
        <v>10660</v>
      </c>
      <c r="B10661" s="540" t="s">
        <v>8534</v>
      </c>
      <c r="C10661" s="540" t="s">
        <v>12384</v>
      </c>
      <c r="D10661" s="540" t="s">
        <v>2788</v>
      </c>
      <c r="E10661" s="540" t="s">
        <v>15504</v>
      </c>
      <c r="F10661" s="556">
        <v>19240000</v>
      </c>
      <c r="G10661" s="541">
        <v>2023</v>
      </c>
      <c r="H10661" s="542">
        <f>VLOOKUP(G10661,[3]잔가율!$B$3:$C$33,2,FALSE)</f>
        <v>0.82599999999999996</v>
      </c>
      <c r="I10661" s="552">
        <f t="shared" si="166"/>
        <v>15892240</v>
      </c>
    </row>
    <row r="10662" spans="1:9">
      <c r="A10662" s="539">
        <v>10661</v>
      </c>
      <c r="B10662" s="540" t="s">
        <v>8534</v>
      </c>
      <c r="C10662" s="540" t="s">
        <v>12384</v>
      </c>
      <c r="D10662" s="540" t="s">
        <v>2788</v>
      </c>
      <c r="E10662" s="540" t="s">
        <v>15505</v>
      </c>
      <c r="F10662" s="556">
        <v>25760000</v>
      </c>
      <c r="G10662" s="541">
        <v>2023</v>
      </c>
      <c r="H10662" s="542">
        <f>VLOOKUP(G10662,[3]잔가율!$B$3:$C$33,2,FALSE)</f>
        <v>0.82599999999999996</v>
      </c>
      <c r="I10662" s="552">
        <f t="shared" si="166"/>
        <v>21277760</v>
      </c>
    </row>
    <row r="10663" spans="1:9">
      <c r="A10663" s="539">
        <v>10662</v>
      </c>
      <c r="B10663" s="540" t="s">
        <v>8534</v>
      </c>
      <c r="C10663" s="540" t="s">
        <v>12384</v>
      </c>
      <c r="D10663" s="540" t="s">
        <v>2788</v>
      </c>
      <c r="E10663" s="540" t="s">
        <v>15506</v>
      </c>
      <c r="F10663" s="556">
        <v>26500000</v>
      </c>
      <c r="G10663" s="541">
        <v>2023</v>
      </c>
      <c r="H10663" s="542">
        <f>VLOOKUP(G10663,[3]잔가율!$B$3:$C$33,2,FALSE)</f>
        <v>0.82599999999999996</v>
      </c>
      <c r="I10663" s="552">
        <f t="shared" si="166"/>
        <v>21889000</v>
      </c>
    </row>
    <row r="10664" spans="1:9">
      <c r="A10664" s="539">
        <v>10663</v>
      </c>
      <c r="B10664" s="540" t="s">
        <v>8534</v>
      </c>
      <c r="C10664" s="540" t="s">
        <v>12384</v>
      </c>
      <c r="D10664" s="540" t="s">
        <v>2788</v>
      </c>
      <c r="E10664" s="540" t="s">
        <v>15507</v>
      </c>
      <c r="F10664" s="556">
        <v>20500000</v>
      </c>
      <c r="G10664" s="541">
        <v>2023</v>
      </c>
      <c r="H10664" s="542">
        <f>VLOOKUP(G10664,[3]잔가율!$B$3:$C$33,2,FALSE)</f>
        <v>0.82599999999999996</v>
      </c>
      <c r="I10664" s="552">
        <f t="shared" si="166"/>
        <v>16933000</v>
      </c>
    </row>
    <row r="10665" spans="1:9">
      <c r="A10665" s="539">
        <v>10664</v>
      </c>
      <c r="B10665" s="540" t="s">
        <v>8534</v>
      </c>
      <c r="C10665" s="540" t="s">
        <v>12384</v>
      </c>
      <c r="D10665" s="540" t="s">
        <v>2788</v>
      </c>
      <c r="E10665" s="540" t="s">
        <v>15508</v>
      </c>
      <c r="F10665" s="556">
        <v>26110000</v>
      </c>
      <c r="G10665" s="541">
        <v>2023</v>
      </c>
      <c r="H10665" s="542">
        <f>VLOOKUP(G10665,[3]잔가율!$B$3:$C$33,2,FALSE)</f>
        <v>0.82599999999999996</v>
      </c>
      <c r="I10665" s="552">
        <f t="shared" si="166"/>
        <v>21566860</v>
      </c>
    </row>
    <row r="10666" spans="1:9">
      <c r="A10666" s="539">
        <v>10665</v>
      </c>
      <c r="B10666" s="540" t="s">
        <v>8534</v>
      </c>
      <c r="C10666" s="540" t="s">
        <v>12384</v>
      </c>
      <c r="D10666" s="540" t="s">
        <v>2788</v>
      </c>
      <c r="E10666" s="540" t="s">
        <v>15509</v>
      </c>
      <c r="F10666" s="556">
        <v>28100000</v>
      </c>
      <c r="G10666" s="541">
        <v>2023</v>
      </c>
      <c r="H10666" s="542">
        <f>VLOOKUP(G10666,[3]잔가율!$B$3:$C$33,2,FALSE)</f>
        <v>0.82599999999999996</v>
      </c>
      <c r="I10666" s="552">
        <f t="shared" si="166"/>
        <v>23210600</v>
      </c>
    </row>
    <row r="10667" spans="1:9">
      <c r="A10667" s="539">
        <v>10666</v>
      </c>
      <c r="B10667" s="540" t="s">
        <v>8534</v>
      </c>
      <c r="C10667" s="540" t="s">
        <v>12384</v>
      </c>
      <c r="D10667" s="540" t="s">
        <v>2788</v>
      </c>
      <c r="E10667" s="540" t="s">
        <v>15510</v>
      </c>
      <c r="F10667" s="556">
        <v>20360000</v>
      </c>
      <c r="G10667" s="541">
        <v>2023</v>
      </c>
      <c r="H10667" s="542">
        <f>VLOOKUP(G10667,[3]잔가율!$B$3:$C$33,2,FALSE)</f>
        <v>0.82599999999999996</v>
      </c>
      <c r="I10667" s="552">
        <f t="shared" si="166"/>
        <v>16817360</v>
      </c>
    </row>
    <row r="10668" spans="1:9">
      <c r="A10668" s="539">
        <v>10667</v>
      </c>
      <c r="B10668" s="540" t="s">
        <v>8534</v>
      </c>
      <c r="C10668" s="540" t="s">
        <v>12384</v>
      </c>
      <c r="D10668" s="540" t="s">
        <v>2788</v>
      </c>
      <c r="E10668" s="540" t="s">
        <v>15511</v>
      </c>
      <c r="F10668" s="556">
        <v>25020000</v>
      </c>
      <c r="G10668" s="541">
        <v>2023</v>
      </c>
      <c r="H10668" s="542">
        <f>VLOOKUP(G10668,[3]잔가율!$B$3:$C$33,2,FALSE)</f>
        <v>0.82599999999999996</v>
      </c>
      <c r="I10668" s="552">
        <f t="shared" si="166"/>
        <v>20666520</v>
      </c>
    </row>
    <row r="10669" spans="1:9">
      <c r="A10669" s="539">
        <v>10668</v>
      </c>
      <c r="B10669" s="540" t="s">
        <v>8534</v>
      </c>
      <c r="C10669" s="540" t="s">
        <v>12384</v>
      </c>
      <c r="D10669" s="540" t="s">
        <v>2788</v>
      </c>
      <c r="E10669" s="540" t="s">
        <v>15512</v>
      </c>
      <c r="F10669" s="556">
        <v>26370000</v>
      </c>
      <c r="G10669" s="541">
        <v>2023</v>
      </c>
      <c r="H10669" s="542">
        <f>VLOOKUP(G10669,[3]잔가율!$B$3:$C$33,2,FALSE)</f>
        <v>0.82599999999999996</v>
      </c>
      <c r="I10669" s="552">
        <f t="shared" si="166"/>
        <v>21781620</v>
      </c>
    </row>
    <row r="10670" spans="1:9">
      <c r="A10670" s="539">
        <v>10669</v>
      </c>
      <c r="B10670" s="540" t="s">
        <v>8534</v>
      </c>
      <c r="C10670" s="540" t="s">
        <v>12384</v>
      </c>
      <c r="D10670" s="540" t="s">
        <v>2788</v>
      </c>
      <c r="E10670" s="540" t="s">
        <v>15513</v>
      </c>
      <c r="F10670" s="556">
        <v>23470000</v>
      </c>
      <c r="G10670" s="541">
        <v>2023</v>
      </c>
      <c r="H10670" s="542">
        <f>VLOOKUP(G10670,[3]잔가율!$B$3:$C$33,2,FALSE)</f>
        <v>0.82599999999999996</v>
      </c>
      <c r="I10670" s="552">
        <f t="shared" si="166"/>
        <v>19386220</v>
      </c>
    </row>
    <row r="10671" spans="1:9">
      <c r="A10671" s="539">
        <v>10670</v>
      </c>
      <c r="B10671" s="540" t="s">
        <v>8534</v>
      </c>
      <c r="C10671" s="540" t="s">
        <v>12384</v>
      </c>
      <c r="D10671" s="540" t="s">
        <v>2788</v>
      </c>
      <c r="E10671" s="540" t="s">
        <v>15514</v>
      </c>
      <c r="F10671" s="556">
        <v>25380000</v>
      </c>
      <c r="G10671" s="541">
        <v>2023</v>
      </c>
      <c r="H10671" s="542">
        <f>VLOOKUP(G10671,[3]잔가율!$B$3:$C$33,2,FALSE)</f>
        <v>0.82599999999999996</v>
      </c>
      <c r="I10671" s="552">
        <f t="shared" si="166"/>
        <v>20963880</v>
      </c>
    </row>
    <row r="10672" spans="1:9">
      <c r="A10672" s="539">
        <v>10671</v>
      </c>
      <c r="B10672" s="540" t="s">
        <v>8534</v>
      </c>
      <c r="C10672" s="540" t="s">
        <v>12384</v>
      </c>
      <c r="D10672" s="540" t="s">
        <v>2788</v>
      </c>
      <c r="E10672" s="540" t="s">
        <v>15515</v>
      </c>
      <c r="F10672" s="556">
        <v>28880000</v>
      </c>
      <c r="G10672" s="541">
        <v>2023</v>
      </c>
      <c r="H10672" s="542">
        <f>VLOOKUP(G10672,[3]잔가율!$B$3:$C$33,2,FALSE)</f>
        <v>0.82599999999999996</v>
      </c>
      <c r="I10672" s="552">
        <f t="shared" si="166"/>
        <v>23854880</v>
      </c>
    </row>
    <row r="10673" spans="1:9">
      <c r="A10673" s="539">
        <v>10672</v>
      </c>
      <c r="B10673" s="540" t="s">
        <v>8534</v>
      </c>
      <c r="C10673" s="540" t="s">
        <v>12384</v>
      </c>
      <c r="D10673" s="540" t="s">
        <v>2788</v>
      </c>
      <c r="E10673" s="540" t="s">
        <v>15516</v>
      </c>
      <c r="F10673" s="556">
        <v>23790000</v>
      </c>
      <c r="G10673" s="541">
        <v>2023</v>
      </c>
      <c r="H10673" s="542">
        <f>VLOOKUP(G10673,[3]잔가율!$B$3:$C$33,2,FALSE)</f>
        <v>0.82599999999999996</v>
      </c>
      <c r="I10673" s="552">
        <f t="shared" si="166"/>
        <v>19650540</v>
      </c>
    </row>
    <row r="10674" spans="1:9">
      <c r="A10674" s="539">
        <v>10673</v>
      </c>
      <c r="B10674" s="540" t="s">
        <v>8534</v>
      </c>
      <c r="C10674" s="540" t="s">
        <v>12384</v>
      </c>
      <c r="D10674" s="540" t="s">
        <v>2788</v>
      </c>
      <c r="E10674" s="540" t="s">
        <v>15517</v>
      </c>
      <c r="F10674" s="556">
        <v>26470000</v>
      </c>
      <c r="G10674" s="541">
        <v>2023</v>
      </c>
      <c r="H10674" s="542">
        <f>VLOOKUP(G10674,[3]잔가율!$B$3:$C$33,2,FALSE)</f>
        <v>0.82599999999999996</v>
      </c>
      <c r="I10674" s="552">
        <f t="shared" si="166"/>
        <v>21864220</v>
      </c>
    </row>
    <row r="10675" spans="1:9">
      <c r="A10675" s="539">
        <v>10674</v>
      </c>
      <c r="B10675" s="544" t="s">
        <v>8534</v>
      </c>
      <c r="C10675" s="544" t="s">
        <v>12384</v>
      </c>
      <c r="D10675" s="544" t="s">
        <v>2788</v>
      </c>
      <c r="E10675" s="544" t="s">
        <v>15518</v>
      </c>
      <c r="F10675" s="559">
        <v>23750000</v>
      </c>
      <c r="G10675" s="541">
        <v>2023</v>
      </c>
      <c r="H10675" s="542">
        <f>VLOOKUP(G10675,[3]잔가율!$B$3:$C$33,2,FALSE)</f>
        <v>0.82599999999999996</v>
      </c>
      <c r="I10675" s="552">
        <f t="shared" si="166"/>
        <v>19617500</v>
      </c>
    </row>
    <row r="10676" spans="1:9">
      <c r="A10676" s="539">
        <v>10675</v>
      </c>
      <c r="B10676" s="544" t="s">
        <v>8534</v>
      </c>
      <c r="C10676" s="544" t="s">
        <v>12384</v>
      </c>
      <c r="D10676" s="544" t="s">
        <v>2788</v>
      </c>
      <c r="E10676" s="544" t="s">
        <v>15519</v>
      </c>
      <c r="F10676" s="559">
        <v>25190000</v>
      </c>
      <c r="G10676" s="541">
        <v>2023</v>
      </c>
      <c r="H10676" s="542">
        <f>VLOOKUP(G10676,[3]잔가율!$B$3:$C$33,2,FALSE)</f>
        <v>0.82599999999999996</v>
      </c>
      <c r="I10676" s="552">
        <f t="shared" si="166"/>
        <v>20806940</v>
      </c>
    </row>
    <row r="10677" spans="1:9">
      <c r="A10677" s="539">
        <v>10676</v>
      </c>
      <c r="B10677" s="544" t="s">
        <v>8534</v>
      </c>
      <c r="C10677" s="544" t="s">
        <v>12384</v>
      </c>
      <c r="D10677" s="544" t="s">
        <v>2788</v>
      </c>
      <c r="E10677" s="544" t="s">
        <v>15520</v>
      </c>
      <c r="F10677" s="559">
        <v>26610000</v>
      </c>
      <c r="G10677" s="541">
        <v>2023</v>
      </c>
      <c r="H10677" s="542">
        <f>VLOOKUP(G10677,[3]잔가율!$B$3:$C$33,2,FALSE)</f>
        <v>0.82599999999999996</v>
      </c>
      <c r="I10677" s="552">
        <f t="shared" si="166"/>
        <v>21979860</v>
      </c>
    </row>
    <row r="10678" spans="1:9">
      <c r="A10678" s="539">
        <v>10677</v>
      </c>
      <c r="B10678" s="544" t="s">
        <v>8534</v>
      </c>
      <c r="C10678" s="544" t="s">
        <v>12384</v>
      </c>
      <c r="D10678" s="544" t="s">
        <v>2788</v>
      </c>
      <c r="E10678" s="544" t="s">
        <v>15521</v>
      </c>
      <c r="F10678" s="559">
        <v>26910000</v>
      </c>
      <c r="G10678" s="541">
        <v>2023</v>
      </c>
      <c r="H10678" s="542">
        <f>VLOOKUP(G10678,[3]잔가율!$B$3:$C$33,2,FALSE)</f>
        <v>0.82599999999999996</v>
      </c>
      <c r="I10678" s="552">
        <f t="shared" si="166"/>
        <v>22227660</v>
      </c>
    </row>
    <row r="10679" spans="1:9">
      <c r="A10679" s="539">
        <v>10678</v>
      </c>
      <c r="B10679" s="544" t="s">
        <v>8534</v>
      </c>
      <c r="C10679" s="544" t="s">
        <v>12384</v>
      </c>
      <c r="D10679" s="544" t="s">
        <v>2788</v>
      </c>
      <c r="E10679" s="544" t="s">
        <v>15522</v>
      </c>
      <c r="F10679" s="559">
        <v>29280000</v>
      </c>
      <c r="G10679" s="541">
        <v>2023</v>
      </c>
      <c r="H10679" s="542">
        <f>VLOOKUP(G10679,[3]잔가율!$B$3:$C$33,2,FALSE)</f>
        <v>0.82599999999999996</v>
      </c>
      <c r="I10679" s="552">
        <f t="shared" si="166"/>
        <v>24185280</v>
      </c>
    </row>
    <row r="10680" spans="1:9">
      <c r="A10680" s="539">
        <v>10679</v>
      </c>
      <c r="B10680" s="544" t="s">
        <v>8534</v>
      </c>
      <c r="C10680" s="544" t="s">
        <v>12384</v>
      </c>
      <c r="D10680" s="544" t="s">
        <v>2788</v>
      </c>
      <c r="E10680" s="544" t="s">
        <v>15523</v>
      </c>
      <c r="F10680" s="559">
        <v>25120000</v>
      </c>
      <c r="G10680" s="541">
        <v>2023</v>
      </c>
      <c r="H10680" s="542">
        <f>VLOOKUP(G10680,[3]잔가율!$B$3:$C$33,2,FALSE)</f>
        <v>0.82599999999999996</v>
      </c>
      <c r="I10680" s="552">
        <f t="shared" si="166"/>
        <v>20749120</v>
      </c>
    </row>
    <row r="10681" spans="1:9">
      <c r="A10681" s="539">
        <v>10680</v>
      </c>
      <c r="B10681" s="544" t="s">
        <v>8534</v>
      </c>
      <c r="C10681" s="544" t="s">
        <v>12384</v>
      </c>
      <c r="D10681" s="544" t="s">
        <v>2788</v>
      </c>
      <c r="E10681" s="544" t="s">
        <v>15524</v>
      </c>
      <c r="F10681" s="559">
        <v>26870000</v>
      </c>
      <c r="G10681" s="541">
        <v>2023</v>
      </c>
      <c r="H10681" s="542">
        <f>VLOOKUP(G10681,[3]잔가율!$B$3:$C$33,2,FALSE)</f>
        <v>0.82599999999999996</v>
      </c>
      <c r="I10681" s="552">
        <f t="shared" si="166"/>
        <v>22194620</v>
      </c>
    </row>
    <row r="10682" spans="1:9">
      <c r="A10682" s="539">
        <v>10681</v>
      </c>
      <c r="B10682" s="544" t="s">
        <v>8534</v>
      </c>
      <c r="C10682" s="544" t="s">
        <v>12384</v>
      </c>
      <c r="D10682" s="544" t="s">
        <v>2788</v>
      </c>
      <c r="E10682" s="544" t="s">
        <v>15525</v>
      </c>
      <c r="F10682" s="559">
        <v>27340000</v>
      </c>
      <c r="G10682" s="541">
        <v>2023</v>
      </c>
      <c r="H10682" s="542">
        <f>VLOOKUP(G10682,[3]잔가율!$B$3:$C$33,2,FALSE)</f>
        <v>0.82599999999999996</v>
      </c>
      <c r="I10682" s="552">
        <f t="shared" si="166"/>
        <v>22582840</v>
      </c>
    </row>
    <row r="10683" spans="1:9">
      <c r="A10683" s="539">
        <v>10682</v>
      </c>
      <c r="B10683" s="544" t="s">
        <v>8534</v>
      </c>
      <c r="C10683" s="544" t="s">
        <v>12384</v>
      </c>
      <c r="D10683" s="544" t="s">
        <v>2788</v>
      </c>
      <c r="E10683" s="544" t="s">
        <v>15526</v>
      </c>
      <c r="F10683" s="559">
        <v>29240000</v>
      </c>
      <c r="G10683" s="541">
        <v>2023</v>
      </c>
      <c r="H10683" s="542">
        <f>VLOOKUP(G10683,[3]잔가율!$B$3:$C$33,2,FALSE)</f>
        <v>0.82599999999999996</v>
      </c>
      <c r="I10683" s="552">
        <f t="shared" si="166"/>
        <v>24152240</v>
      </c>
    </row>
    <row r="10684" spans="1:9">
      <c r="A10684" s="539">
        <v>10683</v>
      </c>
      <c r="B10684" s="544" t="s">
        <v>8534</v>
      </c>
      <c r="C10684" s="544" t="s">
        <v>12384</v>
      </c>
      <c r="D10684" s="544" t="s">
        <v>2788</v>
      </c>
      <c r="E10684" s="544" t="s">
        <v>15527</v>
      </c>
      <c r="F10684" s="559">
        <v>25550000</v>
      </c>
      <c r="G10684" s="541">
        <v>2023</v>
      </c>
      <c r="H10684" s="542">
        <f>VLOOKUP(G10684,[3]잔가율!$B$3:$C$33,2,FALSE)</f>
        <v>0.82599999999999996</v>
      </c>
      <c r="I10684" s="552">
        <f t="shared" si="166"/>
        <v>21104300</v>
      </c>
    </row>
    <row r="10685" spans="1:9">
      <c r="A10685" s="539">
        <v>10684</v>
      </c>
      <c r="B10685" s="544" t="s">
        <v>8534</v>
      </c>
      <c r="C10685" s="544" t="s">
        <v>12384</v>
      </c>
      <c r="D10685" s="544" t="s">
        <v>2788</v>
      </c>
      <c r="E10685" s="544" t="s">
        <v>15528</v>
      </c>
      <c r="F10685" s="559">
        <v>26970000</v>
      </c>
      <c r="G10685" s="541">
        <v>2023</v>
      </c>
      <c r="H10685" s="542">
        <f>VLOOKUP(G10685,[3]잔가율!$B$3:$C$33,2,FALSE)</f>
        <v>0.82599999999999996</v>
      </c>
      <c r="I10685" s="552">
        <f t="shared" si="166"/>
        <v>22277220</v>
      </c>
    </row>
    <row r="10686" spans="1:9">
      <c r="A10686" s="539">
        <v>10685</v>
      </c>
      <c r="B10686" s="544" t="s">
        <v>8534</v>
      </c>
      <c r="C10686" s="544" t="s">
        <v>12384</v>
      </c>
      <c r="D10686" s="544" t="s">
        <v>2788</v>
      </c>
      <c r="E10686" s="544" t="s">
        <v>15529</v>
      </c>
      <c r="F10686" s="559">
        <v>28380000</v>
      </c>
      <c r="G10686" s="541">
        <v>2023</v>
      </c>
      <c r="H10686" s="542">
        <f>VLOOKUP(G10686,[3]잔가율!$B$3:$C$33,2,FALSE)</f>
        <v>0.82599999999999996</v>
      </c>
      <c r="I10686" s="552">
        <f t="shared" si="166"/>
        <v>23441880</v>
      </c>
    </row>
    <row r="10687" spans="1:9">
      <c r="A10687" s="539">
        <v>10686</v>
      </c>
      <c r="B10687" s="544" t="s">
        <v>8534</v>
      </c>
      <c r="C10687" s="544" t="s">
        <v>12384</v>
      </c>
      <c r="D10687" s="544" t="s">
        <v>2788</v>
      </c>
      <c r="E10687" s="544" t="s">
        <v>15530</v>
      </c>
      <c r="F10687" s="559">
        <v>28720000</v>
      </c>
      <c r="G10687" s="541">
        <v>2023</v>
      </c>
      <c r="H10687" s="542">
        <f>VLOOKUP(G10687,[3]잔가율!$B$3:$C$33,2,FALSE)</f>
        <v>0.82599999999999996</v>
      </c>
      <c r="I10687" s="552">
        <f t="shared" si="166"/>
        <v>23722720</v>
      </c>
    </row>
    <row r="10688" spans="1:9">
      <c r="A10688" s="539">
        <v>10687</v>
      </c>
      <c r="B10688" s="544" t="s">
        <v>8534</v>
      </c>
      <c r="C10688" s="544" t="s">
        <v>12384</v>
      </c>
      <c r="D10688" s="544" t="s">
        <v>2788</v>
      </c>
      <c r="E10688" s="544" t="s">
        <v>15531</v>
      </c>
      <c r="F10688" s="559">
        <v>25510000</v>
      </c>
      <c r="G10688" s="541">
        <v>2023</v>
      </c>
      <c r="H10688" s="542">
        <f>VLOOKUP(G10688,[3]잔가율!$B$3:$C$33,2,FALSE)</f>
        <v>0.82599999999999996</v>
      </c>
      <c r="I10688" s="552">
        <f t="shared" si="166"/>
        <v>21071260</v>
      </c>
    </row>
    <row r="10689" spans="1:9">
      <c r="A10689" s="539">
        <v>10688</v>
      </c>
      <c r="B10689" s="544" t="s">
        <v>8534</v>
      </c>
      <c r="C10689" s="544" t="s">
        <v>12384</v>
      </c>
      <c r="D10689" s="544" t="s">
        <v>2788</v>
      </c>
      <c r="E10689" s="544" t="s">
        <v>15532</v>
      </c>
      <c r="F10689" s="559">
        <v>27360000</v>
      </c>
      <c r="G10689" s="541">
        <v>2023</v>
      </c>
      <c r="H10689" s="542">
        <f>VLOOKUP(G10689,[3]잔가율!$B$3:$C$33,2,FALSE)</f>
        <v>0.82599999999999996</v>
      </c>
      <c r="I10689" s="552">
        <f t="shared" si="166"/>
        <v>22599360</v>
      </c>
    </row>
    <row r="10690" spans="1:9">
      <c r="A10690" s="539">
        <v>10689</v>
      </c>
      <c r="B10690" s="544" t="s">
        <v>8534</v>
      </c>
      <c r="C10690" s="544" t="s">
        <v>12384</v>
      </c>
      <c r="D10690" s="544" t="s">
        <v>2788</v>
      </c>
      <c r="E10690" s="544" t="s">
        <v>15533</v>
      </c>
      <c r="F10690" s="559">
        <v>27810000</v>
      </c>
      <c r="G10690" s="541">
        <v>2023</v>
      </c>
      <c r="H10690" s="542">
        <f>VLOOKUP(G10690,[3]잔가율!$B$3:$C$33,2,FALSE)</f>
        <v>0.82599999999999996</v>
      </c>
      <c r="I10690" s="552">
        <f t="shared" ref="I10690:I10753" si="167">ROUNDDOWN(F10690*H10690,0)</f>
        <v>22971060</v>
      </c>
    </row>
    <row r="10691" spans="1:9">
      <c r="A10691" s="539">
        <v>10690</v>
      </c>
      <c r="B10691" s="543" t="s">
        <v>8534</v>
      </c>
      <c r="C10691" s="543" t="s">
        <v>12384</v>
      </c>
      <c r="D10691" s="543" t="s">
        <v>2788</v>
      </c>
      <c r="E10691" s="543" t="s">
        <v>15534</v>
      </c>
      <c r="F10691" s="561">
        <v>23940000</v>
      </c>
      <c r="G10691" s="541">
        <v>2023</v>
      </c>
      <c r="H10691" s="542">
        <f>VLOOKUP(G10691,[3]잔가율!$B$3:$C$33,2,FALSE)</f>
        <v>0.82599999999999996</v>
      </c>
      <c r="I10691" s="552">
        <f t="shared" si="167"/>
        <v>19774440</v>
      </c>
    </row>
    <row r="10692" spans="1:9">
      <c r="A10692" s="539">
        <v>10691</v>
      </c>
      <c r="B10692" s="543" t="s">
        <v>8534</v>
      </c>
      <c r="C10692" s="543" t="s">
        <v>12384</v>
      </c>
      <c r="D10692" s="543" t="s">
        <v>2788</v>
      </c>
      <c r="E10692" s="543" t="s">
        <v>15535</v>
      </c>
      <c r="F10692" s="561">
        <v>26130000</v>
      </c>
      <c r="G10692" s="541">
        <v>2023</v>
      </c>
      <c r="H10692" s="542">
        <f>VLOOKUP(G10692,[3]잔가율!$B$3:$C$33,2,FALSE)</f>
        <v>0.82599999999999996</v>
      </c>
      <c r="I10692" s="552">
        <f t="shared" si="167"/>
        <v>21583380</v>
      </c>
    </row>
    <row r="10693" spans="1:9">
      <c r="A10693" s="539">
        <v>10692</v>
      </c>
      <c r="B10693" s="543" t="s">
        <v>8534</v>
      </c>
      <c r="C10693" s="543" t="s">
        <v>12384</v>
      </c>
      <c r="D10693" s="543" t="s">
        <v>2788</v>
      </c>
      <c r="E10693" s="543" t="s">
        <v>15536</v>
      </c>
      <c r="F10693" s="561">
        <v>26310000</v>
      </c>
      <c r="G10693" s="541">
        <v>2023</v>
      </c>
      <c r="H10693" s="542">
        <f>VLOOKUP(G10693,[3]잔가율!$B$3:$C$33,2,FALSE)</f>
        <v>0.82599999999999996</v>
      </c>
      <c r="I10693" s="552">
        <f t="shared" si="167"/>
        <v>21732060</v>
      </c>
    </row>
    <row r="10694" spans="1:9">
      <c r="A10694" s="539">
        <v>10693</v>
      </c>
      <c r="B10694" s="543" t="s">
        <v>8534</v>
      </c>
      <c r="C10694" s="543" t="s">
        <v>12384</v>
      </c>
      <c r="D10694" s="543" t="s">
        <v>2788</v>
      </c>
      <c r="E10694" s="543" t="s">
        <v>15537</v>
      </c>
      <c r="F10694" s="561">
        <v>27590000</v>
      </c>
      <c r="G10694" s="541">
        <v>2023</v>
      </c>
      <c r="H10694" s="542">
        <f>VLOOKUP(G10694,[3]잔가율!$B$3:$C$33,2,FALSE)</f>
        <v>0.82599999999999996</v>
      </c>
      <c r="I10694" s="552">
        <f t="shared" si="167"/>
        <v>22789340</v>
      </c>
    </row>
    <row r="10695" spans="1:9">
      <c r="A10695" s="539">
        <v>10694</v>
      </c>
      <c r="B10695" s="543" t="s">
        <v>8534</v>
      </c>
      <c r="C10695" s="543" t="s">
        <v>12384</v>
      </c>
      <c r="D10695" s="543" t="s">
        <v>2788</v>
      </c>
      <c r="E10695" s="543" t="s">
        <v>15538</v>
      </c>
      <c r="F10695" s="561">
        <v>28080000</v>
      </c>
      <c r="G10695" s="541">
        <v>2023</v>
      </c>
      <c r="H10695" s="542">
        <f>VLOOKUP(G10695,[3]잔가율!$B$3:$C$33,2,FALSE)</f>
        <v>0.82599999999999996</v>
      </c>
      <c r="I10695" s="552">
        <f t="shared" si="167"/>
        <v>23194080</v>
      </c>
    </row>
    <row r="10696" spans="1:9">
      <c r="A10696" s="539">
        <v>10695</v>
      </c>
      <c r="B10696" s="543" t="s">
        <v>8534</v>
      </c>
      <c r="C10696" s="543" t="s">
        <v>12384</v>
      </c>
      <c r="D10696" s="543" t="s">
        <v>2788</v>
      </c>
      <c r="E10696" s="543" t="s">
        <v>15539</v>
      </c>
      <c r="F10696" s="561">
        <v>29850000</v>
      </c>
      <c r="G10696" s="541">
        <v>2023</v>
      </c>
      <c r="H10696" s="542">
        <f>VLOOKUP(G10696,[3]잔가율!$B$3:$C$33,2,FALSE)</f>
        <v>0.82599999999999996</v>
      </c>
      <c r="I10696" s="552">
        <f t="shared" si="167"/>
        <v>24656100</v>
      </c>
    </row>
    <row r="10697" spans="1:9">
      <c r="A10697" s="539">
        <v>10696</v>
      </c>
      <c r="B10697" s="544" t="s">
        <v>8534</v>
      </c>
      <c r="C10697" s="544" t="s">
        <v>12384</v>
      </c>
      <c r="D10697" s="544" t="s">
        <v>2788</v>
      </c>
      <c r="E10697" s="544" t="s">
        <v>15540</v>
      </c>
      <c r="F10697" s="559">
        <v>24070000</v>
      </c>
      <c r="G10697" s="541">
        <v>2023</v>
      </c>
      <c r="H10697" s="542">
        <f>VLOOKUP(G10697,[3]잔가율!$B$3:$C$33,2,FALSE)</f>
        <v>0.82599999999999996</v>
      </c>
      <c r="I10697" s="552">
        <f t="shared" si="167"/>
        <v>19881820</v>
      </c>
    </row>
    <row r="10698" spans="1:9">
      <c r="A10698" s="539">
        <v>10697</v>
      </c>
      <c r="B10698" s="544" t="s">
        <v>8534</v>
      </c>
      <c r="C10698" s="544" t="s">
        <v>12384</v>
      </c>
      <c r="D10698" s="544" t="s">
        <v>2788</v>
      </c>
      <c r="E10698" s="544" t="s">
        <v>15541</v>
      </c>
      <c r="F10698" s="559">
        <v>27570000</v>
      </c>
      <c r="G10698" s="541">
        <v>2023</v>
      </c>
      <c r="H10698" s="542">
        <f>VLOOKUP(G10698,[3]잔가율!$B$3:$C$33,2,FALSE)</f>
        <v>0.82599999999999996</v>
      </c>
      <c r="I10698" s="552">
        <f t="shared" si="167"/>
        <v>22772820</v>
      </c>
    </row>
    <row r="10699" spans="1:9">
      <c r="A10699" s="539">
        <v>10698</v>
      </c>
      <c r="B10699" s="544" t="s">
        <v>8534</v>
      </c>
      <c r="C10699" s="544" t="s">
        <v>12384</v>
      </c>
      <c r="D10699" s="544" t="s">
        <v>2788</v>
      </c>
      <c r="E10699" s="544" t="s">
        <v>15542</v>
      </c>
      <c r="F10699" s="559">
        <v>29100000</v>
      </c>
      <c r="G10699" s="541">
        <v>2023</v>
      </c>
      <c r="H10699" s="542">
        <f>VLOOKUP(G10699,[3]잔가율!$B$3:$C$33,2,FALSE)</f>
        <v>0.82599999999999996</v>
      </c>
      <c r="I10699" s="552">
        <f t="shared" si="167"/>
        <v>24036600</v>
      </c>
    </row>
    <row r="10700" spans="1:9">
      <c r="A10700" s="539">
        <v>10699</v>
      </c>
      <c r="B10700" s="544" t="s">
        <v>8534</v>
      </c>
      <c r="C10700" s="544" t="s">
        <v>12384</v>
      </c>
      <c r="D10700" s="544" t="s">
        <v>2788</v>
      </c>
      <c r="E10700" s="544" t="s">
        <v>15543</v>
      </c>
      <c r="F10700" s="559">
        <v>30430000</v>
      </c>
      <c r="G10700" s="541">
        <v>2023</v>
      </c>
      <c r="H10700" s="542">
        <f>VLOOKUP(G10700,[3]잔가율!$B$3:$C$33,2,FALSE)</f>
        <v>0.82599999999999996</v>
      </c>
      <c r="I10700" s="552">
        <f t="shared" si="167"/>
        <v>25135180</v>
      </c>
    </row>
    <row r="10701" spans="1:9">
      <c r="A10701" s="539">
        <v>10700</v>
      </c>
      <c r="B10701" s="544" t="s">
        <v>8534</v>
      </c>
      <c r="C10701" s="544" t="s">
        <v>12384</v>
      </c>
      <c r="D10701" s="544" t="s">
        <v>2788</v>
      </c>
      <c r="E10701" s="544" t="s">
        <v>15544</v>
      </c>
      <c r="F10701" s="559">
        <v>24320000</v>
      </c>
      <c r="G10701" s="541">
        <v>2023</v>
      </c>
      <c r="H10701" s="542">
        <f>VLOOKUP(G10701,[3]잔가율!$B$3:$C$33,2,FALSE)</f>
        <v>0.82599999999999996</v>
      </c>
      <c r="I10701" s="552">
        <f t="shared" si="167"/>
        <v>20088320</v>
      </c>
    </row>
    <row r="10702" spans="1:9">
      <c r="A10702" s="539">
        <v>10701</v>
      </c>
      <c r="B10702" s="544" t="s">
        <v>8534</v>
      </c>
      <c r="C10702" s="544" t="s">
        <v>12384</v>
      </c>
      <c r="D10702" s="544" t="s">
        <v>2788</v>
      </c>
      <c r="E10702" s="544" t="s">
        <v>15545</v>
      </c>
      <c r="F10702" s="559">
        <v>26870000</v>
      </c>
      <c r="G10702" s="541">
        <v>2023</v>
      </c>
      <c r="H10702" s="542">
        <f>VLOOKUP(G10702,[3]잔가율!$B$3:$C$33,2,FALSE)</f>
        <v>0.82599999999999996</v>
      </c>
      <c r="I10702" s="552">
        <f t="shared" si="167"/>
        <v>22194620</v>
      </c>
    </row>
    <row r="10703" spans="1:9">
      <c r="A10703" s="539">
        <v>10702</v>
      </c>
      <c r="B10703" s="544" t="s">
        <v>8534</v>
      </c>
      <c r="C10703" s="544" t="s">
        <v>12384</v>
      </c>
      <c r="D10703" s="544" t="s">
        <v>2788</v>
      </c>
      <c r="E10703" s="544" t="s">
        <v>15546</v>
      </c>
      <c r="F10703" s="559">
        <v>27540000</v>
      </c>
      <c r="G10703" s="541">
        <v>2023</v>
      </c>
      <c r="H10703" s="542">
        <f>VLOOKUP(G10703,[3]잔가율!$B$3:$C$33,2,FALSE)</f>
        <v>0.82599999999999996</v>
      </c>
      <c r="I10703" s="552">
        <f t="shared" si="167"/>
        <v>22748040</v>
      </c>
    </row>
    <row r="10704" spans="1:9">
      <c r="A10704" s="539">
        <v>10703</v>
      </c>
      <c r="B10704" s="544" t="s">
        <v>8534</v>
      </c>
      <c r="C10704" s="544" t="s">
        <v>12384</v>
      </c>
      <c r="D10704" s="544" t="s">
        <v>2788</v>
      </c>
      <c r="E10704" s="544" t="s">
        <v>15547</v>
      </c>
      <c r="F10704" s="559">
        <v>28420000</v>
      </c>
      <c r="G10704" s="541">
        <v>2023</v>
      </c>
      <c r="H10704" s="542">
        <f>VLOOKUP(G10704,[3]잔가율!$B$3:$C$33,2,FALSE)</f>
        <v>0.82599999999999996</v>
      </c>
      <c r="I10704" s="552">
        <f t="shared" si="167"/>
        <v>23474920</v>
      </c>
    </row>
    <row r="10705" spans="1:9">
      <c r="A10705" s="539">
        <v>10704</v>
      </c>
      <c r="B10705" s="544" t="s">
        <v>8534</v>
      </c>
      <c r="C10705" s="544" t="s">
        <v>12384</v>
      </c>
      <c r="D10705" s="544" t="s">
        <v>2788</v>
      </c>
      <c r="E10705" s="544" t="s">
        <v>15548</v>
      </c>
      <c r="F10705" s="559">
        <v>30800000</v>
      </c>
      <c r="G10705" s="541">
        <v>2023</v>
      </c>
      <c r="H10705" s="542">
        <f>VLOOKUP(G10705,[3]잔가율!$B$3:$C$33,2,FALSE)</f>
        <v>0.82599999999999996</v>
      </c>
      <c r="I10705" s="552">
        <f t="shared" si="167"/>
        <v>25440800</v>
      </c>
    </row>
    <row r="10706" spans="1:9">
      <c r="A10706" s="539">
        <v>10705</v>
      </c>
      <c r="B10706" s="543" t="s">
        <v>8534</v>
      </c>
      <c r="C10706" s="543" t="s">
        <v>12384</v>
      </c>
      <c r="D10706" s="543" t="s">
        <v>2788</v>
      </c>
      <c r="E10706" s="543" t="s">
        <v>15549</v>
      </c>
      <c r="F10706" s="561">
        <v>25140000</v>
      </c>
      <c r="G10706" s="541">
        <v>2023</v>
      </c>
      <c r="H10706" s="542">
        <f>VLOOKUP(G10706,[3]잔가율!$B$3:$C$33,2,FALSE)</f>
        <v>0.82599999999999996</v>
      </c>
      <c r="I10706" s="552">
        <f t="shared" si="167"/>
        <v>20765640</v>
      </c>
    </row>
    <row r="10707" spans="1:9">
      <c r="A10707" s="539">
        <v>10706</v>
      </c>
      <c r="B10707" s="543" t="s">
        <v>8534</v>
      </c>
      <c r="C10707" s="543" t="s">
        <v>12384</v>
      </c>
      <c r="D10707" s="543" t="s">
        <v>2788</v>
      </c>
      <c r="E10707" s="543" t="s">
        <v>15550</v>
      </c>
      <c r="F10707" s="561">
        <v>27780000</v>
      </c>
      <c r="G10707" s="541">
        <v>2023</v>
      </c>
      <c r="H10707" s="542">
        <f>VLOOKUP(G10707,[3]잔가율!$B$3:$C$33,2,FALSE)</f>
        <v>0.82599999999999996</v>
      </c>
      <c r="I10707" s="552">
        <f t="shared" si="167"/>
        <v>22946280</v>
      </c>
    </row>
    <row r="10708" spans="1:9">
      <c r="A10708" s="539">
        <v>10707</v>
      </c>
      <c r="B10708" s="543" t="s">
        <v>8534</v>
      </c>
      <c r="C10708" s="543" t="s">
        <v>12384</v>
      </c>
      <c r="D10708" s="543" t="s">
        <v>2788</v>
      </c>
      <c r="E10708" s="543" t="s">
        <v>15551</v>
      </c>
      <c r="F10708" s="561">
        <v>28100000</v>
      </c>
      <c r="G10708" s="541">
        <v>2023</v>
      </c>
      <c r="H10708" s="542">
        <f>VLOOKUP(G10708,[3]잔가율!$B$3:$C$33,2,FALSE)</f>
        <v>0.82599999999999996</v>
      </c>
      <c r="I10708" s="552">
        <f t="shared" si="167"/>
        <v>23210600</v>
      </c>
    </row>
    <row r="10709" spans="1:9">
      <c r="A10709" s="539">
        <v>10708</v>
      </c>
      <c r="B10709" s="544" t="s">
        <v>8534</v>
      </c>
      <c r="C10709" s="544" t="s">
        <v>12384</v>
      </c>
      <c r="D10709" s="544" t="s">
        <v>2788</v>
      </c>
      <c r="E10709" s="544" t="s">
        <v>15552</v>
      </c>
      <c r="F10709" s="559">
        <v>30100000</v>
      </c>
      <c r="G10709" s="541">
        <v>2023</v>
      </c>
      <c r="H10709" s="542">
        <f>VLOOKUP(G10709,[3]잔가율!$B$3:$C$33,2,FALSE)</f>
        <v>0.82599999999999996</v>
      </c>
      <c r="I10709" s="552">
        <f t="shared" si="167"/>
        <v>24862600</v>
      </c>
    </row>
    <row r="10710" spans="1:9">
      <c r="A10710" s="539">
        <v>10709</v>
      </c>
      <c r="B10710" s="543" t="s">
        <v>8534</v>
      </c>
      <c r="C10710" s="543" t="s">
        <v>12384</v>
      </c>
      <c r="D10710" s="543" t="s">
        <v>2788</v>
      </c>
      <c r="E10710" s="543" t="s">
        <v>15553</v>
      </c>
      <c r="F10710" s="561">
        <v>30140000</v>
      </c>
      <c r="G10710" s="541">
        <v>2023</v>
      </c>
      <c r="H10710" s="542">
        <f>VLOOKUP(G10710,[3]잔가율!$B$3:$C$33,2,FALSE)</f>
        <v>0.82599999999999996</v>
      </c>
      <c r="I10710" s="552">
        <f t="shared" si="167"/>
        <v>24895640</v>
      </c>
    </row>
    <row r="10711" spans="1:9">
      <c r="A10711" s="539">
        <v>10710</v>
      </c>
      <c r="B10711" s="544" t="s">
        <v>8534</v>
      </c>
      <c r="C10711" s="544" t="s">
        <v>12384</v>
      </c>
      <c r="D10711" s="544" t="s">
        <v>2788</v>
      </c>
      <c r="E10711" s="544" t="s">
        <v>15554</v>
      </c>
      <c r="F10711" s="559">
        <v>25400000</v>
      </c>
      <c r="G10711" s="541">
        <v>2023</v>
      </c>
      <c r="H10711" s="542">
        <f>VLOOKUP(G10711,[3]잔가율!$B$3:$C$33,2,FALSE)</f>
        <v>0.82599999999999996</v>
      </c>
      <c r="I10711" s="552">
        <f t="shared" si="167"/>
        <v>20980400</v>
      </c>
    </row>
    <row r="10712" spans="1:9">
      <c r="A10712" s="539">
        <v>10711</v>
      </c>
      <c r="B10712" s="544" t="s">
        <v>8534</v>
      </c>
      <c r="C10712" s="544" t="s">
        <v>12384</v>
      </c>
      <c r="D10712" s="544" t="s">
        <v>2788</v>
      </c>
      <c r="E10712" s="544" t="s">
        <v>15555</v>
      </c>
      <c r="F10712" s="559">
        <v>28720000</v>
      </c>
      <c r="G10712" s="541">
        <v>2023</v>
      </c>
      <c r="H10712" s="542">
        <f>VLOOKUP(G10712,[3]잔가율!$B$3:$C$33,2,FALSE)</f>
        <v>0.82599999999999996</v>
      </c>
      <c r="I10712" s="552">
        <f t="shared" si="167"/>
        <v>23722720</v>
      </c>
    </row>
    <row r="10713" spans="1:9">
      <c r="A10713" s="539">
        <v>10712</v>
      </c>
      <c r="B10713" s="544" t="s">
        <v>8534</v>
      </c>
      <c r="C10713" s="544" t="s">
        <v>12384</v>
      </c>
      <c r="D10713" s="544" t="s">
        <v>2788</v>
      </c>
      <c r="E10713" s="544" t="s">
        <v>15556</v>
      </c>
      <c r="F10713" s="559">
        <v>24910000</v>
      </c>
      <c r="G10713" s="541">
        <v>2023</v>
      </c>
      <c r="H10713" s="542">
        <f>VLOOKUP(G10713,[3]잔가율!$B$3:$C$33,2,FALSE)</f>
        <v>0.82599999999999996</v>
      </c>
      <c r="I10713" s="552">
        <f t="shared" si="167"/>
        <v>20575660</v>
      </c>
    </row>
    <row r="10714" spans="1:9">
      <c r="A10714" s="539">
        <v>10713</v>
      </c>
      <c r="B10714" s="544" t="s">
        <v>8534</v>
      </c>
      <c r="C10714" s="544" t="s">
        <v>12384</v>
      </c>
      <c r="D10714" s="544" t="s">
        <v>2788</v>
      </c>
      <c r="E10714" s="544" t="s">
        <v>15557</v>
      </c>
      <c r="F10714" s="559">
        <v>28520000</v>
      </c>
      <c r="G10714" s="541">
        <v>2023</v>
      </c>
      <c r="H10714" s="542">
        <f>VLOOKUP(G10714,[3]잔가율!$B$3:$C$33,2,FALSE)</f>
        <v>0.82599999999999996</v>
      </c>
      <c r="I10714" s="552">
        <f t="shared" si="167"/>
        <v>23557520</v>
      </c>
    </row>
    <row r="10715" spans="1:9">
      <c r="A10715" s="539">
        <v>10714</v>
      </c>
      <c r="B10715" s="544" t="s">
        <v>8534</v>
      </c>
      <c r="C10715" s="544" t="s">
        <v>12384</v>
      </c>
      <c r="D10715" s="544" t="s">
        <v>2788</v>
      </c>
      <c r="E10715" s="544" t="s">
        <v>15558</v>
      </c>
      <c r="F10715" s="559">
        <v>30100000</v>
      </c>
      <c r="G10715" s="541">
        <v>2023</v>
      </c>
      <c r="H10715" s="542">
        <f>VLOOKUP(G10715,[3]잔가율!$B$3:$C$33,2,FALSE)</f>
        <v>0.82599999999999996</v>
      </c>
      <c r="I10715" s="552">
        <f t="shared" si="167"/>
        <v>24862600</v>
      </c>
    </row>
    <row r="10716" spans="1:9">
      <c r="A10716" s="539">
        <v>10715</v>
      </c>
      <c r="B10716" s="544" t="s">
        <v>8534</v>
      </c>
      <c r="C10716" s="544" t="s">
        <v>12384</v>
      </c>
      <c r="D10716" s="544" t="s">
        <v>2788</v>
      </c>
      <c r="E10716" s="544" t="s">
        <v>15559</v>
      </c>
      <c r="F10716" s="559">
        <v>33470000</v>
      </c>
      <c r="G10716" s="541">
        <v>2023</v>
      </c>
      <c r="H10716" s="542">
        <f>VLOOKUP(G10716,[3]잔가율!$B$3:$C$33,2,FALSE)</f>
        <v>0.82599999999999996</v>
      </c>
      <c r="I10716" s="552">
        <f t="shared" si="167"/>
        <v>27646220</v>
      </c>
    </row>
    <row r="10717" spans="1:9">
      <c r="A10717" s="539">
        <v>10716</v>
      </c>
      <c r="B10717" s="540" t="s">
        <v>8534</v>
      </c>
      <c r="C10717" s="540" t="s">
        <v>12384</v>
      </c>
      <c r="D10717" s="540" t="s">
        <v>2788</v>
      </c>
      <c r="E10717" s="540" t="s">
        <v>15560</v>
      </c>
      <c r="F10717" s="556">
        <v>21090000</v>
      </c>
      <c r="G10717" s="541">
        <v>2023</v>
      </c>
      <c r="H10717" s="542">
        <f>VLOOKUP(G10717,[3]잔가율!$B$3:$C$33,2,FALSE)</f>
        <v>0.82599999999999996</v>
      </c>
      <c r="I10717" s="552">
        <f t="shared" si="167"/>
        <v>17420340</v>
      </c>
    </row>
    <row r="10718" spans="1:9">
      <c r="A10718" s="539">
        <v>10717</v>
      </c>
      <c r="B10718" s="540" t="s">
        <v>8534</v>
      </c>
      <c r="C10718" s="540" t="s">
        <v>12384</v>
      </c>
      <c r="D10718" s="540" t="s">
        <v>2788</v>
      </c>
      <c r="E10718" s="540" t="s">
        <v>15561</v>
      </c>
      <c r="F10718" s="556">
        <v>22100000</v>
      </c>
      <c r="G10718" s="541">
        <v>2023</v>
      </c>
      <c r="H10718" s="542">
        <f>VLOOKUP(G10718,[3]잔가율!$B$3:$C$33,2,FALSE)</f>
        <v>0.82599999999999996</v>
      </c>
      <c r="I10718" s="552">
        <f t="shared" si="167"/>
        <v>18254600</v>
      </c>
    </row>
    <row r="10719" spans="1:9">
      <c r="A10719" s="539">
        <v>10718</v>
      </c>
      <c r="B10719" s="540" t="s">
        <v>8534</v>
      </c>
      <c r="C10719" s="540" t="s">
        <v>12384</v>
      </c>
      <c r="D10719" s="540" t="s">
        <v>2788</v>
      </c>
      <c r="E10719" s="540" t="s">
        <v>15562</v>
      </c>
      <c r="F10719" s="556">
        <v>22940000</v>
      </c>
      <c r="G10719" s="541">
        <v>2023</v>
      </c>
      <c r="H10719" s="542">
        <f>VLOOKUP(G10719,[3]잔가율!$B$3:$C$33,2,FALSE)</f>
        <v>0.82599999999999996</v>
      </c>
      <c r="I10719" s="552">
        <f t="shared" si="167"/>
        <v>18948440</v>
      </c>
    </row>
    <row r="10720" spans="1:9">
      <c r="A10720" s="539">
        <v>10719</v>
      </c>
      <c r="B10720" s="540" t="s">
        <v>8534</v>
      </c>
      <c r="C10720" s="540" t="s">
        <v>12384</v>
      </c>
      <c r="D10720" s="540" t="s">
        <v>2788</v>
      </c>
      <c r="E10720" s="540" t="s">
        <v>15563</v>
      </c>
      <c r="F10720" s="556">
        <v>23130000</v>
      </c>
      <c r="G10720" s="541">
        <v>2023</v>
      </c>
      <c r="H10720" s="542">
        <f>VLOOKUP(G10720,[3]잔가율!$B$3:$C$33,2,FALSE)</f>
        <v>0.82599999999999996</v>
      </c>
      <c r="I10720" s="552">
        <f t="shared" si="167"/>
        <v>19105380</v>
      </c>
    </row>
    <row r="10721" spans="1:9">
      <c r="A10721" s="539">
        <v>10720</v>
      </c>
      <c r="B10721" s="540" t="s">
        <v>8534</v>
      </c>
      <c r="C10721" s="540" t="s">
        <v>12384</v>
      </c>
      <c r="D10721" s="540" t="s">
        <v>2788</v>
      </c>
      <c r="E10721" s="540" t="s">
        <v>15564</v>
      </c>
      <c r="F10721" s="556">
        <v>20790000</v>
      </c>
      <c r="G10721" s="541">
        <v>2023</v>
      </c>
      <c r="H10721" s="542">
        <f>VLOOKUP(G10721,[3]잔가율!$B$3:$C$33,2,FALSE)</f>
        <v>0.82599999999999996</v>
      </c>
      <c r="I10721" s="552">
        <f t="shared" si="167"/>
        <v>17172540</v>
      </c>
    </row>
    <row r="10722" spans="1:9">
      <c r="A10722" s="539">
        <v>10721</v>
      </c>
      <c r="B10722" s="540" t="s">
        <v>8534</v>
      </c>
      <c r="C10722" s="540" t="s">
        <v>12384</v>
      </c>
      <c r="D10722" s="540" t="s">
        <v>2788</v>
      </c>
      <c r="E10722" s="540" t="s">
        <v>15565</v>
      </c>
      <c r="F10722" s="556">
        <v>22530000</v>
      </c>
      <c r="G10722" s="541">
        <v>2023</v>
      </c>
      <c r="H10722" s="542">
        <f>VLOOKUP(G10722,[3]잔가율!$B$3:$C$33,2,FALSE)</f>
        <v>0.82599999999999996</v>
      </c>
      <c r="I10722" s="552">
        <f t="shared" si="167"/>
        <v>18609780</v>
      </c>
    </row>
    <row r="10723" spans="1:9">
      <c r="A10723" s="539">
        <v>10722</v>
      </c>
      <c r="B10723" s="540" t="s">
        <v>8534</v>
      </c>
      <c r="C10723" s="540" t="s">
        <v>12384</v>
      </c>
      <c r="D10723" s="540" t="s">
        <v>2788</v>
      </c>
      <c r="E10723" s="540" t="s">
        <v>15566</v>
      </c>
      <c r="F10723" s="556">
        <v>23200000</v>
      </c>
      <c r="G10723" s="541">
        <v>2023</v>
      </c>
      <c r="H10723" s="542">
        <f>VLOOKUP(G10723,[3]잔가율!$B$3:$C$33,2,FALSE)</f>
        <v>0.82599999999999996</v>
      </c>
      <c r="I10723" s="552">
        <f t="shared" si="167"/>
        <v>19163200</v>
      </c>
    </row>
    <row r="10724" spans="1:9">
      <c r="A10724" s="539">
        <v>10723</v>
      </c>
      <c r="B10724" s="540" t="s">
        <v>8534</v>
      </c>
      <c r="C10724" s="540" t="s">
        <v>12384</v>
      </c>
      <c r="D10724" s="540" t="s">
        <v>2788</v>
      </c>
      <c r="E10724" s="540" t="s">
        <v>15567</v>
      </c>
      <c r="F10724" s="556">
        <v>24100000</v>
      </c>
      <c r="G10724" s="541">
        <v>2023</v>
      </c>
      <c r="H10724" s="542">
        <f>VLOOKUP(G10724,[3]잔가율!$B$3:$C$33,2,FALSE)</f>
        <v>0.82599999999999996</v>
      </c>
      <c r="I10724" s="552">
        <f t="shared" si="167"/>
        <v>19906600</v>
      </c>
    </row>
    <row r="10725" spans="1:9">
      <c r="A10725" s="539">
        <v>10724</v>
      </c>
      <c r="B10725" s="540" t="s">
        <v>8534</v>
      </c>
      <c r="C10725" s="540" t="s">
        <v>12384</v>
      </c>
      <c r="D10725" s="540" t="s">
        <v>2788</v>
      </c>
      <c r="E10725" s="540" t="s">
        <v>15568</v>
      </c>
      <c r="F10725" s="556">
        <v>24670000</v>
      </c>
      <c r="G10725" s="541">
        <v>2023</v>
      </c>
      <c r="H10725" s="542">
        <f>VLOOKUP(G10725,[3]잔가율!$B$3:$C$33,2,FALSE)</f>
        <v>0.82599999999999996</v>
      </c>
      <c r="I10725" s="552">
        <f t="shared" si="167"/>
        <v>20377420</v>
      </c>
    </row>
    <row r="10726" spans="1:9">
      <c r="A10726" s="539">
        <v>10725</v>
      </c>
      <c r="B10726" s="540" t="s">
        <v>8534</v>
      </c>
      <c r="C10726" s="540" t="s">
        <v>12384</v>
      </c>
      <c r="D10726" s="540" t="s">
        <v>2788</v>
      </c>
      <c r="E10726" s="540" t="s">
        <v>15569</v>
      </c>
      <c r="F10726" s="556">
        <v>21370000</v>
      </c>
      <c r="G10726" s="541">
        <v>2023</v>
      </c>
      <c r="H10726" s="542">
        <f>VLOOKUP(G10726,[3]잔가율!$B$3:$C$33,2,FALSE)</f>
        <v>0.82599999999999996</v>
      </c>
      <c r="I10726" s="552">
        <f t="shared" si="167"/>
        <v>17651620</v>
      </c>
    </row>
    <row r="10727" spans="1:9">
      <c r="A10727" s="539">
        <v>10726</v>
      </c>
      <c r="B10727" s="540" t="s">
        <v>8534</v>
      </c>
      <c r="C10727" s="540" t="s">
        <v>12384</v>
      </c>
      <c r="D10727" s="540" t="s">
        <v>2788</v>
      </c>
      <c r="E10727" s="540" t="s">
        <v>15570</v>
      </c>
      <c r="F10727" s="556">
        <v>21370000</v>
      </c>
      <c r="G10727" s="541">
        <v>2023</v>
      </c>
      <c r="H10727" s="542">
        <f>VLOOKUP(G10727,[3]잔가율!$B$3:$C$33,2,FALSE)</f>
        <v>0.82599999999999996</v>
      </c>
      <c r="I10727" s="552">
        <f t="shared" si="167"/>
        <v>17651620</v>
      </c>
    </row>
    <row r="10728" spans="1:9">
      <c r="A10728" s="539">
        <v>10727</v>
      </c>
      <c r="B10728" s="540" t="s">
        <v>8534</v>
      </c>
      <c r="C10728" s="540" t="s">
        <v>12384</v>
      </c>
      <c r="D10728" s="540" t="s">
        <v>2788</v>
      </c>
      <c r="E10728" s="540" t="s">
        <v>15571</v>
      </c>
      <c r="F10728" s="556">
        <v>24050000</v>
      </c>
      <c r="G10728" s="541">
        <v>2023</v>
      </c>
      <c r="H10728" s="542">
        <f>VLOOKUP(G10728,[3]잔가율!$B$3:$C$33,2,FALSE)</f>
        <v>0.82599999999999996</v>
      </c>
      <c r="I10728" s="552">
        <f t="shared" si="167"/>
        <v>19865300</v>
      </c>
    </row>
    <row r="10729" spans="1:9">
      <c r="A10729" s="539">
        <v>10728</v>
      </c>
      <c r="B10729" s="540" t="s">
        <v>8534</v>
      </c>
      <c r="C10729" s="540" t="s">
        <v>12384</v>
      </c>
      <c r="D10729" s="540" t="s">
        <v>2788</v>
      </c>
      <c r="E10729" s="540" t="s">
        <v>15572</v>
      </c>
      <c r="F10729" s="556">
        <v>24050000</v>
      </c>
      <c r="G10729" s="541">
        <v>2023</v>
      </c>
      <c r="H10729" s="542">
        <f>VLOOKUP(G10729,[3]잔가율!$B$3:$C$33,2,FALSE)</f>
        <v>0.82599999999999996</v>
      </c>
      <c r="I10729" s="552">
        <f t="shared" si="167"/>
        <v>19865300</v>
      </c>
    </row>
    <row r="10730" spans="1:9">
      <c r="A10730" s="539">
        <v>10729</v>
      </c>
      <c r="B10730" s="540" t="s">
        <v>16663</v>
      </c>
      <c r="C10730" s="540" t="s">
        <v>16684</v>
      </c>
      <c r="D10730" s="540" t="s">
        <v>2788</v>
      </c>
      <c r="E10730" s="540" t="s">
        <v>15573</v>
      </c>
      <c r="F10730" s="556">
        <v>20880000</v>
      </c>
      <c r="G10730" s="541">
        <v>2023</v>
      </c>
      <c r="H10730" s="542">
        <f>VLOOKUP(G10730,[3]잔가율!$B$3:$C$33,2,FALSE)</f>
        <v>0.82599999999999996</v>
      </c>
      <c r="I10730" s="552">
        <f t="shared" si="167"/>
        <v>17246880</v>
      </c>
    </row>
    <row r="10731" spans="1:9">
      <c r="A10731" s="539">
        <v>10730</v>
      </c>
      <c r="B10731" s="540" t="s">
        <v>16663</v>
      </c>
      <c r="C10731" s="540" t="s">
        <v>16684</v>
      </c>
      <c r="D10731" s="540" t="s">
        <v>2788</v>
      </c>
      <c r="E10731" s="540" t="s">
        <v>15574</v>
      </c>
      <c r="F10731" s="556">
        <v>20880000</v>
      </c>
      <c r="G10731" s="541">
        <v>2023</v>
      </c>
      <c r="H10731" s="542">
        <f>VLOOKUP(G10731,[3]잔가율!$B$3:$C$33,2,FALSE)</f>
        <v>0.82599999999999996</v>
      </c>
      <c r="I10731" s="552">
        <f t="shared" si="167"/>
        <v>17246880</v>
      </c>
    </row>
    <row r="10732" spans="1:9">
      <c r="A10732" s="539">
        <v>10731</v>
      </c>
      <c r="B10732" s="540" t="s">
        <v>16663</v>
      </c>
      <c r="C10732" s="540" t="s">
        <v>16684</v>
      </c>
      <c r="D10732" s="540" t="s">
        <v>2788</v>
      </c>
      <c r="E10732" s="540" t="s">
        <v>15575</v>
      </c>
      <c r="F10732" s="556">
        <v>22130000</v>
      </c>
      <c r="G10732" s="541">
        <v>2023</v>
      </c>
      <c r="H10732" s="542">
        <f>VLOOKUP(G10732,[3]잔가율!$B$3:$C$33,2,FALSE)</f>
        <v>0.82599999999999996</v>
      </c>
      <c r="I10732" s="552">
        <f t="shared" si="167"/>
        <v>18279380</v>
      </c>
    </row>
    <row r="10733" spans="1:9">
      <c r="A10733" s="539">
        <v>10732</v>
      </c>
      <c r="B10733" s="540" t="s">
        <v>16663</v>
      </c>
      <c r="C10733" s="540" t="s">
        <v>16684</v>
      </c>
      <c r="D10733" s="540" t="s">
        <v>2788</v>
      </c>
      <c r="E10733" s="540" t="s">
        <v>15576</v>
      </c>
      <c r="F10733" s="556">
        <v>22130000</v>
      </c>
      <c r="G10733" s="541">
        <v>2023</v>
      </c>
      <c r="H10733" s="542">
        <f>VLOOKUP(G10733,[3]잔가율!$B$3:$C$33,2,FALSE)</f>
        <v>0.82599999999999996</v>
      </c>
      <c r="I10733" s="552">
        <f t="shared" si="167"/>
        <v>18279380</v>
      </c>
    </row>
    <row r="10734" spans="1:9">
      <c r="A10734" s="539">
        <v>10733</v>
      </c>
      <c r="B10734" s="540" t="s">
        <v>16663</v>
      </c>
      <c r="C10734" s="540" t="s">
        <v>16684</v>
      </c>
      <c r="D10734" s="540" t="s">
        <v>2788</v>
      </c>
      <c r="E10734" s="540" t="s">
        <v>15577</v>
      </c>
      <c r="F10734" s="556">
        <v>26110000</v>
      </c>
      <c r="G10734" s="541">
        <v>2023</v>
      </c>
      <c r="H10734" s="542">
        <f>VLOOKUP(G10734,[3]잔가율!$B$3:$C$33,2,FALSE)</f>
        <v>0.82599999999999996</v>
      </c>
      <c r="I10734" s="552">
        <f t="shared" si="167"/>
        <v>21566860</v>
      </c>
    </row>
    <row r="10735" spans="1:9">
      <c r="A10735" s="539">
        <v>10734</v>
      </c>
      <c r="B10735" s="540" t="s">
        <v>8534</v>
      </c>
      <c r="C10735" s="540" t="s">
        <v>12384</v>
      </c>
      <c r="D10735" s="540" t="s">
        <v>2788</v>
      </c>
      <c r="E10735" s="540" t="s">
        <v>15578</v>
      </c>
      <c r="F10735" s="556">
        <v>23150000</v>
      </c>
      <c r="G10735" s="541">
        <v>2023</v>
      </c>
      <c r="H10735" s="542">
        <f>VLOOKUP(G10735,[3]잔가율!$B$3:$C$33,2,FALSE)</f>
        <v>0.82599999999999996</v>
      </c>
      <c r="I10735" s="552">
        <f t="shared" si="167"/>
        <v>19121900</v>
      </c>
    </row>
    <row r="10736" spans="1:9">
      <c r="A10736" s="539">
        <v>10735</v>
      </c>
      <c r="B10736" s="540" t="s">
        <v>8534</v>
      </c>
      <c r="C10736" s="540" t="s">
        <v>12384</v>
      </c>
      <c r="D10736" s="540" t="s">
        <v>2788</v>
      </c>
      <c r="E10736" s="540" t="s">
        <v>15579</v>
      </c>
      <c r="F10736" s="556">
        <v>23150000</v>
      </c>
      <c r="G10736" s="541">
        <v>2023</v>
      </c>
      <c r="H10736" s="542">
        <f>VLOOKUP(G10736,[3]잔가율!$B$3:$C$33,2,FALSE)</f>
        <v>0.82599999999999996</v>
      </c>
      <c r="I10736" s="552">
        <f t="shared" si="167"/>
        <v>19121900</v>
      </c>
    </row>
    <row r="10737" spans="1:9">
      <c r="A10737" s="539">
        <v>10736</v>
      </c>
      <c r="B10737" s="540" t="s">
        <v>8534</v>
      </c>
      <c r="C10737" s="540" t="s">
        <v>12384</v>
      </c>
      <c r="D10737" s="540" t="s">
        <v>2788</v>
      </c>
      <c r="E10737" s="540" t="s">
        <v>15580</v>
      </c>
      <c r="F10737" s="556">
        <v>25830000</v>
      </c>
      <c r="G10737" s="541">
        <v>2023</v>
      </c>
      <c r="H10737" s="542">
        <f>VLOOKUP(G10737,[3]잔가율!$B$3:$C$33,2,FALSE)</f>
        <v>0.82599999999999996</v>
      </c>
      <c r="I10737" s="552">
        <f t="shared" si="167"/>
        <v>21335580</v>
      </c>
    </row>
    <row r="10738" spans="1:9">
      <c r="A10738" s="539">
        <v>10737</v>
      </c>
      <c r="B10738" s="540" t="s">
        <v>8534</v>
      </c>
      <c r="C10738" s="540" t="s">
        <v>12384</v>
      </c>
      <c r="D10738" s="540" t="s">
        <v>2788</v>
      </c>
      <c r="E10738" s="540" t="s">
        <v>15581</v>
      </c>
      <c r="F10738" s="556">
        <v>27080000</v>
      </c>
      <c r="G10738" s="541">
        <v>2023</v>
      </c>
      <c r="H10738" s="542">
        <f>VLOOKUP(G10738,[3]잔가율!$B$3:$C$33,2,FALSE)</f>
        <v>0.82599999999999996</v>
      </c>
      <c r="I10738" s="552">
        <f t="shared" si="167"/>
        <v>22368080</v>
      </c>
    </row>
    <row r="10739" spans="1:9">
      <c r="A10739" s="539">
        <v>10738</v>
      </c>
      <c r="B10739" s="540" t="s">
        <v>16663</v>
      </c>
      <c r="C10739" s="540" t="s">
        <v>16684</v>
      </c>
      <c r="D10739" s="540" t="s">
        <v>2788</v>
      </c>
      <c r="E10739" s="540" t="s">
        <v>15582</v>
      </c>
      <c r="F10739" s="556">
        <v>22360000</v>
      </c>
      <c r="G10739" s="541">
        <v>2023</v>
      </c>
      <c r="H10739" s="542">
        <f>VLOOKUP(G10739,[3]잔가율!$B$3:$C$33,2,FALSE)</f>
        <v>0.82599999999999996</v>
      </c>
      <c r="I10739" s="552">
        <f t="shared" si="167"/>
        <v>18469360</v>
      </c>
    </row>
    <row r="10740" spans="1:9">
      <c r="A10740" s="539">
        <v>10739</v>
      </c>
      <c r="B10740" s="540" t="s">
        <v>16663</v>
      </c>
      <c r="C10740" s="540" t="s">
        <v>16684</v>
      </c>
      <c r="D10740" s="540" t="s">
        <v>2788</v>
      </c>
      <c r="E10740" s="540" t="s">
        <v>15583</v>
      </c>
      <c r="F10740" s="556">
        <v>22560000</v>
      </c>
      <c r="G10740" s="541">
        <v>2023</v>
      </c>
      <c r="H10740" s="542">
        <f>VLOOKUP(G10740,[3]잔가율!$B$3:$C$33,2,FALSE)</f>
        <v>0.82599999999999996</v>
      </c>
      <c r="I10740" s="552">
        <f t="shared" si="167"/>
        <v>18634560</v>
      </c>
    </row>
    <row r="10741" spans="1:9">
      <c r="A10741" s="539">
        <v>10740</v>
      </c>
      <c r="B10741" s="540" t="s">
        <v>16663</v>
      </c>
      <c r="C10741" s="540" t="s">
        <v>16684</v>
      </c>
      <c r="D10741" s="540" t="s">
        <v>2788</v>
      </c>
      <c r="E10741" s="540" t="s">
        <v>15584</v>
      </c>
      <c r="F10741" s="556">
        <v>23950000</v>
      </c>
      <c r="G10741" s="541">
        <v>2023</v>
      </c>
      <c r="H10741" s="542">
        <f>VLOOKUP(G10741,[3]잔가율!$B$3:$C$33,2,FALSE)</f>
        <v>0.82599999999999996</v>
      </c>
      <c r="I10741" s="552">
        <f t="shared" si="167"/>
        <v>19782700</v>
      </c>
    </row>
    <row r="10742" spans="1:9">
      <c r="A10742" s="539">
        <v>10741</v>
      </c>
      <c r="B10742" s="540" t="s">
        <v>16663</v>
      </c>
      <c r="C10742" s="540" t="s">
        <v>16684</v>
      </c>
      <c r="D10742" s="540" t="s">
        <v>2788</v>
      </c>
      <c r="E10742" s="540" t="s">
        <v>15585</v>
      </c>
      <c r="F10742" s="556">
        <v>23950000</v>
      </c>
      <c r="G10742" s="541">
        <v>2023</v>
      </c>
      <c r="H10742" s="542">
        <f>VLOOKUP(G10742,[3]잔가율!$B$3:$C$33,2,FALSE)</f>
        <v>0.82599999999999996</v>
      </c>
      <c r="I10742" s="552">
        <f t="shared" si="167"/>
        <v>19782700</v>
      </c>
    </row>
    <row r="10743" spans="1:9">
      <c r="A10743" s="539">
        <v>10742</v>
      </c>
      <c r="B10743" s="540" t="s">
        <v>16663</v>
      </c>
      <c r="C10743" s="540" t="s">
        <v>16684</v>
      </c>
      <c r="D10743" s="540" t="s">
        <v>2788</v>
      </c>
      <c r="E10743" s="540" t="s">
        <v>15586</v>
      </c>
      <c r="F10743" s="556">
        <v>28650000</v>
      </c>
      <c r="G10743" s="541">
        <v>2023</v>
      </c>
      <c r="H10743" s="542">
        <f>VLOOKUP(G10743,[3]잔가율!$B$3:$C$33,2,FALSE)</f>
        <v>0.82599999999999996</v>
      </c>
      <c r="I10743" s="552">
        <f t="shared" si="167"/>
        <v>23664900</v>
      </c>
    </row>
    <row r="10744" spans="1:9">
      <c r="A10744" s="539">
        <v>10743</v>
      </c>
      <c r="B10744" s="540" t="s">
        <v>8534</v>
      </c>
      <c r="C10744" s="540" t="s">
        <v>12384</v>
      </c>
      <c r="D10744" s="540" t="s">
        <v>2788</v>
      </c>
      <c r="E10744" s="540" t="s">
        <v>15587</v>
      </c>
      <c r="F10744" s="556">
        <v>23520000</v>
      </c>
      <c r="G10744" s="541">
        <v>2023</v>
      </c>
      <c r="H10744" s="542">
        <f>VLOOKUP(G10744,[3]잔가율!$B$3:$C$33,2,FALSE)</f>
        <v>0.82599999999999996</v>
      </c>
      <c r="I10744" s="552">
        <f t="shared" si="167"/>
        <v>19427520</v>
      </c>
    </row>
    <row r="10745" spans="1:9">
      <c r="A10745" s="539">
        <v>10744</v>
      </c>
      <c r="B10745" s="540" t="s">
        <v>8534</v>
      </c>
      <c r="C10745" s="540" t="s">
        <v>12384</v>
      </c>
      <c r="D10745" s="540" t="s">
        <v>2788</v>
      </c>
      <c r="E10745" s="540" t="s">
        <v>15588</v>
      </c>
      <c r="F10745" s="556">
        <v>23380000</v>
      </c>
      <c r="G10745" s="541">
        <v>2023</v>
      </c>
      <c r="H10745" s="542">
        <f>VLOOKUP(G10745,[3]잔가율!$B$3:$C$33,2,FALSE)</f>
        <v>0.82599999999999996</v>
      </c>
      <c r="I10745" s="552">
        <f t="shared" si="167"/>
        <v>19311880</v>
      </c>
    </row>
    <row r="10746" spans="1:9">
      <c r="A10746" s="539">
        <v>10745</v>
      </c>
      <c r="B10746" s="540" t="s">
        <v>8534</v>
      </c>
      <c r="C10746" s="540" t="s">
        <v>12384</v>
      </c>
      <c r="D10746" s="540" t="s">
        <v>2788</v>
      </c>
      <c r="E10746" s="540" t="s">
        <v>15589</v>
      </c>
      <c r="F10746" s="556">
        <v>22300000</v>
      </c>
      <c r="G10746" s="541">
        <v>2023</v>
      </c>
      <c r="H10746" s="542">
        <f>VLOOKUP(G10746,[3]잔가율!$B$3:$C$33,2,FALSE)</f>
        <v>0.82599999999999996</v>
      </c>
      <c r="I10746" s="552">
        <f t="shared" si="167"/>
        <v>18419800</v>
      </c>
    </row>
    <row r="10747" spans="1:9">
      <c r="A10747" s="539">
        <v>10746</v>
      </c>
      <c r="B10747" s="540" t="s">
        <v>8534</v>
      </c>
      <c r="C10747" s="540" t="s">
        <v>12384</v>
      </c>
      <c r="D10747" s="540" t="s">
        <v>2788</v>
      </c>
      <c r="E10747" s="540" t="s">
        <v>15590</v>
      </c>
      <c r="F10747" s="556">
        <v>22950000</v>
      </c>
      <c r="G10747" s="541">
        <v>2023</v>
      </c>
      <c r="H10747" s="542">
        <f>VLOOKUP(G10747,[3]잔가율!$B$3:$C$33,2,FALSE)</f>
        <v>0.82599999999999996</v>
      </c>
      <c r="I10747" s="552">
        <f t="shared" si="167"/>
        <v>18956700</v>
      </c>
    </row>
    <row r="10748" spans="1:9">
      <c r="A10748" s="539">
        <v>10747</v>
      </c>
      <c r="B10748" s="540" t="s">
        <v>8534</v>
      </c>
      <c r="C10748" s="540" t="s">
        <v>12384</v>
      </c>
      <c r="D10748" s="540" t="s">
        <v>2788</v>
      </c>
      <c r="E10748" s="540" t="s">
        <v>15591</v>
      </c>
      <c r="F10748" s="556">
        <v>21390000</v>
      </c>
      <c r="G10748" s="541">
        <v>2023</v>
      </c>
      <c r="H10748" s="542">
        <f>VLOOKUP(G10748,[3]잔가율!$B$3:$C$33,2,FALSE)</f>
        <v>0.82599999999999996</v>
      </c>
      <c r="I10748" s="552">
        <f t="shared" si="167"/>
        <v>17668140</v>
      </c>
    </row>
    <row r="10749" spans="1:9">
      <c r="A10749" s="539">
        <v>10748</v>
      </c>
      <c r="B10749" s="540" t="s">
        <v>8534</v>
      </c>
      <c r="C10749" s="540" t="s">
        <v>12384</v>
      </c>
      <c r="D10749" s="540" t="s">
        <v>2788</v>
      </c>
      <c r="E10749" s="540" t="s">
        <v>8488</v>
      </c>
      <c r="F10749" s="556">
        <v>23910000</v>
      </c>
      <c r="G10749" s="541">
        <v>2023</v>
      </c>
      <c r="H10749" s="542">
        <f>VLOOKUP(G10749,[3]잔가율!$B$3:$C$33,2,FALSE)</f>
        <v>0.82599999999999996</v>
      </c>
      <c r="I10749" s="552">
        <f t="shared" si="167"/>
        <v>19749660</v>
      </c>
    </row>
    <row r="10750" spans="1:9">
      <c r="A10750" s="539">
        <v>10749</v>
      </c>
      <c r="B10750" s="540" t="s">
        <v>8534</v>
      </c>
      <c r="C10750" s="540" t="s">
        <v>12384</v>
      </c>
      <c r="D10750" s="540" t="s">
        <v>2788</v>
      </c>
      <c r="E10750" s="540" t="s">
        <v>15592</v>
      </c>
      <c r="F10750" s="556">
        <v>22950000</v>
      </c>
      <c r="G10750" s="541">
        <v>2023</v>
      </c>
      <c r="H10750" s="542">
        <f>VLOOKUP(G10750,[3]잔가율!$B$3:$C$33,2,FALSE)</f>
        <v>0.82599999999999996</v>
      </c>
      <c r="I10750" s="552">
        <f t="shared" si="167"/>
        <v>18956700</v>
      </c>
    </row>
    <row r="10751" spans="1:9">
      <c r="A10751" s="539">
        <v>10750</v>
      </c>
      <c r="B10751" s="540" t="s">
        <v>8534</v>
      </c>
      <c r="C10751" s="540" t="s">
        <v>12384</v>
      </c>
      <c r="D10751" s="540" t="s">
        <v>2788</v>
      </c>
      <c r="E10751" s="540" t="s">
        <v>8489</v>
      </c>
      <c r="F10751" s="556">
        <v>26800000</v>
      </c>
      <c r="G10751" s="541">
        <v>2023</v>
      </c>
      <c r="H10751" s="542">
        <f>VLOOKUP(G10751,[3]잔가율!$B$3:$C$33,2,FALSE)</f>
        <v>0.82599999999999996</v>
      </c>
      <c r="I10751" s="552">
        <f t="shared" si="167"/>
        <v>22136800</v>
      </c>
    </row>
    <row r="10752" spans="1:9">
      <c r="A10752" s="539">
        <v>10751</v>
      </c>
      <c r="B10752" s="540" t="s">
        <v>8534</v>
      </c>
      <c r="C10752" s="540" t="s">
        <v>12384</v>
      </c>
      <c r="D10752" s="540" t="s">
        <v>2788</v>
      </c>
      <c r="E10752" s="540" t="s">
        <v>15593</v>
      </c>
      <c r="F10752" s="556">
        <v>21600000</v>
      </c>
      <c r="G10752" s="541">
        <v>2023</v>
      </c>
      <c r="H10752" s="542">
        <f>VLOOKUP(G10752,[3]잔가율!$B$3:$C$33,2,FALSE)</f>
        <v>0.82599999999999996</v>
      </c>
      <c r="I10752" s="552">
        <f t="shared" si="167"/>
        <v>17841600</v>
      </c>
    </row>
    <row r="10753" spans="1:9">
      <c r="A10753" s="539">
        <v>10752</v>
      </c>
      <c r="B10753" s="540" t="s">
        <v>8534</v>
      </c>
      <c r="C10753" s="540" t="s">
        <v>12384</v>
      </c>
      <c r="D10753" s="540" t="s">
        <v>2788</v>
      </c>
      <c r="E10753" s="540" t="s">
        <v>15594</v>
      </c>
      <c r="F10753" s="556">
        <v>23500000</v>
      </c>
      <c r="G10753" s="541">
        <v>2023</v>
      </c>
      <c r="H10753" s="542">
        <f>VLOOKUP(G10753,[3]잔가율!$B$3:$C$33,2,FALSE)</f>
        <v>0.82599999999999996</v>
      </c>
      <c r="I10753" s="552">
        <f t="shared" si="167"/>
        <v>19411000</v>
      </c>
    </row>
    <row r="10754" spans="1:9">
      <c r="A10754" s="539">
        <v>10753</v>
      </c>
      <c r="B10754" s="540" t="s">
        <v>8534</v>
      </c>
      <c r="C10754" s="540" t="s">
        <v>12384</v>
      </c>
      <c r="D10754" s="540" t="s">
        <v>2788</v>
      </c>
      <c r="E10754" s="540" t="s">
        <v>8490</v>
      </c>
      <c r="F10754" s="556">
        <v>23800000</v>
      </c>
      <c r="G10754" s="541">
        <v>2023</v>
      </c>
      <c r="H10754" s="542">
        <f>VLOOKUP(G10754,[3]잔가율!$B$3:$C$33,2,FALSE)</f>
        <v>0.82599999999999996</v>
      </c>
      <c r="I10754" s="552">
        <f t="shared" ref="I10754:I10817" si="168">ROUNDDOWN(F10754*H10754,0)</f>
        <v>19658800</v>
      </c>
    </row>
    <row r="10755" spans="1:9">
      <c r="A10755" s="539">
        <v>10754</v>
      </c>
      <c r="B10755" s="540" t="s">
        <v>8534</v>
      </c>
      <c r="C10755" s="540" t="s">
        <v>12384</v>
      </c>
      <c r="D10755" s="540" t="s">
        <v>2788</v>
      </c>
      <c r="E10755" s="540" t="s">
        <v>15595</v>
      </c>
      <c r="F10755" s="556">
        <v>24780000</v>
      </c>
      <c r="G10755" s="541">
        <v>2023</v>
      </c>
      <c r="H10755" s="542">
        <f>VLOOKUP(G10755,[3]잔가율!$B$3:$C$33,2,FALSE)</f>
        <v>0.82599999999999996</v>
      </c>
      <c r="I10755" s="552">
        <f t="shared" si="168"/>
        <v>20468280</v>
      </c>
    </row>
    <row r="10756" spans="1:9">
      <c r="A10756" s="539">
        <v>10755</v>
      </c>
      <c r="B10756" s="540" t="s">
        <v>8534</v>
      </c>
      <c r="C10756" s="540" t="s">
        <v>12384</v>
      </c>
      <c r="D10756" s="540" t="s">
        <v>2788</v>
      </c>
      <c r="E10756" s="540" t="s">
        <v>15596</v>
      </c>
      <c r="F10756" s="556">
        <v>25360000</v>
      </c>
      <c r="G10756" s="541">
        <v>2023</v>
      </c>
      <c r="H10756" s="542">
        <f>VLOOKUP(G10756,[3]잔가율!$B$3:$C$33,2,FALSE)</f>
        <v>0.82599999999999996</v>
      </c>
      <c r="I10756" s="552">
        <f t="shared" si="168"/>
        <v>20947360</v>
      </c>
    </row>
    <row r="10757" spans="1:9">
      <c r="A10757" s="539">
        <v>10756</v>
      </c>
      <c r="B10757" s="540" t="s">
        <v>8534</v>
      </c>
      <c r="C10757" s="540" t="s">
        <v>12384</v>
      </c>
      <c r="D10757" s="540" t="s">
        <v>2788</v>
      </c>
      <c r="E10757" s="540" t="s">
        <v>15597</v>
      </c>
      <c r="F10757" s="556">
        <v>21900000</v>
      </c>
      <c r="G10757" s="541">
        <v>2023</v>
      </c>
      <c r="H10757" s="542">
        <f>VLOOKUP(G10757,[3]잔가율!$B$3:$C$33,2,FALSE)</f>
        <v>0.82599999999999996</v>
      </c>
      <c r="I10757" s="552">
        <f t="shared" si="168"/>
        <v>18089400</v>
      </c>
    </row>
    <row r="10758" spans="1:9">
      <c r="A10758" s="539">
        <v>10757</v>
      </c>
      <c r="B10758" s="540" t="s">
        <v>8534</v>
      </c>
      <c r="C10758" s="540" t="s">
        <v>12384</v>
      </c>
      <c r="D10758" s="540" t="s">
        <v>2788</v>
      </c>
      <c r="E10758" s="540" t="s">
        <v>15598</v>
      </c>
      <c r="F10758" s="556">
        <v>21690000</v>
      </c>
      <c r="G10758" s="541">
        <v>2023</v>
      </c>
      <c r="H10758" s="542">
        <f>VLOOKUP(G10758,[3]잔가율!$B$3:$C$33,2,FALSE)</f>
        <v>0.82599999999999996</v>
      </c>
      <c r="I10758" s="552">
        <f t="shared" si="168"/>
        <v>17915940</v>
      </c>
    </row>
    <row r="10759" spans="1:9">
      <c r="A10759" s="539">
        <v>10758</v>
      </c>
      <c r="B10759" s="540" t="s">
        <v>8534</v>
      </c>
      <c r="C10759" s="540" t="s">
        <v>12384</v>
      </c>
      <c r="D10759" s="540" t="s">
        <v>2788</v>
      </c>
      <c r="E10759" s="540" t="s">
        <v>15599</v>
      </c>
      <c r="F10759" s="556">
        <v>22980000</v>
      </c>
      <c r="G10759" s="541">
        <v>2023</v>
      </c>
      <c r="H10759" s="542">
        <f>VLOOKUP(G10759,[3]잔가율!$B$3:$C$33,2,FALSE)</f>
        <v>0.82599999999999996</v>
      </c>
      <c r="I10759" s="552">
        <f t="shared" si="168"/>
        <v>18981480</v>
      </c>
    </row>
    <row r="10760" spans="1:9">
      <c r="A10760" s="539">
        <v>10759</v>
      </c>
      <c r="B10760" s="540" t="s">
        <v>8534</v>
      </c>
      <c r="C10760" s="540" t="s">
        <v>12384</v>
      </c>
      <c r="D10760" s="540" t="s">
        <v>2788</v>
      </c>
      <c r="E10760" s="540" t="s">
        <v>15600</v>
      </c>
      <c r="F10760" s="556">
        <v>22980000</v>
      </c>
      <c r="G10760" s="541">
        <v>2023</v>
      </c>
      <c r="H10760" s="542">
        <f>VLOOKUP(G10760,[3]잔가율!$B$3:$C$33,2,FALSE)</f>
        <v>0.82599999999999996</v>
      </c>
      <c r="I10760" s="552">
        <f t="shared" si="168"/>
        <v>18981480</v>
      </c>
    </row>
    <row r="10761" spans="1:9">
      <c r="A10761" s="539">
        <v>10760</v>
      </c>
      <c r="B10761" s="540" t="s">
        <v>8534</v>
      </c>
      <c r="C10761" s="540" t="s">
        <v>12384</v>
      </c>
      <c r="D10761" s="540" t="s">
        <v>2788</v>
      </c>
      <c r="E10761" s="540" t="s">
        <v>15601</v>
      </c>
      <c r="F10761" s="556">
        <v>25570000</v>
      </c>
      <c r="G10761" s="541">
        <v>2023</v>
      </c>
      <c r="H10761" s="542">
        <f>VLOOKUP(G10761,[3]잔가율!$B$3:$C$33,2,FALSE)</f>
        <v>0.82599999999999996</v>
      </c>
      <c r="I10761" s="552">
        <f t="shared" si="168"/>
        <v>21120820</v>
      </c>
    </row>
    <row r="10762" spans="1:9">
      <c r="A10762" s="539">
        <v>10761</v>
      </c>
      <c r="B10762" s="540" t="s">
        <v>8534</v>
      </c>
      <c r="C10762" s="540" t="s">
        <v>12384</v>
      </c>
      <c r="D10762" s="540" t="s">
        <v>2788</v>
      </c>
      <c r="E10762" s="540" t="s">
        <v>15602</v>
      </c>
      <c r="F10762" s="556">
        <v>21640000</v>
      </c>
      <c r="G10762" s="541">
        <v>2023</v>
      </c>
      <c r="H10762" s="542">
        <f>VLOOKUP(G10762,[3]잔가율!$B$3:$C$33,2,FALSE)</f>
        <v>0.82599999999999996</v>
      </c>
      <c r="I10762" s="552">
        <f t="shared" si="168"/>
        <v>17874640</v>
      </c>
    </row>
    <row r="10763" spans="1:9">
      <c r="A10763" s="539">
        <v>10762</v>
      </c>
      <c r="B10763" s="540" t="s">
        <v>8534</v>
      </c>
      <c r="C10763" s="540" t="s">
        <v>12384</v>
      </c>
      <c r="D10763" s="540" t="s">
        <v>2788</v>
      </c>
      <c r="E10763" s="540" t="s">
        <v>15603</v>
      </c>
      <c r="F10763" s="556">
        <v>22800000</v>
      </c>
      <c r="G10763" s="541">
        <v>2023</v>
      </c>
      <c r="H10763" s="542">
        <f>VLOOKUP(G10763,[3]잔가율!$B$3:$C$33,2,FALSE)</f>
        <v>0.82599999999999996</v>
      </c>
      <c r="I10763" s="552">
        <f t="shared" si="168"/>
        <v>18832800</v>
      </c>
    </row>
    <row r="10764" spans="1:9">
      <c r="A10764" s="539">
        <v>10763</v>
      </c>
      <c r="B10764" s="540" t="s">
        <v>8534</v>
      </c>
      <c r="C10764" s="540" t="s">
        <v>12384</v>
      </c>
      <c r="D10764" s="540" t="s">
        <v>2788</v>
      </c>
      <c r="E10764" s="540" t="s">
        <v>15604</v>
      </c>
      <c r="F10764" s="556">
        <v>22800000</v>
      </c>
      <c r="G10764" s="541">
        <v>2023</v>
      </c>
      <c r="H10764" s="542">
        <f>VLOOKUP(G10764,[3]잔가율!$B$3:$C$33,2,FALSE)</f>
        <v>0.82599999999999996</v>
      </c>
      <c r="I10764" s="552">
        <f t="shared" si="168"/>
        <v>18832800</v>
      </c>
    </row>
    <row r="10765" spans="1:9">
      <c r="A10765" s="539">
        <v>10764</v>
      </c>
      <c r="B10765" s="540" t="s">
        <v>8534</v>
      </c>
      <c r="C10765" s="540" t="s">
        <v>12384</v>
      </c>
      <c r="D10765" s="540" t="s">
        <v>2788</v>
      </c>
      <c r="E10765" s="540" t="s">
        <v>15605</v>
      </c>
      <c r="F10765" s="556">
        <v>25430000</v>
      </c>
      <c r="G10765" s="541">
        <v>2023</v>
      </c>
      <c r="H10765" s="542">
        <f>VLOOKUP(G10765,[3]잔가율!$B$3:$C$33,2,FALSE)</f>
        <v>0.82599999999999996</v>
      </c>
      <c r="I10765" s="552">
        <f t="shared" si="168"/>
        <v>21005180</v>
      </c>
    </row>
    <row r="10766" spans="1:9">
      <c r="A10766" s="539">
        <v>10765</v>
      </c>
      <c r="B10766" s="540" t="s">
        <v>8534</v>
      </c>
      <c r="C10766" s="540" t="s">
        <v>12384</v>
      </c>
      <c r="D10766" s="540" t="s">
        <v>2788</v>
      </c>
      <c r="E10766" s="540" t="s">
        <v>15606</v>
      </c>
      <c r="F10766" s="556">
        <v>25430000</v>
      </c>
      <c r="G10766" s="541">
        <v>2023</v>
      </c>
      <c r="H10766" s="542">
        <f>VLOOKUP(G10766,[3]잔가율!$B$3:$C$33,2,FALSE)</f>
        <v>0.82599999999999996</v>
      </c>
      <c r="I10766" s="552">
        <f t="shared" si="168"/>
        <v>21005180</v>
      </c>
    </row>
    <row r="10767" spans="1:9">
      <c r="A10767" s="539">
        <v>10766</v>
      </c>
      <c r="B10767" s="540" t="s">
        <v>16663</v>
      </c>
      <c r="C10767" s="540" t="s">
        <v>16684</v>
      </c>
      <c r="D10767" s="540" t="s">
        <v>2788</v>
      </c>
      <c r="E10767" s="540" t="s">
        <v>15607</v>
      </c>
      <c r="F10767" s="556">
        <v>21720000</v>
      </c>
      <c r="G10767" s="541">
        <v>2023</v>
      </c>
      <c r="H10767" s="542">
        <f>VLOOKUP(G10767,[3]잔가율!$B$3:$C$33,2,FALSE)</f>
        <v>0.82599999999999996</v>
      </c>
      <c r="I10767" s="552">
        <f t="shared" si="168"/>
        <v>17940720</v>
      </c>
    </row>
    <row r="10768" spans="1:9">
      <c r="A10768" s="539">
        <v>10767</v>
      </c>
      <c r="B10768" s="540" t="s">
        <v>16663</v>
      </c>
      <c r="C10768" s="540" t="s">
        <v>16684</v>
      </c>
      <c r="D10768" s="540" t="s">
        <v>2788</v>
      </c>
      <c r="E10768" s="540" t="s">
        <v>15608</v>
      </c>
      <c r="F10768" s="556">
        <v>22270000</v>
      </c>
      <c r="G10768" s="541">
        <v>2023</v>
      </c>
      <c r="H10768" s="542">
        <f>VLOOKUP(G10768,[3]잔가율!$B$3:$C$33,2,FALSE)</f>
        <v>0.82599999999999996</v>
      </c>
      <c r="I10768" s="552">
        <f t="shared" si="168"/>
        <v>18395020</v>
      </c>
    </row>
    <row r="10769" spans="1:9">
      <c r="A10769" s="539">
        <v>10768</v>
      </c>
      <c r="B10769" s="540" t="s">
        <v>16663</v>
      </c>
      <c r="C10769" s="540" t="s">
        <v>16684</v>
      </c>
      <c r="D10769" s="540" t="s">
        <v>2788</v>
      </c>
      <c r="E10769" s="540" t="s">
        <v>15609</v>
      </c>
      <c r="F10769" s="556">
        <v>23290000</v>
      </c>
      <c r="G10769" s="541">
        <v>2023</v>
      </c>
      <c r="H10769" s="542">
        <f>VLOOKUP(G10769,[3]잔가율!$B$3:$C$33,2,FALSE)</f>
        <v>0.82599999999999996</v>
      </c>
      <c r="I10769" s="552">
        <f t="shared" si="168"/>
        <v>19237540</v>
      </c>
    </row>
    <row r="10770" spans="1:9">
      <c r="A10770" s="539">
        <v>10769</v>
      </c>
      <c r="B10770" s="540" t="s">
        <v>8534</v>
      </c>
      <c r="C10770" s="540" t="s">
        <v>16684</v>
      </c>
      <c r="D10770" s="540" t="s">
        <v>16701</v>
      </c>
      <c r="E10770" s="540" t="s">
        <v>15610</v>
      </c>
      <c r="F10770" s="556">
        <v>23520000</v>
      </c>
      <c r="G10770" s="541">
        <v>2023</v>
      </c>
      <c r="H10770" s="542">
        <f>VLOOKUP(G10770,[3]잔가율!$B$3:$C$33,2,FALSE)</f>
        <v>0.82599999999999996</v>
      </c>
      <c r="I10770" s="552">
        <f t="shared" si="168"/>
        <v>19427520</v>
      </c>
    </row>
    <row r="10771" spans="1:9">
      <c r="A10771" s="539">
        <v>10770</v>
      </c>
      <c r="B10771" s="540" t="s">
        <v>16663</v>
      </c>
      <c r="C10771" s="540" t="s">
        <v>16684</v>
      </c>
      <c r="D10771" s="540" t="s">
        <v>2788</v>
      </c>
      <c r="E10771" s="540" t="s">
        <v>15611</v>
      </c>
      <c r="F10771" s="556">
        <v>26570000</v>
      </c>
      <c r="G10771" s="541">
        <v>2023</v>
      </c>
      <c r="H10771" s="542">
        <f>VLOOKUP(G10771,[3]잔가율!$B$3:$C$33,2,FALSE)</f>
        <v>0.82599999999999996</v>
      </c>
      <c r="I10771" s="552">
        <f t="shared" si="168"/>
        <v>21946820</v>
      </c>
    </row>
    <row r="10772" spans="1:9">
      <c r="A10772" s="539">
        <v>10771</v>
      </c>
      <c r="B10772" s="540" t="s">
        <v>8534</v>
      </c>
      <c r="C10772" s="540" t="s">
        <v>12384</v>
      </c>
      <c r="D10772" s="540" t="s">
        <v>2788</v>
      </c>
      <c r="E10772" s="540" t="s">
        <v>15612</v>
      </c>
      <c r="F10772" s="556">
        <v>23420000</v>
      </c>
      <c r="G10772" s="541">
        <v>2023</v>
      </c>
      <c r="H10772" s="542">
        <f>VLOOKUP(G10772,[3]잔가율!$B$3:$C$33,2,FALSE)</f>
        <v>0.82599999999999996</v>
      </c>
      <c r="I10772" s="552">
        <f t="shared" si="168"/>
        <v>19344920</v>
      </c>
    </row>
    <row r="10773" spans="1:9">
      <c r="A10773" s="539">
        <v>10772</v>
      </c>
      <c r="B10773" s="540" t="s">
        <v>8534</v>
      </c>
      <c r="C10773" s="540" t="s">
        <v>12384</v>
      </c>
      <c r="D10773" s="540" t="s">
        <v>2788</v>
      </c>
      <c r="E10773" s="540" t="s">
        <v>15613</v>
      </c>
      <c r="F10773" s="556">
        <v>24580000</v>
      </c>
      <c r="G10773" s="541">
        <v>2023</v>
      </c>
      <c r="H10773" s="542">
        <f>VLOOKUP(G10773,[3]잔가율!$B$3:$C$33,2,FALSE)</f>
        <v>0.82599999999999996</v>
      </c>
      <c r="I10773" s="552">
        <f t="shared" si="168"/>
        <v>20303080</v>
      </c>
    </row>
    <row r="10774" spans="1:9">
      <c r="A10774" s="539">
        <v>10773</v>
      </c>
      <c r="B10774" s="540" t="s">
        <v>8534</v>
      </c>
      <c r="C10774" s="540" t="s">
        <v>12384</v>
      </c>
      <c r="D10774" s="540" t="s">
        <v>2788</v>
      </c>
      <c r="E10774" s="540" t="s">
        <v>15614</v>
      </c>
      <c r="F10774" s="556">
        <v>24580000</v>
      </c>
      <c r="G10774" s="541">
        <v>2023</v>
      </c>
      <c r="H10774" s="542">
        <f>VLOOKUP(G10774,[3]잔가율!$B$3:$C$33,2,FALSE)</f>
        <v>0.82599999999999996</v>
      </c>
      <c r="I10774" s="552">
        <f t="shared" si="168"/>
        <v>20303080</v>
      </c>
    </row>
    <row r="10775" spans="1:9">
      <c r="A10775" s="539">
        <v>10774</v>
      </c>
      <c r="B10775" s="540" t="s">
        <v>8534</v>
      </c>
      <c r="C10775" s="540" t="s">
        <v>12384</v>
      </c>
      <c r="D10775" s="540" t="s">
        <v>2788</v>
      </c>
      <c r="E10775" s="540" t="s">
        <v>15615</v>
      </c>
      <c r="F10775" s="556">
        <v>27210000</v>
      </c>
      <c r="G10775" s="541">
        <v>2023</v>
      </c>
      <c r="H10775" s="542">
        <f>VLOOKUP(G10775,[3]잔가율!$B$3:$C$33,2,FALSE)</f>
        <v>0.82599999999999996</v>
      </c>
      <c r="I10775" s="552">
        <f t="shared" si="168"/>
        <v>22475460</v>
      </c>
    </row>
    <row r="10776" spans="1:9">
      <c r="A10776" s="539">
        <v>10775</v>
      </c>
      <c r="B10776" s="540" t="s">
        <v>8534</v>
      </c>
      <c r="C10776" s="540" t="s">
        <v>12384</v>
      </c>
      <c r="D10776" s="540" t="s">
        <v>2788</v>
      </c>
      <c r="E10776" s="540" t="s">
        <v>15616</v>
      </c>
      <c r="F10776" s="556">
        <v>27210000</v>
      </c>
      <c r="G10776" s="541">
        <v>2023</v>
      </c>
      <c r="H10776" s="542">
        <f>VLOOKUP(G10776,[3]잔가율!$B$3:$C$33,2,FALSE)</f>
        <v>0.82599999999999996</v>
      </c>
      <c r="I10776" s="552">
        <f t="shared" si="168"/>
        <v>22475460</v>
      </c>
    </row>
    <row r="10777" spans="1:9">
      <c r="A10777" s="539">
        <v>10776</v>
      </c>
      <c r="B10777" s="540" t="s">
        <v>16663</v>
      </c>
      <c r="C10777" s="540" t="s">
        <v>16684</v>
      </c>
      <c r="D10777" s="540" t="s">
        <v>2788</v>
      </c>
      <c r="E10777" s="540" t="s">
        <v>15617</v>
      </c>
      <c r="F10777" s="556">
        <v>22570000</v>
      </c>
      <c r="G10777" s="541">
        <v>2023</v>
      </c>
      <c r="H10777" s="542">
        <f>VLOOKUP(G10777,[3]잔가율!$B$3:$C$33,2,FALSE)</f>
        <v>0.82599999999999996</v>
      </c>
      <c r="I10777" s="552">
        <f t="shared" si="168"/>
        <v>18642820</v>
      </c>
    </row>
    <row r="10778" spans="1:9">
      <c r="A10778" s="539">
        <v>10777</v>
      </c>
      <c r="B10778" s="540" t="s">
        <v>16663</v>
      </c>
      <c r="C10778" s="540" t="s">
        <v>16684</v>
      </c>
      <c r="D10778" s="540" t="s">
        <v>2788</v>
      </c>
      <c r="E10778" s="540" t="s">
        <v>15618</v>
      </c>
      <c r="F10778" s="556">
        <v>23900000</v>
      </c>
      <c r="G10778" s="541">
        <v>2023</v>
      </c>
      <c r="H10778" s="542">
        <f>VLOOKUP(G10778,[3]잔가율!$B$3:$C$33,2,FALSE)</f>
        <v>0.82599999999999996</v>
      </c>
      <c r="I10778" s="552">
        <f t="shared" si="168"/>
        <v>19741400</v>
      </c>
    </row>
    <row r="10779" spans="1:9">
      <c r="A10779" s="539">
        <v>10778</v>
      </c>
      <c r="B10779" s="540" t="s">
        <v>16663</v>
      </c>
      <c r="C10779" s="540" t="s">
        <v>16684</v>
      </c>
      <c r="D10779" s="540" t="s">
        <v>2788</v>
      </c>
      <c r="E10779" s="540" t="s">
        <v>15619</v>
      </c>
      <c r="F10779" s="556">
        <v>24820000</v>
      </c>
      <c r="G10779" s="541">
        <v>2023</v>
      </c>
      <c r="H10779" s="542">
        <f>VLOOKUP(G10779,[3]잔가율!$B$3:$C$33,2,FALSE)</f>
        <v>0.82599999999999996</v>
      </c>
      <c r="I10779" s="552">
        <f t="shared" si="168"/>
        <v>20501320</v>
      </c>
    </row>
    <row r="10780" spans="1:9">
      <c r="A10780" s="539">
        <v>10779</v>
      </c>
      <c r="B10780" s="540" t="s">
        <v>16663</v>
      </c>
      <c r="C10780" s="540" t="s">
        <v>16684</v>
      </c>
      <c r="D10780" s="540" t="s">
        <v>2788</v>
      </c>
      <c r="E10780" s="540" t="s">
        <v>15620</v>
      </c>
      <c r="F10780" s="556">
        <v>25340000</v>
      </c>
      <c r="G10780" s="541">
        <v>2023</v>
      </c>
      <c r="H10780" s="542">
        <f>VLOOKUP(G10780,[3]잔가율!$B$3:$C$33,2,FALSE)</f>
        <v>0.82599999999999996</v>
      </c>
      <c r="I10780" s="552">
        <f t="shared" si="168"/>
        <v>20930840</v>
      </c>
    </row>
    <row r="10781" spans="1:9">
      <c r="A10781" s="539">
        <v>10780</v>
      </c>
      <c r="B10781" s="540" t="s">
        <v>8534</v>
      </c>
      <c r="C10781" s="540" t="s">
        <v>16684</v>
      </c>
      <c r="D10781" s="540" t="s">
        <v>16701</v>
      </c>
      <c r="E10781" s="540" t="s">
        <v>15621</v>
      </c>
      <c r="F10781" s="556">
        <v>23840000</v>
      </c>
      <c r="G10781" s="541">
        <v>2023</v>
      </c>
      <c r="H10781" s="542">
        <f>VLOOKUP(G10781,[3]잔가율!$B$3:$C$33,2,FALSE)</f>
        <v>0.82599999999999996</v>
      </c>
      <c r="I10781" s="552">
        <f t="shared" si="168"/>
        <v>19691840</v>
      </c>
    </row>
    <row r="10782" spans="1:9">
      <c r="A10782" s="539">
        <v>10781</v>
      </c>
      <c r="B10782" s="540" t="s">
        <v>8534</v>
      </c>
      <c r="C10782" s="540" t="s">
        <v>12384</v>
      </c>
      <c r="D10782" s="540" t="s">
        <v>2788</v>
      </c>
      <c r="E10782" s="540" t="s">
        <v>15622</v>
      </c>
      <c r="F10782" s="556">
        <v>21290000</v>
      </c>
      <c r="G10782" s="541">
        <v>2023</v>
      </c>
      <c r="H10782" s="542">
        <f>VLOOKUP(G10782,[3]잔가율!$B$3:$C$33,2,FALSE)</f>
        <v>0.82599999999999996</v>
      </c>
      <c r="I10782" s="552">
        <f t="shared" si="168"/>
        <v>17585540</v>
      </c>
    </row>
    <row r="10783" spans="1:9">
      <c r="A10783" s="539">
        <v>10782</v>
      </c>
      <c r="B10783" s="540" t="s">
        <v>8534</v>
      </c>
      <c r="C10783" s="540" t="s">
        <v>12384</v>
      </c>
      <c r="D10783" s="540" t="s">
        <v>2788</v>
      </c>
      <c r="E10783" s="540" t="s">
        <v>15623</v>
      </c>
      <c r="F10783" s="556">
        <v>20910000</v>
      </c>
      <c r="G10783" s="541">
        <v>2023</v>
      </c>
      <c r="H10783" s="542">
        <f>VLOOKUP(G10783,[3]잔가율!$B$3:$C$33,2,FALSE)</f>
        <v>0.82599999999999996</v>
      </c>
      <c r="I10783" s="552">
        <f t="shared" si="168"/>
        <v>17271660</v>
      </c>
    </row>
    <row r="10784" spans="1:9">
      <c r="A10784" s="539">
        <v>10783</v>
      </c>
      <c r="B10784" s="540" t="s">
        <v>8534</v>
      </c>
      <c r="C10784" s="540" t="s">
        <v>12384</v>
      </c>
      <c r="D10784" s="540" t="s">
        <v>2788</v>
      </c>
      <c r="E10784" s="540" t="s">
        <v>15624</v>
      </c>
      <c r="F10784" s="556">
        <v>20910000</v>
      </c>
      <c r="G10784" s="541">
        <v>2023</v>
      </c>
      <c r="H10784" s="542">
        <f>VLOOKUP(G10784,[3]잔가율!$B$3:$C$33,2,FALSE)</f>
        <v>0.82599999999999996</v>
      </c>
      <c r="I10784" s="552">
        <f t="shared" si="168"/>
        <v>17271660</v>
      </c>
    </row>
    <row r="10785" spans="1:9">
      <c r="A10785" s="539">
        <v>10784</v>
      </c>
      <c r="B10785" s="540" t="s">
        <v>8534</v>
      </c>
      <c r="C10785" s="540" t="s">
        <v>12384</v>
      </c>
      <c r="D10785" s="540" t="s">
        <v>2788</v>
      </c>
      <c r="E10785" s="540" t="s">
        <v>15625</v>
      </c>
      <c r="F10785" s="556">
        <v>20450000</v>
      </c>
      <c r="G10785" s="541">
        <v>2023</v>
      </c>
      <c r="H10785" s="542">
        <f>VLOOKUP(G10785,[3]잔가율!$B$3:$C$33,2,FALSE)</f>
        <v>0.82599999999999996</v>
      </c>
      <c r="I10785" s="552">
        <f t="shared" si="168"/>
        <v>16891700</v>
      </c>
    </row>
    <row r="10786" spans="1:9">
      <c r="A10786" s="539">
        <v>10785</v>
      </c>
      <c r="B10786" s="540" t="s">
        <v>8534</v>
      </c>
      <c r="C10786" s="540" t="s">
        <v>12384</v>
      </c>
      <c r="D10786" s="540" t="s">
        <v>2788</v>
      </c>
      <c r="E10786" s="540" t="s">
        <v>15626</v>
      </c>
      <c r="F10786" s="556">
        <v>20350000</v>
      </c>
      <c r="G10786" s="541">
        <v>2023</v>
      </c>
      <c r="H10786" s="542">
        <f>VLOOKUP(G10786,[3]잔가율!$B$3:$C$33,2,FALSE)</f>
        <v>0.82599999999999996</v>
      </c>
      <c r="I10786" s="552">
        <f t="shared" si="168"/>
        <v>16809100</v>
      </c>
    </row>
    <row r="10787" spans="1:9">
      <c r="A10787" s="539">
        <v>10786</v>
      </c>
      <c r="B10787" s="540" t="s">
        <v>8534</v>
      </c>
      <c r="C10787" s="540" t="s">
        <v>12384</v>
      </c>
      <c r="D10787" s="540" t="s">
        <v>2788</v>
      </c>
      <c r="E10787" s="540" t="s">
        <v>15627</v>
      </c>
      <c r="F10787" s="556">
        <v>20450000</v>
      </c>
      <c r="G10787" s="541">
        <v>2023</v>
      </c>
      <c r="H10787" s="542">
        <f>VLOOKUP(G10787,[3]잔가율!$B$3:$C$33,2,FALSE)</f>
        <v>0.82599999999999996</v>
      </c>
      <c r="I10787" s="552">
        <f t="shared" si="168"/>
        <v>16891700</v>
      </c>
    </row>
    <row r="10788" spans="1:9">
      <c r="A10788" s="539">
        <v>10787</v>
      </c>
      <c r="B10788" s="540" t="s">
        <v>8534</v>
      </c>
      <c r="C10788" s="540" t="s">
        <v>12384</v>
      </c>
      <c r="D10788" s="540" t="s">
        <v>2788</v>
      </c>
      <c r="E10788" s="540" t="s">
        <v>15628</v>
      </c>
      <c r="F10788" s="556">
        <v>20080000</v>
      </c>
      <c r="G10788" s="541">
        <v>2023</v>
      </c>
      <c r="H10788" s="542">
        <f>VLOOKUP(G10788,[3]잔가율!$B$3:$C$33,2,FALSE)</f>
        <v>0.82599999999999996</v>
      </c>
      <c r="I10788" s="552">
        <f t="shared" si="168"/>
        <v>16586080</v>
      </c>
    </row>
    <row r="10789" spans="1:9">
      <c r="A10789" s="539">
        <v>10788</v>
      </c>
      <c r="B10789" s="540" t="s">
        <v>8534</v>
      </c>
      <c r="C10789" s="540" t="s">
        <v>12384</v>
      </c>
      <c r="D10789" s="540" t="s">
        <v>2788</v>
      </c>
      <c r="E10789" s="540" t="s">
        <v>15629</v>
      </c>
      <c r="F10789" s="556">
        <v>20080000</v>
      </c>
      <c r="G10789" s="541">
        <v>2023</v>
      </c>
      <c r="H10789" s="542">
        <f>VLOOKUP(G10789,[3]잔가율!$B$3:$C$33,2,FALSE)</f>
        <v>0.82599999999999996</v>
      </c>
      <c r="I10789" s="552">
        <f t="shared" si="168"/>
        <v>16586080</v>
      </c>
    </row>
    <row r="10790" spans="1:9">
      <c r="A10790" s="539">
        <v>10789</v>
      </c>
      <c r="B10790" s="540" t="s">
        <v>8534</v>
      </c>
      <c r="C10790" s="540" t="s">
        <v>12384</v>
      </c>
      <c r="D10790" s="540" t="s">
        <v>2788</v>
      </c>
      <c r="E10790" s="540" t="s">
        <v>15630</v>
      </c>
      <c r="F10790" s="556">
        <v>23560000</v>
      </c>
      <c r="G10790" s="541">
        <v>2023</v>
      </c>
      <c r="H10790" s="542">
        <f>VLOOKUP(G10790,[3]잔가율!$B$3:$C$33,2,FALSE)</f>
        <v>0.82599999999999996</v>
      </c>
      <c r="I10790" s="552">
        <f t="shared" si="168"/>
        <v>19460560</v>
      </c>
    </row>
    <row r="10791" spans="1:9">
      <c r="A10791" s="539">
        <v>10790</v>
      </c>
      <c r="B10791" s="540" t="s">
        <v>8534</v>
      </c>
      <c r="C10791" s="540" t="s">
        <v>12384</v>
      </c>
      <c r="D10791" s="540" t="s">
        <v>2788</v>
      </c>
      <c r="E10791" s="540" t="s">
        <v>15631</v>
      </c>
      <c r="F10791" s="556">
        <v>24340000</v>
      </c>
      <c r="G10791" s="541">
        <v>2023</v>
      </c>
      <c r="H10791" s="542">
        <f>VLOOKUP(G10791,[3]잔가율!$B$3:$C$33,2,FALSE)</f>
        <v>0.82599999999999996</v>
      </c>
      <c r="I10791" s="552">
        <f t="shared" si="168"/>
        <v>20104840</v>
      </c>
    </row>
    <row r="10792" spans="1:9">
      <c r="A10792" s="539">
        <v>10791</v>
      </c>
      <c r="B10792" s="540" t="s">
        <v>8534</v>
      </c>
      <c r="C10792" s="540" t="s">
        <v>12384</v>
      </c>
      <c r="D10792" s="540" t="s">
        <v>2788</v>
      </c>
      <c r="E10792" s="540" t="s">
        <v>15632</v>
      </c>
      <c r="F10792" s="556">
        <v>22640000</v>
      </c>
      <c r="G10792" s="541">
        <v>2023</v>
      </c>
      <c r="H10792" s="542">
        <f>VLOOKUP(G10792,[3]잔가율!$B$3:$C$33,2,FALSE)</f>
        <v>0.82599999999999996</v>
      </c>
      <c r="I10792" s="552">
        <f t="shared" si="168"/>
        <v>18700640</v>
      </c>
    </row>
    <row r="10793" spans="1:9">
      <c r="A10793" s="539">
        <v>10792</v>
      </c>
      <c r="B10793" s="540" t="s">
        <v>8534</v>
      </c>
      <c r="C10793" s="540" t="s">
        <v>12384</v>
      </c>
      <c r="D10793" s="540" t="s">
        <v>2788</v>
      </c>
      <c r="E10793" s="540" t="s">
        <v>15633</v>
      </c>
      <c r="F10793" s="556">
        <v>28000000</v>
      </c>
      <c r="G10793" s="541">
        <v>2023</v>
      </c>
      <c r="H10793" s="542">
        <f>VLOOKUP(G10793,[3]잔가율!$B$3:$C$33,2,FALSE)</f>
        <v>0.82599999999999996</v>
      </c>
      <c r="I10793" s="552">
        <f t="shared" si="168"/>
        <v>23128000</v>
      </c>
    </row>
    <row r="10794" spans="1:9">
      <c r="A10794" s="539">
        <v>10793</v>
      </c>
      <c r="B10794" s="540" t="s">
        <v>8534</v>
      </c>
      <c r="C10794" s="540" t="s">
        <v>12384</v>
      </c>
      <c r="D10794" s="540" t="s">
        <v>2788</v>
      </c>
      <c r="E10794" s="540" t="s">
        <v>15634</v>
      </c>
      <c r="F10794" s="556">
        <v>23150000</v>
      </c>
      <c r="G10794" s="541">
        <v>2023</v>
      </c>
      <c r="H10794" s="542">
        <f>VLOOKUP(G10794,[3]잔가율!$B$3:$C$33,2,FALSE)</f>
        <v>0.82599999999999996</v>
      </c>
      <c r="I10794" s="552">
        <f t="shared" si="168"/>
        <v>19121900</v>
      </c>
    </row>
    <row r="10795" spans="1:9">
      <c r="A10795" s="539">
        <v>10794</v>
      </c>
      <c r="B10795" s="540" t="s">
        <v>8534</v>
      </c>
      <c r="C10795" s="540" t="s">
        <v>12384</v>
      </c>
      <c r="D10795" s="540" t="s">
        <v>2788</v>
      </c>
      <c r="E10795" s="540" t="s">
        <v>15635</v>
      </c>
      <c r="F10795" s="556">
        <v>24220000</v>
      </c>
      <c r="G10795" s="541">
        <v>2023</v>
      </c>
      <c r="H10795" s="542">
        <f>VLOOKUP(G10795,[3]잔가율!$B$3:$C$33,2,FALSE)</f>
        <v>0.82599999999999996</v>
      </c>
      <c r="I10795" s="552">
        <f t="shared" si="168"/>
        <v>20005720</v>
      </c>
    </row>
    <row r="10796" spans="1:9">
      <c r="A10796" s="539">
        <v>10795</v>
      </c>
      <c r="B10796" s="540" t="s">
        <v>8534</v>
      </c>
      <c r="C10796" s="540" t="s">
        <v>12384</v>
      </c>
      <c r="D10796" s="540" t="s">
        <v>2788</v>
      </c>
      <c r="E10796" s="540" t="s">
        <v>15636</v>
      </c>
      <c r="F10796" s="556">
        <v>30850000</v>
      </c>
      <c r="G10796" s="541">
        <v>2023</v>
      </c>
      <c r="H10796" s="542">
        <f>VLOOKUP(G10796,[3]잔가율!$B$3:$C$33,2,FALSE)</f>
        <v>0.82599999999999996</v>
      </c>
      <c r="I10796" s="552">
        <f t="shared" si="168"/>
        <v>25482100</v>
      </c>
    </row>
    <row r="10797" spans="1:9">
      <c r="A10797" s="539">
        <v>10796</v>
      </c>
      <c r="B10797" s="540" t="s">
        <v>8534</v>
      </c>
      <c r="C10797" s="540" t="s">
        <v>12384</v>
      </c>
      <c r="D10797" s="540" t="s">
        <v>2788</v>
      </c>
      <c r="E10797" s="540" t="s">
        <v>15637</v>
      </c>
      <c r="F10797" s="556">
        <v>27540000</v>
      </c>
      <c r="G10797" s="541">
        <v>2023</v>
      </c>
      <c r="H10797" s="542">
        <f>VLOOKUP(G10797,[3]잔가율!$B$3:$C$33,2,FALSE)</f>
        <v>0.82599999999999996</v>
      </c>
      <c r="I10797" s="552">
        <f t="shared" si="168"/>
        <v>22748040</v>
      </c>
    </row>
    <row r="10798" spans="1:9">
      <c r="A10798" s="539">
        <v>10797</v>
      </c>
      <c r="B10798" s="540" t="s">
        <v>8534</v>
      </c>
      <c r="C10798" s="540" t="s">
        <v>12384</v>
      </c>
      <c r="D10798" s="540" t="s">
        <v>2788</v>
      </c>
      <c r="E10798" s="540" t="s">
        <v>15638</v>
      </c>
      <c r="F10798" s="556">
        <v>23370000</v>
      </c>
      <c r="G10798" s="541">
        <v>2023</v>
      </c>
      <c r="H10798" s="542">
        <f>VLOOKUP(G10798,[3]잔가율!$B$3:$C$33,2,FALSE)</f>
        <v>0.82599999999999996</v>
      </c>
      <c r="I10798" s="552">
        <f t="shared" si="168"/>
        <v>19303620</v>
      </c>
    </row>
    <row r="10799" spans="1:9">
      <c r="A10799" s="539">
        <v>10798</v>
      </c>
      <c r="B10799" s="540" t="s">
        <v>8534</v>
      </c>
      <c r="C10799" s="540" t="s">
        <v>12384</v>
      </c>
      <c r="D10799" s="540" t="s">
        <v>2788</v>
      </c>
      <c r="E10799" s="540" t="s">
        <v>15639</v>
      </c>
      <c r="F10799" s="556">
        <v>23580000</v>
      </c>
      <c r="G10799" s="541">
        <v>2023</v>
      </c>
      <c r="H10799" s="542">
        <f>VLOOKUP(G10799,[3]잔가율!$B$3:$C$33,2,FALSE)</f>
        <v>0.82599999999999996</v>
      </c>
      <c r="I10799" s="552">
        <f t="shared" si="168"/>
        <v>19477080</v>
      </c>
    </row>
    <row r="10800" spans="1:9">
      <c r="A10800" s="539">
        <v>10799</v>
      </c>
      <c r="B10800" s="540" t="s">
        <v>8534</v>
      </c>
      <c r="C10800" s="540" t="s">
        <v>12384</v>
      </c>
      <c r="D10800" s="540" t="s">
        <v>2788</v>
      </c>
      <c r="E10800" s="540" t="s">
        <v>15640</v>
      </c>
      <c r="F10800" s="556">
        <v>24430000</v>
      </c>
      <c r="G10800" s="541">
        <v>2023</v>
      </c>
      <c r="H10800" s="542">
        <f>VLOOKUP(G10800,[3]잔가율!$B$3:$C$33,2,FALSE)</f>
        <v>0.82599999999999996</v>
      </c>
      <c r="I10800" s="552">
        <f t="shared" si="168"/>
        <v>20179180</v>
      </c>
    </row>
    <row r="10801" spans="1:9">
      <c r="A10801" s="539">
        <v>10800</v>
      </c>
      <c r="B10801" s="540" t="s">
        <v>8534</v>
      </c>
      <c r="C10801" s="540" t="s">
        <v>12384</v>
      </c>
      <c r="D10801" s="540" t="s">
        <v>2788</v>
      </c>
      <c r="E10801" s="540" t="s">
        <v>15641</v>
      </c>
      <c r="F10801" s="556">
        <v>24220000</v>
      </c>
      <c r="G10801" s="541">
        <v>2023</v>
      </c>
      <c r="H10801" s="542">
        <f>VLOOKUP(G10801,[3]잔가율!$B$3:$C$33,2,FALSE)</f>
        <v>0.82599999999999996</v>
      </c>
      <c r="I10801" s="552">
        <f t="shared" si="168"/>
        <v>20005720</v>
      </c>
    </row>
    <row r="10802" spans="1:9">
      <c r="A10802" s="539">
        <v>10801</v>
      </c>
      <c r="B10802" s="540" t="s">
        <v>8534</v>
      </c>
      <c r="C10802" s="540" t="s">
        <v>12384</v>
      </c>
      <c r="D10802" s="540" t="s">
        <v>2788</v>
      </c>
      <c r="E10802" s="540" t="s">
        <v>15642</v>
      </c>
      <c r="F10802" s="556">
        <v>22040000</v>
      </c>
      <c r="G10802" s="541">
        <v>2023</v>
      </c>
      <c r="H10802" s="542">
        <f>VLOOKUP(G10802,[3]잔가율!$B$3:$C$33,2,FALSE)</f>
        <v>0.82599999999999996</v>
      </c>
      <c r="I10802" s="552">
        <f t="shared" si="168"/>
        <v>18205040</v>
      </c>
    </row>
    <row r="10803" spans="1:9">
      <c r="A10803" s="539">
        <v>10802</v>
      </c>
      <c r="B10803" s="540" t="s">
        <v>8534</v>
      </c>
      <c r="C10803" s="540" t="s">
        <v>12384</v>
      </c>
      <c r="D10803" s="540" t="s">
        <v>2788</v>
      </c>
      <c r="E10803" s="540" t="s">
        <v>8491</v>
      </c>
      <c r="F10803" s="556">
        <v>26540000</v>
      </c>
      <c r="G10803" s="541">
        <v>2023</v>
      </c>
      <c r="H10803" s="542">
        <f>VLOOKUP(G10803,[3]잔가율!$B$3:$C$33,2,FALSE)</f>
        <v>0.82599999999999996</v>
      </c>
      <c r="I10803" s="552">
        <f t="shared" si="168"/>
        <v>21922040</v>
      </c>
    </row>
    <row r="10804" spans="1:9">
      <c r="A10804" s="539">
        <v>10803</v>
      </c>
      <c r="B10804" s="540" t="s">
        <v>8534</v>
      </c>
      <c r="C10804" s="540" t="s">
        <v>12384</v>
      </c>
      <c r="D10804" s="540" t="s">
        <v>2788</v>
      </c>
      <c r="E10804" s="540" t="s">
        <v>15643</v>
      </c>
      <c r="F10804" s="556">
        <v>30970000</v>
      </c>
      <c r="G10804" s="541">
        <v>2023</v>
      </c>
      <c r="H10804" s="542">
        <f>VLOOKUP(G10804,[3]잔가율!$B$3:$C$33,2,FALSE)</f>
        <v>0.82599999999999996</v>
      </c>
      <c r="I10804" s="552">
        <f t="shared" si="168"/>
        <v>25581220</v>
      </c>
    </row>
    <row r="10805" spans="1:9">
      <c r="A10805" s="539">
        <v>10804</v>
      </c>
      <c r="B10805" s="540" t="s">
        <v>8534</v>
      </c>
      <c r="C10805" s="540" t="s">
        <v>12384</v>
      </c>
      <c r="D10805" s="540" t="s">
        <v>2788</v>
      </c>
      <c r="E10805" s="540" t="s">
        <v>15644</v>
      </c>
      <c r="F10805" s="556">
        <v>23410000</v>
      </c>
      <c r="G10805" s="541">
        <v>2023</v>
      </c>
      <c r="H10805" s="542">
        <f>VLOOKUP(G10805,[3]잔가율!$B$3:$C$33,2,FALSE)</f>
        <v>0.82599999999999996</v>
      </c>
      <c r="I10805" s="552">
        <f t="shared" si="168"/>
        <v>19336660</v>
      </c>
    </row>
    <row r="10806" spans="1:9">
      <c r="A10806" s="539">
        <v>10805</v>
      </c>
      <c r="B10806" s="540" t="s">
        <v>8534</v>
      </c>
      <c r="C10806" s="540" t="s">
        <v>12384</v>
      </c>
      <c r="D10806" s="540" t="s">
        <v>2788</v>
      </c>
      <c r="E10806" s="540" t="s">
        <v>15645</v>
      </c>
      <c r="F10806" s="556">
        <v>23600000</v>
      </c>
      <c r="G10806" s="541">
        <v>2023</v>
      </c>
      <c r="H10806" s="542">
        <f>VLOOKUP(G10806,[3]잔가율!$B$3:$C$33,2,FALSE)</f>
        <v>0.82599999999999996</v>
      </c>
      <c r="I10806" s="552">
        <f t="shared" si="168"/>
        <v>19493600</v>
      </c>
    </row>
    <row r="10807" spans="1:9">
      <c r="A10807" s="539">
        <v>10806</v>
      </c>
      <c r="B10807" s="540" t="s">
        <v>8534</v>
      </c>
      <c r="C10807" s="540" t="s">
        <v>12384</v>
      </c>
      <c r="D10807" s="540" t="s">
        <v>2788</v>
      </c>
      <c r="E10807" s="540" t="s">
        <v>15646</v>
      </c>
      <c r="F10807" s="556">
        <v>25220000</v>
      </c>
      <c r="G10807" s="541">
        <v>2023</v>
      </c>
      <c r="H10807" s="542">
        <f>VLOOKUP(G10807,[3]잔가율!$B$3:$C$33,2,FALSE)</f>
        <v>0.82599999999999996</v>
      </c>
      <c r="I10807" s="552">
        <f t="shared" si="168"/>
        <v>20831720</v>
      </c>
    </row>
    <row r="10808" spans="1:9">
      <c r="A10808" s="539">
        <v>10807</v>
      </c>
      <c r="B10808" s="540" t="s">
        <v>8534</v>
      </c>
      <c r="C10808" s="540" t="s">
        <v>12384</v>
      </c>
      <c r="D10808" s="540" t="s">
        <v>2788</v>
      </c>
      <c r="E10808" s="540" t="s">
        <v>15647</v>
      </c>
      <c r="F10808" s="556">
        <v>25270000</v>
      </c>
      <c r="G10808" s="541">
        <v>2023</v>
      </c>
      <c r="H10808" s="542">
        <f>VLOOKUP(G10808,[3]잔가율!$B$3:$C$33,2,FALSE)</f>
        <v>0.82599999999999996</v>
      </c>
      <c r="I10808" s="552">
        <f t="shared" si="168"/>
        <v>20873020</v>
      </c>
    </row>
    <row r="10809" spans="1:9">
      <c r="A10809" s="539">
        <v>10808</v>
      </c>
      <c r="B10809" s="540" t="s">
        <v>8534</v>
      </c>
      <c r="C10809" s="540" t="s">
        <v>12384</v>
      </c>
      <c r="D10809" s="540" t="s">
        <v>2788</v>
      </c>
      <c r="E10809" s="540" t="s">
        <v>15648</v>
      </c>
      <c r="F10809" s="556">
        <v>25270000</v>
      </c>
      <c r="G10809" s="541">
        <v>2023</v>
      </c>
      <c r="H10809" s="542">
        <f>VLOOKUP(G10809,[3]잔가율!$B$3:$C$33,2,FALSE)</f>
        <v>0.82599999999999996</v>
      </c>
      <c r="I10809" s="552">
        <f t="shared" si="168"/>
        <v>20873020</v>
      </c>
    </row>
    <row r="10810" spans="1:9">
      <c r="A10810" s="539">
        <v>10809</v>
      </c>
      <c r="B10810" s="540" t="s">
        <v>8534</v>
      </c>
      <c r="C10810" s="540" t="s">
        <v>12384</v>
      </c>
      <c r="D10810" s="540" t="s">
        <v>2788</v>
      </c>
      <c r="E10810" s="540" t="s">
        <v>15649</v>
      </c>
      <c r="F10810" s="556">
        <v>21600000</v>
      </c>
      <c r="G10810" s="541">
        <v>2023</v>
      </c>
      <c r="H10810" s="542">
        <f>VLOOKUP(G10810,[3]잔가율!$B$3:$C$33,2,FALSE)</f>
        <v>0.82599999999999996</v>
      </c>
      <c r="I10810" s="552">
        <f t="shared" si="168"/>
        <v>17841600</v>
      </c>
    </row>
    <row r="10811" spans="1:9">
      <c r="A10811" s="539">
        <v>10810</v>
      </c>
      <c r="B10811" s="540" t="s">
        <v>8534</v>
      </c>
      <c r="C10811" s="540" t="s">
        <v>12384</v>
      </c>
      <c r="D10811" s="540" t="s">
        <v>2788</v>
      </c>
      <c r="E10811" s="540" t="s">
        <v>15650</v>
      </c>
      <c r="F10811" s="556">
        <v>22350000</v>
      </c>
      <c r="G10811" s="541">
        <v>2023</v>
      </c>
      <c r="H10811" s="542">
        <f>VLOOKUP(G10811,[3]잔가율!$B$3:$C$33,2,FALSE)</f>
        <v>0.82599999999999996</v>
      </c>
      <c r="I10811" s="552">
        <f t="shared" si="168"/>
        <v>18461100</v>
      </c>
    </row>
    <row r="10812" spans="1:9">
      <c r="A10812" s="539">
        <v>10811</v>
      </c>
      <c r="B10812" s="540" t="s">
        <v>8534</v>
      </c>
      <c r="C10812" s="540" t="s">
        <v>12384</v>
      </c>
      <c r="D10812" s="540" t="s">
        <v>2788</v>
      </c>
      <c r="E10812" s="540" t="s">
        <v>15651</v>
      </c>
      <c r="F10812" s="556">
        <v>23910000</v>
      </c>
      <c r="G10812" s="541">
        <v>2023</v>
      </c>
      <c r="H10812" s="542">
        <f>VLOOKUP(G10812,[3]잔가율!$B$3:$C$33,2,FALSE)</f>
        <v>0.82599999999999996</v>
      </c>
      <c r="I10812" s="552">
        <f t="shared" si="168"/>
        <v>19749660</v>
      </c>
    </row>
    <row r="10813" spans="1:9">
      <c r="A10813" s="539">
        <v>10812</v>
      </c>
      <c r="B10813" s="540" t="s">
        <v>8534</v>
      </c>
      <c r="C10813" s="540" t="s">
        <v>12384</v>
      </c>
      <c r="D10813" s="540" t="s">
        <v>2788</v>
      </c>
      <c r="E10813" s="540" t="s">
        <v>15652</v>
      </c>
      <c r="F10813" s="556">
        <v>23910000</v>
      </c>
      <c r="G10813" s="541">
        <v>2023</v>
      </c>
      <c r="H10813" s="542">
        <f>VLOOKUP(G10813,[3]잔가율!$B$3:$C$33,2,FALSE)</f>
        <v>0.82599999999999996</v>
      </c>
      <c r="I10813" s="552">
        <f t="shared" si="168"/>
        <v>19749660</v>
      </c>
    </row>
    <row r="10814" spans="1:9">
      <c r="A10814" s="539">
        <v>10813</v>
      </c>
      <c r="B10814" s="540" t="s">
        <v>8534</v>
      </c>
      <c r="C10814" s="540" t="s">
        <v>12384</v>
      </c>
      <c r="D10814" s="540" t="s">
        <v>2788</v>
      </c>
      <c r="E10814" s="540" t="s">
        <v>15653</v>
      </c>
      <c r="F10814" s="556">
        <v>23580000</v>
      </c>
      <c r="G10814" s="541">
        <v>2023</v>
      </c>
      <c r="H10814" s="542">
        <f>VLOOKUP(G10814,[3]잔가율!$B$3:$C$33,2,FALSE)</f>
        <v>0.82599999999999996</v>
      </c>
      <c r="I10814" s="552">
        <f t="shared" si="168"/>
        <v>19477080</v>
      </c>
    </row>
    <row r="10815" spans="1:9">
      <c r="A10815" s="539">
        <v>10814</v>
      </c>
      <c r="B10815" s="540" t="s">
        <v>8534</v>
      </c>
      <c r="C10815" s="540" t="s">
        <v>12384</v>
      </c>
      <c r="D10815" s="540" t="s">
        <v>2788</v>
      </c>
      <c r="E10815" s="540" t="s">
        <v>15654</v>
      </c>
      <c r="F10815" s="556">
        <v>22090000</v>
      </c>
      <c r="G10815" s="541">
        <v>2023</v>
      </c>
      <c r="H10815" s="542">
        <f>VLOOKUP(G10815,[3]잔가율!$B$3:$C$33,2,FALSE)</f>
        <v>0.82599999999999996</v>
      </c>
      <c r="I10815" s="552">
        <f t="shared" si="168"/>
        <v>18246340</v>
      </c>
    </row>
    <row r="10816" spans="1:9">
      <c r="A10816" s="539">
        <v>10815</v>
      </c>
      <c r="B10816" s="540" t="s">
        <v>8534</v>
      </c>
      <c r="C10816" s="540" t="s">
        <v>12384</v>
      </c>
      <c r="D10816" s="540" t="s">
        <v>2788</v>
      </c>
      <c r="E10816" s="540" t="s">
        <v>15655</v>
      </c>
      <c r="F10816" s="556">
        <v>22090000</v>
      </c>
      <c r="G10816" s="541">
        <v>2023</v>
      </c>
      <c r="H10816" s="542">
        <f>VLOOKUP(G10816,[3]잔가율!$B$3:$C$33,2,FALSE)</f>
        <v>0.82599999999999996</v>
      </c>
      <c r="I10816" s="552">
        <f t="shared" si="168"/>
        <v>18246340</v>
      </c>
    </row>
    <row r="10817" spans="1:9">
      <c r="A10817" s="539">
        <v>10816</v>
      </c>
      <c r="B10817" s="540" t="s">
        <v>8534</v>
      </c>
      <c r="C10817" s="540" t="s">
        <v>12384</v>
      </c>
      <c r="D10817" s="540" t="s">
        <v>2788</v>
      </c>
      <c r="E10817" s="540" t="s">
        <v>15656</v>
      </c>
      <c r="F10817" s="556">
        <v>23240000</v>
      </c>
      <c r="G10817" s="541">
        <v>2023</v>
      </c>
      <c r="H10817" s="542">
        <f>VLOOKUP(G10817,[3]잔가율!$B$3:$C$33,2,FALSE)</f>
        <v>0.82599999999999996</v>
      </c>
      <c r="I10817" s="552">
        <f t="shared" si="168"/>
        <v>19196240</v>
      </c>
    </row>
    <row r="10818" spans="1:9">
      <c r="A10818" s="539">
        <v>10817</v>
      </c>
      <c r="B10818" s="540" t="s">
        <v>8534</v>
      </c>
      <c r="C10818" s="540" t="s">
        <v>12384</v>
      </c>
      <c r="D10818" s="540" t="s">
        <v>2788</v>
      </c>
      <c r="E10818" s="540" t="s">
        <v>15657</v>
      </c>
      <c r="F10818" s="556">
        <v>23240000</v>
      </c>
      <c r="G10818" s="541">
        <v>2023</v>
      </c>
      <c r="H10818" s="542">
        <f>VLOOKUP(G10818,[3]잔가율!$B$3:$C$33,2,FALSE)</f>
        <v>0.82599999999999996</v>
      </c>
      <c r="I10818" s="552">
        <f t="shared" ref="I10818:I10881" si="169">ROUNDDOWN(F10818*H10818,0)</f>
        <v>19196240</v>
      </c>
    </row>
    <row r="10819" spans="1:9">
      <c r="A10819" s="539">
        <v>10818</v>
      </c>
      <c r="B10819" s="540" t="s">
        <v>8534</v>
      </c>
      <c r="C10819" s="540" t="s">
        <v>12384</v>
      </c>
      <c r="D10819" s="540" t="s">
        <v>2788</v>
      </c>
      <c r="E10819" s="540" t="s">
        <v>15658</v>
      </c>
      <c r="F10819" s="556">
        <v>25880000</v>
      </c>
      <c r="G10819" s="541">
        <v>2023</v>
      </c>
      <c r="H10819" s="542">
        <f>VLOOKUP(G10819,[3]잔가율!$B$3:$C$33,2,FALSE)</f>
        <v>0.82599999999999996</v>
      </c>
      <c r="I10819" s="552">
        <f t="shared" si="169"/>
        <v>21376880</v>
      </c>
    </row>
    <row r="10820" spans="1:9">
      <c r="A10820" s="539">
        <v>10819</v>
      </c>
      <c r="B10820" s="540" t="s">
        <v>8534</v>
      </c>
      <c r="C10820" s="540" t="s">
        <v>12384</v>
      </c>
      <c r="D10820" s="540" t="s">
        <v>2788</v>
      </c>
      <c r="E10820" s="540" t="s">
        <v>15659</v>
      </c>
      <c r="F10820" s="556">
        <v>25880000</v>
      </c>
      <c r="G10820" s="541">
        <v>2023</v>
      </c>
      <c r="H10820" s="542">
        <f>VLOOKUP(G10820,[3]잔가율!$B$3:$C$33,2,FALSE)</f>
        <v>0.82599999999999996</v>
      </c>
      <c r="I10820" s="552">
        <f t="shared" si="169"/>
        <v>21376880</v>
      </c>
    </row>
    <row r="10821" spans="1:9">
      <c r="A10821" s="539">
        <v>10820</v>
      </c>
      <c r="B10821" s="540" t="s">
        <v>16663</v>
      </c>
      <c r="C10821" s="540" t="s">
        <v>16684</v>
      </c>
      <c r="D10821" s="540" t="s">
        <v>2788</v>
      </c>
      <c r="E10821" s="540" t="s">
        <v>15660</v>
      </c>
      <c r="F10821" s="556">
        <v>21960000</v>
      </c>
      <c r="G10821" s="541">
        <v>2023</v>
      </c>
      <c r="H10821" s="542">
        <f>VLOOKUP(G10821,[3]잔가율!$B$3:$C$33,2,FALSE)</f>
        <v>0.82599999999999996</v>
      </c>
      <c r="I10821" s="552">
        <f t="shared" si="169"/>
        <v>18138960</v>
      </c>
    </row>
    <row r="10822" spans="1:9">
      <c r="A10822" s="539">
        <v>10821</v>
      </c>
      <c r="B10822" s="540" t="s">
        <v>16663</v>
      </c>
      <c r="C10822" s="540" t="s">
        <v>16684</v>
      </c>
      <c r="D10822" s="540" t="s">
        <v>2788</v>
      </c>
      <c r="E10822" s="540" t="s">
        <v>15661</v>
      </c>
      <c r="F10822" s="556">
        <v>22600000</v>
      </c>
      <c r="G10822" s="541">
        <v>2023</v>
      </c>
      <c r="H10822" s="542">
        <f>VLOOKUP(G10822,[3]잔가율!$B$3:$C$33,2,FALSE)</f>
        <v>0.82599999999999996</v>
      </c>
      <c r="I10822" s="552">
        <f t="shared" si="169"/>
        <v>18667600</v>
      </c>
    </row>
    <row r="10823" spans="1:9">
      <c r="A10823" s="539">
        <v>10822</v>
      </c>
      <c r="B10823" s="540" t="s">
        <v>16663</v>
      </c>
      <c r="C10823" s="540" t="s">
        <v>16684</v>
      </c>
      <c r="D10823" s="540" t="s">
        <v>2788</v>
      </c>
      <c r="E10823" s="540" t="s">
        <v>15662</v>
      </c>
      <c r="F10823" s="556">
        <v>23620000</v>
      </c>
      <c r="G10823" s="541">
        <v>2023</v>
      </c>
      <c r="H10823" s="542">
        <f>VLOOKUP(G10823,[3]잔가율!$B$3:$C$33,2,FALSE)</f>
        <v>0.82599999999999996</v>
      </c>
      <c r="I10823" s="552">
        <f t="shared" si="169"/>
        <v>19510120</v>
      </c>
    </row>
    <row r="10824" spans="1:9">
      <c r="A10824" s="539">
        <v>10823</v>
      </c>
      <c r="B10824" s="540" t="s">
        <v>16663</v>
      </c>
      <c r="C10824" s="540" t="s">
        <v>16684</v>
      </c>
      <c r="D10824" s="540" t="s">
        <v>2788</v>
      </c>
      <c r="E10824" s="540" t="s">
        <v>15663</v>
      </c>
      <c r="F10824" s="556">
        <v>23980000</v>
      </c>
      <c r="G10824" s="541">
        <v>2023</v>
      </c>
      <c r="H10824" s="542">
        <f>VLOOKUP(G10824,[3]잔가율!$B$3:$C$33,2,FALSE)</f>
        <v>0.82599999999999996</v>
      </c>
      <c r="I10824" s="552">
        <f t="shared" si="169"/>
        <v>19807480</v>
      </c>
    </row>
    <row r="10825" spans="1:9">
      <c r="A10825" s="539">
        <v>10824</v>
      </c>
      <c r="B10825" s="540" t="s">
        <v>8534</v>
      </c>
      <c r="C10825" s="540" t="s">
        <v>16684</v>
      </c>
      <c r="D10825" s="540" t="s">
        <v>16701</v>
      </c>
      <c r="E10825" s="540" t="s">
        <v>15664</v>
      </c>
      <c r="F10825" s="556">
        <v>26500000</v>
      </c>
      <c r="G10825" s="541">
        <v>2023</v>
      </c>
      <c r="H10825" s="542">
        <f>VLOOKUP(G10825,[3]잔가율!$B$3:$C$33,2,FALSE)</f>
        <v>0.82599999999999996</v>
      </c>
      <c r="I10825" s="552">
        <f t="shared" si="169"/>
        <v>21889000</v>
      </c>
    </row>
    <row r="10826" spans="1:9">
      <c r="A10826" s="539">
        <v>10825</v>
      </c>
      <c r="B10826" s="540" t="s">
        <v>8534</v>
      </c>
      <c r="C10826" s="540" t="s">
        <v>12384</v>
      </c>
      <c r="D10826" s="540" t="s">
        <v>2788</v>
      </c>
      <c r="E10826" s="540" t="s">
        <v>15665</v>
      </c>
      <c r="F10826" s="556">
        <v>22930000</v>
      </c>
      <c r="G10826" s="541">
        <v>2023</v>
      </c>
      <c r="H10826" s="542">
        <f>VLOOKUP(G10826,[3]잔가율!$B$3:$C$33,2,FALSE)</f>
        <v>0.82599999999999996</v>
      </c>
      <c r="I10826" s="552">
        <f t="shared" si="169"/>
        <v>18940180</v>
      </c>
    </row>
    <row r="10827" spans="1:9">
      <c r="A10827" s="539">
        <v>10826</v>
      </c>
      <c r="B10827" s="540" t="s">
        <v>8534</v>
      </c>
      <c r="C10827" s="540" t="s">
        <v>12384</v>
      </c>
      <c r="D10827" s="540" t="s">
        <v>2788</v>
      </c>
      <c r="E10827" s="540" t="s">
        <v>15666</v>
      </c>
      <c r="F10827" s="556">
        <v>22740000</v>
      </c>
      <c r="G10827" s="541">
        <v>2023</v>
      </c>
      <c r="H10827" s="542">
        <f>VLOOKUP(G10827,[3]잔가율!$B$3:$C$33,2,FALSE)</f>
        <v>0.82599999999999996</v>
      </c>
      <c r="I10827" s="552">
        <f t="shared" si="169"/>
        <v>18783240</v>
      </c>
    </row>
    <row r="10828" spans="1:9">
      <c r="A10828" s="539">
        <v>10827</v>
      </c>
      <c r="B10828" s="540" t="s">
        <v>8534</v>
      </c>
      <c r="C10828" s="540" t="s">
        <v>12384</v>
      </c>
      <c r="D10828" s="540" t="s">
        <v>2788</v>
      </c>
      <c r="E10828" s="540" t="s">
        <v>15667</v>
      </c>
      <c r="F10828" s="556">
        <v>21520000</v>
      </c>
      <c r="G10828" s="541">
        <v>2023</v>
      </c>
      <c r="H10828" s="542">
        <f>VLOOKUP(G10828,[3]잔가율!$B$3:$C$33,2,FALSE)</f>
        <v>0.82599999999999996</v>
      </c>
      <c r="I10828" s="552">
        <f t="shared" si="169"/>
        <v>17775520</v>
      </c>
    </row>
    <row r="10829" spans="1:9">
      <c r="A10829" s="539">
        <v>10828</v>
      </c>
      <c r="B10829" s="540" t="s">
        <v>8534</v>
      </c>
      <c r="C10829" s="540" t="s">
        <v>12384</v>
      </c>
      <c r="D10829" s="540" t="s">
        <v>2788</v>
      </c>
      <c r="E10829" s="540" t="s">
        <v>15668</v>
      </c>
      <c r="F10829" s="556">
        <v>23120000</v>
      </c>
      <c r="G10829" s="541">
        <v>2023</v>
      </c>
      <c r="H10829" s="542">
        <f>VLOOKUP(G10829,[3]잔가율!$B$3:$C$33,2,FALSE)</f>
        <v>0.82599999999999996</v>
      </c>
      <c r="I10829" s="552">
        <f t="shared" si="169"/>
        <v>19097120</v>
      </c>
    </row>
    <row r="10830" spans="1:9">
      <c r="A10830" s="539">
        <v>10829</v>
      </c>
      <c r="B10830" s="540" t="s">
        <v>8534</v>
      </c>
      <c r="C10830" s="540" t="s">
        <v>12384</v>
      </c>
      <c r="D10830" s="540" t="s">
        <v>2788</v>
      </c>
      <c r="E10830" s="540" t="s">
        <v>15669</v>
      </c>
      <c r="F10830" s="556">
        <v>21760000</v>
      </c>
      <c r="G10830" s="541">
        <v>2023</v>
      </c>
      <c r="H10830" s="542">
        <f>VLOOKUP(G10830,[3]잔가율!$B$3:$C$33,2,FALSE)</f>
        <v>0.82599999999999996</v>
      </c>
      <c r="I10830" s="552">
        <f t="shared" si="169"/>
        <v>17973760</v>
      </c>
    </row>
    <row r="10831" spans="1:9">
      <c r="A10831" s="539">
        <v>10830</v>
      </c>
      <c r="B10831" s="540" t="s">
        <v>8534</v>
      </c>
      <c r="C10831" s="540" t="s">
        <v>12384</v>
      </c>
      <c r="D10831" s="540" t="s">
        <v>2788</v>
      </c>
      <c r="E10831" s="540" t="s">
        <v>15670</v>
      </c>
      <c r="F10831" s="556">
        <v>22560000</v>
      </c>
      <c r="G10831" s="541">
        <v>2023</v>
      </c>
      <c r="H10831" s="542">
        <f>VLOOKUP(G10831,[3]잔가율!$B$3:$C$33,2,FALSE)</f>
        <v>0.82599999999999996</v>
      </c>
      <c r="I10831" s="552">
        <f t="shared" si="169"/>
        <v>18634560</v>
      </c>
    </row>
    <row r="10832" spans="1:9">
      <c r="A10832" s="539">
        <v>10831</v>
      </c>
      <c r="B10832" s="540" t="s">
        <v>8534</v>
      </c>
      <c r="C10832" s="540" t="s">
        <v>12384</v>
      </c>
      <c r="D10832" s="540" t="s">
        <v>2788</v>
      </c>
      <c r="E10832" s="540" t="s">
        <v>15671</v>
      </c>
      <c r="F10832" s="556">
        <v>21690000</v>
      </c>
      <c r="G10832" s="541">
        <v>2023</v>
      </c>
      <c r="H10832" s="542">
        <f>VLOOKUP(G10832,[3]잔가율!$B$3:$C$33,2,FALSE)</f>
        <v>0.82599999999999996</v>
      </c>
      <c r="I10832" s="552">
        <f t="shared" si="169"/>
        <v>17915940</v>
      </c>
    </row>
    <row r="10833" spans="1:9">
      <c r="A10833" s="539">
        <v>10832</v>
      </c>
      <c r="B10833" s="540" t="s">
        <v>8534</v>
      </c>
      <c r="C10833" s="540" t="s">
        <v>12384</v>
      </c>
      <c r="D10833" s="540" t="s">
        <v>2788</v>
      </c>
      <c r="E10833" s="540" t="s">
        <v>15672</v>
      </c>
      <c r="F10833" s="556">
        <v>21080000</v>
      </c>
      <c r="G10833" s="541">
        <v>2023</v>
      </c>
      <c r="H10833" s="542">
        <f>VLOOKUP(G10833,[3]잔가율!$B$3:$C$33,2,FALSE)</f>
        <v>0.82599999999999996</v>
      </c>
      <c r="I10833" s="552">
        <f t="shared" si="169"/>
        <v>17412080</v>
      </c>
    </row>
    <row r="10834" spans="1:9">
      <c r="A10834" s="539">
        <v>10833</v>
      </c>
      <c r="B10834" s="540" t="s">
        <v>8534</v>
      </c>
      <c r="C10834" s="540" t="s">
        <v>12384</v>
      </c>
      <c r="D10834" s="540" t="s">
        <v>2788</v>
      </c>
      <c r="E10834" s="540" t="s">
        <v>15673</v>
      </c>
      <c r="F10834" s="556">
        <v>23470000</v>
      </c>
      <c r="G10834" s="541">
        <v>2023</v>
      </c>
      <c r="H10834" s="542">
        <f>VLOOKUP(G10834,[3]잔가율!$B$3:$C$33,2,FALSE)</f>
        <v>0.82599999999999996</v>
      </c>
      <c r="I10834" s="552">
        <f t="shared" si="169"/>
        <v>19386220</v>
      </c>
    </row>
    <row r="10835" spans="1:9">
      <c r="A10835" s="539">
        <v>10834</v>
      </c>
      <c r="B10835" s="540" t="s">
        <v>8534</v>
      </c>
      <c r="C10835" s="540" t="s">
        <v>12384</v>
      </c>
      <c r="D10835" s="540" t="s">
        <v>2788</v>
      </c>
      <c r="E10835" s="540" t="s">
        <v>15674</v>
      </c>
      <c r="F10835" s="556">
        <v>25970000</v>
      </c>
      <c r="G10835" s="541">
        <v>2023</v>
      </c>
      <c r="H10835" s="542">
        <f>VLOOKUP(G10835,[3]잔가율!$B$3:$C$33,2,FALSE)</f>
        <v>0.82599999999999996</v>
      </c>
      <c r="I10835" s="552">
        <f t="shared" si="169"/>
        <v>21451220</v>
      </c>
    </row>
    <row r="10836" spans="1:9">
      <c r="A10836" s="539">
        <v>10835</v>
      </c>
      <c r="B10836" s="540" t="s">
        <v>8534</v>
      </c>
      <c r="C10836" s="540" t="s">
        <v>12384</v>
      </c>
      <c r="D10836" s="540" t="s">
        <v>2788</v>
      </c>
      <c r="E10836" s="540" t="s">
        <v>15675</v>
      </c>
      <c r="F10836" s="556">
        <v>34250000</v>
      </c>
      <c r="G10836" s="541">
        <v>2023</v>
      </c>
      <c r="H10836" s="542">
        <f>VLOOKUP(G10836,[3]잔가율!$B$3:$C$33,2,FALSE)</f>
        <v>0.82599999999999996</v>
      </c>
      <c r="I10836" s="552">
        <f t="shared" si="169"/>
        <v>28290500</v>
      </c>
    </row>
    <row r="10837" spans="1:9">
      <c r="A10837" s="539">
        <v>10836</v>
      </c>
      <c r="B10837" s="540" t="s">
        <v>8534</v>
      </c>
      <c r="C10837" s="540" t="s">
        <v>12384</v>
      </c>
      <c r="D10837" s="540" t="s">
        <v>2788</v>
      </c>
      <c r="E10837" s="540" t="s">
        <v>15676</v>
      </c>
      <c r="F10837" s="556">
        <v>29700000</v>
      </c>
      <c r="G10837" s="541">
        <v>2023</v>
      </c>
      <c r="H10837" s="542">
        <f>VLOOKUP(G10837,[3]잔가율!$B$3:$C$33,2,FALSE)</f>
        <v>0.82599999999999996</v>
      </c>
      <c r="I10837" s="552">
        <f t="shared" si="169"/>
        <v>24532200</v>
      </c>
    </row>
    <row r="10838" spans="1:9">
      <c r="A10838" s="539">
        <v>10837</v>
      </c>
      <c r="B10838" s="540" t="s">
        <v>8534</v>
      </c>
      <c r="C10838" s="540" t="s">
        <v>12384</v>
      </c>
      <c r="D10838" s="540" t="s">
        <v>2788</v>
      </c>
      <c r="E10838" s="540" t="s">
        <v>15677</v>
      </c>
      <c r="F10838" s="556">
        <v>24980000</v>
      </c>
      <c r="G10838" s="541">
        <v>2023</v>
      </c>
      <c r="H10838" s="542">
        <f>VLOOKUP(G10838,[3]잔가율!$B$3:$C$33,2,FALSE)</f>
        <v>0.82599999999999996</v>
      </c>
      <c r="I10838" s="552">
        <f t="shared" si="169"/>
        <v>20633480</v>
      </c>
    </row>
    <row r="10839" spans="1:9">
      <c r="A10839" s="539">
        <v>10838</v>
      </c>
      <c r="B10839" s="540" t="s">
        <v>8534</v>
      </c>
      <c r="C10839" s="540" t="s">
        <v>12384</v>
      </c>
      <c r="D10839" s="540" t="s">
        <v>2788</v>
      </c>
      <c r="E10839" s="540" t="s">
        <v>15678</v>
      </c>
      <c r="F10839" s="556">
        <v>25590000</v>
      </c>
      <c r="G10839" s="541">
        <v>2023</v>
      </c>
      <c r="H10839" s="542">
        <f>VLOOKUP(G10839,[3]잔가율!$B$3:$C$33,2,FALSE)</f>
        <v>0.82599999999999996</v>
      </c>
      <c r="I10839" s="552">
        <f t="shared" si="169"/>
        <v>21137340</v>
      </c>
    </row>
    <row r="10840" spans="1:9">
      <c r="A10840" s="539">
        <v>10839</v>
      </c>
      <c r="B10840" s="540" t="s">
        <v>8534</v>
      </c>
      <c r="C10840" s="540" t="s">
        <v>12384</v>
      </c>
      <c r="D10840" s="540" t="s">
        <v>2788</v>
      </c>
      <c r="E10840" s="540" t="s">
        <v>15679</v>
      </c>
      <c r="F10840" s="556">
        <v>33630000</v>
      </c>
      <c r="G10840" s="541">
        <v>2023</v>
      </c>
      <c r="H10840" s="542">
        <f>VLOOKUP(G10840,[3]잔가율!$B$3:$C$33,2,FALSE)</f>
        <v>0.82599999999999996</v>
      </c>
      <c r="I10840" s="552">
        <f t="shared" si="169"/>
        <v>27778380</v>
      </c>
    </row>
    <row r="10841" spans="1:9">
      <c r="A10841" s="539">
        <v>10840</v>
      </c>
      <c r="B10841" s="540" t="s">
        <v>8534</v>
      </c>
      <c r="C10841" s="540" t="s">
        <v>12384</v>
      </c>
      <c r="D10841" s="540" t="s">
        <v>2788</v>
      </c>
      <c r="E10841" s="540" t="s">
        <v>15680</v>
      </c>
      <c r="F10841" s="556">
        <v>27870000</v>
      </c>
      <c r="G10841" s="541">
        <v>2023</v>
      </c>
      <c r="H10841" s="542">
        <f>VLOOKUP(G10841,[3]잔가율!$B$3:$C$33,2,FALSE)</f>
        <v>0.82599999999999996</v>
      </c>
      <c r="I10841" s="552">
        <f t="shared" si="169"/>
        <v>23020620</v>
      </c>
    </row>
    <row r="10842" spans="1:9">
      <c r="A10842" s="539">
        <v>10841</v>
      </c>
      <c r="B10842" s="540" t="s">
        <v>8534</v>
      </c>
      <c r="C10842" s="540" t="s">
        <v>12384</v>
      </c>
      <c r="D10842" s="540" t="s">
        <v>2788</v>
      </c>
      <c r="E10842" s="540" t="s">
        <v>15681</v>
      </c>
      <c r="F10842" s="556">
        <v>23870000</v>
      </c>
      <c r="G10842" s="541">
        <v>2023</v>
      </c>
      <c r="H10842" s="542">
        <f>VLOOKUP(G10842,[3]잔가율!$B$3:$C$33,2,FALSE)</f>
        <v>0.82599999999999996</v>
      </c>
      <c r="I10842" s="552">
        <f t="shared" si="169"/>
        <v>19716620</v>
      </c>
    </row>
    <row r="10843" spans="1:9">
      <c r="A10843" s="539">
        <v>10842</v>
      </c>
      <c r="B10843" s="540" t="s">
        <v>8534</v>
      </c>
      <c r="C10843" s="540" t="s">
        <v>12384</v>
      </c>
      <c r="D10843" s="540" t="s">
        <v>2788</v>
      </c>
      <c r="E10843" s="540" t="s">
        <v>15682</v>
      </c>
      <c r="F10843" s="556">
        <v>24040000</v>
      </c>
      <c r="G10843" s="541">
        <v>2023</v>
      </c>
      <c r="H10843" s="542">
        <f>VLOOKUP(G10843,[3]잔가율!$B$3:$C$33,2,FALSE)</f>
        <v>0.82599999999999996</v>
      </c>
      <c r="I10843" s="552">
        <f t="shared" si="169"/>
        <v>19857040</v>
      </c>
    </row>
    <row r="10844" spans="1:9">
      <c r="A10844" s="539">
        <v>10843</v>
      </c>
      <c r="B10844" s="540" t="s">
        <v>8534</v>
      </c>
      <c r="C10844" s="540" t="s">
        <v>12384</v>
      </c>
      <c r="D10844" s="540" t="s">
        <v>2788</v>
      </c>
      <c r="E10844" s="540" t="s">
        <v>8492</v>
      </c>
      <c r="F10844" s="556">
        <v>25590000</v>
      </c>
      <c r="G10844" s="541">
        <v>2023</v>
      </c>
      <c r="H10844" s="542">
        <f>VLOOKUP(G10844,[3]잔가율!$B$3:$C$33,2,FALSE)</f>
        <v>0.82599999999999996</v>
      </c>
      <c r="I10844" s="552">
        <f t="shared" si="169"/>
        <v>21137340</v>
      </c>
    </row>
    <row r="10845" spans="1:9">
      <c r="A10845" s="539">
        <v>10844</v>
      </c>
      <c r="B10845" s="540" t="s">
        <v>8534</v>
      </c>
      <c r="C10845" s="540" t="s">
        <v>12384</v>
      </c>
      <c r="D10845" s="540" t="s">
        <v>2788</v>
      </c>
      <c r="E10845" s="540" t="s">
        <v>8493</v>
      </c>
      <c r="F10845" s="556">
        <v>28580000</v>
      </c>
      <c r="G10845" s="541">
        <v>2023</v>
      </c>
      <c r="H10845" s="542">
        <f>VLOOKUP(G10845,[3]잔가율!$B$3:$C$33,2,FALSE)</f>
        <v>0.82599999999999996</v>
      </c>
      <c r="I10845" s="552">
        <f t="shared" si="169"/>
        <v>23607080</v>
      </c>
    </row>
    <row r="10846" spans="1:9">
      <c r="A10846" s="539">
        <v>10845</v>
      </c>
      <c r="B10846" s="540" t="s">
        <v>8534</v>
      </c>
      <c r="C10846" s="540" t="s">
        <v>12384</v>
      </c>
      <c r="D10846" s="540" t="s">
        <v>2788</v>
      </c>
      <c r="E10846" s="540" t="s">
        <v>15683</v>
      </c>
      <c r="F10846" s="556">
        <v>24980000</v>
      </c>
      <c r="G10846" s="541">
        <v>2023</v>
      </c>
      <c r="H10846" s="542">
        <f>VLOOKUP(G10846,[3]잔가율!$B$3:$C$33,2,FALSE)</f>
        <v>0.82599999999999996</v>
      </c>
      <c r="I10846" s="552">
        <f t="shared" si="169"/>
        <v>20633480</v>
      </c>
    </row>
    <row r="10847" spans="1:9">
      <c r="A10847" s="539">
        <v>10846</v>
      </c>
      <c r="B10847" s="540" t="s">
        <v>8534</v>
      </c>
      <c r="C10847" s="540" t="s">
        <v>12384</v>
      </c>
      <c r="D10847" s="540" t="s">
        <v>2788</v>
      </c>
      <c r="E10847" s="540" t="s">
        <v>15684</v>
      </c>
      <c r="F10847" s="556">
        <v>29290000</v>
      </c>
      <c r="G10847" s="541">
        <v>2023</v>
      </c>
      <c r="H10847" s="542">
        <f>VLOOKUP(G10847,[3]잔가율!$B$3:$C$33,2,FALSE)</f>
        <v>0.82599999999999996</v>
      </c>
      <c r="I10847" s="552">
        <f t="shared" si="169"/>
        <v>24193540</v>
      </c>
    </row>
    <row r="10848" spans="1:9">
      <c r="A10848" s="539">
        <v>10847</v>
      </c>
      <c r="B10848" s="540" t="s">
        <v>8534</v>
      </c>
      <c r="C10848" s="540" t="s">
        <v>12384</v>
      </c>
      <c r="D10848" s="540" t="s">
        <v>2788</v>
      </c>
      <c r="E10848" s="540" t="s">
        <v>15685</v>
      </c>
      <c r="F10848" s="556">
        <v>28180000</v>
      </c>
      <c r="G10848" s="541">
        <v>2023</v>
      </c>
      <c r="H10848" s="542">
        <f>VLOOKUP(G10848,[3]잔가율!$B$3:$C$33,2,FALSE)</f>
        <v>0.82599999999999996</v>
      </c>
      <c r="I10848" s="552">
        <f t="shared" si="169"/>
        <v>23276680</v>
      </c>
    </row>
    <row r="10849" spans="1:9">
      <c r="A10849" s="539">
        <v>10848</v>
      </c>
      <c r="B10849" s="540" t="s">
        <v>8534</v>
      </c>
      <c r="C10849" s="540" t="s">
        <v>12384</v>
      </c>
      <c r="D10849" s="540" t="s">
        <v>2788</v>
      </c>
      <c r="E10849" s="540" t="s">
        <v>15686</v>
      </c>
      <c r="F10849" s="556">
        <v>25250000</v>
      </c>
      <c r="G10849" s="541">
        <v>2023</v>
      </c>
      <c r="H10849" s="542">
        <f>VLOOKUP(G10849,[3]잔가율!$B$3:$C$33,2,FALSE)</f>
        <v>0.82599999999999996</v>
      </c>
      <c r="I10849" s="552">
        <f t="shared" si="169"/>
        <v>20856500</v>
      </c>
    </row>
    <row r="10850" spans="1:9">
      <c r="A10850" s="539">
        <v>10849</v>
      </c>
      <c r="B10850" s="540" t="s">
        <v>8534</v>
      </c>
      <c r="C10850" s="540" t="s">
        <v>12384</v>
      </c>
      <c r="D10850" s="540" t="s">
        <v>2788</v>
      </c>
      <c r="E10850" s="540" t="s">
        <v>8494</v>
      </c>
      <c r="F10850" s="556">
        <v>24500000</v>
      </c>
      <c r="G10850" s="541">
        <v>2023</v>
      </c>
      <c r="H10850" s="542">
        <f>VLOOKUP(G10850,[3]잔가율!$B$3:$C$33,2,FALSE)</f>
        <v>0.82599999999999996</v>
      </c>
      <c r="I10850" s="552">
        <f t="shared" si="169"/>
        <v>20237000</v>
      </c>
    </row>
    <row r="10851" spans="1:9">
      <c r="A10851" s="539">
        <v>10850</v>
      </c>
      <c r="B10851" s="540" t="s">
        <v>8534</v>
      </c>
      <c r="C10851" s="540" t="s">
        <v>12384</v>
      </c>
      <c r="D10851" s="540" t="s">
        <v>2788</v>
      </c>
      <c r="E10851" s="540" t="s">
        <v>8495</v>
      </c>
      <c r="F10851" s="556">
        <v>26660000</v>
      </c>
      <c r="G10851" s="541">
        <v>2023</v>
      </c>
      <c r="H10851" s="542">
        <f>VLOOKUP(G10851,[3]잔가율!$B$3:$C$33,2,FALSE)</f>
        <v>0.82599999999999996</v>
      </c>
      <c r="I10851" s="552">
        <f t="shared" si="169"/>
        <v>22021160</v>
      </c>
    </row>
    <row r="10852" spans="1:9">
      <c r="A10852" s="539">
        <v>10851</v>
      </c>
      <c r="B10852" s="540" t="s">
        <v>8534</v>
      </c>
      <c r="C10852" s="540" t="s">
        <v>12384</v>
      </c>
      <c r="D10852" s="540" t="s">
        <v>2788</v>
      </c>
      <c r="E10852" s="540" t="s">
        <v>15687</v>
      </c>
      <c r="F10852" s="556">
        <v>28690000</v>
      </c>
      <c r="G10852" s="541">
        <v>2023</v>
      </c>
      <c r="H10852" s="542">
        <f>VLOOKUP(G10852,[3]잔가율!$B$3:$C$33,2,FALSE)</f>
        <v>0.82599999999999996</v>
      </c>
      <c r="I10852" s="552">
        <f t="shared" si="169"/>
        <v>23697940</v>
      </c>
    </row>
    <row r="10853" spans="1:9">
      <c r="A10853" s="539">
        <v>10852</v>
      </c>
      <c r="B10853" s="540" t="s">
        <v>8534</v>
      </c>
      <c r="C10853" s="540" t="s">
        <v>12384</v>
      </c>
      <c r="D10853" s="540" t="s">
        <v>2788</v>
      </c>
      <c r="E10853" s="540" t="s">
        <v>15688</v>
      </c>
      <c r="F10853" s="556">
        <v>28270000</v>
      </c>
      <c r="G10853" s="541">
        <v>2023</v>
      </c>
      <c r="H10853" s="542">
        <f>VLOOKUP(G10853,[3]잔가율!$B$3:$C$33,2,FALSE)</f>
        <v>0.82599999999999996</v>
      </c>
      <c r="I10853" s="552">
        <f t="shared" si="169"/>
        <v>23351020</v>
      </c>
    </row>
    <row r="10854" spans="1:9">
      <c r="A10854" s="539">
        <v>10853</v>
      </c>
      <c r="B10854" s="540" t="s">
        <v>8534</v>
      </c>
      <c r="C10854" s="540" t="s">
        <v>12384</v>
      </c>
      <c r="D10854" s="540" t="s">
        <v>2788</v>
      </c>
      <c r="E10854" s="540" t="s">
        <v>15689</v>
      </c>
      <c r="F10854" s="556">
        <v>23200000</v>
      </c>
      <c r="G10854" s="541">
        <v>2023</v>
      </c>
      <c r="H10854" s="542">
        <f>VLOOKUP(G10854,[3]잔가율!$B$3:$C$33,2,FALSE)</f>
        <v>0.82599999999999996</v>
      </c>
      <c r="I10854" s="552">
        <f t="shared" si="169"/>
        <v>19163200</v>
      </c>
    </row>
    <row r="10855" spans="1:9">
      <c r="A10855" s="539">
        <v>10854</v>
      </c>
      <c r="B10855" s="540" t="s">
        <v>8534</v>
      </c>
      <c r="C10855" s="540" t="s">
        <v>12384</v>
      </c>
      <c r="D10855" s="540" t="s">
        <v>2788</v>
      </c>
      <c r="E10855" s="540" t="s">
        <v>15690</v>
      </c>
      <c r="F10855" s="556">
        <v>23200000</v>
      </c>
      <c r="G10855" s="541">
        <v>2023</v>
      </c>
      <c r="H10855" s="542">
        <f>VLOOKUP(G10855,[3]잔가율!$B$3:$C$33,2,FALSE)</f>
        <v>0.82599999999999996</v>
      </c>
      <c r="I10855" s="552">
        <f t="shared" si="169"/>
        <v>19163200</v>
      </c>
    </row>
    <row r="10856" spans="1:9">
      <c r="A10856" s="539">
        <v>10855</v>
      </c>
      <c r="B10856" s="540" t="s">
        <v>8534</v>
      </c>
      <c r="C10856" s="540" t="s">
        <v>12384</v>
      </c>
      <c r="D10856" s="540" t="s">
        <v>2788</v>
      </c>
      <c r="E10856" s="540" t="s">
        <v>15691</v>
      </c>
      <c r="F10856" s="556">
        <v>23100000</v>
      </c>
      <c r="G10856" s="541">
        <v>2023</v>
      </c>
      <c r="H10856" s="542">
        <f>VLOOKUP(G10856,[3]잔가율!$B$3:$C$33,2,FALSE)</f>
        <v>0.82599999999999996</v>
      </c>
      <c r="I10856" s="552">
        <f t="shared" si="169"/>
        <v>19080600</v>
      </c>
    </row>
    <row r="10857" spans="1:9">
      <c r="A10857" s="539">
        <v>10856</v>
      </c>
      <c r="B10857" s="540" t="s">
        <v>8534</v>
      </c>
      <c r="C10857" s="540" t="s">
        <v>12384</v>
      </c>
      <c r="D10857" s="540" t="s">
        <v>2788</v>
      </c>
      <c r="E10857" s="540" t="s">
        <v>15692</v>
      </c>
      <c r="F10857" s="556">
        <v>23100000</v>
      </c>
      <c r="G10857" s="541">
        <v>2023</v>
      </c>
      <c r="H10857" s="542">
        <f>VLOOKUP(G10857,[3]잔가율!$B$3:$C$33,2,FALSE)</f>
        <v>0.82599999999999996</v>
      </c>
      <c r="I10857" s="552">
        <f t="shared" si="169"/>
        <v>19080600</v>
      </c>
    </row>
    <row r="10858" spans="1:9">
      <c r="A10858" s="539">
        <v>10857</v>
      </c>
      <c r="B10858" s="540" t="s">
        <v>8534</v>
      </c>
      <c r="C10858" s="540" t="s">
        <v>12384</v>
      </c>
      <c r="D10858" s="540" t="s">
        <v>2788</v>
      </c>
      <c r="E10858" s="540" t="s">
        <v>15693</v>
      </c>
      <c r="F10858" s="556">
        <v>28070000</v>
      </c>
      <c r="G10858" s="541">
        <v>2023</v>
      </c>
      <c r="H10858" s="542">
        <f>VLOOKUP(G10858,[3]잔가율!$B$3:$C$33,2,FALSE)</f>
        <v>0.82599999999999996</v>
      </c>
      <c r="I10858" s="552">
        <f t="shared" si="169"/>
        <v>23185820</v>
      </c>
    </row>
    <row r="10859" spans="1:9">
      <c r="A10859" s="539">
        <v>10858</v>
      </c>
      <c r="B10859" s="540" t="s">
        <v>8534</v>
      </c>
      <c r="C10859" s="540" t="s">
        <v>12384</v>
      </c>
      <c r="D10859" s="540" t="s">
        <v>2788</v>
      </c>
      <c r="E10859" s="540" t="s">
        <v>15694</v>
      </c>
      <c r="F10859" s="556">
        <v>23870000</v>
      </c>
      <c r="G10859" s="541">
        <v>2023</v>
      </c>
      <c r="H10859" s="542">
        <f>VLOOKUP(G10859,[3]잔가율!$B$3:$C$33,2,FALSE)</f>
        <v>0.82599999999999996</v>
      </c>
      <c r="I10859" s="552">
        <f t="shared" si="169"/>
        <v>19716620</v>
      </c>
    </row>
    <row r="10860" spans="1:9">
      <c r="A10860" s="539">
        <v>10859</v>
      </c>
      <c r="B10860" s="540" t="s">
        <v>8534</v>
      </c>
      <c r="C10860" s="540" t="s">
        <v>12384</v>
      </c>
      <c r="D10860" s="540" t="s">
        <v>2788</v>
      </c>
      <c r="E10860" s="540" t="s">
        <v>15695</v>
      </c>
      <c r="F10860" s="556">
        <v>23870000</v>
      </c>
      <c r="G10860" s="541">
        <v>2023</v>
      </c>
      <c r="H10860" s="542">
        <f>VLOOKUP(G10860,[3]잔가율!$B$3:$C$33,2,FALSE)</f>
        <v>0.82599999999999996</v>
      </c>
      <c r="I10860" s="552">
        <f t="shared" si="169"/>
        <v>19716620</v>
      </c>
    </row>
    <row r="10861" spans="1:9">
      <c r="A10861" s="539">
        <v>10860</v>
      </c>
      <c r="B10861" s="540" t="s">
        <v>8534</v>
      </c>
      <c r="C10861" s="540" t="s">
        <v>12384</v>
      </c>
      <c r="D10861" s="540" t="s">
        <v>2788</v>
      </c>
      <c r="E10861" s="540" t="s">
        <v>15696</v>
      </c>
      <c r="F10861" s="556">
        <v>25020000</v>
      </c>
      <c r="G10861" s="541">
        <v>2023</v>
      </c>
      <c r="H10861" s="542">
        <f>VLOOKUP(G10861,[3]잔가율!$B$3:$C$33,2,FALSE)</f>
        <v>0.82599999999999996</v>
      </c>
      <c r="I10861" s="552">
        <f t="shared" si="169"/>
        <v>20666520</v>
      </c>
    </row>
    <row r="10862" spans="1:9">
      <c r="A10862" s="539">
        <v>10861</v>
      </c>
      <c r="B10862" s="540" t="s">
        <v>8534</v>
      </c>
      <c r="C10862" s="540" t="s">
        <v>12384</v>
      </c>
      <c r="D10862" s="540" t="s">
        <v>2788</v>
      </c>
      <c r="E10862" s="540" t="s">
        <v>15697</v>
      </c>
      <c r="F10862" s="556">
        <v>25020000</v>
      </c>
      <c r="G10862" s="541">
        <v>2023</v>
      </c>
      <c r="H10862" s="542">
        <f>VLOOKUP(G10862,[3]잔가율!$B$3:$C$33,2,FALSE)</f>
        <v>0.82599999999999996</v>
      </c>
      <c r="I10862" s="552">
        <f t="shared" si="169"/>
        <v>20666520</v>
      </c>
    </row>
    <row r="10863" spans="1:9">
      <c r="A10863" s="539">
        <v>10862</v>
      </c>
      <c r="B10863" s="540" t="s">
        <v>8534</v>
      </c>
      <c r="C10863" s="540" t="s">
        <v>12384</v>
      </c>
      <c r="D10863" s="540" t="s">
        <v>2788</v>
      </c>
      <c r="E10863" s="540" t="s">
        <v>15698</v>
      </c>
      <c r="F10863" s="556">
        <v>27660000</v>
      </c>
      <c r="G10863" s="541">
        <v>2023</v>
      </c>
      <c r="H10863" s="542">
        <f>VLOOKUP(G10863,[3]잔가율!$B$3:$C$33,2,FALSE)</f>
        <v>0.82599999999999996</v>
      </c>
      <c r="I10863" s="552">
        <f t="shared" si="169"/>
        <v>22847160</v>
      </c>
    </row>
    <row r="10864" spans="1:9">
      <c r="A10864" s="539">
        <v>10863</v>
      </c>
      <c r="B10864" s="540" t="s">
        <v>8534</v>
      </c>
      <c r="C10864" s="540" t="s">
        <v>12384</v>
      </c>
      <c r="D10864" s="540" t="s">
        <v>2788</v>
      </c>
      <c r="E10864" s="540" t="s">
        <v>15699</v>
      </c>
      <c r="F10864" s="556">
        <v>27660000</v>
      </c>
      <c r="G10864" s="541">
        <v>2023</v>
      </c>
      <c r="H10864" s="542">
        <f>VLOOKUP(G10864,[3]잔가율!$B$3:$C$33,2,FALSE)</f>
        <v>0.82599999999999996</v>
      </c>
      <c r="I10864" s="552">
        <f t="shared" si="169"/>
        <v>22847160</v>
      </c>
    </row>
    <row r="10865" spans="1:9">
      <c r="A10865" s="539">
        <v>10864</v>
      </c>
      <c r="B10865" s="540" t="s">
        <v>16663</v>
      </c>
      <c r="C10865" s="540" t="s">
        <v>16684</v>
      </c>
      <c r="D10865" s="540" t="s">
        <v>2788</v>
      </c>
      <c r="E10865" s="540" t="s">
        <v>15700</v>
      </c>
      <c r="F10865" s="556">
        <v>23110000</v>
      </c>
      <c r="G10865" s="541">
        <v>2023</v>
      </c>
      <c r="H10865" s="542">
        <f>VLOOKUP(G10865,[3]잔가율!$B$3:$C$33,2,FALSE)</f>
        <v>0.82599999999999996</v>
      </c>
      <c r="I10865" s="552">
        <f t="shared" si="169"/>
        <v>19088860</v>
      </c>
    </row>
    <row r="10866" spans="1:9">
      <c r="A10866" s="539">
        <v>10865</v>
      </c>
      <c r="B10866" s="540" t="s">
        <v>16663</v>
      </c>
      <c r="C10866" s="540" t="s">
        <v>16684</v>
      </c>
      <c r="D10866" s="540" t="s">
        <v>2788</v>
      </c>
      <c r="E10866" s="540" t="s">
        <v>15701</v>
      </c>
      <c r="F10866" s="556">
        <v>24460000</v>
      </c>
      <c r="G10866" s="541">
        <v>2023</v>
      </c>
      <c r="H10866" s="542">
        <f>VLOOKUP(G10866,[3]잔가율!$B$3:$C$33,2,FALSE)</f>
        <v>0.82599999999999996</v>
      </c>
      <c r="I10866" s="552">
        <f t="shared" si="169"/>
        <v>20203960</v>
      </c>
    </row>
    <row r="10867" spans="1:9">
      <c r="A10867" s="539">
        <v>10866</v>
      </c>
      <c r="B10867" s="540" t="s">
        <v>8534</v>
      </c>
      <c r="C10867" s="540" t="s">
        <v>16684</v>
      </c>
      <c r="D10867" s="540" t="s">
        <v>16701</v>
      </c>
      <c r="E10867" s="540" t="s">
        <v>15702</v>
      </c>
      <c r="F10867" s="556">
        <v>24910000</v>
      </c>
      <c r="G10867" s="541">
        <v>2023</v>
      </c>
      <c r="H10867" s="542">
        <f>VLOOKUP(G10867,[3]잔가율!$B$3:$C$33,2,FALSE)</f>
        <v>0.82599999999999996</v>
      </c>
      <c r="I10867" s="552">
        <f t="shared" si="169"/>
        <v>20575660</v>
      </c>
    </row>
    <row r="10868" spans="1:9">
      <c r="A10868" s="539">
        <v>10867</v>
      </c>
      <c r="B10868" s="540" t="s">
        <v>16663</v>
      </c>
      <c r="C10868" s="540" t="s">
        <v>16684</v>
      </c>
      <c r="D10868" s="540" t="s">
        <v>2788</v>
      </c>
      <c r="E10868" s="540" t="s">
        <v>15703</v>
      </c>
      <c r="F10868" s="556">
        <v>25790000</v>
      </c>
      <c r="G10868" s="541">
        <v>2023</v>
      </c>
      <c r="H10868" s="542">
        <f>VLOOKUP(G10868,[3]잔가율!$B$3:$C$33,2,FALSE)</f>
        <v>0.82599999999999996</v>
      </c>
      <c r="I10868" s="552">
        <f t="shared" si="169"/>
        <v>21302540</v>
      </c>
    </row>
    <row r="10869" spans="1:9">
      <c r="A10869" s="539">
        <v>10868</v>
      </c>
      <c r="B10869" s="540" t="s">
        <v>16663</v>
      </c>
      <c r="C10869" s="540" t="s">
        <v>16684</v>
      </c>
      <c r="D10869" s="540" t="s">
        <v>2788</v>
      </c>
      <c r="E10869" s="540" t="s">
        <v>15704</v>
      </c>
      <c r="F10869" s="556">
        <v>29530000</v>
      </c>
      <c r="G10869" s="541">
        <v>2023</v>
      </c>
      <c r="H10869" s="542">
        <f>VLOOKUP(G10869,[3]잔가율!$B$3:$C$33,2,FALSE)</f>
        <v>0.82599999999999996</v>
      </c>
      <c r="I10869" s="552">
        <f t="shared" si="169"/>
        <v>24391780</v>
      </c>
    </row>
    <row r="10870" spans="1:9">
      <c r="A10870" s="539">
        <v>10869</v>
      </c>
      <c r="B10870" s="414" t="s">
        <v>8534</v>
      </c>
      <c r="C10870" s="540" t="s">
        <v>12384</v>
      </c>
      <c r="D10870" s="540" t="s">
        <v>15705</v>
      </c>
      <c r="E10870" s="540" t="s">
        <v>15706</v>
      </c>
      <c r="F10870" s="558">
        <v>77270000</v>
      </c>
      <c r="G10870" s="541">
        <v>2023</v>
      </c>
      <c r="H10870" s="542">
        <f>VLOOKUP(G10870,[3]잔가율!$B$3:$C$33,2,FALSE)</f>
        <v>0.82599999999999996</v>
      </c>
      <c r="I10870" s="552">
        <f t="shared" si="169"/>
        <v>63825020</v>
      </c>
    </row>
    <row r="10871" spans="1:9">
      <c r="A10871" s="539">
        <v>10870</v>
      </c>
      <c r="B10871" s="414" t="s">
        <v>8534</v>
      </c>
      <c r="C10871" s="540" t="s">
        <v>12384</v>
      </c>
      <c r="D10871" s="540" t="s">
        <v>15705</v>
      </c>
      <c r="E10871" s="540" t="s">
        <v>15707</v>
      </c>
      <c r="F10871" s="558">
        <v>77460000</v>
      </c>
      <c r="G10871" s="541">
        <v>2023</v>
      </c>
      <c r="H10871" s="542">
        <f>VLOOKUP(G10871,[3]잔가율!$B$3:$C$33,2,FALSE)</f>
        <v>0.82599999999999996</v>
      </c>
      <c r="I10871" s="552">
        <f t="shared" si="169"/>
        <v>63981960</v>
      </c>
    </row>
    <row r="10872" spans="1:9">
      <c r="A10872" s="539">
        <v>10871</v>
      </c>
      <c r="B10872" s="414" t="s">
        <v>8534</v>
      </c>
      <c r="C10872" s="540" t="s">
        <v>12384</v>
      </c>
      <c r="D10872" s="540" t="s">
        <v>15705</v>
      </c>
      <c r="E10872" s="540" t="s">
        <v>15708</v>
      </c>
      <c r="F10872" s="558">
        <v>77270000</v>
      </c>
      <c r="G10872" s="541">
        <v>2023</v>
      </c>
      <c r="H10872" s="542">
        <f>VLOOKUP(G10872,[3]잔가율!$B$3:$C$33,2,FALSE)</f>
        <v>0.82599999999999996</v>
      </c>
      <c r="I10872" s="552">
        <f t="shared" si="169"/>
        <v>63825020</v>
      </c>
    </row>
    <row r="10873" spans="1:9">
      <c r="A10873" s="539">
        <v>10872</v>
      </c>
      <c r="B10873" s="414" t="s">
        <v>8534</v>
      </c>
      <c r="C10873" s="540" t="s">
        <v>12384</v>
      </c>
      <c r="D10873" s="540" t="s">
        <v>15705</v>
      </c>
      <c r="E10873" s="540" t="s">
        <v>15709</v>
      </c>
      <c r="F10873" s="558">
        <v>77270000</v>
      </c>
      <c r="G10873" s="541">
        <v>2023</v>
      </c>
      <c r="H10873" s="542">
        <f>VLOOKUP(G10873,[3]잔가율!$B$3:$C$33,2,FALSE)</f>
        <v>0.82599999999999996</v>
      </c>
      <c r="I10873" s="552">
        <f t="shared" si="169"/>
        <v>63825020</v>
      </c>
    </row>
    <row r="10874" spans="1:9">
      <c r="A10874" s="539">
        <v>10873</v>
      </c>
      <c r="B10874" s="414" t="s">
        <v>8534</v>
      </c>
      <c r="C10874" s="543" t="s">
        <v>12384</v>
      </c>
      <c r="D10874" s="543" t="s">
        <v>16702</v>
      </c>
      <c r="E10874" s="543" t="s">
        <v>15711</v>
      </c>
      <c r="F10874" s="562">
        <v>28090000</v>
      </c>
      <c r="G10874" s="541">
        <v>2023</v>
      </c>
      <c r="H10874" s="542">
        <f>VLOOKUP(G10874,[3]잔가율!$B$3:$C$33,2,FALSE)</f>
        <v>0.82599999999999996</v>
      </c>
      <c r="I10874" s="552">
        <f t="shared" si="169"/>
        <v>23202340</v>
      </c>
    </row>
    <row r="10875" spans="1:9">
      <c r="A10875" s="539">
        <v>10874</v>
      </c>
      <c r="B10875" s="414" t="s">
        <v>8534</v>
      </c>
      <c r="C10875" s="543" t="s">
        <v>12384</v>
      </c>
      <c r="D10875" s="543" t="s">
        <v>15710</v>
      </c>
      <c r="E10875" s="543" t="s">
        <v>15712</v>
      </c>
      <c r="F10875" s="562">
        <v>27860000</v>
      </c>
      <c r="G10875" s="541">
        <v>2023</v>
      </c>
      <c r="H10875" s="542">
        <f>VLOOKUP(G10875,[3]잔가율!$B$3:$C$33,2,FALSE)</f>
        <v>0.82599999999999996</v>
      </c>
      <c r="I10875" s="552">
        <f t="shared" si="169"/>
        <v>23012360</v>
      </c>
    </row>
    <row r="10876" spans="1:9">
      <c r="A10876" s="539">
        <v>10875</v>
      </c>
      <c r="B10876" s="414" t="s">
        <v>8534</v>
      </c>
      <c r="C10876" s="543" t="s">
        <v>12384</v>
      </c>
      <c r="D10876" s="543" t="s">
        <v>15710</v>
      </c>
      <c r="E10876" s="543" t="s">
        <v>15713</v>
      </c>
      <c r="F10876" s="562">
        <v>28990000</v>
      </c>
      <c r="G10876" s="541">
        <v>2023</v>
      </c>
      <c r="H10876" s="542">
        <f>VLOOKUP(G10876,[3]잔가율!$B$3:$C$33,2,FALSE)</f>
        <v>0.82599999999999996</v>
      </c>
      <c r="I10876" s="552">
        <f t="shared" si="169"/>
        <v>23945740</v>
      </c>
    </row>
    <row r="10877" spans="1:9">
      <c r="A10877" s="539">
        <v>10876</v>
      </c>
      <c r="B10877" s="414" t="s">
        <v>8534</v>
      </c>
      <c r="C10877" s="543" t="s">
        <v>12384</v>
      </c>
      <c r="D10877" s="543" t="s">
        <v>15710</v>
      </c>
      <c r="E10877" s="543" t="s">
        <v>15714</v>
      </c>
      <c r="F10877" s="562">
        <v>30450000</v>
      </c>
      <c r="G10877" s="541">
        <v>2023</v>
      </c>
      <c r="H10877" s="542">
        <f>VLOOKUP(G10877,[3]잔가율!$B$3:$C$33,2,FALSE)</f>
        <v>0.82599999999999996</v>
      </c>
      <c r="I10877" s="552">
        <f t="shared" si="169"/>
        <v>25151700</v>
      </c>
    </row>
    <row r="10878" spans="1:9">
      <c r="A10878" s="539">
        <v>10877</v>
      </c>
      <c r="B10878" s="414" t="s">
        <v>8534</v>
      </c>
      <c r="C10878" s="544" t="s">
        <v>12384</v>
      </c>
      <c r="D10878" s="544" t="s">
        <v>15710</v>
      </c>
      <c r="E10878" s="544" t="s">
        <v>15715</v>
      </c>
      <c r="F10878" s="560">
        <v>32160000</v>
      </c>
      <c r="G10878" s="541">
        <v>2023</v>
      </c>
      <c r="H10878" s="542">
        <f>VLOOKUP(G10878,[3]잔가율!$B$3:$C$33,2,FALSE)</f>
        <v>0.82599999999999996</v>
      </c>
      <c r="I10878" s="552">
        <f t="shared" si="169"/>
        <v>26564160</v>
      </c>
    </row>
    <row r="10879" spans="1:9">
      <c r="A10879" s="539">
        <v>10878</v>
      </c>
      <c r="B10879" s="414" t="s">
        <v>16663</v>
      </c>
      <c r="C10879" s="544" t="s">
        <v>12384</v>
      </c>
      <c r="D10879" s="544" t="s">
        <v>15710</v>
      </c>
      <c r="E10879" s="544" t="s">
        <v>15716</v>
      </c>
      <c r="F10879" s="560">
        <v>27080000</v>
      </c>
      <c r="G10879" s="541">
        <v>2023</v>
      </c>
      <c r="H10879" s="542">
        <f>VLOOKUP(G10879,[3]잔가율!$B$3:$C$33,2,FALSE)</f>
        <v>0.82599999999999996</v>
      </c>
      <c r="I10879" s="552">
        <f t="shared" si="169"/>
        <v>22368080</v>
      </c>
    </row>
    <row r="10880" spans="1:9">
      <c r="A10880" s="539">
        <v>10879</v>
      </c>
      <c r="B10880" s="414" t="s">
        <v>8534</v>
      </c>
      <c r="C10880" s="544" t="s">
        <v>12384</v>
      </c>
      <c r="D10880" s="544" t="s">
        <v>15710</v>
      </c>
      <c r="E10880" s="544" t="s">
        <v>15717</v>
      </c>
      <c r="F10880" s="560">
        <v>28560000</v>
      </c>
      <c r="G10880" s="541">
        <v>2023</v>
      </c>
      <c r="H10880" s="542">
        <f>VLOOKUP(G10880,[3]잔가율!$B$3:$C$33,2,FALSE)</f>
        <v>0.82599999999999996</v>
      </c>
      <c r="I10880" s="552">
        <f t="shared" si="169"/>
        <v>23590560</v>
      </c>
    </row>
    <row r="10881" spans="1:9">
      <c r="A10881" s="539">
        <v>10880</v>
      </c>
      <c r="B10881" s="414" t="s">
        <v>8534</v>
      </c>
      <c r="C10881" s="544" t="s">
        <v>12384</v>
      </c>
      <c r="D10881" s="544" t="s">
        <v>15710</v>
      </c>
      <c r="E10881" s="544" t="s">
        <v>15718</v>
      </c>
      <c r="F10881" s="560">
        <v>29750000</v>
      </c>
      <c r="G10881" s="541">
        <v>2023</v>
      </c>
      <c r="H10881" s="542">
        <f>VLOOKUP(G10881,[3]잔가율!$B$3:$C$33,2,FALSE)</f>
        <v>0.82599999999999996</v>
      </c>
      <c r="I10881" s="552">
        <f t="shared" si="169"/>
        <v>24573500</v>
      </c>
    </row>
    <row r="10882" spans="1:9">
      <c r="A10882" s="539">
        <v>10881</v>
      </c>
      <c r="B10882" s="414" t="s">
        <v>8534</v>
      </c>
      <c r="C10882" s="544" t="s">
        <v>12384</v>
      </c>
      <c r="D10882" s="544" t="s">
        <v>15710</v>
      </c>
      <c r="E10882" s="544" t="s">
        <v>15719</v>
      </c>
      <c r="F10882" s="560">
        <v>31690000</v>
      </c>
      <c r="G10882" s="541">
        <v>2023</v>
      </c>
      <c r="H10882" s="542">
        <f>VLOOKUP(G10882,[3]잔가율!$B$3:$C$33,2,FALSE)</f>
        <v>0.82599999999999996</v>
      </c>
      <c r="I10882" s="552">
        <f t="shared" ref="I10882:I10945" si="170">ROUNDDOWN(F10882*H10882,0)</f>
        <v>26175940</v>
      </c>
    </row>
    <row r="10883" spans="1:9">
      <c r="A10883" s="539">
        <v>10882</v>
      </c>
      <c r="B10883" s="414" t="s">
        <v>8534</v>
      </c>
      <c r="C10883" s="544" t="s">
        <v>12384</v>
      </c>
      <c r="D10883" s="544" t="s">
        <v>15710</v>
      </c>
      <c r="E10883" s="544" t="s">
        <v>15720</v>
      </c>
      <c r="F10883" s="560">
        <v>31930000</v>
      </c>
      <c r="G10883" s="541">
        <v>2023</v>
      </c>
      <c r="H10883" s="542">
        <f>VLOOKUP(G10883,[3]잔가율!$B$3:$C$33,2,FALSE)</f>
        <v>0.82599999999999996</v>
      </c>
      <c r="I10883" s="552">
        <f t="shared" si="170"/>
        <v>26374180</v>
      </c>
    </row>
    <row r="10884" spans="1:9">
      <c r="A10884" s="539">
        <v>10883</v>
      </c>
      <c r="B10884" s="414" t="s">
        <v>8534</v>
      </c>
      <c r="C10884" s="544" t="s">
        <v>12384</v>
      </c>
      <c r="D10884" s="544" t="s">
        <v>15710</v>
      </c>
      <c r="E10884" s="544" t="s">
        <v>15721</v>
      </c>
      <c r="F10884" s="560">
        <v>31720000</v>
      </c>
      <c r="G10884" s="541">
        <v>2023</v>
      </c>
      <c r="H10884" s="542">
        <f>VLOOKUP(G10884,[3]잔가율!$B$3:$C$33,2,FALSE)</f>
        <v>0.82599999999999996</v>
      </c>
      <c r="I10884" s="552">
        <f t="shared" si="170"/>
        <v>26200720</v>
      </c>
    </row>
    <row r="10885" spans="1:9">
      <c r="A10885" s="539">
        <v>10884</v>
      </c>
      <c r="B10885" s="414" t="s">
        <v>8534</v>
      </c>
      <c r="C10885" s="544" t="s">
        <v>12384</v>
      </c>
      <c r="D10885" s="544" t="s">
        <v>15710</v>
      </c>
      <c r="E10885" s="544" t="s">
        <v>15722</v>
      </c>
      <c r="F10885" s="560">
        <v>33530000</v>
      </c>
      <c r="G10885" s="541">
        <v>2023</v>
      </c>
      <c r="H10885" s="542">
        <f>VLOOKUP(G10885,[3]잔가율!$B$3:$C$33,2,FALSE)</f>
        <v>0.82599999999999996</v>
      </c>
      <c r="I10885" s="552">
        <f t="shared" si="170"/>
        <v>27695780</v>
      </c>
    </row>
    <row r="10886" spans="1:9">
      <c r="A10886" s="539">
        <v>10885</v>
      </c>
      <c r="B10886" s="540" t="s">
        <v>8534</v>
      </c>
      <c r="C10886" s="540" t="s">
        <v>12384</v>
      </c>
      <c r="D10886" s="540" t="s">
        <v>2789</v>
      </c>
      <c r="E10886" s="540" t="s">
        <v>15723</v>
      </c>
      <c r="F10886" s="556">
        <v>33190000</v>
      </c>
      <c r="G10886" s="541">
        <v>2023</v>
      </c>
      <c r="H10886" s="542">
        <f>VLOOKUP(G10886,[3]잔가율!$B$3:$C$33,2,FALSE)</f>
        <v>0.82599999999999996</v>
      </c>
      <c r="I10886" s="552">
        <f t="shared" si="170"/>
        <v>27414940</v>
      </c>
    </row>
    <row r="10887" spans="1:9">
      <c r="A10887" s="539">
        <v>10886</v>
      </c>
      <c r="B10887" s="540" t="s">
        <v>8534</v>
      </c>
      <c r="C10887" s="540" t="s">
        <v>12384</v>
      </c>
      <c r="D10887" s="540" t="s">
        <v>2789</v>
      </c>
      <c r="E10887" s="540" t="s">
        <v>15724</v>
      </c>
      <c r="F10887" s="556">
        <v>33190000</v>
      </c>
      <c r="G10887" s="541">
        <v>2023</v>
      </c>
      <c r="H10887" s="542">
        <f>VLOOKUP(G10887,[3]잔가율!$B$3:$C$33,2,FALSE)</f>
        <v>0.82599999999999996</v>
      </c>
      <c r="I10887" s="552">
        <f t="shared" si="170"/>
        <v>27414940</v>
      </c>
    </row>
    <row r="10888" spans="1:9">
      <c r="A10888" s="539">
        <v>10887</v>
      </c>
      <c r="B10888" s="540" t="s">
        <v>8534</v>
      </c>
      <c r="C10888" s="540" t="s">
        <v>12384</v>
      </c>
      <c r="D10888" s="540" t="s">
        <v>2789</v>
      </c>
      <c r="E10888" s="540" t="s">
        <v>15725</v>
      </c>
      <c r="F10888" s="556">
        <v>38230000</v>
      </c>
      <c r="G10888" s="541">
        <v>2023</v>
      </c>
      <c r="H10888" s="542">
        <f>VLOOKUP(G10888,[3]잔가율!$B$3:$C$33,2,FALSE)</f>
        <v>0.82599999999999996</v>
      </c>
      <c r="I10888" s="552">
        <f t="shared" si="170"/>
        <v>31577980</v>
      </c>
    </row>
    <row r="10889" spans="1:9">
      <c r="A10889" s="539">
        <v>10888</v>
      </c>
      <c r="B10889" s="540" t="s">
        <v>8534</v>
      </c>
      <c r="C10889" s="540" t="s">
        <v>12384</v>
      </c>
      <c r="D10889" s="540" t="s">
        <v>2789</v>
      </c>
      <c r="E10889" s="540" t="s">
        <v>15726</v>
      </c>
      <c r="F10889" s="556">
        <v>33810000</v>
      </c>
      <c r="G10889" s="541">
        <v>2023</v>
      </c>
      <c r="H10889" s="542">
        <f>VLOOKUP(G10889,[3]잔가율!$B$3:$C$33,2,FALSE)</f>
        <v>0.82599999999999996</v>
      </c>
      <c r="I10889" s="552">
        <f t="shared" si="170"/>
        <v>27927060</v>
      </c>
    </row>
    <row r="10890" spans="1:9">
      <c r="A10890" s="539">
        <v>10889</v>
      </c>
      <c r="B10890" s="540" t="s">
        <v>8534</v>
      </c>
      <c r="C10890" s="540" t="s">
        <v>12384</v>
      </c>
      <c r="D10890" s="540" t="s">
        <v>2789</v>
      </c>
      <c r="E10890" s="540" t="s">
        <v>15727</v>
      </c>
      <c r="F10890" s="556">
        <v>32940000</v>
      </c>
      <c r="G10890" s="541">
        <v>2023</v>
      </c>
      <c r="H10890" s="542">
        <f>VLOOKUP(G10890,[3]잔가율!$B$3:$C$33,2,FALSE)</f>
        <v>0.82599999999999996</v>
      </c>
      <c r="I10890" s="552">
        <f t="shared" si="170"/>
        <v>27208440</v>
      </c>
    </row>
    <row r="10891" spans="1:9">
      <c r="A10891" s="539">
        <v>10890</v>
      </c>
      <c r="B10891" s="540" t="s">
        <v>8534</v>
      </c>
      <c r="C10891" s="540" t="s">
        <v>12384</v>
      </c>
      <c r="D10891" s="540" t="s">
        <v>2789</v>
      </c>
      <c r="E10891" s="540" t="s">
        <v>15728</v>
      </c>
      <c r="F10891" s="556">
        <v>38030000</v>
      </c>
      <c r="G10891" s="541">
        <v>2023</v>
      </c>
      <c r="H10891" s="542">
        <f>VLOOKUP(G10891,[3]잔가율!$B$3:$C$33,2,FALSE)</f>
        <v>0.82599999999999996</v>
      </c>
      <c r="I10891" s="552">
        <f t="shared" si="170"/>
        <v>31412780</v>
      </c>
    </row>
    <row r="10892" spans="1:9">
      <c r="A10892" s="539">
        <v>10891</v>
      </c>
      <c r="B10892" s="544" t="s">
        <v>8534</v>
      </c>
      <c r="C10892" s="544" t="s">
        <v>12384</v>
      </c>
      <c r="D10892" s="544" t="s">
        <v>2789</v>
      </c>
      <c r="E10892" s="544" t="s">
        <v>15729</v>
      </c>
      <c r="F10892" s="559">
        <v>35560000</v>
      </c>
      <c r="G10892" s="541">
        <v>2023</v>
      </c>
      <c r="H10892" s="542">
        <f>VLOOKUP(G10892,[3]잔가율!$B$3:$C$33,2,FALSE)</f>
        <v>0.82599999999999996</v>
      </c>
      <c r="I10892" s="552">
        <f t="shared" si="170"/>
        <v>29372560</v>
      </c>
    </row>
    <row r="10893" spans="1:9">
      <c r="A10893" s="539">
        <v>10892</v>
      </c>
      <c r="B10893" s="544" t="s">
        <v>8534</v>
      </c>
      <c r="C10893" s="544" t="s">
        <v>12384</v>
      </c>
      <c r="D10893" s="544" t="s">
        <v>2789</v>
      </c>
      <c r="E10893" s="544" t="s">
        <v>15730</v>
      </c>
      <c r="F10893" s="559">
        <v>39240000</v>
      </c>
      <c r="G10893" s="541">
        <v>2023</v>
      </c>
      <c r="H10893" s="542">
        <f>VLOOKUP(G10893,[3]잔가율!$B$3:$C$33,2,FALSE)</f>
        <v>0.82599999999999996</v>
      </c>
      <c r="I10893" s="552">
        <f t="shared" si="170"/>
        <v>32412240</v>
      </c>
    </row>
    <row r="10894" spans="1:9">
      <c r="A10894" s="539">
        <v>10893</v>
      </c>
      <c r="B10894" s="543" t="s">
        <v>8534</v>
      </c>
      <c r="C10894" s="543" t="s">
        <v>12384</v>
      </c>
      <c r="D10894" s="543" t="s">
        <v>2789</v>
      </c>
      <c r="E10894" s="543" t="s">
        <v>15731</v>
      </c>
      <c r="F10894" s="561">
        <v>38750000</v>
      </c>
      <c r="G10894" s="541">
        <v>2023</v>
      </c>
      <c r="H10894" s="542">
        <f>VLOOKUP(G10894,[3]잔가율!$B$3:$C$33,2,FALSE)</f>
        <v>0.82599999999999996</v>
      </c>
      <c r="I10894" s="552">
        <f t="shared" si="170"/>
        <v>32007500</v>
      </c>
    </row>
    <row r="10895" spans="1:9">
      <c r="A10895" s="539">
        <v>10894</v>
      </c>
      <c r="B10895" s="543" t="s">
        <v>8534</v>
      </c>
      <c r="C10895" s="543" t="s">
        <v>12384</v>
      </c>
      <c r="D10895" s="543" t="s">
        <v>2789</v>
      </c>
      <c r="E10895" s="543" t="s">
        <v>15732</v>
      </c>
      <c r="F10895" s="561">
        <v>41140000</v>
      </c>
      <c r="G10895" s="541">
        <v>2023</v>
      </c>
      <c r="H10895" s="542">
        <f>VLOOKUP(G10895,[3]잔가율!$B$3:$C$33,2,FALSE)</f>
        <v>0.82599999999999996</v>
      </c>
      <c r="I10895" s="552">
        <f t="shared" si="170"/>
        <v>33981640</v>
      </c>
    </row>
    <row r="10896" spans="1:9">
      <c r="A10896" s="539">
        <v>10895</v>
      </c>
      <c r="B10896" s="543" t="s">
        <v>8534</v>
      </c>
      <c r="C10896" s="543" t="s">
        <v>12384</v>
      </c>
      <c r="D10896" s="543" t="s">
        <v>2789</v>
      </c>
      <c r="E10896" s="543" t="s">
        <v>15733</v>
      </c>
      <c r="F10896" s="561">
        <v>42100000</v>
      </c>
      <c r="G10896" s="541">
        <v>2023</v>
      </c>
      <c r="H10896" s="542">
        <f>VLOOKUP(G10896,[3]잔가율!$B$3:$C$33,2,FALSE)</f>
        <v>0.82599999999999996</v>
      </c>
      <c r="I10896" s="552">
        <f t="shared" si="170"/>
        <v>34774600</v>
      </c>
    </row>
    <row r="10897" spans="1:9">
      <c r="A10897" s="539">
        <v>10896</v>
      </c>
      <c r="B10897" s="543" t="s">
        <v>8534</v>
      </c>
      <c r="C10897" s="543" t="s">
        <v>12384</v>
      </c>
      <c r="D10897" s="543" t="s">
        <v>2789</v>
      </c>
      <c r="E10897" s="543" t="s">
        <v>15734</v>
      </c>
      <c r="F10897" s="561">
        <v>34610000</v>
      </c>
      <c r="G10897" s="541">
        <v>2023</v>
      </c>
      <c r="H10897" s="542">
        <f>VLOOKUP(G10897,[3]잔가율!$B$3:$C$33,2,FALSE)</f>
        <v>0.82599999999999996</v>
      </c>
      <c r="I10897" s="552">
        <f t="shared" si="170"/>
        <v>28587860</v>
      </c>
    </row>
    <row r="10898" spans="1:9">
      <c r="A10898" s="539">
        <v>10897</v>
      </c>
      <c r="B10898" s="543" t="s">
        <v>8534</v>
      </c>
      <c r="C10898" s="543" t="s">
        <v>12384</v>
      </c>
      <c r="D10898" s="543" t="s">
        <v>2789</v>
      </c>
      <c r="E10898" s="543" t="s">
        <v>15735</v>
      </c>
      <c r="F10898" s="561">
        <v>33360000</v>
      </c>
      <c r="G10898" s="541">
        <v>2023</v>
      </c>
      <c r="H10898" s="542">
        <f>VLOOKUP(G10898,[3]잔가율!$B$3:$C$33,2,FALSE)</f>
        <v>0.82599999999999996</v>
      </c>
      <c r="I10898" s="552">
        <f t="shared" si="170"/>
        <v>27555360</v>
      </c>
    </row>
    <row r="10899" spans="1:9">
      <c r="A10899" s="539">
        <v>10898</v>
      </c>
      <c r="B10899" s="543" t="s">
        <v>8534</v>
      </c>
      <c r="C10899" s="543" t="s">
        <v>12384</v>
      </c>
      <c r="D10899" s="543" t="s">
        <v>2789</v>
      </c>
      <c r="E10899" s="543" t="s">
        <v>15736</v>
      </c>
      <c r="F10899" s="561">
        <v>40040000</v>
      </c>
      <c r="G10899" s="541">
        <v>2023</v>
      </c>
      <c r="H10899" s="542">
        <f>VLOOKUP(G10899,[3]잔가율!$B$3:$C$33,2,FALSE)</f>
        <v>0.82599999999999996</v>
      </c>
      <c r="I10899" s="552">
        <f t="shared" si="170"/>
        <v>33073040</v>
      </c>
    </row>
    <row r="10900" spans="1:9">
      <c r="A10900" s="539">
        <v>10899</v>
      </c>
      <c r="B10900" s="543" t="s">
        <v>8534</v>
      </c>
      <c r="C10900" s="543" t="s">
        <v>12384</v>
      </c>
      <c r="D10900" s="543" t="s">
        <v>2789</v>
      </c>
      <c r="E10900" s="543" t="s">
        <v>15737</v>
      </c>
      <c r="F10900" s="561">
        <v>38350000</v>
      </c>
      <c r="G10900" s="541">
        <v>2023</v>
      </c>
      <c r="H10900" s="542">
        <f>VLOOKUP(G10900,[3]잔가율!$B$3:$C$33,2,FALSE)</f>
        <v>0.82599999999999996</v>
      </c>
      <c r="I10900" s="552">
        <f t="shared" si="170"/>
        <v>31677100</v>
      </c>
    </row>
    <row r="10901" spans="1:9">
      <c r="A10901" s="539">
        <v>10900</v>
      </c>
      <c r="B10901" s="543" t="s">
        <v>8534</v>
      </c>
      <c r="C10901" s="543" t="s">
        <v>12384</v>
      </c>
      <c r="D10901" s="543" t="s">
        <v>2789</v>
      </c>
      <c r="E10901" s="543" t="s">
        <v>15738</v>
      </c>
      <c r="F10901" s="561">
        <v>43510000</v>
      </c>
      <c r="G10901" s="541">
        <v>2023</v>
      </c>
      <c r="H10901" s="542">
        <f>VLOOKUP(G10901,[3]잔가율!$B$3:$C$33,2,FALSE)</f>
        <v>0.82599999999999996</v>
      </c>
      <c r="I10901" s="552">
        <f t="shared" si="170"/>
        <v>35939260</v>
      </c>
    </row>
    <row r="10902" spans="1:9">
      <c r="A10902" s="539">
        <v>10901</v>
      </c>
      <c r="B10902" s="543" t="s">
        <v>8534</v>
      </c>
      <c r="C10902" s="543" t="s">
        <v>12384</v>
      </c>
      <c r="D10902" s="543" t="s">
        <v>2789</v>
      </c>
      <c r="E10902" s="543" t="s">
        <v>15739</v>
      </c>
      <c r="F10902" s="561">
        <v>41130000</v>
      </c>
      <c r="G10902" s="541">
        <v>2023</v>
      </c>
      <c r="H10902" s="542">
        <f>VLOOKUP(G10902,[3]잔가율!$B$3:$C$33,2,FALSE)</f>
        <v>0.82599999999999996</v>
      </c>
      <c r="I10902" s="552">
        <f t="shared" si="170"/>
        <v>33973380</v>
      </c>
    </row>
    <row r="10903" spans="1:9">
      <c r="A10903" s="539">
        <v>10902</v>
      </c>
      <c r="B10903" s="543" t="s">
        <v>8534</v>
      </c>
      <c r="C10903" s="543" t="s">
        <v>12384</v>
      </c>
      <c r="D10903" s="543" t="s">
        <v>2789</v>
      </c>
      <c r="E10903" s="543" t="s">
        <v>15740</v>
      </c>
      <c r="F10903" s="561">
        <v>34950000</v>
      </c>
      <c r="G10903" s="541">
        <v>2023</v>
      </c>
      <c r="H10903" s="542">
        <f>VLOOKUP(G10903,[3]잔가율!$B$3:$C$33,2,FALSE)</f>
        <v>0.82599999999999996</v>
      </c>
      <c r="I10903" s="552">
        <f t="shared" si="170"/>
        <v>28868700</v>
      </c>
    </row>
    <row r="10904" spans="1:9">
      <c r="A10904" s="539">
        <v>10903</v>
      </c>
      <c r="B10904" s="543" t="s">
        <v>8534</v>
      </c>
      <c r="C10904" s="543" t="s">
        <v>12384</v>
      </c>
      <c r="D10904" s="543" t="s">
        <v>2789</v>
      </c>
      <c r="E10904" s="543" t="s">
        <v>15741</v>
      </c>
      <c r="F10904" s="561">
        <v>33050000</v>
      </c>
      <c r="G10904" s="541">
        <v>2023</v>
      </c>
      <c r="H10904" s="542">
        <f>VLOOKUP(G10904,[3]잔가율!$B$3:$C$33,2,FALSE)</f>
        <v>0.82599999999999996</v>
      </c>
      <c r="I10904" s="552">
        <f t="shared" si="170"/>
        <v>27299300</v>
      </c>
    </row>
    <row r="10905" spans="1:9">
      <c r="A10905" s="539">
        <v>10904</v>
      </c>
      <c r="B10905" s="544" t="s">
        <v>8534</v>
      </c>
      <c r="C10905" s="544" t="s">
        <v>12384</v>
      </c>
      <c r="D10905" s="544" t="s">
        <v>2789</v>
      </c>
      <c r="E10905" s="544" t="s">
        <v>15742</v>
      </c>
      <c r="F10905" s="559">
        <v>40780000</v>
      </c>
      <c r="G10905" s="541">
        <v>2023</v>
      </c>
      <c r="H10905" s="542">
        <f>VLOOKUP(G10905,[3]잔가율!$B$3:$C$33,2,FALSE)</f>
        <v>0.82599999999999996</v>
      </c>
      <c r="I10905" s="552">
        <f t="shared" si="170"/>
        <v>33684280</v>
      </c>
    </row>
    <row r="10906" spans="1:9">
      <c r="A10906" s="539">
        <v>10905</v>
      </c>
      <c r="B10906" s="543" t="s">
        <v>8534</v>
      </c>
      <c r="C10906" s="543" t="s">
        <v>12384</v>
      </c>
      <c r="D10906" s="543" t="s">
        <v>2789</v>
      </c>
      <c r="E10906" s="543" t="s">
        <v>15743</v>
      </c>
      <c r="F10906" s="561">
        <v>38600000</v>
      </c>
      <c r="G10906" s="541">
        <v>2023</v>
      </c>
      <c r="H10906" s="542">
        <f>VLOOKUP(G10906,[3]잔가율!$B$3:$C$33,2,FALSE)</f>
        <v>0.82599999999999996</v>
      </c>
      <c r="I10906" s="552">
        <f t="shared" si="170"/>
        <v>31883600</v>
      </c>
    </row>
    <row r="10907" spans="1:9">
      <c r="A10907" s="539">
        <v>10906</v>
      </c>
      <c r="B10907" s="544" t="s">
        <v>8534</v>
      </c>
      <c r="C10907" s="544" t="s">
        <v>12384</v>
      </c>
      <c r="D10907" s="544" t="s">
        <v>2789</v>
      </c>
      <c r="E10907" s="544" t="s">
        <v>15744</v>
      </c>
      <c r="F10907" s="559">
        <v>43450000</v>
      </c>
      <c r="G10907" s="541">
        <v>2023</v>
      </c>
      <c r="H10907" s="542">
        <f>VLOOKUP(G10907,[3]잔가율!$B$3:$C$33,2,FALSE)</f>
        <v>0.82599999999999996</v>
      </c>
      <c r="I10907" s="552">
        <f t="shared" si="170"/>
        <v>35889700</v>
      </c>
    </row>
    <row r="10908" spans="1:9">
      <c r="A10908" s="539">
        <v>10907</v>
      </c>
      <c r="B10908" s="543" t="s">
        <v>8534</v>
      </c>
      <c r="C10908" s="543" t="s">
        <v>12384</v>
      </c>
      <c r="D10908" s="543" t="s">
        <v>2789</v>
      </c>
      <c r="E10908" s="543" t="s">
        <v>15745</v>
      </c>
      <c r="F10908" s="561">
        <v>41280000</v>
      </c>
      <c r="G10908" s="541">
        <v>2023</v>
      </c>
      <c r="H10908" s="542">
        <f>VLOOKUP(G10908,[3]잔가율!$B$3:$C$33,2,FALSE)</f>
        <v>0.82599999999999996</v>
      </c>
      <c r="I10908" s="552">
        <f t="shared" si="170"/>
        <v>34097280</v>
      </c>
    </row>
    <row r="10909" spans="1:9">
      <c r="A10909" s="539">
        <v>10908</v>
      </c>
      <c r="B10909" s="540" t="s">
        <v>8534</v>
      </c>
      <c r="C10909" s="540" t="s">
        <v>12384</v>
      </c>
      <c r="D10909" s="540" t="s">
        <v>2789</v>
      </c>
      <c r="E10909" s="540" t="s">
        <v>15746</v>
      </c>
      <c r="F10909" s="556">
        <v>35290000</v>
      </c>
      <c r="G10909" s="541">
        <v>2023</v>
      </c>
      <c r="H10909" s="542">
        <f>VLOOKUP(G10909,[3]잔가율!$B$3:$C$33,2,FALSE)</f>
        <v>0.82599999999999996</v>
      </c>
      <c r="I10909" s="552">
        <f t="shared" si="170"/>
        <v>29149540</v>
      </c>
    </row>
    <row r="10910" spans="1:9">
      <c r="A10910" s="539">
        <v>10909</v>
      </c>
      <c r="B10910" s="540" t="s">
        <v>8534</v>
      </c>
      <c r="C10910" s="540" t="s">
        <v>12384</v>
      </c>
      <c r="D10910" s="540" t="s">
        <v>2789</v>
      </c>
      <c r="E10910" s="540" t="s">
        <v>15747</v>
      </c>
      <c r="F10910" s="556">
        <v>35290000</v>
      </c>
      <c r="G10910" s="541">
        <v>2023</v>
      </c>
      <c r="H10910" s="542">
        <f>VLOOKUP(G10910,[3]잔가율!$B$3:$C$33,2,FALSE)</f>
        <v>0.82599999999999996</v>
      </c>
      <c r="I10910" s="552">
        <f t="shared" si="170"/>
        <v>29149540</v>
      </c>
    </row>
    <row r="10911" spans="1:9">
      <c r="A10911" s="539">
        <v>10910</v>
      </c>
      <c r="B10911" s="540" t="s">
        <v>8534</v>
      </c>
      <c r="C10911" s="540" t="s">
        <v>12384</v>
      </c>
      <c r="D10911" s="540" t="s">
        <v>2789</v>
      </c>
      <c r="E10911" s="540" t="s">
        <v>15748</v>
      </c>
      <c r="F10911" s="556">
        <v>40330000</v>
      </c>
      <c r="G10911" s="541">
        <v>2023</v>
      </c>
      <c r="H10911" s="542">
        <f>VLOOKUP(G10911,[3]잔가율!$B$3:$C$33,2,FALSE)</f>
        <v>0.82599999999999996</v>
      </c>
      <c r="I10911" s="552">
        <f t="shared" si="170"/>
        <v>33312580</v>
      </c>
    </row>
    <row r="10912" spans="1:9">
      <c r="A10912" s="539">
        <v>10911</v>
      </c>
      <c r="B10912" s="540" t="s">
        <v>8534</v>
      </c>
      <c r="C10912" s="540" t="s">
        <v>12384</v>
      </c>
      <c r="D10912" s="540" t="s">
        <v>2789</v>
      </c>
      <c r="E10912" s="540" t="s">
        <v>15749</v>
      </c>
      <c r="F10912" s="556">
        <v>35950000</v>
      </c>
      <c r="G10912" s="541">
        <v>2023</v>
      </c>
      <c r="H10912" s="542">
        <f>VLOOKUP(G10912,[3]잔가율!$B$3:$C$33,2,FALSE)</f>
        <v>0.82599999999999996</v>
      </c>
      <c r="I10912" s="552">
        <f t="shared" si="170"/>
        <v>29694700</v>
      </c>
    </row>
    <row r="10913" spans="1:9">
      <c r="A10913" s="539">
        <v>10912</v>
      </c>
      <c r="B10913" s="540" t="s">
        <v>8534</v>
      </c>
      <c r="C10913" s="540" t="s">
        <v>12384</v>
      </c>
      <c r="D10913" s="540" t="s">
        <v>2789</v>
      </c>
      <c r="E10913" s="540" t="s">
        <v>15750</v>
      </c>
      <c r="F10913" s="556">
        <v>35400000</v>
      </c>
      <c r="G10913" s="541">
        <v>2023</v>
      </c>
      <c r="H10913" s="542">
        <f>VLOOKUP(G10913,[3]잔가율!$B$3:$C$33,2,FALSE)</f>
        <v>0.82599999999999996</v>
      </c>
      <c r="I10913" s="552">
        <f t="shared" si="170"/>
        <v>29240400</v>
      </c>
    </row>
    <row r="10914" spans="1:9">
      <c r="A10914" s="539">
        <v>10913</v>
      </c>
      <c r="B10914" s="540" t="s">
        <v>8534</v>
      </c>
      <c r="C10914" s="540" t="s">
        <v>12384</v>
      </c>
      <c r="D10914" s="540" t="s">
        <v>2789</v>
      </c>
      <c r="E10914" s="540" t="s">
        <v>15751</v>
      </c>
      <c r="F10914" s="556">
        <v>40650000</v>
      </c>
      <c r="G10914" s="541">
        <v>2023</v>
      </c>
      <c r="H10914" s="542">
        <f>VLOOKUP(G10914,[3]잔가율!$B$3:$C$33,2,FALSE)</f>
        <v>0.82599999999999996</v>
      </c>
      <c r="I10914" s="552">
        <f t="shared" si="170"/>
        <v>33576900</v>
      </c>
    </row>
    <row r="10915" spans="1:9">
      <c r="A10915" s="539">
        <v>10914</v>
      </c>
      <c r="B10915" s="543" t="s">
        <v>8534</v>
      </c>
      <c r="C10915" s="543" t="s">
        <v>12384</v>
      </c>
      <c r="D10915" s="543" t="s">
        <v>2789</v>
      </c>
      <c r="E10915" s="543" t="s">
        <v>15752</v>
      </c>
      <c r="F10915" s="561">
        <v>36950000</v>
      </c>
      <c r="G10915" s="541">
        <v>2023</v>
      </c>
      <c r="H10915" s="542">
        <f>VLOOKUP(G10915,[3]잔가율!$B$3:$C$33,2,FALSE)</f>
        <v>0.82599999999999996</v>
      </c>
      <c r="I10915" s="552">
        <f t="shared" si="170"/>
        <v>30520700</v>
      </c>
    </row>
    <row r="10916" spans="1:9">
      <c r="A10916" s="539">
        <v>10915</v>
      </c>
      <c r="B10916" s="543" t="s">
        <v>8534</v>
      </c>
      <c r="C10916" s="543" t="s">
        <v>12384</v>
      </c>
      <c r="D10916" s="543" t="s">
        <v>2789</v>
      </c>
      <c r="E10916" s="543" t="s">
        <v>15753</v>
      </c>
      <c r="F10916" s="561">
        <v>35310000</v>
      </c>
      <c r="G10916" s="541">
        <v>2023</v>
      </c>
      <c r="H10916" s="542">
        <f>VLOOKUP(G10916,[3]잔가율!$B$3:$C$33,2,FALSE)</f>
        <v>0.82599999999999996</v>
      </c>
      <c r="I10916" s="552">
        <f t="shared" si="170"/>
        <v>29166060</v>
      </c>
    </row>
    <row r="10917" spans="1:9">
      <c r="A10917" s="539">
        <v>10916</v>
      </c>
      <c r="B10917" s="544" t="s">
        <v>8534</v>
      </c>
      <c r="C10917" s="544" t="s">
        <v>12384</v>
      </c>
      <c r="D10917" s="544" t="s">
        <v>2789</v>
      </c>
      <c r="E10917" s="544" t="s">
        <v>15754</v>
      </c>
      <c r="F10917" s="559">
        <v>41810000</v>
      </c>
      <c r="G10917" s="541">
        <v>2023</v>
      </c>
      <c r="H10917" s="542">
        <f>VLOOKUP(G10917,[3]잔가율!$B$3:$C$33,2,FALSE)</f>
        <v>0.82599999999999996</v>
      </c>
      <c r="I10917" s="552">
        <f t="shared" si="170"/>
        <v>34535060</v>
      </c>
    </row>
    <row r="10918" spans="1:9">
      <c r="A10918" s="539">
        <v>10917</v>
      </c>
      <c r="B10918" s="543" t="s">
        <v>8534</v>
      </c>
      <c r="C10918" s="543" t="s">
        <v>12384</v>
      </c>
      <c r="D10918" s="543" t="s">
        <v>2789</v>
      </c>
      <c r="E10918" s="543" t="s">
        <v>15755</v>
      </c>
      <c r="F10918" s="561">
        <v>42260000</v>
      </c>
      <c r="G10918" s="541">
        <v>2023</v>
      </c>
      <c r="H10918" s="542">
        <f>VLOOKUP(G10918,[3]잔가율!$B$3:$C$33,2,FALSE)</f>
        <v>0.82599999999999996</v>
      </c>
      <c r="I10918" s="552">
        <f t="shared" si="170"/>
        <v>34906760</v>
      </c>
    </row>
    <row r="10919" spans="1:9">
      <c r="A10919" s="539">
        <v>10918</v>
      </c>
      <c r="B10919" s="544" t="s">
        <v>8534</v>
      </c>
      <c r="C10919" s="544" t="s">
        <v>12384</v>
      </c>
      <c r="D10919" s="544" t="s">
        <v>2789</v>
      </c>
      <c r="E10919" s="544" t="s">
        <v>15756</v>
      </c>
      <c r="F10919" s="559">
        <v>44520000</v>
      </c>
      <c r="G10919" s="541">
        <v>2023</v>
      </c>
      <c r="H10919" s="542">
        <f>VLOOKUP(G10919,[3]잔가율!$B$3:$C$33,2,FALSE)</f>
        <v>0.82599999999999996</v>
      </c>
      <c r="I10919" s="552">
        <f t="shared" si="170"/>
        <v>36773520</v>
      </c>
    </row>
    <row r="10920" spans="1:9">
      <c r="A10920" s="539">
        <v>10919</v>
      </c>
      <c r="B10920" s="543" t="s">
        <v>8534</v>
      </c>
      <c r="C10920" s="543" t="s">
        <v>12384</v>
      </c>
      <c r="D10920" s="543" t="s">
        <v>2789</v>
      </c>
      <c r="E10920" s="543" t="s">
        <v>15757</v>
      </c>
      <c r="F10920" s="561">
        <v>45550000</v>
      </c>
      <c r="G10920" s="541">
        <v>2023</v>
      </c>
      <c r="H10920" s="542">
        <f>VLOOKUP(G10920,[3]잔가율!$B$3:$C$33,2,FALSE)</f>
        <v>0.82599999999999996</v>
      </c>
      <c r="I10920" s="552">
        <f t="shared" si="170"/>
        <v>37624300</v>
      </c>
    </row>
    <row r="10921" spans="1:9">
      <c r="A10921" s="539">
        <v>10920</v>
      </c>
      <c r="B10921" s="543" t="s">
        <v>8534</v>
      </c>
      <c r="C10921" s="543" t="s">
        <v>12384</v>
      </c>
      <c r="D10921" s="543" t="s">
        <v>2789</v>
      </c>
      <c r="E10921" s="543" t="s">
        <v>15758</v>
      </c>
      <c r="F10921" s="561">
        <v>36710000</v>
      </c>
      <c r="G10921" s="541">
        <v>2023</v>
      </c>
      <c r="H10921" s="542">
        <f>VLOOKUP(G10921,[3]잔가율!$B$3:$C$33,2,FALSE)</f>
        <v>0.82599999999999996</v>
      </c>
      <c r="I10921" s="552">
        <f t="shared" si="170"/>
        <v>30322460</v>
      </c>
    </row>
    <row r="10922" spans="1:9">
      <c r="A10922" s="539">
        <v>10921</v>
      </c>
      <c r="B10922" s="543" t="s">
        <v>8534</v>
      </c>
      <c r="C10922" s="543" t="s">
        <v>12384</v>
      </c>
      <c r="D10922" s="543" t="s">
        <v>2789</v>
      </c>
      <c r="E10922" s="543" t="s">
        <v>15759</v>
      </c>
      <c r="F10922" s="561">
        <v>35430000</v>
      </c>
      <c r="G10922" s="541">
        <v>2023</v>
      </c>
      <c r="H10922" s="542">
        <f>VLOOKUP(G10922,[3]잔가율!$B$3:$C$33,2,FALSE)</f>
        <v>0.82599999999999996</v>
      </c>
      <c r="I10922" s="552">
        <f t="shared" si="170"/>
        <v>29265180</v>
      </c>
    </row>
    <row r="10923" spans="1:9">
      <c r="A10923" s="539">
        <v>10922</v>
      </c>
      <c r="B10923" s="543" t="s">
        <v>8534</v>
      </c>
      <c r="C10923" s="543" t="s">
        <v>12384</v>
      </c>
      <c r="D10923" s="543" t="s">
        <v>2789</v>
      </c>
      <c r="E10923" s="543" t="s">
        <v>15760</v>
      </c>
      <c r="F10923" s="561">
        <v>41020000</v>
      </c>
      <c r="G10923" s="541">
        <v>2023</v>
      </c>
      <c r="H10923" s="542">
        <f>VLOOKUP(G10923,[3]잔가율!$B$3:$C$33,2,FALSE)</f>
        <v>0.82599999999999996</v>
      </c>
      <c r="I10923" s="552">
        <f t="shared" si="170"/>
        <v>33882520</v>
      </c>
    </row>
    <row r="10924" spans="1:9">
      <c r="A10924" s="539">
        <v>10923</v>
      </c>
      <c r="B10924" s="543" t="s">
        <v>8534</v>
      </c>
      <c r="C10924" s="543" t="s">
        <v>12384</v>
      </c>
      <c r="D10924" s="543" t="s">
        <v>2789</v>
      </c>
      <c r="E10924" s="543" t="s">
        <v>15761</v>
      </c>
      <c r="F10924" s="561">
        <v>40870000</v>
      </c>
      <c r="G10924" s="541">
        <v>2023</v>
      </c>
      <c r="H10924" s="542">
        <f>VLOOKUP(G10924,[3]잔가율!$B$3:$C$33,2,FALSE)</f>
        <v>0.82599999999999996</v>
      </c>
      <c r="I10924" s="552">
        <f t="shared" si="170"/>
        <v>33758620</v>
      </c>
    </row>
    <row r="10925" spans="1:9">
      <c r="A10925" s="539">
        <v>10924</v>
      </c>
      <c r="B10925" s="543" t="s">
        <v>8534</v>
      </c>
      <c r="C10925" s="543" t="s">
        <v>12384</v>
      </c>
      <c r="D10925" s="543" t="s">
        <v>2789</v>
      </c>
      <c r="E10925" s="543" t="s">
        <v>15762</v>
      </c>
      <c r="F10925" s="561">
        <v>45750000</v>
      </c>
      <c r="G10925" s="541">
        <v>2023</v>
      </c>
      <c r="H10925" s="542">
        <f>VLOOKUP(G10925,[3]잔가율!$B$3:$C$33,2,FALSE)</f>
        <v>0.82599999999999996</v>
      </c>
      <c r="I10925" s="552">
        <f t="shared" si="170"/>
        <v>37789500</v>
      </c>
    </row>
    <row r="10926" spans="1:9">
      <c r="A10926" s="539">
        <v>10925</v>
      </c>
      <c r="B10926" s="543" t="s">
        <v>8534</v>
      </c>
      <c r="C10926" s="543" t="s">
        <v>12384</v>
      </c>
      <c r="D10926" s="543" t="s">
        <v>2789</v>
      </c>
      <c r="E10926" s="543" t="s">
        <v>15763</v>
      </c>
      <c r="F10926" s="561">
        <v>43630000</v>
      </c>
      <c r="G10926" s="541">
        <v>2023</v>
      </c>
      <c r="H10926" s="542">
        <f>VLOOKUP(G10926,[3]잔가율!$B$3:$C$33,2,FALSE)</f>
        <v>0.82599999999999996</v>
      </c>
      <c r="I10926" s="552">
        <f t="shared" si="170"/>
        <v>36038380</v>
      </c>
    </row>
    <row r="10927" spans="1:9">
      <c r="A10927" s="539">
        <v>10926</v>
      </c>
      <c r="B10927" s="543" t="s">
        <v>8534</v>
      </c>
      <c r="C10927" s="543" t="s">
        <v>12384</v>
      </c>
      <c r="D10927" s="543" t="s">
        <v>2789</v>
      </c>
      <c r="E10927" s="543" t="s">
        <v>15764</v>
      </c>
      <c r="F10927" s="561">
        <v>37490000</v>
      </c>
      <c r="G10927" s="541">
        <v>2023</v>
      </c>
      <c r="H10927" s="542">
        <f>VLOOKUP(G10927,[3]잔가율!$B$3:$C$33,2,FALSE)</f>
        <v>0.82599999999999996</v>
      </c>
      <c r="I10927" s="552">
        <f t="shared" si="170"/>
        <v>30966740</v>
      </c>
    </row>
    <row r="10928" spans="1:9">
      <c r="A10928" s="539">
        <v>10927</v>
      </c>
      <c r="B10928" s="543" t="s">
        <v>8534</v>
      </c>
      <c r="C10928" s="543" t="s">
        <v>12384</v>
      </c>
      <c r="D10928" s="543" t="s">
        <v>2789</v>
      </c>
      <c r="E10928" s="543" t="s">
        <v>15765</v>
      </c>
      <c r="F10928" s="561">
        <v>36150000</v>
      </c>
      <c r="G10928" s="541">
        <v>2023</v>
      </c>
      <c r="H10928" s="542">
        <f>VLOOKUP(G10928,[3]잔가율!$B$3:$C$33,2,FALSE)</f>
        <v>0.82599999999999996</v>
      </c>
      <c r="I10928" s="552">
        <f t="shared" si="170"/>
        <v>29859900</v>
      </c>
    </row>
    <row r="10929" spans="1:9">
      <c r="A10929" s="539">
        <v>10928</v>
      </c>
      <c r="B10929" s="543" t="s">
        <v>8534</v>
      </c>
      <c r="C10929" s="543" t="s">
        <v>12384</v>
      </c>
      <c r="D10929" s="543" t="s">
        <v>2789</v>
      </c>
      <c r="E10929" s="543" t="s">
        <v>15766</v>
      </c>
      <c r="F10929" s="561">
        <v>43490000</v>
      </c>
      <c r="G10929" s="541">
        <v>2023</v>
      </c>
      <c r="H10929" s="542">
        <f>VLOOKUP(G10929,[3]잔가율!$B$3:$C$33,2,FALSE)</f>
        <v>0.82599999999999996</v>
      </c>
      <c r="I10929" s="552">
        <f t="shared" si="170"/>
        <v>35922740</v>
      </c>
    </row>
    <row r="10930" spans="1:9">
      <c r="A10930" s="539">
        <v>10929</v>
      </c>
      <c r="B10930" s="543" t="s">
        <v>8534</v>
      </c>
      <c r="C10930" s="543" t="s">
        <v>12384</v>
      </c>
      <c r="D10930" s="543" t="s">
        <v>2789</v>
      </c>
      <c r="E10930" s="543" t="s">
        <v>15767</v>
      </c>
      <c r="F10930" s="561">
        <v>40600000</v>
      </c>
      <c r="G10930" s="541">
        <v>2023</v>
      </c>
      <c r="H10930" s="542">
        <f>VLOOKUP(G10930,[3]잔가율!$B$3:$C$33,2,FALSE)</f>
        <v>0.82599999999999996</v>
      </c>
      <c r="I10930" s="552">
        <f t="shared" si="170"/>
        <v>33535600</v>
      </c>
    </row>
    <row r="10931" spans="1:9">
      <c r="A10931" s="539">
        <v>10930</v>
      </c>
      <c r="B10931" s="543" t="s">
        <v>8534</v>
      </c>
      <c r="C10931" s="543" t="s">
        <v>12384</v>
      </c>
      <c r="D10931" s="543" t="s">
        <v>2789</v>
      </c>
      <c r="E10931" s="543" t="s">
        <v>15768</v>
      </c>
      <c r="F10931" s="561">
        <v>42990000</v>
      </c>
      <c r="G10931" s="541">
        <v>2023</v>
      </c>
      <c r="H10931" s="542">
        <f>VLOOKUP(G10931,[3]잔가율!$B$3:$C$33,2,FALSE)</f>
        <v>0.82599999999999996</v>
      </c>
      <c r="I10931" s="552">
        <f t="shared" si="170"/>
        <v>35509740</v>
      </c>
    </row>
    <row r="10932" spans="1:9">
      <c r="A10932" s="539">
        <v>10931</v>
      </c>
      <c r="B10932" s="543" t="s">
        <v>8534</v>
      </c>
      <c r="C10932" s="543" t="s">
        <v>12384</v>
      </c>
      <c r="D10932" s="543" t="s">
        <v>2789</v>
      </c>
      <c r="E10932" s="543" t="s">
        <v>15769</v>
      </c>
      <c r="F10932" s="561">
        <v>43660000</v>
      </c>
      <c r="G10932" s="541">
        <v>2023</v>
      </c>
      <c r="H10932" s="542">
        <f>VLOOKUP(G10932,[3]잔가율!$B$3:$C$33,2,FALSE)</f>
        <v>0.82599999999999996</v>
      </c>
      <c r="I10932" s="552">
        <f t="shared" si="170"/>
        <v>36063160</v>
      </c>
    </row>
    <row r="10933" spans="1:9">
      <c r="A10933" s="539">
        <v>10932</v>
      </c>
      <c r="B10933" s="540" t="s">
        <v>8534</v>
      </c>
      <c r="C10933" s="540" t="s">
        <v>12384</v>
      </c>
      <c r="D10933" s="540" t="s">
        <v>2789</v>
      </c>
      <c r="E10933" s="540" t="s">
        <v>15770</v>
      </c>
      <c r="F10933" s="556">
        <v>31850000</v>
      </c>
      <c r="G10933" s="541">
        <v>2023</v>
      </c>
      <c r="H10933" s="542">
        <f>VLOOKUP(G10933,[3]잔가율!$B$3:$C$33,2,FALSE)</f>
        <v>0.82599999999999996</v>
      </c>
      <c r="I10933" s="552">
        <f t="shared" si="170"/>
        <v>26308100</v>
      </c>
    </row>
    <row r="10934" spans="1:9">
      <c r="A10934" s="539">
        <v>10933</v>
      </c>
      <c r="B10934" s="540" t="s">
        <v>8534</v>
      </c>
      <c r="C10934" s="540" t="s">
        <v>12384</v>
      </c>
      <c r="D10934" s="540" t="s">
        <v>2789</v>
      </c>
      <c r="E10934" s="540" t="s">
        <v>15771</v>
      </c>
      <c r="F10934" s="556">
        <v>31850000</v>
      </c>
      <c r="G10934" s="541">
        <v>2023</v>
      </c>
      <c r="H10934" s="542">
        <f>VLOOKUP(G10934,[3]잔가율!$B$3:$C$33,2,FALSE)</f>
        <v>0.82599999999999996</v>
      </c>
      <c r="I10934" s="552">
        <f t="shared" si="170"/>
        <v>26308100</v>
      </c>
    </row>
    <row r="10935" spans="1:9">
      <c r="A10935" s="539">
        <v>10934</v>
      </c>
      <c r="B10935" s="540" t="s">
        <v>8534</v>
      </c>
      <c r="C10935" s="540" t="s">
        <v>12384</v>
      </c>
      <c r="D10935" s="540" t="s">
        <v>2789</v>
      </c>
      <c r="E10935" s="540" t="s">
        <v>15772</v>
      </c>
      <c r="F10935" s="556">
        <v>36900000</v>
      </c>
      <c r="G10935" s="541">
        <v>2023</v>
      </c>
      <c r="H10935" s="542">
        <f>VLOOKUP(G10935,[3]잔가율!$B$3:$C$33,2,FALSE)</f>
        <v>0.82599999999999996</v>
      </c>
      <c r="I10935" s="552">
        <f t="shared" si="170"/>
        <v>30479400</v>
      </c>
    </row>
    <row r="10936" spans="1:9">
      <c r="A10936" s="539">
        <v>10935</v>
      </c>
      <c r="B10936" s="540" t="s">
        <v>8534</v>
      </c>
      <c r="C10936" s="540" t="s">
        <v>12384</v>
      </c>
      <c r="D10936" s="540" t="s">
        <v>2789</v>
      </c>
      <c r="E10936" s="540" t="s">
        <v>15773</v>
      </c>
      <c r="F10936" s="556">
        <v>32450000</v>
      </c>
      <c r="G10936" s="541">
        <v>2023</v>
      </c>
      <c r="H10936" s="542">
        <f>VLOOKUP(G10936,[3]잔가율!$B$3:$C$33,2,FALSE)</f>
        <v>0.82599999999999996</v>
      </c>
      <c r="I10936" s="552">
        <f t="shared" si="170"/>
        <v>26803700</v>
      </c>
    </row>
    <row r="10937" spans="1:9">
      <c r="A10937" s="539">
        <v>10936</v>
      </c>
      <c r="B10937" s="540" t="s">
        <v>8534</v>
      </c>
      <c r="C10937" s="540" t="s">
        <v>12384</v>
      </c>
      <c r="D10937" s="540" t="s">
        <v>2789</v>
      </c>
      <c r="E10937" s="540" t="s">
        <v>15774</v>
      </c>
      <c r="F10937" s="556">
        <v>32020000</v>
      </c>
      <c r="G10937" s="541">
        <v>2023</v>
      </c>
      <c r="H10937" s="542">
        <f>VLOOKUP(G10937,[3]잔가율!$B$3:$C$33,2,FALSE)</f>
        <v>0.82599999999999996</v>
      </c>
      <c r="I10937" s="552">
        <f t="shared" si="170"/>
        <v>26448520</v>
      </c>
    </row>
    <row r="10938" spans="1:9" ht="17.25" thickBot="1">
      <c r="A10938" s="539">
        <v>10937</v>
      </c>
      <c r="B10938" s="540" t="s">
        <v>8534</v>
      </c>
      <c r="C10938" s="540" t="s">
        <v>12384</v>
      </c>
      <c r="D10938" s="540" t="s">
        <v>2789</v>
      </c>
      <c r="E10938" s="540" t="s">
        <v>15775</v>
      </c>
      <c r="F10938" s="556">
        <v>32450000</v>
      </c>
      <c r="G10938" s="541">
        <v>2023</v>
      </c>
      <c r="H10938" s="542">
        <f>VLOOKUP(G10938,[3]잔가율!$B$3:$C$33,2,FALSE)</f>
        <v>0.82599999999999996</v>
      </c>
      <c r="I10938" s="552">
        <f t="shared" si="170"/>
        <v>26803700</v>
      </c>
    </row>
    <row r="10939" spans="1:9">
      <c r="A10939" s="539">
        <v>10938</v>
      </c>
      <c r="B10939" s="545" t="s">
        <v>8534</v>
      </c>
      <c r="C10939" s="545" t="s">
        <v>12384</v>
      </c>
      <c r="D10939" s="545" t="s">
        <v>2789</v>
      </c>
      <c r="E10939" s="545" t="s">
        <v>15776</v>
      </c>
      <c r="F10939" s="563">
        <v>33070000</v>
      </c>
      <c r="G10939" s="546">
        <v>2023</v>
      </c>
      <c r="H10939" s="547">
        <f>VLOOKUP(G10939,[3]잔가율!$B$3:$C$33,2,FALSE)</f>
        <v>0.82599999999999996</v>
      </c>
      <c r="I10939" s="553">
        <f t="shared" si="170"/>
        <v>27315820</v>
      </c>
    </row>
    <row r="10940" spans="1:9">
      <c r="A10940" s="539">
        <v>10939</v>
      </c>
      <c r="B10940" s="544" t="s">
        <v>8534</v>
      </c>
      <c r="C10940" s="544" t="s">
        <v>12384</v>
      </c>
      <c r="D10940" s="544" t="s">
        <v>2789</v>
      </c>
      <c r="E10940" s="544" t="s">
        <v>15777</v>
      </c>
      <c r="F10940" s="559">
        <v>38830000</v>
      </c>
      <c r="G10940" s="541">
        <v>2023</v>
      </c>
      <c r="H10940" s="542">
        <f>VLOOKUP(G10940,[3]잔가율!$B$3:$C$33,2,FALSE)</f>
        <v>0.82599999999999996</v>
      </c>
      <c r="I10940" s="552">
        <f t="shared" si="170"/>
        <v>32073580</v>
      </c>
    </row>
    <row r="10941" spans="1:9">
      <c r="A10941" s="539">
        <v>10940</v>
      </c>
      <c r="B10941" s="544" t="s">
        <v>8534</v>
      </c>
      <c r="C10941" s="544" t="s">
        <v>12384</v>
      </c>
      <c r="D10941" s="544" t="s">
        <v>2789</v>
      </c>
      <c r="E10941" s="544" t="s">
        <v>15778</v>
      </c>
      <c r="F10941" s="559">
        <v>41240000</v>
      </c>
      <c r="G10941" s="541">
        <v>2023</v>
      </c>
      <c r="H10941" s="542">
        <f>VLOOKUP(G10941,[3]잔가율!$B$3:$C$33,2,FALSE)</f>
        <v>0.82599999999999996</v>
      </c>
      <c r="I10941" s="552">
        <f t="shared" si="170"/>
        <v>34064240</v>
      </c>
    </row>
    <row r="10942" spans="1:9">
      <c r="A10942" s="539">
        <v>10941</v>
      </c>
      <c r="B10942" s="544" t="s">
        <v>8534</v>
      </c>
      <c r="C10942" s="544" t="s">
        <v>12384</v>
      </c>
      <c r="D10942" s="544" t="s">
        <v>2789</v>
      </c>
      <c r="E10942" s="544" t="s">
        <v>15779</v>
      </c>
      <c r="F10942" s="559">
        <v>42070000</v>
      </c>
      <c r="G10942" s="541">
        <v>2023</v>
      </c>
      <c r="H10942" s="542">
        <f>VLOOKUP(G10942,[3]잔가율!$B$3:$C$33,2,FALSE)</f>
        <v>0.82599999999999996</v>
      </c>
      <c r="I10942" s="552">
        <f t="shared" si="170"/>
        <v>34749820</v>
      </c>
    </row>
    <row r="10943" spans="1:9">
      <c r="A10943" s="539">
        <v>10942</v>
      </c>
      <c r="B10943" s="544" t="s">
        <v>8534</v>
      </c>
      <c r="C10943" s="544" t="s">
        <v>12384</v>
      </c>
      <c r="D10943" s="544" t="s">
        <v>2789</v>
      </c>
      <c r="E10943" s="544" t="s">
        <v>15780</v>
      </c>
      <c r="F10943" s="559">
        <v>43150000</v>
      </c>
      <c r="G10943" s="541">
        <v>2023</v>
      </c>
      <c r="H10943" s="542">
        <f>VLOOKUP(G10943,[3]잔가율!$B$3:$C$33,2,FALSE)</f>
        <v>0.82599999999999996</v>
      </c>
      <c r="I10943" s="552">
        <f t="shared" si="170"/>
        <v>35641900</v>
      </c>
    </row>
    <row r="10944" spans="1:9">
      <c r="A10944" s="539">
        <v>10943</v>
      </c>
      <c r="B10944" s="544" t="s">
        <v>8534</v>
      </c>
      <c r="C10944" s="544" t="s">
        <v>12384</v>
      </c>
      <c r="D10944" s="544" t="s">
        <v>2789</v>
      </c>
      <c r="E10944" s="544" t="s">
        <v>15781</v>
      </c>
      <c r="F10944" s="559">
        <v>34790000</v>
      </c>
      <c r="G10944" s="541">
        <v>2023</v>
      </c>
      <c r="H10944" s="542">
        <f>VLOOKUP(G10944,[3]잔가율!$B$3:$C$33,2,FALSE)</f>
        <v>0.82599999999999996</v>
      </c>
      <c r="I10944" s="552">
        <f t="shared" si="170"/>
        <v>28736540</v>
      </c>
    </row>
    <row r="10945" spans="1:9">
      <c r="A10945" s="539">
        <v>10944</v>
      </c>
      <c r="B10945" s="544" t="s">
        <v>8534</v>
      </c>
      <c r="C10945" s="544" t="s">
        <v>12384</v>
      </c>
      <c r="D10945" s="544" t="s">
        <v>2789</v>
      </c>
      <c r="E10945" s="544" t="s">
        <v>15782</v>
      </c>
      <c r="F10945" s="559">
        <v>33340000</v>
      </c>
      <c r="G10945" s="541">
        <v>2023</v>
      </c>
      <c r="H10945" s="542">
        <f>VLOOKUP(G10945,[3]잔가율!$B$3:$C$33,2,FALSE)</f>
        <v>0.82599999999999996</v>
      </c>
      <c r="I10945" s="552">
        <f t="shared" si="170"/>
        <v>27538840</v>
      </c>
    </row>
    <row r="10946" spans="1:9">
      <c r="A10946" s="539">
        <v>10945</v>
      </c>
      <c r="B10946" s="544" t="s">
        <v>8534</v>
      </c>
      <c r="C10946" s="544" t="s">
        <v>12384</v>
      </c>
      <c r="D10946" s="544" t="s">
        <v>2789</v>
      </c>
      <c r="E10946" s="544" t="s">
        <v>15783</v>
      </c>
      <c r="F10946" s="559">
        <v>40330000</v>
      </c>
      <c r="G10946" s="541">
        <v>2023</v>
      </c>
      <c r="H10946" s="542">
        <f>VLOOKUP(G10946,[3]잔가율!$B$3:$C$33,2,FALSE)</f>
        <v>0.82599999999999996</v>
      </c>
      <c r="I10946" s="552">
        <f t="shared" ref="I10946:I11009" si="171">ROUNDDOWN(F10946*H10946,0)</f>
        <v>33312580</v>
      </c>
    </row>
    <row r="10947" spans="1:9">
      <c r="A10947" s="539">
        <v>10946</v>
      </c>
      <c r="B10947" s="544" t="s">
        <v>8534</v>
      </c>
      <c r="C10947" s="544" t="s">
        <v>12384</v>
      </c>
      <c r="D10947" s="544" t="s">
        <v>2789</v>
      </c>
      <c r="E10947" s="544" t="s">
        <v>15784</v>
      </c>
      <c r="F10947" s="559">
        <v>38540000</v>
      </c>
      <c r="G10947" s="541">
        <v>2023</v>
      </c>
      <c r="H10947" s="542">
        <f>VLOOKUP(G10947,[3]잔가율!$B$3:$C$33,2,FALSE)</f>
        <v>0.82599999999999996</v>
      </c>
      <c r="I10947" s="552">
        <f t="shared" si="171"/>
        <v>31834040</v>
      </c>
    </row>
    <row r="10948" spans="1:9">
      <c r="A10948" s="539">
        <v>10947</v>
      </c>
      <c r="B10948" s="544" t="s">
        <v>8534</v>
      </c>
      <c r="C10948" s="544" t="s">
        <v>12384</v>
      </c>
      <c r="D10948" s="544" t="s">
        <v>2789</v>
      </c>
      <c r="E10948" s="544" t="s">
        <v>15785</v>
      </c>
      <c r="F10948" s="559">
        <v>42800000</v>
      </c>
      <c r="G10948" s="541">
        <v>2023</v>
      </c>
      <c r="H10948" s="542">
        <f>VLOOKUP(G10948,[3]잔가율!$B$3:$C$33,2,FALSE)</f>
        <v>0.82599999999999996</v>
      </c>
      <c r="I10948" s="552">
        <f t="shared" si="171"/>
        <v>35352800</v>
      </c>
    </row>
    <row r="10949" spans="1:9">
      <c r="A10949" s="539">
        <v>10948</v>
      </c>
      <c r="B10949" s="544" t="s">
        <v>8534</v>
      </c>
      <c r="C10949" s="544" t="s">
        <v>12384</v>
      </c>
      <c r="D10949" s="544" t="s">
        <v>2789</v>
      </c>
      <c r="E10949" s="544" t="s">
        <v>15786</v>
      </c>
      <c r="F10949" s="559">
        <v>42090000</v>
      </c>
      <c r="G10949" s="541">
        <v>2023</v>
      </c>
      <c r="H10949" s="542">
        <f>VLOOKUP(G10949,[3]잔가율!$B$3:$C$33,2,FALSE)</f>
        <v>0.82599999999999996</v>
      </c>
      <c r="I10949" s="552">
        <f t="shared" si="171"/>
        <v>34766340</v>
      </c>
    </row>
    <row r="10950" spans="1:9">
      <c r="A10950" s="539">
        <v>10949</v>
      </c>
      <c r="B10950" s="540" t="s">
        <v>8534</v>
      </c>
      <c r="C10950" s="540" t="s">
        <v>12384</v>
      </c>
      <c r="D10950" s="540" t="s">
        <v>2789</v>
      </c>
      <c r="E10950" s="540" t="s">
        <v>15787</v>
      </c>
      <c r="F10950" s="556">
        <v>33950000</v>
      </c>
      <c r="G10950" s="541">
        <v>2023</v>
      </c>
      <c r="H10950" s="542">
        <f>VLOOKUP(G10950,[3]잔가율!$B$3:$C$33,2,FALSE)</f>
        <v>0.82599999999999996</v>
      </c>
      <c r="I10950" s="552">
        <f t="shared" si="171"/>
        <v>28042700</v>
      </c>
    </row>
    <row r="10951" spans="1:9">
      <c r="A10951" s="539">
        <v>10950</v>
      </c>
      <c r="B10951" s="540" t="s">
        <v>8534</v>
      </c>
      <c r="C10951" s="540" t="s">
        <v>12384</v>
      </c>
      <c r="D10951" s="540" t="s">
        <v>2789</v>
      </c>
      <c r="E10951" s="540" t="s">
        <v>15788</v>
      </c>
      <c r="F10951" s="556">
        <v>33950000</v>
      </c>
      <c r="G10951" s="541">
        <v>2023</v>
      </c>
      <c r="H10951" s="542">
        <f>VLOOKUP(G10951,[3]잔가율!$B$3:$C$33,2,FALSE)</f>
        <v>0.82599999999999996</v>
      </c>
      <c r="I10951" s="552">
        <f t="shared" si="171"/>
        <v>28042700</v>
      </c>
    </row>
    <row r="10952" spans="1:9">
      <c r="A10952" s="539">
        <v>10951</v>
      </c>
      <c r="B10952" s="540" t="s">
        <v>8534</v>
      </c>
      <c r="C10952" s="540" t="s">
        <v>12384</v>
      </c>
      <c r="D10952" s="540" t="s">
        <v>2789</v>
      </c>
      <c r="E10952" s="540" t="s">
        <v>15789</v>
      </c>
      <c r="F10952" s="556">
        <v>39000000</v>
      </c>
      <c r="G10952" s="541">
        <v>2023</v>
      </c>
      <c r="H10952" s="542">
        <f>VLOOKUP(G10952,[3]잔가율!$B$3:$C$33,2,FALSE)</f>
        <v>0.82599999999999996</v>
      </c>
      <c r="I10952" s="552">
        <f t="shared" si="171"/>
        <v>32214000</v>
      </c>
    </row>
    <row r="10953" spans="1:9">
      <c r="A10953" s="539">
        <v>10952</v>
      </c>
      <c r="B10953" s="540" t="s">
        <v>8534</v>
      </c>
      <c r="C10953" s="540" t="s">
        <v>12384</v>
      </c>
      <c r="D10953" s="540" t="s">
        <v>2789</v>
      </c>
      <c r="E10953" s="540" t="s">
        <v>15790</v>
      </c>
      <c r="F10953" s="556">
        <v>34590000</v>
      </c>
      <c r="G10953" s="541">
        <v>2023</v>
      </c>
      <c r="H10953" s="542">
        <f>VLOOKUP(G10953,[3]잔가율!$B$3:$C$33,2,FALSE)</f>
        <v>0.82599999999999996</v>
      </c>
      <c r="I10953" s="552">
        <f t="shared" si="171"/>
        <v>28571340</v>
      </c>
    </row>
    <row r="10954" spans="1:9">
      <c r="A10954" s="539">
        <v>10953</v>
      </c>
      <c r="B10954" s="540" t="s">
        <v>8534</v>
      </c>
      <c r="C10954" s="540" t="s">
        <v>16684</v>
      </c>
      <c r="D10954" s="540" t="s">
        <v>2789</v>
      </c>
      <c r="E10954" s="540" t="s">
        <v>15791</v>
      </c>
      <c r="F10954" s="556">
        <v>34100000</v>
      </c>
      <c r="G10954" s="541">
        <v>2023</v>
      </c>
      <c r="H10954" s="542">
        <f>VLOOKUP(G10954,[3]잔가율!$B$3:$C$33,2,FALSE)</f>
        <v>0.82599999999999996</v>
      </c>
      <c r="I10954" s="552">
        <f t="shared" si="171"/>
        <v>28166600</v>
      </c>
    </row>
    <row r="10955" spans="1:9">
      <c r="A10955" s="539">
        <v>10954</v>
      </c>
      <c r="B10955" s="540" t="s">
        <v>8534</v>
      </c>
      <c r="C10955" s="540" t="s">
        <v>12384</v>
      </c>
      <c r="D10955" s="540" t="s">
        <v>2789</v>
      </c>
      <c r="E10955" s="540" t="s">
        <v>15792</v>
      </c>
      <c r="F10955" s="556">
        <v>39720000</v>
      </c>
      <c r="G10955" s="541">
        <v>2023</v>
      </c>
      <c r="H10955" s="542">
        <f>VLOOKUP(G10955,[3]잔가율!$B$3:$C$33,2,FALSE)</f>
        <v>0.82599999999999996</v>
      </c>
      <c r="I10955" s="552">
        <f t="shared" si="171"/>
        <v>32808720</v>
      </c>
    </row>
    <row r="10956" spans="1:9">
      <c r="A10956" s="539">
        <v>10955</v>
      </c>
      <c r="B10956" s="544" t="s">
        <v>8534</v>
      </c>
      <c r="C10956" s="544" t="s">
        <v>12384</v>
      </c>
      <c r="D10956" s="544" t="s">
        <v>2789</v>
      </c>
      <c r="E10956" s="544" t="s">
        <v>15793</v>
      </c>
      <c r="F10956" s="559">
        <v>36930000</v>
      </c>
      <c r="G10956" s="541">
        <v>2023</v>
      </c>
      <c r="H10956" s="542">
        <f>VLOOKUP(G10956,[3]잔가율!$B$3:$C$33,2,FALSE)</f>
        <v>0.82599999999999996</v>
      </c>
      <c r="I10956" s="552">
        <f t="shared" si="171"/>
        <v>30504180</v>
      </c>
    </row>
    <row r="10957" spans="1:9">
      <c r="A10957" s="539">
        <v>10956</v>
      </c>
      <c r="B10957" s="544" t="s">
        <v>8534</v>
      </c>
      <c r="C10957" s="544" t="s">
        <v>12384</v>
      </c>
      <c r="D10957" s="544" t="s">
        <v>2789</v>
      </c>
      <c r="E10957" s="544" t="s">
        <v>15794</v>
      </c>
      <c r="F10957" s="559">
        <v>34900000</v>
      </c>
      <c r="G10957" s="541">
        <v>2023</v>
      </c>
      <c r="H10957" s="542">
        <f>VLOOKUP(G10957,[3]잔가율!$B$3:$C$33,2,FALSE)</f>
        <v>0.82599999999999996</v>
      </c>
      <c r="I10957" s="552">
        <f t="shared" si="171"/>
        <v>28827400</v>
      </c>
    </row>
    <row r="10958" spans="1:9">
      <c r="A10958" s="539">
        <v>10957</v>
      </c>
      <c r="B10958" s="544" t="s">
        <v>8534</v>
      </c>
      <c r="C10958" s="544" t="s">
        <v>12384</v>
      </c>
      <c r="D10958" s="544" t="s">
        <v>2789</v>
      </c>
      <c r="E10958" s="544" t="s">
        <v>15795</v>
      </c>
      <c r="F10958" s="559">
        <v>41530000</v>
      </c>
      <c r="G10958" s="541">
        <v>2023</v>
      </c>
      <c r="H10958" s="542">
        <f>VLOOKUP(G10958,[3]잔가율!$B$3:$C$33,2,FALSE)</f>
        <v>0.82599999999999996</v>
      </c>
      <c r="I10958" s="552">
        <f t="shared" si="171"/>
        <v>34303780</v>
      </c>
    </row>
    <row r="10959" spans="1:9">
      <c r="A10959" s="539">
        <v>10958</v>
      </c>
      <c r="B10959" s="544" t="s">
        <v>8534</v>
      </c>
      <c r="C10959" s="544" t="s">
        <v>12384</v>
      </c>
      <c r="D10959" s="544" t="s">
        <v>2789</v>
      </c>
      <c r="E10959" s="544" t="s">
        <v>15796</v>
      </c>
      <c r="F10959" s="559">
        <v>44940000</v>
      </c>
      <c r="G10959" s="541">
        <v>2023</v>
      </c>
      <c r="H10959" s="542">
        <f>VLOOKUP(G10959,[3]잔가율!$B$3:$C$33,2,FALSE)</f>
        <v>0.82599999999999996</v>
      </c>
      <c r="I10959" s="552">
        <f t="shared" si="171"/>
        <v>37120440</v>
      </c>
    </row>
    <row r="10960" spans="1:9">
      <c r="A10960" s="539">
        <v>10959</v>
      </c>
      <c r="B10960" s="544" t="s">
        <v>8534</v>
      </c>
      <c r="C10960" s="544" t="s">
        <v>12384</v>
      </c>
      <c r="D10960" s="544" t="s">
        <v>2789</v>
      </c>
      <c r="E10960" s="544" t="s">
        <v>15797</v>
      </c>
      <c r="F10960" s="559">
        <v>47280000</v>
      </c>
      <c r="G10960" s="541">
        <v>2023</v>
      </c>
      <c r="H10960" s="542">
        <f>VLOOKUP(G10960,[3]잔가율!$B$3:$C$33,2,FALSE)</f>
        <v>0.82599999999999996</v>
      </c>
      <c r="I10960" s="552">
        <f t="shared" si="171"/>
        <v>39053280</v>
      </c>
    </row>
    <row r="10961" spans="1:9">
      <c r="A10961" s="539">
        <v>10960</v>
      </c>
      <c r="B10961" s="544" t="s">
        <v>8534</v>
      </c>
      <c r="C10961" s="544" t="s">
        <v>12384</v>
      </c>
      <c r="D10961" s="544" t="s">
        <v>2789</v>
      </c>
      <c r="E10961" s="544" t="s">
        <v>15798</v>
      </c>
      <c r="F10961" s="559">
        <v>36630000</v>
      </c>
      <c r="G10961" s="541">
        <v>2023</v>
      </c>
      <c r="H10961" s="542">
        <f>VLOOKUP(G10961,[3]잔가율!$B$3:$C$33,2,FALSE)</f>
        <v>0.82599999999999996</v>
      </c>
      <c r="I10961" s="552">
        <f t="shared" si="171"/>
        <v>30256380</v>
      </c>
    </row>
    <row r="10962" spans="1:9">
      <c r="A10962" s="539">
        <v>10961</v>
      </c>
      <c r="B10962" s="544" t="s">
        <v>8534</v>
      </c>
      <c r="C10962" s="544" t="s">
        <v>12384</v>
      </c>
      <c r="D10962" s="544" t="s">
        <v>2789</v>
      </c>
      <c r="E10962" s="544" t="s">
        <v>15799</v>
      </c>
      <c r="F10962" s="559">
        <v>35090000</v>
      </c>
      <c r="G10962" s="541">
        <v>2023</v>
      </c>
      <c r="H10962" s="542">
        <f>VLOOKUP(G10962,[3]잔가율!$B$3:$C$33,2,FALSE)</f>
        <v>0.82599999999999996</v>
      </c>
      <c r="I10962" s="552">
        <f t="shared" si="171"/>
        <v>28984340</v>
      </c>
    </row>
    <row r="10963" spans="1:9">
      <c r="A10963" s="539">
        <v>10962</v>
      </c>
      <c r="B10963" s="544" t="s">
        <v>8534</v>
      </c>
      <c r="C10963" s="544" t="s">
        <v>12384</v>
      </c>
      <c r="D10963" s="544" t="s">
        <v>2789</v>
      </c>
      <c r="E10963" s="544" t="s">
        <v>15800</v>
      </c>
      <c r="F10963" s="559">
        <v>40710000</v>
      </c>
      <c r="G10963" s="541">
        <v>2023</v>
      </c>
      <c r="H10963" s="542">
        <f>VLOOKUP(G10963,[3]잔가율!$B$3:$C$33,2,FALSE)</f>
        <v>0.82599999999999996</v>
      </c>
      <c r="I10963" s="552">
        <f t="shared" si="171"/>
        <v>33626460</v>
      </c>
    </row>
    <row r="10964" spans="1:9">
      <c r="A10964" s="539">
        <v>10963</v>
      </c>
      <c r="B10964" s="544" t="s">
        <v>8534</v>
      </c>
      <c r="C10964" s="544" t="s">
        <v>12384</v>
      </c>
      <c r="D10964" s="544" t="s">
        <v>2789</v>
      </c>
      <c r="E10964" s="544" t="s">
        <v>15801</v>
      </c>
      <c r="F10964" s="559">
        <v>40870000</v>
      </c>
      <c r="G10964" s="541">
        <v>2023</v>
      </c>
      <c r="H10964" s="542">
        <f>VLOOKUP(G10964,[3]잔가율!$B$3:$C$33,2,FALSE)</f>
        <v>0.82599999999999996</v>
      </c>
      <c r="I10964" s="552">
        <f t="shared" si="171"/>
        <v>33758620</v>
      </c>
    </row>
    <row r="10965" spans="1:9">
      <c r="A10965" s="539">
        <v>10964</v>
      </c>
      <c r="B10965" s="544" t="s">
        <v>8534</v>
      </c>
      <c r="C10965" s="544" t="s">
        <v>12384</v>
      </c>
      <c r="D10965" s="544" t="s">
        <v>2789</v>
      </c>
      <c r="E10965" s="544" t="s">
        <v>15802</v>
      </c>
      <c r="F10965" s="559">
        <v>46730000</v>
      </c>
      <c r="G10965" s="541">
        <v>2023</v>
      </c>
      <c r="H10965" s="542">
        <f>VLOOKUP(G10965,[3]잔가율!$B$3:$C$33,2,FALSE)</f>
        <v>0.82599999999999996</v>
      </c>
      <c r="I10965" s="552">
        <f t="shared" si="171"/>
        <v>38598980</v>
      </c>
    </row>
    <row r="10966" spans="1:9">
      <c r="A10966" s="539">
        <v>10965</v>
      </c>
      <c r="B10966" s="544" t="s">
        <v>8534</v>
      </c>
      <c r="C10966" s="544" t="s">
        <v>12384</v>
      </c>
      <c r="D10966" s="544" t="s">
        <v>2789</v>
      </c>
      <c r="E10966" s="544" t="s">
        <v>15803</v>
      </c>
      <c r="F10966" s="559">
        <v>44590000</v>
      </c>
      <c r="G10966" s="541">
        <v>2023</v>
      </c>
      <c r="H10966" s="542">
        <f>VLOOKUP(G10966,[3]잔가율!$B$3:$C$33,2,FALSE)</f>
        <v>0.82599999999999996</v>
      </c>
      <c r="I10966" s="552">
        <f t="shared" si="171"/>
        <v>36831340</v>
      </c>
    </row>
    <row r="10967" spans="1:9">
      <c r="A10967" s="539">
        <v>10966</v>
      </c>
      <c r="B10967" s="540" t="s">
        <v>8534</v>
      </c>
      <c r="C10967" s="540" t="s">
        <v>12384</v>
      </c>
      <c r="D10967" s="540" t="s">
        <v>2789</v>
      </c>
      <c r="E10967" s="540" t="s">
        <v>15804</v>
      </c>
      <c r="F10967" s="556">
        <v>32920000</v>
      </c>
      <c r="G10967" s="541">
        <v>2023</v>
      </c>
      <c r="H10967" s="542">
        <f>VLOOKUP(G10967,[3]잔가율!$B$3:$C$33,2,FALSE)</f>
        <v>0.82599999999999996</v>
      </c>
      <c r="I10967" s="552">
        <f t="shared" si="171"/>
        <v>27191920</v>
      </c>
    </row>
    <row r="10968" spans="1:9">
      <c r="A10968" s="539">
        <v>10967</v>
      </c>
      <c r="B10968" s="540" t="s">
        <v>8534</v>
      </c>
      <c r="C10968" s="540" t="s">
        <v>12384</v>
      </c>
      <c r="D10968" s="540" t="s">
        <v>2789</v>
      </c>
      <c r="E10968" s="540" t="s">
        <v>15805</v>
      </c>
      <c r="F10968" s="556">
        <v>32920000</v>
      </c>
      <c r="G10968" s="541">
        <v>2023</v>
      </c>
      <c r="H10968" s="542">
        <f>VLOOKUP(G10968,[3]잔가율!$B$3:$C$33,2,FALSE)</f>
        <v>0.82599999999999996</v>
      </c>
      <c r="I10968" s="552">
        <f t="shared" si="171"/>
        <v>27191920</v>
      </c>
    </row>
    <row r="10969" spans="1:9">
      <c r="A10969" s="539">
        <v>10968</v>
      </c>
      <c r="B10969" s="540" t="s">
        <v>8534</v>
      </c>
      <c r="C10969" s="540" t="s">
        <v>12384</v>
      </c>
      <c r="D10969" s="540" t="s">
        <v>2789</v>
      </c>
      <c r="E10969" s="540" t="s">
        <v>15806</v>
      </c>
      <c r="F10969" s="556">
        <v>32920000</v>
      </c>
      <c r="G10969" s="541">
        <v>2023</v>
      </c>
      <c r="H10969" s="542">
        <f>VLOOKUP(G10969,[3]잔가율!$B$3:$C$33,2,FALSE)</f>
        <v>0.82599999999999996</v>
      </c>
      <c r="I10969" s="552">
        <f t="shared" si="171"/>
        <v>27191920</v>
      </c>
    </row>
    <row r="10970" spans="1:9">
      <c r="A10970" s="539">
        <v>10969</v>
      </c>
      <c r="B10970" s="540" t="s">
        <v>8534</v>
      </c>
      <c r="C10970" s="540" t="s">
        <v>12384</v>
      </c>
      <c r="D10970" s="540" t="s">
        <v>2789</v>
      </c>
      <c r="E10970" s="540" t="s">
        <v>15807</v>
      </c>
      <c r="F10970" s="556">
        <v>33540000</v>
      </c>
      <c r="G10970" s="541">
        <v>2023</v>
      </c>
      <c r="H10970" s="542">
        <f>VLOOKUP(G10970,[3]잔가율!$B$3:$C$33,2,FALSE)</f>
        <v>0.82599999999999996</v>
      </c>
      <c r="I10970" s="552">
        <f t="shared" si="171"/>
        <v>27704040</v>
      </c>
    </row>
    <row r="10971" spans="1:9">
      <c r="A10971" s="539">
        <v>10970</v>
      </c>
      <c r="B10971" s="540" t="s">
        <v>8534</v>
      </c>
      <c r="C10971" s="540" t="s">
        <v>12384</v>
      </c>
      <c r="D10971" s="540" t="s">
        <v>2789</v>
      </c>
      <c r="E10971" s="540" t="s">
        <v>15808</v>
      </c>
      <c r="F10971" s="556">
        <v>32680000</v>
      </c>
      <c r="G10971" s="541">
        <v>2023</v>
      </c>
      <c r="H10971" s="542">
        <f>VLOOKUP(G10971,[3]잔가율!$B$3:$C$33,2,FALSE)</f>
        <v>0.82599999999999996</v>
      </c>
      <c r="I10971" s="552">
        <f t="shared" si="171"/>
        <v>26993680</v>
      </c>
    </row>
    <row r="10972" spans="1:9">
      <c r="A10972" s="539">
        <v>10971</v>
      </c>
      <c r="B10972" s="540" t="s">
        <v>8534</v>
      </c>
      <c r="C10972" s="540" t="s">
        <v>12384</v>
      </c>
      <c r="D10972" s="540" t="s">
        <v>2789</v>
      </c>
      <c r="E10972" s="540" t="s">
        <v>15809</v>
      </c>
      <c r="F10972" s="556">
        <v>37190000</v>
      </c>
      <c r="G10972" s="541">
        <v>2023</v>
      </c>
      <c r="H10972" s="542">
        <f>VLOOKUP(G10972,[3]잔가율!$B$3:$C$33,2,FALSE)</f>
        <v>0.82599999999999996</v>
      </c>
      <c r="I10972" s="552">
        <f t="shared" si="171"/>
        <v>30718940</v>
      </c>
    </row>
    <row r="10973" spans="1:9">
      <c r="A10973" s="539">
        <v>10972</v>
      </c>
      <c r="B10973" s="543" t="s">
        <v>8534</v>
      </c>
      <c r="C10973" s="543" t="s">
        <v>12384</v>
      </c>
      <c r="D10973" s="543" t="s">
        <v>2789</v>
      </c>
      <c r="E10973" s="543" t="s">
        <v>15810</v>
      </c>
      <c r="F10973" s="561">
        <v>34450000</v>
      </c>
      <c r="G10973" s="541">
        <v>2023</v>
      </c>
      <c r="H10973" s="542">
        <f>VLOOKUP(G10973,[3]잔가율!$B$3:$C$33,2,FALSE)</f>
        <v>0.82599999999999996</v>
      </c>
      <c r="I10973" s="552">
        <f t="shared" si="171"/>
        <v>28455700</v>
      </c>
    </row>
    <row r="10974" spans="1:9">
      <c r="A10974" s="539">
        <v>10973</v>
      </c>
      <c r="B10974" s="543" t="s">
        <v>8534</v>
      </c>
      <c r="C10974" s="543" t="s">
        <v>12384</v>
      </c>
      <c r="D10974" s="543" t="s">
        <v>2789</v>
      </c>
      <c r="E10974" s="543" t="s">
        <v>15811</v>
      </c>
      <c r="F10974" s="561">
        <v>32820000</v>
      </c>
      <c r="G10974" s="541">
        <v>2023</v>
      </c>
      <c r="H10974" s="542">
        <f>VLOOKUP(G10974,[3]잔가율!$B$3:$C$33,2,FALSE)</f>
        <v>0.82599999999999996</v>
      </c>
      <c r="I10974" s="552">
        <f t="shared" si="171"/>
        <v>27109320</v>
      </c>
    </row>
    <row r="10975" spans="1:9">
      <c r="A10975" s="539">
        <v>10974</v>
      </c>
      <c r="B10975" s="543" t="s">
        <v>8534</v>
      </c>
      <c r="C10975" s="543" t="s">
        <v>12384</v>
      </c>
      <c r="D10975" s="543" t="s">
        <v>2789</v>
      </c>
      <c r="E10975" s="543" t="s">
        <v>15812</v>
      </c>
      <c r="F10975" s="561">
        <v>37990000</v>
      </c>
      <c r="G10975" s="541">
        <v>2023</v>
      </c>
      <c r="H10975" s="542">
        <f>VLOOKUP(G10975,[3]잔가율!$B$3:$C$33,2,FALSE)</f>
        <v>0.82599999999999996</v>
      </c>
      <c r="I10975" s="552">
        <f t="shared" si="171"/>
        <v>31379740</v>
      </c>
    </row>
    <row r="10976" spans="1:9">
      <c r="A10976" s="539">
        <v>10975</v>
      </c>
      <c r="B10976" s="543" t="s">
        <v>8534</v>
      </c>
      <c r="C10976" s="543" t="s">
        <v>12384</v>
      </c>
      <c r="D10976" s="543" t="s">
        <v>2789</v>
      </c>
      <c r="E10976" s="543" t="s">
        <v>15813</v>
      </c>
      <c r="F10976" s="561">
        <v>37830000</v>
      </c>
      <c r="G10976" s="541">
        <v>2023</v>
      </c>
      <c r="H10976" s="542">
        <f>VLOOKUP(G10976,[3]잔가율!$B$3:$C$33,2,FALSE)</f>
        <v>0.82599999999999996</v>
      </c>
      <c r="I10976" s="552">
        <f t="shared" si="171"/>
        <v>31247580</v>
      </c>
    </row>
    <row r="10977" spans="1:9">
      <c r="A10977" s="539">
        <v>10976</v>
      </c>
      <c r="B10977" s="543" t="s">
        <v>8534</v>
      </c>
      <c r="C10977" s="543" t="s">
        <v>12384</v>
      </c>
      <c r="D10977" s="543" t="s">
        <v>2789</v>
      </c>
      <c r="E10977" s="543" t="s">
        <v>15814</v>
      </c>
      <c r="F10977" s="561">
        <v>34410000</v>
      </c>
      <c r="G10977" s="541">
        <v>2023</v>
      </c>
      <c r="H10977" s="542">
        <f>VLOOKUP(G10977,[3]잔가율!$B$3:$C$33,2,FALSE)</f>
        <v>0.82599999999999996</v>
      </c>
      <c r="I10977" s="552">
        <f t="shared" si="171"/>
        <v>28422660</v>
      </c>
    </row>
    <row r="10978" spans="1:9">
      <c r="A10978" s="539">
        <v>10977</v>
      </c>
      <c r="B10978" s="543" t="s">
        <v>8534</v>
      </c>
      <c r="C10978" s="543" t="s">
        <v>12384</v>
      </c>
      <c r="D10978" s="543" t="s">
        <v>2789</v>
      </c>
      <c r="E10978" s="543" t="s">
        <v>15815</v>
      </c>
      <c r="F10978" s="561">
        <v>32840000</v>
      </c>
      <c r="G10978" s="541">
        <v>2023</v>
      </c>
      <c r="H10978" s="542">
        <f>VLOOKUP(G10978,[3]잔가율!$B$3:$C$33,2,FALSE)</f>
        <v>0.82599999999999996</v>
      </c>
      <c r="I10978" s="552">
        <f t="shared" si="171"/>
        <v>27125840</v>
      </c>
    </row>
    <row r="10979" spans="1:9">
      <c r="A10979" s="539">
        <v>10978</v>
      </c>
      <c r="B10979" s="543" t="s">
        <v>8534</v>
      </c>
      <c r="C10979" s="543" t="s">
        <v>12384</v>
      </c>
      <c r="D10979" s="543" t="s">
        <v>2789</v>
      </c>
      <c r="E10979" s="543" t="s">
        <v>15816</v>
      </c>
      <c r="F10979" s="561">
        <v>37760000</v>
      </c>
      <c r="G10979" s="541">
        <v>2023</v>
      </c>
      <c r="H10979" s="542">
        <f>VLOOKUP(G10979,[3]잔가율!$B$3:$C$33,2,FALSE)</f>
        <v>0.82599999999999996</v>
      </c>
      <c r="I10979" s="552">
        <f t="shared" si="171"/>
        <v>31189760</v>
      </c>
    </row>
    <row r="10980" spans="1:9">
      <c r="A10980" s="539">
        <v>10979</v>
      </c>
      <c r="B10980" s="543" t="s">
        <v>8534</v>
      </c>
      <c r="C10980" s="543" t="s">
        <v>12384</v>
      </c>
      <c r="D10980" s="543" t="s">
        <v>2789</v>
      </c>
      <c r="E10980" s="543" t="s">
        <v>15817</v>
      </c>
      <c r="F10980" s="561">
        <v>37510000</v>
      </c>
      <c r="G10980" s="541">
        <v>2023</v>
      </c>
      <c r="H10980" s="542">
        <f>VLOOKUP(G10980,[3]잔가율!$B$3:$C$33,2,FALSE)</f>
        <v>0.82599999999999996</v>
      </c>
      <c r="I10980" s="552">
        <f t="shared" si="171"/>
        <v>30983260</v>
      </c>
    </row>
    <row r="10981" spans="1:9">
      <c r="A10981" s="539">
        <v>10980</v>
      </c>
      <c r="B10981" s="543" t="s">
        <v>8534</v>
      </c>
      <c r="C10981" s="543" t="s">
        <v>12384</v>
      </c>
      <c r="D10981" s="543" t="s">
        <v>2789</v>
      </c>
      <c r="E10981" s="543" t="s">
        <v>15818</v>
      </c>
      <c r="F10981" s="561">
        <v>34890000</v>
      </c>
      <c r="G10981" s="541">
        <v>2023</v>
      </c>
      <c r="H10981" s="542">
        <f>VLOOKUP(G10981,[3]잔가율!$B$3:$C$33,2,FALSE)</f>
        <v>0.82599999999999996</v>
      </c>
      <c r="I10981" s="552">
        <f t="shared" si="171"/>
        <v>28819140</v>
      </c>
    </row>
    <row r="10982" spans="1:9">
      <c r="A10982" s="539">
        <v>10981</v>
      </c>
      <c r="B10982" s="543" t="s">
        <v>8534</v>
      </c>
      <c r="C10982" s="543" t="s">
        <v>12384</v>
      </c>
      <c r="D10982" s="543" t="s">
        <v>2789</v>
      </c>
      <c r="E10982" s="543" t="s">
        <v>15819</v>
      </c>
      <c r="F10982" s="561">
        <v>33250000</v>
      </c>
      <c r="G10982" s="541">
        <v>2023</v>
      </c>
      <c r="H10982" s="542">
        <f>VLOOKUP(G10982,[3]잔가율!$B$3:$C$33,2,FALSE)</f>
        <v>0.82599999999999996</v>
      </c>
      <c r="I10982" s="552">
        <f t="shared" si="171"/>
        <v>27464500</v>
      </c>
    </row>
    <row r="10983" spans="1:9">
      <c r="A10983" s="539">
        <v>10982</v>
      </c>
      <c r="B10983" s="544" t="s">
        <v>8534</v>
      </c>
      <c r="C10983" s="544" t="s">
        <v>12384</v>
      </c>
      <c r="D10983" s="544" t="s">
        <v>2789</v>
      </c>
      <c r="E10983" s="544" t="s">
        <v>15820</v>
      </c>
      <c r="F10983" s="559">
        <v>41090000</v>
      </c>
      <c r="G10983" s="541">
        <v>2023</v>
      </c>
      <c r="H10983" s="542">
        <f>VLOOKUP(G10983,[3]잔가율!$B$3:$C$33,2,FALSE)</f>
        <v>0.82599999999999996</v>
      </c>
      <c r="I10983" s="552">
        <f t="shared" si="171"/>
        <v>33940340</v>
      </c>
    </row>
    <row r="10984" spans="1:9">
      <c r="A10984" s="539">
        <v>10983</v>
      </c>
      <c r="B10984" s="543" t="s">
        <v>8534</v>
      </c>
      <c r="C10984" s="543" t="s">
        <v>12384</v>
      </c>
      <c r="D10984" s="543" t="s">
        <v>2789</v>
      </c>
      <c r="E10984" s="543" t="s">
        <v>15821</v>
      </c>
      <c r="F10984" s="561">
        <v>38300000</v>
      </c>
      <c r="G10984" s="541">
        <v>2023</v>
      </c>
      <c r="H10984" s="542">
        <f>VLOOKUP(G10984,[3]잔가율!$B$3:$C$33,2,FALSE)</f>
        <v>0.82599999999999996</v>
      </c>
      <c r="I10984" s="552">
        <f t="shared" si="171"/>
        <v>31635800</v>
      </c>
    </row>
    <row r="10985" spans="1:9">
      <c r="A10985" s="539">
        <v>10984</v>
      </c>
      <c r="B10985" s="540" t="s">
        <v>8534</v>
      </c>
      <c r="C10985" s="540" t="s">
        <v>12384</v>
      </c>
      <c r="D10985" s="540" t="s">
        <v>2789</v>
      </c>
      <c r="E10985" s="540" t="s">
        <v>15822</v>
      </c>
      <c r="F10985" s="556">
        <v>32920000</v>
      </c>
      <c r="G10985" s="541">
        <v>2023</v>
      </c>
      <c r="H10985" s="542">
        <f>VLOOKUP(G10985,[3]잔가율!$B$3:$C$33,2,FALSE)</f>
        <v>0.82599999999999996</v>
      </c>
      <c r="I10985" s="552">
        <f t="shared" si="171"/>
        <v>27191920</v>
      </c>
    </row>
    <row r="10986" spans="1:9">
      <c r="A10986" s="539">
        <v>10985</v>
      </c>
      <c r="B10986" s="540" t="s">
        <v>8534</v>
      </c>
      <c r="C10986" s="540" t="s">
        <v>12384</v>
      </c>
      <c r="D10986" s="540" t="s">
        <v>2789</v>
      </c>
      <c r="E10986" s="540" t="s">
        <v>15823</v>
      </c>
      <c r="F10986" s="556">
        <v>35020000</v>
      </c>
      <c r="G10986" s="541">
        <v>2023</v>
      </c>
      <c r="H10986" s="542">
        <f>VLOOKUP(G10986,[3]잔가율!$B$3:$C$33,2,FALSE)</f>
        <v>0.82599999999999996</v>
      </c>
      <c r="I10986" s="552">
        <f t="shared" si="171"/>
        <v>28926520</v>
      </c>
    </row>
    <row r="10987" spans="1:9">
      <c r="A10987" s="539">
        <v>10986</v>
      </c>
      <c r="B10987" s="540" t="s">
        <v>8534</v>
      </c>
      <c r="C10987" s="540" t="s">
        <v>12384</v>
      </c>
      <c r="D10987" s="540" t="s">
        <v>2789</v>
      </c>
      <c r="E10987" s="540" t="s">
        <v>15824</v>
      </c>
      <c r="F10987" s="556">
        <v>40070000</v>
      </c>
      <c r="G10987" s="541">
        <v>2023</v>
      </c>
      <c r="H10987" s="542">
        <f>VLOOKUP(G10987,[3]잔가율!$B$3:$C$33,2,FALSE)</f>
        <v>0.82599999999999996</v>
      </c>
      <c r="I10987" s="552">
        <f t="shared" si="171"/>
        <v>33097820</v>
      </c>
    </row>
    <row r="10988" spans="1:9">
      <c r="A10988" s="539">
        <v>10987</v>
      </c>
      <c r="B10988" s="540" t="s">
        <v>8534</v>
      </c>
      <c r="C10988" s="540" t="s">
        <v>12384</v>
      </c>
      <c r="D10988" s="540" t="s">
        <v>2789</v>
      </c>
      <c r="E10988" s="540" t="s">
        <v>15825</v>
      </c>
      <c r="F10988" s="556">
        <v>35680000</v>
      </c>
      <c r="G10988" s="541">
        <v>2023</v>
      </c>
      <c r="H10988" s="542">
        <f>VLOOKUP(G10988,[3]잔가율!$B$3:$C$33,2,FALSE)</f>
        <v>0.82599999999999996</v>
      </c>
      <c r="I10988" s="552">
        <f t="shared" si="171"/>
        <v>29471680</v>
      </c>
    </row>
    <row r="10989" spans="1:9">
      <c r="A10989" s="539">
        <v>10988</v>
      </c>
      <c r="B10989" s="540" t="s">
        <v>8534</v>
      </c>
      <c r="C10989" s="540" t="s">
        <v>12384</v>
      </c>
      <c r="D10989" s="540" t="s">
        <v>2789</v>
      </c>
      <c r="E10989" s="540" t="s">
        <v>15826</v>
      </c>
      <c r="F10989" s="556">
        <v>34730000</v>
      </c>
      <c r="G10989" s="541">
        <v>2023</v>
      </c>
      <c r="H10989" s="542">
        <f>VLOOKUP(G10989,[3]잔가율!$B$3:$C$33,2,FALSE)</f>
        <v>0.82599999999999996</v>
      </c>
      <c r="I10989" s="552">
        <f t="shared" si="171"/>
        <v>28686980</v>
      </c>
    </row>
    <row r="10990" spans="1:9">
      <c r="A10990" s="539">
        <v>10989</v>
      </c>
      <c r="B10990" s="540" t="s">
        <v>8534</v>
      </c>
      <c r="C10990" s="540" t="s">
        <v>12384</v>
      </c>
      <c r="D10990" s="540" t="s">
        <v>2789</v>
      </c>
      <c r="E10990" s="540" t="s">
        <v>15827</v>
      </c>
      <c r="F10990" s="556">
        <v>40220000</v>
      </c>
      <c r="G10990" s="541">
        <v>2023</v>
      </c>
      <c r="H10990" s="542">
        <f>VLOOKUP(G10990,[3]잔가율!$B$3:$C$33,2,FALSE)</f>
        <v>0.82599999999999996</v>
      </c>
      <c r="I10990" s="552">
        <f t="shared" si="171"/>
        <v>33221720</v>
      </c>
    </row>
    <row r="10991" spans="1:9">
      <c r="A10991" s="539">
        <v>10990</v>
      </c>
      <c r="B10991" s="543" t="s">
        <v>8534</v>
      </c>
      <c r="C10991" s="543" t="s">
        <v>12384</v>
      </c>
      <c r="D10991" s="543" t="s">
        <v>2789</v>
      </c>
      <c r="E10991" s="543" t="s">
        <v>15828</v>
      </c>
      <c r="F10991" s="561">
        <v>36150000</v>
      </c>
      <c r="G10991" s="541">
        <v>2023</v>
      </c>
      <c r="H10991" s="542">
        <f>VLOOKUP(G10991,[3]잔가율!$B$3:$C$33,2,FALSE)</f>
        <v>0.82599999999999996</v>
      </c>
      <c r="I10991" s="552">
        <f t="shared" si="171"/>
        <v>29859900</v>
      </c>
    </row>
    <row r="10992" spans="1:9">
      <c r="A10992" s="539">
        <v>10991</v>
      </c>
      <c r="B10992" s="543" t="s">
        <v>8534</v>
      </c>
      <c r="C10992" s="543" t="s">
        <v>12384</v>
      </c>
      <c r="D10992" s="543" t="s">
        <v>2789</v>
      </c>
      <c r="E10992" s="543" t="s">
        <v>15829</v>
      </c>
      <c r="F10992" s="561">
        <v>35000000</v>
      </c>
      <c r="G10992" s="541">
        <v>2023</v>
      </c>
      <c r="H10992" s="542">
        <f>VLOOKUP(G10992,[3]잔가율!$B$3:$C$33,2,FALSE)</f>
        <v>0.82599999999999996</v>
      </c>
      <c r="I10992" s="552">
        <f t="shared" si="171"/>
        <v>28910000</v>
      </c>
    </row>
    <row r="10993" spans="1:9">
      <c r="A10993" s="539">
        <v>10992</v>
      </c>
      <c r="B10993" s="543" t="s">
        <v>8534</v>
      </c>
      <c r="C10993" s="543" t="s">
        <v>12384</v>
      </c>
      <c r="D10993" s="543" t="s">
        <v>2789</v>
      </c>
      <c r="E10993" s="543" t="s">
        <v>15830</v>
      </c>
      <c r="F10993" s="561">
        <v>40260000</v>
      </c>
      <c r="G10993" s="541">
        <v>2023</v>
      </c>
      <c r="H10993" s="542">
        <f>VLOOKUP(G10993,[3]잔가율!$B$3:$C$33,2,FALSE)</f>
        <v>0.82599999999999996</v>
      </c>
      <c r="I10993" s="552">
        <f t="shared" si="171"/>
        <v>33254760</v>
      </c>
    </row>
    <row r="10994" spans="1:9">
      <c r="A10994" s="539">
        <v>10993</v>
      </c>
      <c r="B10994" s="543" t="s">
        <v>8534</v>
      </c>
      <c r="C10994" s="543" t="s">
        <v>12384</v>
      </c>
      <c r="D10994" s="543" t="s">
        <v>2789</v>
      </c>
      <c r="E10994" s="543" t="s">
        <v>15831</v>
      </c>
      <c r="F10994" s="561">
        <v>42360000</v>
      </c>
      <c r="G10994" s="541">
        <v>2023</v>
      </c>
      <c r="H10994" s="542">
        <f>VLOOKUP(G10994,[3]잔가율!$B$3:$C$33,2,FALSE)</f>
        <v>0.82599999999999996</v>
      </c>
      <c r="I10994" s="552">
        <f t="shared" si="171"/>
        <v>34989360</v>
      </c>
    </row>
    <row r="10995" spans="1:9">
      <c r="A10995" s="539">
        <v>10994</v>
      </c>
      <c r="B10995" s="543" t="s">
        <v>8534</v>
      </c>
      <c r="C10995" s="543" t="s">
        <v>12384</v>
      </c>
      <c r="D10995" s="543" t="s">
        <v>2789</v>
      </c>
      <c r="E10995" s="543" t="s">
        <v>15832</v>
      </c>
      <c r="F10995" s="561">
        <v>36320000</v>
      </c>
      <c r="G10995" s="541">
        <v>2023</v>
      </c>
      <c r="H10995" s="542">
        <f>VLOOKUP(G10995,[3]잔가율!$B$3:$C$33,2,FALSE)</f>
        <v>0.82599999999999996</v>
      </c>
      <c r="I10995" s="552">
        <f t="shared" si="171"/>
        <v>30000320</v>
      </c>
    </row>
    <row r="10996" spans="1:9">
      <c r="A10996" s="539">
        <v>10995</v>
      </c>
      <c r="B10996" s="543" t="s">
        <v>8534</v>
      </c>
      <c r="C10996" s="543" t="s">
        <v>12384</v>
      </c>
      <c r="D10996" s="543" t="s">
        <v>2789</v>
      </c>
      <c r="E10996" s="543" t="s">
        <v>15833</v>
      </c>
      <c r="F10996" s="561">
        <v>34930000</v>
      </c>
      <c r="G10996" s="541">
        <v>2023</v>
      </c>
      <c r="H10996" s="542">
        <f>VLOOKUP(G10996,[3]잔가율!$B$3:$C$33,2,FALSE)</f>
        <v>0.82599999999999996</v>
      </c>
      <c r="I10996" s="552">
        <f t="shared" si="171"/>
        <v>28852180</v>
      </c>
    </row>
    <row r="10997" spans="1:9">
      <c r="A10997" s="539">
        <v>10996</v>
      </c>
      <c r="B10997" s="543" t="s">
        <v>8534</v>
      </c>
      <c r="C10997" s="543" t="s">
        <v>12384</v>
      </c>
      <c r="D10997" s="543" t="s">
        <v>2789</v>
      </c>
      <c r="E10997" s="543" t="s">
        <v>15834</v>
      </c>
      <c r="F10997" s="561">
        <v>41420000</v>
      </c>
      <c r="G10997" s="541">
        <v>2023</v>
      </c>
      <c r="H10997" s="542">
        <f>VLOOKUP(G10997,[3]잔가율!$B$3:$C$33,2,FALSE)</f>
        <v>0.82599999999999996</v>
      </c>
      <c r="I10997" s="552">
        <f t="shared" si="171"/>
        <v>34212920</v>
      </c>
    </row>
    <row r="10998" spans="1:9">
      <c r="A10998" s="539">
        <v>10997</v>
      </c>
      <c r="B10998" s="543" t="s">
        <v>8534</v>
      </c>
      <c r="C10998" s="543" t="s">
        <v>12384</v>
      </c>
      <c r="D10998" s="543" t="s">
        <v>2789</v>
      </c>
      <c r="E10998" s="543" t="s">
        <v>15835</v>
      </c>
      <c r="F10998" s="561">
        <v>39950000</v>
      </c>
      <c r="G10998" s="541">
        <v>2023</v>
      </c>
      <c r="H10998" s="542">
        <f>VLOOKUP(G10998,[3]잔가율!$B$3:$C$33,2,FALSE)</f>
        <v>0.82599999999999996</v>
      </c>
      <c r="I10998" s="552">
        <f t="shared" si="171"/>
        <v>32998700</v>
      </c>
    </row>
    <row r="10999" spans="1:9">
      <c r="A10999" s="539">
        <v>10998</v>
      </c>
      <c r="B10999" s="543" t="s">
        <v>8534</v>
      </c>
      <c r="C10999" s="543" t="s">
        <v>12384</v>
      </c>
      <c r="D10999" s="543" t="s">
        <v>2789</v>
      </c>
      <c r="E10999" s="543" t="s">
        <v>15836</v>
      </c>
      <c r="F10999" s="561">
        <v>36990000</v>
      </c>
      <c r="G10999" s="541">
        <v>2023</v>
      </c>
      <c r="H10999" s="542">
        <f>VLOOKUP(G10999,[3]잔가율!$B$3:$C$33,2,FALSE)</f>
        <v>0.82599999999999996</v>
      </c>
      <c r="I10999" s="552">
        <f t="shared" si="171"/>
        <v>30553740</v>
      </c>
    </row>
    <row r="11000" spans="1:9">
      <c r="A11000" s="539">
        <v>10999</v>
      </c>
      <c r="B11000" s="543" t="s">
        <v>8534</v>
      </c>
      <c r="C11000" s="543" t="s">
        <v>12384</v>
      </c>
      <c r="D11000" s="543" t="s">
        <v>2789</v>
      </c>
      <c r="E11000" s="543" t="s">
        <v>15837</v>
      </c>
      <c r="F11000" s="561">
        <v>35550000</v>
      </c>
      <c r="G11000" s="541">
        <v>2023</v>
      </c>
      <c r="H11000" s="542">
        <f>VLOOKUP(G11000,[3]잔가율!$B$3:$C$33,2,FALSE)</f>
        <v>0.82599999999999996</v>
      </c>
      <c r="I11000" s="552">
        <f t="shared" si="171"/>
        <v>29364300</v>
      </c>
    </row>
    <row r="11001" spans="1:9">
      <c r="A11001" s="539">
        <v>11000</v>
      </c>
      <c r="B11001" s="543" t="s">
        <v>8534</v>
      </c>
      <c r="C11001" s="543" t="s">
        <v>12384</v>
      </c>
      <c r="D11001" s="543" t="s">
        <v>2789</v>
      </c>
      <c r="E11001" s="543" t="s">
        <v>15838</v>
      </c>
      <c r="F11001" s="561">
        <v>41330000</v>
      </c>
      <c r="G11001" s="541">
        <v>2023</v>
      </c>
      <c r="H11001" s="542">
        <f>VLOOKUP(G11001,[3]잔가율!$B$3:$C$33,2,FALSE)</f>
        <v>0.82599999999999996</v>
      </c>
      <c r="I11001" s="552">
        <f t="shared" si="171"/>
        <v>34138580</v>
      </c>
    </row>
    <row r="11002" spans="1:9">
      <c r="A11002" s="539">
        <v>11001</v>
      </c>
      <c r="B11002" s="543" t="s">
        <v>8534</v>
      </c>
      <c r="C11002" s="543" t="s">
        <v>12384</v>
      </c>
      <c r="D11002" s="543" t="s">
        <v>2789</v>
      </c>
      <c r="E11002" s="543" t="s">
        <v>15839</v>
      </c>
      <c r="F11002" s="561">
        <v>40380000</v>
      </c>
      <c r="G11002" s="541">
        <v>2023</v>
      </c>
      <c r="H11002" s="542">
        <f>VLOOKUP(G11002,[3]잔가율!$B$3:$C$33,2,FALSE)</f>
        <v>0.82599999999999996</v>
      </c>
      <c r="I11002" s="552">
        <f t="shared" si="171"/>
        <v>33353880</v>
      </c>
    </row>
    <row r="11003" spans="1:9">
      <c r="A11003" s="539">
        <v>11002</v>
      </c>
      <c r="B11003" s="540" t="s">
        <v>8534</v>
      </c>
      <c r="C11003" s="540" t="s">
        <v>12384</v>
      </c>
      <c r="D11003" s="540" t="s">
        <v>2789</v>
      </c>
      <c r="E11003" s="540" t="s">
        <v>15840</v>
      </c>
      <c r="F11003" s="556">
        <v>31590000</v>
      </c>
      <c r="G11003" s="541">
        <v>2023</v>
      </c>
      <c r="H11003" s="542">
        <f>VLOOKUP(G11003,[3]잔가율!$B$3:$C$33,2,FALSE)</f>
        <v>0.82599999999999996</v>
      </c>
      <c r="I11003" s="552">
        <f t="shared" si="171"/>
        <v>26093340</v>
      </c>
    </row>
    <row r="11004" spans="1:9">
      <c r="A11004" s="539">
        <v>11003</v>
      </c>
      <c r="B11004" s="540" t="s">
        <v>8534</v>
      </c>
      <c r="C11004" s="540" t="s">
        <v>12384</v>
      </c>
      <c r="D11004" s="540" t="s">
        <v>2789</v>
      </c>
      <c r="E11004" s="540" t="s">
        <v>15841</v>
      </c>
      <c r="F11004" s="556">
        <v>31590000</v>
      </c>
      <c r="G11004" s="541">
        <v>2023</v>
      </c>
      <c r="H11004" s="542">
        <f>VLOOKUP(G11004,[3]잔가율!$B$3:$C$33,2,FALSE)</f>
        <v>0.82599999999999996</v>
      </c>
      <c r="I11004" s="552">
        <f t="shared" si="171"/>
        <v>26093340</v>
      </c>
    </row>
    <row r="11005" spans="1:9">
      <c r="A11005" s="539">
        <v>11004</v>
      </c>
      <c r="B11005" s="540" t="s">
        <v>8534</v>
      </c>
      <c r="C11005" s="540" t="s">
        <v>12384</v>
      </c>
      <c r="D11005" s="540" t="s">
        <v>2789</v>
      </c>
      <c r="E11005" s="540" t="s">
        <v>15842</v>
      </c>
      <c r="F11005" s="556">
        <v>36630000</v>
      </c>
      <c r="G11005" s="541">
        <v>2023</v>
      </c>
      <c r="H11005" s="542">
        <f>VLOOKUP(G11005,[3]잔가율!$B$3:$C$33,2,FALSE)</f>
        <v>0.82599999999999996</v>
      </c>
      <c r="I11005" s="552">
        <f t="shared" si="171"/>
        <v>30256380</v>
      </c>
    </row>
    <row r="11006" spans="1:9">
      <c r="A11006" s="539">
        <v>11005</v>
      </c>
      <c r="B11006" s="540" t="s">
        <v>8534</v>
      </c>
      <c r="C11006" s="540" t="s">
        <v>12384</v>
      </c>
      <c r="D11006" s="540" t="s">
        <v>2789</v>
      </c>
      <c r="E11006" s="540" t="s">
        <v>15843</v>
      </c>
      <c r="F11006" s="556">
        <v>32180000</v>
      </c>
      <c r="G11006" s="541">
        <v>2023</v>
      </c>
      <c r="H11006" s="542">
        <f>VLOOKUP(G11006,[3]잔가율!$B$3:$C$33,2,FALSE)</f>
        <v>0.82599999999999996</v>
      </c>
      <c r="I11006" s="552">
        <f t="shared" si="171"/>
        <v>26580680</v>
      </c>
    </row>
    <row r="11007" spans="1:9">
      <c r="A11007" s="539">
        <v>11006</v>
      </c>
      <c r="B11007" s="540" t="s">
        <v>8534</v>
      </c>
      <c r="C11007" s="540" t="s">
        <v>12384</v>
      </c>
      <c r="D11007" s="540" t="s">
        <v>2789</v>
      </c>
      <c r="E11007" s="540" t="s">
        <v>15844</v>
      </c>
      <c r="F11007" s="556">
        <v>31360000</v>
      </c>
      <c r="G11007" s="541">
        <v>2023</v>
      </c>
      <c r="H11007" s="542">
        <f>VLOOKUP(G11007,[3]잔가율!$B$3:$C$33,2,FALSE)</f>
        <v>0.82599999999999996</v>
      </c>
      <c r="I11007" s="552">
        <f t="shared" si="171"/>
        <v>25903360</v>
      </c>
    </row>
    <row r="11008" spans="1:9">
      <c r="A11008" s="539">
        <v>11007</v>
      </c>
      <c r="B11008" s="540" t="s">
        <v>8534</v>
      </c>
      <c r="C11008" s="540" t="s">
        <v>12384</v>
      </c>
      <c r="D11008" s="540" t="s">
        <v>2789</v>
      </c>
      <c r="E11008" s="540" t="s">
        <v>15845</v>
      </c>
      <c r="F11008" s="556">
        <v>36880000</v>
      </c>
      <c r="G11008" s="541">
        <v>2023</v>
      </c>
      <c r="H11008" s="542">
        <f>VLOOKUP(G11008,[3]잔가율!$B$3:$C$33,2,FALSE)</f>
        <v>0.82599999999999996</v>
      </c>
      <c r="I11008" s="552">
        <f t="shared" si="171"/>
        <v>30462880</v>
      </c>
    </row>
    <row r="11009" spans="1:9">
      <c r="A11009" s="539">
        <v>11008</v>
      </c>
      <c r="B11009" s="544" t="s">
        <v>8534</v>
      </c>
      <c r="C11009" s="544" t="s">
        <v>12384</v>
      </c>
      <c r="D11009" s="544" t="s">
        <v>2789</v>
      </c>
      <c r="E11009" s="544" t="s">
        <v>15846</v>
      </c>
      <c r="F11009" s="559">
        <v>34090000</v>
      </c>
      <c r="G11009" s="541">
        <v>2023</v>
      </c>
      <c r="H11009" s="542">
        <f>VLOOKUP(G11009,[3]잔가율!$B$3:$C$33,2,FALSE)</f>
        <v>0.82599999999999996</v>
      </c>
      <c r="I11009" s="552">
        <f t="shared" si="171"/>
        <v>28158340</v>
      </c>
    </row>
    <row r="11010" spans="1:9">
      <c r="A11010" s="539">
        <v>11009</v>
      </c>
      <c r="B11010" s="544" t="s">
        <v>8534</v>
      </c>
      <c r="C11010" s="544" t="s">
        <v>12384</v>
      </c>
      <c r="D11010" s="544" t="s">
        <v>2789</v>
      </c>
      <c r="E11010" s="544" t="s">
        <v>15847</v>
      </c>
      <c r="F11010" s="559">
        <v>32580000</v>
      </c>
      <c r="G11010" s="541">
        <v>2023</v>
      </c>
      <c r="H11010" s="542">
        <f>VLOOKUP(G11010,[3]잔가율!$B$3:$C$33,2,FALSE)</f>
        <v>0.82599999999999996</v>
      </c>
      <c r="I11010" s="552">
        <f t="shared" ref="I11010:I11073" si="172">ROUNDDOWN(F11010*H11010,0)</f>
        <v>26911080</v>
      </c>
    </row>
    <row r="11011" spans="1:9">
      <c r="A11011" s="539">
        <v>11010</v>
      </c>
      <c r="B11011" s="544" t="s">
        <v>8534</v>
      </c>
      <c r="C11011" s="544" t="s">
        <v>12384</v>
      </c>
      <c r="D11011" s="544" t="s">
        <v>2789</v>
      </c>
      <c r="E11011" s="544" t="s">
        <v>15848</v>
      </c>
      <c r="F11011" s="559">
        <v>38240000</v>
      </c>
      <c r="G11011" s="541">
        <v>2023</v>
      </c>
      <c r="H11011" s="542">
        <f>VLOOKUP(G11011,[3]잔가율!$B$3:$C$33,2,FALSE)</f>
        <v>0.82599999999999996</v>
      </c>
      <c r="I11011" s="552">
        <f t="shared" si="172"/>
        <v>31586240</v>
      </c>
    </row>
    <row r="11012" spans="1:9">
      <c r="A11012" s="539">
        <v>11011</v>
      </c>
      <c r="B11012" s="544" t="s">
        <v>8534</v>
      </c>
      <c r="C11012" s="544" t="s">
        <v>12384</v>
      </c>
      <c r="D11012" s="544" t="s">
        <v>2789</v>
      </c>
      <c r="E11012" s="544" t="s">
        <v>15849</v>
      </c>
      <c r="F11012" s="559">
        <v>40280000</v>
      </c>
      <c r="G11012" s="541">
        <v>2023</v>
      </c>
      <c r="H11012" s="542">
        <f>VLOOKUP(G11012,[3]잔가율!$B$3:$C$33,2,FALSE)</f>
        <v>0.82599999999999996</v>
      </c>
      <c r="I11012" s="552">
        <f t="shared" si="172"/>
        <v>33271280</v>
      </c>
    </row>
    <row r="11013" spans="1:9">
      <c r="A11013" s="539">
        <v>11012</v>
      </c>
      <c r="B11013" s="544" t="s">
        <v>8534</v>
      </c>
      <c r="C11013" s="544" t="s">
        <v>12384</v>
      </c>
      <c r="D11013" s="544" t="s">
        <v>2789</v>
      </c>
      <c r="E11013" s="544" t="s">
        <v>15850</v>
      </c>
      <c r="F11013" s="559">
        <v>34220000</v>
      </c>
      <c r="G11013" s="541">
        <v>2023</v>
      </c>
      <c r="H11013" s="542">
        <f>VLOOKUP(G11013,[3]잔가율!$B$3:$C$33,2,FALSE)</f>
        <v>0.82599999999999996</v>
      </c>
      <c r="I11013" s="552">
        <f t="shared" si="172"/>
        <v>28265720</v>
      </c>
    </row>
    <row r="11014" spans="1:9">
      <c r="A11014" s="539">
        <v>11013</v>
      </c>
      <c r="B11014" s="544" t="s">
        <v>8534</v>
      </c>
      <c r="C11014" s="544" t="s">
        <v>12384</v>
      </c>
      <c r="D11014" s="544" t="s">
        <v>2789</v>
      </c>
      <c r="E11014" s="544" t="s">
        <v>15851</v>
      </c>
      <c r="F11014" s="559">
        <v>38080000</v>
      </c>
      <c r="G11014" s="541">
        <v>2023</v>
      </c>
      <c r="H11014" s="542">
        <f>VLOOKUP(G11014,[3]잔가율!$B$3:$C$33,2,FALSE)</f>
        <v>0.82599999999999996</v>
      </c>
      <c r="I11014" s="552">
        <f t="shared" si="172"/>
        <v>31454080</v>
      </c>
    </row>
    <row r="11015" spans="1:9">
      <c r="A11015" s="539">
        <v>11014</v>
      </c>
      <c r="B11015" s="540" t="s">
        <v>8534</v>
      </c>
      <c r="C11015" s="540" t="s">
        <v>12384</v>
      </c>
      <c r="D11015" s="540" t="s">
        <v>2789</v>
      </c>
      <c r="E11015" s="540" t="s">
        <v>15852</v>
      </c>
      <c r="F11015" s="556">
        <v>33690000</v>
      </c>
      <c r="G11015" s="541">
        <v>2023</v>
      </c>
      <c r="H11015" s="542">
        <f>VLOOKUP(G11015,[3]잔가율!$B$3:$C$33,2,FALSE)</f>
        <v>0.82599999999999996</v>
      </c>
      <c r="I11015" s="552">
        <f t="shared" si="172"/>
        <v>27827940</v>
      </c>
    </row>
    <row r="11016" spans="1:9">
      <c r="A11016" s="539">
        <v>11015</v>
      </c>
      <c r="B11016" s="540" t="s">
        <v>8534</v>
      </c>
      <c r="C11016" s="540" t="s">
        <v>12384</v>
      </c>
      <c r="D11016" s="540" t="s">
        <v>2789</v>
      </c>
      <c r="E11016" s="540" t="s">
        <v>15853</v>
      </c>
      <c r="F11016" s="556">
        <v>33690000</v>
      </c>
      <c r="G11016" s="541">
        <v>2023</v>
      </c>
      <c r="H11016" s="542">
        <f>VLOOKUP(G11016,[3]잔가율!$B$3:$C$33,2,FALSE)</f>
        <v>0.82599999999999996</v>
      </c>
      <c r="I11016" s="552">
        <f t="shared" si="172"/>
        <v>27827940</v>
      </c>
    </row>
    <row r="11017" spans="1:9">
      <c r="A11017" s="539">
        <v>11016</v>
      </c>
      <c r="B11017" s="540" t="s">
        <v>8534</v>
      </c>
      <c r="C11017" s="540" t="s">
        <v>12384</v>
      </c>
      <c r="D11017" s="540" t="s">
        <v>2789</v>
      </c>
      <c r="E11017" s="540" t="s">
        <v>15854</v>
      </c>
      <c r="F11017" s="556">
        <v>38730000</v>
      </c>
      <c r="G11017" s="541">
        <v>2023</v>
      </c>
      <c r="H11017" s="542">
        <f>VLOOKUP(G11017,[3]잔가율!$B$3:$C$33,2,FALSE)</f>
        <v>0.82599999999999996</v>
      </c>
      <c r="I11017" s="552">
        <f t="shared" si="172"/>
        <v>31990980</v>
      </c>
    </row>
    <row r="11018" spans="1:9">
      <c r="A11018" s="539">
        <v>11017</v>
      </c>
      <c r="B11018" s="540" t="s">
        <v>8534</v>
      </c>
      <c r="C11018" s="540" t="s">
        <v>12384</v>
      </c>
      <c r="D11018" s="540" t="s">
        <v>2789</v>
      </c>
      <c r="E11018" s="540" t="s">
        <v>15855</v>
      </c>
      <c r="F11018" s="556">
        <v>34310000</v>
      </c>
      <c r="G11018" s="541">
        <v>2023</v>
      </c>
      <c r="H11018" s="542">
        <f>VLOOKUP(G11018,[3]잔가율!$B$3:$C$33,2,FALSE)</f>
        <v>0.82599999999999996</v>
      </c>
      <c r="I11018" s="552">
        <f t="shared" si="172"/>
        <v>28340060</v>
      </c>
    </row>
    <row r="11019" spans="1:9">
      <c r="A11019" s="539">
        <v>11018</v>
      </c>
      <c r="B11019" s="540" t="s">
        <v>8534</v>
      </c>
      <c r="C11019" s="540" t="s">
        <v>12384</v>
      </c>
      <c r="D11019" s="540" t="s">
        <v>2789</v>
      </c>
      <c r="E11019" s="540" t="s">
        <v>15856</v>
      </c>
      <c r="F11019" s="556">
        <v>34030000</v>
      </c>
      <c r="G11019" s="541">
        <v>2023</v>
      </c>
      <c r="H11019" s="542">
        <f>VLOOKUP(G11019,[3]잔가율!$B$3:$C$33,2,FALSE)</f>
        <v>0.82599999999999996</v>
      </c>
      <c r="I11019" s="552">
        <f t="shared" si="172"/>
        <v>28108780</v>
      </c>
    </row>
    <row r="11020" spans="1:9">
      <c r="A11020" s="539">
        <v>11019</v>
      </c>
      <c r="B11020" s="540" t="s">
        <v>8534</v>
      </c>
      <c r="C11020" s="540" t="s">
        <v>12384</v>
      </c>
      <c r="D11020" s="540" t="s">
        <v>2789</v>
      </c>
      <c r="E11020" s="540" t="s">
        <v>15857</v>
      </c>
      <c r="F11020" s="556">
        <v>39450000</v>
      </c>
      <c r="G11020" s="541">
        <v>2023</v>
      </c>
      <c r="H11020" s="542">
        <f>VLOOKUP(G11020,[3]잔가율!$B$3:$C$33,2,FALSE)</f>
        <v>0.82599999999999996</v>
      </c>
      <c r="I11020" s="552">
        <f t="shared" si="172"/>
        <v>32585700</v>
      </c>
    </row>
    <row r="11021" spans="1:9">
      <c r="A11021" s="539">
        <v>11020</v>
      </c>
      <c r="B11021" s="544" t="s">
        <v>8534</v>
      </c>
      <c r="C11021" s="544" t="s">
        <v>12384</v>
      </c>
      <c r="D11021" s="544" t="s">
        <v>2789</v>
      </c>
      <c r="E11021" s="544" t="s">
        <v>15858</v>
      </c>
      <c r="F11021" s="559">
        <v>36470000</v>
      </c>
      <c r="G11021" s="541">
        <v>2023</v>
      </c>
      <c r="H11021" s="542">
        <f>VLOOKUP(G11021,[3]잔가율!$B$3:$C$33,2,FALSE)</f>
        <v>0.82599999999999996</v>
      </c>
      <c r="I11021" s="552">
        <f t="shared" si="172"/>
        <v>30124220</v>
      </c>
    </row>
    <row r="11022" spans="1:9">
      <c r="A11022" s="539">
        <v>11021</v>
      </c>
      <c r="B11022" s="544" t="s">
        <v>8534</v>
      </c>
      <c r="C11022" s="544" t="s">
        <v>12384</v>
      </c>
      <c r="D11022" s="544" t="s">
        <v>2789</v>
      </c>
      <c r="E11022" s="544" t="s">
        <v>15859</v>
      </c>
      <c r="F11022" s="559">
        <v>34630000</v>
      </c>
      <c r="G11022" s="541">
        <v>2023</v>
      </c>
      <c r="H11022" s="542">
        <f>VLOOKUP(G11022,[3]잔가율!$B$3:$C$33,2,FALSE)</f>
        <v>0.82599999999999996</v>
      </c>
      <c r="I11022" s="552">
        <f t="shared" si="172"/>
        <v>28604380</v>
      </c>
    </row>
    <row r="11023" spans="1:9">
      <c r="A11023" s="539">
        <v>11022</v>
      </c>
      <c r="B11023" s="544" t="s">
        <v>8534</v>
      </c>
      <c r="C11023" s="544" t="s">
        <v>12384</v>
      </c>
      <c r="D11023" s="544" t="s">
        <v>2789</v>
      </c>
      <c r="E11023" s="544" t="s">
        <v>15860</v>
      </c>
      <c r="F11023" s="559">
        <v>40910000</v>
      </c>
      <c r="G11023" s="541">
        <v>2023</v>
      </c>
      <c r="H11023" s="542">
        <f>VLOOKUP(G11023,[3]잔가율!$B$3:$C$33,2,FALSE)</f>
        <v>0.82599999999999996</v>
      </c>
      <c r="I11023" s="552">
        <f t="shared" si="172"/>
        <v>33791660</v>
      </c>
    </row>
    <row r="11024" spans="1:9">
      <c r="A11024" s="539">
        <v>11023</v>
      </c>
      <c r="B11024" s="544" t="s">
        <v>8534</v>
      </c>
      <c r="C11024" s="544" t="s">
        <v>12384</v>
      </c>
      <c r="D11024" s="544" t="s">
        <v>2789</v>
      </c>
      <c r="E11024" s="544" t="s">
        <v>15861</v>
      </c>
      <c r="F11024" s="559">
        <v>43330000</v>
      </c>
      <c r="G11024" s="541">
        <v>2023</v>
      </c>
      <c r="H11024" s="542">
        <f>VLOOKUP(G11024,[3]잔가율!$B$3:$C$33,2,FALSE)</f>
        <v>0.82599999999999996</v>
      </c>
      <c r="I11024" s="552">
        <f t="shared" si="172"/>
        <v>35790580</v>
      </c>
    </row>
    <row r="11025" spans="1:9">
      <c r="A11025" s="539">
        <v>11024</v>
      </c>
      <c r="B11025" s="544" t="s">
        <v>8534</v>
      </c>
      <c r="C11025" s="544" t="s">
        <v>12384</v>
      </c>
      <c r="D11025" s="544" t="s">
        <v>2789</v>
      </c>
      <c r="E11025" s="544" t="s">
        <v>15862</v>
      </c>
      <c r="F11025" s="559">
        <v>36590000</v>
      </c>
      <c r="G11025" s="541">
        <v>2023</v>
      </c>
      <c r="H11025" s="542">
        <f>VLOOKUP(G11025,[3]잔가율!$B$3:$C$33,2,FALSE)</f>
        <v>0.82599999999999996</v>
      </c>
      <c r="I11025" s="552">
        <f t="shared" si="172"/>
        <v>30223340</v>
      </c>
    </row>
    <row r="11026" spans="1:9">
      <c r="A11026" s="539">
        <v>11025</v>
      </c>
      <c r="B11026" s="544" t="s">
        <v>8534</v>
      </c>
      <c r="C11026" s="544" t="s">
        <v>12384</v>
      </c>
      <c r="D11026" s="544" t="s">
        <v>2789</v>
      </c>
      <c r="E11026" s="544" t="s">
        <v>15863</v>
      </c>
      <c r="F11026" s="559">
        <v>34430000</v>
      </c>
      <c r="G11026" s="541">
        <v>2023</v>
      </c>
      <c r="H11026" s="542">
        <f>VLOOKUP(G11026,[3]잔가율!$B$3:$C$33,2,FALSE)</f>
        <v>0.82599999999999996</v>
      </c>
      <c r="I11026" s="552">
        <f t="shared" si="172"/>
        <v>28439180</v>
      </c>
    </row>
    <row r="11027" spans="1:9">
      <c r="A11027" s="539">
        <v>11026</v>
      </c>
      <c r="B11027" s="544" t="s">
        <v>8534</v>
      </c>
      <c r="C11027" s="544" t="s">
        <v>12384</v>
      </c>
      <c r="D11027" s="544" t="s">
        <v>2789</v>
      </c>
      <c r="E11027" s="544" t="s">
        <v>15864</v>
      </c>
      <c r="F11027" s="559">
        <v>42250000</v>
      </c>
      <c r="G11027" s="541">
        <v>2023</v>
      </c>
      <c r="H11027" s="542">
        <f>VLOOKUP(G11027,[3]잔가율!$B$3:$C$33,2,FALSE)</f>
        <v>0.82599999999999996</v>
      </c>
      <c r="I11027" s="552">
        <f t="shared" si="172"/>
        <v>34898500</v>
      </c>
    </row>
    <row r="11028" spans="1:9">
      <c r="A11028" s="539">
        <v>11027</v>
      </c>
      <c r="B11028" s="544" t="s">
        <v>8534</v>
      </c>
      <c r="C11028" s="544" t="s">
        <v>12384</v>
      </c>
      <c r="D11028" s="544" t="s">
        <v>2789</v>
      </c>
      <c r="E11028" s="544" t="s">
        <v>15865</v>
      </c>
      <c r="F11028" s="559">
        <v>40690000</v>
      </c>
      <c r="G11028" s="541">
        <v>2023</v>
      </c>
      <c r="H11028" s="542">
        <f>VLOOKUP(G11028,[3]잔가율!$B$3:$C$33,2,FALSE)</f>
        <v>0.82599999999999996</v>
      </c>
      <c r="I11028" s="552">
        <f t="shared" si="172"/>
        <v>33609940</v>
      </c>
    </row>
    <row r="11029" spans="1:9">
      <c r="A11029" s="539">
        <v>11028</v>
      </c>
      <c r="B11029" s="540" t="s">
        <v>15866</v>
      </c>
      <c r="C11029" s="540" t="s">
        <v>4918</v>
      </c>
      <c r="D11029" s="540" t="s">
        <v>4921</v>
      </c>
      <c r="E11029" s="540" t="s">
        <v>15867</v>
      </c>
      <c r="F11029" s="556">
        <v>38900000</v>
      </c>
      <c r="G11029" s="541">
        <v>2023</v>
      </c>
      <c r="H11029" s="542">
        <f>VLOOKUP(G11029,[3]잔가율!$F$3:$G$33,2,FALSE)</f>
        <v>0.81</v>
      </c>
      <c r="I11029" s="552">
        <f t="shared" si="172"/>
        <v>31509000</v>
      </c>
    </row>
    <row r="11030" spans="1:9">
      <c r="A11030" s="539">
        <v>11029</v>
      </c>
      <c r="B11030" s="540" t="s">
        <v>15866</v>
      </c>
      <c r="C11030" s="540" t="s">
        <v>4918</v>
      </c>
      <c r="D11030" s="540" t="s">
        <v>4921</v>
      </c>
      <c r="E11030" s="540" t="s">
        <v>15868</v>
      </c>
      <c r="F11030" s="556">
        <v>77840000</v>
      </c>
      <c r="G11030" s="541">
        <v>2023</v>
      </c>
      <c r="H11030" s="542">
        <f>VLOOKUP(G11030,[3]잔가율!$F$3:$G$33,2,FALSE)</f>
        <v>0.81</v>
      </c>
      <c r="I11030" s="552">
        <f t="shared" si="172"/>
        <v>63050400</v>
      </c>
    </row>
    <row r="11031" spans="1:9">
      <c r="A11031" s="539">
        <v>11030</v>
      </c>
      <c r="B11031" s="540" t="s">
        <v>15866</v>
      </c>
      <c r="C11031" s="540" t="s">
        <v>4918</v>
      </c>
      <c r="D11031" s="540" t="s">
        <v>4921</v>
      </c>
      <c r="E11031" s="540" t="s">
        <v>15869</v>
      </c>
      <c r="F11031" s="556">
        <v>75450000</v>
      </c>
      <c r="G11031" s="541">
        <v>2023</v>
      </c>
      <c r="H11031" s="542">
        <f>VLOOKUP(G11031,[3]잔가율!$F$3:$G$33,2,FALSE)</f>
        <v>0.81</v>
      </c>
      <c r="I11031" s="552">
        <f t="shared" si="172"/>
        <v>61114500</v>
      </c>
    </row>
    <row r="11032" spans="1:9">
      <c r="A11032" s="539">
        <v>11031</v>
      </c>
      <c r="B11032" s="540" t="s">
        <v>15866</v>
      </c>
      <c r="C11032" s="540" t="s">
        <v>4918</v>
      </c>
      <c r="D11032" s="540" t="s">
        <v>4921</v>
      </c>
      <c r="E11032" s="540" t="s">
        <v>8433</v>
      </c>
      <c r="F11032" s="556">
        <v>89090000</v>
      </c>
      <c r="G11032" s="541">
        <v>2023</v>
      </c>
      <c r="H11032" s="542">
        <f>VLOOKUP(G11032,[3]잔가율!$F$3:$G$33,2,FALSE)</f>
        <v>0.81</v>
      </c>
      <c r="I11032" s="552">
        <f t="shared" si="172"/>
        <v>72162900</v>
      </c>
    </row>
    <row r="11033" spans="1:9">
      <c r="A11033" s="539">
        <v>11032</v>
      </c>
      <c r="B11033" s="540" t="s">
        <v>15866</v>
      </c>
      <c r="C11033" s="540" t="s">
        <v>4918</v>
      </c>
      <c r="D11033" s="540" t="s">
        <v>4921</v>
      </c>
      <c r="E11033" s="540" t="s">
        <v>15870</v>
      </c>
      <c r="F11033" s="556">
        <v>88180000</v>
      </c>
      <c r="G11033" s="541">
        <v>2023</v>
      </c>
      <c r="H11033" s="542">
        <f>VLOOKUP(G11033,[3]잔가율!$F$3:$G$33,2,FALSE)</f>
        <v>0.81</v>
      </c>
      <c r="I11033" s="552">
        <f t="shared" si="172"/>
        <v>71425800</v>
      </c>
    </row>
    <row r="11034" spans="1:9">
      <c r="A11034" s="539">
        <v>11033</v>
      </c>
      <c r="B11034" s="540" t="s">
        <v>15866</v>
      </c>
      <c r="C11034" s="540" t="s">
        <v>4918</v>
      </c>
      <c r="D11034" s="540" t="s">
        <v>4921</v>
      </c>
      <c r="E11034" s="540" t="s">
        <v>15871</v>
      </c>
      <c r="F11034" s="556">
        <v>95450000</v>
      </c>
      <c r="G11034" s="541">
        <v>2023</v>
      </c>
      <c r="H11034" s="542">
        <f>VLOOKUP(G11034,[3]잔가율!$F$3:$G$33,2,FALSE)</f>
        <v>0.81</v>
      </c>
      <c r="I11034" s="552">
        <f t="shared" si="172"/>
        <v>77314500</v>
      </c>
    </row>
    <row r="11035" spans="1:9">
      <c r="A11035" s="539">
        <v>11034</v>
      </c>
      <c r="B11035" s="540" t="s">
        <v>15866</v>
      </c>
      <c r="C11035" s="540" t="s">
        <v>4918</v>
      </c>
      <c r="D11035" s="540" t="s">
        <v>4921</v>
      </c>
      <c r="E11035" s="540" t="s">
        <v>15872</v>
      </c>
      <c r="F11035" s="556">
        <v>89090000</v>
      </c>
      <c r="G11035" s="541">
        <v>2023</v>
      </c>
      <c r="H11035" s="542">
        <f>VLOOKUP(G11035,[3]잔가율!$F$3:$G$33,2,FALSE)</f>
        <v>0.81</v>
      </c>
      <c r="I11035" s="552">
        <f t="shared" si="172"/>
        <v>72162900</v>
      </c>
    </row>
    <row r="11036" spans="1:9">
      <c r="A11036" s="539">
        <v>11035</v>
      </c>
      <c r="B11036" s="540" t="s">
        <v>15866</v>
      </c>
      <c r="C11036" s="540" t="s">
        <v>4918</v>
      </c>
      <c r="D11036" s="540" t="s">
        <v>4921</v>
      </c>
      <c r="E11036" s="540" t="s">
        <v>15873</v>
      </c>
      <c r="F11036" s="556">
        <v>95450000</v>
      </c>
      <c r="G11036" s="541">
        <v>2023</v>
      </c>
      <c r="H11036" s="542">
        <f>VLOOKUP(G11036,[3]잔가율!$F$3:$G$33,2,FALSE)</f>
        <v>0.81</v>
      </c>
      <c r="I11036" s="552">
        <f t="shared" si="172"/>
        <v>77314500</v>
      </c>
    </row>
    <row r="11037" spans="1:9">
      <c r="A11037" s="539">
        <v>11036</v>
      </c>
      <c r="B11037" s="540" t="s">
        <v>15866</v>
      </c>
      <c r="C11037" s="540" t="s">
        <v>4918</v>
      </c>
      <c r="D11037" s="540" t="s">
        <v>15874</v>
      </c>
      <c r="E11037" s="540" t="s">
        <v>15875</v>
      </c>
      <c r="F11037" s="556">
        <v>100770000</v>
      </c>
      <c r="G11037" s="541">
        <v>2023</v>
      </c>
      <c r="H11037" s="542">
        <f>VLOOKUP(G11037,[3]잔가율!$F$3:$G$33,2,FALSE)</f>
        <v>0.81</v>
      </c>
      <c r="I11037" s="552">
        <f t="shared" si="172"/>
        <v>81623700</v>
      </c>
    </row>
    <row r="11038" spans="1:9">
      <c r="A11038" s="539">
        <v>11037</v>
      </c>
      <c r="B11038" s="540" t="s">
        <v>15866</v>
      </c>
      <c r="C11038" s="540" t="s">
        <v>4918</v>
      </c>
      <c r="D11038" s="540" t="s">
        <v>15876</v>
      </c>
      <c r="E11038" s="540" t="s">
        <v>4991</v>
      </c>
      <c r="F11038" s="556">
        <v>105000000</v>
      </c>
      <c r="G11038" s="541">
        <v>2023</v>
      </c>
      <c r="H11038" s="542">
        <f>VLOOKUP(G11038,[3]잔가율!$F$3:$G$33,2,FALSE)</f>
        <v>0.81</v>
      </c>
      <c r="I11038" s="552">
        <f t="shared" si="172"/>
        <v>85050000</v>
      </c>
    </row>
    <row r="11039" spans="1:9">
      <c r="A11039" s="539">
        <v>11038</v>
      </c>
      <c r="B11039" s="540" t="s">
        <v>15866</v>
      </c>
      <c r="C11039" s="540" t="s">
        <v>4918</v>
      </c>
      <c r="D11039" s="540" t="s">
        <v>15877</v>
      </c>
      <c r="E11039" s="540" t="s">
        <v>4993</v>
      </c>
      <c r="F11039" s="556">
        <v>104540000</v>
      </c>
      <c r="G11039" s="541">
        <v>2023</v>
      </c>
      <c r="H11039" s="542">
        <f>VLOOKUP(G11039,[3]잔가율!$F$3:$G$33,2,FALSE)</f>
        <v>0.81</v>
      </c>
      <c r="I11039" s="552">
        <f t="shared" si="172"/>
        <v>84677400</v>
      </c>
    </row>
    <row r="11040" spans="1:9">
      <c r="A11040" s="539">
        <v>11039</v>
      </c>
      <c r="B11040" s="540" t="s">
        <v>15866</v>
      </c>
      <c r="C11040" s="540" t="s">
        <v>4918</v>
      </c>
      <c r="D11040" s="540" t="s">
        <v>15878</v>
      </c>
      <c r="E11040" s="540" t="s">
        <v>15879</v>
      </c>
      <c r="F11040" s="556">
        <v>154540000</v>
      </c>
      <c r="G11040" s="541">
        <v>2023</v>
      </c>
      <c r="H11040" s="542">
        <f>VLOOKUP(G11040,[3]잔가율!$F$3:$G$33,2,FALSE)</f>
        <v>0.81</v>
      </c>
      <c r="I11040" s="552">
        <f t="shared" si="172"/>
        <v>125177400</v>
      </c>
    </row>
    <row r="11041" spans="1:9">
      <c r="A11041" s="539">
        <v>11040</v>
      </c>
      <c r="B11041" s="540" t="s">
        <v>15866</v>
      </c>
      <c r="C11041" s="540" t="s">
        <v>190</v>
      </c>
      <c r="D11041" s="540" t="s">
        <v>15880</v>
      </c>
      <c r="E11041" s="540" t="s">
        <v>15881</v>
      </c>
      <c r="F11041" s="556">
        <v>65840000</v>
      </c>
      <c r="G11041" s="541">
        <v>2023</v>
      </c>
      <c r="H11041" s="542">
        <f>VLOOKUP(G11041,[3]잔가율!$F$3:$G$33,2,FALSE)</f>
        <v>0.81</v>
      </c>
      <c r="I11041" s="552">
        <f t="shared" si="172"/>
        <v>53330400</v>
      </c>
    </row>
    <row r="11042" spans="1:9">
      <c r="A11042" s="539">
        <v>11041</v>
      </c>
      <c r="B11042" s="540" t="s">
        <v>15866</v>
      </c>
      <c r="C11042" s="540" t="s">
        <v>190</v>
      </c>
      <c r="D11042" s="540" t="s">
        <v>15880</v>
      </c>
      <c r="E11042" s="540" t="s">
        <v>15882</v>
      </c>
      <c r="F11042" s="556">
        <v>68500000</v>
      </c>
      <c r="G11042" s="541">
        <v>2023</v>
      </c>
      <c r="H11042" s="542">
        <f>VLOOKUP(G11042,[3]잔가율!$F$3:$G$33,2,FALSE)</f>
        <v>0.81</v>
      </c>
      <c r="I11042" s="552">
        <f t="shared" si="172"/>
        <v>55485000</v>
      </c>
    </row>
    <row r="11043" spans="1:9">
      <c r="A11043" s="539">
        <v>11042</v>
      </c>
      <c r="B11043" s="540" t="s">
        <v>15866</v>
      </c>
      <c r="C11043" s="540" t="s">
        <v>190</v>
      </c>
      <c r="D11043" s="540" t="s">
        <v>15883</v>
      </c>
      <c r="E11043" s="540" t="s">
        <v>15884</v>
      </c>
      <c r="F11043" s="556">
        <v>71630000</v>
      </c>
      <c r="G11043" s="541">
        <v>2023</v>
      </c>
      <c r="H11043" s="542">
        <f>VLOOKUP(G11043,[3]잔가율!$F$3:$G$33,2,FALSE)</f>
        <v>0.81</v>
      </c>
      <c r="I11043" s="552">
        <f t="shared" si="172"/>
        <v>58020300</v>
      </c>
    </row>
    <row r="11044" spans="1:9">
      <c r="A11044" s="539">
        <v>11043</v>
      </c>
      <c r="B11044" s="540" t="s">
        <v>15866</v>
      </c>
      <c r="C11044" s="540" t="s">
        <v>190</v>
      </c>
      <c r="D11044" s="540" t="s">
        <v>15883</v>
      </c>
      <c r="E11044" s="540" t="s">
        <v>15885</v>
      </c>
      <c r="F11044" s="556">
        <v>75050000</v>
      </c>
      <c r="G11044" s="541">
        <v>2023</v>
      </c>
      <c r="H11044" s="542">
        <f>VLOOKUP(G11044,[3]잔가율!$F$3:$G$33,2,FALSE)</f>
        <v>0.81</v>
      </c>
      <c r="I11044" s="552">
        <f t="shared" si="172"/>
        <v>60790500</v>
      </c>
    </row>
    <row r="11045" spans="1:9">
      <c r="A11045" s="539">
        <v>11044</v>
      </c>
      <c r="B11045" s="540" t="s">
        <v>15866</v>
      </c>
      <c r="C11045" s="540" t="s">
        <v>190</v>
      </c>
      <c r="D11045" s="540" t="s">
        <v>15883</v>
      </c>
      <c r="E11045" s="540" t="s">
        <v>15886</v>
      </c>
      <c r="F11045" s="556">
        <v>125000000</v>
      </c>
      <c r="G11045" s="541">
        <v>2023</v>
      </c>
      <c r="H11045" s="542">
        <f>VLOOKUP(G11045,[3]잔가율!$F$3:$G$33,2,FALSE)</f>
        <v>0.81</v>
      </c>
      <c r="I11045" s="552">
        <f t="shared" si="172"/>
        <v>101250000</v>
      </c>
    </row>
    <row r="11046" spans="1:9">
      <c r="A11046" s="539">
        <v>11045</v>
      </c>
      <c r="B11046" s="540" t="s">
        <v>15866</v>
      </c>
      <c r="C11046" s="540" t="s">
        <v>190</v>
      </c>
      <c r="D11046" s="540" t="s">
        <v>15887</v>
      </c>
      <c r="E11046" s="540" t="s">
        <v>15888</v>
      </c>
      <c r="F11046" s="556">
        <v>126810000</v>
      </c>
      <c r="G11046" s="541">
        <v>2023</v>
      </c>
      <c r="H11046" s="542">
        <f>VLOOKUP(G11046,[3]잔가율!$F$3:$G$33,2,FALSE)</f>
        <v>0.81</v>
      </c>
      <c r="I11046" s="552">
        <f t="shared" si="172"/>
        <v>102716100</v>
      </c>
    </row>
    <row r="11047" spans="1:9">
      <c r="A11047" s="539">
        <v>11046</v>
      </c>
      <c r="B11047" s="540" t="s">
        <v>15866</v>
      </c>
      <c r="C11047" s="540" t="s">
        <v>190</v>
      </c>
      <c r="D11047" s="540" t="s">
        <v>15889</v>
      </c>
      <c r="E11047" s="540" t="s">
        <v>15890</v>
      </c>
      <c r="F11047" s="556">
        <v>71220000</v>
      </c>
      <c r="G11047" s="541">
        <v>2023</v>
      </c>
      <c r="H11047" s="542">
        <f>VLOOKUP(G11047,[3]잔가율!$F$3:$G$33,2,FALSE)</f>
        <v>0.81</v>
      </c>
      <c r="I11047" s="552">
        <f t="shared" si="172"/>
        <v>57688200</v>
      </c>
    </row>
    <row r="11048" spans="1:9">
      <c r="A11048" s="539">
        <v>11047</v>
      </c>
      <c r="B11048" s="543" t="s">
        <v>15866</v>
      </c>
      <c r="C11048" s="543" t="s">
        <v>5328</v>
      </c>
      <c r="D11048" s="543" t="s">
        <v>16703</v>
      </c>
      <c r="E11048" s="543" t="s">
        <v>15891</v>
      </c>
      <c r="F11048" s="561">
        <v>77510000</v>
      </c>
      <c r="G11048" s="541">
        <v>2023</v>
      </c>
      <c r="H11048" s="542">
        <f>VLOOKUP(G11048,[3]잔가율!$F$3:$G$33,2,FALSE)</f>
        <v>0.81</v>
      </c>
      <c r="I11048" s="552">
        <f t="shared" si="172"/>
        <v>62783100</v>
      </c>
    </row>
    <row r="11049" spans="1:9">
      <c r="A11049" s="539">
        <v>11048</v>
      </c>
      <c r="B11049" s="543" t="s">
        <v>15866</v>
      </c>
      <c r="C11049" s="543" t="s">
        <v>5328</v>
      </c>
      <c r="D11049" s="543" t="s">
        <v>16703</v>
      </c>
      <c r="E11049" s="543" t="s">
        <v>15892</v>
      </c>
      <c r="F11049" s="561">
        <v>111360000</v>
      </c>
      <c r="G11049" s="541">
        <v>2023</v>
      </c>
      <c r="H11049" s="542">
        <f>VLOOKUP(G11049,[3]잔가율!$F$3:$G$33,2,FALSE)</f>
        <v>0.81</v>
      </c>
      <c r="I11049" s="552">
        <f t="shared" si="172"/>
        <v>90201600</v>
      </c>
    </row>
    <row r="11050" spans="1:9">
      <c r="A11050" s="539">
        <v>11049</v>
      </c>
      <c r="B11050" s="540" t="s">
        <v>15866</v>
      </c>
      <c r="C11050" s="540" t="s">
        <v>179</v>
      </c>
      <c r="D11050" s="540" t="s">
        <v>15893</v>
      </c>
      <c r="E11050" s="540" t="s">
        <v>15894</v>
      </c>
      <c r="F11050" s="556">
        <v>89000000</v>
      </c>
      <c r="G11050" s="541">
        <v>2023</v>
      </c>
      <c r="H11050" s="542">
        <f>VLOOKUP(G11050,[3]잔가율!$F$3:$G$33,2,FALSE)</f>
        <v>0.81</v>
      </c>
      <c r="I11050" s="552">
        <f t="shared" si="172"/>
        <v>72090000</v>
      </c>
    </row>
    <row r="11051" spans="1:9">
      <c r="A11051" s="539">
        <v>11050</v>
      </c>
      <c r="B11051" s="540" t="s">
        <v>15866</v>
      </c>
      <c r="C11051" s="540" t="s">
        <v>179</v>
      </c>
      <c r="D11051" s="540" t="s">
        <v>15895</v>
      </c>
      <c r="E11051" s="540" t="s">
        <v>15896</v>
      </c>
      <c r="F11051" s="556">
        <v>65000000</v>
      </c>
      <c r="G11051" s="541">
        <v>2023</v>
      </c>
      <c r="H11051" s="542">
        <f>VLOOKUP(G11051,[3]잔가율!$F$3:$G$33,2,FALSE)</f>
        <v>0.81</v>
      </c>
      <c r="I11051" s="552">
        <f t="shared" si="172"/>
        <v>52650000</v>
      </c>
    </row>
    <row r="11052" spans="1:9">
      <c r="A11052" s="539">
        <v>11051</v>
      </c>
      <c r="B11052" s="540" t="s">
        <v>15866</v>
      </c>
      <c r="C11052" s="540" t="s">
        <v>179</v>
      </c>
      <c r="D11052" s="540" t="s">
        <v>15897</v>
      </c>
      <c r="E11052" s="540" t="s">
        <v>15898</v>
      </c>
      <c r="F11052" s="556">
        <v>51280000</v>
      </c>
      <c r="G11052" s="541">
        <v>2023</v>
      </c>
      <c r="H11052" s="542">
        <f>VLOOKUP(G11052,[3]잔가율!$F$3:$G$33,2,FALSE)</f>
        <v>0.81</v>
      </c>
      <c r="I11052" s="552">
        <f t="shared" si="172"/>
        <v>41536800</v>
      </c>
    </row>
    <row r="11053" spans="1:9">
      <c r="A11053" s="539">
        <v>11052</v>
      </c>
      <c r="B11053" s="540" t="s">
        <v>15866</v>
      </c>
      <c r="C11053" s="540" t="s">
        <v>179</v>
      </c>
      <c r="D11053" s="540" t="s">
        <v>15899</v>
      </c>
      <c r="E11053" s="540" t="s">
        <v>15900</v>
      </c>
      <c r="F11053" s="556">
        <v>100000000</v>
      </c>
      <c r="G11053" s="541">
        <v>2023</v>
      </c>
      <c r="H11053" s="542">
        <f>VLOOKUP(G11053,[3]잔가율!$F$3:$G$33,2,FALSE)</f>
        <v>0.81</v>
      </c>
      <c r="I11053" s="552">
        <f t="shared" si="172"/>
        <v>81000000</v>
      </c>
    </row>
    <row r="11054" spans="1:9">
      <c r="A11054" s="539">
        <v>11053</v>
      </c>
      <c r="B11054" s="543" t="s">
        <v>15866</v>
      </c>
      <c r="C11054" s="543" t="s">
        <v>5328</v>
      </c>
      <c r="D11054" s="543" t="s">
        <v>16704</v>
      </c>
      <c r="E11054" s="543" t="s">
        <v>15901</v>
      </c>
      <c r="F11054" s="561">
        <v>24500000</v>
      </c>
      <c r="G11054" s="541">
        <v>2023</v>
      </c>
      <c r="H11054" s="542">
        <f>VLOOKUP(G11054,[3]잔가율!$F$3:$G$33,2,FALSE)</f>
        <v>0.81</v>
      </c>
      <c r="I11054" s="552">
        <f t="shared" si="172"/>
        <v>19845000</v>
      </c>
    </row>
    <row r="11055" spans="1:9">
      <c r="A11055" s="539">
        <v>11054</v>
      </c>
      <c r="B11055" s="540" t="s">
        <v>15866</v>
      </c>
      <c r="C11055" s="540" t="s">
        <v>179</v>
      </c>
      <c r="D11055" s="540" t="s">
        <v>15902</v>
      </c>
      <c r="E11055" s="540" t="s">
        <v>15903</v>
      </c>
      <c r="F11055" s="556">
        <v>33920000</v>
      </c>
      <c r="G11055" s="541">
        <v>2023</v>
      </c>
      <c r="H11055" s="542">
        <f>VLOOKUP(G11055,[3]잔가율!$F$3:$G$33,2,FALSE)</f>
        <v>0.81</v>
      </c>
      <c r="I11055" s="552">
        <f t="shared" si="172"/>
        <v>27475200</v>
      </c>
    </row>
    <row r="11056" spans="1:9">
      <c r="A11056" s="539">
        <v>11055</v>
      </c>
      <c r="B11056" s="540" t="s">
        <v>15866</v>
      </c>
      <c r="C11056" s="540" t="s">
        <v>179</v>
      </c>
      <c r="D11056" s="540" t="s">
        <v>15902</v>
      </c>
      <c r="E11056" s="540" t="s">
        <v>15904</v>
      </c>
      <c r="F11056" s="556">
        <v>30900000</v>
      </c>
      <c r="G11056" s="541">
        <v>2023</v>
      </c>
      <c r="H11056" s="542">
        <f>VLOOKUP(G11056,[3]잔가율!$F$3:$G$33,2,FALSE)</f>
        <v>0.81</v>
      </c>
      <c r="I11056" s="552">
        <f t="shared" si="172"/>
        <v>25029000</v>
      </c>
    </row>
    <row r="11057" spans="1:9">
      <c r="A11057" s="539">
        <v>11056</v>
      </c>
      <c r="B11057" s="540" t="s">
        <v>15866</v>
      </c>
      <c r="C11057" s="540" t="s">
        <v>179</v>
      </c>
      <c r="D11057" s="540" t="s">
        <v>15902</v>
      </c>
      <c r="E11057" s="540" t="s">
        <v>15905</v>
      </c>
      <c r="F11057" s="556">
        <v>36270000</v>
      </c>
      <c r="G11057" s="541">
        <v>2023</v>
      </c>
      <c r="H11057" s="542">
        <f>VLOOKUP(G11057,[3]잔가율!$F$3:$G$33,2,FALSE)</f>
        <v>0.81</v>
      </c>
      <c r="I11057" s="552">
        <f t="shared" si="172"/>
        <v>29378700</v>
      </c>
    </row>
    <row r="11058" spans="1:9">
      <c r="A11058" s="539">
        <v>11057</v>
      </c>
      <c r="B11058" s="540" t="s">
        <v>15866</v>
      </c>
      <c r="C11058" s="540" t="s">
        <v>179</v>
      </c>
      <c r="D11058" s="540" t="s">
        <v>15902</v>
      </c>
      <c r="E11058" s="540" t="s">
        <v>15906</v>
      </c>
      <c r="F11058" s="556">
        <v>27270000</v>
      </c>
      <c r="G11058" s="541">
        <v>2023</v>
      </c>
      <c r="H11058" s="542">
        <f>VLOOKUP(G11058,[3]잔가율!$F$3:$G$33,2,FALSE)</f>
        <v>0.81</v>
      </c>
      <c r="I11058" s="552">
        <f t="shared" si="172"/>
        <v>22088700</v>
      </c>
    </row>
    <row r="11059" spans="1:9">
      <c r="A11059" s="539">
        <v>11058</v>
      </c>
      <c r="B11059" s="540" t="s">
        <v>15866</v>
      </c>
      <c r="C11059" s="540" t="s">
        <v>179</v>
      </c>
      <c r="D11059" s="540" t="s">
        <v>15902</v>
      </c>
      <c r="E11059" s="540" t="s">
        <v>15907</v>
      </c>
      <c r="F11059" s="556">
        <v>41180000</v>
      </c>
      <c r="G11059" s="541">
        <v>2023</v>
      </c>
      <c r="H11059" s="542">
        <f>VLOOKUP(G11059,[3]잔가율!$F$3:$G$33,2,FALSE)</f>
        <v>0.81</v>
      </c>
      <c r="I11059" s="552">
        <f t="shared" si="172"/>
        <v>33355800</v>
      </c>
    </row>
    <row r="11060" spans="1:9">
      <c r="A11060" s="539">
        <v>11059</v>
      </c>
      <c r="B11060" s="540" t="s">
        <v>15866</v>
      </c>
      <c r="C11060" s="540" t="s">
        <v>179</v>
      </c>
      <c r="D11060" s="540" t="s">
        <v>15902</v>
      </c>
      <c r="E11060" s="540" t="s">
        <v>15908</v>
      </c>
      <c r="F11060" s="556">
        <v>62000000</v>
      </c>
      <c r="G11060" s="541">
        <v>2023</v>
      </c>
      <c r="H11060" s="542">
        <f>VLOOKUP(G11060,[3]잔가율!$F$3:$G$33,2,FALSE)</f>
        <v>0.81</v>
      </c>
      <c r="I11060" s="552">
        <f t="shared" si="172"/>
        <v>50220000</v>
      </c>
    </row>
    <row r="11061" spans="1:9">
      <c r="A11061" s="539">
        <v>11060</v>
      </c>
      <c r="B11061" s="540" t="s">
        <v>15866</v>
      </c>
      <c r="C11061" s="540" t="s">
        <v>179</v>
      </c>
      <c r="D11061" s="540" t="s">
        <v>15909</v>
      </c>
      <c r="E11061" s="540" t="s">
        <v>15910</v>
      </c>
      <c r="F11061" s="556">
        <v>54540000</v>
      </c>
      <c r="G11061" s="541">
        <v>2023</v>
      </c>
      <c r="H11061" s="542">
        <f>VLOOKUP(G11061,[3]잔가율!$F$3:$G$33,2,FALSE)</f>
        <v>0.81</v>
      </c>
      <c r="I11061" s="552">
        <f t="shared" si="172"/>
        <v>44177400</v>
      </c>
    </row>
    <row r="11062" spans="1:9">
      <c r="A11062" s="539">
        <v>11061</v>
      </c>
      <c r="B11062" s="540" t="s">
        <v>15866</v>
      </c>
      <c r="C11062" s="540" t="s">
        <v>179</v>
      </c>
      <c r="D11062" s="540" t="s">
        <v>5547</v>
      </c>
      <c r="E11062" s="540" t="s">
        <v>15911</v>
      </c>
      <c r="F11062" s="556">
        <v>60000000</v>
      </c>
      <c r="G11062" s="541">
        <v>2023</v>
      </c>
      <c r="H11062" s="542">
        <f>VLOOKUP(G11062,[3]잔가율!$F$3:$G$33,2,FALSE)</f>
        <v>0.81</v>
      </c>
      <c r="I11062" s="552">
        <f t="shared" si="172"/>
        <v>48600000</v>
      </c>
    </row>
    <row r="11063" spans="1:9">
      <c r="A11063" s="539">
        <v>11062</v>
      </c>
      <c r="B11063" s="540" t="s">
        <v>15866</v>
      </c>
      <c r="C11063" s="540" t="s">
        <v>179</v>
      </c>
      <c r="D11063" s="540" t="s">
        <v>5547</v>
      </c>
      <c r="E11063" s="540" t="s">
        <v>15912</v>
      </c>
      <c r="F11063" s="556">
        <v>59090000</v>
      </c>
      <c r="G11063" s="541">
        <v>2023</v>
      </c>
      <c r="H11063" s="542">
        <f>VLOOKUP(G11063,[3]잔가율!$F$3:$G$33,2,FALSE)</f>
        <v>0.81</v>
      </c>
      <c r="I11063" s="552">
        <f t="shared" si="172"/>
        <v>47862900</v>
      </c>
    </row>
    <row r="11064" spans="1:9">
      <c r="A11064" s="539">
        <v>11063</v>
      </c>
      <c r="B11064" s="540" t="s">
        <v>15866</v>
      </c>
      <c r="C11064" s="540" t="s">
        <v>179</v>
      </c>
      <c r="D11064" s="540" t="s">
        <v>5547</v>
      </c>
      <c r="E11064" s="540" t="s">
        <v>15913</v>
      </c>
      <c r="F11064" s="556">
        <v>81810000</v>
      </c>
      <c r="G11064" s="541">
        <v>2023</v>
      </c>
      <c r="H11064" s="542">
        <f>VLOOKUP(G11064,[3]잔가율!$F$3:$G$33,2,FALSE)</f>
        <v>0.81</v>
      </c>
      <c r="I11064" s="552">
        <f t="shared" si="172"/>
        <v>66266100</v>
      </c>
    </row>
    <row r="11065" spans="1:9">
      <c r="A11065" s="539">
        <v>11064</v>
      </c>
      <c r="B11065" s="543" t="s">
        <v>15866</v>
      </c>
      <c r="C11065" s="543" t="s">
        <v>5328</v>
      </c>
      <c r="D11065" s="543" t="s">
        <v>5547</v>
      </c>
      <c r="E11065" s="543" t="s">
        <v>15914</v>
      </c>
      <c r="F11065" s="561">
        <v>53250000</v>
      </c>
      <c r="G11065" s="541">
        <v>2023</v>
      </c>
      <c r="H11065" s="542">
        <f>VLOOKUP(G11065,[3]잔가율!$F$3:$G$33,2,FALSE)</f>
        <v>0.81</v>
      </c>
      <c r="I11065" s="552">
        <f t="shared" si="172"/>
        <v>43132500</v>
      </c>
    </row>
    <row r="11066" spans="1:9">
      <c r="A11066" s="539">
        <v>11065</v>
      </c>
      <c r="B11066" s="543" t="s">
        <v>15866</v>
      </c>
      <c r="C11066" s="543" t="s">
        <v>5328</v>
      </c>
      <c r="D11066" s="543" t="s">
        <v>5547</v>
      </c>
      <c r="E11066" s="543" t="s">
        <v>15915</v>
      </c>
      <c r="F11066" s="561">
        <v>68560000</v>
      </c>
      <c r="G11066" s="541">
        <v>2023</v>
      </c>
      <c r="H11066" s="542">
        <f>VLOOKUP(G11066,[3]잔가율!$F$3:$G$33,2,FALSE)</f>
        <v>0.81</v>
      </c>
      <c r="I11066" s="552">
        <f t="shared" si="172"/>
        <v>55533600</v>
      </c>
    </row>
    <row r="11067" spans="1:9">
      <c r="A11067" s="539">
        <v>11066</v>
      </c>
      <c r="B11067" s="540" t="s">
        <v>15866</v>
      </c>
      <c r="C11067" s="540" t="s">
        <v>179</v>
      </c>
      <c r="D11067" s="540" t="s">
        <v>5547</v>
      </c>
      <c r="E11067" s="540" t="s">
        <v>15916</v>
      </c>
      <c r="F11067" s="556">
        <v>61810000</v>
      </c>
      <c r="G11067" s="541">
        <v>2023</v>
      </c>
      <c r="H11067" s="542">
        <f>VLOOKUP(G11067,[3]잔가율!$F$3:$G$33,2,FALSE)</f>
        <v>0.81</v>
      </c>
      <c r="I11067" s="552">
        <f t="shared" si="172"/>
        <v>50066100</v>
      </c>
    </row>
    <row r="11068" spans="1:9">
      <c r="A11068" s="539">
        <v>11067</v>
      </c>
      <c r="B11068" s="540" t="s">
        <v>15866</v>
      </c>
      <c r="C11068" s="540" t="s">
        <v>179</v>
      </c>
      <c r="D11068" s="540" t="s">
        <v>5547</v>
      </c>
      <c r="E11068" s="540" t="s">
        <v>15917</v>
      </c>
      <c r="F11068" s="556">
        <v>57270000</v>
      </c>
      <c r="G11068" s="541">
        <v>2023</v>
      </c>
      <c r="H11068" s="542">
        <f>VLOOKUP(G11068,[3]잔가율!$F$3:$G$33,2,FALSE)</f>
        <v>0.81</v>
      </c>
      <c r="I11068" s="552">
        <f t="shared" si="172"/>
        <v>46388700</v>
      </c>
    </row>
    <row r="11069" spans="1:9">
      <c r="A11069" s="539">
        <v>11068</v>
      </c>
      <c r="B11069" s="540" t="s">
        <v>15866</v>
      </c>
      <c r="C11069" s="540" t="s">
        <v>179</v>
      </c>
      <c r="D11069" s="540" t="s">
        <v>15918</v>
      </c>
      <c r="E11069" s="540" t="s">
        <v>15913</v>
      </c>
      <c r="F11069" s="556">
        <v>76400000</v>
      </c>
      <c r="G11069" s="541">
        <v>2023</v>
      </c>
      <c r="H11069" s="542">
        <f>VLOOKUP(G11069,[3]잔가율!$F$3:$G$33,2,FALSE)</f>
        <v>0.81</v>
      </c>
      <c r="I11069" s="552">
        <f t="shared" si="172"/>
        <v>61884000</v>
      </c>
    </row>
    <row r="11070" spans="1:9">
      <c r="A11070" s="539">
        <v>11069</v>
      </c>
      <c r="B11070" s="540" t="s">
        <v>15866</v>
      </c>
      <c r="C11070" s="540" t="s">
        <v>179</v>
      </c>
      <c r="D11070" s="540" t="s">
        <v>15919</v>
      </c>
      <c r="E11070" s="540" t="s">
        <v>15911</v>
      </c>
      <c r="F11070" s="556">
        <v>151810000</v>
      </c>
      <c r="G11070" s="541">
        <v>2023</v>
      </c>
      <c r="H11070" s="542">
        <f>VLOOKUP(G11070,[3]잔가율!$F$3:$G$33,2,FALSE)</f>
        <v>0.81</v>
      </c>
      <c r="I11070" s="552">
        <f t="shared" si="172"/>
        <v>122966100</v>
      </c>
    </row>
    <row r="11071" spans="1:9">
      <c r="A11071" s="539">
        <v>11070</v>
      </c>
      <c r="B11071" s="540" t="s">
        <v>15866</v>
      </c>
      <c r="C11071" s="540" t="s">
        <v>179</v>
      </c>
      <c r="D11071" s="540" t="s">
        <v>15920</v>
      </c>
      <c r="E11071" s="540" t="s">
        <v>15894</v>
      </c>
      <c r="F11071" s="556">
        <v>104000000</v>
      </c>
      <c r="G11071" s="541">
        <v>2023</v>
      </c>
      <c r="H11071" s="542">
        <f>VLOOKUP(G11071,[3]잔가율!$F$3:$G$33,2,FALSE)</f>
        <v>0.81</v>
      </c>
      <c r="I11071" s="552">
        <f t="shared" si="172"/>
        <v>84240000</v>
      </c>
    </row>
    <row r="11072" spans="1:9">
      <c r="A11072" s="539">
        <v>11071</v>
      </c>
      <c r="B11072" s="540" t="s">
        <v>15866</v>
      </c>
      <c r="C11072" s="540" t="s">
        <v>179</v>
      </c>
      <c r="D11072" s="540" t="s">
        <v>15921</v>
      </c>
      <c r="E11072" s="540" t="s">
        <v>15894</v>
      </c>
      <c r="F11072" s="556">
        <v>84500000</v>
      </c>
      <c r="G11072" s="541">
        <v>2023</v>
      </c>
      <c r="H11072" s="542">
        <f>VLOOKUP(G11072,[3]잔가율!$F$3:$G$33,2,FALSE)</f>
        <v>0.81</v>
      </c>
      <c r="I11072" s="552">
        <f t="shared" si="172"/>
        <v>68445000</v>
      </c>
    </row>
    <row r="11073" spans="1:9">
      <c r="A11073" s="539">
        <v>11072</v>
      </c>
      <c r="B11073" s="540" t="s">
        <v>15866</v>
      </c>
      <c r="C11073" s="540" t="s">
        <v>5594</v>
      </c>
      <c r="D11073" s="540" t="s">
        <v>15922</v>
      </c>
      <c r="E11073" s="540" t="s">
        <v>5569</v>
      </c>
      <c r="F11073" s="556">
        <v>90910000</v>
      </c>
      <c r="G11073" s="541">
        <v>2023</v>
      </c>
      <c r="H11073" s="542">
        <f>VLOOKUP(G11073,[3]잔가율!$F$3:$G$33,2,FALSE)</f>
        <v>0.81</v>
      </c>
      <c r="I11073" s="552">
        <f t="shared" si="172"/>
        <v>73637100</v>
      </c>
    </row>
    <row r="11074" spans="1:9">
      <c r="A11074" s="539">
        <v>11073</v>
      </c>
      <c r="B11074" s="540" t="s">
        <v>15866</v>
      </c>
      <c r="C11074" s="540" t="s">
        <v>5594</v>
      </c>
      <c r="D11074" s="540" t="s">
        <v>15922</v>
      </c>
      <c r="E11074" s="540" t="s">
        <v>5596</v>
      </c>
      <c r="F11074" s="556">
        <v>72560000</v>
      </c>
      <c r="G11074" s="541">
        <v>2023</v>
      </c>
      <c r="H11074" s="542">
        <f>VLOOKUP(G11074,[3]잔가율!$F$3:$G$33,2,FALSE)</f>
        <v>0.81</v>
      </c>
      <c r="I11074" s="552">
        <f t="shared" ref="I11074:I11137" si="173">ROUNDDOWN(F11074*H11074,0)</f>
        <v>58773600</v>
      </c>
    </row>
    <row r="11075" spans="1:9">
      <c r="A11075" s="539">
        <v>11074</v>
      </c>
      <c r="B11075" s="543" t="s">
        <v>15866</v>
      </c>
      <c r="C11075" s="543" t="s">
        <v>16705</v>
      </c>
      <c r="D11075" s="543" t="s">
        <v>16706</v>
      </c>
      <c r="E11075" s="543" t="s">
        <v>15923</v>
      </c>
      <c r="F11075" s="561">
        <v>112900000</v>
      </c>
      <c r="G11075" s="541">
        <v>2023</v>
      </c>
      <c r="H11075" s="542">
        <f>VLOOKUP(G11075,[3]잔가율!$F$3:$G$33,2,FALSE)</f>
        <v>0.81</v>
      </c>
      <c r="I11075" s="552">
        <f t="shared" si="173"/>
        <v>91449000</v>
      </c>
    </row>
    <row r="11076" spans="1:9">
      <c r="A11076" s="539">
        <v>11075</v>
      </c>
      <c r="B11076" s="540" t="s">
        <v>15866</v>
      </c>
      <c r="C11076" s="540" t="s">
        <v>6430</v>
      </c>
      <c r="D11076" s="540" t="s">
        <v>7221</v>
      </c>
      <c r="E11076" s="540" t="s">
        <v>15924</v>
      </c>
      <c r="F11076" s="556">
        <v>51540000</v>
      </c>
      <c r="G11076" s="541">
        <v>2023</v>
      </c>
      <c r="H11076" s="542">
        <f>VLOOKUP(G11076,[3]잔가율!$F$3:$G$33,2,FALSE)</f>
        <v>0.81</v>
      </c>
      <c r="I11076" s="552">
        <f t="shared" si="173"/>
        <v>41747400</v>
      </c>
    </row>
    <row r="11077" spans="1:9">
      <c r="A11077" s="539">
        <v>11076</v>
      </c>
      <c r="B11077" s="540" t="s">
        <v>15866</v>
      </c>
      <c r="C11077" s="540" t="s">
        <v>6430</v>
      </c>
      <c r="D11077" s="540" t="s">
        <v>7221</v>
      </c>
      <c r="E11077" s="540" t="s">
        <v>15925</v>
      </c>
      <c r="F11077" s="556">
        <v>136360000</v>
      </c>
      <c r="G11077" s="541">
        <v>2023</v>
      </c>
      <c r="H11077" s="542">
        <f>VLOOKUP(G11077,[3]잔가율!$F$3:$G$33,2,FALSE)</f>
        <v>0.81</v>
      </c>
      <c r="I11077" s="552">
        <f t="shared" si="173"/>
        <v>110451600</v>
      </c>
    </row>
    <row r="11078" spans="1:9">
      <c r="A11078" s="539">
        <v>11077</v>
      </c>
      <c r="B11078" s="540" t="s">
        <v>15866</v>
      </c>
      <c r="C11078" s="540" t="s">
        <v>6430</v>
      </c>
      <c r="D11078" s="540" t="s">
        <v>7221</v>
      </c>
      <c r="E11078" s="540" t="s">
        <v>15926</v>
      </c>
      <c r="F11078" s="556">
        <v>190000000</v>
      </c>
      <c r="G11078" s="541">
        <v>2023</v>
      </c>
      <c r="H11078" s="542">
        <f>VLOOKUP(G11078,[3]잔가율!$F$3:$G$33,2,FALSE)</f>
        <v>0.81</v>
      </c>
      <c r="I11078" s="552">
        <f t="shared" si="173"/>
        <v>153900000</v>
      </c>
    </row>
    <row r="11079" spans="1:9">
      <c r="A11079" s="539">
        <v>11078</v>
      </c>
      <c r="B11079" s="540" t="s">
        <v>15866</v>
      </c>
      <c r="C11079" s="540" t="s">
        <v>6430</v>
      </c>
      <c r="D11079" s="540" t="s">
        <v>7221</v>
      </c>
      <c r="E11079" s="540" t="s">
        <v>15927</v>
      </c>
      <c r="F11079" s="556">
        <v>198400000</v>
      </c>
      <c r="G11079" s="541">
        <v>2023</v>
      </c>
      <c r="H11079" s="542">
        <f>VLOOKUP(G11079,[3]잔가율!$F$3:$G$33,2,FALSE)</f>
        <v>0.81</v>
      </c>
      <c r="I11079" s="552">
        <f t="shared" si="173"/>
        <v>160704000</v>
      </c>
    </row>
    <row r="11080" spans="1:9">
      <c r="A11080" s="539">
        <v>11079</v>
      </c>
      <c r="B11080" s="540" t="s">
        <v>15866</v>
      </c>
      <c r="C11080" s="540" t="s">
        <v>6430</v>
      </c>
      <c r="D11080" s="540" t="s">
        <v>7221</v>
      </c>
      <c r="E11080" s="540" t="s">
        <v>15928</v>
      </c>
      <c r="F11080" s="556">
        <v>160000000</v>
      </c>
      <c r="G11080" s="541">
        <v>2023</v>
      </c>
      <c r="H11080" s="542">
        <f>VLOOKUP(G11080,[3]잔가율!$F$3:$G$33,2,FALSE)</f>
        <v>0.81</v>
      </c>
      <c r="I11080" s="552">
        <f t="shared" si="173"/>
        <v>129600000</v>
      </c>
    </row>
    <row r="11081" spans="1:9">
      <c r="A11081" s="539">
        <v>11080</v>
      </c>
      <c r="B11081" s="540" t="s">
        <v>15866</v>
      </c>
      <c r="C11081" s="540" t="s">
        <v>6430</v>
      </c>
      <c r="D11081" s="540" t="s">
        <v>7221</v>
      </c>
      <c r="E11081" s="540" t="s">
        <v>15929</v>
      </c>
      <c r="F11081" s="556">
        <v>154540000</v>
      </c>
      <c r="G11081" s="541">
        <v>2023</v>
      </c>
      <c r="H11081" s="542">
        <f>VLOOKUP(G11081,[3]잔가율!$F$3:$G$33,2,FALSE)</f>
        <v>0.81</v>
      </c>
      <c r="I11081" s="552">
        <f t="shared" si="173"/>
        <v>125177400</v>
      </c>
    </row>
    <row r="11082" spans="1:9">
      <c r="A11082" s="539">
        <v>11081</v>
      </c>
      <c r="B11082" s="540" t="s">
        <v>15866</v>
      </c>
      <c r="C11082" s="540" t="s">
        <v>6430</v>
      </c>
      <c r="D11082" s="540" t="s">
        <v>7221</v>
      </c>
      <c r="E11082" s="540" t="s">
        <v>15930</v>
      </c>
      <c r="F11082" s="556">
        <v>209090000</v>
      </c>
      <c r="G11082" s="541">
        <v>2023</v>
      </c>
      <c r="H11082" s="542">
        <f>VLOOKUP(G11082,[3]잔가율!$F$3:$G$33,2,FALSE)</f>
        <v>0.81</v>
      </c>
      <c r="I11082" s="552">
        <f t="shared" si="173"/>
        <v>169362900</v>
      </c>
    </row>
    <row r="11083" spans="1:9">
      <c r="A11083" s="539">
        <v>11082</v>
      </c>
      <c r="B11083" s="540" t="s">
        <v>15866</v>
      </c>
      <c r="C11083" s="540" t="s">
        <v>6430</v>
      </c>
      <c r="D11083" s="540" t="s">
        <v>7221</v>
      </c>
      <c r="E11083" s="540" t="s">
        <v>15931</v>
      </c>
      <c r="F11083" s="556">
        <v>109260000</v>
      </c>
      <c r="G11083" s="541">
        <v>2023</v>
      </c>
      <c r="H11083" s="542">
        <f>VLOOKUP(G11083,[3]잔가율!$F$3:$G$33,2,FALSE)</f>
        <v>0.81</v>
      </c>
      <c r="I11083" s="552">
        <f t="shared" si="173"/>
        <v>88500600</v>
      </c>
    </row>
    <row r="11084" spans="1:9">
      <c r="A11084" s="539">
        <v>11083</v>
      </c>
      <c r="B11084" s="540" t="s">
        <v>15866</v>
      </c>
      <c r="C11084" s="540" t="s">
        <v>6430</v>
      </c>
      <c r="D11084" s="540" t="s">
        <v>7221</v>
      </c>
      <c r="E11084" s="540" t="s">
        <v>15932</v>
      </c>
      <c r="F11084" s="556">
        <v>127270000</v>
      </c>
      <c r="G11084" s="541">
        <v>2023</v>
      </c>
      <c r="H11084" s="542">
        <f>VLOOKUP(G11084,[3]잔가율!$F$3:$G$33,2,FALSE)</f>
        <v>0.81</v>
      </c>
      <c r="I11084" s="552">
        <f t="shared" si="173"/>
        <v>103088700</v>
      </c>
    </row>
    <row r="11085" spans="1:9">
      <c r="A11085" s="539">
        <v>11084</v>
      </c>
      <c r="B11085" s="540" t="s">
        <v>15866</v>
      </c>
      <c r="C11085" s="540" t="s">
        <v>6430</v>
      </c>
      <c r="D11085" s="540" t="s">
        <v>7221</v>
      </c>
      <c r="E11085" s="540" t="s">
        <v>15933</v>
      </c>
      <c r="F11085" s="556">
        <v>132720000</v>
      </c>
      <c r="G11085" s="541">
        <v>2023</v>
      </c>
      <c r="H11085" s="542">
        <f>VLOOKUP(G11085,[3]잔가율!$F$3:$G$33,2,FALSE)</f>
        <v>0.81</v>
      </c>
      <c r="I11085" s="552">
        <f t="shared" si="173"/>
        <v>107503200</v>
      </c>
    </row>
    <row r="11086" spans="1:9">
      <c r="A11086" s="539">
        <v>11085</v>
      </c>
      <c r="B11086" s="540" t="s">
        <v>15866</v>
      </c>
      <c r="C11086" s="540" t="s">
        <v>6430</v>
      </c>
      <c r="D11086" s="540" t="s">
        <v>7221</v>
      </c>
      <c r="E11086" s="540" t="s">
        <v>15934</v>
      </c>
      <c r="F11086" s="556">
        <v>95720000</v>
      </c>
      <c r="G11086" s="541">
        <v>2023</v>
      </c>
      <c r="H11086" s="542">
        <f>VLOOKUP(G11086,[3]잔가율!$F$3:$G$33,2,FALSE)</f>
        <v>0.81</v>
      </c>
      <c r="I11086" s="552">
        <f t="shared" si="173"/>
        <v>77533200</v>
      </c>
    </row>
    <row r="11087" spans="1:9">
      <c r="A11087" s="539">
        <v>11086</v>
      </c>
      <c r="B11087" s="540" t="s">
        <v>15866</v>
      </c>
      <c r="C11087" s="540" t="s">
        <v>6430</v>
      </c>
      <c r="D11087" s="540" t="s">
        <v>7221</v>
      </c>
      <c r="E11087" s="540" t="s">
        <v>15935</v>
      </c>
      <c r="F11087" s="556">
        <v>107130000</v>
      </c>
      <c r="G11087" s="541">
        <v>2023</v>
      </c>
      <c r="H11087" s="542">
        <f>VLOOKUP(G11087,[3]잔가율!$F$3:$G$33,2,FALSE)</f>
        <v>0.81</v>
      </c>
      <c r="I11087" s="552">
        <f t="shared" si="173"/>
        <v>86775300</v>
      </c>
    </row>
    <row r="11088" spans="1:9">
      <c r="A11088" s="539">
        <v>11087</v>
      </c>
      <c r="B11088" s="540" t="s">
        <v>15866</v>
      </c>
      <c r="C11088" s="540" t="s">
        <v>6430</v>
      </c>
      <c r="D11088" s="540" t="s">
        <v>7221</v>
      </c>
      <c r="E11088" s="540" t="s">
        <v>15936</v>
      </c>
      <c r="F11088" s="556">
        <v>196150000</v>
      </c>
      <c r="G11088" s="541">
        <v>2023</v>
      </c>
      <c r="H11088" s="542">
        <f>VLOOKUP(G11088,[3]잔가율!$F$3:$G$33,2,FALSE)</f>
        <v>0.81</v>
      </c>
      <c r="I11088" s="552">
        <f t="shared" si="173"/>
        <v>158881500</v>
      </c>
    </row>
    <row r="11089" spans="1:9">
      <c r="A11089" s="539">
        <v>11088</v>
      </c>
      <c r="B11089" s="540" t="s">
        <v>15866</v>
      </c>
      <c r="C11089" s="540" t="s">
        <v>6430</v>
      </c>
      <c r="D11089" s="540" t="s">
        <v>7221</v>
      </c>
      <c r="E11089" s="540" t="s">
        <v>15937</v>
      </c>
      <c r="F11089" s="556">
        <v>153610000</v>
      </c>
      <c r="G11089" s="541">
        <v>2023</v>
      </c>
      <c r="H11089" s="542">
        <f>VLOOKUP(G11089,[3]잔가율!$F$3:$G$33,2,FALSE)</f>
        <v>0.81</v>
      </c>
      <c r="I11089" s="552">
        <f t="shared" si="173"/>
        <v>124424100</v>
      </c>
    </row>
    <row r="11090" spans="1:9">
      <c r="A11090" s="539">
        <v>11089</v>
      </c>
      <c r="B11090" s="540" t="s">
        <v>15866</v>
      </c>
      <c r="C11090" s="540" t="s">
        <v>6430</v>
      </c>
      <c r="D11090" s="540" t="s">
        <v>7221</v>
      </c>
      <c r="E11090" s="540" t="s">
        <v>15938</v>
      </c>
      <c r="F11090" s="556">
        <v>98000000</v>
      </c>
      <c r="G11090" s="541">
        <v>2023</v>
      </c>
      <c r="H11090" s="542">
        <f>VLOOKUP(G11090,[3]잔가율!$F$3:$G$33,2,FALSE)</f>
        <v>0.81</v>
      </c>
      <c r="I11090" s="552">
        <f t="shared" si="173"/>
        <v>79380000</v>
      </c>
    </row>
    <row r="11091" spans="1:9">
      <c r="A11091" s="539">
        <v>11090</v>
      </c>
      <c r="B11091" s="540" t="s">
        <v>15866</v>
      </c>
      <c r="C11091" s="540" t="s">
        <v>6430</v>
      </c>
      <c r="D11091" s="540" t="s">
        <v>7221</v>
      </c>
      <c r="E11091" s="540" t="s">
        <v>15939</v>
      </c>
      <c r="F11091" s="556">
        <v>130880000</v>
      </c>
      <c r="G11091" s="541">
        <v>2023</v>
      </c>
      <c r="H11091" s="542">
        <f>VLOOKUP(G11091,[3]잔가율!$F$3:$G$33,2,FALSE)</f>
        <v>0.81</v>
      </c>
      <c r="I11091" s="552">
        <f t="shared" si="173"/>
        <v>106012800</v>
      </c>
    </row>
    <row r="11092" spans="1:9">
      <c r="A11092" s="539">
        <v>11091</v>
      </c>
      <c r="B11092" s="540" t="s">
        <v>15866</v>
      </c>
      <c r="C11092" s="540" t="s">
        <v>6430</v>
      </c>
      <c r="D11092" s="540" t="s">
        <v>7221</v>
      </c>
      <c r="E11092" s="540" t="s">
        <v>15940</v>
      </c>
      <c r="F11092" s="556">
        <v>131810000</v>
      </c>
      <c r="G11092" s="541">
        <v>2023</v>
      </c>
      <c r="H11092" s="542">
        <f>VLOOKUP(G11092,[3]잔가율!$F$3:$G$33,2,FALSE)</f>
        <v>0.81</v>
      </c>
      <c r="I11092" s="552">
        <f t="shared" si="173"/>
        <v>106766100</v>
      </c>
    </row>
    <row r="11093" spans="1:9">
      <c r="A11093" s="539">
        <v>11092</v>
      </c>
      <c r="B11093" s="540" t="s">
        <v>15866</v>
      </c>
      <c r="C11093" s="540" t="s">
        <v>6430</v>
      </c>
      <c r="D11093" s="540" t="s">
        <v>7221</v>
      </c>
      <c r="E11093" s="540" t="s">
        <v>15941</v>
      </c>
      <c r="F11093" s="556">
        <v>121500000</v>
      </c>
      <c r="G11093" s="541">
        <v>2023</v>
      </c>
      <c r="H11093" s="542">
        <f>VLOOKUP(G11093,[3]잔가율!$F$3:$G$33,2,FALSE)</f>
        <v>0.81</v>
      </c>
      <c r="I11093" s="552">
        <f t="shared" si="173"/>
        <v>98415000</v>
      </c>
    </row>
    <row r="11094" spans="1:9">
      <c r="A11094" s="539">
        <v>11093</v>
      </c>
      <c r="B11094" s="540" t="s">
        <v>15866</v>
      </c>
      <c r="C11094" s="540" t="s">
        <v>6430</v>
      </c>
      <c r="D11094" s="540" t="s">
        <v>7221</v>
      </c>
      <c r="E11094" s="540" t="s">
        <v>15942</v>
      </c>
      <c r="F11094" s="556">
        <v>90700000</v>
      </c>
      <c r="G11094" s="541">
        <v>2023</v>
      </c>
      <c r="H11094" s="542">
        <f>VLOOKUP(G11094,[3]잔가율!$F$3:$G$33,2,FALSE)</f>
        <v>0.81</v>
      </c>
      <c r="I11094" s="552">
        <f t="shared" si="173"/>
        <v>73467000</v>
      </c>
    </row>
    <row r="11095" spans="1:9">
      <c r="A11095" s="539">
        <v>11094</v>
      </c>
      <c r="B11095" s="540" t="s">
        <v>15866</v>
      </c>
      <c r="C11095" s="540" t="s">
        <v>6430</v>
      </c>
      <c r="D11095" s="540" t="s">
        <v>7221</v>
      </c>
      <c r="E11095" s="540" t="s">
        <v>15943</v>
      </c>
      <c r="F11095" s="556">
        <v>104540000</v>
      </c>
      <c r="G11095" s="541">
        <v>2023</v>
      </c>
      <c r="H11095" s="542">
        <f>VLOOKUP(G11095,[3]잔가율!$F$3:$G$33,2,FALSE)</f>
        <v>0.81</v>
      </c>
      <c r="I11095" s="552">
        <f t="shared" si="173"/>
        <v>84677400</v>
      </c>
    </row>
    <row r="11096" spans="1:9">
      <c r="A11096" s="539">
        <v>11095</v>
      </c>
      <c r="B11096" s="540" t="s">
        <v>15866</v>
      </c>
      <c r="C11096" s="540" t="s">
        <v>6430</v>
      </c>
      <c r="D11096" s="540" t="s">
        <v>7221</v>
      </c>
      <c r="E11096" s="540" t="s">
        <v>15944</v>
      </c>
      <c r="F11096" s="556">
        <v>90700000</v>
      </c>
      <c r="G11096" s="541">
        <v>2023</v>
      </c>
      <c r="H11096" s="542">
        <f>VLOOKUP(G11096,[3]잔가율!$F$3:$G$33,2,FALSE)</f>
        <v>0.81</v>
      </c>
      <c r="I11096" s="552">
        <f t="shared" si="173"/>
        <v>73467000</v>
      </c>
    </row>
    <row r="11097" spans="1:9">
      <c r="A11097" s="539">
        <v>11096</v>
      </c>
      <c r="B11097" s="540" t="s">
        <v>15866</v>
      </c>
      <c r="C11097" s="540" t="s">
        <v>6430</v>
      </c>
      <c r="D11097" s="540" t="s">
        <v>7221</v>
      </c>
      <c r="E11097" s="540" t="s">
        <v>15945</v>
      </c>
      <c r="F11097" s="556">
        <v>110940000</v>
      </c>
      <c r="G11097" s="541">
        <v>2023</v>
      </c>
      <c r="H11097" s="542">
        <f>VLOOKUP(G11097,[3]잔가율!$F$3:$G$33,2,FALSE)</f>
        <v>0.81</v>
      </c>
      <c r="I11097" s="552">
        <f t="shared" si="173"/>
        <v>89861400</v>
      </c>
    </row>
    <row r="11098" spans="1:9">
      <c r="A11098" s="539">
        <v>11097</v>
      </c>
      <c r="B11098" s="540" t="s">
        <v>15866</v>
      </c>
      <c r="C11098" s="540" t="s">
        <v>6430</v>
      </c>
      <c r="D11098" s="540" t="s">
        <v>15946</v>
      </c>
      <c r="E11098" s="540" t="s">
        <v>15947</v>
      </c>
      <c r="F11098" s="556">
        <v>145500000</v>
      </c>
      <c r="G11098" s="541">
        <v>2023</v>
      </c>
      <c r="H11098" s="542">
        <f>VLOOKUP(G11098,[3]잔가율!$F$3:$G$33,2,FALSE)</f>
        <v>0.81</v>
      </c>
      <c r="I11098" s="552">
        <f t="shared" si="173"/>
        <v>117855000</v>
      </c>
    </row>
    <row r="11099" spans="1:9">
      <c r="A11099" s="539">
        <v>11098</v>
      </c>
      <c r="B11099" s="540" t="s">
        <v>15866</v>
      </c>
      <c r="C11099" s="540" t="s">
        <v>6430</v>
      </c>
      <c r="D11099" s="540" t="s">
        <v>15946</v>
      </c>
      <c r="E11099" s="540" t="s">
        <v>15926</v>
      </c>
      <c r="F11099" s="556">
        <v>145500000</v>
      </c>
      <c r="G11099" s="541">
        <v>2023</v>
      </c>
      <c r="H11099" s="542">
        <f>VLOOKUP(G11099,[3]잔가율!$F$3:$G$33,2,FALSE)</f>
        <v>0.81</v>
      </c>
      <c r="I11099" s="552">
        <f t="shared" si="173"/>
        <v>117855000</v>
      </c>
    </row>
    <row r="11100" spans="1:9">
      <c r="A11100" s="539">
        <v>11099</v>
      </c>
      <c r="B11100" s="540" t="s">
        <v>15866</v>
      </c>
      <c r="C11100" s="540" t="s">
        <v>6430</v>
      </c>
      <c r="D11100" s="540" t="s">
        <v>15948</v>
      </c>
      <c r="E11100" s="540" t="s">
        <v>15949</v>
      </c>
      <c r="F11100" s="556">
        <v>99390000</v>
      </c>
      <c r="G11100" s="541">
        <v>2023</v>
      </c>
      <c r="H11100" s="542">
        <f>VLOOKUP(G11100,[3]잔가율!$F$3:$G$33,2,FALSE)</f>
        <v>0.81</v>
      </c>
      <c r="I11100" s="552">
        <f t="shared" si="173"/>
        <v>80505900</v>
      </c>
    </row>
    <row r="11101" spans="1:9">
      <c r="A11101" s="539">
        <v>11100</v>
      </c>
      <c r="B11101" s="540" t="s">
        <v>15866</v>
      </c>
      <c r="C11101" s="540" t="s">
        <v>6430</v>
      </c>
      <c r="D11101" s="540" t="s">
        <v>15948</v>
      </c>
      <c r="E11101" s="540" t="s">
        <v>15950</v>
      </c>
      <c r="F11101" s="556">
        <v>96660000</v>
      </c>
      <c r="G11101" s="541">
        <v>2023</v>
      </c>
      <c r="H11101" s="542">
        <f>VLOOKUP(G11101,[3]잔가율!$F$3:$G$33,2,FALSE)</f>
        <v>0.81</v>
      </c>
      <c r="I11101" s="552">
        <f t="shared" si="173"/>
        <v>78294600</v>
      </c>
    </row>
    <row r="11102" spans="1:9">
      <c r="A11102" s="539">
        <v>11101</v>
      </c>
      <c r="B11102" s="540" t="s">
        <v>15866</v>
      </c>
      <c r="C11102" s="540" t="s">
        <v>6430</v>
      </c>
      <c r="D11102" s="540" t="s">
        <v>15951</v>
      </c>
      <c r="E11102" s="540" t="s">
        <v>15952</v>
      </c>
      <c r="F11102" s="556">
        <v>101170000</v>
      </c>
      <c r="G11102" s="541">
        <v>2023</v>
      </c>
      <c r="H11102" s="542">
        <f>VLOOKUP(G11102,[3]잔가율!$F$3:$G$33,2,FALSE)</f>
        <v>0.81</v>
      </c>
      <c r="I11102" s="552">
        <f t="shared" si="173"/>
        <v>81947700</v>
      </c>
    </row>
    <row r="11103" spans="1:9">
      <c r="A11103" s="539">
        <v>11102</v>
      </c>
      <c r="B11103" s="540" t="s">
        <v>15866</v>
      </c>
      <c r="C11103" s="540" t="s">
        <v>6430</v>
      </c>
      <c r="D11103" s="540" t="s">
        <v>15951</v>
      </c>
      <c r="E11103" s="540" t="s">
        <v>15953</v>
      </c>
      <c r="F11103" s="556">
        <v>102370000</v>
      </c>
      <c r="G11103" s="541">
        <v>2023</v>
      </c>
      <c r="H11103" s="542">
        <f>VLOOKUP(G11103,[3]잔가율!$F$3:$G$33,2,FALSE)</f>
        <v>0.81</v>
      </c>
      <c r="I11103" s="552">
        <f t="shared" si="173"/>
        <v>82919700</v>
      </c>
    </row>
    <row r="11104" spans="1:9">
      <c r="A11104" s="539">
        <v>11103</v>
      </c>
      <c r="B11104" s="540" t="s">
        <v>15866</v>
      </c>
      <c r="C11104" s="540" t="s">
        <v>6430</v>
      </c>
      <c r="D11104" s="540" t="s">
        <v>15951</v>
      </c>
      <c r="E11104" s="540" t="s">
        <v>15954</v>
      </c>
      <c r="F11104" s="556">
        <v>127310000</v>
      </c>
      <c r="G11104" s="541">
        <v>2023</v>
      </c>
      <c r="H11104" s="542">
        <f>VLOOKUP(G11104,[3]잔가율!$F$3:$G$33,2,FALSE)</f>
        <v>0.81</v>
      </c>
      <c r="I11104" s="552">
        <f t="shared" si="173"/>
        <v>103121100</v>
      </c>
    </row>
    <row r="11105" spans="1:9">
      <c r="A11105" s="539">
        <v>11104</v>
      </c>
      <c r="B11105" s="540" t="s">
        <v>15866</v>
      </c>
      <c r="C11105" s="540" t="s">
        <v>6430</v>
      </c>
      <c r="D11105" s="540" t="s">
        <v>15955</v>
      </c>
      <c r="E11105" s="540" t="s">
        <v>15956</v>
      </c>
      <c r="F11105" s="556">
        <v>44000000</v>
      </c>
      <c r="G11105" s="541">
        <v>2023</v>
      </c>
      <c r="H11105" s="542">
        <f>VLOOKUP(G11105,[3]잔가율!$F$3:$G$33,2,FALSE)</f>
        <v>0.81</v>
      </c>
      <c r="I11105" s="552">
        <f t="shared" si="173"/>
        <v>35640000</v>
      </c>
    </row>
    <row r="11106" spans="1:9">
      <c r="A11106" s="539">
        <v>11105</v>
      </c>
      <c r="B11106" s="540" t="s">
        <v>15866</v>
      </c>
      <c r="C11106" s="540" t="s">
        <v>6430</v>
      </c>
      <c r="D11106" s="540" t="s">
        <v>15957</v>
      </c>
      <c r="E11106" s="540" t="s">
        <v>15958</v>
      </c>
      <c r="F11106" s="556">
        <v>47000000</v>
      </c>
      <c r="G11106" s="541">
        <v>2023</v>
      </c>
      <c r="H11106" s="542">
        <f>VLOOKUP(G11106,[3]잔가율!$F$3:$G$33,2,FALSE)</f>
        <v>0.81</v>
      </c>
      <c r="I11106" s="552">
        <f t="shared" si="173"/>
        <v>38070000</v>
      </c>
    </row>
    <row r="11107" spans="1:9">
      <c r="A11107" s="539">
        <v>11106</v>
      </c>
      <c r="B11107" s="540" t="s">
        <v>15866</v>
      </c>
      <c r="C11107" s="540" t="s">
        <v>114</v>
      </c>
      <c r="D11107" s="540" t="s">
        <v>15959</v>
      </c>
      <c r="E11107" s="540" t="s">
        <v>15960</v>
      </c>
      <c r="F11107" s="556">
        <v>59090000</v>
      </c>
      <c r="G11107" s="541">
        <v>2023</v>
      </c>
      <c r="H11107" s="542">
        <f>VLOOKUP(G11107,[3]잔가율!$F$3:$G$33,2,FALSE)</f>
        <v>0.81</v>
      </c>
      <c r="I11107" s="552">
        <f t="shared" si="173"/>
        <v>47862900</v>
      </c>
    </row>
    <row r="11108" spans="1:9">
      <c r="A11108" s="539">
        <v>11107</v>
      </c>
      <c r="B11108" s="540" t="s">
        <v>15866</v>
      </c>
      <c r="C11108" s="540" t="s">
        <v>15961</v>
      </c>
      <c r="D11108" s="540" t="s">
        <v>15962</v>
      </c>
      <c r="E11108" s="540" t="s">
        <v>3168</v>
      </c>
      <c r="F11108" s="556">
        <v>11810000</v>
      </c>
      <c r="G11108" s="541">
        <v>2023</v>
      </c>
      <c r="H11108" s="542">
        <f>VLOOKUP(G11108,[3]잔가율!$F$3:$G$33,2,FALSE)</f>
        <v>0.81</v>
      </c>
      <c r="I11108" s="552">
        <f t="shared" si="173"/>
        <v>9566100</v>
      </c>
    </row>
    <row r="11109" spans="1:9">
      <c r="A11109" s="539">
        <v>11108</v>
      </c>
      <c r="B11109" s="540" t="s">
        <v>15866</v>
      </c>
      <c r="C11109" s="540" t="s">
        <v>15961</v>
      </c>
      <c r="D11109" s="540" t="s">
        <v>15963</v>
      </c>
      <c r="E11109" s="540" t="s">
        <v>15964</v>
      </c>
      <c r="F11109" s="556">
        <v>7000000</v>
      </c>
      <c r="G11109" s="541">
        <v>2023</v>
      </c>
      <c r="H11109" s="542">
        <f>VLOOKUP(G11109,[3]잔가율!$F$3:$G$33,2,FALSE)</f>
        <v>0.81</v>
      </c>
      <c r="I11109" s="552">
        <f t="shared" si="173"/>
        <v>5670000</v>
      </c>
    </row>
    <row r="11110" spans="1:9">
      <c r="A11110" s="539">
        <v>11109</v>
      </c>
      <c r="B11110" s="540" t="s">
        <v>15866</v>
      </c>
      <c r="C11110" s="540" t="s">
        <v>15961</v>
      </c>
      <c r="D11110" s="540" t="s">
        <v>15963</v>
      </c>
      <c r="E11110" s="540" t="s">
        <v>15965</v>
      </c>
      <c r="F11110" s="556">
        <v>24450000</v>
      </c>
      <c r="G11110" s="541">
        <v>2023</v>
      </c>
      <c r="H11110" s="542">
        <f>VLOOKUP(G11110,[3]잔가율!$F$3:$G$33,2,FALSE)</f>
        <v>0.81</v>
      </c>
      <c r="I11110" s="552">
        <f t="shared" si="173"/>
        <v>19804500</v>
      </c>
    </row>
    <row r="11111" spans="1:9">
      <c r="A11111" s="539">
        <v>11110</v>
      </c>
      <c r="B11111" s="540" t="s">
        <v>15866</v>
      </c>
      <c r="C11111" s="540" t="s">
        <v>15961</v>
      </c>
      <c r="D11111" s="540" t="s">
        <v>15963</v>
      </c>
      <c r="E11111" s="540" t="s">
        <v>15966</v>
      </c>
      <c r="F11111" s="556">
        <v>13120000</v>
      </c>
      <c r="G11111" s="541">
        <v>2023</v>
      </c>
      <c r="H11111" s="542">
        <f>VLOOKUP(G11111,[3]잔가율!$F$3:$G$33,2,FALSE)</f>
        <v>0.81</v>
      </c>
      <c r="I11111" s="552">
        <f t="shared" si="173"/>
        <v>10627200</v>
      </c>
    </row>
    <row r="11112" spans="1:9">
      <c r="A11112" s="539">
        <v>11111</v>
      </c>
      <c r="B11112" s="540" t="s">
        <v>15866</v>
      </c>
      <c r="C11112" s="540" t="s">
        <v>15961</v>
      </c>
      <c r="D11112" s="540" t="s">
        <v>15963</v>
      </c>
      <c r="E11112" s="540" t="s">
        <v>15967</v>
      </c>
      <c r="F11112" s="556">
        <v>12440000</v>
      </c>
      <c r="G11112" s="541">
        <v>2023</v>
      </c>
      <c r="H11112" s="542">
        <f>VLOOKUP(G11112,[3]잔가율!$F$3:$G$33,2,FALSE)</f>
        <v>0.81</v>
      </c>
      <c r="I11112" s="552">
        <f t="shared" si="173"/>
        <v>10076400</v>
      </c>
    </row>
    <row r="11113" spans="1:9">
      <c r="A11113" s="539">
        <v>11112</v>
      </c>
      <c r="B11113" s="543" t="s">
        <v>15866</v>
      </c>
      <c r="C11113" s="543" t="s">
        <v>7882</v>
      </c>
      <c r="D11113" s="543" t="s">
        <v>16707</v>
      </c>
      <c r="E11113" s="543" t="s">
        <v>15968</v>
      </c>
      <c r="F11113" s="561">
        <v>31910000</v>
      </c>
      <c r="G11113" s="541">
        <v>2023</v>
      </c>
      <c r="H11113" s="542">
        <f>VLOOKUP(G11113,[3]잔가율!$F$3:$G$33,2,FALSE)</f>
        <v>0.81</v>
      </c>
      <c r="I11113" s="552">
        <f t="shared" si="173"/>
        <v>25847100</v>
      </c>
    </row>
    <row r="11114" spans="1:9">
      <c r="A11114" s="539">
        <v>11113</v>
      </c>
      <c r="B11114" s="540" t="s">
        <v>15866</v>
      </c>
      <c r="C11114" s="540" t="s">
        <v>89</v>
      </c>
      <c r="D11114" s="540" t="s">
        <v>15969</v>
      </c>
      <c r="E11114" s="540" t="s">
        <v>15970</v>
      </c>
      <c r="F11114" s="556">
        <v>16400000</v>
      </c>
      <c r="G11114" s="541">
        <v>2023</v>
      </c>
      <c r="H11114" s="542">
        <f>VLOOKUP(G11114,[3]잔가율!$F$3:$G$33,2,FALSE)</f>
        <v>0.81</v>
      </c>
      <c r="I11114" s="552">
        <f t="shared" si="173"/>
        <v>13284000</v>
      </c>
    </row>
    <row r="11115" spans="1:9">
      <c r="A11115" s="539">
        <v>11114</v>
      </c>
      <c r="B11115" s="544" t="s">
        <v>15866</v>
      </c>
      <c r="C11115" s="544" t="s">
        <v>8535</v>
      </c>
      <c r="D11115" s="544" t="s">
        <v>9494</v>
      </c>
      <c r="E11115" s="544" t="s">
        <v>15971</v>
      </c>
      <c r="F11115" s="559">
        <v>18170000</v>
      </c>
      <c r="G11115" s="541">
        <v>2023</v>
      </c>
      <c r="H11115" s="542">
        <f>VLOOKUP(G11115,[3]잔가율!$F$3:$G$33,2,FALSE)</f>
        <v>0.81</v>
      </c>
      <c r="I11115" s="552">
        <f t="shared" si="173"/>
        <v>14717700</v>
      </c>
    </row>
    <row r="11116" spans="1:9">
      <c r="A11116" s="539">
        <v>11115</v>
      </c>
      <c r="B11116" s="544" t="s">
        <v>15866</v>
      </c>
      <c r="C11116" s="544" t="s">
        <v>8535</v>
      </c>
      <c r="D11116" s="544" t="s">
        <v>9494</v>
      </c>
      <c r="E11116" s="544" t="s">
        <v>15972</v>
      </c>
      <c r="F11116" s="559">
        <v>17800000</v>
      </c>
      <c r="G11116" s="541">
        <v>2023</v>
      </c>
      <c r="H11116" s="542">
        <f>VLOOKUP(G11116,[3]잔가율!$F$3:$G$33,2,FALSE)</f>
        <v>0.81</v>
      </c>
      <c r="I11116" s="552">
        <f t="shared" si="173"/>
        <v>14418000</v>
      </c>
    </row>
    <row r="11117" spans="1:9">
      <c r="A11117" s="539">
        <v>11116</v>
      </c>
      <c r="B11117" s="540" t="s">
        <v>15866</v>
      </c>
      <c r="C11117" s="540" t="s">
        <v>8535</v>
      </c>
      <c r="D11117" s="540" t="s">
        <v>9494</v>
      </c>
      <c r="E11117" s="540" t="s">
        <v>15973</v>
      </c>
      <c r="F11117" s="556">
        <v>17250000</v>
      </c>
      <c r="G11117" s="541">
        <v>2023</v>
      </c>
      <c r="H11117" s="542">
        <f>VLOOKUP(G11117,[3]잔가율!$F$3:$G$33,2,FALSE)</f>
        <v>0.81</v>
      </c>
      <c r="I11117" s="552">
        <f t="shared" si="173"/>
        <v>13972500</v>
      </c>
    </row>
    <row r="11118" spans="1:9">
      <c r="A11118" s="539">
        <v>11117</v>
      </c>
      <c r="B11118" s="540" t="s">
        <v>15866</v>
      </c>
      <c r="C11118" s="540" t="s">
        <v>8535</v>
      </c>
      <c r="D11118" s="540" t="s">
        <v>9494</v>
      </c>
      <c r="E11118" s="540" t="s">
        <v>15974</v>
      </c>
      <c r="F11118" s="556">
        <v>18180000</v>
      </c>
      <c r="G11118" s="541">
        <v>2023</v>
      </c>
      <c r="H11118" s="542">
        <f>VLOOKUP(G11118,[3]잔가율!$F$3:$G$33,2,FALSE)</f>
        <v>0.81</v>
      </c>
      <c r="I11118" s="552">
        <f t="shared" si="173"/>
        <v>14725800</v>
      </c>
    </row>
    <row r="11119" spans="1:9">
      <c r="A11119" s="539">
        <v>11118</v>
      </c>
      <c r="B11119" s="540" t="s">
        <v>15866</v>
      </c>
      <c r="C11119" s="540" t="s">
        <v>8535</v>
      </c>
      <c r="D11119" s="540" t="s">
        <v>9494</v>
      </c>
      <c r="E11119" s="540" t="s">
        <v>15975</v>
      </c>
      <c r="F11119" s="556">
        <v>20510000</v>
      </c>
      <c r="G11119" s="541">
        <v>2023</v>
      </c>
      <c r="H11119" s="542">
        <f>VLOOKUP(G11119,[3]잔가율!$F$3:$G$33,2,FALSE)</f>
        <v>0.81</v>
      </c>
      <c r="I11119" s="552">
        <f t="shared" si="173"/>
        <v>16613100</v>
      </c>
    </row>
    <row r="11120" spans="1:9">
      <c r="A11120" s="539">
        <v>11119</v>
      </c>
      <c r="B11120" s="540" t="s">
        <v>15866</v>
      </c>
      <c r="C11120" s="540" t="s">
        <v>8535</v>
      </c>
      <c r="D11120" s="540" t="s">
        <v>9494</v>
      </c>
      <c r="E11120" s="540" t="s">
        <v>15976</v>
      </c>
      <c r="F11120" s="556">
        <v>20060000</v>
      </c>
      <c r="G11120" s="541">
        <v>2023</v>
      </c>
      <c r="H11120" s="542">
        <f>VLOOKUP(G11120,[3]잔가율!$F$3:$G$33,2,FALSE)</f>
        <v>0.81</v>
      </c>
      <c r="I11120" s="552">
        <f t="shared" si="173"/>
        <v>16248600</v>
      </c>
    </row>
    <row r="11121" spans="1:9">
      <c r="A11121" s="539">
        <v>11120</v>
      </c>
      <c r="B11121" s="540" t="s">
        <v>15866</v>
      </c>
      <c r="C11121" s="540" t="s">
        <v>8535</v>
      </c>
      <c r="D11121" s="540" t="s">
        <v>9494</v>
      </c>
      <c r="E11121" s="540" t="s">
        <v>15977</v>
      </c>
      <c r="F11121" s="556">
        <v>17450000</v>
      </c>
      <c r="G11121" s="541">
        <v>2023</v>
      </c>
      <c r="H11121" s="542">
        <f>VLOOKUP(G11121,[3]잔가율!$F$3:$G$33,2,FALSE)</f>
        <v>0.81</v>
      </c>
      <c r="I11121" s="552">
        <f t="shared" si="173"/>
        <v>14134500</v>
      </c>
    </row>
    <row r="11122" spans="1:9">
      <c r="A11122" s="539">
        <v>11121</v>
      </c>
      <c r="B11122" s="540" t="s">
        <v>15866</v>
      </c>
      <c r="C11122" s="540" t="s">
        <v>8535</v>
      </c>
      <c r="D11122" s="540" t="s">
        <v>9494</v>
      </c>
      <c r="E11122" s="540" t="s">
        <v>15978</v>
      </c>
      <c r="F11122" s="556">
        <v>19380000</v>
      </c>
      <c r="G11122" s="541">
        <v>2023</v>
      </c>
      <c r="H11122" s="542">
        <f>VLOOKUP(G11122,[3]잔가율!$F$3:$G$33,2,FALSE)</f>
        <v>0.81</v>
      </c>
      <c r="I11122" s="552">
        <f t="shared" si="173"/>
        <v>15697800</v>
      </c>
    </row>
    <row r="11123" spans="1:9">
      <c r="A11123" s="539">
        <v>11122</v>
      </c>
      <c r="B11123" s="540" t="s">
        <v>15866</v>
      </c>
      <c r="C11123" s="540" t="s">
        <v>8535</v>
      </c>
      <c r="D11123" s="540" t="s">
        <v>9494</v>
      </c>
      <c r="E11123" s="540" t="s">
        <v>15979</v>
      </c>
      <c r="F11123" s="556">
        <v>20380000</v>
      </c>
      <c r="G11123" s="541">
        <v>2023</v>
      </c>
      <c r="H11123" s="542">
        <f>VLOOKUP(G11123,[3]잔가율!$F$3:$G$33,2,FALSE)</f>
        <v>0.81</v>
      </c>
      <c r="I11123" s="552">
        <f t="shared" si="173"/>
        <v>16507800</v>
      </c>
    </row>
    <row r="11124" spans="1:9">
      <c r="A11124" s="539">
        <v>11123</v>
      </c>
      <c r="B11124" s="540" t="s">
        <v>15866</v>
      </c>
      <c r="C11124" s="540" t="s">
        <v>8535</v>
      </c>
      <c r="D11124" s="540" t="s">
        <v>9494</v>
      </c>
      <c r="E11124" s="540" t="s">
        <v>15980</v>
      </c>
      <c r="F11124" s="556">
        <v>20640000</v>
      </c>
      <c r="G11124" s="541">
        <v>2023</v>
      </c>
      <c r="H11124" s="542">
        <f>VLOOKUP(G11124,[3]잔가율!$F$3:$G$33,2,FALSE)</f>
        <v>0.81</v>
      </c>
      <c r="I11124" s="552">
        <f t="shared" si="173"/>
        <v>16718400</v>
      </c>
    </row>
    <row r="11125" spans="1:9">
      <c r="A11125" s="539">
        <v>11124</v>
      </c>
      <c r="B11125" s="540" t="s">
        <v>15866</v>
      </c>
      <c r="C11125" s="540" t="s">
        <v>8535</v>
      </c>
      <c r="D11125" s="540" t="s">
        <v>9494</v>
      </c>
      <c r="E11125" s="540" t="s">
        <v>15981</v>
      </c>
      <c r="F11125" s="556">
        <v>18390000</v>
      </c>
      <c r="G11125" s="541">
        <v>2023</v>
      </c>
      <c r="H11125" s="542">
        <f>VLOOKUP(G11125,[3]잔가율!$F$3:$G$33,2,FALSE)</f>
        <v>0.81</v>
      </c>
      <c r="I11125" s="552">
        <f t="shared" si="173"/>
        <v>14895900</v>
      </c>
    </row>
    <row r="11126" spans="1:9">
      <c r="A11126" s="539">
        <v>11125</v>
      </c>
      <c r="B11126" s="540" t="s">
        <v>15866</v>
      </c>
      <c r="C11126" s="540" t="s">
        <v>8535</v>
      </c>
      <c r="D11126" s="540" t="s">
        <v>9494</v>
      </c>
      <c r="E11126" s="540" t="s">
        <v>15982</v>
      </c>
      <c r="F11126" s="556">
        <v>20150000</v>
      </c>
      <c r="G11126" s="541">
        <v>2023</v>
      </c>
      <c r="H11126" s="542">
        <f>VLOOKUP(G11126,[3]잔가율!$F$3:$G$33,2,FALSE)</f>
        <v>0.81</v>
      </c>
      <c r="I11126" s="552">
        <f t="shared" si="173"/>
        <v>16321500</v>
      </c>
    </row>
    <row r="11127" spans="1:9">
      <c r="A11127" s="539">
        <v>11126</v>
      </c>
      <c r="B11127" s="540" t="s">
        <v>15866</v>
      </c>
      <c r="C11127" s="540" t="s">
        <v>8535</v>
      </c>
      <c r="D11127" s="540" t="s">
        <v>9494</v>
      </c>
      <c r="E11127" s="540" t="s">
        <v>15983</v>
      </c>
      <c r="F11127" s="556">
        <v>21280000</v>
      </c>
      <c r="G11127" s="541">
        <v>2023</v>
      </c>
      <c r="H11127" s="542">
        <f>VLOOKUP(G11127,[3]잔가율!$F$3:$G$33,2,FALSE)</f>
        <v>0.81</v>
      </c>
      <c r="I11127" s="552">
        <f t="shared" si="173"/>
        <v>17236800</v>
      </c>
    </row>
    <row r="11128" spans="1:9">
      <c r="A11128" s="539">
        <v>11127</v>
      </c>
      <c r="B11128" s="540" t="s">
        <v>15866</v>
      </c>
      <c r="C11128" s="540" t="s">
        <v>8535</v>
      </c>
      <c r="D11128" s="540" t="s">
        <v>9494</v>
      </c>
      <c r="E11128" s="540" t="s">
        <v>15984</v>
      </c>
      <c r="F11128" s="556">
        <v>20480000</v>
      </c>
      <c r="G11128" s="541">
        <v>2023</v>
      </c>
      <c r="H11128" s="542">
        <f>VLOOKUP(G11128,[3]잔가율!$F$3:$G$33,2,FALSE)</f>
        <v>0.81</v>
      </c>
      <c r="I11128" s="552">
        <f t="shared" si="173"/>
        <v>16588800</v>
      </c>
    </row>
    <row r="11129" spans="1:9">
      <c r="A11129" s="539">
        <v>11128</v>
      </c>
      <c r="B11129" s="540" t="s">
        <v>15866</v>
      </c>
      <c r="C11129" s="540" t="s">
        <v>8535</v>
      </c>
      <c r="D11129" s="540" t="s">
        <v>9494</v>
      </c>
      <c r="E11129" s="540" t="s">
        <v>15985</v>
      </c>
      <c r="F11129" s="556">
        <v>20060000</v>
      </c>
      <c r="G11129" s="541">
        <v>2023</v>
      </c>
      <c r="H11129" s="542">
        <f>VLOOKUP(G11129,[3]잔가율!$F$3:$G$33,2,FALSE)</f>
        <v>0.81</v>
      </c>
      <c r="I11129" s="552">
        <f t="shared" si="173"/>
        <v>16248600</v>
      </c>
    </row>
    <row r="11130" spans="1:9">
      <c r="A11130" s="539">
        <v>11129</v>
      </c>
      <c r="B11130" s="540" t="s">
        <v>15866</v>
      </c>
      <c r="C11130" s="540" t="s">
        <v>8535</v>
      </c>
      <c r="D11130" s="540" t="s">
        <v>9494</v>
      </c>
      <c r="E11130" s="540" t="s">
        <v>15986</v>
      </c>
      <c r="F11130" s="556">
        <v>20510000</v>
      </c>
      <c r="G11130" s="541">
        <v>2023</v>
      </c>
      <c r="H11130" s="542">
        <f>VLOOKUP(G11130,[3]잔가율!$F$3:$G$33,2,FALSE)</f>
        <v>0.81</v>
      </c>
      <c r="I11130" s="552">
        <f t="shared" si="173"/>
        <v>16613100</v>
      </c>
    </row>
    <row r="11131" spans="1:9">
      <c r="A11131" s="539">
        <v>11130</v>
      </c>
      <c r="B11131" s="540" t="s">
        <v>15866</v>
      </c>
      <c r="C11131" s="540" t="s">
        <v>8535</v>
      </c>
      <c r="D11131" s="540" t="s">
        <v>9494</v>
      </c>
      <c r="E11131" s="540" t="s">
        <v>15987</v>
      </c>
      <c r="F11131" s="556">
        <v>22070000</v>
      </c>
      <c r="G11131" s="541">
        <v>2023</v>
      </c>
      <c r="H11131" s="542">
        <f>VLOOKUP(G11131,[3]잔가율!$F$3:$G$33,2,FALSE)</f>
        <v>0.81</v>
      </c>
      <c r="I11131" s="552">
        <f t="shared" si="173"/>
        <v>17876700</v>
      </c>
    </row>
    <row r="11132" spans="1:9">
      <c r="A11132" s="539">
        <v>11131</v>
      </c>
      <c r="B11132" s="540" t="s">
        <v>15866</v>
      </c>
      <c r="C11132" s="540" t="s">
        <v>8535</v>
      </c>
      <c r="D11132" s="540" t="s">
        <v>9494</v>
      </c>
      <c r="E11132" s="540" t="s">
        <v>15988</v>
      </c>
      <c r="F11132" s="556">
        <v>38720000</v>
      </c>
      <c r="G11132" s="541">
        <v>2023</v>
      </c>
      <c r="H11132" s="542">
        <f>VLOOKUP(G11132,[3]잔가율!$F$3:$G$33,2,FALSE)</f>
        <v>0.81</v>
      </c>
      <c r="I11132" s="552">
        <f t="shared" si="173"/>
        <v>31363200</v>
      </c>
    </row>
    <row r="11133" spans="1:9">
      <c r="A11133" s="539">
        <v>11132</v>
      </c>
      <c r="B11133" s="540" t="s">
        <v>15866</v>
      </c>
      <c r="C11133" s="540" t="s">
        <v>8535</v>
      </c>
      <c r="D11133" s="540" t="s">
        <v>9494</v>
      </c>
      <c r="E11133" s="540" t="s">
        <v>15989</v>
      </c>
      <c r="F11133" s="556">
        <v>23130000</v>
      </c>
      <c r="G11133" s="541">
        <v>2023</v>
      </c>
      <c r="H11133" s="542">
        <f>VLOOKUP(G11133,[3]잔가율!$F$3:$G$33,2,FALSE)</f>
        <v>0.81</v>
      </c>
      <c r="I11133" s="552">
        <f t="shared" si="173"/>
        <v>18735300</v>
      </c>
    </row>
    <row r="11134" spans="1:9">
      <c r="A11134" s="539">
        <v>11133</v>
      </c>
      <c r="B11134" s="540" t="s">
        <v>15866</v>
      </c>
      <c r="C11134" s="540" t="s">
        <v>8535</v>
      </c>
      <c r="D11134" s="540" t="s">
        <v>9494</v>
      </c>
      <c r="E11134" s="540" t="s">
        <v>15990</v>
      </c>
      <c r="F11134" s="556">
        <v>21990000</v>
      </c>
      <c r="G11134" s="541">
        <v>2023</v>
      </c>
      <c r="H11134" s="542">
        <f>VLOOKUP(G11134,[3]잔가율!$F$3:$G$33,2,FALSE)</f>
        <v>0.81</v>
      </c>
      <c r="I11134" s="552">
        <f t="shared" si="173"/>
        <v>17811900</v>
      </c>
    </row>
    <row r="11135" spans="1:9">
      <c r="A11135" s="539">
        <v>11134</v>
      </c>
      <c r="B11135" s="540" t="s">
        <v>15866</v>
      </c>
      <c r="C11135" s="540" t="s">
        <v>8535</v>
      </c>
      <c r="D11135" s="540" t="s">
        <v>9494</v>
      </c>
      <c r="E11135" s="540" t="s">
        <v>15991</v>
      </c>
      <c r="F11135" s="556">
        <v>19310000</v>
      </c>
      <c r="G11135" s="541">
        <v>2023</v>
      </c>
      <c r="H11135" s="542">
        <f>VLOOKUP(G11135,[3]잔가율!$F$3:$G$33,2,FALSE)</f>
        <v>0.81</v>
      </c>
      <c r="I11135" s="552">
        <f t="shared" si="173"/>
        <v>15641100</v>
      </c>
    </row>
    <row r="11136" spans="1:9">
      <c r="A11136" s="539">
        <v>11135</v>
      </c>
      <c r="B11136" s="540" t="s">
        <v>15866</v>
      </c>
      <c r="C11136" s="540" t="s">
        <v>8535</v>
      </c>
      <c r="D11136" s="540" t="s">
        <v>9494</v>
      </c>
      <c r="E11136" s="540" t="s">
        <v>15992</v>
      </c>
      <c r="F11136" s="556">
        <v>38530000</v>
      </c>
      <c r="G11136" s="541">
        <v>2023</v>
      </c>
      <c r="H11136" s="542">
        <f>VLOOKUP(G11136,[3]잔가율!$F$3:$G$33,2,FALSE)</f>
        <v>0.81</v>
      </c>
      <c r="I11136" s="552">
        <f t="shared" si="173"/>
        <v>31209300</v>
      </c>
    </row>
    <row r="11137" spans="1:9">
      <c r="A11137" s="539">
        <v>11136</v>
      </c>
      <c r="B11137" s="540" t="s">
        <v>15866</v>
      </c>
      <c r="C11137" s="540" t="s">
        <v>8535</v>
      </c>
      <c r="D11137" s="540" t="s">
        <v>9494</v>
      </c>
      <c r="E11137" s="540" t="s">
        <v>15993</v>
      </c>
      <c r="F11137" s="556">
        <v>21360000</v>
      </c>
      <c r="G11137" s="541">
        <v>2023</v>
      </c>
      <c r="H11137" s="542">
        <f>VLOOKUP(G11137,[3]잔가율!$F$3:$G$33,2,FALSE)</f>
        <v>0.81</v>
      </c>
      <c r="I11137" s="552">
        <f t="shared" si="173"/>
        <v>17301600</v>
      </c>
    </row>
    <row r="11138" spans="1:9">
      <c r="A11138" s="539">
        <v>11137</v>
      </c>
      <c r="B11138" s="540" t="s">
        <v>15866</v>
      </c>
      <c r="C11138" s="540" t="s">
        <v>8535</v>
      </c>
      <c r="D11138" s="540" t="s">
        <v>9494</v>
      </c>
      <c r="E11138" s="540" t="s">
        <v>15994</v>
      </c>
      <c r="F11138" s="556">
        <v>22660000</v>
      </c>
      <c r="G11138" s="541">
        <v>2023</v>
      </c>
      <c r="H11138" s="542">
        <f>VLOOKUP(G11138,[3]잔가율!$F$3:$G$33,2,FALSE)</f>
        <v>0.81</v>
      </c>
      <c r="I11138" s="552">
        <f t="shared" ref="I11138:I11201" si="174">ROUNDDOWN(F11138*H11138,0)</f>
        <v>18354600</v>
      </c>
    </row>
    <row r="11139" spans="1:9">
      <c r="A11139" s="539">
        <v>11138</v>
      </c>
      <c r="B11139" s="540" t="s">
        <v>15866</v>
      </c>
      <c r="C11139" s="540" t="s">
        <v>8535</v>
      </c>
      <c r="D11139" s="540" t="s">
        <v>9494</v>
      </c>
      <c r="E11139" s="540" t="s">
        <v>15995</v>
      </c>
      <c r="F11139" s="556">
        <v>22510000</v>
      </c>
      <c r="G11139" s="541">
        <v>2023</v>
      </c>
      <c r="H11139" s="542">
        <f>VLOOKUP(G11139,[3]잔가율!$F$3:$G$33,2,FALSE)</f>
        <v>0.81</v>
      </c>
      <c r="I11139" s="552">
        <f t="shared" si="174"/>
        <v>18233100</v>
      </c>
    </row>
    <row r="11140" spans="1:9">
      <c r="A11140" s="539">
        <v>11139</v>
      </c>
      <c r="B11140" s="540" t="s">
        <v>15866</v>
      </c>
      <c r="C11140" s="540" t="s">
        <v>8535</v>
      </c>
      <c r="D11140" s="540" t="s">
        <v>9494</v>
      </c>
      <c r="E11140" s="540" t="s">
        <v>15996</v>
      </c>
      <c r="F11140" s="556">
        <v>16900000</v>
      </c>
      <c r="G11140" s="541">
        <v>2023</v>
      </c>
      <c r="H11140" s="542">
        <f>VLOOKUP(G11140,[3]잔가율!$F$3:$G$33,2,FALSE)</f>
        <v>0.81</v>
      </c>
      <c r="I11140" s="552">
        <f t="shared" si="174"/>
        <v>13689000</v>
      </c>
    </row>
    <row r="11141" spans="1:9">
      <c r="A11141" s="539">
        <v>11140</v>
      </c>
      <c r="B11141" s="540" t="s">
        <v>15866</v>
      </c>
      <c r="C11141" s="540" t="s">
        <v>8535</v>
      </c>
      <c r="D11141" s="540" t="s">
        <v>9494</v>
      </c>
      <c r="E11141" s="540" t="s">
        <v>15997</v>
      </c>
      <c r="F11141" s="556">
        <v>19750000</v>
      </c>
      <c r="G11141" s="541">
        <v>2023</v>
      </c>
      <c r="H11141" s="542">
        <f>VLOOKUP(G11141,[3]잔가율!$F$3:$G$33,2,FALSE)</f>
        <v>0.81</v>
      </c>
      <c r="I11141" s="552">
        <f t="shared" si="174"/>
        <v>15997500</v>
      </c>
    </row>
    <row r="11142" spans="1:9">
      <c r="A11142" s="539">
        <v>11141</v>
      </c>
      <c r="B11142" s="540" t="s">
        <v>15866</v>
      </c>
      <c r="C11142" s="540" t="s">
        <v>8535</v>
      </c>
      <c r="D11142" s="540" t="s">
        <v>9494</v>
      </c>
      <c r="E11142" s="540" t="s">
        <v>15998</v>
      </c>
      <c r="F11142" s="556">
        <v>21260000</v>
      </c>
      <c r="G11142" s="541">
        <v>2023</v>
      </c>
      <c r="H11142" s="542">
        <f>VLOOKUP(G11142,[3]잔가율!$F$3:$G$33,2,FALSE)</f>
        <v>0.81</v>
      </c>
      <c r="I11142" s="552">
        <f t="shared" si="174"/>
        <v>17220600</v>
      </c>
    </row>
    <row r="11143" spans="1:9">
      <c r="A11143" s="539">
        <v>11142</v>
      </c>
      <c r="B11143" s="540" t="s">
        <v>15866</v>
      </c>
      <c r="C11143" s="540" t="s">
        <v>8535</v>
      </c>
      <c r="D11143" s="540" t="s">
        <v>9494</v>
      </c>
      <c r="E11143" s="540" t="s">
        <v>15999</v>
      </c>
      <c r="F11143" s="556">
        <v>23070000</v>
      </c>
      <c r="G11143" s="541">
        <v>2023</v>
      </c>
      <c r="H11143" s="542">
        <f>VLOOKUP(G11143,[3]잔가율!$F$3:$G$33,2,FALSE)</f>
        <v>0.81</v>
      </c>
      <c r="I11143" s="552">
        <f t="shared" si="174"/>
        <v>18686700</v>
      </c>
    </row>
    <row r="11144" spans="1:9">
      <c r="A11144" s="539">
        <v>11143</v>
      </c>
      <c r="B11144" s="540" t="s">
        <v>15866</v>
      </c>
      <c r="C11144" s="540" t="s">
        <v>8535</v>
      </c>
      <c r="D11144" s="540" t="s">
        <v>9494</v>
      </c>
      <c r="E11144" s="540" t="s">
        <v>16000</v>
      </c>
      <c r="F11144" s="556">
        <v>23290000</v>
      </c>
      <c r="G11144" s="541">
        <v>2023</v>
      </c>
      <c r="H11144" s="542">
        <f>VLOOKUP(G11144,[3]잔가율!$F$3:$G$33,2,FALSE)</f>
        <v>0.81</v>
      </c>
      <c r="I11144" s="552">
        <f t="shared" si="174"/>
        <v>18864900</v>
      </c>
    </row>
    <row r="11145" spans="1:9">
      <c r="A11145" s="539">
        <v>11144</v>
      </c>
      <c r="B11145" s="540" t="s">
        <v>15866</v>
      </c>
      <c r="C11145" s="540" t="s">
        <v>8535</v>
      </c>
      <c r="D11145" s="540" t="s">
        <v>9494</v>
      </c>
      <c r="E11145" s="540" t="s">
        <v>16001</v>
      </c>
      <c r="F11145" s="556">
        <v>19450000</v>
      </c>
      <c r="G11145" s="541">
        <v>2023</v>
      </c>
      <c r="H11145" s="542">
        <f>VLOOKUP(G11145,[3]잔가율!$F$3:$G$33,2,FALSE)</f>
        <v>0.81</v>
      </c>
      <c r="I11145" s="552">
        <f t="shared" si="174"/>
        <v>15754500</v>
      </c>
    </row>
    <row r="11146" spans="1:9">
      <c r="A11146" s="539">
        <v>11145</v>
      </c>
      <c r="B11146" s="540" t="s">
        <v>15866</v>
      </c>
      <c r="C11146" s="540" t="s">
        <v>8535</v>
      </c>
      <c r="D11146" s="540" t="s">
        <v>9494</v>
      </c>
      <c r="E11146" s="540" t="s">
        <v>16002</v>
      </c>
      <c r="F11146" s="556">
        <v>21150000</v>
      </c>
      <c r="G11146" s="541">
        <v>2023</v>
      </c>
      <c r="H11146" s="542">
        <f>VLOOKUP(G11146,[3]잔가율!$F$3:$G$33,2,FALSE)</f>
        <v>0.81</v>
      </c>
      <c r="I11146" s="552">
        <f t="shared" si="174"/>
        <v>17131500</v>
      </c>
    </row>
    <row r="11147" spans="1:9">
      <c r="A11147" s="539">
        <v>11146</v>
      </c>
      <c r="B11147" s="540" t="s">
        <v>15866</v>
      </c>
      <c r="C11147" s="540" t="s">
        <v>8535</v>
      </c>
      <c r="D11147" s="540" t="s">
        <v>9494</v>
      </c>
      <c r="E11147" s="540" t="s">
        <v>16003</v>
      </c>
      <c r="F11147" s="556">
        <v>21540000</v>
      </c>
      <c r="G11147" s="541">
        <v>2023</v>
      </c>
      <c r="H11147" s="542">
        <f>VLOOKUP(G11147,[3]잔가율!$F$3:$G$33,2,FALSE)</f>
        <v>0.81</v>
      </c>
      <c r="I11147" s="552">
        <f t="shared" si="174"/>
        <v>17447400</v>
      </c>
    </row>
    <row r="11148" spans="1:9">
      <c r="A11148" s="539">
        <v>11147</v>
      </c>
      <c r="B11148" s="540" t="s">
        <v>15866</v>
      </c>
      <c r="C11148" s="540" t="s">
        <v>8535</v>
      </c>
      <c r="D11148" s="540" t="s">
        <v>9494</v>
      </c>
      <c r="E11148" s="540" t="s">
        <v>16004</v>
      </c>
      <c r="F11148" s="556">
        <v>19080000</v>
      </c>
      <c r="G11148" s="541">
        <v>2023</v>
      </c>
      <c r="H11148" s="542">
        <f>VLOOKUP(G11148,[3]잔가율!$F$3:$G$33,2,FALSE)</f>
        <v>0.81</v>
      </c>
      <c r="I11148" s="552">
        <f t="shared" si="174"/>
        <v>15454800</v>
      </c>
    </row>
    <row r="11149" spans="1:9">
      <c r="A11149" s="539">
        <v>11148</v>
      </c>
      <c r="B11149" s="540" t="s">
        <v>15866</v>
      </c>
      <c r="C11149" s="540" t="s">
        <v>8535</v>
      </c>
      <c r="D11149" s="540" t="s">
        <v>9494</v>
      </c>
      <c r="E11149" s="540" t="s">
        <v>16005</v>
      </c>
      <c r="F11149" s="556">
        <v>20990000</v>
      </c>
      <c r="G11149" s="541">
        <v>2023</v>
      </c>
      <c r="H11149" s="542">
        <f>VLOOKUP(G11149,[3]잔가율!$F$3:$G$33,2,FALSE)</f>
        <v>0.81</v>
      </c>
      <c r="I11149" s="552">
        <f t="shared" si="174"/>
        <v>17001900</v>
      </c>
    </row>
    <row r="11150" spans="1:9">
      <c r="A11150" s="539">
        <v>11149</v>
      </c>
      <c r="B11150" s="540" t="s">
        <v>15866</v>
      </c>
      <c r="C11150" s="540" t="s">
        <v>8535</v>
      </c>
      <c r="D11150" s="540" t="s">
        <v>9494</v>
      </c>
      <c r="E11150" s="540" t="s">
        <v>16006</v>
      </c>
      <c r="F11150" s="556">
        <v>21130000</v>
      </c>
      <c r="G11150" s="541">
        <v>2023</v>
      </c>
      <c r="H11150" s="542">
        <f>VLOOKUP(G11150,[3]잔가율!$F$3:$G$33,2,FALSE)</f>
        <v>0.81</v>
      </c>
      <c r="I11150" s="552">
        <f t="shared" si="174"/>
        <v>17115300</v>
      </c>
    </row>
    <row r="11151" spans="1:9">
      <c r="A11151" s="539">
        <v>11150</v>
      </c>
      <c r="B11151" s="540" t="s">
        <v>15866</v>
      </c>
      <c r="C11151" s="540" t="s">
        <v>8535</v>
      </c>
      <c r="D11151" s="540" t="s">
        <v>9494</v>
      </c>
      <c r="E11151" s="540" t="s">
        <v>16007</v>
      </c>
      <c r="F11151" s="556">
        <v>33140000</v>
      </c>
      <c r="G11151" s="541">
        <v>2023</v>
      </c>
      <c r="H11151" s="542">
        <f>VLOOKUP(G11151,[3]잔가율!$F$3:$G$33,2,FALSE)</f>
        <v>0.81</v>
      </c>
      <c r="I11151" s="552">
        <f t="shared" si="174"/>
        <v>26843400</v>
      </c>
    </row>
    <row r="11152" spans="1:9">
      <c r="A11152" s="539">
        <v>11151</v>
      </c>
      <c r="B11152" s="540" t="s">
        <v>15866</v>
      </c>
      <c r="C11152" s="540" t="s">
        <v>8535</v>
      </c>
      <c r="D11152" s="540" t="s">
        <v>9494</v>
      </c>
      <c r="E11152" s="540" t="s">
        <v>16008</v>
      </c>
      <c r="F11152" s="556">
        <v>28360000</v>
      </c>
      <c r="G11152" s="541">
        <v>2023</v>
      </c>
      <c r="H11152" s="542">
        <f>VLOOKUP(G11152,[3]잔가율!$F$3:$G$33,2,FALSE)</f>
        <v>0.81</v>
      </c>
      <c r="I11152" s="552">
        <f t="shared" si="174"/>
        <v>22971600</v>
      </c>
    </row>
    <row r="11153" spans="1:9">
      <c r="A11153" s="539">
        <v>11152</v>
      </c>
      <c r="B11153" s="540" t="s">
        <v>15866</v>
      </c>
      <c r="C11153" s="540" t="s">
        <v>8535</v>
      </c>
      <c r="D11153" s="540" t="s">
        <v>9494</v>
      </c>
      <c r="E11153" s="540" t="s">
        <v>16009</v>
      </c>
      <c r="F11153" s="556">
        <v>34490000</v>
      </c>
      <c r="G11153" s="541">
        <v>2023</v>
      </c>
      <c r="H11153" s="542">
        <f>VLOOKUP(G11153,[3]잔가율!$F$3:$G$33,2,FALSE)</f>
        <v>0.81</v>
      </c>
      <c r="I11153" s="552">
        <f t="shared" si="174"/>
        <v>27936900</v>
      </c>
    </row>
    <row r="11154" spans="1:9">
      <c r="A11154" s="539">
        <v>11153</v>
      </c>
      <c r="B11154" s="540" t="s">
        <v>15866</v>
      </c>
      <c r="C11154" s="540" t="s">
        <v>8535</v>
      </c>
      <c r="D11154" s="540" t="s">
        <v>9494</v>
      </c>
      <c r="E11154" s="540" t="s">
        <v>16010</v>
      </c>
      <c r="F11154" s="556">
        <v>29460000</v>
      </c>
      <c r="G11154" s="541">
        <v>2023</v>
      </c>
      <c r="H11154" s="542">
        <f>VLOOKUP(G11154,[3]잔가율!$F$3:$G$33,2,FALSE)</f>
        <v>0.81</v>
      </c>
      <c r="I11154" s="552">
        <f t="shared" si="174"/>
        <v>23862600</v>
      </c>
    </row>
    <row r="11155" spans="1:9">
      <c r="A11155" s="539">
        <v>11154</v>
      </c>
      <c r="B11155" s="540" t="s">
        <v>15866</v>
      </c>
      <c r="C11155" s="540" t="s">
        <v>8535</v>
      </c>
      <c r="D11155" s="540" t="s">
        <v>9494</v>
      </c>
      <c r="E11155" s="540" t="s">
        <v>16011</v>
      </c>
      <c r="F11155" s="556">
        <v>21060000</v>
      </c>
      <c r="G11155" s="541">
        <v>2023</v>
      </c>
      <c r="H11155" s="542">
        <f>VLOOKUP(G11155,[3]잔가율!$F$3:$G$33,2,FALSE)</f>
        <v>0.81</v>
      </c>
      <c r="I11155" s="552">
        <f t="shared" si="174"/>
        <v>17058600</v>
      </c>
    </row>
    <row r="11156" spans="1:9">
      <c r="A11156" s="539">
        <v>11155</v>
      </c>
      <c r="B11156" s="540" t="s">
        <v>15866</v>
      </c>
      <c r="C11156" s="540" t="s">
        <v>8535</v>
      </c>
      <c r="D11156" s="540" t="s">
        <v>9494</v>
      </c>
      <c r="E11156" s="540" t="s">
        <v>16012</v>
      </c>
      <c r="F11156" s="556">
        <v>22200000</v>
      </c>
      <c r="G11156" s="541">
        <v>2023</v>
      </c>
      <c r="H11156" s="542">
        <f>VLOOKUP(G11156,[3]잔가율!$F$3:$G$33,2,FALSE)</f>
        <v>0.81</v>
      </c>
      <c r="I11156" s="552">
        <f t="shared" si="174"/>
        <v>17982000</v>
      </c>
    </row>
    <row r="11157" spans="1:9">
      <c r="A11157" s="539">
        <v>11156</v>
      </c>
      <c r="B11157" s="540" t="s">
        <v>15866</v>
      </c>
      <c r="C11157" s="540" t="s">
        <v>8535</v>
      </c>
      <c r="D11157" s="540" t="s">
        <v>9494</v>
      </c>
      <c r="E11157" s="540" t="s">
        <v>16013</v>
      </c>
      <c r="F11157" s="556">
        <v>23700000</v>
      </c>
      <c r="G11157" s="541">
        <v>2023</v>
      </c>
      <c r="H11157" s="542">
        <f>VLOOKUP(G11157,[3]잔가율!$F$3:$G$33,2,FALSE)</f>
        <v>0.81</v>
      </c>
      <c r="I11157" s="552">
        <f t="shared" si="174"/>
        <v>19197000</v>
      </c>
    </row>
    <row r="11158" spans="1:9">
      <c r="A11158" s="539">
        <v>11157</v>
      </c>
      <c r="B11158" s="540" t="s">
        <v>15866</v>
      </c>
      <c r="C11158" s="540" t="s">
        <v>8535</v>
      </c>
      <c r="D11158" s="540" t="s">
        <v>9494</v>
      </c>
      <c r="E11158" s="540" t="s">
        <v>16014</v>
      </c>
      <c r="F11158" s="556">
        <v>21170000</v>
      </c>
      <c r="G11158" s="541">
        <v>2023</v>
      </c>
      <c r="H11158" s="542">
        <f>VLOOKUP(G11158,[3]잔가율!$F$3:$G$33,2,FALSE)</f>
        <v>0.81</v>
      </c>
      <c r="I11158" s="552">
        <f t="shared" si="174"/>
        <v>17147700</v>
      </c>
    </row>
    <row r="11159" spans="1:9">
      <c r="A11159" s="539">
        <v>11158</v>
      </c>
      <c r="B11159" s="540" t="s">
        <v>15866</v>
      </c>
      <c r="C11159" s="540" t="s">
        <v>8535</v>
      </c>
      <c r="D11159" s="540" t="s">
        <v>9494</v>
      </c>
      <c r="E11159" s="540" t="s">
        <v>16015</v>
      </c>
      <c r="F11159" s="556">
        <v>23030000</v>
      </c>
      <c r="G11159" s="541">
        <v>2023</v>
      </c>
      <c r="H11159" s="542">
        <f>VLOOKUP(G11159,[3]잔가율!$F$3:$G$33,2,FALSE)</f>
        <v>0.81</v>
      </c>
      <c r="I11159" s="552">
        <f t="shared" si="174"/>
        <v>18654300</v>
      </c>
    </row>
    <row r="11160" spans="1:9">
      <c r="A11160" s="539">
        <v>11159</v>
      </c>
      <c r="B11160" s="540" t="s">
        <v>15866</v>
      </c>
      <c r="C11160" s="540" t="s">
        <v>8535</v>
      </c>
      <c r="D11160" s="540" t="s">
        <v>9494</v>
      </c>
      <c r="E11160" s="540" t="s">
        <v>16016</v>
      </c>
      <c r="F11160" s="556">
        <v>23610000</v>
      </c>
      <c r="G11160" s="541">
        <v>2023</v>
      </c>
      <c r="H11160" s="542">
        <f>VLOOKUP(G11160,[3]잔가율!$F$3:$G$33,2,FALSE)</f>
        <v>0.81</v>
      </c>
      <c r="I11160" s="552">
        <f t="shared" si="174"/>
        <v>19124100</v>
      </c>
    </row>
    <row r="11161" spans="1:9">
      <c r="A11161" s="539">
        <v>11160</v>
      </c>
      <c r="B11161" s="540" t="s">
        <v>15866</v>
      </c>
      <c r="C11161" s="540" t="s">
        <v>8535</v>
      </c>
      <c r="D11161" s="540" t="s">
        <v>9494</v>
      </c>
      <c r="E11161" s="540" t="s">
        <v>16017</v>
      </c>
      <c r="F11161" s="556">
        <v>20370000</v>
      </c>
      <c r="G11161" s="541">
        <v>2023</v>
      </c>
      <c r="H11161" s="542">
        <f>VLOOKUP(G11161,[3]잔가율!$F$3:$G$33,2,FALSE)</f>
        <v>0.81</v>
      </c>
      <c r="I11161" s="552">
        <f t="shared" si="174"/>
        <v>16499700</v>
      </c>
    </row>
    <row r="11162" spans="1:9">
      <c r="A11162" s="539">
        <v>11161</v>
      </c>
      <c r="B11162" s="540" t="s">
        <v>15866</v>
      </c>
      <c r="C11162" s="540" t="s">
        <v>8535</v>
      </c>
      <c r="D11162" s="540" t="s">
        <v>9494</v>
      </c>
      <c r="E11162" s="540" t="s">
        <v>16018</v>
      </c>
      <c r="F11162" s="556">
        <v>23040000</v>
      </c>
      <c r="G11162" s="541">
        <v>2023</v>
      </c>
      <c r="H11162" s="542">
        <f>VLOOKUP(G11162,[3]잔가율!$F$3:$G$33,2,FALSE)</f>
        <v>0.81</v>
      </c>
      <c r="I11162" s="552">
        <f t="shared" si="174"/>
        <v>18662400</v>
      </c>
    </row>
    <row r="11163" spans="1:9">
      <c r="A11163" s="539">
        <v>11162</v>
      </c>
      <c r="B11163" s="540" t="s">
        <v>15866</v>
      </c>
      <c r="C11163" s="540" t="s">
        <v>8535</v>
      </c>
      <c r="D11163" s="540" t="s">
        <v>9494</v>
      </c>
      <c r="E11163" s="540" t="s">
        <v>16019</v>
      </c>
      <c r="F11163" s="556">
        <v>20960000</v>
      </c>
      <c r="G11163" s="541">
        <v>2023</v>
      </c>
      <c r="H11163" s="542">
        <f>VLOOKUP(G11163,[3]잔가율!$F$3:$G$33,2,FALSE)</f>
        <v>0.81</v>
      </c>
      <c r="I11163" s="552">
        <f t="shared" si="174"/>
        <v>16977600</v>
      </c>
    </row>
    <row r="11164" spans="1:9">
      <c r="A11164" s="539">
        <v>11163</v>
      </c>
      <c r="B11164" s="540" t="s">
        <v>15866</v>
      </c>
      <c r="C11164" s="540" t="s">
        <v>8535</v>
      </c>
      <c r="D11164" s="540" t="s">
        <v>9494</v>
      </c>
      <c r="E11164" s="540" t="s">
        <v>16020</v>
      </c>
      <c r="F11164" s="556">
        <v>23360000</v>
      </c>
      <c r="G11164" s="541">
        <v>2023</v>
      </c>
      <c r="H11164" s="542">
        <f>VLOOKUP(G11164,[3]잔가율!$F$3:$G$33,2,FALSE)</f>
        <v>0.81</v>
      </c>
      <c r="I11164" s="552">
        <f t="shared" si="174"/>
        <v>18921600</v>
      </c>
    </row>
    <row r="11165" spans="1:9">
      <c r="A11165" s="539">
        <v>11164</v>
      </c>
      <c r="B11165" s="540" t="s">
        <v>15866</v>
      </c>
      <c r="C11165" s="540" t="s">
        <v>8535</v>
      </c>
      <c r="D11165" s="540" t="s">
        <v>9494</v>
      </c>
      <c r="E11165" s="540" t="s">
        <v>16021</v>
      </c>
      <c r="F11165" s="556">
        <v>19460000</v>
      </c>
      <c r="G11165" s="541">
        <v>2023</v>
      </c>
      <c r="H11165" s="542">
        <f>VLOOKUP(G11165,[3]잔가율!$F$3:$G$33,2,FALSE)</f>
        <v>0.81</v>
      </c>
      <c r="I11165" s="552">
        <f t="shared" si="174"/>
        <v>15762600</v>
      </c>
    </row>
    <row r="11166" spans="1:9">
      <c r="A11166" s="539">
        <v>11165</v>
      </c>
      <c r="B11166" s="540" t="s">
        <v>15866</v>
      </c>
      <c r="C11166" s="540" t="s">
        <v>8535</v>
      </c>
      <c r="D11166" s="540" t="s">
        <v>9494</v>
      </c>
      <c r="E11166" s="540" t="s">
        <v>16022</v>
      </c>
      <c r="F11166" s="556">
        <v>21480000</v>
      </c>
      <c r="G11166" s="541">
        <v>2023</v>
      </c>
      <c r="H11166" s="542">
        <f>VLOOKUP(G11166,[3]잔가율!$F$3:$G$33,2,FALSE)</f>
        <v>0.81</v>
      </c>
      <c r="I11166" s="552">
        <f t="shared" si="174"/>
        <v>17398800</v>
      </c>
    </row>
    <row r="11167" spans="1:9">
      <c r="A11167" s="539">
        <v>11166</v>
      </c>
      <c r="B11167" s="540" t="s">
        <v>15866</v>
      </c>
      <c r="C11167" s="540" t="s">
        <v>8535</v>
      </c>
      <c r="D11167" s="540" t="s">
        <v>9494</v>
      </c>
      <c r="E11167" s="540" t="s">
        <v>16023</v>
      </c>
      <c r="F11167" s="556">
        <v>21530000</v>
      </c>
      <c r="G11167" s="541">
        <v>2023</v>
      </c>
      <c r="H11167" s="542">
        <f>VLOOKUP(G11167,[3]잔가율!$F$3:$G$33,2,FALSE)</f>
        <v>0.81</v>
      </c>
      <c r="I11167" s="552">
        <f t="shared" si="174"/>
        <v>17439300</v>
      </c>
    </row>
    <row r="11168" spans="1:9">
      <c r="A11168" s="539">
        <v>11167</v>
      </c>
      <c r="B11168" s="540" t="s">
        <v>15866</v>
      </c>
      <c r="C11168" s="540" t="s">
        <v>8535</v>
      </c>
      <c r="D11168" s="540" t="s">
        <v>9494</v>
      </c>
      <c r="E11168" s="540" t="s">
        <v>16024</v>
      </c>
      <c r="F11168" s="556">
        <v>23290000</v>
      </c>
      <c r="G11168" s="541">
        <v>2023</v>
      </c>
      <c r="H11168" s="542">
        <f>VLOOKUP(G11168,[3]잔가율!$F$3:$G$33,2,FALSE)</f>
        <v>0.81</v>
      </c>
      <c r="I11168" s="552">
        <f t="shared" si="174"/>
        <v>18864900</v>
      </c>
    </row>
    <row r="11169" spans="1:9">
      <c r="A11169" s="539">
        <v>11168</v>
      </c>
      <c r="B11169" s="540" t="s">
        <v>15866</v>
      </c>
      <c r="C11169" s="540" t="s">
        <v>8535</v>
      </c>
      <c r="D11169" s="540" t="s">
        <v>9494</v>
      </c>
      <c r="E11169" s="540" t="s">
        <v>16025</v>
      </c>
      <c r="F11169" s="556">
        <v>22350000</v>
      </c>
      <c r="G11169" s="541">
        <v>2023</v>
      </c>
      <c r="H11169" s="542">
        <f>VLOOKUP(G11169,[3]잔가율!$F$3:$G$33,2,FALSE)</f>
        <v>0.81</v>
      </c>
      <c r="I11169" s="552">
        <f t="shared" si="174"/>
        <v>18103500</v>
      </c>
    </row>
    <row r="11170" spans="1:9">
      <c r="A11170" s="539">
        <v>11169</v>
      </c>
      <c r="B11170" s="540" t="s">
        <v>15866</v>
      </c>
      <c r="C11170" s="540" t="s">
        <v>8535</v>
      </c>
      <c r="D11170" s="540" t="s">
        <v>9494</v>
      </c>
      <c r="E11170" s="540" t="s">
        <v>16026</v>
      </c>
      <c r="F11170" s="556">
        <v>24320000</v>
      </c>
      <c r="G11170" s="541">
        <v>2023</v>
      </c>
      <c r="H11170" s="542">
        <f>VLOOKUP(G11170,[3]잔가율!$F$3:$G$33,2,FALSE)</f>
        <v>0.81</v>
      </c>
      <c r="I11170" s="552">
        <f t="shared" si="174"/>
        <v>19699200</v>
      </c>
    </row>
    <row r="11171" spans="1:9">
      <c r="A11171" s="539">
        <v>11170</v>
      </c>
      <c r="B11171" s="540" t="s">
        <v>15866</v>
      </c>
      <c r="C11171" s="540" t="s">
        <v>8535</v>
      </c>
      <c r="D11171" s="540" t="s">
        <v>9494</v>
      </c>
      <c r="E11171" s="540" t="s">
        <v>16027</v>
      </c>
      <c r="F11171" s="556">
        <v>22200000</v>
      </c>
      <c r="G11171" s="541">
        <v>2023</v>
      </c>
      <c r="H11171" s="542">
        <f>VLOOKUP(G11171,[3]잔가율!$F$3:$G$33,2,FALSE)</f>
        <v>0.81</v>
      </c>
      <c r="I11171" s="552">
        <f t="shared" si="174"/>
        <v>17982000</v>
      </c>
    </row>
    <row r="11172" spans="1:9">
      <c r="A11172" s="539">
        <v>11171</v>
      </c>
      <c r="B11172" s="540" t="s">
        <v>15866</v>
      </c>
      <c r="C11172" s="540" t="s">
        <v>8535</v>
      </c>
      <c r="D11172" s="540" t="s">
        <v>9494</v>
      </c>
      <c r="E11172" s="540" t="s">
        <v>16028</v>
      </c>
      <c r="F11172" s="556">
        <v>24890000</v>
      </c>
      <c r="G11172" s="541">
        <v>2023</v>
      </c>
      <c r="H11172" s="542">
        <f>VLOOKUP(G11172,[3]잔가율!$F$3:$G$33,2,FALSE)</f>
        <v>0.81</v>
      </c>
      <c r="I11172" s="552">
        <f t="shared" si="174"/>
        <v>20160900</v>
      </c>
    </row>
    <row r="11173" spans="1:9">
      <c r="A11173" s="539">
        <v>11172</v>
      </c>
      <c r="B11173" s="540" t="s">
        <v>15866</v>
      </c>
      <c r="C11173" s="540" t="s">
        <v>8535</v>
      </c>
      <c r="D11173" s="540" t="s">
        <v>9494</v>
      </c>
      <c r="E11173" s="540" t="s">
        <v>16029</v>
      </c>
      <c r="F11173" s="556">
        <v>23340000</v>
      </c>
      <c r="G11173" s="541">
        <v>2023</v>
      </c>
      <c r="H11173" s="542">
        <f>VLOOKUP(G11173,[3]잔가율!$F$3:$G$33,2,FALSE)</f>
        <v>0.81</v>
      </c>
      <c r="I11173" s="552">
        <f t="shared" si="174"/>
        <v>18905400</v>
      </c>
    </row>
    <row r="11174" spans="1:9">
      <c r="A11174" s="539">
        <v>11173</v>
      </c>
      <c r="B11174" s="540" t="s">
        <v>15866</v>
      </c>
      <c r="C11174" s="540" t="s">
        <v>8535</v>
      </c>
      <c r="D11174" s="540" t="s">
        <v>9494</v>
      </c>
      <c r="E11174" s="540" t="s">
        <v>16030</v>
      </c>
      <c r="F11174" s="556">
        <v>21450000</v>
      </c>
      <c r="G11174" s="541">
        <v>2023</v>
      </c>
      <c r="H11174" s="542">
        <f>VLOOKUP(G11174,[3]잔가율!$F$3:$G$33,2,FALSE)</f>
        <v>0.81</v>
      </c>
      <c r="I11174" s="552">
        <f t="shared" si="174"/>
        <v>17374500</v>
      </c>
    </row>
    <row r="11175" spans="1:9">
      <c r="A11175" s="539">
        <v>11174</v>
      </c>
      <c r="B11175" s="540" t="s">
        <v>15866</v>
      </c>
      <c r="C11175" s="540" t="s">
        <v>8535</v>
      </c>
      <c r="D11175" s="540" t="s">
        <v>9494</v>
      </c>
      <c r="E11175" s="540" t="s">
        <v>16031</v>
      </c>
      <c r="F11175" s="556">
        <v>20600000</v>
      </c>
      <c r="G11175" s="541">
        <v>2023</v>
      </c>
      <c r="H11175" s="542">
        <f>VLOOKUP(G11175,[3]잔가율!$F$3:$G$33,2,FALSE)</f>
        <v>0.81</v>
      </c>
      <c r="I11175" s="552">
        <f t="shared" si="174"/>
        <v>16686000</v>
      </c>
    </row>
    <row r="11176" spans="1:9">
      <c r="A11176" s="539">
        <v>11175</v>
      </c>
      <c r="B11176" s="540" t="s">
        <v>15866</v>
      </c>
      <c r="C11176" s="540" t="s">
        <v>8535</v>
      </c>
      <c r="D11176" s="540" t="s">
        <v>9494</v>
      </c>
      <c r="E11176" s="540" t="s">
        <v>16032</v>
      </c>
      <c r="F11176" s="556">
        <v>22550000</v>
      </c>
      <c r="G11176" s="541">
        <v>2023</v>
      </c>
      <c r="H11176" s="542">
        <f>VLOOKUP(G11176,[3]잔가율!$F$3:$G$33,2,FALSE)</f>
        <v>0.81</v>
      </c>
      <c r="I11176" s="552">
        <f t="shared" si="174"/>
        <v>18265500</v>
      </c>
    </row>
    <row r="11177" spans="1:9">
      <c r="A11177" s="539">
        <v>11176</v>
      </c>
      <c r="B11177" s="540" t="s">
        <v>15866</v>
      </c>
      <c r="C11177" s="540" t="s">
        <v>8535</v>
      </c>
      <c r="D11177" s="540" t="s">
        <v>9494</v>
      </c>
      <c r="E11177" s="540" t="s">
        <v>16033</v>
      </c>
      <c r="F11177" s="556">
        <v>21300000</v>
      </c>
      <c r="G11177" s="541">
        <v>2023</v>
      </c>
      <c r="H11177" s="542">
        <f>VLOOKUP(G11177,[3]잔가율!$F$3:$G$33,2,FALSE)</f>
        <v>0.81</v>
      </c>
      <c r="I11177" s="552">
        <f t="shared" si="174"/>
        <v>17253000</v>
      </c>
    </row>
    <row r="11178" spans="1:9">
      <c r="A11178" s="539">
        <v>11177</v>
      </c>
      <c r="B11178" s="540" t="s">
        <v>15866</v>
      </c>
      <c r="C11178" s="540" t="s">
        <v>8535</v>
      </c>
      <c r="D11178" s="540" t="s">
        <v>9494</v>
      </c>
      <c r="E11178" s="540" t="s">
        <v>16034</v>
      </c>
      <c r="F11178" s="556">
        <v>23020000</v>
      </c>
      <c r="G11178" s="541">
        <v>2023</v>
      </c>
      <c r="H11178" s="542">
        <f>VLOOKUP(G11178,[3]잔가율!$F$3:$G$33,2,FALSE)</f>
        <v>0.81</v>
      </c>
      <c r="I11178" s="552">
        <f t="shared" si="174"/>
        <v>18646200</v>
      </c>
    </row>
    <row r="11179" spans="1:9">
      <c r="A11179" s="539">
        <v>11178</v>
      </c>
      <c r="B11179" s="540" t="s">
        <v>15866</v>
      </c>
      <c r="C11179" s="540" t="s">
        <v>8535</v>
      </c>
      <c r="D11179" s="540" t="s">
        <v>9494</v>
      </c>
      <c r="E11179" s="540" t="s">
        <v>16035</v>
      </c>
      <c r="F11179" s="556">
        <v>21000000</v>
      </c>
      <c r="G11179" s="541">
        <v>2023</v>
      </c>
      <c r="H11179" s="542">
        <f>VLOOKUP(G11179,[3]잔가율!$F$3:$G$33,2,FALSE)</f>
        <v>0.81</v>
      </c>
      <c r="I11179" s="552">
        <f t="shared" si="174"/>
        <v>17010000</v>
      </c>
    </row>
    <row r="11180" spans="1:9">
      <c r="A11180" s="539">
        <v>11179</v>
      </c>
      <c r="B11180" s="540" t="s">
        <v>15866</v>
      </c>
      <c r="C11180" s="540" t="s">
        <v>8535</v>
      </c>
      <c r="D11180" s="540" t="s">
        <v>9494</v>
      </c>
      <c r="E11180" s="540" t="s">
        <v>16036</v>
      </c>
      <c r="F11180" s="556">
        <v>23500000</v>
      </c>
      <c r="G11180" s="541">
        <v>2023</v>
      </c>
      <c r="H11180" s="542">
        <f>VLOOKUP(G11180,[3]잔가율!$F$3:$G$33,2,FALSE)</f>
        <v>0.81</v>
      </c>
      <c r="I11180" s="552">
        <f t="shared" si="174"/>
        <v>19035000</v>
      </c>
    </row>
    <row r="11181" spans="1:9">
      <c r="A11181" s="539">
        <v>11180</v>
      </c>
      <c r="B11181" s="540" t="s">
        <v>15866</v>
      </c>
      <c r="C11181" s="540" t="s">
        <v>8535</v>
      </c>
      <c r="D11181" s="540" t="s">
        <v>9494</v>
      </c>
      <c r="E11181" s="540" t="s">
        <v>16037</v>
      </c>
      <c r="F11181" s="556">
        <v>21200000</v>
      </c>
      <c r="G11181" s="541">
        <v>2023</v>
      </c>
      <c r="H11181" s="542">
        <f>VLOOKUP(G11181,[3]잔가율!$F$3:$G$33,2,FALSE)</f>
        <v>0.81</v>
      </c>
      <c r="I11181" s="552">
        <f t="shared" si="174"/>
        <v>17172000</v>
      </c>
    </row>
    <row r="11182" spans="1:9">
      <c r="A11182" s="539">
        <v>11181</v>
      </c>
      <c r="B11182" s="540" t="s">
        <v>15866</v>
      </c>
      <c r="C11182" s="540" t="s">
        <v>8535</v>
      </c>
      <c r="D11182" s="540" t="s">
        <v>9494</v>
      </c>
      <c r="E11182" s="540" t="s">
        <v>16038</v>
      </c>
      <c r="F11182" s="556">
        <v>23900000</v>
      </c>
      <c r="G11182" s="541">
        <v>2023</v>
      </c>
      <c r="H11182" s="542">
        <f>VLOOKUP(G11182,[3]잔가율!$F$3:$G$33,2,FALSE)</f>
        <v>0.81</v>
      </c>
      <c r="I11182" s="552">
        <f t="shared" si="174"/>
        <v>19359000</v>
      </c>
    </row>
    <row r="11183" spans="1:9">
      <c r="A11183" s="539">
        <v>11182</v>
      </c>
      <c r="B11183" s="540" t="s">
        <v>15866</v>
      </c>
      <c r="C11183" s="540" t="s">
        <v>8535</v>
      </c>
      <c r="D11183" s="540" t="s">
        <v>9494</v>
      </c>
      <c r="E11183" s="540" t="s">
        <v>16039</v>
      </c>
      <c r="F11183" s="556">
        <v>22110000</v>
      </c>
      <c r="G11183" s="541">
        <v>2023</v>
      </c>
      <c r="H11183" s="542">
        <f>VLOOKUP(G11183,[3]잔가율!$F$3:$G$33,2,FALSE)</f>
        <v>0.81</v>
      </c>
      <c r="I11183" s="552">
        <f t="shared" si="174"/>
        <v>17909100</v>
      </c>
    </row>
    <row r="11184" spans="1:9">
      <c r="A11184" s="539">
        <v>11183</v>
      </c>
      <c r="B11184" s="540" t="s">
        <v>15866</v>
      </c>
      <c r="C11184" s="540" t="s">
        <v>8535</v>
      </c>
      <c r="D11184" s="540" t="s">
        <v>9494</v>
      </c>
      <c r="E11184" s="540" t="s">
        <v>16040</v>
      </c>
      <c r="F11184" s="556">
        <v>21840000</v>
      </c>
      <c r="G11184" s="541">
        <v>2023</v>
      </c>
      <c r="H11184" s="542">
        <f>VLOOKUP(G11184,[3]잔가율!$F$3:$G$33,2,FALSE)</f>
        <v>0.81</v>
      </c>
      <c r="I11184" s="552">
        <f t="shared" si="174"/>
        <v>17690400</v>
      </c>
    </row>
    <row r="11185" spans="1:9">
      <c r="A11185" s="539">
        <v>11184</v>
      </c>
      <c r="B11185" s="540" t="s">
        <v>15866</v>
      </c>
      <c r="C11185" s="540" t="s">
        <v>8535</v>
      </c>
      <c r="D11185" s="540" t="s">
        <v>9494</v>
      </c>
      <c r="E11185" s="540" t="s">
        <v>16041</v>
      </c>
      <c r="F11185" s="556">
        <v>22480000</v>
      </c>
      <c r="G11185" s="541">
        <v>2023</v>
      </c>
      <c r="H11185" s="542">
        <f>VLOOKUP(G11185,[3]잔가율!$F$3:$G$33,2,FALSE)</f>
        <v>0.81</v>
      </c>
      <c r="I11185" s="552">
        <f t="shared" si="174"/>
        <v>18208800</v>
      </c>
    </row>
    <row r="11186" spans="1:9">
      <c r="A11186" s="539">
        <v>11185</v>
      </c>
      <c r="B11186" s="540" t="s">
        <v>15866</v>
      </c>
      <c r="C11186" s="540" t="s">
        <v>8535</v>
      </c>
      <c r="D11186" s="540" t="s">
        <v>9494</v>
      </c>
      <c r="E11186" s="540" t="s">
        <v>16042</v>
      </c>
      <c r="F11186" s="556">
        <v>22090000</v>
      </c>
      <c r="G11186" s="541">
        <v>2023</v>
      </c>
      <c r="H11186" s="542">
        <f>VLOOKUP(G11186,[3]잔가율!$F$3:$G$33,2,FALSE)</f>
        <v>0.81</v>
      </c>
      <c r="I11186" s="552">
        <f t="shared" si="174"/>
        <v>17892900</v>
      </c>
    </row>
    <row r="11187" spans="1:9">
      <c r="A11187" s="539">
        <v>11186</v>
      </c>
      <c r="B11187" s="540" t="s">
        <v>15866</v>
      </c>
      <c r="C11187" s="540" t="s">
        <v>8535</v>
      </c>
      <c r="D11187" s="540" t="s">
        <v>9494</v>
      </c>
      <c r="E11187" s="540" t="s">
        <v>16043</v>
      </c>
      <c r="F11187" s="556">
        <v>22610000</v>
      </c>
      <c r="G11187" s="541">
        <v>2023</v>
      </c>
      <c r="H11187" s="542">
        <f>VLOOKUP(G11187,[3]잔가율!$F$3:$G$33,2,FALSE)</f>
        <v>0.81</v>
      </c>
      <c r="I11187" s="552">
        <f t="shared" si="174"/>
        <v>18314100</v>
      </c>
    </row>
    <row r="11188" spans="1:9">
      <c r="A11188" s="539">
        <v>11187</v>
      </c>
      <c r="B11188" s="540" t="s">
        <v>15866</v>
      </c>
      <c r="C11188" s="540" t="s">
        <v>8535</v>
      </c>
      <c r="D11188" s="540" t="s">
        <v>9494</v>
      </c>
      <c r="E11188" s="540" t="s">
        <v>16044</v>
      </c>
      <c r="F11188" s="556">
        <v>25100000</v>
      </c>
      <c r="G11188" s="541">
        <v>2023</v>
      </c>
      <c r="H11188" s="542">
        <f>VLOOKUP(G11188,[3]잔가율!$F$3:$G$33,2,FALSE)</f>
        <v>0.81</v>
      </c>
      <c r="I11188" s="552">
        <f t="shared" si="174"/>
        <v>20331000</v>
      </c>
    </row>
    <row r="11189" spans="1:9">
      <c r="A11189" s="539">
        <v>11188</v>
      </c>
      <c r="B11189" s="540" t="s">
        <v>15866</v>
      </c>
      <c r="C11189" s="540" t="s">
        <v>8535</v>
      </c>
      <c r="D11189" s="540" t="s">
        <v>9494</v>
      </c>
      <c r="E11189" s="540" t="s">
        <v>16045</v>
      </c>
      <c r="F11189" s="556">
        <v>23410000</v>
      </c>
      <c r="G11189" s="541">
        <v>2023</v>
      </c>
      <c r="H11189" s="542">
        <f>VLOOKUP(G11189,[3]잔가율!$F$3:$G$33,2,FALSE)</f>
        <v>0.81</v>
      </c>
      <c r="I11189" s="552">
        <f t="shared" si="174"/>
        <v>18962100</v>
      </c>
    </row>
    <row r="11190" spans="1:9">
      <c r="A11190" s="539">
        <v>11189</v>
      </c>
      <c r="B11190" s="540" t="s">
        <v>15866</v>
      </c>
      <c r="C11190" s="540" t="s">
        <v>8535</v>
      </c>
      <c r="D11190" s="540" t="s">
        <v>9494</v>
      </c>
      <c r="E11190" s="540" t="s">
        <v>16046</v>
      </c>
      <c r="F11190" s="556">
        <v>26880000</v>
      </c>
      <c r="G11190" s="541">
        <v>2023</v>
      </c>
      <c r="H11190" s="542">
        <f>VLOOKUP(G11190,[3]잔가율!$F$3:$G$33,2,FALSE)</f>
        <v>0.81</v>
      </c>
      <c r="I11190" s="552">
        <f t="shared" si="174"/>
        <v>21772800</v>
      </c>
    </row>
    <row r="11191" spans="1:9">
      <c r="A11191" s="539">
        <v>11190</v>
      </c>
      <c r="B11191" s="540" t="s">
        <v>15866</v>
      </c>
      <c r="C11191" s="540" t="s">
        <v>8535</v>
      </c>
      <c r="D11191" s="540" t="s">
        <v>9494</v>
      </c>
      <c r="E11191" s="540" t="s">
        <v>16047</v>
      </c>
      <c r="F11191" s="556">
        <v>23900000</v>
      </c>
      <c r="G11191" s="541">
        <v>2023</v>
      </c>
      <c r="H11191" s="542">
        <f>VLOOKUP(G11191,[3]잔가율!$F$3:$G$33,2,FALSE)</f>
        <v>0.81</v>
      </c>
      <c r="I11191" s="552">
        <f t="shared" si="174"/>
        <v>19359000</v>
      </c>
    </row>
    <row r="11192" spans="1:9">
      <c r="A11192" s="539">
        <v>11191</v>
      </c>
      <c r="B11192" s="540" t="s">
        <v>15866</v>
      </c>
      <c r="C11192" s="540" t="s">
        <v>8535</v>
      </c>
      <c r="D11192" s="540" t="s">
        <v>9494</v>
      </c>
      <c r="E11192" s="540" t="s">
        <v>16048</v>
      </c>
      <c r="F11192" s="556">
        <v>27000000</v>
      </c>
      <c r="G11192" s="541">
        <v>2023</v>
      </c>
      <c r="H11192" s="542">
        <f>VLOOKUP(G11192,[3]잔가율!$F$3:$G$33,2,FALSE)</f>
        <v>0.81</v>
      </c>
      <c r="I11192" s="552">
        <f t="shared" si="174"/>
        <v>21870000</v>
      </c>
    </row>
    <row r="11193" spans="1:9">
      <c r="A11193" s="539">
        <v>11192</v>
      </c>
      <c r="B11193" s="540" t="s">
        <v>15866</v>
      </c>
      <c r="C11193" s="540" t="s">
        <v>8535</v>
      </c>
      <c r="D11193" s="540" t="s">
        <v>9494</v>
      </c>
      <c r="E11193" s="540" t="s">
        <v>16049</v>
      </c>
      <c r="F11193" s="556">
        <v>24000000</v>
      </c>
      <c r="G11193" s="541">
        <v>2023</v>
      </c>
      <c r="H11193" s="542">
        <f>VLOOKUP(G11193,[3]잔가율!$F$3:$G$33,2,FALSE)</f>
        <v>0.81</v>
      </c>
      <c r="I11193" s="552">
        <f t="shared" si="174"/>
        <v>19440000</v>
      </c>
    </row>
    <row r="11194" spans="1:9">
      <c r="A11194" s="539">
        <v>11193</v>
      </c>
      <c r="B11194" s="540" t="s">
        <v>15866</v>
      </c>
      <c r="C11194" s="540" t="s">
        <v>8535</v>
      </c>
      <c r="D11194" s="540" t="s">
        <v>9494</v>
      </c>
      <c r="E11194" s="540" t="s">
        <v>16050</v>
      </c>
      <c r="F11194" s="556">
        <v>25870000</v>
      </c>
      <c r="G11194" s="541">
        <v>2023</v>
      </c>
      <c r="H11194" s="542">
        <f>VLOOKUP(G11194,[3]잔가율!$F$3:$G$33,2,FALSE)</f>
        <v>0.81</v>
      </c>
      <c r="I11194" s="552">
        <f t="shared" si="174"/>
        <v>20954700</v>
      </c>
    </row>
    <row r="11195" spans="1:9">
      <c r="A11195" s="539">
        <v>11194</v>
      </c>
      <c r="B11195" s="540" t="s">
        <v>15866</v>
      </c>
      <c r="C11195" s="540" t="s">
        <v>8535</v>
      </c>
      <c r="D11195" s="540" t="s">
        <v>9494</v>
      </c>
      <c r="E11195" s="540" t="s">
        <v>16051</v>
      </c>
      <c r="F11195" s="556">
        <v>24030000</v>
      </c>
      <c r="G11195" s="541">
        <v>2023</v>
      </c>
      <c r="H11195" s="542">
        <f>VLOOKUP(G11195,[3]잔가율!$F$3:$G$33,2,FALSE)</f>
        <v>0.81</v>
      </c>
      <c r="I11195" s="552">
        <f t="shared" si="174"/>
        <v>19464300</v>
      </c>
    </row>
    <row r="11196" spans="1:9">
      <c r="A11196" s="539">
        <v>11195</v>
      </c>
      <c r="B11196" s="540" t="s">
        <v>15866</v>
      </c>
      <c r="C11196" s="540" t="s">
        <v>8535</v>
      </c>
      <c r="D11196" s="540" t="s">
        <v>9494</v>
      </c>
      <c r="E11196" s="540" t="s">
        <v>16052</v>
      </c>
      <c r="F11196" s="556">
        <v>27780000</v>
      </c>
      <c r="G11196" s="541">
        <v>2023</v>
      </c>
      <c r="H11196" s="542">
        <f>VLOOKUP(G11196,[3]잔가율!$F$3:$G$33,2,FALSE)</f>
        <v>0.81</v>
      </c>
      <c r="I11196" s="552">
        <f t="shared" si="174"/>
        <v>22501800</v>
      </c>
    </row>
    <row r="11197" spans="1:9">
      <c r="A11197" s="539">
        <v>11196</v>
      </c>
      <c r="B11197" s="540" t="s">
        <v>15866</v>
      </c>
      <c r="C11197" s="540" t="s">
        <v>8535</v>
      </c>
      <c r="D11197" s="540" t="s">
        <v>9494</v>
      </c>
      <c r="E11197" s="540" t="s">
        <v>16053</v>
      </c>
      <c r="F11197" s="556">
        <v>22350000</v>
      </c>
      <c r="G11197" s="541">
        <v>2023</v>
      </c>
      <c r="H11197" s="542">
        <f>VLOOKUP(G11197,[3]잔가율!$F$3:$G$33,2,FALSE)</f>
        <v>0.81</v>
      </c>
      <c r="I11197" s="552">
        <f t="shared" si="174"/>
        <v>18103500</v>
      </c>
    </row>
    <row r="11198" spans="1:9">
      <c r="A11198" s="539">
        <v>11197</v>
      </c>
      <c r="B11198" s="540" t="s">
        <v>15866</v>
      </c>
      <c r="C11198" s="540" t="s">
        <v>8535</v>
      </c>
      <c r="D11198" s="540" t="s">
        <v>9494</v>
      </c>
      <c r="E11198" s="540" t="s">
        <v>16054</v>
      </c>
      <c r="F11198" s="556">
        <v>27220000</v>
      </c>
      <c r="G11198" s="541">
        <v>2023</v>
      </c>
      <c r="H11198" s="542">
        <f>VLOOKUP(G11198,[3]잔가율!$F$3:$G$33,2,FALSE)</f>
        <v>0.81</v>
      </c>
      <c r="I11198" s="552">
        <f t="shared" si="174"/>
        <v>22048200</v>
      </c>
    </row>
    <row r="11199" spans="1:9">
      <c r="A11199" s="539">
        <v>11198</v>
      </c>
      <c r="B11199" s="540" t="s">
        <v>15866</v>
      </c>
      <c r="C11199" s="540" t="s">
        <v>8535</v>
      </c>
      <c r="D11199" s="540" t="s">
        <v>9494</v>
      </c>
      <c r="E11199" s="540" t="s">
        <v>16055</v>
      </c>
      <c r="F11199" s="556">
        <v>23690000</v>
      </c>
      <c r="G11199" s="541">
        <v>2023</v>
      </c>
      <c r="H11199" s="542">
        <f>VLOOKUP(G11199,[3]잔가율!$F$3:$G$33,2,FALSE)</f>
        <v>0.81</v>
      </c>
      <c r="I11199" s="552">
        <f t="shared" si="174"/>
        <v>19188900</v>
      </c>
    </row>
    <row r="11200" spans="1:9">
      <c r="A11200" s="539">
        <v>11199</v>
      </c>
      <c r="B11200" s="540" t="s">
        <v>15866</v>
      </c>
      <c r="C11200" s="540" t="s">
        <v>8535</v>
      </c>
      <c r="D11200" s="540" t="s">
        <v>9494</v>
      </c>
      <c r="E11200" s="540" t="s">
        <v>16056</v>
      </c>
      <c r="F11200" s="556">
        <v>24810000</v>
      </c>
      <c r="G11200" s="541">
        <v>2023</v>
      </c>
      <c r="H11200" s="542">
        <f>VLOOKUP(G11200,[3]잔가율!$F$3:$G$33,2,FALSE)</f>
        <v>0.81</v>
      </c>
      <c r="I11200" s="552">
        <f t="shared" si="174"/>
        <v>20096100</v>
      </c>
    </row>
    <row r="11201" spans="1:9">
      <c r="A11201" s="539">
        <v>11200</v>
      </c>
      <c r="B11201" s="540" t="s">
        <v>15866</v>
      </c>
      <c r="C11201" s="540" t="s">
        <v>8535</v>
      </c>
      <c r="D11201" s="540" t="s">
        <v>9494</v>
      </c>
      <c r="E11201" s="540" t="s">
        <v>16057</v>
      </c>
      <c r="F11201" s="556">
        <v>28760000</v>
      </c>
      <c r="G11201" s="541">
        <v>2023</v>
      </c>
      <c r="H11201" s="542">
        <f>VLOOKUP(G11201,[3]잔가율!$F$3:$G$33,2,FALSE)</f>
        <v>0.81</v>
      </c>
      <c r="I11201" s="552">
        <f t="shared" si="174"/>
        <v>23295600</v>
      </c>
    </row>
    <row r="11202" spans="1:9">
      <c r="A11202" s="539">
        <v>11201</v>
      </c>
      <c r="B11202" s="540" t="s">
        <v>15866</v>
      </c>
      <c r="C11202" s="540" t="s">
        <v>8535</v>
      </c>
      <c r="D11202" s="540" t="s">
        <v>9494</v>
      </c>
      <c r="E11202" s="540" t="s">
        <v>16058</v>
      </c>
      <c r="F11202" s="556">
        <v>28400000</v>
      </c>
      <c r="G11202" s="541">
        <v>2023</v>
      </c>
      <c r="H11202" s="542">
        <f>VLOOKUP(G11202,[3]잔가율!$F$3:$G$33,2,FALSE)</f>
        <v>0.81</v>
      </c>
      <c r="I11202" s="552">
        <f t="shared" ref="I11202:I11265" si="175">ROUNDDOWN(F11202*H11202,0)</f>
        <v>23004000</v>
      </c>
    </row>
    <row r="11203" spans="1:9">
      <c r="A11203" s="539">
        <v>11202</v>
      </c>
      <c r="B11203" s="540" t="s">
        <v>15866</v>
      </c>
      <c r="C11203" s="540" t="s">
        <v>8535</v>
      </c>
      <c r="D11203" s="540" t="s">
        <v>9494</v>
      </c>
      <c r="E11203" s="540" t="s">
        <v>16059</v>
      </c>
      <c r="F11203" s="556">
        <v>29600000</v>
      </c>
      <c r="G11203" s="541">
        <v>2023</v>
      </c>
      <c r="H11203" s="542">
        <f>VLOOKUP(G11203,[3]잔가율!$F$3:$G$33,2,FALSE)</f>
        <v>0.81</v>
      </c>
      <c r="I11203" s="552">
        <f t="shared" si="175"/>
        <v>23976000</v>
      </c>
    </row>
    <row r="11204" spans="1:9">
      <c r="A11204" s="539">
        <v>11203</v>
      </c>
      <c r="B11204" s="540" t="s">
        <v>15866</v>
      </c>
      <c r="C11204" s="540" t="s">
        <v>8535</v>
      </c>
      <c r="D11204" s="540" t="s">
        <v>9494</v>
      </c>
      <c r="E11204" s="540" t="s">
        <v>16060</v>
      </c>
      <c r="F11204" s="556">
        <v>26320000</v>
      </c>
      <c r="G11204" s="541">
        <v>2023</v>
      </c>
      <c r="H11204" s="542">
        <f>VLOOKUP(G11204,[3]잔가율!$F$3:$G$33,2,FALSE)</f>
        <v>0.81</v>
      </c>
      <c r="I11204" s="552">
        <f t="shared" si="175"/>
        <v>21319200</v>
      </c>
    </row>
    <row r="11205" spans="1:9">
      <c r="A11205" s="539">
        <v>11204</v>
      </c>
      <c r="B11205" s="540" t="s">
        <v>15866</v>
      </c>
      <c r="C11205" s="540" t="s">
        <v>8535</v>
      </c>
      <c r="D11205" s="540" t="s">
        <v>16061</v>
      </c>
      <c r="E11205" s="540" t="s">
        <v>16062</v>
      </c>
      <c r="F11205" s="556">
        <v>38140000</v>
      </c>
      <c r="G11205" s="541">
        <v>2023</v>
      </c>
      <c r="H11205" s="542">
        <f>VLOOKUP(G11205,[3]잔가율!$F$3:$G$33,2,FALSE)</f>
        <v>0.81</v>
      </c>
      <c r="I11205" s="552">
        <f t="shared" si="175"/>
        <v>30893400</v>
      </c>
    </row>
    <row r="11206" spans="1:9">
      <c r="A11206" s="539">
        <v>11205</v>
      </c>
      <c r="B11206" s="540" t="s">
        <v>15866</v>
      </c>
      <c r="C11206" s="540" t="s">
        <v>8535</v>
      </c>
      <c r="D11206" s="540" t="s">
        <v>16061</v>
      </c>
      <c r="E11206" s="540" t="s">
        <v>16063</v>
      </c>
      <c r="F11206" s="556">
        <v>39380000</v>
      </c>
      <c r="G11206" s="541">
        <v>2023</v>
      </c>
      <c r="H11206" s="542">
        <f>VLOOKUP(G11206,[3]잔가율!$F$3:$G$33,2,FALSE)</f>
        <v>0.81</v>
      </c>
      <c r="I11206" s="552">
        <f t="shared" si="175"/>
        <v>31897800</v>
      </c>
    </row>
    <row r="11207" spans="1:9">
      <c r="A11207" s="539">
        <v>11206</v>
      </c>
      <c r="B11207" s="540" t="s">
        <v>15866</v>
      </c>
      <c r="C11207" s="540" t="s">
        <v>8535</v>
      </c>
      <c r="D11207" s="540" t="s">
        <v>16061</v>
      </c>
      <c r="E11207" s="540" t="s">
        <v>16064</v>
      </c>
      <c r="F11207" s="556">
        <v>35720000</v>
      </c>
      <c r="G11207" s="541">
        <v>2023</v>
      </c>
      <c r="H11207" s="542">
        <f>VLOOKUP(G11207,[3]잔가율!$F$3:$G$33,2,FALSE)</f>
        <v>0.81</v>
      </c>
      <c r="I11207" s="552">
        <f t="shared" si="175"/>
        <v>28933200</v>
      </c>
    </row>
    <row r="11208" spans="1:9">
      <c r="A11208" s="539">
        <v>11207</v>
      </c>
      <c r="B11208" s="540" t="s">
        <v>15866</v>
      </c>
      <c r="C11208" s="540" t="s">
        <v>8535</v>
      </c>
      <c r="D11208" s="540" t="s">
        <v>16061</v>
      </c>
      <c r="E11208" s="540" t="s">
        <v>16065</v>
      </c>
      <c r="F11208" s="556">
        <v>39350000</v>
      </c>
      <c r="G11208" s="541">
        <v>2023</v>
      </c>
      <c r="H11208" s="542">
        <f>VLOOKUP(G11208,[3]잔가율!$F$3:$G$33,2,FALSE)</f>
        <v>0.81</v>
      </c>
      <c r="I11208" s="552">
        <f t="shared" si="175"/>
        <v>31873500</v>
      </c>
    </row>
    <row r="11209" spans="1:9">
      <c r="A11209" s="539">
        <v>11208</v>
      </c>
      <c r="B11209" s="544" t="s">
        <v>15866</v>
      </c>
      <c r="C11209" s="544" t="s">
        <v>8535</v>
      </c>
      <c r="D11209" s="544" t="s">
        <v>16061</v>
      </c>
      <c r="E11209" s="544" t="s">
        <v>16066</v>
      </c>
      <c r="F11209" s="559">
        <v>36370000</v>
      </c>
      <c r="G11209" s="541">
        <v>2023</v>
      </c>
      <c r="H11209" s="542">
        <f>VLOOKUP(G11209,[3]잔가율!$F$3:$G$33,2,FALSE)</f>
        <v>0.81</v>
      </c>
      <c r="I11209" s="552">
        <f t="shared" si="175"/>
        <v>29459700</v>
      </c>
    </row>
    <row r="11210" spans="1:9">
      <c r="A11210" s="539">
        <v>11209</v>
      </c>
      <c r="B11210" s="540" t="s">
        <v>15866</v>
      </c>
      <c r="C11210" s="540" t="s">
        <v>8535</v>
      </c>
      <c r="D11210" s="540" t="s">
        <v>16061</v>
      </c>
      <c r="E11210" s="540" t="s">
        <v>16067</v>
      </c>
      <c r="F11210" s="556">
        <v>39430000</v>
      </c>
      <c r="G11210" s="541">
        <v>2023</v>
      </c>
      <c r="H11210" s="542">
        <f>VLOOKUP(G11210,[3]잔가율!$F$3:$G$33,2,FALSE)</f>
        <v>0.81</v>
      </c>
      <c r="I11210" s="552">
        <f t="shared" si="175"/>
        <v>31938300</v>
      </c>
    </row>
    <row r="11211" spans="1:9">
      <c r="A11211" s="539">
        <v>11210</v>
      </c>
      <c r="B11211" s="540" t="s">
        <v>15866</v>
      </c>
      <c r="C11211" s="540" t="s">
        <v>8535</v>
      </c>
      <c r="D11211" s="540" t="s">
        <v>16061</v>
      </c>
      <c r="E11211" s="540" t="s">
        <v>16068</v>
      </c>
      <c r="F11211" s="556">
        <v>37610000</v>
      </c>
      <c r="G11211" s="541">
        <v>2023</v>
      </c>
      <c r="H11211" s="542">
        <f>VLOOKUP(G11211,[3]잔가율!$F$3:$G$33,2,FALSE)</f>
        <v>0.81</v>
      </c>
      <c r="I11211" s="552">
        <f t="shared" si="175"/>
        <v>30464100</v>
      </c>
    </row>
    <row r="11212" spans="1:9">
      <c r="A11212" s="539">
        <v>11211</v>
      </c>
      <c r="B11212" s="540" t="s">
        <v>15866</v>
      </c>
      <c r="C11212" s="540" t="s">
        <v>8535</v>
      </c>
      <c r="D11212" s="540" t="s">
        <v>16061</v>
      </c>
      <c r="E11212" s="540" t="s">
        <v>16069</v>
      </c>
      <c r="F11212" s="556">
        <v>41460000</v>
      </c>
      <c r="G11212" s="541">
        <v>2023</v>
      </c>
      <c r="H11212" s="542">
        <f>VLOOKUP(G11212,[3]잔가율!$F$3:$G$33,2,FALSE)</f>
        <v>0.81</v>
      </c>
      <c r="I11212" s="552">
        <f t="shared" si="175"/>
        <v>33582600</v>
      </c>
    </row>
    <row r="11213" spans="1:9">
      <c r="A11213" s="539">
        <v>11212</v>
      </c>
      <c r="B11213" s="540" t="s">
        <v>15866</v>
      </c>
      <c r="C11213" s="540" t="s">
        <v>8535</v>
      </c>
      <c r="D11213" s="540" t="s">
        <v>16061</v>
      </c>
      <c r="E11213" s="540" t="s">
        <v>16070</v>
      </c>
      <c r="F11213" s="556">
        <v>36350000</v>
      </c>
      <c r="G11213" s="541">
        <v>2023</v>
      </c>
      <c r="H11213" s="542">
        <f>VLOOKUP(G11213,[3]잔가율!$F$3:$G$33,2,FALSE)</f>
        <v>0.81</v>
      </c>
      <c r="I11213" s="552">
        <f t="shared" si="175"/>
        <v>29443500</v>
      </c>
    </row>
    <row r="11214" spans="1:9">
      <c r="A11214" s="539">
        <v>11213</v>
      </c>
      <c r="B11214" s="540" t="s">
        <v>15866</v>
      </c>
      <c r="C11214" s="540" t="s">
        <v>8535</v>
      </c>
      <c r="D11214" s="540" t="s">
        <v>16061</v>
      </c>
      <c r="E11214" s="540" t="s">
        <v>16071</v>
      </c>
      <c r="F11214" s="556">
        <v>40250000</v>
      </c>
      <c r="G11214" s="541">
        <v>2023</v>
      </c>
      <c r="H11214" s="542">
        <f>VLOOKUP(G11214,[3]잔가율!$F$3:$G$33,2,FALSE)</f>
        <v>0.81</v>
      </c>
      <c r="I11214" s="552">
        <f t="shared" si="175"/>
        <v>32602500</v>
      </c>
    </row>
    <row r="11215" spans="1:9">
      <c r="A11215" s="539">
        <v>11214</v>
      </c>
      <c r="B11215" s="540" t="s">
        <v>15866</v>
      </c>
      <c r="C11215" s="540" t="s">
        <v>8535</v>
      </c>
      <c r="D11215" s="540" t="s">
        <v>16061</v>
      </c>
      <c r="E11215" s="540" t="s">
        <v>16072</v>
      </c>
      <c r="F11215" s="556">
        <v>41000000</v>
      </c>
      <c r="G11215" s="541">
        <v>2023</v>
      </c>
      <c r="H11215" s="542">
        <f>VLOOKUP(G11215,[3]잔가율!$F$3:$G$33,2,FALSE)</f>
        <v>0.81</v>
      </c>
      <c r="I11215" s="552">
        <f t="shared" si="175"/>
        <v>33210000</v>
      </c>
    </row>
    <row r="11216" spans="1:9">
      <c r="A11216" s="539">
        <v>11215</v>
      </c>
      <c r="B11216" s="540" t="s">
        <v>15866</v>
      </c>
      <c r="C11216" s="540" t="s">
        <v>8535</v>
      </c>
      <c r="D11216" s="540" t="s">
        <v>16061</v>
      </c>
      <c r="E11216" s="540" t="s">
        <v>16073</v>
      </c>
      <c r="F11216" s="556">
        <v>41300000</v>
      </c>
      <c r="G11216" s="541">
        <v>2023</v>
      </c>
      <c r="H11216" s="542">
        <f>VLOOKUP(G11216,[3]잔가율!$F$3:$G$33,2,FALSE)</f>
        <v>0.81</v>
      </c>
      <c r="I11216" s="552">
        <f t="shared" si="175"/>
        <v>33453000</v>
      </c>
    </row>
    <row r="11217" spans="1:9">
      <c r="A11217" s="539">
        <v>11216</v>
      </c>
      <c r="B11217" s="540" t="s">
        <v>15866</v>
      </c>
      <c r="C11217" s="540" t="s">
        <v>8535</v>
      </c>
      <c r="D11217" s="540" t="s">
        <v>16061</v>
      </c>
      <c r="E11217" s="540" t="s">
        <v>16074</v>
      </c>
      <c r="F11217" s="556">
        <v>41440000</v>
      </c>
      <c r="G11217" s="541">
        <v>2023</v>
      </c>
      <c r="H11217" s="542">
        <f>VLOOKUP(G11217,[3]잔가율!$F$3:$G$33,2,FALSE)</f>
        <v>0.81</v>
      </c>
      <c r="I11217" s="552">
        <f t="shared" si="175"/>
        <v>33566400</v>
      </c>
    </row>
    <row r="11218" spans="1:9">
      <c r="A11218" s="539">
        <v>11217</v>
      </c>
      <c r="B11218" s="540" t="s">
        <v>15866</v>
      </c>
      <c r="C11218" s="540" t="s">
        <v>8535</v>
      </c>
      <c r="D11218" s="540" t="s">
        <v>16061</v>
      </c>
      <c r="E11218" s="540" t="s">
        <v>16075</v>
      </c>
      <c r="F11218" s="556">
        <v>40900000</v>
      </c>
      <c r="G11218" s="541">
        <v>2023</v>
      </c>
      <c r="H11218" s="542">
        <f>VLOOKUP(G11218,[3]잔가율!$F$3:$G$33,2,FALSE)</f>
        <v>0.81</v>
      </c>
      <c r="I11218" s="552">
        <f t="shared" si="175"/>
        <v>33129000</v>
      </c>
    </row>
    <row r="11219" spans="1:9">
      <c r="A11219" s="539">
        <v>11218</v>
      </c>
      <c r="B11219" s="540" t="s">
        <v>15866</v>
      </c>
      <c r="C11219" s="540" t="s">
        <v>8535</v>
      </c>
      <c r="D11219" s="540" t="s">
        <v>16061</v>
      </c>
      <c r="E11219" s="540" t="s">
        <v>16076</v>
      </c>
      <c r="F11219" s="556">
        <v>38520000</v>
      </c>
      <c r="G11219" s="541">
        <v>2023</v>
      </c>
      <c r="H11219" s="542">
        <f>VLOOKUP(G11219,[3]잔가율!$F$3:$G$33,2,FALSE)</f>
        <v>0.81</v>
      </c>
      <c r="I11219" s="552">
        <f t="shared" si="175"/>
        <v>31201200</v>
      </c>
    </row>
    <row r="11220" spans="1:9">
      <c r="A11220" s="539">
        <v>11219</v>
      </c>
      <c r="B11220" s="540" t="s">
        <v>15866</v>
      </c>
      <c r="C11220" s="540" t="s">
        <v>8535</v>
      </c>
      <c r="D11220" s="540" t="s">
        <v>16061</v>
      </c>
      <c r="E11220" s="540" t="s">
        <v>16077</v>
      </c>
      <c r="F11220" s="556">
        <v>39900000</v>
      </c>
      <c r="G11220" s="541">
        <v>2023</v>
      </c>
      <c r="H11220" s="542">
        <f>VLOOKUP(G11220,[3]잔가율!$F$3:$G$33,2,FALSE)</f>
        <v>0.81</v>
      </c>
      <c r="I11220" s="552">
        <f t="shared" si="175"/>
        <v>32319000</v>
      </c>
    </row>
    <row r="11221" spans="1:9">
      <c r="A11221" s="539">
        <v>11220</v>
      </c>
      <c r="B11221" s="540" t="s">
        <v>15866</v>
      </c>
      <c r="C11221" s="540" t="s">
        <v>8535</v>
      </c>
      <c r="D11221" s="540" t="s">
        <v>16061</v>
      </c>
      <c r="E11221" s="540" t="s">
        <v>16078</v>
      </c>
      <c r="F11221" s="556">
        <v>39900000</v>
      </c>
      <c r="G11221" s="541">
        <v>2023</v>
      </c>
      <c r="H11221" s="542">
        <f>VLOOKUP(G11221,[3]잔가율!$F$3:$G$33,2,FALSE)</f>
        <v>0.81</v>
      </c>
      <c r="I11221" s="552">
        <f t="shared" si="175"/>
        <v>32319000</v>
      </c>
    </row>
    <row r="11222" spans="1:9">
      <c r="A11222" s="539">
        <v>11221</v>
      </c>
      <c r="B11222" s="540" t="s">
        <v>15866</v>
      </c>
      <c r="C11222" s="540" t="s">
        <v>8535</v>
      </c>
      <c r="D11222" s="540" t="s">
        <v>16061</v>
      </c>
      <c r="E11222" s="540" t="s">
        <v>16079</v>
      </c>
      <c r="F11222" s="556">
        <v>40080000</v>
      </c>
      <c r="G11222" s="541">
        <v>2023</v>
      </c>
      <c r="H11222" s="542">
        <f>VLOOKUP(G11222,[3]잔가율!$F$3:$G$33,2,FALSE)</f>
        <v>0.81</v>
      </c>
      <c r="I11222" s="552">
        <f t="shared" si="175"/>
        <v>32464800</v>
      </c>
    </row>
    <row r="11223" spans="1:9">
      <c r="A11223" s="539">
        <v>11222</v>
      </c>
      <c r="B11223" s="540" t="s">
        <v>15866</v>
      </c>
      <c r="C11223" s="540" t="s">
        <v>8535</v>
      </c>
      <c r="D11223" s="540" t="s">
        <v>16061</v>
      </c>
      <c r="E11223" s="540" t="s">
        <v>16080</v>
      </c>
      <c r="F11223" s="556">
        <v>39610000</v>
      </c>
      <c r="G11223" s="541">
        <v>2023</v>
      </c>
      <c r="H11223" s="542">
        <f>VLOOKUP(G11223,[3]잔가율!$F$3:$G$33,2,FALSE)</f>
        <v>0.81</v>
      </c>
      <c r="I11223" s="552">
        <f t="shared" si="175"/>
        <v>32084100</v>
      </c>
    </row>
    <row r="11224" spans="1:9">
      <c r="A11224" s="539">
        <v>11223</v>
      </c>
      <c r="B11224" s="540" t="s">
        <v>15866</v>
      </c>
      <c r="C11224" s="540" t="s">
        <v>8535</v>
      </c>
      <c r="D11224" s="540" t="s">
        <v>16081</v>
      </c>
      <c r="E11224" s="540" t="s">
        <v>16082</v>
      </c>
      <c r="F11224" s="556">
        <v>31770000</v>
      </c>
      <c r="G11224" s="541">
        <v>2023</v>
      </c>
      <c r="H11224" s="542">
        <f>VLOOKUP(G11224,[3]잔가율!$F$3:$G$33,2,FALSE)</f>
        <v>0.81</v>
      </c>
      <c r="I11224" s="552">
        <f t="shared" si="175"/>
        <v>25733700</v>
      </c>
    </row>
    <row r="11225" spans="1:9">
      <c r="A11225" s="539">
        <v>11224</v>
      </c>
      <c r="B11225" s="540" t="s">
        <v>15866</v>
      </c>
      <c r="C11225" s="540" t="s">
        <v>8535</v>
      </c>
      <c r="D11225" s="540" t="s">
        <v>16081</v>
      </c>
      <c r="E11225" s="540" t="s">
        <v>16083</v>
      </c>
      <c r="F11225" s="556">
        <v>31920000</v>
      </c>
      <c r="G11225" s="541">
        <v>2023</v>
      </c>
      <c r="H11225" s="542">
        <f>VLOOKUP(G11225,[3]잔가율!$F$3:$G$33,2,FALSE)</f>
        <v>0.81</v>
      </c>
      <c r="I11225" s="552">
        <f t="shared" si="175"/>
        <v>25855200</v>
      </c>
    </row>
    <row r="11226" spans="1:9">
      <c r="A11226" s="539">
        <v>11225</v>
      </c>
      <c r="B11226" s="540" t="s">
        <v>15866</v>
      </c>
      <c r="C11226" s="540" t="s">
        <v>8535</v>
      </c>
      <c r="D11226" s="540" t="s">
        <v>16081</v>
      </c>
      <c r="E11226" s="540" t="s">
        <v>16084</v>
      </c>
      <c r="F11226" s="556">
        <v>30020000</v>
      </c>
      <c r="G11226" s="541">
        <v>2023</v>
      </c>
      <c r="H11226" s="542">
        <f>VLOOKUP(G11226,[3]잔가율!$F$3:$G$33,2,FALSE)</f>
        <v>0.81</v>
      </c>
      <c r="I11226" s="552">
        <f t="shared" si="175"/>
        <v>24316200</v>
      </c>
    </row>
    <row r="11227" spans="1:9">
      <c r="A11227" s="539">
        <v>11226</v>
      </c>
      <c r="B11227" s="540" t="s">
        <v>15866</v>
      </c>
      <c r="C11227" s="540" t="s">
        <v>8535</v>
      </c>
      <c r="D11227" s="540" t="s">
        <v>16081</v>
      </c>
      <c r="E11227" s="540" t="s">
        <v>16085</v>
      </c>
      <c r="F11227" s="556">
        <v>20110000</v>
      </c>
      <c r="G11227" s="541">
        <v>2023</v>
      </c>
      <c r="H11227" s="542">
        <f>VLOOKUP(G11227,[3]잔가율!$F$3:$G$33,2,FALSE)</f>
        <v>0.81</v>
      </c>
      <c r="I11227" s="552">
        <f t="shared" si="175"/>
        <v>16289100</v>
      </c>
    </row>
    <row r="11228" spans="1:9">
      <c r="A11228" s="539">
        <v>11227</v>
      </c>
      <c r="B11228" s="544" t="s">
        <v>15866</v>
      </c>
      <c r="C11228" s="544" t="s">
        <v>8535</v>
      </c>
      <c r="D11228" s="544" t="s">
        <v>16081</v>
      </c>
      <c r="E11228" s="544" t="s">
        <v>16086</v>
      </c>
      <c r="F11228" s="559">
        <v>31350000</v>
      </c>
      <c r="G11228" s="541">
        <v>2023</v>
      </c>
      <c r="H11228" s="542">
        <f>VLOOKUP(G11228,[3]잔가율!$F$3:$G$33,2,FALSE)</f>
        <v>0.81</v>
      </c>
      <c r="I11228" s="552">
        <f t="shared" si="175"/>
        <v>25393500</v>
      </c>
    </row>
    <row r="11229" spans="1:9">
      <c r="A11229" s="539">
        <v>11228</v>
      </c>
      <c r="B11229" s="540" t="s">
        <v>15866</v>
      </c>
      <c r="C11229" s="540" t="s">
        <v>8535</v>
      </c>
      <c r="D11229" s="540" t="s">
        <v>16081</v>
      </c>
      <c r="E11229" s="540" t="s">
        <v>16087</v>
      </c>
      <c r="F11229" s="556">
        <v>30690000</v>
      </c>
      <c r="G11229" s="541">
        <v>2023</v>
      </c>
      <c r="H11229" s="542">
        <f>VLOOKUP(G11229,[3]잔가율!$F$3:$G$33,2,FALSE)</f>
        <v>0.81</v>
      </c>
      <c r="I11229" s="552">
        <f t="shared" si="175"/>
        <v>24858900</v>
      </c>
    </row>
    <row r="11230" spans="1:9">
      <c r="A11230" s="539">
        <v>11229</v>
      </c>
      <c r="B11230" s="540" t="s">
        <v>15866</v>
      </c>
      <c r="C11230" s="540" t="s">
        <v>8535</v>
      </c>
      <c r="D11230" s="540" t="s">
        <v>16081</v>
      </c>
      <c r="E11230" s="540" t="s">
        <v>16088</v>
      </c>
      <c r="F11230" s="556">
        <v>28610000</v>
      </c>
      <c r="G11230" s="541">
        <v>2023</v>
      </c>
      <c r="H11230" s="542">
        <f>VLOOKUP(G11230,[3]잔가율!$F$3:$G$33,2,FALSE)</f>
        <v>0.81</v>
      </c>
      <c r="I11230" s="552">
        <f t="shared" si="175"/>
        <v>23174100</v>
      </c>
    </row>
    <row r="11231" spans="1:9">
      <c r="A11231" s="539">
        <v>11230</v>
      </c>
      <c r="B11231" s="544" t="s">
        <v>15866</v>
      </c>
      <c r="C11231" s="544" t="s">
        <v>8535</v>
      </c>
      <c r="D11231" s="544" t="s">
        <v>16081</v>
      </c>
      <c r="E11231" s="544" t="s">
        <v>16089</v>
      </c>
      <c r="F11231" s="559">
        <v>30290000</v>
      </c>
      <c r="G11231" s="541">
        <v>2023</v>
      </c>
      <c r="H11231" s="542">
        <f>VLOOKUP(G11231,[3]잔가율!$F$3:$G$33,2,FALSE)</f>
        <v>0.81</v>
      </c>
      <c r="I11231" s="552">
        <f t="shared" si="175"/>
        <v>24534900</v>
      </c>
    </row>
    <row r="11232" spans="1:9">
      <c r="A11232" s="539">
        <v>11231</v>
      </c>
      <c r="B11232" s="540" t="s">
        <v>15866</v>
      </c>
      <c r="C11232" s="540" t="s">
        <v>8535</v>
      </c>
      <c r="D11232" s="540" t="s">
        <v>16081</v>
      </c>
      <c r="E11232" s="540" t="s">
        <v>16090</v>
      </c>
      <c r="F11232" s="556">
        <v>27280000</v>
      </c>
      <c r="G11232" s="541">
        <v>2023</v>
      </c>
      <c r="H11232" s="542">
        <f>VLOOKUP(G11232,[3]잔가율!$F$3:$G$33,2,FALSE)</f>
        <v>0.81</v>
      </c>
      <c r="I11232" s="552">
        <f t="shared" si="175"/>
        <v>22096800</v>
      </c>
    </row>
    <row r="11233" spans="1:9">
      <c r="A11233" s="539">
        <v>11232</v>
      </c>
      <c r="B11233" s="540" t="s">
        <v>15866</v>
      </c>
      <c r="C11233" s="540" t="s">
        <v>8535</v>
      </c>
      <c r="D11233" s="540" t="s">
        <v>16081</v>
      </c>
      <c r="E11233" s="540" t="s">
        <v>16091</v>
      </c>
      <c r="F11233" s="556">
        <v>31190000</v>
      </c>
      <c r="G11233" s="541">
        <v>2023</v>
      </c>
      <c r="H11233" s="542">
        <f>VLOOKUP(G11233,[3]잔가율!$F$3:$G$33,2,FALSE)</f>
        <v>0.81</v>
      </c>
      <c r="I11233" s="552">
        <f t="shared" si="175"/>
        <v>25263900</v>
      </c>
    </row>
    <row r="11234" spans="1:9">
      <c r="A11234" s="539">
        <v>11233</v>
      </c>
      <c r="B11234" s="540" t="s">
        <v>15866</v>
      </c>
      <c r="C11234" s="540" t="s">
        <v>8535</v>
      </c>
      <c r="D11234" s="540" t="s">
        <v>16081</v>
      </c>
      <c r="E11234" s="540" t="s">
        <v>16092</v>
      </c>
      <c r="F11234" s="556">
        <v>33200000</v>
      </c>
      <c r="G11234" s="541">
        <v>2023</v>
      </c>
      <c r="H11234" s="542">
        <f>VLOOKUP(G11234,[3]잔가율!$F$3:$G$33,2,FALSE)</f>
        <v>0.81</v>
      </c>
      <c r="I11234" s="552">
        <f t="shared" si="175"/>
        <v>26892000</v>
      </c>
    </row>
    <row r="11235" spans="1:9">
      <c r="A11235" s="539">
        <v>11234</v>
      </c>
      <c r="B11235" s="540" t="s">
        <v>15866</v>
      </c>
      <c r="C11235" s="540" t="s">
        <v>8535</v>
      </c>
      <c r="D11235" s="540" t="s">
        <v>16081</v>
      </c>
      <c r="E11235" s="540" t="s">
        <v>16093</v>
      </c>
      <c r="F11235" s="556">
        <v>32800000</v>
      </c>
      <c r="G11235" s="541">
        <v>2023</v>
      </c>
      <c r="H11235" s="542">
        <f>VLOOKUP(G11235,[3]잔가율!$F$3:$G$33,2,FALSE)</f>
        <v>0.81</v>
      </c>
      <c r="I11235" s="552">
        <f t="shared" si="175"/>
        <v>26568000</v>
      </c>
    </row>
    <row r="11236" spans="1:9">
      <c r="A11236" s="539">
        <v>11235</v>
      </c>
      <c r="B11236" s="540" t="s">
        <v>15866</v>
      </c>
      <c r="C11236" s="540" t="s">
        <v>8535</v>
      </c>
      <c r="D11236" s="540" t="s">
        <v>16081</v>
      </c>
      <c r="E11236" s="540" t="s">
        <v>16094</v>
      </c>
      <c r="F11236" s="556">
        <v>32990000</v>
      </c>
      <c r="G11236" s="541">
        <v>2023</v>
      </c>
      <c r="H11236" s="542">
        <f>VLOOKUP(G11236,[3]잔가율!$F$3:$G$33,2,FALSE)</f>
        <v>0.81</v>
      </c>
      <c r="I11236" s="552">
        <f t="shared" si="175"/>
        <v>26721900</v>
      </c>
    </row>
    <row r="11237" spans="1:9">
      <c r="A11237" s="539">
        <v>11236</v>
      </c>
      <c r="B11237" s="544" t="s">
        <v>15866</v>
      </c>
      <c r="C11237" s="544" t="s">
        <v>8535</v>
      </c>
      <c r="D11237" s="544" t="s">
        <v>16081</v>
      </c>
      <c r="E11237" s="544" t="s">
        <v>16095</v>
      </c>
      <c r="F11237" s="559">
        <v>32830000</v>
      </c>
      <c r="G11237" s="541">
        <v>2023</v>
      </c>
      <c r="H11237" s="542">
        <f>VLOOKUP(G11237,[3]잔가율!$F$3:$G$33,2,FALSE)</f>
        <v>0.81</v>
      </c>
      <c r="I11237" s="552">
        <f t="shared" si="175"/>
        <v>26592300</v>
      </c>
    </row>
    <row r="11238" spans="1:9">
      <c r="A11238" s="539">
        <v>11237</v>
      </c>
      <c r="B11238" s="540" t="s">
        <v>15866</v>
      </c>
      <c r="C11238" s="540" t="s">
        <v>8535</v>
      </c>
      <c r="D11238" s="540" t="s">
        <v>16081</v>
      </c>
      <c r="E11238" s="540" t="s">
        <v>16096</v>
      </c>
      <c r="F11238" s="556">
        <v>32670000</v>
      </c>
      <c r="G11238" s="541">
        <v>2023</v>
      </c>
      <c r="H11238" s="542">
        <f>VLOOKUP(G11238,[3]잔가율!$F$3:$G$33,2,FALSE)</f>
        <v>0.81</v>
      </c>
      <c r="I11238" s="552">
        <f t="shared" si="175"/>
        <v>26462700</v>
      </c>
    </row>
    <row r="11239" spans="1:9">
      <c r="A11239" s="539">
        <v>11238</v>
      </c>
      <c r="B11239" s="540" t="s">
        <v>15866</v>
      </c>
      <c r="C11239" s="540" t="s">
        <v>8535</v>
      </c>
      <c r="D11239" s="540" t="s">
        <v>16081</v>
      </c>
      <c r="E11239" s="540" t="s">
        <v>16097</v>
      </c>
      <c r="F11239" s="556">
        <v>25540000</v>
      </c>
      <c r="G11239" s="541">
        <v>2023</v>
      </c>
      <c r="H11239" s="542">
        <f>VLOOKUP(G11239,[3]잔가율!$F$3:$G$33,2,FALSE)</f>
        <v>0.81</v>
      </c>
      <c r="I11239" s="552">
        <f t="shared" si="175"/>
        <v>20687400</v>
      </c>
    </row>
    <row r="11240" spans="1:9">
      <c r="A11240" s="539">
        <v>11239</v>
      </c>
      <c r="B11240" s="540" t="s">
        <v>15866</v>
      </c>
      <c r="C11240" s="540" t="s">
        <v>8535</v>
      </c>
      <c r="D11240" s="540" t="s">
        <v>16081</v>
      </c>
      <c r="E11240" s="540" t="s">
        <v>16098</v>
      </c>
      <c r="F11240" s="556">
        <v>30590000</v>
      </c>
      <c r="G11240" s="541">
        <v>2023</v>
      </c>
      <c r="H11240" s="542">
        <f>VLOOKUP(G11240,[3]잔가율!$F$3:$G$33,2,FALSE)</f>
        <v>0.81</v>
      </c>
      <c r="I11240" s="552">
        <f t="shared" si="175"/>
        <v>24777900</v>
      </c>
    </row>
    <row r="11241" spans="1:9">
      <c r="A11241" s="539">
        <v>11240</v>
      </c>
      <c r="B11241" s="540" t="s">
        <v>15866</v>
      </c>
      <c r="C11241" s="540" t="s">
        <v>8535</v>
      </c>
      <c r="D11241" s="540" t="s">
        <v>16081</v>
      </c>
      <c r="E11241" s="540" t="s">
        <v>16099</v>
      </c>
      <c r="F11241" s="556">
        <v>31100000</v>
      </c>
      <c r="G11241" s="541">
        <v>2023</v>
      </c>
      <c r="H11241" s="542">
        <f>VLOOKUP(G11241,[3]잔가율!$F$3:$G$33,2,FALSE)</f>
        <v>0.81</v>
      </c>
      <c r="I11241" s="552">
        <f t="shared" si="175"/>
        <v>25191000</v>
      </c>
    </row>
    <row r="11242" spans="1:9">
      <c r="A11242" s="539">
        <v>11241</v>
      </c>
      <c r="B11242" s="540" t="s">
        <v>15866</v>
      </c>
      <c r="C11242" s="540" t="s">
        <v>8535</v>
      </c>
      <c r="D11242" s="540" t="s">
        <v>16081</v>
      </c>
      <c r="E11242" s="540" t="s">
        <v>16100</v>
      </c>
      <c r="F11242" s="556">
        <v>31200000</v>
      </c>
      <c r="G11242" s="541">
        <v>2023</v>
      </c>
      <c r="H11242" s="542">
        <f>VLOOKUP(G11242,[3]잔가율!$F$3:$G$33,2,FALSE)</f>
        <v>0.81</v>
      </c>
      <c r="I11242" s="552">
        <f t="shared" si="175"/>
        <v>25272000</v>
      </c>
    </row>
    <row r="11243" spans="1:9">
      <c r="A11243" s="539">
        <v>11242</v>
      </c>
      <c r="B11243" s="540" t="s">
        <v>15866</v>
      </c>
      <c r="C11243" s="540" t="s">
        <v>8535</v>
      </c>
      <c r="D11243" s="540" t="s">
        <v>16081</v>
      </c>
      <c r="E11243" s="540" t="s">
        <v>16101</v>
      </c>
      <c r="F11243" s="556">
        <v>31700000</v>
      </c>
      <c r="G11243" s="541">
        <v>2023</v>
      </c>
      <c r="H11243" s="542">
        <f>VLOOKUP(G11243,[3]잔가율!$F$3:$G$33,2,FALSE)</f>
        <v>0.81</v>
      </c>
      <c r="I11243" s="552">
        <f t="shared" si="175"/>
        <v>25677000</v>
      </c>
    </row>
    <row r="11244" spans="1:9">
      <c r="A11244" s="539">
        <v>11243</v>
      </c>
      <c r="B11244" s="544" t="s">
        <v>15866</v>
      </c>
      <c r="C11244" s="544" t="s">
        <v>8535</v>
      </c>
      <c r="D11244" s="544" t="s">
        <v>16081</v>
      </c>
      <c r="E11244" s="544" t="s">
        <v>16102</v>
      </c>
      <c r="F11244" s="559">
        <v>31670000</v>
      </c>
      <c r="G11244" s="541">
        <v>2023</v>
      </c>
      <c r="H11244" s="542">
        <f>VLOOKUP(G11244,[3]잔가율!$F$3:$G$33,2,FALSE)</f>
        <v>0.81</v>
      </c>
      <c r="I11244" s="552">
        <f t="shared" si="175"/>
        <v>25652700</v>
      </c>
    </row>
    <row r="11245" spans="1:9">
      <c r="A11245" s="539">
        <v>11244</v>
      </c>
      <c r="B11245" s="540" t="s">
        <v>15866</v>
      </c>
      <c r="C11245" s="540" t="s">
        <v>8535</v>
      </c>
      <c r="D11245" s="540" t="s">
        <v>16081</v>
      </c>
      <c r="E11245" s="540" t="s">
        <v>16103</v>
      </c>
      <c r="F11245" s="556">
        <v>31480000</v>
      </c>
      <c r="G11245" s="541">
        <v>2023</v>
      </c>
      <c r="H11245" s="542">
        <f>VLOOKUP(G11245,[3]잔가율!$F$3:$G$33,2,FALSE)</f>
        <v>0.81</v>
      </c>
      <c r="I11245" s="552">
        <f t="shared" si="175"/>
        <v>25498800</v>
      </c>
    </row>
    <row r="11246" spans="1:9">
      <c r="A11246" s="539">
        <v>11245</v>
      </c>
      <c r="B11246" s="540" t="s">
        <v>15866</v>
      </c>
      <c r="C11246" s="540" t="s">
        <v>8535</v>
      </c>
      <c r="D11246" s="540" t="s">
        <v>16104</v>
      </c>
      <c r="E11246" s="540" t="s">
        <v>16105</v>
      </c>
      <c r="F11246" s="556">
        <v>30300000</v>
      </c>
      <c r="G11246" s="541">
        <v>2023</v>
      </c>
      <c r="H11246" s="542">
        <f>VLOOKUP(G11246,[3]잔가율!$F$3:$G$33,2,FALSE)</f>
        <v>0.81</v>
      </c>
      <c r="I11246" s="552">
        <f t="shared" si="175"/>
        <v>24543000</v>
      </c>
    </row>
    <row r="11247" spans="1:9">
      <c r="A11247" s="539">
        <v>11246</v>
      </c>
      <c r="B11247" s="540" t="s">
        <v>15866</v>
      </c>
      <c r="C11247" s="540" t="s">
        <v>8535</v>
      </c>
      <c r="D11247" s="540" t="s">
        <v>16104</v>
      </c>
      <c r="E11247" s="540" t="s">
        <v>16106</v>
      </c>
      <c r="F11247" s="556">
        <v>40190000</v>
      </c>
      <c r="G11247" s="541">
        <v>2023</v>
      </c>
      <c r="H11247" s="542">
        <f>VLOOKUP(G11247,[3]잔가율!$F$3:$G$33,2,FALSE)</f>
        <v>0.81</v>
      </c>
      <c r="I11247" s="552">
        <f t="shared" si="175"/>
        <v>32553900</v>
      </c>
    </row>
    <row r="11248" spans="1:9">
      <c r="A11248" s="539">
        <v>11247</v>
      </c>
      <c r="B11248" s="544" t="s">
        <v>15866</v>
      </c>
      <c r="C11248" s="544" t="s">
        <v>8535</v>
      </c>
      <c r="D11248" s="544" t="s">
        <v>16107</v>
      </c>
      <c r="E11248" s="544" t="s">
        <v>16108</v>
      </c>
      <c r="F11248" s="559">
        <v>12960000</v>
      </c>
      <c r="G11248" s="541">
        <v>2023</v>
      </c>
      <c r="H11248" s="542">
        <f>VLOOKUP(G11248,[3]잔가율!$F$3:$G$33,2,FALSE)</f>
        <v>0.81</v>
      </c>
      <c r="I11248" s="552">
        <f t="shared" si="175"/>
        <v>10497600</v>
      </c>
    </row>
    <row r="11249" spans="1:9">
      <c r="A11249" s="539">
        <v>11248</v>
      </c>
      <c r="B11249" s="540" t="s">
        <v>15866</v>
      </c>
      <c r="C11249" s="540" t="s">
        <v>8535</v>
      </c>
      <c r="D11249" s="540" t="s">
        <v>16109</v>
      </c>
      <c r="E11249" s="540" t="s">
        <v>16110</v>
      </c>
      <c r="F11249" s="556">
        <v>16130000</v>
      </c>
      <c r="G11249" s="541">
        <v>2023</v>
      </c>
      <c r="H11249" s="542">
        <f>VLOOKUP(G11249,[3]잔가율!$F$3:$G$33,2,FALSE)</f>
        <v>0.81</v>
      </c>
      <c r="I11249" s="552">
        <f t="shared" si="175"/>
        <v>13065300</v>
      </c>
    </row>
    <row r="11250" spans="1:9">
      <c r="A11250" s="539">
        <v>11249</v>
      </c>
      <c r="B11250" s="540" t="s">
        <v>15866</v>
      </c>
      <c r="C11250" s="540" t="s">
        <v>8535</v>
      </c>
      <c r="D11250" s="540" t="s">
        <v>16111</v>
      </c>
      <c r="E11250" s="540" t="s">
        <v>16112</v>
      </c>
      <c r="F11250" s="556">
        <v>12620000</v>
      </c>
      <c r="G11250" s="541">
        <v>2023</v>
      </c>
      <c r="H11250" s="542">
        <f>VLOOKUP(G11250,[3]잔가율!$F$3:$G$33,2,FALSE)</f>
        <v>0.81</v>
      </c>
      <c r="I11250" s="552">
        <f t="shared" si="175"/>
        <v>10222200</v>
      </c>
    </row>
    <row r="11251" spans="1:9">
      <c r="A11251" s="539">
        <v>11250</v>
      </c>
      <c r="B11251" s="540" t="s">
        <v>15866</v>
      </c>
      <c r="C11251" s="540" t="s">
        <v>8535</v>
      </c>
      <c r="D11251" s="540" t="s">
        <v>16111</v>
      </c>
      <c r="E11251" s="540" t="s">
        <v>16113</v>
      </c>
      <c r="F11251" s="556">
        <v>13130000</v>
      </c>
      <c r="G11251" s="541">
        <v>2023</v>
      </c>
      <c r="H11251" s="542">
        <f>VLOOKUP(G11251,[3]잔가율!$F$3:$G$33,2,FALSE)</f>
        <v>0.81</v>
      </c>
      <c r="I11251" s="552">
        <f t="shared" si="175"/>
        <v>10635300</v>
      </c>
    </row>
    <row r="11252" spans="1:9">
      <c r="A11252" s="539">
        <v>11251</v>
      </c>
      <c r="B11252" s="540" t="s">
        <v>15866</v>
      </c>
      <c r="C11252" s="540" t="s">
        <v>8535</v>
      </c>
      <c r="D11252" s="540" t="s">
        <v>16111</v>
      </c>
      <c r="E11252" s="540" t="s">
        <v>16114</v>
      </c>
      <c r="F11252" s="556">
        <v>14150000</v>
      </c>
      <c r="G11252" s="541">
        <v>2023</v>
      </c>
      <c r="H11252" s="542">
        <f>VLOOKUP(G11252,[3]잔가율!$F$3:$G$33,2,FALSE)</f>
        <v>0.81</v>
      </c>
      <c r="I11252" s="552">
        <f t="shared" si="175"/>
        <v>11461500</v>
      </c>
    </row>
    <row r="11253" spans="1:9">
      <c r="A11253" s="539">
        <v>11252</v>
      </c>
      <c r="B11253" s="540" t="s">
        <v>15866</v>
      </c>
      <c r="C11253" s="540" t="s">
        <v>8535</v>
      </c>
      <c r="D11253" s="540" t="s">
        <v>16111</v>
      </c>
      <c r="E11253" s="540" t="s">
        <v>16115</v>
      </c>
      <c r="F11253" s="556">
        <v>14900000</v>
      </c>
      <c r="G11253" s="541">
        <v>2023</v>
      </c>
      <c r="H11253" s="542">
        <f>VLOOKUP(G11253,[3]잔가율!$F$3:$G$33,2,FALSE)</f>
        <v>0.81</v>
      </c>
      <c r="I11253" s="552">
        <f t="shared" si="175"/>
        <v>12069000</v>
      </c>
    </row>
    <row r="11254" spans="1:9">
      <c r="A11254" s="539">
        <v>11253</v>
      </c>
      <c r="B11254" s="540" t="s">
        <v>15866</v>
      </c>
      <c r="C11254" s="540" t="s">
        <v>8535</v>
      </c>
      <c r="D11254" s="540" t="s">
        <v>16111</v>
      </c>
      <c r="E11254" s="540" t="s">
        <v>16116</v>
      </c>
      <c r="F11254" s="556">
        <v>15640000</v>
      </c>
      <c r="G11254" s="541">
        <v>2023</v>
      </c>
      <c r="H11254" s="542">
        <f>VLOOKUP(G11254,[3]잔가율!$F$3:$G$33,2,FALSE)</f>
        <v>0.81</v>
      </c>
      <c r="I11254" s="552">
        <f t="shared" si="175"/>
        <v>12668400</v>
      </c>
    </row>
    <row r="11255" spans="1:9">
      <c r="A11255" s="539">
        <v>11254</v>
      </c>
      <c r="B11255" s="540" t="s">
        <v>15866</v>
      </c>
      <c r="C11255" s="540" t="s">
        <v>8535</v>
      </c>
      <c r="D11255" s="540" t="s">
        <v>16111</v>
      </c>
      <c r="E11255" s="540" t="s">
        <v>16117</v>
      </c>
      <c r="F11255" s="556">
        <v>15340000</v>
      </c>
      <c r="G11255" s="541">
        <v>2023</v>
      </c>
      <c r="H11255" s="542">
        <f>VLOOKUP(G11255,[3]잔가율!$F$3:$G$33,2,FALSE)</f>
        <v>0.81</v>
      </c>
      <c r="I11255" s="552">
        <f t="shared" si="175"/>
        <v>12425400</v>
      </c>
    </row>
    <row r="11256" spans="1:9">
      <c r="A11256" s="539">
        <v>11255</v>
      </c>
      <c r="B11256" s="544" t="s">
        <v>15866</v>
      </c>
      <c r="C11256" s="544" t="s">
        <v>8535</v>
      </c>
      <c r="D11256" s="544" t="s">
        <v>2748</v>
      </c>
      <c r="E11256" s="544" t="s">
        <v>16118</v>
      </c>
      <c r="F11256" s="559">
        <v>29430000</v>
      </c>
      <c r="G11256" s="541">
        <v>2023</v>
      </c>
      <c r="H11256" s="542">
        <f>VLOOKUP(G11256,[3]잔가율!$F$3:$G$33,2,FALSE)</f>
        <v>0.81</v>
      </c>
      <c r="I11256" s="552">
        <f t="shared" si="175"/>
        <v>23838300</v>
      </c>
    </row>
    <row r="11257" spans="1:9">
      <c r="A11257" s="539">
        <v>11256</v>
      </c>
      <c r="B11257" s="544" t="s">
        <v>15866</v>
      </c>
      <c r="C11257" s="544" t="s">
        <v>8535</v>
      </c>
      <c r="D11257" s="544" t="s">
        <v>2748</v>
      </c>
      <c r="E11257" s="544" t="s">
        <v>16119</v>
      </c>
      <c r="F11257" s="559">
        <v>33280000</v>
      </c>
      <c r="G11257" s="541">
        <v>2023</v>
      </c>
      <c r="H11257" s="542">
        <f>VLOOKUP(G11257,[3]잔가율!$F$3:$G$33,2,FALSE)</f>
        <v>0.81</v>
      </c>
      <c r="I11257" s="552">
        <f t="shared" si="175"/>
        <v>26956800</v>
      </c>
    </row>
    <row r="11258" spans="1:9">
      <c r="A11258" s="539">
        <v>11257</v>
      </c>
      <c r="B11258" s="544" t="s">
        <v>15866</v>
      </c>
      <c r="C11258" s="544" t="s">
        <v>8535</v>
      </c>
      <c r="D11258" s="544" t="s">
        <v>2748</v>
      </c>
      <c r="E11258" s="544" t="s">
        <v>16120</v>
      </c>
      <c r="F11258" s="559">
        <v>34690000</v>
      </c>
      <c r="G11258" s="541">
        <v>2023</v>
      </c>
      <c r="H11258" s="542">
        <f>VLOOKUP(G11258,[3]잔가율!$F$3:$G$33,2,FALSE)</f>
        <v>0.81</v>
      </c>
      <c r="I11258" s="552">
        <f t="shared" si="175"/>
        <v>28098900</v>
      </c>
    </row>
    <row r="11259" spans="1:9">
      <c r="A11259" s="539">
        <v>11258</v>
      </c>
      <c r="B11259" s="544" t="s">
        <v>15866</v>
      </c>
      <c r="C11259" s="544" t="s">
        <v>8535</v>
      </c>
      <c r="D11259" s="544" t="s">
        <v>2748</v>
      </c>
      <c r="E11259" s="544" t="s">
        <v>16121</v>
      </c>
      <c r="F11259" s="559">
        <v>36220000</v>
      </c>
      <c r="G11259" s="541">
        <v>2023</v>
      </c>
      <c r="H11259" s="542">
        <f>VLOOKUP(G11259,[3]잔가율!$F$3:$G$33,2,FALSE)</f>
        <v>0.81</v>
      </c>
      <c r="I11259" s="552">
        <f t="shared" si="175"/>
        <v>29338200</v>
      </c>
    </row>
    <row r="11260" spans="1:9">
      <c r="A11260" s="539">
        <v>11259</v>
      </c>
      <c r="B11260" s="544" t="s">
        <v>15866</v>
      </c>
      <c r="C11260" s="544" t="s">
        <v>8535</v>
      </c>
      <c r="D11260" s="544" t="s">
        <v>2748</v>
      </c>
      <c r="E11260" s="544" t="s">
        <v>16122</v>
      </c>
      <c r="F11260" s="559">
        <v>37260000</v>
      </c>
      <c r="G11260" s="541">
        <v>2023</v>
      </c>
      <c r="H11260" s="542">
        <f>VLOOKUP(G11260,[3]잔가율!$F$3:$G$33,2,FALSE)</f>
        <v>0.81</v>
      </c>
      <c r="I11260" s="552">
        <f t="shared" si="175"/>
        <v>30180600</v>
      </c>
    </row>
    <row r="11261" spans="1:9">
      <c r="A11261" s="539">
        <v>11260</v>
      </c>
      <c r="B11261" s="544" t="s">
        <v>15866</v>
      </c>
      <c r="C11261" s="544" t="s">
        <v>8535</v>
      </c>
      <c r="D11261" s="544" t="s">
        <v>2748</v>
      </c>
      <c r="E11261" s="544" t="s">
        <v>16123</v>
      </c>
      <c r="F11261" s="559">
        <v>38580000</v>
      </c>
      <c r="G11261" s="541">
        <v>2023</v>
      </c>
      <c r="H11261" s="542">
        <f>VLOOKUP(G11261,[3]잔가율!$F$3:$G$33,2,FALSE)</f>
        <v>0.81</v>
      </c>
      <c r="I11261" s="552">
        <f t="shared" si="175"/>
        <v>31249800</v>
      </c>
    </row>
    <row r="11262" spans="1:9">
      <c r="A11262" s="539">
        <v>11261</v>
      </c>
      <c r="B11262" s="544" t="s">
        <v>15866</v>
      </c>
      <c r="C11262" s="544" t="s">
        <v>8535</v>
      </c>
      <c r="D11262" s="544" t="s">
        <v>2748</v>
      </c>
      <c r="E11262" s="544" t="s">
        <v>16124</v>
      </c>
      <c r="F11262" s="559">
        <v>30070000</v>
      </c>
      <c r="G11262" s="541">
        <v>2023</v>
      </c>
      <c r="H11262" s="542">
        <f>VLOOKUP(G11262,[3]잔가율!$F$3:$G$33,2,FALSE)</f>
        <v>0.81</v>
      </c>
      <c r="I11262" s="552">
        <f t="shared" si="175"/>
        <v>24356700</v>
      </c>
    </row>
    <row r="11263" spans="1:9">
      <c r="A11263" s="539">
        <v>11262</v>
      </c>
      <c r="B11263" s="544" t="s">
        <v>15866</v>
      </c>
      <c r="C11263" s="544" t="s">
        <v>8535</v>
      </c>
      <c r="D11263" s="544" t="s">
        <v>2748</v>
      </c>
      <c r="E11263" s="544" t="s">
        <v>16125</v>
      </c>
      <c r="F11263" s="559">
        <v>35230000</v>
      </c>
      <c r="G11263" s="541">
        <v>2023</v>
      </c>
      <c r="H11263" s="542">
        <f>VLOOKUP(G11263,[3]잔가율!$F$3:$G$33,2,FALSE)</f>
        <v>0.81</v>
      </c>
      <c r="I11263" s="552">
        <f t="shared" si="175"/>
        <v>28536300</v>
      </c>
    </row>
    <row r="11264" spans="1:9">
      <c r="A11264" s="539">
        <v>11263</v>
      </c>
      <c r="B11264" s="544" t="s">
        <v>15866</v>
      </c>
      <c r="C11264" s="544" t="s">
        <v>8535</v>
      </c>
      <c r="D11264" s="544" t="s">
        <v>2748</v>
      </c>
      <c r="E11264" s="544" t="s">
        <v>16126</v>
      </c>
      <c r="F11264" s="559">
        <v>36000000</v>
      </c>
      <c r="G11264" s="541">
        <v>2023</v>
      </c>
      <c r="H11264" s="542">
        <f>VLOOKUP(G11264,[3]잔가율!$F$3:$G$33,2,FALSE)</f>
        <v>0.81</v>
      </c>
      <c r="I11264" s="552">
        <f t="shared" si="175"/>
        <v>29160000</v>
      </c>
    </row>
    <row r="11265" spans="1:9">
      <c r="A11265" s="539">
        <v>11264</v>
      </c>
      <c r="B11265" s="544" t="s">
        <v>15866</v>
      </c>
      <c r="C11265" s="544" t="s">
        <v>8535</v>
      </c>
      <c r="D11265" s="544" t="s">
        <v>2748</v>
      </c>
      <c r="E11265" s="544" t="s">
        <v>16127</v>
      </c>
      <c r="F11265" s="559">
        <v>37720000</v>
      </c>
      <c r="G11265" s="541">
        <v>2023</v>
      </c>
      <c r="H11265" s="542">
        <f>VLOOKUP(G11265,[3]잔가율!$F$3:$G$33,2,FALSE)</f>
        <v>0.81</v>
      </c>
      <c r="I11265" s="552">
        <f t="shared" si="175"/>
        <v>30553200</v>
      </c>
    </row>
    <row r="11266" spans="1:9">
      <c r="A11266" s="539">
        <v>11265</v>
      </c>
      <c r="B11266" s="544" t="s">
        <v>15866</v>
      </c>
      <c r="C11266" s="544" t="s">
        <v>8535</v>
      </c>
      <c r="D11266" s="544" t="s">
        <v>2748</v>
      </c>
      <c r="E11266" s="544" t="s">
        <v>16128</v>
      </c>
      <c r="F11266" s="559">
        <v>39060000</v>
      </c>
      <c r="G11266" s="541">
        <v>2023</v>
      </c>
      <c r="H11266" s="542">
        <f>VLOOKUP(G11266,[3]잔가율!$F$3:$G$33,2,FALSE)</f>
        <v>0.81</v>
      </c>
      <c r="I11266" s="552">
        <f t="shared" ref="I11266:I11329" si="176">ROUNDDOWN(F11266*H11266,0)</f>
        <v>31638600</v>
      </c>
    </row>
    <row r="11267" spans="1:9">
      <c r="A11267" s="539">
        <v>11266</v>
      </c>
      <c r="B11267" s="414" t="s">
        <v>15866</v>
      </c>
      <c r="C11267" s="414" t="s">
        <v>8535</v>
      </c>
      <c r="D11267" s="414" t="s">
        <v>2748</v>
      </c>
      <c r="E11267" s="414" t="s">
        <v>16129</v>
      </c>
      <c r="F11267" s="564">
        <v>32930000</v>
      </c>
      <c r="G11267" s="541">
        <v>2023</v>
      </c>
      <c r="H11267" s="542">
        <f>VLOOKUP(G11267,[3]잔가율!$F$3:$G$33,2,FALSE)</f>
        <v>0.81</v>
      </c>
      <c r="I11267" s="552">
        <f t="shared" si="176"/>
        <v>26673300</v>
      </c>
    </row>
    <row r="11268" spans="1:9">
      <c r="A11268" s="539">
        <v>11267</v>
      </c>
      <c r="B11268" s="414" t="s">
        <v>15866</v>
      </c>
      <c r="C11268" s="414" t="s">
        <v>8535</v>
      </c>
      <c r="D11268" s="414" t="s">
        <v>2748</v>
      </c>
      <c r="E11268" s="414" t="s">
        <v>16130</v>
      </c>
      <c r="F11268" s="564">
        <v>34470000</v>
      </c>
      <c r="G11268" s="541">
        <v>2023</v>
      </c>
      <c r="H11268" s="542">
        <f>VLOOKUP(G11268,[3]잔가율!$F$3:$G$33,2,FALSE)</f>
        <v>0.81</v>
      </c>
      <c r="I11268" s="552">
        <f t="shared" si="176"/>
        <v>27920700</v>
      </c>
    </row>
    <row r="11269" spans="1:9">
      <c r="A11269" s="539">
        <v>11268</v>
      </c>
      <c r="B11269" s="414" t="s">
        <v>15866</v>
      </c>
      <c r="C11269" s="414" t="s">
        <v>8535</v>
      </c>
      <c r="D11269" s="414" t="s">
        <v>2748</v>
      </c>
      <c r="E11269" s="414" t="s">
        <v>16131</v>
      </c>
      <c r="F11269" s="564">
        <v>36000000</v>
      </c>
      <c r="G11269" s="541">
        <v>2023</v>
      </c>
      <c r="H11269" s="542">
        <f>VLOOKUP(G11269,[3]잔가율!$F$3:$G$33,2,FALSE)</f>
        <v>0.81</v>
      </c>
      <c r="I11269" s="552">
        <f t="shared" si="176"/>
        <v>29160000</v>
      </c>
    </row>
    <row r="11270" spans="1:9">
      <c r="A11270" s="539">
        <v>11269</v>
      </c>
      <c r="B11270" s="414" t="s">
        <v>15866</v>
      </c>
      <c r="C11270" s="414" t="s">
        <v>8535</v>
      </c>
      <c r="D11270" s="414" t="s">
        <v>2748</v>
      </c>
      <c r="E11270" s="414" t="s">
        <v>16132</v>
      </c>
      <c r="F11270" s="564">
        <v>36450000</v>
      </c>
      <c r="G11270" s="541">
        <v>2023</v>
      </c>
      <c r="H11270" s="542">
        <f>VLOOKUP(G11270,[3]잔가율!$F$3:$G$33,2,FALSE)</f>
        <v>0.81</v>
      </c>
      <c r="I11270" s="552">
        <f t="shared" si="176"/>
        <v>29524500</v>
      </c>
    </row>
    <row r="11271" spans="1:9">
      <c r="A11271" s="539">
        <v>11270</v>
      </c>
      <c r="B11271" s="414" t="s">
        <v>15866</v>
      </c>
      <c r="C11271" s="414" t="s">
        <v>8535</v>
      </c>
      <c r="D11271" s="414" t="s">
        <v>2748</v>
      </c>
      <c r="E11271" s="414" t="s">
        <v>16133</v>
      </c>
      <c r="F11271" s="564">
        <v>38460000</v>
      </c>
      <c r="G11271" s="541">
        <v>2023</v>
      </c>
      <c r="H11271" s="542">
        <f>VLOOKUP(G11271,[3]잔가율!$F$3:$G$33,2,FALSE)</f>
        <v>0.81</v>
      </c>
      <c r="I11271" s="552">
        <f t="shared" si="176"/>
        <v>31152600</v>
      </c>
    </row>
    <row r="11272" spans="1:9">
      <c r="A11272" s="539">
        <v>11271</v>
      </c>
      <c r="B11272" s="544" t="s">
        <v>15866</v>
      </c>
      <c r="C11272" s="544" t="s">
        <v>8535</v>
      </c>
      <c r="D11272" s="544" t="s">
        <v>2748</v>
      </c>
      <c r="E11272" s="544" t="s">
        <v>16134</v>
      </c>
      <c r="F11272" s="559">
        <v>31690000</v>
      </c>
      <c r="G11272" s="541">
        <v>2023</v>
      </c>
      <c r="H11272" s="542">
        <f>VLOOKUP(G11272,[3]잔가율!$F$3:$G$33,2,FALSE)</f>
        <v>0.81</v>
      </c>
      <c r="I11272" s="552">
        <f t="shared" si="176"/>
        <v>25668900</v>
      </c>
    </row>
    <row r="11273" spans="1:9">
      <c r="A11273" s="539">
        <v>11272</v>
      </c>
      <c r="B11273" s="544" t="s">
        <v>15866</v>
      </c>
      <c r="C11273" s="544" t="s">
        <v>8535</v>
      </c>
      <c r="D11273" s="544" t="s">
        <v>2748</v>
      </c>
      <c r="E11273" s="544" t="s">
        <v>16135</v>
      </c>
      <c r="F11273" s="559">
        <v>35580000</v>
      </c>
      <c r="G11273" s="541">
        <v>2023</v>
      </c>
      <c r="H11273" s="542">
        <f>VLOOKUP(G11273,[3]잔가율!$F$3:$G$33,2,FALSE)</f>
        <v>0.81</v>
      </c>
      <c r="I11273" s="552">
        <f t="shared" si="176"/>
        <v>28819800</v>
      </c>
    </row>
    <row r="11274" spans="1:9">
      <c r="A11274" s="539">
        <v>11273</v>
      </c>
      <c r="B11274" s="544" t="s">
        <v>15866</v>
      </c>
      <c r="C11274" s="544" t="s">
        <v>8535</v>
      </c>
      <c r="D11274" s="544" t="s">
        <v>2748</v>
      </c>
      <c r="E11274" s="544" t="s">
        <v>16136</v>
      </c>
      <c r="F11274" s="559">
        <v>36240000</v>
      </c>
      <c r="G11274" s="541">
        <v>2023</v>
      </c>
      <c r="H11274" s="542">
        <f>VLOOKUP(G11274,[3]잔가율!$F$3:$G$33,2,FALSE)</f>
        <v>0.81</v>
      </c>
      <c r="I11274" s="552">
        <f t="shared" si="176"/>
        <v>29354400</v>
      </c>
    </row>
    <row r="11275" spans="1:9">
      <c r="A11275" s="539">
        <v>11274</v>
      </c>
      <c r="B11275" s="544" t="s">
        <v>15866</v>
      </c>
      <c r="C11275" s="544" t="s">
        <v>8535</v>
      </c>
      <c r="D11275" s="544" t="s">
        <v>2748</v>
      </c>
      <c r="E11275" s="544" t="s">
        <v>16137</v>
      </c>
      <c r="F11275" s="559">
        <v>38720000</v>
      </c>
      <c r="G11275" s="541">
        <v>2023</v>
      </c>
      <c r="H11275" s="542">
        <f>VLOOKUP(G11275,[3]잔가율!$F$3:$G$33,2,FALSE)</f>
        <v>0.81</v>
      </c>
      <c r="I11275" s="552">
        <f t="shared" si="176"/>
        <v>31363200</v>
      </c>
    </row>
    <row r="11276" spans="1:9">
      <c r="A11276" s="539">
        <v>11275</v>
      </c>
      <c r="B11276" s="544" t="s">
        <v>15866</v>
      </c>
      <c r="C11276" s="544" t="s">
        <v>8535</v>
      </c>
      <c r="D11276" s="544" t="s">
        <v>2748</v>
      </c>
      <c r="E11276" s="544" t="s">
        <v>16138</v>
      </c>
      <c r="F11276" s="559">
        <v>39450000</v>
      </c>
      <c r="G11276" s="541">
        <v>2023</v>
      </c>
      <c r="H11276" s="542">
        <f>VLOOKUP(G11276,[3]잔가율!$F$3:$G$33,2,FALSE)</f>
        <v>0.81</v>
      </c>
      <c r="I11276" s="552">
        <f t="shared" si="176"/>
        <v>31954500</v>
      </c>
    </row>
    <row r="11277" spans="1:9">
      <c r="A11277" s="539">
        <v>11276</v>
      </c>
      <c r="B11277" s="544" t="s">
        <v>15866</v>
      </c>
      <c r="C11277" s="544" t="s">
        <v>8535</v>
      </c>
      <c r="D11277" s="544" t="s">
        <v>2748</v>
      </c>
      <c r="E11277" s="544" t="s">
        <v>16139</v>
      </c>
      <c r="F11277" s="559">
        <v>31510000</v>
      </c>
      <c r="G11277" s="541">
        <v>2023</v>
      </c>
      <c r="H11277" s="542">
        <f>VLOOKUP(G11277,[3]잔가율!$F$3:$G$33,2,FALSE)</f>
        <v>0.81</v>
      </c>
      <c r="I11277" s="552">
        <f t="shared" si="176"/>
        <v>25523100</v>
      </c>
    </row>
    <row r="11278" spans="1:9">
      <c r="A11278" s="539">
        <v>11277</v>
      </c>
      <c r="B11278" s="544" t="s">
        <v>15866</v>
      </c>
      <c r="C11278" s="544" t="s">
        <v>8535</v>
      </c>
      <c r="D11278" s="544" t="s">
        <v>2748</v>
      </c>
      <c r="E11278" s="544" t="s">
        <v>16140</v>
      </c>
      <c r="F11278" s="559">
        <v>38770000</v>
      </c>
      <c r="G11278" s="541">
        <v>2023</v>
      </c>
      <c r="H11278" s="542">
        <f>VLOOKUP(G11278,[3]잔가율!$F$3:$G$33,2,FALSE)</f>
        <v>0.81</v>
      </c>
      <c r="I11278" s="552">
        <f t="shared" si="176"/>
        <v>31403700</v>
      </c>
    </row>
    <row r="11279" spans="1:9">
      <c r="A11279" s="539">
        <v>11278</v>
      </c>
      <c r="B11279" s="544" t="s">
        <v>15866</v>
      </c>
      <c r="C11279" s="544" t="s">
        <v>8535</v>
      </c>
      <c r="D11279" s="544" t="s">
        <v>2748</v>
      </c>
      <c r="E11279" s="544" t="s">
        <v>16141</v>
      </c>
      <c r="F11279" s="559">
        <v>41240000</v>
      </c>
      <c r="G11279" s="541">
        <v>2023</v>
      </c>
      <c r="H11279" s="542">
        <f>VLOOKUP(G11279,[3]잔가율!$F$3:$G$33,2,FALSE)</f>
        <v>0.81</v>
      </c>
      <c r="I11279" s="552">
        <f t="shared" si="176"/>
        <v>33404400</v>
      </c>
    </row>
    <row r="11280" spans="1:9">
      <c r="A11280" s="539">
        <v>11279</v>
      </c>
      <c r="B11280" s="540" t="s">
        <v>15866</v>
      </c>
      <c r="C11280" s="540" t="s">
        <v>8535</v>
      </c>
      <c r="D11280" s="540" t="s">
        <v>2748</v>
      </c>
      <c r="E11280" s="540" t="s">
        <v>16142</v>
      </c>
      <c r="F11280" s="556">
        <v>28720000</v>
      </c>
      <c r="G11280" s="541">
        <v>2023</v>
      </c>
      <c r="H11280" s="542">
        <f>VLOOKUP(G11280,[3]잔가율!$F$3:$G$33,2,FALSE)</f>
        <v>0.81</v>
      </c>
      <c r="I11280" s="552">
        <f t="shared" si="176"/>
        <v>23263200</v>
      </c>
    </row>
    <row r="11281" spans="1:9">
      <c r="A11281" s="539">
        <v>11280</v>
      </c>
      <c r="B11281" s="540" t="s">
        <v>15866</v>
      </c>
      <c r="C11281" s="540" t="s">
        <v>8535</v>
      </c>
      <c r="D11281" s="540" t="s">
        <v>2748</v>
      </c>
      <c r="E11281" s="540" t="s">
        <v>16143</v>
      </c>
      <c r="F11281" s="556">
        <v>28000000</v>
      </c>
      <c r="G11281" s="541">
        <v>2023</v>
      </c>
      <c r="H11281" s="542">
        <f>VLOOKUP(G11281,[3]잔가율!$F$3:$G$33,2,FALSE)</f>
        <v>0.81</v>
      </c>
      <c r="I11281" s="552">
        <f t="shared" si="176"/>
        <v>22680000</v>
      </c>
    </row>
    <row r="11282" spans="1:9">
      <c r="A11282" s="539">
        <v>11281</v>
      </c>
      <c r="B11282" s="540" t="s">
        <v>15866</v>
      </c>
      <c r="C11282" s="540" t="s">
        <v>8535</v>
      </c>
      <c r="D11282" s="540" t="s">
        <v>2748</v>
      </c>
      <c r="E11282" s="540" t="s">
        <v>16144</v>
      </c>
      <c r="F11282" s="556">
        <v>24790000</v>
      </c>
      <c r="G11282" s="541">
        <v>2023</v>
      </c>
      <c r="H11282" s="542">
        <f>VLOOKUP(G11282,[3]잔가율!$F$3:$G$33,2,FALSE)</f>
        <v>0.81</v>
      </c>
      <c r="I11282" s="552">
        <f t="shared" si="176"/>
        <v>20079900</v>
      </c>
    </row>
    <row r="11283" spans="1:9">
      <c r="A11283" s="539">
        <v>11282</v>
      </c>
      <c r="B11283" s="540" t="s">
        <v>15866</v>
      </c>
      <c r="C11283" s="540" t="s">
        <v>8535</v>
      </c>
      <c r="D11283" s="540" t="s">
        <v>2748</v>
      </c>
      <c r="E11283" s="540" t="s">
        <v>16145</v>
      </c>
      <c r="F11283" s="556">
        <v>30250000</v>
      </c>
      <c r="G11283" s="541">
        <v>2023</v>
      </c>
      <c r="H11283" s="542">
        <f>VLOOKUP(G11283,[3]잔가율!$F$3:$G$33,2,FALSE)</f>
        <v>0.81</v>
      </c>
      <c r="I11283" s="552">
        <f t="shared" si="176"/>
        <v>24502500</v>
      </c>
    </row>
    <row r="11284" spans="1:9">
      <c r="A11284" s="539">
        <v>11283</v>
      </c>
      <c r="B11284" s="540" t="s">
        <v>15866</v>
      </c>
      <c r="C11284" s="540" t="s">
        <v>8535</v>
      </c>
      <c r="D11284" s="540" t="s">
        <v>2748</v>
      </c>
      <c r="E11284" s="540" t="s">
        <v>16146</v>
      </c>
      <c r="F11284" s="556">
        <v>33340000</v>
      </c>
      <c r="G11284" s="541">
        <v>2023</v>
      </c>
      <c r="H11284" s="542">
        <f>VLOOKUP(G11284,[3]잔가율!$F$3:$G$33,2,FALSE)</f>
        <v>0.81</v>
      </c>
      <c r="I11284" s="552">
        <f t="shared" si="176"/>
        <v>27005400</v>
      </c>
    </row>
    <row r="11285" spans="1:9">
      <c r="A11285" s="539">
        <v>11284</v>
      </c>
      <c r="B11285" s="540" t="s">
        <v>15866</v>
      </c>
      <c r="C11285" s="540" t="s">
        <v>8535</v>
      </c>
      <c r="D11285" s="540" t="s">
        <v>2748</v>
      </c>
      <c r="E11285" s="540" t="s">
        <v>16147</v>
      </c>
      <c r="F11285" s="556">
        <v>27200000</v>
      </c>
      <c r="G11285" s="541">
        <v>2023</v>
      </c>
      <c r="H11285" s="542">
        <f>VLOOKUP(G11285,[3]잔가율!$F$3:$G$33,2,FALSE)</f>
        <v>0.81</v>
      </c>
      <c r="I11285" s="552">
        <f t="shared" si="176"/>
        <v>22032000</v>
      </c>
    </row>
    <row r="11286" spans="1:9">
      <c r="A11286" s="539">
        <v>11285</v>
      </c>
      <c r="B11286" s="540" t="s">
        <v>15866</v>
      </c>
      <c r="C11286" s="540" t="s">
        <v>8535</v>
      </c>
      <c r="D11286" s="540" t="s">
        <v>2748</v>
      </c>
      <c r="E11286" s="540" t="s">
        <v>16148</v>
      </c>
      <c r="F11286" s="556">
        <v>24930000</v>
      </c>
      <c r="G11286" s="541">
        <v>2023</v>
      </c>
      <c r="H11286" s="542">
        <f>VLOOKUP(G11286,[3]잔가율!$F$3:$G$33,2,FALSE)</f>
        <v>0.81</v>
      </c>
      <c r="I11286" s="552">
        <f t="shared" si="176"/>
        <v>20193300</v>
      </c>
    </row>
    <row r="11287" spans="1:9">
      <c r="A11287" s="539">
        <v>11286</v>
      </c>
      <c r="B11287" s="540" t="s">
        <v>15866</v>
      </c>
      <c r="C11287" s="540" t="s">
        <v>8535</v>
      </c>
      <c r="D11287" s="540" t="s">
        <v>2748</v>
      </c>
      <c r="E11287" s="540" t="s">
        <v>16149</v>
      </c>
      <c r="F11287" s="556">
        <v>30520000</v>
      </c>
      <c r="G11287" s="541">
        <v>2023</v>
      </c>
      <c r="H11287" s="542">
        <f>VLOOKUP(G11287,[3]잔가율!$F$3:$G$33,2,FALSE)</f>
        <v>0.81</v>
      </c>
      <c r="I11287" s="552">
        <f t="shared" si="176"/>
        <v>24721200</v>
      </c>
    </row>
    <row r="11288" spans="1:9">
      <c r="A11288" s="539">
        <v>11287</v>
      </c>
      <c r="B11288" s="540" t="s">
        <v>15866</v>
      </c>
      <c r="C11288" s="540" t="s">
        <v>8535</v>
      </c>
      <c r="D11288" s="540" t="s">
        <v>2748</v>
      </c>
      <c r="E11288" s="540" t="s">
        <v>16150</v>
      </c>
      <c r="F11288" s="556">
        <v>35840000</v>
      </c>
      <c r="G11288" s="541">
        <v>2023</v>
      </c>
      <c r="H11288" s="542">
        <f>VLOOKUP(G11288,[3]잔가율!$F$3:$G$33,2,FALSE)</f>
        <v>0.81</v>
      </c>
      <c r="I11288" s="552">
        <f t="shared" si="176"/>
        <v>29030400</v>
      </c>
    </row>
    <row r="11289" spans="1:9">
      <c r="A11289" s="539">
        <v>11288</v>
      </c>
      <c r="B11289" s="540" t="s">
        <v>15866</v>
      </c>
      <c r="C11289" s="540" t="s">
        <v>8535</v>
      </c>
      <c r="D11289" s="540" t="s">
        <v>2748</v>
      </c>
      <c r="E11289" s="540" t="s">
        <v>16151</v>
      </c>
      <c r="F11289" s="556">
        <v>27240000</v>
      </c>
      <c r="G11289" s="541">
        <v>2023</v>
      </c>
      <c r="H11289" s="542">
        <f>VLOOKUP(G11289,[3]잔가율!$F$3:$G$33,2,FALSE)</f>
        <v>0.81</v>
      </c>
      <c r="I11289" s="552">
        <f t="shared" si="176"/>
        <v>22064400</v>
      </c>
    </row>
    <row r="11290" spans="1:9">
      <c r="A11290" s="539">
        <v>11289</v>
      </c>
      <c r="B11290" s="540" t="s">
        <v>15866</v>
      </c>
      <c r="C11290" s="540" t="s">
        <v>8535</v>
      </c>
      <c r="D11290" s="540" t="s">
        <v>2748</v>
      </c>
      <c r="E11290" s="540" t="s">
        <v>16152</v>
      </c>
      <c r="F11290" s="556">
        <v>25100000</v>
      </c>
      <c r="G11290" s="541">
        <v>2023</v>
      </c>
      <c r="H11290" s="542">
        <f>VLOOKUP(G11290,[3]잔가율!$F$3:$G$33,2,FALSE)</f>
        <v>0.81</v>
      </c>
      <c r="I11290" s="552">
        <f t="shared" si="176"/>
        <v>20331000</v>
      </c>
    </row>
    <row r="11291" spans="1:9">
      <c r="A11291" s="539">
        <v>11290</v>
      </c>
      <c r="B11291" s="540" t="s">
        <v>15866</v>
      </c>
      <c r="C11291" s="540" t="s">
        <v>8535</v>
      </c>
      <c r="D11291" s="540" t="s">
        <v>2748</v>
      </c>
      <c r="E11291" s="540" t="s">
        <v>16153</v>
      </c>
      <c r="F11291" s="556">
        <v>30600000</v>
      </c>
      <c r="G11291" s="541">
        <v>2023</v>
      </c>
      <c r="H11291" s="542">
        <f>VLOOKUP(G11291,[3]잔가율!$F$3:$G$33,2,FALSE)</f>
        <v>0.81</v>
      </c>
      <c r="I11291" s="552">
        <f t="shared" si="176"/>
        <v>24786000</v>
      </c>
    </row>
    <row r="11292" spans="1:9">
      <c r="A11292" s="539">
        <v>11291</v>
      </c>
      <c r="B11292" s="540" t="s">
        <v>15866</v>
      </c>
      <c r="C11292" s="540" t="s">
        <v>8535</v>
      </c>
      <c r="D11292" s="540" t="s">
        <v>2748</v>
      </c>
      <c r="E11292" s="540" t="s">
        <v>16154</v>
      </c>
      <c r="F11292" s="556">
        <v>33200000</v>
      </c>
      <c r="G11292" s="541">
        <v>2023</v>
      </c>
      <c r="H11292" s="542">
        <f>VLOOKUP(G11292,[3]잔가율!$F$3:$G$33,2,FALSE)</f>
        <v>0.81</v>
      </c>
      <c r="I11292" s="552">
        <f t="shared" si="176"/>
        <v>26892000</v>
      </c>
    </row>
    <row r="11293" spans="1:9">
      <c r="A11293" s="539">
        <v>11292</v>
      </c>
      <c r="B11293" s="540" t="s">
        <v>15866</v>
      </c>
      <c r="C11293" s="540" t="s">
        <v>8535</v>
      </c>
      <c r="D11293" s="540" t="s">
        <v>2748</v>
      </c>
      <c r="E11293" s="540" t="s">
        <v>16155</v>
      </c>
      <c r="F11293" s="556">
        <v>25950000</v>
      </c>
      <c r="G11293" s="541">
        <v>2023</v>
      </c>
      <c r="H11293" s="542">
        <f>VLOOKUP(G11293,[3]잔가율!$F$3:$G$33,2,FALSE)</f>
        <v>0.81</v>
      </c>
      <c r="I11293" s="552">
        <f t="shared" si="176"/>
        <v>21019500</v>
      </c>
    </row>
    <row r="11294" spans="1:9">
      <c r="A11294" s="539">
        <v>11293</v>
      </c>
      <c r="B11294" s="540" t="s">
        <v>15866</v>
      </c>
      <c r="C11294" s="540" t="s">
        <v>8535</v>
      </c>
      <c r="D11294" s="540" t="s">
        <v>2748</v>
      </c>
      <c r="E11294" s="540" t="s">
        <v>16156</v>
      </c>
      <c r="F11294" s="556">
        <v>25100000</v>
      </c>
      <c r="G11294" s="541">
        <v>2023</v>
      </c>
      <c r="H11294" s="542">
        <f>VLOOKUP(G11294,[3]잔가율!$F$3:$G$33,2,FALSE)</f>
        <v>0.81</v>
      </c>
      <c r="I11294" s="552">
        <f t="shared" si="176"/>
        <v>20331000</v>
      </c>
    </row>
    <row r="11295" spans="1:9">
      <c r="A11295" s="539">
        <v>11294</v>
      </c>
      <c r="B11295" s="540" t="s">
        <v>15866</v>
      </c>
      <c r="C11295" s="540" t="s">
        <v>8535</v>
      </c>
      <c r="D11295" s="540" t="s">
        <v>2748</v>
      </c>
      <c r="E11295" s="540" t="s">
        <v>16157</v>
      </c>
      <c r="F11295" s="556">
        <v>30700000</v>
      </c>
      <c r="G11295" s="541">
        <v>2023</v>
      </c>
      <c r="H11295" s="542">
        <f>VLOOKUP(G11295,[3]잔가율!$F$3:$G$33,2,FALSE)</f>
        <v>0.81</v>
      </c>
      <c r="I11295" s="552">
        <f t="shared" si="176"/>
        <v>24867000</v>
      </c>
    </row>
    <row r="11296" spans="1:9">
      <c r="A11296" s="539">
        <v>11295</v>
      </c>
      <c r="B11296" s="540" t="s">
        <v>15866</v>
      </c>
      <c r="C11296" s="540" t="s">
        <v>8535</v>
      </c>
      <c r="D11296" s="540" t="s">
        <v>2748</v>
      </c>
      <c r="E11296" s="540" t="s">
        <v>16158</v>
      </c>
      <c r="F11296" s="556">
        <v>34750000</v>
      </c>
      <c r="G11296" s="541">
        <v>2023</v>
      </c>
      <c r="H11296" s="542">
        <f>VLOOKUP(G11296,[3]잔가율!$F$3:$G$33,2,FALSE)</f>
        <v>0.81</v>
      </c>
      <c r="I11296" s="552">
        <f t="shared" si="176"/>
        <v>28147500</v>
      </c>
    </row>
    <row r="11297" spans="1:9">
      <c r="A11297" s="539">
        <v>11296</v>
      </c>
      <c r="B11297" s="540" t="s">
        <v>15866</v>
      </c>
      <c r="C11297" s="540" t="s">
        <v>8535</v>
      </c>
      <c r="D11297" s="540" t="s">
        <v>2748</v>
      </c>
      <c r="E11297" s="540" t="s">
        <v>16159</v>
      </c>
      <c r="F11297" s="556">
        <v>26220000</v>
      </c>
      <c r="G11297" s="541">
        <v>2023</v>
      </c>
      <c r="H11297" s="542">
        <f>VLOOKUP(G11297,[3]잔가율!$F$3:$G$33,2,FALSE)</f>
        <v>0.81</v>
      </c>
      <c r="I11297" s="552">
        <f t="shared" si="176"/>
        <v>21238200</v>
      </c>
    </row>
    <row r="11298" spans="1:9">
      <c r="A11298" s="539">
        <v>11297</v>
      </c>
      <c r="B11298" s="540" t="s">
        <v>15866</v>
      </c>
      <c r="C11298" s="540" t="s">
        <v>8535</v>
      </c>
      <c r="D11298" s="540" t="s">
        <v>2748</v>
      </c>
      <c r="E11298" s="540" t="s">
        <v>16160</v>
      </c>
      <c r="F11298" s="556">
        <v>27700000</v>
      </c>
      <c r="G11298" s="541">
        <v>2023</v>
      </c>
      <c r="H11298" s="542">
        <f>VLOOKUP(G11298,[3]잔가율!$F$3:$G$33,2,FALSE)</f>
        <v>0.81</v>
      </c>
      <c r="I11298" s="552">
        <f t="shared" si="176"/>
        <v>22437000</v>
      </c>
    </row>
    <row r="11299" spans="1:9">
      <c r="A11299" s="539">
        <v>11298</v>
      </c>
      <c r="B11299" s="540" t="s">
        <v>15866</v>
      </c>
      <c r="C11299" s="540" t="s">
        <v>8535</v>
      </c>
      <c r="D11299" s="540" t="s">
        <v>2748</v>
      </c>
      <c r="E11299" s="540" t="s">
        <v>16161</v>
      </c>
      <c r="F11299" s="556">
        <v>30010000</v>
      </c>
      <c r="G11299" s="541">
        <v>2023</v>
      </c>
      <c r="H11299" s="542">
        <f>VLOOKUP(G11299,[3]잔가율!$F$3:$G$33,2,FALSE)</f>
        <v>0.81</v>
      </c>
      <c r="I11299" s="552">
        <f t="shared" si="176"/>
        <v>24308100</v>
      </c>
    </row>
    <row r="11300" spans="1:9">
      <c r="A11300" s="539">
        <v>11299</v>
      </c>
      <c r="B11300" s="540" t="s">
        <v>15866</v>
      </c>
      <c r="C11300" s="540" t="s">
        <v>8535</v>
      </c>
      <c r="D11300" s="540" t="s">
        <v>2748</v>
      </c>
      <c r="E11300" s="540" t="s">
        <v>16162</v>
      </c>
      <c r="F11300" s="556">
        <v>16180000</v>
      </c>
      <c r="G11300" s="541">
        <v>2023</v>
      </c>
      <c r="H11300" s="542">
        <f>VLOOKUP(G11300,[3]잔가율!$F$3:$G$33,2,FALSE)</f>
        <v>0.81</v>
      </c>
      <c r="I11300" s="552">
        <f t="shared" si="176"/>
        <v>13105800</v>
      </c>
    </row>
    <row r="11301" spans="1:9">
      <c r="A11301" s="539">
        <v>11300</v>
      </c>
      <c r="B11301" s="540" t="s">
        <v>15866</v>
      </c>
      <c r="C11301" s="540" t="s">
        <v>8535</v>
      </c>
      <c r="D11301" s="540" t="s">
        <v>2748</v>
      </c>
      <c r="E11301" s="540" t="s">
        <v>16163</v>
      </c>
      <c r="F11301" s="556">
        <v>26040000</v>
      </c>
      <c r="G11301" s="541">
        <v>2023</v>
      </c>
      <c r="H11301" s="542">
        <f>VLOOKUP(G11301,[3]잔가율!$F$3:$G$33,2,FALSE)</f>
        <v>0.81</v>
      </c>
      <c r="I11301" s="552">
        <f t="shared" si="176"/>
        <v>21092400</v>
      </c>
    </row>
    <row r="11302" spans="1:9">
      <c r="A11302" s="539">
        <v>11301</v>
      </c>
      <c r="B11302" s="540" t="s">
        <v>15866</v>
      </c>
      <c r="C11302" s="540" t="s">
        <v>8535</v>
      </c>
      <c r="D11302" s="540" t="s">
        <v>2748</v>
      </c>
      <c r="E11302" s="540" t="s">
        <v>16164</v>
      </c>
      <c r="F11302" s="556">
        <v>30200000</v>
      </c>
      <c r="G11302" s="541">
        <v>2023</v>
      </c>
      <c r="H11302" s="542">
        <f>VLOOKUP(G11302,[3]잔가율!$F$3:$G$33,2,FALSE)</f>
        <v>0.81</v>
      </c>
      <c r="I11302" s="552">
        <f t="shared" si="176"/>
        <v>24462000</v>
      </c>
    </row>
    <row r="11303" spans="1:9">
      <c r="A11303" s="539">
        <v>11302</v>
      </c>
      <c r="B11303" s="540" t="s">
        <v>15866</v>
      </c>
      <c r="C11303" s="540" t="s">
        <v>8535</v>
      </c>
      <c r="D11303" s="540" t="s">
        <v>11950</v>
      </c>
      <c r="E11303" s="540" t="s">
        <v>16165</v>
      </c>
      <c r="F11303" s="556">
        <v>31520000</v>
      </c>
      <c r="G11303" s="541">
        <v>2023</v>
      </c>
      <c r="H11303" s="542">
        <f>VLOOKUP(G11303,[3]잔가율!$F$3:$G$33,2,FALSE)</f>
        <v>0.81</v>
      </c>
      <c r="I11303" s="552">
        <f t="shared" si="176"/>
        <v>25531200</v>
      </c>
    </row>
    <row r="11304" spans="1:9">
      <c r="A11304" s="539">
        <v>11303</v>
      </c>
      <c r="B11304" s="540" t="s">
        <v>15866</v>
      </c>
      <c r="C11304" s="540" t="s">
        <v>8535</v>
      </c>
      <c r="D11304" s="540" t="s">
        <v>11950</v>
      </c>
      <c r="E11304" s="540" t="s">
        <v>16166</v>
      </c>
      <c r="F11304" s="556">
        <v>34670000</v>
      </c>
      <c r="G11304" s="541">
        <v>2023</v>
      </c>
      <c r="H11304" s="542">
        <f>VLOOKUP(G11304,[3]잔가율!$F$3:$G$33,2,FALSE)</f>
        <v>0.81</v>
      </c>
      <c r="I11304" s="552">
        <f t="shared" si="176"/>
        <v>28082700</v>
      </c>
    </row>
    <row r="11305" spans="1:9">
      <c r="A11305" s="539">
        <v>11304</v>
      </c>
      <c r="B11305" s="540" t="s">
        <v>15866</v>
      </c>
      <c r="C11305" s="540" t="s">
        <v>8535</v>
      </c>
      <c r="D11305" s="540" t="s">
        <v>11950</v>
      </c>
      <c r="E11305" s="540" t="s">
        <v>16167</v>
      </c>
      <c r="F11305" s="556">
        <v>35160000</v>
      </c>
      <c r="G11305" s="541">
        <v>2023</v>
      </c>
      <c r="H11305" s="542">
        <f>VLOOKUP(G11305,[3]잔가율!$F$3:$G$33,2,FALSE)</f>
        <v>0.81</v>
      </c>
      <c r="I11305" s="552">
        <f t="shared" si="176"/>
        <v>28479600</v>
      </c>
    </row>
    <row r="11306" spans="1:9">
      <c r="A11306" s="539">
        <v>11305</v>
      </c>
      <c r="B11306" s="540" t="s">
        <v>15866</v>
      </c>
      <c r="C11306" s="540" t="s">
        <v>8535</v>
      </c>
      <c r="D11306" s="540" t="s">
        <v>11950</v>
      </c>
      <c r="E11306" s="540" t="s">
        <v>16168</v>
      </c>
      <c r="F11306" s="556">
        <v>34700000</v>
      </c>
      <c r="G11306" s="541">
        <v>2023</v>
      </c>
      <c r="H11306" s="542">
        <f>VLOOKUP(G11306,[3]잔가율!$F$3:$G$33,2,FALSE)</f>
        <v>0.81</v>
      </c>
      <c r="I11306" s="552">
        <f t="shared" si="176"/>
        <v>28107000</v>
      </c>
    </row>
    <row r="11307" spans="1:9">
      <c r="A11307" s="539">
        <v>11306</v>
      </c>
      <c r="B11307" s="540" t="s">
        <v>15866</v>
      </c>
      <c r="C11307" s="540" t="s">
        <v>8535</v>
      </c>
      <c r="D11307" s="540" t="s">
        <v>11967</v>
      </c>
      <c r="E11307" s="540" t="s">
        <v>16169</v>
      </c>
      <c r="F11307" s="556">
        <v>44160000</v>
      </c>
      <c r="G11307" s="541">
        <v>2023</v>
      </c>
      <c r="H11307" s="542">
        <f>VLOOKUP(G11307,[3]잔가율!$F$3:$G$33,2,FALSE)</f>
        <v>0.81</v>
      </c>
      <c r="I11307" s="552">
        <f t="shared" si="176"/>
        <v>35769600</v>
      </c>
    </row>
    <row r="11308" spans="1:9">
      <c r="A11308" s="539">
        <v>11307</v>
      </c>
      <c r="B11308" s="540" t="s">
        <v>15866</v>
      </c>
      <c r="C11308" s="540" t="s">
        <v>8535</v>
      </c>
      <c r="D11308" s="540" t="s">
        <v>11967</v>
      </c>
      <c r="E11308" s="540" t="s">
        <v>16170</v>
      </c>
      <c r="F11308" s="556">
        <v>41890000</v>
      </c>
      <c r="G11308" s="541">
        <v>2023</v>
      </c>
      <c r="H11308" s="542">
        <f>VLOOKUP(G11308,[3]잔가율!$F$3:$G$33,2,FALSE)</f>
        <v>0.81</v>
      </c>
      <c r="I11308" s="552">
        <f t="shared" si="176"/>
        <v>33930900</v>
      </c>
    </row>
    <row r="11309" spans="1:9">
      <c r="A11309" s="539">
        <v>11308</v>
      </c>
      <c r="B11309" s="540" t="s">
        <v>15866</v>
      </c>
      <c r="C11309" s="540" t="s">
        <v>8535</v>
      </c>
      <c r="D11309" s="540" t="s">
        <v>11967</v>
      </c>
      <c r="E11309" s="540" t="s">
        <v>16171</v>
      </c>
      <c r="F11309" s="556">
        <v>40540000</v>
      </c>
      <c r="G11309" s="541">
        <v>2023</v>
      </c>
      <c r="H11309" s="542">
        <f>VLOOKUP(G11309,[3]잔가율!$F$3:$G$33,2,FALSE)</f>
        <v>0.81</v>
      </c>
      <c r="I11309" s="552">
        <f t="shared" si="176"/>
        <v>32837400</v>
      </c>
    </row>
    <row r="11310" spans="1:9">
      <c r="A11310" s="539">
        <v>11309</v>
      </c>
      <c r="B11310" s="540" t="s">
        <v>15866</v>
      </c>
      <c r="C11310" s="540" t="s">
        <v>8535</v>
      </c>
      <c r="D11310" s="540" t="s">
        <v>11967</v>
      </c>
      <c r="E11310" s="540" t="s">
        <v>16172</v>
      </c>
      <c r="F11310" s="556">
        <v>44800000</v>
      </c>
      <c r="G11310" s="541">
        <v>2023</v>
      </c>
      <c r="H11310" s="542">
        <f>VLOOKUP(G11310,[3]잔가율!$F$3:$G$33,2,FALSE)</f>
        <v>0.81</v>
      </c>
      <c r="I11310" s="552">
        <f t="shared" si="176"/>
        <v>36288000</v>
      </c>
    </row>
    <row r="11311" spans="1:9">
      <c r="A11311" s="539">
        <v>11310</v>
      </c>
      <c r="B11311" s="540" t="s">
        <v>15866</v>
      </c>
      <c r="C11311" s="540" t="s">
        <v>8535</v>
      </c>
      <c r="D11311" s="540" t="s">
        <v>11967</v>
      </c>
      <c r="E11311" s="540" t="s">
        <v>16173</v>
      </c>
      <c r="F11311" s="556">
        <v>43210000</v>
      </c>
      <c r="G11311" s="541">
        <v>2023</v>
      </c>
      <c r="H11311" s="542">
        <f>VLOOKUP(G11311,[3]잔가율!$F$3:$G$33,2,FALSE)</f>
        <v>0.81</v>
      </c>
      <c r="I11311" s="552">
        <f t="shared" si="176"/>
        <v>35000100</v>
      </c>
    </row>
    <row r="11312" spans="1:9">
      <c r="A11312" s="539">
        <v>11311</v>
      </c>
      <c r="B11312" s="540" t="s">
        <v>15866</v>
      </c>
      <c r="C11312" s="540" t="s">
        <v>8535</v>
      </c>
      <c r="D11312" s="540" t="s">
        <v>11967</v>
      </c>
      <c r="E11312" s="540" t="s">
        <v>16174</v>
      </c>
      <c r="F11312" s="556">
        <v>44440000</v>
      </c>
      <c r="G11312" s="541">
        <v>2023</v>
      </c>
      <c r="H11312" s="542">
        <f>VLOOKUP(G11312,[3]잔가율!$F$3:$G$33,2,FALSE)</f>
        <v>0.81</v>
      </c>
      <c r="I11312" s="552">
        <f t="shared" si="176"/>
        <v>35996400</v>
      </c>
    </row>
    <row r="11313" spans="1:9">
      <c r="A11313" s="539">
        <v>11312</v>
      </c>
      <c r="B11313" s="540" t="s">
        <v>15866</v>
      </c>
      <c r="C11313" s="540" t="s">
        <v>8535</v>
      </c>
      <c r="D11313" s="540" t="s">
        <v>11967</v>
      </c>
      <c r="E11313" s="540" t="s">
        <v>16175</v>
      </c>
      <c r="F11313" s="556">
        <v>44930000</v>
      </c>
      <c r="G11313" s="541">
        <v>2023</v>
      </c>
      <c r="H11313" s="542">
        <f>VLOOKUP(G11313,[3]잔가율!$F$3:$G$33,2,FALSE)</f>
        <v>0.81</v>
      </c>
      <c r="I11313" s="552">
        <f t="shared" si="176"/>
        <v>36393300</v>
      </c>
    </row>
    <row r="11314" spans="1:9">
      <c r="A11314" s="539">
        <v>11313</v>
      </c>
      <c r="B11314" s="540" t="s">
        <v>15866</v>
      </c>
      <c r="C11314" s="540" t="s">
        <v>16176</v>
      </c>
      <c r="D11314" s="540" t="s">
        <v>2756</v>
      </c>
      <c r="E11314" s="540" t="s">
        <v>16177</v>
      </c>
      <c r="F11314" s="556">
        <v>8940000</v>
      </c>
      <c r="G11314" s="541">
        <v>2023</v>
      </c>
      <c r="H11314" s="542">
        <f>VLOOKUP(G11314,[3]잔가율!$F$3:$G$33,2,FALSE)</f>
        <v>0.81</v>
      </c>
      <c r="I11314" s="552">
        <f t="shared" si="176"/>
        <v>7241400</v>
      </c>
    </row>
    <row r="11315" spans="1:9">
      <c r="A11315" s="539">
        <v>11314</v>
      </c>
      <c r="B11315" s="540" t="s">
        <v>15866</v>
      </c>
      <c r="C11315" s="540" t="s">
        <v>16176</v>
      </c>
      <c r="D11315" s="540" t="s">
        <v>2756</v>
      </c>
      <c r="E11315" s="540" t="s">
        <v>16178</v>
      </c>
      <c r="F11315" s="556">
        <v>5130000</v>
      </c>
      <c r="G11315" s="541">
        <v>2023</v>
      </c>
      <c r="H11315" s="542">
        <f>VLOOKUP(G11315,[3]잔가율!$F$3:$G$33,2,FALSE)</f>
        <v>0.81</v>
      </c>
      <c r="I11315" s="552">
        <f t="shared" si="176"/>
        <v>4155300</v>
      </c>
    </row>
    <row r="11316" spans="1:9">
      <c r="A11316" s="539">
        <v>11315</v>
      </c>
      <c r="B11316" s="540" t="s">
        <v>15866</v>
      </c>
      <c r="C11316" s="540" t="s">
        <v>16176</v>
      </c>
      <c r="D11316" s="540" t="s">
        <v>2756</v>
      </c>
      <c r="E11316" s="540" t="s">
        <v>16179</v>
      </c>
      <c r="F11316" s="556">
        <v>5530000</v>
      </c>
      <c r="G11316" s="541">
        <v>2023</v>
      </c>
      <c r="H11316" s="542">
        <f>VLOOKUP(G11316,[3]잔가율!$F$3:$G$33,2,FALSE)</f>
        <v>0.81</v>
      </c>
      <c r="I11316" s="552">
        <f t="shared" si="176"/>
        <v>4479300</v>
      </c>
    </row>
    <row r="11317" spans="1:9">
      <c r="A11317" s="539">
        <v>11316</v>
      </c>
      <c r="B11317" s="540" t="s">
        <v>15866</v>
      </c>
      <c r="C11317" s="540" t="s">
        <v>16176</v>
      </c>
      <c r="D11317" s="540" t="s">
        <v>2756</v>
      </c>
      <c r="E11317" s="540" t="s">
        <v>16180</v>
      </c>
      <c r="F11317" s="556">
        <v>5400000</v>
      </c>
      <c r="G11317" s="541">
        <v>2023</v>
      </c>
      <c r="H11317" s="542">
        <f>VLOOKUP(G11317,[3]잔가율!$F$3:$G$33,2,FALSE)</f>
        <v>0.81</v>
      </c>
      <c r="I11317" s="552">
        <f t="shared" si="176"/>
        <v>4374000</v>
      </c>
    </row>
    <row r="11318" spans="1:9">
      <c r="A11318" s="539">
        <v>11317</v>
      </c>
      <c r="B11318" s="540" t="s">
        <v>15866</v>
      </c>
      <c r="C11318" s="540" t="s">
        <v>16176</v>
      </c>
      <c r="D11318" s="540" t="s">
        <v>2756</v>
      </c>
      <c r="E11318" s="540" t="s">
        <v>16181</v>
      </c>
      <c r="F11318" s="556">
        <v>6520000</v>
      </c>
      <c r="G11318" s="541">
        <v>2023</v>
      </c>
      <c r="H11318" s="542">
        <f>VLOOKUP(G11318,[3]잔가율!$F$3:$G$33,2,FALSE)</f>
        <v>0.81</v>
      </c>
      <c r="I11318" s="552">
        <f t="shared" si="176"/>
        <v>5281200</v>
      </c>
    </row>
    <row r="11319" spans="1:9">
      <c r="A11319" s="539">
        <v>11318</v>
      </c>
      <c r="B11319" s="540" t="s">
        <v>15866</v>
      </c>
      <c r="C11319" s="540" t="s">
        <v>16176</v>
      </c>
      <c r="D11319" s="540" t="s">
        <v>2756</v>
      </c>
      <c r="E11319" s="540" t="s">
        <v>16182</v>
      </c>
      <c r="F11319" s="556">
        <v>6140000</v>
      </c>
      <c r="G11319" s="541">
        <v>2023</v>
      </c>
      <c r="H11319" s="542">
        <f>VLOOKUP(G11319,[3]잔가율!$F$3:$G$33,2,FALSE)</f>
        <v>0.81</v>
      </c>
      <c r="I11319" s="552">
        <f t="shared" si="176"/>
        <v>4973400</v>
      </c>
    </row>
    <row r="11320" spans="1:9">
      <c r="A11320" s="539">
        <v>11319</v>
      </c>
      <c r="B11320" s="540" t="s">
        <v>15866</v>
      </c>
      <c r="C11320" s="540" t="s">
        <v>16176</v>
      </c>
      <c r="D11320" s="540" t="s">
        <v>2756</v>
      </c>
      <c r="E11320" s="540" t="s">
        <v>16183</v>
      </c>
      <c r="F11320" s="556">
        <v>6270000</v>
      </c>
      <c r="G11320" s="541">
        <v>2023</v>
      </c>
      <c r="H11320" s="542">
        <f>VLOOKUP(G11320,[3]잔가율!$F$3:$G$33,2,FALSE)</f>
        <v>0.81</v>
      </c>
      <c r="I11320" s="552">
        <f t="shared" si="176"/>
        <v>5078700</v>
      </c>
    </row>
    <row r="11321" spans="1:9">
      <c r="A11321" s="539">
        <v>11320</v>
      </c>
      <c r="B11321" s="540" t="s">
        <v>15866</v>
      </c>
      <c r="C11321" s="540" t="s">
        <v>16176</v>
      </c>
      <c r="D11321" s="540" t="s">
        <v>2756</v>
      </c>
      <c r="E11321" s="540" t="s">
        <v>16184</v>
      </c>
      <c r="F11321" s="556">
        <v>6690000</v>
      </c>
      <c r="G11321" s="541">
        <v>2023</v>
      </c>
      <c r="H11321" s="542">
        <f>VLOOKUP(G11321,[3]잔가율!$F$3:$G$33,2,FALSE)</f>
        <v>0.81</v>
      </c>
      <c r="I11321" s="552">
        <f t="shared" si="176"/>
        <v>5418900</v>
      </c>
    </row>
    <row r="11322" spans="1:9">
      <c r="A11322" s="539">
        <v>11321</v>
      </c>
      <c r="B11322" s="540" t="s">
        <v>15866</v>
      </c>
      <c r="C11322" s="540" t="s">
        <v>16176</v>
      </c>
      <c r="D11322" s="540" t="s">
        <v>2756</v>
      </c>
      <c r="E11322" s="540" t="s">
        <v>16185</v>
      </c>
      <c r="F11322" s="556">
        <v>5120000</v>
      </c>
      <c r="G11322" s="541">
        <v>2023</v>
      </c>
      <c r="H11322" s="542">
        <f>VLOOKUP(G11322,[3]잔가율!$F$3:$G$33,2,FALSE)</f>
        <v>0.81</v>
      </c>
      <c r="I11322" s="552">
        <f t="shared" si="176"/>
        <v>4147200</v>
      </c>
    </row>
    <row r="11323" spans="1:9">
      <c r="A11323" s="539">
        <v>11322</v>
      </c>
      <c r="B11323" s="540" t="s">
        <v>15866</v>
      </c>
      <c r="C11323" s="540" t="s">
        <v>16176</v>
      </c>
      <c r="D11323" s="540" t="s">
        <v>16186</v>
      </c>
      <c r="E11323" s="540" t="s">
        <v>16177</v>
      </c>
      <c r="F11323" s="556">
        <v>8720000</v>
      </c>
      <c r="G11323" s="541">
        <v>2023</v>
      </c>
      <c r="H11323" s="542">
        <f>VLOOKUP(G11323,[3]잔가율!$F$3:$G$33,2,FALSE)</f>
        <v>0.81</v>
      </c>
      <c r="I11323" s="552">
        <f t="shared" si="176"/>
        <v>7063200</v>
      </c>
    </row>
    <row r="11324" spans="1:9">
      <c r="A11324" s="539">
        <v>11323</v>
      </c>
      <c r="B11324" s="540" t="s">
        <v>15866</v>
      </c>
      <c r="C11324" s="540" t="s">
        <v>16176</v>
      </c>
      <c r="D11324" s="540" t="s">
        <v>16187</v>
      </c>
      <c r="E11324" s="540" t="s">
        <v>16177</v>
      </c>
      <c r="F11324" s="556">
        <v>9210000</v>
      </c>
      <c r="G11324" s="541">
        <v>2023</v>
      </c>
      <c r="H11324" s="542">
        <f>VLOOKUP(G11324,[3]잔가율!$F$3:$G$33,2,FALSE)</f>
        <v>0.81</v>
      </c>
      <c r="I11324" s="552">
        <f t="shared" si="176"/>
        <v>7460100</v>
      </c>
    </row>
    <row r="11325" spans="1:9">
      <c r="A11325" s="539">
        <v>11324</v>
      </c>
      <c r="B11325" s="540" t="s">
        <v>15866</v>
      </c>
      <c r="C11325" s="540" t="s">
        <v>16176</v>
      </c>
      <c r="D11325" s="540" t="s">
        <v>16188</v>
      </c>
      <c r="E11325" s="540" t="s">
        <v>16189</v>
      </c>
      <c r="F11325" s="556">
        <v>9400000</v>
      </c>
      <c r="G11325" s="541">
        <v>2023</v>
      </c>
      <c r="H11325" s="542">
        <f>VLOOKUP(G11325,[3]잔가율!$F$3:$G$33,2,FALSE)</f>
        <v>0.81</v>
      </c>
      <c r="I11325" s="552">
        <f t="shared" si="176"/>
        <v>7614000</v>
      </c>
    </row>
    <row r="11326" spans="1:9">
      <c r="A11326" s="539">
        <v>11325</v>
      </c>
      <c r="B11326" s="540" t="s">
        <v>15866</v>
      </c>
      <c r="C11326" s="540" t="s">
        <v>16190</v>
      </c>
      <c r="D11326" s="540" t="s">
        <v>16191</v>
      </c>
      <c r="E11326" s="540" t="s">
        <v>16192</v>
      </c>
      <c r="F11326" s="556">
        <v>81270000</v>
      </c>
      <c r="G11326" s="541">
        <v>2023</v>
      </c>
      <c r="H11326" s="542">
        <f>VLOOKUP(G11326,[3]잔가율!$F$3:$G$33,2,FALSE)</f>
        <v>0.81</v>
      </c>
      <c r="I11326" s="552">
        <f t="shared" si="176"/>
        <v>65828700</v>
      </c>
    </row>
    <row r="11327" spans="1:9">
      <c r="A11327" s="539">
        <v>11326</v>
      </c>
      <c r="B11327" s="540" t="s">
        <v>15866</v>
      </c>
      <c r="C11327" s="540" t="s">
        <v>12106</v>
      </c>
      <c r="D11327" s="540" t="s">
        <v>16193</v>
      </c>
      <c r="E11327" s="540" t="s">
        <v>16194</v>
      </c>
      <c r="F11327" s="556">
        <v>28900000</v>
      </c>
      <c r="G11327" s="541">
        <v>2023</v>
      </c>
      <c r="H11327" s="542">
        <f>VLOOKUP(G11327,[3]잔가율!$F$3:$G$33,2,FALSE)</f>
        <v>0.81</v>
      </c>
      <c r="I11327" s="552">
        <f t="shared" si="176"/>
        <v>23409000</v>
      </c>
    </row>
    <row r="11328" spans="1:9">
      <c r="A11328" s="539">
        <v>11327</v>
      </c>
      <c r="B11328" s="540" t="s">
        <v>15866</v>
      </c>
      <c r="C11328" s="540" t="s">
        <v>12106</v>
      </c>
      <c r="D11328" s="540" t="s">
        <v>16193</v>
      </c>
      <c r="E11328" s="540" t="s">
        <v>16195</v>
      </c>
      <c r="F11328" s="556">
        <v>32700000</v>
      </c>
      <c r="G11328" s="541">
        <v>2023</v>
      </c>
      <c r="H11328" s="542">
        <f>VLOOKUP(G11328,[3]잔가율!$F$3:$G$33,2,FALSE)</f>
        <v>0.81</v>
      </c>
      <c r="I11328" s="552">
        <f t="shared" si="176"/>
        <v>26487000</v>
      </c>
    </row>
    <row r="11329" spans="1:9">
      <c r="A11329" s="539">
        <v>11328</v>
      </c>
      <c r="B11329" s="540" t="s">
        <v>15866</v>
      </c>
      <c r="C11329" s="540" t="s">
        <v>16196</v>
      </c>
      <c r="D11329" s="540" t="s">
        <v>16193</v>
      </c>
      <c r="E11329" s="540" t="s">
        <v>16195</v>
      </c>
      <c r="F11329" s="556">
        <v>33890000</v>
      </c>
      <c r="G11329" s="541">
        <v>2023</v>
      </c>
      <c r="H11329" s="542">
        <f>VLOOKUP(G11329,[3]잔가율!$F$3:$G$33,2,FALSE)</f>
        <v>0.81</v>
      </c>
      <c r="I11329" s="552">
        <f t="shared" si="176"/>
        <v>27450900</v>
      </c>
    </row>
    <row r="11330" spans="1:9">
      <c r="A11330" s="539">
        <v>11329</v>
      </c>
      <c r="B11330" s="540" t="s">
        <v>15866</v>
      </c>
      <c r="C11330" s="540" t="s">
        <v>8440</v>
      </c>
      <c r="D11330" s="540" t="s">
        <v>16197</v>
      </c>
      <c r="E11330" s="540" t="s">
        <v>16198</v>
      </c>
      <c r="F11330" s="556">
        <v>90800000</v>
      </c>
      <c r="G11330" s="541">
        <v>2023</v>
      </c>
      <c r="H11330" s="542">
        <f>VLOOKUP(G11330,[3]잔가율!$F$3:$G$33,2,FALSE)</f>
        <v>0.81</v>
      </c>
      <c r="I11330" s="552">
        <f t="shared" ref="I11330:I11393" si="177">ROUNDDOWN(F11330*H11330,0)</f>
        <v>73548000</v>
      </c>
    </row>
    <row r="11331" spans="1:9">
      <c r="A11331" s="539">
        <v>11330</v>
      </c>
      <c r="B11331" s="540" t="s">
        <v>15866</v>
      </c>
      <c r="C11331" s="540" t="s">
        <v>12384</v>
      </c>
      <c r="D11331" s="540" t="s">
        <v>16199</v>
      </c>
      <c r="E11331" s="540" t="s">
        <v>16200</v>
      </c>
      <c r="F11331" s="556">
        <v>68880000</v>
      </c>
      <c r="G11331" s="541">
        <v>2023</v>
      </c>
      <c r="H11331" s="542">
        <f>VLOOKUP(G11331,[3]잔가율!$F$3:$G$33,2,FALSE)</f>
        <v>0.81</v>
      </c>
      <c r="I11331" s="552">
        <f t="shared" si="177"/>
        <v>55792800</v>
      </c>
    </row>
    <row r="11332" spans="1:9">
      <c r="A11332" s="539">
        <v>11331</v>
      </c>
      <c r="B11332" s="544" t="s">
        <v>15866</v>
      </c>
      <c r="C11332" s="544" t="s">
        <v>12384</v>
      </c>
      <c r="D11332" s="544" t="s">
        <v>16199</v>
      </c>
      <c r="E11332" s="544" t="s">
        <v>16201</v>
      </c>
      <c r="F11332" s="559">
        <v>72350000</v>
      </c>
      <c r="G11332" s="541">
        <v>2023</v>
      </c>
      <c r="H11332" s="542">
        <f>VLOOKUP(G11332,[3]잔가율!$F$3:$G$33,2,FALSE)</f>
        <v>0.81</v>
      </c>
      <c r="I11332" s="552">
        <f t="shared" si="177"/>
        <v>58603500</v>
      </c>
    </row>
    <row r="11333" spans="1:9">
      <c r="A11333" s="539">
        <v>11332</v>
      </c>
      <c r="B11333" s="540" t="s">
        <v>15866</v>
      </c>
      <c r="C11333" s="540" t="s">
        <v>12384</v>
      </c>
      <c r="D11333" s="540" t="s">
        <v>16199</v>
      </c>
      <c r="E11333" s="540" t="s">
        <v>16202</v>
      </c>
      <c r="F11333" s="556">
        <v>78100000</v>
      </c>
      <c r="G11333" s="541">
        <v>2023</v>
      </c>
      <c r="H11333" s="542">
        <f>VLOOKUP(G11333,[3]잔가율!$F$3:$G$33,2,FALSE)</f>
        <v>0.81</v>
      </c>
      <c r="I11333" s="552">
        <f t="shared" si="177"/>
        <v>63261000</v>
      </c>
    </row>
    <row r="11334" spans="1:9">
      <c r="A11334" s="539">
        <v>11333</v>
      </c>
      <c r="B11334" s="540" t="s">
        <v>15866</v>
      </c>
      <c r="C11334" s="540" t="s">
        <v>12384</v>
      </c>
      <c r="D11334" s="540" t="s">
        <v>16199</v>
      </c>
      <c r="E11334" s="540" t="s">
        <v>16203</v>
      </c>
      <c r="F11334" s="556">
        <v>77270000</v>
      </c>
      <c r="G11334" s="541">
        <v>2023</v>
      </c>
      <c r="H11334" s="542">
        <f>VLOOKUP(G11334,[3]잔가율!$F$3:$G$33,2,FALSE)</f>
        <v>0.81</v>
      </c>
      <c r="I11334" s="552">
        <f t="shared" si="177"/>
        <v>62588700</v>
      </c>
    </row>
    <row r="11335" spans="1:9">
      <c r="A11335" s="539">
        <v>11334</v>
      </c>
      <c r="B11335" s="540" t="s">
        <v>15866</v>
      </c>
      <c r="C11335" s="540" t="s">
        <v>12384</v>
      </c>
      <c r="D11335" s="540" t="s">
        <v>16199</v>
      </c>
      <c r="E11335" s="540" t="s">
        <v>16204</v>
      </c>
      <c r="F11335" s="556">
        <v>78450000</v>
      </c>
      <c r="G11335" s="541">
        <v>2023</v>
      </c>
      <c r="H11335" s="542">
        <f>VLOOKUP(G11335,[3]잔가율!$F$3:$G$33,2,FALSE)</f>
        <v>0.81</v>
      </c>
      <c r="I11335" s="552">
        <f t="shared" si="177"/>
        <v>63544500</v>
      </c>
    </row>
    <row r="11336" spans="1:9">
      <c r="A11336" s="539">
        <v>11335</v>
      </c>
      <c r="B11336" s="540" t="s">
        <v>15866</v>
      </c>
      <c r="C11336" s="540" t="s">
        <v>12384</v>
      </c>
      <c r="D11336" s="540" t="s">
        <v>16199</v>
      </c>
      <c r="E11336" s="540" t="s">
        <v>16205</v>
      </c>
      <c r="F11336" s="556">
        <v>79650000</v>
      </c>
      <c r="G11336" s="541">
        <v>2023</v>
      </c>
      <c r="H11336" s="542">
        <f>VLOOKUP(G11336,[3]잔가율!$F$3:$G$33,2,FALSE)</f>
        <v>0.81</v>
      </c>
      <c r="I11336" s="552">
        <f t="shared" si="177"/>
        <v>64516500</v>
      </c>
    </row>
    <row r="11337" spans="1:9">
      <c r="A11337" s="539">
        <v>11336</v>
      </c>
      <c r="B11337" s="540" t="s">
        <v>15866</v>
      </c>
      <c r="C11337" s="540" t="s">
        <v>12384</v>
      </c>
      <c r="D11337" s="540" t="s">
        <v>16199</v>
      </c>
      <c r="E11337" s="540" t="s">
        <v>16206</v>
      </c>
      <c r="F11337" s="556">
        <v>75920000</v>
      </c>
      <c r="G11337" s="541">
        <v>2023</v>
      </c>
      <c r="H11337" s="542">
        <f>VLOOKUP(G11337,[3]잔가율!$F$3:$G$33,2,FALSE)</f>
        <v>0.81</v>
      </c>
      <c r="I11337" s="552">
        <f t="shared" si="177"/>
        <v>61495200</v>
      </c>
    </row>
    <row r="11338" spans="1:9">
      <c r="A11338" s="539">
        <v>11337</v>
      </c>
      <c r="B11338" s="540" t="s">
        <v>15866</v>
      </c>
      <c r="C11338" s="540" t="s">
        <v>12384</v>
      </c>
      <c r="D11338" s="540" t="s">
        <v>16199</v>
      </c>
      <c r="E11338" s="540" t="s">
        <v>16207</v>
      </c>
      <c r="F11338" s="556">
        <v>103210000</v>
      </c>
      <c r="G11338" s="541">
        <v>2023</v>
      </c>
      <c r="H11338" s="542">
        <f>VLOOKUP(G11338,[3]잔가율!$F$3:$G$33,2,FALSE)</f>
        <v>0.81</v>
      </c>
      <c r="I11338" s="552">
        <f t="shared" si="177"/>
        <v>83600100</v>
      </c>
    </row>
    <row r="11339" spans="1:9">
      <c r="A11339" s="539">
        <v>11338</v>
      </c>
      <c r="B11339" s="540" t="s">
        <v>15866</v>
      </c>
      <c r="C11339" s="540" t="s">
        <v>12384</v>
      </c>
      <c r="D11339" s="540" t="s">
        <v>16199</v>
      </c>
      <c r="E11339" s="540" t="s">
        <v>16208</v>
      </c>
      <c r="F11339" s="556">
        <v>48580000</v>
      </c>
      <c r="G11339" s="541">
        <v>2023</v>
      </c>
      <c r="H11339" s="542">
        <f>VLOOKUP(G11339,[3]잔가율!$F$3:$G$33,2,FALSE)</f>
        <v>0.81</v>
      </c>
      <c r="I11339" s="552">
        <f t="shared" si="177"/>
        <v>39349800</v>
      </c>
    </row>
    <row r="11340" spans="1:9">
      <c r="A11340" s="539">
        <v>11339</v>
      </c>
      <c r="B11340" s="540" t="s">
        <v>15866</v>
      </c>
      <c r="C11340" s="540" t="s">
        <v>12384</v>
      </c>
      <c r="D11340" s="540" t="s">
        <v>16199</v>
      </c>
      <c r="E11340" s="540" t="s">
        <v>16209</v>
      </c>
      <c r="F11340" s="556">
        <v>56400000</v>
      </c>
      <c r="G11340" s="541">
        <v>2023</v>
      </c>
      <c r="H11340" s="542">
        <f>VLOOKUP(G11340,[3]잔가율!$F$3:$G$33,2,FALSE)</f>
        <v>0.81</v>
      </c>
      <c r="I11340" s="552">
        <f t="shared" si="177"/>
        <v>45684000</v>
      </c>
    </row>
    <row r="11341" spans="1:9">
      <c r="A11341" s="539">
        <v>11340</v>
      </c>
      <c r="B11341" s="540" t="s">
        <v>15866</v>
      </c>
      <c r="C11341" s="540" t="s">
        <v>12384</v>
      </c>
      <c r="D11341" s="540" t="s">
        <v>16199</v>
      </c>
      <c r="E11341" s="540" t="s">
        <v>16210</v>
      </c>
      <c r="F11341" s="556">
        <v>57190000</v>
      </c>
      <c r="G11341" s="541">
        <v>2023</v>
      </c>
      <c r="H11341" s="542">
        <f>VLOOKUP(G11341,[3]잔가율!$F$3:$G$33,2,FALSE)</f>
        <v>0.81</v>
      </c>
      <c r="I11341" s="552">
        <f t="shared" si="177"/>
        <v>46323900</v>
      </c>
    </row>
    <row r="11342" spans="1:9">
      <c r="A11342" s="539">
        <v>11341</v>
      </c>
      <c r="B11342" s="540" t="s">
        <v>15866</v>
      </c>
      <c r="C11342" s="540" t="s">
        <v>12384</v>
      </c>
      <c r="D11342" s="540" t="s">
        <v>16199</v>
      </c>
      <c r="E11342" s="540" t="s">
        <v>16211</v>
      </c>
      <c r="F11342" s="556">
        <v>57500000</v>
      </c>
      <c r="G11342" s="541">
        <v>2023</v>
      </c>
      <c r="H11342" s="542">
        <f>VLOOKUP(G11342,[3]잔가율!$F$3:$G$33,2,FALSE)</f>
        <v>0.81</v>
      </c>
      <c r="I11342" s="552">
        <f t="shared" si="177"/>
        <v>46575000</v>
      </c>
    </row>
    <row r="11343" spans="1:9">
      <c r="A11343" s="539">
        <v>11342</v>
      </c>
      <c r="B11343" s="540" t="s">
        <v>15866</v>
      </c>
      <c r="C11343" s="540" t="s">
        <v>12384</v>
      </c>
      <c r="D11343" s="540" t="s">
        <v>16199</v>
      </c>
      <c r="E11343" s="540" t="s">
        <v>16212</v>
      </c>
      <c r="F11343" s="556">
        <v>57090000</v>
      </c>
      <c r="G11343" s="541">
        <v>2023</v>
      </c>
      <c r="H11343" s="542">
        <f>VLOOKUP(G11343,[3]잔가율!$F$3:$G$33,2,FALSE)</f>
        <v>0.81</v>
      </c>
      <c r="I11343" s="552">
        <f t="shared" si="177"/>
        <v>46242900</v>
      </c>
    </row>
    <row r="11344" spans="1:9">
      <c r="A11344" s="539">
        <v>11343</v>
      </c>
      <c r="B11344" s="540" t="s">
        <v>15866</v>
      </c>
      <c r="C11344" s="540" t="s">
        <v>12384</v>
      </c>
      <c r="D11344" s="540" t="s">
        <v>16199</v>
      </c>
      <c r="E11344" s="540" t="s">
        <v>16213</v>
      </c>
      <c r="F11344" s="556">
        <v>57480000</v>
      </c>
      <c r="G11344" s="541">
        <v>2023</v>
      </c>
      <c r="H11344" s="542">
        <f>VLOOKUP(G11344,[3]잔가율!$F$3:$G$33,2,FALSE)</f>
        <v>0.81</v>
      </c>
      <c r="I11344" s="552">
        <f t="shared" si="177"/>
        <v>46558800</v>
      </c>
    </row>
    <row r="11345" spans="1:9">
      <c r="A11345" s="539">
        <v>11344</v>
      </c>
      <c r="B11345" s="540" t="s">
        <v>15866</v>
      </c>
      <c r="C11345" s="540" t="s">
        <v>12384</v>
      </c>
      <c r="D11345" s="540" t="s">
        <v>16199</v>
      </c>
      <c r="E11345" s="540" t="s">
        <v>16214</v>
      </c>
      <c r="F11345" s="556">
        <v>57840000</v>
      </c>
      <c r="G11345" s="541">
        <v>2023</v>
      </c>
      <c r="H11345" s="542">
        <f>VLOOKUP(G11345,[3]잔가율!$F$3:$G$33,2,FALSE)</f>
        <v>0.81</v>
      </c>
      <c r="I11345" s="552">
        <f t="shared" si="177"/>
        <v>46850400</v>
      </c>
    </row>
    <row r="11346" spans="1:9">
      <c r="A11346" s="539">
        <v>11345</v>
      </c>
      <c r="B11346" s="414" t="s">
        <v>15866</v>
      </c>
      <c r="C11346" s="414" t="s">
        <v>12384</v>
      </c>
      <c r="D11346" s="414" t="s">
        <v>16199</v>
      </c>
      <c r="E11346" s="414" t="s">
        <v>16215</v>
      </c>
      <c r="F11346" s="564">
        <v>58700000</v>
      </c>
      <c r="G11346" s="541">
        <v>2023</v>
      </c>
      <c r="H11346" s="542">
        <f>VLOOKUP(G11346,[3]잔가율!$F$3:$G$33,2,FALSE)</f>
        <v>0.81</v>
      </c>
      <c r="I11346" s="552">
        <f t="shared" si="177"/>
        <v>47547000</v>
      </c>
    </row>
    <row r="11347" spans="1:9">
      <c r="A11347" s="539">
        <v>11346</v>
      </c>
      <c r="B11347" s="540" t="s">
        <v>15866</v>
      </c>
      <c r="C11347" s="540" t="s">
        <v>12384</v>
      </c>
      <c r="D11347" s="540" t="s">
        <v>16199</v>
      </c>
      <c r="E11347" s="540" t="s">
        <v>16216</v>
      </c>
      <c r="F11347" s="556">
        <v>48050000</v>
      </c>
      <c r="G11347" s="541">
        <v>2023</v>
      </c>
      <c r="H11347" s="542">
        <f>VLOOKUP(G11347,[3]잔가율!$F$3:$G$33,2,FALSE)</f>
        <v>0.81</v>
      </c>
      <c r="I11347" s="552">
        <f t="shared" si="177"/>
        <v>38920500</v>
      </c>
    </row>
    <row r="11348" spans="1:9">
      <c r="A11348" s="539">
        <v>11347</v>
      </c>
      <c r="B11348" s="540" t="s">
        <v>15866</v>
      </c>
      <c r="C11348" s="540" t="s">
        <v>12384</v>
      </c>
      <c r="D11348" s="540" t="s">
        <v>16199</v>
      </c>
      <c r="E11348" s="540" t="s">
        <v>16217</v>
      </c>
      <c r="F11348" s="556">
        <v>65180000</v>
      </c>
      <c r="G11348" s="541">
        <v>2023</v>
      </c>
      <c r="H11348" s="542">
        <f>VLOOKUP(G11348,[3]잔가율!$F$3:$G$33,2,FALSE)</f>
        <v>0.81</v>
      </c>
      <c r="I11348" s="552">
        <f t="shared" si="177"/>
        <v>52795800</v>
      </c>
    </row>
    <row r="11349" spans="1:9">
      <c r="A11349" s="539">
        <v>11348</v>
      </c>
      <c r="B11349" s="540" t="s">
        <v>15866</v>
      </c>
      <c r="C11349" s="540" t="s">
        <v>12384</v>
      </c>
      <c r="D11349" s="540" t="s">
        <v>16199</v>
      </c>
      <c r="E11349" s="540" t="s">
        <v>16218</v>
      </c>
      <c r="F11349" s="556">
        <v>46550000</v>
      </c>
      <c r="G11349" s="541">
        <v>2023</v>
      </c>
      <c r="H11349" s="542">
        <f>VLOOKUP(G11349,[3]잔가율!$F$3:$G$33,2,FALSE)</f>
        <v>0.81</v>
      </c>
      <c r="I11349" s="552">
        <f t="shared" si="177"/>
        <v>37705500</v>
      </c>
    </row>
    <row r="11350" spans="1:9">
      <c r="A11350" s="539">
        <v>11349</v>
      </c>
      <c r="B11350" s="540" t="s">
        <v>15866</v>
      </c>
      <c r="C11350" s="540" t="s">
        <v>12384</v>
      </c>
      <c r="D11350" s="540" t="s">
        <v>16199</v>
      </c>
      <c r="E11350" s="540" t="s">
        <v>16219</v>
      </c>
      <c r="F11350" s="556">
        <v>59360000</v>
      </c>
      <c r="G11350" s="541">
        <v>2023</v>
      </c>
      <c r="H11350" s="542">
        <f>VLOOKUP(G11350,[3]잔가율!$F$3:$G$33,2,FALSE)</f>
        <v>0.81</v>
      </c>
      <c r="I11350" s="552">
        <f t="shared" si="177"/>
        <v>48081600</v>
      </c>
    </row>
    <row r="11351" spans="1:9">
      <c r="A11351" s="539">
        <v>11350</v>
      </c>
      <c r="B11351" s="540" t="s">
        <v>15866</v>
      </c>
      <c r="C11351" s="540" t="s">
        <v>12384</v>
      </c>
      <c r="D11351" s="540" t="s">
        <v>16199</v>
      </c>
      <c r="E11351" s="540" t="s">
        <v>16220</v>
      </c>
      <c r="F11351" s="556">
        <v>63420000</v>
      </c>
      <c r="G11351" s="541">
        <v>2023</v>
      </c>
      <c r="H11351" s="542">
        <f>VLOOKUP(G11351,[3]잔가율!$F$3:$G$33,2,FALSE)</f>
        <v>0.81</v>
      </c>
      <c r="I11351" s="552">
        <f t="shared" si="177"/>
        <v>51370200</v>
      </c>
    </row>
    <row r="11352" spans="1:9">
      <c r="A11352" s="539">
        <v>11351</v>
      </c>
      <c r="B11352" s="540" t="s">
        <v>15866</v>
      </c>
      <c r="C11352" s="540" t="s">
        <v>12384</v>
      </c>
      <c r="D11352" s="540" t="s">
        <v>16199</v>
      </c>
      <c r="E11352" s="540" t="s">
        <v>16221</v>
      </c>
      <c r="F11352" s="556">
        <v>60220000</v>
      </c>
      <c r="G11352" s="541">
        <v>2023</v>
      </c>
      <c r="H11352" s="542">
        <f>VLOOKUP(G11352,[3]잔가율!$F$3:$G$33,2,FALSE)</f>
        <v>0.81</v>
      </c>
      <c r="I11352" s="552">
        <f t="shared" si="177"/>
        <v>48778200</v>
      </c>
    </row>
    <row r="11353" spans="1:9">
      <c r="A11353" s="539">
        <v>11352</v>
      </c>
      <c r="B11353" s="540" t="s">
        <v>15866</v>
      </c>
      <c r="C11353" s="540" t="s">
        <v>12384</v>
      </c>
      <c r="D11353" s="540" t="s">
        <v>16199</v>
      </c>
      <c r="E11353" s="540" t="s">
        <v>16222</v>
      </c>
      <c r="F11353" s="556">
        <v>43920000</v>
      </c>
      <c r="G11353" s="541">
        <v>2023</v>
      </c>
      <c r="H11353" s="542">
        <f>VLOOKUP(G11353,[3]잔가율!$F$3:$G$33,2,FALSE)</f>
        <v>0.81</v>
      </c>
      <c r="I11353" s="552">
        <f t="shared" si="177"/>
        <v>35575200</v>
      </c>
    </row>
    <row r="11354" spans="1:9">
      <c r="A11354" s="539">
        <v>11353</v>
      </c>
      <c r="B11354" s="540" t="s">
        <v>15866</v>
      </c>
      <c r="C11354" s="540" t="s">
        <v>12384</v>
      </c>
      <c r="D11354" s="540" t="s">
        <v>16199</v>
      </c>
      <c r="E11354" s="540" t="s">
        <v>16223</v>
      </c>
      <c r="F11354" s="556">
        <v>49890000</v>
      </c>
      <c r="G11354" s="541">
        <v>2023</v>
      </c>
      <c r="H11354" s="542">
        <f>VLOOKUP(G11354,[3]잔가율!$F$3:$G$33,2,FALSE)</f>
        <v>0.81</v>
      </c>
      <c r="I11354" s="552">
        <f t="shared" si="177"/>
        <v>40410900</v>
      </c>
    </row>
    <row r="11355" spans="1:9">
      <c r="A11355" s="539">
        <v>11354</v>
      </c>
      <c r="B11355" s="540" t="s">
        <v>15866</v>
      </c>
      <c r="C11355" s="540" t="s">
        <v>12384</v>
      </c>
      <c r="D11355" s="540" t="s">
        <v>16199</v>
      </c>
      <c r="E11355" s="540" t="s">
        <v>16224</v>
      </c>
      <c r="F11355" s="556">
        <v>53800000</v>
      </c>
      <c r="G11355" s="541">
        <v>2023</v>
      </c>
      <c r="H11355" s="542">
        <f>VLOOKUP(G11355,[3]잔가율!$F$3:$G$33,2,FALSE)</f>
        <v>0.81</v>
      </c>
      <c r="I11355" s="552">
        <f t="shared" si="177"/>
        <v>43578000</v>
      </c>
    </row>
    <row r="11356" spans="1:9">
      <c r="A11356" s="539">
        <v>11355</v>
      </c>
      <c r="B11356" s="540" t="s">
        <v>15866</v>
      </c>
      <c r="C11356" s="540" t="s">
        <v>12384</v>
      </c>
      <c r="D11356" s="540" t="s">
        <v>16199</v>
      </c>
      <c r="E11356" s="540" t="s">
        <v>16225</v>
      </c>
      <c r="F11356" s="556">
        <v>67850000</v>
      </c>
      <c r="G11356" s="541">
        <v>2023</v>
      </c>
      <c r="H11356" s="542">
        <f>VLOOKUP(G11356,[3]잔가율!$F$3:$G$33,2,FALSE)</f>
        <v>0.81</v>
      </c>
      <c r="I11356" s="552">
        <f t="shared" si="177"/>
        <v>54958500</v>
      </c>
    </row>
    <row r="11357" spans="1:9">
      <c r="A11357" s="539">
        <v>11356</v>
      </c>
      <c r="B11357" s="540" t="s">
        <v>15866</v>
      </c>
      <c r="C11357" s="540" t="s">
        <v>12384</v>
      </c>
      <c r="D11357" s="540" t="s">
        <v>16199</v>
      </c>
      <c r="E11357" s="540" t="s">
        <v>16226</v>
      </c>
      <c r="F11357" s="556">
        <v>64670000</v>
      </c>
      <c r="G11357" s="541">
        <v>2023</v>
      </c>
      <c r="H11357" s="542">
        <f>VLOOKUP(G11357,[3]잔가율!$F$3:$G$33,2,FALSE)</f>
        <v>0.81</v>
      </c>
      <c r="I11357" s="552">
        <f t="shared" si="177"/>
        <v>52382700</v>
      </c>
    </row>
    <row r="11358" spans="1:9">
      <c r="A11358" s="539">
        <v>11357</v>
      </c>
      <c r="B11358" s="540" t="s">
        <v>15866</v>
      </c>
      <c r="C11358" s="540" t="s">
        <v>12384</v>
      </c>
      <c r="D11358" s="540" t="s">
        <v>16199</v>
      </c>
      <c r="E11358" s="540" t="s">
        <v>16227</v>
      </c>
      <c r="F11358" s="556">
        <v>71660000</v>
      </c>
      <c r="G11358" s="541">
        <v>2023</v>
      </c>
      <c r="H11358" s="542">
        <f>VLOOKUP(G11358,[3]잔가율!$F$3:$G$33,2,FALSE)</f>
        <v>0.81</v>
      </c>
      <c r="I11358" s="552">
        <f t="shared" si="177"/>
        <v>58044600</v>
      </c>
    </row>
    <row r="11359" spans="1:9">
      <c r="A11359" s="539">
        <v>11358</v>
      </c>
      <c r="B11359" s="540" t="s">
        <v>15866</v>
      </c>
      <c r="C11359" s="540" t="s">
        <v>12384</v>
      </c>
      <c r="D11359" s="540" t="s">
        <v>16199</v>
      </c>
      <c r="E11359" s="540" t="s">
        <v>16228</v>
      </c>
      <c r="F11359" s="556">
        <v>67500000</v>
      </c>
      <c r="G11359" s="541">
        <v>2023</v>
      </c>
      <c r="H11359" s="542">
        <f>VLOOKUP(G11359,[3]잔가율!$F$3:$G$33,2,FALSE)</f>
        <v>0.81</v>
      </c>
      <c r="I11359" s="552">
        <f t="shared" si="177"/>
        <v>54675000</v>
      </c>
    </row>
    <row r="11360" spans="1:9">
      <c r="A11360" s="539">
        <v>11359</v>
      </c>
      <c r="B11360" s="540" t="s">
        <v>15866</v>
      </c>
      <c r="C11360" s="540" t="s">
        <v>12384</v>
      </c>
      <c r="D11360" s="540" t="s">
        <v>16199</v>
      </c>
      <c r="E11360" s="540" t="s">
        <v>16229</v>
      </c>
      <c r="F11360" s="556">
        <v>50590000</v>
      </c>
      <c r="G11360" s="541">
        <v>2023</v>
      </c>
      <c r="H11360" s="542">
        <f>VLOOKUP(G11360,[3]잔가율!$F$3:$G$33,2,FALSE)</f>
        <v>0.81</v>
      </c>
      <c r="I11360" s="552">
        <f t="shared" si="177"/>
        <v>40977900</v>
      </c>
    </row>
    <row r="11361" spans="1:9">
      <c r="A11361" s="539">
        <v>11360</v>
      </c>
      <c r="B11361" s="540" t="s">
        <v>15866</v>
      </c>
      <c r="C11361" s="540" t="s">
        <v>12384</v>
      </c>
      <c r="D11361" s="540" t="s">
        <v>16199</v>
      </c>
      <c r="E11361" s="540" t="s">
        <v>16230</v>
      </c>
      <c r="F11361" s="556">
        <v>58370000</v>
      </c>
      <c r="G11361" s="541">
        <v>2023</v>
      </c>
      <c r="H11361" s="542">
        <f>VLOOKUP(G11361,[3]잔가율!$F$3:$G$33,2,FALSE)</f>
        <v>0.81</v>
      </c>
      <c r="I11361" s="552">
        <f t="shared" si="177"/>
        <v>47279700</v>
      </c>
    </row>
    <row r="11362" spans="1:9">
      <c r="A11362" s="539">
        <v>11361</v>
      </c>
      <c r="B11362" s="540" t="s">
        <v>15866</v>
      </c>
      <c r="C11362" s="540" t="s">
        <v>12384</v>
      </c>
      <c r="D11362" s="540" t="s">
        <v>16199</v>
      </c>
      <c r="E11362" s="540" t="s">
        <v>16231</v>
      </c>
      <c r="F11362" s="556">
        <v>69820000</v>
      </c>
      <c r="G11362" s="541">
        <v>2023</v>
      </c>
      <c r="H11362" s="542">
        <f>VLOOKUP(G11362,[3]잔가율!$F$3:$G$33,2,FALSE)</f>
        <v>0.81</v>
      </c>
      <c r="I11362" s="552">
        <f t="shared" si="177"/>
        <v>56554200</v>
      </c>
    </row>
    <row r="11363" spans="1:9">
      <c r="A11363" s="539">
        <v>11362</v>
      </c>
      <c r="B11363" s="540" t="s">
        <v>15866</v>
      </c>
      <c r="C11363" s="540" t="s">
        <v>12384</v>
      </c>
      <c r="D11363" s="540" t="s">
        <v>16199</v>
      </c>
      <c r="E11363" s="540" t="s">
        <v>16232</v>
      </c>
      <c r="F11363" s="556">
        <v>68550000</v>
      </c>
      <c r="G11363" s="541">
        <v>2023</v>
      </c>
      <c r="H11363" s="542">
        <f>VLOOKUP(G11363,[3]잔가율!$F$3:$G$33,2,FALSE)</f>
        <v>0.81</v>
      </c>
      <c r="I11363" s="552">
        <f t="shared" si="177"/>
        <v>55525500</v>
      </c>
    </row>
    <row r="11364" spans="1:9">
      <c r="A11364" s="539">
        <v>11363</v>
      </c>
      <c r="B11364" s="540" t="s">
        <v>15866</v>
      </c>
      <c r="C11364" s="540" t="s">
        <v>12384</v>
      </c>
      <c r="D11364" s="540" t="s">
        <v>16199</v>
      </c>
      <c r="E11364" s="540" t="s">
        <v>16233</v>
      </c>
      <c r="F11364" s="556">
        <v>54540000</v>
      </c>
      <c r="G11364" s="541">
        <v>2023</v>
      </c>
      <c r="H11364" s="542">
        <f>VLOOKUP(G11364,[3]잔가율!$F$3:$G$33,2,FALSE)</f>
        <v>0.81</v>
      </c>
      <c r="I11364" s="552">
        <f t="shared" si="177"/>
        <v>44177400</v>
      </c>
    </row>
    <row r="11365" spans="1:9">
      <c r="A11365" s="539">
        <v>11364</v>
      </c>
      <c r="B11365" s="540" t="s">
        <v>15866</v>
      </c>
      <c r="C11365" s="540" t="s">
        <v>12384</v>
      </c>
      <c r="D11365" s="540" t="s">
        <v>16199</v>
      </c>
      <c r="E11365" s="540" t="s">
        <v>16234</v>
      </c>
      <c r="F11365" s="556">
        <v>67470000</v>
      </c>
      <c r="G11365" s="541">
        <v>2023</v>
      </c>
      <c r="H11365" s="542">
        <f>VLOOKUP(G11365,[3]잔가율!$F$3:$G$33,2,FALSE)</f>
        <v>0.81</v>
      </c>
      <c r="I11365" s="552">
        <f t="shared" si="177"/>
        <v>54650700</v>
      </c>
    </row>
    <row r="11366" spans="1:9">
      <c r="A11366" s="539">
        <v>11365</v>
      </c>
      <c r="B11366" s="540" t="s">
        <v>15866</v>
      </c>
      <c r="C11366" s="540" t="s">
        <v>12384</v>
      </c>
      <c r="D11366" s="540" t="s">
        <v>16199</v>
      </c>
      <c r="E11366" s="540" t="s">
        <v>16235</v>
      </c>
      <c r="F11366" s="556">
        <v>64550000</v>
      </c>
      <c r="G11366" s="541">
        <v>2023</v>
      </c>
      <c r="H11366" s="542">
        <f>VLOOKUP(G11366,[3]잔가율!$F$3:$G$33,2,FALSE)</f>
        <v>0.81</v>
      </c>
      <c r="I11366" s="552">
        <f t="shared" si="177"/>
        <v>52285500</v>
      </c>
    </row>
    <row r="11367" spans="1:9">
      <c r="A11367" s="539">
        <v>11366</v>
      </c>
      <c r="B11367" s="540" t="s">
        <v>15866</v>
      </c>
      <c r="C11367" s="540" t="s">
        <v>12384</v>
      </c>
      <c r="D11367" s="540" t="s">
        <v>16199</v>
      </c>
      <c r="E11367" s="540" t="s">
        <v>16236</v>
      </c>
      <c r="F11367" s="556">
        <v>52220000</v>
      </c>
      <c r="G11367" s="541">
        <v>2023</v>
      </c>
      <c r="H11367" s="542">
        <f>VLOOKUP(G11367,[3]잔가율!$F$3:$G$33,2,FALSE)</f>
        <v>0.81</v>
      </c>
      <c r="I11367" s="552">
        <f t="shared" si="177"/>
        <v>42298200</v>
      </c>
    </row>
    <row r="11368" spans="1:9">
      <c r="A11368" s="539">
        <v>11367</v>
      </c>
      <c r="B11368" s="540" t="s">
        <v>15866</v>
      </c>
      <c r="C11368" s="540" t="s">
        <v>12384</v>
      </c>
      <c r="D11368" s="540" t="s">
        <v>16199</v>
      </c>
      <c r="E11368" s="540" t="s">
        <v>16237</v>
      </c>
      <c r="F11368" s="556">
        <v>58340000</v>
      </c>
      <c r="G11368" s="541">
        <v>2023</v>
      </c>
      <c r="H11368" s="542">
        <f>VLOOKUP(G11368,[3]잔가율!$F$3:$G$33,2,FALSE)</f>
        <v>0.81</v>
      </c>
      <c r="I11368" s="552">
        <f t="shared" si="177"/>
        <v>47255400</v>
      </c>
    </row>
    <row r="11369" spans="1:9">
      <c r="A11369" s="539">
        <v>11368</v>
      </c>
      <c r="B11369" s="540" t="s">
        <v>15866</v>
      </c>
      <c r="C11369" s="540" t="s">
        <v>12384</v>
      </c>
      <c r="D11369" s="540" t="s">
        <v>16199</v>
      </c>
      <c r="E11369" s="540" t="s">
        <v>16238</v>
      </c>
      <c r="F11369" s="556">
        <v>70120000</v>
      </c>
      <c r="G11369" s="541">
        <v>2023</v>
      </c>
      <c r="H11369" s="542">
        <f>VLOOKUP(G11369,[3]잔가율!$F$3:$G$33,2,FALSE)</f>
        <v>0.81</v>
      </c>
      <c r="I11369" s="552">
        <f t="shared" si="177"/>
        <v>56797200</v>
      </c>
    </row>
    <row r="11370" spans="1:9">
      <c r="A11370" s="539">
        <v>11369</v>
      </c>
      <c r="B11370" s="540" t="s">
        <v>15866</v>
      </c>
      <c r="C11370" s="540" t="s">
        <v>12384</v>
      </c>
      <c r="D11370" s="540" t="s">
        <v>16199</v>
      </c>
      <c r="E11370" s="540" t="s">
        <v>16239</v>
      </c>
      <c r="F11370" s="556">
        <v>68550000</v>
      </c>
      <c r="G11370" s="541">
        <v>2023</v>
      </c>
      <c r="H11370" s="542">
        <f>VLOOKUP(G11370,[3]잔가율!$F$3:$G$33,2,FALSE)</f>
        <v>0.81</v>
      </c>
      <c r="I11370" s="552">
        <f t="shared" si="177"/>
        <v>55525500</v>
      </c>
    </row>
    <row r="11371" spans="1:9">
      <c r="A11371" s="539">
        <v>11370</v>
      </c>
      <c r="B11371" s="540" t="s">
        <v>15866</v>
      </c>
      <c r="C11371" s="540" t="s">
        <v>12384</v>
      </c>
      <c r="D11371" s="540" t="s">
        <v>16199</v>
      </c>
      <c r="E11371" s="540" t="s">
        <v>16240</v>
      </c>
      <c r="F11371" s="556">
        <v>52060000</v>
      </c>
      <c r="G11371" s="541">
        <v>2023</v>
      </c>
      <c r="H11371" s="542">
        <f>VLOOKUP(G11371,[3]잔가율!$F$3:$G$33,2,FALSE)</f>
        <v>0.81</v>
      </c>
      <c r="I11371" s="552">
        <f t="shared" si="177"/>
        <v>42168600</v>
      </c>
    </row>
    <row r="11372" spans="1:9">
      <c r="A11372" s="539">
        <v>11371</v>
      </c>
      <c r="B11372" s="540" t="s">
        <v>15866</v>
      </c>
      <c r="C11372" s="540" t="s">
        <v>12384</v>
      </c>
      <c r="D11372" s="540" t="s">
        <v>16199</v>
      </c>
      <c r="E11372" s="540" t="s">
        <v>16241</v>
      </c>
      <c r="F11372" s="556">
        <v>66820000</v>
      </c>
      <c r="G11372" s="541">
        <v>2023</v>
      </c>
      <c r="H11372" s="542">
        <f>VLOOKUP(G11372,[3]잔가율!$F$3:$G$33,2,FALSE)</f>
        <v>0.81</v>
      </c>
      <c r="I11372" s="552">
        <f t="shared" si="177"/>
        <v>54124200</v>
      </c>
    </row>
    <row r="11373" spans="1:9">
      <c r="A11373" s="539">
        <v>11372</v>
      </c>
      <c r="B11373" s="540" t="s">
        <v>15866</v>
      </c>
      <c r="C11373" s="540" t="s">
        <v>12384</v>
      </c>
      <c r="D11373" s="540" t="s">
        <v>16199</v>
      </c>
      <c r="E11373" s="540" t="s">
        <v>16242</v>
      </c>
      <c r="F11373" s="556">
        <v>51770000</v>
      </c>
      <c r="G11373" s="541">
        <v>2023</v>
      </c>
      <c r="H11373" s="542">
        <f>VLOOKUP(G11373,[3]잔가율!$F$3:$G$33,2,FALSE)</f>
        <v>0.81</v>
      </c>
      <c r="I11373" s="552">
        <f t="shared" si="177"/>
        <v>41933700</v>
      </c>
    </row>
    <row r="11374" spans="1:9">
      <c r="A11374" s="539">
        <v>11373</v>
      </c>
      <c r="B11374" s="540" t="s">
        <v>15866</v>
      </c>
      <c r="C11374" s="540" t="s">
        <v>12384</v>
      </c>
      <c r="D11374" s="540" t="s">
        <v>16199</v>
      </c>
      <c r="E11374" s="540" t="s">
        <v>16243</v>
      </c>
      <c r="F11374" s="556">
        <v>56870000</v>
      </c>
      <c r="G11374" s="541">
        <v>2023</v>
      </c>
      <c r="H11374" s="542">
        <f>VLOOKUP(G11374,[3]잔가율!$F$3:$G$33,2,FALSE)</f>
        <v>0.81</v>
      </c>
      <c r="I11374" s="552">
        <f t="shared" si="177"/>
        <v>46064700</v>
      </c>
    </row>
    <row r="11375" spans="1:9">
      <c r="A11375" s="539">
        <v>11374</v>
      </c>
      <c r="B11375" s="540" t="s">
        <v>15866</v>
      </c>
      <c r="C11375" s="540" t="s">
        <v>12384</v>
      </c>
      <c r="D11375" s="540" t="s">
        <v>16199</v>
      </c>
      <c r="E11375" s="540" t="s">
        <v>16244</v>
      </c>
      <c r="F11375" s="556">
        <v>72560000</v>
      </c>
      <c r="G11375" s="541">
        <v>2023</v>
      </c>
      <c r="H11375" s="542">
        <f>VLOOKUP(G11375,[3]잔가율!$F$3:$G$33,2,FALSE)</f>
        <v>0.81</v>
      </c>
      <c r="I11375" s="552">
        <f t="shared" si="177"/>
        <v>58773600</v>
      </c>
    </row>
    <row r="11376" spans="1:9">
      <c r="A11376" s="539">
        <v>11375</v>
      </c>
      <c r="B11376" s="540" t="s">
        <v>15866</v>
      </c>
      <c r="C11376" s="540" t="s">
        <v>12384</v>
      </c>
      <c r="D11376" s="540" t="s">
        <v>16199</v>
      </c>
      <c r="E11376" s="540" t="s">
        <v>16245</v>
      </c>
      <c r="F11376" s="556">
        <v>67980000</v>
      </c>
      <c r="G11376" s="541">
        <v>2023</v>
      </c>
      <c r="H11376" s="542">
        <f>VLOOKUP(G11376,[3]잔가율!$F$3:$G$33,2,FALSE)</f>
        <v>0.81</v>
      </c>
      <c r="I11376" s="552">
        <f t="shared" si="177"/>
        <v>55063800</v>
      </c>
    </row>
    <row r="11377" spans="1:9">
      <c r="A11377" s="539">
        <v>11376</v>
      </c>
      <c r="B11377" s="540" t="s">
        <v>15866</v>
      </c>
      <c r="C11377" s="540" t="s">
        <v>12384</v>
      </c>
      <c r="D11377" s="540" t="s">
        <v>16199</v>
      </c>
      <c r="E11377" s="540" t="s">
        <v>16246</v>
      </c>
      <c r="F11377" s="556">
        <v>55200000</v>
      </c>
      <c r="G11377" s="541">
        <v>2023</v>
      </c>
      <c r="H11377" s="542">
        <f>VLOOKUP(G11377,[3]잔가율!$F$3:$G$33,2,FALSE)</f>
        <v>0.81</v>
      </c>
      <c r="I11377" s="552">
        <f t="shared" si="177"/>
        <v>44712000</v>
      </c>
    </row>
    <row r="11378" spans="1:9">
      <c r="A11378" s="539">
        <v>11377</v>
      </c>
      <c r="B11378" s="540" t="s">
        <v>15866</v>
      </c>
      <c r="C11378" s="540" t="s">
        <v>12384</v>
      </c>
      <c r="D11378" s="540" t="s">
        <v>16199</v>
      </c>
      <c r="E11378" s="540" t="s">
        <v>16247</v>
      </c>
      <c r="F11378" s="556">
        <v>68960000</v>
      </c>
      <c r="G11378" s="541">
        <v>2023</v>
      </c>
      <c r="H11378" s="542">
        <f>VLOOKUP(G11378,[3]잔가율!$F$3:$G$33,2,FALSE)</f>
        <v>0.81</v>
      </c>
      <c r="I11378" s="552">
        <f t="shared" si="177"/>
        <v>55857600</v>
      </c>
    </row>
    <row r="11379" spans="1:9">
      <c r="A11379" s="539">
        <v>11378</v>
      </c>
      <c r="B11379" s="540" t="s">
        <v>15866</v>
      </c>
      <c r="C11379" s="540" t="s">
        <v>12384</v>
      </c>
      <c r="D11379" s="540" t="s">
        <v>16199</v>
      </c>
      <c r="E11379" s="540" t="s">
        <v>16248</v>
      </c>
      <c r="F11379" s="556">
        <v>64100000</v>
      </c>
      <c r="G11379" s="541">
        <v>2023</v>
      </c>
      <c r="H11379" s="542">
        <f>VLOOKUP(G11379,[3]잔가율!$F$3:$G$33,2,FALSE)</f>
        <v>0.81</v>
      </c>
      <c r="I11379" s="552">
        <f t="shared" si="177"/>
        <v>51921000</v>
      </c>
    </row>
    <row r="11380" spans="1:9">
      <c r="A11380" s="539">
        <v>11379</v>
      </c>
      <c r="B11380" s="540" t="s">
        <v>15866</v>
      </c>
      <c r="C11380" s="540" t="s">
        <v>12384</v>
      </c>
      <c r="D11380" s="540" t="s">
        <v>16199</v>
      </c>
      <c r="E11380" s="540" t="s">
        <v>16249</v>
      </c>
      <c r="F11380" s="556">
        <v>52750000</v>
      </c>
      <c r="G11380" s="541">
        <v>2023</v>
      </c>
      <c r="H11380" s="542">
        <f>VLOOKUP(G11380,[3]잔가율!$F$3:$G$33,2,FALSE)</f>
        <v>0.81</v>
      </c>
      <c r="I11380" s="552">
        <f t="shared" si="177"/>
        <v>42727500</v>
      </c>
    </row>
    <row r="11381" spans="1:9">
      <c r="A11381" s="539">
        <v>11380</v>
      </c>
      <c r="B11381" s="540" t="s">
        <v>15866</v>
      </c>
      <c r="C11381" s="540" t="s">
        <v>12384</v>
      </c>
      <c r="D11381" s="540" t="s">
        <v>16199</v>
      </c>
      <c r="E11381" s="540" t="s">
        <v>16250</v>
      </c>
      <c r="F11381" s="556">
        <v>59370000</v>
      </c>
      <c r="G11381" s="541">
        <v>2023</v>
      </c>
      <c r="H11381" s="542">
        <f>VLOOKUP(G11381,[3]잔가율!$F$3:$G$33,2,FALSE)</f>
        <v>0.81</v>
      </c>
      <c r="I11381" s="552">
        <f t="shared" si="177"/>
        <v>48089700</v>
      </c>
    </row>
    <row r="11382" spans="1:9">
      <c r="A11382" s="539">
        <v>11381</v>
      </c>
      <c r="B11382" s="540" t="s">
        <v>15866</v>
      </c>
      <c r="C11382" s="540" t="s">
        <v>12384</v>
      </c>
      <c r="D11382" s="540" t="s">
        <v>16199</v>
      </c>
      <c r="E11382" s="540" t="s">
        <v>16251</v>
      </c>
      <c r="F11382" s="556">
        <v>72730000</v>
      </c>
      <c r="G11382" s="541">
        <v>2023</v>
      </c>
      <c r="H11382" s="542">
        <f>VLOOKUP(G11382,[3]잔가율!$F$3:$G$33,2,FALSE)</f>
        <v>0.81</v>
      </c>
      <c r="I11382" s="552">
        <f t="shared" si="177"/>
        <v>58911300</v>
      </c>
    </row>
    <row r="11383" spans="1:9">
      <c r="A11383" s="539">
        <v>11382</v>
      </c>
      <c r="B11383" s="540" t="s">
        <v>15866</v>
      </c>
      <c r="C11383" s="540" t="s">
        <v>12384</v>
      </c>
      <c r="D11383" s="540" t="s">
        <v>16199</v>
      </c>
      <c r="E11383" s="540" t="s">
        <v>16252</v>
      </c>
      <c r="F11383" s="556">
        <v>69540000</v>
      </c>
      <c r="G11383" s="541">
        <v>2023</v>
      </c>
      <c r="H11383" s="542">
        <f>VLOOKUP(G11383,[3]잔가율!$F$3:$G$33,2,FALSE)</f>
        <v>0.81</v>
      </c>
      <c r="I11383" s="552">
        <f t="shared" si="177"/>
        <v>56327400</v>
      </c>
    </row>
    <row r="11384" spans="1:9">
      <c r="A11384" s="539">
        <v>11383</v>
      </c>
      <c r="B11384" s="540" t="s">
        <v>15866</v>
      </c>
      <c r="C11384" s="540" t="s">
        <v>12384</v>
      </c>
      <c r="D11384" s="540" t="s">
        <v>16199</v>
      </c>
      <c r="E11384" s="540" t="s">
        <v>16253</v>
      </c>
      <c r="F11384" s="556">
        <v>55200000</v>
      </c>
      <c r="G11384" s="541">
        <v>2023</v>
      </c>
      <c r="H11384" s="542">
        <f>VLOOKUP(G11384,[3]잔가율!$F$3:$G$33,2,FALSE)</f>
        <v>0.81</v>
      </c>
      <c r="I11384" s="552">
        <f t="shared" si="177"/>
        <v>44712000</v>
      </c>
    </row>
    <row r="11385" spans="1:9">
      <c r="A11385" s="539">
        <v>11384</v>
      </c>
      <c r="B11385" s="540" t="s">
        <v>15866</v>
      </c>
      <c r="C11385" s="540" t="s">
        <v>12384</v>
      </c>
      <c r="D11385" s="540" t="s">
        <v>16199</v>
      </c>
      <c r="E11385" s="540" t="s">
        <v>16254</v>
      </c>
      <c r="F11385" s="556">
        <v>53480000</v>
      </c>
      <c r="G11385" s="541">
        <v>2023</v>
      </c>
      <c r="H11385" s="542">
        <f>VLOOKUP(G11385,[3]잔가율!$F$3:$G$33,2,FALSE)</f>
        <v>0.81</v>
      </c>
      <c r="I11385" s="552">
        <f t="shared" si="177"/>
        <v>43318800</v>
      </c>
    </row>
    <row r="11386" spans="1:9">
      <c r="A11386" s="539">
        <v>11385</v>
      </c>
      <c r="B11386" s="540" t="s">
        <v>15866</v>
      </c>
      <c r="C11386" s="540" t="s">
        <v>12384</v>
      </c>
      <c r="D11386" s="540" t="s">
        <v>16199</v>
      </c>
      <c r="E11386" s="540" t="s">
        <v>16255</v>
      </c>
      <c r="F11386" s="556">
        <v>68870000</v>
      </c>
      <c r="G11386" s="541">
        <v>2023</v>
      </c>
      <c r="H11386" s="542">
        <f>VLOOKUP(G11386,[3]잔가율!$F$3:$G$33,2,FALSE)</f>
        <v>0.81</v>
      </c>
      <c r="I11386" s="552">
        <f t="shared" si="177"/>
        <v>55784700</v>
      </c>
    </row>
    <row r="11387" spans="1:9">
      <c r="A11387" s="539">
        <v>11386</v>
      </c>
      <c r="B11387" s="540" t="s">
        <v>15866</v>
      </c>
      <c r="C11387" s="540" t="s">
        <v>12384</v>
      </c>
      <c r="D11387" s="540" t="s">
        <v>16199</v>
      </c>
      <c r="E11387" s="540" t="s">
        <v>16256</v>
      </c>
      <c r="F11387" s="556">
        <v>67690000</v>
      </c>
      <c r="G11387" s="541">
        <v>2023</v>
      </c>
      <c r="H11387" s="542">
        <f>VLOOKUP(G11387,[3]잔가율!$F$3:$G$33,2,FALSE)</f>
        <v>0.81</v>
      </c>
      <c r="I11387" s="552">
        <f t="shared" si="177"/>
        <v>54828900</v>
      </c>
    </row>
    <row r="11388" spans="1:9">
      <c r="A11388" s="539">
        <v>11387</v>
      </c>
      <c r="B11388" s="540" t="s">
        <v>15866</v>
      </c>
      <c r="C11388" s="540" t="s">
        <v>12384</v>
      </c>
      <c r="D11388" s="540" t="s">
        <v>16199</v>
      </c>
      <c r="E11388" s="540" t="s">
        <v>16257</v>
      </c>
      <c r="F11388" s="556">
        <v>54780000</v>
      </c>
      <c r="G11388" s="541">
        <v>2023</v>
      </c>
      <c r="H11388" s="542">
        <f>VLOOKUP(G11388,[3]잔가율!$F$3:$G$33,2,FALSE)</f>
        <v>0.81</v>
      </c>
      <c r="I11388" s="552">
        <f t="shared" si="177"/>
        <v>44371800</v>
      </c>
    </row>
    <row r="11389" spans="1:9">
      <c r="A11389" s="539">
        <v>11388</v>
      </c>
      <c r="B11389" s="540" t="s">
        <v>15866</v>
      </c>
      <c r="C11389" s="540" t="s">
        <v>12384</v>
      </c>
      <c r="D11389" s="540" t="s">
        <v>16199</v>
      </c>
      <c r="E11389" s="540" t="s">
        <v>16258</v>
      </c>
      <c r="F11389" s="556">
        <v>52260000</v>
      </c>
      <c r="G11389" s="541">
        <v>2023</v>
      </c>
      <c r="H11389" s="542">
        <f>VLOOKUP(G11389,[3]잔가율!$F$3:$G$33,2,FALSE)</f>
        <v>0.81</v>
      </c>
      <c r="I11389" s="552">
        <f t="shared" si="177"/>
        <v>42330600</v>
      </c>
    </row>
    <row r="11390" spans="1:9">
      <c r="A11390" s="539">
        <v>11389</v>
      </c>
      <c r="B11390" s="414" t="s">
        <v>15866</v>
      </c>
      <c r="C11390" s="414" t="s">
        <v>12384</v>
      </c>
      <c r="D11390" s="414" t="s">
        <v>16199</v>
      </c>
      <c r="E11390" s="414" t="s">
        <v>16259</v>
      </c>
      <c r="F11390" s="564">
        <v>58430000</v>
      </c>
      <c r="G11390" s="541">
        <v>2023</v>
      </c>
      <c r="H11390" s="542">
        <f>VLOOKUP(G11390,[3]잔가율!$F$3:$G$33,2,FALSE)</f>
        <v>0.81</v>
      </c>
      <c r="I11390" s="552">
        <f t="shared" si="177"/>
        <v>47328300</v>
      </c>
    </row>
    <row r="11391" spans="1:9">
      <c r="A11391" s="539">
        <v>11390</v>
      </c>
      <c r="B11391" s="414" t="s">
        <v>15866</v>
      </c>
      <c r="C11391" s="414" t="s">
        <v>12384</v>
      </c>
      <c r="D11391" s="414" t="s">
        <v>16199</v>
      </c>
      <c r="E11391" s="414" t="s">
        <v>16260</v>
      </c>
      <c r="F11391" s="564">
        <v>74060000</v>
      </c>
      <c r="G11391" s="541">
        <v>2023</v>
      </c>
      <c r="H11391" s="542">
        <f>VLOOKUP(G11391,[3]잔가율!$F$3:$G$33,2,FALSE)</f>
        <v>0.81</v>
      </c>
      <c r="I11391" s="552">
        <f t="shared" si="177"/>
        <v>59988600</v>
      </c>
    </row>
    <row r="11392" spans="1:9">
      <c r="A11392" s="539">
        <v>11391</v>
      </c>
      <c r="B11392" s="414" t="s">
        <v>15866</v>
      </c>
      <c r="C11392" s="414" t="s">
        <v>12384</v>
      </c>
      <c r="D11392" s="414" t="s">
        <v>16199</v>
      </c>
      <c r="E11392" s="414" t="s">
        <v>16261</v>
      </c>
      <c r="F11392" s="564">
        <v>71910000</v>
      </c>
      <c r="G11392" s="541">
        <v>2023</v>
      </c>
      <c r="H11392" s="542">
        <f>VLOOKUP(G11392,[3]잔가율!$F$3:$G$33,2,FALSE)</f>
        <v>0.81</v>
      </c>
      <c r="I11392" s="552">
        <f t="shared" si="177"/>
        <v>58247100</v>
      </c>
    </row>
    <row r="11393" spans="1:9">
      <c r="A11393" s="539">
        <v>11392</v>
      </c>
      <c r="B11393" s="414" t="s">
        <v>15866</v>
      </c>
      <c r="C11393" s="414" t="s">
        <v>12384</v>
      </c>
      <c r="D11393" s="414" t="s">
        <v>16199</v>
      </c>
      <c r="E11393" s="414" t="s">
        <v>16262</v>
      </c>
      <c r="F11393" s="564">
        <v>56310000</v>
      </c>
      <c r="G11393" s="541">
        <v>2023</v>
      </c>
      <c r="H11393" s="542">
        <f>VLOOKUP(G11393,[3]잔가율!$F$3:$G$33,2,FALSE)</f>
        <v>0.81</v>
      </c>
      <c r="I11393" s="552">
        <f t="shared" si="177"/>
        <v>45611100</v>
      </c>
    </row>
    <row r="11394" spans="1:9">
      <c r="A11394" s="539">
        <v>11393</v>
      </c>
      <c r="B11394" s="414" t="s">
        <v>15866</v>
      </c>
      <c r="C11394" s="414" t="s">
        <v>12384</v>
      </c>
      <c r="D11394" s="414" t="s">
        <v>16199</v>
      </c>
      <c r="E11394" s="414" t="s">
        <v>16263</v>
      </c>
      <c r="F11394" s="564">
        <v>54760000</v>
      </c>
      <c r="G11394" s="541">
        <v>2023</v>
      </c>
      <c r="H11394" s="542">
        <f>VLOOKUP(G11394,[3]잔가율!$F$3:$G$33,2,FALSE)</f>
        <v>0.81</v>
      </c>
      <c r="I11394" s="552">
        <f t="shared" ref="I11394:I11457" si="178">ROUNDDOWN(F11394*H11394,0)</f>
        <v>44355600</v>
      </c>
    </row>
    <row r="11395" spans="1:9">
      <c r="A11395" s="539">
        <v>11394</v>
      </c>
      <c r="B11395" s="544" t="s">
        <v>15866</v>
      </c>
      <c r="C11395" s="544" t="s">
        <v>12384</v>
      </c>
      <c r="D11395" s="544" t="s">
        <v>16199</v>
      </c>
      <c r="E11395" s="544" t="s">
        <v>16264</v>
      </c>
      <c r="F11395" s="559">
        <v>81730000</v>
      </c>
      <c r="G11395" s="541">
        <v>2023</v>
      </c>
      <c r="H11395" s="542">
        <f>VLOOKUP(G11395,[3]잔가율!$F$3:$G$33,2,FALSE)</f>
        <v>0.81</v>
      </c>
      <c r="I11395" s="552">
        <f t="shared" si="178"/>
        <v>66201300</v>
      </c>
    </row>
    <row r="11396" spans="1:9">
      <c r="A11396" s="539">
        <v>11395</v>
      </c>
      <c r="B11396" s="540" t="s">
        <v>15866</v>
      </c>
      <c r="C11396" s="540" t="s">
        <v>12384</v>
      </c>
      <c r="D11396" s="540" t="s">
        <v>16199</v>
      </c>
      <c r="E11396" s="540" t="s">
        <v>16265</v>
      </c>
      <c r="F11396" s="556">
        <v>46270000</v>
      </c>
      <c r="G11396" s="541">
        <v>2023</v>
      </c>
      <c r="H11396" s="542">
        <f>VLOOKUP(G11396,[3]잔가율!$F$3:$G$33,2,FALSE)</f>
        <v>0.81</v>
      </c>
      <c r="I11396" s="552">
        <f t="shared" si="178"/>
        <v>37478700</v>
      </c>
    </row>
    <row r="11397" spans="1:9">
      <c r="A11397" s="539">
        <v>11396</v>
      </c>
      <c r="B11397" s="540" t="s">
        <v>15866</v>
      </c>
      <c r="C11397" s="540" t="s">
        <v>12384</v>
      </c>
      <c r="D11397" s="540" t="s">
        <v>16199</v>
      </c>
      <c r="E11397" s="540" t="s">
        <v>16266</v>
      </c>
      <c r="F11397" s="556">
        <v>56910000</v>
      </c>
      <c r="G11397" s="541">
        <v>2023</v>
      </c>
      <c r="H11397" s="542">
        <f>VLOOKUP(G11397,[3]잔가율!$F$3:$G$33,2,FALSE)</f>
        <v>0.81</v>
      </c>
      <c r="I11397" s="552">
        <f t="shared" si="178"/>
        <v>46097100</v>
      </c>
    </row>
    <row r="11398" spans="1:9">
      <c r="A11398" s="539">
        <v>11397</v>
      </c>
      <c r="B11398" s="540" t="s">
        <v>15866</v>
      </c>
      <c r="C11398" s="540" t="s">
        <v>12384</v>
      </c>
      <c r="D11398" s="540" t="s">
        <v>16199</v>
      </c>
      <c r="E11398" s="540" t="s">
        <v>16267</v>
      </c>
      <c r="F11398" s="556">
        <v>53940000</v>
      </c>
      <c r="G11398" s="541">
        <v>2023</v>
      </c>
      <c r="H11398" s="542">
        <f>VLOOKUP(G11398,[3]잔가율!$F$3:$G$33,2,FALSE)</f>
        <v>0.81</v>
      </c>
      <c r="I11398" s="552">
        <f t="shared" si="178"/>
        <v>43691400</v>
      </c>
    </row>
    <row r="11399" spans="1:9">
      <c r="A11399" s="539">
        <v>11398</v>
      </c>
      <c r="B11399" s="540" t="s">
        <v>15866</v>
      </c>
      <c r="C11399" s="540" t="s">
        <v>12384</v>
      </c>
      <c r="D11399" s="540" t="s">
        <v>16199</v>
      </c>
      <c r="E11399" s="540" t="s">
        <v>16268</v>
      </c>
      <c r="F11399" s="556">
        <v>64600000</v>
      </c>
      <c r="G11399" s="541">
        <v>2023</v>
      </c>
      <c r="H11399" s="542">
        <f>VLOOKUP(G11399,[3]잔가율!$F$3:$G$33,2,FALSE)</f>
        <v>0.81</v>
      </c>
      <c r="I11399" s="552">
        <f t="shared" si="178"/>
        <v>52326000</v>
      </c>
    </row>
    <row r="11400" spans="1:9">
      <c r="A11400" s="539">
        <v>11399</v>
      </c>
      <c r="B11400" s="540" t="s">
        <v>15866</v>
      </c>
      <c r="C11400" s="540" t="s">
        <v>12384</v>
      </c>
      <c r="D11400" s="540" t="s">
        <v>16199</v>
      </c>
      <c r="E11400" s="540" t="s">
        <v>16269</v>
      </c>
      <c r="F11400" s="556">
        <v>52840000</v>
      </c>
      <c r="G11400" s="541">
        <v>2023</v>
      </c>
      <c r="H11400" s="542">
        <f>VLOOKUP(G11400,[3]잔가율!$F$3:$G$33,2,FALSE)</f>
        <v>0.81</v>
      </c>
      <c r="I11400" s="552">
        <f t="shared" si="178"/>
        <v>42800400</v>
      </c>
    </row>
    <row r="11401" spans="1:9">
      <c r="A11401" s="539">
        <v>11400</v>
      </c>
      <c r="B11401" s="540" t="s">
        <v>15866</v>
      </c>
      <c r="C11401" s="540" t="s">
        <v>12384</v>
      </c>
      <c r="D11401" s="540" t="s">
        <v>16199</v>
      </c>
      <c r="E11401" s="540" t="s">
        <v>16270</v>
      </c>
      <c r="F11401" s="556">
        <v>65450000</v>
      </c>
      <c r="G11401" s="541">
        <v>2023</v>
      </c>
      <c r="H11401" s="542">
        <f>VLOOKUP(G11401,[3]잔가율!$F$3:$G$33,2,FALSE)</f>
        <v>0.81</v>
      </c>
      <c r="I11401" s="552">
        <f t="shared" si="178"/>
        <v>53014500</v>
      </c>
    </row>
    <row r="11402" spans="1:9">
      <c r="A11402" s="539">
        <v>11401</v>
      </c>
      <c r="B11402" s="540" t="s">
        <v>15866</v>
      </c>
      <c r="C11402" s="540" t="s">
        <v>12384</v>
      </c>
      <c r="D11402" s="540" t="s">
        <v>16199</v>
      </c>
      <c r="E11402" s="540" t="s">
        <v>16271</v>
      </c>
      <c r="F11402" s="556">
        <v>53950000</v>
      </c>
      <c r="G11402" s="541">
        <v>2023</v>
      </c>
      <c r="H11402" s="542">
        <f>VLOOKUP(G11402,[3]잔가율!$F$3:$G$33,2,FALSE)</f>
        <v>0.81</v>
      </c>
      <c r="I11402" s="552">
        <f t="shared" si="178"/>
        <v>43699500</v>
      </c>
    </row>
    <row r="11403" spans="1:9">
      <c r="A11403" s="539">
        <v>11402</v>
      </c>
      <c r="B11403" s="540" t="s">
        <v>15866</v>
      </c>
      <c r="C11403" s="540" t="s">
        <v>12384</v>
      </c>
      <c r="D11403" s="540" t="s">
        <v>16199</v>
      </c>
      <c r="E11403" s="540" t="s">
        <v>16272</v>
      </c>
      <c r="F11403" s="556">
        <v>58540000</v>
      </c>
      <c r="G11403" s="541">
        <v>2023</v>
      </c>
      <c r="H11403" s="542">
        <f>VLOOKUP(G11403,[3]잔가율!$F$3:$G$33,2,FALSE)</f>
        <v>0.81</v>
      </c>
      <c r="I11403" s="552">
        <f t="shared" si="178"/>
        <v>47417400</v>
      </c>
    </row>
    <row r="11404" spans="1:9">
      <c r="A11404" s="539">
        <v>11403</v>
      </c>
      <c r="B11404" s="540" t="s">
        <v>15866</v>
      </c>
      <c r="C11404" s="540" t="s">
        <v>12384</v>
      </c>
      <c r="D11404" s="540" t="s">
        <v>16199</v>
      </c>
      <c r="E11404" s="540" t="s">
        <v>16273</v>
      </c>
      <c r="F11404" s="556">
        <v>55000000</v>
      </c>
      <c r="G11404" s="541">
        <v>2023</v>
      </c>
      <c r="H11404" s="542">
        <f>VLOOKUP(G11404,[3]잔가율!$F$3:$G$33,2,FALSE)</f>
        <v>0.81</v>
      </c>
      <c r="I11404" s="552">
        <f t="shared" si="178"/>
        <v>44550000</v>
      </c>
    </row>
    <row r="11405" spans="1:9">
      <c r="A11405" s="539">
        <v>11404</v>
      </c>
      <c r="B11405" s="540" t="s">
        <v>15866</v>
      </c>
      <c r="C11405" s="540" t="s">
        <v>12384</v>
      </c>
      <c r="D11405" s="540" t="s">
        <v>16199</v>
      </c>
      <c r="E11405" s="540" t="s">
        <v>16274</v>
      </c>
      <c r="F11405" s="556">
        <v>55200000</v>
      </c>
      <c r="G11405" s="541">
        <v>2023</v>
      </c>
      <c r="H11405" s="542">
        <f>VLOOKUP(G11405,[3]잔가율!$F$3:$G$33,2,FALSE)</f>
        <v>0.81</v>
      </c>
      <c r="I11405" s="552">
        <f t="shared" si="178"/>
        <v>44712000</v>
      </c>
    </row>
    <row r="11406" spans="1:9">
      <c r="A11406" s="539">
        <v>11405</v>
      </c>
      <c r="B11406" s="540" t="s">
        <v>15866</v>
      </c>
      <c r="C11406" s="540" t="s">
        <v>12384</v>
      </c>
      <c r="D11406" s="540" t="s">
        <v>16199</v>
      </c>
      <c r="E11406" s="540" t="s">
        <v>16275</v>
      </c>
      <c r="F11406" s="556">
        <v>53670000</v>
      </c>
      <c r="G11406" s="541">
        <v>2023</v>
      </c>
      <c r="H11406" s="542">
        <f>VLOOKUP(G11406,[3]잔가율!$F$3:$G$33,2,FALSE)</f>
        <v>0.81</v>
      </c>
      <c r="I11406" s="552">
        <f t="shared" si="178"/>
        <v>43472700</v>
      </c>
    </row>
    <row r="11407" spans="1:9">
      <c r="A11407" s="539">
        <v>11406</v>
      </c>
      <c r="B11407" s="540" t="s">
        <v>15866</v>
      </c>
      <c r="C11407" s="540" t="s">
        <v>12384</v>
      </c>
      <c r="D11407" s="540" t="s">
        <v>16199</v>
      </c>
      <c r="E11407" s="540" t="s">
        <v>16276</v>
      </c>
      <c r="F11407" s="556">
        <v>44680000</v>
      </c>
      <c r="G11407" s="541">
        <v>2023</v>
      </c>
      <c r="H11407" s="542">
        <f>VLOOKUP(G11407,[3]잔가율!$F$3:$G$33,2,FALSE)</f>
        <v>0.81</v>
      </c>
      <c r="I11407" s="552">
        <f t="shared" si="178"/>
        <v>36190800</v>
      </c>
    </row>
    <row r="11408" spans="1:9">
      <c r="A11408" s="539">
        <v>11407</v>
      </c>
      <c r="B11408" s="540" t="s">
        <v>15866</v>
      </c>
      <c r="C11408" s="540" t="s">
        <v>12384</v>
      </c>
      <c r="D11408" s="540" t="s">
        <v>16199</v>
      </c>
      <c r="E11408" s="540" t="s">
        <v>16277</v>
      </c>
      <c r="F11408" s="556">
        <v>45500000</v>
      </c>
      <c r="G11408" s="541">
        <v>2023</v>
      </c>
      <c r="H11408" s="542">
        <f>VLOOKUP(G11408,[3]잔가율!$F$3:$G$33,2,FALSE)</f>
        <v>0.81</v>
      </c>
      <c r="I11408" s="552">
        <f t="shared" si="178"/>
        <v>36855000</v>
      </c>
    </row>
    <row r="11409" spans="1:9">
      <c r="A11409" s="539">
        <v>11408</v>
      </c>
      <c r="B11409" s="540" t="s">
        <v>15866</v>
      </c>
      <c r="C11409" s="540" t="s">
        <v>12384</v>
      </c>
      <c r="D11409" s="540" t="s">
        <v>16199</v>
      </c>
      <c r="E11409" s="540" t="s">
        <v>16278</v>
      </c>
      <c r="F11409" s="556">
        <v>59410000</v>
      </c>
      <c r="G11409" s="541">
        <v>2023</v>
      </c>
      <c r="H11409" s="542">
        <f>VLOOKUP(G11409,[3]잔가율!$F$3:$G$33,2,FALSE)</f>
        <v>0.81</v>
      </c>
      <c r="I11409" s="552">
        <f t="shared" si="178"/>
        <v>48122100</v>
      </c>
    </row>
    <row r="11410" spans="1:9">
      <c r="A11410" s="539">
        <v>11409</v>
      </c>
      <c r="B11410" s="540" t="s">
        <v>15866</v>
      </c>
      <c r="C11410" s="540" t="s">
        <v>12384</v>
      </c>
      <c r="D11410" s="540" t="s">
        <v>16199</v>
      </c>
      <c r="E11410" s="540" t="s">
        <v>16279</v>
      </c>
      <c r="F11410" s="556">
        <v>56010000</v>
      </c>
      <c r="G11410" s="541">
        <v>2023</v>
      </c>
      <c r="H11410" s="542">
        <f>VLOOKUP(G11410,[3]잔가율!$F$3:$G$33,2,FALSE)</f>
        <v>0.81</v>
      </c>
      <c r="I11410" s="552">
        <f t="shared" si="178"/>
        <v>45368100</v>
      </c>
    </row>
    <row r="11411" spans="1:9">
      <c r="A11411" s="539">
        <v>11410</v>
      </c>
      <c r="B11411" s="540" t="s">
        <v>15866</v>
      </c>
      <c r="C11411" s="540" t="s">
        <v>12384</v>
      </c>
      <c r="D11411" s="540" t="s">
        <v>16199</v>
      </c>
      <c r="E11411" s="540" t="s">
        <v>16280</v>
      </c>
      <c r="F11411" s="556">
        <v>63140000</v>
      </c>
      <c r="G11411" s="541">
        <v>2023</v>
      </c>
      <c r="H11411" s="542">
        <f>VLOOKUP(G11411,[3]잔가율!$F$3:$G$33,2,FALSE)</f>
        <v>0.81</v>
      </c>
      <c r="I11411" s="552">
        <f t="shared" si="178"/>
        <v>51143400</v>
      </c>
    </row>
    <row r="11412" spans="1:9">
      <c r="A11412" s="539">
        <v>11411</v>
      </c>
      <c r="B11412" s="540" t="s">
        <v>15866</v>
      </c>
      <c r="C11412" s="540" t="s">
        <v>12384</v>
      </c>
      <c r="D11412" s="540" t="s">
        <v>16199</v>
      </c>
      <c r="E11412" s="540" t="s">
        <v>16281</v>
      </c>
      <c r="F11412" s="556">
        <v>49620000</v>
      </c>
      <c r="G11412" s="541">
        <v>2023</v>
      </c>
      <c r="H11412" s="542">
        <f>VLOOKUP(G11412,[3]잔가율!$F$3:$G$33,2,FALSE)</f>
        <v>0.81</v>
      </c>
      <c r="I11412" s="552">
        <f t="shared" si="178"/>
        <v>40192200</v>
      </c>
    </row>
    <row r="11413" spans="1:9">
      <c r="A11413" s="539">
        <v>11412</v>
      </c>
      <c r="B11413" s="540" t="s">
        <v>15866</v>
      </c>
      <c r="C11413" s="540" t="s">
        <v>12384</v>
      </c>
      <c r="D11413" s="540" t="s">
        <v>16199</v>
      </c>
      <c r="E11413" s="540" t="s">
        <v>16282</v>
      </c>
      <c r="F11413" s="556">
        <v>64720000</v>
      </c>
      <c r="G11413" s="541">
        <v>2023</v>
      </c>
      <c r="H11413" s="542">
        <f>VLOOKUP(G11413,[3]잔가율!$F$3:$G$33,2,FALSE)</f>
        <v>0.81</v>
      </c>
      <c r="I11413" s="552">
        <f t="shared" si="178"/>
        <v>52423200</v>
      </c>
    </row>
    <row r="11414" spans="1:9">
      <c r="A11414" s="539">
        <v>11413</v>
      </c>
      <c r="B11414" s="540" t="s">
        <v>15866</v>
      </c>
      <c r="C11414" s="540" t="s">
        <v>12384</v>
      </c>
      <c r="D11414" s="540" t="s">
        <v>16199</v>
      </c>
      <c r="E11414" s="540" t="s">
        <v>16283</v>
      </c>
      <c r="F11414" s="556">
        <v>65830000</v>
      </c>
      <c r="G11414" s="541">
        <v>2023</v>
      </c>
      <c r="H11414" s="542">
        <f>VLOOKUP(G11414,[3]잔가율!$F$3:$G$33,2,FALSE)</f>
        <v>0.81</v>
      </c>
      <c r="I11414" s="552">
        <f t="shared" si="178"/>
        <v>53322300</v>
      </c>
    </row>
    <row r="11415" spans="1:9">
      <c r="A11415" s="539">
        <v>11414</v>
      </c>
      <c r="B11415" s="540" t="s">
        <v>15866</v>
      </c>
      <c r="C11415" s="540" t="s">
        <v>12384</v>
      </c>
      <c r="D11415" s="540" t="s">
        <v>16199</v>
      </c>
      <c r="E11415" s="540" t="s">
        <v>16284</v>
      </c>
      <c r="F11415" s="556">
        <v>66600000</v>
      </c>
      <c r="G11415" s="541">
        <v>2023</v>
      </c>
      <c r="H11415" s="542">
        <f>VLOOKUP(G11415,[3]잔가율!$F$3:$G$33,2,FALSE)</f>
        <v>0.81</v>
      </c>
      <c r="I11415" s="552">
        <f t="shared" si="178"/>
        <v>53946000</v>
      </c>
    </row>
    <row r="11416" spans="1:9">
      <c r="A11416" s="539">
        <v>11415</v>
      </c>
      <c r="B11416" s="540" t="s">
        <v>15866</v>
      </c>
      <c r="C11416" s="540" t="s">
        <v>12384</v>
      </c>
      <c r="D11416" s="540" t="s">
        <v>16199</v>
      </c>
      <c r="E11416" s="540" t="s">
        <v>16285</v>
      </c>
      <c r="F11416" s="556">
        <v>44860000</v>
      </c>
      <c r="G11416" s="541">
        <v>2023</v>
      </c>
      <c r="H11416" s="542">
        <f>VLOOKUP(G11416,[3]잔가율!$F$3:$G$33,2,FALSE)</f>
        <v>0.81</v>
      </c>
      <c r="I11416" s="552">
        <f t="shared" si="178"/>
        <v>36336600</v>
      </c>
    </row>
    <row r="11417" spans="1:9">
      <c r="A11417" s="539">
        <v>11416</v>
      </c>
      <c r="B11417" s="540" t="s">
        <v>15866</v>
      </c>
      <c r="C11417" s="540" t="s">
        <v>12384</v>
      </c>
      <c r="D11417" s="540" t="s">
        <v>16199</v>
      </c>
      <c r="E11417" s="540" t="s">
        <v>16286</v>
      </c>
      <c r="F11417" s="556">
        <v>55800000</v>
      </c>
      <c r="G11417" s="541">
        <v>2023</v>
      </c>
      <c r="H11417" s="542">
        <f>VLOOKUP(G11417,[3]잔가율!$F$3:$G$33,2,FALSE)</f>
        <v>0.81</v>
      </c>
      <c r="I11417" s="552">
        <f t="shared" si="178"/>
        <v>45198000</v>
      </c>
    </row>
    <row r="11418" spans="1:9">
      <c r="A11418" s="539">
        <v>11417</v>
      </c>
      <c r="B11418" s="540" t="s">
        <v>15866</v>
      </c>
      <c r="C11418" s="540" t="s">
        <v>12384</v>
      </c>
      <c r="D11418" s="540" t="s">
        <v>16199</v>
      </c>
      <c r="E11418" s="540" t="s">
        <v>16287</v>
      </c>
      <c r="F11418" s="556">
        <v>64340000</v>
      </c>
      <c r="G11418" s="541">
        <v>2023</v>
      </c>
      <c r="H11418" s="542">
        <f>VLOOKUP(G11418,[3]잔가율!$F$3:$G$33,2,FALSE)</f>
        <v>0.81</v>
      </c>
      <c r="I11418" s="552">
        <f t="shared" si="178"/>
        <v>52115400</v>
      </c>
    </row>
    <row r="11419" spans="1:9">
      <c r="A11419" s="539">
        <v>11418</v>
      </c>
      <c r="B11419" s="540" t="s">
        <v>15866</v>
      </c>
      <c r="C11419" s="540" t="s">
        <v>12384</v>
      </c>
      <c r="D11419" s="540" t="s">
        <v>16199</v>
      </c>
      <c r="E11419" s="540" t="s">
        <v>16288</v>
      </c>
      <c r="F11419" s="556">
        <v>68870000</v>
      </c>
      <c r="G11419" s="541">
        <v>2023</v>
      </c>
      <c r="H11419" s="542">
        <f>VLOOKUP(G11419,[3]잔가율!$F$3:$G$33,2,FALSE)</f>
        <v>0.81</v>
      </c>
      <c r="I11419" s="552">
        <f t="shared" si="178"/>
        <v>55784700</v>
      </c>
    </row>
    <row r="11420" spans="1:9">
      <c r="A11420" s="539">
        <v>11419</v>
      </c>
      <c r="B11420" s="540" t="s">
        <v>15866</v>
      </c>
      <c r="C11420" s="540" t="s">
        <v>12384</v>
      </c>
      <c r="D11420" s="540" t="s">
        <v>16199</v>
      </c>
      <c r="E11420" s="540" t="s">
        <v>16289</v>
      </c>
      <c r="F11420" s="556">
        <v>69600000</v>
      </c>
      <c r="G11420" s="541">
        <v>2023</v>
      </c>
      <c r="H11420" s="542">
        <f>VLOOKUP(G11420,[3]잔가율!$F$3:$G$33,2,FALSE)</f>
        <v>0.81</v>
      </c>
      <c r="I11420" s="552">
        <f t="shared" si="178"/>
        <v>56376000</v>
      </c>
    </row>
    <row r="11421" spans="1:9">
      <c r="A11421" s="539">
        <v>11420</v>
      </c>
      <c r="B11421" s="540" t="s">
        <v>15866</v>
      </c>
      <c r="C11421" s="540" t="s">
        <v>12384</v>
      </c>
      <c r="D11421" s="540" t="s">
        <v>16199</v>
      </c>
      <c r="E11421" s="540" t="s">
        <v>16290</v>
      </c>
      <c r="F11421" s="556">
        <v>66050000</v>
      </c>
      <c r="G11421" s="541">
        <v>2023</v>
      </c>
      <c r="H11421" s="542">
        <f>VLOOKUP(G11421,[3]잔가율!$F$3:$G$33,2,FALSE)</f>
        <v>0.81</v>
      </c>
      <c r="I11421" s="552">
        <f t="shared" si="178"/>
        <v>53500500</v>
      </c>
    </row>
    <row r="11422" spans="1:9">
      <c r="A11422" s="539">
        <v>11421</v>
      </c>
      <c r="B11422" s="540" t="s">
        <v>15866</v>
      </c>
      <c r="C11422" s="540" t="s">
        <v>12384</v>
      </c>
      <c r="D11422" s="540" t="s">
        <v>16199</v>
      </c>
      <c r="E11422" s="540" t="s">
        <v>16291</v>
      </c>
      <c r="F11422" s="556">
        <v>67610000</v>
      </c>
      <c r="G11422" s="541">
        <v>2023</v>
      </c>
      <c r="H11422" s="542">
        <f>VLOOKUP(G11422,[3]잔가율!$F$3:$G$33,2,FALSE)</f>
        <v>0.81</v>
      </c>
      <c r="I11422" s="552">
        <f t="shared" si="178"/>
        <v>54764100</v>
      </c>
    </row>
    <row r="11423" spans="1:9">
      <c r="A11423" s="539">
        <v>11422</v>
      </c>
      <c r="B11423" s="540" t="s">
        <v>15866</v>
      </c>
      <c r="C11423" s="540" t="s">
        <v>12384</v>
      </c>
      <c r="D11423" s="540" t="s">
        <v>16199</v>
      </c>
      <c r="E11423" s="540" t="s">
        <v>16292</v>
      </c>
      <c r="F11423" s="556">
        <v>63550000</v>
      </c>
      <c r="G11423" s="541">
        <v>2023</v>
      </c>
      <c r="H11423" s="542">
        <f>VLOOKUP(G11423,[3]잔가율!$F$3:$G$33,2,FALSE)</f>
        <v>0.81</v>
      </c>
      <c r="I11423" s="552">
        <f t="shared" si="178"/>
        <v>51475500</v>
      </c>
    </row>
    <row r="11424" spans="1:9">
      <c r="A11424" s="539">
        <v>11423</v>
      </c>
      <c r="B11424" s="540" t="s">
        <v>15866</v>
      </c>
      <c r="C11424" s="540" t="s">
        <v>12384</v>
      </c>
      <c r="D11424" s="540" t="s">
        <v>16199</v>
      </c>
      <c r="E11424" s="540" t="s">
        <v>16293</v>
      </c>
      <c r="F11424" s="556">
        <v>67570000</v>
      </c>
      <c r="G11424" s="541">
        <v>2023</v>
      </c>
      <c r="H11424" s="542">
        <f>VLOOKUP(G11424,[3]잔가율!$F$3:$G$33,2,FALSE)</f>
        <v>0.81</v>
      </c>
      <c r="I11424" s="552">
        <f t="shared" si="178"/>
        <v>54731700</v>
      </c>
    </row>
    <row r="11425" spans="1:9">
      <c r="A11425" s="539">
        <v>11424</v>
      </c>
      <c r="B11425" s="540" t="s">
        <v>15866</v>
      </c>
      <c r="C11425" s="540" t="s">
        <v>12384</v>
      </c>
      <c r="D11425" s="540" t="s">
        <v>16199</v>
      </c>
      <c r="E11425" s="540" t="s">
        <v>16294</v>
      </c>
      <c r="F11425" s="556">
        <v>64660000</v>
      </c>
      <c r="G11425" s="541">
        <v>2023</v>
      </c>
      <c r="H11425" s="542">
        <f>VLOOKUP(G11425,[3]잔가율!$F$3:$G$33,2,FALSE)</f>
        <v>0.81</v>
      </c>
      <c r="I11425" s="552">
        <f t="shared" si="178"/>
        <v>52374600</v>
      </c>
    </row>
    <row r="11426" spans="1:9">
      <c r="A11426" s="539">
        <v>11425</v>
      </c>
      <c r="B11426" s="540" t="s">
        <v>15866</v>
      </c>
      <c r="C11426" s="540" t="s">
        <v>12384</v>
      </c>
      <c r="D11426" s="540" t="s">
        <v>16199</v>
      </c>
      <c r="E11426" s="540" t="s">
        <v>16295</v>
      </c>
      <c r="F11426" s="556">
        <v>68640000</v>
      </c>
      <c r="G11426" s="541">
        <v>2023</v>
      </c>
      <c r="H11426" s="542">
        <f>VLOOKUP(G11426,[3]잔가율!$F$3:$G$33,2,FALSE)</f>
        <v>0.81</v>
      </c>
      <c r="I11426" s="552">
        <f t="shared" si="178"/>
        <v>55598400</v>
      </c>
    </row>
    <row r="11427" spans="1:9">
      <c r="A11427" s="539">
        <v>11426</v>
      </c>
      <c r="B11427" s="540" t="s">
        <v>15866</v>
      </c>
      <c r="C11427" s="540" t="s">
        <v>12384</v>
      </c>
      <c r="D11427" s="540" t="s">
        <v>16199</v>
      </c>
      <c r="E11427" s="540" t="s">
        <v>16296</v>
      </c>
      <c r="F11427" s="556">
        <v>63080000</v>
      </c>
      <c r="G11427" s="541">
        <v>2023</v>
      </c>
      <c r="H11427" s="542">
        <f>VLOOKUP(G11427,[3]잔가율!$F$3:$G$33,2,FALSE)</f>
        <v>0.81</v>
      </c>
      <c r="I11427" s="552">
        <f t="shared" si="178"/>
        <v>51094800</v>
      </c>
    </row>
    <row r="11428" spans="1:9">
      <c r="A11428" s="539">
        <v>11427</v>
      </c>
      <c r="B11428" s="544" t="s">
        <v>15866</v>
      </c>
      <c r="C11428" s="544" t="s">
        <v>12384</v>
      </c>
      <c r="D11428" s="544" t="s">
        <v>16199</v>
      </c>
      <c r="E11428" s="544" t="s">
        <v>16297</v>
      </c>
      <c r="F11428" s="559">
        <v>64530000</v>
      </c>
      <c r="G11428" s="541">
        <v>2023</v>
      </c>
      <c r="H11428" s="542">
        <f>VLOOKUP(G11428,[3]잔가율!$F$3:$G$33,2,FALSE)</f>
        <v>0.81</v>
      </c>
      <c r="I11428" s="552">
        <f t="shared" si="178"/>
        <v>52269300</v>
      </c>
    </row>
    <row r="11429" spans="1:9">
      <c r="A11429" s="539">
        <v>11428</v>
      </c>
      <c r="B11429" s="544" t="s">
        <v>15866</v>
      </c>
      <c r="C11429" s="544" t="s">
        <v>12384</v>
      </c>
      <c r="D11429" s="544" t="s">
        <v>16199</v>
      </c>
      <c r="E11429" s="544" t="s">
        <v>16298</v>
      </c>
      <c r="F11429" s="559">
        <v>61230000</v>
      </c>
      <c r="G11429" s="541">
        <v>2023</v>
      </c>
      <c r="H11429" s="542">
        <f>VLOOKUP(G11429,[3]잔가율!$F$3:$G$33,2,FALSE)</f>
        <v>0.81</v>
      </c>
      <c r="I11429" s="552">
        <f t="shared" si="178"/>
        <v>49596300</v>
      </c>
    </row>
    <row r="11430" spans="1:9">
      <c r="A11430" s="539">
        <v>11429</v>
      </c>
      <c r="B11430" s="544" t="s">
        <v>15866</v>
      </c>
      <c r="C11430" s="544" t="s">
        <v>12384</v>
      </c>
      <c r="D11430" s="544" t="s">
        <v>16199</v>
      </c>
      <c r="E11430" s="544" t="s">
        <v>16299</v>
      </c>
      <c r="F11430" s="559">
        <v>63140000</v>
      </c>
      <c r="G11430" s="541">
        <v>2023</v>
      </c>
      <c r="H11430" s="542">
        <f>VLOOKUP(G11430,[3]잔가율!$F$3:$G$33,2,FALSE)</f>
        <v>0.81</v>
      </c>
      <c r="I11430" s="552">
        <f t="shared" si="178"/>
        <v>51143400</v>
      </c>
    </row>
    <row r="11431" spans="1:9">
      <c r="A11431" s="539">
        <v>11430</v>
      </c>
      <c r="B11431" s="540" t="s">
        <v>15866</v>
      </c>
      <c r="C11431" s="540" t="s">
        <v>12384</v>
      </c>
      <c r="D11431" s="540" t="s">
        <v>16199</v>
      </c>
      <c r="E11431" s="540" t="s">
        <v>16300</v>
      </c>
      <c r="F11431" s="556">
        <v>68220000</v>
      </c>
      <c r="G11431" s="541">
        <v>2023</v>
      </c>
      <c r="H11431" s="542">
        <f>VLOOKUP(G11431,[3]잔가율!$F$3:$G$33,2,FALSE)</f>
        <v>0.81</v>
      </c>
      <c r="I11431" s="552">
        <f t="shared" si="178"/>
        <v>55258200</v>
      </c>
    </row>
    <row r="11432" spans="1:9">
      <c r="A11432" s="539">
        <v>11431</v>
      </c>
      <c r="B11432" s="540" t="s">
        <v>15866</v>
      </c>
      <c r="C11432" s="540" t="s">
        <v>12384</v>
      </c>
      <c r="D11432" s="540" t="s">
        <v>16199</v>
      </c>
      <c r="E11432" s="540" t="s">
        <v>16301</v>
      </c>
      <c r="F11432" s="556">
        <v>64490000</v>
      </c>
      <c r="G11432" s="541">
        <v>2023</v>
      </c>
      <c r="H11432" s="542">
        <f>VLOOKUP(G11432,[3]잔가율!$F$3:$G$33,2,FALSE)</f>
        <v>0.81</v>
      </c>
      <c r="I11432" s="552">
        <f t="shared" si="178"/>
        <v>52236900</v>
      </c>
    </row>
    <row r="11433" spans="1:9">
      <c r="A11433" s="539">
        <v>11432</v>
      </c>
      <c r="B11433" s="544" t="s">
        <v>15866</v>
      </c>
      <c r="C11433" s="544" t="s">
        <v>12384</v>
      </c>
      <c r="D11433" s="544" t="s">
        <v>16199</v>
      </c>
      <c r="E11433" s="544" t="s">
        <v>16302</v>
      </c>
      <c r="F11433" s="559">
        <v>62710000</v>
      </c>
      <c r="G11433" s="541">
        <v>2023</v>
      </c>
      <c r="H11433" s="542">
        <f>VLOOKUP(G11433,[3]잔가율!$F$3:$G$33,2,FALSE)</f>
        <v>0.81</v>
      </c>
      <c r="I11433" s="552">
        <f t="shared" si="178"/>
        <v>50795100</v>
      </c>
    </row>
    <row r="11434" spans="1:9">
      <c r="A11434" s="539">
        <v>11433</v>
      </c>
      <c r="B11434" s="540" t="s">
        <v>15866</v>
      </c>
      <c r="C11434" s="540" t="s">
        <v>12384</v>
      </c>
      <c r="D11434" s="540" t="s">
        <v>16199</v>
      </c>
      <c r="E11434" s="540" t="s">
        <v>16303</v>
      </c>
      <c r="F11434" s="556">
        <v>52580000</v>
      </c>
      <c r="G11434" s="541">
        <v>2023</v>
      </c>
      <c r="H11434" s="542">
        <f>VLOOKUP(G11434,[3]잔가율!$F$3:$G$33,2,FALSE)</f>
        <v>0.81</v>
      </c>
      <c r="I11434" s="552">
        <f t="shared" si="178"/>
        <v>42589800</v>
      </c>
    </row>
    <row r="11435" spans="1:9">
      <c r="A11435" s="539">
        <v>11434</v>
      </c>
      <c r="B11435" s="540" t="s">
        <v>15866</v>
      </c>
      <c r="C11435" s="540" t="s">
        <v>12384</v>
      </c>
      <c r="D11435" s="540" t="s">
        <v>16199</v>
      </c>
      <c r="E11435" s="540" t="s">
        <v>16304</v>
      </c>
      <c r="F11435" s="556">
        <v>61240000</v>
      </c>
      <c r="G11435" s="541">
        <v>2023</v>
      </c>
      <c r="H11435" s="542">
        <f>VLOOKUP(G11435,[3]잔가율!$F$3:$G$33,2,FALSE)</f>
        <v>0.81</v>
      </c>
      <c r="I11435" s="552">
        <f t="shared" si="178"/>
        <v>49604400</v>
      </c>
    </row>
    <row r="11436" spans="1:9">
      <c r="A11436" s="539">
        <v>11435</v>
      </c>
      <c r="B11436" s="540" t="s">
        <v>15866</v>
      </c>
      <c r="C11436" s="540" t="s">
        <v>12384</v>
      </c>
      <c r="D11436" s="540" t="s">
        <v>16199</v>
      </c>
      <c r="E11436" s="540" t="s">
        <v>16305</v>
      </c>
      <c r="F11436" s="556">
        <v>44450000</v>
      </c>
      <c r="G11436" s="541">
        <v>2023</v>
      </c>
      <c r="H11436" s="542">
        <f>VLOOKUP(G11436,[3]잔가율!$F$3:$G$33,2,FALSE)</f>
        <v>0.81</v>
      </c>
      <c r="I11436" s="552">
        <f t="shared" si="178"/>
        <v>36004500</v>
      </c>
    </row>
    <row r="11437" spans="1:9">
      <c r="A11437" s="539">
        <v>11436</v>
      </c>
      <c r="B11437" s="540" t="s">
        <v>15866</v>
      </c>
      <c r="C11437" s="540" t="s">
        <v>12384</v>
      </c>
      <c r="D11437" s="540" t="s">
        <v>16199</v>
      </c>
      <c r="E11437" s="540" t="s">
        <v>16306</v>
      </c>
      <c r="F11437" s="556">
        <v>60540000</v>
      </c>
      <c r="G11437" s="541">
        <v>2023</v>
      </c>
      <c r="H11437" s="542">
        <f>VLOOKUP(G11437,[3]잔가율!$F$3:$G$33,2,FALSE)</f>
        <v>0.81</v>
      </c>
      <c r="I11437" s="552">
        <f t="shared" si="178"/>
        <v>49037400</v>
      </c>
    </row>
    <row r="11438" spans="1:9">
      <c r="A11438" s="539">
        <v>11437</v>
      </c>
      <c r="B11438" s="540" t="s">
        <v>15866</v>
      </c>
      <c r="C11438" s="540" t="s">
        <v>12384</v>
      </c>
      <c r="D11438" s="540" t="s">
        <v>16199</v>
      </c>
      <c r="E11438" s="540" t="s">
        <v>16307</v>
      </c>
      <c r="F11438" s="556">
        <v>67400000</v>
      </c>
      <c r="G11438" s="541">
        <v>2023</v>
      </c>
      <c r="H11438" s="542">
        <f>VLOOKUP(G11438,[3]잔가율!$F$3:$G$33,2,FALSE)</f>
        <v>0.81</v>
      </c>
      <c r="I11438" s="552">
        <f t="shared" si="178"/>
        <v>54594000</v>
      </c>
    </row>
    <row r="11439" spans="1:9">
      <c r="A11439" s="539">
        <v>11438</v>
      </c>
      <c r="B11439" s="540" t="s">
        <v>15866</v>
      </c>
      <c r="C11439" s="540" t="s">
        <v>12384</v>
      </c>
      <c r="D11439" s="540" t="s">
        <v>16199</v>
      </c>
      <c r="E11439" s="540" t="s">
        <v>16308</v>
      </c>
      <c r="F11439" s="556">
        <v>54370000</v>
      </c>
      <c r="G11439" s="541">
        <v>2023</v>
      </c>
      <c r="H11439" s="542">
        <f>VLOOKUP(G11439,[3]잔가율!$F$3:$G$33,2,FALSE)</f>
        <v>0.81</v>
      </c>
      <c r="I11439" s="552">
        <f t="shared" si="178"/>
        <v>44039700</v>
      </c>
    </row>
    <row r="11440" spans="1:9">
      <c r="A11440" s="539">
        <v>11439</v>
      </c>
      <c r="B11440" s="540" t="s">
        <v>15866</v>
      </c>
      <c r="C11440" s="540" t="s">
        <v>12384</v>
      </c>
      <c r="D11440" s="540" t="s">
        <v>16199</v>
      </c>
      <c r="E11440" s="540" t="s">
        <v>16309</v>
      </c>
      <c r="F11440" s="556">
        <v>69910000</v>
      </c>
      <c r="G11440" s="541">
        <v>2023</v>
      </c>
      <c r="H11440" s="542">
        <f>VLOOKUP(G11440,[3]잔가율!$F$3:$G$33,2,FALSE)</f>
        <v>0.81</v>
      </c>
      <c r="I11440" s="552">
        <f t="shared" si="178"/>
        <v>56627100</v>
      </c>
    </row>
    <row r="11441" spans="1:9">
      <c r="A11441" s="539">
        <v>11440</v>
      </c>
      <c r="B11441" s="540" t="s">
        <v>15866</v>
      </c>
      <c r="C11441" s="540" t="s">
        <v>12384</v>
      </c>
      <c r="D11441" s="540" t="s">
        <v>16199</v>
      </c>
      <c r="E11441" s="540" t="s">
        <v>16310</v>
      </c>
      <c r="F11441" s="556">
        <v>64450000</v>
      </c>
      <c r="G11441" s="541">
        <v>2023</v>
      </c>
      <c r="H11441" s="542">
        <f>VLOOKUP(G11441,[3]잔가율!$F$3:$G$33,2,FALSE)</f>
        <v>0.81</v>
      </c>
      <c r="I11441" s="552">
        <f t="shared" si="178"/>
        <v>52204500</v>
      </c>
    </row>
    <row r="11442" spans="1:9">
      <c r="A11442" s="539">
        <v>11441</v>
      </c>
      <c r="B11442" s="540" t="s">
        <v>15866</v>
      </c>
      <c r="C11442" s="540" t="s">
        <v>12384</v>
      </c>
      <c r="D11442" s="540" t="s">
        <v>16199</v>
      </c>
      <c r="E11442" s="540" t="s">
        <v>16311</v>
      </c>
      <c r="F11442" s="556">
        <v>52410000</v>
      </c>
      <c r="G11442" s="541">
        <v>2023</v>
      </c>
      <c r="H11442" s="542">
        <f>VLOOKUP(G11442,[3]잔가율!$F$3:$G$33,2,FALSE)</f>
        <v>0.81</v>
      </c>
      <c r="I11442" s="552">
        <f t="shared" si="178"/>
        <v>42452100</v>
      </c>
    </row>
    <row r="11443" spans="1:9">
      <c r="A11443" s="539">
        <v>11442</v>
      </c>
      <c r="B11443" s="540" t="s">
        <v>15866</v>
      </c>
      <c r="C11443" s="540" t="s">
        <v>12384</v>
      </c>
      <c r="D11443" s="540" t="s">
        <v>16199</v>
      </c>
      <c r="E11443" s="540" t="s">
        <v>16312</v>
      </c>
      <c r="F11443" s="556">
        <v>63450000</v>
      </c>
      <c r="G11443" s="541">
        <v>2023</v>
      </c>
      <c r="H11443" s="542">
        <f>VLOOKUP(G11443,[3]잔가율!$F$3:$G$33,2,FALSE)</f>
        <v>0.81</v>
      </c>
      <c r="I11443" s="552">
        <f t="shared" si="178"/>
        <v>51394500</v>
      </c>
    </row>
    <row r="11444" spans="1:9">
      <c r="A11444" s="539">
        <v>11443</v>
      </c>
      <c r="B11444" s="540" t="s">
        <v>15866</v>
      </c>
      <c r="C11444" s="540" t="s">
        <v>12384</v>
      </c>
      <c r="D11444" s="540" t="s">
        <v>16199</v>
      </c>
      <c r="E11444" s="540" t="s">
        <v>16313</v>
      </c>
      <c r="F11444" s="556">
        <v>58690000</v>
      </c>
      <c r="G11444" s="541">
        <v>2023</v>
      </c>
      <c r="H11444" s="542">
        <f>VLOOKUP(G11444,[3]잔가율!$F$3:$G$33,2,FALSE)</f>
        <v>0.81</v>
      </c>
      <c r="I11444" s="552">
        <f t="shared" si="178"/>
        <v>47538900</v>
      </c>
    </row>
    <row r="11445" spans="1:9">
      <c r="A11445" s="539">
        <v>11444</v>
      </c>
      <c r="B11445" s="540" t="s">
        <v>15866</v>
      </c>
      <c r="C11445" s="540" t="s">
        <v>12384</v>
      </c>
      <c r="D11445" s="540" t="s">
        <v>16199</v>
      </c>
      <c r="E11445" s="540" t="s">
        <v>16314</v>
      </c>
      <c r="F11445" s="556">
        <v>54100000</v>
      </c>
      <c r="G11445" s="541">
        <v>2023</v>
      </c>
      <c r="H11445" s="542">
        <f>VLOOKUP(G11445,[3]잔가율!$F$3:$G$33,2,FALSE)</f>
        <v>0.81</v>
      </c>
      <c r="I11445" s="552">
        <f t="shared" si="178"/>
        <v>43821000</v>
      </c>
    </row>
    <row r="11446" spans="1:9">
      <c r="A11446" s="539">
        <v>11445</v>
      </c>
      <c r="B11446" s="540" t="s">
        <v>15866</v>
      </c>
      <c r="C11446" s="540" t="s">
        <v>12384</v>
      </c>
      <c r="D11446" s="540" t="s">
        <v>16199</v>
      </c>
      <c r="E11446" s="540" t="s">
        <v>16315</v>
      </c>
      <c r="F11446" s="556">
        <v>68760000</v>
      </c>
      <c r="G11446" s="541">
        <v>2023</v>
      </c>
      <c r="H11446" s="542">
        <f>VLOOKUP(G11446,[3]잔가율!$F$3:$G$33,2,FALSE)</f>
        <v>0.81</v>
      </c>
      <c r="I11446" s="552">
        <f t="shared" si="178"/>
        <v>55695600</v>
      </c>
    </row>
    <row r="11447" spans="1:9">
      <c r="A11447" s="539">
        <v>11446</v>
      </c>
      <c r="B11447" s="540" t="s">
        <v>15866</v>
      </c>
      <c r="C11447" s="540" t="s">
        <v>12384</v>
      </c>
      <c r="D11447" s="540" t="s">
        <v>16199</v>
      </c>
      <c r="E11447" s="540" t="s">
        <v>16316</v>
      </c>
      <c r="F11447" s="556">
        <v>65040000</v>
      </c>
      <c r="G11447" s="541">
        <v>2023</v>
      </c>
      <c r="H11447" s="542">
        <f>VLOOKUP(G11447,[3]잔가율!$F$3:$G$33,2,FALSE)</f>
        <v>0.81</v>
      </c>
      <c r="I11447" s="552">
        <f t="shared" si="178"/>
        <v>52682400</v>
      </c>
    </row>
    <row r="11448" spans="1:9">
      <c r="A11448" s="539">
        <v>11447</v>
      </c>
      <c r="B11448" s="540" t="s">
        <v>15866</v>
      </c>
      <c r="C11448" s="540" t="s">
        <v>12384</v>
      </c>
      <c r="D11448" s="540" t="s">
        <v>16199</v>
      </c>
      <c r="E11448" s="540" t="s">
        <v>16317</v>
      </c>
      <c r="F11448" s="556">
        <v>56100000</v>
      </c>
      <c r="G11448" s="541">
        <v>2023</v>
      </c>
      <c r="H11448" s="542">
        <f>VLOOKUP(G11448,[3]잔가율!$F$3:$G$33,2,FALSE)</f>
        <v>0.81</v>
      </c>
      <c r="I11448" s="552">
        <f t="shared" si="178"/>
        <v>45441000</v>
      </c>
    </row>
    <row r="11449" spans="1:9">
      <c r="A11449" s="539">
        <v>11448</v>
      </c>
      <c r="B11449" s="540" t="s">
        <v>15866</v>
      </c>
      <c r="C11449" s="540" t="s">
        <v>12384</v>
      </c>
      <c r="D11449" s="540" t="s">
        <v>16199</v>
      </c>
      <c r="E11449" s="540" t="s">
        <v>16318</v>
      </c>
      <c r="F11449" s="556">
        <v>69380000</v>
      </c>
      <c r="G11449" s="541">
        <v>2023</v>
      </c>
      <c r="H11449" s="542">
        <f>VLOOKUP(G11449,[3]잔가율!$F$3:$G$33,2,FALSE)</f>
        <v>0.81</v>
      </c>
      <c r="I11449" s="552">
        <f t="shared" si="178"/>
        <v>56197800</v>
      </c>
    </row>
    <row r="11450" spans="1:9">
      <c r="A11450" s="539">
        <v>11449</v>
      </c>
      <c r="B11450" s="540" t="s">
        <v>15866</v>
      </c>
      <c r="C11450" s="540" t="s">
        <v>12384</v>
      </c>
      <c r="D11450" s="540" t="s">
        <v>16199</v>
      </c>
      <c r="E11450" s="540" t="s">
        <v>16319</v>
      </c>
      <c r="F11450" s="556">
        <v>62160000</v>
      </c>
      <c r="G11450" s="541">
        <v>2023</v>
      </c>
      <c r="H11450" s="542">
        <f>VLOOKUP(G11450,[3]잔가율!$F$3:$G$33,2,FALSE)</f>
        <v>0.81</v>
      </c>
      <c r="I11450" s="552">
        <f t="shared" si="178"/>
        <v>50349600</v>
      </c>
    </row>
    <row r="11451" spans="1:9">
      <c r="A11451" s="539">
        <v>11450</v>
      </c>
      <c r="B11451" s="540" t="s">
        <v>15866</v>
      </c>
      <c r="C11451" s="540" t="s">
        <v>12384</v>
      </c>
      <c r="D11451" s="540" t="s">
        <v>16199</v>
      </c>
      <c r="E11451" s="540" t="s">
        <v>16320</v>
      </c>
      <c r="F11451" s="556">
        <v>56430000</v>
      </c>
      <c r="G11451" s="541">
        <v>2023</v>
      </c>
      <c r="H11451" s="542">
        <f>VLOOKUP(G11451,[3]잔가율!$F$3:$G$33,2,FALSE)</f>
        <v>0.81</v>
      </c>
      <c r="I11451" s="552">
        <f t="shared" si="178"/>
        <v>45708300</v>
      </c>
    </row>
    <row r="11452" spans="1:9">
      <c r="A11452" s="539">
        <v>11451</v>
      </c>
      <c r="B11452" s="540" t="s">
        <v>15866</v>
      </c>
      <c r="C11452" s="540" t="s">
        <v>12384</v>
      </c>
      <c r="D11452" s="540" t="s">
        <v>16199</v>
      </c>
      <c r="E11452" s="540" t="s">
        <v>16321</v>
      </c>
      <c r="F11452" s="556">
        <v>69110000</v>
      </c>
      <c r="G11452" s="541">
        <v>2023</v>
      </c>
      <c r="H11452" s="542">
        <f>VLOOKUP(G11452,[3]잔가율!$F$3:$G$33,2,FALSE)</f>
        <v>0.81</v>
      </c>
      <c r="I11452" s="552">
        <f t="shared" si="178"/>
        <v>55979100</v>
      </c>
    </row>
    <row r="11453" spans="1:9">
      <c r="A11453" s="539">
        <v>11452</v>
      </c>
      <c r="B11453" s="540" t="s">
        <v>15866</v>
      </c>
      <c r="C11453" s="540" t="s">
        <v>12384</v>
      </c>
      <c r="D11453" s="540" t="s">
        <v>16199</v>
      </c>
      <c r="E11453" s="540" t="s">
        <v>16322</v>
      </c>
      <c r="F11453" s="556">
        <v>66670000</v>
      </c>
      <c r="G11453" s="541">
        <v>2023</v>
      </c>
      <c r="H11453" s="542">
        <f>VLOOKUP(G11453,[3]잔가율!$F$3:$G$33,2,FALSE)</f>
        <v>0.81</v>
      </c>
      <c r="I11453" s="552">
        <f t="shared" si="178"/>
        <v>54002700</v>
      </c>
    </row>
    <row r="11454" spans="1:9">
      <c r="A11454" s="539">
        <v>11453</v>
      </c>
      <c r="B11454" s="540" t="s">
        <v>15866</v>
      </c>
      <c r="C11454" s="540" t="s">
        <v>12384</v>
      </c>
      <c r="D11454" s="540" t="s">
        <v>16199</v>
      </c>
      <c r="E11454" s="540" t="s">
        <v>16323</v>
      </c>
      <c r="F11454" s="556">
        <v>54000000</v>
      </c>
      <c r="G11454" s="541">
        <v>2023</v>
      </c>
      <c r="H11454" s="542">
        <f>VLOOKUP(G11454,[3]잔가율!$F$3:$G$33,2,FALSE)</f>
        <v>0.81</v>
      </c>
      <c r="I11454" s="552">
        <f t="shared" si="178"/>
        <v>43740000</v>
      </c>
    </row>
    <row r="11455" spans="1:9">
      <c r="A11455" s="539">
        <v>11454</v>
      </c>
      <c r="B11455" s="414" t="s">
        <v>15866</v>
      </c>
      <c r="C11455" s="414" t="s">
        <v>12384</v>
      </c>
      <c r="D11455" s="414" t="s">
        <v>16199</v>
      </c>
      <c r="E11455" s="414" t="s">
        <v>16324</v>
      </c>
      <c r="F11455" s="564">
        <v>70740000</v>
      </c>
      <c r="G11455" s="541">
        <v>2023</v>
      </c>
      <c r="H11455" s="542">
        <f>VLOOKUP(G11455,[3]잔가율!$F$3:$G$33,2,FALSE)</f>
        <v>0.81</v>
      </c>
      <c r="I11455" s="552">
        <f t="shared" si="178"/>
        <v>57299400</v>
      </c>
    </row>
    <row r="11456" spans="1:9">
      <c r="A11456" s="539">
        <v>11455</v>
      </c>
      <c r="B11456" s="414" t="s">
        <v>15866</v>
      </c>
      <c r="C11456" s="414" t="s">
        <v>12384</v>
      </c>
      <c r="D11456" s="414" t="s">
        <v>16199</v>
      </c>
      <c r="E11456" s="414" t="s">
        <v>16325</v>
      </c>
      <c r="F11456" s="564">
        <v>65910000</v>
      </c>
      <c r="G11456" s="541">
        <v>2023</v>
      </c>
      <c r="H11456" s="542">
        <f>VLOOKUP(G11456,[3]잔가율!$F$3:$G$33,2,FALSE)</f>
        <v>0.81</v>
      </c>
      <c r="I11456" s="552">
        <f t="shared" si="178"/>
        <v>53387100</v>
      </c>
    </row>
    <row r="11457" spans="1:9">
      <c r="A11457" s="539">
        <v>11456</v>
      </c>
      <c r="B11457" s="544" t="s">
        <v>15866</v>
      </c>
      <c r="C11457" s="544" t="s">
        <v>12384</v>
      </c>
      <c r="D11457" s="544" t="s">
        <v>16199</v>
      </c>
      <c r="E11457" s="544" t="s">
        <v>16326</v>
      </c>
      <c r="F11457" s="559">
        <v>57010000</v>
      </c>
      <c r="G11457" s="541">
        <v>2023</v>
      </c>
      <c r="H11457" s="542">
        <f>VLOOKUP(G11457,[3]잔가율!$F$3:$G$33,2,FALSE)</f>
        <v>0.81</v>
      </c>
      <c r="I11457" s="552">
        <f t="shared" si="178"/>
        <v>46178100</v>
      </c>
    </row>
    <row r="11458" spans="1:9">
      <c r="A11458" s="539">
        <v>11457</v>
      </c>
      <c r="B11458" s="544" t="s">
        <v>15866</v>
      </c>
      <c r="C11458" s="544" t="s">
        <v>12384</v>
      </c>
      <c r="D11458" s="544" t="s">
        <v>16199</v>
      </c>
      <c r="E11458" s="544" t="s">
        <v>16327</v>
      </c>
      <c r="F11458" s="559">
        <v>76060000</v>
      </c>
      <c r="G11458" s="541">
        <v>2023</v>
      </c>
      <c r="H11458" s="542">
        <f>VLOOKUP(G11458,[3]잔가율!$F$3:$G$33,2,FALSE)</f>
        <v>0.81</v>
      </c>
      <c r="I11458" s="552">
        <f t="shared" ref="I11458:I11521" si="179">ROUNDDOWN(F11458*H11458,0)</f>
        <v>61608600</v>
      </c>
    </row>
    <row r="11459" spans="1:9">
      <c r="A11459" s="539">
        <v>11458</v>
      </c>
      <c r="B11459" s="540" t="s">
        <v>15866</v>
      </c>
      <c r="C11459" s="540" t="s">
        <v>12384</v>
      </c>
      <c r="D11459" s="540" t="s">
        <v>16199</v>
      </c>
      <c r="E11459" s="540" t="s">
        <v>16328</v>
      </c>
      <c r="F11459" s="556">
        <v>52930000</v>
      </c>
      <c r="G11459" s="541">
        <v>2023</v>
      </c>
      <c r="H11459" s="542">
        <f>VLOOKUP(G11459,[3]잔가율!$F$3:$G$33,2,FALSE)</f>
        <v>0.81</v>
      </c>
      <c r="I11459" s="552">
        <f t="shared" si="179"/>
        <v>42873300</v>
      </c>
    </row>
    <row r="11460" spans="1:9">
      <c r="A11460" s="539">
        <v>11459</v>
      </c>
      <c r="B11460" s="540" t="s">
        <v>15866</v>
      </c>
      <c r="C11460" s="540" t="s">
        <v>12384</v>
      </c>
      <c r="D11460" s="540" t="s">
        <v>16199</v>
      </c>
      <c r="E11460" s="540" t="s">
        <v>16329</v>
      </c>
      <c r="F11460" s="556">
        <v>52910000</v>
      </c>
      <c r="G11460" s="541">
        <v>2023</v>
      </c>
      <c r="H11460" s="542">
        <f>VLOOKUP(G11460,[3]잔가율!$F$3:$G$33,2,FALSE)</f>
        <v>0.81</v>
      </c>
      <c r="I11460" s="552">
        <f t="shared" si="179"/>
        <v>42857100</v>
      </c>
    </row>
    <row r="11461" spans="1:9">
      <c r="A11461" s="539">
        <v>11460</v>
      </c>
      <c r="B11461" s="540" t="s">
        <v>15866</v>
      </c>
      <c r="C11461" s="540" t="s">
        <v>12384</v>
      </c>
      <c r="D11461" s="540" t="s">
        <v>16199</v>
      </c>
      <c r="E11461" s="540" t="s">
        <v>16330</v>
      </c>
      <c r="F11461" s="556">
        <v>58640000</v>
      </c>
      <c r="G11461" s="541">
        <v>2023</v>
      </c>
      <c r="H11461" s="542">
        <f>VLOOKUP(G11461,[3]잔가율!$F$3:$G$33,2,FALSE)</f>
        <v>0.81</v>
      </c>
      <c r="I11461" s="552">
        <f t="shared" si="179"/>
        <v>47498400</v>
      </c>
    </row>
    <row r="11462" spans="1:9">
      <c r="A11462" s="539">
        <v>11461</v>
      </c>
      <c r="B11462" s="540" t="s">
        <v>15866</v>
      </c>
      <c r="C11462" s="540" t="s">
        <v>12384</v>
      </c>
      <c r="D11462" s="540" t="s">
        <v>16199</v>
      </c>
      <c r="E11462" s="540" t="s">
        <v>16331</v>
      </c>
      <c r="F11462" s="556">
        <v>45500000</v>
      </c>
      <c r="G11462" s="541">
        <v>2023</v>
      </c>
      <c r="H11462" s="542">
        <f>VLOOKUP(G11462,[3]잔가율!$F$3:$G$33,2,FALSE)</f>
        <v>0.81</v>
      </c>
      <c r="I11462" s="552">
        <f t="shared" si="179"/>
        <v>36855000</v>
      </c>
    </row>
    <row r="11463" spans="1:9">
      <c r="A11463" s="539">
        <v>11462</v>
      </c>
      <c r="B11463" s="540" t="s">
        <v>15866</v>
      </c>
      <c r="C11463" s="540" t="s">
        <v>12384</v>
      </c>
      <c r="D11463" s="540" t="s">
        <v>16199</v>
      </c>
      <c r="E11463" s="540" t="s">
        <v>16332</v>
      </c>
      <c r="F11463" s="556">
        <v>49300000</v>
      </c>
      <c r="G11463" s="541">
        <v>2023</v>
      </c>
      <c r="H11463" s="542">
        <f>VLOOKUP(G11463,[3]잔가율!$F$3:$G$33,2,FALSE)</f>
        <v>0.81</v>
      </c>
      <c r="I11463" s="552">
        <f t="shared" si="179"/>
        <v>39933000</v>
      </c>
    </row>
    <row r="11464" spans="1:9">
      <c r="A11464" s="539">
        <v>11463</v>
      </c>
      <c r="B11464" s="540" t="s">
        <v>15866</v>
      </c>
      <c r="C11464" s="540" t="s">
        <v>12384</v>
      </c>
      <c r="D11464" s="540" t="s">
        <v>16199</v>
      </c>
      <c r="E11464" s="540" t="s">
        <v>16333</v>
      </c>
      <c r="F11464" s="556">
        <v>52670000</v>
      </c>
      <c r="G11464" s="541">
        <v>2023</v>
      </c>
      <c r="H11464" s="542">
        <f>VLOOKUP(G11464,[3]잔가율!$F$3:$G$33,2,FALSE)</f>
        <v>0.81</v>
      </c>
      <c r="I11464" s="552">
        <f t="shared" si="179"/>
        <v>42662700</v>
      </c>
    </row>
    <row r="11465" spans="1:9">
      <c r="A11465" s="539">
        <v>11464</v>
      </c>
      <c r="B11465" s="540" t="s">
        <v>15866</v>
      </c>
      <c r="C11465" s="540" t="s">
        <v>12384</v>
      </c>
      <c r="D11465" s="540" t="s">
        <v>16199</v>
      </c>
      <c r="E11465" s="540" t="s">
        <v>16334</v>
      </c>
      <c r="F11465" s="556">
        <v>60630000</v>
      </c>
      <c r="G11465" s="541">
        <v>2023</v>
      </c>
      <c r="H11465" s="542">
        <f>VLOOKUP(G11465,[3]잔가율!$F$3:$G$33,2,FALSE)</f>
        <v>0.81</v>
      </c>
      <c r="I11465" s="552">
        <f t="shared" si="179"/>
        <v>49110300</v>
      </c>
    </row>
    <row r="11466" spans="1:9">
      <c r="A11466" s="539">
        <v>11465</v>
      </c>
      <c r="B11466" s="540" t="s">
        <v>15866</v>
      </c>
      <c r="C11466" s="540" t="s">
        <v>12384</v>
      </c>
      <c r="D11466" s="540" t="s">
        <v>16199</v>
      </c>
      <c r="E11466" s="540" t="s">
        <v>16335</v>
      </c>
      <c r="F11466" s="556">
        <v>61580000</v>
      </c>
      <c r="G11466" s="541">
        <v>2023</v>
      </c>
      <c r="H11466" s="542">
        <f>VLOOKUP(G11466,[3]잔가율!$F$3:$G$33,2,FALSE)</f>
        <v>0.81</v>
      </c>
      <c r="I11466" s="552">
        <f t="shared" si="179"/>
        <v>49879800</v>
      </c>
    </row>
    <row r="11467" spans="1:9">
      <c r="A11467" s="539">
        <v>11466</v>
      </c>
      <c r="B11467" s="540" t="s">
        <v>15866</v>
      </c>
      <c r="C11467" s="540" t="s">
        <v>12384</v>
      </c>
      <c r="D11467" s="540" t="s">
        <v>16199</v>
      </c>
      <c r="E11467" s="540" t="s">
        <v>16336</v>
      </c>
      <c r="F11467" s="556">
        <v>63440000</v>
      </c>
      <c r="G11467" s="541">
        <v>2023</v>
      </c>
      <c r="H11467" s="542">
        <f>VLOOKUP(G11467,[3]잔가율!$F$3:$G$33,2,FALSE)</f>
        <v>0.81</v>
      </c>
      <c r="I11467" s="552">
        <f t="shared" si="179"/>
        <v>51386400</v>
      </c>
    </row>
    <row r="11468" spans="1:9">
      <c r="A11468" s="539">
        <v>11467</v>
      </c>
      <c r="B11468" s="540" t="s">
        <v>15866</v>
      </c>
      <c r="C11468" s="540" t="s">
        <v>12384</v>
      </c>
      <c r="D11468" s="540" t="s">
        <v>16199</v>
      </c>
      <c r="E11468" s="540" t="s">
        <v>16337</v>
      </c>
      <c r="F11468" s="556">
        <v>61680000</v>
      </c>
      <c r="G11468" s="541">
        <v>2023</v>
      </c>
      <c r="H11468" s="542">
        <f>VLOOKUP(G11468,[3]잔가율!$F$3:$G$33,2,FALSE)</f>
        <v>0.81</v>
      </c>
      <c r="I11468" s="552">
        <f t="shared" si="179"/>
        <v>49960800</v>
      </c>
    </row>
    <row r="11469" spans="1:9">
      <c r="A11469" s="539">
        <v>11468</v>
      </c>
      <c r="B11469" s="540" t="s">
        <v>15866</v>
      </c>
      <c r="C11469" s="540" t="s">
        <v>12384</v>
      </c>
      <c r="D11469" s="540" t="s">
        <v>16199</v>
      </c>
      <c r="E11469" s="540" t="s">
        <v>16338</v>
      </c>
      <c r="F11469" s="556">
        <v>66800000</v>
      </c>
      <c r="G11469" s="541">
        <v>2023</v>
      </c>
      <c r="H11469" s="542">
        <f>VLOOKUP(G11469,[3]잔가율!$F$3:$G$33,2,FALSE)</f>
        <v>0.81</v>
      </c>
      <c r="I11469" s="552">
        <f t="shared" si="179"/>
        <v>54108000</v>
      </c>
    </row>
    <row r="11470" spans="1:9">
      <c r="A11470" s="539">
        <v>11469</v>
      </c>
      <c r="B11470" s="540" t="s">
        <v>15866</v>
      </c>
      <c r="C11470" s="540" t="s">
        <v>12384</v>
      </c>
      <c r="D11470" s="540" t="s">
        <v>16199</v>
      </c>
      <c r="E11470" s="540" t="s">
        <v>16339</v>
      </c>
      <c r="F11470" s="556">
        <v>66800000</v>
      </c>
      <c r="G11470" s="541">
        <v>2023</v>
      </c>
      <c r="H11470" s="542">
        <f>VLOOKUP(G11470,[3]잔가율!$F$3:$G$33,2,FALSE)</f>
        <v>0.81</v>
      </c>
      <c r="I11470" s="552">
        <f t="shared" si="179"/>
        <v>54108000</v>
      </c>
    </row>
    <row r="11471" spans="1:9">
      <c r="A11471" s="539">
        <v>11470</v>
      </c>
      <c r="B11471" s="414" t="s">
        <v>15866</v>
      </c>
      <c r="C11471" s="414" t="s">
        <v>12384</v>
      </c>
      <c r="D11471" s="414" t="s">
        <v>16199</v>
      </c>
      <c r="E11471" s="414" t="s">
        <v>16340</v>
      </c>
      <c r="F11471" s="564">
        <v>75180000</v>
      </c>
      <c r="G11471" s="541">
        <v>2023</v>
      </c>
      <c r="H11471" s="542">
        <f>VLOOKUP(G11471,[3]잔가율!$F$3:$G$33,2,FALSE)</f>
        <v>0.81</v>
      </c>
      <c r="I11471" s="552">
        <f t="shared" si="179"/>
        <v>60895800</v>
      </c>
    </row>
    <row r="11472" spans="1:9">
      <c r="A11472" s="539">
        <v>11471</v>
      </c>
      <c r="B11472" s="414" t="s">
        <v>15866</v>
      </c>
      <c r="C11472" s="414" t="s">
        <v>12384</v>
      </c>
      <c r="D11472" s="414" t="s">
        <v>16199</v>
      </c>
      <c r="E11472" s="414" t="s">
        <v>16341</v>
      </c>
      <c r="F11472" s="564">
        <v>66310000</v>
      </c>
      <c r="G11472" s="541">
        <v>2023</v>
      </c>
      <c r="H11472" s="542">
        <f>VLOOKUP(G11472,[3]잔가율!$F$3:$G$33,2,FALSE)</f>
        <v>0.81</v>
      </c>
      <c r="I11472" s="552">
        <f t="shared" si="179"/>
        <v>53711100</v>
      </c>
    </row>
    <row r="11473" spans="1:9">
      <c r="A11473" s="539">
        <v>11472</v>
      </c>
      <c r="B11473" s="414" t="s">
        <v>15866</v>
      </c>
      <c r="C11473" s="414" t="s">
        <v>12384</v>
      </c>
      <c r="D11473" s="414" t="s">
        <v>16199</v>
      </c>
      <c r="E11473" s="414" t="s">
        <v>16342</v>
      </c>
      <c r="F11473" s="564">
        <v>63380000</v>
      </c>
      <c r="G11473" s="541">
        <v>2023</v>
      </c>
      <c r="H11473" s="542">
        <f>VLOOKUP(G11473,[3]잔가율!$F$3:$G$33,2,FALSE)</f>
        <v>0.81</v>
      </c>
      <c r="I11473" s="552">
        <f t="shared" si="179"/>
        <v>51337800</v>
      </c>
    </row>
    <row r="11474" spans="1:9">
      <c r="A11474" s="539">
        <v>11473</v>
      </c>
      <c r="B11474" s="544" t="s">
        <v>15866</v>
      </c>
      <c r="C11474" s="544" t="s">
        <v>12384</v>
      </c>
      <c r="D11474" s="544" t="s">
        <v>16199</v>
      </c>
      <c r="E11474" s="544" t="s">
        <v>16343</v>
      </c>
      <c r="F11474" s="559">
        <v>79240000</v>
      </c>
      <c r="G11474" s="541">
        <v>2023</v>
      </c>
      <c r="H11474" s="542">
        <f>VLOOKUP(G11474,[3]잔가율!$F$3:$G$33,2,FALSE)</f>
        <v>0.81</v>
      </c>
      <c r="I11474" s="552">
        <f t="shared" si="179"/>
        <v>64184400</v>
      </c>
    </row>
    <row r="11475" spans="1:9">
      <c r="A11475" s="539">
        <v>11474</v>
      </c>
      <c r="B11475" s="544" t="s">
        <v>15866</v>
      </c>
      <c r="C11475" s="544" t="s">
        <v>12384</v>
      </c>
      <c r="D11475" s="544" t="s">
        <v>16199</v>
      </c>
      <c r="E11475" s="544" t="s">
        <v>16344</v>
      </c>
      <c r="F11475" s="559">
        <v>73830000</v>
      </c>
      <c r="G11475" s="541">
        <v>2023</v>
      </c>
      <c r="H11475" s="542">
        <f>VLOOKUP(G11475,[3]잔가율!$F$3:$G$33,2,FALSE)</f>
        <v>0.81</v>
      </c>
      <c r="I11475" s="552">
        <f t="shared" si="179"/>
        <v>59802300</v>
      </c>
    </row>
    <row r="11476" spans="1:9">
      <c r="A11476" s="539">
        <v>11475</v>
      </c>
      <c r="B11476" s="544" t="s">
        <v>15866</v>
      </c>
      <c r="C11476" s="544" t="s">
        <v>12384</v>
      </c>
      <c r="D11476" s="544" t="s">
        <v>16199</v>
      </c>
      <c r="E11476" s="544" t="s">
        <v>16345</v>
      </c>
      <c r="F11476" s="559">
        <v>68440000</v>
      </c>
      <c r="G11476" s="541">
        <v>2023</v>
      </c>
      <c r="H11476" s="542">
        <f>VLOOKUP(G11476,[3]잔가율!$F$3:$G$33,2,FALSE)</f>
        <v>0.81</v>
      </c>
      <c r="I11476" s="552">
        <f t="shared" si="179"/>
        <v>55436400</v>
      </c>
    </row>
    <row r="11477" spans="1:9">
      <c r="A11477" s="539">
        <v>11476</v>
      </c>
      <c r="B11477" s="540" t="s">
        <v>15866</v>
      </c>
      <c r="C11477" s="540" t="s">
        <v>12384</v>
      </c>
      <c r="D11477" s="540" t="s">
        <v>16199</v>
      </c>
      <c r="E11477" s="540" t="s">
        <v>16346</v>
      </c>
      <c r="F11477" s="556">
        <v>52230000</v>
      </c>
      <c r="G11477" s="541">
        <v>2023</v>
      </c>
      <c r="H11477" s="542">
        <f>VLOOKUP(G11477,[3]잔가율!$F$3:$G$33,2,FALSE)</f>
        <v>0.81</v>
      </c>
      <c r="I11477" s="552">
        <f t="shared" si="179"/>
        <v>42306300</v>
      </c>
    </row>
    <row r="11478" spans="1:9">
      <c r="A11478" s="539">
        <v>11477</v>
      </c>
      <c r="B11478" s="540" t="s">
        <v>15866</v>
      </c>
      <c r="C11478" s="540" t="s">
        <v>12384</v>
      </c>
      <c r="D11478" s="540" t="s">
        <v>16199</v>
      </c>
      <c r="E11478" s="540" t="s">
        <v>16347</v>
      </c>
      <c r="F11478" s="556">
        <v>51600000</v>
      </c>
      <c r="G11478" s="541">
        <v>2023</v>
      </c>
      <c r="H11478" s="542">
        <f>VLOOKUP(G11478,[3]잔가율!$F$3:$G$33,2,FALSE)</f>
        <v>0.81</v>
      </c>
      <c r="I11478" s="552">
        <f t="shared" si="179"/>
        <v>41796000</v>
      </c>
    </row>
    <row r="11479" spans="1:9">
      <c r="A11479" s="539">
        <v>11478</v>
      </c>
      <c r="B11479" s="544" t="s">
        <v>15866</v>
      </c>
      <c r="C11479" s="544" t="s">
        <v>12384</v>
      </c>
      <c r="D11479" s="544" t="s">
        <v>16348</v>
      </c>
      <c r="E11479" s="544" t="s">
        <v>16349</v>
      </c>
      <c r="F11479" s="559">
        <v>71420000</v>
      </c>
      <c r="G11479" s="541">
        <v>2023</v>
      </c>
      <c r="H11479" s="542">
        <f>VLOOKUP(G11479,[3]잔가율!$F$3:$G$33,2,FALSE)</f>
        <v>0.81</v>
      </c>
      <c r="I11479" s="552">
        <f t="shared" si="179"/>
        <v>57850200</v>
      </c>
    </row>
    <row r="11480" spans="1:9">
      <c r="A11480" s="539">
        <v>11479</v>
      </c>
      <c r="B11480" s="544" t="s">
        <v>15866</v>
      </c>
      <c r="C11480" s="544" t="s">
        <v>12384</v>
      </c>
      <c r="D11480" s="544" t="s">
        <v>16348</v>
      </c>
      <c r="E11480" s="544" t="s">
        <v>16350</v>
      </c>
      <c r="F11480" s="559">
        <v>68180000</v>
      </c>
      <c r="G11480" s="541">
        <v>2023</v>
      </c>
      <c r="H11480" s="542">
        <f>VLOOKUP(G11480,[3]잔가율!$F$3:$G$33,2,FALSE)</f>
        <v>0.81</v>
      </c>
      <c r="I11480" s="552">
        <f t="shared" si="179"/>
        <v>55225800</v>
      </c>
    </row>
    <row r="11481" spans="1:9">
      <c r="A11481" s="539">
        <v>11480</v>
      </c>
      <c r="B11481" s="544" t="s">
        <v>15866</v>
      </c>
      <c r="C11481" s="544" t="s">
        <v>12384</v>
      </c>
      <c r="D11481" s="544" t="s">
        <v>16348</v>
      </c>
      <c r="E11481" s="544" t="s">
        <v>16351</v>
      </c>
      <c r="F11481" s="559">
        <v>69660000</v>
      </c>
      <c r="G11481" s="541">
        <v>2023</v>
      </c>
      <c r="H11481" s="542">
        <f>VLOOKUP(G11481,[3]잔가율!$F$3:$G$33,2,FALSE)</f>
        <v>0.81</v>
      </c>
      <c r="I11481" s="552">
        <f t="shared" si="179"/>
        <v>56424600</v>
      </c>
    </row>
    <row r="11482" spans="1:9">
      <c r="A11482" s="539">
        <v>11481</v>
      </c>
      <c r="B11482" s="544" t="s">
        <v>15866</v>
      </c>
      <c r="C11482" s="544" t="s">
        <v>12384</v>
      </c>
      <c r="D11482" s="544" t="s">
        <v>16348</v>
      </c>
      <c r="E11482" s="544" t="s">
        <v>16352</v>
      </c>
      <c r="F11482" s="559">
        <v>74290000</v>
      </c>
      <c r="G11482" s="541">
        <v>2023</v>
      </c>
      <c r="H11482" s="542">
        <f>VLOOKUP(G11482,[3]잔가율!$F$3:$G$33,2,FALSE)</f>
        <v>0.81</v>
      </c>
      <c r="I11482" s="552">
        <f t="shared" si="179"/>
        <v>60174900</v>
      </c>
    </row>
    <row r="11483" spans="1:9">
      <c r="A11483" s="539">
        <v>11482</v>
      </c>
      <c r="B11483" s="544" t="s">
        <v>15866</v>
      </c>
      <c r="C11483" s="544" t="s">
        <v>12384</v>
      </c>
      <c r="D11483" s="544" t="s">
        <v>16348</v>
      </c>
      <c r="E11483" s="544" t="s">
        <v>16353</v>
      </c>
      <c r="F11483" s="559">
        <v>70910000</v>
      </c>
      <c r="G11483" s="541">
        <v>2023</v>
      </c>
      <c r="H11483" s="542">
        <f>VLOOKUP(G11483,[3]잔가율!$F$3:$G$33,2,FALSE)</f>
        <v>0.81</v>
      </c>
      <c r="I11483" s="552">
        <f t="shared" si="179"/>
        <v>57437100</v>
      </c>
    </row>
    <row r="11484" spans="1:9">
      <c r="A11484" s="539">
        <v>11483</v>
      </c>
      <c r="B11484" s="540" t="s">
        <v>15866</v>
      </c>
      <c r="C11484" s="540" t="s">
        <v>12384</v>
      </c>
      <c r="D11484" s="540" t="s">
        <v>16354</v>
      </c>
      <c r="E11484" s="540" t="s">
        <v>16355</v>
      </c>
      <c r="F11484" s="556">
        <v>61640000</v>
      </c>
      <c r="G11484" s="541">
        <v>2023</v>
      </c>
      <c r="H11484" s="542">
        <f>VLOOKUP(G11484,[3]잔가율!$F$3:$G$33,2,FALSE)</f>
        <v>0.81</v>
      </c>
      <c r="I11484" s="552">
        <f t="shared" si="179"/>
        <v>49928400</v>
      </c>
    </row>
    <row r="11485" spans="1:9">
      <c r="A11485" s="539">
        <v>11484</v>
      </c>
      <c r="B11485" s="540" t="s">
        <v>15866</v>
      </c>
      <c r="C11485" s="540" t="s">
        <v>12384</v>
      </c>
      <c r="D11485" s="540" t="s">
        <v>16354</v>
      </c>
      <c r="E11485" s="540" t="s">
        <v>16356</v>
      </c>
      <c r="F11485" s="556">
        <v>57930000</v>
      </c>
      <c r="G11485" s="541">
        <v>2023</v>
      </c>
      <c r="H11485" s="542">
        <f>VLOOKUP(G11485,[3]잔가율!$F$3:$G$33,2,FALSE)</f>
        <v>0.81</v>
      </c>
      <c r="I11485" s="552">
        <f t="shared" si="179"/>
        <v>46923300</v>
      </c>
    </row>
    <row r="11486" spans="1:9">
      <c r="A11486" s="539">
        <v>11485</v>
      </c>
      <c r="B11486" s="414" t="s">
        <v>15866</v>
      </c>
      <c r="C11486" s="414" t="s">
        <v>12384</v>
      </c>
      <c r="D11486" s="414" t="s">
        <v>16708</v>
      </c>
      <c r="E11486" s="414" t="s">
        <v>16357</v>
      </c>
      <c r="F11486" s="564">
        <v>65450000</v>
      </c>
      <c r="G11486" s="541">
        <v>2023</v>
      </c>
      <c r="H11486" s="542">
        <f>VLOOKUP(G11486,[3]잔가율!$F$3:$G$33,2,FALSE)</f>
        <v>0.81</v>
      </c>
      <c r="I11486" s="552">
        <f t="shared" si="179"/>
        <v>53014500</v>
      </c>
    </row>
    <row r="11487" spans="1:9">
      <c r="A11487" s="539">
        <v>11486</v>
      </c>
      <c r="B11487" s="414" t="s">
        <v>15866</v>
      </c>
      <c r="C11487" s="414" t="s">
        <v>12384</v>
      </c>
      <c r="D11487" s="414" t="s">
        <v>16708</v>
      </c>
      <c r="E11487" s="414" t="s">
        <v>16358</v>
      </c>
      <c r="F11487" s="564">
        <v>61750000</v>
      </c>
      <c r="G11487" s="541">
        <v>2023</v>
      </c>
      <c r="H11487" s="542">
        <f>VLOOKUP(G11487,[3]잔가율!$F$3:$G$33,2,FALSE)</f>
        <v>0.81</v>
      </c>
      <c r="I11487" s="552">
        <f t="shared" si="179"/>
        <v>50017500</v>
      </c>
    </row>
    <row r="11488" spans="1:9">
      <c r="A11488" s="539">
        <v>11487</v>
      </c>
      <c r="B11488" s="414" t="s">
        <v>15866</v>
      </c>
      <c r="C11488" s="414" t="s">
        <v>12384</v>
      </c>
      <c r="D11488" s="414" t="s">
        <v>16708</v>
      </c>
      <c r="E11488" s="414" t="s">
        <v>16359</v>
      </c>
      <c r="F11488" s="564">
        <v>64950000</v>
      </c>
      <c r="G11488" s="541">
        <v>2023</v>
      </c>
      <c r="H11488" s="542">
        <f>VLOOKUP(G11488,[3]잔가율!$F$3:$G$33,2,FALSE)</f>
        <v>0.81</v>
      </c>
      <c r="I11488" s="552">
        <f t="shared" si="179"/>
        <v>52609500</v>
      </c>
    </row>
    <row r="11489" spans="1:9">
      <c r="A11489" s="539">
        <v>11488</v>
      </c>
      <c r="B11489" s="540" t="s">
        <v>15866</v>
      </c>
      <c r="C11489" s="540" t="s">
        <v>12384</v>
      </c>
      <c r="D11489" s="540" t="s">
        <v>16354</v>
      </c>
      <c r="E11489" s="540" t="s">
        <v>16360</v>
      </c>
      <c r="F11489" s="556">
        <v>47090000</v>
      </c>
      <c r="G11489" s="541">
        <v>2023</v>
      </c>
      <c r="H11489" s="542">
        <f>VLOOKUP(G11489,[3]잔가율!$F$3:$G$33,2,FALSE)</f>
        <v>0.81</v>
      </c>
      <c r="I11489" s="552">
        <f t="shared" si="179"/>
        <v>38142900</v>
      </c>
    </row>
    <row r="11490" spans="1:9">
      <c r="A11490" s="539">
        <v>11489</v>
      </c>
      <c r="B11490" s="540" t="s">
        <v>15866</v>
      </c>
      <c r="C11490" s="540" t="s">
        <v>12384</v>
      </c>
      <c r="D11490" s="540" t="s">
        <v>16354</v>
      </c>
      <c r="E11490" s="540" t="s">
        <v>16361</v>
      </c>
      <c r="F11490" s="556">
        <v>55060000</v>
      </c>
      <c r="G11490" s="541">
        <v>2023</v>
      </c>
      <c r="H11490" s="542">
        <f>VLOOKUP(G11490,[3]잔가율!$F$3:$G$33,2,FALSE)</f>
        <v>0.81</v>
      </c>
      <c r="I11490" s="552">
        <f t="shared" si="179"/>
        <v>44598600</v>
      </c>
    </row>
    <row r="11491" spans="1:9">
      <c r="A11491" s="539">
        <v>11490</v>
      </c>
      <c r="B11491" s="540" t="s">
        <v>15866</v>
      </c>
      <c r="C11491" s="540" t="s">
        <v>12384</v>
      </c>
      <c r="D11491" s="540" t="s">
        <v>16354</v>
      </c>
      <c r="E11491" s="540" t="s">
        <v>16362</v>
      </c>
      <c r="F11491" s="556">
        <v>54990000</v>
      </c>
      <c r="G11491" s="541">
        <v>2023</v>
      </c>
      <c r="H11491" s="542">
        <f>VLOOKUP(G11491,[3]잔가율!$F$3:$G$33,2,FALSE)</f>
        <v>0.81</v>
      </c>
      <c r="I11491" s="552">
        <f t="shared" si="179"/>
        <v>44541900</v>
      </c>
    </row>
    <row r="11492" spans="1:9">
      <c r="A11492" s="539">
        <v>11491</v>
      </c>
      <c r="B11492" s="540" t="s">
        <v>15866</v>
      </c>
      <c r="C11492" s="540" t="s">
        <v>12384</v>
      </c>
      <c r="D11492" s="540" t="s">
        <v>16354</v>
      </c>
      <c r="E11492" s="540" t="s">
        <v>16363</v>
      </c>
      <c r="F11492" s="556">
        <v>55850000</v>
      </c>
      <c r="G11492" s="541">
        <v>2023</v>
      </c>
      <c r="H11492" s="542">
        <f>VLOOKUP(G11492,[3]잔가율!$F$3:$G$33,2,FALSE)</f>
        <v>0.81</v>
      </c>
      <c r="I11492" s="552">
        <f t="shared" si="179"/>
        <v>45238500</v>
      </c>
    </row>
    <row r="11493" spans="1:9">
      <c r="A11493" s="539">
        <v>11492</v>
      </c>
      <c r="B11493" s="540" t="s">
        <v>15866</v>
      </c>
      <c r="C11493" s="540" t="s">
        <v>12384</v>
      </c>
      <c r="D11493" s="540" t="s">
        <v>16354</v>
      </c>
      <c r="E11493" s="540" t="s">
        <v>16364</v>
      </c>
      <c r="F11493" s="556">
        <v>56300000</v>
      </c>
      <c r="G11493" s="541">
        <v>2023</v>
      </c>
      <c r="H11493" s="542">
        <f>VLOOKUP(G11493,[3]잔가율!$F$3:$G$33,2,FALSE)</f>
        <v>0.81</v>
      </c>
      <c r="I11493" s="552">
        <f t="shared" si="179"/>
        <v>45603000</v>
      </c>
    </row>
    <row r="11494" spans="1:9">
      <c r="A11494" s="539">
        <v>11493</v>
      </c>
      <c r="B11494" s="540" t="s">
        <v>15866</v>
      </c>
      <c r="C11494" s="540" t="s">
        <v>12384</v>
      </c>
      <c r="D11494" s="540" t="s">
        <v>16354</v>
      </c>
      <c r="E11494" s="540" t="s">
        <v>16365</v>
      </c>
      <c r="F11494" s="556">
        <v>56190000</v>
      </c>
      <c r="G11494" s="541">
        <v>2023</v>
      </c>
      <c r="H11494" s="542">
        <f>VLOOKUP(G11494,[3]잔가율!$F$3:$G$33,2,FALSE)</f>
        <v>0.81</v>
      </c>
      <c r="I11494" s="552">
        <f t="shared" si="179"/>
        <v>45513900</v>
      </c>
    </row>
    <row r="11495" spans="1:9">
      <c r="A11495" s="539">
        <v>11494</v>
      </c>
      <c r="B11495" s="540" t="s">
        <v>15866</v>
      </c>
      <c r="C11495" s="540" t="s">
        <v>12384</v>
      </c>
      <c r="D11495" s="540" t="s">
        <v>16354</v>
      </c>
      <c r="E11495" s="540" t="s">
        <v>16366</v>
      </c>
      <c r="F11495" s="556">
        <v>57100000</v>
      </c>
      <c r="G11495" s="541">
        <v>2023</v>
      </c>
      <c r="H11495" s="542">
        <f>VLOOKUP(G11495,[3]잔가율!$F$3:$G$33,2,FALSE)</f>
        <v>0.81</v>
      </c>
      <c r="I11495" s="552">
        <f t="shared" si="179"/>
        <v>46251000</v>
      </c>
    </row>
    <row r="11496" spans="1:9">
      <c r="A11496" s="539">
        <v>11495</v>
      </c>
      <c r="B11496" s="540" t="s">
        <v>15866</v>
      </c>
      <c r="C11496" s="540" t="s">
        <v>12384</v>
      </c>
      <c r="D11496" s="540" t="s">
        <v>16354</v>
      </c>
      <c r="E11496" s="540" t="s">
        <v>16367</v>
      </c>
      <c r="F11496" s="556">
        <v>55540000</v>
      </c>
      <c r="G11496" s="541">
        <v>2023</v>
      </c>
      <c r="H11496" s="542">
        <f>VLOOKUP(G11496,[3]잔가율!$F$3:$G$33,2,FALSE)</f>
        <v>0.81</v>
      </c>
      <c r="I11496" s="552">
        <f t="shared" si="179"/>
        <v>44987400</v>
      </c>
    </row>
    <row r="11497" spans="1:9">
      <c r="A11497" s="539">
        <v>11496</v>
      </c>
      <c r="B11497" s="540" t="s">
        <v>15866</v>
      </c>
      <c r="C11497" s="540" t="s">
        <v>12384</v>
      </c>
      <c r="D11497" s="540" t="s">
        <v>16354</v>
      </c>
      <c r="E11497" s="540" t="s">
        <v>16368</v>
      </c>
      <c r="F11497" s="556">
        <v>46360000</v>
      </c>
      <c r="G11497" s="541">
        <v>2023</v>
      </c>
      <c r="H11497" s="542">
        <f>VLOOKUP(G11497,[3]잔가율!$F$3:$G$33,2,FALSE)</f>
        <v>0.81</v>
      </c>
      <c r="I11497" s="552">
        <f t="shared" si="179"/>
        <v>37551600</v>
      </c>
    </row>
    <row r="11498" spans="1:9">
      <c r="A11498" s="539">
        <v>11497</v>
      </c>
      <c r="B11498" s="540" t="s">
        <v>15866</v>
      </c>
      <c r="C11498" s="540" t="s">
        <v>12384</v>
      </c>
      <c r="D11498" s="540" t="s">
        <v>16354</v>
      </c>
      <c r="E11498" s="540" t="s">
        <v>16369</v>
      </c>
      <c r="F11498" s="556">
        <v>46360000</v>
      </c>
      <c r="G11498" s="541">
        <v>2023</v>
      </c>
      <c r="H11498" s="542">
        <f>VLOOKUP(G11498,[3]잔가율!$F$3:$G$33,2,FALSE)</f>
        <v>0.81</v>
      </c>
      <c r="I11498" s="552">
        <f t="shared" si="179"/>
        <v>37551600</v>
      </c>
    </row>
    <row r="11499" spans="1:9">
      <c r="A11499" s="539">
        <v>11498</v>
      </c>
      <c r="B11499" s="540" t="s">
        <v>15866</v>
      </c>
      <c r="C11499" s="540" t="s">
        <v>12384</v>
      </c>
      <c r="D11499" s="540" t="s">
        <v>16354</v>
      </c>
      <c r="E11499" s="540" t="s">
        <v>16370</v>
      </c>
      <c r="F11499" s="556">
        <v>48320000</v>
      </c>
      <c r="G11499" s="541">
        <v>2023</v>
      </c>
      <c r="H11499" s="542">
        <f>VLOOKUP(G11499,[3]잔가율!$F$3:$G$33,2,FALSE)</f>
        <v>0.81</v>
      </c>
      <c r="I11499" s="552">
        <f t="shared" si="179"/>
        <v>39139200</v>
      </c>
    </row>
    <row r="11500" spans="1:9">
      <c r="A11500" s="539">
        <v>11499</v>
      </c>
      <c r="B11500" s="540" t="s">
        <v>15866</v>
      </c>
      <c r="C11500" s="540" t="s">
        <v>12384</v>
      </c>
      <c r="D11500" s="540" t="s">
        <v>16354</v>
      </c>
      <c r="E11500" s="540" t="s">
        <v>16371</v>
      </c>
      <c r="F11500" s="556">
        <v>52050000</v>
      </c>
      <c r="G11500" s="541">
        <v>2023</v>
      </c>
      <c r="H11500" s="542">
        <f>VLOOKUP(G11500,[3]잔가율!$F$3:$G$33,2,FALSE)</f>
        <v>0.81</v>
      </c>
      <c r="I11500" s="552">
        <f t="shared" si="179"/>
        <v>42160500</v>
      </c>
    </row>
    <row r="11501" spans="1:9">
      <c r="A11501" s="539">
        <v>11500</v>
      </c>
      <c r="B11501" s="540" t="s">
        <v>15866</v>
      </c>
      <c r="C11501" s="540" t="s">
        <v>12384</v>
      </c>
      <c r="D11501" s="540" t="s">
        <v>16354</v>
      </c>
      <c r="E11501" s="540" t="s">
        <v>16372</v>
      </c>
      <c r="F11501" s="556">
        <v>56230000</v>
      </c>
      <c r="G11501" s="541">
        <v>2023</v>
      </c>
      <c r="H11501" s="542">
        <f>VLOOKUP(G11501,[3]잔가율!$F$3:$G$33,2,FALSE)</f>
        <v>0.81</v>
      </c>
      <c r="I11501" s="552">
        <f t="shared" si="179"/>
        <v>45546300</v>
      </c>
    </row>
    <row r="11502" spans="1:9">
      <c r="A11502" s="539">
        <v>11501</v>
      </c>
      <c r="B11502" s="540" t="s">
        <v>15866</v>
      </c>
      <c r="C11502" s="540" t="s">
        <v>12384</v>
      </c>
      <c r="D11502" s="540" t="s">
        <v>16354</v>
      </c>
      <c r="E11502" s="540" t="s">
        <v>16373</v>
      </c>
      <c r="F11502" s="556">
        <v>59950000</v>
      </c>
      <c r="G11502" s="541">
        <v>2023</v>
      </c>
      <c r="H11502" s="542">
        <f>VLOOKUP(G11502,[3]잔가율!$F$3:$G$33,2,FALSE)</f>
        <v>0.81</v>
      </c>
      <c r="I11502" s="552">
        <f t="shared" si="179"/>
        <v>48559500</v>
      </c>
    </row>
    <row r="11503" spans="1:9">
      <c r="A11503" s="539">
        <v>11502</v>
      </c>
      <c r="B11503" s="540" t="s">
        <v>15866</v>
      </c>
      <c r="C11503" s="540" t="s">
        <v>12384</v>
      </c>
      <c r="D11503" s="540" t="s">
        <v>16354</v>
      </c>
      <c r="E11503" s="540" t="s">
        <v>16374</v>
      </c>
      <c r="F11503" s="556">
        <v>60810000</v>
      </c>
      <c r="G11503" s="541">
        <v>2023</v>
      </c>
      <c r="H11503" s="542">
        <f>VLOOKUP(G11503,[3]잔가율!$F$3:$G$33,2,FALSE)</f>
        <v>0.81</v>
      </c>
      <c r="I11503" s="552">
        <f t="shared" si="179"/>
        <v>49256100</v>
      </c>
    </row>
    <row r="11504" spans="1:9">
      <c r="A11504" s="539">
        <v>11503</v>
      </c>
      <c r="B11504" s="540" t="s">
        <v>15866</v>
      </c>
      <c r="C11504" s="540" t="s">
        <v>12384</v>
      </c>
      <c r="D11504" s="540" t="s">
        <v>16354</v>
      </c>
      <c r="E11504" s="540" t="s">
        <v>16375</v>
      </c>
      <c r="F11504" s="556">
        <v>57080000</v>
      </c>
      <c r="G11504" s="541">
        <v>2023</v>
      </c>
      <c r="H11504" s="542">
        <f>VLOOKUP(G11504,[3]잔가율!$F$3:$G$33,2,FALSE)</f>
        <v>0.81</v>
      </c>
      <c r="I11504" s="552">
        <f t="shared" si="179"/>
        <v>46234800</v>
      </c>
    </row>
    <row r="11505" spans="1:9">
      <c r="A11505" s="539">
        <v>11504</v>
      </c>
      <c r="B11505" s="540" t="s">
        <v>15866</v>
      </c>
      <c r="C11505" s="540" t="s">
        <v>12384</v>
      </c>
      <c r="D11505" s="540" t="s">
        <v>16354</v>
      </c>
      <c r="E11505" s="540" t="s">
        <v>16376</v>
      </c>
      <c r="F11505" s="556">
        <v>61140000</v>
      </c>
      <c r="G11505" s="541">
        <v>2023</v>
      </c>
      <c r="H11505" s="542">
        <f>VLOOKUP(G11505,[3]잔가율!$F$3:$G$33,2,FALSE)</f>
        <v>0.81</v>
      </c>
      <c r="I11505" s="552">
        <f t="shared" si="179"/>
        <v>49523400</v>
      </c>
    </row>
    <row r="11506" spans="1:9">
      <c r="A11506" s="539">
        <v>11505</v>
      </c>
      <c r="B11506" s="540" t="s">
        <v>15866</v>
      </c>
      <c r="C11506" s="540" t="s">
        <v>12384</v>
      </c>
      <c r="D11506" s="540" t="s">
        <v>16354</v>
      </c>
      <c r="E11506" s="540" t="s">
        <v>16377</v>
      </c>
      <c r="F11506" s="556">
        <v>57400000</v>
      </c>
      <c r="G11506" s="541">
        <v>2023</v>
      </c>
      <c r="H11506" s="542">
        <f>VLOOKUP(G11506,[3]잔가율!$F$3:$G$33,2,FALSE)</f>
        <v>0.81</v>
      </c>
      <c r="I11506" s="552">
        <f t="shared" si="179"/>
        <v>46494000</v>
      </c>
    </row>
    <row r="11507" spans="1:9">
      <c r="A11507" s="539">
        <v>11506</v>
      </c>
      <c r="B11507" s="540" t="s">
        <v>15866</v>
      </c>
      <c r="C11507" s="540" t="s">
        <v>12384</v>
      </c>
      <c r="D11507" s="540" t="s">
        <v>16354</v>
      </c>
      <c r="E11507" s="540" t="s">
        <v>16378</v>
      </c>
      <c r="F11507" s="556">
        <v>61140000</v>
      </c>
      <c r="G11507" s="541">
        <v>2023</v>
      </c>
      <c r="H11507" s="542">
        <f>VLOOKUP(G11507,[3]잔가율!$F$3:$G$33,2,FALSE)</f>
        <v>0.81</v>
      </c>
      <c r="I11507" s="552">
        <f t="shared" si="179"/>
        <v>49523400</v>
      </c>
    </row>
    <row r="11508" spans="1:9">
      <c r="A11508" s="539">
        <v>11507</v>
      </c>
      <c r="B11508" s="540" t="s">
        <v>15866</v>
      </c>
      <c r="C11508" s="540" t="s">
        <v>12384</v>
      </c>
      <c r="D11508" s="540" t="s">
        <v>16354</v>
      </c>
      <c r="E11508" s="540" t="s">
        <v>16379</v>
      </c>
      <c r="F11508" s="556">
        <v>57420000</v>
      </c>
      <c r="G11508" s="541">
        <v>2023</v>
      </c>
      <c r="H11508" s="542">
        <f>VLOOKUP(G11508,[3]잔가율!$F$3:$G$33,2,FALSE)</f>
        <v>0.81</v>
      </c>
      <c r="I11508" s="552">
        <f t="shared" si="179"/>
        <v>46510200</v>
      </c>
    </row>
    <row r="11509" spans="1:9">
      <c r="A11509" s="539">
        <v>11508</v>
      </c>
      <c r="B11509" s="540" t="s">
        <v>15866</v>
      </c>
      <c r="C11509" s="540" t="s">
        <v>12384</v>
      </c>
      <c r="D11509" s="540" t="s">
        <v>16354</v>
      </c>
      <c r="E11509" s="540" t="s">
        <v>16380</v>
      </c>
      <c r="F11509" s="556">
        <v>62050000</v>
      </c>
      <c r="G11509" s="541">
        <v>2023</v>
      </c>
      <c r="H11509" s="542">
        <f>VLOOKUP(G11509,[3]잔가율!$F$3:$G$33,2,FALSE)</f>
        <v>0.81</v>
      </c>
      <c r="I11509" s="552">
        <f t="shared" si="179"/>
        <v>50260500</v>
      </c>
    </row>
    <row r="11510" spans="1:9">
      <c r="A11510" s="539">
        <v>11509</v>
      </c>
      <c r="B11510" s="540" t="s">
        <v>15866</v>
      </c>
      <c r="C11510" s="540" t="s">
        <v>12384</v>
      </c>
      <c r="D11510" s="540" t="s">
        <v>16354</v>
      </c>
      <c r="E11510" s="540" t="s">
        <v>16381</v>
      </c>
      <c r="F11510" s="556">
        <v>58320000</v>
      </c>
      <c r="G11510" s="541">
        <v>2023</v>
      </c>
      <c r="H11510" s="542">
        <f>VLOOKUP(G11510,[3]잔가율!$F$3:$G$33,2,FALSE)</f>
        <v>0.81</v>
      </c>
      <c r="I11510" s="552">
        <f t="shared" si="179"/>
        <v>47239200</v>
      </c>
    </row>
    <row r="11511" spans="1:9">
      <c r="A11511" s="539">
        <v>11510</v>
      </c>
      <c r="B11511" s="540" t="s">
        <v>15866</v>
      </c>
      <c r="C11511" s="540" t="s">
        <v>12384</v>
      </c>
      <c r="D11511" s="540" t="s">
        <v>16354</v>
      </c>
      <c r="E11511" s="540" t="s">
        <v>16382</v>
      </c>
      <c r="F11511" s="556">
        <v>60310000</v>
      </c>
      <c r="G11511" s="541">
        <v>2023</v>
      </c>
      <c r="H11511" s="542">
        <f>VLOOKUP(G11511,[3]잔가율!$F$3:$G$33,2,FALSE)</f>
        <v>0.81</v>
      </c>
      <c r="I11511" s="552">
        <f t="shared" si="179"/>
        <v>48851100</v>
      </c>
    </row>
    <row r="11512" spans="1:9">
      <c r="A11512" s="539">
        <v>11511</v>
      </c>
      <c r="B11512" s="540" t="s">
        <v>15866</v>
      </c>
      <c r="C11512" s="540" t="s">
        <v>12384</v>
      </c>
      <c r="D11512" s="540" t="s">
        <v>16354</v>
      </c>
      <c r="E11512" s="540" t="s">
        <v>16383</v>
      </c>
      <c r="F11512" s="556">
        <v>56700000</v>
      </c>
      <c r="G11512" s="541">
        <v>2023</v>
      </c>
      <c r="H11512" s="542">
        <f>VLOOKUP(G11512,[3]잔가율!$F$3:$G$33,2,FALSE)</f>
        <v>0.81</v>
      </c>
      <c r="I11512" s="552">
        <f t="shared" si="179"/>
        <v>45927000</v>
      </c>
    </row>
    <row r="11513" spans="1:9">
      <c r="A11513" s="539">
        <v>11512</v>
      </c>
      <c r="B11513" s="540" t="s">
        <v>15866</v>
      </c>
      <c r="C11513" s="540" t="s">
        <v>12384</v>
      </c>
      <c r="D11513" s="540" t="s">
        <v>16354</v>
      </c>
      <c r="E11513" s="540" t="s">
        <v>16384</v>
      </c>
      <c r="F11513" s="556">
        <v>47590000</v>
      </c>
      <c r="G11513" s="541">
        <v>2023</v>
      </c>
      <c r="H11513" s="542">
        <f>VLOOKUP(G11513,[3]잔가율!$F$3:$G$33,2,FALSE)</f>
        <v>0.81</v>
      </c>
      <c r="I11513" s="552">
        <f t="shared" si="179"/>
        <v>38547900</v>
      </c>
    </row>
    <row r="11514" spans="1:9">
      <c r="A11514" s="539">
        <v>11513</v>
      </c>
      <c r="B11514" s="540" t="s">
        <v>15866</v>
      </c>
      <c r="C11514" s="540" t="s">
        <v>12384</v>
      </c>
      <c r="D11514" s="540" t="s">
        <v>16354</v>
      </c>
      <c r="E11514" s="540" t="s">
        <v>16385</v>
      </c>
      <c r="F11514" s="556">
        <v>47450000</v>
      </c>
      <c r="G11514" s="541">
        <v>2023</v>
      </c>
      <c r="H11514" s="542">
        <f>VLOOKUP(G11514,[3]잔가율!$F$3:$G$33,2,FALSE)</f>
        <v>0.81</v>
      </c>
      <c r="I11514" s="552">
        <f t="shared" si="179"/>
        <v>38434500</v>
      </c>
    </row>
    <row r="11515" spans="1:9">
      <c r="A11515" s="539">
        <v>11514</v>
      </c>
      <c r="B11515" s="540" t="s">
        <v>15866</v>
      </c>
      <c r="C11515" s="540" t="s">
        <v>12384</v>
      </c>
      <c r="D11515" s="540" t="s">
        <v>16354</v>
      </c>
      <c r="E11515" s="540" t="s">
        <v>16386</v>
      </c>
      <c r="F11515" s="556">
        <v>43510000</v>
      </c>
      <c r="G11515" s="541">
        <v>2023</v>
      </c>
      <c r="H11515" s="542">
        <f>VLOOKUP(G11515,[3]잔가율!$F$3:$G$33,2,FALSE)</f>
        <v>0.81</v>
      </c>
      <c r="I11515" s="552">
        <f t="shared" si="179"/>
        <v>35243100</v>
      </c>
    </row>
    <row r="11516" spans="1:9">
      <c r="A11516" s="539">
        <v>11515</v>
      </c>
      <c r="B11516" s="540" t="s">
        <v>15866</v>
      </c>
      <c r="C11516" s="540" t="s">
        <v>12384</v>
      </c>
      <c r="D11516" s="540" t="s">
        <v>16354</v>
      </c>
      <c r="E11516" s="540" t="s">
        <v>16387</v>
      </c>
      <c r="F11516" s="556">
        <v>46680000</v>
      </c>
      <c r="G11516" s="541">
        <v>2023</v>
      </c>
      <c r="H11516" s="542">
        <f>VLOOKUP(G11516,[3]잔가율!$F$3:$G$33,2,FALSE)</f>
        <v>0.81</v>
      </c>
      <c r="I11516" s="552">
        <f t="shared" si="179"/>
        <v>37810800</v>
      </c>
    </row>
    <row r="11517" spans="1:9">
      <c r="A11517" s="539">
        <v>11516</v>
      </c>
      <c r="B11517" s="414" t="s">
        <v>15866</v>
      </c>
      <c r="C11517" s="414" t="s">
        <v>12384</v>
      </c>
      <c r="D11517" s="414" t="s">
        <v>16709</v>
      </c>
      <c r="E11517" s="414" t="s">
        <v>16388</v>
      </c>
      <c r="F11517" s="564">
        <v>28330000</v>
      </c>
      <c r="G11517" s="541">
        <v>2023</v>
      </c>
      <c r="H11517" s="542">
        <f>VLOOKUP(G11517,[3]잔가율!$F$3:$G$33,2,FALSE)</f>
        <v>0.81</v>
      </c>
      <c r="I11517" s="552">
        <f t="shared" si="179"/>
        <v>22947300</v>
      </c>
    </row>
    <row r="11518" spans="1:9">
      <c r="A11518" s="539">
        <v>11517</v>
      </c>
      <c r="B11518" s="544" t="s">
        <v>15866</v>
      </c>
      <c r="C11518" s="544" t="s">
        <v>12384</v>
      </c>
      <c r="D11518" s="544" t="s">
        <v>13578</v>
      </c>
      <c r="E11518" s="544" t="s">
        <v>16389</v>
      </c>
      <c r="F11518" s="559">
        <v>20740000</v>
      </c>
      <c r="G11518" s="541">
        <v>2023</v>
      </c>
      <c r="H11518" s="542">
        <f>VLOOKUP(G11518,[3]잔가율!$F$3:$G$33,2,FALSE)</f>
        <v>0.81</v>
      </c>
      <c r="I11518" s="552">
        <f t="shared" si="179"/>
        <v>16799400</v>
      </c>
    </row>
    <row r="11519" spans="1:9">
      <c r="A11519" s="539">
        <v>11518</v>
      </c>
      <c r="B11519" s="544" t="s">
        <v>15866</v>
      </c>
      <c r="C11519" s="544" t="s">
        <v>12384</v>
      </c>
      <c r="D11519" s="544" t="s">
        <v>13578</v>
      </c>
      <c r="E11519" s="544" t="s">
        <v>16390</v>
      </c>
      <c r="F11519" s="559">
        <v>30620000</v>
      </c>
      <c r="G11519" s="541">
        <v>2023</v>
      </c>
      <c r="H11519" s="542">
        <f>VLOOKUP(G11519,[3]잔가율!$F$3:$G$33,2,FALSE)</f>
        <v>0.81</v>
      </c>
      <c r="I11519" s="552">
        <f t="shared" si="179"/>
        <v>24802200</v>
      </c>
    </row>
    <row r="11520" spans="1:9">
      <c r="A11520" s="539">
        <v>11519</v>
      </c>
      <c r="B11520" s="544" t="s">
        <v>15866</v>
      </c>
      <c r="C11520" s="544" t="s">
        <v>12384</v>
      </c>
      <c r="D11520" s="544" t="s">
        <v>13578</v>
      </c>
      <c r="E11520" s="544" t="s">
        <v>16391</v>
      </c>
      <c r="F11520" s="559">
        <v>31380000</v>
      </c>
      <c r="G11520" s="541">
        <v>2023</v>
      </c>
      <c r="H11520" s="542">
        <f>VLOOKUP(G11520,[3]잔가율!$F$3:$G$33,2,FALSE)</f>
        <v>0.81</v>
      </c>
      <c r="I11520" s="552">
        <f t="shared" si="179"/>
        <v>25417800</v>
      </c>
    </row>
    <row r="11521" spans="1:9">
      <c r="A11521" s="539">
        <v>11520</v>
      </c>
      <c r="B11521" s="544" t="s">
        <v>15866</v>
      </c>
      <c r="C11521" s="544" t="s">
        <v>12384</v>
      </c>
      <c r="D11521" s="544" t="s">
        <v>13578</v>
      </c>
      <c r="E11521" s="544" t="s">
        <v>16392</v>
      </c>
      <c r="F11521" s="559">
        <v>26630000</v>
      </c>
      <c r="G11521" s="541">
        <v>2023</v>
      </c>
      <c r="H11521" s="542">
        <f>VLOOKUP(G11521,[3]잔가율!$F$3:$G$33,2,FALSE)</f>
        <v>0.81</v>
      </c>
      <c r="I11521" s="552">
        <f t="shared" si="179"/>
        <v>21570300</v>
      </c>
    </row>
    <row r="11522" spans="1:9">
      <c r="A11522" s="539">
        <v>11521</v>
      </c>
      <c r="B11522" s="544" t="s">
        <v>15866</v>
      </c>
      <c r="C11522" s="544" t="s">
        <v>12384</v>
      </c>
      <c r="D11522" s="544" t="s">
        <v>13578</v>
      </c>
      <c r="E11522" s="544" t="s">
        <v>16393</v>
      </c>
      <c r="F11522" s="559">
        <v>31180000</v>
      </c>
      <c r="G11522" s="541">
        <v>2023</v>
      </c>
      <c r="H11522" s="542">
        <f>VLOOKUP(G11522,[3]잔가율!$F$3:$G$33,2,FALSE)</f>
        <v>0.81</v>
      </c>
      <c r="I11522" s="552">
        <f t="shared" ref="I11522:I11585" si="180">ROUNDDOWN(F11522*H11522,0)</f>
        <v>25255800</v>
      </c>
    </row>
    <row r="11523" spans="1:9">
      <c r="A11523" s="539">
        <v>11522</v>
      </c>
      <c r="B11523" s="544" t="s">
        <v>15866</v>
      </c>
      <c r="C11523" s="544" t="s">
        <v>12384</v>
      </c>
      <c r="D11523" s="544" t="s">
        <v>13578</v>
      </c>
      <c r="E11523" s="544" t="s">
        <v>16394</v>
      </c>
      <c r="F11523" s="559">
        <v>29240000</v>
      </c>
      <c r="G11523" s="541">
        <v>2023</v>
      </c>
      <c r="H11523" s="542">
        <f>VLOOKUP(G11523,[3]잔가율!$F$3:$G$33,2,FALSE)</f>
        <v>0.81</v>
      </c>
      <c r="I11523" s="552">
        <f t="shared" si="180"/>
        <v>23684400</v>
      </c>
    </row>
    <row r="11524" spans="1:9">
      <c r="A11524" s="539">
        <v>11523</v>
      </c>
      <c r="B11524" s="544" t="s">
        <v>15866</v>
      </c>
      <c r="C11524" s="544" t="s">
        <v>12384</v>
      </c>
      <c r="D11524" s="544" t="s">
        <v>13578</v>
      </c>
      <c r="E11524" s="544" t="s">
        <v>16395</v>
      </c>
      <c r="F11524" s="559">
        <v>29190000</v>
      </c>
      <c r="G11524" s="541">
        <v>2023</v>
      </c>
      <c r="H11524" s="542">
        <f>VLOOKUP(G11524,[3]잔가율!$F$3:$G$33,2,FALSE)</f>
        <v>0.81</v>
      </c>
      <c r="I11524" s="552">
        <f t="shared" si="180"/>
        <v>23643900</v>
      </c>
    </row>
    <row r="11525" spans="1:9">
      <c r="A11525" s="539">
        <v>11524</v>
      </c>
      <c r="B11525" s="544" t="s">
        <v>15866</v>
      </c>
      <c r="C11525" s="544" t="s">
        <v>12384</v>
      </c>
      <c r="D11525" s="544" t="s">
        <v>13578</v>
      </c>
      <c r="E11525" s="544" t="s">
        <v>16396</v>
      </c>
      <c r="F11525" s="559">
        <v>32190000</v>
      </c>
      <c r="G11525" s="541">
        <v>2023</v>
      </c>
      <c r="H11525" s="542">
        <f>VLOOKUP(G11525,[3]잔가율!$F$3:$G$33,2,FALSE)</f>
        <v>0.81</v>
      </c>
      <c r="I11525" s="552">
        <f t="shared" si="180"/>
        <v>26073900</v>
      </c>
    </row>
    <row r="11526" spans="1:9">
      <c r="A11526" s="539">
        <v>11525</v>
      </c>
      <c r="B11526" s="544" t="s">
        <v>15866</v>
      </c>
      <c r="C11526" s="544" t="s">
        <v>12384</v>
      </c>
      <c r="D11526" s="544" t="s">
        <v>16397</v>
      </c>
      <c r="E11526" s="544" t="s">
        <v>16398</v>
      </c>
      <c r="F11526" s="559">
        <v>32850000</v>
      </c>
      <c r="G11526" s="541">
        <v>2023</v>
      </c>
      <c r="H11526" s="542">
        <f>VLOOKUP(G11526,[3]잔가율!$F$3:$G$33,2,FALSE)</f>
        <v>0.81</v>
      </c>
      <c r="I11526" s="552">
        <f t="shared" si="180"/>
        <v>26608500</v>
      </c>
    </row>
    <row r="11527" spans="1:9">
      <c r="A11527" s="539">
        <v>11526</v>
      </c>
      <c r="B11527" s="544" t="s">
        <v>15866</v>
      </c>
      <c r="C11527" s="544" t="s">
        <v>12384</v>
      </c>
      <c r="D11527" s="544" t="s">
        <v>16397</v>
      </c>
      <c r="E11527" s="544" t="s">
        <v>16399</v>
      </c>
      <c r="F11527" s="559">
        <v>35590000</v>
      </c>
      <c r="G11527" s="541">
        <v>2023</v>
      </c>
      <c r="H11527" s="542">
        <f>VLOOKUP(G11527,[3]잔가율!$F$3:$G$33,2,FALSE)</f>
        <v>0.81</v>
      </c>
      <c r="I11527" s="552">
        <f t="shared" si="180"/>
        <v>28827900</v>
      </c>
    </row>
    <row r="11528" spans="1:9">
      <c r="A11528" s="539">
        <v>11527</v>
      </c>
      <c r="B11528" s="544" t="s">
        <v>15866</v>
      </c>
      <c r="C11528" s="544" t="s">
        <v>12384</v>
      </c>
      <c r="D11528" s="544" t="s">
        <v>16397</v>
      </c>
      <c r="E11528" s="544" t="s">
        <v>16400</v>
      </c>
      <c r="F11528" s="559">
        <v>35270000</v>
      </c>
      <c r="G11528" s="541">
        <v>2023</v>
      </c>
      <c r="H11528" s="542">
        <f>VLOOKUP(G11528,[3]잔가율!$F$3:$G$33,2,FALSE)</f>
        <v>0.81</v>
      </c>
      <c r="I11528" s="552">
        <f t="shared" si="180"/>
        <v>28568700</v>
      </c>
    </row>
    <row r="11529" spans="1:9">
      <c r="A11529" s="539">
        <v>11528</v>
      </c>
      <c r="B11529" s="544" t="s">
        <v>15866</v>
      </c>
      <c r="C11529" s="544" t="s">
        <v>12384</v>
      </c>
      <c r="D11529" s="544" t="s">
        <v>16397</v>
      </c>
      <c r="E11529" s="544" t="s">
        <v>16401</v>
      </c>
      <c r="F11529" s="559">
        <v>37440000</v>
      </c>
      <c r="G11529" s="541">
        <v>2023</v>
      </c>
      <c r="H11529" s="542">
        <f>VLOOKUP(G11529,[3]잔가율!$F$3:$G$33,2,FALSE)</f>
        <v>0.81</v>
      </c>
      <c r="I11529" s="552">
        <f t="shared" si="180"/>
        <v>30326400</v>
      </c>
    </row>
    <row r="11530" spans="1:9">
      <c r="A11530" s="539">
        <v>11529</v>
      </c>
      <c r="B11530" s="540" t="s">
        <v>15866</v>
      </c>
      <c r="C11530" s="540" t="s">
        <v>12384</v>
      </c>
      <c r="D11530" s="540" t="s">
        <v>2785</v>
      </c>
      <c r="E11530" s="540" t="s">
        <v>16402</v>
      </c>
      <c r="F11530" s="556">
        <v>51510000</v>
      </c>
      <c r="G11530" s="541">
        <v>2023</v>
      </c>
      <c r="H11530" s="542">
        <f>VLOOKUP(G11530,[3]잔가율!$F$3:$G$33,2,FALSE)</f>
        <v>0.81</v>
      </c>
      <c r="I11530" s="552">
        <f t="shared" si="180"/>
        <v>41723100</v>
      </c>
    </row>
    <row r="11531" spans="1:9">
      <c r="A11531" s="539">
        <v>11530</v>
      </c>
      <c r="B11531" s="540" t="s">
        <v>15866</v>
      </c>
      <c r="C11531" s="540" t="s">
        <v>12384</v>
      </c>
      <c r="D11531" s="540" t="s">
        <v>2785</v>
      </c>
      <c r="E11531" s="540" t="s">
        <v>16403</v>
      </c>
      <c r="F11531" s="556">
        <v>57290000</v>
      </c>
      <c r="G11531" s="541">
        <v>2023</v>
      </c>
      <c r="H11531" s="542">
        <f>VLOOKUP(G11531,[3]잔가율!$F$3:$G$33,2,FALSE)</f>
        <v>0.81</v>
      </c>
      <c r="I11531" s="552">
        <f t="shared" si="180"/>
        <v>46404900</v>
      </c>
    </row>
    <row r="11532" spans="1:9">
      <c r="A11532" s="539">
        <v>11531</v>
      </c>
      <c r="B11532" s="540" t="s">
        <v>15866</v>
      </c>
      <c r="C11532" s="540" t="s">
        <v>12384</v>
      </c>
      <c r="D11532" s="540" t="s">
        <v>2785</v>
      </c>
      <c r="E11532" s="540" t="s">
        <v>16404</v>
      </c>
      <c r="F11532" s="556">
        <v>55430000</v>
      </c>
      <c r="G11532" s="541">
        <v>2023</v>
      </c>
      <c r="H11532" s="542">
        <f>VLOOKUP(G11532,[3]잔가율!$F$3:$G$33,2,FALSE)</f>
        <v>0.81</v>
      </c>
      <c r="I11532" s="552">
        <f t="shared" si="180"/>
        <v>44898300</v>
      </c>
    </row>
    <row r="11533" spans="1:9">
      <c r="A11533" s="539">
        <v>11532</v>
      </c>
      <c r="B11533" s="540" t="s">
        <v>15866</v>
      </c>
      <c r="C11533" s="540" t="s">
        <v>12384</v>
      </c>
      <c r="D11533" s="540" t="s">
        <v>2785</v>
      </c>
      <c r="E11533" s="540" t="s">
        <v>16405</v>
      </c>
      <c r="F11533" s="556">
        <v>55420000</v>
      </c>
      <c r="G11533" s="541">
        <v>2023</v>
      </c>
      <c r="H11533" s="542">
        <f>VLOOKUP(G11533,[3]잔가율!$F$3:$G$33,2,FALSE)</f>
        <v>0.81</v>
      </c>
      <c r="I11533" s="552">
        <f t="shared" si="180"/>
        <v>44890200</v>
      </c>
    </row>
    <row r="11534" spans="1:9">
      <c r="A11534" s="539">
        <v>11533</v>
      </c>
      <c r="B11534" s="540" t="s">
        <v>15866</v>
      </c>
      <c r="C11534" s="540" t="s">
        <v>12384</v>
      </c>
      <c r="D11534" s="540" t="s">
        <v>2785</v>
      </c>
      <c r="E11534" s="540" t="s">
        <v>16406</v>
      </c>
      <c r="F11534" s="556">
        <v>56600000</v>
      </c>
      <c r="G11534" s="541">
        <v>2023</v>
      </c>
      <c r="H11534" s="542">
        <f>VLOOKUP(G11534,[3]잔가율!$F$3:$G$33,2,FALSE)</f>
        <v>0.81</v>
      </c>
      <c r="I11534" s="552">
        <f t="shared" si="180"/>
        <v>45846000</v>
      </c>
    </row>
    <row r="11535" spans="1:9">
      <c r="A11535" s="539">
        <v>11534</v>
      </c>
      <c r="B11535" s="540" t="s">
        <v>15866</v>
      </c>
      <c r="C11535" s="540" t="s">
        <v>12384</v>
      </c>
      <c r="D11535" s="540" t="s">
        <v>2785</v>
      </c>
      <c r="E11535" s="540" t="s">
        <v>16407</v>
      </c>
      <c r="F11535" s="556">
        <v>55040000</v>
      </c>
      <c r="G11535" s="541">
        <v>2023</v>
      </c>
      <c r="H11535" s="542">
        <f>VLOOKUP(G11535,[3]잔가율!$F$3:$G$33,2,FALSE)</f>
        <v>0.81</v>
      </c>
      <c r="I11535" s="552">
        <f t="shared" si="180"/>
        <v>44582400</v>
      </c>
    </row>
    <row r="11536" spans="1:9">
      <c r="A11536" s="539">
        <v>11535</v>
      </c>
      <c r="B11536" s="540" t="s">
        <v>15866</v>
      </c>
      <c r="C11536" s="540" t="s">
        <v>12384</v>
      </c>
      <c r="D11536" s="540" t="s">
        <v>2785</v>
      </c>
      <c r="E11536" s="540" t="s">
        <v>16408</v>
      </c>
      <c r="F11536" s="556">
        <v>54720000</v>
      </c>
      <c r="G11536" s="541">
        <v>2023</v>
      </c>
      <c r="H11536" s="542">
        <f>VLOOKUP(G11536,[3]잔가율!$F$3:$G$33,2,FALSE)</f>
        <v>0.81</v>
      </c>
      <c r="I11536" s="552">
        <f t="shared" si="180"/>
        <v>44323200</v>
      </c>
    </row>
    <row r="11537" spans="1:9">
      <c r="A11537" s="539">
        <v>11536</v>
      </c>
      <c r="B11537" s="540" t="s">
        <v>15866</v>
      </c>
      <c r="C11537" s="540" t="s">
        <v>12384</v>
      </c>
      <c r="D11537" s="540" t="s">
        <v>2785</v>
      </c>
      <c r="E11537" s="540" t="s">
        <v>16409</v>
      </c>
      <c r="F11537" s="556">
        <v>55760000</v>
      </c>
      <c r="G11537" s="541">
        <v>2023</v>
      </c>
      <c r="H11537" s="542">
        <f>VLOOKUP(G11537,[3]잔가율!$F$3:$G$33,2,FALSE)</f>
        <v>0.81</v>
      </c>
      <c r="I11537" s="552">
        <f t="shared" si="180"/>
        <v>45165600</v>
      </c>
    </row>
    <row r="11538" spans="1:9">
      <c r="A11538" s="539">
        <v>11537</v>
      </c>
      <c r="B11538" s="540" t="s">
        <v>15866</v>
      </c>
      <c r="C11538" s="540" t="s">
        <v>12384</v>
      </c>
      <c r="D11538" s="540" t="s">
        <v>2785</v>
      </c>
      <c r="E11538" s="540" t="s">
        <v>16410</v>
      </c>
      <c r="F11538" s="556">
        <v>55110000</v>
      </c>
      <c r="G11538" s="541">
        <v>2023</v>
      </c>
      <c r="H11538" s="542">
        <f>VLOOKUP(G11538,[3]잔가율!$F$3:$G$33,2,FALSE)</f>
        <v>0.81</v>
      </c>
      <c r="I11538" s="552">
        <f t="shared" si="180"/>
        <v>44639100</v>
      </c>
    </row>
    <row r="11539" spans="1:9">
      <c r="A11539" s="539">
        <v>11538</v>
      </c>
      <c r="B11539" s="540" t="s">
        <v>15866</v>
      </c>
      <c r="C11539" s="540" t="s">
        <v>12384</v>
      </c>
      <c r="D11539" s="540" t="s">
        <v>2785</v>
      </c>
      <c r="E11539" s="540" t="s">
        <v>16411</v>
      </c>
      <c r="F11539" s="556">
        <v>53850000</v>
      </c>
      <c r="G11539" s="541">
        <v>2023</v>
      </c>
      <c r="H11539" s="542">
        <f>VLOOKUP(G11539,[3]잔가율!$F$3:$G$33,2,FALSE)</f>
        <v>0.81</v>
      </c>
      <c r="I11539" s="552">
        <f t="shared" si="180"/>
        <v>43618500</v>
      </c>
    </row>
    <row r="11540" spans="1:9">
      <c r="A11540" s="539">
        <v>11539</v>
      </c>
      <c r="B11540" s="540" t="s">
        <v>15866</v>
      </c>
      <c r="C11540" s="540" t="s">
        <v>12384</v>
      </c>
      <c r="D11540" s="540" t="s">
        <v>2785</v>
      </c>
      <c r="E11540" s="540" t="s">
        <v>16412</v>
      </c>
      <c r="F11540" s="556">
        <v>52510000</v>
      </c>
      <c r="G11540" s="541">
        <v>2023</v>
      </c>
      <c r="H11540" s="542">
        <f>VLOOKUP(G11540,[3]잔가율!$F$3:$G$33,2,FALSE)</f>
        <v>0.81</v>
      </c>
      <c r="I11540" s="552">
        <f t="shared" si="180"/>
        <v>42533100</v>
      </c>
    </row>
    <row r="11541" spans="1:9">
      <c r="A11541" s="539">
        <v>11540</v>
      </c>
      <c r="B11541" s="540" t="s">
        <v>15866</v>
      </c>
      <c r="C11541" s="540" t="s">
        <v>12384</v>
      </c>
      <c r="D11541" s="540" t="s">
        <v>2785</v>
      </c>
      <c r="E11541" s="540" t="s">
        <v>16413</v>
      </c>
      <c r="F11541" s="556">
        <v>53120000</v>
      </c>
      <c r="G11541" s="541">
        <v>2023</v>
      </c>
      <c r="H11541" s="542">
        <f>VLOOKUP(G11541,[3]잔가율!$F$3:$G$33,2,FALSE)</f>
        <v>0.81</v>
      </c>
      <c r="I11541" s="552">
        <f t="shared" si="180"/>
        <v>43027200</v>
      </c>
    </row>
    <row r="11542" spans="1:9">
      <c r="A11542" s="539">
        <v>11541</v>
      </c>
      <c r="B11542" s="540" t="s">
        <v>15866</v>
      </c>
      <c r="C11542" s="540" t="s">
        <v>12384</v>
      </c>
      <c r="D11542" s="540" t="s">
        <v>2785</v>
      </c>
      <c r="E11542" s="540" t="s">
        <v>16414</v>
      </c>
      <c r="F11542" s="556">
        <v>52010000</v>
      </c>
      <c r="G11542" s="541">
        <v>2023</v>
      </c>
      <c r="H11542" s="542">
        <f>VLOOKUP(G11542,[3]잔가율!$F$3:$G$33,2,FALSE)</f>
        <v>0.81</v>
      </c>
      <c r="I11542" s="552">
        <f t="shared" si="180"/>
        <v>42128100</v>
      </c>
    </row>
    <row r="11543" spans="1:9">
      <c r="A11543" s="539">
        <v>11542</v>
      </c>
      <c r="B11543" s="540" t="s">
        <v>15866</v>
      </c>
      <c r="C11543" s="540" t="s">
        <v>12384</v>
      </c>
      <c r="D11543" s="540" t="s">
        <v>2785</v>
      </c>
      <c r="E11543" s="540" t="s">
        <v>16415</v>
      </c>
      <c r="F11543" s="556">
        <v>57970000</v>
      </c>
      <c r="G11543" s="541">
        <v>2023</v>
      </c>
      <c r="H11543" s="542">
        <f>VLOOKUP(G11543,[3]잔가율!$F$3:$G$33,2,FALSE)</f>
        <v>0.81</v>
      </c>
      <c r="I11543" s="552">
        <f t="shared" si="180"/>
        <v>46955700</v>
      </c>
    </row>
    <row r="11544" spans="1:9">
      <c r="A11544" s="539">
        <v>11543</v>
      </c>
      <c r="B11544" s="540" t="s">
        <v>15866</v>
      </c>
      <c r="C11544" s="540" t="s">
        <v>12384</v>
      </c>
      <c r="D11544" s="540" t="s">
        <v>2785</v>
      </c>
      <c r="E11544" s="540" t="s">
        <v>16416</v>
      </c>
      <c r="F11544" s="556">
        <v>58990000</v>
      </c>
      <c r="G11544" s="541">
        <v>2023</v>
      </c>
      <c r="H11544" s="542">
        <f>VLOOKUP(G11544,[3]잔가율!$F$3:$G$33,2,FALSE)</f>
        <v>0.81</v>
      </c>
      <c r="I11544" s="552">
        <f t="shared" si="180"/>
        <v>47781900</v>
      </c>
    </row>
    <row r="11545" spans="1:9">
      <c r="A11545" s="539">
        <v>11544</v>
      </c>
      <c r="B11545" s="540" t="s">
        <v>15866</v>
      </c>
      <c r="C11545" s="540" t="s">
        <v>12384</v>
      </c>
      <c r="D11545" s="540" t="s">
        <v>2785</v>
      </c>
      <c r="E11545" s="540" t="s">
        <v>16417</v>
      </c>
      <c r="F11545" s="556">
        <v>58990000</v>
      </c>
      <c r="G11545" s="541">
        <v>2023</v>
      </c>
      <c r="H11545" s="542">
        <f>VLOOKUP(G11545,[3]잔가율!$F$3:$G$33,2,FALSE)</f>
        <v>0.81</v>
      </c>
      <c r="I11545" s="552">
        <f t="shared" si="180"/>
        <v>47781900</v>
      </c>
    </row>
    <row r="11546" spans="1:9">
      <c r="A11546" s="539">
        <v>11545</v>
      </c>
      <c r="B11546" s="544" t="s">
        <v>15866</v>
      </c>
      <c r="C11546" s="544" t="s">
        <v>12384</v>
      </c>
      <c r="D11546" s="544" t="s">
        <v>2785</v>
      </c>
      <c r="E11546" s="544" t="s">
        <v>16418</v>
      </c>
      <c r="F11546" s="559">
        <v>63030000</v>
      </c>
      <c r="G11546" s="541">
        <v>2023</v>
      </c>
      <c r="H11546" s="542">
        <f>VLOOKUP(G11546,[3]잔가율!$F$3:$G$33,2,FALSE)</f>
        <v>0.81</v>
      </c>
      <c r="I11546" s="552">
        <f t="shared" si="180"/>
        <v>51054300</v>
      </c>
    </row>
    <row r="11547" spans="1:9">
      <c r="A11547" s="539">
        <v>11546</v>
      </c>
      <c r="B11547" s="540" t="s">
        <v>15866</v>
      </c>
      <c r="C11547" s="540" t="s">
        <v>12384</v>
      </c>
      <c r="D11547" s="540" t="s">
        <v>2785</v>
      </c>
      <c r="E11547" s="540" t="s">
        <v>16419</v>
      </c>
      <c r="F11547" s="556">
        <v>52720000</v>
      </c>
      <c r="G11547" s="541">
        <v>2023</v>
      </c>
      <c r="H11547" s="542">
        <f>VLOOKUP(G11547,[3]잔가율!$F$3:$G$33,2,FALSE)</f>
        <v>0.81</v>
      </c>
      <c r="I11547" s="552">
        <f t="shared" si="180"/>
        <v>42703200</v>
      </c>
    </row>
    <row r="11548" spans="1:9">
      <c r="A11548" s="539">
        <v>11547</v>
      </c>
      <c r="B11548" s="540" t="s">
        <v>15866</v>
      </c>
      <c r="C11548" s="540" t="s">
        <v>12384</v>
      </c>
      <c r="D11548" s="540" t="s">
        <v>2785</v>
      </c>
      <c r="E11548" s="540" t="s">
        <v>16420</v>
      </c>
      <c r="F11548" s="556">
        <v>53800000</v>
      </c>
      <c r="G11548" s="541">
        <v>2023</v>
      </c>
      <c r="H11548" s="542">
        <f>VLOOKUP(G11548,[3]잔가율!$F$3:$G$33,2,FALSE)</f>
        <v>0.81</v>
      </c>
      <c r="I11548" s="552">
        <f t="shared" si="180"/>
        <v>43578000</v>
      </c>
    </row>
    <row r="11549" spans="1:9">
      <c r="A11549" s="539">
        <v>11548</v>
      </c>
      <c r="B11549" s="540" t="s">
        <v>15866</v>
      </c>
      <c r="C11549" s="540" t="s">
        <v>12384</v>
      </c>
      <c r="D11549" s="540" t="s">
        <v>2785</v>
      </c>
      <c r="E11549" s="540" t="s">
        <v>16421</v>
      </c>
      <c r="F11549" s="556">
        <v>56240000</v>
      </c>
      <c r="G11549" s="541">
        <v>2023</v>
      </c>
      <c r="H11549" s="542">
        <f>VLOOKUP(G11549,[3]잔가율!$F$3:$G$33,2,FALSE)</f>
        <v>0.81</v>
      </c>
      <c r="I11549" s="552">
        <f t="shared" si="180"/>
        <v>45554400</v>
      </c>
    </row>
    <row r="11550" spans="1:9">
      <c r="A11550" s="539">
        <v>11549</v>
      </c>
      <c r="B11550" s="540" t="s">
        <v>15866</v>
      </c>
      <c r="C11550" s="540" t="s">
        <v>12384</v>
      </c>
      <c r="D11550" s="540" t="s">
        <v>2785</v>
      </c>
      <c r="E11550" s="540" t="s">
        <v>16422</v>
      </c>
      <c r="F11550" s="556">
        <v>50100000</v>
      </c>
      <c r="G11550" s="541">
        <v>2023</v>
      </c>
      <c r="H11550" s="542">
        <f>VLOOKUP(G11550,[3]잔가율!$F$3:$G$33,2,FALSE)</f>
        <v>0.81</v>
      </c>
      <c r="I11550" s="552">
        <f t="shared" si="180"/>
        <v>40581000</v>
      </c>
    </row>
    <row r="11551" spans="1:9">
      <c r="A11551" s="539">
        <v>11550</v>
      </c>
      <c r="B11551" s="540" t="s">
        <v>15866</v>
      </c>
      <c r="C11551" s="540" t="s">
        <v>12384</v>
      </c>
      <c r="D11551" s="540" t="s">
        <v>2785</v>
      </c>
      <c r="E11551" s="540" t="s">
        <v>16423</v>
      </c>
      <c r="F11551" s="556">
        <v>57500000</v>
      </c>
      <c r="G11551" s="541">
        <v>2023</v>
      </c>
      <c r="H11551" s="542">
        <f>VLOOKUP(G11551,[3]잔가율!$F$3:$G$33,2,FALSE)</f>
        <v>0.81</v>
      </c>
      <c r="I11551" s="552">
        <f t="shared" si="180"/>
        <v>46575000</v>
      </c>
    </row>
    <row r="11552" spans="1:9">
      <c r="A11552" s="539">
        <v>11551</v>
      </c>
      <c r="B11552" s="540" t="s">
        <v>15866</v>
      </c>
      <c r="C11552" s="540" t="s">
        <v>12384</v>
      </c>
      <c r="D11552" s="540" t="s">
        <v>2785</v>
      </c>
      <c r="E11552" s="540" t="s">
        <v>16424</v>
      </c>
      <c r="F11552" s="556">
        <v>53720000</v>
      </c>
      <c r="G11552" s="541">
        <v>2023</v>
      </c>
      <c r="H11552" s="542">
        <f>VLOOKUP(G11552,[3]잔가율!$F$3:$G$33,2,FALSE)</f>
        <v>0.81</v>
      </c>
      <c r="I11552" s="552">
        <f t="shared" si="180"/>
        <v>43513200</v>
      </c>
    </row>
    <row r="11553" spans="1:9">
      <c r="A11553" s="539">
        <v>11552</v>
      </c>
      <c r="B11553" s="540" t="s">
        <v>15866</v>
      </c>
      <c r="C11553" s="540" t="s">
        <v>12384</v>
      </c>
      <c r="D11553" s="540" t="s">
        <v>2785</v>
      </c>
      <c r="E11553" s="540" t="s">
        <v>16425</v>
      </c>
      <c r="F11553" s="556">
        <v>56390000</v>
      </c>
      <c r="G11553" s="541">
        <v>2023</v>
      </c>
      <c r="H11553" s="542">
        <f>VLOOKUP(G11553,[3]잔가율!$F$3:$G$33,2,FALSE)</f>
        <v>0.81</v>
      </c>
      <c r="I11553" s="552">
        <f t="shared" si="180"/>
        <v>45675900</v>
      </c>
    </row>
    <row r="11554" spans="1:9">
      <c r="A11554" s="539">
        <v>11553</v>
      </c>
      <c r="B11554" s="540" t="s">
        <v>15866</v>
      </c>
      <c r="C11554" s="540" t="s">
        <v>12384</v>
      </c>
      <c r="D11554" s="540" t="s">
        <v>2785</v>
      </c>
      <c r="E11554" s="540" t="s">
        <v>16426</v>
      </c>
      <c r="F11554" s="556">
        <v>57670000</v>
      </c>
      <c r="G11554" s="541">
        <v>2023</v>
      </c>
      <c r="H11554" s="542">
        <f>VLOOKUP(G11554,[3]잔가율!$F$3:$G$33,2,FALSE)</f>
        <v>0.81</v>
      </c>
      <c r="I11554" s="552">
        <f t="shared" si="180"/>
        <v>46712700</v>
      </c>
    </row>
    <row r="11555" spans="1:9">
      <c r="A11555" s="539">
        <v>11554</v>
      </c>
      <c r="B11555" s="544" t="s">
        <v>15866</v>
      </c>
      <c r="C11555" s="544" t="s">
        <v>12384</v>
      </c>
      <c r="D11555" s="544" t="s">
        <v>2785</v>
      </c>
      <c r="E11555" s="544" t="s">
        <v>16427</v>
      </c>
      <c r="F11555" s="559">
        <v>60900000</v>
      </c>
      <c r="G11555" s="541">
        <v>2023</v>
      </c>
      <c r="H11555" s="542">
        <f>VLOOKUP(G11555,[3]잔가율!$F$3:$G$33,2,FALSE)</f>
        <v>0.81</v>
      </c>
      <c r="I11555" s="552">
        <f t="shared" si="180"/>
        <v>49329000</v>
      </c>
    </row>
    <row r="11556" spans="1:9">
      <c r="A11556" s="539">
        <v>11555</v>
      </c>
      <c r="B11556" s="414" t="s">
        <v>15866</v>
      </c>
      <c r="C11556" s="414" t="s">
        <v>12384</v>
      </c>
      <c r="D11556" s="414" t="s">
        <v>16710</v>
      </c>
      <c r="E11556" s="414" t="s">
        <v>16428</v>
      </c>
      <c r="F11556" s="564">
        <v>56480000</v>
      </c>
      <c r="G11556" s="541">
        <v>2023</v>
      </c>
      <c r="H11556" s="542">
        <f>VLOOKUP(G11556,[3]잔가율!$F$3:$G$33,2,FALSE)</f>
        <v>0.81</v>
      </c>
      <c r="I11556" s="552">
        <f t="shared" si="180"/>
        <v>45748800</v>
      </c>
    </row>
    <row r="11557" spans="1:9">
      <c r="A11557" s="539">
        <v>11556</v>
      </c>
      <c r="B11557" s="540" t="s">
        <v>15866</v>
      </c>
      <c r="C11557" s="540" t="s">
        <v>12384</v>
      </c>
      <c r="D11557" s="540" t="s">
        <v>16429</v>
      </c>
      <c r="E11557" s="540" t="s">
        <v>16430</v>
      </c>
      <c r="F11557" s="556">
        <v>126630000</v>
      </c>
      <c r="G11557" s="541">
        <v>2023</v>
      </c>
      <c r="H11557" s="542">
        <f>VLOOKUP(G11557,[3]잔가율!$F$3:$G$33,2,FALSE)</f>
        <v>0.81</v>
      </c>
      <c r="I11557" s="552">
        <f t="shared" si="180"/>
        <v>102570300</v>
      </c>
    </row>
    <row r="11558" spans="1:9">
      <c r="A11558" s="539">
        <v>11557</v>
      </c>
      <c r="B11558" s="540" t="s">
        <v>15866</v>
      </c>
      <c r="C11558" s="540" t="s">
        <v>12384</v>
      </c>
      <c r="D11558" s="540" t="s">
        <v>16431</v>
      </c>
      <c r="E11558" s="540" t="s">
        <v>16432</v>
      </c>
      <c r="F11558" s="556">
        <v>60900000</v>
      </c>
      <c r="G11558" s="541">
        <v>2023</v>
      </c>
      <c r="H11558" s="542">
        <f>VLOOKUP(G11558,[3]잔가율!$F$3:$G$33,2,FALSE)</f>
        <v>0.81</v>
      </c>
      <c r="I11558" s="552">
        <f t="shared" si="180"/>
        <v>49329000</v>
      </c>
    </row>
    <row r="11559" spans="1:9">
      <c r="A11559" s="539">
        <v>11558</v>
      </c>
      <c r="B11559" s="540" t="s">
        <v>15866</v>
      </c>
      <c r="C11559" s="540" t="s">
        <v>12384</v>
      </c>
      <c r="D11559" s="540" t="s">
        <v>16431</v>
      </c>
      <c r="E11559" s="540" t="s">
        <v>16433</v>
      </c>
      <c r="F11559" s="556">
        <v>64900000</v>
      </c>
      <c r="G11559" s="541">
        <v>2023</v>
      </c>
      <c r="H11559" s="542">
        <f>VLOOKUP(G11559,[3]잔가율!$F$3:$G$33,2,FALSE)</f>
        <v>0.81</v>
      </c>
      <c r="I11559" s="552">
        <f t="shared" si="180"/>
        <v>52569000</v>
      </c>
    </row>
    <row r="11560" spans="1:9">
      <c r="A11560" s="539">
        <v>11559</v>
      </c>
      <c r="B11560" s="540" t="s">
        <v>15866</v>
      </c>
      <c r="C11560" s="540" t="s">
        <v>12384</v>
      </c>
      <c r="D11560" s="540" t="s">
        <v>16434</v>
      </c>
      <c r="E11560" s="540" t="s">
        <v>16435</v>
      </c>
      <c r="F11560" s="556">
        <v>56610000</v>
      </c>
      <c r="G11560" s="541">
        <v>2023</v>
      </c>
      <c r="H11560" s="542">
        <f>VLOOKUP(G11560,[3]잔가율!$F$3:$G$33,2,FALSE)</f>
        <v>0.81</v>
      </c>
      <c r="I11560" s="552">
        <f t="shared" si="180"/>
        <v>45854100</v>
      </c>
    </row>
    <row r="11561" spans="1:9">
      <c r="A11561" s="539">
        <v>11560</v>
      </c>
      <c r="B11561" s="540" t="s">
        <v>15866</v>
      </c>
      <c r="C11561" s="540" t="s">
        <v>12384</v>
      </c>
      <c r="D11561" s="540" t="s">
        <v>16436</v>
      </c>
      <c r="E11561" s="540" t="s">
        <v>16437</v>
      </c>
      <c r="F11561" s="556">
        <v>70970000</v>
      </c>
      <c r="G11561" s="541">
        <v>2023</v>
      </c>
      <c r="H11561" s="542">
        <f>VLOOKUP(G11561,[3]잔가율!$F$3:$G$33,2,FALSE)</f>
        <v>0.81</v>
      </c>
      <c r="I11561" s="552">
        <f t="shared" si="180"/>
        <v>57485700</v>
      </c>
    </row>
    <row r="11562" spans="1:9">
      <c r="A11562" s="539">
        <v>11561</v>
      </c>
      <c r="B11562" s="540" t="s">
        <v>15866</v>
      </c>
      <c r="C11562" s="540" t="s">
        <v>12384</v>
      </c>
      <c r="D11562" s="540" t="s">
        <v>16436</v>
      </c>
      <c r="E11562" s="540" t="s">
        <v>16438</v>
      </c>
      <c r="F11562" s="556">
        <v>68620000</v>
      </c>
      <c r="G11562" s="541">
        <v>2023</v>
      </c>
      <c r="H11562" s="542">
        <f>VLOOKUP(G11562,[3]잔가율!$F$3:$G$33,2,FALSE)</f>
        <v>0.81</v>
      </c>
      <c r="I11562" s="552">
        <f t="shared" si="180"/>
        <v>55582200</v>
      </c>
    </row>
    <row r="11563" spans="1:9">
      <c r="A11563" s="539">
        <v>11562</v>
      </c>
      <c r="B11563" s="540" t="s">
        <v>15866</v>
      </c>
      <c r="C11563" s="540" t="s">
        <v>12384</v>
      </c>
      <c r="D11563" s="540" t="s">
        <v>16439</v>
      </c>
      <c r="E11563" s="540" t="s">
        <v>16440</v>
      </c>
      <c r="F11563" s="556">
        <v>99900000</v>
      </c>
      <c r="G11563" s="541">
        <v>2023</v>
      </c>
      <c r="H11563" s="542">
        <f>VLOOKUP(G11563,[3]잔가율!$F$3:$G$33,2,FALSE)</f>
        <v>0.81</v>
      </c>
      <c r="I11563" s="552">
        <f t="shared" si="180"/>
        <v>80919000</v>
      </c>
    </row>
    <row r="11564" spans="1:9">
      <c r="A11564" s="539">
        <v>11563</v>
      </c>
      <c r="B11564" s="540" t="s">
        <v>15866</v>
      </c>
      <c r="C11564" s="540" t="s">
        <v>12384</v>
      </c>
      <c r="D11564" s="540" t="s">
        <v>16439</v>
      </c>
      <c r="E11564" s="540" t="s">
        <v>16441</v>
      </c>
      <c r="F11564" s="556">
        <v>104000000</v>
      </c>
      <c r="G11564" s="541">
        <v>2023</v>
      </c>
      <c r="H11564" s="542">
        <f>VLOOKUP(G11564,[3]잔가율!$F$3:$G$33,2,FALSE)</f>
        <v>0.81</v>
      </c>
      <c r="I11564" s="552">
        <f t="shared" si="180"/>
        <v>84240000</v>
      </c>
    </row>
    <row r="11565" spans="1:9">
      <c r="A11565" s="539">
        <v>11564</v>
      </c>
      <c r="B11565" s="540" t="s">
        <v>15866</v>
      </c>
      <c r="C11565" s="540" t="s">
        <v>12384</v>
      </c>
      <c r="D11565" s="540" t="s">
        <v>16442</v>
      </c>
      <c r="E11565" s="540" t="s">
        <v>16443</v>
      </c>
      <c r="F11565" s="556">
        <v>70510000</v>
      </c>
      <c r="G11565" s="541">
        <v>2023</v>
      </c>
      <c r="H11565" s="542">
        <f>VLOOKUP(G11565,[3]잔가율!$F$3:$G$33,2,FALSE)</f>
        <v>0.81</v>
      </c>
      <c r="I11565" s="552">
        <f t="shared" si="180"/>
        <v>57113100</v>
      </c>
    </row>
    <row r="11566" spans="1:9">
      <c r="A11566" s="539">
        <v>11565</v>
      </c>
      <c r="B11566" s="540" t="s">
        <v>15866</v>
      </c>
      <c r="C11566" s="540" t="s">
        <v>12384</v>
      </c>
      <c r="D11566" s="540" t="s">
        <v>16444</v>
      </c>
      <c r="E11566" s="540" t="s">
        <v>16445</v>
      </c>
      <c r="F11566" s="556">
        <v>75000000</v>
      </c>
      <c r="G11566" s="541">
        <v>2023</v>
      </c>
      <c r="H11566" s="542">
        <f>VLOOKUP(G11566,[3]잔가율!$F$3:$G$33,2,FALSE)</f>
        <v>0.81</v>
      </c>
      <c r="I11566" s="552">
        <f t="shared" si="180"/>
        <v>60750000</v>
      </c>
    </row>
    <row r="11567" spans="1:9">
      <c r="A11567" s="539">
        <v>11566</v>
      </c>
      <c r="B11567" s="540" t="s">
        <v>15866</v>
      </c>
      <c r="C11567" s="540" t="s">
        <v>12384</v>
      </c>
      <c r="D11567" s="540" t="s">
        <v>16711</v>
      </c>
      <c r="E11567" s="540" t="s">
        <v>16446</v>
      </c>
      <c r="F11567" s="556">
        <v>78890000</v>
      </c>
      <c r="G11567" s="541">
        <v>2023</v>
      </c>
      <c r="H11567" s="542">
        <f>VLOOKUP(G11567,[3]잔가율!$F$3:$G$33,2,FALSE)</f>
        <v>0.81</v>
      </c>
      <c r="I11567" s="552">
        <f t="shared" si="180"/>
        <v>63900900</v>
      </c>
    </row>
    <row r="11568" spans="1:9">
      <c r="A11568" s="539">
        <v>11567</v>
      </c>
      <c r="B11568" s="540" t="s">
        <v>15866</v>
      </c>
      <c r="C11568" s="540" t="s">
        <v>12384</v>
      </c>
      <c r="D11568" s="540" t="s">
        <v>16711</v>
      </c>
      <c r="E11568" s="540" t="s">
        <v>16447</v>
      </c>
      <c r="F11568" s="556">
        <v>68850000</v>
      </c>
      <c r="G11568" s="541">
        <v>2023</v>
      </c>
      <c r="H11568" s="542">
        <f>VLOOKUP(G11568,[3]잔가율!$F$3:$G$33,2,FALSE)</f>
        <v>0.81</v>
      </c>
      <c r="I11568" s="552">
        <f t="shared" si="180"/>
        <v>55768500</v>
      </c>
    </row>
    <row r="11569" spans="1:9">
      <c r="A11569" s="539">
        <v>11568</v>
      </c>
      <c r="B11569" s="414" t="s">
        <v>15866</v>
      </c>
      <c r="C11569" s="414" t="s">
        <v>12384</v>
      </c>
      <c r="D11569" s="414" t="s">
        <v>16711</v>
      </c>
      <c r="E11569" s="414" t="s">
        <v>16448</v>
      </c>
      <c r="F11569" s="564">
        <v>88930000</v>
      </c>
      <c r="G11569" s="541">
        <v>2023</v>
      </c>
      <c r="H11569" s="542">
        <f>VLOOKUP(G11569,[3]잔가율!$F$3:$G$33,2,FALSE)</f>
        <v>0.81</v>
      </c>
      <c r="I11569" s="552">
        <f t="shared" si="180"/>
        <v>72033300</v>
      </c>
    </row>
    <row r="11570" spans="1:9">
      <c r="A11570" s="539">
        <v>11569</v>
      </c>
      <c r="B11570" s="540" t="s">
        <v>15866</v>
      </c>
      <c r="C11570" s="540" t="s">
        <v>12384</v>
      </c>
      <c r="D11570" s="540" t="s">
        <v>16449</v>
      </c>
      <c r="E11570" s="540" t="s">
        <v>16450</v>
      </c>
      <c r="F11570" s="556">
        <v>43800000</v>
      </c>
      <c r="G11570" s="541">
        <v>2023</v>
      </c>
      <c r="H11570" s="542">
        <f>VLOOKUP(G11570,[3]잔가율!$F$3:$G$33,2,FALSE)</f>
        <v>0.81</v>
      </c>
      <c r="I11570" s="552">
        <f t="shared" si="180"/>
        <v>35478000</v>
      </c>
    </row>
    <row r="11571" spans="1:9">
      <c r="A11571" s="539">
        <v>11570</v>
      </c>
      <c r="B11571" s="540" t="s">
        <v>15866</v>
      </c>
      <c r="C11571" s="540" t="s">
        <v>12384</v>
      </c>
      <c r="D11571" s="540" t="s">
        <v>16449</v>
      </c>
      <c r="E11571" s="540" t="s">
        <v>16451</v>
      </c>
      <c r="F11571" s="556">
        <v>57390000</v>
      </c>
      <c r="G11571" s="541">
        <v>2023</v>
      </c>
      <c r="H11571" s="542">
        <f>VLOOKUP(G11571,[3]잔가율!$F$3:$G$33,2,FALSE)</f>
        <v>0.81</v>
      </c>
      <c r="I11571" s="552">
        <f t="shared" si="180"/>
        <v>46485900</v>
      </c>
    </row>
    <row r="11572" spans="1:9">
      <c r="A11572" s="539">
        <v>11571</v>
      </c>
      <c r="B11572" s="540" t="s">
        <v>15866</v>
      </c>
      <c r="C11572" s="540" t="s">
        <v>12384</v>
      </c>
      <c r="D11572" s="540" t="s">
        <v>16449</v>
      </c>
      <c r="E11572" s="540" t="s">
        <v>16452</v>
      </c>
      <c r="F11572" s="556">
        <v>46700000</v>
      </c>
      <c r="G11572" s="541">
        <v>2023</v>
      </c>
      <c r="H11572" s="542">
        <f>VLOOKUP(G11572,[3]잔가율!$F$3:$G$33,2,FALSE)</f>
        <v>0.81</v>
      </c>
      <c r="I11572" s="552">
        <f t="shared" si="180"/>
        <v>37827000</v>
      </c>
    </row>
    <row r="11573" spans="1:9">
      <c r="A11573" s="539">
        <v>11572</v>
      </c>
      <c r="B11573" s="540" t="s">
        <v>15866</v>
      </c>
      <c r="C11573" s="540" t="s">
        <v>12384</v>
      </c>
      <c r="D11573" s="540" t="s">
        <v>16449</v>
      </c>
      <c r="E11573" s="540" t="s">
        <v>16453</v>
      </c>
      <c r="F11573" s="556">
        <v>65700000</v>
      </c>
      <c r="G11573" s="541">
        <v>2023</v>
      </c>
      <c r="H11573" s="542">
        <f>VLOOKUP(G11573,[3]잔가율!$F$3:$G$33,2,FALSE)</f>
        <v>0.81</v>
      </c>
      <c r="I11573" s="552">
        <f t="shared" si="180"/>
        <v>53217000</v>
      </c>
    </row>
    <row r="11574" spans="1:9">
      <c r="A11574" s="539">
        <v>11573</v>
      </c>
      <c r="B11574" s="544" t="s">
        <v>15866</v>
      </c>
      <c r="C11574" s="544" t="s">
        <v>12384</v>
      </c>
      <c r="D11574" s="544" t="s">
        <v>16449</v>
      </c>
      <c r="E11574" s="544" t="s">
        <v>16454</v>
      </c>
      <c r="F11574" s="559">
        <v>49750000</v>
      </c>
      <c r="G11574" s="541">
        <v>2023</v>
      </c>
      <c r="H11574" s="542">
        <f>VLOOKUP(G11574,[3]잔가율!$F$3:$G$33,2,FALSE)</f>
        <v>0.81</v>
      </c>
      <c r="I11574" s="552">
        <f t="shared" si="180"/>
        <v>40297500</v>
      </c>
    </row>
    <row r="11575" spans="1:9">
      <c r="A11575" s="539">
        <v>11574</v>
      </c>
      <c r="B11575" s="540" t="s">
        <v>15866</v>
      </c>
      <c r="C11575" s="540" t="s">
        <v>12384</v>
      </c>
      <c r="D11575" s="540" t="s">
        <v>16449</v>
      </c>
      <c r="E11575" s="540" t="s">
        <v>16455</v>
      </c>
      <c r="F11575" s="556">
        <v>55660000</v>
      </c>
      <c r="G11575" s="541">
        <v>2023</v>
      </c>
      <c r="H11575" s="542">
        <f>VLOOKUP(G11575,[3]잔가율!$F$3:$G$33,2,FALSE)</f>
        <v>0.81</v>
      </c>
      <c r="I11575" s="552">
        <f t="shared" si="180"/>
        <v>45084600</v>
      </c>
    </row>
    <row r="11576" spans="1:9">
      <c r="A11576" s="539">
        <v>11575</v>
      </c>
      <c r="B11576" s="540" t="s">
        <v>15866</v>
      </c>
      <c r="C11576" s="540" t="s">
        <v>12384</v>
      </c>
      <c r="D11576" s="540" t="s">
        <v>16449</v>
      </c>
      <c r="E11576" s="540" t="s">
        <v>16456</v>
      </c>
      <c r="F11576" s="556">
        <v>56770000</v>
      </c>
      <c r="G11576" s="541">
        <v>2023</v>
      </c>
      <c r="H11576" s="542">
        <f>VLOOKUP(G11576,[3]잔가율!$F$3:$G$33,2,FALSE)</f>
        <v>0.81</v>
      </c>
      <c r="I11576" s="552">
        <f t="shared" si="180"/>
        <v>45983700</v>
      </c>
    </row>
    <row r="11577" spans="1:9">
      <c r="A11577" s="539">
        <v>11576</v>
      </c>
      <c r="B11577" s="540" t="s">
        <v>15866</v>
      </c>
      <c r="C11577" s="540" t="s">
        <v>12384</v>
      </c>
      <c r="D11577" s="540" t="s">
        <v>16449</v>
      </c>
      <c r="E11577" s="540" t="s">
        <v>16457</v>
      </c>
      <c r="F11577" s="556">
        <v>46550000</v>
      </c>
      <c r="G11577" s="541">
        <v>2023</v>
      </c>
      <c r="H11577" s="542">
        <f>VLOOKUP(G11577,[3]잔가율!$F$3:$G$33,2,FALSE)</f>
        <v>0.81</v>
      </c>
      <c r="I11577" s="552">
        <f t="shared" si="180"/>
        <v>37705500</v>
      </c>
    </row>
    <row r="11578" spans="1:9">
      <c r="A11578" s="539">
        <v>11577</v>
      </c>
      <c r="B11578" s="540" t="s">
        <v>15866</v>
      </c>
      <c r="C11578" s="540" t="s">
        <v>12384</v>
      </c>
      <c r="D11578" s="540" t="s">
        <v>16449</v>
      </c>
      <c r="E11578" s="540" t="s">
        <v>16458</v>
      </c>
      <c r="F11578" s="556">
        <v>60300000</v>
      </c>
      <c r="G11578" s="541">
        <v>2023</v>
      </c>
      <c r="H11578" s="542">
        <f>VLOOKUP(G11578,[3]잔가율!$F$3:$G$33,2,FALSE)</f>
        <v>0.81</v>
      </c>
      <c r="I11578" s="552">
        <f t="shared" si="180"/>
        <v>48843000</v>
      </c>
    </row>
    <row r="11579" spans="1:9">
      <c r="A11579" s="539">
        <v>11578</v>
      </c>
      <c r="B11579" s="540" t="s">
        <v>15866</v>
      </c>
      <c r="C11579" s="540" t="s">
        <v>12384</v>
      </c>
      <c r="D11579" s="540" t="s">
        <v>16449</v>
      </c>
      <c r="E11579" s="540" t="s">
        <v>16459</v>
      </c>
      <c r="F11579" s="556">
        <v>51990000</v>
      </c>
      <c r="G11579" s="541">
        <v>2023</v>
      </c>
      <c r="H11579" s="542">
        <f>VLOOKUP(G11579,[3]잔가율!$F$3:$G$33,2,FALSE)</f>
        <v>0.81</v>
      </c>
      <c r="I11579" s="552">
        <f t="shared" si="180"/>
        <v>42111900</v>
      </c>
    </row>
    <row r="11580" spans="1:9">
      <c r="A11580" s="539">
        <v>11579</v>
      </c>
      <c r="B11580" s="540" t="s">
        <v>15866</v>
      </c>
      <c r="C11580" s="540" t="s">
        <v>12384</v>
      </c>
      <c r="D11580" s="540" t="s">
        <v>16449</v>
      </c>
      <c r="E11580" s="540" t="s">
        <v>16460</v>
      </c>
      <c r="F11580" s="556">
        <v>41520000</v>
      </c>
      <c r="G11580" s="541">
        <v>2023</v>
      </c>
      <c r="H11580" s="542">
        <f>VLOOKUP(G11580,[3]잔가율!$F$3:$G$33,2,FALSE)</f>
        <v>0.81</v>
      </c>
      <c r="I11580" s="552">
        <f t="shared" si="180"/>
        <v>33631200</v>
      </c>
    </row>
    <row r="11581" spans="1:9">
      <c r="A11581" s="539">
        <v>11580</v>
      </c>
      <c r="B11581" s="540" t="s">
        <v>15866</v>
      </c>
      <c r="C11581" s="540" t="s">
        <v>12384</v>
      </c>
      <c r="D11581" s="540" t="s">
        <v>16449</v>
      </c>
      <c r="E11581" s="540" t="s">
        <v>16461</v>
      </c>
      <c r="F11581" s="556">
        <v>50280000</v>
      </c>
      <c r="G11581" s="541">
        <v>2023</v>
      </c>
      <c r="H11581" s="542">
        <f>VLOOKUP(G11581,[3]잔가율!$F$3:$G$33,2,FALSE)</f>
        <v>0.81</v>
      </c>
      <c r="I11581" s="552">
        <f t="shared" si="180"/>
        <v>40726800</v>
      </c>
    </row>
    <row r="11582" spans="1:9">
      <c r="A11582" s="539">
        <v>11581</v>
      </c>
      <c r="B11582" s="540" t="s">
        <v>15866</v>
      </c>
      <c r="C11582" s="540" t="s">
        <v>12384</v>
      </c>
      <c r="D11582" s="540" t="s">
        <v>16449</v>
      </c>
      <c r="E11582" s="540" t="s">
        <v>16462</v>
      </c>
      <c r="F11582" s="556">
        <v>51960000</v>
      </c>
      <c r="G11582" s="541">
        <v>2023</v>
      </c>
      <c r="H11582" s="542">
        <f>VLOOKUP(G11582,[3]잔가율!$F$3:$G$33,2,FALSE)</f>
        <v>0.81</v>
      </c>
      <c r="I11582" s="552">
        <f t="shared" si="180"/>
        <v>42087600</v>
      </c>
    </row>
    <row r="11583" spans="1:9">
      <c r="A11583" s="539">
        <v>11582</v>
      </c>
      <c r="B11583" s="540" t="s">
        <v>15866</v>
      </c>
      <c r="C11583" s="540" t="s">
        <v>12384</v>
      </c>
      <c r="D11583" s="540" t="s">
        <v>16449</v>
      </c>
      <c r="E11583" s="540" t="s">
        <v>16463</v>
      </c>
      <c r="F11583" s="556">
        <v>48080000</v>
      </c>
      <c r="G11583" s="541">
        <v>2023</v>
      </c>
      <c r="H11583" s="542">
        <f>VLOOKUP(G11583,[3]잔가율!$F$3:$G$33,2,FALSE)</f>
        <v>0.81</v>
      </c>
      <c r="I11583" s="552">
        <f t="shared" si="180"/>
        <v>38944800</v>
      </c>
    </row>
    <row r="11584" spans="1:9">
      <c r="A11584" s="539">
        <v>11583</v>
      </c>
      <c r="B11584" s="540" t="s">
        <v>15866</v>
      </c>
      <c r="C11584" s="540" t="s">
        <v>12384</v>
      </c>
      <c r="D11584" s="540" t="s">
        <v>16449</v>
      </c>
      <c r="E11584" s="540" t="s">
        <v>16464</v>
      </c>
      <c r="F11584" s="556">
        <v>39530000</v>
      </c>
      <c r="G11584" s="541">
        <v>2023</v>
      </c>
      <c r="H11584" s="542">
        <f>VLOOKUP(G11584,[3]잔가율!$F$3:$G$33,2,FALSE)</f>
        <v>0.81</v>
      </c>
      <c r="I11584" s="552">
        <f t="shared" si="180"/>
        <v>32019300</v>
      </c>
    </row>
    <row r="11585" spans="1:9">
      <c r="A11585" s="539">
        <v>11584</v>
      </c>
      <c r="B11585" s="540" t="s">
        <v>15866</v>
      </c>
      <c r="C11585" s="540" t="s">
        <v>12384</v>
      </c>
      <c r="D11585" s="540" t="s">
        <v>16449</v>
      </c>
      <c r="E11585" s="540" t="s">
        <v>16465</v>
      </c>
      <c r="F11585" s="556">
        <v>39530000</v>
      </c>
      <c r="G11585" s="541">
        <v>2023</v>
      </c>
      <c r="H11585" s="542">
        <f>VLOOKUP(G11585,[3]잔가율!$F$3:$G$33,2,FALSE)</f>
        <v>0.81</v>
      </c>
      <c r="I11585" s="552">
        <f t="shared" si="180"/>
        <v>32019300</v>
      </c>
    </row>
    <row r="11586" spans="1:9">
      <c r="A11586" s="539">
        <v>11585</v>
      </c>
      <c r="B11586" s="540" t="s">
        <v>15866</v>
      </c>
      <c r="C11586" s="540" t="s">
        <v>12384</v>
      </c>
      <c r="D11586" s="540" t="s">
        <v>16449</v>
      </c>
      <c r="E11586" s="540" t="s">
        <v>16466</v>
      </c>
      <c r="F11586" s="556">
        <v>45250000</v>
      </c>
      <c r="G11586" s="541">
        <v>2023</v>
      </c>
      <c r="H11586" s="542">
        <f>VLOOKUP(G11586,[3]잔가율!$F$3:$G$33,2,FALSE)</f>
        <v>0.81</v>
      </c>
      <c r="I11586" s="552">
        <f t="shared" ref="I11586:I11649" si="181">ROUNDDOWN(F11586*H11586,0)</f>
        <v>36652500</v>
      </c>
    </row>
    <row r="11587" spans="1:9">
      <c r="A11587" s="539">
        <v>11586</v>
      </c>
      <c r="B11587" s="540" t="s">
        <v>15866</v>
      </c>
      <c r="C11587" s="540" t="s">
        <v>12384</v>
      </c>
      <c r="D11587" s="540" t="s">
        <v>16449</v>
      </c>
      <c r="E11587" s="540" t="s">
        <v>16467</v>
      </c>
      <c r="F11587" s="556">
        <v>44500000</v>
      </c>
      <c r="G11587" s="541">
        <v>2023</v>
      </c>
      <c r="H11587" s="542">
        <f>VLOOKUP(G11587,[3]잔가율!$F$3:$G$33,2,FALSE)</f>
        <v>0.81</v>
      </c>
      <c r="I11587" s="552">
        <f t="shared" si="181"/>
        <v>36045000</v>
      </c>
    </row>
    <row r="11588" spans="1:9">
      <c r="A11588" s="539">
        <v>11587</v>
      </c>
      <c r="B11588" s="540" t="s">
        <v>15866</v>
      </c>
      <c r="C11588" s="540" t="s">
        <v>12384</v>
      </c>
      <c r="D11588" s="540" t="s">
        <v>16449</v>
      </c>
      <c r="E11588" s="540" t="s">
        <v>16468</v>
      </c>
      <c r="F11588" s="556">
        <v>54300000</v>
      </c>
      <c r="G11588" s="541">
        <v>2023</v>
      </c>
      <c r="H11588" s="542">
        <f>VLOOKUP(G11588,[3]잔가율!$F$3:$G$33,2,FALSE)</f>
        <v>0.81</v>
      </c>
      <c r="I11588" s="552">
        <f t="shared" si="181"/>
        <v>43983000</v>
      </c>
    </row>
    <row r="11589" spans="1:9">
      <c r="A11589" s="539">
        <v>11588</v>
      </c>
      <c r="B11589" s="540" t="s">
        <v>15866</v>
      </c>
      <c r="C11589" s="540" t="s">
        <v>12384</v>
      </c>
      <c r="D11589" s="540" t="s">
        <v>16449</v>
      </c>
      <c r="E11589" s="540" t="s">
        <v>16469</v>
      </c>
      <c r="F11589" s="556">
        <v>54200000</v>
      </c>
      <c r="G11589" s="541">
        <v>2023</v>
      </c>
      <c r="H11589" s="542">
        <f>VLOOKUP(G11589,[3]잔가율!$F$3:$G$33,2,FALSE)</f>
        <v>0.81</v>
      </c>
      <c r="I11589" s="552">
        <f t="shared" si="181"/>
        <v>43902000</v>
      </c>
    </row>
    <row r="11590" spans="1:9">
      <c r="A11590" s="539">
        <v>11589</v>
      </c>
      <c r="B11590" s="540" t="s">
        <v>15866</v>
      </c>
      <c r="C11590" s="540" t="s">
        <v>12384</v>
      </c>
      <c r="D11590" s="540" t="s">
        <v>16449</v>
      </c>
      <c r="E11590" s="540" t="s">
        <v>16470</v>
      </c>
      <c r="F11590" s="556">
        <v>50500000</v>
      </c>
      <c r="G11590" s="541">
        <v>2023</v>
      </c>
      <c r="H11590" s="542">
        <f>VLOOKUP(G11590,[3]잔가율!$F$3:$G$33,2,FALSE)</f>
        <v>0.81</v>
      </c>
      <c r="I11590" s="552">
        <f t="shared" si="181"/>
        <v>40905000</v>
      </c>
    </row>
    <row r="11591" spans="1:9">
      <c r="A11591" s="539">
        <v>11590</v>
      </c>
      <c r="B11591" s="540" t="s">
        <v>15866</v>
      </c>
      <c r="C11591" s="540" t="s">
        <v>12384</v>
      </c>
      <c r="D11591" s="540" t="s">
        <v>16449</v>
      </c>
      <c r="E11591" s="540" t="s">
        <v>16471</v>
      </c>
      <c r="F11591" s="556">
        <v>42700000</v>
      </c>
      <c r="G11591" s="541">
        <v>2023</v>
      </c>
      <c r="H11591" s="542">
        <f>VLOOKUP(G11591,[3]잔가율!$F$3:$G$33,2,FALSE)</f>
        <v>0.81</v>
      </c>
      <c r="I11591" s="552">
        <f t="shared" si="181"/>
        <v>34587000</v>
      </c>
    </row>
    <row r="11592" spans="1:9">
      <c r="A11592" s="539">
        <v>11591</v>
      </c>
      <c r="B11592" s="540" t="s">
        <v>15866</v>
      </c>
      <c r="C11592" s="540" t="s">
        <v>12384</v>
      </c>
      <c r="D11592" s="540" t="s">
        <v>16449</v>
      </c>
      <c r="E11592" s="540" t="s">
        <v>16472</v>
      </c>
      <c r="F11592" s="556">
        <v>47660000</v>
      </c>
      <c r="G11592" s="541">
        <v>2023</v>
      </c>
      <c r="H11592" s="542">
        <f>VLOOKUP(G11592,[3]잔가율!$F$3:$G$33,2,FALSE)</f>
        <v>0.81</v>
      </c>
      <c r="I11592" s="552">
        <f t="shared" si="181"/>
        <v>38604600</v>
      </c>
    </row>
    <row r="11593" spans="1:9">
      <c r="A11593" s="539">
        <v>11592</v>
      </c>
      <c r="B11593" s="544" t="s">
        <v>15866</v>
      </c>
      <c r="C11593" s="544" t="s">
        <v>12384</v>
      </c>
      <c r="D11593" s="544" t="s">
        <v>16449</v>
      </c>
      <c r="E11593" s="544" t="s">
        <v>16473</v>
      </c>
      <c r="F11593" s="559">
        <v>43550000</v>
      </c>
      <c r="G11593" s="541">
        <v>2023</v>
      </c>
      <c r="H11593" s="542">
        <f>VLOOKUP(G11593,[3]잔가율!$F$3:$G$33,2,FALSE)</f>
        <v>0.81</v>
      </c>
      <c r="I11593" s="552">
        <f t="shared" si="181"/>
        <v>35275500</v>
      </c>
    </row>
    <row r="11594" spans="1:9">
      <c r="A11594" s="539">
        <v>11593</v>
      </c>
      <c r="B11594" s="540" t="s">
        <v>15866</v>
      </c>
      <c r="C11594" s="540" t="s">
        <v>12384</v>
      </c>
      <c r="D11594" s="540" t="s">
        <v>16449</v>
      </c>
      <c r="E11594" s="540" t="s">
        <v>16474</v>
      </c>
      <c r="F11594" s="556">
        <v>32760000</v>
      </c>
      <c r="G11594" s="541">
        <v>2023</v>
      </c>
      <c r="H11594" s="542">
        <f>VLOOKUP(G11594,[3]잔가율!$F$3:$G$33,2,FALSE)</f>
        <v>0.81</v>
      </c>
      <c r="I11594" s="552">
        <f t="shared" si="181"/>
        <v>26535600</v>
      </c>
    </row>
    <row r="11595" spans="1:9">
      <c r="A11595" s="539">
        <v>11594</v>
      </c>
      <c r="B11595" s="540" t="s">
        <v>15866</v>
      </c>
      <c r="C11595" s="540" t="s">
        <v>12384</v>
      </c>
      <c r="D11595" s="540" t="s">
        <v>16449</v>
      </c>
      <c r="E11595" s="540" t="s">
        <v>16475</v>
      </c>
      <c r="F11595" s="556">
        <v>32840000</v>
      </c>
      <c r="G11595" s="541">
        <v>2023</v>
      </c>
      <c r="H11595" s="542">
        <f>VLOOKUP(G11595,[3]잔가율!$F$3:$G$33,2,FALSE)</f>
        <v>0.81</v>
      </c>
      <c r="I11595" s="552">
        <f t="shared" si="181"/>
        <v>26600400</v>
      </c>
    </row>
    <row r="11596" spans="1:9">
      <c r="A11596" s="539">
        <v>11595</v>
      </c>
      <c r="B11596" s="540" t="s">
        <v>15866</v>
      </c>
      <c r="C11596" s="540" t="s">
        <v>12384</v>
      </c>
      <c r="D11596" s="540" t="s">
        <v>16449</v>
      </c>
      <c r="E11596" s="540" t="s">
        <v>16476</v>
      </c>
      <c r="F11596" s="556">
        <v>37450000</v>
      </c>
      <c r="G11596" s="541">
        <v>2023</v>
      </c>
      <c r="H11596" s="542">
        <f>VLOOKUP(G11596,[3]잔가율!$F$3:$G$33,2,FALSE)</f>
        <v>0.81</v>
      </c>
      <c r="I11596" s="552">
        <f t="shared" si="181"/>
        <v>30334500</v>
      </c>
    </row>
    <row r="11597" spans="1:9">
      <c r="A11597" s="539">
        <v>11596</v>
      </c>
      <c r="B11597" s="544" t="s">
        <v>15866</v>
      </c>
      <c r="C11597" s="544" t="s">
        <v>12384</v>
      </c>
      <c r="D11597" s="544" t="s">
        <v>16449</v>
      </c>
      <c r="E11597" s="544" t="s">
        <v>16477</v>
      </c>
      <c r="F11597" s="559">
        <v>45090000</v>
      </c>
      <c r="G11597" s="541">
        <v>2023</v>
      </c>
      <c r="H11597" s="542">
        <f>VLOOKUP(G11597,[3]잔가율!$F$3:$G$33,2,FALSE)</f>
        <v>0.81</v>
      </c>
      <c r="I11597" s="552">
        <f t="shared" si="181"/>
        <v>36522900</v>
      </c>
    </row>
    <row r="11598" spans="1:9">
      <c r="A11598" s="539">
        <v>11597</v>
      </c>
      <c r="B11598" s="540" t="s">
        <v>15866</v>
      </c>
      <c r="C11598" s="540" t="s">
        <v>12384</v>
      </c>
      <c r="D11598" s="540" t="s">
        <v>16449</v>
      </c>
      <c r="E11598" s="540" t="s">
        <v>16478</v>
      </c>
      <c r="F11598" s="556">
        <v>34400000</v>
      </c>
      <c r="G11598" s="541">
        <v>2023</v>
      </c>
      <c r="H11598" s="542">
        <f>VLOOKUP(G11598,[3]잔가율!$F$3:$G$33,2,FALSE)</f>
        <v>0.81</v>
      </c>
      <c r="I11598" s="552">
        <f t="shared" si="181"/>
        <v>27864000</v>
      </c>
    </row>
    <row r="11599" spans="1:9">
      <c r="A11599" s="539">
        <v>11598</v>
      </c>
      <c r="B11599" s="540" t="s">
        <v>15866</v>
      </c>
      <c r="C11599" s="540" t="s">
        <v>12384</v>
      </c>
      <c r="D11599" s="540" t="s">
        <v>16449</v>
      </c>
      <c r="E11599" s="540" t="s">
        <v>16479</v>
      </c>
      <c r="F11599" s="556">
        <v>34170000</v>
      </c>
      <c r="G11599" s="541">
        <v>2023</v>
      </c>
      <c r="H11599" s="542">
        <f>VLOOKUP(G11599,[3]잔가율!$F$3:$G$33,2,FALSE)</f>
        <v>0.81</v>
      </c>
      <c r="I11599" s="552">
        <f t="shared" si="181"/>
        <v>27677700</v>
      </c>
    </row>
    <row r="11600" spans="1:9">
      <c r="A11600" s="539">
        <v>11599</v>
      </c>
      <c r="B11600" s="544" t="s">
        <v>15866</v>
      </c>
      <c r="C11600" s="544" t="s">
        <v>12384</v>
      </c>
      <c r="D11600" s="544" t="s">
        <v>16449</v>
      </c>
      <c r="E11600" s="544" t="s">
        <v>16480</v>
      </c>
      <c r="F11600" s="559">
        <v>33490000</v>
      </c>
      <c r="G11600" s="541">
        <v>2023</v>
      </c>
      <c r="H11600" s="542">
        <f>VLOOKUP(G11600,[3]잔가율!$F$3:$G$33,2,FALSE)</f>
        <v>0.81</v>
      </c>
      <c r="I11600" s="552">
        <f t="shared" si="181"/>
        <v>27126900</v>
      </c>
    </row>
    <row r="11601" spans="1:9">
      <c r="A11601" s="539">
        <v>11600</v>
      </c>
      <c r="B11601" s="544" t="s">
        <v>15866</v>
      </c>
      <c r="C11601" s="544" t="s">
        <v>12384</v>
      </c>
      <c r="D11601" s="544" t="s">
        <v>16449</v>
      </c>
      <c r="E11601" s="544" t="s">
        <v>16481</v>
      </c>
      <c r="F11601" s="559">
        <v>46400000</v>
      </c>
      <c r="G11601" s="541">
        <v>2023</v>
      </c>
      <c r="H11601" s="542">
        <f>VLOOKUP(G11601,[3]잔가율!$F$3:$G$33,2,FALSE)</f>
        <v>0.81</v>
      </c>
      <c r="I11601" s="552">
        <f t="shared" si="181"/>
        <v>37584000</v>
      </c>
    </row>
    <row r="11602" spans="1:9">
      <c r="A11602" s="539">
        <v>11601</v>
      </c>
      <c r="B11602" s="540" t="s">
        <v>15866</v>
      </c>
      <c r="C11602" s="540" t="s">
        <v>12384</v>
      </c>
      <c r="D11602" s="540" t="s">
        <v>16449</v>
      </c>
      <c r="E11602" s="540" t="s">
        <v>16482</v>
      </c>
      <c r="F11602" s="556">
        <v>46090000</v>
      </c>
      <c r="G11602" s="541">
        <v>2023</v>
      </c>
      <c r="H11602" s="542">
        <f>VLOOKUP(G11602,[3]잔가율!$F$3:$G$33,2,FALSE)</f>
        <v>0.81</v>
      </c>
      <c r="I11602" s="552">
        <f t="shared" si="181"/>
        <v>37332900</v>
      </c>
    </row>
    <row r="11603" spans="1:9">
      <c r="A11603" s="539">
        <v>11602</v>
      </c>
      <c r="B11603" s="540" t="s">
        <v>15866</v>
      </c>
      <c r="C11603" s="540" t="s">
        <v>12384</v>
      </c>
      <c r="D11603" s="540" t="s">
        <v>16449</v>
      </c>
      <c r="E11603" s="540" t="s">
        <v>16483</v>
      </c>
      <c r="F11603" s="556">
        <v>39770000</v>
      </c>
      <c r="G11603" s="541">
        <v>2023</v>
      </c>
      <c r="H11603" s="542">
        <f>VLOOKUP(G11603,[3]잔가율!$F$3:$G$33,2,FALSE)</f>
        <v>0.81</v>
      </c>
      <c r="I11603" s="552">
        <f t="shared" si="181"/>
        <v>32213700</v>
      </c>
    </row>
    <row r="11604" spans="1:9">
      <c r="A11604" s="539">
        <v>11603</v>
      </c>
      <c r="B11604" s="540" t="s">
        <v>15866</v>
      </c>
      <c r="C11604" s="540" t="s">
        <v>12384</v>
      </c>
      <c r="D11604" s="540" t="s">
        <v>16449</v>
      </c>
      <c r="E11604" s="540" t="s">
        <v>16484</v>
      </c>
      <c r="F11604" s="556">
        <v>31710000</v>
      </c>
      <c r="G11604" s="541">
        <v>2023</v>
      </c>
      <c r="H11604" s="542">
        <f>VLOOKUP(G11604,[3]잔가율!$F$3:$G$33,2,FALSE)</f>
        <v>0.81</v>
      </c>
      <c r="I11604" s="552">
        <f t="shared" si="181"/>
        <v>25685100</v>
      </c>
    </row>
    <row r="11605" spans="1:9">
      <c r="A11605" s="539">
        <v>11604</v>
      </c>
      <c r="B11605" s="540" t="s">
        <v>15866</v>
      </c>
      <c r="C11605" s="540" t="s">
        <v>12384</v>
      </c>
      <c r="D11605" s="540" t="s">
        <v>16449</v>
      </c>
      <c r="E11605" s="540" t="s">
        <v>16485</v>
      </c>
      <c r="F11605" s="556">
        <v>37220000</v>
      </c>
      <c r="G11605" s="541">
        <v>2023</v>
      </c>
      <c r="H11605" s="542">
        <f>VLOOKUP(G11605,[3]잔가율!$F$3:$G$33,2,FALSE)</f>
        <v>0.81</v>
      </c>
      <c r="I11605" s="552">
        <f t="shared" si="181"/>
        <v>30148200</v>
      </c>
    </row>
    <row r="11606" spans="1:9">
      <c r="A11606" s="539">
        <v>11605</v>
      </c>
      <c r="B11606" s="540" t="s">
        <v>15866</v>
      </c>
      <c r="C11606" s="540" t="s">
        <v>12384</v>
      </c>
      <c r="D11606" s="540" t="s">
        <v>16449</v>
      </c>
      <c r="E11606" s="540" t="s">
        <v>16486</v>
      </c>
      <c r="F11606" s="556">
        <v>41110000</v>
      </c>
      <c r="G11606" s="541">
        <v>2023</v>
      </c>
      <c r="H11606" s="542">
        <f>VLOOKUP(G11606,[3]잔가율!$F$3:$G$33,2,FALSE)</f>
        <v>0.81</v>
      </c>
      <c r="I11606" s="552">
        <f t="shared" si="181"/>
        <v>33299100</v>
      </c>
    </row>
    <row r="11607" spans="1:9">
      <c r="A11607" s="539">
        <v>11606</v>
      </c>
      <c r="B11607" s="540" t="s">
        <v>15866</v>
      </c>
      <c r="C11607" s="540" t="s">
        <v>12384</v>
      </c>
      <c r="D11607" s="540" t="s">
        <v>16449</v>
      </c>
      <c r="E11607" s="540" t="s">
        <v>16487</v>
      </c>
      <c r="F11607" s="556">
        <v>40240000</v>
      </c>
      <c r="G11607" s="541">
        <v>2023</v>
      </c>
      <c r="H11607" s="542">
        <f>VLOOKUP(G11607,[3]잔가율!$F$3:$G$33,2,FALSE)</f>
        <v>0.81</v>
      </c>
      <c r="I11607" s="552">
        <f t="shared" si="181"/>
        <v>32594400</v>
      </c>
    </row>
    <row r="11608" spans="1:9">
      <c r="A11608" s="539">
        <v>11607</v>
      </c>
      <c r="B11608" s="540" t="s">
        <v>15866</v>
      </c>
      <c r="C11608" s="540" t="s">
        <v>12384</v>
      </c>
      <c r="D11608" s="540" t="s">
        <v>16449</v>
      </c>
      <c r="E11608" s="540" t="s">
        <v>16488</v>
      </c>
      <c r="F11608" s="556">
        <v>50740000</v>
      </c>
      <c r="G11608" s="541">
        <v>2023</v>
      </c>
      <c r="H11608" s="542">
        <f>VLOOKUP(G11608,[3]잔가율!$F$3:$G$33,2,FALSE)</f>
        <v>0.81</v>
      </c>
      <c r="I11608" s="552">
        <f t="shared" si="181"/>
        <v>41099400</v>
      </c>
    </row>
    <row r="11609" spans="1:9">
      <c r="A11609" s="539">
        <v>11608</v>
      </c>
      <c r="B11609" s="540" t="s">
        <v>15866</v>
      </c>
      <c r="C11609" s="540" t="s">
        <v>12384</v>
      </c>
      <c r="D11609" s="540" t="s">
        <v>16449</v>
      </c>
      <c r="E11609" s="540" t="s">
        <v>16489</v>
      </c>
      <c r="F11609" s="556">
        <v>46990000</v>
      </c>
      <c r="G11609" s="541">
        <v>2023</v>
      </c>
      <c r="H11609" s="542">
        <f>VLOOKUP(G11609,[3]잔가율!$F$3:$G$33,2,FALSE)</f>
        <v>0.81</v>
      </c>
      <c r="I11609" s="552">
        <f t="shared" si="181"/>
        <v>38061900</v>
      </c>
    </row>
    <row r="11610" spans="1:9">
      <c r="A11610" s="539">
        <v>11609</v>
      </c>
      <c r="B11610" s="540" t="s">
        <v>15866</v>
      </c>
      <c r="C11610" s="540" t="s">
        <v>12384</v>
      </c>
      <c r="D11610" s="540" t="s">
        <v>16449</v>
      </c>
      <c r="E11610" s="540" t="s">
        <v>16490</v>
      </c>
      <c r="F11610" s="556">
        <v>39050000</v>
      </c>
      <c r="G11610" s="541">
        <v>2023</v>
      </c>
      <c r="H11610" s="542">
        <f>VLOOKUP(G11610,[3]잔가율!$F$3:$G$33,2,FALSE)</f>
        <v>0.81</v>
      </c>
      <c r="I11610" s="552">
        <f t="shared" si="181"/>
        <v>31630500</v>
      </c>
    </row>
    <row r="11611" spans="1:9">
      <c r="A11611" s="539">
        <v>11610</v>
      </c>
      <c r="B11611" s="540" t="s">
        <v>15866</v>
      </c>
      <c r="C11611" s="540" t="s">
        <v>12384</v>
      </c>
      <c r="D11611" s="540" t="s">
        <v>16449</v>
      </c>
      <c r="E11611" s="540" t="s">
        <v>16491</v>
      </c>
      <c r="F11611" s="556">
        <v>38480000</v>
      </c>
      <c r="G11611" s="541">
        <v>2023</v>
      </c>
      <c r="H11611" s="542">
        <f>VLOOKUP(G11611,[3]잔가율!$F$3:$G$33,2,FALSE)</f>
        <v>0.81</v>
      </c>
      <c r="I11611" s="552">
        <f t="shared" si="181"/>
        <v>31168800</v>
      </c>
    </row>
    <row r="11612" spans="1:9">
      <c r="A11612" s="539">
        <v>11611</v>
      </c>
      <c r="B11612" s="540" t="s">
        <v>15866</v>
      </c>
      <c r="C11612" s="540" t="s">
        <v>12384</v>
      </c>
      <c r="D11612" s="540" t="s">
        <v>16449</v>
      </c>
      <c r="E11612" s="540" t="s">
        <v>16492</v>
      </c>
      <c r="F11612" s="556">
        <v>44050000</v>
      </c>
      <c r="G11612" s="541">
        <v>2023</v>
      </c>
      <c r="H11612" s="542">
        <f>VLOOKUP(G11612,[3]잔가율!$F$3:$G$33,2,FALSE)</f>
        <v>0.81</v>
      </c>
      <c r="I11612" s="552">
        <f t="shared" si="181"/>
        <v>35680500</v>
      </c>
    </row>
    <row r="11613" spans="1:9">
      <c r="A11613" s="539">
        <v>11612</v>
      </c>
      <c r="B11613" s="540" t="s">
        <v>15866</v>
      </c>
      <c r="C11613" s="540" t="s">
        <v>12384</v>
      </c>
      <c r="D11613" s="540" t="s">
        <v>16449</v>
      </c>
      <c r="E11613" s="540" t="s">
        <v>16493</v>
      </c>
      <c r="F11613" s="556">
        <v>40780000</v>
      </c>
      <c r="G11613" s="541">
        <v>2023</v>
      </c>
      <c r="H11613" s="542">
        <f>VLOOKUP(G11613,[3]잔가율!$F$3:$G$33,2,FALSE)</f>
        <v>0.81</v>
      </c>
      <c r="I11613" s="552">
        <f t="shared" si="181"/>
        <v>33031800</v>
      </c>
    </row>
    <row r="11614" spans="1:9">
      <c r="A11614" s="539">
        <v>11613</v>
      </c>
      <c r="B11614" s="540" t="s">
        <v>15866</v>
      </c>
      <c r="C11614" s="540" t="s">
        <v>12384</v>
      </c>
      <c r="D11614" s="540" t="s">
        <v>16449</v>
      </c>
      <c r="E11614" s="540" t="s">
        <v>16494</v>
      </c>
      <c r="F11614" s="556">
        <v>50620000</v>
      </c>
      <c r="G11614" s="541">
        <v>2023</v>
      </c>
      <c r="H11614" s="542">
        <f>VLOOKUP(G11614,[3]잔가율!$F$3:$G$33,2,FALSE)</f>
        <v>0.81</v>
      </c>
      <c r="I11614" s="552">
        <f t="shared" si="181"/>
        <v>41002200</v>
      </c>
    </row>
    <row r="11615" spans="1:9">
      <c r="A11615" s="539">
        <v>11614</v>
      </c>
      <c r="B11615" s="544" t="s">
        <v>15866</v>
      </c>
      <c r="C11615" s="544" t="s">
        <v>12384</v>
      </c>
      <c r="D11615" s="544" t="s">
        <v>16449</v>
      </c>
      <c r="E11615" s="544" t="s">
        <v>16495</v>
      </c>
      <c r="F11615" s="559">
        <v>47280000</v>
      </c>
      <c r="G11615" s="541">
        <v>2023</v>
      </c>
      <c r="H11615" s="542">
        <f>VLOOKUP(G11615,[3]잔가율!$F$3:$G$33,2,FALSE)</f>
        <v>0.81</v>
      </c>
      <c r="I11615" s="552">
        <f t="shared" si="181"/>
        <v>38296800</v>
      </c>
    </row>
    <row r="11616" spans="1:9">
      <c r="A11616" s="539">
        <v>11615</v>
      </c>
      <c r="B11616" s="540" t="s">
        <v>15866</v>
      </c>
      <c r="C11616" s="540" t="s">
        <v>12384</v>
      </c>
      <c r="D11616" s="540" t="s">
        <v>16449</v>
      </c>
      <c r="E11616" s="540" t="s">
        <v>16496</v>
      </c>
      <c r="F11616" s="556">
        <v>38450000</v>
      </c>
      <c r="G11616" s="541">
        <v>2023</v>
      </c>
      <c r="H11616" s="542">
        <f>VLOOKUP(G11616,[3]잔가율!$F$3:$G$33,2,FALSE)</f>
        <v>0.81</v>
      </c>
      <c r="I11616" s="552">
        <f t="shared" si="181"/>
        <v>31144500</v>
      </c>
    </row>
    <row r="11617" spans="1:9">
      <c r="A11617" s="539">
        <v>11616</v>
      </c>
      <c r="B11617" s="540" t="s">
        <v>15866</v>
      </c>
      <c r="C11617" s="540" t="s">
        <v>12384</v>
      </c>
      <c r="D11617" s="540" t="s">
        <v>16449</v>
      </c>
      <c r="E11617" s="540" t="s">
        <v>16497</v>
      </c>
      <c r="F11617" s="556">
        <v>43140000</v>
      </c>
      <c r="G11617" s="541">
        <v>2023</v>
      </c>
      <c r="H11617" s="542">
        <f>VLOOKUP(G11617,[3]잔가율!$F$3:$G$33,2,FALSE)</f>
        <v>0.81</v>
      </c>
      <c r="I11617" s="552">
        <f t="shared" si="181"/>
        <v>34943400</v>
      </c>
    </row>
    <row r="11618" spans="1:9">
      <c r="A11618" s="539">
        <v>11617</v>
      </c>
      <c r="B11618" s="540" t="s">
        <v>15866</v>
      </c>
      <c r="C11618" s="540" t="s">
        <v>12384</v>
      </c>
      <c r="D11618" s="540" t="s">
        <v>16449</v>
      </c>
      <c r="E11618" s="540" t="s">
        <v>16498</v>
      </c>
      <c r="F11618" s="556">
        <v>44290000</v>
      </c>
      <c r="G11618" s="541">
        <v>2023</v>
      </c>
      <c r="H11618" s="542">
        <f>VLOOKUP(G11618,[3]잔가율!$F$3:$G$33,2,FALSE)</f>
        <v>0.81</v>
      </c>
      <c r="I11618" s="552">
        <f t="shared" si="181"/>
        <v>35874900</v>
      </c>
    </row>
    <row r="11619" spans="1:9">
      <c r="A11619" s="539">
        <v>11618</v>
      </c>
      <c r="B11619" s="540" t="s">
        <v>15866</v>
      </c>
      <c r="C11619" s="540" t="s">
        <v>12384</v>
      </c>
      <c r="D11619" s="540" t="s">
        <v>16449</v>
      </c>
      <c r="E11619" s="540" t="s">
        <v>16499</v>
      </c>
      <c r="F11619" s="556">
        <v>44000000</v>
      </c>
      <c r="G11619" s="541">
        <v>2023</v>
      </c>
      <c r="H11619" s="542">
        <f>VLOOKUP(G11619,[3]잔가율!$F$3:$G$33,2,FALSE)</f>
        <v>0.81</v>
      </c>
      <c r="I11619" s="552">
        <f t="shared" si="181"/>
        <v>35640000</v>
      </c>
    </row>
    <row r="11620" spans="1:9">
      <c r="A11620" s="539">
        <v>11619</v>
      </c>
      <c r="B11620" s="540" t="s">
        <v>15866</v>
      </c>
      <c r="C11620" s="540" t="s">
        <v>12384</v>
      </c>
      <c r="D11620" s="540" t="s">
        <v>16449</v>
      </c>
      <c r="E11620" s="540" t="s">
        <v>16500</v>
      </c>
      <c r="F11620" s="556">
        <v>53200000</v>
      </c>
      <c r="G11620" s="541">
        <v>2023</v>
      </c>
      <c r="H11620" s="542">
        <f>VLOOKUP(G11620,[3]잔가율!$F$3:$G$33,2,FALSE)</f>
        <v>0.81</v>
      </c>
      <c r="I11620" s="552">
        <f t="shared" si="181"/>
        <v>43092000</v>
      </c>
    </row>
    <row r="11621" spans="1:9">
      <c r="A11621" s="539">
        <v>11620</v>
      </c>
      <c r="B11621" s="540" t="s">
        <v>15866</v>
      </c>
      <c r="C11621" s="540" t="s">
        <v>12384</v>
      </c>
      <c r="D11621" s="540" t="s">
        <v>16449</v>
      </c>
      <c r="E11621" s="540" t="s">
        <v>16501</v>
      </c>
      <c r="F11621" s="556">
        <v>50500000</v>
      </c>
      <c r="G11621" s="541">
        <v>2023</v>
      </c>
      <c r="H11621" s="542">
        <f>VLOOKUP(G11621,[3]잔가율!$F$3:$G$33,2,FALSE)</f>
        <v>0.81</v>
      </c>
      <c r="I11621" s="552">
        <f t="shared" si="181"/>
        <v>40905000</v>
      </c>
    </row>
    <row r="11622" spans="1:9">
      <c r="A11622" s="539">
        <v>11621</v>
      </c>
      <c r="B11622" s="540" t="s">
        <v>15866</v>
      </c>
      <c r="C11622" s="540" t="s">
        <v>12384</v>
      </c>
      <c r="D11622" s="540" t="s">
        <v>16449</v>
      </c>
      <c r="E11622" s="540" t="s">
        <v>16502</v>
      </c>
      <c r="F11622" s="556">
        <v>42410000</v>
      </c>
      <c r="G11622" s="541">
        <v>2023</v>
      </c>
      <c r="H11622" s="542">
        <f>VLOOKUP(G11622,[3]잔가율!$F$3:$G$33,2,FALSE)</f>
        <v>0.81</v>
      </c>
      <c r="I11622" s="552">
        <f t="shared" si="181"/>
        <v>34352100</v>
      </c>
    </row>
    <row r="11623" spans="1:9">
      <c r="A11623" s="539">
        <v>11622</v>
      </c>
      <c r="B11623" s="540" t="s">
        <v>15866</v>
      </c>
      <c r="C11623" s="540" t="s">
        <v>12384</v>
      </c>
      <c r="D11623" s="540" t="s">
        <v>16449</v>
      </c>
      <c r="E11623" s="540" t="s">
        <v>16503</v>
      </c>
      <c r="F11623" s="556">
        <v>41260000</v>
      </c>
      <c r="G11623" s="541">
        <v>2023</v>
      </c>
      <c r="H11623" s="542">
        <f>VLOOKUP(G11623,[3]잔가율!$F$3:$G$33,2,FALSE)</f>
        <v>0.81</v>
      </c>
      <c r="I11623" s="552">
        <f t="shared" si="181"/>
        <v>33420600</v>
      </c>
    </row>
    <row r="11624" spans="1:9">
      <c r="A11624" s="539">
        <v>11623</v>
      </c>
      <c r="B11624" s="540" t="s">
        <v>15866</v>
      </c>
      <c r="C11624" s="540" t="s">
        <v>12384</v>
      </c>
      <c r="D11624" s="540" t="s">
        <v>16449</v>
      </c>
      <c r="E11624" s="540" t="s">
        <v>16504</v>
      </c>
      <c r="F11624" s="556">
        <v>47400000</v>
      </c>
      <c r="G11624" s="541">
        <v>2023</v>
      </c>
      <c r="H11624" s="542">
        <f>VLOOKUP(G11624,[3]잔가율!$F$3:$G$33,2,FALSE)</f>
        <v>0.81</v>
      </c>
      <c r="I11624" s="552">
        <f t="shared" si="181"/>
        <v>38394000</v>
      </c>
    </row>
    <row r="11625" spans="1:9">
      <c r="A11625" s="539">
        <v>11624</v>
      </c>
      <c r="B11625" s="540" t="s">
        <v>15866</v>
      </c>
      <c r="C11625" s="540" t="s">
        <v>12384</v>
      </c>
      <c r="D11625" s="540" t="s">
        <v>16449</v>
      </c>
      <c r="E11625" s="540" t="s">
        <v>16505</v>
      </c>
      <c r="F11625" s="556">
        <v>48150000</v>
      </c>
      <c r="G11625" s="541">
        <v>2023</v>
      </c>
      <c r="H11625" s="542">
        <f>VLOOKUP(G11625,[3]잔가율!$F$3:$G$33,2,FALSE)</f>
        <v>0.81</v>
      </c>
      <c r="I11625" s="552">
        <f t="shared" si="181"/>
        <v>39001500</v>
      </c>
    </row>
    <row r="11626" spans="1:9">
      <c r="A11626" s="539">
        <v>11625</v>
      </c>
      <c r="B11626" s="540" t="s">
        <v>15866</v>
      </c>
      <c r="C11626" s="540" t="s">
        <v>12384</v>
      </c>
      <c r="D11626" s="540" t="s">
        <v>16449</v>
      </c>
      <c r="E11626" s="540" t="s">
        <v>16506</v>
      </c>
      <c r="F11626" s="556">
        <v>44700000</v>
      </c>
      <c r="G11626" s="541">
        <v>2023</v>
      </c>
      <c r="H11626" s="542">
        <f>VLOOKUP(G11626,[3]잔가율!$F$3:$G$33,2,FALSE)</f>
        <v>0.81</v>
      </c>
      <c r="I11626" s="552">
        <f t="shared" si="181"/>
        <v>36207000</v>
      </c>
    </row>
    <row r="11627" spans="1:9">
      <c r="A11627" s="539">
        <v>11626</v>
      </c>
      <c r="B11627" s="540" t="s">
        <v>15866</v>
      </c>
      <c r="C11627" s="540" t="s">
        <v>12384</v>
      </c>
      <c r="D11627" s="540" t="s">
        <v>16449</v>
      </c>
      <c r="E11627" s="540" t="s">
        <v>16507</v>
      </c>
      <c r="F11627" s="556">
        <v>45000000</v>
      </c>
      <c r="G11627" s="541">
        <v>2023</v>
      </c>
      <c r="H11627" s="542">
        <f>VLOOKUP(G11627,[3]잔가율!$F$3:$G$33,2,FALSE)</f>
        <v>0.81</v>
      </c>
      <c r="I11627" s="552">
        <f t="shared" si="181"/>
        <v>36450000</v>
      </c>
    </row>
    <row r="11628" spans="1:9">
      <c r="A11628" s="539">
        <v>11627</v>
      </c>
      <c r="B11628" s="540" t="s">
        <v>15866</v>
      </c>
      <c r="C11628" s="540" t="s">
        <v>12384</v>
      </c>
      <c r="D11628" s="540" t="s">
        <v>16449</v>
      </c>
      <c r="E11628" s="540" t="s">
        <v>16508</v>
      </c>
      <c r="F11628" s="556">
        <v>50800000</v>
      </c>
      <c r="G11628" s="541">
        <v>2023</v>
      </c>
      <c r="H11628" s="542">
        <f>VLOOKUP(G11628,[3]잔가율!$F$3:$G$33,2,FALSE)</f>
        <v>0.81</v>
      </c>
      <c r="I11628" s="552">
        <f t="shared" si="181"/>
        <v>41148000</v>
      </c>
    </row>
    <row r="11629" spans="1:9">
      <c r="A11629" s="539">
        <v>11628</v>
      </c>
      <c r="B11629" s="544" t="s">
        <v>15866</v>
      </c>
      <c r="C11629" s="544" t="s">
        <v>12384</v>
      </c>
      <c r="D11629" s="544" t="s">
        <v>16449</v>
      </c>
      <c r="E11629" s="544" t="s">
        <v>16509</v>
      </c>
      <c r="F11629" s="559">
        <v>33590000</v>
      </c>
      <c r="G11629" s="541">
        <v>2023</v>
      </c>
      <c r="H11629" s="542">
        <f>VLOOKUP(G11629,[3]잔가율!$F$3:$G$33,2,FALSE)</f>
        <v>0.81</v>
      </c>
      <c r="I11629" s="552">
        <f t="shared" si="181"/>
        <v>27207900</v>
      </c>
    </row>
    <row r="11630" spans="1:9">
      <c r="A11630" s="539">
        <v>11629</v>
      </c>
      <c r="B11630" s="540" t="s">
        <v>15866</v>
      </c>
      <c r="C11630" s="540" t="s">
        <v>12384</v>
      </c>
      <c r="D11630" s="540" t="s">
        <v>16449</v>
      </c>
      <c r="E11630" s="540" t="s">
        <v>16510</v>
      </c>
      <c r="F11630" s="556">
        <v>40160000</v>
      </c>
      <c r="G11630" s="541">
        <v>2023</v>
      </c>
      <c r="H11630" s="542">
        <f>VLOOKUP(G11630,[3]잔가율!$F$3:$G$33,2,FALSE)</f>
        <v>0.81</v>
      </c>
      <c r="I11630" s="552">
        <f t="shared" si="181"/>
        <v>32529600</v>
      </c>
    </row>
    <row r="11631" spans="1:9">
      <c r="A11631" s="539">
        <v>11630</v>
      </c>
      <c r="B11631" s="540" t="s">
        <v>15866</v>
      </c>
      <c r="C11631" s="540" t="s">
        <v>12384</v>
      </c>
      <c r="D11631" s="540" t="s">
        <v>16449</v>
      </c>
      <c r="E11631" s="540" t="s">
        <v>16511</v>
      </c>
      <c r="F11631" s="556">
        <v>40320000</v>
      </c>
      <c r="G11631" s="541">
        <v>2023</v>
      </c>
      <c r="H11631" s="542">
        <f>VLOOKUP(G11631,[3]잔가율!$F$3:$G$33,2,FALSE)</f>
        <v>0.81</v>
      </c>
      <c r="I11631" s="552">
        <f t="shared" si="181"/>
        <v>32659200</v>
      </c>
    </row>
    <row r="11632" spans="1:9">
      <c r="A11632" s="539">
        <v>11631</v>
      </c>
      <c r="B11632" s="540" t="s">
        <v>15866</v>
      </c>
      <c r="C11632" s="540" t="s">
        <v>12384</v>
      </c>
      <c r="D11632" s="540" t="s">
        <v>16449</v>
      </c>
      <c r="E11632" s="540" t="s">
        <v>16512</v>
      </c>
      <c r="F11632" s="556">
        <v>45630000</v>
      </c>
      <c r="G11632" s="541">
        <v>2023</v>
      </c>
      <c r="H11632" s="542">
        <f>VLOOKUP(G11632,[3]잔가율!$F$3:$G$33,2,FALSE)</f>
        <v>0.81</v>
      </c>
      <c r="I11632" s="552">
        <f t="shared" si="181"/>
        <v>36960300</v>
      </c>
    </row>
    <row r="11633" spans="1:9">
      <c r="A11633" s="539">
        <v>11632</v>
      </c>
      <c r="B11633" s="540" t="s">
        <v>15866</v>
      </c>
      <c r="C11633" s="540" t="s">
        <v>12384</v>
      </c>
      <c r="D11633" s="540" t="s">
        <v>16449</v>
      </c>
      <c r="E11633" s="540" t="s">
        <v>16513</v>
      </c>
      <c r="F11633" s="556">
        <v>40650000</v>
      </c>
      <c r="G11633" s="541">
        <v>2023</v>
      </c>
      <c r="H11633" s="542">
        <f>VLOOKUP(G11633,[3]잔가율!$F$3:$G$33,2,FALSE)</f>
        <v>0.81</v>
      </c>
      <c r="I11633" s="552">
        <f t="shared" si="181"/>
        <v>32926500</v>
      </c>
    </row>
    <row r="11634" spans="1:9">
      <c r="A11634" s="539">
        <v>11633</v>
      </c>
      <c r="B11634" s="540" t="s">
        <v>15866</v>
      </c>
      <c r="C11634" s="540" t="s">
        <v>12384</v>
      </c>
      <c r="D11634" s="540" t="s">
        <v>16449</v>
      </c>
      <c r="E11634" s="540" t="s">
        <v>16514</v>
      </c>
      <c r="F11634" s="556">
        <v>47960000</v>
      </c>
      <c r="G11634" s="541">
        <v>2023</v>
      </c>
      <c r="H11634" s="542">
        <f>VLOOKUP(G11634,[3]잔가율!$F$3:$G$33,2,FALSE)</f>
        <v>0.81</v>
      </c>
      <c r="I11634" s="552">
        <f t="shared" si="181"/>
        <v>38847600</v>
      </c>
    </row>
    <row r="11635" spans="1:9">
      <c r="A11635" s="539">
        <v>11634</v>
      </c>
      <c r="B11635" s="540" t="s">
        <v>15866</v>
      </c>
      <c r="C11635" s="540" t="s">
        <v>12384</v>
      </c>
      <c r="D11635" s="540" t="s">
        <v>16449</v>
      </c>
      <c r="E11635" s="540" t="s">
        <v>16515</v>
      </c>
      <c r="F11635" s="556">
        <v>43930000</v>
      </c>
      <c r="G11635" s="541">
        <v>2023</v>
      </c>
      <c r="H11635" s="542">
        <f>VLOOKUP(G11635,[3]잔가율!$F$3:$G$33,2,FALSE)</f>
        <v>0.81</v>
      </c>
      <c r="I11635" s="552">
        <f t="shared" si="181"/>
        <v>35583300</v>
      </c>
    </row>
    <row r="11636" spans="1:9">
      <c r="A11636" s="539">
        <v>11635</v>
      </c>
      <c r="B11636" s="540" t="s">
        <v>15866</v>
      </c>
      <c r="C11636" s="540" t="s">
        <v>12384</v>
      </c>
      <c r="D11636" s="540" t="s">
        <v>16449</v>
      </c>
      <c r="E11636" s="540" t="s">
        <v>16516</v>
      </c>
      <c r="F11636" s="556">
        <v>44070000</v>
      </c>
      <c r="G11636" s="541">
        <v>2023</v>
      </c>
      <c r="H11636" s="542">
        <f>VLOOKUP(G11636,[3]잔가율!$F$3:$G$33,2,FALSE)</f>
        <v>0.81</v>
      </c>
      <c r="I11636" s="552">
        <f t="shared" si="181"/>
        <v>35696700</v>
      </c>
    </row>
    <row r="11637" spans="1:9">
      <c r="A11637" s="539">
        <v>11636</v>
      </c>
      <c r="B11637" s="540" t="s">
        <v>15866</v>
      </c>
      <c r="C11637" s="540" t="s">
        <v>12384</v>
      </c>
      <c r="D11637" s="540" t="s">
        <v>16449</v>
      </c>
      <c r="E11637" s="540" t="s">
        <v>16517</v>
      </c>
      <c r="F11637" s="556">
        <v>50560000</v>
      </c>
      <c r="G11637" s="541">
        <v>2023</v>
      </c>
      <c r="H11637" s="542">
        <f>VLOOKUP(G11637,[3]잔가율!$F$3:$G$33,2,FALSE)</f>
        <v>0.81</v>
      </c>
      <c r="I11637" s="552">
        <f t="shared" si="181"/>
        <v>40953600</v>
      </c>
    </row>
    <row r="11638" spans="1:9">
      <c r="A11638" s="539">
        <v>11637</v>
      </c>
      <c r="B11638" s="540" t="s">
        <v>15866</v>
      </c>
      <c r="C11638" s="540" t="s">
        <v>12384</v>
      </c>
      <c r="D11638" s="540" t="s">
        <v>16449</v>
      </c>
      <c r="E11638" s="540" t="s">
        <v>16518</v>
      </c>
      <c r="F11638" s="556">
        <v>38560000</v>
      </c>
      <c r="G11638" s="541">
        <v>2023</v>
      </c>
      <c r="H11638" s="542">
        <f>VLOOKUP(G11638,[3]잔가율!$F$3:$G$33,2,FALSE)</f>
        <v>0.81</v>
      </c>
      <c r="I11638" s="552">
        <f t="shared" si="181"/>
        <v>31233600</v>
      </c>
    </row>
    <row r="11639" spans="1:9">
      <c r="A11639" s="539">
        <v>11638</v>
      </c>
      <c r="B11639" s="540" t="s">
        <v>15866</v>
      </c>
      <c r="C11639" s="540" t="s">
        <v>12384</v>
      </c>
      <c r="D11639" s="540" t="s">
        <v>16449</v>
      </c>
      <c r="E11639" s="540" t="s">
        <v>16519</v>
      </c>
      <c r="F11639" s="556">
        <v>52780000</v>
      </c>
      <c r="G11639" s="541">
        <v>2023</v>
      </c>
      <c r="H11639" s="542">
        <f>VLOOKUP(G11639,[3]잔가율!$F$3:$G$33,2,FALSE)</f>
        <v>0.81</v>
      </c>
      <c r="I11639" s="552">
        <f t="shared" si="181"/>
        <v>42751800</v>
      </c>
    </row>
    <row r="11640" spans="1:9">
      <c r="A11640" s="539">
        <v>11639</v>
      </c>
      <c r="B11640" s="540" t="s">
        <v>15866</v>
      </c>
      <c r="C11640" s="540" t="s">
        <v>12384</v>
      </c>
      <c r="D11640" s="540" t="s">
        <v>16449</v>
      </c>
      <c r="E11640" s="540" t="s">
        <v>16520</v>
      </c>
      <c r="F11640" s="556">
        <v>47820000</v>
      </c>
      <c r="G11640" s="541">
        <v>2023</v>
      </c>
      <c r="H11640" s="542">
        <f>VLOOKUP(G11640,[3]잔가율!$F$3:$G$33,2,FALSE)</f>
        <v>0.81</v>
      </c>
      <c r="I11640" s="552">
        <f t="shared" si="181"/>
        <v>38734200</v>
      </c>
    </row>
    <row r="11641" spans="1:9">
      <c r="A11641" s="539">
        <v>11640</v>
      </c>
      <c r="B11641" s="540" t="s">
        <v>15866</v>
      </c>
      <c r="C11641" s="540" t="s">
        <v>12384</v>
      </c>
      <c r="D11641" s="540" t="s">
        <v>16449</v>
      </c>
      <c r="E11641" s="540" t="s">
        <v>16521</v>
      </c>
      <c r="F11641" s="556">
        <v>46670000</v>
      </c>
      <c r="G11641" s="541">
        <v>2023</v>
      </c>
      <c r="H11641" s="542">
        <f>VLOOKUP(G11641,[3]잔가율!$F$3:$G$33,2,FALSE)</f>
        <v>0.81</v>
      </c>
      <c r="I11641" s="552">
        <f t="shared" si="181"/>
        <v>37802700</v>
      </c>
    </row>
    <row r="11642" spans="1:9">
      <c r="A11642" s="539">
        <v>11641</v>
      </c>
      <c r="B11642" s="540" t="s">
        <v>15866</v>
      </c>
      <c r="C11642" s="540" t="s">
        <v>12384</v>
      </c>
      <c r="D11642" s="540" t="s">
        <v>16449</v>
      </c>
      <c r="E11642" s="540" t="s">
        <v>16522</v>
      </c>
      <c r="F11642" s="556">
        <v>39720000</v>
      </c>
      <c r="G11642" s="541">
        <v>2023</v>
      </c>
      <c r="H11642" s="542">
        <f>VLOOKUP(G11642,[3]잔가율!$F$3:$G$33,2,FALSE)</f>
        <v>0.81</v>
      </c>
      <c r="I11642" s="552">
        <f t="shared" si="181"/>
        <v>32173200</v>
      </c>
    </row>
    <row r="11643" spans="1:9">
      <c r="A11643" s="539">
        <v>11642</v>
      </c>
      <c r="B11643" s="540" t="s">
        <v>15866</v>
      </c>
      <c r="C11643" s="540" t="s">
        <v>12384</v>
      </c>
      <c r="D11643" s="540" t="s">
        <v>16449</v>
      </c>
      <c r="E11643" s="540" t="s">
        <v>16523</v>
      </c>
      <c r="F11643" s="556">
        <v>49590000</v>
      </c>
      <c r="G11643" s="541">
        <v>2023</v>
      </c>
      <c r="H11643" s="542">
        <f>VLOOKUP(G11643,[3]잔가율!$F$3:$G$33,2,FALSE)</f>
        <v>0.81</v>
      </c>
      <c r="I11643" s="552">
        <f t="shared" si="181"/>
        <v>40167900</v>
      </c>
    </row>
    <row r="11644" spans="1:9">
      <c r="A11644" s="539">
        <v>11643</v>
      </c>
      <c r="B11644" s="540" t="s">
        <v>15866</v>
      </c>
      <c r="C11644" s="540" t="s">
        <v>12384</v>
      </c>
      <c r="D11644" s="540" t="s">
        <v>16449</v>
      </c>
      <c r="E11644" s="540" t="s">
        <v>16524</v>
      </c>
      <c r="F11644" s="556">
        <v>45100000</v>
      </c>
      <c r="G11644" s="541">
        <v>2023</v>
      </c>
      <c r="H11644" s="542">
        <f>VLOOKUP(G11644,[3]잔가율!$F$3:$G$33,2,FALSE)</f>
        <v>0.81</v>
      </c>
      <c r="I11644" s="552">
        <f t="shared" si="181"/>
        <v>36531000</v>
      </c>
    </row>
    <row r="11645" spans="1:9">
      <c r="A11645" s="539">
        <v>11644</v>
      </c>
      <c r="B11645" s="540" t="s">
        <v>15866</v>
      </c>
      <c r="C11645" s="540" t="s">
        <v>12384</v>
      </c>
      <c r="D11645" s="540" t="s">
        <v>16449</v>
      </c>
      <c r="E11645" s="540" t="s">
        <v>16525</v>
      </c>
      <c r="F11645" s="556">
        <v>36190000</v>
      </c>
      <c r="G11645" s="541">
        <v>2023</v>
      </c>
      <c r="H11645" s="542">
        <f>VLOOKUP(G11645,[3]잔가율!$F$3:$G$33,2,FALSE)</f>
        <v>0.81</v>
      </c>
      <c r="I11645" s="552">
        <f t="shared" si="181"/>
        <v>29313900</v>
      </c>
    </row>
    <row r="11646" spans="1:9">
      <c r="A11646" s="539">
        <v>11645</v>
      </c>
      <c r="B11646" s="544" t="s">
        <v>15866</v>
      </c>
      <c r="C11646" s="544" t="s">
        <v>12384</v>
      </c>
      <c r="D11646" s="544" t="s">
        <v>16449</v>
      </c>
      <c r="E11646" s="544" t="s">
        <v>16526</v>
      </c>
      <c r="F11646" s="559">
        <v>30590000</v>
      </c>
      <c r="G11646" s="541">
        <v>2023</v>
      </c>
      <c r="H11646" s="542">
        <f>VLOOKUP(G11646,[3]잔가율!$F$3:$G$33,2,FALSE)</f>
        <v>0.81</v>
      </c>
      <c r="I11646" s="552">
        <f t="shared" si="181"/>
        <v>24777900</v>
      </c>
    </row>
    <row r="11647" spans="1:9">
      <c r="A11647" s="539">
        <v>11646</v>
      </c>
      <c r="B11647" s="540" t="s">
        <v>15866</v>
      </c>
      <c r="C11647" s="540" t="s">
        <v>12384</v>
      </c>
      <c r="D11647" s="540" t="s">
        <v>16449</v>
      </c>
      <c r="E11647" s="540" t="s">
        <v>16527</v>
      </c>
      <c r="F11647" s="556">
        <v>36190000</v>
      </c>
      <c r="G11647" s="541">
        <v>2023</v>
      </c>
      <c r="H11647" s="542">
        <f>VLOOKUP(G11647,[3]잔가율!$F$3:$G$33,2,FALSE)</f>
        <v>0.81</v>
      </c>
      <c r="I11647" s="552">
        <f t="shared" si="181"/>
        <v>29313900</v>
      </c>
    </row>
    <row r="11648" spans="1:9">
      <c r="A11648" s="539">
        <v>11647</v>
      </c>
      <c r="B11648" s="540" t="s">
        <v>15866</v>
      </c>
      <c r="C11648" s="540" t="s">
        <v>12384</v>
      </c>
      <c r="D11648" s="540" t="s">
        <v>16449</v>
      </c>
      <c r="E11648" s="540" t="s">
        <v>16528</v>
      </c>
      <c r="F11648" s="556">
        <v>30450000</v>
      </c>
      <c r="G11648" s="541">
        <v>2023</v>
      </c>
      <c r="H11648" s="542">
        <f>VLOOKUP(G11648,[3]잔가율!$F$3:$G$33,2,FALSE)</f>
        <v>0.81</v>
      </c>
      <c r="I11648" s="552">
        <f t="shared" si="181"/>
        <v>24664500</v>
      </c>
    </row>
    <row r="11649" spans="1:9">
      <c r="A11649" s="539">
        <v>11648</v>
      </c>
      <c r="B11649" s="540" t="s">
        <v>15866</v>
      </c>
      <c r="C11649" s="540" t="s">
        <v>12384</v>
      </c>
      <c r="D11649" s="540" t="s">
        <v>16449</v>
      </c>
      <c r="E11649" s="540" t="s">
        <v>16529</v>
      </c>
      <c r="F11649" s="556">
        <v>38780000</v>
      </c>
      <c r="G11649" s="541">
        <v>2023</v>
      </c>
      <c r="H11649" s="542">
        <f>VLOOKUP(G11649,[3]잔가율!$F$3:$G$33,2,FALSE)</f>
        <v>0.81</v>
      </c>
      <c r="I11649" s="552">
        <f t="shared" si="181"/>
        <v>31411800</v>
      </c>
    </row>
    <row r="11650" spans="1:9">
      <c r="A11650" s="539">
        <v>11649</v>
      </c>
      <c r="B11650" s="540" t="s">
        <v>15866</v>
      </c>
      <c r="C11650" s="540" t="s">
        <v>12384</v>
      </c>
      <c r="D11650" s="540" t="s">
        <v>16449</v>
      </c>
      <c r="E11650" s="540" t="s">
        <v>16530</v>
      </c>
      <c r="F11650" s="556">
        <v>31790000</v>
      </c>
      <c r="G11650" s="541">
        <v>2023</v>
      </c>
      <c r="H11650" s="542">
        <f>VLOOKUP(G11650,[3]잔가율!$F$3:$G$33,2,FALSE)</f>
        <v>0.81</v>
      </c>
      <c r="I11650" s="552">
        <f t="shared" ref="I11650:I11713" si="182">ROUNDDOWN(F11650*H11650,0)</f>
        <v>25749900</v>
      </c>
    </row>
    <row r="11651" spans="1:9">
      <c r="A11651" s="539">
        <v>11650</v>
      </c>
      <c r="B11651" s="540" t="s">
        <v>15866</v>
      </c>
      <c r="C11651" s="540" t="s">
        <v>12384</v>
      </c>
      <c r="D11651" s="540" t="s">
        <v>16449</v>
      </c>
      <c r="E11651" s="540" t="s">
        <v>16531</v>
      </c>
      <c r="F11651" s="556">
        <v>46270000</v>
      </c>
      <c r="G11651" s="541">
        <v>2023</v>
      </c>
      <c r="H11651" s="542">
        <f>VLOOKUP(G11651,[3]잔가율!$F$3:$G$33,2,FALSE)</f>
        <v>0.81</v>
      </c>
      <c r="I11651" s="552">
        <f t="shared" si="182"/>
        <v>37478700</v>
      </c>
    </row>
    <row r="11652" spans="1:9">
      <c r="A11652" s="539">
        <v>11651</v>
      </c>
      <c r="B11652" s="540" t="s">
        <v>15866</v>
      </c>
      <c r="C11652" s="540" t="s">
        <v>12384</v>
      </c>
      <c r="D11652" s="540" t="s">
        <v>16449</v>
      </c>
      <c r="E11652" s="540" t="s">
        <v>16532</v>
      </c>
      <c r="F11652" s="556">
        <v>39590000</v>
      </c>
      <c r="G11652" s="541">
        <v>2023</v>
      </c>
      <c r="H11652" s="542">
        <f>VLOOKUP(G11652,[3]잔가율!$F$3:$G$33,2,FALSE)</f>
        <v>0.81</v>
      </c>
      <c r="I11652" s="552">
        <f t="shared" si="182"/>
        <v>32067900</v>
      </c>
    </row>
    <row r="11653" spans="1:9">
      <c r="A11653" s="539">
        <v>11652</v>
      </c>
      <c r="B11653" s="540" t="s">
        <v>15866</v>
      </c>
      <c r="C11653" s="540" t="s">
        <v>12384</v>
      </c>
      <c r="D11653" s="540" t="s">
        <v>16449</v>
      </c>
      <c r="E11653" s="540" t="s">
        <v>16533</v>
      </c>
      <c r="F11653" s="556">
        <v>45320000</v>
      </c>
      <c r="G11653" s="541">
        <v>2023</v>
      </c>
      <c r="H11653" s="542">
        <f>VLOOKUP(G11653,[3]잔가율!$F$3:$G$33,2,FALSE)</f>
        <v>0.81</v>
      </c>
      <c r="I11653" s="552">
        <f t="shared" si="182"/>
        <v>36709200</v>
      </c>
    </row>
    <row r="11654" spans="1:9">
      <c r="A11654" s="539">
        <v>11653</v>
      </c>
      <c r="B11654" s="540" t="s">
        <v>15866</v>
      </c>
      <c r="C11654" s="540" t="s">
        <v>12384</v>
      </c>
      <c r="D11654" s="540" t="s">
        <v>16449</v>
      </c>
      <c r="E11654" s="540" t="s">
        <v>16534</v>
      </c>
      <c r="F11654" s="556">
        <v>44590000</v>
      </c>
      <c r="G11654" s="541">
        <v>2023</v>
      </c>
      <c r="H11654" s="542">
        <f>VLOOKUP(G11654,[3]잔가율!$F$3:$G$33,2,FALSE)</f>
        <v>0.81</v>
      </c>
      <c r="I11654" s="552">
        <f t="shared" si="182"/>
        <v>36117900</v>
      </c>
    </row>
    <row r="11655" spans="1:9">
      <c r="A11655" s="539">
        <v>11654</v>
      </c>
      <c r="B11655" s="540" t="s">
        <v>15866</v>
      </c>
      <c r="C11655" s="540" t="s">
        <v>12384</v>
      </c>
      <c r="D11655" s="540" t="s">
        <v>16449</v>
      </c>
      <c r="E11655" s="540" t="s">
        <v>16535</v>
      </c>
      <c r="F11655" s="556">
        <v>38590000</v>
      </c>
      <c r="G11655" s="541">
        <v>2023</v>
      </c>
      <c r="H11655" s="542">
        <f>VLOOKUP(G11655,[3]잔가율!$F$3:$G$33,2,FALSE)</f>
        <v>0.81</v>
      </c>
      <c r="I11655" s="552">
        <f t="shared" si="182"/>
        <v>31257900</v>
      </c>
    </row>
    <row r="11656" spans="1:9">
      <c r="A11656" s="539">
        <v>11655</v>
      </c>
      <c r="B11656" s="540" t="s">
        <v>15866</v>
      </c>
      <c r="C11656" s="540" t="s">
        <v>12384</v>
      </c>
      <c r="D11656" s="540" t="s">
        <v>16449</v>
      </c>
      <c r="E11656" s="540" t="s">
        <v>16536</v>
      </c>
      <c r="F11656" s="556">
        <v>37570000</v>
      </c>
      <c r="G11656" s="541">
        <v>2023</v>
      </c>
      <c r="H11656" s="542">
        <f>VLOOKUP(G11656,[3]잔가율!$F$3:$G$33,2,FALSE)</f>
        <v>0.81</v>
      </c>
      <c r="I11656" s="552">
        <f t="shared" si="182"/>
        <v>30431700</v>
      </c>
    </row>
    <row r="11657" spans="1:9">
      <c r="A11657" s="539">
        <v>11656</v>
      </c>
      <c r="B11657" s="540" t="s">
        <v>15866</v>
      </c>
      <c r="C11657" s="540" t="s">
        <v>12384</v>
      </c>
      <c r="D11657" s="540" t="s">
        <v>16449</v>
      </c>
      <c r="E11657" s="540" t="s">
        <v>16537</v>
      </c>
      <c r="F11657" s="556">
        <v>49430000</v>
      </c>
      <c r="G11657" s="541">
        <v>2023</v>
      </c>
      <c r="H11657" s="542">
        <f>VLOOKUP(G11657,[3]잔가율!$F$3:$G$33,2,FALSE)</f>
        <v>0.81</v>
      </c>
      <c r="I11657" s="552">
        <f t="shared" si="182"/>
        <v>40038300</v>
      </c>
    </row>
    <row r="11658" spans="1:9">
      <c r="A11658" s="539">
        <v>11657</v>
      </c>
      <c r="B11658" s="540" t="s">
        <v>15866</v>
      </c>
      <c r="C11658" s="540" t="s">
        <v>12384</v>
      </c>
      <c r="D11658" s="540" t="s">
        <v>16449</v>
      </c>
      <c r="E11658" s="540" t="s">
        <v>16538</v>
      </c>
      <c r="F11658" s="556">
        <v>49450000</v>
      </c>
      <c r="G11658" s="541">
        <v>2023</v>
      </c>
      <c r="H11658" s="542">
        <f>VLOOKUP(G11658,[3]잔가율!$F$3:$G$33,2,FALSE)</f>
        <v>0.81</v>
      </c>
      <c r="I11658" s="552">
        <f t="shared" si="182"/>
        <v>40054500</v>
      </c>
    </row>
    <row r="11659" spans="1:9">
      <c r="A11659" s="539">
        <v>11658</v>
      </c>
      <c r="B11659" s="540" t="s">
        <v>15866</v>
      </c>
      <c r="C11659" s="540" t="s">
        <v>12384</v>
      </c>
      <c r="D11659" s="540" t="s">
        <v>16449</v>
      </c>
      <c r="E11659" s="540" t="s">
        <v>16539</v>
      </c>
      <c r="F11659" s="556">
        <v>42340000</v>
      </c>
      <c r="G11659" s="541">
        <v>2023</v>
      </c>
      <c r="H11659" s="542">
        <f>VLOOKUP(G11659,[3]잔가율!$F$3:$G$33,2,FALSE)</f>
        <v>0.81</v>
      </c>
      <c r="I11659" s="552">
        <f t="shared" si="182"/>
        <v>34295400</v>
      </c>
    </row>
    <row r="11660" spans="1:9">
      <c r="A11660" s="539">
        <v>11659</v>
      </c>
      <c r="B11660" s="540" t="s">
        <v>15866</v>
      </c>
      <c r="C11660" s="540" t="s">
        <v>12384</v>
      </c>
      <c r="D11660" s="540" t="s">
        <v>16449</v>
      </c>
      <c r="E11660" s="540" t="s">
        <v>16540</v>
      </c>
      <c r="F11660" s="556">
        <v>46050000</v>
      </c>
      <c r="G11660" s="541">
        <v>2023</v>
      </c>
      <c r="H11660" s="542">
        <f>VLOOKUP(G11660,[3]잔가율!$F$3:$G$33,2,FALSE)</f>
        <v>0.81</v>
      </c>
      <c r="I11660" s="552">
        <f t="shared" si="182"/>
        <v>37300500</v>
      </c>
    </row>
    <row r="11661" spans="1:9">
      <c r="A11661" s="539">
        <v>11660</v>
      </c>
      <c r="B11661" s="540" t="s">
        <v>15866</v>
      </c>
      <c r="C11661" s="540" t="s">
        <v>12384</v>
      </c>
      <c r="D11661" s="540" t="s">
        <v>16449</v>
      </c>
      <c r="E11661" s="540" t="s">
        <v>16541</v>
      </c>
      <c r="F11661" s="556">
        <v>46730000</v>
      </c>
      <c r="G11661" s="541">
        <v>2023</v>
      </c>
      <c r="H11661" s="542">
        <f>VLOOKUP(G11661,[3]잔가율!$F$3:$G$33,2,FALSE)</f>
        <v>0.81</v>
      </c>
      <c r="I11661" s="552">
        <f t="shared" si="182"/>
        <v>37851300</v>
      </c>
    </row>
    <row r="11662" spans="1:9">
      <c r="A11662" s="539">
        <v>11661</v>
      </c>
      <c r="B11662" s="540" t="s">
        <v>15866</v>
      </c>
      <c r="C11662" s="540" t="s">
        <v>12384</v>
      </c>
      <c r="D11662" s="540" t="s">
        <v>16449</v>
      </c>
      <c r="E11662" s="540" t="s">
        <v>16542</v>
      </c>
      <c r="F11662" s="556">
        <v>49400000</v>
      </c>
      <c r="G11662" s="541">
        <v>2023</v>
      </c>
      <c r="H11662" s="542">
        <f>VLOOKUP(G11662,[3]잔가율!$F$3:$G$33,2,FALSE)</f>
        <v>0.81</v>
      </c>
      <c r="I11662" s="552">
        <f t="shared" si="182"/>
        <v>40014000</v>
      </c>
    </row>
    <row r="11663" spans="1:9">
      <c r="A11663" s="539">
        <v>11662</v>
      </c>
      <c r="B11663" s="540" t="s">
        <v>15866</v>
      </c>
      <c r="C11663" s="540" t="s">
        <v>12384</v>
      </c>
      <c r="D11663" s="540" t="s">
        <v>16449</v>
      </c>
      <c r="E11663" s="540" t="s">
        <v>16543</v>
      </c>
      <c r="F11663" s="556">
        <v>32560000</v>
      </c>
      <c r="G11663" s="541">
        <v>2023</v>
      </c>
      <c r="H11663" s="542">
        <f>VLOOKUP(G11663,[3]잔가율!$F$3:$G$33,2,FALSE)</f>
        <v>0.81</v>
      </c>
      <c r="I11663" s="552">
        <f t="shared" si="182"/>
        <v>26373600</v>
      </c>
    </row>
    <row r="11664" spans="1:9">
      <c r="A11664" s="539">
        <v>11663</v>
      </c>
      <c r="B11664" s="540" t="s">
        <v>15866</v>
      </c>
      <c r="C11664" s="540" t="s">
        <v>12384</v>
      </c>
      <c r="D11664" s="540" t="s">
        <v>16449</v>
      </c>
      <c r="E11664" s="540" t="s">
        <v>16544</v>
      </c>
      <c r="F11664" s="556">
        <v>34310000</v>
      </c>
      <c r="G11664" s="541">
        <v>2023</v>
      </c>
      <c r="H11664" s="542">
        <f>VLOOKUP(G11664,[3]잔가율!$F$3:$G$33,2,FALSE)</f>
        <v>0.81</v>
      </c>
      <c r="I11664" s="552">
        <f t="shared" si="182"/>
        <v>27791100</v>
      </c>
    </row>
    <row r="11665" spans="1:9">
      <c r="A11665" s="539">
        <v>11664</v>
      </c>
      <c r="B11665" s="540" t="s">
        <v>15866</v>
      </c>
      <c r="C11665" s="540" t="s">
        <v>12384</v>
      </c>
      <c r="D11665" s="540" t="s">
        <v>16449</v>
      </c>
      <c r="E11665" s="540" t="s">
        <v>16545</v>
      </c>
      <c r="F11665" s="556">
        <v>35820000</v>
      </c>
      <c r="G11665" s="541">
        <v>2023</v>
      </c>
      <c r="H11665" s="542">
        <f>VLOOKUP(G11665,[3]잔가율!$F$3:$G$33,2,FALSE)</f>
        <v>0.81</v>
      </c>
      <c r="I11665" s="552">
        <f t="shared" si="182"/>
        <v>29014200</v>
      </c>
    </row>
    <row r="11666" spans="1:9">
      <c r="A11666" s="539">
        <v>11665</v>
      </c>
      <c r="B11666" s="540" t="s">
        <v>15866</v>
      </c>
      <c r="C11666" s="540" t="s">
        <v>12384</v>
      </c>
      <c r="D11666" s="540" t="s">
        <v>16449</v>
      </c>
      <c r="E11666" s="540" t="s">
        <v>16546</v>
      </c>
      <c r="F11666" s="556">
        <v>38650000</v>
      </c>
      <c r="G11666" s="541">
        <v>2023</v>
      </c>
      <c r="H11666" s="542">
        <f>VLOOKUP(G11666,[3]잔가율!$F$3:$G$33,2,FALSE)</f>
        <v>0.81</v>
      </c>
      <c r="I11666" s="552">
        <f t="shared" si="182"/>
        <v>31306500</v>
      </c>
    </row>
    <row r="11667" spans="1:9">
      <c r="A11667" s="539">
        <v>11666</v>
      </c>
      <c r="B11667" s="540" t="s">
        <v>15866</v>
      </c>
      <c r="C11667" s="540" t="s">
        <v>12384</v>
      </c>
      <c r="D11667" s="540" t="s">
        <v>16449</v>
      </c>
      <c r="E11667" s="540" t="s">
        <v>16547</v>
      </c>
      <c r="F11667" s="556">
        <v>45830000</v>
      </c>
      <c r="G11667" s="541">
        <v>2023</v>
      </c>
      <c r="H11667" s="542">
        <f>VLOOKUP(G11667,[3]잔가율!$F$3:$G$33,2,FALSE)</f>
        <v>0.81</v>
      </c>
      <c r="I11667" s="552">
        <f t="shared" si="182"/>
        <v>37122300</v>
      </c>
    </row>
    <row r="11668" spans="1:9">
      <c r="A11668" s="539">
        <v>11667</v>
      </c>
      <c r="B11668" s="540" t="s">
        <v>15866</v>
      </c>
      <c r="C11668" s="540" t="s">
        <v>12384</v>
      </c>
      <c r="D11668" s="540" t="s">
        <v>16449</v>
      </c>
      <c r="E11668" s="540" t="s">
        <v>16548</v>
      </c>
      <c r="F11668" s="556">
        <v>46280000</v>
      </c>
      <c r="G11668" s="541">
        <v>2023</v>
      </c>
      <c r="H11668" s="542">
        <f>VLOOKUP(G11668,[3]잔가율!$F$3:$G$33,2,FALSE)</f>
        <v>0.81</v>
      </c>
      <c r="I11668" s="552">
        <f t="shared" si="182"/>
        <v>37486800</v>
      </c>
    </row>
    <row r="11669" spans="1:9">
      <c r="A11669" s="539">
        <v>11668</v>
      </c>
      <c r="B11669" s="540" t="s">
        <v>15866</v>
      </c>
      <c r="C11669" s="540" t="s">
        <v>12384</v>
      </c>
      <c r="D11669" s="540" t="s">
        <v>16449</v>
      </c>
      <c r="E11669" s="540" t="s">
        <v>16549</v>
      </c>
      <c r="F11669" s="556">
        <v>45860000</v>
      </c>
      <c r="G11669" s="541">
        <v>2023</v>
      </c>
      <c r="H11669" s="542">
        <f>VLOOKUP(G11669,[3]잔가율!$F$3:$G$33,2,FALSE)</f>
        <v>0.81</v>
      </c>
      <c r="I11669" s="552">
        <f t="shared" si="182"/>
        <v>37146600</v>
      </c>
    </row>
    <row r="11670" spans="1:9">
      <c r="A11670" s="539">
        <v>11669</v>
      </c>
      <c r="B11670" s="540" t="s">
        <v>15866</v>
      </c>
      <c r="C11670" s="540" t="s">
        <v>12384</v>
      </c>
      <c r="D11670" s="540" t="s">
        <v>16449</v>
      </c>
      <c r="E11670" s="540" t="s">
        <v>16550</v>
      </c>
      <c r="F11670" s="556">
        <v>49360000</v>
      </c>
      <c r="G11670" s="541">
        <v>2023</v>
      </c>
      <c r="H11670" s="542">
        <f>VLOOKUP(G11670,[3]잔가율!$F$3:$G$33,2,FALSE)</f>
        <v>0.81</v>
      </c>
      <c r="I11670" s="552">
        <f t="shared" si="182"/>
        <v>39981600</v>
      </c>
    </row>
    <row r="11671" spans="1:9">
      <c r="A11671" s="539">
        <v>11670</v>
      </c>
      <c r="B11671" s="540" t="s">
        <v>15866</v>
      </c>
      <c r="C11671" s="540" t="s">
        <v>12384</v>
      </c>
      <c r="D11671" s="540" t="s">
        <v>16449</v>
      </c>
      <c r="E11671" s="540" t="s">
        <v>16551</v>
      </c>
      <c r="F11671" s="556">
        <v>48640000</v>
      </c>
      <c r="G11671" s="541">
        <v>2023</v>
      </c>
      <c r="H11671" s="542">
        <f>VLOOKUP(G11671,[3]잔가율!$F$3:$G$33,2,FALSE)</f>
        <v>0.81</v>
      </c>
      <c r="I11671" s="552">
        <f t="shared" si="182"/>
        <v>39398400</v>
      </c>
    </row>
    <row r="11672" spans="1:9">
      <c r="A11672" s="539">
        <v>11671</v>
      </c>
      <c r="B11672" s="540" t="s">
        <v>15866</v>
      </c>
      <c r="C11672" s="540" t="s">
        <v>12384</v>
      </c>
      <c r="D11672" s="540" t="s">
        <v>16449</v>
      </c>
      <c r="E11672" s="540" t="s">
        <v>16552</v>
      </c>
      <c r="F11672" s="556">
        <v>49950000</v>
      </c>
      <c r="G11672" s="541">
        <v>2023</v>
      </c>
      <c r="H11672" s="542">
        <f>VLOOKUP(G11672,[3]잔가율!$F$3:$G$33,2,FALSE)</f>
        <v>0.81</v>
      </c>
      <c r="I11672" s="552">
        <f t="shared" si="182"/>
        <v>40459500</v>
      </c>
    </row>
    <row r="11673" spans="1:9">
      <c r="A11673" s="539">
        <v>11672</v>
      </c>
      <c r="B11673" s="540" t="s">
        <v>15866</v>
      </c>
      <c r="C11673" s="540" t="s">
        <v>12384</v>
      </c>
      <c r="D11673" s="540" t="s">
        <v>16449</v>
      </c>
      <c r="E11673" s="540" t="s">
        <v>16553</v>
      </c>
      <c r="F11673" s="556">
        <v>31680000</v>
      </c>
      <c r="G11673" s="541">
        <v>2023</v>
      </c>
      <c r="H11673" s="542">
        <f>VLOOKUP(G11673,[3]잔가율!$F$3:$G$33,2,FALSE)</f>
        <v>0.81</v>
      </c>
      <c r="I11673" s="552">
        <f t="shared" si="182"/>
        <v>25660800</v>
      </c>
    </row>
    <row r="11674" spans="1:9">
      <c r="A11674" s="539">
        <v>11673</v>
      </c>
      <c r="B11674" s="540" t="s">
        <v>15866</v>
      </c>
      <c r="C11674" s="540" t="s">
        <v>12384</v>
      </c>
      <c r="D11674" s="540" t="s">
        <v>16449</v>
      </c>
      <c r="E11674" s="540" t="s">
        <v>16554</v>
      </c>
      <c r="F11674" s="556">
        <v>33540000</v>
      </c>
      <c r="G11674" s="541">
        <v>2023</v>
      </c>
      <c r="H11674" s="542">
        <f>VLOOKUP(G11674,[3]잔가율!$F$3:$G$33,2,FALSE)</f>
        <v>0.81</v>
      </c>
      <c r="I11674" s="552">
        <f t="shared" si="182"/>
        <v>27167400</v>
      </c>
    </row>
    <row r="11675" spans="1:9">
      <c r="A11675" s="539">
        <v>11674</v>
      </c>
      <c r="B11675" s="540" t="s">
        <v>15866</v>
      </c>
      <c r="C11675" s="540" t="s">
        <v>12384</v>
      </c>
      <c r="D11675" s="540" t="s">
        <v>16449</v>
      </c>
      <c r="E11675" s="540" t="s">
        <v>16555</v>
      </c>
      <c r="F11675" s="556">
        <v>35190000</v>
      </c>
      <c r="G11675" s="541">
        <v>2023</v>
      </c>
      <c r="H11675" s="542">
        <f>VLOOKUP(G11675,[3]잔가율!$F$3:$G$33,2,FALSE)</f>
        <v>0.81</v>
      </c>
      <c r="I11675" s="552">
        <f t="shared" si="182"/>
        <v>28503900</v>
      </c>
    </row>
    <row r="11676" spans="1:9">
      <c r="A11676" s="539">
        <v>11675</v>
      </c>
      <c r="B11676" s="540" t="s">
        <v>15866</v>
      </c>
      <c r="C11676" s="540" t="s">
        <v>12384</v>
      </c>
      <c r="D11676" s="540" t="s">
        <v>16449</v>
      </c>
      <c r="E11676" s="540" t="s">
        <v>16556</v>
      </c>
      <c r="F11676" s="556">
        <v>33370000</v>
      </c>
      <c r="G11676" s="541">
        <v>2023</v>
      </c>
      <c r="H11676" s="542">
        <f>VLOOKUP(G11676,[3]잔가율!$F$3:$G$33,2,FALSE)</f>
        <v>0.81</v>
      </c>
      <c r="I11676" s="552">
        <f t="shared" si="182"/>
        <v>27029700</v>
      </c>
    </row>
    <row r="11677" spans="1:9">
      <c r="A11677" s="539">
        <v>11676</v>
      </c>
      <c r="B11677" s="540" t="s">
        <v>15866</v>
      </c>
      <c r="C11677" s="540" t="s">
        <v>12384</v>
      </c>
      <c r="D11677" s="540" t="s">
        <v>16449</v>
      </c>
      <c r="E11677" s="540" t="s">
        <v>16557</v>
      </c>
      <c r="F11677" s="556">
        <v>34730000</v>
      </c>
      <c r="G11677" s="541">
        <v>2023</v>
      </c>
      <c r="H11677" s="542">
        <f>VLOOKUP(G11677,[3]잔가율!$F$3:$G$33,2,FALSE)</f>
        <v>0.81</v>
      </c>
      <c r="I11677" s="552">
        <f t="shared" si="182"/>
        <v>28131300</v>
      </c>
    </row>
    <row r="11678" spans="1:9">
      <c r="A11678" s="539">
        <v>11677</v>
      </c>
      <c r="B11678" s="540" t="s">
        <v>15866</v>
      </c>
      <c r="C11678" s="540" t="s">
        <v>12384</v>
      </c>
      <c r="D11678" s="540" t="s">
        <v>16449</v>
      </c>
      <c r="E11678" s="540" t="s">
        <v>16558</v>
      </c>
      <c r="F11678" s="556">
        <v>36390000</v>
      </c>
      <c r="G11678" s="541">
        <v>2023</v>
      </c>
      <c r="H11678" s="542">
        <f>VLOOKUP(G11678,[3]잔가율!$F$3:$G$33,2,FALSE)</f>
        <v>0.81</v>
      </c>
      <c r="I11678" s="552">
        <f t="shared" si="182"/>
        <v>29475900</v>
      </c>
    </row>
    <row r="11679" spans="1:9">
      <c r="A11679" s="539">
        <v>11678</v>
      </c>
      <c r="B11679" s="540" t="s">
        <v>15866</v>
      </c>
      <c r="C11679" s="540" t="s">
        <v>12384</v>
      </c>
      <c r="D11679" s="540" t="s">
        <v>16559</v>
      </c>
      <c r="E11679" s="540" t="s">
        <v>16560</v>
      </c>
      <c r="F11679" s="556">
        <v>43110000</v>
      </c>
      <c r="G11679" s="541">
        <v>2023</v>
      </c>
      <c r="H11679" s="542">
        <f>VLOOKUP(G11679,[3]잔가율!$F$3:$G$33,2,FALSE)</f>
        <v>0.81</v>
      </c>
      <c r="I11679" s="552">
        <f t="shared" si="182"/>
        <v>34919100</v>
      </c>
    </row>
    <row r="11680" spans="1:9">
      <c r="A11680" s="539">
        <v>11679</v>
      </c>
      <c r="B11680" s="540" t="s">
        <v>15866</v>
      </c>
      <c r="C11680" s="540" t="s">
        <v>12384</v>
      </c>
      <c r="D11680" s="540" t="s">
        <v>16559</v>
      </c>
      <c r="E11680" s="540" t="s">
        <v>16561</v>
      </c>
      <c r="F11680" s="556">
        <v>45700000</v>
      </c>
      <c r="G11680" s="541">
        <v>2023</v>
      </c>
      <c r="H11680" s="542">
        <f>VLOOKUP(G11680,[3]잔가율!$F$3:$G$33,2,FALSE)</f>
        <v>0.81</v>
      </c>
      <c r="I11680" s="552">
        <f t="shared" si="182"/>
        <v>37017000</v>
      </c>
    </row>
    <row r="11681" spans="1:9">
      <c r="A11681" s="539">
        <v>11680</v>
      </c>
      <c r="B11681" s="540" t="s">
        <v>15866</v>
      </c>
      <c r="C11681" s="540" t="s">
        <v>12384</v>
      </c>
      <c r="D11681" s="540" t="s">
        <v>16559</v>
      </c>
      <c r="E11681" s="540" t="s">
        <v>16562</v>
      </c>
      <c r="F11681" s="556">
        <v>42000000</v>
      </c>
      <c r="G11681" s="541">
        <v>2023</v>
      </c>
      <c r="H11681" s="542">
        <f>VLOOKUP(G11681,[3]잔가율!$F$3:$G$33,2,FALSE)</f>
        <v>0.81</v>
      </c>
      <c r="I11681" s="552">
        <f t="shared" si="182"/>
        <v>34020000</v>
      </c>
    </row>
    <row r="11682" spans="1:9">
      <c r="A11682" s="539">
        <v>11681</v>
      </c>
      <c r="B11682" s="540" t="s">
        <v>15866</v>
      </c>
      <c r="C11682" s="540" t="s">
        <v>12384</v>
      </c>
      <c r="D11682" s="540" t="s">
        <v>16559</v>
      </c>
      <c r="E11682" s="540" t="s">
        <v>16563</v>
      </c>
      <c r="F11682" s="556">
        <v>42090000</v>
      </c>
      <c r="G11682" s="541">
        <v>2023</v>
      </c>
      <c r="H11682" s="542">
        <f>VLOOKUP(G11682,[3]잔가율!$F$3:$G$33,2,FALSE)</f>
        <v>0.81</v>
      </c>
      <c r="I11682" s="552">
        <f t="shared" si="182"/>
        <v>34092900</v>
      </c>
    </row>
    <row r="11683" spans="1:9">
      <c r="A11683" s="539">
        <v>11682</v>
      </c>
      <c r="B11683" s="540" t="s">
        <v>15866</v>
      </c>
      <c r="C11683" s="540" t="s">
        <v>12384</v>
      </c>
      <c r="D11683" s="540" t="s">
        <v>16559</v>
      </c>
      <c r="E11683" s="540" t="s">
        <v>16564</v>
      </c>
      <c r="F11683" s="556">
        <v>45580000</v>
      </c>
      <c r="G11683" s="541">
        <v>2023</v>
      </c>
      <c r="H11683" s="542">
        <f>VLOOKUP(G11683,[3]잔가율!$F$3:$G$33,2,FALSE)</f>
        <v>0.81</v>
      </c>
      <c r="I11683" s="552">
        <f t="shared" si="182"/>
        <v>36919800</v>
      </c>
    </row>
    <row r="11684" spans="1:9">
      <c r="A11684" s="539">
        <v>11683</v>
      </c>
      <c r="B11684" s="540" t="s">
        <v>15866</v>
      </c>
      <c r="C11684" s="540" t="s">
        <v>12384</v>
      </c>
      <c r="D11684" s="540" t="s">
        <v>16559</v>
      </c>
      <c r="E11684" s="540" t="s">
        <v>16565</v>
      </c>
      <c r="F11684" s="556">
        <v>44290000</v>
      </c>
      <c r="G11684" s="541">
        <v>2023</v>
      </c>
      <c r="H11684" s="542">
        <f>VLOOKUP(G11684,[3]잔가율!$F$3:$G$33,2,FALSE)</f>
        <v>0.81</v>
      </c>
      <c r="I11684" s="552">
        <f t="shared" si="182"/>
        <v>35874900</v>
      </c>
    </row>
    <row r="11685" spans="1:9">
      <c r="A11685" s="539">
        <v>11684</v>
      </c>
      <c r="B11685" s="540" t="s">
        <v>15866</v>
      </c>
      <c r="C11685" s="540" t="s">
        <v>12384</v>
      </c>
      <c r="D11685" s="540" t="s">
        <v>16559</v>
      </c>
      <c r="E11685" s="540" t="s">
        <v>16566</v>
      </c>
      <c r="F11685" s="556">
        <v>46900000</v>
      </c>
      <c r="G11685" s="541">
        <v>2023</v>
      </c>
      <c r="H11685" s="542">
        <f>VLOOKUP(G11685,[3]잔가율!$F$3:$G$33,2,FALSE)</f>
        <v>0.81</v>
      </c>
      <c r="I11685" s="552">
        <f t="shared" si="182"/>
        <v>37989000</v>
      </c>
    </row>
    <row r="11686" spans="1:9">
      <c r="A11686" s="539">
        <v>11685</v>
      </c>
      <c r="B11686" s="540" t="s">
        <v>15866</v>
      </c>
      <c r="C11686" s="540" t="s">
        <v>12384</v>
      </c>
      <c r="D11686" s="540" t="s">
        <v>16559</v>
      </c>
      <c r="E11686" s="540" t="s">
        <v>16567</v>
      </c>
      <c r="F11686" s="556">
        <v>43440000</v>
      </c>
      <c r="G11686" s="541">
        <v>2023</v>
      </c>
      <c r="H11686" s="542">
        <f>VLOOKUP(G11686,[3]잔가율!$F$3:$G$33,2,FALSE)</f>
        <v>0.81</v>
      </c>
      <c r="I11686" s="552">
        <f t="shared" si="182"/>
        <v>35186400</v>
      </c>
    </row>
    <row r="11687" spans="1:9">
      <c r="A11687" s="539">
        <v>11686</v>
      </c>
      <c r="B11687" s="544" t="s">
        <v>15866</v>
      </c>
      <c r="C11687" s="544" t="s">
        <v>12384</v>
      </c>
      <c r="D11687" s="544" t="s">
        <v>16568</v>
      </c>
      <c r="E11687" s="544" t="s">
        <v>16569</v>
      </c>
      <c r="F11687" s="559">
        <v>47310000</v>
      </c>
      <c r="G11687" s="541">
        <v>2023</v>
      </c>
      <c r="H11687" s="542">
        <f>VLOOKUP(G11687,[3]잔가율!$F$3:$G$33,2,FALSE)</f>
        <v>0.81</v>
      </c>
      <c r="I11687" s="552">
        <f t="shared" si="182"/>
        <v>38321100</v>
      </c>
    </row>
    <row r="11688" spans="1:9">
      <c r="A11688" s="539">
        <v>11687</v>
      </c>
      <c r="B11688" s="544" t="s">
        <v>15866</v>
      </c>
      <c r="C11688" s="544" t="s">
        <v>12384</v>
      </c>
      <c r="D11688" s="544" t="s">
        <v>16568</v>
      </c>
      <c r="E11688" s="544" t="s">
        <v>16570</v>
      </c>
      <c r="F11688" s="559">
        <v>42300000</v>
      </c>
      <c r="G11688" s="541">
        <v>2023</v>
      </c>
      <c r="H11688" s="542">
        <f>VLOOKUP(G11688,[3]잔가율!$F$3:$G$33,2,FALSE)</f>
        <v>0.81</v>
      </c>
      <c r="I11688" s="552">
        <f t="shared" si="182"/>
        <v>34263000</v>
      </c>
    </row>
    <row r="11689" spans="1:9">
      <c r="A11689" s="539">
        <v>11688</v>
      </c>
      <c r="B11689" s="544" t="s">
        <v>15866</v>
      </c>
      <c r="C11689" s="544" t="s">
        <v>12384</v>
      </c>
      <c r="D11689" s="544" t="s">
        <v>16568</v>
      </c>
      <c r="E11689" s="544" t="s">
        <v>16571</v>
      </c>
      <c r="F11689" s="559">
        <v>31440000</v>
      </c>
      <c r="G11689" s="541">
        <v>2023</v>
      </c>
      <c r="H11689" s="542">
        <f>VLOOKUP(G11689,[3]잔가율!$F$3:$G$33,2,FALSE)</f>
        <v>0.81</v>
      </c>
      <c r="I11689" s="552">
        <f t="shared" si="182"/>
        <v>25466400</v>
      </c>
    </row>
    <row r="11690" spans="1:9">
      <c r="A11690" s="539">
        <v>11689</v>
      </c>
      <c r="B11690" s="540" t="s">
        <v>15866</v>
      </c>
      <c r="C11690" s="540" t="s">
        <v>12384</v>
      </c>
      <c r="D11690" s="540" t="s">
        <v>16568</v>
      </c>
      <c r="E11690" s="540" t="s">
        <v>16572</v>
      </c>
      <c r="F11690" s="556">
        <v>29690000</v>
      </c>
      <c r="G11690" s="541">
        <v>2023</v>
      </c>
      <c r="H11690" s="542">
        <f>VLOOKUP(G11690,[3]잔가율!$F$3:$G$33,2,FALSE)</f>
        <v>0.81</v>
      </c>
      <c r="I11690" s="552">
        <f t="shared" si="182"/>
        <v>24048900</v>
      </c>
    </row>
    <row r="11691" spans="1:9">
      <c r="A11691" s="539">
        <v>11690</v>
      </c>
      <c r="B11691" s="544" t="s">
        <v>15866</v>
      </c>
      <c r="C11691" s="544" t="s">
        <v>12384</v>
      </c>
      <c r="D11691" s="544" t="s">
        <v>16568</v>
      </c>
      <c r="E11691" s="544" t="s">
        <v>16573</v>
      </c>
      <c r="F11691" s="559">
        <v>28230000</v>
      </c>
      <c r="G11691" s="541">
        <v>2023</v>
      </c>
      <c r="H11691" s="542">
        <f>VLOOKUP(G11691,[3]잔가율!$F$3:$G$33,2,FALSE)</f>
        <v>0.81</v>
      </c>
      <c r="I11691" s="552">
        <f t="shared" si="182"/>
        <v>22866300</v>
      </c>
    </row>
    <row r="11692" spans="1:9">
      <c r="A11692" s="539">
        <v>11691</v>
      </c>
      <c r="B11692" s="540" t="s">
        <v>15866</v>
      </c>
      <c r="C11692" s="540" t="s">
        <v>12384</v>
      </c>
      <c r="D11692" s="540" t="s">
        <v>16568</v>
      </c>
      <c r="E11692" s="540" t="s">
        <v>16574</v>
      </c>
      <c r="F11692" s="556">
        <v>31740000</v>
      </c>
      <c r="G11692" s="541">
        <v>2023</v>
      </c>
      <c r="H11692" s="542">
        <f>VLOOKUP(G11692,[3]잔가율!$F$3:$G$33,2,FALSE)</f>
        <v>0.81</v>
      </c>
      <c r="I11692" s="552">
        <f t="shared" si="182"/>
        <v>25709400</v>
      </c>
    </row>
    <row r="11693" spans="1:9">
      <c r="A11693" s="539">
        <v>11692</v>
      </c>
      <c r="B11693" s="540" t="s">
        <v>15866</v>
      </c>
      <c r="C11693" s="540" t="s">
        <v>12384</v>
      </c>
      <c r="D11693" s="540" t="s">
        <v>16568</v>
      </c>
      <c r="E11693" s="540" t="s">
        <v>16575</v>
      </c>
      <c r="F11693" s="556">
        <v>31790000</v>
      </c>
      <c r="G11693" s="541">
        <v>2023</v>
      </c>
      <c r="H11693" s="542">
        <f>VLOOKUP(G11693,[3]잔가율!$F$3:$G$33,2,FALSE)</f>
        <v>0.81</v>
      </c>
      <c r="I11693" s="552">
        <f t="shared" si="182"/>
        <v>25749900</v>
      </c>
    </row>
    <row r="11694" spans="1:9">
      <c r="A11694" s="539">
        <v>11693</v>
      </c>
      <c r="B11694" s="540" t="s">
        <v>15866</v>
      </c>
      <c r="C11694" s="540" t="s">
        <v>12384</v>
      </c>
      <c r="D11694" s="540" t="s">
        <v>16568</v>
      </c>
      <c r="E11694" s="540" t="s">
        <v>16576</v>
      </c>
      <c r="F11694" s="556">
        <v>33130000</v>
      </c>
      <c r="G11694" s="541">
        <v>2023</v>
      </c>
      <c r="H11694" s="542">
        <f>VLOOKUP(G11694,[3]잔가율!$F$3:$G$33,2,FALSE)</f>
        <v>0.81</v>
      </c>
      <c r="I11694" s="552">
        <f t="shared" si="182"/>
        <v>26835300</v>
      </c>
    </row>
    <row r="11695" spans="1:9">
      <c r="A11695" s="539">
        <v>11694</v>
      </c>
      <c r="B11695" s="544" t="s">
        <v>15866</v>
      </c>
      <c r="C11695" s="544" t="s">
        <v>12384</v>
      </c>
      <c r="D11695" s="544" t="s">
        <v>16568</v>
      </c>
      <c r="E11695" s="544" t="s">
        <v>16577</v>
      </c>
      <c r="F11695" s="559">
        <v>30310000</v>
      </c>
      <c r="G11695" s="541">
        <v>2023</v>
      </c>
      <c r="H11695" s="542">
        <f>VLOOKUP(G11695,[3]잔가율!$F$3:$G$33,2,FALSE)</f>
        <v>0.81</v>
      </c>
      <c r="I11695" s="552">
        <f t="shared" si="182"/>
        <v>24551100</v>
      </c>
    </row>
    <row r="11696" spans="1:9">
      <c r="A11696" s="539">
        <v>11695</v>
      </c>
      <c r="B11696" s="544" t="s">
        <v>15866</v>
      </c>
      <c r="C11696" s="544" t="s">
        <v>12384</v>
      </c>
      <c r="D11696" s="544" t="s">
        <v>16568</v>
      </c>
      <c r="E11696" s="544" t="s">
        <v>16578</v>
      </c>
      <c r="F11696" s="559">
        <v>30480000</v>
      </c>
      <c r="G11696" s="541">
        <v>2023</v>
      </c>
      <c r="H11696" s="542">
        <f>VLOOKUP(G11696,[3]잔가율!$F$3:$G$33,2,FALSE)</f>
        <v>0.81</v>
      </c>
      <c r="I11696" s="552">
        <f t="shared" si="182"/>
        <v>24688800</v>
      </c>
    </row>
    <row r="11697" spans="1:9">
      <c r="A11697" s="539">
        <v>11696</v>
      </c>
      <c r="B11697" s="544" t="s">
        <v>15866</v>
      </c>
      <c r="C11697" s="544" t="s">
        <v>12384</v>
      </c>
      <c r="D11697" s="544" t="s">
        <v>16568</v>
      </c>
      <c r="E11697" s="544" t="s">
        <v>16579</v>
      </c>
      <c r="F11697" s="559">
        <v>31450000</v>
      </c>
      <c r="G11697" s="541">
        <v>2023</v>
      </c>
      <c r="H11697" s="542">
        <f>VLOOKUP(G11697,[3]잔가율!$F$3:$G$33,2,FALSE)</f>
        <v>0.81</v>
      </c>
      <c r="I11697" s="552">
        <f t="shared" si="182"/>
        <v>25474500</v>
      </c>
    </row>
    <row r="11698" spans="1:9">
      <c r="A11698" s="539">
        <v>11697</v>
      </c>
      <c r="B11698" s="544" t="s">
        <v>15866</v>
      </c>
      <c r="C11698" s="544" t="s">
        <v>12384</v>
      </c>
      <c r="D11698" s="544" t="s">
        <v>16568</v>
      </c>
      <c r="E11698" s="544" t="s">
        <v>16580</v>
      </c>
      <c r="F11698" s="559">
        <v>27260000</v>
      </c>
      <c r="G11698" s="541">
        <v>2023</v>
      </c>
      <c r="H11698" s="542">
        <f>VLOOKUP(G11698,[3]잔가율!$F$3:$G$33,2,FALSE)</f>
        <v>0.81</v>
      </c>
      <c r="I11698" s="552">
        <f t="shared" si="182"/>
        <v>22080600</v>
      </c>
    </row>
    <row r="11699" spans="1:9">
      <c r="A11699" s="539">
        <v>11698</v>
      </c>
      <c r="B11699" s="540" t="s">
        <v>15866</v>
      </c>
      <c r="C11699" s="540" t="s">
        <v>12384</v>
      </c>
      <c r="D11699" s="540" t="s">
        <v>16568</v>
      </c>
      <c r="E11699" s="540" t="s">
        <v>16581</v>
      </c>
      <c r="F11699" s="556">
        <v>31450000</v>
      </c>
      <c r="G11699" s="541">
        <v>2023</v>
      </c>
      <c r="H11699" s="542">
        <f>VLOOKUP(G11699,[3]잔가율!$F$3:$G$33,2,FALSE)</f>
        <v>0.81</v>
      </c>
      <c r="I11699" s="552">
        <f t="shared" si="182"/>
        <v>25474500</v>
      </c>
    </row>
    <row r="11700" spans="1:9">
      <c r="A11700" s="539">
        <v>11699</v>
      </c>
      <c r="B11700" s="540" t="s">
        <v>15866</v>
      </c>
      <c r="C11700" s="540" t="s">
        <v>12384</v>
      </c>
      <c r="D11700" s="540" t="s">
        <v>16568</v>
      </c>
      <c r="E11700" s="540" t="s">
        <v>16582</v>
      </c>
      <c r="F11700" s="556">
        <v>31450000</v>
      </c>
      <c r="G11700" s="541">
        <v>2023</v>
      </c>
      <c r="H11700" s="542">
        <f>VLOOKUP(G11700,[3]잔가율!$F$3:$G$33,2,FALSE)</f>
        <v>0.81</v>
      </c>
      <c r="I11700" s="552">
        <f t="shared" si="182"/>
        <v>25474500</v>
      </c>
    </row>
    <row r="11701" spans="1:9">
      <c r="A11701" s="539">
        <v>11700</v>
      </c>
      <c r="B11701" s="544" t="s">
        <v>15866</v>
      </c>
      <c r="C11701" s="544" t="s">
        <v>12384</v>
      </c>
      <c r="D11701" s="544" t="s">
        <v>16568</v>
      </c>
      <c r="E11701" s="544" t="s">
        <v>16583</v>
      </c>
      <c r="F11701" s="559">
        <v>30020000</v>
      </c>
      <c r="G11701" s="541">
        <v>2023</v>
      </c>
      <c r="H11701" s="542">
        <f>VLOOKUP(G11701,[3]잔가율!$F$3:$G$33,2,FALSE)</f>
        <v>0.81</v>
      </c>
      <c r="I11701" s="552">
        <f t="shared" si="182"/>
        <v>24316200</v>
      </c>
    </row>
    <row r="11702" spans="1:9">
      <c r="A11702" s="539">
        <v>11701</v>
      </c>
      <c r="B11702" s="540" t="s">
        <v>15866</v>
      </c>
      <c r="C11702" s="540" t="s">
        <v>12384</v>
      </c>
      <c r="D11702" s="540" t="s">
        <v>16568</v>
      </c>
      <c r="E11702" s="540" t="s">
        <v>16584</v>
      </c>
      <c r="F11702" s="556">
        <v>26310000</v>
      </c>
      <c r="G11702" s="541">
        <v>2023</v>
      </c>
      <c r="H11702" s="542">
        <f>VLOOKUP(G11702,[3]잔가율!$F$3:$G$33,2,FALSE)</f>
        <v>0.81</v>
      </c>
      <c r="I11702" s="552">
        <f t="shared" si="182"/>
        <v>21311100</v>
      </c>
    </row>
    <row r="11703" spans="1:9">
      <c r="A11703" s="539">
        <v>11702</v>
      </c>
      <c r="B11703" s="540" t="s">
        <v>15866</v>
      </c>
      <c r="C11703" s="540" t="s">
        <v>12384</v>
      </c>
      <c r="D11703" s="540" t="s">
        <v>16568</v>
      </c>
      <c r="E11703" s="540" t="s">
        <v>16585</v>
      </c>
      <c r="F11703" s="556">
        <v>26870000</v>
      </c>
      <c r="G11703" s="541">
        <v>2023</v>
      </c>
      <c r="H11703" s="542">
        <f>VLOOKUP(G11703,[3]잔가율!$F$3:$G$33,2,FALSE)</f>
        <v>0.81</v>
      </c>
      <c r="I11703" s="552">
        <f t="shared" si="182"/>
        <v>21764700</v>
      </c>
    </row>
    <row r="11704" spans="1:9">
      <c r="A11704" s="539">
        <v>11703</v>
      </c>
      <c r="B11704" s="544" t="s">
        <v>15866</v>
      </c>
      <c r="C11704" s="544" t="s">
        <v>12384</v>
      </c>
      <c r="D11704" s="544" t="s">
        <v>16568</v>
      </c>
      <c r="E11704" s="544" t="s">
        <v>16586</v>
      </c>
      <c r="F11704" s="559">
        <v>29510000</v>
      </c>
      <c r="G11704" s="541">
        <v>2023</v>
      </c>
      <c r="H11704" s="542">
        <f>VLOOKUP(G11704,[3]잔가율!$F$3:$G$33,2,FALSE)</f>
        <v>0.81</v>
      </c>
      <c r="I11704" s="552">
        <f t="shared" si="182"/>
        <v>23903100</v>
      </c>
    </row>
    <row r="11705" spans="1:9">
      <c r="A11705" s="539">
        <v>11704</v>
      </c>
      <c r="B11705" s="540" t="s">
        <v>15866</v>
      </c>
      <c r="C11705" s="540" t="s">
        <v>12384</v>
      </c>
      <c r="D11705" s="540" t="s">
        <v>16568</v>
      </c>
      <c r="E11705" s="540" t="s">
        <v>16587</v>
      </c>
      <c r="F11705" s="556">
        <v>31950000</v>
      </c>
      <c r="G11705" s="541">
        <v>2023</v>
      </c>
      <c r="H11705" s="542">
        <f>VLOOKUP(G11705,[3]잔가율!$F$3:$G$33,2,FALSE)</f>
        <v>0.81</v>
      </c>
      <c r="I11705" s="552">
        <f t="shared" si="182"/>
        <v>25879500</v>
      </c>
    </row>
    <row r="11706" spans="1:9">
      <c r="A11706" s="539">
        <v>11705</v>
      </c>
      <c r="B11706" s="544" t="s">
        <v>15866</v>
      </c>
      <c r="C11706" s="544" t="s">
        <v>12384</v>
      </c>
      <c r="D11706" s="544" t="s">
        <v>16568</v>
      </c>
      <c r="E11706" s="544" t="s">
        <v>16588</v>
      </c>
      <c r="F11706" s="559">
        <v>30020000</v>
      </c>
      <c r="G11706" s="541">
        <v>2023</v>
      </c>
      <c r="H11706" s="542">
        <f>VLOOKUP(G11706,[3]잔가율!$F$3:$G$33,2,FALSE)</f>
        <v>0.81</v>
      </c>
      <c r="I11706" s="552">
        <f t="shared" si="182"/>
        <v>24316200</v>
      </c>
    </row>
    <row r="11707" spans="1:9">
      <c r="A11707" s="539">
        <v>11706</v>
      </c>
      <c r="B11707" s="544" t="s">
        <v>15866</v>
      </c>
      <c r="C11707" s="544" t="s">
        <v>12384</v>
      </c>
      <c r="D11707" s="544" t="s">
        <v>16568</v>
      </c>
      <c r="E11707" s="544" t="s">
        <v>16589</v>
      </c>
      <c r="F11707" s="559">
        <v>30560000</v>
      </c>
      <c r="G11707" s="541">
        <v>2023</v>
      </c>
      <c r="H11707" s="542">
        <f>VLOOKUP(G11707,[3]잔가율!$F$3:$G$33,2,FALSE)</f>
        <v>0.81</v>
      </c>
      <c r="I11707" s="552">
        <f t="shared" si="182"/>
        <v>24753600</v>
      </c>
    </row>
    <row r="11708" spans="1:9">
      <c r="A11708" s="539">
        <v>11707</v>
      </c>
      <c r="B11708" s="540" t="s">
        <v>15866</v>
      </c>
      <c r="C11708" s="540" t="s">
        <v>12384</v>
      </c>
      <c r="D11708" s="540" t="s">
        <v>16568</v>
      </c>
      <c r="E11708" s="540" t="s">
        <v>16590</v>
      </c>
      <c r="F11708" s="556">
        <v>27950000</v>
      </c>
      <c r="G11708" s="541">
        <v>2023</v>
      </c>
      <c r="H11708" s="542">
        <f>VLOOKUP(G11708,[3]잔가율!$F$3:$G$33,2,FALSE)</f>
        <v>0.81</v>
      </c>
      <c r="I11708" s="552">
        <f t="shared" si="182"/>
        <v>22639500</v>
      </c>
    </row>
    <row r="11709" spans="1:9">
      <c r="A11709" s="539">
        <v>11708</v>
      </c>
      <c r="B11709" s="540" t="s">
        <v>15866</v>
      </c>
      <c r="C11709" s="540" t="s">
        <v>12384</v>
      </c>
      <c r="D11709" s="540" t="s">
        <v>16568</v>
      </c>
      <c r="E11709" s="540" t="s">
        <v>16591</v>
      </c>
      <c r="F11709" s="556">
        <v>24810000</v>
      </c>
      <c r="G11709" s="541">
        <v>2023</v>
      </c>
      <c r="H11709" s="542">
        <f>VLOOKUP(G11709,[3]잔가율!$F$3:$G$33,2,FALSE)</f>
        <v>0.81</v>
      </c>
      <c r="I11709" s="552">
        <f t="shared" si="182"/>
        <v>20096100</v>
      </c>
    </row>
    <row r="11710" spans="1:9">
      <c r="A11710" s="539">
        <v>11709</v>
      </c>
      <c r="B11710" s="540" t="s">
        <v>15866</v>
      </c>
      <c r="C11710" s="540" t="s">
        <v>12384</v>
      </c>
      <c r="D11710" s="540" t="s">
        <v>16568</v>
      </c>
      <c r="E11710" s="540" t="s">
        <v>16592</v>
      </c>
      <c r="F11710" s="556">
        <v>28370000</v>
      </c>
      <c r="G11710" s="541">
        <v>2023</v>
      </c>
      <c r="H11710" s="542">
        <f>VLOOKUP(G11710,[3]잔가율!$F$3:$G$33,2,FALSE)</f>
        <v>0.81</v>
      </c>
      <c r="I11710" s="552">
        <f t="shared" si="182"/>
        <v>22979700</v>
      </c>
    </row>
    <row r="11711" spans="1:9">
      <c r="A11711" s="539">
        <v>11710</v>
      </c>
      <c r="B11711" s="540" t="s">
        <v>15866</v>
      </c>
      <c r="C11711" s="540" t="s">
        <v>12384</v>
      </c>
      <c r="D11711" s="540" t="s">
        <v>16568</v>
      </c>
      <c r="E11711" s="540" t="s">
        <v>16593</v>
      </c>
      <c r="F11711" s="556">
        <v>28180000</v>
      </c>
      <c r="G11711" s="541">
        <v>2023</v>
      </c>
      <c r="H11711" s="542">
        <f>VLOOKUP(G11711,[3]잔가율!$F$3:$G$33,2,FALSE)</f>
        <v>0.81</v>
      </c>
      <c r="I11711" s="552">
        <f t="shared" si="182"/>
        <v>22825800</v>
      </c>
    </row>
    <row r="11712" spans="1:9">
      <c r="A11712" s="539">
        <v>11711</v>
      </c>
      <c r="B11712" s="540" t="s">
        <v>15866</v>
      </c>
      <c r="C11712" s="540" t="s">
        <v>12384</v>
      </c>
      <c r="D11712" s="540" t="s">
        <v>16568</v>
      </c>
      <c r="E11712" s="540" t="s">
        <v>16594</v>
      </c>
      <c r="F11712" s="556">
        <v>23900000</v>
      </c>
      <c r="G11712" s="541">
        <v>2023</v>
      </c>
      <c r="H11712" s="542">
        <f>VLOOKUP(G11712,[3]잔가율!$F$3:$G$33,2,FALSE)</f>
        <v>0.81</v>
      </c>
      <c r="I11712" s="552">
        <f t="shared" si="182"/>
        <v>19359000</v>
      </c>
    </row>
    <row r="11713" spans="1:9">
      <c r="A11713" s="539">
        <v>11712</v>
      </c>
      <c r="B11713" s="540" t="s">
        <v>15866</v>
      </c>
      <c r="C11713" s="540" t="s">
        <v>12384</v>
      </c>
      <c r="D11713" s="540" t="s">
        <v>16568</v>
      </c>
      <c r="E11713" s="540" t="s">
        <v>16595</v>
      </c>
      <c r="F11713" s="556">
        <v>25450000</v>
      </c>
      <c r="G11713" s="541">
        <v>2023</v>
      </c>
      <c r="H11713" s="542">
        <f>VLOOKUP(G11713,[3]잔가율!$F$3:$G$33,2,FALSE)</f>
        <v>0.81</v>
      </c>
      <c r="I11713" s="552">
        <f t="shared" si="182"/>
        <v>20614500</v>
      </c>
    </row>
    <row r="11714" spans="1:9">
      <c r="A11714" s="539">
        <v>11713</v>
      </c>
      <c r="B11714" s="540" t="s">
        <v>15866</v>
      </c>
      <c r="C11714" s="540" t="s">
        <v>12384</v>
      </c>
      <c r="D11714" s="540" t="s">
        <v>16568</v>
      </c>
      <c r="E11714" s="540" t="s">
        <v>16596</v>
      </c>
      <c r="F11714" s="556">
        <v>28370000</v>
      </c>
      <c r="G11714" s="541">
        <v>2023</v>
      </c>
      <c r="H11714" s="542">
        <f>VLOOKUP(G11714,[3]잔가율!$F$3:$G$33,2,FALSE)</f>
        <v>0.81</v>
      </c>
      <c r="I11714" s="552">
        <f t="shared" ref="I11714:I11758" si="183">ROUNDDOWN(F11714*H11714,0)</f>
        <v>22979700</v>
      </c>
    </row>
    <row r="11715" spans="1:9">
      <c r="A11715" s="539">
        <v>11714</v>
      </c>
      <c r="B11715" s="540" t="s">
        <v>15866</v>
      </c>
      <c r="C11715" s="540" t="s">
        <v>12384</v>
      </c>
      <c r="D11715" s="540" t="s">
        <v>16597</v>
      </c>
      <c r="E11715" s="540" t="s">
        <v>16598</v>
      </c>
      <c r="F11715" s="556">
        <v>60600000</v>
      </c>
      <c r="G11715" s="541">
        <v>2023</v>
      </c>
      <c r="H11715" s="542">
        <f>VLOOKUP(G11715,[3]잔가율!$F$3:$G$33,2,FALSE)</f>
        <v>0.81</v>
      </c>
      <c r="I11715" s="552">
        <f t="shared" si="183"/>
        <v>49086000</v>
      </c>
    </row>
    <row r="11716" spans="1:9">
      <c r="A11716" s="539">
        <v>11715</v>
      </c>
      <c r="B11716" s="540" t="s">
        <v>15866</v>
      </c>
      <c r="C11716" s="540" t="s">
        <v>12384</v>
      </c>
      <c r="D11716" s="540" t="s">
        <v>16597</v>
      </c>
      <c r="E11716" s="540" t="s">
        <v>16599</v>
      </c>
      <c r="F11716" s="556">
        <v>49910000</v>
      </c>
      <c r="G11716" s="541">
        <v>2023</v>
      </c>
      <c r="H11716" s="542">
        <f>VLOOKUP(G11716,[3]잔가율!$F$3:$G$33,2,FALSE)</f>
        <v>0.81</v>
      </c>
      <c r="I11716" s="552">
        <f t="shared" si="183"/>
        <v>40427100</v>
      </c>
    </row>
    <row r="11717" spans="1:9">
      <c r="A11717" s="539">
        <v>11716</v>
      </c>
      <c r="B11717" s="414" t="s">
        <v>16712</v>
      </c>
      <c r="C11717" s="414" t="s">
        <v>12384</v>
      </c>
      <c r="D11717" s="414" t="s">
        <v>16600</v>
      </c>
      <c r="E11717" s="540" t="s">
        <v>16601</v>
      </c>
      <c r="F11717" s="558">
        <v>185000000</v>
      </c>
      <c r="G11717" s="541">
        <v>2023</v>
      </c>
      <c r="H11717" s="542">
        <f>VLOOKUP(G11717,[3]잔가율!$F$3:$G$33,2,FALSE)</f>
        <v>0.81</v>
      </c>
      <c r="I11717" s="552">
        <f t="shared" si="183"/>
        <v>149850000</v>
      </c>
    </row>
    <row r="11718" spans="1:9">
      <c r="A11718" s="539">
        <v>11717</v>
      </c>
      <c r="B11718" s="414" t="s">
        <v>16712</v>
      </c>
      <c r="C11718" s="544" t="s">
        <v>12384</v>
      </c>
      <c r="D11718" s="544" t="s">
        <v>16600</v>
      </c>
      <c r="E11718" s="544" t="s">
        <v>16602</v>
      </c>
      <c r="F11718" s="560">
        <v>188630000</v>
      </c>
      <c r="G11718" s="541">
        <v>2023</v>
      </c>
      <c r="H11718" s="542">
        <f>VLOOKUP(G11718,[3]잔가율!$F$3:$G$33,2,FALSE)</f>
        <v>0.81</v>
      </c>
      <c r="I11718" s="552">
        <f t="shared" si="183"/>
        <v>152790300</v>
      </c>
    </row>
    <row r="11719" spans="1:9">
      <c r="A11719" s="539">
        <v>11718</v>
      </c>
      <c r="B11719" s="540" t="s">
        <v>15866</v>
      </c>
      <c r="C11719" s="540" t="s">
        <v>12384</v>
      </c>
      <c r="D11719" s="540" t="s">
        <v>16603</v>
      </c>
      <c r="E11719" s="540" t="s">
        <v>16604</v>
      </c>
      <c r="F11719" s="556">
        <v>75150000</v>
      </c>
      <c r="G11719" s="541">
        <v>2023</v>
      </c>
      <c r="H11719" s="542">
        <f>VLOOKUP(G11719,[3]잔가율!$F$3:$G$33,2,FALSE)</f>
        <v>0.81</v>
      </c>
      <c r="I11719" s="552">
        <f t="shared" si="183"/>
        <v>60871500</v>
      </c>
    </row>
    <row r="11720" spans="1:9">
      <c r="A11720" s="539">
        <v>11719</v>
      </c>
      <c r="B11720" s="544" t="s">
        <v>15866</v>
      </c>
      <c r="C11720" s="544" t="s">
        <v>12384</v>
      </c>
      <c r="D11720" s="544" t="s">
        <v>16605</v>
      </c>
      <c r="E11720" s="544" t="s">
        <v>16606</v>
      </c>
      <c r="F11720" s="559">
        <v>51020000</v>
      </c>
      <c r="G11720" s="541">
        <v>2023</v>
      </c>
      <c r="H11720" s="542">
        <f>VLOOKUP(G11720,[3]잔가율!$F$3:$G$33,2,FALSE)</f>
        <v>0.81</v>
      </c>
      <c r="I11720" s="552">
        <f t="shared" si="183"/>
        <v>41326200</v>
      </c>
    </row>
    <row r="11721" spans="1:9">
      <c r="A11721" s="539">
        <v>11720</v>
      </c>
      <c r="B11721" s="544" t="s">
        <v>15866</v>
      </c>
      <c r="C11721" s="544" t="s">
        <v>12384</v>
      </c>
      <c r="D11721" s="544" t="s">
        <v>16605</v>
      </c>
      <c r="E11721" s="544" t="s">
        <v>16607</v>
      </c>
      <c r="F11721" s="559">
        <v>52910000</v>
      </c>
      <c r="G11721" s="541">
        <v>2023</v>
      </c>
      <c r="H11721" s="542">
        <f>VLOOKUP(G11721,[3]잔가율!$F$3:$G$33,2,FALSE)</f>
        <v>0.81</v>
      </c>
      <c r="I11721" s="552">
        <f t="shared" si="183"/>
        <v>42857100</v>
      </c>
    </row>
    <row r="11722" spans="1:9">
      <c r="A11722" s="539">
        <v>11721</v>
      </c>
      <c r="B11722" s="544" t="s">
        <v>15866</v>
      </c>
      <c r="C11722" s="544" t="s">
        <v>12384</v>
      </c>
      <c r="D11722" s="544" t="s">
        <v>16608</v>
      </c>
      <c r="E11722" s="544" t="s">
        <v>16609</v>
      </c>
      <c r="F11722" s="559">
        <v>47230000</v>
      </c>
      <c r="G11722" s="541">
        <v>2023</v>
      </c>
      <c r="H11722" s="542">
        <f>VLOOKUP(G11722,[3]잔가율!$F$3:$G$33,2,FALSE)</f>
        <v>0.81</v>
      </c>
      <c r="I11722" s="552">
        <f t="shared" si="183"/>
        <v>38256300</v>
      </c>
    </row>
    <row r="11723" spans="1:9">
      <c r="A11723" s="539">
        <v>11722</v>
      </c>
      <c r="B11723" s="540" t="s">
        <v>15866</v>
      </c>
      <c r="C11723" s="540" t="s">
        <v>12384</v>
      </c>
      <c r="D11723" s="540" t="s">
        <v>16608</v>
      </c>
      <c r="E11723" s="540" t="s">
        <v>16610</v>
      </c>
      <c r="F11723" s="556">
        <v>75550000</v>
      </c>
      <c r="G11723" s="541">
        <v>2023</v>
      </c>
      <c r="H11723" s="542">
        <f>VLOOKUP(G11723,[3]잔가율!$F$3:$G$33,2,FALSE)</f>
        <v>0.81</v>
      </c>
      <c r="I11723" s="552">
        <f t="shared" si="183"/>
        <v>61195500</v>
      </c>
    </row>
    <row r="11724" spans="1:9">
      <c r="A11724" s="539">
        <v>11723</v>
      </c>
      <c r="B11724" s="540" t="s">
        <v>15866</v>
      </c>
      <c r="C11724" s="540" t="s">
        <v>12384</v>
      </c>
      <c r="D11724" s="540" t="s">
        <v>16608</v>
      </c>
      <c r="E11724" s="540" t="s">
        <v>16611</v>
      </c>
      <c r="F11724" s="556">
        <v>74880000</v>
      </c>
      <c r="G11724" s="541">
        <v>2023</v>
      </c>
      <c r="H11724" s="542">
        <f>VLOOKUP(G11724,[3]잔가율!$F$3:$G$33,2,FALSE)</f>
        <v>0.81</v>
      </c>
      <c r="I11724" s="552">
        <f t="shared" si="183"/>
        <v>60652800</v>
      </c>
    </row>
    <row r="11725" spans="1:9">
      <c r="A11725" s="539">
        <v>11724</v>
      </c>
      <c r="B11725" s="540" t="s">
        <v>15866</v>
      </c>
      <c r="C11725" s="540" t="s">
        <v>12384</v>
      </c>
      <c r="D11725" s="540" t="s">
        <v>16608</v>
      </c>
      <c r="E11725" s="540" t="s">
        <v>16612</v>
      </c>
      <c r="F11725" s="556">
        <v>61670000</v>
      </c>
      <c r="G11725" s="541">
        <v>2023</v>
      </c>
      <c r="H11725" s="542">
        <f>VLOOKUP(G11725,[3]잔가율!$F$3:$G$33,2,FALSE)</f>
        <v>0.81</v>
      </c>
      <c r="I11725" s="552">
        <f t="shared" si="183"/>
        <v>49952700</v>
      </c>
    </row>
    <row r="11726" spans="1:9">
      <c r="A11726" s="539">
        <v>11725</v>
      </c>
      <c r="B11726" s="540" t="s">
        <v>15866</v>
      </c>
      <c r="C11726" s="540" t="s">
        <v>12384</v>
      </c>
      <c r="D11726" s="540" t="s">
        <v>16608</v>
      </c>
      <c r="E11726" s="540" t="s">
        <v>16613</v>
      </c>
      <c r="F11726" s="556">
        <v>63360000</v>
      </c>
      <c r="G11726" s="541">
        <v>2023</v>
      </c>
      <c r="H11726" s="542">
        <f>VLOOKUP(G11726,[3]잔가율!$F$3:$G$33,2,FALSE)</f>
        <v>0.81</v>
      </c>
      <c r="I11726" s="552">
        <f t="shared" si="183"/>
        <v>51321600</v>
      </c>
    </row>
    <row r="11727" spans="1:9">
      <c r="A11727" s="539">
        <v>11726</v>
      </c>
      <c r="B11727" s="540" t="s">
        <v>15866</v>
      </c>
      <c r="C11727" s="540" t="s">
        <v>12384</v>
      </c>
      <c r="D11727" s="540" t="s">
        <v>16608</v>
      </c>
      <c r="E11727" s="540" t="s">
        <v>16614</v>
      </c>
      <c r="F11727" s="556">
        <v>65040000</v>
      </c>
      <c r="G11727" s="541">
        <v>2023</v>
      </c>
      <c r="H11727" s="542">
        <f>VLOOKUP(G11727,[3]잔가율!$F$3:$G$33,2,FALSE)</f>
        <v>0.81</v>
      </c>
      <c r="I11727" s="552">
        <f t="shared" si="183"/>
        <v>52682400</v>
      </c>
    </row>
    <row r="11728" spans="1:9">
      <c r="A11728" s="539">
        <v>11727</v>
      </c>
      <c r="B11728" s="540" t="s">
        <v>15866</v>
      </c>
      <c r="C11728" s="540" t="s">
        <v>12384</v>
      </c>
      <c r="D11728" s="540" t="s">
        <v>16608</v>
      </c>
      <c r="E11728" s="540" t="s">
        <v>16615</v>
      </c>
      <c r="F11728" s="556">
        <v>66540000</v>
      </c>
      <c r="G11728" s="541">
        <v>2023</v>
      </c>
      <c r="H11728" s="542">
        <f>VLOOKUP(G11728,[3]잔가율!$F$3:$G$33,2,FALSE)</f>
        <v>0.81</v>
      </c>
      <c r="I11728" s="552">
        <f t="shared" si="183"/>
        <v>53897400</v>
      </c>
    </row>
    <row r="11729" spans="1:9">
      <c r="A11729" s="539">
        <v>11728</v>
      </c>
      <c r="B11729" s="540" t="s">
        <v>15866</v>
      </c>
      <c r="C11729" s="540" t="s">
        <v>12384</v>
      </c>
      <c r="D11729" s="540" t="s">
        <v>16608</v>
      </c>
      <c r="E11729" s="540" t="s">
        <v>16616</v>
      </c>
      <c r="F11729" s="556">
        <v>59280000</v>
      </c>
      <c r="G11729" s="541">
        <v>2023</v>
      </c>
      <c r="H11729" s="542">
        <f>VLOOKUP(G11729,[3]잔가율!$F$3:$G$33,2,FALSE)</f>
        <v>0.81</v>
      </c>
      <c r="I11729" s="552">
        <f t="shared" si="183"/>
        <v>48016800</v>
      </c>
    </row>
    <row r="11730" spans="1:9">
      <c r="A11730" s="539">
        <v>11729</v>
      </c>
      <c r="B11730" s="540" t="s">
        <v>15866</v>
      </c>
      <c r="C11730" s="540" t="s">
        <v>12384</v>
      </c>
      <c r="D11730" s="540" t="s">
        <v>16608</v>
      </c>
      <c r="E11730" s="540" t="s">
        <v>16617</v>
      </c>
      <c r="F11730" s="556">
        <v>61340000</v>
      </c>
      <c r="G11730" s="541">
        <v>2023</v>
      </c>
      <c r="H11730" s="542">
        <f>VLOOKUP(G11730,[3]잔가율!$F$3:$G$33,2,FALSE)</f>
        <v>0.81</v>
      </c>
      <c r="I11730" s="552">
        <f t="shared" si="183"/>
        <v>49685400</v>
      </c>
    </row>
    <row r="11731" spans="1:9">
      <c r="A11731" s="539">
        <v>11730</v>
      </c>
      <c r="B11731" s="540" t="s">
        <v>15866</v>
      </c>
      <c r="C11731" s="540" t="s">
        <v>12384</v>
      </c>
      <c r="D11731" s="540" t="s">
        <v>16608</v>
      </c>
      <c r="E11731" s="540" t="s">
        <v>16618</v>
      </c>
      <c r="F11731" s="556">
        <v>63260000</v>
      </c>
      <c r="G11731" s="541">
        <v>2023</v>
      </c>
      <c r="H11731" s="542">
        <f>VLOOKUP(G11731,[3]잔가율!$F$3:$G$33,2,FALSE)</f>
        <v>0.81</v>
      </c>
      <c r="I11731" s="552">
        <f t="shared" si="183"/>
        <v>51240600</v>
      </c>
    </row>
    <row r="11732" spans="1:9">
      <c r="A11732" s="539">
        <v>11731</v>
      </c>
      <c r="B11732" s="414" t="s">
        <v>16713</v>
      </c>
      <c r="C11732" s="544" t="s">
        <v>8535</v>
      </c>
      <c r="D11732" s="544" t="s">
        <v>16619</v>
      </c>
      <c r="E11732" s="544" t="s">
        <v>16620</v>
      </c>
      <c r="F11732" s="560">
        <v>39690000</v>
      </c>
      <c r="G11732" s="541">
        <v>2023</v>
      </c>
      <c r="H11732" s="542">
        <f>VLOOKUP(G11732,[3]잔가율!$H$3:$I$33,2,FALSE)</f>
        <v>0.76100000000000001</v>
      </c>
      <c r="I11732" s="552">
        <f t="shared" si="183"/>
        <v>30204090</v>
      </c>
    </row>
    <row r="11733" spans="1:9">
      <c r="A11733" s="539">
        <v>11732</v>
      </c>
      <c r="B11733" s="414" t="s">
        <v>16713</v>
      </c>
      <c r="C11733" s="543" t="s">
        <v>8535</v>
      </c>
      <c r="D11733" s="543" t="s">
        <v>16621</v>
      </c>
      <c r="E11733" s="543" t="s">
        <v>16622</v>
      </c>
      <c r="F11733" s="562">
        <v>40650000</v>
      </c>
      <c r="G11733" s="541">
        <v>2023</v>
      </c>
      <c r="H11733" s="542">
        <f>VLOOKUP(G11733,[3]잔가율!$H$3:$I$33,2,FALSE)</f>
        <v>0.76100000000000001</v>
      </c>
      <c r="I11733" s="552">
        <f t="shared" si="183"/>
        <v>30934650</v>
      </c>
    </row>
    <row r="11734" spans="1:9">
      <c r="A11734" s="539">
        <v>11733</v>
      </c>
      <c r="B11734" s="414" t="s">
        <v>16713</v>
      </c>
      <c r="C11734" s="544" t="s">
        <v>8535</v>
      </c>
      <c r="D11734" s="544" t="s">
        <v>16621</v>
      </c>
      <c r="E11734" s="544" t="s">
        <v>16623</v>
      </c>
      <c r="F11734" s="560">
        <v>42070000</v>
      </c>
      <c r="G11734" s="541">
        <v>2023</v>
      </c>
      <c r="H11734" s="542">
        <f>VLOOKUP(G11734,[3]잔가율!$H$3:$I$33,2,FALSE)</f>
        <v>0.76100000000000001</v>
      </c>
      <c r="I11734" s="552">
        <f t="shared" si="183"/>
        <v>32015270</v>
      </c>
    </row>
    <row r="11735" spans="1:9">
      <c r="A11735" s="539">
        <v>11734</v>
      </c>
      <c r="B11735" s="414" t="s">
        <v>16713</v>
      </c>
      <c r="C11735" s="543" t="s">
        <v>8535</v>
      </c>
      <c r="D11735" s="543" t="s">
        <v>16624</v>
      </c>
      <c r="E11735" s="543" t="s">
        <v>16625</v>
      </c>
      <c r="F11735" s="562">
        <v>41050000</v>
      </c>
      <c r="G11735" s="541">
        <v>2023</v>
      </c>
      <c r="H11735" s="542">
        <f>VLOOKUP(G11735,[3]잔가율!$H$3:$I$33,2,FALSE)</f>
        <v>0.76100000000000001</v>
      </c>
      <c r="I11735" s="552">
        <f t="shared" si="183"/>
        <v>31239050</v>
      </c>
    </row>
    <row r="11736" spans="1:9">
      <c r="A11736" s="539">
        <v>11735</v>
      </c>
      <c r="B11736" s="414" t="s">
        <v>16713</v>
      </c>
      <c r="C11736" s="544" t="s">
        <v>8535</v>
      </c>
      <c r="D11736" s="544" t="s">
        <v>16624</v>
      </c>
      <c r="E11736" s="544" t="s">
        <v>16626</v>
      </c>
      <c r="F11736" s="560">
        <v>42700000</v>
      </c>
      <c r="G11736" s="541">
        <v>2023</v>
      </c>
      <c r="H11736" s="542">
        <f>VLOOKUP(G11736,[3]잔가율!$H$3:$I$33,2,FALSE)</f>
        <v>0.76100000000000001</v>
      </c>
      <c r="I11736" s="552">
        <f t="shared" si="183"/>
        <v>32494700</v>
      </c>
    </row>
    <row r="11737" spans="1:9">
      <c r="A11737" s="539">
        <v>11736</v>
      </c>
      <c r="B11737" s="414" t="s">
        <v>16713</v>
      </c>
      <c r="C11737" s="543" t="s">
        <v>8535</v>
      </c>
      <c r="D11737" s="543" t="s">
        <v>16627</v>
      </c>
      <c r="E11737" s="543" t="s">
        <v>16628</v>
      </c>
      <c r="F11737" s="562">
        <v>40220000</v>
      </c>
      <c r="G11737" s="541">
        <v>2023</v>
      </c>
      <c r="H11737" s="542">
        <f>VLOOKUP(G11737,[3]잔가율!$H$3:$I$33,2,FALSE)</f>
        <v>0.76100000000000001</v>
      </c>
      <c r="I11737" s="552">
        <f t="shared" si="183"/>
        <v>30607420</v>
      </c>
    </row>
    <row r="11738" spans="1:9">
      <c r="A11738" s="539">
        <v>11737</v>
      </c>
      <c r="B11738" s="414" t="s">
        <v>16713</v>
      </c>
      <c r="C11738" s="544" t="s">
        <v>8535</v>
      </c>
      <c r="D11738" s="544" t="s">
        <v>16627</v>
      </c>
      <c r="E11738" s="544" t="s">
        <v>16629</v>
      </c>
      <c r="F11738" s="560">
        <v>41380000</v>
      </c>
      <c r="G11738" s="541">
        <v>2023</v>
      </c>
      <c r="H11738" s="542">
        <f>VLOOKUP(G11738,[3]잔가율!$H$3:$I$33,2,FALSE)</f>
        <v>0.76100000000000001</v>
      </c>
      <c r="I11738" s="552">
        <f t="shared" si="183"/>
        <v>31490180</v>
      </c>
    </row>
    <row r="11739" spans="1:9">
      <c r="A11739" s="539">
        <v>11738</v>
      </c>
      <c r="B11739" s="414" t="s">
        <v>16713</v>
      </c>
      <c r="C11739" s="543" t="s">
        <v>8535</v>
      </c>
      <c r="D11739" s="543" t="s">
        <v>16630</v>
      </c>
      <c r="E11739" s="543" t="s">
        <v>16631</v>
      </c>
      <c r="F11739" s="562">
        <v>40610000</v>
      </c>
      <c r="G11739" s="541">
        <v>2023</v>
      </c>
      <c r="H11739" s="542">
        <f>VLOOKUP(G11739,[3]잔가율!$H$3:$I$33,2,FALSE)</f>
        <v>0.76100000000000001</v>
      </c>
      <c r="I11739" s="552">
        <f t="shared" si="183"/>
        <v>30904210</v>
      </c>
    </row>
    <row r="11740" spans="1:9">
      <c r="A11740" s="539">
        <v>11739</v>
      </c>
      <c r="B11740" s="414" t="s">
        <v>16713</v>
      </c>
      <c r="C11740" s="544" t="s">
        <v>8535</v>
      </c>
      <c r="D11740" s="544" t="s">
        <v>16630</v>
      </c>
      <c r="E11740" s="544" t="s">
        <v>16632</v>
      </c>
      <c r="F11740" s="560">
        <v>41770000</v>
      </c>
      <c r="G11740" s="541">
        <v>2023</v>
      </c>
      <c r="H11740" s="542">
        <f>VLOOKUP(G11740,[3]잔가율!$H$3:$I$33,2,FALSE)</f>
        <v>0.76100000000000001</v>
      </c>
      <c r="I11740" s="552">
        <f t="shared" si="183"/>
        <v>31786970</v>
      </c>
    </row>
    <row r="11741" spans="1:9">
      <c r="A11741" s="539">
        <v>11740</v>
      </c>
      <c r="B11741" s="414" t="s">
        <v>16713</v>
      </c>
      <c r="C11741" s="543" t="s">
        <v>8535</v>
      </c>
      <c r="D11741" s="543" t="s">
        <v>16633</v>
      </c>
      <c r="E11741" s="543" t="s">
        <v>16634</v>
      </c>
      <c r="F11741" s="562">
        <v>41270000</v>
      </c>
      <c r="G11741" s="541">
        <v>2023</v>
      </c>
      <c r="H11741" s="542">
        <f>VLOOKUP(G11741,[3]잔가율!$H$3:$I$33,2,FALSE)</f>
        <v>0.76100000000000001</v>
      </c>
      <c r="I11741" s="552">
        <f t="shared" si="183"/>
        <v>31406470</v>
      </c>
    </row>
    <row r="11742" spans="1:9">
      <c r="A11742" s="539">
        <v>11741</v>
      </c>
      <c r="B11742" s="414" t="s">
        <v>16713</v>
      </c>
      <c r="C11742" s="540" t="s">
        <v>8535</v>
      </c>
      <c r="D11742" s="540" t="s">
        <v>16635</v>
      </c>
      <c r="E11742" s="540" t="s">
        <v>16636</v>
      </c>
      <c r="F11742" s="558">
        <v>37660000</v>
      </c>
      <c r="G11742" s="541">
        <v>2023</v>
      </c>
      <c r="H11742" s="542">
        <f>VLOOKUP(G11742,[3]잔가율!$H$3:$I$33,2,FALSE)</f>
        <v>0.76100000000000001</v>
      </c>
      <c r="I11742" s="552">
        <f t="shared" si="183"/>
        <v>28659260</v>
      </c>
    </row>
    <row r="11743" spans="1:9">
      <c r="A11743" s="539">
        <v>11742</v>
      </c>
      <c r="B11743" s="414" t="s">
        <v>16713</v>
      </c>
      <c r="C11743" s="544" t="s">
        <v>16637</v>
      </c>
      <c r="D11743" s="544" t="s">
        <v>16638</v>
      </c>
      <c r="E11743" s="544" t="s">
        <v>16639</v>
      </c>
      <c r="F11743" s="560">
        <v>19900000</v>
      </c>
      <c r="G11743" s="541">
        <v>2023</v>
      </c>
      <c r="H11743" s="542">
        <f>VLOOKUP(G11743,[3]잔가율!$H$3:$I$33,2,FALSE)</f>
        <v>0.76100000000000001</v>
      </c>
      <c r="I11743" s="552">
        <f t="shared" si="183"/>
        <v>15143900</v>
      </c>
    </row>
    <row r="11744" spans="1:9">
      <c r="A11744" s="539">
        <v>11743</v>
      </c>
      <c r="B11744" s="414" t="s">
        <v>16713</v>
      </c>
      <c r="C11744" s="540" t="s">
        <v>16637</v>
      </c>
      <c r="D11744" s="540" t="s">
        <v>16640</v>
      </c>
      <c r="E11744" s="540" t="s">
        <v>16641</v>
      </c>
      <c r="F11744" s="558">
        <v>15430000</v>
      </c>
      <c r="G11744" s="541">
        <v>2023</v>
      </c>
      <c r="H11744" s="542">
        <f>VLOOKUP(G11744,[3]잔가율!$H$3:$I$33,2,FALSE)</f>
        <v>0.76100000000000001</v>
      </c>
      <c r="I11744" s="552">
        <f t="shared" si="183"/>
        <v>11742230</v>
      </c>
    </row>
    <row r="11745" spans="1:9">
      <c r="A11745" s="539">
        <v>11744</v>
      </c>
      <c r="B11745" s="414" t="s">
        <v>16713</v>
      </c>
      <c r="C11745" s="540" t="s">
        <v>12384</v>
      </c>
      <c r="D11745" s="543" t="s">
        <v>16619</v>
      </c>
      <c r="E11745" s="543" t="s">
        <v>16642</v>
      </c>
      <c r="F11745" s="562">
        <v>39620000</v>
      </c>
      <c r="G11745" s="541">
        <v>2023</v>
      </c>
      <c r="H11745" s="542">
        <f>VLOOKUP(G11745,[3]잔가율!$H$3:$I$33,2,FALSE)</f>
        <v>0.76100000000000001</v>
      </c>
      <c r="I11745" s="552">
        <f t="shared" si="183"/>
        <v>30150820</v>
      </c>
    </row>
    <row r="11746" spans="1:9">
      <c r="A11746" s="539">
        <v>11745</v>
      </c>
      <c r="B11746" s="414" t="s">
        <v>16713</v>
      </c>
      <c r="C11746" s="540" t="s">
        <v>12384</v>
      </c>
      <c r="D11746" s="543" t="s">
        <v>16714</v>
      </c>
      <c r="E11746" s="543" t="s">
        <v>16643</v>
      </c>
      <c r="F11746" s="562">
        <v>38730000</v>
      </c>
      <c r="G11746" s="541">
        <v>2023</v>
      </c>
      <c r="H11746" s="542">
        <f>VLOOKUP(G11746,[3]잔가율!$H$3:$I$33,2,FALSE)</f>
        <v>0.76100000000000001</v>
      </c>
      <c r="I11746" s="552">
        <f t="shared" si="183"/>
        <v>29473530</v>
      </c>
    </row>
    <row r="11747" spans="1:9">
      <c r="A11747" s="539">
        <v>11746</v>
      </c>
      <c r="B11747" s="414" t="s">
        <v>16713</v>
      </c>
      <c r="C11747" s="544" t="s">
        <v>12384</v>
      </c>
      <c r="D11747" s="544" t="s">
        <v>16644</v>
      </c>
      <c r="E11747" s="544" t="s">
        <v>16645</v>
      </c>
      <c r="F11747" s="560">
        <v>39690000</v>
      </c>
      <c r="G11747" s="541">
        <v>2023</v>
      </c>
      <c r="H11747" s="542">
        <f>VLOOKUP(G11747,[3]잔가율!$H$3:$I$33,2,FALSE)</f>
        <v>0.76100000000000001</v>
      </c>
      <c r="I11747" s="552">
        <f t="shared" si="183"/>
        <v>30204090</v>
      </c>
    </row>
    <row r="11748" spans="1:9">
      <c r="A11748" s="539">
        <v>11747</v>
      </c>
      <c r="B11748" s="414" t="s">
        <v>16713</v>
      </c>
      <c r="C11748" s="544" t="s">
        <v>12384</v>
      </c>
      <c r="D11748" s="544" t="s">
        <v>16646</v>
      </c>
      <c r="E11748" s="544" t="s">
        <v>16647</v>
      </c>
      <c r="F11748" s="560">
        <v>43320000</v>
      </c>
      <c r="G11748" s="541">
        <v>2023</v>
      </c>
      <c r="H11748" s="542">
        <f>VLOOKUP(G11748,[3]잔가율!$H$3:$I$33,2,FALSE)</f>
        <v>0.76100000000000001</v>
      </c>
      <c r="I11748" s="552">
        <f t="shared" si="183"/>
        <v>32966520</v>
      </c>
    </row>
    <row r="11749" spans="1:9">
      <c r="A11749" s="539">
        <v>11748</v>
      </c>
      <c r="B11749" s="414" t="s">
        <v>16713</v>
      </c>
      <c r="C11749" s="544" t="s">
        <v>12384</v>
      </c>
      <c r="D11749" s="544" t="s">
        <v>16646</v>
      </c>
      <c r="E11749" s="544" t="s">
        <v>16648</v>
      </c>
      <c r="F11749" s="560">
        <v>41900000</v>
      </c>
      <c r="G11749" s="541">
        <v>2023</v>
      </c>
      <c r="H11749" s="542">
        <f>VLOOKUP(G11749,[3]잔가율!$H$3:$I$33,2,FALSE)</f>
        <v>0.76100000000000001</v>
      </c>
      <c r="I11749" s="552">
        <f t="shared" si="183"/>
        <v>31885900</v>
      </c>
    </row>
    <row r="11750" spans="1:9">
      <c r="A11750" s="539">
        <v>11749</v>
      </c>
      <c r="B11750" s="414" t="s">
        <v>16713</v>
      </c>
      <c r="C11750" s="544" t="s">
        <v>12384</v>
      </c>
      <c r="D11750" s="544" t="s">
        <v>16646</v>
      </c>
      <c r="E11750" s="544" t="s">
        <v>16649</v>
      </c>
      <c r="F11750" s="560">
        <v>43010000</v>
      </c>
      <c r="G11750" s="541">
        <v>2023</v>
      </c>
      <c r="H11750" s="542">
        <f>VLOOKUP(G11750,[3]잔가율!$H$3:$I$33,2,FALSE)</f>
        <v>0.76100000000000001</v>
      </c>
      <c r="I11750" s="552">
        <f t="shared" si="183"/>
        <v>32730610</v>
      </c>
    </row>
    <row r="11751" spans="1:9">
      <c r="A11751" s="539">
        <v>11750</v>
      </c>
      <c r="B11751" s="414" t="s">
        <v>16713</v>
      </c>
      <c r="C11751" s="543" t="s">
        <v>12384</v>
      </c>
      <c r="D11751" s="543" t="s">
        <v>16715</v>
      </c>
      <c r="E11751" s="543" t="s">
        <v>16650</v>
      </c>
      <c r="F11751" s="562">
        <v>42220000</v>
      </c>
      <c r="G11751" s="541">
        <v>2023</v>
      </c>
      <c r="H11751" s="542">
        <f>VLOOKUP(G11751,[3]잔가율!$H$3:$I$33,2,FALSE)</f>
        <v>0.76100000000000001</v>
      </c>
      <c r="I11751" s="552">
        <f t="shared" si="183"/>
        <v>32129420</v>
      </c>
    </row>
    <row r="11752" spans="1:9">
      <c r="A11752" s="539">
        <v>11751</v>
      </c>
      <c r="B11752" s="414" t="s">
        <v>16713</v>
      </c>
      <c r="C11752" s="543" t="s">
        <v>12384</v>
      </c>
      <c r="D11752" s="543" t="s">
        <v>16715</v>
      </c>
      <c r="E11752" s="543" t="s">
        <v>16651</v>
      </c>
      <c r="F11752" s="562">
        <v>41660000</v>
      </c>
      <c r="G11752" s="541">
        <v>2023</v>
      </c>
      <c r="H11752" s="542">
        <f>VLOOKUP(G11752,[3]잔가율!$H$3:$I$33,2,FALSE)</f>
        <v>0.76100000000000001</v>
      </c>
      <c r="I11752" s="552">
        <f t="shared" si="183"/>
        <v>31703260</v>
      </c>
    </row>
    <row r="11753" spans="1:9">
      <c r="A11753" s="539">
        <v>11752</v>
      </c>
      <c r="B11753" s="414" t="s">
        <v>16713</v>
      </c>
      <c r="C11753" s="543" t="s">
        <v>12384</v>
      </c>
      <c r="D11753" s="543" t="s">
        <v>16715</v>
      </c>
      <c r="E11753" s="543" t="s">
        <v>16652</v>
      </c>
      <c r="F11753" s="562">
        <v>42940000</v>
      </c>
      <c r="G11753" s="541">
        <v>2023</v>
      </c>
      <c r="H11753" s="542">
        <f>VLOOKUP(G11753,[3]잔가율!$H$3:$I$33,2,FALSE)</f>
        <v>0.76100000000000001</v>
      </c>
      <c r="I11753" s="552">
        <f t="shared" si="183"/>
        <v>32677340</v>
      </c>
    </row>
    <row r="11754" spans="1:9">
      <c r="A11754" s="539">
        <v>11753</v>
      </c>
      <c r="B11754" s="414" t="s">
        <v>16713</v>
      </c>
      <c r="C11754" s="543" t="s">
        <v>12384</v>
      </c>
      <c r="D11754" s="543" t="s">
        <v>16715</v>
      </c>
      <c r="E11754" s="543" t="s">
        <v>16653</v>
      </c>
      <c r="F11754" s="562">
        <v>42430000</v>
      </c>
      <c r="G11754" s="541">
        <v>2023</v>
      </c>
      <c r="H11754" s="542">
        <f>VLOOKUP(G11754,[3]잔가율!$H$3:$I$33,2,FALSE)</f>
        <v>0.76100000000000001</v>
      </c>
      <c r="I11754" s="552">
        <f t="shared" si="183"/>
        <v>32289230</v>
      </c>
    </row>
    <row r="11755" spans="1:9">
      <c r="A11755" s="539">
        <v>11754</v>
      </c>
      <c r="B11755" s="414" t="s">
        <v>16713</v>
      </c>
      <c r="C11755" s="544" t="s">
        <v>12384</v>
      </c>
      <c r="D11755" s="544" t="s">
        <v>16654</v>
      </c>
      <c r="E11755" s="544" t="s">
        <v>16655</v>
      </c>
      <c r="F11755" s="560">
        <v>43440000</v>
      </c>
      <c r="G11755" s="541">
        <v>2023</v>
      </c>
      <c r="H11755" s="542">
        <f>VLOOKUP(G11755,[3]잔가율!$H$3:$I$33,2,FALSE)</f>
        <v>0.76100000000000001</v>
      </c>
      <c r="I11755" s="552">
        <f t="shared" si="183"/>
        <v>33057840</v>
      </c>
    </row>
    <row r="11756" spans="1:9">
      <c r="A11756" s="539">
        <v>11755</v>
      </c>
      <c r="B11756" s="414" t="s">
        <v>16713</v>
      </c>
      <c r="C11756" s="543" t="s">
        <v>12384</v>
      </c>
      <c r="D11756" s="543" t="s">
        <v>16716</v>
      </c>
      <c r="E11756" s="543" t="s">
        <v>16657</v>
      </c>
      <c r="F11756" s="562">
        <v>41580000</v>
      </c>
      <c r="G11756" s="541">
        <v>2023</v>
      </c>
      <c r="H11756" s="542">
        <f>VLOOKUP(G11756,[3]잔가율!$H$3:$I$33,2,FALSE)</f>
        <v>0.76100000000000001</v>
      </c>
      <c r="I11756" s="552">
        <f t="shared" si="183"/>
        <v>31642380</v>
      </c>
    </row>
    <row r="11757" spans="1:9">
      <c r="A11757" s="539">
        <v>11756</v>
      </c>
      <c r="B11757" s="414" t="s">
        <v>16713</v>
      </c>
      <c r="C11757" s="544" t="s">
        <v>12384</v>
      </c>
      <c r="D11757" s="544" t="s">
        <v>16656</v>
      </c>
      <c r="E11757" s="544" t="s">
        <v>16658</v>
      </c>
      <c r="F11757" s="560">
        <v>42410000</v>
      </c>
      <c r="G11757" s="541">
        <v>2023</v>
      </c>
      <c r="H11757" s="542">
        <f>VLOOKUP(G11757,[3]잔가율!$H$3:$I$33,2,FALSE)</f>
        <v>0.76100000000000001</v>
      </c>
      <c r="I11757" s="552">
        <f t="shared" si="183"/>
        <v>32274010</v>
      </c>
    </row>
    <row r="11758" spans="1:9" ht="17.25" thickBot="1">
      <c r="A11758" s="539">
        <v>11757</v>
      </c>
      <c r="B11758" s="548" t="s">
        <v>16713</v>
      </c>
      <c r="C11758" s="549" t="s">
        <v>16684</v>
      </c>
      <c r="D11758" s="549" t="s">
        <v>16717</v>
      </c>
      <c r="E11758" s="549" t="s">
        <v>16659</v>
      </c>
      <c r="F11758" s="565">
        <v>38020000</v>
      </c>
      <c r="G11758" s="550">
        <v>2023</v>
      </c>
      <c r="H11758" s="551">
        <f>VLOOKUP(G11758,[3]잔가율!$H$3:$I$33,2,FALSE)</f>
        <v>0.76100000000000001</v>
      </c>
      <c r="I11758" s="554">
        <f t="shared" si="183"/>
        <v>28933220</v>
      </c>
    </row>
  </sheetData>
  <autoFilter ref="A1:I11758" xr:uid="{9D99B761-400F-4D11-B787-FDBD0C03ED7E}">
    <sortState xmlns:xlrd2="http://schemas.microsoft.com/office/spreadsheetml/2017/richdata2" ref="A2:I11758">
      <sortCondition ref="B2:B11758"/>
      <sortCondition ref="C2:C11758"/>
      <sortCondition ref="D2:D11758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C00000"/>
  </sheetPr>
  <dimension ref="A1:BH1431"/>
  <sheetViews>
    <sheetView zoomScale="85" zoomScaleNormal="85" workbookViewId="0">
      <pane ySplit="1" topLeftCell="A2" activePane="bottomLeft" state="frozen"/>
      <selection activeCell="P3" sqref="P3"/>
      <selection pane="bottomLeft" activeCell="P3" sqref="P3"/>
    </sheetView>
  </sheetViews>
  <sheetFormatPr defaultColWidth="6.375" defaultRowHeight="16.5"/>
  <cols>
    <col min="1" max="1" width="9" style="437" customWidth="1"/>
    <col min="2" max="2" width="8.625" style="315" customWidth="1"/>
    <col min="3" max="3" width="24" style="635" customWidth="1"/>
    <col min="4" max="4" width="24" style="438" customWidth="1"/>
    <col min="5" max="6" width="6.375" style="438" customWidth="1"/>
    <col min="7" max="7" width="11.125" style="438" customWidth="1"/>
    <col min="8" max="8" width="6.375" style="438" customWidth="1"/>
    <col min="9" max="9" width="6.375" style="635" customWidth="1"/>
    <col min="10" max="10" width="27.875" style="249" customWidth="1"/>
    <col min="11" max="11" width="20" style="249" customWidth="1"/>
    <col min="12" max="12" width="62" style="249" customWidth="1"/>
    <col min="13" max="13" width="15.25" style="439" customWidth="1"/>
    <col min="14" max="14" width="6.375" style="249" customWidth="1"/>
    <col min="15" max="15" width="11" style="249" customWidth="1"/>
    <col min="16" max="16" width="7.75" style="249" customWidth="1"/>
    <col min="17" max="18" width="6.375" style="249" customWidth="1"/>
    <col min="19" max="19" width="13.5" style="440" customWidth="1"/>
    <col min="20" max="21" width="6.125" style="249" customWidth="1"/>
    <col min="22" max="22" width="6.375" style="249" customWidth="1"/>
    <col min="23" max="23" width="91.375" style="249" customWidth="1"/>
    <col min="24" max="24" width="9" style="441" customWidth="1"/>
    <col min="25" max="25" width="6.375" style="249" customWidth="1"/>
    <col min="26" max="26" width="6.25" style="249" customWidth="1"/>
    <col min="27" max="27" width="6.375" style="249" customWidth="1"/>
    <col min="28" max="28" width="13.875" style="249" customWidth="1"/>
    <col min="29" max="29" width="6.375" style="249" customWidth="1"/>
    <col min="30" max="30" width="20" style="249" customWidth="1"/>
    <col min="31" max="31" width="13.5" style="249" customWidth="1"/>
    <col min="32" max="36" width="6.375" style="250" customWidth="1"/>
    <col min="37" max="37" width="11.125" style="250" customWidth="1"/>
    <col min="38" max="39" width="7.5" style="250" customWidth="1"/>
    <col min="40" max="41" width="6.375" style="250" customWidth="1"/>
    <col min="42" max="42" width="3.75" style="250" customWidth="1"/>
    <col min="43" max="43" width="5.5" style="392" customWidth="1"/>
    <col min="44" max="44" width="6.375" style="392" customWidth="1"/>
    <col min="45" max="45" width="8.625" style="392" customWidth="1"/>
    <col min="46" max="46" width="16" style="392" customWidth="1"/>
    <col min="47" max="48" width="11.875" style="392" customWidth="1"/>
    <col min="49" max="49" width="11.25" style="392" customWidth="1"/>
    <col min="50" max="50" width="15.625" style="392" customWidth="1"/>
    <col min="51" max="51" width="14.625" style="392" customWidth="1"/>
    <col min="52" max="53" width="6.375" style="202" customWidth="1"/>
    <col min="54" max="54" width="22.75" style="202" bestFit="1" customWidth="1"/>
    <col min="55" max="55" width="18.25" style="202" bestFit="1" customWidth="1"/>
    <col min="56" max="56" width="18.25" style="202" customWidth="1"/>
    <col min="57" max="57" width="11.125" style="438" customWidth="1"/>
    <col min="58" max="58" width="6.375" style="635" customWidth="1"/>
    <col min="59" max="16384" width="6.375" style="202"/>
  </cols>
  <sheetData>
    <row r="1" spans="1:59" ht="16.5" customHeight="1" thickBot="1">
      <c r="A1" s="399" t="s">
        <v>3191</v>
      </c>
      <c r="B1" s="400" t="s">
        <v>3059</v>
      </c>
      <c r="C1" s="929" t="s">
        <v>3058</v>
      </c>
      <c r="D1" s="930"/>
      <c r="E1" s="930"/>
      <c r="F1" s="930"/>
      <c r="G1" s="930"/>
      <c r="H1" s="930"/>
      <c r="I1" s="929"/>
      <c r="J1" s="650" t="s">
        <v>1118</v>
      </c>
      <c r="K1" s="650" t="s">
        <v>1117</v>
      </c>
      <c r="L1" s="650" t="s">
        <v>3109</v>
      </c>
      <c r="M1" s="650" t="s">
        <v>1116</v>
      </c>
      <c r="N1" s="630" t="s">
        <v>1115</v>
      </c>
      <c r="O1" s="630" t="s">
        <v>1183</v>
      </c>
      <c r="P1" s="401" t="s">
        <v>16810</v>
      </c>
      <c r="Q1" s="401" t="s">
        <v>16811</v>
      </c>
      <c r="R1" s="630" t="s">
        <v>1184</v>
      </c>
      <c r="S1" s="402" t="s">
        <v>2926</v>
      </c>
      <c r="T1" s="401" t="s">
        <v>16812</v>
      </c>
      <c r="U1" s="401" t="s">
        <v>16812</v>
      </c>
      <c r="V1" s="401" t="s">
        <v>16935</v>
      </c>
      <c r="W1" s="257" t="s">
        <v>16812</v>
      </c>
      <c r="X1" s="403" t="s">
        <v>16812</v>
      </c>
      <c r="Y1" s="401" t="s">
        <v>16812</v>
      </c>
      <c r="Z1" s="401" t="s">
        <v>16812</v>
      </c>
      <c r="AA1" s="257" t="s">
        <v>16812</v>
      </c>
      <c r="AB1" s="404" t="s">
        <v>3130</v>
      </c>
      <c r="AC1" s="257" t="s">
        <v>16812</v>
      </c>
      <c r="AD1" s="257" t="s">
        <v>2925</v>
      </c>
      <c r="AE1" s="257" t="s">
        <v>1238</v>
      </c>
      <c r="AF1" s="263" t="s">
        <v>16812</v>
      </c>
      <c r="AG1" s="448" t="s">
        <v>16812</v>
      </c>
      <c r="AH1" s="263" t="s">
        <v>16812</v>
      </c>
      <c r="AI1" s="263" t="s">
        <v>16812</v>
      </c>
      <c r="AJ1" s="448">
        <v>1</v>
      </c>
      <c r="AK1" s="650" t="s">
        <v>17167</v>
      </c>
      <c r="AL1" s="263" t="s">
        <v>17133</v>
      </c>
      <c r="AM1" s="651" t="s">
        <v>2924</v>
      </c>
      <c r="AN1" s="263">
        <v>1</v>
      </c>
      <c r="AO1" s="263">
        <v>1</v>
      </c>
      <c r="AP1" s="263">
        <v>1</v>
      </c>
      <c r="AQ1" s="310" t="s">
        <v>16994</v>
      </c>
      <c r="AR1" s="311" t="b">
        <f>AA1=E1</f>
        <v>0</v>
      </c>
      <c r="AS1" s="629" t="s">
        <v>3050</v>
      </c>
      <c r="AT1" s="313" t="s">
        <v>3051</v>
      </c>
      <c r="AU1" s="314" t="s">
        <v>3052</v>
      </c>
      <c r="AV1" s="314" t="s">
        <v>3053</v>
      </c>
      <c r="AW1" s="651" t="s">
        <v>3054</v>
      </c>
      <c r="AX1" s="629" t="s">
        <v>16807</v>
      </c>
      <c r="AY1" s="250" t="s">
        <v>3127</v>
      </c>
      <c r="BB1" s="628" t="s">
        <v>16805</v>
      </c>
      <c r="BC1" s="628" t="s">
        <v>16806</v>
      </c>
      <c r="BD1" s="628" t="s">
        <v>17094</v>
      </c>
      <c r="BE1" s="628" t="s">
        <v>17095</v>
      </c>
      <c r="BF1" s="628"/>
      <c r="BG1" s="628" t="s">
        <v>17096</v>
      </c>
    </row>
    <row r="2" spans="1:59">
      <c r="A2" s="405">
        <v>4443</v>
      </c>
      <c r="B2" s="406">
        <v>4443</v>
      </c>
      <c r="C2" s="261" t="str">
        <f>TEXT(F2,"0000")&amp;"-"&amp;TEXT(G2,"0000")</f>
        <v>0005-0001</v>
      </c>
      <c r="D2" s="261" t="str">
        <f>TEXT(F2,"0000")&amp;"-"&amp;TEXT(G2,"0000")&amp;"-"&amp;TEXT(H2,"0000")</f>
        <v>0005-0001-0001</v>
      </c>
      <c r="E2" s="407" t="s">
        <v>1114</v>
      </c>
      <c r="F2" s="261" t="str">
        <f>TEXT(VLOOKUP(J2,'[4]1'!$B$2:$D$37,2,0),"0000")</f>
        <v>0005</v>
      </c>
      <c r="G2" s="407" t="s">
        <v>16944</v>
      </c>
      <c r="H2" s="408">
        <v>1</v>
      </c>
      <c r="I2" s="407" t="s">
        <v>1114</v>
      </c>
      <c r="J2" s="258" t="s">
        <v>306</v>
      </c>
      <c r="K2" s="258" t="s">
        <v>2769</v>
      </c>
      <c r="L2" s="258" t="s">
        <v>2504</v>
      </c>
      <c r="M2" s="409">
        <v>44470000</v>
      </c>
      <c r="N2" s="258">
        <v>2199</v>
      </c>
      <c r="O2" s="258" t="s">
        <v>78</v>
      </c>
      <c r="P2" s="258" t="s">
        <v>73</v>
      </c>
      <c r="Q2" s="258" t="s">
        <v>72</v>
      </c>
      <c r="R2" s="258">
        <v>5</v>
      </c>
      <c r="S2" s="410">
        <v>10</v>
      </c>
      <c r="T2" s="261">
        <v>6</v>
      </c>
      <c r="U2" s="261">
        <v>6</v>
      </c>
      <c r="V2" s="258" t="s">
        <v>71</v>
      </c>
      <c r="W2" s="261" t="str">
        <f t="shared" ref="W2:W4" si="0">J2&amp;K2&amp;L2&amp;M2</f>
        <v>현대자동차G702.2D Elite44470000</v>
      </c>
      <c r="X2" s="411">
        <f t="shared" ref="X2:X4" si="1">B2</f>
        <v>4443</v>
      </c>
      <c r="Y2" s="261">
        <v>6</v>
      </c>
      <c r="Z2" s="261">
        <v>6</v>
      </c>
      <c r="AA2" s="407" t="s">
        <v>1114</v>
      </c>
      <c r="AB2" s="258" t="s">
        <v>73</v>
      </c>
      <c r="AC2" s="258"/>
      <c r="AD2" s="258" t="s">
        <v>2151</v>
      </c>
      <c r="AE2" s="258" t="s">
        <v>2149</v>
      </c>
      <c r="AF2" s="259"/>
      <c r="AG2" s="260"/>
      <c r="AH2" s="259"/>
      <c r="AI2" s="259"/>
      <c r="AJ2" s="260"/>
      <c r="AK2" s="259">
        <v>26</v>
      </c>
      <c r="AL2" s="259"/>
      <c r="AM2" s="259" t="s">
        <v>3246</v>
      </c>
      <c r="AN2" s="449">
        <v>1</v>
      </c>
      <c r="AO2" s="449" t="s">
        <v>3083</v>
      </c>
      <c r="AP2" s="449"/>
      <c r="AQ2" s="392" t="str">
        <f>IFERROR(VLOOKUP(BG2,#REF!,1,0),"")</f>
        <v/>
      </c>
      <c r="AS2" s="259" t="s">
        <v>3246</v>
      </c>
      <c r="BD2" s="202" t="str">
        <f>K2&amp;L2</f>
        <v>G702.2D Elite</v>
      </c>
      <c r="BE2" s="407" t="s">
        <v>1114</v>
      </c>
      <c r="BF2" s="407" t="s">
        <v>16944</v>
      </c>
      <c r="BG2" s="202" t="str">
        <f>BE2&amp;"-"&amp;BF2</f>
        <v>0001-0001</v>
      </c>
    </row>
    <row r="3" spans="1:59">
      <c r="A3" s="405">
        <v>3777</v>
      </c>
      <c r="B3" s="406">
        <v>3777</v>
      </c>
      <c r="C3" s="261" t="str">
        <f>TEXT(F3,"0000")&amp;"-"&amp;TEXT(G3,"0000")</f>
        <v>0005-0001</v>
      </c>
      <c r="D3" s="261" t="str">
        <f>TEXT(F3,"0000")&amp;"-"&amp;TEXT(G3,"0000")&amp;"-"&amp;TEXT(H3,"0000")</f>
        <v>0005-0001-0002</v>
      </c>
      <c r="E3" s="407" t="s">
        <v>1113</v>
      </c>
      <c r="F3" s="261" t="str">
        <f>TEXT(VLOOKUP(J3,'[4]1'!$B$2:$D$37,2,0),"0000")</f>
        <v>0005</v>
      </c>
      <c r="G3" s="261" t="str">
        <f>IF(K3=K2,TEXT(G2,"0000"),TEXT(G2+1,"0000"))</f>
        <v>0001</v>
      </c>
      <c r="H3" s="408">
        <f>IF(F3&amp;G3=F2&amp;G2,H2+1,1)</f>
        <v>2</v>
      </c>
      <c r="I3" s="407" t="s">
        <v>1113</v>
      </c>
      <c r="J3" s="258" t="s">
        <v>306</v>
      </c>
      <c r="K3" s="258" t="s">
        <v>2769</v>
      </c>
      <c r="L3" s="258" t="s">
        <v>2509</v>
      </c>
      <c r="M3" s="409">
        <v>43980000</v>
      </c>
      <c r="N3" s="258">
        <v>1998</v>
      </c>
      <c r="O3" s="258" t="s">
        <v>77</v>
      </c>
      <c r="P3" s="258" t="s">
        <v>73</v>
      </c>
      <c r="Q3" s="258" t="s">
        <v>72</v>
      </c>
      <c r="R3" s="258">
        <v>5</v>
      </c>
      <c r="S3" s="410">
        <v>5</v>
      </c>
      <c r="T3" s="261">
        <v>6</v>
      </c>
      <c r="U3" s="261">
        <v>6</v>
      </c>
      <c r="V3" s="258" t="s">
        <v>71</v>
      </c>
      <c r="W3" s="261" t="str">
        <f t="shared" si="0"/>
        <v>현대자동차G702.0T Sport Package43980000</v>
      </c>
      <c r="X3" s="411">
        <f t="shared" si="1"/>
        <v>3777</v>
      </c>
      <c r="Y3" s="261">
        <v>6</v>
      </c>
      <c r="Z3" s="261">
        <v>6</v>
      </c>
      <c r="AA3" s="407" t="s">
        <v>1113</v>
      </c>
      <c r="AB3" s="258" t="s">
        <v>73</v>
      </c>
      <c r="AC3" s="258"/>
      <c r="AD3" s="258" t="s">
        <v>2152</v>
      </c>
      <c r="AE3" s="258" t="s">
        <v>2149</v>
      </c>
      <c r="AF3" s="259"/>
      <c r="AG3" s="260"/>
      <c r="AH3" s="259"/>
      <c r="AI3" s="259"/>
      <c r="AJ3" s="260"/>
      <c r="AK3" s="259">
        <v>26</v>
      </c>
      <c r="AL3" s="259"/>
      <c r="AM3" s="259" t="s">
        <v>95</v>
      </c>
      <c r="AN3" s="449">
        <v>2</v>
      </c>
      <c r="AO3" s="449" t="s">
        <v>3084</v>
      </c>
      <c r="AP3" s="449"/>
      <c r="AQ3" s="392" t="str">
        <f>IFERROR(VLOOKUP(BG3,#REF!,1,0),"")</f>
        <v/>
      </c>
      <c r="AS3" s="259" t="s">
        <v>95</v>
      </c>
      <c r="BD3" s="202" t="str">
        <f t="shared" ref="BD3:BD4" si="2">K3&amp;L3</f>
        <v>G702.0T Sport Package</v>
      </c>
      <c r="BE3" s="261" t="str">
        <f>IF(K2=K3,TEXT(G2,"0000"),TEXT(G2+1,"0000"))</f>
        <v>0001</v>
      </c>
      <c r="BF3" s="407" t="s">
        <v>17097</v>
      </c>
      <c r="BG3" s="202" t="str">
        <f t="shared" ref="BG3:BG4" si="3">BE3&amp;"-"&amp;BF3</f>
        <v>0001-0002</v>
      </c>
    </row>
    <row r="4" spans="1:59">
      <c r="A4" s="405">
        <v>3778</v>
      </c>
      <c r="B4" s="406">
        <v>3778</v>
      </c>
      <c r="C4" s="261" t="str">
        <f t="shared" ref="C4:C5" si="4">TEXT(F4,"0000")&amp;"-"&amp;TEXT(G4,"0000")</f>
        <v>0005-0001</v>
      </c>
      <c r="D4" s="261" t="str">
        <f t="shared" ref="D4:D5" si="5">TEXT(F4,"0000")&amp;"-"&amp;TEXT(G4,"0000")&amp;"-"&amp;TEXT(H4,"0000")</f>
        <v>0005-0001-0003</v>
      </c>
      <c r="E4" s="407" t="s">
        <v>1112</v>
      </c>
      <c r="F4" s="261" t="str">
        <f>TEXT(VLOOKUP(J4,'[4]1'!$B$2:$D$37,2,0),"0000")</f>
        <v>0005</v>
      </c>
      <c r="G4" s="261" t="str">
        <f t="shared" ref="G4:G5" si="6">IF(K4=K3,TEXT(G3,"0000"),TEXT(G3+1,"0000"))</f>
        <v>0001</v>
      </c>
      <c r="H4" s="408">
        <f t="shared" ref="H4:H5" si="7">IF(F4&amp;G4=F3&amp;G3,H3+1,1)</f>
        <v>3</v>
      </c>
      <c r="I4" s="407" t="s">
        <v>1112</v>
      </c>
      <c r="J4" s="258" t="s">
        <v>306</v>
      </c>
      <c r="K4" s="258" t="s">
        <v>2769</v>
      </c>
      <c r="L4" s="258" t="s">
        <v>2505</v>
      </c>
      <c r="M4" s="409">
        <v>41720000</v>
      </c>
      <c r="N4" s="258">
        <v>2199</v>
      </c>
      <c r="O4" s="258" t="s">
        <v>78</v>
      </c>
      <c r="P4" s="258" t="s">
        <v>73</v>
      </c>
      <c r="Q4" s="258" t="s">
        <v>72</v>
      </c>
      <c r="R4" s="258">
        <v>5</v>
      </c>
      <c r="S4" s="410">
        <v>10</v>
      </c>
      <c r="T4" s="261">
        <v>6</v>
      </c>
      <c r="U4" s="261">
        <v>6</v>
      </c>
      <c r="V4" s="258" t="s">
        <v>71</v>
      </c>
      <c r="W4" s="261" t="str">
        <f t="shared" si="0"/>
        <v>현대자동차G702.2D Advanced41720000</v>
      </c>
      <c r="X4" s="411">
        <f t="shared" si="1"/>
        <v>3778</v>
      </c>
      <c r="Y4" s="261">
        <v>6</v>
      </c>
      <c r="Z4" s="261">
        <v>6</v>
      </c>
      <c r="AA4" s="407" t="s">
        <v>1112</v>
      </c>
      <c r="AB4" s="258" t="s">
        <v>73</v>
      </c>
      <c r="AC4" s="258"/>
      <c r="AD4" s="258" t="s">
        <v>2151</v>
      </c>
      <c r="AE4" s="258" t="s">
        <v>2149</v>
      </c>
      <c r="AF4" s="259"/>
      <c r="AG4" s="260"/>
      <c r="AH4" s="259"/>
      <c r="AI4" s="259"/>
      <c r="AJ4" s="260"/>
      <c r="AK4" s="259">
        <v>26</v>
      </c>
      <c r="AL4" s="259"/>
      <c r="AM4" s="259" t="s">
        <v>3246</v>
      </c>
      <c r="AN4" s="449">
        <v>3</v>
      </c>
      <c r="AO4" s="449" t="s">
        <v>3085</v>
      </c>
      <c r="AP4" s="449"/>
      <c r="AQ4" s="392" t="str">
        <f>IFERROR(VLOOKUP(BG4,#REF!,1,0),"")</f>
        <v/>
      </c>
      <c r="AS4" s="259" t="s">
        <v>3246</v>
      </c>
      <c r="BD4" s="202" t="str">
        <f t="shared" si="2"/>
        <v>G702.2D Advanced</v>
      </c>
      <c r="BE4" s="261" t="str">
        <f t="shared" ref="BE4:BE5" si="8">IF(K3=K4,TEXT(G3,"0000"),TEXT(G3+1,"0000"))</f>
        <v>0001</v>
      </c>
      <c r="BF4" s="407" t="s">
        <v>1112</v>
      </c>
      <c r="BG4" s="202" t="str">
        <f t="shared" si="3"/>
        <v>0001-0003</v>
      </c>
    </row>
    <row r="5" spans="1:59">
      <c r="A5" s="405">
        <v>3779</v>
      </c>
      <c r="B5" s="406">
        <v>3779</v>
      </c>
      <c r="C5" s="261" t="str">
        <f t="shared" si="4"/>
        <v>0005-0001</v>
      </c>
      <c r="D5" s="261" t="str">
        <f t="shared" si="5"/>
        <v>0005-0001-0004</v>
      </c>
      <c r="E5" s="407" t="s">
        <v>1111</v>
      </c>
      <c r="F5" s="261" t="str">
        <f>TEXT(VLOOKUP(J5,'[4]1'!$B$2:$D$37,2,0),"0000")</f>
        <v>0005</v>
      </c>
      <c r="G5" s="261" t="str">
        <f t="shared" si="6"/>
        <v>0001</v>
      </c>
      <c r="H5" s="408">
        <f t="shared" si="7"/>
        <v>4</v>
      </c>
      <c r="I5" s="407" t="s">
        <v>1111</v>
      </c>
      <c r="J5" s="258" t="s">
        <v>306</v>
      </c>
      <c r="K5" s="258" t="s">
        <v>2769</v>
      </c>
      <c r="L5" s="258" t="s">
        <v>2506</v>
      </c>
      <c r="M5" s="409">
        <v>38480000</v>
      </c>
      <c r="N5" s="258">
        <v>1998</v>
      </c>
      <c r="O5" s="258" t="s">
        <v>77</v>
      </c>
      <c r="P5" s="258" t="s">
        <v>73</v>
      </c>
      <c r="Q5" s="258" t="s">
        <v>72</v>
      </c>
      <c r="R5" s="258">
        <v>5</v>
      </c>
      <c r="S5" s="410">
        <v>5</v>
      </c>
      <c r="T5" s="261">
        <v>6</v>
      </c>
      <c r="U5" s="261">
        <v>6</v>
      </c>
      <c r="V5" s="258" t="s">
        <v>16778</v>
      </c>
      <c r="W5" s="261" t="str">
        <f t="shared" ref="W5:W6" si="9">J5&amp;K5&amp;L5&amp;M5</f>
        <v>현대자동차G702.0T Advanced38480000</v>
      </c>
      <c r="X5" s="411">
        <f t="shared" ref="X5:X6" si="10">B5</f>
        <v>3779</v>
      </c>
      <c r="Y5" s="261">
        <v>6</v>
      </c>
      <c r="Z5" s="261">
        <v>6</v>
      </c>
      <c r="AA5" s="407" t="s">
        <v>1111</v>
      </c>
      <c r="AB5" s="258" t="s">
        <v>16779</v>
      </c>
      <c r="AC5" s="258"/>
      <c r="AD5" s="258" t="s">
        <v>2152</v>
      </c>
      <c r="AE5" s="258" t="s">
        <v>2149</v>
      </c>
      <c r="AF5" s="259"/>
      <c r="AG5" s="260"/>
      <c r="AH5" s="259"/>
      <c r="AI5" s="259"/>
      <c r="AJ5" s="260"/>
      <c r="AK5" s="259">
        <v>26</v>
      </c>
      <c r="AL5" s="259"/>
      <c r="AM5" s="259" t="s">
        <v>95</v>
      </c>
      <c r="AN5" s="449">
        <v>4</v>
      </c>
      <c r="AO5" s="449" t="s">
        <v>3086</v>
      </c>
      <c r="AP5" s="449"/>
      <c r="AQ5" s="392" t="str">
        <f>IFERROR(VLOOKUP(BG5,#REF!,1,0),"")</f>
        <v/>
      </c>
      <c r="AS5" s="259" t="s">
        <v>95</v>
      </c>
      <c r="BD5" s="202" t="str">
        <f t="shared" ref="BD5:BD68" si="11">K5&amp;L5</f>
        <v>G702.0T Advanced</v>
      </c>
      <c r="BE5" s="261" t="str">
        <f t="shared" si="8"/>
        <v>0001</v>
      </c>
      <c r="BF5" s="407" t="s">
        <v>1111</v>
      </c>
      <c r="BG5" s="202" t="str">
        <f t="shared" ref="BG5:BG68" si="12">BE5&amp;"-"&amp;BF5</f>
        <v>0001-0004</v>
      </c>
    </row>
    <row r="6" spans="1:59">
      <c r="A6" s="405">
        <v>3780</v>
      </c>
      <c r="B6" s="406">
        <v>3780</v>
      </c>
      <c r="C6" s="261" t="str">
        <f t="shared" ref="C6:C69" si="13">TEXT(F6,"0000")&amp;"-"&amp;TEXT(G6,"0000")</f>
        <v>0005-0001</v>
      </c>
      <c r="D6" s="261" t="str">
        <f t="shared" ref="D6:D69" si="14">TEXT(F6,"0000")&amp;"-"&amp;TEXT(G6,"0000")&amp;"-"&amp;TEXT(H6,"0000")</f>
        <v>0005-0001-0005</v>
      </c>
      <c r="E6" s="407" t="s">
        <v>1110</v>
      </c>
      <c r="F6" s="261" t="str">
        <f>TEXT(VLOOKUP(J6,'[4]1'!$B$2:$D$37,2,0),"0000")</f>
        <v>0005</v>
      </c>
      <c r="G6" s="261" t="str">
        <f t="shared" ref="G6:G69" si="15">IF(K6=K5,TEXT(G5,"0000"),TEXT(G5+1,"0000"))</f>
        <v>0001</v>
      </c>
      <c r="H6" s="408">
        <f t="shared" ref="H6:H69" si="16">IF(F6&amp;G6=F5&amp;G5,H5+1,1)</f>
        <v>5</v>
      </c>
      <c r="I6" s="407" t="s">
        <v>1110</v>
      </c>
      <c r="J6" s="258" t="s">
        <v>306</v>
      </c>
      <c r="K6" s="258" t="s">
        <v>2769</v>
      </c>
      <c r="L6" s="258" t="s">
        <v>2507</v>
      </c>
      <c r="M6" s="409">
        <v>46580000</v>
      </c>
      <c r="N6" s="258">
        <v>3342</v>
      </c>
      <c r="O6" s="258" t="s">
        <v>77</v>
      </c>
      <c r="P6" s="258" t="s">
        <v>73</v>
      </c>
      <c r="Q6" s="258" t="s">
        <v>72</v>
      </c>
      <c r="R6" s="258">
        <v>5</v>
      </c>
      <c r="S6" s="410">
        <v>7</v>
      </c>
      <c r="T6" s="261">
        <v>6</v>
      </c>
      <c r="U6" s="261">
        <v>6</v>
      </c>
      <c r="V6" s="258" t="s">
        <v>16778</v>
      </c>
      <c r="W6" s="261" t="str">
        <f t="shared" si="9"/>
        <v>현대자동차G703.3T 스포츠 엘리트46580000</v>
      </c>
      <c r="X6" s="411">
        <f t="shared" si="10"/>
        <v>3780</v>
      </c>
      <c r="Y6" s="261">
        <v>6</v>
      </c>
      <c r="Z6" s="261">
        <v>6</v>
      </c>
      <c r="AA6" s="407" t="s">
        <v>1110</v>
      </c>
      <c r="AB6" s="258" t="s">
        <v>16779</v>
      </c>
      <c r="AC6" s="258"/>
      <c r="AD6" s="258" t="s">
        <v>2155</v>
      </c>
      <c r="AE6" s="258" t="s">
        <v>2149</v>
      </c>
      <c r="AF6" s="259"/>
      <c r="AG6" s="260"/>
      <c r="AH6" s="259"/>
      <c r="AI6" s="259"/>
      <c r="AJ6" s="260"/>
      <c r="AK6" s="259">
        <v>26</v>
      </c>
      <c r="AL6" s="259"/>
      <c r="AM6" s="259" t="s">
        <v>3251</v>
      </c>
      <c r="AN6" s="449">
        <v>5</v>
      </c>
      <c r="AO6" s="449" t="s">
        <v>3087</v>
      </c>
      <c r="AP6" s="449"/>
      <c r="AQ6" s="392" t="str">
        <f>IFERROR(VLOOKUP(BG6,#REF!,1,0),"")</f>
        <v/>
      </c>
      <c r="AS6" s="259" t="s">
        <v>3251</v>
      </c>
      <c r="BD6" s="202" t="str">
        <f t="shared" si="11"/>
        <v>G703.3T 스포츠 엘리트</v>
      </c>
      <c r="BE6" s="261" t="str">
        <f t="shared" ref="BE6:BE69" si="17">IF(K5=K6,TEXT(G5,"0000"),TEXT(G5+1,"0000"))</f>
        <v>0001</v>
      </c>
      <c r="BF6" s="407" t="s">
        <v>1110</v>
      </c>
      <c r="BG6" s="202" t="str">
        <f t="shared" si="12"/>
        <v>0001-0005</v>
      </c>
    </row>
    <row r="7" spans="1:59">
      <c r="A7" s="405">
        <v>3781</v>
      </c>
      <c r="B7" s="406">
        <v>3781</v>
      </c>
      <c r="C7" s="261" t="str">
        <f t="shared" si="13"/>
        <v>0005-0001</v>
      </c>
      <c r="D7" s="261" t="str">
        <f t="shared" si="14"/>
        <v>0005-0001-0006</v>
      </c>
      <c r="E7" s="407" t="s">
        <v>1109</v>
      </c>
      <c r="F7" s="261" t="str">
        <f>TEXT(VLOOKUP(J7,'[4]1'!$B$2:$D$37,2,0),"0000")</f>
        <v>0005</v>
      </c>
      <c r="G7" s="261" t="str">
        <f t="shared" si="15"/>
        <v>0001</v>
      </c>
      <c r="H7" s="408">
        <f t="shared" si="16"/>
        <v>6</v>
      </c>
      <c r="I7" s="407" t="s">
        <v>1109</v>
      </c>
      <c r="J7" s="258" t="s">
        <v>306</v>
      </c>
      <c r="K7" s="258" t="s">
        <v>2769</v>
      </c>
      <c r="L7" s="258" t="s">
        <v>2508</v>
      </c>
      <c r="M7" s="409">
        <v>53750000</v>
      </c>
      <c r="N7" s="258">
        <v>3342</v>
      </c>
      <c r="O7" s="258" t="s">
        <v>77</v>
      </c>
      <c r="P7" s="258" t="s">
        <v>73</v>
      </c>
      <c r="Q7" s="258" t="s">
        <v>72</v>
      </c>
      <c r="R7" s="258">
        <v>5</v>
      </c>
      <c r="S7" s="410">
        <v>7</v>
      </c>
      <c r="T7" s="261">
        <v>6</v>
      </c>
      <c r="U7" s="261">
        <v>6</v>
      </c>
      <c r="V7" s="258" t="s">
        <v>71</v>
      </c>
      <c r="W7" s="261" t="str">
        <f t="shared" ref="W7:W70" si="18">J7&amp;K7&amp;L7&amp;M7</f>
        <v>현대자동차G703.3T 스포츠 프레스티지53750000</v>
      </c>
      <c r="X7" s="411">
        <f t="shared" ref="X7:X70" si="19">B7</f>
        <v>3781</v>
      </c>
      <c r="Y7" s="261">
        <v>6</v>
      </c>
      <c r="Z7" s="261">
        <v>6</v>
      </c>
      <c r="AA7" s="407" t="s">
        <v>1109</v>
      </c>
      <c r="AB7" s="258" t="s">
        <v>73</v>
      </c>
      <c r="AC7" s="258"/>
      <c r="AD7" s="258" t="s">
        <v>2155</v>
      </c>
      <c r="AE7" s="258" t="s">
        <v>2149</v>
      </c>
      <c r="AF7" s="259"/>
      <c r="AG7" s="260"/>
      <c r="AH7" s="259"/>
      <c r="AI7" s="259"/>
      <c r="AJ7" s="260"/>
      <c r="AK7" s="259">
        <v>26</v>
      </c>
      <c r="AL7" s="259"/>
      <c r="AM7" s="259" t="s">
        <v>3251</v>
      </c>
      <c r="AN7" s="449">
        <v>6</v>
      </c>
      <c r="AO7" s="449" t="s">
        <v>3088</v>
      </c>
      <c r="AP7" s="449"/>
      <c r="AQ7" s="392" t="str">
        <f>IFERROR(VLOOKUP(BG7,#REF!,1,0),"")</f>
        <v/>
      </c>
      <c r="AS7" s="259" t="s">
        <v>3251</v>
      </c>
      <c r="BD7" s="202" t="str">
        <f t="shared" si="11"/>
        <v>G703.3T 스포츠 프레스티지</v>
      </c>
      <c r="BE7" s="261" t="str">
        <f t="shared" si="17"/>
        <v>0001</v>
      </c>
      <c r="BF7" s="407" t="s">
        <v>1109</v>
      </c>
      <c r="BG7" s="202" t="str">
        <f t="shared" si="12"/>
        <v>0001-0006</v>
      </c>
    </row>
    <row r="8" spans="1:59">
      <c r="A8" s="405">
        <v>3782</v>
      </c>
      <c r="B8" s="406">
        <v>3782</v>
      </c>
      <c r="C8" s="261" t="str">
        <f t="shared" si="13"/>
        <v>0005-0002</v>
      </c>
      <c r="D8" s="261" t="str">
        <f t="shared" si="14"/>
        <v>0005-0002-0001</v>
      </c>
      <c r="E8" s="407" t="s">
        <v>1108</v>
      </c>
      <c r="F8" s="261" t="str">
        <f>TEXT(VLOOKUP(J8,'[4]1'!$B$2:$D$37,2,0),"0000")</f>
        <v>0005</v>
      </c>
      <c r="G8" s="261" t="str">
        <f t="shared" si="15"/>
        <v>0002</v>
      </c>
      <c r="H8" s="408">
        <f t="shared" si="16"/>
        <v>1</v>
      </c>
      <c r="I8" s="407" t="s">
        <v>1108</v>
      </c>
      <c r="J8" s="258" t="s">
        <v>306</v>
      </c>
      <c r="K8" s="258" t="s">
        <v>2770</v>
      </c>
      <c r="L8" s="258" t="s">
        <v>16962</v>
      </c>
      <c r="M8" s="409">
        <v>58110000</v>
      </c>
      <c r="N8" s="258">
        <v>2151</v>
      </c>
      <c r="O8" s="258" t="s">
        <v>78</v>
      </c>
      <c r="P8" s="258" t="s">
        <v>73</v>
      </c>
      <c r="Q8" s="258" t="s">
        <v>72</v>
      </c>
      <c r="R8" s="258">
        <v>5</v>
      </c>
      <c r="S8" s="410">
        <v>9</v>
      </c>
      <c r="T8" s="261">
        <v>6</v>
      </c>
      <c r="U8" s="261">
        <v>6</v>
      </c>
      <c r="V8" s="258" t="s">
        <v>71</v>
      </c>
      <c r="W8" s="261" t="str">
        <f t="shared" si="18"/>
        <v>현대자동차G802.2 디젤 AWD58110000</v>
      </c>
      <c r="X8" s="411">
        <f t="shared" si="19"/>
        <v>3782</v>
      </c>
      <c r="Y8" s="261">
        <v>6</v>
      </c>
      <c r="Z8" s="261">
        <v>6</v>
      </c>
      <c r="AA8" s="407" t="s">
        <v>1108</v>
      </c>
      <c r="AB8" s="258" t="s">
        <v>73</v>
      </c>
      <c r="AC8" s="258"/>
      <c r="AD8" s="258" t="s">
        <v>2150</v>
      </c>
      <c r="AE8" s="258" t="s">
        <v>2149</v>
      </c>
      <c r="AF8" s="259"/>
      <c r="AG8" s="260"/>
      <c r="AH8" s="259"/>
      <c r="AI8" s="259"/>
      <c r="AJ8" s="260"/>
      <c r="AK8" s="259">
        <v>26</v>
      </c>
      <c r="AL8" s="259"/>
      <c r="AM8" s="259" t="s">
        <v>3254</v>
      </c>
      <c r="AN8" s="449">
        <v>7</v>
      </c>
      <c r="AO8" s="449" t="s">
        <v>2005</v>
      </c>
      <c r="AP8" s="449"/>
      <c r="AQ8" s="392" t="str">
        <f>IFERROR(VLOOKUP(BG8,#REF!,1,0),"")</f>
        <v/>
      </c>
      <c r="AS8" s="259" t="s">
        <v>3244</v>
      </c>
      <c r="BD8" s="202" t="str">
        <f t="shared" si="11"/>
        <v>G802.2 디젤 AWD</v>
      </c>
      <c r="BE8" s="261" t="str">
        <f t="shared" si="17"/>
        <v>0002</v>
      </c>
      <c r="BF8" s="407" t="s">
        <v>1108</v>
      </c>
      <c r="BG8" s="202" t="str">
        <f t="shared" si="12"/>
        <v>0002-0007</v>
      </c>
    </row>
    <row r="9" spans="1:59">
      <c r="A9" s="405">
        <v>3783</v>
      </c>
      <c r="B9" s="406">
        <v>3783</v>
      </c>
      <c r="C9" s="261" t="str">
        <f t="shared" si="13"/>
        <v>0005-0002</v>
      </c>
      <c r="D9" s="261" t="str">
        <f t="shared" si="14"/>
        <v>0005-0002-0002</v>
      </c>
      <c r="E9" s="407" t="s">
        <v>1107</v>
      </c>
      <c r="F9" s="261" t="str">
        <f>TEXT(VLOOKUP(J9,'[4]1'!$B$2:$D$37,2,0),"0000")</f>
        <v>0005</v>
      </c>
      <c r="G9" s="261" t="str">
        <f t="shared" si="15"/>
        <v>0002</v>
      </c>
      <c r="H9" s="408">
        <f t="shared" si="16"/>
        <v>2</v>
      </c>
      <c r="I9" s="407" t="s">
        <v>1107</v>
      </c>
      <c r="J9" s="258" t="s">
        <v>306</v>
      </c>
      <c r="K9" s="258" t="s">
        <v>2770</v>
      </c>
      <c r="L9" s="258" t="s">
        <v>16963</v>
      </c>
      <c r="M9" s="409">
        <v>55360000</v>
      </c>
      <c r="N9" s="258">
        <v>2151</v>
      </c>
      <c r="O9" s="258" t="s">
        <v>78</v>
      </c>
      <c r="P9" s="258" t="s">
        <v>73</v>
      </c>
      <c r="Q9" s="258" t="s">
        <v>72</v>
      </c>
      <c r="R9" s="258">
        <v>4</v>
      </c>
      <c r="S9" s="410">
        <v>9</v>
      </c>
      <c r="T9" s="261">
        <v>6</v>
      </c>
      <c r="U9" s="261">
        <v>6</v>
      </c>
      <c r="V9" s="258" t="s">
        <v>71</v>
      </c>
      <c r="W9" s="261" t="str">
        <f t="shared" si="18"/>
        <v>현대자동차G802.2 디젤 2WD 55360000</v>
      </c>
      <c r="X9" s="411">
        <f t="shared" si="19"/>
        <v>3783</v>
      </c>
      <c r="Y9" s="261">
        <v>6</v>
      </c>
      <c r="Z9" s="261">
        <v>6</v>
      </c>
      <c r="AA9" s="407" t="s">
        <v>1107</v>
      </c>
      <c r="AB9" s="258" t="s">
        <v>73</v>
      </c>
      <c r="AC9" s="258"/>
      <c r="AD9" s="258" t="s">
        <v>2150</v>
      </c>
      <c r="AE9" s="258" t="s">
        <v>2149</v>
      </c>
      <c r="AF9" s="259"/>
      <c r="AG9" s="260"/>
      <c r="AH9" s="259"/>
      <c r="AI9" s="259"/>
      <c r="AJ9" s="260"/>
      <c r="AK9" s="259">
        <v>26</v>
      </c>
      <c r="AL9" s="259"/>
      <c r="AM9" s="259" t="s">
        <v>3254</v>
      </c>
      <c r="AN9" s="449">
        <v>8</v>
      </c>
      <c r="AO9" s="449" t="s">
        <v>2006</v>
      </c>
      <c r="AP9" s="449"/>
      <c r="AQ9" s="392" t="str">
        <f>IFERROR(VLOOKUP(BG9,#REF!,1,0),"")</f>
        <v/>
      </c>
      <c r="AS9" s="259" t="s">
        <v>3244</v>
      </c>
      <c r="BD9" s="202" t="str">
        <f t="shared" si="11"/>
        <v xml:space="preserve">G802.2 디젤 2WD </v>
      </c>
      <c r="BE9" s="261" t="str">
        <f t="shared" si="17"/>
        <v>0002</v>
      </c>
      <c r="BF9" s="407" t="s">
        <v>1107</v>
      </c>
      <c r="BG9" s="202" t="str">
        <f t="shared" si="12"/>
        <v>0002-0008</v>
      </c>
    </row>
    <row r="10" spans="1:59">
      <c r="A10" s="405">
        <v>3784</v>
      </c>
      <c r="B10" s="406">
        <v>3784</v>
      </c>
      <c r="C10" s="261" t="str">
        <f t="shared" si="13"/>
        <v>0005-0002</v>
      </c>
      <c r="D10" s="261" t="str">
        <f t="shared" si="14"/>
        <v>0005-0002-0003</v>
      </c>
      <c r="E10" s="407" t="s">
        <v>1106</v>
      </c>
      <c r="F10" s="261" t="str">
        <f>TEXT(VLOOKUP(J10,'[4]1'!$B$2:$D$37,2,0),"0000")</f>
        <v>0005</v>
      </c>
      <c r="G10" s="261" t="str">
        <f t="shared" si="15"/>
        <v>0002</v>
      </c>
      <c r="H10" s="408">
        <f t="shared" si="16"/>
        <v>3</v>
      </c>
      <c r="I10" s="407" t="s">
        <v>1106</v>
      </c>
      <c r="J10" s="258" t="s">
        <v>306</v>
      </c>
      <c r="K10" s="258" t="s">
        <v>2770</v>
      </c>
      <c r="L10" s="258" t="s">
        <v>16964</v>
      </c>
      <c r="M10" s="409">
        <v>55660000</v>
      </c>
      <c r="N10" s="258">
        <v>2497</v>
      </c>
      <c r="O10" s="258" t="s">
        <v>77</v>
      </c>
      <c r="P10" s="258" t="s">
        <v>73</v>
      </c>
      <c r="Q10" s="258" t="s">
        <v>72</v>
      </c>
      <c r="R10" s="258">
        <v>5</v>
      </c>
      <c r="S10" s="410">
        <v>2</v>
      </c>
      <c r="T10" s="261">
        <v>6</v>
      </c>
      <c r="U10" s="261">
        <v>6</v>
      </c>
      <c r="V10" s="258" t="s">
        <v>1989</v>
      </c>
      <c r="W10" s="261" t="str">
        <f t="shared" si="18"/>
        <v>현대자동차G80가솔린 터보 2.5 AWD55660000</v>
      </c>
      <c r="X10" s="411">
        <f t="shared" si="19"/>
        <v>3784</v>
      </c>
      <c r="Y10" s="261">
        <v>6</v>
      </c>
      <c r="Z10" s="261">
        <v>6</v>
      </c>
      <c r="AA10" s="407" t="s">
        <v>1106</v>
      </c>
      <c r="AB10" s="258" t="s">
        <v>1451</v>
      </c>
      <c r="AC10" s="258"/>
      <c r="AD10" s="258" t="s">
        <v>2151</v>
      </c>
      <c r="AE10" s="258" t="s">
        <v>2149</v>
      </c>
      <c r="AF10" s="259"/>
      <c r="AG10" s="260"/>
      <c r="AH10" s="259"/>
      <c r="AI10" s="259"/>
      <c r="AJ10" s="260"/>
      <c r="AK10" s="259">
        <v>26</v>
      </c>
      <c r="AL10" s="259"/>
      <c r="AM10" s="259" t="s">
        <v>3245</v>
      </c>
      <c r="AN10" s="449">
        <v>9</v>
      </c>
      <c r="AO10" s="449" t="s">
        <v>2007</v>
      </c>
      <c r="AP10" s="449"/>
      <c r="AQ10" s="392" t="str">
        <f>IFERROR(VLOOKUP(BG10,#REF!,1,0),"")</f>
        <v/>
      </c>
      <c r="AS10" s="259" t="s">
        <v>3245</v>
      </c>
      <c r="BD10" s="202" t="str">
        <f t="shared" si="11"/>
        <v>G80가솔린 터보 2.5 AWD</v>
      </c>
      <c r="BE10" s="261" t="str">
        <f t="shared" si="17"/>
        <v>0002</v>
      </c>
      <c r="BF10" s="407" t="s">
        <v>1106</v>
      </c>
      <c r="BG10" s="202" t="str">
        <f t="shared" si="12"/>
        <v>0002-0009</v>
      </c>
    </row>
    <row r="11" spans="1:59">
      <c r="A11" s="405">
        <v>3785</v>
      </c>
      <c r="B11" s="406">
        <v>3785</v>
      </c>
      <c r="C11" s="261" t="str">
        <f t="shared" si="13"/>
        <v>0005-0002</v>
      </c>
      <c r="D11" s="261" t="str">
        <f t="shared" si="14"/>
        <v>0005-0002-0004</v>
      </c>
      <c r="E11" s="407" t="s">
        <v>1105</v>
      </c>
      <c r="F11" s="261" t="str">
        <f>TEXT(VLOOKUP(J11,'[4]1'!$B$2:$D$37,2,0),"0000")</f>
        <v>0005</v>
      </c>
      <c r="G11" s="261" t="str">
        <f t="shared" si="15"/>
        <v>0002</v>
      </c>
      <c r="H11" s="408">
        <f t="shared" si="16"/>
        <v>4</v>
      </c>
      <c r="I11" s="407" t="s">
        <v>1105</v>
      </c>
      <c r="J11" s="258" t="s">
        <v>306</v>
      </c>
      <c r="K11" s="258" t="s">
        <v>2770</v>
      </c>
      <c r="L11" s="258" t="s">
        <v>16965</v>
      </c>
      <c r="M11" s="409">
        <v>59390000</v>
      </c>
      <c r="N11" s="258">
        <v>3470</v>
      </c>
      <c r="O11" s="258" t="s">
        <v>77</v>
      </c>
      <c r="P11" s="258" t="s">
        <v>73</v>
      </c>
      <c r="Q11" s="258" t="s">
        <v>72</v>
      </c>
      <c r="R11" s="258">
        <v>5</v>
      </c>
      <c r="S11" s="410">
        <v>9</v>
      </c>
      <c r="T11" s="261">
        <v>6</v>
      </c>
      <c r="U11" s="261">
        <v>6</v>
      </c>
      <c r="V11" s="258" t="s">
        <v>1989</v>
      </c>
      <c r="W11" s="261" t="str">
        <f t="shared" si="18"/>
        <v>현대자동차G80가솔린 터보 3.5 2WD59390000</v>
      </c>
      <c r="X11" s="411">
        <f t="shared" si="19"/>
        <v>3785</v>
      </c>
      <c r="Y11" s="261">
        <v>6</v>
      </c>
      <c r="Z11" s="261">
        <v>6</v>
      </c>
      <c r="AA11" s="407" t="s">
        <v>1105</v>
      </c>
      <c r="AB11" s="258" t="s">
        <v>1451</v>
      </c>
      <c r="AC11" s="258"/>
      <c r="AD11" s="258" t="s">
        <v>2152</v>
      </c>
      <c r="AE11" s="258" t="s">
        <v>2149</v>
      </c>
      <c r="AF11" s="259"/>
      <c r="AG11" s="260"/>
      <c r="AH11" s="259"/>
      <c r="AI11" s="259"/>
      <c r="AJ11" s="260"/>
      <c r="AK11" s="259">
        <v>26</v>
      </c>
      <c r="AL11" s="259"/>
      <c r="AM11" s="259" t="s">
        <v>3244</v>
      </c>
      <c r="AN11" s="449">
        <v>10</v>
      </c>
      <c r="AO11" s="449" t="s">
        <v>2008</v>
      </c>
      <c r="AP11" s="449"/>
      <c r="AQ11" s="392" t="str">
        <f>IFERROR(VLOOKUP(BG11,#REF!,1,0),"")</f>
        <v/>
      </c>
      <c r="AS11" s="259" t="s">
        <v>3244</v>
      </c>
      <c r="BD11" s="202" t="str">
        <f t="shared" si="11"/>
        <v>G80가솔린 터보 3.5 2WD</v>
      </c>
      <c r="BE11" s="261" t="str">
        <f t="shared" si="17"/>
        <v>0002</v>
      </c>
      <c r="BF11" s="407" t="s">
        <v>1105</v>
      </c>
      <c r="BG11" s="202" t="str">
        <f t="shared" si="12"/>
        <v>0002-0010</v>
      </c>
    </row>
    <row r="12" spans="1:59">
      <c r="A12" s="405">
        <v>3786</v>
      </c>
      <c r="B12" s="406">
        <v>3786</v>
      </c>
      <c r="C12" s="261" t="str">
        <f t="shared" si="13"/>
        <v>0005-0002</v>
      </c>
      <c r="D12" s="261" t="str">
        <f t="shared" si="14"/>
        <v>0005-0002-0005</v>
      </c>
      <c r="E12" s="407" t="s">
        <v>1104</v>
      </c>
      <c r="F12" s="261" t="str">
        <f>TEXT(VLOOKUP(J12,'[4]1'!$B$2:$D$37,2,0),"0000")</f>
        <v>0005</v>
      </c>
      <c r="G12" s="261" t="str">
        <f t="shared" si="15"/>
        <v>0002</v>
      </c>
      <c r="H12" s="408">
        <f t="shared" si="16"/>
        <v>5</v>
      </c>
      <c r="I12" s="407" t="s">
        <v>1104</v>
      </c>
      <c r="J12" s="258" t="s">
        <v>306</v>
      </c>
      <c r="K12" s="258" t="s">
        <v>2770</v>
      </c>
      <c r="L12" s="258" t="s">
        <v>16966</v>
      </c>
      <c r="M12" s="409">
        <v>52910000</v>
      </c>
      <c r="N12" s="258">
        <v>2497</v>
      </c>
      <c r="O12" s="258" t="s">
        <v>77</v>
      </c>
      <c r="P12" s="258" t="s">
        <v>73</v>
      </c>
      <c r="Q12" s="258" t="s">
        <v>72</v>
      </c>
      <c r="R12" s="258">
        <v>5</v>
      </c>
      <c r="S12" s="410">
        <v>2</v>
      </c>
      <c r="T12" s="261">
        <v>6</v>
      </c>
      <c r="U12" s="261">
        <v>6</v>
      </c>
      <c r="V12" s="258" t="s">
        <v>1989</v>
      </c>
      <c r="W12" s="261" t="str">
        <f t="shared" si="18"/>
        <v>현대자동차G80가솔린 터보 2.5 2WD52910000</v>
      </c>
      <c r="X12" s="411">
        <f t="shared" si="19"/>
        <v>3786</v>
      </c>
      <c r="Y12" s="261">
        <v>6</v>
      </c>
      <c r="Z12" s="261">
        <v>6</v>
      </c>
      <c r="AA12" s="407" t="s">
        <v>1104</v>
      </c>
      <c r="AB12" s="258" t="s">
        <v>1451</v>
      </c>
      <c r="AC12" s="258"/>
      <c r="AD12" s="258" t="s">
        <v>2151</v>
      </c>
      <c r="AE12" s="258" t="s">
        <v>2149</v>
      </c>
      <c r="AF12" s="259"/>
      <c r="AG12" s="260"/>
      <c r="AH12" s="259"/>
      <c r="AI12" s="259"/>
      <c r="AJ12" s="260"/>
      <c r="AK12" s="259">
        <v>26</v>
      </c>
      <c r="AL12" s="259"/>
      <c r="AM12" s="259" t="s">
        <v>3245</v>
      </c>
      <c r="AN12" s="449">
        <v>11</v>
      </c>
      <c r="AO12" s="449" t="s">
        <v>2009</v>
      </c>
      <c r="AP12" s="449"/>
      <c r="AQ12" s="392" t="str">
        <f>IFERROR(VLOOKUP(BG12,#REF!,1,0),"")</f>
        <v/>
      </c>
      <c r="AS12" s="259" t="s">
        <v>3245</v>
      </c>
      <c r="BD12" s="202" t="str">
        <f t="shared" si="11"/>
        <v>G80가솔린 터보 2.5 2WD</v>
      </c>
      <c r="BE12" s="261" t="str">
        <f t="shared" si="17"/>
        <v>0002</v>
      </c>
      <c r="BF12" s="407" t="s">
        <v>1104</v>
      </c>
      <c r="BG12" s="202" t="str">
        <f t="shared" si="12"/>
        <v>0002-0011</v>
      </c>
    </row>
    <row r="13" spans="1:59">
      <c r="A13" s="405">
        <v>3787</v>
      </c>
      <c r="B13" s="406">
        <v>3787</v>
      </c>
      <c r="C13" s="261" t="str">
        <f t="shared" si="13"/>
        <v>0005-0002</v>
      </c>
      <c r="D13" s="261" t="str">
        <f t="shared" si="14"/>
        <v>0005-0002-0006</v>
      </c>
      <c r="E13" s="407" t="s">
        <v>1103</v>
      </c>
      <c r="F13" s="261" t="str">
        <f>TEXT(VLOOKUP(J13,'[4]1'!$B$2:$D$37,2,0),"0000")</f>
        <v>0005</v>
      </c>
      <c r="G13" s="261" t="str">
        <f t="shared" si="15"/>
        <v>0002</v>
      </c>
      <c r="H13" s="408">
        <f t="shared" si="16"/>
        <v>6</v>
      </c>
      <c r="I13" s="407" t="s">
        <v>1103</v>
      </c>
      <c r="J13" s="258" t="s">
        <v>306</v>
      </c>
      <c r="K13" s="258" t="s">
        <v>2770</v>
      </c>
      <c r="L13" s="258" t="s">
        <v>16967</v>
      </c>
      <c r="M13" s="409">
        <v>62140000</v>
      </c>
      <c r="N13" s="258">
        <v>3470</v>
      </c>
      <c r="O13" s="258" t="s">
        <v>77</v>
      </c>
      <c r="P13" s="258" t="s">
        <v>73</v>
      </c>
      <c r="Q13" s="258" t="s">
        <v>72</v>
      </c>
      <c r="R13" s="258">
        <v>5</v>
      </c>
      <c r="S13" s="410">
        <v>9</v>
      </c>
      <c r="T13" s="261">
        <v>6</v>
      </c>
      <c r="U13" s="261">
        <v>6</v>
      </c>
      <c r="V13" s="258" t="s">
        <v>1989</v>
      </c>
      <c r="W13" s="261" t="str">
        <f t="shared" si="18"/>
        <v>현대자동차G80가솔린 터보 3.5 AWD62140000</v>
      </c>
      <c r="X13" s="411">
        <f t="shared" si="19"/>
        <v>3787</v>
      </c>
      <c r="Y13" s="261">
        <v>6</v>
      </c>
      <c r="Z13" s="261">
        <v>6</v>
      </c>
      <c r="AA13" s="407" t="s">
        <v>1103</v>
      </c>
      <c r="AB13" s="258" t="s">
        <v>1451</v>
      </c>
      <c r="AC13" s="258"/>
      <c r="AD13" s="258" t="s">
        <v>2152</v>
      </c>
      <c r="AE13" s="258" t="s">
        <v>2149</v>
      </c>
      <c r="AF13" s="259"/>
      <c r="AG13" s="260"/>
      <c r="AH13" s="259"/>
      <c r="AI13" s="259"/>
      <c r="AJ13" s="260"/>
      <c r="AK13" s="259">
        <v>26</v>
      </c>
      <c r="AL13" s="259"/>
      <c r="AM13" s="259" t="s">
        <v>3244</v>
      </c>
      <c r="AN13" s="449">
        <v>12</v>
      </c>
      <c r="AO13" s="449" t="s">
        <v>2010</v>
      </c>
      <c r="AP13" s="449"/>
      <c r="AQ13" s="392" t="str">
        <f>IFERROR(VLOOKUP(BG13,#REF!,1,0),"")</f>
        <v/>
      </c>
      <c r="AS13" s="259" t="s">
        <v>3244</v>
      </c>
      <c r="BD13" s="202" t="str">
        <f t="shared" si="11"/>
        <v>G80가솔린 터보 3.5 AWD</v>
      </c>
      <c r="BE13" s="261" t="str">
        <f t="shared" si="17"/>
        <v>0002</v>
      </c>
      <c r="BF13" s="407" t="s">
        <v>1103</v>
      </c>
      <c r="BG13" s="202" t="str">
        <f t="shared" si="12"/>
        <v>0002-0012</v>
      </c>
    </row>
    <row r="14" spans="1:59">
      <c r="A14" s="405">
        <v>3788</v>
      </c>
      <c r="B14" s="406">
        <v>3788</v>
      </c>
      <c r="C14" s="261" t="str">
        <f t="shared" si="13"/>
        <v>0005-0003</v>
      </c>
      <c r="D14" s="261" t="str">
        <f t="shared" si="14"/>
        <v>0005-0003-0001</v>
      </c>
      <c r="E14" s="407" t="s">
        <v>1102</v>
      </c>
      <c r="F14" s="261" t="str">
        <f>TEXT(VLOOKUP(J14,'[4]1'!$B$2:$D$37,2,0),"0000")</f>
        <v>0005</v>
      </c>
      <c r="G14" s="261" t="str">
        <f t="shared" si="15"/>
        <v>0003</v>
      </c>
      <c r="H14" s="408">
        <f t="shared" si="16"/>
        <v>1</v>
      </c>
      <c r="I14" s="407" t="s">
        <v>1102</v>
      </c>
      <c r="J14" s="258" t="s">
        <v>306</v>
      </c>
      <c r="K14" s="258" t="s">
        <v>2771</v>
      </c>
      <c r="L14" s="258" t="s">
        <v>16916</v>
      </c>
      <c r="M14" s="409">
        <v>101500000</v>
      </c>
      <c r="N14" s="258">
        <v>3470</v>
      </c>
      <c r="O14" s="258" t="s">
        <v>77</v>
      </c>
      <c r="P14" s="258" t="s">
        <v>73</v>
      </c>
      <c r="Q14" s="258" t="s">
        <v>72</v>
      </c>
      <c r="R14" s="258">
        <v>5</v>
      </c>
      <c r="S14" s="410">
        <v>11</v>
      </c>
      <c r="T14" s="261">
        <v>6</v>
      </c>
      <c r="U14" s="261">
        <v>6</v>
      </c>
      <c r="V14" s="258" t="s">
        <v>1989</v>
      </c>
      <c r="W14" s="261" t="str">
        <f t="shared" si="18"/>
        <v>현대자동차G90G90 3.5T 48V 2WD101500000</v>
      </c>
      <c r="X14" s="411">
        <f t="shared" si="19"/>
        <v>3788</v>
      </c>
      <c r="Y14" s="261">
        <v>6</v>
      </c>
      <c r="Z14" s="261">
        <v>6</v>
      </c>
      <c r="AA14" s="407" t="s">
        <v>1102</v>
      </c>
      <c r="AB14" s="258" t="s">
        <v>1451</v>
      </c>
      <c r="AC14" s="258"/>
      <c r="AD14" s="258"/>
      <c r="AE14" s="258"/>
      <c r="AF14" s="259"/>
      <c r="AG14" s="260"/>
      <c r="AH14" s="259"/>
      <c r="AI14" s="259"/>
      <c r="AJ14" s="260"/>
      <c r="AK14" s="259">
        <v>26</v>
      </c>
      <c r="AL14" s="259"/>
      <c r="AM14" s="259" t="s">
        <v>16918</v>
      </c>
      <c r="AN14" s="449"/>
      <c r="AO14" s="449"/>
      <c r="AP14" s="449"/>
      <c r="AQ14" s="392" t="str">
        <f>IFERROR(VLOOKUP(BG14,#REF!,1,0),"")</f>
        <v/>
      </c>
      <c r="AS14" s="259" t="s">
        <v>16919</v>
      </c>
      <c r="AT14" s="392">
        <v>2024.03</v>
      </c>
      <c r="BD14" s="202" t="str">
        <f t="shared" si="11"/>
        <v>G90G90 3.5T 48V 2WD</v>
      </c>
      <c r="BE14" s="261" t="str">
        <f t="shared" si="17"/>
        <v>0003</v>
      </c>
      <c r="BF14" s="407" t="s">
        <v>1102</v>
      </c>
      <c r="BG14" s="202" t="str">
        <f t="shared" si="12"/>
        <v>0003-0013</v>
      </c>
    </row>
    <row r="15" spans="1:59">
      <c r="A15" s="405">
        <v>3789</v>
      </c>
      <c r="B15" s="406">
        <v>3789</v>
      </c>
      <c r="C15" s="261" t="str">
        <f t="shared" si="13"/>
        <v>0005-0003</v>
      </c>
      <c r="D15" s="261" t="str">
        <f t="shared" si="14"/>
        <v>0005-0003-0002</v>
      </c>
      <c r="E15" s="407" t="s">
        <v>1101</v>
      </c>
      <c r="F15" s="261" t="str">
        <f>TEXT(VLOOKUP(J15,'[4]1'!$B$2:$D$37,2,0),"0000")</f>
        <v>0005</v>
      </c>
      <c r="G15" s="261" t="str">
        <f t="shared" si="15"/>
        <v>0003</v>
      </c>
      <c r="H15" s="408">
        <f t="shared" si="16"/>
        <v>2</v>
      </c>
      <c r="I15" s="407" t="s">
        <v>1101</v>
      </c>
      <c r="J15" s="258" t="s">
        <v>306</v>
      </c>
      <c r="K15" s="258" t="s">
        <v>2771</v>
      </c>
      <c r="L15" s="258" t="s">
        <v>16917</v>
      </c>
      <c r="M15" s="409">
        <v>126500000</v>
      </c>
      <c r="N15" s="258">
        <v>3470</v>
      </c>
      <c r="O15" s="258" t="s">
        <v>77</v>
      </c>
      <c r="P15" s="258" t="s">
        <v>73</v>
      </c>
      <c r="Q15" s="258" t="s">
        <v>72</v>
      </c>
      <c r="R15" s="258">
        <v>5</v>
      </c>
      <c r="S15" s="410">
        <v>16</v>
      </c>
      <c r="T15" s="261">
        <v>6</v>
      </c>
      <c r="U15" s="261">
        <v>6</v>
      </c>
      <c r="V15" s="258" t="s">
        <v>1989</v>
      </c>
      <c r="W15" s="261" t="str">
        <f t="shared" si="18"/>
        <v>현대자동차G90G90 3.5T 48V 2WD+프레스티지 컬렉션126500000</v>
      </c>
      <c r="X15" s="411">
        <f t="shared" si="19"/>
        <v>3789</v>
      </c>
      <c r="Y15" s="261">
        <v>6</v>
      </c>
      <c r="Z15" s="261">
        <v>6</v>
      </c>
      <c r="AA15" s="407" t="s">
        <v>1101</v>
      </c>
      <c r="AB15" s="258" t="s">
        <v>1451</v>
      </c>
      <c r="AC15" s="258"/>
      <c r="AD15" s="258"/>
      <c r="AE15" s="258"/>
      <c r="AF15" s="259"/>
      <c r="AG15" s="260"/>
      <c r="AH15" s="259"/>
      <c r="AI15" s="259"/>
      <c r="AJ15" s="260"/>
      <c r="AK15" s="259">
        <v>26</v>
      </c>
      <c r="AL15" s="259"/>
      <c r="AM15" s="259" t="s">
        <v>16918</v>
      </c>
      <c r="AN15" s="449"/>
      <c r="AO15" s="449"/>
      <c r="AP15" s="449"/>
      <c r="AQ15" s="392" t="str">
        <f>IFERROR(VLOOKUP(BG15,#REF!,1,0),"")</f>
        <v/>
      </c>
      <c r="AS15" s="259" t="s">
        <v>16922</v>
      </c>
      <c r="AT15" s="392">
        <v>2024.03</v>
      </c>
      <c r="BD15" s="202" t="str">
        <f t="shared" si="11"/>
        <v>G90G90 3.5T 48V 2WD+프레스티지 컬렉션</v>
      </c>
      <c r="BE15" s="261" t="str">
        <f t="shared" si="17"/>
        <v>0003</v>
      </c>
      <c r="BF15" s="407" t="s">
        <v>1101</v>
      </c>
      <c r="BG15" s="202" t="str">
        <f t="shared" si="12"/>
        <v>0003-0014</v>
      </c>
    </row>
    <row r="16" spans="1:59">
      <c r="A16" s="405">
        <v>3790</v>
      </c>
      <c r="B16" s="406">
        <v>3790</v>
      </c>
      <c r="C16" s="261" t="str">
        <f t="shared" si="13"/>
        <v>0005-0003</v>
      </c>
      <c r="D16" s="261" t="str">
        <f t="shared" si="14"/>
        <v>0005-0003-0003</v>
      </c>
      <c r="E16" s="407" t="s">
        <v>1100</v>
      </c>
      <c r="F16" s="261" t="str">
        <f>TEXT(VLOOKUP(J16,'[4]1'!$B$2:$D$37,2,0),"0000")</f>
        <v>0005</v>
      </c>
      <c r="G16" s="261" t="str">
        <f t="shared" si="15"/>
        <v>0003</v>
      </c>
      <c r="H16" s="408">
        <f t="shared" si="16"/>
        <v>3</v>
      </c>
      <c r="I16" s="407" t="s">
        <v>1100</v>
      </c>
      <c r="J16" s="258" t="s">
        <v>306</v>
      </c>
      <c r="K16" s="258" t="s">
        <v>2771</v>
      </c>
      <c r="L16" s="258" t="s">
        <v>16920</v>
      </c>
      <c r="M16" s="409">
        <v>101500000</v>
      </c>
      <c r="N16" s="258">
        <v>3470</v>
      </c>
      <c r="O16" s="258" t="s">
        <v>77</v>
      </c>
      <c r="P16" s="258" t="s">
        <v>73</v>
      </c>
      <c r="Q16" s="258" t="s">
        <v>72</v>
      </c>
      <c r="R16" s="258">
        <v>5</v>
      </c>
      <c r="S16" s="410">
        <v>11</v>
      </c>
      <c r="T16" s="261">
        <v>6</v>
      </c>
      <c r="U16" s="261">
        <v>6</v>
      </c>
      <c r="V16" s="258" t="s">
        <v>1989</v>
      </c>
      <c r="W16" s="261" t="str">
        <f t="shared" si="18"/>
        <v>현대자동차G90G90 3.5T 48V  AWD101500000</v>
      </c>
      <c r="X16" s="411">
        <f t="shared" si="19"/>
        <v>3790</v>
      </c>
      <c r="Y16" s="261">
        <v>6</v>
      </c>
      <c r="Z16" s="261">
        <v>6</v>
      </c>
      <c r="AA16" s="407" t="s">
        <v>1100</v>
      </c>
      <c r="AB16" s="258" t="s">
        <v>1451</v>
      </c>
      <c r="AC16" s="258"/>
      <c r="AD16" s="258"/>
      <c r="AE16" s="258"/>
      <c r="AF16" s="259"/>
      <c r="AG16" s="260"/>
      <c r="AH16" s="259"/>
      <c r="AI16" s="259"/>
      <c r="AJ16" s="260"/>
      <c r="AK16" s="259">
        <v>26</v>
      </c>
      <c r="AL16" s="259"/>
      <c r="AM16" s="259" t="s">
        <v>16918</v>
      </c>
      <c r="AN16" s="449"/>
      <c r="AO16" s="449"/>
      <c r="AP16" s="449"/>
      <c r="AQ16" s="392" t="str">
        <f>IFERROR(VLOOKUP(BG16,#REF!,1,0),"")</f>
        <v/>
      </c>
      <c r="AS16" s="259" t="s">
        <v>16919</v>
      </c>
      <c r="BD16" s="202" t="str">
        <f t="shared" si="11"/>
        <v>G90G90 3.5T 48V  AWD</v>
      </c>
      <c r="BE16" s="261" t="str">
        <f t="shared" si="17"/>
        <v>0003</v>
      </c>
      <c r="BF16" s="407" t="s">
        <v>1100</v>
      </c>
      <c r="BG16" s="202" t="str">
        <f t="shared" si="12"/>
        <v>0003-0015</v>
      </c>
    </row>
    <row r="17" spans="1:59">
      <c r="A17" s="405">
        <v>3791</v>
      </c>
      <c r="B17" s="406">
        <v>3791</v>
      </c>
      <c r="C17" s="261" t="str">
        <f t="shared" si="13"/>
        <v>0005-0003</v>
      </c>
      <c r="D17" s="261" t="str">
        <f t="shared" si="14"/>
        <v>0005-0003-0004</v>
      </c>
      <c r="E17" s="407" t="s">
        <v>1099</v>
      </c>
      <c r="F17" s="261" t="str">
        <f>TEXT(VLOOKUP(J17,'[4]1'!$B$2:$D$37,2,0),"0000")</f>
        <v>0005</v>
      </c>
      <c r="G17" s="261" t="str">
        <f t="shared" si="15"/>
        <v>0003</v>
      </c>
      <c r="H17" s="408">
        <f t="shared" si="16"/>
        <v>4</v>
      </c>
      <c r="I17" s="407" t="s">
        <v>1099</v>
      </c>
      <c r="J17" s="258" t="s">
        <v>306</v>
      </c>
      <c r="K17" s="258" t="s">
        <v>2771</v>
      </c>
      <c r="L17" s="258" t="s">
        <v>16921</v>
      </c>
      <c r="M17" s="409">
        <v>126500000</v>
      </c>
      <c r="N17" s="258">
        <v>3470</v>
      </c>
      <c r="O17" s="258" t="s">
        <v>77</v>
      </c>
      <c r="P17" s="258" t="s">
        <v>73</v>
      </c>
      <c r="Q17" s="258" t="s">
        <v>72</v>
      </c>
      <c r="R17" s="258">
        <v>5</v>
      </c>
      <c r="S17" s="410">
        <v>16</v>
      </c>
      <c r="T17" s="261">
        <v>6</v>
      </c>
      <c r="U17" s="261">
        <v>6</v>
      </c>
      <c r="V17" s="258" t="s">
        <v>1989</v>
      </c>
      <c r="W17" s="261" t="str">
        <f t="shared" si="18"/>
        <v>현대자동차G90G90 3.5T 48V AWD+프레스티지 컬렉션126500000</v>
      </c>
      <c r="X17" s="411">
        <f t="shared" si="19"/>
        <v>3791</v>
      </c>
      <c r="Y17" s="261">
        <v>6</v>
      </c>
      <c r="Z17" s="261">
        <v>6</v>
      </c>
      <c r="AA17" s="407" t="s">
        <v>1099</v>
      </c>
      <c r="AB17" s="258" t="s">
        <v>1451</v>
      </c>
      <c r="AC17" s="258"/>
      <c r="AD17" s="258"/>
      <c r="AE17" s="258"/>
      <c r="AF17" s="259"/>
      <c r="AG17" s="260"/>
      <c r="AH17" s="259"/>
      <c r="AI17" s="259"/>
      <c r="AJ17" s="260"/>
      <c r="AK17" s="259">
        <v>26</v>
      </c>
      <c r="AL17" s="259"/>
      <c r="AM17" s="259" t="s">
        <v>16918</v>
      </c>
      <c r="AN17" s="449"/>
      <c r="AO17" s="449"/>
      <c r="AP17" s="449"/>
      <c r="AQ17" s="392" t="str">
        <f>IFERROR(VLOOKUP(BG17,#REF!,1,0),"")</f>
        <v/>
      </c>
      <c r="AS17" s="259" t="s">
        <v>16922</v>
      </c>
      <c r="BD17" s="202" t="str">
        <f t="shared" si="11"/>
        <v>G90G90 3.5T 48V AWD+프레스티지 컬렉션</v>
      </c>
      <c r="BE17" s="261" t="str">
        <f t="shared" si="17"/>
        <v>0003</v>
      </c>
      <c r="BF17" s="407" t="s">
        <v>1099</v>
      </c>
      <c r="BG17" s="202" t="str">
        <f t="shared" si="12"/>
        <v>0003-0016</v>
      </c>
    </row>
    <row r="18" spans="1:59">
      <c r="A18" s="405">
        <v>3792</v>
      </c>
      <c r="B18" s="406">
        <v>3792</v>
      </c>
      <c r="C18" s="261" t="str">
        <f t="shared" si="13"/>
        <v>0005-0004</v>
      </c>
      <c r="D18" s="261" t="str">
        <f t="shared" si="14"/>
        <v>0005-0004-0001</v>
      </c>
      <c r="E18" s="407" t="s">
        <v>1098</v>
      </c>
      <c r="F18" s="261" t="str">
        <f>TEXT(VLOOKUP(J18,'[4]1'!$B$2:$D$37,2,0),"0000")</f>
        <v>0005</v>
      </c>
      <c r="G18" s="261" t="str">
        <f t="shared" si="15"/>
        <v>0004</v>
      </c>
      <c r="H18" s="408">
        <f t="shared" si="16"/>
        <v>1</v>
      </c>
      <c r="I18" s="407" t="s">
        <v>1098</v>
      </c>
      <c r="J18" s="258" t="s">
        <v>306</v>
      </c>
      <c r="K18" s="258" t="s">
        <v>2897</v>
      </c>
      <c r="L18" s="258" t="s">
        <v>2898</v>
      </c>
      <c r="M18" s="409">
        <v>48800000</v>
      </c>
      <c r="N18" s="258">
        <v>2497</v>
      </c>
      <c r="O18" s="258" t="s">
        <v>77</v>
      </c>
      <c r="P18" s="258" t="s">
        <v>73</v>
      </c>
      <c r="Q18" s="258" t="s">
        <v>72</v>
      </c>
      <c r="R18" s="258">
        <v>5</v>
      </c>
      <c r="S18" s="410">
        <v>4</v>
      </c>
      <c r="T18" s="261">
        <v>6</v>
      </c>
      <c r="U18" s="261">
        <v>6</v>
      </c>
      <c r="V18" s="258" t="s">
        <v>71</v>
      </c>
      <c r="W18" s="261" t="str">
        <f t="shared" si="18"/>
        <v>현대자동차GV70가솔린 2.5 터보 2WD48800000</v>
      </c>
      <c r="X18" s="411">
        <f t="shared" si="19"/>
        <v>3792</v>
      </c>
      <c r="Y18" s="261">
        <v>6</v>
      </c>
      <c r="Z18" s="261">
        <v>6</v>
      </c>
      <c r="AA18" s="407" t="s">
        <v>1098</v>
      </c>
      <c r="AB18" s="258" t="s">
        <v>1985</v>
      </c>
      <c r="AC18" s="258"/>
      <c r="AD18" s="258">
        <v>6</v>
      </c>
      <c r="AE18" s="258">
        <v>0</v>
      </c>
      <c r="AF18" s="259"/>
      <c r="AG18" s="260"/>
      <c r="AH18" s="259"/>
      <c r="AI18" s="259"/>
      <c r="AJ18" s="260"/>
      <c r="AK18" s="259">
        <v>26</v>
      </c>
      <c r="AL18" s="259"/>
      <c r="AM18" s="516" t="s">
        <v>3248</v>
      </c>
      <c r="AN18" s="449">
        <v>23</v>
      </c>
      <c r="AO18" s="449" t="s">
        <v>3091</v>
      </c>
      <c r="AP18" s="449"/>
      <c r="AQ18" s="392" t="str">
        <f>IFERROR(VLOOKUP(BG18,#REF!,1,0),"")</f>
        <v/>
      </c>
      <c r="AS18" s="259" t="s">
        <v>3248</v>
      </c>
      <c r="BD18" s="202" t="str">
        <f t="shared" si="11"/>
        <v>GV70가솔린 2.5 터보 2WD</v>
      </c>
      <c r="BE18" s="261" t="str">
        <f t="shared" si="17"/>
        <v>0004</v>
      </c>
      <c r="BF18" s="407" t="s">
        <v>1098</v>
      </c>
      <c r="BG18" s="202" t="str">
        <f t="shared" si="12"/>
        <v>0004-0017</v>
      </c>
    </row>
    <row r="19" spans="1:59">
      <c r="A19" s="405">
        <v>3793</v>
      </c>
      <c r="B19" s="406">
        <v>3793</v>
      </c>
      <c r="C19" s="261" t="str">
        <f t="shared" si="13"/>
        <v>0005-0004</v>
      </c>
      <c r="D19" s="261" t="str">
        <f t="shared" si="14"/>
        <v>0005-0004-0002</v>
      </c>
      <c r="E19" s="407" t="s">
        <v>1097</v>
      </c>
      <c r="F19" s="261" t="str">
        <f>TEXT(VLOOKUP(J19,'[4]1'!$B$2:$D$37,2,0),"0000")</f>
        <v>0005</v>
      </c>
      <c r="G19" s="261" t="str">
        <f t="shared" si="15"/>
        <v>0004</v>
      </c>
      <c r="H19" s="408">
        <f t="shared" si="16"/>
        <v>2</v>
      </c>
      <c r="I19" s="407" t="s">
        <v>1097</v>
      </c>
      <c r="J19" s="258" t="s">
        <v>306</v>
      </c>
      <c r="K19" s="258" t="s">
        <v>2897</v>
      </c>
      <c r="L19" s="258" t="s">
        <v>2899</v>
      </c>
      <c r="M19" s="409">
        <v>51800000</v>
      </c>
      <c r="N19" s="258">
        <v>2497</v>
      </c>
      <c r="O19" s="258" t="s">
        <v>77</v>
      </c>
      <c r="P19" s="258" t="s">
        <v>73</v>
      </c>
      <c r="Q19" s="258" t="s">
        <v>72</v>
      </c>
      <c r="R19" s="258">
        <v>5</v>
      </c>
      <c r="S19" s="410">
        <v>4</v>
      </c>
      <c r="T19" s="261">
        <v>6</v>
      </c>
      <c r="U19" s="261">
        <v>6</v>
      </c>
      <c r="V19" s="258" t="s">
        <v>71</v>
      </c>
      <c r="W19" s="261" t="str">
        <f t="shared" si="18"/>
        <v>현대자동차GV70가솔린 2.5 터보 AWD51800000</v>
      </c>
      <c r="X19" s="411">
        <f t="shared" si="19"/>
        <v>3793</v>
      </c>
      <c r="Y19" s="261">
        <v>6</v>
      </c>
      <c r="Z19" s="261">
        <v>6</v>
      </c>
      <c r="AA19" s="407" t="s">
        <v>1097</v>
      </c>
      <c r="AB19" s="258" t="s">
        <v>1985</v>
      </c>
      <c r="AC19" s="258"/>
      <c r="AD19" s="258">
        <v>6</v>
      </c>
      <c r="AE19" s="258">
        <v>0</v>
      </c>
      <c r="AF19" s="259"/>
      <c r="AG19" s="260"/>
      <c r="AH19" s="259"/>
      <c r="AI19" s="259"/>
      <c r="AJ19" s="260"/>
      <c r="AK19" s="259">
        <v>26</v>
      </c>
      <c r="AL19" s="259"/>
      <c r="AM19" s="516" t="s">
        <v>3248</v>
      </c>
      <c r="AN19" s="449">
        <v>24</v>
      </c>
      <c r="AO19" s="449" t="s">
        <v>3092</v>
      </c>
      <c r="AP19" s="449"/>
      <c r="AQ19" s="392" t="str">
        <f>IFERROR(VLOOKUP(BG19,#REF!,1,0),"")</f>
        <v/>
      </c>
      <c r="AS19" s="259" t="s">
        <v>3248</v>
      </c>
      <c r="BD19" s="202" t="str">
        <f t="shared" si="11"/>
        <v>GV70가솔린 2.5 터보 AWD</v>
      </c>
      <c r="BE19" s="261" t="str">
        <f t="shared" si="17"/>
        <v>0004</v>
      </c>
      <c r="BF19" s="407" t="s">
        <v>1097</v>
      </c>
      <c r="BG19" s="202" t="str">
        <f t="shared" si="12"/>
        <v>0004-0018</v>
      </c>
    </row>
    <row r="20" spans="1:59">
      <c r="A20" s="405">
        <v>3794</v>
      </c>
      <c r="B20" s="406">
        <v>3794</v>
      </c>
      <c r="C20" s="261" t="str">
        <f t="shared" si="13"/>
        <v>0005-0004</v>
      </c>
      <c r="D20" s="261" t="str">
        <f t="shared" si="14"/>
        <v>0005-0004-0003</v>
      </c>
      <c r="E20" s="407" t="s">
        <v>1096</v>
      </c>
      <c r="F20" s="261" t="str">
        <f>TEXT(VLOOKUP(J20,'[4]1'!$B$2:$D$37,2,0),"0000")</f>
        <v>0005</v>
      </c>
      <c r="G20" s="261" t="str">
        <f t="shared" si="15"/>
        <v>0004</v>
      </c>
      <c r="H20" s="408">
        <f t="shared" si="16"/>
        <v>3</v>
      </c>
      <c r="I20" s="407" t="s">
        <v>1096</v>
      </c>
      <c r="J20" s="258" t="s">
        <v>306</v>
      </c>
      <c r="K20" s="258" t="s">
        <v>2897</v>
      </c>
      <c r="L20" s="258" t="s">
        <v>2900</v>
      </c>
      <c r="M20" s="409">
        <v>52800000</v>
      </c>
      <c r="N20" s="258">
        <v>2497</v>
      </c>
      <c r="O20" s="258" t="s">
        <v>77</v>
      </c>
      <c r="P20" s="258" t="s">
        <v>73</v>
      </c>
      <c r="Q20" s="258" t="s">
        <v>72</v>
      </c>
      <c r="R20" s="258">
        <v>5</v>
      </c>
      <c r="S20" s="410">
        <v>4</v>
      </c>
      <c r="T20" s="261">
        <v>6</v>
      </c>
      <c r="U20" s="261">
        <v>6</v>
      </c>
      <c r="V20" s="258" t="s">
        <v>71</v>
      </c>
      <c r="W20" s="261" t="str">
        <f t="shared" si="18"/>
        <v>현대자동차GV70가솔린 2.5 터보 스포츠 2WD52800000</v>
      </c>
      <c r="X20" s="411">
        <f t="shared" si="19"/>
        <v>3794</v>
      </c>
      <c r="Y20" s="261">
        <v>6</v>
      </c>
      <c r="Z20" s="261">
        <v>6</v>
      </c>
      <c r="AA20" s="407" t="s">
        <v>1096</v>
      </c>
      <c r="AB20" s="258" t="s">
        <v>1985</v>
      </c>
      <c r="AC20" s="258"/>
      <c r="AD20" s="258">
        <v>6</v>
      </c>
      <c r="AE20" s="258">
        <v>0</v>
      </c>
      <c r="AF20" s="259"/>
      <c r="AG20" s="260"/>
      <c r="AH20" s="259"/>
      <c r="AI20" s="259"/>
      <c r="AJ20" s="260"/>
      <c r="AK20" s="259">
        <v>26</v>
      </c>
      <c r="AL20" s="259"/>
      <c r="AM20" s="516" t="s">
        <v>3248</v>
      </c>
      <c r="AN20" s="449">
        <v>25</v>
      </c>
      <c r="AO20" s="449" t="s">
        <v>1934</v>
      </c>
      <c r="AP20" s="449"/>
      <c r="AQ20" s="392" t="str">
        <f>IFERROR(VLOOKUP(BG20,#REF!,1,0),"")</f>
        <v/>
      </c>
      <c r="AS20" s="259" t="s">
        <v>3248</v>
      </c>
      <c r="BD20" s="202" t="str">
        <f t="shared" si="11"/>
        <v>GV70가솔린 2.5 터보 스포츠 2WD</v>
      </c>
      <c r="BE20" s="261" t="str">
        <f t="shared" si="17"/>
        <v>0004</v>
      </c>
      <c r="BF20" s="407" t="s">
        <v>1096</v>
      </c>
      <c r="BG20" s="202" t="str">
        <f t="shared" si="12"/>
        <v>0004-0019</v>
      </c>
    </row>
    <row r="21" spans="1:59">
      <c r="A21" s="405">
        <v>3795</v>
      </c>
      <c r="B21" s="406">
        <v>3795</v>
      </c>
      <c r="C21" s="261" t="str">
        <f t="shared" si="13"/>
        <v>0005-0004</v>
      </c>
      <c r="D21" s="261" t="str">
        <f t="shared" si="14"/>
        <v>0005-0004-0004</v>
      </c>
      <c r="E21" s="407" t="s">
        <v>1095</v>
      </c>
      <c r="F21" s="261" t="str">
        <f>TEXT(VLOOKUP(J21,'[4]1'!$B$2:$D$37,2,0),"0000")</f>
        <v>0005</v>
      </c>
      <c r="G21" s="261" t="str">
        <f t="shared" si="15"/>
        <v>0004</v>
      </c>
      <c r="H21" s="408">
        <f t="shared" si="16"/>
        <v>4</v>
      </c>
      <c r="I21" s="407" t="s">
        <v>1095</v>
      </c>
      <c r="J21" s="258" t="s">
        <v>306</v>
      </c>
      <c r="K21" s="258" t="s">
        <v>2896</v>
      </c>
      <c r="L21" s="258" t="s">
        <v>2901</v>
      </c>
      <c r="M21" s="409">
        <v>55800000</v>
      </c>
      <c r="N21" s="258">
        <v>2497</v>
      </c>
      <c r="O21" s="258" t="s">
        <v>77</v>
      </c>
      <c r="P21" s="258" t="s">
        <v>73</v>
      </c>
      <c r="Q21" s="258" t="s">
        <v>72</v>
      </c>
      <c r="R21" s="258">
        <v>5</v>
      </c>
      <c r="S21" s="410">
        <v>4</v>
      </c>
      <c r="T21" s="261">
        <v>6</v>
      </c>
      <c r="U21" s="261">
        <v>6</v>
      </c>
      <c r="V21" s="258" t="s">
        <v>71</v>
      </c>
      <c r="W21" s="261" t="str">
        <f t="shared" si="18"/>
        <v>현대자동차GV70가솔린 2.5 터보스포츠 AWD55800000</v>
      </c>
      <c r="X21" s="411">
        <f t="shared" si="19"/>
        <v>3795</v>
      </c>
      <c r="Y21" s="261">
        <v>6</v>
      </c>
      <c r="Z21" s="261">
        <v>6</v>
      </c>
      <c r="AA21" s="407" t="s">
        <v>1095</v>
      </c>
      <c r="AB21" s="258" t="s">
        <v>1985</v>
      </c>
      <c r="AC21" s="258"/>
      <c r="AD21" s="258">
        <v>6</v>
      </c>
      <c r="AE21" s="258">
        <v>0</v>
      </c>
      <c r="AF21" s="259"/>
      <c r="AG21" s="260"/>
      <c r="AH21" s="259"/>
      <c r="AI21" s="259"/>
      <c r="AJ21" s="260"/>
      <c r="AK21" s="259">
        <v>26</v>
      </c>
      <c r="AL21" s="259"/>
      <c r="AM21" s="516" t="s">
        <v>3248</v>
      </c>
      <c r="AN21" s="449">
        <v>26</v>
      </c>
      <c r="AO21" s="449" t="s">
        <v>3093</v>
      </c>
      <c r="AP21" s="449"/>
      <c r="AQ21" s="392" t="str">
        <f>IFERROR(VLOOKUP(BG21,#REF!,1,0),"")</f>
        <v/>
      </c>
      <c r="AS21" s="259" t="s">
        <v>3248</v>
      </c>
      <c r="BD21" s="202" t="str">
        <f t="shared" si="11"/>
        <v>GV70가솔린 2.5 터보스포츠 AWD</v>
      </c>
      <c r="BE21" s="261" t="str">
        <f t="shared" si="17"/>
        <v>0004</v>
      </c>
      <c r="BF21" s="407" t="s">
        <v>1095</v>
      </c>
      <c r="BG21" s="202" t="str">
        <f t="shared" si="12"/>
        <v>0004-0020</v>
      </c>
    </row>
    <row r="22" spans="1:59">
      <c r="A22" s="405">
        <v>3796</v>
      </c>
      <c r="B22" s="406">
        <v>3796</v>
      </c>
      <c r="C22" s="261" t="str">
        <f t="shared" si="13"/>
        <v>0005-0004</v>
      </c>
      <c r="D22" s="261" t="str">
        <f t="shared" si="14"/>
        <v>0005-0004-0005</v>
      </c>
      <c r="E22" s="407" t="s">
        <v>1094</v>
      </c>
      <c r="F22" s="261" t="str">
        <f>TEXT(VLOOKUP(J22,'[4]1'!$B$2:$D$37,2,0),"0000")</f>
        <v>0005</v>
      </c>
      <c r="G22" s="261" t="str">
        <f t="shared" si="15"/>
        <v>0004</v>
      </c>
      <c r="H22" s="408">
        <f t="shared" si="16"/>
        <v>5</v>
      </c>
      <c r="I22" s="407" t="s">
        <v>1094</v>
      </c>
      <c r="J22" s="258" t="s">
        <v>306</v>
      </c>
      <c r="K22" s="258" t="s">
        <v>2896</v>
      </c>
      <c r="L22" s="258" t="s">
        <v>2902</v>
      </c>
      <c r="M22" s="409">
        <v>58300000</v>
      </c>
      <c r="N22" s="258">
        <v>3470</v>
      </c>
      <c r="O22" s="258" t="s">
        <v>77</v>
      </c>
      <c r="P22" s="258" t="s">
        <v>73</v>
      </c>
      <c r="Q22" s="258" t="s">
        <v>72</v>
      </c>
      <c r="R22" s="258">
        <v>5</v>
      </c>
      <c r="S22" s="410">
        <v>8</v>
      </c>
      <c r="T22" s="261">
        <v>6</v>
      </c>
      <c r="U22" s="261">
        <v>6</v>
      </c>
      <c r="V22" s="258" t="s">
        <v>71</v>
      </c>
      <c r="W22" s="261" t="str">
        <f t="shared" si="18"/>
        <v>현대자동차GV70가솔린 3.5 터보 AWD58300000</v>
      </c>
      <c r="X22" s="411">
        <f t="shared" si="19"/>
        <v>3796</v>
      </c>
      <c r="Y22" s="261">
        <v>6</v>
      </c>
      <c r="Z22" s="261">
        <v>6</v>
      </c>
      <c r="AA22" s="407" t="s">
        <v>1094</v>
      </c>
      <c r="AB22" s="258" t="s">
        <v>1985</v>
      </c>
      <c r="AC22" s="258"/>
      <c r="AD22" s="258">
        <v>6</v>
      </c>
      <c r="AE22" s="258">
        <v>0</v>
      </c>
      <c r="AF22" s="259"/>
      <c r="AG22" s="260"/>
      <c r="AH22" s="259"/>
      <c r="AI22" s="259"/>
      <c r="AJ22" s="260"/>
      <c r="AK22" s="259">
        <v>26</v>
      </c>
      <c r="AL22" s="259"/>
      <c r="AM22" s="516" t="s">
        <v>3248</v>
      </c>
      <c r="AN22" s="449"/>
      <c r="AO22" s="449"/>
      <c r="AP22" s="449"/>
      <c r="AQ22" s="392" t="str">
        <f>IFERROR(VLOOKUP(BG22,#REF!,1,0),"")</f>
        <v/>
      </c>
      <c r="AS22" s="259" t="s">
        <v>3253</v>
      </c>
      <c r="BD22" s="202" t="str">
        <f t="shared" si="11"/>
        <v>GV70가솔린 3.5 터보 AWD</v>
      </c>
      <c r="BE22" s="261" t="str">
        <f t="shared" si="17"/>
        <v>0004</v>
      </c>
      <c r="BF22" s="407" t="s">
        <v>1094</v>
      </c>
      <c r="BG22" s="202" t="str">
        <f t="shared" si="12"/>
        <v>0004-0021</v>
      </c>
    </row>
    <row r="23" spans="1:59">
      <c r="A23" s="405">
        <v>3797</v>
      </c>
      <c r="B23" s="406">
        <v>3797</v>
      </c>
      <c r="C23" s="261" t="str">
        <f t="shared" si="13"/>
        <v>0005-0004</v>
      </c>
      <c r="D23" s="261" t="str">
        <f t="shared" si="14"/>
        <v>0005-0004-0006</v>
      </c>
      <c r="E23" s="407" t="s">
        <v>1093</v>
      </c>
      <c r="F23" s="261" t="str">
        <f>TEXT(VLOOKUP(J23,'[4]1'!$B$2:$D$37,2,0),"0000")</f>
        <v>0005</v>
      </c>
      <c r="G23" s="261" t="str">
        <f t="shared" si="15"/>
        <v>0004</v>
      </c>
      <c r="H23" s="408">
        <f t="shared" si="16"/>
        <v>6</v>
      </c>
      <c r="I23" s="407" t="s">
        <v>1093</v>
      </c>
      <c r="J23" s="258" t="s">
        <v>306</v>
      </c>
      <c r="K23" s="258" t="s">
        <v>2896</v>
      </c>
      <c r="L23" s="258" t="s">
        <v>2903</v>
      </c>
      <c r="M23" s="409">
        <v>61500000</v>
      </c>
      <c r="N23" s="258">
        <v>3470</v>
      </c>
      <c r="O23" s="258" t="s">
        <v>77</v>
      </c>
      <c r="P23" s="258" t="s">
        <v>73</v>
      </c>
      <c r="Q23" s="258" t="s">
        <v>72</v>
      </c>
      <c r="R23" s="258">
        <v>5</v>
      </c>
      <c r="S23" s="410">
        <v>8</v>
      </c>
      <c r="T23" s="261">
        <v>6</v>
      </c>
      <c r="U23" s="261">
        <v>6</v>
      </c>
      <c r="V23" s="258" t="s">
        <v>71</v>
      </c>
      <c r="W23" s="261" t="str">
        <f t="shared" si="18"/>
        <v>현대자동차GV70가솔린 3.5 터보 스포츠 AWD61500000</v>
      </c>
      <c r="X23" s="411">
        <f t="shared" si="19"/>
        <v>3797</v>
      </c>
      <c r="Y23" s="261">
        <v>6</v>
      </c>
      <c r="Z23" s="261">
        <v>6</v>
      </c>
      <c r="AA23" s="407" t="s">
        <v>1093</v>
      </c>
      <c r="AB23" s="258" t="s">
        <v>1985</v>
      </c>
      <c r="AC23" s="258"/>
      <c r="AD23" s="258">
        <v>6</v>
      </c>
      <c r="AE23" s="258">
        <v>0</v>
      </c>
      <c r="AF23" s="259"/>
      <c r="AG23" s="260"/>
      <c r="AH23" s="259"/>
      <c r="AI23" s="259"/>
      <c r="AJ23" s="260"/>
      <c r="AK23" s="259">
        <v>26</v>
      </c>
      <c r="AL23" s="259"/>
      <c r="AM23" s="516" t="s">
        <v>3248</v>
      </c>
      <c r="AN23" s="449"/>
      <c r="AO23" s="449"/>
      <c r="AP23" s="449"/>
      <c r="AQ23" s="392" t="str">
        <f>IFERROR(VLOOKUP(BG23,#REF!,1,0),"")</f>
        <v/>
      </c>
      <c r="AS23" s="259" t="s">
        <v>3253</v>
      </c>
      <c r="BD23" s="202" t="str">
        <f t="shared" si="11"/>
        <v>GV70가솔린 3.5 터보 스포츠 AWD</v>
      </c>
      <c r="BE23" s="261" t="str">
        <f t="shared" si="17"/>
        <v>0004</v>
      </c>
      <c r="BF23" s="407" t="s">
        <v>1093</v>
      </c>
      <c r="BG23" s="202" t="str">
        <f t="shared" si="12"/>
        <v>0004-0022</v>
      </c>
    </row>
    <row r="24" spans="1:59">
      <c r="A24" s="405">
        <v>3798</v>
      </c>
      <c r="B24" s="406">
        <v>3798</v>
      </c>
      <c r="C24" s="261" t="str">
        <f t="shared" si="13"/>
        <v>0005-0004</v>
      </c>
      <c r="D24" s="261" t="str">
        <f t="shared" si="14"/>
        <v>0005-0004-0007</v>
      </c>
      <c r="E24" s="407" t="s">
        <v>1092</v>
      </c>
      <c r="F24" s="261" t="str">
        <f>TEXT(VLOOKUP(J24,'[4]1'!$B$2:$D$37,2,0),"0000")</f>
        <v>0005</v>
      </c>
      <c r="G24" s="261" t="str">
        <f t="shared" si="15"/>
        <v>0004</v>
      </c>
      <c r="H24" s="408">
        <f t="shared" si="16"/>
        <v>7</v>
      </c>
      <c r="I24" s="407" t="s">
        <v>1092</v>
      </c>
      <c r="J24" s="258" t="s">
        <v>306</v>
      </c>
      <c r="K24" s="258" t="s">
        <v>2896</v>
      </c>
      <c r="L24" s="258" t="s">
        <v>2904</v>
      </c>
      <c r="M24" s="409">
        <v>51300000</v>
      </c>
      <c r="N24" s="258">
        <v>2151</v>
      </c>
      <c r="O24" s="258" t="s">
        <v>78</v>
      </c>
      <c r="P24" s="258" t="s">
        <v>73</v>
      </c>
      <c r="Q24" s="258" t="s">
        <v>72</v>
      </c>
      <c r="R24" s="258">
        <v>5</v>
      </c>
      <c r="S24" s="410">
        <v>9</v>
      </c>
      <c r="T24" s="261">
        <v>6</v>
      </c>
      <c r="U24" s="261">
        <v>6</v>
      </c>
      <c r="V24" s="258" t="s">
        <v>71</v>
      </c>
      <c r="W24" s="261" t="str">
        <f t="shared" si="18"/>
        <v>현대자동차GV70디젤 2.2 2WD51300000</v>
      </c>
      <c r="X24" s="411">
        <f t="shared" si="19"/>
        <v>3798</v>
      </c>
      <c r="Y24" s="261">
        <v>6</v>
      </c>
      <c r="Z24" s="261">
        <v>6</v>
      </c>
      <c r="AA24" s="407" t="s">
        <v>1092</v>
      </c>
      <c r="AB24" s="258" t="s">
        <v>1985</v>
      </c>
      <c r="AC24" s="258"/>
      <c r="AD24" s="258">
        <v>6</v>
      </c>
      <c r="AE24" s="258">
        <v>0</v>
      </c>
      <c r="AF24" s="259"/>
      <c r="AG24" s="260"/>
      <c r="AH24" s="259"/>
      <c r="AI24" s="259"/>
      <c r="AJ24" s="260"/>
      <c r="AK24" s="259">
        <v>26</v>
      </c>
      <c r="AL24" s="259"/>
      <c r="AM24" s="516" t="s">
        <v>3248</v>
      </c>
      <c r="AN24" s="449"/>
      <c r="AO24" s="449"/>
      <c r="AP24" s="449"/>
      <c r="AQ24" s="392" t="str">
        <f>IFERROR(VLOOKUP(BG24,#REF!,1,0),"")</f>
        <v/>
      </c>
      <c r="AS24" s="259" t="s">
        <v>3244</v>
      </c>
      <c r="BD24" s="202" t="str">
        <f t="shared" si="11"/>
        <v>GV70디젤 2.2 2WD</v>
      </c>
      <c r="BE24" s="261" t="str">
        <f t="shared" si="17"/>
        <v>0004</v>
      </c>
      <c r="BF24" s="407" t="s">
        <v>1092</v>
      </c>
      <c r="BG24" s="202" t="str">
        <f t="shared" si="12"/>
        <v>0004-0023</v>
      </c>
    </row>
    <row r="25" spans="1:59">
      <c r="A25" s="405">
        <v>3799</v>
      </c>
      <c r="B25" s="406">
        <v>3799</v>
      </c>
      <c r="C25" s="261" t="str">
        <f t="shared" si="13"/>
        <v>0005-0004</v>
      </c>
      <c r="D25" s="261" t="str">
        <f t="shared" si="14"/>
        <v>0005-0004-0008</v>
      </c>
      <c r="E25" s="407" t="s">
        <v>1091</v>
      </c>
      <c r="F25" s="261" t="str">
        <f>TEXT(VLOOKUP(J25,'[4]1'!$B$2:$D$37,2,0),"0000")</f>
        <v>0005</v>
      </c>
      <c r="G25" s="261" t="str">
        <f t="shared" si="15"/>
        <v>0004</v>
      </c>
      <c r="H25" s="408">
        <f t="shared" si="16"/>
        <v>8</v>
      </c>
      <c r="I25" s="407" t="s">
        <v>1091</v>
      </c>
      <c r="J25" s="258" t="s">
        <v>306</v>
      </c>
      <c r="K25" s="258" t="s">
        <v>2896</v>
      </c>
      <c r="L25" s="258" t="s">
        <v>2905</v>
      </c>
      <c r="M25" s="409">
        <v>54300000</v>
      </c>
      <c r="N25" s="258">
        <v>2151</v>
      </c>
      <c r="O25" s="258" t="s">
        <v>78</v>
      </c>
      <c r="P25" s="258" t="s">
        <v>73</v>
      </c>
      <c r="Q25" s="258" t="s">
        <v>72</v>
      </c>
      <c r="R25" s="258">
        <v>5</v>
      </c>
      <c r="S25" s="410">
        <v>9</v>
      </c>
      <c r="T25" s="261">
        <v>6</v>
      </c>
      <c r="U25" s="261">
        <v>6</v>
      </c>
      <c r="V25" s="258" t="s">
        <v>71</v>
      </c>
      <c r="W25" s="261" t="str">
        <f t="shared" si="18"/>
        <v>현대자동차GV70디젤 2.2 AWD54300000</v>
      </c>
      <c r="X25" s="411">
        <f t="shared" si="19"/>
        <v>3799</v>
      </c>
      <c r="Y25" s="261">
        <v>6</v>
      </c>
      <c r="Z25" s="261">
        <v>6</v>
      </c>
      <c r="AA25" s="407" t="s">
        <v>1091</v>
      </c>
      <c r="AB25" s="258" t="s">
        <v>1985</v>
      </c>
      <c r="AC25" s="258"/>
      <c r="AD25" s="258">
        <v>6</v>
      </c>
      <c r="AE25" s="258">
        <v>0</v>
      </c>
      <c r="AF25" s="259"/>
      <c r="AG25" s="260"/>
      <c r="AH25" s="259"/>
      <c r="AI25" s="259"/>
      <c r="AJ25" s="260"/>
      <c r="AK25" s="259">
        <v>26</v>
      </c>
      <c r="AL25" s="259"/>
      <c r="AM25" s="516" t="s">
        <v>3248</v>
      </c>
      <c r="AN25" s="449"/>
      <c r="AO25" s="449"/>
      <c r="AP25" s="449"/>
      <c r="AQ25" s="392" t="str">
        <f>IFERROR(VLOOKUP(BG25,#REF!,1,0),"")</f>
        <v/>
      </c>
      <c r="AS25" s="259" t="s">
        <v>3244</v>
      </c>
      <c r="BD25" s="202" t="str">
        <f t="shared" si="11"/>
        <v>GV70디젤 2.2 AWD</v>
      </c>
      <c r="BE25" s="261" t="str">
        <f t="shared" si="17"/>
        <v>0004</v>
      </c>
      <c r="BF25" s="407" t="s">
        <v>1091</v>
      </c>
      <c r="BG25" s="202" t="str">
        <f t="shared" si="12"/>
        <v>0004-0024</v>
      </c>
    </row>
    <row r="26" spans="1:59">
      <c r="A26" s="405">
        <v>3800</v>
      </c>
      <c r="B26" s="406">
        <v>3800</v>
      </c>
      <c r="C26" s="261" t="str">
        <f t="shared" si="13"/>
        <v>0005-0004</v>
      </c>
      <c r="D26" s="261" t="str">
        <f t="shared" si="14"/>
        <v>0005-0004-0009</v>
      </c>
      <c r="E26" s="407" t="s">
        <v>1090</v>
      </c>
      <c r="F26" s="261" t="str">
        <f>TEXT(VLOOKUP(J26,'[4]1'!$B$2:$D$37,2,0),"0000")</f>
        <v>0005</v>
      </c>
      <c r="G26" s="261" t="str">
        <f t="shared" si="15"/>
        <v>0004</v>
      </c>
      <c r="H26" s="408">
        <f t="shared" si="16"/>
        <v>9</v>
      </c>
      <c r="I26" s="407" t="s">
        <v>1090</v>
      </c>
      <c r="J26" s="258" t="s">
        <v>306</v>
      </c>
      <c r="K26" s="258" t="s">
        <v>2896</v>
      </c>
      <c r="L26" s="258" t="s">
        <v>2906</v>
      </c>
      <c r="M26" s="409">
        <v>55300000</v>
      </c>
      <c r="N26" s="258">
        <v>2151</v>
      </c>
      <c r="O26" s="258" t="s">
        <v>78</v>
      </c>
      <c r="P26" s="258" t="s">
        <v>73</v>
      </c>
      <c r="Q26" s="258" t="s">
        <v>72</v>
      </c>
      <c r="R26" s="258">
        <v>5</v>
      </c>
      <c r="S26" s="410">
        <v>9</v>
      </c>
      <c r="T26" s="261">
        <v>6</v>
      </c>
      <c r="U26" s="261">
        <v>6</v>
      </c>
      <c r="V26" s="258" t="s">
        <v>71</v>
      </c>
      <c r="W26" s="261" t="str">
        <f t="shared" si="18"/>
        <v>현대자동차GV70디젤 2.2 스포츠 2WD55300000</v>
      </c>
      <c r="X26" s="411">
        <f t="shared" si="19"/>
        <v>3800</v>
      </c>
      <c r="Y26" s="261">
        <v>6</v>
      </c>
      <c r="Z26" s="261">
        <v>6</v>
      </c>
      <c r="AA26" s="407" t="s">
        <v>1090</v>
      </c>
      <c r="AB26" s="258" t="s">
        <v>1985</v>
      </c>
      <c r="AC26" s="258"/>
      <c r="AD26" s="258">
        <v>6</v>
      </c>
      <c r="AE26" s="258">
        <v>0</v>
      </c>
      <c r="AF26" s="259"/>
      <c r="AG26" s="260"/>
      <c r="AH26" s="259"/>
      <c r="AI26" s="259"/>
      <c r="AJ26" s="260"/>
      <c r="AK26" s="259">
        <v>26</v>
      </c>
      <c r="AL26" s="259"/>
      <c r="AM26" s="516" t="s">
        <v>3248</v>
      </c>
      <c r="AN26" s="449"/>
      <c r="AO26" s="449"/>
      <c r="AP26" s="449"/>
      <c r="AQ26" s="392" t="str">
        <f>IFERROR(VLOOKUP(BG26,#REF!,1,0),"")</f>
        <v/>
      </c>
      <c r="AS26" s="259" t="s">
        <v>3244</v>
      </c>
      <c r="BD26" s="202" t="str">
        <f t="shared" si="11"/>
        <v>GV70디젤 2.2 스포츠 2WD</v>
      </c>
      <c r="BE26" s="261" t="str">
        <f t="shared" si="17"/>
        <v>0004</v>
      </c>
      <c r="BF26" s="407" t="s">
        <v>1090</v>
      </c>
      <c r="BG26" s="202" t="str">
        <f t="shared" si="12"/>
        <v>0004-0025</v>
      </c>
    </row>
    <row r="27" spans="1:59">
      <c r="A27" s="405">
        <v>3801</v>
      </c>
      <c r="B27" s="406">
        <v>3801</v>
      </c>
      <c r="C27" s="261" t="str">
        <f t="shared" si="13"/>
        <v>0005-0004</v>
      </c>
      <c r="D27" s="261" t="str">
        <f t="shared" si="14"/>
        <v>0005-0004-0010</v>
      </c>
      <c r="E27" s="407" t="s">
        <v>1089</v>
      </c>
      <c r="F27" s="261" t="str">
        <f>TEXT(VLOOKUP(J27,'[4]1'!$B$2:$D$37,2,0),"0000")</f>
        <v>0005</v>
      </c>
      <c r="G27" s="261" t="str">
        <f t="shared" si="15"/>
        <v>0004</v>
      </c>
      <c r="H27" s="408">
        <f t="shared" si="16"/>
        <v>10</v>
      </c>
      <c r="I27" s="407" t="s">
        <v>1089</v>
      </c>
      <c r="J27" s="258" t="s">
        <v>306</v>
      </c>
      <c r="K27" s="258" t="s">
        <v>2896</v>
      </c>
      <c r="L27" s="258" t="s">
        <v>2907</v>
      </c>
      <c r="M27" s="409">
        <v>58300000</v>
      </c>
      <c r="N27" s="258">
        <v>2151</v>
      </c>
      <c r="O27" s="258" t="s">
        <v>78</v>
      </c>
      <c r="P27" s="258" t="s">
        <v>73</v>
      </c>
      <c r="Q27" s="258" t="s">
        <v>72</v>
      </c>
      <c r="R27" s="258">
        <v>5</v>
      </c>
      <c r="S27" s="410">
        <v>9</v>
      </c>
      <c r="T27" s="261">
        <v>6</v>
      </c>
      <c r="U27" s="261">
        <v>6</v>
      </c>
      <c r="V27" s="258" t="s">
        <v>71</v>
      </c>
      <c r="W27" s="261" t="str">
        <f t="shared" si="18"/>
        <v>현대자동차GV70디젤 2.2 스포츠 AWD58300000</v>
      </c>
      <c r="X27" s="411">
        <f t="shared" si="19"/>
        <v>3801</v>
      </c>
      <c r="Y27" s="261">
        <v>6</v>
      </c>
      <c r="Z27" s="261">
        <v>6</v>
      </c>
      <c r="AA27" s="407" t="s">
        <v>1089</v>
      </c>
      <c r="AB27" s="258" t="s">
        <v>1985</v>
      </c>
      <c r="AC27" s="258"/>
      <c r="AD27" s="258">
        <v>6</v>
      </c>
      <c r="AE27" s="258">
        <v>0</v>
      </c>
      <c r="AF27" s="259"/>
      <c r="AG27" s="260"/>
      <c r="AH27" s="259"/>
      <c r="AI27" s="259"/>
      <c r="AJ27" s="260"/>
      <c r="AK27" s="259">
        <v>26</v>
      </c>
      <c r="AL27" s="259"/>
      <c r="AM27" s="516" t="s">
        <v>3248</v>
      </c>
      <c r="AN27" s="449"/>
      <c r="AO27" s="449"/>
      <c r="AP27" s="449"/>
      <c r="AQ27" s="392" t="str">
        <f>IFERROR(VLOOKUP(BG27,#REF!,1,0),"")</f>
        <v/>
      </c>
      <c r="AS27" s="259" t="s">
        <v>3244</v>
      </c>
      <c r="BD27" s="202" t="str">
        <f t="shared" si="11"/>
        <v>GV70디젤 2.2 스포츠 AWD</v>
      </c>
      <c r="BE27" s="261" t="str">
        <f t="shared" si="17"/>
        <v>0004</v>
      </c>
      <c r="BF27" s="407" t="s">
        <v>1089</v>
      </c>
      <c r="BG27" s="202" t="str">
        <f t="shared" si="12"/>
        <v>0004-0026</v>
      </c>
    </row>
    <row r="28" spans="1:59">
      <c r="A28" s="405">
        <v>3802</v>
      </c>
      <c r="B28" s="406">
        <v>3802</v>
      </c>
      <c r="C28" s="261" t="str">
        <f t="shared" si="13"/>
        <v>0005-0005</v>
      </c>
      <c r="D28" s="261" t="str">
        <f t="shared" si="14"/>
        <v>0005-0005-0001</v>
      </c>
      <c r="E28" s="407" t="s">
        <v>1088</v>
      </c>
      <c r="F28" s="261" t="str">
        <f>TEXT(VLOOKUP(J28,'[4]1'!$B$2:$D$37,2,0),"0000")</f>
        <v>0005</v>
      </c>
      <c r="G28" s="261" t="str">
        <f t="shared" si="15"/>
        <v>0005</v>
      </c>
      <c r="H28" s="408">
        <f t="shared" si="16"/>
        <v>1</v>
      </c>
      <c r="I28" s="407" t="s">
        <v>1088</v>
      </c>
      <c r="J28" s="258" t="s">
        <v>306</v>
      </c>
      <c r="K28" s="258" t="s">
        <v>2772</v>
      </c>
      <c r="L28" s="258" t="s">
        <v>2510</v>
      </c>
      <c r="M28" s="409">
        <v>68040000</v>
      </c>
      <c r="N28" s="258">
        <v>2996</v>
      </c>
      <c r="O28" s="258" t="s">
        <v>78</v>
      </c>
      <c r="P28" s="258" t="s">
        <v>73</v>
      </c>
      <c r="Q28" s="258" t="s">
        <v>72</v>
      </c>
      <c r="R28" s="258">
        <v>5</v>
      </c>
      <c r="S28" s="410">
        <v>2</v>
      </c>
      <c r="T28" s="261">
        <v>6</v>
      </c>
      <c r="U28" s="261">
        <v>6</v>
      </c>
      <c r="V28" s="258" t="s">
        <v>71</v>
      </c>
      <c r="W28" s="261" t="str">
        <f t="shared" si="18"/>
        <v>현대자동차GV80GV80 3.0 AWD(5인승)68040000</v>
      </c>
      <c r="X28" s="411">
        <f t="shared" si="19"/>
        <v>3802</v>
      </c>
      <c r="Y28" s="261">
        <v>6</v>
      </c>
      <c r="Z28" s="261">
        <v>6</v>
      </c>
      <c r="AA28" s="407" t="s">
        <v>1088</v>
      </c>
      <c r="AB28" s="258" t="s">
        <v>1985</v>
      </c>
      <c r="AC28" s="258"/>
      <c r="AD28" s="258" t="s">
        <v>2152</v>
      </c>
      <c r="AE28" s="258" t="s">
        <v>2149</v>
      </c>
      <c r="AF28" s="259"/>
      <c r="AG28" s="260"/>
      <c r="AH28" s="259"/>
      <c r="AI28" s="259"/>
      <c r="AJ28" s="260"/>
      <c r="AK28" s="259">
        <v>26</v>
      </c>
      <c r="AL28" s="259"/>
      <c r="AM28" s="259" t="s">
        <v>156</v>
      </c>
      <c r="AN28" s="449"/>
      <c r="AO28" s="449"/>
      <c r="AP28" s="449"/>
      <c r="AQ28" s="392" t="str">
        <f>IFERROR(VLOOKUP(BG28,#REF!,1,0),"")</f>
        <v/>
      </c>
      <c r="AS28" s="259" t="s">
        <v>3245</v>
      </c>
      <c r="BD28" s="202" t="str">
        <f t="shared" si="11"/>
        <v>GV80GV80 3.0 AWD(5인승)</v>
      </c>
      <c r="BE28" s="261" t="str">
        <f t="shared" si="17"/>
        <v>0005</v>
      </c>
      <c r="BF28" s="407" t="s">
        <v>1088</v>
      </c>
      <c r="BG28" s="202" t="str">
        <f t="shared" si="12"/>
        <v>0005-0027</v>
      </c>
    </row>
    <row r="29" spans="1:59">
      <c r="A29" s="405">
        <v>3803</v>
      </c>
      <c r="B29" s="406">
        <v>3803</v>
      </c>
      <c r="C29" s="261" t="str">
        <f t="shared" si="13"/>
        <v>0005-0005</v>
      </c>
      <c r="D29" s="261" t="str">
        <f t="shared" si="14"/>
        <v>0005-0005-0002</v>
      </c>
      <c r="E29" s="407" t="s">
        <v>1087</v>
      </c>
      <c r="F29" s="261" t="str">
        <f>TEXT(VLOOKUP(J29,'[4]1'!$B$2:$D$37,2,0),"0000")</f>
        <v>0005</v>
      </c>
      <c r="G29" s="261" t="str">
        <f t="shared" si="15"/>
        <v>0005</v>
      </c>
      <c r="H29" s="408">
        <f t="shared" si="16"/>
        <v>2</v>
      </c>
      <c r="I29" s="407" t="s">
        <v>1087</v>
      </c>
      <c r="J29" s="258" t="s">
        <v>306</v>
      </c>
      <c r="K29" s="258" t="s">
        <v>2772</v>
      </c>
      <c r="L29" s="258" t="s">
        <v>2511</v>
      </c>
      <c r="M29" s="409">
        <v>69020000</v>
      </c>
      <c r="N29" s="258">
        <v>2996</v>
      </c>
      <c r="O29" s="258" t="s">
        <v>78</v>
      </c>
      <c r="P29" s="258" t="s">
        <v>73</v>
      </c>
      <c r="Q29" s="258" t="s">
        <v>72</v>
      </c>
      <c r="R29" s="258">
        <v>5</v>
      </c>
      <c r="S29" s="410">
        <v>2</v>
      </c>
      <c r="T29" s="261">
        <v>6</v>
      </c>
      <c r="U29" s="261">
        <v>6</v>
      </c>
      <c r="V29" s="258" t="s">
        <v>71</v>
      </c>
      <c r="W29" s="261" t="str">
        <f t="shared" si="18"/>
        <v>현대자동차GV80GV80 3.0 AWD(7인승)69020000</v>
      </c>
      <c r="X29" s="411">
        <f t="shared" si="19"/>
        <v>3803</v>
      </c>
      <c r="Y29" s="261">
        <v>6</v>
      </c>
      <c r="Z29" s="261">
        <v>6</v>
      </c>
      <c r="AA29" s="407" t="s">
        <v>1087</v>
      </c>
      <c r="AB29" s="258" t="s">
        <v>1985</v>
      </c>
      <c r="AC29" s="258"/>
      <c r="AD29" s="258" t="s">
        <v>2152</v>
      </c>
      <c r="AE29" s="258" t="s">
        <v>2149</v>
      </c>
      <c r="AF29" s="259"/>
      <c r="AG29" s="260"/>
      <c r="AH29" s="259"/>
      <c r="AI29" s="259"/>
      <c r="AJ29" s="260"/>
      <c r="AK29" s="259">
        <v>26</v>
      </c>
      <c r="AL29" s="259"/>
      <c r="AM29" s="259" t="s">
        <v>156</v>
      </c>
      <c r="AN29" s="449"/>
      <c r="AO29" s="449"/>
      <c r="AP29" s="449"/>
      <c r="AQ29" s="392" t="str">
        <f>IFERROR(VLOOKUP(BG29,#REF!,1,0),"")</f>
        <v/>
      </c>
      <c r="AS29" s="259" t="s">
        <v>3245</v>
      </c>
      <c r="BD29" s="202" t="str">
        <f t="shared" si="11"/>
        <v>GV80GV80 3.0 AWD(7인승)</v>
      </c>
      <c r="BE29" s="261" t="str">
        <f t="shared" si="17"/>
        <v>0005</v>
      </c>
      <c r="BF29" s="407" t="s">
        <v>1087</v>
      </c>
      <c r="BG29" s="202" t="str">
        <f t="shared" si="12"/>
        <v>0005-0028</v>
      </c>
    </row>
    <row r="30" spans="1:59">
      <c r="A30" s="405">
        <v>3804</v>
      </c>
      <c r="B30" s="406">
        <v>3804</v>
      </c>
      <c r="C30" s="261" t="str">
        <f t="shared" si="13"/>
        <v>0005-0005</v>
      </c>
      <c r="D30" s="261" t="str">
        <f t="shared" si="14"/>
        <v>0005-0005-0003</v>
      </c>
      <c r="E30" s="407" t="s">
        <v>1086</v>
      </c>
      <c r="F30" s="261" t="str">
        <f>TEXT(VLOOKUP(J30,'[4]1'!$B$2:$D$37,2,0),"0000")</f>
        <v>0005</v>
      </c>
      <c r="G30" s="261" t="str">
        <f t="shared" si="15"/>
        <v>0005</v>
      </c>
      <c r="H30" s="408">
        <f t="shared" si="16"/>
        <v>3</v>
      </c>
      <c r="I30" s="407" t="s">
        <v>1086</v>
      </c>
      <c r="J30" s="258" t="s">
        <v>306</v>
      </c>
      <c r="K30" s="258" t="s">
        <v>2772</v>
      </c>
      <c r="L30" s="258" t="s">
        <v>2512</v>
      </c>
      <c r="M30" s="409">
        <v>64600000</v>
      </c>
      <c r="N30" s="258">
        <v>2996</v>
      </c>
      <c r="O30" s="258" t="s">
        <v>78</v>
      </c>
      <c r="P30" s="258" t="s">
        <v>73</v>
      </c>
      <c r="Q30" s="258" t="s">
        <v>72</v>
      </c>
      <c r="R30" s="258">
        <v>5</v>
      </c>
      <c r="S30" s="410">
        <v>2</v>
      </c>
      <c r="T30" s="261">
        <v>6</v>
      </c>
      <c r="U30" s="261">
        <v>6</v>
      </c>
      <c r="V30" s="258" t="s">
        <v>16778</v>
      </c>
      <c r="W30" s="261" t="str">
        <f t="shared" si="18"/>
        <v>현대자동차GV80GV80 3.0 2WD(5인승)64600000</v>
      </c>
      <c r="X30" s="411">
        <f t="shared" si="19"/>
        <v>3804</v>
      </c>
      <c r="Y30" s="261">
        <v>6</v>
      </c>
      <c r="Z30" s="261">
        <v>6</v>
      </c>
      <c r="AA30" s="407" t="s">
        <v>1086</v>
      </c>
      <c r="AB30" s="258" t="s">
        <v>1985</v>
      </c>
      <c r="AC30" s="258"/>
      <c r="AD30" s="258" t="s">
        <v>2152</v>
      </c>
      <c r="AE30" s="258" t="s">
        <v>2149</v>
      </c>
      <c r="AF30" s="259"/>
      <c r="AG30" s="260"/>
      <c r="AH30" s="259"/>
      <c r="AI30" s="259"/>
      <c r="AJ30" s="260"/>
      <c r="AK30" s="259">
        <v>26</v>
      </c>
      <c r="AL30" s="259"/>
      <c r="AM30" s="259" t="s">
        <v>156</v>
      </c>
      <c r="AN30" s="449"/>
      <c r="AO30" s="449"/>
      <c r="AP30" s="449"/>
      <c r="AQ30" s="392" t="str">
        <f>IFERROR(VLOOKUP(BG30,#REF!,1,0),"")</f>
        <v/>
      </c>
      <c r="AS30" s="259" t="s">
        <v>3245</v>
      </c>
      <c r="BD30" s="202" t="str">
        <f t="shared" si="11"/>
        <v>GV80GV80 3.0 2WD(5인승)</v>
      </c>
      <c r="BE30" s="261" t="str">
        <f t="shared" si="17"/>
        <v>0005</v>
      </c>
      <c r="BF30" s="407" t="s">
        <v>1086</v>
      </c>
      <c r="BG30" s="202" t="str">
        <f t="shared" si="12"/>
        <v>0005-0029</v>
      </c>
    </row>
    <row r="31" spans="1:59">
      <c r="A31" s="405">
        <v>3805</v>
      </c>
      <c r="B31" s="406">
        <v>3805</v>
      </c>
      <c r="C31" s="261" t="str">
        <f t="shared" si="13"/>
        <v>0005-0005</v>
      </c>
      <c r="D31" s="261" t="str">
        <f t="shared" si="14"/>
        <v>0005-0005-0004</v>
      </c>
      <c r="E31" s="407" t="s">
        <v>1085</v>
      </c>
      <c r="F31" s="261" t="str">
        <f>TEXT(VLOOKUP(J31,'[4]1'!$B$2:$D$37,2,0),"0000")</f>
        <v>0005</v>
      </c>
      <c r="G31" s="261" t="str">
        <f t="shared" si="15"/>
        <v>0005</v>
      </c>
      <c r="H31" s="408">
        <f t="shared" si="16"/>
        <v>4</v>
      </c>
      <c r="I31" s="407" t="s">
        <v>1085</v>
      </c>
      <c r="J31" s="258" t="s">
        <v>306</v>
      </c>
      <c r="K31" s="258" t="s">
        <v>2772</v>
      </c>
      <c r="L31" s="258" t="s">
        <v>2513</v>
      </c>
      <c r="M31" s="409">
        <v>65580000</v>
      </c>
      <c r="N31" s="258">
        <v>2996</v>
      </c>
      <c r="O31" s="258" t="s">
        <v>78</v>
      </c>
      <c r="P31" s="258" t="s">
        <v>73</v>
      </c>
      <c r="Q31" s="258" t="s">
        <v>72</v>
      </c>
      <c r="R31" s="258">
        <v>5</v>
      </c>
      <c r="S31" s="410">
        <v>2</v>
      </c>
      <c r="T31" s="261">
        <v>6</v>
      </c>
      <c r="U31" s="261">
        <v>6</v>
      </c>
      <c r="V31" s="258" t="s">
        <v>71</v>
      </c>
      <c r="W31" s="261" t="str">
        <f t="shared" si="18"/>
        <v>현대자동차GV80GV80 3.0 2WD(7인승)65580000</v>
      </c>
      <c r="X31" s="411">
        <f t="shared" si="19"/>
        <v>3805</v>
      </c>
      <c r="Y31" s="261">
        <v>6</v>
      </c>
      <c r="Z31" s="261">
        <v>6</v>
      </c>
      <c r="AA31" s="407" t="s">
        <v>1085</v>
      </c>
      <c r="AB31" s="258" t="s">
        <v>1985</v>
      </c>
      <c r="AC31" s="258"/>
      <c r="AD31" s="258" t="s">
        <v>2152</v>
      </c>
      <c r="AE31" s="258" t="s">
        <v>2149</v>
      </c>
      <c r="AF31" s="259"/>
      <c r="AG31" s="260"/>
      <c r="AH31" s="259"/>
      <c r="AI31" s="259"/>
      <c r="AJ31" s="260"/>
      <c r="AK31" s="259">
        <v>26</v>
      </c>
      <c r="AL31" s="259"/>
      <c r="AM31" s="259" t="s">
        <v>156</v>
      </c>
      <c r="AN31" s="449"/>
      <c r="AO31" s="449"/>
      <c r="AP31" s="449"/>
      <c r="AQ31" s="392" t="str">
        <f>IFERROR(VLOOKUP(BG31,#REF!,1,0),"")</f>
        <v/>
      </c>
      <c r="AS31" s="259" t="s">
        <v>3245</v>
      </c>
      <c r="BD31" s="202" t="str">
        <f t="shared" si="11"/>
        <v>GV80GV80 3.0 2WD(7인승)</v>
      </c>
      <c r="BE31" s="261" t="str">
        <f t="shared" si="17"/>
        <v>0005</v>
      </c>
      <c r="BF31" s="407" t="s">
        <v>1085</v>
      </c>
      <c r="BG31" s="202" t="str">
        <f t="shared" si="12"/>
        <v>0005-0030</v>
      </c>
    </row>
    <row r="32" spans="1:59">
      <c r="A32" s="405">
        <v>3806</v>
      </c>
      <c r="B32" s="406">
        <v>3806</v>
      </c>
      <c r="C32" s="261" t="str">
        <f t="shared" si="13"/>
        <v>0005-0005</v>
      </c>
      <c r="D32" s="261" t="str">
        <f t="shared" si="14"/>
        <v>0005-0005-0005</v>
      </c>
      <c r="E32" s="407" t="s">
        <v>1084</v>
      </c>
      <c r="F32" s="261" t="str">
        <f>TEXT(VLOOKUP(J32,'[4]1'!$B$2:$D$37,2,0),"0000")</f>
        <v>0005</v>
      </c>
      <c r="G32" s="261" t="str">
        <f t="shared" si="15"/>
        <v>0005</v>
      </c>
      <c r="H32" s="408">
        <f t="shared" si="16"/>
        <v>5</v>
      </c>
      <c r="I32" s="407" t="s">
        <v>1084</v>
      </c>
      <c r="J32" s="258" t="s">
        <v>306</v>
      </c>
      <c r="K32" s="258" t="s">
        <v>2772</v>
      </c>
      <c r="L32" s="258" t="s">
        <v>2514</v>
      </c>
      <c r="M32" s="409">
        <v>60670000</v>
      </c>
      <c r="N32" s="258">
        <v>2497</v>
      </c>
      <c r="O32" s="258" t="s">
        <v>77</v>
      </c>
      <c r="P32" s="258" t="s">
        <v>73</v>
      </c>
      <c r="Q32" s="258" t="s">
        <v>72</v>
      </c>
      <c r="R32" s="258">
        <v>5</v>
      </c>
      <c r="S32" s="410">
        <v>2</v>
      </c>
      <c r="T32" s="261">
        <v>6</v>
      </c>
      <c r="U32" s="261">
        <v>6</v>
      </c>
      <c r="V32" s="258" t="s">
        <v>16778</v>
      </c>
      <c r="W32" s="261" t="str">
        <f t="shared" si="18"/>
        <v>현대자동차GV80GV80 2.5 2WD (5인승)60670000</v>
      </c>
      <c r="X32" s="411">
        <f t="shared" si="19"/>
        <v>3806</v>
      </c>
      <c r="Y32" s="261">
        <v>6</v>
      </c>
      <c r="Z32" s="261">
        <v>6</v>
      </c>
      <c r="AA32" s="407" t="s">
        <v>1084</v>
      </c>
      <c r="AB32" s="258" t="s">
        <v>1985</v>
      </c>
      <c r="AC32" s="258"/>
      <c r="AD32" s="258" t="s">
        <v>2152</v>
      </c>
      <c r="AE32" s="258" t="s">
        <v>2149</v>
      </c>
      <c r="AF32" s="259"/>
      <c r="AG32" s="260"/>
      <c r="AH32" s="259"/>
      <c r="AI32" s="259"/>
      <c r="AJ32" s="260"/>
      <c r="AK32" s="259">
        <v>26</v>
      </c>
      <c r="AL32" s="259"/>
      <c r="AM32" s="259" t="s">
        <v>156</v>
      </c>
      <c r="AN32" s="449"/>
      <c r="AO32" s="449"/>
      <c r="AP32" s="449"/>
      <c r="AQ32" s="392" t="str">
        <f>IFERROR(VLOOKUP(BG32,#REF!,1,0),"")</f>
        <v/>
      </c>
      <c r="AS32" s="259" t="s">
        <v>3245</v>
      </c>
      <c r="BD32" s="202" t="str">
        <f t="shared" si="11"/>
        <v>GV80GV80 2.5 2WD (5인승)</v>
      </c>
      <c r="BE32" s="261" t="str">
        <f t="shared" si="17"/>
        <v>0005</v>
      </c>
      <c r="BF32" s="407" t="s">
        <v>1084</v>
      </c>
      <c r="BG32" s="202" t="str">
        <f t="shared" si="12"/>
        <v>0005-0031</v>
      </c>
    </row>
    <row r="33" spans="1:59">
      <c r="A33" s="405">
        <v>3807</v>
      </c>
      <c r="B33" s="406">
        <v>3807</v>
      </c>
      <c r="C33" s="261" t="str">
        <f t="shared" si="13"/>
        <v>0005-0005</v>
      </c>
      <c r="D33" s="261" t="str">
        <f t="shared" si="14"/>
        <v>0005-0005-0006</v>
      </c>
      <c r="E33" s="407" t="s">
        <v>1083</v>
      </c>
      <c r="F33" s="261" t="str">
        <f>TEXT(VLOOKUP(J33,'[4]1'!$B$2:$D$37,2,0),"0000")</f>
        <v>0005</v>
      </c>
      <c r="G33" s="261" t="str">
        <f t="shared" si="15"/>
        <v>0005</v>
      </c>
      <c r="H33" s="408">
        <f t="shared" si="16"/>
        <v>6</v>
      </c>
      <c r="I33" s="407" t="s">
        <v>1083</v>
      </c>
      <c r="J33" s="258" t="s">
        <v>306</v>
      </c>
      <c r="K33" s="258" t="s">
        <v>2772</v>
      </c>
      <c r="L33" s="258" t="s">
        <v>2517</v>
      </c>
      <c r="M33" s="409">
        <v>64110000</v>
      </c>
      <c r="N33" s="258">
        <v>2497</v>
      </c>
      <c r="O33" s="258" t="s">
        <v>77</v>
      </c>
      <c r="P33" s="258" t="s">
        <v>73</v>
      </c>
      <c r="Q33" s="258" t="s">
        <v>72</v>
      </c>
      <c r="R33" s="258">
        <v>5</v>
      </c>
      <c r="S33" s="410">
        <v>2</v>
      </c>
      <c r="T33" s="261">
        <v>6</v>
      </c>
      <c r="U33" s="261">
        <v>6</v>
      </c>
      <c r="V33" s="258" t="s">
        <v>71</v>
      </c>
      <c r="W33" s="261" t="str">
        <f t="shared" si="18"/>
        <v>현대자동차GV80GV80 2.5 AWD (5인승)64110000</v>
      </c>
      <c r="X33" s="411">
        <f t="shared" si="19"/>
        <v>3807</v>
      </c>
      <c r="Y33" s="261">
        <v>6</v>
      </c>
      <c r="Z33" s="261">
        <v>6</v>
      </c>
      <c r="AA33" s="407" t="s">
        <v>1083</v>
      </c>
      <c r="AB33" s="258" t="s">
        <v>1985</v>
      </c>
      <c r="AC33" s="258"/>
      <c r="AD33" s="258" t="s">
        <v>2152</v>
      </c>
      <c r="AE33" s="258" t="s">
        <v>2149</v>
      </c>
      <c r="AF33" s="259"/>
      <c r="AG33" s="260"/>
      <c r="AH33" s="259"/>
      <c r="AI33" s="259"/>
      <c r="AJ33" s="260"/>
      <c r="AK33" s="259">
        <v>26</v>
      </c>
      <c r="AL33" s="259"/>
      <c r="AM33" s="259" t="s">
        <v>156</v>
      </c>
      <c r="AN33" s="449"/>
      <c r="AO33" s="449"/>
      <c r="AP33" s="449"/>
      <c r="AQ33" s="392" t="str">
        <f>IFERROR(VLOOKUP(BG33,#REF!,1,0),"")</f>
        <v/>
      </c>
      <c r="AS33" s="259" t="s">
        <v>3245</v>
      </c>
      <c r="BD33" s="202" t="str">
        <f t="shared" si="11"/>
        <v>GV80GV80 2.5 AWD (5인승)</v>
      </c>
      <c r="BE33" s="261" t="str">
        <f t="shared" si="17"/>
        <v>0005</v>
      </c>
      <c r="BF33" s="407" t="s">
        <v>1083</v>
      </c>
      <c r="BG33" s="202" t="str">
        <f t="shared" si="12"/>
        <v>0005-0032</v>
      </c>
    </row>
    <row r="34" spans="1:59">
      <c r="A34" s="405">
        <v>3808</v>
      </c>
      <c r="B34" s="406">
        <v>3808</v>
      </c>
      <c r="C34" s="261" t="str">
        <f t="shared" si="13"/>
        <v>0005-0005</v>
      </c>
      <c r="D34" s="261" t="str">
        <f t="shared" si="14"/>
        <v>0005-0005-0007</v>
      </c>
      <c r="E34" s="407" t="s">
        <v>1082</v>
      </c>
      <c r="F34" s="261" t="str">
        <f>TEXT(VLOOKUP(J34,'[4]1'!$B$2:$D$37,2,0),"0000")</f>
        <v>0005</v>
      </c>
      <c r="G34" s="261" t="str">
        <f t="shared" si="15"/>
        <v>0005</v>
      </c>
      <c r="H34" s="408">
        <f t="shared" si="16"/>
        <v>7</v>
      </c>
      <c r="I34" s="407" t="s">
        <v>1082</v>
      </c>
      <c r="J34" s="258" t="s">
        <v>306</v>
      </c>
      <c r="K34" s="258" t="s">
        <v>2772</v>
      </c>
      <c r="L34" s="258" t="s">
        <v>2518</v>
      </c>
      <c r="M34" s="409">
        <v>65090000</v>
      </c>
      <c r="N34" s="258">
        <v>2497</v>
      </c>
      <c r="O34" s="258" t="s">
        <v>77</v>
      </c>
      <c r="P34" s="258" t="s">
        <v>73</v>
      </c>
      <c r="Q34" s="258" t="s">
        <v>72</v>
      </c>
      <c r="R34" s="258">
        <v>5</v>
      </c>
      <c r="S34" s="410">
        <v>2</v>
      </c>
      <c r="T34" s="261">
        <v>6</v>
      </c>
      <c r="U34" s="261">
        <v>6</v>
      </c>
      <c r="V34" s="258" t="s">
        <v>71</v>
      </c>
      <c r="W34" s="261" t="str">
        <f t="shared" si="18"/>
        <v>현대자동차GV80GV80 2.5 AWD (7인승)65090000</v>
      </c>
      <c r="X34" s="411">
        <f t="shared" si="19"/>
        <v>3808</v>
      </c>
      <c r="Y34" s="261">
        <v>6</v>
      </c>
      <c r="Z34" s="261">
        <v>6</v>
      </c>
      <c r="AA34" s="407" t="s">
        <v>1082</v>
      </c>
      <c r="AB34" s="258" t="s">
        <v>1985</v>
      </c>
      <c r="AC34" s="258"/>
      <c r="AD34" s="258" t="s">
        <v>2152</v>
      </c>
      <c r="AE34" s="258" t="s">
        <v>2149</v>
      </c>
      <c r="AF34" s="259"/>
      <c r="AG34" s="260"/>
      <c r="AH34" s="259"/>
      <c r="AI34" s="259"/>
      <c r="AJ34" s="260"/>
      <c r="AK34" s="259">
        <v>26</v>
      </c>
      <c r="AL34" s="259"/>
      <c r="AM34" s="259" t="s">
        <v>156</v>
      </c>
      <c r="AN34" s="449"/>
      <c r="AO34" s="449"/>
      <c r="AP34" s="449"/>
      <c r="AQ34" s="392" t="str">
        <f>IFERROR(VLOOKUP(BG34,#REF!,1,0),"")</f>
        <v/>
      </c>
      <c r="AS34" s="259" t="s">
        <v>3245</v>
      </c>
      <c r="BD34" s="202" t="str">
        <f t="shared" si="11"/>
        <v>GV80GV80 2.5 AWD (7인승)</v>
      </c>
      <c r="BE34" s="261" t="str">
        <f t="shared" si="17"/>
        <v>0005</v>
      </c>
      <c r="BF34" s="407" t="s">
        <v>1082</v>
      </c>
      <c r="BG34" s="202" t="str">
        <f t="shared" si="12"/>
        <v>0005-0033</v>
      </c>
    </row>
    <row r="35" spans="1:59">
      <c r="A35" s="405">
        <v>3809</v>
      </c>
      <c r="B35" s="406">
        <v>3809</v>
      </c>
      <c r="C35" s="261" t="str">
        <f t="shared" si="13"/>
        <v>0005-0005</v>
      </c>
      <c r="D35" s="261" t="str">
        <f t="shared" si="14"/>
        <v>0005-0005-0008</v>
      </c>
      <c r="E35" s="407" t="s">
        <v>1081</v>
      </c>
      <c r="F35" s="261" t="str">
        <f>TEXT(VLOOKUP(J35,'[4]1'!$B$2:$D$37,2,0),"0000")</f>
        <v>0005</v>
      </c>
      <c r="G35" s="261" t="str">
        <f t="shared" si="15"/>
        <v>0005</v>
      </c>
      <c r="H35" s="408">
        <f t="shared" si="16"/>
        <v>8</v>
      </c>
      <c r="I35" s="407" t="s">
        <v>1081</v>
      </c>
      <c r="J35" s="258" t="s">
        <v>306</v>
      </c>
      <c r="K35" s="258" t="s">
        <v>2772</v>
      </c>
      <c r="L35" s="258" t="s">
        <v>2521</v>
      </c>
      <c r="M35" s="409">
        <v>61650000</v>
      </c>
      <c r="N35" s="258">
        <v>2497</v>
      </c>
      <c r="O35" s="258" t="s">
        <v>77</v>
      </c>
      <c r="P35" s="258" t="s">
        <v>73</v>
      </c>
      <c r="Q35" s="258" t="s">
        <v>72</v>
      </c>
      <c r="R35" s="258">
        <v>5</v>
      </c>
      <c r="S35" s="410">
        <v>2</v>
      </c>
      <c r="T35" s="261">
        <v>6</v>
      </c>
      <c r="U35" s="261">
        <v>6</v>
      </c>
      <c r="V35" s="258" t="s">
        <v>71</v>
      </c>
      <c r="W35" s="261" t="str">
        <f t="shared" si="18"/>
        <v>현대자동차GV80GV80 2.5 2WD (7인승)61650000</v>
      </c>
      <c r="X35" s="411">
        <f t="shared" si="19"/>
        <v>3809</v>
      </c>
      <c r="Y35" s="261">
        <v>6</v>
      </c>
      <c r="Z35" s="261">
        <v>6</v>
      </c>
      <c r="AA35" s="407" t="s">
        <v>1081</v>
      </c>
      <c r="AB35" s="258" t="s">
        <v>1985</v>
      </c>
      <c r="AC35" s="258"/>
      <c r="AD35" s="258" t="s">
        <v>2152</v>
      </c>
      <c r="AE35" s="258" t="s">
        <v>2149</v>
      </c>
      <c r="AF35" s="259"/>
      <c r="AG35" s="260"/>
      <c r="AH35" s="259"/>
      <c r="AI35" s="259"/>
      <c r="AJ35" s="260"/>
      <c r="AK35" s="259">
        <v>26</v>
      </c>
      <c r="AL35" s="259"/>
      <c r="AM35" s="259" t="s">
        <v>156</v>
      </c>
      <c r="AN35" s="449"/>
      <c r="AO35" s="449"/>
      <c r="AP35" s="449"/>
      <c r="AQ35" s="392" t="str">
        <f>IFERROR(VLOOKUP(BG35,#REF!,1,0),"")</f>
        <v/>
      </c>
      <c r="AS35" s="259" t="s">
        <v>3245</v>
      </c>
      <c r="BD35" s="202" t="str">
        <f t="shared" si="11"/>
        <v>GV80GV80 2.5 2WD (7인승)</v>
      </c>
      <c r="BE35" s="261" t="str">
        <f t="shared" si="17"/>
        <v>0005</v>
      </c>
      <c r="BF35" s="407" t="s">
        <v>1081</v>
      </c>
      <c r="BG35" s="202" t="str">
        <f t="shared" si="12"/>
        <v>0005-0034</v>
      </c>
    </row>
    <row r="36" spans="1:59">
      <c r="A36" s="405">
        <v>3810</v>
      </c>
      <c r="B36" s="406">
        <v>3810</v>
      </c>
      <c r="C36" s="261" t="str">
        <f t="shared" si="13"/>
        <v>0005-0005</v>
      </c>
      <c r="D36" s="261" t="str">
        <f t="shared" si="14"/>
        <v>0005-0005-0009</v>
      </c>
      <c r="E36" s="407" t="s">
        <v>1080</v>
      </c>
      <c r="F36" s="261" t="str">
        <f>TEXT(VLOOKUP(J36,'[4]1'!$B$2:$D$37,2,0),"0000")</f>
        <v>0005</v>
      </c>
      <c r="G36" s="261" t="str">
        <f t="shared" si="15"/>
        <v>0005</v>
      </c>
      <c r="H36" s="408">
        <f t="shared" si="16"/>
        <v>9</v>
      </c>
      <c r="I36" s="407" t="s">
        <v>1080</v>
      </c>
      <c r="J36" s="258" t="s">
        <v>306</v>
      </c>
      <c r="K36" s="258" t="s">
        <v>2772</v>
      </c>
      <c r="L36" s="258" t="s">
        <v>2515</v>
      </c>
      <c r="M36" s="409">
        <v>66070000</v>
      </c>
      <c r="N36" s="258">
        <v>3470</v>
      </c>
      <c r="O36" s="258" t="s">
        <v>77</v>
      </c>
      <c r="P36" s="258" t="s">
        <v>73</v>
      </c>
      <c r="Q36" s="258" t="s">
        <v>72</v>
      </c>
      <c r="R36" s="258">
        <v>5</v>
      </c>
      <c r="S36" s="410">
        <v>8</v>
      </c>
      <c r="T36" s="261">
        <v>6</v>
      </c>
      <c r="U36" s="261">
        <v>6</v>
      </c>
      <c r="V36" s="258" t="s">
        <v>71</v>
      </c>
      <c r="W36" s="261" t="str">
        <f t="shared" si="18"/>
        <v>현대자동차GV80GV80 3.5 2WD (5인승)66070000</v>
      </c>
      <c r="X36" s="411">
        <f t="shared" si="19"/>
        <v>3810</v>
      </c>
      <c r="Y36" s="261">
        <v>6</v>
      </c>
      <c r="Z36" s="261">
        <v>6</v>
      </c>
      <c r="AA36" s="407" t="s">
        <v>1080</v>
      </c>
      <c r="AB36" s="258" t="s">
        <v>1985</v>
      </c>
      <c r="AC36" s="258"/>
      <c r="AD36" s="258" t="s">
        <v>2152</v>
      </c>
      <c r="AE36" s="258" t="s">
        <v>2149</v>
      </c>
      <c r="AF36" s="259"/>
      <c r="AG36" s="260"/>
      <c r="AH36" s="259"/>
      <c r="AI36" s="259"/>
      <c r="AJ36" s="260"/>
      <c r="AK36" s="259">
        <v>26</v>
      </c>
      <c r="AL36" s="259"/>
      <c r="AM36" s="259" t="s">
        <v>3253</v>
      </c>
      <c r="AN36" s="449"/>
      <c r="AO36" s="449"/>
      <c r="AP36" s="449"/>
      <c r="AQ36" s="392" t="str">
        <f>IFERROR(VLOOKUP(BG36,#REF!,1,0),"")</f>
        <v/>
      </c>
      <c r="AS36" s="259" t="s">
        <v>3253</v>
      </c>
      <c r="BD36" s="202" t="str">
        <f t="shared" si="11"/>
        <v>GV80GV80 3.5 2WD (5인승)</v>
      </c>
      <c r="BE36" s="261" t="str">
        <f t="shared" si="17"/>
        <v>0005</v>
      </c>
      <c r="BF36" s="407" t="s">
        <v>1080</v>
      </c>
      <c r="BG36" s="202" t="str">
        <f t="shared" si="12"/>
        <v>0005-0035</v>
      </c>
    </row>
    <row r="37" spans="1:59">
      <c r="A37" s="405">
        <v>3811</v>
      </c>
      <c r="B37" s="406">
        <v>3811</v>
      </c>
      <c r="C37" s="261" t="str">
        <f t="shared" si="13"/>
        <v>0005-0005</v>
      </c>
      <c r="D37" s="261" t="str">
        <f t="shared" si="14"/>
        <v>0005-0005-0010</v>
      </c>
      <c r="E37" s="407" t="s">
        <v>1079</v>
      </c>
      <c r="F37" s="261" t="str">
        <f>TEXT(VLOOKUP(J37,'[4]1'!$B$2:$D$37,2,0),"0000")</f>
        <v>0005</v>
      </c>
      <c r="G37" s="261" t="str">
        <f t="shared" si="15"/>
        <v>0005</v>
      </c>
      <c r="H37" s="408">
        <f t="shared" si="16"/>
        <v>10</v>
      </c>
      <c r="I37" s="407" t="s">
        <v>1079</v>
      </c>
      <c r="J37" s="258" t="s">
        <v>306</v>
      </c>
      <c r="K37" s="258" t="s">
        <v>2772</v>
      </c>
      <c r="L37" s="258" t="s">
        <v>2516</v>
      </c>
      <c r="M37" s="409">
        <v>70490000</v>
      </c>
      <c r="N37" s="258">
        <v>3470</v>
      </c>
      <c r="O37" s="258" t="s">
        <v>77</v>
      </c>
      <c r="P37" s="258" t="s">
        <v>73</v>
      </c>
      <c r="Q37" s="258" t="s">
        <v>72</v>
      </c>
      <c r="R37" s="258">
        <v>7</v>
      </c>
      <c r="S37" s="410">
        <v>8</v>
      </c>
      <c r="T37" s="261">
        <v>6</v>
      </c>
      <c r="U37" s="261">
        <v>6</v>
      </c>
      <c r="V37" s="258" t="s">
        <v>16778</v>
      </c>
      <c r="W37" s="261" t="str">
        <f t="shared" si="18"/>
        <v>현대자동차GV80GV80 3.5 AWD (7인승)70490000</v>
      </c>
      <c r="X37" s="411">
        <f t="shared" si="19"/>
        <v>3811</v>
      </c>
      <c r="Y37" s="261">
        <v>6</v>
      </c>
      <c r="Z37" s="261">
        <v>6</v>
      </c>
      <c r="AA37" s="407" t="s">
        <v>1079</v>
      </c>
      <c r="AB37" s="258" t="s">
        <v>1985</v>
      </c>
      <c r="AC37" s="258"/>
      <c r="AD37" s="258" t="s">
        <v>2152</v>
      </c>
      <c r="AE37" s="258" t="s">
        <v>2149</v>
      </c>
      <c r="AF37" s="259"/>
      <c r="AG37" s="260"/>
      <c r="AH37" s="259"/>
      <c r="AI37" s="259"/>
      <c r="AJ37" s="260"/>
      <c r="AK37" s="259">
        <v>26</v>
      </c>
      <c r="AL37" s="259"/>
      <c r="AM37" s="259" t="s">
        <v>3253</v>
      </c>
      <c r="AN37" s="449"/>
      <c r="AO37" s="449"/>
      <c r="AP37" s="449"/>
      <c r="AQ37" s="392" t="str">
        <f>IFERROR(VLOOKUP(BG37,#REF!,1,0),"")</f>
        <v/>
      </c>
      <c r="AS37" s="259" t="s">
        <v>3253</v>
      </c>
      <c r="BD37" s="202" t="str">
        <f t="shared" si="11"/>
        <v>GV80GV80 3.5 AWD (7인승)</v>
      </c>
      <c r="BE37" s="261" t="str">
        <f t="shared" si="17"/>
        <v>0005</v>
      </c>
      <c r="BF37" s="407" t="s">
        <v>1079</v>
      </c>
      <c r="BG37" s="202" t="str">
        <f t="shared" si="12"/>
        <v>0005-0036</v>
      </c>
    </row>
    <row r="38" spans="1:59">
      <c r="A38" s="405">
        <v>3812</v>
      </c>
      <c r="B38" s="406">
        <v>3812</v>
      </c>
      <c r="C38" s="261" t="str">
        <f t="shared" si="13"/>
        <v>0005-0005</v>
      </c>
      <c r="D38" s="261" t="str">
        <f t="shared" si="14"/>
        <v>0005-0005-0011</v>
      </c>
      <c r="E38" s="407" t="s">
        <v>1078</v>
      </c>
      <c r="F38" s="261" t="str">
        <f>TEXT(VLOOKUP(J38,'[4]1'!$B$2:$D$37,2,0),"0000")</f>
        <v>0005</v>
      </c>
      <c r="G38" s="261" t="str">
        <f t="shared" si="15"/>
        <v>0005</v>
      </c>
      <c r="H38" s="408">
        <f t="shared" si="16"/>
        <v>11</v>
      </c>
      <c r="I38" s="407" t="s">
        <v>1078</v>
      </c>
      <c r="J38" s="258" t="s">
        <v>306</v>
      </c>
      <c r="K38" s="258" t="s">
        <v>2772</v>
      </c>
      <c r="L38" s="258" t="s">
        <v>2519</v>
      </c>
      <c r="M38" s="409">
        <v>67050000</v>
      </c>
      <c r="N38" s="258">
        <v>3470</v>
      </c>
      <c r="O38" s="258" t="s">
        <v>77</v>
      </c>
      <c r="P38" s="258" t="s">
        <v>73</v>
      </c>
      <c r="Q38" s="258" t="s">
        <v>72</v>
      </c>
      <c r="R38" s="258">
        <v>7</v>
      </c>
      <c r="S38" s="410">
        <v>8</v>
      </c>
      <c r="T38" s="261">
        <v>6</v>
      </c>
      <c r="U38" s="261">
        <v>6</v>
      </c>
      <c r="V38" s="258" t="s">
        <v>16778</v>
      </c>
      <c r="W38" s="261" t="str">
        <f t="shared" si="18"/>
        <v>현대자동차GV80GV80 3.5 2WD (7인승)67050000</v>
      </c>
      <c r="X38" s="411">
        <f t="shared" si="19"/>
        <v>3812</v>
      </c>
      <c r="Y38" s="261">
        <v>6</v>
      </c>
      <c r="Z38" s="261">
        <v>6</v>
      </c>
      <c r="AA38" s="407" t="s">
        <v>1078</v>
      </c>
      <c r="AB38" s="258" t="s">
        <v>1985</v>
      </c>
      <c r="AC38" s="258"/>
      <c r="AD38" s="258" t="s">
        <v>2152</v>
      </c>
      <c r="AE38" s="258" t="s">
        <v>2149</v>
      </c>
      <c r="AF38" s="259"/>
      <c r="AG38" s="260"/>
      <c r="AH38" s="259"/>
      <c r="AI38" s="259"/>
      <c r="AJ38" s="260"/>
      <c r="AK38" s="259">
        <v>26</v>
      </c>
      <c r="AL38" s="259"/>
      <c r="AM38" s="259" t="s">
        <v>3253</v>
      </c>
      <c r="AN38" s="449"/>
      <c r="AO38" s="449"/>
      <c r="AP38" s="449"/>
      <c r="AQ38" s="392" t="str">
        <f>IFERROR(VLOOKUP(BG38,#REF!,1,0),"")</f>
        <v/>
      </c>
      <c r="AS38" s="259" t="s">
        <v>3253</v>
      </c>
      <c r="BD38" s="202" t="str">
        <f t="shared" si="11"/>
        <v>GV80GV80 3.5 2WD (7인승)</v>
      </c>
      <c r="BE38" s="261" t="str">
        <f t="shared" si="17"/>
        <v>0005</v>
      </c>
      <c r="BF38" s="407" t="s">
        <v>1078</v>
      </c>
      <c r="BG38" s="202" t="str">
        <f t="shared" si="12"/>
        <v>0005-0037</v>
      </c>
    </row>
    <row r="39" spans="1:59">
      <c r="A39" s="405">
        <v>3813</v>
      </c>
      <c r="B39" s="406">
        <v>3813</v>
      </c>
      <c r="C39" s="261" t="str">
        <f t="shared" si="13"/>
        <v>0005-0005</v>
      </c>
      <c r="D39" s="261" t="str">
        <f t="shared" si="14"/>
        <v>0005-0005-0012</v>
      </c>
      <c r="E39" s="407" t="s">
        <v>1077</v>
      </c>
      <c r="F39" s="261" t="str">
        <f>TEXT(VLOOKUP(J39,'[4]1'!$B$2:$D$37,2,0),"0000")</f>
        <v>0005</v>
      </c>
      <c r="G39" s="261" t="str">
        <f t="shared" si="15"/>
        <v>0005</v>
      </c>
      <c r="H39" s="408">
        <f t="shared" si="16"/>
        <v>12</v>
      </c>
      <c r="I39" s="407" t="s">
        <v>1077</v>
      </c>
      <c r="J39" s="258" t="s">
        <v>306</v>
      </c>
      <c r="K39" s="258" t="s">
        <v>2772</v>
      </c>
      <c r="L39" s="258" t="s">
        <v>2520</v>
      </c>
      <c r="M39" s="409">
        <v>69510000</v>
      </c>
      <c r="N39" s="258">
        <v>3470</v>
      </c>
      <c r="O39" s="258" t="s">
        <v>77</v>
      </c>
      <c r="P39" s="258" t="s">
        <v>73</v>
      </c>
      <c r="Q39" s="258" t="s">
        <v>72</v>
      </c>
      <c r="R39" s="258">
        <v>5</v>
      </c>
      <c r="S39" s="410">
        <v>8</v>
      </c>
      <c r="T39" s="261">
        <v>6</v>
      </c>
      <c r="U39" s="261">
        <v>6</v>
      </c>
      <c r="V39" s="258" t="s">
        <v>71</v>
      </c>
      <c r="W39" s="261" t="str">
        <f t="shared" si="18"/>
        <v>현대자동차GV80GV80 3.5 AWD (5인승)69510000</v>
      </c>
      <c r="X39" s="411">
        <f t="shared" si="19"/>
        <v>3813</v>
      </c>
      <c r="Y39" s="261">
        <v>6</v>
      </c>
      <c r="Z39" s="261">
        <v>6</v>
      </c>
      <c r="AA39" s="407" t="s">
        <v>1077</v>
      </c>
      <c r="AB39" s="258" t="s">
        <v>1985</v>
      </c>
      <c r="AC39" s="258"/>
      <c r="AD39" s="258" t="s">
        <v>2152</v>
      </c>
      <c r="AE39" s="258" t="s">
        <v>2149</v>
      </c>
      <c r="AF39" s="259"/>
      <c r="AG39" s="260"/>
      <c r="AH39" s="259"/>
      <c r="AI39" s="259"/>
      <c r="AJ39" s="260"/>
      <c r="AK39" s="259">
        <v>26</v>
      </c>
      <c r="AL39" s="259"/>
      <c r="AM39" s="259" t="s">
        <v>3253</v>
      </c>
      <c r="AN39" s="449"/>
      <c r="AO39" s="449"/>
      <c r="AP39" s="449"/>
      <c r="AQ39" s="392" t="str">
        <f>IFERROR(VLOOKUP(BG39,#REF!,1,0),"")</f>
        <v/>
      </c>
      <c r="AS39" s="259" t="s">
        <v>3253</v>
      </c>
      <c r="BD39" s="202" t="str">
        <f t="shared" si="11"/>
        <v>GV80GV80 3.5 AWD (5인승)</v>
      </c>
      <c r="BE39" s="261" t="str">
        <f t="shared" si="17"/>
        <v>0005</v>
      </c>
      <c r="BF39" s="407" t="s">
        <v>1077</v>
      </c>
      <c r="BG39" s="202" t="str">
        <f t="shared" si="12"/>
        <v>0005-0038</v>
      </c>
    </row>
    <row r="40" spans="1:59">
      <c r="A40" s="405">
        <v>3814</v>
      </c>
      <c r="B40" s="406">
        <v>3814</v>
      </c>
      <c r="C40" s="261" t="str">
        <f t="shared" si="13"/>
        <v>0005-0006</v>
      </c>
      <c r="D40" s="261" t="str">
        <f t="shared" si="14"/>
        <v>0005-0006-0001</v>
      </c>
      <c r="E40" s="407" t="s">
        <v>1076</v>
      </c>
      <c r="F40" s="261" t="str">
        <f>TEXT(VLOOKUP(J40,'[4]1'!$B$2:$D$37,2,0),"0000")</f>
        <v>0005</v>
      </c>
      <c r="G40" s="261" t="str">
        <f t="shared" si="15"/>
        <v>0006</v>
      </c>
      <c r="H40" s="408">
        <f t="shared" si="16"/>
        <v>1</v>
      </c>
      <c r="I40" s="407" t="s">
        <v>1076</v>
      </c>
      <c r="J40" s="258" t="s">
        <v>306</v>
      </c>
      <c r="K40" s="258" t="s">
        <v>2773</v>
      </c>
      <c r="L40" s="258" t="s">
        <v>2522</v>
      </c>
      <c r="M40" s="409">
        <v>23790000</v>
      </c>
      <c r="N40" s="258">
        <v>1591</v>
      </c>
      <c r="O40" s="258" t="s">
        <v>77</v>
      </c>
      <c r="P40" s="258" t="s">
        <v>73</v>
      </c>
      <c r="Q40" s="258" t="s">
        <v>72</v>
      </c>
      <c r="R40" s="258">
        <v>5</v>
      </c>
      <c r="S40" s="410">
        <v>9</v>
      </c>
      <c r="T40" s="261">
        <v>6</v>
      </c>
      <c r="U40" s="261">
        <v>6</v>
      </c>
      <c r="V40" s="258" t="s">
        <v>71</v>
      </c>
      <c r="W40" s="261" t="str">
        <f t="shared" si="18"/>
        <v>현대자동차I30N 1.6 가솔린 (M/T)23790000</v>
      </c>
      <c r="X40" s="411">
        <f t="shared" si="19"/>
        <v>3814</v>
      </c>
      <c r="Y40" s="261">
        <v>6</v>
      </c>
      <c r="Z40" s="261">
        <v>6</v>
      </c>
      <c r="AA40" s="407" t="s">
        <v>1076</v>
      </c>
      <c r="AB40" s="258" t="s">
        <v>73</v>
      </c>
      <c r="AC40" s="258"/>
      <c r="AD40" s="258" t="s">
        <v>2151</v>
      </c>
      <c r="AE40" s="258" t="s">
        <v>2149</v>
      </c>
      <c r="AF40" s="259"/>
      <c r="AG40" s="260"/>
      <c r="AH40" s="259"/>
      <c r="AI40" s="259"/>
      <c r="AJ40" s="260"/>
      <c r="AK40" s="259">
        <v>26</v>
      </c>
      <c r="AL40" s="259"/>
      <c r="AM40" s="259" t="s">
        <v>3244</v>
      </c>
      <c r="AN40" s="449"/>
      <c r="AO40" s="449"/>
      <c r="AP40" s="449"/>
      <c r="AQ40" s="392" t="str">
        <f>IFERROR(VLOOKUP(BG40,#REF!,1,0),"")</f>
        <v/>
      </c>
      <c r="AS40" s="259" t="s">
        <v>3244</v>
      </c>
      <c r="BD40" s="202" t="str">
        <f t="shared" si="11"/>
        <v>I30N 1.6 가솔린 (M/T)</v>
      </c>
      <c r="BE40" s="261" t="str">
        <f t="shared" si="17"/>
        <v>0006</v>
      </c>
      <c r="BF40" s="407" t="s">
        <v>1076</v>
      </c>
      <c r="BG40" s="202" t="str">
        <f t="shared" si="12"/>
        <v>0006-0039</v>
      </c>
    </row>
    <row r="41" spans="1:59">
      <c r="A41" s="405">
        <v>3815</v>
      </c>
      <c r="B41" s="406">
        <v>3815</v>
      </c>
      <c r="C41" s="261" t="str">
        <f t="shared" si="13"/>
        <v>0005-0006</v>
      </c>
      <c r="D41" s="261" t="str">
        <f t="shared" si="14"/>
        <v>0005-0006-0002</v>
      </c>
      <c r="E41" s="407" t="s">
        <v>1075</v>
      </c>
      <c r="F41" s="261" t="str">
        <f>TEXT(VLOOKUP(J41,'[4]1'!$B$2:$D$37,2,0),"0000")</f>
        <v>0005</v>
      </c>
      <c r="G41" s="261" t="str">
        <f t="shared" si="15"/>
        <v>0006</v>
      </c>
      <c r="H41" s="408">
        <f t="shared" si="16"/>
        <v>2</v>
      </c>
      <c r="I41" s="407" t="s">
        <v>1075</v>
      </c>
      <c r="J41" s="258" t="s">
        <v>306</v>
      </c>
      <c r="K41" s="258" t="s">
        <v>2773</v>
      </c>
      <c r="L41" s="258" t="s">
        <v>2523</v>
      </c>
      <c r="M41" s="409">
        <v>25560000</v>
      </c>
      <c r="N41" s="258">
        <v>1591</v>
      </c>
      <c r="O41" s="258" t="s">
        <v>77</v>
      </c>
      <c r="P41" s="258" t="s">
        <v>73</v>
      </c>
      <c r="Q41" s="258" t="s">
        <v>72</v>
      </c>
      <c r="R41" s="258">
        <v>5</v>
      </c>
      <c r="S41" s="410">
        <v>9</v>
      </c>
      <c r="T41" s="261">
        <v>6</v>
      </c>
      <c r="U41" s="261">
        <v>6</v>
      </c>
      <c r="V41" s="258" t="s">
        <v>71</v>
      </c>
      <c r="W41" s="261" t="str">
        <f t="shared" si="18"/>
        <v>현대자동차I30N Line A/T25560000</v>
      </c>
      <c r="X41" s="411">
        <f t="shared" si="19"/>
        <v>3815</v>
      </c>
      <c r="Y41" s="261">
        <v>6</v>
      </c>
      <c r="Z41" s="261">
        <v>6</v>
      </c>
      <c r="AA41" s="407" t="s">
        <v>1075</v>
      </c>
      <c r="AB41" s="258" t="s">
        <v>73</v>
      </c>
      <c r="AC41" s="258"/>
      <c r="AD41" s="258" t="s">
        <v>2151</v>
      </c>
      <c r="AE41" s="258" t="s">
        <v>2149</v>
      </c>
      <c r="AF41" s="259"/>
      <c r="AG41" s="260"/>
      <c r="AH41" s="259"/>
      <c r="AI41" s="259"/>
      <c r="AJ41" s="260"/>
      <c r="AK41" s="259">
        <v>26</v>
      </c>
      <c r="AL41" s="259"/>
      <c r="AM41" s="259" t="s">
        <v>3244</v>
      </c>
      <c r="AN41" s="449"/>
      <c r="AO41" s="449"/>
      <c r="AP41" s="449"/>
      <c r="AQ41" s="392" t="str">
        <f>IFERROR(VLOOKUP(BG41,#REF!,1,0),"")</f>
        <v/>
      </c>
      <c r="AS41" s="259" t="s">
        <v>3244</v>
      </c>
      <c r="BD41" s="202" t="str">
        <f t="shared" si="11"/>
        <v>I30N Line A/T</v>
      </c>
      <c r="BE41" s="261" t="str">
        <f t="shared" si="17"/>
        <v>0006</v>
      </c>
      <c r="BF41" s="407" t="s">
        <v>1075</v>
      </c>
      <c r="BG41" s="202" t="str">
        <f t="shared" si="12"/>
        <v>0006-0040</v>
      </c>
    </row>
    <row r="42" spans="1:59">
      <c r="A42" s="405">
        <v>3816</v>
      </c>
      <c r="B42" s="406">
        <v>3816</v>
      </c>
      <c r="C42" s="261" t="str">
        <f t="shared" si="13"/>
        <v>0005-0007</v>
      </c>
      <c r="D42" s="261" t="str">
        <f t="shared" si="14"/>
        <v>0005-0007-0001</v>
      </c>
      <c r="E42" s="407" t="s">
        <v>1074</v>
      </c>
      <c r="F42" s="261" t="str">
        <f>TEXT(VLOOKUP(J42,'[4]1'!$B$2:$D$37,2,0),"0000")</f>
        <v>0005</v>
      </c>
      <c r="G42" s="261" t="str">
        <f t="shared" si="15"/>
        <v>0007</v>
      </c>
      <c r="H42" s="408">
        <f t="shared" si="16"/>
        <v>1</v>
      </c>
      <c r="I42" s="407" t="s">
        <v>1074</v>
      </c>
      <c r="J42" s="258" t="s">
        <v>306</v>
      </c>
      <c r="K42" s="258" t="s">
        <v>2774</v>
      </c>
      <c r="L42" s="258" t="s">
        <v>2525</v>
      </c>
      <c r="M42" s="409">
        <v>45300000</v>
      </c>
      <c r="N42" s="258">
        <v>2497</v>
      </c>
      <c r="O42" s="258" t="s">
        <v>78</v>
      </c>
      <c r="P42" s="258" t="s">
        <v>1451</v>
      </c>
      <c r="Q42" s="258" t="s">
        <v>72</v>
      </c>
      <c r="R42" s="258">
        <v>5</v>
      </c>
      <c r="S42" s="410">
        <v>5</v>
      </c>
      <c r="T42" s="261">
        <v>6</v>
      </c>
      <c r="U42" s="261">
        <v>6</v>
      </c>
      <c r="V42" s="258" t="s">
        <v>71</v>
      </c>
      <c r="W42" s="261" t="str">
        <f t="shared" si="18"/>
        <v>현대자동차그랜드 스타렉스디젤 9인승 익스클루시브45300000</v>
      </c>
      <c r="X42" s="411">
        <f t="shared" si="19"/>
        <v>3816</v>
      </c>
      <c r="Y42" s="261">
        <v>6</v>
      </c>
      <c r="Z42" s="261">
        <v>6</v>
      </c>
      <c r="AA42" s="407" t="s">
        <v>1074</v>
      </c>
      <c r="AB42" s="258" t="s">
        <v>1451</v>
      </c>
      <c r="AC42" s="258"/>
      <c r="AD42" s="258" t="s">
        <v>2154</v>
      </c>
      <c r="AE42" s="258" t="s">
        <v>2149</v>
      </c>
      <c r="AF42" s="259"/>
      <c r="AG42" s="260"/>
      <c r="AH42" s="259"/>
      <c r="AI42" s="259"/>
      <c r="AJ42" s="260"/>
      <c r="AK42" s="259">
        <v>26</v>
      </c>
      <c r="AL42" s="259"/>
      <c r="AM42" s="259" t="s">
        <v>95</v>
      </c>
      <c r="AN42" s="449"/>
      <c r="AO42" s="449"/>
      <c r="AP42" s="449"/>
      <c r="AQ42" s="392" t="str">
        <f>IFERROR(VLOOKUP(BG42,#REF!,1,0),"")</f>
        <v/>
      </c>
      <c r="AS42" s="259" t="s">
        <v>95</v>
      </c>
      <c r="BD42" s="202" t="str">
        <f t="shared" si="11"/>
        <v>그랜드 스타렉스디젤 9인승 익스클루시브</v>
      </c>
      <c r="BE42" s="261" t="str">
        <f t="shared" si="17"/>
        <v>0007</v>
      </c>
      <c r="BF42" s="407" t="s">
        <v>1074</v>
      </c>
      <c r="BG42" s="202" t="str">
        <f t="shared" si="12"/>
        <v>0007-0041</v>
      </c>
    </row>
    <row r="43" spans="1:59">
      <c r="A43" s="405">
        <v>3817</v>
      </c>
      <c r="B43" s="406">
        <v>3817</v>
      </c>
      <c r="C43" s="261" t="str">
        <f t="shared" si="13"/>
        <v>0005-0007</v>
      </c>
      <c r="D43" s="261" t="str">
        <f t="shared" si="14"/>
        <v>0005-0007-0002</v>
      </c>
      <c r="E43" s="407" t="s">
        <v>1073</v>
      </c>
      <c r="F43" s="261" t="str">
        <f>TEXT(VLOOKUP(J43,'[4]1'!$B$2:$D$37,2,0),"0000")</f>
        <v>0005</v>
      </c>
      <c r="G43" s="261" t="str">
        <f t="shared" si="15"/>
        <v>0007</v>
      </c>
      <c r="H43" s="408">
        <f t="shared" si="16"/>
        <v>2</v>
      </c>
      <c r="I43" s="407" t="s">
        <v>1073</v>
      </c>
      <c r="J43" s="258" t="s">
        <v>306</v>
      </c>
      <c r="K43" s="258" t="s">
        <v>2774</v>
      </c>
      <c r="L43" s="258" t="s">
        <v>2526</v>
      </c>
      <c r="M43" s="409">
        <v>22900000</v>
      </c>
      <c r="N43" s="258">
        <v>2497</v>
      </c>
      <c r="O43" s="258" t="s">
        <v>78</v>
      </c>
      <c r="P43" s="258" t="s">
        <v>2911</v>
      </c>
      <c r="Q43" s="258" t="s">
        <v>90</v>
      </c>
      <c r="R43" s="258">
        <v>5</v>
      </c>
      <c r="S43" s="410">
        <v>5</v>
      </c>
      <c r="T43" s="261">
        <v>6</v>
      </c>
      <c r="U43" s="261">
        <v>6</v>
      </c>
      <c r="V43" s="258" t="s">
        <v>71</v>
      </c>
      <c r="W43" s="261" t="str">
        <f t="shared" si="18"/>
        <v>현대자동차그랜드 스타렉스디젤 왜건 2WD 12인승 스타일 M/T22900000</v>
      </c>
      <c r="X43" s="411">
        <f t="shared" si="19"/>
        <v>3817</v>
      </c>
      <c r="Y43" s="261">
        <v>6</v>
      </c>
      <c r="Z43" s="261">
        <v>6</v>
      </c>
      <c r="AA43" s="407" t="s">
        <v>1073</v>
      </c>
      <c r="AB43" s="258" t="s">
        <v>73</v>
      </c>
      <c r="AC43" s="258"/>
      <c r="AD43" s="258" t="s">
        <v>2153</v>
      </c>
      <c r="AE43" s="258" t="s">
        <v>2149</v>
      </c>
      <c r="AF43" s="259"/>
      <c r="AG43" s="260"/>
      <c r="AH43" s="259"/>
      <c r="AI43" s="259"/>
      <c r="AJ43" s="260"/>
      <c r="AK43" s="259">
        <v>26</v>
      </c>
      <c r="AL43" s="259"/>
      <c r="AM43" s="259" t="s">
        <v>95</v>
      </c>
      <c r="AN43" s="449"/>
      <c r="AO43" s="449"/>
      <c r="AP43" s="449"/>
      <c r="AQ43" s="392" t="str">
        <f>IFERROR(VLOOKUP(BG43,#REF!,1,0),"")</f>
        <v/>
      </c>
      <c r="AS43" s="259" t="s">
        <v>95</v>
      </c>
      <c r="BD43" s="202" t="str">
        <f t="shared" si="11"/>
        <v>그랜드 스타렉스디젤 왜건 2WD 12인승 스타일 M/T</v>
      </c>
      <c r="BE43" s="261" t="str">
        <f t="shared" si="17"/>
        <v>0007</v>
      </c>
      <c r="BF43" s="407" t="s">
        <v>1073</v>
      </c>
      <c r="BG43" s="202" t="str">
        <f t="shared" si="12"/>
        <v>0007-0042</v>
      </c>
    </row>
    <row r="44" spans="1:59">
      <c r="A44" s="405">
        <v>3818</v>
      </c>
      <c r="B44" s="406">
        <v>3818</v>
      </c>
      <c r="C44" s="261" t="str">
        <f t="shared" si="13"/>
        <v>0005-0007</v>
      </c>
      <c r="D44" s="261" t="str">
        <f t="shared" si="14"/>
        <v>0005-0007-0003</v>
      </c>
      <c r="E44" s="407" t="s">
        <v>1072</v>
      </c>
      <c r="F44" s="261" t="str">
        <f>TEXT(VLOOKUP(J44,'[4]1'!$B$2:$D$37,2,0),"0000")</f>
        <v>0005</v>
      </c>
      <c r="G44" s="261" t="str">
        <f t="shared" si="15"/>
        <v>0007</v>
      </c>
      <c r="H44" s="408">
        <f t="shared" si="16"/>
        <v>3</v>
      </c>
      <c r="I44" s="407" t="s">
        <v>1072</v>
      </c>
      <c r="J44" s="258" t="s">
        <v>306</v>
      </c>
      <c r="K44" s="258" t="s">
        <v>2774</v>
      </c>
      <c r="L44" s="258" t="s">
        <v>2527</v>
      </c>
      <c r="M44" s="409">
        <v>25400000</v>
      </c>
      <c r="N44" s="258">
        <v>2497</v>
      </c>
      <c r="O44" s="258" t="s">
        <v>78</v>
      </c>
      <c r="P44" s="258" t="s">
        <v>2911</v>
      </c>
      <c r="Q44" s="258" t="s">
        <v>72</v>
      </c>
      <c r="R44" s="258">
        <v>12</v>
      </c>
      <c r="S44" s="410">
        <v>5</v>
      </c>
      <c r="T44" s="261">
        <v>6</v>
      </c>
      <c r="U44" s="261">
        <v>6</v>
      </c>
      <c r="V44" s="258" t="s">
        <v>17442</v>
      </c>
      <c r="W44" s="261" t="str">
        <f t="shared" si="18"/>
        <v>현대자동차그랜드 스타렉스디젤 왜건 2WD 12인승 스마트 A/T25400000</v>
      </c>
      <c r="X44" s="411">
        <f t="shared" si="19"/>
        <v>3818</v>
      </c>
      <c r="Y44" s="261">
        <v>6</v>
      </c>
      <c r="Z44" s="261">
        <v>6</v>
      </c>
      <c r="AA44" s="407" t="s">
        <v>1072</v>
      </c>
      <c r="AB44" s="258" t="e">
        <v>#N/A</v>
      </c>
      <c r="AC44" s="258"/>
      <c r="AD44" s="258" t="s">
        <v>2153</v>
      </c>
      <c r="AE44" s="258" t="s">
        <v>2149</v>
      </c>
      <c r="AF44" s="259"/>
      <c r="AG44" s="260"/>
      <c r="AH44" s="259"/>
      <c r="AI44" s="259"/>
      <c r="AJ44" s="260"/>
      <c r="AK44" s="259">
        <v>26</v>
      </c>
      <c r="AL44" s="259"/>
      <c r="AM44" s="259" t="s">
        <v>95</v>
      </c>
      <c r="AN44" s="449"/>
      <c r="AO44" s="449"/>
      <c r="AP44" s="449"/>
      <c r="AQ44" s="392" t="str">
        <f>IFERROR(VLOOKUP(BG44,#REF!,1,0),"")</f>
        <v/>
      </c>
      <c r="AS44" s="259" t="s">
        <v>95</v>
      </c>
      <c r="BD44" s="202" t="str">
        <f t="shared" si="11"/>
        <v>그랜드 스타렉스디젤 왜건 2WD 12인승 스마트 A/T</v>
      </c>
      <c r="BE44" s="261" t="str">
        <f t="shared" si="17"/>
        <v>0007</v>
      </c>
      <c r="BF44" s="407" t="s">
        <v>1072</v>
      </c>
      <c r="BG44" s="202" t="str">
        <f t="shared" si="12"/>
        <v>0007-0043</v>
      </c>
    </row>
    <row r="45" spans="1:59">
      <c r="A45" s="405">
        <v>3819</v>
      </c>
      <c r="B45" s="406">
        <v>3819</v>
      </c>
      <c r="C45" s="261" t="str">
        <f t="shared" si="13"/>
        <v>0005-0007</v>
      </c>
      <c r="D45" s="261" t="str">
        <f t="shared" si="14"/>
        <v>0005-0007-0004</v>
      </c>
      <c r="E45" s="407" t="s">
        <v>1071</v>
      </c>
      <c r="F45" s="261" t="str">
        <f>TEXT(VLOOKUP(J45,'[4]1'!$B$2:$D$37,2,0),"0000")</f>
        <v>0005</v>
      </c>
      <c r="G45" s="261" t="str">
        <f t="shared" si="15"/>
        <v>0007</v>
      </c>
      <c r="H45" s="408">
        <f t="shared" si="16"/>
        <v>4</v>
      </c>
      <c r="I45" s="407" t="s">
        <v>1071</v>
      </c>
      <c r="J45" s="258" t="s">
        <v>306</v>
      </c>
      <c r="K45" s="258" t="s">
        <v>2774</v>
      </c>
      <c r="L45" s="258" t="s">
        <v>2528</v>
      </c>
      <c r="M45" s="409">
        <v>27400000</v>
      </c>
      <c r="N45" s="258">
        <v>2497</v>
      </c>
      <c r="O45" s="258" t="s">
        <v>78</v>
      </c>
      <c r="P45" s="258" t="s">
        <v>2911</v>
      </c>
      <c r="Q45" s="258" t="s">
        <v>72</v>
      </c>
      <c r="R45" s="258">
        <v>12</v>
      </c>
      <c r="S45" s="410">
        <v>5</v>
      </c>
      <c r="T45" s="261">
        <v>6</v>
      </c>
      <c r="U45" s="261">
        <v>6</v>
      </c>
      <c r="V45" s="258" t="s">
        <v>17442</v>
      </c>
      <c r="W45" s="261" t="str">
        <f t="shared" si="18"/>
        <v>현대자동차그랜드 스타렉스디젤 왜건 4WD 12인승 스마트 A/T27400000</v>
      </c>
      <c r="X45" s="411">
        <f t="shared" si="19"/>
        <v>3819</v>
      </c>
      <c r="Y45" s="261">
        <v>6</v>
      </c>
      <c r="Z45" s="261">
        <v>6</v>
      </c>
      <c r="AA45" s="407" t="s">
        <v>1071</v>
      </c>
      <c r="AB45" s="258" t="e">
        <v>#N/A</v>
      </c>
      <c r="AC45" s="258"/>
      <c r="AD45" s="258" t="s">
        <v>2153</v>
      </c>
      <c r="AE45" s="258" t="s">
        <v>2149</v>
      </c>
      <c r="AF45" s="259"/>
      <c r="AG45" s="260"/>
      <c r="AH45" s="259"/>
      <c r="AI45" s="259"/>
      <c r="AJ45" s="260"/>
      <c r="AK45" s="259">
        <v>26</v>
      </c>
      <c r="AL45" s="259"/>
      <c r="AM45" s="259" t="s">
        <v>95</v>
      </c>
      <c r="AN45" s="449"/>
      <c r="AO45" s="449"/>
      <c r="AP45" s="449"/>
      <c r="AQ45" s="392" t="str">
        <f>IFERROR(VLOOKUP(BG45,#REF!,1,0),"")</f>
        <v/>
      </c>
      <c r="AS45" s="259" t="s">
        <v>95</v>
      </c>
      <c r="BD45" s="202" t="str">
        <f t="shared" si="11"/>
        <v>그랜드 스타렉스디젤 왜건 4WD 12인승 스마트 A/T</v>
      </c>
      <c r="BE45" s="261" t="str">
        <f t="shared" si="17"/>
        <v>0007</v>
      </c>
      <c r="BF45" s="407" t="s">
        <v>1071</v>
      </c>
      <c r="BG45" s="202" t="str">
        <f t="shared" si="12"/>
        <v>0007-0044</v>
      </c>
    </row>
    <row r="46" spans="1:59">
      <c r="A46" s="405">
        <v>3820</v>
      </c>
      <c r="B46" s="406">
        <v>3820</v>
      </c>
      <c r="C46" s="261" t="str">
        <f t="shared" si="13"/>
        <v>0005-0007</v>
      </c>
      <c r="D46" s="261" t="str">
        <f t="shared" si="14"/>
        <v>0005-0007-0005</v>
      </c>
      <c r="E46" s="407" t="s">
        <v>1070</v>
      </c>
      <c r="F46" s="261" t="str">
        <f>TEXT(VLOOKUP(J46,'[4]1'!$B$2:$D$37,2,0),"0000")</f>
        <v>0005</v>
      </c>
      <c r="G46" s="261" t="str">
        <f t="shared" si="15"/>
        <v>0007</v>
      </c>
      <c r="H46" s="408">
        <f t="shared" si="16"/>
        <v>5</v>
      </c>
      <c r="I46" s="407" t="s">
        <v>1070</v>
      </c>
      <c r="J46" s="258" t="s">
        <v>306</v>
      </c>
      <c r="K46" s="258" t="s">
        <v>2774</v>
      </c>
      <c r="L46" s="258" t="s">
        <v>2529</v>
      </c>
      <c r="M46" s="409">
        <v>29500000</v>
      </c>
      <c r="N46" s="258">
        <v>2497</v>
      </c>
      <c r="O46" s="258" t="s">
        <v>78</v>
      </c>
      <c r="P46" s="258" t="s">
        <v>2911</v>
      </c>
      <c r="Q46" s="258" t="s">
        <v>72</v>
      </c>
      <c r="R46" s="258">
        <v>5</v>
      </c>
      <c r="S46" s="410">
        <v>5</v>
      </c>
      <c r="T46" s="261">
        <v>6</v>
      </c>
      <c r="U46" s="261">
        <v>6</v>
      </c>
      <c r="V46" s="258" t="s">
        <v>71</v>
      </c>
      <c r="W46" s="261" t="str">
        <f t="shared" si="18"/>
        <v>현대자동차그랜드 스타렉스디젤 왜건 4WD 11인승 모던29500000</v>
      </c>
      <c r="X46" s="411">
        <f t="shared" si="19"/>
        <v>3820</v>
      </c>
      <c r="Y46" s="261">
        <v>6</v>
      </c>
      <c r="Z46" s="261">
        <v>6</v>
      </c>
      <c r="AA46" s="407" t="s">
        <v>1070</v>
      </c>
      <c r="AB46" s="258" t="s">
        <v>73</v>
      </c>
      <c r="AC46" s="258"/>
      <c r="AD46" s="258" t="s">
        <v>2153</v>
      </c>
      <c r="AE46" s="258" t="s">
        <v>2149</v>
      </c>
      <c r="AF46" s="259"/>
      <c r="AG46" s="260"/>
      <c r="AH46" s="259"/>
      <c r="AI46" s="259"/>
      <c r="AJ46" s="260"/>
      <c r="AK46" s="259">
        <v>26</v>
      </c>
      <c r="AL46" s="259"/>
      <c r="AM46" s="259" t="s">
        <v>95</v>
      </c>
      <c r="AN46" s="449"/>
      <c r="AO46" s="449"/>
      <c r="AP46" s="449"/>
      <c r="AQ46" s="392" t="str">
        <f>IFERROR(VLOOKUP(BG46,#REF!,1,0),"")</f>
        <v/>
      </c>
      <c r="AS46" s="259" t="s">
        <v>95</v>
      </c>
      <c r="BD46" s="202" t="str">
        <f t="shared" si="11"/>
        <v>그랜드 스타렉스디젤 왜건 4WD 11인승 모던</v>
      </c>
      <c r="BE46" s="261" t="str">
        <f t="shared" si="17"/>
        <v>0007</v>
      </c>
      <c r="BF46" s="407" t="s">
        <v>1070</v>
      </c>
      <c r="BG46" s="202" t="str">
        <f t="shared" si="12"/>
        <v>0007-0045</v>
      </c>
    </row>
    <row r="47" spans="1:59">
      <c r="A47" s="405">
        <v>3821</v>
      </c>
      <c r="B47" s="406">
        <v>3821</v>
      </c>
      <c r="C47" s="261" t="str">
        <f t="shared" si="13"/>
        <v>0005-0007</v>
      </c>
      <c r="D47" s="261" t="str">
        <f t="shared" si="14"/>
        <v>0005-0007-0006</v>
      </c>
      <c r="E47" s="407" t="s">
        <v>1069</v>
      </c>
      <c r="F47" s="261" t="str">
        <f>TEXT(VLOOKUP(J47,'[4]1'!$B$2:$D$37,2,0),"0000")</f>
        <v>0005</v>
      </c>
      <c r="G47" s="261" t="str">
        <f t="shared" si="15"/>
        <v>0007</v>
      </c>
      <c r="H47" s="408">
        <f t="shared" si="16"/>
        <v>6</v>
      </c>
      <c r="I47" s="407" t="s">
        <v>1069</v>
      </c>
      <c r="J47" s="258" t="s">
        <v>306</v>
      </c>
      <c r="K47" s="258" t="s">
        <v>2774</v>
      </c>
      <c r="L47" s="258" t="s">
        <v>2530</v>
      </c>
      <c r="M47" s="409">
        <v>26700000</v>
      </c>
      <c r="N47" s="258">
        <v>2497</v>
      </c>
      <c r="O47" s="258" t="s">
        <v>78</v>
      </c>
      <c r="P47" s="258" t="s">
        <v>2911</v>
      </c>
      <c r="Q47" s="258" t="s">
        <v>72</v>
      </c>
      <c r="R47" s="258">
        <v>12</v>
      </c>
      <c r="S47" s="410">
        <v>5</v>
      </c>
      <c r="T47" s="261">
        <v>6</v>
      </c>
      <c r="U47" s="261">
        <v>6</v>
      </c>
      <c r="V47" s="258" t="s">
        <v>17442</v>
      </c>
      <c r="W47" s="261" t="str">
        <f t="shared" si="18"/>
        <v>현대자동차그랜드 스타렉스디젤 왜건 2WD 12인승 모던26700000</v>
      </c>
      <c r="X47" s="411">
        <f t="shared" si="19"/>
        <v>3821</v>
      </c>
      <c r="Y47" s="261">
        <v>6</v>
      </c>
      <c r="Z47" s="261">
        <v>6</v>
      </c>
      <c r="AA47" s="407" t="s">
        <v>1069</v>
      </c>
      <c r="AB47" s="258" t="e">
        <v>#N/A</v>
      </c>
      <c r="AC47" s="258"/>
      <c r="AD47" s="258" t="s">
        <v>2153</v>
      </c>
      <c r="AE47" s="258" t="s">
        <v>2149</v>
      </c>
      <c r="AF47" s="259"/>
      <c r="AG47" s="260"/>
      <c r="AH47" s="259"/>
      <c r="AI47" s="259"/>
      <c r="AJ47" s="260"/>
      <c r="AK47" s="259">
        <v>26</v>
      </c>
      <c r="AL47" s="259"/>
      <c r="AM47" s="259" t="s">
        <v>95</v>
      </c>
      <c r="AN47" s="449"/>
      <c r="AO47" s="449"/>
      <c r="AP47" s="449"/>
      <c r="AQ47" s="392" t="str">
        <f>IFERROR(VLOOKUP(BG47,#REF!,1,0),"")</f>
        <v/>
      </c>
      <c r="AS47" s="259" t="s">
        <v>95</v>
      </c>
      <c r="BD47" s="202" t="str">
        <f t="shared" si="11"/>
        <v>그랜드 스타렉스디젤 왜건 2WD 12인승 모던</v>
      </c>
      <c r="BE47" s="261" t="str">
        <f t="shared" si="17"/>
        <v>0007</v>
      </c>
      <c r="BF47" s="407" t="s">
        <v>1069</v>
      </c>
      <c r="BG47" s="202" t="str">
        <f t="shared" si="12"/>
        <v>0007-0046</v>
      </c>
    </row>
    <row r="48" spans="1:59">
      <c r="A48" s="405">
        <v>3822</v>
      </c>
      <c r="B48" s="406">
        <v>3822</v>
      </c>
      <c r="C48" s="261" t="str">
        <f t="shared" si="13"/>
        <v>0005-0007</v>
      </c>
      <c r="D48" s="261" t="str">
        <f t="shared" si="14"/>
        <v>0005-0007-0007</v>
      </c>
      <c r="E48" s="407" t="s">
        <v>1068</v>
      </c>
      <c r="F48" s="261" t="str">
        <f>TEXT(VLOOKUP(J48,'[4]1'!$B$2:$D$37,2,0),"0000")</f>
        <v>0005</v>
      </c>
      <c r="G48" s="261" t="str">
        <f t="shared" si="15"/>
        <v>0007</v>
      </c>
      <c r="H48" s="408">
        <f t="shared" si="16"/>
        <v>7</v>
      </c>
      <c r="I48" s="407" t="s">
        <v>1068</v>
      </c>
      <c r="J48" s="258" t="s">
        <v>306</v>
      </c>
      <c r="K48" s="258" t="s">
        <v>2774</v>
      </c>
      <c r="L48" s="258" t="s">
        <v>2531</v>
      </c>
      <c r="M48" s="409">
        <v>28700000</v>
      </c>
      <c r="N48" s="258">
        <v>2497</v>
      </c>
      <c r="O48" s="258" t="s">
        <v>78</v>
      </c>
      <c r="P48" s="258" t="s">
        <v>2911</v>
      </c>
      <c r="Q48" s="258" t="s">
        <v>72</v>
      </c>
      <c r="R48" s="258">
        <v>12</v>
      </c>
      <c r="S48" s="410">
        <v>5</v>
      </c>
      <c r="T48" s="261">
        <v>6</v>
      </c>
      <c r="U48" s="261">
        <v>6</v>
      </c>
      <c r="V48" s="258" t="s">
        <v>17442</v>
      </c>
      <c r="W48" s="261" t="str">
        <f t="shared" si="18"/>
        <v>현대자동차그랜드 스타렉스디젤 왜건 4WD 12인승 모던28700000</v>
      </c>
      <c r="X48" s="411">
        <f t="shared" si="19"/>
        <v>3822</v>
      </c>
      <c r="Y48" s="261">
        <v>6</v>
      </c>
      <c r="Z48" s="261">
        <v>6</v>
      </c>
      <c r="AA48" s="407" t="s">
        <v>1068</v>
      </c>
      <c r="AB48" s="258" t="e">
        <v>#N/A</v>
      </c>
      <c r="AC48" s="258"/>
      <c r="AD48" s="258" t="s">
        <v>2153</v>
      </c>
      <c r="AE48" s="258" t="s">
        <v>2149</v>
      </c>
      <c r="AF48" s="259"/>
      <c r="AG48" s="260"/>
      <c r="AH48" s="259"/>
      <c r="AI48" s="259"/>
      <c r="AJ48" s="260"/>
      <c r="AK48" s="259">
        <v>26</v>
      </c>
      <c r="AL48" s="259"/>
      <c r="AM48" s="259" t="s">
        <v>95</v>
      </c>
      <c r="AN48" s="449"/>
      <c r="AO48" s="449"/>
      <c r="AP48" s="449"/>
      <c r="AQ48" s="392" t="str">
        <f>IFERROR(VLOOKUP(BG48,#REF!,1,0),"")</f>
        <v/>
      </c>
      <c r="AS48" s="259" t="s">
        <v>95</v>
      </c>
      <c r="BD48" s="202" t="str">
        <f t="shared" si="11"/>
        <v>그랜드 스타렉스디젤 왜건 4WD 12인승 모던</v>
      </c>
      <c r="BE48" s="261" t="str">
        <f t="shared" si="17"/>
        <v>0007</v>
      </c>
      <c r="BF48" s="407" t="s">
        <v>1068</v>
      </c>
      <c r="BG48" s="202" t="str">
        <f t="shared" si="12"/>
        <v>0007-0047</v>
      </c>
    </row>
    <row r="49" spans="1:59">
      <c r="A49" s="405">
        <v>3823</v>
      </c>
      <c r="B49" s="406">
        <v>3823</v>
      </c>
      <c r="C49" s="261" t="str">
        <f t="shared" si="13"/>
        <v>0005-0007</v>
      </c>
      <c r="D49" s="261" t="str">
        <f t="shared" si="14"/>
        <v>0005-0007-0008</v>
      </c>
      <c r="E49" s="407" t="s">
        <v>1067</v>
      </c>
      <c r="F49" s="261" t="str">
        <f>TEXT(VLOOKUP(J49,'[4]1'!$B$2:$D$37,2,0),"0000")</f>
        <v>0005</v>
      </c>
      <c r="G49" s="261" t="str">
        <f t="shared" si="15"/>
        <v>0007</v>
      </c>
      <c r="H49" s="408">
        <f t="shared" si="16"/>
        <v>8</v>
      </c>
      <c r="I49" s="407" t="s">
        <v>1067</v>
      </c>
      <c r="J49" s="258" t="s">
        <v>306</v>
      </c>
      <c r="K49" s="258" t="s">
        <v>2774</v>
      </c>
      <c r="L49" s="258" t="s">
        <v>2532</v>
      </c>
      <c r="M49" s="409">
        <v>24750000</v>
      </c>
      <c r="N49" s="258">
        <v>2497</v>
      </c>
      <c r="O49" s="258" t="s">
        <v>78</v>
      </c>
      <c r="P49" s="258" t="s">
        <v>2911</v>
      </c>
      <c r="Q49" s="258" t="s">
        <v>72</v>
      </c>
      <c r="R49" s="258">
        <v>12</v>
      </c>
      <c r="S49" s="410">
        <v>5</v>
      </c>
      <c r="T49" s="261">
        <v>6</v>
      </c>
      <c r="U49" s="261">
        <v>6</v>
      </c>
      <c r="V49" s="258" t="s">
        <v>17442</v>
      </c>
      <c r="W49" s="261" t="str">
        <f t="shared" si="18"/>
        <v>현대자동차그랜드 스타렉스디젤 왜건 2WD 12인승 스타일 A/T24750000</v>
      </c>
      <c r="X49" s="411">
        <f t="shared" si="19"/>
        <v>3823</v>
      </c>
      <c r="Y49" s="261">
        <v>6</v>
      </c>
      <c r="Z49" s="261">
        <v>6</v>
      </c>
      <c r="AA49" s="407" t="s">
        <v>1067</v>
      </c>
      <c r="AB49" s="258" t="e">
        <v>#N/A</v>
      </c>
      <c r="AC49" s="258"/>
      <c r="AD49" s="258" t="s">
        <v>2153</v>
      </c>
      <c r="AE49" s="258" t="s">
        <v>2149</v>
      </c>
      <c r="AF49" s="259"/>
      <c r="AG49" s="260"/>
      <c r="AH49" s="259"/>
      <c r="AI49" s="259"/>
      <c r="AJ49" s="260"/>
      <c r="AK49" s="259">
        <v>26</v>
      </c>
      <c r="AL49" s="259"/>
      <c r="AM49" s="259" t="s">
        <v>95</v>
      </c>
      <c r="AN49" s="449"/>
      <c r="AO49" s="449"/>
      <c r="AP49" s="449"/>
      <c r="AQ49" s="392" t="str">
        <f>IFERROR(VLOOKUP(BG49,#REF!,1,0),"")</f>
        <v/>
      </c>
      <c r="AS49" s="259" t="s">
        <v>95</v>
      </c>
      <c r="BD49" s="202" t="str">
        <f t="shared" si="11"/>
        <v>그랜드 스타렉스디젤 왜건 2WD 12인승 스타일 A/T</v>
      </c>
      <c r="BE49" s="261" t="str">
        <f t="shared" si="17"/>
        <v>0007</v>
      </c>
      <c r="BF49" s="407" t="s">
        <v>1067</v>
      </c>
      <c r="BG49" s="202" t="str">
        <f t="shared" si="12"/>
        <v>0007-0048</v>
      </c>
    </row>
    <row r="50" spans="1:59">
      <c r="A50" s="405">
        <v>3824</v>
      </c>
      <c r="B50" s="406">
        <v>3824</v>
      </c>
      <c r="C50" s="261" t="str">
        <f t="shared" si="13"/>
        <v>0005-0007</v>
      </c>
      <c r="D50" s="261" t="str">
        <f t="shared" si="14"/>
        <v>0005-0007-0009</v>
      </c>
      <c r="E50" s="407" t="s">
        <v>1066</v>
      </c>
      <c r="F50" s="261" t="str">
        <f>TEXT(VLOOKUP(J50,'[4]1'!$B$2:$D$37,2,0),"0000")</f>
        <v>0005</v>
      </c>
      <c r="G50" s="261" t="str">
        <f t="shared" si="15"/>
        <v>0007</v>
      </c>
      <c r="H50" s="408">
        <f t="shared" si="16"/>
        <v>9</v>
      </c>
      <c r="I50" s="407" t="s">
        <v>1066</v>
      </c>
      <c r="J50" s="258" t="s">
        <v>306</v>
      </c>
      <c r="K50" s="258" t="s">
        <v>2774</v>
      </c>
      <c r="L50" s="258" t="s">
        <v>2533</v>
      </c>
      <c r="M50" s="409">
        <v>23550000</v>
      </c>
      <c r="N50" s="258">
        <v>2497</v>
      </c>
      <c r="O50" s="258" t="s">
        <v>78</v>
      </c>
      <c r="P50" s="258" t="s">
        <v>2911</v>
      </c>
      <c r="Q50" s="258" t="s">
        <v>90</v>
      </c>
      <c r="R50" s="258">
        <v>12</v>
      </c>
      <c r="S50" s="410">
        <v>5</v>
      </c>
      <c r="T50" s="261">
        <v>6</v>
      </c>
      <c r="U50" s="261">
        <v>6</v>
      </c>
      <c r="V50" s="258" t="s">
        <v>17442</v>
      </c>
      <c r="W50" s="261" t="str">
        <f t="shared" si="18"/>
        <v>현대자동차그랜드 스타렉스디젤 왜건 2WD 12인승 스마트 M/T23550000</v>
      </c>
      <c r="X50" s="411">
        <f t="shared" si="19"/>
        <v>3824</v>
      </c>
      <c r="Y50" s="261">
        <v>6</v>
      </c>
      <c r="Z50" s="261">
        <v>6</v>
      </c>
      <c r="AA50" s="407" t="s">
        <v>1066</v>
      </c>
      <c r="AB50" s="258" t="e">
        <v>#N/A</v>
      </c>
      <c r="AC50" s="258"/>
      <c r="AD50" s="258" t="s">
        <v>2153</v>
      </c>
      <c r="AE50" s="258" t="s">
        <v>2149</v>
      </c>
      <c r="AF50" s="259"/>
      <c r="AG50" s="260"/>
      <c r="AH50" s="259"/>
      <c r="AI50" s="259"/>
      <c r="AJ50" s="260"/>
      <c r="AK50" s="259">
        <v>26</v>
      </c>
      <c r="AL50" s="259"/>
      <c r="AM50" s="259" t="s">
        <v>95</v>
      </c>
      <c r="AN50" s="449"/>
      <c r="AO50" s="449"/>
      <c r="AP50" s="449"/>
      <c r="AQ50" s="392" t="str">
        <f>IFERROR(VLOOKUP(BG50,#REF!,1,0),"")</f>
        <v/>
      </c>
      <c r="AS50" s="259" t="s">
        <v>95</v>
      </c>
      <c r="BD50" s="202" t="str">
        <f t="shared" si="11"/>
        <v>그랜드 스타렉스디젤 왜건 2WD 12인승 스마트 M/T</v>
      </c>
      <c r="BE50" s="261" t="str">
        <f t="shared" si="17"/>
        <v>0007</v>
      </c>
      <c r="BF50" s="407" t="s">
        <v>1066</v>
      </c>
      <c r="BG50" s="202" t="str">
        <f t="shared" si="12"/>
        <v>0007-0049</v>
      </c>
    </row>
    <row r="51" spans="1:59">
      <c r="A51" s="405">
        <v>3825</v>
      </c>
      <c r="B51" s="406">
        <v>3825</v>
      </c>
      <c r="C51" s="261" t="str">
        <f t="shared" si="13"/>
        <v>0005-0007</v>
      </c>
      <c r="D51" s="261" t="str">
        <f t="shared" si="14"/>
        <v>0005-0007-0010</v>
      </c>
      <c r="E51" s="407" t="s">
        <v>1065</v>
      </c>
      <c r="F51" s="261" t="str">
        <f>TEXT(VLOOKUP(J51,'[4]1'!$B$2:$D$37,2,0),"0000")</f>
        <v>0005</v>
      </c>
      <c r="G51" s="261" t="str">
        <f t="shared" si="15"/>
        <v>0007</v>
      </c>
      <c r="H51" s="408">
        <f t="shared" si="16"/>
        <v>10</v>
      </c>
      <c r="I51" s="407" t="s">
        <v>1065</v>
      </c>
      <c r="J51" s="258" t="s">
        <v>306</v>
      </c>
      <c r="K51" s="258" t="s">
        <v>2774</v>
      </c>
      <c r="L51" s="258" t="s">
        <v>2534</v>
      </c>
      <c r="M51" s="409">
        <v>23100000</v>
      </c>
      <c r="N51" s="258">
        <v>2497</v>
      </c>
      <c r="O51" s="258" t="s">
        <v>78</v>
      </c>
      <c r="P51" s="258" t="s">
        <v>2911</v>
      </c>
      <c r="Q51" s="258" t="s">
        <v>72</v>
      </c>
      <c r="R51" s="258">
        <v>5</v>
      </c>
      <c r="S51" s="410">
        <v>5</v>
      </c>
      <c r="T51" s="261">
        <v>6</v>
      </c>
      <c r="U51" s="261">
        <v>6</v>
      </c>
      <c r="V51" s="258" t="s">
        <v>1310</v>
      </c>
      <c r="W51" s="261" t="str">
        <f t="shared" si="18"/>
        <v>현대자동차그랜드 스타렉스디젤 왜건 2WD 11인승 스타일 A/T23100000</v>
      </c>
      <c r="X51" s="411">
        <f t="shared" si="19"/>
        <v>3825</v>
      </c>
      <c r="Y51" s="261">
        <v>6</v>
      </c>
      <c r="Z51" s="261">
        <v>6</v>
      </c>
      <c r="AA51" s="407" t="s">
        <v>1065</v>
      </c>
      <c r="AB51" s="258" t="s">
        <v>73</v>
      </c>
      <c r="AC51" s="258"/>
      <c r="AD51" s="258" t="s">
        <v>2153</v>
      </c>
      <c r="AE51" s="258" t="s">
        <v>2149</v>
      </c>
      <c r="AF51" s="259"/>
      <c r="AG51" s="260"/>
      <c r="AH51" s="259"/>
      <c r="AI51" s="259"/>
      <c r="AJ51" s="260"/>
      <c r="AK51" s="259">
        <v>26</v>
      </c>
      <c r="AL51" s="259"/>
      <c r="AM51" s="259" t="s">
        <v>95</v>
      </c>
      <c r="AN51" s="449"/>
      <c r="AO51" s="449"/>
      <c r="AP51" s="449"/>
      <c r="AQ51" s="392" t="str">
        <f>IFERROR(VLOOKUP(BG51,#REF!,1,0),"")</f>
        <v/>
      </c>
      <c r="AS51" s="259" t="s">
        <v>95</v>
      </c>
      <c r="BD51" s="202" t="str">
        <f t="shared" si="11"/>
        <v>그랜드 스타렉스디젤 왜건 2WD 11인승 스타일 A/T</v>
      </c>
      <c r="BE51" s="261" t="str">
        <f t="shared" si="17"/>
        <v>0007</v>
      </c>
      <c r="BF51" s="407" t="s">
        <v>1065</v>
      </c>
      <c r="BG51" s="202" t="str">
        <f t="shared" si="12"/>
        <v>0007-0050</v>
      </c>
    </row>
    <row r="52" spans="1:59">
      <c r="A52" s="405">
        <v>3826</v>
      </c>
      <c r="B52" s="406">
        <v>3826</v>
      </c>
      <c r="C52" s="261" t="str">
        <f t="shared" si="13"/>
        <v>0005-0007</v>
      </c>
      <c r="D52" s="261" t="str">
        <f t="shared" si="14"/>
        <v>0005-0007-0011</v>
      </c>
      <c r="E52" s="407" t="s">
        <v>1064</v>
      </c>
      <c r="F52" s="261" t="str">
        <f>TEXT(VLOOKUP(J52,'[4]1'!$B$2:$D$37,2,0),"0000")</f>
        <v>0005</v>
      </c>
      <c r="G52" s="261" t="str">
        <f t="shared" si="15"/>
        <v>0007</v>
      </c>
      <c r="H52" s="408">
        <f t="shared" si="16"/>
        <v>11</v>
      </c>
      <c r="I52" s="407" t="s">
        <v>1064</v>
      </c>
      <c r="J52" s="258" t="s">
        <v>306</v>
      </c>
      <c r="K52" s="258" t="s">
        <v>2774</v>
      </c>
      <c r="L52" s="258" t="s">
        <v>2524</v>
      </c>
      <c r="M52" s="409">
        <v>26890000</v>
      </c>
      <c r="N52" s="258">
        <v>2359</v>
      </c>
      <c r="O52" s="258" t="s">
        <v>2157</v>
      </c>
      <c r="P52" s="258" t="s">
        <v>2911</v>
      </c>
      <c r="Q52" s="258" t="s">
        <v>72</v>
      </c>
      <c r="R52" s="258">
        <v>12</v>
      </c>
      <c r="S52" s="410">
        <v>20</v>
      </c>
      <c r="T52" s="261">
        <v>6</v>
      </c>
      <c r="U52" s="261">
        <v>6</v>
      </c>
      <c r="V52" s="258" t="s">
        <v>17442</v>
      </c>
      <c r="W52" s="261" t="str">
        <f t="shared" si="18"/>
        <v>현대자동차그랜드 스타렉스LPG 2.4 어린이보호차 (12인승)26890000</v>
      </c>
      <c r="X52" s="411">
        <f t="shared" si="19"/>
        <v>3826</v>
      </c>
      <c r="Y52" s="261">
        <v>6</v>
      </c>
      <c r="Z52" s="261">
        <v>6</v>
      </c>
      <c r="AA52" s="407" t="s">
        <v>1064</v>
      </c>
      <c r="AB52" s="258" t="s">
        <v>2911</v>
      </c>
      <c r="AC52" s="258"/>
      <c r="AD52" s="258" t="s">
        <v>2153</v>
      </c>
      <c r="AE52" s="258" t="s">
        <v>2149</v>
      </c>
      <c r="AF52" s="259"/>
      <c r="AG52" s="260"/>
      <c r="AH52" s="259"/>
      <c r="AI52" s="259"/>
      <c r="AJ52" s="260"/>
      <c r="AK52" s="259">
        <v>26</v>
      </c>
      <c r="AL52" s="259"/>
      <c r="AM52" s="259" t="s">
        <v>3256</v>
      </c>
      <c r="AN52" s="449"/>
      <c r="AO52" s="449"/>
      <c r="AP52" s="449"/>
      <c r="AQ52" s="392" t="str">
        <f>IFERROR(VLOOKUP(BG52,#REF!,1,0),"")</f>
        <v/>
      </c>
      <c r="AS52" s="259" t="s">
        <v>3256</v>
      </c>
      <c r="BD52" s="202" t="str">
        <f t="shared" si="11"/>
        <v>그랜드 스타렉스LPG 2.4 어린이보호차 (12인승)</v>
      </c>
      <c r="BE52" s="261" t="str">
        <f t="shared" si="17"/>
        <v>0007</v>
      </c>
      <c r="BF52" s="407" t="s">
        <v>1064</v>
      </c>
      <c r="BG52" s="202" t="str">
        <f t="shared" si="12"/>
        <v>0007-0051</v>
      </c>
    </row>
    <row r="53" spans="1:59">
      <c r="A53" s="405">
        <v>3827</v>
      </c>
      <c r="B53" s="406">
        <v>3827</v>
      </c>
      <c r="C53" s="261" t="str">
        <f t="shared" si="13"/>
        <v>0005-0008</v>
      </c>
      <c r="D53" s="261" t="str">
        <f t="shared" si="14"/>
        <v>0005-0008-0001</v>
      </c>
      <c r="E53" s="407" t="s">
        <v>1063</v>
      </c>
      <c r="F53" s="261" t="str">
        <f>TEXT(VLOOKUP(J53,'[4]1'!$B$2:$D$37,2,0),"0000")</f>
        <v>0005</v>
      </c>
      <c r="G53" s="261" t="str">
        <f t="shared" si="15"/>
        <v>0008</v>
      </c>
      <c r="H53" s="408">
        <f t="shared" si="16"/>
        <v>1</v>
      </c>
      <c r="I53" s="407" t="s">
        <v>1063</v>
      </c>
      <c r="J53" s="258" t="s">
        <v>306</v>
      </c>
      <c r="K53" s="258" t="s">
        <v>2775</v>
      </c>
      <c r="L53" s="258" t="s">
        <v>2535</v>
      </c>
      <c r="M53" s="409">
        <v>27200000</v>
      </c>
      <c r="N53" s="258">
        <v>2497</v>
      </c>
      <c r="O53" s="258" t="s">
        <v>78</v>
      </c>
      <c r="P53" s="258" t="s">
        <v>73</v>
      </c>
      <c r="Q53" s="258" t="s">
        <v>72</v>
      </c>
      <c r="R53" s="258" t="e">
        <v>#N/A</v>
      </c>
      <c r="S53" s="410">
        <v>9</v>
      </c>
      <c r="T53" s="261">
        <v>6</v>
      </c>
      <c r="U53" s="261">
        <v>6</v>
      </c>
      <c r="V53" s="258" t="s">
        <v>17442</v>
      </c>
      <c r="W53" s="261" t="str">
        <f t="shared" si="18"/>
        <v>현대자동차그랜드 스타렉스 Urban프리미엄27200000</v>
      </c>
      <c r="X53" s="411">
        <f t="shared" si="19"/>
        <v>3827</v>
      </c>
      <c r="Y53" s="261">
        <v>6</v>
      </c>
      <c r="Z53" s="261">
        <v>6</v>
      </c>
      <c r="AA53" s="407" t="s">
        <v>1063</v>
      </c>
      <c r="AB53" s="258" t="e">
        <v>#N/A</v>
      </c>
      <c r="AC53" s="258"/>
      <c r="AD53" s="258" t="s">
        <v>2152</v>
      </c>
      <c r="AE53" s="258" t="s">
        <v>2149</v>
      </c>
      <c r="AF53" s="259"/>
      <c r="AG53" s="260"/>
      <c r="AH53" s="259"/>
      <c r="AI53" s="259"/>
      <c r="AJ53" s="260"/>
      <c r="AK53" s="259">
        <v>26</v>
      </c>
      <c r="AL53" s="259"/>
      <c r="AM53" s="259" t="s">
        <v>3244</v>
      </c>
      <c r="AN53" s="449"/>
      <c r="AO53" s="449"/>
      <c r="AP53" s="449"/>
      <c r="AQ53" s="392" t="str">
        <f>IFERROR(VLOOKUP(BG53,#REF!,1,0),"")</f>
        <v/>
      </c>
      <c r="AS53" s="259" t="s">
        <v>3244</v>
      </c>
      <c r="BD53" s="202" t="str">
        <f t="shared" si="11"/>
        <v>그랜드 스타렉스 Urban프리미엄</v>
      </c>
      <c r="BE53" s="261" t="str">
        <f t="shared" si="17"/>
        <v>0008</v>
      </c>
      <c r="BF53" s="407" t="s">
        <v>1063</v>
      </c>
      <c r="BG53" s="202" t="str">
        <f t="shared" si="12"/>
        <v>0008-0052</v>
      </c>
    </row>
    <row r="54" spans="1:59">
      <c r="A54" s="405">
        <v>3828</v>
      </c>
      <c r="B54" s="406">
        <v>3828</v>
      </c>
      <c r="C54" s="261" t="str">
        <f t="shared" si="13"/>
        <v>0005-0008</v>
      </c>
      <c r="D54" s="261" t="str">
        <f t="shared" si="14"/>
        <v>0005-0008-0002</v>
      </c>
      <c r="E54" s="407" t="s">
        <v>1062</v>
      </c>
      <c r="F54" s="261" t="str">
        <f>TEXT(VLOOKUP(J54,'[4]1'!$B$2:$D$37,2,0),"0000")</f>
        <v>0005</v>
      </c>
      <c r="G54" s="261" t="str">
        <f t="shared" si="15"/>
        <v>0008</v>
      </c>
      <c r="H54" s="408">
        <f t="shared" si="16"/>
        <v>2</v>
      </c>
      <c r="I54" s="407" t="s">
        <v>1062</v>
      </c>
      <c r="J54" s="258" t="s">
        <v>306</v>
      </c>
      <c r="K54" s="258" t="s">
        <v>2775</v>
      </c>
      <c r="L54" s="258" t="s">
        <v>2536</v>
      </c>
      <c r="M54" s="409">
        <v>30550000</v>
      </c>
      <c r="N54" s="258">
        <v>2497</v>
      </c>
      <c r="O54" s="258" t="s">
        <v>78</v>
      </c>
      <c r="P54" s="258" t="s">
        <v>73</v>
      </c>
      <c r="Q54" s="258" t="s">
        <v>72</v>
      </c>
      <c r="R54" s="258" t="e">
        <v>#N/A</v>
      </c>
      <c r="S54" s="410">
        <v>9</v>
      </c>
      <c r="T54" s="261">
        <v>6</v>
      </c>
      <c r="U54" s="261">
        <v>6</v>
      </c>
      <c r="V54" s="258" t="s">
        <v>17442</v>
      </c>
      <c r="W54" s="261" t="str">
        <f t="shared" si="18"/>
        <v>현대자동차그랜드 스타렉스 Urban프리미엄 스페셜 [4WD]30550000</v>
      </c>
      <c r="X54" s="411">
        <f t="shared" si="19"/>
        <v>3828</v>
      </c>
      <c r="Y54" s="261">
        <v>6</v>
      </c>
      <c r="Z54" s="261">
        <v>6</v>
      </c>
      <c r="AA54" s="407" t="s">
        <v>1062</v>
      </c>
      <c r="AB54" s="258" t="e">
        <v>#N/A</v>
      </c>
      <c r="AC54" s="258"/>
      <c r="AD54" s="258" t="s">
        <v>2152</v>
      </c>
      <c r="AE54" s="258" t="s">
        <v>2149</v>
      </c>
      <c r="AF54" s="259"/>
      <c r="AG54" s="260"/>
      <c r="AH54" s="259"/>
      <c r="AI54" s="259"/>
      <c r="AJ54" s="260"/>
      <c r="AK54" s="259">
        <v>26</v>
      </c>
      <c r="AL54" s="259"/>
      <c r="AM54" s="259" t="s">
        <v>3244</v>
      </c>
      <c r="AN54" s="449"/>
      <c r="AO54" s="449"/>
      <c r="AP54" s="449"/>
      <c r="AQ54" s="392" t="str">
        <f>IFERROR(VLOOKUP(BG54,#REF!,1,0),"")</f>
        <v/>
      </c>
      <c r="AS54" s="259" t="s">
        <v>3244</v>
      </c>
      <c r="BD54" s="202" t="str">
        <f t="shared" si="11"/>
        <v>그랜드 스타렉스 Urban프리미엄 스페셜 [4WD]</v>
      </c>
      <c r="BE54" s="261" t="str">
        <f t="shared" si="17"/>
        <v>0008</v>
      </c>
      <c r="BF54" s="407" t="s">
        <v>1062</v>
      </c>
      <c r="BG54" s="202" t="str">
        <f t="shared" si="12"/>
        <v>0008-0053</v>
      </c>
    </row>
    <row r="55" spans="1:59">
      <c r="A55" s="405">
        <v>3829</v>
      </c>
      <c r="B55" s="406">
        <v>3829</v>
      </c>
      <c r="C55" s="261" t="str">
        <f t="shared" si="13"/>
        <v>0005-0008</v>
      </c>
      <c r="D55" s="261" t="str">
        <f t="shared" si="14"/>
        <v>0005-0008-0003</v>
      </c>
      <c r="E55" s="407" t="s">
        <v>1061</v>
      </c>
      <c r="F55" s="261" t="str">
        <f>TEXT(VLOOKUP(J55,'[4]1'!$B$2:$D$37,2,0),"0000")</f>
        <v>0005</v>
      </c>
      <c r="G55" s="261" t="str">
        <f t="shared" si="15"/>
        <v>0008</v>
      </c>
      <c r="H55" s="408">
        <f t="shared" si="16"/>
        <v>3</v>
      </c>
      <c r="I55" s="407" t="s">
        <v>1061</v>
      </c>
      <c r="J55" s="258" t="s">
        <v>306</v>
      </c>
      <c r="K55" s="258" t="s">
        <v>2775</v>
      </c>
      <c r="L55" s="258" t="s">
        <v>2537</v>
      </c>
      <c r="M55" s="409">
        <v>32800000</v>
      </c>
      <c r="N55" s="258">
        <v>2497</v>
      </c>
      <c r="O55" s="258" t="s">
        <v>78</v>
      </c>
      <c r="P55" s="258" t="s">
        <v>73</v>
      </c>
      <c r="Q55" s="258" t="s">
        <v>72</v>
      </c>
      <c r="R55" s="258">
        <v>5</v>
      </c>
      <c r="S55" s="410">
        <v>9</v>
      </c>
      <c r="T55" s="261">
        <v>6</v>
      </c>
      <c r="U55" s="261">
        <v>6</v>
      </c>
      <c r="V55" s="258" t="s">
        <v>71</v>
      </c>
      <c r="W55" s="261" t="str">
        <f t="shared" si="18"/>
        <v>현대자동차그랜드 스타렉스 Urban익스클루시브 [4WD]32800000</v>
      </c>
      <c r="X55" s="411">
        <f t="shared" si="19"/>
        <v>3829</v>
      </c>
      <c r="Y55" s="261">
        <v>6</v>
      </c>
      <c r="Z55" s="261">
        <v>6</v>
      </c>
      <c r="AA55" s="407" t="s">
        <v>1061</v>
      </c>
      <c r="AB55" s="258" t="s">
        <v>73</v>
      </c>
      <c r="AC55" s="258"/>
      <c r="AD55" s="258" t="s">
        <v>2152</v>
      </c>
      <c r="AE55" s="258" t="s">
        <v>2149</v>
      </c>
      <c r="AF55" s="259"/>
      <c r="AG55" s="260"/>
      <c r="AH55" s="259"/>
      <c r="AI55" s="259"/>
      <c r="AJ55" s="260"/>
      <c r="AK55" s="259">
        <v>26</v>
      </c>
      <c r="AL55" s="259"/>
      <c r="AM55" s="259" t="s">
        <v>3244</v>
      </c>
      <c r="AN55" s="449"/>
      <c r="AO55" s="449"/>
      <c r="AP55" s="449"/>
      <c r="AQ55" s="392" t="str">
        <f>IFERROR(VLOOKUP(BG55,#REF!,1,0),"")</f>
        <v/>
      </c>
      <c r="AS55" s="259" t="s">
        <v>3244</v>
      </c>
      <c r="BD55" s="202" t="str">
        <f t="shared" si="11"/>
        <v>그랜드 스타렉스 Urban익스클루시브 [4WD]</v>
      </c>
      <c r="BE55" s="261" t="str">
        <f t="shared" si="17"/>
        <v>0008</v>
      </c>
      <c r="BF55" s="407" t="s">
        <v>1061</v>
      </c>
      <c r="BG55" s="202" t="str">
        <f t="shared" si="12"/>
        <v>0008-0054</v>
      </c>
    </row>
    <row r="56" spans="1:59">
      <c r="A56" s="405">
        <v>3830</v>
      </c>
      <c r="B56" s="406">
        <v>3830</v>
      </c>
      <c r="C56" s="261" t="str">
        <f t="shared" si="13"/>
        <v>0005-0008</v>
      </c>
      <c r="D56" s="261" t="str">
        <f t="shared" si="14"/>
        <v>0005-0008-0004</v>
      </c>
      <c r="E56" s="407" t="s">
        <v>1060</v>
      </c>
      <c r="F56" s="261" t="str">
        <f>TEXT(VLOOKUP(J56,'[4]1'!$B$2:$D$37,2,0),"0000")</f>
        <v>0005</v>
      </c>
      <c r="G56" s="261" t="str">
        <f t="shared" si="15"/>
        <v>0008</v>
      </c>
      <c r="H56" s="408">
        <f t="shared" si="16"/>
        <v>4</v>
      </c>
      <c r="I56" s="407" t="s">
        <v>1060</v>
      </c>
      <c r="J56" s="258" t="s">
        <v>306</v>
      </c>
      <c r="K56" s="258" t="s">
        <v>2775</v>
      </c>
      <c r="L56" s="258" t="s">
        <v>2538</v>
      </c>
      <c r="M56" s="409">
        <v>28650000</v>
      </c>
      <c r="N56" s="258">
        <v>2497</v>
      </c>
      <c r="O56" s="258" t="s">
        <v>78</v>
      </c>
      <c r="P56" s="258" t="s">
        <v>73</v>
      </c>
      <c r="Q56" s="258" t="s">
        <v>72</v>
      </c>
      <c r="R56" s="258" t="e">
        <v>#N/A</v>
      </c>
      <c r="S56" s="410">
        <v>9</v>
      </c>
      <c r="T56" s="261">
        <v>6</v>
      </c>
      <c r="U56" s="261">
        <v>6</v>
      </c>
      <c r="V56" s="258" t="s">
        <v>17442</v>
      </c>
      <c r="W56" s="261" t="str">
        <f t="shared" si="18"/>
        <v>현대자동차그랜드 스타렉스 Urban프리미엄 스페셜28650000</v>
      </c>
      <c r="X56" s="411">
        <f t="shared" si="19"/>
        <v>3830</v>
      </c>
      <c r="Y56" s="261">
        <v>6</v>
      </c>
      <c r="Z56" s="261">
        <v>6</v>
      </c>
      <c r="AA56" s="407" t="s">
        <v>1060</v>
      </c>
      <c r="AB56" s="258" t="e">
        <v>#N/A</v>
      </c>
      <c r="AC56" s="258"/>
      <c r="AD56" s="258" t="s">
        <v>2152</v>
      </c>
      <c r="AE56" s="258" t="s">
        <v>2149</v>
      </c>
      <c r="AF56" s="259"/>
      <c r="AG56" s="260"/>
      <c r="AH56" s="259"/>
      <c r="AI56" s="259"/>
      <c r="AJ56" s="260"/>
      <c r="AK56" s="259">
        <v>26</v>
      </c>
      <c r="AL56" s="259"/>
      <c r="AM56" s="259" t="s">
        <v>3244</v>
      </c>
      <c r="AN56" s="449"/>
      <c r="AO56" s="449"/>
      <c r="AP56" s="449"/>
      <c r="AQ56" s="392" t="str">
        <f>IFERROR(VLOOKUP(BG56,#REF!,1,0),"")</f>
        <v/>
      </c>
      <c r="AS56" s="259" t="s">
        <v>3244</v>
      </c>
      <c r="BD56" s="202" t="str">
        <f t="shared" si="11"/>
        <v>그랜드 스타렉스 Urban프리미엄 스페셜</v>
      </c>
      <c r="BE56" s="261" t="str">
        <f t="shared" si="17"/>
        <v>0008</v>
      </c>
      <c r="BF56" s="407" t="s">
        <v>1060</v>
      </c>
      <c r="BG56" s="202" t="str">
        <f t="shared" si="12"/>
        <v>0008-0055</v>
      </c>
    </row>
    <row r="57" spans="1:59">
      <c r="A57" s="405">
        <v>3831</v>
      </c>
      <c r="B57" s="406">
        <v>3831</v>
      </c>
      <c r="C57" s="261" t="str">
        <f t="shared" si="13"/>
        <v>0005-0008</v>
      </c>
      <c r="D57" s="261" t="str">
        <f t="shared" si="14"/>
        <v>0005-0008-0005</v>
      </c>
      <c r="E57" s="407" t="s">
        <v>1058</v>
      </c>
      <c r="F57" s="261" t="str">
        <f>TEXT(VLOOKUP(J57,'[4]1'!$B$2:$D$37,2,0),"0000")</f>
        <v>0005</v>
      </c>
      <c r="G57" s="261" t="str">
        <f t="shared" si="15"/>
        <v>0008</v>
      </c>
      <c r="H57" s="408">
        <f t="shared" si="16"/>
        <v>5</v>
      </c>
      <c r="I57" s="407" t="s">
        <v>1058</v>
      </c>
      <c r="J57" s="258" t="s">
        <v>306</v>
      </c>
      <c r="K57" s="258" t="s">
        <v>2775</v>
      </c>
      <c r="L57" s="258" t="s">
        <v>2539</v>
      </c>
      <c r="M57" s="409">
        <v>29100000</v>
      </c>
      <c r="N57" s="258">
        <v>2497</v>
      </c>
      <c r="O57" s="258" t="s">
        <v>78</v>
      </c>
      <c r="P57" s="258" t="s">
        <v>73</v>
      </c>
      <c r="Q57" s="258" t="s">
        <v>72</v>
      </c>
      <c r="R57" s="258" t="e">
        <v>#N/A</v>
      </c>
      <c r="S57" s="410">
        <v>9</v>
      </c>
      <c r="T57" s="261">
        <v>6</v>
      </c>
      <c r="U57" s="261">
        <v>6</v>
      </c>
      <c r="V57" s="258" t="s">
        <v>17442</v>
      </c>
      <c r="W57" s="261" t="str">
        <f t="shared" si="18"/>
        <v>현대자동차그랜드 스타렉스 Urban프리미엄 [4WD]29100000</v>
      </c>
      <c r="X57" s="411">
        <f t="shared" si="19"/>
        <v>3831</v>
      </c>
      <c r="Y57" s="261">
        <v>6</v>
      </c>
      <c r="Z57" s="261">
        <v>6</v>
      </c>
      <c r="AA57" s="407" t="s">
        <v>1058</v>
      </c>
      <c r="AB57" s="258" t="e">
        <v>#N/A</v>
      </c>
      <c r="AC57" s="258"/>
      <c r="AD57" s="258" t="s">
        <v>2152</v>
      </c>
      <c r="AE57" s="258" t="s">
        <v>2149</v>
      </c>
      <c r="AF57" s="259"/>
      <c r="AG57" s="260"/>
      <c r="AH57" s="259"/>
      <c r="AI57" s="259"/>
      <c r="AJ57" s="260"/>
      <c r="AK57" s="259">
        <v>26</v>
      </c>
      <c r="AL57" s="259"/>
      <c r="AM57" s="259" t="s">
        <v>3244</v>
      </c>
      <c r="AN57" s="449"/>
      <c r="AO57" s="449"/>
      <c r="AP57" s="449"/>
      <c r="AQ57" s="392" t="str">
        <f>IFERROR(VLOOKUP(BG57,#REF!,1,0),"")</f>
        <v/>
      </c>
      <c r="AS57" s="259" t="s">
        <v>3244</v>
      </c>
      <c r="BD57" s="202" t="str">
        <f t="shared" si="11"/>
        <v>그랜드 스타렉스 Urban프리미엄 [4WD]</v>
      </c>
      <c r="BE57" s="261" t="str">
        <f t="shared" si="17"/>
        <v>0008</v>
      </c>
      <c r="BF57" s="407" t="s">
        <v>1058</v>
      </c>
      <c r="BG57" s="202" t="str">
        <f t="shared" si="12"/>
        <v>0008-0056</v>
      </c>
    </row>
    <row r="58" spans="1:59">
      <c r="A58" s="405">
        <v>3832</v>
      </c>
      <c r="B58" s="406">
        <v>3832</v>
      </c>
      <c r="C58" s="261" t="str">
        <f t="shared" si="13"/>
        <v>0005-0008</v>
      </c>
      <c r="D58" s="261" t="str">
        <f t="shared" si="14"/>
        <v>0005-0008-0006</v>
      </c>
      <c r="E58" s="407" t="s">
        <v>1057</v>
      </c>
      <c r="F58" s="261" t="str">
        <f>TEXT(VLOOKUP(J58,'[4]1'!$B$2:$D$37,2,0),"0000")</f>
        <v>0005</v>
      </c>
      <c r="G58" s="261" t="str">
        <f t="shared" si="15"/>
        <v>0008</v>
      </c>
      <c r="H58" s="408">
        <f t="shared" si="16"/>
        <v>6</v>
      </c>
      <c r="I58" s="407" t="s">
        <v>1057</v>
      </c>
      <c r="J58" s="258" t="s">
        <v>306</v>
      </c>
      <c r="K58" s="258" t="s">
        <v>2775</v>
      </c>
      <c r="L58" s="258" t="s">
        <v>2540</v>
      </c>
      <c r="M58" s="409">
        <v>30900000</v>
      </c>
      <c r="N58" s="258">
        <v>2497</v>
      </c>
      <c r="O58" s="258" t="s">
        <v>78</v>
      </c>
      <c r="P58" s="258" t="s">
        <v>73</v>
      </c>
      <c r="Q58" s="258" t="s">
        <v>72</v>
      </c>
      <c r="R58" s="258">
        <v>5</v>
      </c>
      <c r="S58" s="410">
        <v>9</v>
      </c>
      <c r="T58" s="261">
        <v>6</v>
      </c>
      <c r="U58" s="261">
        <v>6</v>
      </c>
      <c r="V58" s="258" t="s">
        <v>71</v>
      </c>
      <c r="W58" s="261" t="str">
        <f t="shared" si="18"/>
        <v>현대자동차그랜드 스타렉스 Urban익스클루시브30900000</v>
      </c>
      <c r="X58" s="411">
        <f t="shared" si="19"/>
        <v>3832</v>
      </c>
      <c r="Y58" s="261">
        <v>6</v>
      </c>
      <c r="Z58" s="261">
        <v>6</v>
      </c>
      <c r="AA58" s="407" t="s">
        <v>1057</v>
      </c>
      <c r="AB58" s="258" t="s">
        <v>73</v>
      </c>
      <c r="AC58" s="258"/>
      <c r="AD58" s="258" t="s">
        <v>2152</v>
      </c>
      <c r="AE58" s="258" t="s">
        <v>2149</v>
      </c>
      <c r="AF58" s="259"/>
      <c r="AG58" s="260"/>
      <c r="AH58" s="259"/>
      <c r="AI58" s="259"/>
      <c r="AJ58" s="260"/>
      <c r="AK58" s="259">
        <v>26</v>
      </c>
      <c r="AL58" s="259"/>
      <c r="AM58" s="259" t="s">
        <v>3244</v>
      </c>
      <c r="AN58" s="449"/>
      <c r="AO58" s="449"/>
      <c r="AP58" s="449"/>
      <c r="AQ58" s="392" t="str">
        <f>IFERROR(VLOOKUP(BG58,#REF!,1,0),"")</f>
        <v/>
      </c>
      <c r="AS58" s="259" t="s">
        <v>3244</v>
      </c>
      <c r="BD58" s="202" t="str">
        <f t="shared" si="11"/>
        <v>그랜드 스타렉스 Urban익스클루시브</v>
      </c>
      <c r="BE58" s="261" t="str">
        <f t="shared" si="17"/>
        <v>0008</v>
      </c>
      <c r="BF58" s="407" t="s">
        <v>1057</v>
      </c>
      <c r="BG58" s="202" t="str">
        <f t="shared" si="12"/>
        <v>0008-0057</v>
      </c>
    </row>
    <row r="59" spans="1:59">
      <c r="A59" s="405">
        <v>3833</v>
      </c>
      <c r="B59" s="406">
        <v>3833</v>
      </c>
      <c r="C59" s="261" t="str">
        <f t="shared" si="13"/>
        <v>0005-0009</v>
      </c>
      <c r="D59" s="261" t="str">
        <f t="shared" si="14"/>
        <v>0005-0009-0001</v>
      </c>
      <c r="E59" s="407" t="s">
        <v>1056</v>
      </c>
      <c r="F59" s="261" t="str">
        <f>TEXT(VLOOKUP(J59,'[4]1'!$B$2:$D$37,2,0),"0000")</f>
        <v>0005</v>
      </c>
      <c r="G59" s="261" t="str">
        <f t="shared" si="15"/>
        <v>0009</v>
      </c>
      <c r="H59" s="408">
        <f t="shared" si="16"/>
        <v>1</v>
      </c>
      <c r="I59" s="407" t="s">
        <v>1056</v>
      </c>
      <c r="J59" s="258" t="s">
        <v>306</v>
      </c>
      <c r="K59" s="258" t="s">
        <v>2776</v>
      </c>
      <c r="L59" s="258" t="s">
        <v>2541</v>
      </c>
      <c r="M59" s="409">
        <v>24700000</v>
      </c>
      <c r="N59" s="258">
        <v>2497</v>
      </c>
      <c r="O59" s="258" t="s">
        <v>78</v>
      </c>
      <c r="P59" s="258" t="s">
        <v>88</v>
      </c>
      <c r="Q59" s="258" t="s">
        <v>72</v>
      </c>
      <c r="R59" s="258">
        <v>5</v>
      </c>
      <c r="S59" s="410">
        <v>9</v>
      </c>
      <c r="T59" s="261">
        <v>6</v>
      </c>
      <c r="U59" s="261">
        <v>6</v>
      </c>
      <c r="V59" s="258" t="s">
        <v>71</v>
      </c>
      <c r="W59" s="261" t="str">
        <f t="shared" si="18"/>
        <v>현대자동차그랜드 스타렉스 밴디젤 밴 2WD 3인승 모던 A/T24700000</v>
      </c>
      <c r="X59" s="411">
        <f t="shared" si="19"/>
        <v>3833</v>
      </c>
      <c r="Y59" s="261">
        <v>6</v>
      </c>
      <c r="Z59" s="261">
        <v>6</v>
      </c>
      <c r="AA59" s="407" t="s">
        <v>1056</v>
      </c>
      <c r="AB59" s="258" t="s">
        <v>73</v>
      </c>
      <c r="AC59" s="258"/>
      <c r="AD59" s="258" t="s">
        <v>2155</v>
      </c>
      <c r="AE59" s="258" t="s">
        <v>2149</v>
      </c>
      <c r="AF59" s="259"/>
      <c r="AG59" s="260"/>
      <c r="AH59" s="259"/>
      <c r="AI59" s="259"/>
      <c r="AJ59" s="260"/>
      <c r="AK59" s="259">
        <v>26</v>
      </c>
      <c r="AL59" s="259"/>
      <c r="AM59" s="259" t="s">
        <v>3244</v>
      </c>
      <c r="AN59" s="449"/>
      <c r="AO59" s="449"/>
      <c r="AP59" s="449"/>
      <c r="AQ59" s="392" t="str">
        <f>IFERROR(VLOOKUP(BG59,#REF!,1,0),"")</f>
        <v/>
      </c>
      <c r="AS59" s="259" t="s">
        <v>3244</v>
      </c>
      <c r="BD59" s="202" t="str">
        <f t="shared" si="11"/>
        <v>그랜드 스타렉스 밴디젤 밴 2WD 3인승 모던 A/T</v>
      </c>
      <c r="BE59" s="261" t="str">
        <f t="shared" si="17"/>
        <v>0009</v>
      </c>
      <c r="BF59" s="407" t="s">
        <v>1056</v>
      </c>
      <c r="BG59" s="202" t="str">
        <f t="shared" si="12"/>
        <v>0009-0058</v>
      </c>
    </row>
    <row r="60" spans="1:59">
      <c r="A60" s="405">
        <v>3834</v>
      </c>
      <c r="B60" s="406">
        <v>3834</v>
      </c>
      <c r="C60" s="261" t="str">
        <f t="shared" si="13"/>
        <v>0005-0009</v>
      </c>
      <c r="D60" s="261" t="str">
        <f t="shared" si="14"/>
        <v>0005-0009-0002</v>
      </c>
      <c r="E60" s="407" t="s">
        <v>1055</v>
      </c>
      <c r="F60" s="261" t="str">
        <f>TEXT(VLOOKUP(J60,'[4]1'!$B$2:$D$37,2,0),"0000")</f>
        <v>0005</v>
      </c>
      <c r="G60" s="261" t="str">
        <f t="shared" si="15"/>
        <v>0009</v>
      </c>
      <c r="H60" s="408">
        <f t="shared" si="16"/>
        <v>2</v>
      </c>
      <c r="I60" s="407" t="s">
        <v>1055</v>
      </c>
      <c r="J60" s="258" t="s">
        <v>306</v>
      </c>
      <c r="K60" s="258" t="s">
        <v>2776</v>
      </c>
      <c r="L60" s="258" t="s">
        <v>2542</v>
      </c>
      <c r="M60" s="409">
        <v>24620000</v>
      </c>
      <c r="N60" s="258">
        <v>2497</v>
      </c>
      <c r="O60" s="258" t="s">
        <v>78</v>
      </c>
      <c r="P60" s="258" t="s">
        <v>88</v>
      </c>
      <c r="Q60" s="258" t="s">
        <v>72</v>
      </c>
      <c r="R60" s="258">
        <v>5</v>
      </c>
      <c r="S60" s="410">
        <v>9</v>
      </c>
      <c r="T60" s="261">
        <v>6</v>
      </c>
      <c r="U60" s="261">
        <v>6</v>
      </c>
      <c r="V60" s="258" t="s">
        <v>71</v>
      </c>
      <c r="W60" s="261" t="str">
        <f t="shared" si="18"/>
        <v>현대자동차그랜드 스타렉스 밴디젤 밴 2WD 5인승 모던 A/T24620000</v>
      </c>
      <c r="X60" s="411">
        <f t="shared" si="19"/>
        <v>3834</v>
      </c>
      <c r="Y60" s="261">
        <v>6</v>
      </c>
      <c r="Z60" s="261">
        <v>6</v>
      </c>
      <c r="AA60" s="407" t="s">
        <v>1055</v>
      </c>
      <c r="AB60" s="258" t="s">
        <v>73</v>
      </c>
      <c r="AC60" s="258"/>
      <c r="AD60" s="258" t="s">
        <v>2155</v>
      </c>
      <c r="AE60" s="258" t="s">
        <v>2149</v>
      </c>
      <c r="AF60" s="259"/>
      <c r="AG60" s="260"/>
      <c r="AH60" s="259"/>
      <c r="AI60" s="259"/>
      <c r="AJ60" s="260"/>
      <c r="AK60" s="259">
        <v>26</v>
      </c>
      <c r="AL60" s="259"/>
      <c r="AM60" s="259" t="s">
        <v>3244</v>
      </c>
      <c r="AN60" s="449"/>
      <c r="AO60" s="449"/>
      <c r="AP60" s="449"/>
      <c r="AQ60" s="392" t="str">
        <f>IFERROR(VLOOKUP(BG60,#REF!,1,0),"")</f>
        <v/>
      </c>
      <c r="AS60" s="259" t="s">
        <v>3244</v>
      </c>
      <c r="BD60" s="202" t="str">
        <f t="shared" si="11"/>
        <v>그랜드 스타렉스 밴디젤 밴 2WD 5인승 모던 A/T</v>
      </c>
      <c r="BE60" s="261" t="str">
        <f t="shared" si="17"/>
        <v>0009</v>
      </c>
      <c r="BF60" s="407" t="s">
        <v>1055</v>
      </c>
      <c r="BG60" s="202" t="str">
        <f t="shared" si="12"/>
        <v>0009-0059</v>
      </c>
    </row>
    <row r="61" spans="1:59">
      <c r="A61" s="405">
        <v>3835</v>
      </c>
      <c r="B61" s="406">
        <v>3835</v>
      </c>
      <c r="C61" s="261" t="str">
        <f t="shared" si="13"/>
        <v>0005-0009</v>
      </c>
      <c r="D61" s="261" t="str">
        <f t="shared" si="14"/>
        <v>0005-0009-0003</v>
      </c>
      <c r="E61" s="407" t="s">
        <v>1054</v>
      </c>
      <c r="F61" s="261" t="str">
        <f>TEXT(VLOOKUP(J61,'[4]1'!$B$2:$D$37,2,0),"0000")</f>
        <v>0005</v>
      </c>
      <c r="G61" s="261" t="str">
        <f t="shared" si="15"/>
        <v>0009</v>
      </c>
      <c r="H61" s="408">
        <f t="shared" si="16"/>
        <v>3</v>
      </c>
      <c r="I61" s="407" t="s">
        <v>1054</v>
      </c>
      <c r="J61" s="258" t="s">
        <v>306</v>
      </c>
      <c r="K61" s="258" t="s">
        <v>2776</v>
      </c>
      <c r="L61" s="258" t="s">
        <v>2543</v>
      </c>
      <c r="M61" s="409">
        <v>25940000</v>
      </c>
      <c r="N61" s="258">
        <v>2497</v>
      </c>
      <c r="O61" s="258" t="s">
        <v>78</v>
      </c>
      <c r="P61" s="258" t="s">
        <v>88</v>
      </c>
      <c r="Q61" s="258" t="s">
        <v>90</v>
      </c>
      <c r="R61" s="258">
        <v>5</v>
      </c>
      <c r="S61" s="410">
        <v>9</v>
      </c>
      <c r="T61" s="261">
        <v>6</v>
      </c>
      <c r="U61" s="261">
        <v>6</v>
      </c>
      <c r="V61" s="258" t="s">
        <v>17442</v>
      </c>
      <c r="W61" s="261" t="str">
        <f t="shared" si="18"/>
        <v>현대자동차그랜드 스타렉스 밴디젤 밴 2WD 5인승 모던 M/T25940000</v>
      </c>
      <c r="X61" s="411">
        <f t="shared" si="19"/>
        <v>3835</v>
      </c>
      <c r="Y61" s="261">
        <v>6</v>
      </c>
      <c r="Z61" s="261">
        <v>6</v>
      </c>
      <c r="AA61" s="407" t="s">
        <v>1054</v>
      </c>
      <c r="AB61" s="258" t="e">
        <v>#N/A</v>
      </c>
      <c r="AC61" s="258"/>
      <c r="AD61" s="258" t="s">
        <v>2155</v>
      </c>
      <c r="AE61" s="258" t="s">
        <v>2149</v>
      </c>
      <c r="AF61" s="259"/>
      <c r="AG61" s="260"/>
      <c r="AH61" s="259"/>
      <c r="AI61" s="259"/>
      <c r="AJ61" s="260"/>
      <c r="AK61" s="259">
        <v>26</v>
      </c>
      <c r="AL61" s="259"/>
      <c r="AM61" s="259" t="s">
        <v>3244</v>
      </c>
      <c r="AN61" s="449"/>
      <c r="AO61" s="449"/>
      <c r="AP61" s="449"/>
      <c r="AQ61" s="392" t="str">
        <f>IFERROR(VLOOKUP(BG61,#REF!,1,0),"")</f>
        <v/>
      </c>
      <c r="AS61" s="259" t="s">
        <v>3244</v>
      </c>
      <c r="BD61" s="202" t="str">
        <f t="shared" si="11"/>
        <v>그랜드 스타렉스 밴디젤 밴 2WD 5인승 모던 M/T</v>
      </c>
      <c r="BE61" s="261" t="str">
        <f t="shared" si="17"/>
        <v>0009</v>
      </c>
      <c r="BF61" s="407" t="s">
        <v>1054</v>
      </c>
      <c r="BG61" s="202" t="str">
        <f t="shared" si="12"/>
        <v>0009-0060</v>
      </c>
    </row>
    <row r="62" spans="1:59">
      <c r="A62" s="405">
        <v>3836</v>
      </c>
      <c r="B62" s="406">
        <v>3836</v>
      </c>
      <c r="C62" s="261" t="str">
        <f t="shared" si="13"/>
        <v>0005-0009</v>
      </c>
      <c r="D62" s="261" t="str">
        <f t="shared" si="14"/>
        <v>0005-0009-0004</v>
      </c>
      <c r="E62" s="407" t="s">
        <v>1053</v>
      </c>
      <c r="F62" s="261" t="str">
        <f>TEXT(VLOOKUP(J62,'[4]1'!$B$2:$D$37,2,0),"0000")</f>
        <v>0005</v>
      </c>
      <c r="G62" s="261" t="str">
        <f t="shared" si="15"/>
        <v>0009</v>
      </c>
      <c r="H62" s="408">
        <f t="shared" si="16"/>
        <v>4</v>
      </c>
      <c r="I62" s="407" t="s">
        <v>1053</v>
      </c>
      <c r="J62" s="258" t="s">
        <v>306</v>
      </c>
      <c r="K62" s="258" t="s">
        <v>2776</v>
      </c>
      <c r="L62" s="258" t="s">
        <v>2544</v>
      </c>
      <c r="M62" s="409">
        <v>21050000</v>
      </c>
      <c r="N62" s="258">
        <v>2497</v>
      </c>
      <c r="O62" s="258" t="s">
        <v>78</v>
      </c>
      <c r="P62" s="258" t="s">
        <v>88</v>
      </c>
      <c r="Q62" s="258" t="s">
        <v>90</v>
      </c>
      <c r="R62" s="258">
        <v>5</v>
      </c>
      <c r="S62" s="410">
        <v>9</v>
      </c>
      <c r="T62" s="261">
        <v>6</v>
      </c>
      <c r="U62" s="261">
        <v>6</v>
      </c>
      <c r="V62" s="258" t="s">
        <v>17442</v>
      </c>
      <c r="W62" s="261" t="str">
        <f t="shared" si="18"/>
        <v>현대자동차그랜드 스타렉스 밴디젤 밴 2WD 5인승 기본형 M/T21050000</v>
      </c>
      <c r="X62" s="411">
        <f t="shared" si="19"/>
        <v>3836</v>
      </c>
      <c r="Y62" s="261">
        <v>6</v>
      </c>
      <c r="Z62" s="261">
        <v>6</v>
      </c>
      <c r="AA62" s="407" t="s">
        <v>1053</v>
      </c>
      <c r="AB62" s="258" t="e">
        <v>#N/A</v>
      </c>
      <c r="AC62" s="258"/>
      <c r="AD62" s="258" t="s">
        <v>2155</v>
      </c>
      <c r="AE62" s="258" t="s">
        <v>2149</v>
      </c>
      <c r="AF62" s="259"/>
      <c r="AG62" s="260"/>
      <c r="AH62" s="259"/>
      <c r="AI62" s="259"/>
      <c r="AJ62" s="260"/>
      <c r="AK62" s="259">
        <v>26</v>
      </c>
      <c r="AL62" s="259"/>
      <c r="AM62" s="259" t="s">
        <v>3244</v>
      </c>
      <c r="AN62" s="449"/>
      <c r="AO62" s="449"/>
      <c r="AP62" s="449"/>
      <c r="AQ62" s="392" t="str">
        <f>IFERROR(VLOOKUP(BG62,#REF!,1,0),"")</f>
        <v/>
      </c>
      <c r="AS62" s="259" t="s">
        <v>3244</v>
      </c>
      <c r="BD62" s="202" t="str">
        <f t="shared" si="11"/>
        <v>그랜드 스타렉스 밴디젤 밴 2WD 5인승 기본형 M/T</v>
      </c>
      <c r="BE62" s="261" t="str">
        <f t="shared" si="17"/>
        <v>0009</v>
      </c>
      <c r="BF62" s="407" t="s">
        <v>1053</v>
      </c>
      <c r="BG62" s="202" t="str">
        <f t="shared" si="12"/>
        <v>0009-0061</v>
      </c>
    </row>
    <row r="63" spans="1:59">
      <c r="A63" s="405">
        <v>3837</v>
      </c>
      <c r="B63" s="406">
        <v>3837</v>
      </c>
      <c r="C63" s="261" t="str">
        <f t="shared" si="13"/>
        <v>0005-0009</v>
      </c>
      <c r="D63" s="261" t="str">
        <f t="shared" si="14"/>
        <v>0005-0009-0005</v>
      </c>
      <c r="E63" s="407" t="s">
        <v>1052</v>
      </c>
      <c r="F63" s="261" t="str">
        <f>TEXT(VLOOKUP(J63,'[4]1'!$B$2:$D$37,2,0),"0000")</f>
        <v>0005</v>
      </c>
      <c r="G63" s="261" t="str">
        <f t="shared" si="15"/>
        <v>0009</v>
      </c>
      <c r="H63" s="408">
        <f t="shared" si="16"/>
        <v>5</v>
      </c>
      <c r="I63" s="407" t="s">
        <v>1052</v>
      </c>
      <c r="J63" s="258" t="s">
        <v>306</v>
      </c>
      <c r="K63" s="258" t="s">
        <v>2776</v>
      </c>
      <c r="L63" s="258" t="s">
        <v>2545</v>
      </c>
      <c r="M63" s="409">
        <v>21100000</v>
      </c>
      <c r="N63" s="258">
        <v>2497</v>
      </c>
      <c r="O63" s="258" t="s">
        <v>78</v>
      </c>
      <c r="P63" s="258" t="s">
        <v>88</v>
      </c>
      <c r="Q63" s="258" t="s">
        <v>90</v>
      </c>
      <c r="R63" s="258">
        <v>3</v>
      </c>
      <c r="S63" s="410">
        <v>9</v>
      </c>
      <c r="T63" s="261">
        <v>6</v>
      </c>
      <c r="U63" s="261">
        <v>6</v>
      </c>
      <c r="V63" s="258" t="s">
        <v>17442</v>
      </c>
      <c r="W63" s="261" t="str">
        <f t="shared" si="18"/>
        <v>현대자동차그랜드 스타렉스 밴디젤 밴 2WD 3인승 스마트 M/T21100000</v>
      </c>
      <c r="X63" s="411">
        <f t="shared" si="19"/>
        <v>3837</v>
      </c>
      <c r="Y63" s="261">
        <v>6</v>
      </c>
      <c r="Z63" s="261">
        <v>6</v>
      </c>
      <c r="AA63" s="407" t="s">
        <v>1052</v>
      </c>
      <c r="AB63" s="258" t="e">
        <v>#N/A</v>
      </c>
      <c r="AC63" s="258"/>
      <c r="AD63" s="258" t="s">
        <v>2155</v>
      </c>
      <c r="AE63" s="258" t="s">
        <v>2149</v>
      </c>
      <c r="AF63" s="259"/>
      <c r="AG63" s="260"/>
      <c r="AH63" s="259"/>
      <c r="AI63" s="259"/>
      <c r="AJ63" s="260"/>
      <c r="AK63" s="259">
        <v>26</v>
      </c>
      <c r="AL63" s="259"/>
      <c r="AM63" s="259" t="s">
        <v>3244</v>
      </c>
      <c r="AN63" s="449"/>
      <c r="AO63" s="449"/>
      <c r="AP63" s="449"/>
      <c r="AQ63" s="392" t="str">
        <f>IFERROR(VLOOKUP(BG63,#REF!,1,0),"")</f>
        <v/>
      </c>
      <c r="AS63" s="259" t="s">
        <v>3244</v>
      </c>
      <c r="BD63" s="202" t="str">
        <f t="shared" si="11"/>
        <v>그랜드 스타렉스 밴디젤 밴 2WD 3인승 스마트 M/T</v>
      </c>
      <c r="BE63" s="261" t="str">
        <f t="shared" si="17"/>
        <v>0009</v>
      </c>
      <c r="BF63" s="407" t="s">
        <v>1052</v>
      </c>
      <c r="BG63" s="202" t="str">
        <f t="shared" si="12"/>
        <v>0009-0062</v>
      </c>
    </row>
    <row r="64" spans="1:59">
      <c r="A64" s="405">
        <v>3838</v>
      </c>
      <c r="B64" s="406">
        <v>3838</v>
      </c>
      <c r="C64" s="261" t="str">
        <f t="shared" si="13"/>
        <v>0005-0009</v>
      </c>
      <c r="D64" s="261" t="str">
        <f t="shared" si="14"/>
        <v>0005-0009-0006</v>
      </c>
      <c r="E64" s="407" t="s">
        <v>1051</v>
      </c>
      <c r="F64" s="261" t="str">
        <f>TEXT(VLOOKUP(J64,'[4]1'!$B$2:$D$37,2,0),"0000")</f>
        <v>0005</v>
      </c>
      <c r="G64" s="261" t="str">
        <f t="shared" si="15"/>
        <v>0009</v>
      </c>
      <c r="H64" s="408">
        <f t="shared" si="16"/>
        <v>6</v>
      </c>
      <c r="I64" s="407" t="s">
        <v>1051</v>
      </c>
      <c r="J64" s="258" t="s">
        <v>306</v>
      </c>
      <c r="K64" s="258" t="s">
        <v>2776</v>
      </c>
      <c r="L64" s="258" t="s">
        <v>2546</v>
      </c>
      <c r="M64" s="409">
        <v>23400000</v>
      </c>
      <c r="N64" s="258">
        <v>2497</v>
      </c>
      <c r="O64" s="258" t="s">
        <v>78</v>
      </c>
      <c r="P64" s="258" t="s">
        <v>88</v>
      </c>
      <c r="Q64" s="258" t="s">
        <v>72</v>
      </c>
      <c r="R64" s="258">
        <v>5</v>
      </c>
      <c r="S64" s="410">
        <v>9</v>
      </c>
      <c r="T64" s="261">
        <v>6</v>
      </c>
      <c r="U64" s="261">
        <v>6</v>
      </c>
      <c r="V64" s="258" t="s">
        <v>17442</v>
      </c>
      <c r="W64" s="261" t="str">
        <f t="shared" si="18"/>
        <v>현대자동차그랜드 스타렉스 밴디젤 밴 2WD 5인승 스마트 A/T23400000</v>
      </c>
      <c r="X64" s="411">
        <f t="shared" si="19"/>
        <v>3838</v>
      </c>
      <c r="Y64" s="261">
        <v>6</v>
      </c>
      <c r="Z64" s="261">
        <v>6</v>
      </c>
      <c r="AA64" s="407" t="s">
        <v>1051</v>
      </c>
      <c r="AB64" s="258" t="e">
        <v>#N/A</v>
      </c>
      <c r="AC64" s="258"/>
      <c r="AD64" s="258" t="s">
        <v>2155</v>
      </c>
      <c r="AE64" s="258" t="s">
        <v>2149</v>
      </c>
      <c r="AF64" s="259"/>
      <c r="AG64" s="260"/>
      <c r="AH64" s="259"/>
      <c r="AI64" s="259"/>
      <c r="AJ64" s="260"/>
      <c r="AK64" s="259">
        <v>26</v>
      </c>
      <c r="AL64" s="259"/>
      <c r="AM64" s="259" t="s">
        <v>3244</v>
      </c>
      <c r="AN64" s="449"/>
      <c r="AO64" s="449"/>
      <c r="AP64" s="449"/>
      <c r="AQ64" s="392" t="str">
        <f>IFERROR(VLOOKUP(BG64,#REF!,1,0),"")</f>
        <v/>
      </c>
      <c r="AS64" s="259" t="s">
        <v>3244</v>
      </c>
      <c r="BD64" s="202" t="str">
        <f t="shared" si="11"/>
        <v>그랜드 스타렉스 밴디젤 밴 2WD 5인승 스마트 A/T</v>
      </c>
      <c r="BE64" s="261" t="str">
        <f t="shared" si="17"/>
        <v>0009</v>
      </c>
      <c r="BF64" s="407" t="s">
        <v>1051</v>
      </c>
      <c r="BG64" s="202" t="str">
        <f t="shared" si="12"/>
        <v>0009-0063</v>
      </c>
    </row>
    <row r="65" spans="1:59">
      <c r="A65" s="405">
        <v>3839</v>
      </c>
      <c r="B65" s="406">
        <v>3839</v>
      </c>
      <c r="C65" s="261" t="str">
        <f t="shared" si="13"/>
        <v>0005-0009</v>
      </c>
      <c r="D65" s="261" t="str">
        <f t="shared" si="14"/>
        <v>0005-0009-0007</v>
      </c>
      <c r="E65" s="407" t="s">
        <v>1050</v>
      </c>
      <c r="F65" s="261" t="str">
        <f>TEXT(VLOOKUP(J65,'[4]1'!$B$2:$D$37,2,0),"0000")</f>
        <v>0005</v>
      </c>
      <c r="G65" s="261" t="str">
        <f t="shared" si="15"/>
        <v>0009</v>
      </c>
      <c r="H65" s="408">
        <f t="shared" si="16"/>
        <v>7</v>
      </c>
      <c r="I65" s="407" t="s">
        <v>1050</v>
      </c>
      <c r="J65" s="258" t="s">
        <v>306</v>
      </c>
      <c r="K65" s="258" t="s">
        <v>2776</v>
      </c>
      <c r="L65" s="258" t="s">
        <v>2547</v>
      </c>
      <c r="M65" s="409">
        <v>21550000</v>
      </c>
      <c r="N65" s="258">
        <v>2497</v>
      </c>
      <c r="O65" s="258" t="s">
        <v>78</v>
      </c>
      <c r="P65" s="258" t="s">
        <v>88</v>
      </c>
      <c r="Q65" s="258" t="s">
        <v>90</v>
      </c>
      <c r="R65" s="258">
        <v>5</v>
      </c>
      <c r="S65" s="410">
        <v>9</v>
      </c>
      <c r="T65" s="261">
        <v>6</v>
      </c>
      <c r="U65" s="261">
        <v>6</v>
      </c>
      <c r="V65" s="258" t="s">
        <v>17442</v>
      </c>
      <c r="W65" s="261" t="str">
        <f t="shared" si="18"/>
        <v>현대자동차그랜드 스타렉스 밴디젤 밴 2WD 5인승 스마트 M/T21550000</v>
      </c>
      <c r="X65" s="411">
        <f t="shared" si="19"/>
        <v>3839</v>
      </c>
      <c r="Y65" s="261">
        <v>6</v>
      </c>
      <c r="Z65" s="261">
        <v>6</v>
      </c>
      <c r="AA65" s="407" t="s">
        <v>1050</v>
      </c>
      <c r="AB65" s="258" t="e">
        <v>#N/A</v>
      </c>
      <c r="AC65" s="258"/>
      <c r="AD65" s="258" t="s">
        <v>2155</v>
      </c>
      <c r="AE65" s="258" t="s">
        <v>2149</v>
      </c>
      <c r="AF65" s="259"/>
      <c r="AG65" s="260"/>
      <c r="AH65" s="259"/>
      <c r="AI65" s="259"/>
      <c r="AJ65" s="260"/>
      <c r="AK65" s="259">
        <v>26</v>
      </c>
      <c r="AL65" s="259"/>
      <c r="AM65" s="259" t="s">
        <v>3244</v>
      </c>
      <c r="AN65" s="449"/>
      <c r="AO65" s="449"/>
      <c r="AP65" s="449"/>
      <c r="AQ65" s="392" t="str">
        <f>IFERROR(VLOOKUP(BG65,#REF!,1,0),"")</f>
        <v/>
      </c>
      <c r="AS65" s="259" t="s">
        <v>3244</v>
      </c>
      <c r="BD65" s="202" t="str">
        <f t="shared" si="11"/>
        <v>그랜드 스타렉스 밴디젤 밴 2WD 5인승 스마트 M/T</v>
      </c>
      <c r="BE65" s="261" t="str">
        <f t="shared" si="17"/>
        <v>0009</v>
      </c>
      <c r="BF65" s="407" t="s">
        <v>1050</v>
      </c>
      <c r="BG65" s="202" t="str">
        <f t="shared" si="12"/>
        <v>0009-0064</v>
      </c>
    </row>
    <row r="66" spans="1:59">
      <c r="A66" s="405">
        <v>3840</v>
      </c>
      <c r="B66" s="406">
        <v>3840</v>
      </c>
      <c r="C66" s="261" t="str">
        <f t="shared" si="13"/>
        <v>0005-0009</v>
      </c>
      <c r="D66" s="261" t="str">
        <f t="shared" si="14"/>
        <v>0005-0009-0008</v>
      </c>
      <c r="E66" s="407" t="s">
        <v>1049</v>
      </c>
      <c r="F66" s="261" t="str">
        <f>TEXT(VLOOKUP(J66,'[4]1'!$B$2:$D$37,2,0),"0000")</f>
        <v>0005</v>
      </c>
      <c r="G66" s="261" t="str">
        <f t="shared" si="15"/>
        <v>0009</v>
      </c>
      <c r="H66" s="408">
        <f t="shared" si="16"/>
        <v>8</v>
      </c>
      <c r="I66" s="407" t="s">
        <v>1049</v>
      </c>
      <c r="J66" s="258" t="s">
        <v>306</v>
      </c>
      <c r="K66" s="258" t="s">
        <v>2776</v>
      </c>
      <c r="L66" s="258" t="s">
        <v>2548</v>
      </c>
      <c r="M66" s="409">
        <v>22950000</v>
      </c>
      <c r="N66" s="258">
        <v>2497</v>
      </c>
      <c r="O66" s="258" t="s">
        <v>78</v>
      </c>
      <c r="P66" s="258" t="s">
        <v>88</v>
      </c>
      <c r="Q66" s="258" t="s">
        <v>72</v>
      </c>
      <c r="R66" s="258">
        <v>4</v>
      </c>
      <c r="S66" s="410">
        <v>9</v>
      </c>
      <c r="T66" s="261">
        <v>6</v>
      </c>
      <c r="U66" s="261">
        <v>6</v>
      </c>
      <c r="V66" s="258" t="s">
        <v>71</v>
      </c>
      <c r="W66" s="261" t="str">
        <f t="shared" si="18"/>
        <v>현대자동차그랜드 스타렉스 밴디젤 밴 2WD 3인승 스마트 A/T22950000</v>
      </c>
      <c r="X66" s="411">
        <f t="shared" si="19"/>
        <v>3840</v>
      </c>
      <c r="Y66" s="261">
        <v>6</v>
      </c>
      <c r="Z66" s="261">
        <v>6</v>
      </c>
      <c r="AA66" s="407" t="s">
        <v>1049</v>
      </c>
      <c r="AB66" s="258" t="s">
        <v>73</v>
      </c>
      <c r="AC66" s="258"/>
      <c r="AD66" s="258" t="s">
        <v>2155</v>
      </c>
      <c r="AE66" s="258" t="s">
        <v>2149</v>
      </c>
      <c r="AF66" s="259"/>
      <c r="AG66" s="260"/>
      <c r="AH66" s="259"/>
      <c r="AI66" s="259"/>
      <c r="AJ66" s="260"/>
      <c r="AK66" s="259">
        <v>26</v>
      </c>
      <c r="AL66" s="259"/>
      <c r="AM66" s="259" t="s">
        <v>3244</v>
      </c>
      <c r="AN66" s="449"/>
      <c r="AO66" s="449"/>
      <c r="AP66" s="449"/>
      <c r="AQ66" s="392" t="str">
        <f>IFERROR(VLOOKUP(BG66,#REF!,1,0),"")</f>
        <v/>
      </c>
      <c r="AS66" s="259" t="s">
        <v>3244</v>
      </c>
      <c r="BD66" s="202" t="str">
        <f t="shared" si="11"/>
        <v>그랜드 스타렉스 밴디젤 밴 2WD 3인승 스마트 A/T</v>
      </c>
      <c r="BE66" s="261" t="str">
        <f t="shared" si="17"/>
        <v>0009</v>
      </c>
      <c r="BF66" s="407" t="s">
        <v>1049</v>
      </c>
      <c r="BG66" s="202" t="str">
        <f t="shared" si="12"/>
        <v>0009-0065</v>
      </c>
    </row>
    <row r="67" spans="1:59">
      <c r="A67" s="405">
        <v>3841</v>
      </c>
      <c r="B67" s="406">
        <v>3841</v>
      </c>
      <c r="C67" s="261" t="str">
        <f t="shared" si="13"/>
        <v>0005-0009</v>
      </c>
      <c r="D67" s="261" t="str">
        <f t="shared" si="14"/>
        <v>0005-0009-0009</v>
      </c>
      <c r="E67" s="407" t="s">
        <v>1048</v>
      </c>
      <c r="F67" s="261" t="str">
        <f>TEXT(VLOOKUP(J67,'[4]1'!$B$2:$D$37,2,0),"0000")</f>
        <v>0005</v>
      </c>
      <c r="G67" s="261" t="str">
        <f t="shared" si="15"/>
        <v>0009</v>
      </c>
      <c r="H67" s="408">
        <f t="shared" si="16"/>
        <v>9</v>
      </c>
      <c r="I67" s="407" t="s">
        <v>1048</v>
      </c>
      <c r="J67" s="258" t="s">
        <v>306</v>
      </c>
      <c r="K67" s="258" t="s">
        <v>2776</v>
      </c>
      <c r="L67" s="258" t="s">
        <v>2549</v>
      </c>
      <c r="M67" s="409">
        <v>20600000</v>
      </c>
      <c r="N67" s="258">
        <v>2497</v>
      </c>
      <c r="O67" s="258" t="s">
        <v>78</v>
      </c>
      <c r="P67" s="258" t="s">
        <v>88</v>
      </c>
      <c r="Q67" s="258" t="s">
        <v>90</v>
      </c>
      <c r="R67" s="258">
        <v>3</v>
      </c>
      <c r="S67" s="410">
        <v>9</v>
      </c>
      <c r="T67" s="261">
        <v>6</v>
      </c>
      <c r="U67" s="261">
        <v>6</v>
      </c>
      <c r="V67" s="258" t="s">
        <v>17442</v>
      </c>
      <c r="W67" s="261" t="str">
        <f t="shared" si="18"/>
        <v>현대자동차그랜드 스타렉스 밴디젤 밴 2WD 3인승 기본형 M/T20600000</v>
      </c>
      <c r="X67" s="411">
        <f t="shared" si="19"/>
        <v>3841</v>
      </c>
      <c r="Y67" s="261">
        <v>6</v>
      </c>
      <c r="Z67" s="261">
        <v>6</v>
      </c>
      <c r="AA67" s="407" t="s">
        <v>1048</v>
      </c>
      <c r="AB67" s="258" t="e">
        <v>#N/A</v>
      </c>
      <c r="AC67" s="258"/>
      <c r="AD67" s="258" t="s">
        <v>2155</v>
      </c>
      <c r="AE67" s="258" t="s">
        <v>2149</v>
      </c>
      <c r="AF67" s="259"/>
      <c r="AG67" s="260"/>
      <c r="AH67" s="259"/>
      <c r="AI67" s="259"/>
      <c r="AJ67" s="260"/>
      <c r="AK67" s="259">
        <v>26</v>
      </c>
      <c r="AL67" s="259"/>
      <c r="AM67" s="259" t="s">
        <v>3244</v>
      </c>
      <c r="AN67" s="449"/>
      <c r="AO67" s="449"/>
      <c r="AP67" s="449"/>
      <c r="AQ67" s="392" t="str">
        <f>IFERROR(VLOOKUP(BG67,#REF!,1,0),"")</f>
        <v/>
      </c>
      <c r="AS67" s="259" t="s">
        <v>3244</v>
      </c>
      <c r="BD67" s="202" t="str">
        <f t="shared" si="11"/>
        <v>그랜드 스타렉스 밴디젤 밴 2WD 3인승 기본형 M/T</v>
      </c>
      <c r="BE67" s="261" t="str">
        <f t="shared" si="17"/>
        <v>0009</v>
      </c>
      <c r="BF67" s="407" t="s">
        <v>1048</v>
      </c>
      <c r="BG67" s="202" t="str">
        <f t="shared" si="12"/>
        <v>0009-0066</v>
      </c>
    </row>
    <row r="68" spans="1:59">
      <c r="A68" s="405">
        <v>3842</v>
      </c>
      <c r="B68" s="406">
        <v>3842</v>
      </c>
      <c r="C68" s="261" t="str">
        <f t="shared" si="13"/>
        <v>0005-0009</v>
      </c>
      <c r="D68" s="261" t="str">
        <f t="shared" si="14"/>
        <v>0005-0009-0010</v>
      </c>
      <c r="E68" s="407" t="s">
        <v>1047</v>
      </c>
      <c r="F68" s="261" t="str">
        <f>TEXT(VLOOKUP(J68,'[4]1'!$B$2:$D$37,2,0),"0000")</f>
        <v>0005</v>
      </c>
      <c r="G68" s="261" t="str">
        <f t="shared" si="15"/>
        <v>0009</v>
      </c>
      <c r="H68" s="408">
        <f t="shared" si="16"/>
        <v>10</v>
      </c>
      <c r="I68" s="407" t="s">
        <v>1047</v>
      </c>
      <c r="J68" s="258" t="s">
        <v>306</v>
      </c>
      <c r="K68" s="258" t="s">
        <v>2776</v>
      </c>
      <c r="L68" s="258" t="s">
        <v>2550</v>
      </c>
      <c r="M68" s="409">
        <v>22450000</v>
      </c>
      <c r="N68" s="258">
        <v>2497</v>
      </c>
      <c r="O68" s="258" t="s">
        <v>78</v>
      </c>
      <c r="P68" s="258" t="s">
        <v>88</v>
      </c>
      <c r="Q68" s="258" t="s">
        <v>72</v>
      </c>
      <c r="R68" s="258">
        <v>3</v>
      </c>
      <c r="S68" s="410">
        <v>9</v>
      </c>
      <c r="T68" s="261">
        <v>6</v>
      </c>
      <c r="U68" s="261">
        <v>6</v>
      </c>
      <c r="V68" s="258" t="s">
        <v>17442</v>
      </c>
      <c r="W68" s="261" t="str">
        <f t="shared" si="18"/>
        <v>현대자동차그랜드 스타렉스 밴디젤 밴 2WD 3인승 기본형 A/T22450000</v>
      </c>
      <c r="X68" s="411">
        <f t="shared" si="19"/>
        <v>3842</v>
      </c>
      <c r="Y68" s="261">
        <v>6</v>
      </c>
      <c r="Z68" s="261">
        <v>6</v>
      </c>
      <c r="AA68" s="407" t="s">
        <v>1047</v>
      </c>
      <c r="AB68" s="258" t="e">
        <v>#N/A</v>
      </c>
      <c r="AC68" s="258"/>
      <c r="AD68" s="258" t="s">
        <v>2155</v>
      </c>
      <c r="AE68" s="258" t="s">
        <v>2149</v>
      </c>
      <c r="AF68" s="259"/>
      <c r="AG68" s="260"/>
      <c r="AH68" s="259"/>
      <c r="AI68" s="259"/>
      <c r="AJ68" s="260"/>
      <c r="AK68" s="259">
        <v>26</v>
      </c>
      <c r="AL68" s="259"/>
      <c r="AM68" s="259" t="s">
        <v>3244</v>
      </c>
      <c r="AN68" s="449"/>
      <c r="AO68" s="449"/>
      <c r="AP68" s="449"/>
      <c r="AQ68" s="392" t="str">
        <f>IFERROR(VLOOKUP(BG68,#REF!,1,0),"")</f>
        <v/>
      </c>
      <c r="AS68" s="259" t="s">
        <v>3244</v>
      </c>
      <c r="BD68" s="202" t="str">
        <f t="shared" si="11"/>
        <v>그랜드 스타렉스 밴디젤 밴 2WD 3인승 기본형 A/T</v>
      </c>
      <c r="BE68" s="261" t="str">
        <f t="shared" si="17"/>
        <v>0009</v>
      </c>
      <c r="BF68" s="407" t="s">
        <v>1047</v>
      </c>
      <c r="BG68" s="202" t="str">
        <f t="shared" si="12"/>
        <v>0009-0067</v>
      </c>
    </row>
    <row r="69" spans="1:59">
      <c r="A69" s="405">
        <v>3843</v>
      </c>
      <c r="B69" s="406">
        <v>3843</v>
      </c>
      <c r="C69" s="261" t="str">
        <f t="shared" si="13"/>
        <v>0005-0009</v>
      </c>
      <c r="D69" s="261" t="str">
        <f t="shared" si="14"/>
        <v>0005-0009-0011</v>
      </c>
      <c r="E69" s="407" t="s">
        <v>1046</v>
      </c>
      <c r="F69" s="261" t="str">
        <f>TEXT(VLOOKUP(J69,'[4]1'!$B$2:$D$37,2,0),"0000")</f>
        <v>0005</v>
      </c>
      <c r="G69" s="261" t="str">
        <f t="shared" si="15"/>
        <v>0009</v>
      </c>
      <c r="H69" s="408">
        <f t="shared" si="16"/>
        <v>11</v>
      </c>
      <c r="I69" s="407" t="s">
        <v>1046</v>
      </c>
      <c r="J69" s="258" t="s">
        <v>306</v>
      </c>
      <c r="K69" s="258" t="s">
        <v>2776</v>
      </c>
      <c r="L69" s="258" t="s">
        <v>2551</v>
      </c>
      <c r="M69" s="409">
        <v>22900000</v>
      </c>
      <c r="N69" s="258">
        <v>2497</v>
      </c>
      <c r="O69" s="258" t="s">
        <v>78</v>
      </c>
      <c r="P69" s="258" t="s">
        <v>88</v>
      </c>
      <c r="Q69" s="258" t="s">
        <v>72</v>
      </c>
      <c r="R69" s="258">
        <v>5</v>
      </c>
      <c r="S69" s="410">
        <v>9</v>
      </c>
      <c r="T69" s="261">
        <v>6</v>
      </c>
      <c r="U69" s="261">
        <v>6</v>
      </c>
      <c r="V69" s="258" t="s">
        <v>17442</v>
      </c>
      <c r="W69" s="261" t="str">
        <f t="shared" si="18"/>
        <v>현대자동차그랜드 스타렉스 밴디젤 밴 2WD 5인승 기본형 A/T22900000</v>
      </c>
      <c r="X69" s="411">
        <f t="shared" si="19"/>
        <v>3843</v>
      </c>
      <c r="Y69" s="261">
        <v>6</v>
      </c>
      <c r="Z69" s="261">
        <v>6</v>
      </c>
      <c r="AA69" s="407" t="s">
        <v>1046</v>
      </c>
      <c r="AB69" s="258" t="e">
        <v>#N/A</v>
      </c>
      <c r="AC69" s="258"/>
      <c r="AD69" s="258" t="s">
        <v>2155</v>
      </c>
      <c r="AE69" s="258" t="s">
        <v>2149</v>
      </c>
      <c r="AF69" s="259"/>
      <c r="AG69" s="260"/>
      <c r="AH69" s="259"/>
      <c r="AI69" s="259"/>
      <c r="AJ69" s="260"/>
      <c r="AK69" s="259">
        <v>26</v>
      </c>
      <c r="AL69" s="259"/>
      <c r="AM69" s="259" t="s">
        <v>3244</v>
      </c>
      <c r="AN69" s="449"/>
      <c r="AO69" s="449"/>
      <c r="AP69" s="449"/>
      <c r="AQ69" s="392" t="str">
        <f>IFERROR(VLOOKUP(BG69,#REF!,1,0),"")</f>
        <v/>
      </c>
      <c r="AS69" s="259" t="s">
        <v>3244</v>
      </c>
      <c r="BD69" s="202" t="str">
        <f t="shared" ref="BD69:BD132" si="20">K69&amp;L69</f>
        <v>그랜드 스타렉스 밴디젤 밴 2WD 5인승 기본형 A/T</v>
      </c>
      <c r="BE69" s="261" t="str">
        <f t="shared" si="17"/>
        <v>0009</v>
      </c>
      <c r="BF69" s="407" t="s">
        <v>1046</v>
      </c>
      <c r="BG69" s="202" t="str">
        <f t="shared" ref="BG69:BG132" si="21">BE69&amp;"-"&amp;BF69</f>
        <v>0009-0068</v>
      </c>
    </row>
    <row r="70" spans="1:59">
      <c r="A70" s="405">
        <v>3844</v>
      </c>
      <c r="B70" s="406">
        <v>3844</v>
      </c>
      <c r="C70" s="261" t="str">
        <f t="shared" ref="C70:C133" si="22">TEXT(F70,"0000")&amp;"-"&amp;TEXT(G70,"0000")</f>
        <v>0005-0009</v>
      </c>
      <c r="D70" s="261" t="str">
        <f t="shared" ref="D70:D133" si="23">TEXT(F70,"0000")&amp;"-"&amp;TEXT(G70,"0000")&amp;"-"&amp;TEXT(H70,"0000")</f>
        <v>0005-0009-0012</v>
      </c>
      <c r="E70" s="407" t="s">
        <v>1045</v>
      </c>
      <c r="F70" s="261" t="str">
        <f>TEXT(VLOOKUP(J70,'[4]1'!$B$2:$D$37,2,0),"0000")</f>
        <v>0005</v>
      </c>
      <c r="G70" s="261" t="str">
        <f t="shared" ref="G70:G133" si="24">IF(K70=K69,TEXT(G69,"0000"),TEXT(G69+1,"0000"))</f>
        <v>0009</v>
      </c>
      <c r="H70" s="408">
        <f t="shared" ref="H70:H133" si="25">IF(F70&amp;G70=F69&amp;G69,H69+1,1)</f>
        <v>12</v>
      </c>
      <c r="I70" s="407" t="s">
        <v>1045</v>
      </c>
      <c r="J70" s="258" t="s">
        <v>306</v>
      </c>
      <c r="K70" s="258" t="s">
        <v>2776</v>
      </c>
      <c r="L70" s="258" t="s">
        <v>2552</v>
      </c>
      <c r="M70" s="409">
        <v>22030000</v>
      </c>
      <c r="N70" s="258">
        <v>2497</v>
      </c>
      <c r="O70" s="258" t="s">
        <v>78</v>
      </c>
      <c r="P70" s="258" t="s">
        <v>88</v>
      </c>
      <c r="Q70" s="258" t="s">
        <v>90</v>
      </c>
      <c r="R70" s="258">
        <v>3</v>
      </c>
      <c r="S70" s="410">
        <v>9</v>
      </c>
      <c r="T70" s="261">
        <v>6</v>
      </c>
      <c r="U70" s="261">
        <v>6</v>
      </c>
      <c r="V70" s="258" t="s">
        <v>71</v>
      </c>
      <c r="W70" s="261" t="str">
        <f t="shared" si="18"/>
        <v>현대자동차그랜드 스타렉스 밴디젤 밴 2WD 3인승 모던 M/T22030000</v>
      </c>
      <c r="X70" s="411">
        <f t="shared" si="19"/>
        <v>3844</v>
      </c>
      <c r="Y70" s="261">
        <v>6</v>
      </c>
      <c r="Z70" s="261">
        <v>6</v>
      </c>
      <c r="AA70" s="407" t="s">
        <v>1045</v>
      </c>
      <c r="AB70" s="258" t="s">
        <v>88</v>
      </c>
      <c r="AC70" s="258"/>
      <c r="AD70" s="258" t="s">
        <v>2155</v>
      </c>
      <c r="AE70" s="258" t="s">
        <v>2149</v>
      </c>
      <c r="AF70" s="259"/>
      <c r="AG70" s="260"/>
      <c r="AH70" s="259"/>
      <c r="AI70" s="259"/>
      <c r="AJ70" s="260"/>
      <c r="AK70" s="259">
        <v>26</v>
      </c>
      <c r="AL70" s="259"/>
      <c r="AM70" s="259" t="s">
        <v>3244</v>
      </c>
      <c r="AN70" s="449"/>
      <c r="AO70" s="449"/>
      <c r="AP70" s="449"/>
      <c r="AQ70" s="392" t="str">
        <f>IFERROR(VLOOKUP(BG70,#REF!,1,0),"")</f>
        <v/>
      </c>
      <c r="AS70" s="259" t="s">
        <v>3244</v>
      </c>
      <c r="BD70" s="202" t="str">
        <f t="shared" si="20"/>
        <v>그랜드 스타렉스 밴디젤 밴 2WD 3인승 모던 M/T</v>
      </c>
      <c r="BE70" s="261" t="str">
        <f t="shared" ref="BE70:BE133" si="26">IF(K69=K70,TEXT(G69,"0000"),TEXT(G69+1,"0000"))</f>
        <v>0009</v>
      </c>
      <c r="BF70" s="407" t="s">
        <v>1045</v>
      </c>
      <c r="BG70" s="202" t="str">
        <f t="shared" si="21"/>
        <v>0009-0069</v>
      </c>
    </row>
    <row r="71" spans="1:59">
      <c r="A71" s="405">
        <v>3845</v>
      </c>
      <c r="B71" s="406">
        <v>3845</v>
      </c>
      <c r="C71" s="261" t="str">
        <f t="shared" si="22"/>
        <v>0005-0010</v>
      </c>
      <c r="D71" s="261" t="str">
        <f t="shared" si="23"/>
        <v>0005-0010-0001</v>
      </c>
      <c r="E71" s="407" t="s">
        <v>1044</v>
      </c>
      <c r="F71" s="261" t="str">
        <f>TEXT(VLOOKUP(J71,'[4]1'!$B$2:$D$37,2,0),"0000")</f>
        <v>0005</v>
      </c>
      <c r="G71" s="261" t="str">
        <f t="shared" si="24"/>
        <v>0010</v>
      </c>
      <c r="H71" s="408">
        <f t="shared" si="25"/>
        <v>1</v>
      </c>
      <c r="I71" s="407" t="s">
        <v>1044</v>
      </c>
      <c r="J71" s="258" t="s">
        <v>306</v>
      </c>
      <c r="K71" s="258" t="s">
        <v>2777</v>
      </c>
      <c r="L71" s="258" t="s">
        <v>2553</v>
      </c>
      <c r="M71" s="409">
        <v>52080000</v>
      </c>
      <c r="N71" s="258">
        <v>2497</v>
      </c>
      <c r="O71" s="258" t="s">
        <v>78</v>
      </c>
      <c r="P71" s="258" t="s">
        <v>88</v>
      </c>
      <c r="Q71" s="258" t="s">
        <v>72</v>
      </c>
      <c r="R71" s="258">
        <v>5</v>
      </c>
      <c r="S71" s="410">
        <v>15</v>
      </c>
      <c r="T71" s="261">
        <v>6</v>
      </c>
      <c r="U71" s="261">
        <v>6</v>
      </c>
      <c r="V71" s="258" t="s">
        <v>71</v>
      </c>
      <c r="W71" s="261" t="str">
        <f t="shared" ref="W71:W134" si="27">J71&amp;K71&amp;L71&amp;M71</f>
        <v>현대자동차그랜드 스타렉스 특장캠핑카 4인승 2WD 모던스페셜52080000</v>
      </c>
      <c r="X71" s="411">
        <f t="shared" ref="X71:X134" si="28">B71</f>
        <v>3845</v>
      </c>
      <c r="Y71" s="261">
        <v>6</v>
      </c>
      <c r="Z71" s="261">
        <v>6</v>
      </c>
      <c r="AA71" s="407" t="s">
        <v>1044</v>
      </c>
      <c r="AB71" s="258" t="s">
        <v>73</v>
      </c>
      <c r="AC71" s="258"/>
      <c r="AD71" s="258" t="s">
        <v>2154</v>
      </c>
      <c r="AE71" s="258" t="s">
        <v>2149</v>
      </c>
      <c r="AF71" s="259"/>
      <c r="AG71" s="260"/>
      <c r="AH71" s="259"/>
      <c r="AI71" s="259"/>
      <c r="AJ71" s="260"/>
      <c r="AK71" s="259">
        <v>26</v>
      </c>
      <c r="AL71" s="259"/>
      <c r="AM71" s="259" t="s">
        <v>3257</v>
      </c>
      <c r="AN71" s="449"/>
      <c r="AO71" s="449"/>
      <c r="AP71" s="449"/>
      <c r="AQ71" s="392" t="str">
        <f>IFERROR(VLOOKUP(BG71,#REF!,1,0),"")</f>
        <v/>
      </c>
      <c r="AS71" s="259" t="s">
        <v>3255</v>
      </c>
      <c r="BD71" s="202" t="str">
        <f t="shared" si="20"/>
        <v>그랜드 스타렉스 특장캠핑카 4인승 2WD 모던스페셜</v>
      </c>
      <c r="BE71" s="261" t="str">
        <f t="shared" si="26"/>
        <v>0010</v>
      </c>
      <c r="BF71" s="407" t="s">
        <v>1044</v>
      </c>
      <c r="BG71" s="202" t="str">
        <f t="shared" si="21"/>
        <v>0010-0070</v>
      </c>
    </row>
    <row r="72" spans="1:59">
      <c r="A72" s="405">
        <v>3846</v>
      </c>
      <c r="B72" s="406">
        <v>3846</v>
      </c>
      <c r="C72" s="261" t="str">
        <f t="shared" si="22"/>
        <v>0005-0010</v>
      </c>
      <c r="D72" s="261" t="str">
        <f t="shared" si="23"/>
        <v>0005-0010-0002</v>
      </c>
      <c r="E72" s="407" t="s">
        <v>1043</v>
      </c>
      <c r="F72" s="261" t="str">
        <f>TEXT(VLOOKUP(J72,'[4]1'!$B$2:$D$37,2,0),"0000")</f>
        <v>0005</v>
      </c>
      <c r="G72" s="261" t="str">
        <f t="shared" si="24"/>
        <v>0010</v>
      </c>
      <c r="H72" s="408">
        <f t="shared" si="25"/>
        <v>2</v>
      </c>
      <c r="I72" s="407" t="s">
        <v>1043</v>
      </c>
      <c r="J72" s="258" t="s">
        <v>306</v>
      </c>
      <c r="K72" s="258" t="s">
        <v>2777</v>
      </c>
      <c r="L72" s="258" t="s">
        <v>2554</v>
      </c>
      <c r="M72" s="409">
        <v>54110000</v>
      </c>
      <c r="N72" s="258">
        <v>2497</v>
      </c>
      <c r="O72" s="258" t="s">
        <v>78</v>
      </c>
      <c r="P72" s="258" t="s">
        <v>88</v>
      </c>
      <c r="Q72" s="258" t="s">
        <v>72</v>
      </c>
      <c r="R72" s="258">
        <v>5</v>
      </c>
      <c r="S72" s="410">
        <v>15</v>
      </c>
      <c r="T72" s="261">
        <v>6</v>
      </c>
      <c r="U72" s="261">
        <v>6</v>
      </c>
      <c r="V72" s="258" t="s">
        <v>71</v>
      </c>
      <c r="W72" s="261" t="str">
        <f t="shared" si="27"/>
        <v>현대자동차그랜드 스타렉스 특장캠핑카 4인승 4WD 모던스페셜54110000</v>
      </c>
      <c r="X72" s="411">
        <f t="shared" si="28"/>
        <v>3846</v>
      </c>
      <c r="Y72" s="261">
        <v>6</v>
      </c>
      <c r="Z72" s="261">
        <v>6</v>
      </c>
      <c r="AA72" s="407" t="s">
        <v>1043</v>
      </c>
      <c r="AB72" s="258" t="s">
        <v>73</v>
      </c>
      <c r="AC72" s="258"/>
      <c r="AD72" s="258" t="s">
        <v>2154</v>
      </c>
      <c r="AE72" s="258" t="s">
        <v>2149</v>
      </c>
      <c r="AF72" s="259"/>
      <c r="AG72" s="260"/>
      <c r="AH72" s="259"/>
      <c r="AI72" s="259"/>
      <c r="AJ72" s="260"/>
      <c r="AK72" s="259">
        <v>26</v>
      </c>
      <c r="AL72" s="259"/>
      <c r="AM72" s="259" t="s">
        <v>3257</v>
      </c>
      <c r="AN72" s="449"/>
      <c r="AO72" s="449"/>
      <c r="AP72" s="449"/>
      <c r="AQ72" s="392" t="str">
        <f>IFERROR(VLOOKUP(BG72,#REF!,1,0),"")</f>
        <v/>
      </c>
      <c r="AS72" s="259" t="s">
        <v>3255</v>
      </c>
      <c r="BD72" s="202" t="str">
        <f t="shared" si="20"/>
        <v>그랜드 스타렉스 특장캠핑카 4인승 4WD 모던스페셜</v>
      </c>
      <c r="BE72" s="261" t="str">
        <f t="shared" si="26"/>
        <v>0010</v>
      </c>
      <c r="BF72" s="407" t="s">
        <v>1043</v>
      </c>
      <c r="BG72" s="202" t="str">
        <f t="shared" si="21"/>
        <v>0010-0071</v>
      </c>
    </row>
    <row r="73" spans="1:59">
      <c r="A73" s="405">
        <v>3847</v>
      </c>
      <c r="B73" s="406">
        <v>3847</v>
      </c>
      <c r="C73" s="261" t="str">
        <f t="shared" si="22"/>
        <v>0005-0010</v>
      </c>
      <c r="D73" s="261" t="str">
        <f t="shared" si="23"/>
        <v>0005-0010-0003</v>
      </c>
      <c r="E73" s="407" t="s">
        <v>1042</v>
      </c>
      <c r="F73" s="261" t="str">
        <f>TEXT(VLOOKUP(J73,'[4]1'!$B$2:$D$37,2,0),"0000")</f>
        <v>0005</v>
      </c>
      <c r="G73" s="261" t="str">
        <f t="shared" si="24"/>
        <v>0010</v>
      </c>
      <c r="H73" s="408">
        <f t="shared" si="25"/>
        <v>3</v>
      </c>
      <c r="I73" s="407" t="s">
        <v>1042</v>
      </c>
      <c r="J73" s="258" t="s">
        <v>306</v>
      </c>
      <c r="K73" s="258" t="s">
        <v>2777</v>
      </c>
      <c r="L73" s="258" t="s">
        <v>2555</v>
      </c>
      <c r="M73" s="409">
        <v>28150000</v>
      </c>
      <c r="N73" s="258">
        <v>2497</v>
      </c>
      <c r="O73" s="258" t="s">
        <v>78</v>
      </c>
      <c r="P73" s="258" t="s">
        <v>88</v>
      </c>
      <c r="Q73" s="258" t="s">
        <v>72</v>
      </c>
      <c r="R73" s="258">
        <v>3</v>
      </c>
      <c r="S73" s="410">
        <v>15</v>
      </c>
      <c r="T73" s="261">
        <v>6</v>
      </c>
      <c r="U73" s="261">
        <v>6</v>
      </c>
      <c r="V73" s="258" t="s">
        <v>17442</v>
      </c>
      <c r="W73" s="261" t="str">
        <f t="shared" si="27"/>
        <v>현대자동차그랜드 스타렉스 특장3밴냉동 디럭스 (3인승)28150000</v>
      </c>
      <c r="X73" s="411">
        <f t="shared" si="28"/>
        <v>3847</v>
      </c>
      <c r="Y73" s="261">
        <v>6</v>
      </c>
      <c r="Z73" s="261">
        <v>6</v>
      </c>
      <c r="AA73" s="407" t="s">
        <v>1042</v>
      </c>
      <c r="AB73" s="258" t="e">
        <v>#N/A</v>
      </c>
      <c r="AC73" s="258"/>
      <c r="AD73" s="258" t="s">
        <v>2154</v>
      </c>
      <c r="AE73" s="258" t="s">
        <v>2149</v>
      </c>
      <c r="AF73" s="259"/>
      <c r="AG73" s="260"/>
      <c r="AH73" s="259"/>
      <c r="AI73" s="259"/>
      <c r="AJ73" s="260"/>
      <c r="AK73" s="259">
        <v>26</v>
      </c>
      <c r="AL73" s="259"/>
      <c r="AM73" s="259" t="s">
        <v>93</v>
      </c>
      <c r="AN73" s="449"/>
      <c r="AO73" s="449"/>
      <c r="AP73" s="449"/>
      <c r="AQ73" s="392" t="str">
        <f>IFERROR(VLOOKUP(BG73,#REF!,1,0),"")</f>
        <v/>
      </c>
      <c r="AS73" s="259" t="s">
        <v>3255</v>
      </c>
      <c r="BD73" s="202" t="str">
        <f t="shared" si="20"/>
        <v>그랜드 스타렉스 특장3밴냉동 디럭스 (3인승)</v>
      </c>
      <c r="BE73" s="261" t="str">
        <f t="shared" si="26"/>
        <v>0010</v>
      </c>
      <c r="BF73" s="407" t="s">
        <v>1042</v>
      </c>
      <c r="BG73" s="202" t="str">
        <f t="shared" si="21"/>
        <v>0010-0072</v>
      </c>
    </row>
    <row r="74" spans="1:59">
      <c r="A74" s="405">
        <v>3848</v>
      </c>
      <c r="B74" s="406">
        <v>3848</v>
      </c>
      <c r="C74" s="261" t="str">
        <f t="shared" si="22"/>
        <v>0005-0010</v>
      </c>
      <c r="D74" s="261" t="str">
        <f t="shared" si="23"/>
        <v>0005-0010-0004</v>
      </c>
      <c r="E74" s="407" t="s">
        <v>1041</v>
      </c>
      <c r="F74" s="261" t="str">
        <f>TEXT(VLOOKUP(J74,'[4]1'!$B$2:$D$37,2,0),"0000")</f>
        <v>0005</v>
      </c>
      <c r="G74" s="261" t="str">
        <f t="shared" si="24"/>
        <v>0010</v>
      </c>
      <c r="H74" s="408">
        <f t="shared" si="25"/>
        <v>4</v>
      </c>
      <c r="I74" s="407" t="s">
        <v>1041</v>
      </c>
      <c r="J74" s="258" t="s">
        <v>306</v>
      </c>
      <c r="K74" s="258" t="s">
        <v>2777</v>
      </c>
      <c r="L74" s="258" t="s">
        <v>2556</v>
      </c>
      <c r="M74" s="409">
        <v>40800000</v>
      </c>
      <c r="N74" s="258">
        <v>2497</v>
      </c>
      <c r="O74" s="258" t="s">
        <v>78</v>
      </c>
      <c r="P74" s="258" t="s">
        <v>1451</v>
      </c>
      <c r="Q74" s="258" t="s">
        <v>72</v>
      </c>
      <c r="R74" s="258">
        <v>7</v>
      </c>
      <c r="S74" s="410">
        <v>15</v>
      </c>
      <c r="T74" s="261">
        <v>6</v>
      </c>
      <c r="U74" s="261">
        <v>6</v>
      </c>
      <c r="V74" s="258" t="s">
        <v>17442</v>
      </c>
      <c r="W74" s="261" t="str">
        <f t="shared" si="27"/>
        <v>현대자동차그랜드 스타렉스 특장휠체어리프트 2WD 모던 (7인승)40800000</v>
      </c>
      <c r="X74" s="411">
        <f t="shared" si="28"/>
        <v>3848</v>
      </c>
      <c r="Y74" s="261">
        <v>6</v>
      </c>
      <c r="Z74" s="261">
        <v>6</v>
      </c>
      <c r="AA74" s="407" t="s">
        <v>1041</v>
      </c>
      <c r="AB74" s="258" t="s">
        <v>1451</v>
      </c>
      <c r="AC74" s="258"/>
      <c r="AD74" s="258" t="s">
        <v>2154</v>
      </c>
      <c r="AE74" s="258" t="s">
        <v>2149</v>
      </c>
      <c r="AF74" s="259"/>
      <c r="AG74" s="260"/>
      <c r="AH74" s="259"/>
      <c r="AI74" s="259"/>
      <c r="AJ74" s="260"/>
      <c r="AK74" s="259">
        <v>26</v>
      </c>
      <c r="AL74" s="259"/>
      <c r="AM74" s="259" t="s">
        <v>93</v>
      </c>
      <c r="AN74" s="449"/>
      <c r="AO74" s="449"/>
      <c r="AP74" s="449"/>
      <c r="AQ74" s="392" t="str">
        <f>IFERROR(VLOOKUP(BG74,#REF!,1,0),"")</f>
        <v/>
      </c>
      <c r="AS74" s="259" t="s">
        <v>3255</v>
      </c>
      <c r="BD74" s="202" t="str">
        <f t="shared" si="20"/>
        <v>그랜드 스타렉스 특장휠체어리프트 2WD 모던 (7인승)</v>
      </c>
      <c r="BE74" s="261" t="str">
        <f t="shared" si="26"/>
        <v>0010</v>
      </c>
      <c r="BF74" s="407" t="s">
        <v>1041</v>
      </c>
      <c r="BG74" s="202" t="str">
        <f t="shared" si="21"/>
        <v>0010-0073</v>
      </c>
    </row>
    <row r="75" spans="1:59">
      <c r="A75" s="405">
        <v>3849</v>
      </c>
      <c r="B75" s="406">
        <v>3849</v>
      </c>
      <c r="C75" s="261" t="str">
        <f t="shared" si="22"/>
        <v>0005-0010</v>
      </c>
      <c r="D75" s="261" t="str">
        <f t="shared" si="23"/>
        <v>0005-0010-0005</v>
      </c>
      <c r="E75" s="407" t="s">
        <v>1040</v>
      </c>
      <c r="F75" s="261" t="str">
        <f>TEXT(VLOOKUP(J75,'[4]1'!$B$2:$D$37,2,0),"0000")</f>
        <v>0005</v>
      </c>
      <c r="G75" s="261" t="str">
        <f t="shared" si="24"/>
        <v>0010</v>
      </c>
      <c r="H75" s="408">
        <f t="shared" si="25"/>
        <v>5</v>
      </c>
      <c r="I75" s="407" t="s">
        <v>1040</v>
      </c>
      <c r="J75" s="258" t="s">
        <v>306</v>
      </c>
      <c r="K75" s="258" t="s">
        <v>2777</v>
      </c>
      <c r="L75" s="258" t="s">
        <v>2557</v>
      </c>
      <c r="M75" s="409">
        <v>46950000</v>
      </c>
      <c r="N75" s="258">
        <v>2497</v>
      </c>
      <c r="O75" s="258" t="s">
        <v>78</v>
      </c>
      <c r="P75" s="258" t="s">
        <v>2911</v>
      </c>
      <c r="Q75" s="258" t="s">
        <v>72</v>
      </c>
      <c r="R75" s="258" t="e">
        <v>#N/A</v>
      </c>
      <c r="S75" s="410">
        <v>15</v>
      </c>
      <c r="T75" s="261">
        <v>6</v>
      </c>
      <c r="U75" s="261">
        <v>6</v>
      </c>
      <c r="V75" s="258" t="s">
        <v>17442</v>
      </c>
      <c r="W75" s="261" t="str">
        <f t="shared" si="27"/>
        <v>현대자동차그랜드 스타렉스 특장2.5 디젤 리무진 2WD VIP 패키지46950000</v>
      </c>
      <c r="X75" s="411">
        <f t="shared" si="28"/>
        <v>3849</v>
      </c>
      <c r="Y75" s="261">
        <v>6</v>
      </c>
      <c r="Z75" s="261">
        <v>6</v>
      </c>
      <c r="AA75" s="407" t="s">
        <v>1040</v>
      </c>
      <c r="AB75" s="258" t="e">
        <v>#N/A</v>
      </c>
      <c r="AC75" s="258"/>
      <c r="AD75" s="258" t="s">
        <v>2154</v>
      </c>
      <c r="AE75" s="258" t="s">
        <v>2149</v>
      </c>
      <c r="AF75" s="259"/>
      <c r="AG75" s="260"/>
      <c r="AH75" s="259"/>
      <c r="AI75" s="259"/>
      <c r="AJ75" s="260"/>
      <c r="AK75" s="259">
        <v>26</v>
      </c>
      <c r="AL75" s="259"/>
      <c r="AM75" s="259" t="s">
        <v>3257</v>
      </c>
      <c r="AN75" s="449"/>
      <c r="AO75" s="449"/>
      <c r="AP75" s="449"/>
      <c r="AQ75" s="392" t="str">
        <f>IFERROR(VLOOKUP(BG75,#REF!,1,0),"")</f>
        <v/>
      </c>
      <c r="AS75" s="259" t="s">
        <v>3255</v>
      </c>
      <c r="BD75" s="202" t="str">
        <f t="shared" si="20"/>
        <v>그랜드 스타렉스 특장2.5 디젤 리무진 2WD VIP 패키지</v>
      </c>
      <c r="BE75" s="261" t="str">
        <f t="shared" si="26"/>
        <v>0010</v>
      </c>
      <c r="BF75" s="407" t="s">
        <v>1040</v>
      </c>
      <c r="BG75" s="202" t="str">
        <f t="shared" si="21"/>
        <v>0010-0074</v>
      </c>
    </row>
    <row r="76" spans="1:59">
      <c r="A76" s="405">
        <v>3850</v>
      </c>
      <c r="B76" s="406">
        <v>3850</v>
      </c>
      <c r="C76" s="261" t="str">
        <f t="shared" si="22"/>
        <v>0005-0011</v>
      </c>
      <c r="D76" s="261" t="str">
        <f t="shared" si="23"/>
        <v>0005-0011-0001</v>
      </c>
      <c r="E76" s="407" t="s">
        <v>1039</v>
      </c>
      <c r="F76" s="261" t="str">
        <f>TEXT(VLOOKUP(J76,'[4]1'!$B$2:$D$37,2,0),"0000")</f>
        <v>0005</v>
      </c>
      <c r="G76" s="261" t="str">
        <f t="shared" si="24"/>
        <v>0011</v>
      </c>
      <c r="H76" s="408">
        <f t="shared" si="25"/>
        <v>1</v>
      </c>
      <c r="I76" s="407" t="s">
        <v>1039</v>
      </c>
      <c r="J76" s="258" t="s">
        <v>306</v>
      </c>
      <c r="K76" s="258" t="s">
        <v>3094</v>
      </c>
      <c r="L76" s="258" t="s">
        <v>3095</v>
      </c>
      <c r="M76" s="409">
        <v>27220000</v>
      </c>
      <c r="N76" s="258">
        <v>2199</v>
      </c>
      <c r="O76" s="258" t="s">
        <v>78</v>
      </c>
      <c r="P76" s="258" t="s">
        <v>2911</v>
      </c>
      <c r="Q76" s="258" t="s">
        <v>72</v>
      </c>
      <c r="R76" s="258">
        <v>11</v>
      </c>
      <c r="S76" s="410">
        <v>6</v>
      </c>
      <c r="T76" s="261">
        <v>6</v>
      </c>
      <c r="U76" s="261">
        <v>6</v>
      </c>
      <c r="V76" s="258" t="s">
        <v>3089</v>
      </c>
      <c r="W76" s="261" t="str">
        <f t="shared" si="27"/>
        <v>현대자동차스타리아2.2 디젤 투어러 2WD 11인승 스마트27220000</v>
      </c>
      <c r="X76" s="411">
        <f t="shared" si="28"/>
        <v>3850</v>
      </c>
      <c r="Y76" s="261">
        <v>6</v>
      </c>
      <c r="Z76" s="261">
        <v>6</v>
      </c>
      <c r="AA76" s="407" t="s">
        <v>1039</v>
      </c>
      <c r="AB76" s="258" t="s">
        <v>3105</v>
      </c>
      <c r="AC76" s="258"/>
      <c r="AD76" s="258" t="s">
        <v>2154</v>
      </c>
      <c r="AE76" s="258" t="s">
        <v>2149</v>
      </c>
      <c r="AF76" s="259"/>
      <c r="AG76" s="260"/>
      <c r="AH76" s="259"/>
      <c r="AI76" s="259"/>
      <c r="AJ76" s="260"/>
      <c r="AK76" s="259">
        <v>26</v>
      </c>
      <c r="AL76" s="259"/>
      <c r="AM76" s="259" t="s">
        <v>95</v>
      </c>
      <c r="AN76" s="449"/>
      <c r="AO76" s="449"/>
      <c r="AP76" s="449"/>
      <c r="AQ76" s="392" t="str">
        <f>IFERROR(VLOOKUP(BG76,#REF!,1,0),"")</f>
        <v/>
      </c>
      <c r="AS76" s="259" t="s">
        <v>156</v>
      </c>
      <c r="AT76" s="392" t="s">
        <v>3106</v>
      </c>
      <c r="BD76" s="202" t="str">
        <f t="shared" si="20"/>
        <v>스타리아2.2 디젤 투어러 2WD 11인승 스마트</v>
      </c>
      <c r="BE76" s="261" t="str">
        <f t="shared" si="26"/>
        <v>0011</v>
      </c>
      <c r="BF76" s="407" t="s">
        <v>1039</v>
      </c>
      <c r="BG76" s="202" t="str">
        <f t="shared" si="21"/>
        <v>0011-0075</v>
      </c>
    </row>
    <row r="77" spans="1:59">
      <c r="A77" s="405">
        <v>3851</v>
      </c>
      <c r="B77" s="406">
        <v>3851</v>
      </c>
      <c r="C77" s="261" t="str">
        <f t="shared" si="22"/>
        <v>0005-0011</v>
      </c>
      <c r="D77" s="261" t="str">
        <f t="shared" si="23"/>
        <v>0005-0011-0002</v>
      </c>
      <c r="E77" s="407" t="s">
        <v>1038</v>
      </c>
      <c r="F77" s="261" t="str">
        <f>TEXT(VLOOKUP(J77,'[4]1'!$B$2:$D$37,2,0),"0000")</f>
        <v>0005</v>
      </c>
      <c r="G77" s="261" t="str">
        <f t="shared" si="24"/>
        <v>0011</v>
      </c>
      <c r="H77" s="408">
        <f t="shared" si="25"/>
        <v>2</v>
      </c>
      <c r="I77" s="407" t="s">
        <v>1038</v>
      </c>
      <c r="J77" s="258" t="s">
        <v>306</v>
      </c>
      <c r="K77" s="258" t="s">
        <v>3094</v>
      </c>
      <c r="L77" s="258" t="s">
        <v>3096</v>
      </c>
      <c r="M77" s="409">
        <v>30840000</v>
      </c>
      <c r="N77" s="258">
        <v>2199</v>
      </c>
      <c r="O77" s="258" t="s">
        <v>78</v>
      </c>
      <c r="P77" s="258" t="s">
        <v>2911</v>
      </c>
      <c r="Q77" s="258" t="s">
        <v>72</v>
      </c>
      <c r="R77" s="258">
        <v>11</v>
      </c>
      <c r="S77" s="410">
        <v>6</v>
      </c>
      <c r="T77" s="261">
        <v>6</v>
      </c>
      <c r="U77" s="261">
        <v>6</v>
      </c>
      <c r="V77" s="258" t="s">
        <v>3089</v>
      </c>
      <c r="W77" s="261" t="str">
        <f t="shared" si="27"/>
        <v>현대자동차스타리아2.2 디젤 투어러 2WD 11인승 모던30840000</v>
      </c>
      <c r="X77" s="411">
        <f t="shared" si="28"/>
        <v>3851</v>
      </c>
      <c r="Y77" s="261">
        <v>6</v>
      </c>
      <c r="Z77" s="261">
        <v>6</v>
      </c>
      <c r="AA77" s="407" t="s">
        <v>1038</v>
      </c>
      <c r="AB77" s="258" t="s">
        <v>3105</v>
      </c>
      <c r="AC77" s="258"/>
      <c r="AD77" s="258" t="s">
        <v>2154</v>
      </c>
      <c r="AE77" s="258" t="s">
        <v>2149</v>
      </c>
      <c r="AF77" s="259"/>
      <c r="AG77" s="260"/>
      <c r="AH77" s="259"/>
      <c r="AI77" s="259"/>
      <c r="AJ77" s="260"/>
      <c r="AK77" s="259">
        <v>26</v>
      </c>
      <c r="AL77" s="259"/>
      <c r="AM77" s="259" t="s">
        <v>95</v>
      </c>
      <c r="AN77" s="449"/>
      <c r="AO77" s="449"/>
      <c r="AP77" s="449"/>
      <c r="AQ77" s="392" t="str">
        <f>IFERROR(VLOOKUP(BG77,#REF!,1,0),"")</f>
        <v/>
      </c>
      <c r="AS77" s="259" t="s">
        <v>156</v>
      </c>
      <c r="AT77" s="392" t="s">
        <v>3106</v>
      </c>
      <c r="BD77" s="202" t="str">
        <f t="shared" si="20"/>
        <v>스타리아2.2 디젤 투어러 2WD 11인승 모던</v>
      </c>
      <c r="BE77" s="261" t="str">
        <f t="shared" si="26"/>
        <v>0011</v>
      </c>
      <c r="BF77" s="407" t="s">
        <v>1038</v>
      </c>
      <c r="BG77" s="202" t="str">
        <f t="shared" si="21"/>
        <v>0011-0076</v>
      </c>
    </row>
    <row r="78" spans="1:59">
      <c r="A78" s="405">
        <v>3852</v>
      </c>
      <c r="B78" s="406">
        <v>3852</v>
      </c>
      <c r="C78" s="261" t="str">
        <f t="shared" si="22"/>
        <v>0005-0011</v>
      </c>
      <c r="D78" s="261" t="str">
        <f t="shared" si="23"/>
        <v>0005-0011-0003</v>
      </c>
      <c r="E78" s="407" t="s">
        <v>1037</v>
      </c>
      <c r="F78" s="261" t="str">
        <f>TEXT(VLOOKUP(J78,'[4]1'!$B$2:$D$37,2,0),"0000")</f>
        <v>0005</v>
      </c>
      <c r="G78" s="261" t="str">
        <f t="shared" si="24"/>
        <v>0011</v>
      </c>
      <c r="H78" s="408">
        <f t="shared" si="25"/>
        <v>3</v>
      </c>
      <c r="I78" s="407" t="s">
        <v>1037</v>
      </c>
      <c r="J78" s="258" t="s">
        <v>306</v>
      </c>
      <c r="K78" s="258" t="s">
        <v>3094</v>
      </c>
      <c r="L78" s="258" t="s">
        <v>3097</v>
      </c>
      <c r="M78" s="409">
        <v>30840000</v>
      </c>
      <c r="N78" s="258">
        <v>2199</v>
      </c>
      <c r="O78" s="258" t="s">
        <v>78</v>
      </c>
      <c r="P78" s="258" t="s">
        <v>2911</v>
      </c>
      <c r="Q78" s="258" t="s">
        <v>72</v>
      </c>
      <c r="R78" s="258">
        <v>9</v>
      </c>
      <c r="S78" s="410">
        <v>6</v>
      </c>
      <c r="T78" s="261">
        <v>6</v>
      </c>
      <c r="U78" s="261">
        <v>6</v>
      </c>
      <c r="V78" s="258" t="s">
        <v>3089</v>
      </c>
      <c r="W78" s="261" t="str">
        <f t="shared" si="27"/>
        <v>현대자동차스타리아2.2 디젤 투어러 2WD 9인승 모던30840000</v>
      </c>
      <c r="X78" s="411">
        <f t="shared" si="28"/>
        <v>3852</v>
      </c>
      <c r="Y78" s="261">
        <v>6</v>
      </c>
      <c r="Z78" s="261">
        <v>6</v>
      </c>
      <c r="AA78" s="407" t="s">
        <v>1037</v>
      </c>
      <c r="AB78" s="258" t="s">
        <v>3105</v>
      </c>
      <c r="AC78" s="258"/>
      <c r="AD78" s="258" t="s">
        <v>2154</v>
      </c>
      <c r="AE78" s="258" t="s">
        <v>2149</v>
      </c>
      <c r="AF78" s="259"/>
      <c r="AG78" s="260"/>
      <c r="AH78" s="259"/>
      <c r="AI78" s="259"/>
      <c r="AJ78" s="260"/>
      <c r="AK78" s="259">
        <v>26</v>
      </c>
      <c r="AL78" s="259"/>
      <c r="AM78" s="259" t="s">
        <v>95</v>
      </c>
      <c r="AN78" s="449"/>
      <c r="AO78" s="449"/>
      <c r="AP78" s="449"/>
      <c r="AQ78" s="392" t="str">
        <f>IFERROR(VLOOKUP(BG78,#REF!,1,0),"")</f>
        <v/>
      </c>
      <c r="AS78" s="259" t="s">
        <v>156</v>
      </c>
      <c r="AT78" s="392" t="s">
        <v>3106</v>
      </c>
      <c r="BD78" s="202" t="str">
        <f t="shared" si="20"/>
        <v>스타리아2.2 디젤 투어러 2WD 9인승 모던</v>
      </c>
      <c r="BE78" s="261" t="str">
        <f t="shared" si="26"/>
        <v>0011</v>
      </c>
      <c r="BF78" s="407" t="s">
        <v>1037</v>
      </c>
      <c r="BG78" s="202" t="str">
        <f t="shared" si="21"/>
        <v>0011-0077</v>
      </c>
    </row>
    <row r="79" spans="1:59">
      <c r="A79" s="405">
        <v>3853</v>
      </c>
      <c r="B79" s="406">
        <v>3853</v>
      </c>
      <c r="C79" s="261" t="str">
        <f t="shared" si="22"/>
        <v>0005-0011</v>
      </c>
      <c r="D79" s="261" t="str">
        <f t="shared" si="23"/>
        <v>0005-0011-0004</v>
      </c>
      <c r="E79" s="407" t="s">
        <v>1036</v>
      </c>
      <c r="F79" s="261" t="str">
        <f>TEXT(VLOOKUP(J79,'[4]1'!$B$2:$D$37,2,0),"0000")</f>
        <v>0005</v>
      </c>
      <c r="G79" s="261" t="str">
        <f t="shared" si="24"/>
        <v>0011</v>
      </c>
      <c r="H79" s="408">
        <f t="shared" si="25"/>
        <v>4</v>
      </c>
      <c r="I79" s="407" t="s">
        <v>1036</v>
      </c>
      <c r="J79" s="258" t="s">
        <v>306</v>
      </c>
      <c r="K79" s="258" t="s">
        <v>3094</v>
      </c>
      <c r="L79" s="258" t="s">
        <v>3098</v>
      </c>
      <c r="M79" s="409">
        <v>36610000</v>
      </c>
      <c r="N79" s="258">
        <v>2199</v>
      </c>
      <c r="O79" s="258" t="s">
        <v>78</v>
      </c>
      <c r="P79" s="258" t="s">
        <v>2911</v>
      </c>
      <c r="Q79" s="258" t="s">
        <v>72</v>
      </c>
      <c r="R79" s="258">
        <v>9</v>
      </c>
      <c r="S79" s="410">
        <v>8</v>
      </c>
      <c r="T79" s="261">
        <v>6</v>
      </c>
      <c r="U79" s="261">
        <v>6</v>
      </c>
      <c r="V79" s="258" t="s">
        <v>3089</v>
      </c>
      <c r="W79" s="261" t="str">
        <f t="shared" si="27"/>
        <v>현대자동차스타리아2.2 디젤 라운지  2WD 9인승 프레스티지36610000</v>
      </c>
      <c r="X79" s="411">
        <f t="shared" si="28"/>
        <v>3853</v>
      </c>
      <c r="Y79" s="261">
        <v>6</v>
      </c>
      <c r="Z79" s="261">
        <v>6</v>
      </c>
      <c r="AA79" s="407" t="s">
        <v>1036</v>
      </c>
      <c r="AB79" s="258" t="s">
        <v>3105</v>
      </c>
      <c r="AC79" s="258"/>
      <c r="AD79" s="258" t="s">
        <v>2154</v>
      </c>
      <c r="AE79" s="258" t="s">
        <v>2149</v>
      </c>
      <c r="AF79" s="259"/>
      <c r="AG79" s="260"/>
      <c r="AH79" s="259"/>
      <c r="AI79" s="259"/>
      <c r="AJ79" s="260"/>
      <c r="AK79" s="259">
        <v>26</v>
      </c>
      <c r="AL79" s="259"/>
      <c r="AM79" s="259" t="s">
        <v>3251</v>
      </c>
      <c r="AN79" s="449"/>
      <c r="AO79" s="449"/>
      <c r="AP79" s="449"/>
      <c r="AQ79" s="392" t="str">
        <f>IFERROR(VLOOKUP(BG79,#REF!,1,0),"")</f>
        <v/>
      </c>
      <c r="AS79" s="259" t="s">
        <v>3253</v>
      </c>
      <c r="AT79" s="392" t="s">
        <v>3106</v>
      </c>
      <c r="BD79" s="202" t="str">
        <f t="shared" si="20"/>
        <v>스타리아2.2 디젤 라운지  2WD 9인승 프레스티지</v>
      </c>
      <c r="BE79" s="261" t="str">
        <f t="shared" si="26"/>
        <v>0011</v>
      </c>
      <c r="BF79" s="407" t="s">
        <v>1036</v>
      </c>
      <c r="BG79" s="202" t="str">
        <f t="shared" si="21"/>
        <v>0011-0078</v>
      </c>
    </row>
    <row r="80" spans="1:59">
      <c r="A80" s="405">
        <v>3854</v>
      </c>
      <c r="B80" s="406">
        <v>3854</v>
      </c>
      <c r="C80" s="261" t="str">
        <f t="shared" si="22"/>
        <v>0005-0011</v>
      </c>
      <c r="D80" s="261" t="str">
        <f t="shared" si="23"/>
        <v>0005-0011-0005</v>
      </c>
      <c r="E80" s="407" t="s">
        <v>1035</v>
      </c>
      <c r="F80" s="261" t="str">
        <f>TEXT(VLOOKUP(J80,'[4]1'!$B$2:$D$37,2,0),"0000")</f>
        <v>0005</v>
      </c>
      <c r="G80" s="261" t="str">
        <f t="shared" si="24"/>
        <v>0011</v>
      </c>
      <c r="H80" s="408">
        <f t="shared" si="25"/>
        <v>5</v>
      </c>
      <c r="I80" s="407" t="s">
        <v>1035</v>
      </c>
      <c r="J80" s="258" t="s">
        <v>306</v>
      </c>
      <c r="K80" s="258" t="s">
        <v>3094</v>
      </c>
      <c r="L80" s="258" t="s">
        <v>3099</v>
      </c>
      <c r="M80" s="409">
        <v>40480000</v>
      </c>
      <c r="N80" s="258">
        <v>2199</v>
      </c>
      <c r="O80" s="258" t="s">
        <v>78</v>
      </c>
      <c r="P80" s="258" t="s">
        <v>2911</v>
      </c>
      <c r="Q80" s="258" t="s">
        <v>72</v>
      </c>
      <c r="R80" s="258">
        <v>9</v>
      </c>
      <c r="S80" s="410">
        <v>8</v>
      </c>
      <c r="T80" s="261">
        <v>6</v>
      </c>
      <c r="U80" s="261">
        <v>6</v>
      </c>
      <c r="V80" s="258" t="s">
        <v>3089</v>
      </c>
      <c r="W80" s="261" t="str">
        <f t="shared" si="27"/>
        <v>현대자동차스타리아2.2 디젤 라운지  2WD 9인승 인스퍼레이션40480000</v>
      </c>
      <c r="X80" s="411">
        <f t="shared" si="28"/>
        <v>3854</v>
      </c>
      <c r="Y80" s="261">
        <v>6</v>
      </c>
      <c r="Z80" s="261">
        <v>6</v>
      </c>
      <c r="AA80" s="407" t="s">
        <v>1035</v>
      </c>
      <c r="AB80" s="258" t="s">
        <v>3105</v>
      </c>
      <c r="AC80" s="258"/>
      <c r="AD80" s="258" t="s">
        <v>2154</v>
      </c>
      <c r="AE80" s="258" t="s">
        <v>2149</v>
      </c>
      <c r="AF80" s="259"/>
      <c r="AG80" s="260"/>
      <c r="AH80" s="259"/>
      <c r="AI80" s="259"/>
      <c r="AJ80" s="260"/>
      <c r="AK80" s="259">
        <v>26</v>
      </c>
      <c r="AL80" s="259"/>
      <c r="AM80" s="259" t="s">
        <v>3251</v>
      </c>
      <c r="AN80" s="449"/>
      <c r="AO80" s="449"/>
      <c r="AP80" s="449"/>
      <c r="AQ80" s="392" t="str">
        <f>IFERROR(VLOOKUP(BG80,#REF!,1,0),"")</f>
        <v/>
      </c>
      <c r="AS80" s="259" t="s">
        <v>3253</v>
      </c>
      <c r="AT80" s="392" t="s">
        <v>3106</v>
      </c>
      <c r="BD80" s="202" t="str">
        <f t="shared" si="20"/>
        <v>스타리아2.2 디젤 라운지  2WD 9인승 인스퍼레이션</v>
      </c>
      <c r="BE80" s="261" t="str">
        <f t="shared" si="26"/>
        <v>0011</v>
      </c>
      <c r="BF80" s="407" t="s">
        <v>1035</v>
      </c>
      <c r="BG80" s="202" t="str">
        <f t="shared" si="21"/>
        <v>0011-0079</v>
      </c>
    </row>
    <row r="81" spans="1:59">
      <c r="A81" s="405">
        <v>3855</v>
      </c>
      <c r="B81" s="406">
        <v>3855</v>
      </c>
      <c r="C81" s="261" t="str">
        <f t="shared" si="22"/>
        <v>0005-0011</v>
      </c>
      <c r="D81" s="261" t="str">
        <f t="shared" si="23"/>
        <v>0005-0011-0006</v>
      </c>
      <c r="E81" s="407" t="s">
        <v>1034</v>
      </c>
      <c r="F81" s="261" t="str">
        <f>TEXT(VLOOKUP(J81,'[4]1'!$B$2:$D$37,2,0),"0000")</f>
        <v>0005</v>
      </c>
      <c r="G81" s="261" t="str">
        <f t="shared" si="24"/>
        <v>0011</v>
      </c>
      <c r="H81" s="408">
        <f t="shared" si="25"/>
        <v>6</v>
      </c>
      <c r="I81" s="407" t="s">
        <v>1034</v>
      </c>
      <c r="J81" s="258" t="s">
        <v>306</v>
      </c>
      <c r="K81" s="258" t="s">
        <v>3094</v>
      </c>
      <c r="L81" s="258" t="s">
        <v>3100</v>
      </c>
      <c r="M81" s="409">
        <v>41350000</v>
      </c>
      <c r="N81" s="258">
        <v>2199</v>
      </c>
      <c r="O81" s="258" t="s">
        <v>78</v>
      </c>
      <c r="P81" s="258" t="s">
        <v>2911</v>
      </c>
      <c r="Q81" s="258" t="s">
        <v>72</v>
      </c>
      <c r="R81" s="258">
        <v>7</v>
      </c>
      <c r="S81" s="410">
        <v>8</v>
      </c>
      <c r="T81" s="261">
        <v>6</v>
      </c>
      <c r="U81" s="261">
        <v>6</v>
      </c>
      <c r="V81" s="258" t="s">
        <v>3089</v>
      </c>
      <c r="W81" s="261" t="str">
        <f t="shared" si="27"/>
        <v>현대자동차스타리아2.2 디젤 라운지  2WD 7인승 인스퍼레이션41350000</v>
      </c>
      <c r="X81" s="411">
        <f t="shared" si="28"/>
        <v>3855</v>
      </c>
      <c r="Y81" s="261">
        <v>6</v>
      </c>
      <c r="Z81" s="261">
        <v>6</v>
      </c>
      <c r="AA81" s="407" t="s">
        <v>1034</v>
      </c>
      <c r="AB81" s="258" t="s">
        <v>3105</v>
      </c>
      <c r="AC81" s="258"/>
      <c r="AD81" s="258" t="s">
        <v>2154</v>
      </c>
      <c r="AE81" s="258" t="s">
        <v>2149</v>
      </c>
      <c r="AF81" s="259"/>
      <c r="AG81" s="260"/>
      <c r="AH81" s="259"/>
      <c r="AI81" s="259"/>
      <c r="AJ81" s="260"/>
      <c r="AK81" s="259">
        <v>26</v>
      </c>
      <c r="AL81" s="259"/>
      <c r="AM81" s="259" t="s">
        <v>3251</v>
      </c>
      <c r="AN81" s="449"/>
      <c r="AO81" s="449"/>
      <c r="AP81" s="449"/>
      <c r="AQ81" s="392" t="str">
        <f>IFERROR(VLOOKUP(BG81,#REF!,1,0),"")</f>
        <v/>
      </c>
      <c r="AS81" s="259" t="s">
        <v>3253</v>
      </c>
      <c r="AT81" s="392" t="s">
        <v>3106</v>
      </c>
      <c r="BD81" s="202" t="str">
        <f t="shared" si="20"/>
        <v>스타리아2.2 디젤 라운지  2WD 7인승 인스퍼레이션</v>
      </c>
      <c r="BE81" s="261" t="str">
        <f t="shared" si="26"/>
        <v>0011</v>
      </c>
      <c r="BF81" s="407" t="s">
        <v>1034</v>
      </c>
      <c r="BG81" s="202" t="str">
        <f t="shared" si="21"/>
        <v>0011-0080</v>
      </c>
    </row>
    <row r="82" spans="1:59">
      <c r="A82" s="405">
        <v>3856</v>
      </c>
      <c r="B82" s="406">
        <v>3856</v>
      </c>
      <c r="C82" s="261" t="str">
        <f t="shared" si="22"/>
        <v>0005-0011</v>
      </c>
      <c r="D82" s="261" t="str">
        <f t="shared" si="23"/>
        <v>0005-0011-0007</v>
      </c>
      <c r="E82" s="407" t="s">
        <v>1033</v>
      </c>
      <c r="F82" s="261" t="str">
        <f>TEXT(VLOOKUP(J82,'[4]1'!$B$2:$D$37,2,0),"0000")</f>
        <v>0005</v>
      </c>
      <c r="G82" s="261" t="str">
        <f t="shared" si="24"/>
        <v>0011</v>
      </c>
      <c r="H82" s="408">
        <f t="shared" si="25"/>
        <v>7</v>
      </c>
      <c r="I82" s="407" t="s">
        <v>1033</v>
      </c>
      <c r="J82" s="258" t="s">
        <v>306</v>
      </c>
      <c r="K82" s="258" t="s">
        <v>3094</v>
      </c>
      <c r="L82" s="258" t="s">
        <v>3101</v>
      </c>
      <c r="M82" s="409">
        <v>25160000</v>
      </c>
      <c r="N82" s="258">
        <v>2199</v>
      </c>
      <c r="O82" s="258" t="s">
        <v>78</v>
      </c>
      <c r="P82" s="258" t="s">
        <v>3108</v>
      </c>
      <c r="Q82" s="258" t="s">
        <v>72</v>
      </c>
      <c r="R82" s="258">
        <v>3</v>
      </c>
      <c r="S82" s="410">
        <v>10</v>
      </c>
      <c r="T82" s="261">
        <v>6</v>
      </c>
      <c r="U82" s="261">
        <v>6</v>
      </c>
      <c r="V82" s="258" t="s">
        <v>3089</v>
      </c>
      <c r="W82" s="261" t="str">
        <f t="shared" si="27"/>
        <v>현대자동차스타리아2.2 디젤 카고 2WD 3인승 스마트25160000</v>
      </c>
      <c r="X82" s="411">
        <f t="shared" si="28"/>
        <v>3856</v>
      </c>
      <c r="Y82" s="261">
        <v>6</v>
      </c>
      <c r="Z82" s="261">
        <v>6</v>
      </c>
      <c r="AA82" s="407" t="s">
        <v>1033</v>
      </c>
      <c r="AB82" s="258" t="s">
        <v>3108</v>
      </c>
      <c r="AC82" s="258"/>
      <c r="AD82" s="258" t="s">
        <v>2154</v>
      </c>
      <c r="AE82" s="258" t="s">
        <v>2149</v>
      </c>
      <c r="AF82" s="259"/>
      <c r="AG82" s="260"/>
      <c r="AH82" s="259"/>
      <c r="AI82" s="259"/>
      <c r="AJ82" s="260"/>
      <c r="AK82" s="259">
        <v>26</v>
      </c>
      <c r="AL82" s="259"/>
      <c r="AM82" s="259" t="s">
        <v>3244</v>
      </c>
      <c r="AN82" s="449"/>
      <c r="AO82" s="449"/>
      <c r="AP82" s="449"/>
      <c r="AQ82" s="392" t="str">
        <f>IFERROR(VLOOKUP(BG82,#REF!,1,0),"")</f>
        <v/>
      </c>
      <c r="AS82" s="259" t="s">
        <v>3246</v>
      </c>
      <c r="AT82" s="392" t="s">
        <v>3106</v>
      </c>
      <c r="BD82" s="202" t="str">
        <f t="shared" si="20"/>
        <v>스타리아2.2 디젤 카고 2WD 3인승 스마트</v>
      </c>
      <c r="BE82" s="261" t="str">
        <f t="shared" si="26"/>
        <v>0011</v>
      </c>
      <c r="BF82" s="407" t="s">
        <v>1033</v>
      </c>
      <c r="BG82" s="202" t="str">
        <f t="shared" si="21"/>
        <v>0011-0081</v>
      </c>
    </row>
    <row r="83" spans="1:59">
      <c r="A83" s="405">
        <v>3857</v>
      </c>
      <c r="B83" s="406">
        <v>3857</v>
      </c>
      <c r="C83" s="261" t="str">
        <f t="shared" si="22"/>
        <v>0005-0011</v>
      </c>
      <c r="D83" s="261" t="str">
        <f t="shared" si="23"/>
        <v>0005-0011-0008</v>
      </c>
      <c r="E83" s="407" t="s">
        <v>1032</v>
      </c>
      <c r="F83" s="261" t="str">
        <f>TEXT(VLOOKUP(J83,'[4]1'!$B$2:$D$37,2,0),"0000")</f>
        <v>0005</v>
      </c>
      <c r="G83" s="261" t="str">
        <f t="shared" si="24"/>
        <v>0011</v>
      </c>
      <c r="H83" s="408">
        <f t="shared" si="25"/>
        <v>8</v>
      </c>
      <c r="I83" s="407" t="s">
        <v>1032</v>
      </c>
      <c r="J83" s="258" t="s">
        <v>306</v>
      </c>
      <c r="K83" s="258" t="s">
        <v>3094</v>
      </c>
      <c r="L83" s="258" t="s">
        <v>3103</v>
      </c>
      <c r="M83" s="409">
        <v>28720000</v>
      </c>
      <c r="N83" s="258">
        <v>2199</v>
      </c>
      <c r="O83" s="258" t="s">
        <v>78</v>
      </c>
      <c r="P83" s="258" t="s">
        <v>3108</v>
      </c>
      <c r="Q83" s="258" t="s">
        <v>72</v>
      </c>
      <c r="R83" s="258">
        <v>3</v>
      </c>
      <c r="S83" s="410">
        <v>10</v>
      </c>
      <c r="T83" s="261">
        <v>6</v>
      </c>
      <c r="U83" s="261">
        <v>6</v>
      </c>
      <c r="V83" s="258" t="s">
        <v>3089</v>
      </c>
      <c r="W83" s="261" t="str">
        <f t="shared" si="27"/>
        <v>현대자동차스타리아2.2 디젤 카고 2WD 3인승 모던28720000</v>
      </c>
      <c r="X83" s="411">
        <f t="shared" si="28"/>
        <v>3857</v>
      </c>
      <c r="Y83" s="261">
        <v>6</v>
      </c>
      <c r="Z83" s="261">
        <v>6</v>
      </c>
      <c r="AA83" s="407" t="s">
        <v>1032</v>
      </c>
      <c r="AB83" s="258" t="s">
        <v>3108</v>
      </c>
      <c r="AC83" s="258"/>
      <c r="AD83" s="258" t="s">
        <v>2154</v>
      </c>
      <c r="AE83" s="258" t="s">
        <v>2149</v>
      </c>
      <c r="AF83" s="259"/>
      <c r="AG83" s="260"/>
      <c r="AH83" s="259"/>
      <c r="AI83" s="259"/>
      <c r="AJ83" s="260"/>
      <c r="AK83" s="259">
        <v>26</v>
      </c>
      <c r="AL83" s="259"/>
      <c r="AM83" s="259" t="s">
        <v>3244</v>
      </c>
      <c r="AN83" s="449"/>
      <c r="AO83" s="449"/>
      <c r="AP83" s="449"/>
      <c r="AQ83" s="392" t="str">
        <f>IFERROR(VLOOKUP(BG83,#REF!,1,0),"")</f>
        <v/>
      </c>
      <c r="AS83" s="259" t="s">
        <v>3246</v>
      </c>
      <c r="AT83" s="392" t="s">
        <v>3106</v>
      </c>
      <c r="BD83" s="202" t="str">
        <f t="shared" si="20"/>
        <v>스타리아2.2 디젤 카고 2WD 3인승 모던</v>
      </c>
      <c r="BE83" s="261" t="str">
        <f t="shared" si="26"/>
        <v>0011</v>
      </c>
      <c r="BF83" s="407" t="s">
        <v>1032</v>
      </c>
      <c r="BG83" s="202" t="str">
        <f t="shared" si="21"/>
        <v>0011-0082</v>
      </c>
    </row>
    <row r="84" spans="1:59">
      <c r="A84" s="405">
        <v>3858</v>
      </c>
      <c r="B84" s="406">
        <v>3858</v>
      </c>
      <c r="C84" s="261" t="str">
        <f t="shared" si="22"/>
        <v>0005-0011</v>
      </c>
      <c r="D84" s="261" t="str">
        <f t="shared" si="23"/>
        <v>0005-0011-0009</v>
      </c>
      <c r="E84" s="407" t="s">
        <v>1031</v>
      </c>
      <c r="F84" s="261" t="str">
        <f>TEXT(VLOOKUP(J84,'[4]1'!$B$2:$D$37,2,0),"0000")</f>
        <v>0005</v>
      </c>
      <c r="G84" s="261" t="str">
        <f t="shared" si="24"/>
        <v>0011</v>
      </c>
      <c r="H84" s="408">
        <f t="shared" si="25"/>
        <v>9</v>
      </c>
      <c r="I84" s="407" t="s">
        <v>1031</v>
      </c>
      <c r="J84" s="258" t="s">
        <v>306</v>
      </c>
      <c r="K84" s="258" t="s">
        <v>3094</v>
      </c>
      <c r="L84" s="258" t="s">
        <v>3102</v>
      </c>
      <c r="M84" s="409">
        <v>27950000</v>
      </c>
      <c r="N84" s="258">
        <v>2199</v>
      </c>
      <c r="O84" s="258" t="s">
        <v>78</v>
      </c>
      <c r="P84" s="258" t="s">
        <v>3108</v>
      </c>
      <c r="Q84" s="258" t="s">
        <v>72</v>
      </c>
      <c r="R84" s="258">
        <v>5</v>
      </c>
      <c r="S84" s="410">
        <v>10</v>
      </c>
      <c r="T84" s="261">
        <v>6</v>
      </c>
      <c r="U84" s="261">
        <v>6</v>
      </c>
      <c r="V84" s="258" t="s">
        <v>3089</v>
      </c>
      <c r="W84" s="261" t="str">
        <f t="shared" si="27"/>
        <v>현대자동차스타리아2.2 디젤 카고 2WD 5인승 스마트27950000</v>
      </c>
      <c r="X84" s="411">
        <f t="shared" si="28"/>
        <v>3858</v>
      </c>
      <c r="Y84" s="261">
        <v>6</v>
      </c>
      <c r="Z84" s="261">
        <v>6</v>
      </c>
      <c r="AA84" s="407" t="s">
        <v>1031</v>
      </c>
      <c r="AB84" s="258" t="s">
        <v>3108</v>
      </c>
      <c r="AC84" s="258"/>
      <c r="AD84" s="258" t="s">
        <v>2154</v>
      </c>
      <c r="AE84" s="258" t="s">
        <v>2149</v>
      </c>
      <c r="AF84" s="259"/>
      <c r="AG84" s="260"/>
      <c r="AH84" s="259"/>
      <c r="AI84" s="259"/>
      <c r="AJ84" s="260"/>
      <c r="AK84" s="259">
        <v>26</v>
      </c>
      <c r="AL84" s="259"/>
      <c r="AM84" s="259" t="s">
        <v>3244</v>
      </c>
      <c r="AN84" s="449"/>
      <c r="AO84" s="449"/>
      <c r="AP84" s="449"/>
      <c r="AQ84" s="392" t="str">
        <f>IFERROR(VLOOKUP(BG84,#REF!,1,0),"")</f>
        <v/>
      </c>
      <c r="AS84" s="259" t="s">
        <v>3246</v>
      </c>
      <c r="AT84" s="392" t="s">
        <v>3106</v>
      </c>
      <c r="BD84" s="202" t="str">
        <f t="shared" si="20"/>
        <v>스타리아2.2 디젤 카고 2WD 5인승 스마트</v>
      </c>
      <c r="BE84" s="261" t="str">
        <f t="shared" si="26"/>
        <v>0011</v>
      </c>
      <c r="BF84" s="407" t="s">
        <v>1031</v>
      </c>
      <c r="BG84" s="202" t="str">
        <f t="shared" si="21"/>
        <v>0011-0083</v>
      </c>
    </row>
    <row r="85" spans="1:59">
      <c r="A85" s="405">
        <v>3859</v>
      </c>
      <c r="B85" s="406">
        <v>3859</v>
      </c>
      <c r="C85" s="261" t="str">
        <f t="shared" si="22"/>
        <v>0005-0011</v>
      </c>
      <c r="D85" s="261" t="str">
        <f t="shared" si="23"/>
        <v>0005-0011-0010</v>
      </c>
      <c r="E85" s="407" t="s">
        <v>1030</v>
      </c>
      <c r="F85" s="261" t="str">
        <f>TEXT(VLOOKUP(J85,'[4]1'!$B$2:$D$37,2,0),"0000")</f>
        <v>0005</v>
      </c>
      <c r="G85" s="261" t="str">
        <f t="shared" si="24"/>
        <v>0011</v>
      </c>
      <c r="H85" s="408">
        <f t="shared" si="25"/>
        <v>10</v>
      </c>
      <c r="I85" s="407" t="s">
        <v>1030</v>
      </c>
      <c r="J85" s="258" t="s">
        <v>306</v>
      </c>
      <c r="K85" s="258" t="s">
        <v>3094</v>
      </c>
      <c r="L85" s="258" t="s">
        <v>3104</v>
      </c>
      <c r="M85" s="409">
        <v>29520000</v>
      </c>
      <c r="N85" s="258">
        <v>2199</v>
      </c>
      <c r="O85" s="258" t="s">
        <v>78</v>
      </c>
      <c r="P85" s="258" t="s">
        <v>3108</v>
      </c>
      <c r="Q85" s="258" t="s">
        <v>72</v>
      </c>
      <c r="R85" s="258">
        <v>5</v>
      </c>
      <c r="S85" s="410">
        <v>10</v>
      </c>
      <c r="T85" s="261">
        <v>6</v>
      </c>
      <c r="U85" s="261">
        <v>6</v>
      </c>
      <c r="V85" s="258" t="s">
        <v>3089</v>
      </c>
      <c r="W85" s="261" t="str">
        <f t="shared" si="27"/>
        <v>현대자동차스타리아2.2 디젤 카고 2WD 5인승 모던29520000</v>
      </c>
      <c r="X85" s="411">
        <f t="shared" si="28"/>
        <v>3859</v>
      </c>
      <c r="Y85" s="261">
        <v>6</v>
      </c>
      <c r="Z85" s="261">
        <v>6</v>
      </c>
      <c r="AA85" s="407" t="s">
        <v>1030</v>
      </c>
      <c r="AB85" s="258" t="s">
        <v>3108</v>
      </c>
      <c r="AC85" s="258"/>
      <c r="AD85" s="258" t="s">
        <v>2154</v>
      </c>
      <c r="AE85" s="258" t="s">
        <v>2149</v>
      </c>
      <c r="AF85" s="259"/>
      <c r="AG85" s="260"/>
      <c r="AH85" s="259"/>
      <c r="AI85" s="259"/>
      <c r="AJ85" s="260"/>
      <c r="AK85" s="259">
        <v>26</v>
      </c>
      <c r="AL85" s="259"/>
      <c r="AM85" s="259" t="s">
        <v>3244</v>
      </c>
      <c r="AN85" s="449"/>
      <c r="AO85" s="449"/>
      <c r="AP85" s="449"/>
      <c r="AQ85" s="392" t="str">
        <f>IFERROR(VLOOKUP(BG85,#REF!,1,0),"")</f>
        <v/>
      </c>
      <c r="AS85" s="259" t="s">
        <v>3246</v>
      </c>
      <c r="AT85" s="392" t="s">
        <v>3106</v>
      </c>
      <c r="BD85" s="202" t="str">
        <f t="shared" si="20"/>
        <v>스타리아2.2 디젤 카고 2WD 5인승 모던</v>
      </c>
      <c r="BE85" s="261" t="str">
        <f t="shared" si="26"/>
        <v>0011</v>
      </c>
      <c r="BF85" s="407" t="s">
        <v>1030</v>
      </c>
      <c r="BG85" s="202" t="str">
        <f t="shared" si="21"/>
        <v>0011-0084</v>
      </c>
    </row>
    <row r="86" spans="1:59">
      <c r="A86" s="405">
        <v>3860</v>
      </c>
      <c r="B86" s="406">
        <v>3860</v>
      </c>
      <c r="C86" s="261" t="str">
        <f t="shared" si="22"/>
        <v>0005-0012</v>
      </c>
      <c r="D86" s="261" t="str">
        <f t="shared" si="23"/>
        <v>0005-0012-0001</v>
      </c>
      <c r="E86" s="407" t="s">
        <v>1029</v>
      </c>
      <c r="F86" s="261" t="str">
        <f>TEXT(VLOOKUP(J86,'[4]1'!$B$2:$D$37,2,0),"0000")</f>
        <v>0005</v>
      </c>
      <c r="G86" s="261" t="str">
        <f t="shared" si="24"/>
        <v>0012</v>
      </c>
      <c r="H86" s="408">
        <f t="shared" si="25"/>
        <v>1</v>
      </c>
      <c r="I86" s="407" t="s">
        <v>1029</v>
      </c>
      <c r="J86" s="258" t="s">
        <v>306</v>
      </c>
      <c r="K86" s="258" t="s">
        <v>2778</v>
      </c>
      <c r="L86" s="258" t="s">
        <v>17145</v>
      </c>
      <c r="M86" s="409">
        <v>32940000</v>
      </c>
      <c r="N86" s="258">
        <v>2497</v>
      </c>
      <c r="O86" s="258" t="s">
        <v>77</v>
      </c>
      <c r="P86" s="258" t="s">
        <v>73</v>
      </c>
      <c r="Q86" s="258" t="s">
        <v>72</v>
      </c>
      <c r="R86" s="258">
        <v>5</v>
      </c>
      <c r="S86" s="410">
        <v>1</v>
      </c>
      <c r="T86" s="261">
        <v>6</v>
      </c>
      <c r="U86" s="261">
        <v>6</v>
      </c>
      <c r="V86" s="258" t="s">
        <v>71</v>
      </c>
      <c r="W86" s="261" t="str">
        <f t="shared" si="27"/>
        <v>현대자동차그랜저디올뉴 2.5 2WD32940000</v>
      </c>
      <c r="X86" s="411">
        <f t="shared" si="28"/>
        <v>3860</v>
      </c>
      <c r="Y86" s="261">
        <v>6</v>
      </c>
      <c r="Z86" s="261">
        <v>6</v>
      </c>
      <c r="AA86" s="407" t="s">
        <v>1029</v>
      </c>
      <c r="AB86" s="258" t="s">
        <v>73</v>
      </c>
      <c r="AC86" s="258"/>
      <c r="AD86" s="258" t="s">
        <v>2151</v>
      </c>
      <c r="AE86" s="258" t="s">
        <v>2149</v>
      </c>
      <c r="AF86" s="259"/>
      <c r="AG86" s="260"/>
      <c r="AH86" s="259"/>
      <c r="AI86" s="259"/>
      <c r="AJ86" s="260"/>
      <c r="AK86" s="259">
        <v>26</v>
      </c>
      <c r="AL86" s="259"/>
      <c r="AM86" s="259" t="s">
        <v>3211</v>
      </c>
      <c r="AN86" s="449"/>
      <c r="AO86" s="449"/>
      <c r="AP86" s="449"/>
      <c r="AQ86" s="392" t="str">
        <f>IFERROR(VLOOKUP(BG86,#REF!,1,0),"")</f>
        <v/>
      </c>
      <c r="AS86" s="259" t="s">
        <v>3211</v>
      </c>
      <c r="BD86" s="202" t="str">
        <f t="shared" si="20"/>
        <v>그랜저디올뉴 2.5 2WD</v>
      </c>
      <c r="BE86" s="261" t="str">
        <f t="shared" si="26"/>
        <v>0012</v>
      </c>
      <c r="BF86" s="407" t="s">
        <v>1029</v>
      </c>
      <c r="BG86" s="202" t="str">
        <f t="shared" si="21"/>
        <v>0012-0085</v>
      </c>
    </row>
    <row r="87" spans="1:59">
      <c r="A87" s="405">
        <v>3861</v>
      </c>
      <c r="B87" s="406">
        <v>3861</v>
      </c>
      <c r="C87" s="261" t="str">
        <f t="shared" si="22"/>
        <v>0005-0012</v>
      </c>
      <c r="D87" s="261" t="str">
        <f t="shared" si="23"/>
        <v>0005-0012-0002</v>
      </c>
      <c r="E87" s="407" t="s">
        <v>1028</v>
      </c>
      <c r="F87" s="261" t="str">
        <f>TEXT(VLOOKUP(J87,'[4]1'!$B$2:$D$37,2,0),"0000")</f>
        <v>0005</v>
      </c>
      <c r="G87" s="261" t="str">
        <f t="shared" si="24"/>
        <v>0012</v>
      </c>
      <c r="H87" s="408">
        <f t="shared" si="25"/>
        <v>2</v>
      </c>
      <c r="I87" s="407" t="s">
        <v>1028</v>
      </c>
      <c r="J87" s="258" t="s">
        <v>306</v>
      </c>
      <c r="K87" s="258" t="s">
        <v>2778</v>
      </c>
      <c r="L87" s="258" t="s">
        <v>17146</v>
      </c>
      <c r="M87" s="409">
        <v>32940000</v>
      </c>
      <c r="N87" s="258">
        <v>3470</v>
      </c>
      <c r="O87" s="258" t="s">
        <v>77</v>
      </c>
      <c r="P87" s="258" t="s">
        <v>73</v>
      </c>
      <c r="Q87" s="258" t="s">
        <v>72</v>
      </c>
      <c r="R87" s="258">
        <v>5</v>
      </c>
      <c r="S87" s="410">
        <v>4</v>
      </c>
      <c r="T87" s="261">
        <v>6</v>
      </c>
      <c r="U87" s="261">
        <v>6</v>
      </c>
      <c r="V87" s="258" t="s">
        <v>71</v>
      </c>
      <c r="W87" s="261" t="str">
        <f t="shared" si="27"/>
        <v>현대자동차그랜저디올뉴 3.5 2WD32940000</v>
      </c>
      <c r="X87" s="411">
        <f t="shared" si="28"/>
        <v>3861</v>
      </c>
      <c r="Y87" s="261">
        <v>6</v>
      </c>
      <c r="Z87" s="261">
        <v>6</v>
      </c>
      <c r="AA87" s="407" t="s">
        <v>1028</v>
      </c>
      <c r="AB87" s="258" t="s">
        <v>73</v>
      </c>
      <c r="AC87" s="258"/>
      <c r="AD87" s="258" t="s">
        <v>2151</v>
      </c>
      <c r="AE87" s="258" t="s">
        <v>2149</v>
      </c>
      <c r="AF87" s="259"/>
      <c r="AG87" s="260"/>
      <c r="AH87" s="259"/>
      <c r="AI87" s="259"/>
      <c r="AJ87" s="260"/>
      <c r="AK87" s="259">
        <v>26</v>
      </c>
      <c r="AL87" s="259"/>
      <c r="AM87" s="259" t="s">
        <v>3211</v>
      </c>
      <c r="AN87" s="449"/>
      <c r="AO87" s="449"/>
      <c r="AP87" s="449"/>
      <c r="AQ87" s="392" t="str">
        <f>IFERROR(VLOOKUP(BG87,#REF!,1,0),"")</f>
        <v/>
      </c>
      <c r="AS87" s="259" t="s">
        <v>3211</v>
      </c>
      <c r="BD87" s="202" t="str">
        <f t="shared" si="20"/>
        <v>그랜저디올뉴 3.5 2WD</v>
      </c>
      <c r="BE87" s="261" t="str">
        <f t="shared" si="26"/>
        <v>0012</v>
      </c>
      <c r="BF87" s="407" t="s">
        <v>1028</v>
      </c>
      <c r="BG87" s="202" t="str">
        <f t="shared" si="21"/>
        <v>0012-0086</v>
      </c>
    </row>
    <row r="88" spans="1:59">
      <c r="A88" s="405">
        <v>3862</v>
      </c>
      <c r="B88" s="406">
        <v>3862</v>
      </c>
      <c r="C88" s="261" t="str">
        <f t="shared" si="22"/>
        <v>0005-0012</v>
      </c>
      <c r="D88" s="261" t="str">
        <f t="shared" si="23"/>
        <v>0005-0012-0003</v>
      </c>
      <c r="E88" s="407" t="s">
        <v>1027</v>
      </c>
      <c r="F88" s="261" t="str">
        <f>TEXT(VLOOKUP(J88,'[4]1'!$B$2:$D$37,2,0),"0000")</f>
        <v>0005</v>
      </c>
      <c r="G88" s="261" t="str">
        <f t="shared" si="24"/>
        <v>0012</v>
      </c>
      <c r="H88" s="408">
        <f t="shared" si="25"/>
        <v>3</v>
      </c>
      <c r="I88" s="407" t="s">
        <v>1027</v>
      </c>
      <c r="J88" s="258" t="s">
        <v>306</v>
      </c>
      <c r="K88" s="258" t="s">
        <v>2778</v>
      </c>
      <c r="L88" s="258" t="s">
        <v>17147</v>
      </c>
      <c r="M88" s="409">
        <v>36810000</v>
      </c>
      <c r="N88" s="258">
        <v>2497</v>
      </c>
      <c r="O88" s="258" t="s">
        <v>77</v>
      </c>
      <c r="P88" s="258" t="s">
        <v>73</v>
      </c>
      <c r="Q88" s="258" t="s">
        <v>72</v>
      </c>
      <c r="R88" s="258">
        <v>5</v>
      </c>
      <c r="S88" s="410">
        <v>4</v>
      </c>
      <c r="T88" s="261">
        <v>6</v>
      </c>
      <c r="U88" s="261">
        <v>6</v>
      </c>
      <c r="V88" s="258" t="s">
        <v>16778</v>
      </c>
      <c r="W88" s="261" t="str">
        <f t="shared" si="27"/>
        <v>현대자동차그랜저디올뉴 3.5 4WD36810000</v>
      </c>
      <c r="X88" s="411">
        <f t="shared" si="28"/>
        <v>3862</v>
      </c>
      <c r="Y88" s="261">
        <v>6</v>
      </c>
      <c r="Z88" s="261">
        <v>6</v>
      </c>
      <c r="AA88" s="407" t="s">
        <v>1027</v>
      </c>
      <c r="AB88" s="258" t="s">
        <v>16781</v>
      </c>
      <c r="AC88" s="258"/>
      <c r="AD88" s="258" t="s">
        <v>2151</v>
      </c>
      <c r="AE88" s="258" t="s">
        <v>2149</v>
      </c>
      <c r="AF88" s="259"/>
      <c r="AG88" s="260"/>
      <c r="AH88" s="259"/>
      <c r="AI88" s="259"/>
      <c r="AJ88" s="260"/>
      <c r="AK88" s="259">
        <v>26</v>
      </c>
      <c r="AL88" s="259"/>
      <c r="AM88" s="259" t="s">
        <v>3245</v>
      </c>
      <c r="AN88" s="449"/>
      <c r="AO88" s="449"/>
      <c r="AP88" s="449"/>
      <c r="AQ88" s="392" t="str">
        <f>IFERROR(VLOOKUP(BG88,#REF!,1,0),"")</f>
        <v/>
      </c>
      <c r="AS88" s="259" t="s">
        <v>3211</v>
      </c>
      <c r="BD88" s="202" t="str">
        <f t="shared" si="20"/>
        <v>그랜저디올뉴 3.5 4WD</v>
      </c>
      <c r="BE88" s="261" t="str">
        <f t="shared" si="26"/>
        <v>0012</v>
      </c>
      <c r="BF88" s="407" t="s">
        <v>1027</v>
      </c>
      <c r="BG88" s="202" t="str">
        <f t="shared" si="21"/>
        <v>0012-0087</v>
      </c>
    </row>
    <row r="89" spans="1:59">
      <c r="A89" s="405">
        <v>3863</v>
      </c>
      <c r="B89" s="406">
        <v>3863</v>
      </c>
      <c r="C89" s="261" t="str">
        <f t="shared" si="22"/>
        <v>0005-0013</v>
      </c>
      <c r="D89" s="261" t="str">
        <f t="shared" si="23"/>
        <v>0005-0013-0001</v>
      </c>
      <c r="E89" s="407" t="s">
        <v>1026</v>
      </c>
      <c r="F89" s="261" t="str">
        <f>TEXT(VLOOKUP(J89,'[4]1'!$B$2:$D$37,2,0),"0000")</f>
        <v>0005</v>
      </c>
      <c r="G89" s="261" t="str">
        <f t="shared" si="24"/>
        <v>0013</v>
      </c>
      <c r="H89" s="408">
        <f t="shared" si="25"/>
        <v>1</v>
      </c>
      <c r="I89" s="407" t="s">
        <v>1026</v>
      </c>
      <c r="J89" s="258" t="s">
        <v>306</v>
      </c>
      <c r="K89" s="258" t="s">
        <v>2779</v>
      </c>
      <c r="L89" s="258" t="s">
        <v>17142</v>
      </c>
      <c r="M89" s="409">
        <v>38120000</v>
      </c>
      <c r="N89" s="258">
        <v>1598</v>
      </c>
      <c r="O89" s="258" t="s">
        <v>74</v>
      </c>
      <c r="P89" s="258" t="s">
        <v>73</v>
      </c>
      <c r="Q89" s="258" t="s">
        <v>72</v>
      </c>
      <c r="R89" s="258">
        <v>5</v>
      </c>
      <c r="S89" s="410">
        <v>2</v>
      </c>
      <c r="T89" s="261">
        <v>6</v>
      </c>
      <c r="U89" s="261">
        <v>6</v>
      </c>
      <c r="V89" s="258" t="s">
        <v>1934</v>
      </c>
      <c r="W89" s="261" t="str">
        <f t="shared" si="27"/>
        <v>현대자동차그랜저 하이브리드디올뉴 프리미엄38120000</v>
      </c>
      <c r="X89" s="411">
        <f t="shared" si="28"/>
        <v>3863</v>
      </c>
      <c r="Y89" s="261">
        <v>6</v>
      </c>
      <c r="Z89" s="261">
        <v>6</v>
      </c>
      <c r="AA89" s="407" t="s">
        <v>1026</v>
      </c>
      <c r="AB89" s="258" t="s">
        <v>16781</v>
      </c>
      <c r="AC89" s="258"/>
      <c r="AD89" s="258" t="s">
        <v>2152</v>
      </c>
      <c r="AE89" s="258" t="s">
        <v>2149</v>
      </c>
      <c r="AF89" s="259"/>
      <c r="AG89" s="260"/>
      <c r="AH89" s="259"/>
      <c r="AI89" s="259"/>
      <c r="AJ89" s="260"/>
      <c r="AK89" s="259">
        <v>26</v>
      </c>
      <c r="AL89" s="259"/>
      <c r="AM89" s="259" t="s">
        <v>3245</v>
      </c>
      <c r="AN89" s="449"/>
      <c r="AO89" s="449"/>
      <c r="AP89" s="449"/>
      <c r="AQ89" s="392" t="str">
        <f>IFERROR(VLOOKUP(BG89,#REF!,1,0),"")</f>
        <v/>
      </c>
      <c r="AS89" s="259" t="s">
        <v>3245</v>
      </c>
      <c r="AX89" s="392" t="s">
        <v>16910</v>
      </c>
      <c r="BD89" s="202" t="str">
        <f t="shared" si="20"/>
        <v>그랜저 하이브리드디올뉴 프리미엄</v>
      </c>
      <c r="BE89" s="261" t="str">
        <f t="shared" si="26"/>
        <v>0013</v>
      </c>
      <c r="BF89" s="407" t="s">
        <v>1026</v>
      </c>
      <c r="BG89" s="202" t="str">
        <f t="shared" si="21"/>
        <v>0013-0088</v>
      </c>
    </row>
    <row r="90" spans="1:59">
      <c r="A90" s="405">
        <v>3864</v>
      </c>
      <c r="B90" s="406">
        <v>3864</v>
      </c>
      <c r="C90" s="261" t="str">
        <f t="shared" si="22"/>
        <v>0005-0013</v>
      </c>
      <c r="D90" s="261" t="str">
        <f t="shared" si="23"/>
        <v>0005-0013-0002</v>
      </c>
      <c r="E90" s="407" t="s">
        <v>1025</v>
      </c>
      <c r="F90" s="261" t="str">
        <f>TEXT(VLOOKUP(J90,'[4]1'!$B$2:$D$37,2,0),"0000")</f>
        <v>0005</v>
      </c>
      <c r="G90" s="261" t="str">
        <f t="shared" si="24"/>
        <v>0013</v>
      </c>
      <c r="H90" s="408">
        <f t="shared" si="25"/>
        <v>2</v>
      </c>
      <c r="I90" s="407" t="s">
        <v>1025</v>
      </c>
      <c r="J90" s="258" t="s">
        <v>306</v>
      </c>
      <c r="K90" s="258" t="s">
        <v>2779</v>
      </c>
      <c r="L90" s="258" t="s">
        <v>17143</v>
      </c>
      <c r="M90" s="409">
        <v>41550000</v>
      </c>
      <c r="N90" s="258">
        <v>1598</v>
      </c>
      <c r="O90" s="258" t="s">
        <v>74</v>
      </c>
      <c r="P90" s="258" t="s">
        <v>73</v>
      </c>
      <c r="Q90" s="258" t="s">
        <v>72</v>
      </c>
      <c r="R90" s="258">
        <v>5</v>
      </c>
      <c r="S90" s="410">
        <v>2</v>
      </c>
      <c r="T90" s="261">
        <v>6</v>
      </c>
      <c r="U90" s="261">
        <v>6</v>
      </c>
      <c r="V90" s="258" t="s">
        <v>1934</v>
      </c>
      <c r="W90" s="261" t="str">
        <f t="shared" si="27"/>
        <v>현대자동차그랜저 하이브리드디올뉴 익스클루시브41550000</v>
      </c>
      <c r="X90" s="411">
        <f t="shared" si="28"/>
        <v>3864</v>
      </c>
      <c r="Y90" s="261">
        <v>6</v>
      </c>
      <c r="Z90" s="261">
        <v>6</v>
      </c>
      <c r="AA90" s="407" t="s">
        <v>1025</v>
      </c>
      <c r="AB90" s="258" t="s">
        <v>1451</v>
      </c>
      <c r="AC90" s="258"/>
      <c r="AD90" s="258" t="s">
        <v>2152</v>
      </c>
      <c r="AE90" s="258" t="s">
        <v>2149</v>
      </c>
      <c r="AF90" s="259"/>
      <c r="AG90" s="260"/>
      <c r="AH90" s="259"/>
      <c r="AI90" s="259"/>
      <c r="AJ90" s="260"/>
      <c r="AK90" s="259">
        <v>26</v>
      </c>
      <c r="AL90" s="259"/>
      <c r="AM90" s="259" t="s">
        <v>3245</v>
      </c>
      <c r="AN90" s="449"/>
      <c r="AO90" s="449"/>
      <c r="AP90" s="449"/>
      <c r="AQ90" s="392" t="str">
        <f>IFERROR(VLOOKUP(BG90,#REF!,1,0),"")</f>
        <v/>
      </c>
      <c r="AS90" s="259" t="s">
        <v>3245</v>
      </c>
      <c r="AX90" s="392" t="s">
        <v>16910</v>
      </c>
      <c r="BD90" s="202" t="str">
        <f t="shared" si="20"/>
        <v>그랜저 하이브리드디올뉴 익스클루시브</v>
      </c>
      <c r="BE90" s="261" t="str">
        <f t="shared" si="26"/>
        <v>0013</v>
      </c>
      <c r="BF90" s="407" t="s">
        <v>1025</v>
      </c>
      <c r="BG90" s="202" t="str">
        <f t="shared" si="21"/>
        <v>0013-0089</v>
      </c>
    </row>
    <row r="91" spans="1:59">
      <c r="A91" s="405">
        <v>3865</v>
      </c>
      <c r="B91" s="406">
        <v>3865</v>
      </c>
      <c r="C91" s="261" t="str">
        <f t="shared" si="22"/>
        <v>0005-0013</v>
      </c>
      <c r="D91" s="261" t="str">
        <f t="shared" si="23"/>
        <v>0005-0013-0003</v>
      </c>
      <c r="E91" s="407" t="s">
        <v>1024</v>
      </c>
      <c r="F91" s="261" t="str">
        <f>TEXT(VLOOKUP(J91,'[4]1'!$B$2:$D$37,2,0),"0000")</f>
        <v>0005</v>
      </c>
      <c r="G91" s="261" t="str">
        <f t="shared" si="24"/>
        <v>0013</v>
      </c>
      <c r="H91" s="408">
        <f t="shared" si="25"/>
        <v>3</v>
      </c>
      <c r="I91" s="407" t="s">
        <v>1024</v>
      </c>
      <c r="J91" s="258" t="s">
        <v>306</v>
      </c>
      <c r="K91" s="258" t="s">
        <v>2779</v>
      </c>
      <c r="L91" s="258" t="s">
        <v>17144</v>
      </c>
      <c r="M91" s="409">
        <v>46320000</v>
      </c>
      <c r="N91" s="258">
        <v>1598</v>
      </c>
      <c r="O91" s="258" t="s">
        <v>74</v>
      </c>
      <c r="P91" s="258" t="s">
        <v>73</v>
      </c>
      <c r="Q91" s="258" t="s">
        <v>72</v>
      </c>
      <c r="R91" s="258">
        <v>5</v>
      </c>
      <c r="S91" s="410">
        <v>2</v>
      </c>
      <c r="T91" s="261">
        <v>6</v>
      </c>
      <c r="U91" s="261">
        <v>6</v>
      </c>
      <c r="V91" s="258" t="s">
        <v>1934</v>
      </c>
      <c r="W91" s="261" t="str">
        <f t="shared" si="27"/>
        <v>현대자동차그랜저 하이브리드디올뉴 캘리그래피46320000</v>
      </c>
      <c r="X91" s="411">
        <f t="shared" si="28"/>
        <v>3865</v>
      </c>
      <c r="Y91" s="261">
        <v>6</v>
      </c>
      <c r="Z91" s="261">
        <v>6</v>
      </c>
      <c r="AA91" s="407" t="s">
        <v>1024</v>
      </c>
      <c r="AB91" s="258" t="s">
        <v>1451</v>
      </c>
      <c r="AC91" s="258"/>
      <c r="AD91" s="258" t="s">
        <v>2152</v>
      </c>
      <c r="AE91" s="258" t="s">
        <v>2149</v>
      </c>
      <c r="AF91" s="259"/>
      <c r="AG91" s="260"/>
      <c r="AH91" s="259"/>
      <c r="AI91" s="259"/>
      <c r="AJ91" s="260"/>
      <c r="AK91" s="259">
        <v>26</v>
      </c>
      <c r="AL91" s="259"/>
      <c r="AM91" s="259" t="s">
        <v>3245</v>
      </c>
      <c r="AN91" s="449"/>
      <c r="AO91" s="449"/>
      <c r="AP91" s="449"/>
      <c r="AQ91" s="392" t="str">
        <f>IFERROR(VLOOKUP(BG91,#REF!,1,0),"")</f>
        <v/>
      </c>
      <c r="AS91" s="259" t="s">
        <v>3245</v>
      </c>
      <c r="AX91" s="392" t="s">
        <v>16910</v>
      </c>
      <c r="BD91" s="202" t="str">
        <f t="shared" si="20"/>
        <v>그랜저 하이브리드디올뉴 캘리그래피</v>
      </c>
      <c r="BE91" s="261" t="str">
        <f t="shared" si="26"/>
        <v>0013</v>
      </c>
      <c r="BF91" s="407" t="s">
        <v>1024</v>
      </c>
      <c r="BG91" s="202" t="str">
        <f t="shared" si="21"/>
        <v>0013-0090</v>
      </c>
    </row>
    <row r="92" spans="1:59">
      <c r="A92" s="405">
        <v>3866</v>
      </c>
      <c r="B92" s="406">
        <v>3866</v>
      </c>
      <c r="C92" s="261" t="str">
        <f t="shared" si="22"/>
        <v>0005-0014</v>
      </c>
      <c r="D92" s="261" t="str">
        <f t="shared" si="23"/>
        <v>0005-0014-0001</v>
      </c>
      <c r="E92" s="407" t="s">
        <v>1023</v>
      </c>
      <c r="F92" s="261" t="str">
        <f>TEXT(VLOOKUP(J92,'[4]1'!$B$2:$D$37,2,0),"0000")</f>
        <v>0005</v>
      </c>
      <c r="G92" s="261" t="str">
        <f t="shared" si="24"/>
        <v>0014</v>
      </c>
      <c r="H92" s="408">
        <f t="shared" si="25"/>
        <v>1</v>
      </c>
      <c r="I92" s="407" t="s">
        <v>1023</v>
      </c>
      <c r="J92" s="258" t="s">
        <v>306</v>
      </c>
      <c r="K92" s="258" t="s">
        <v>2780</v>
      </c>
      <c r="L92" s="258" t="s">
        <v>2558</v>
      </c>
      <c r="M92" s="409">
        <v>17990000</v>
      </c>
      <c r="N92" s="258">
        <v>1598</v>
      </c>
      <c r="O92" s="258" t="s">
        <v>77</v>
      </c>
      <c r="P92" s="258" t="s">
        <v>73</v>
      </c>
      <c r="Q92" s="258" t="s">
        <v>72</v>
      </c>
      <c r="R92" s="258">
        <v>5</v>
      </c>
      <c r="S92" s="410">
        <v>8</v>
      </c>
      <c r="T92" s="261">
        <v>6</v>
      </c>
      <c r="U92" s="261">
        <v>6</v>
      </c>
      <c r="V92" s="258" t="s">
        <v>71</v>
      </c>
      <c r="W92" s="261" t="str">
        <f t="shared" si="27"/>
        <v>현대자동차베뉴모던17990000</v>
      </c>
      <c r="X92" s="411">
        <f t="shared" si="28"/>
        <v>3866</v>
      </c>
      <c r="Y92" s="261">
        <v>6</v>
      </c>
      <c r="Z92" s="261">
        <v>6</v>
      </c>
      <c r="AA92" s="407" t="s">
        <v>1023</v>
      </c>
      <c r="AB92" s="258" t="s">
        <v>73</v>
      </c>
      <c r="AC92" s="258"/>
      <c r="AD92" s="258" t="s">
        <v>2151</v>
      </c>
      <c r="AE92" s="258" t="s">
        <v>2149</v>
      </c>
      <c r="AF92" s="259"/>
      <c r="AG92" s="260"/>
      <c r="AH92" s="259"/>
      <c r="AI92" s="259"/>
      <c r="AJ92" s="260"/>
      <c r="AK92" s="259">
        <v>26</v>
      </c>
      <c r="AL92" s="259"/>
      <c r="AM92" s="259" t="s">
        <v>3253</v>
      </c>
      <c r="AN92" s="449"/>
      <c r="AO92" s="449"/>
      <c r="AP92" s="449"/>
      <c r="AQ92" s="392" t="str">
        <f>IFERROR(VLOOKUP(BG92,#REF!,1,0),"")</f>
        <v/>
      </c>
      <c r="AS92" s="259" t="s">
        <v>3253</v>
      </c>
      <c r="BD92" s="202" t="str">
        <f t="shared" si="20"/>
        <v>베뉴모던</v>
      </c>
      <c r="BE92" s="261" t="str">
        <f t="shared" si="26"/>
        <v>0014</v>
      </c>
      <c r="BF92" s="407" t="s">
        <v>1023</v>
      </c>
      <c r="BG92" s="202" t="str">
        <f t="shared" si="21"/>
        <v>0014-0091</v>
      </c>
    </row>
    <row r="93" spans="1:59">
      <c r="A93" s="405">
        <v>3867</v>
      </c>
      <c r="B93" s="406">
        <v>3867</v>
      </c>
      <c r="C93" s="261" t="str">
        <f t="shared" si="22"/>
        <v>0005-0014</v>
      </c>
      <c r="D93" s="261" t="str">
        <f t="shared" si="23"/>
        <v>0005-0014-0002</v>
      </c>
      <c r="E93" s="407" t="s">
        <v>1022</v>
      </c>
      <c r="F93" s="261" t="str">
        <f>TEXT(VLOOKUP(J93,'[4]1'!$B$2:$D$37,2,0),"0000")</f>
        <v>0005</v>
      </c>
      <c r="G93" s="261" t="str">
        <f t="shared" si="24"/>
        <v>0014</v>
      </c>
      <c r="H93" s="408">
        <f t="shared" si="25"/>
        <v>2</v>
      </c>
      <c r="I93" s="407" t="s">
        <v>1022</v>
      </c>
      <c r="J93" s="258" t="s">
        <v>306</v>
      </c>
      <c r="K93" s="258" t="s">
        <v>2780</v>
      </c>
      <c r="L93" s="258" t="s">
        <v>2559</v>
      </c>
      <c r="M93" s="409">
        <v>21110000</v>
      </c>
      <c r="N93" s="258">
        <v>1598</v>
      </c>
      <c r="O93" s="258" t="s">
        <v>77</v>
      </c>
      <c r="P93" s="258" t="s">
        <v>73</v>
      </c>
      <c r="Q93" s="258" t="s">
        <v>72</v>
      </c>
      <c r="R93" s="258">
        <v>6</v>
      </c>
      <c r="S93" s="410">
        <v>8</v>
      </c>
      <c r="T93" s="261">
        <v>6</v>
      </c>
      <c r="U93" s="261">
        <v>6</v>
      </c>
      <c r="V93" s="258" t="s">
        <v>71</v>
      </c>
      <c r="W93" s="261" t="str">
        <f t="shared" si="27"/>
        <v>현대자동차베뉴FLUX21110000</v>
      </c>
      <c r="X93" s="411">
        <f t="shared" si="28"/>
        <v>3867</v>
      </c>
      <c r="Y93" s="261">
        <v>6</v>
      </c>
      <c r="Z93" s="261">
        <v>6</v>
      </c>
      <c r="AA93" s="407" t="s">
        <v>1022</v>
      </c>
      <c r="AB93" s="258" t="s">
        <v>88</v>
      </c>
      <c r="AC93" s="258"/>
      <c r="AD93" s="258" t="s">
        <v>2151</v>
      </c>
      <c r="AE93" s="258" t="s">
        <v>2149</v>
      </c>
      <c r="AF93" s="259"/>
      <c r="AG93" s="260"/>
      <c r="AH93" s="259"/>
      <c r="AI93" s="259"/>
      <c r="AJ93" s="260"/>
      <c r="AK93" s="259">
        <v>26</v>
      </c>
      <c r="AL93" s="259"/>
      <c r="AM93" s="259" t="s">
        <v>3253</v>
      </c>
      <c r="AN93" s="449"/>
      <c r="AO93" s="449"/>
      <c r="AP93" s="449"/>
      <c r="AQ93" s="392" t="str">
        <f>IFERROR(VLOOKUP(BG93,#REF!,1,0),"")</f>
        <v/>
      </c>
      <c r="AS93" s="259" t="s">
        <v>3253</v>
      </c>
      <c r="BD93" s="202" t="str">
        <f t="shared" si="20"/>
        <v>베뉴FLUX</v>
      </c>
      <c r="BE93" s="261" t="str">
        <f t="shared" si="26"/>
        <v>0014</v>
      </c>
      <c r="BF93" s="407" t="s">
        <v>1022</v>
      </c>
      <c r="BG93" s="202" t="str">
        <f t="shared" si="21"/>
        <v>0014-0092</v>
      </c>
    </row>
    <row r="94" spans="1:59">
      <c r="A94" s="405">
        <v>3868</v>
      </c>
      <c r="B94" s="406">
        <v>3868</v>
      </c>
      <c r="C94" s="261" t="str">
        <f t="shared" si="22"/>
        <v>0005-0014</v>
      </c>
      <c r="D94" s="261" t="str">
        <f t="shared" si="23"/>
        <v>0005-0014-0003</v>
      </c>
      <c r="E94" s="407" t="s">
        <v>1021</v>
      </c>
      <c r="F94" s="261" t="str">
        <f>TEXT(VLOOKUP(J94,'[4]1'!$B$2:$D$37,2,0),"0000")</f>
        <v>0005</v>
      </c>
      <c r="G94" s="261" t="str">
        <f t="shared" si="24"/>
        <v>0014</v>
      </c>
      <c r="H94" s="408">
        <f t="shared" si="25"/>
        <v>3</v>
      </c>
      <c r="I94" s="407" t="s">
        <v>1021</v>
      </c>
      <c r="J94" s="258" t="s">
        <v>306</v>
      </c>
      <c r="K94" s="258" t="s">
        <v>2780</v>
      </c>
      <c r="L94" s="258" t="s">
        <v>2560</v>
      </c>
      <c r="M94" s="409">
        <v>14730000</v>
      </c>
      <c r="N94" s="258">
        <v>1598</v>
      </c>
      <c r="O94" s="258" t="s">
        <v>77</v>
      </c>
      <c r="P94" s="258" t="s">
        <v>73</v>
      </c>
      <c r="Q94" s="258" t="s">
        <v>72</v>
      </c>
      <c r="R94" s="258">
        <v>5</v>
      </c>
      <c r="S94" s="410">
        <v>8</v>
      </c>
      <c r="T94" s="261">
        <v>6</v>
      </c>
      <c r="U94" s="261">
        <v>6</v>
      </c>
      <c r="V94" s="258" t="s">
        <v>71</v>
      </c>
      <c r="W94" s="261" t="str">
        <f t="shared" si="27"/>
        <v>현대자동차베뉴베뉴 스마트14730000</v>
      </c>
      <c r="X94" s="411">
        <f t="shared" si="28"/>
        <v>3868</v>
      </c>
      <c r="Y94" s="261">
        <v>6</v>
      </c>
      <c r="Z94" s="261">
        <v>6</v>
      </c>
      <c r="AA94" s="407" t="s">
        <v>1021</v>
      </c>
      <c r="AB94" s="258" t="s">
        <v>73</v>
      </c>
      <c r="AC94" s="258"/>
      <c r="AD94" s="258" t="s">
        <v>2151</v>
      </c>
      <c r="AE94" s="258" t="s">
        <v>2149</v>
      </c>
      <c r="AF94" s="259"/>
      <c r="AG94" s="260"/>
      <c r="AH94" s="259"/>
      <c r="AI94" s="259"/>
      <c r="AJ94" s="260"/>
      <c r="AK94" s="259">
        <v>26</v>
      </c>
      <c r="AL94" s="259"/>
      <c r="AM94" s="259" t="s">
        <v>3253</v>
      </c>
      <c r="AN94" s="449"/>
      <c r="AO94" s="449"/>
      <c r="AP94" s="449"/>
      <c r="AQ94" s="392" t="str">
        <f>IFERROR(VLOOKUP(BG94,#REF!,1,0),"")</f>
        <v/>
      </c>
      <c r="AS94" s="259" t="s">
        <v>3253</v>
      </c>
      <c r="BD94" s="202" t="str">
        <f t="shared" si="20"/>
        <v>베뉴베뉴 스마트</v>
      </c>
      <c r="BE94" s="261" t="str">
        <f t="shared" si="26"/>
        <v>0014</v>
      </c>
      <c r="BF94" s="407" t="s">
        <v>1021</v>
      </c>
      <c r="BG94" s="202" t="str">
        <f t="shared" si="21"/>
        <v>0014-0093</v>
      </c>
    </row>
    <row r="95" spans="1:59">
      <c r="A95" s="405">
        <v>3869</v>
      </c>
      <c r="B95" s="406">
        <v>3869</v>
      </c>
      <c r="C95" s="261" t="str">
        <f t="shared" si="22"/>
        <v>0005-0015</v>
      </c>
      <c r="D95" s="261" t="str">
        <f t="shared" si="23"/>
        <v>0005-0015-0001</v>
      </c>
      <c r="E95" s="407" t="s">
        <v>1020</v>
      </c>
      <c r="F95" s="261" t="str">
        <f>TEXT(VLOOKUP(J95,'[4]1'!$B$2:$D$37,2,0),"0000")</f>
        <v>0005</v>
      </c>
      <c r="G95" s="261" t="str">
        <f t="shared" si="24"/>
        <v>0015</v>
      </c>
      <c r="H95" s="408">
        <f t="shared" si="25"/>
        <v>1</v>
      </c>
      <c r="I95" s="407" t="s">
        <v>1020</v>
      </c>
      <c r="J95" s="258" t="s">
        <v>306</v>
      </c>
      <c r="K95" s="258" t="s">
        <v>2781</v>
      </c>
      <c r="L95" s="258" t="s">
        <v>2561</v>
      </c>
      <c r="M95" s="409">
        <v>29650000</v>
      </c>
      <c r="N95" s="258">
        <v>1998</v>
      </c>
      <c r="O95" s="258" t="s">
        <v>77</v>
      </c>
      <c r="P95" s="258" t="s">
        <v>73</v>
      </c>
      <c r="Q95" s="258" t="s">
        <v>90</v>
      </c>
      <c r="R95" s="258">
        <v>5</v>
      </c>
      <c r="S95" s="410">
        <v>9</v>
      </c>
      <c r="T95" s="261">
        <v>6</v>
      </c>
      <c r="U95" s="261">
        <v>6</v>
      </c>
      <c r="V95" s="258" t="s">
        <v>71</v>
      </c>
      <c r="W95" s="261" t="str">
        <f t="shared" si="27"/>
        <v>현대자동차벨로스터N 2.0 Turbo M/T29650000</v>
      </c>
      <c r="X95" s="411">
        <f t="shared" si="28"/>
        <v>3869</v>
      </c>
      <c r="Y95" s="261">
        <v>6</v>
      </c>
      <c r="Z95" s="261">
        <v>6</v>
      </c>
      <c r="AA95" s="407" t="s">
        <v>1020</v>
      </c>
      <c r="AB95" s="258" t="s">
        <v>73</v>
      </c>
      <c r="AC95" s="258"/>
      <c r="AD95" s="258" t="s">
        <v>2152</v>
      </c>
      <c r="AE95" s="258" t="s">
        <v>2149</v>
      </c>
      <c r="AF95" s="259"/>
      <c r="AG95" s="260"/>
      <c r="AH95" s="259"/>
      <c r="AI95" s="259"/>
      <c r="AJ95" s="260"/>
      <c r="AK95" s="259">
        <v>26</v>
      </c>
      <c r="AL95" s="259"/>
      <c r="AM95" s="259" t="s">
        <v>3251</v>
      </c>
      <c r="AN95" s="449"/>
      <c r="AO95" s="449"/>
      <c r="AP95" s="449"/>
      <c r="AQ95" s="392" t="str">
        <f>IFERROR(VLOOKUP(BG95,#REF!,1,0),"")</f>
        <v/>
      </c>
      <c r="AS95" s="259" t="s">
        <v>3244</v>
      </c>
      <c r="BD95" s="202" t="str">
        <f t="shared" si="20"/>
        <v>벨로스터N 2.0 Turbo M/T</v>
      </c>
      <c r="BE95" s="261" t="str">
        <f t="shared" si="26"/>
        <v>0015</v>
      </c>
      <c r="BF95" s="407" t="s">
        <v>1020</v>
      </c>
      <c r="BG95" s="202" t="str">
        <f t="shared" si="21"/>
        <v>0015-0094</v>
      </c>
    </row>
    <row r="96" spans="1:59">
      <c r="A96" s="405">
        <v>3870</v>
      </c>
      <c r="B96" s="406">
        <v>3870</v>
      </c>
      <c r="C96" s="261" t="str">
        <f t="shared" si="22"/>
        <v>0005-0015</v>
      </c>
      <c r="D96" s="261" t="str">
        <f t="shared" si="23"/>
        <v>0005-0015-0002</v>
      </c>
      <c r="E96" s="407" t="s">
        <v>1019</v>
      </c>
      <c r="F96" s="261" t="str">
        <f>TEXT(VLOOKUP(J96,'[4]1'!$B$2:$D$37,2,0),"0000")</f>
        <v>0005</v>
      </c>
      <c r="G96" s="261" t="str">
        <f t="shared" si="24"/>
        <v>0015</v>
      </c>
      <c r="H96" s="408">
        <f t="shared" si="25"/>
        <v>2</v>
      </c>
      <c r="I96" s="407" t="s">
        <v>1019</v>
      </c>
      <c r="J96" s="258" t="s">
        <v>306</v>
      </c>
      <c r="K96" s="258" t="s">
        <v>2781</v>
      </c>
      <c r="L96" s="258" t="s">
        <v>2562</v>
      </c>
      <c r="M96" s="409">
        <v>31650000</v>
      </c>
      <c r="N96" s="258">
        <v>1998</v>
      </c>
      <c r="O96" s="258" t="s">
        <v>77</v>
      </c>
      <c r="P96" s="258" t="s">
        <v>73</v>
      </c>
      <c r="Q96" s="258" t="s">
        <v>72</v>
      </c>
      <c r="R96" s="258" t="e">
        <v>#N/A</v>
      </c>
      <c r="S96" s="410">
        <v>7</v>
      </c>
      <c r="T96" s="261">
        <v>6</v>
      </c>
      <c r="U96" s="261">
        <v>6</v>
      </c>
      <c r="V96" s="258" t="s">
        <v>17442</v>
      </c>
      <c r="W96" s="261" t="str">
        <f t="shared" si="27"/>
        <v>현대자동차벨로스터N 2.0 터보 퍼포먼스 패키지31650000</v>
      </c>
      <c r="X96" s="411">
        <f t="shared" si="28"/>
        <v>3870</v>
      </c>
      <c r="Y96" s="261">
        <v>6</v>
      </c>
      <c r="Z96" s="261">
        <v>6</v>
      </c>
      <c r="AA96" s="407" t="s">
        <v>1019</v>
      </c>
      <c r="AB96" s="258" t="e">
        <v>#N/A</v>
      </c>
      <c r="AC96" s="258"/>
      <c r="AD96" s="258" t="s">
        <v>2152</v>
      </c>
      <c r="AE96" s="258" t="s">
        <v>2149</v>
      </c>
      <c r="AF96" s="259"/>
      <c r="AG96" s="260"/>
      <c r="AH96" s="259"/>
      <c r="AI96" s="259"/>
      <c r="AJ96" s="260"/>
      <c r="AK96" s="259">
        <v>26</v>
      </c>
      <c r="AL96" s="259"/>
      <c r="AM96" s="259" t="s">
        <v>3251</v>
      </c>
      <c r="AN96" s="449"/>
      <c r="AO96" s="449"/>
      <c r="AP96" s="449"/>
      <c r="AQ96" s="392" t="str">
        <f>IFERROR(VLOOKUP(BG96,#REF!,1,0),"")</f>
        <v/>
      </c>
      <c r="AS96" s="259" t="s">
        <v>3251</v>
      </c>
      <c r="BD96" s="202" t="str">
        <f t="shared" si="20"/>
        <v>벨로스터N 2.0 터보 퍼포먼스 패키지</v>
      </c>
      <c r="BE96" s="261" t="str">
        <f t="shared" si="26"/>
        <v>0015</v>
      </c>
      <c r="BF96" s="407" t="s">
        <v>1019</v>
      </c>
      <c r="BG96" s="202" t="str">
        <f t="shared" si="21"/>
        <v>0015-0095</v>
      </c>
    </row>
    <row r="97" spans="1:59">
      <c r="A97" s="405">
        <v>3871</v>
      </c>
      <c r="B97" s="406">
        <v>3871</v>
      </c>
      <c r="C97" s="261" t="str">
        <f t="shared" si="22"/>
        <v>0005-0015</v>
      </c>
      <c r="D97" s="261" t="str">
        <f t="shared" si="23"/>
        <v>0005-0015-0003</v>
      </c>
      <c r="E97" s="407" t="s">
        <v>1018</v>
      </c>
      <c r="F97" s="261" t="str">
        <f>TEXT(VLOOKUP(J97,'[4]1'!$B$2:$D$37,2,0),"0000")</f>
        <v>0005</v>
      </c>
      <c r="G97" s="261" t="str">
        <f t="shared" si="24"/>
        <v>0015</v>
      </c>
      <c r="H97" s="408">
        <f t="shared" si="25"/>
        <v>3</v>
      </c>
      <c r="I97" s="407" t="s">
        <v>1018</v>
      </c>
      <c r="J97" s="258" t="s">
        <v>306</v>
      </c>
      <c r="K97" s="258" t="s">
        <v>2781</v>
      </c>
      <c r="L97" s="258" t="s">
        <v>2563</v>
      </c>
      <c r="M97" s="409">
        <v>23960000</v>
      </c>
      <c r="N97" s="258">
        <v>1591</v>
      </c>
      <c r="O97" s="258" t="s">
        <v>77</v>
      </c>
      <c r="P97" s="258" t="s">
        <v>73</v>
      </c>
      <c r="Q97" s="258" t="s">
        <v>90</v>
      </c>
      <c r="R97" s="258">
        <v>5</v>
      </c>
      <c r="S97" s="410">
        <v>7</v>
      </c>
      <c r="T97" s="261">
        <v>6</v>
      </c>
      <c r="U97" s="261">
        <v>6</v>
      </c>
      <c r="V97" s="258" t="s">
        <v>71</v>
      </c>
      <c r="W97" s="261" t="str">
        <f t="shared" si="27"/>
        <v>현대자동차벨로스터1.6 터보 스포츠 코어 M/T23960000</v>
      </c>
      <c r="X97" s="411">
        <f t="shared" si="28"/>
        <v>3871</v>
      </c>
      <c r="Y97" s="261">
        <v>6</v>
      </c>
      <c r="Z97" s="261">
        <v>6</v>
      </c>
      <c r="AA97" s="407" t="s">
        <v>1018</v>
      </c>
      <c r="AB97" s="258" t="s">
        <v>88</v>
      </c>
      <c r="AC97" s="258"/>
      <c r="AD97" s="258" t="s">
        <v>2151</v>
      </c>
      <c r="AE97" s="258" t="s">
        <v>2149</v>
      </c>
      <c r="AF97" s="259"/>
      <c r="AG97" s="260"/>
      <c r="AH97" s="259"/>
      <c r="AI97" s="259"/>
      <c r="AJ97" s="260"/>
      <c r="AK97" s="259">
        <v>26</v>
      </c>
      <c r="AL97" s="259"/>
      <c r="AM97" s="259" t="s">
        <v>3251</v>
      </c>
      <c r="AN97" s="449"/>
      <c r="AO97" s="449"/>
      <c r="AP97" s="449"/>
      <c r="AQ97" s="392" t="str">
        <f>IFERROR(VLOOKUP(BG97,#REF!,1,0),"")</f>
        <v/>
      </c>
      <c r="AS97" s="259" t="s">
        <v>3251</v>
      </c>
      <c r="BD97" s="202" t="str">
        <f t="shared" si="20"/>
        <v>벨로스터1.6 터보 스포츠 코어 M/T</v>
      </c>
      <c r="BE97" s="261" t="str">
        <f t="shared" si="26"/>
        <v>0015</v>
      </c>
      <c r="BF97" s="407" t="s">
        <v>1018</v>
      </c>
      <c r="BG97" s="202" t="str">
        <f t="shared" si="21"/>
        <v>0015-0096</v>
      </c>
    </row>
    <row r="98" spans="1:59">
      <c r="A98" s="405">
        <v>3872</v>
      </c>
      <c r="B98" s="406">
        <v>3872</v>
      </c>
      <c r="C98" s="261" t="str">
        <f t="shared" si="22"/>
        <v>0005-0015</v>
      </c>
      <c r="D98" s="261" t="str">
        <f t="shared" si="23"/>
        <v>0005-0015-0004</v>
      </c>
      <c r="E98" s="407" t="s">
        <v>1017</v>
      </c>
      <c r="F98" s="261" t="str">
        <f>TEXT(VLOOKUP(J98,'[4]1'!$B$2:$D$37,2,0),"0000")</f>
        <v>0005</v>
      </c>
      <c r="G98" s="261" t="str">
        <f t="shared" si="24"/>
        <v>0015</v>
      </c>
      <c r="H98" s="408">
        <f t="shared" si="25"/>
        <v>4</v>
      </c>
      <c r="I98" s="407" t="s">
        <v>1017</v>
      </c>
      <c r="J98" s="258" t="s">
        <v>306</v>
      </c>
      <c r="K98" s="258" t="s">
        <v>2781</v>
      </c>
      <c r="L98" s="258" t="s">
        <v>2564</v>
      </c>
      <c r="M98" s="409">
        <v>21600000</v>
      </c>
      <c r="N98" s="258">
        <v>1591</v>
      </c>
      <c r="O98" s="258" t="s">
        <v>77</v>
      </c>
      <c r="P98" s="258" t="s">
        <v>73</v>
      </c>
      <c r="Q98" s="258" t="s">
        <v>90</v>
      </c>
      <c r="R98" s="258">
        <v>5</v>
      </c>
      <c r="S98" s="410">
        <v>7</v>
      </c>
      <c r="T98" s="261">
        <v>6</v>
      </c>
      <c r="U98" s="261">
        <v>6</v>
      </c>
      <c r="V98" s="258" t="s">
        <v>71</v>
      </c>
      <c r="W98" s="261" t="str">
        <f t="shared" si="27"/>
        <v>현대자동차벨로스터1.6 터보 스포츠 M/T21600000</v>
      </c>
      <c r="X98" s="411">
        <f t="shared" si="28"/>
        <v>3872</v>
      </c>
      <c r="Y98" s="261">
        <v>6</v>
      </c>
      <c r="Z98" s="261">
        <v>6</v>
      </c>
      <c r="AA98" s="407" t="s">
        <v>1017</v>
      </c>
      <c r="AB98" s="258" t="s">
        <v>88</v>
      </c>
      <c r="AC98" s="258"/>
      <c r="AD98" s="258" t="s">
        <v>2151</v>
      </c>
      <c r="AE98" s="258" t="s">
        <v>2149</v>
      </c>
      <c r="AF98" s="259"/>
      <c r="AG98" s="260"/>
      <c r="AH98" s="259"/>
      <c r="AI98" s="259"/>
      <c r="AJ98" s="260"/>
      <c r="AK98" s="259">
        <v>26</v>
      </c>
      <c r="AL98" s="259"/>
      <c r="AM98" s="259" t="s">
        <v>3251</v>
      </c>
      <c r="AN98" s="449"/>
      <c r="AO98" s="449"/>
      <c r="AP98" s="449"/>
      <c r="AQ98" s="392" t="str">
        <f>IFERROR(VLOOKUP(BG98,#REF!,1,0),"")</f>
        <v/>
      </c>
      <c r="AS98" s="259" t="s">
        <v>3251</v>
      </c>
      <c r="BD98" s="202" t="str">
        <f t="shared" si="20"/>
        <v>벨로스터1.6 터보 스포츠 M/T</v>
      </c>
      <c r="BE98" s="261" t="str">
        <f t="shared" si="26"/>
        <v>0015</v>
      </c>
      <c r="BF98" s="407" t="s">
        <v>1017</v>
      </c>
      <c r="BG98" s="202" t="str">
        <f t="shared" si="21"/>
        <v>0015-0097</v>
      </c>
    </row>
    <row r="99" spans="1:59">
      <c r="A99" s="405">
        <v>3873</v>
      </c>
      <c r="B99" s="406">
        <v>3873</v>
      </c>
      <c r="C99" s="261" t="str">
        <f t="shared" si="22"/>
        <v>0005-0015</v>
      </c>
      <c r="D99" s="261" t="str">
        <f t="shared" si="23"/>
        <v>0005-0015-0005</v>
      </c>
      <c r="E99" s="407" t="s">
        <v>1016</v>
      </c>
      <c r="F99" s="261" t="str">
        <f>TEXT(VLOOKUP(J99,'[4]1'!$B$2:$D$37,2,0),"0000")</f>
        <v>0005</v>
      </c>
      <c r="G99" s="261" t="str">
        <f t="shared" si="24"/>
        <v>0015</v>
      </c>
      <c r="H99" s="408">
        <f t="shared" si="25"/>
        <v>5</v>
      </c>
      <c r="I99" s="407" t="s">
        <v>1016</v>
      </c>
      <c r="J99" s="258" t="s">
        <v>306</v>
      </c>
      <c r="K99" s="258" t="s">
        <v>2781</v>
      </c>
      <c r="L99" s="258" t="s">
        <v>2565</v>
      </c>
      <c r="M99" s="409">
        <v>26350000</v>
      </c>
      <c r="N99" s="258">
        <v>1591</v>
      </c>
      <c r="O99" s="258" t="s">
        <v>77</v>
      </c>
      <c r="P99" s="258" t="s">
        <v>73</v>
      </c>
      <c r="Q99" s="258" t="s">
        <v>72</v>
      </c>
      <c r="R99" s="258">
        <v>5</v>
      </c>
      <c r="S99" s="410">
        <v>7</v>
      </c>
      <c r="T99" s="261">
        <v>6</v>
      </c>
      <c r="U99" s="261">
        <v>6</v>
      </c>
      <c r="V99" s="258" t="s">
        <v>71</v>
      </c>
      <c r="W99" s="261" t="str">
        <f t="shared" si="27"/>
        <v>현대자동차벨로스터1.6 터보 JBL 익스트림사운드 에디션26350000</v>
      </c>
      <c r="X99" s="411">
        <f t="shared" si="28"/>
        <v>3873</v>
      </c>
      <c r="Y99" s="261">
        <v>6</v>
      </c>
      <c r="Z99" s="261">
        <v>6</v>
      </c>
      <c r="AA99" s="407" t="s">
        <v>1016</v>
      </c>
      <c r="AB99" s="258" t="s">
        <v>88</v>
      </c>
      <c r="AC99" s="258"/>
      <c r="AD99" s="258" t="s">
        <v>2151</v>
      </c>
      <c r="AE99" s="258" t="s">
        <v>2149</v>
      </c>
      <c r="AF99" s="259"/>
      <c r="AG99" s="260"/>
      <c r="AH99" s="259"/>
      <c r="AI99" s="259"/>
      <c r="AJ99" s="260"/>
      <c r="AK99" s="259">
        <v>26</v>
      </c>
      <c r="AL99" s="259"/>
      <c r="AM99" s="259" t="s">
        <v>3251</v>
      </c>
      <c r="AN99" s="449"/>
      <c r="AO99" s="449"/>
      <c r="AP99" s="449"/>
      <c r="AQ99" s="392" t="str">
        <f>IFERROR(VLOOKUP(BG99,#REF!,1,0),"")</f>
        <v/>
      </c>
      <c r="AS99" s="259" t="s">
        <v>3251</v>
      </c>
      <c r="BD99" s="202" t="str">
        <f t="shared" si="20"/>
        <v>벨로스터1.6 터보 JBL 익스트림사운드 에디션</v>
      </c>
      <c r="BE99" s="261" t="str">
        <f t="shared" si="26"/>
        <v>0015</v>
      </c>
      <c r="BF99" s="407" t="s">
        <v>1016</v>
      </c>
      <c r="BG99" s="202" t="str">
        <f t="shared" si="21"/>
        <v>0015-0098</v>
      </c>
    </row>
    <row r="100" spans="1:59">
      <c r="A100" s="405">
        <v>3874</v>
      </c>
      <c r="B100" s="406">
        <v>3874</v>
      </c>
      <c r="C100" s="261" t="str">
        <f t="shared" si="22"/>
        <v>0005-0015</v>
      </c>
      <c r="D100" s="261" t="str">
        <f t="shared" si="23"/>
        <v>0005-0015-0006</v>
      </c>
      <c r="E100" s="407" t="s">
        <v>1015</v>
      </c>
      <c r="F100" s="261" t="str">
        <f>TEXT(VLOOKUP(J100,'[4]1'!$B$2:$D$37,2,0),"0000")</f>
        <v>0005</v>
      </c>
      <c r="G100" s="261" t="str">
        <f t="shared" si="24"/>
        <v>0015</v>
      </c>
      <c r="H100" s="408">
        <f t="shared" si="25"/>
        <v>6</v>
      </c>
      <c r="I100" s="407" t="s">
        <v>1015</v>
      </c>
      <c r="J100" s="258" t="s">
        <v>306</v>
      </c>
      <c r="K100" s="258" t="s">
        <v>2781</v>
      </c>
      <c r="L100" s="258" t="s">
        <v>2566</v>
      </c>
      <c r="M100" s="409">
        <v>22960000</v>
      </c>
      <c r="N100" s="258">
        <v>1353</v>
      </c>
      <c r="O100" s="258" t="s">
        <v>77</v>
      </c>
      <c r="P100" s="258" t="s">
        <v>73</v>
      </c>
      <c r="Q100" s="258" t="s">
        <v>72</v>
      </c>
      <c r="R100" s="258">
        <v>5</v>
      </c>
      <c r="S100" s="410">
        <v>7</v>
      </c>
      <c r="T100" s="261">
        <v>6</v>
      </c>
      <c r="U100" s="261">
        <v>6</v>
      </c>
      <c r="V100" s="258" t="s">
        <v>71</v>
      </c>
      <c r="W100" s="261" t="str">
        <f t="shared" si="27"/>
        <v>현대자동차벨로스터1.4 터보 모던 코어22960000</v>
      </c>
      <c r="X100" s="411">
        <f t="shared" si="28"/>
        <v>3874</v>
      </c>
      <c r="Y100" s="261">
        <v>6</v>
      </c>
      <c r="Z100" s="261">
        <v>6</v>
      </c>
      <c r="AA100" s="407" t="s">
        <v>1015</v>
      </c>
      <c r="AB100" s="258" t="s">
        <v>88</v>
      </c>
      <c r="AC100" s="258"/>
      <c r="AD100" s="258" t="s">
        <v>2151</v>
      </c>
      <c r="AE100" s="258" t="s">
        <v>2149</v>
      </c>
      <c r="AF100" s="259"/>
      <c r="AG100" s="260"/>
      <c r="AH100" s="259"/>
      <c r="AI100" s="259"/>
      <c r="AJ100" s="260"/>
      <c r="AK100" s="259">
        <v>26</v>
      </c>
      <c r="AL100" s="259"/>
      <c r="AM100" s="259" t="s">
        <v>3251</v>
      </c>
      <c r="AN100" s="449"/>
      <c r="AO100" s="449"/>
      <c r="AP100" s="449"/>
      <c r="AQ100" s="392" t="str">
        <f>IFERROR(VLOOKUP(BG100,#REF!,1,0),"")</f>
        <v/>
      </c>
      <c r="AS100" s="259" t="s">
        <v>3251</v>
      </c>
      <c r="BD100" s="202" t="str">
        <f t="shared" si="20"/>
        <v>벨로스터1.4 터보 모던 코어</v>
      </c>
      <c r="BE100" s="261" t="str">
        <f t="shared" si="26"/>
        <v>0015</v>
      </c>
      <c r="BF100" s="407" t="s">
        <v>1015</v>
      </c>
      <c r="BG100" s="202" t="str">
        <f t="shared" si="21"/>
        <v>0015-0099</v>
      </c>
    </row>
    <row r="101" spans="1:59">
      <c r="A101" s="405">
        <v>3875</v>
      </c>
      <c r="B101" s="406">
        <v>3875</v>
      </c>
      <c r="C101" s="261" t="str">
        <f t="shared" si="22"/>
        <v>0005-0015</v>
      </c>
      <c r="D101" s="261" t="str">
        <f t="shared" si="23"/>
        <v>0005-0015-0007</v>
      </c>
      <c r="E101" s="407" t="s">
        <v>1014</v>
      </c>
      <c r="F101" s="261" t="str">
        <f>TEXT(VLOOKUP(J101,'[4]1'!$B$2:$D$37,2,0),"0000")</f>
        <v>0005</v>
      </c>
      <c r="G101" s="261" t="str">
        <f t="shared" si="24"/>
        <v>0015</v>
      </c>
      <c r="H101" s="408">
        <f t="shared" si="25"/>
        <v>7</v>
      </c>
      <c r="I101" s="407" t="s">
        <v>1014</v>
      </c>
      <c r="J101" s="258" t="s">
        <v>306</v>
      </c>
      <c r="K101" s="258" t="s">
        <v>2781</v>
      </c>
      <c r="L101" s="258" t="s">
        <v>2567</v>
      </c>
      <c r="M101" s="409">
        <v>20960000</v>
      </c>
      <c r="N101" s="258">
        <v>1353</v>
      </c>
      <c r="O101" s="258" t="s">
        <v>77</v>
      </c>
      <c r="P101" s="258" t="s">
        <v>73</v>
      </c>
      <c r="Q101" s="258" t="s">
        <v>72</v>
      </c>
      <c r="R101" s="258" t="e">
        <v>#N/A</v>
      </c>
      <c r="S101" s="410">
        <v>7</v>
      </c>
      <c r="T101" s="261">
        <v>6</v>
      </c>
      <c r="U101" s="261">
        <v>6</v>
      </c>
      <c r="V101" s="258" t="s">
        <v>17442</v>
      </c>
      <c r="W101" s="261" t="str">
        <f t="shared" si="27"/>
        <v>현대자동차벨로스터1.4 터보 모던20960000</v>
      </c>
      <c r="X101" s="411">
        <f t="shared" si="28"/>
        <v>3875</v>
      </c>
      <c r="Y101" s="261">
        <v>6</v>
      </c>
      <c r="Z101" s="261">
        <v>6</v>
      </c>
      <c r="AA101" s="407" t="s">
        <v>1014</v>
      </c>
      <c r="AB101" s="258" t="e">
        <v>#N/A</v>
      </c>
      <c r="AC101" s="258"/>
      <c r="AD101" s="258" t="s">
        <v>2151</v>
      </c>
      <c r="AE101" s="258" t="s">
        <v>2149</v>
      </c>
      <c r="AF101" s="259"/>
      <c r="AG101" s="260"/>
      <c r="AH101" s="259"/>
      <c r="AI101" s="259"/>
      <c r="AJ101" s="260"/>
      <c r="AK101" s="259">
        <v>26</v>
      </c>
      <c r="AL101" s="259"/>
      <c r="AM101" s="259" t="s">
        <v>3251</v>
      </c>
      <c r="AN101" s="449"/>
      <c r="AO101" s="449"/>
      <c r="AP101" s="449"/>
      <c r="AQ101" s="392" t="str">
        <f>IFERROR(VLOOKUP(BG101,#REF!,1,0),"")</f>
        <v/>
      </c>
      <c r="AS101" s="259" t="s">
        <v>3251</v>
      </c>
      <c r="BD101" s="202" t="str">
        <f t="shared" si="20"/>
        <v>벨로스터1.4 터보 모던</v>
      </c>
      <c r="BE101" s="261" t="str">
        <f t="shared" si="26"/>
        <v>0015</v>
      </c>
      <c r="BF101" s="407" t="s">
        <v>1014</v>
      </c>
      <c r="BG101" s="202" t="str">
        <f t="shared" si="21"/>
        <v>0015-0100</v>
      </c>
    </row>
    <row r="102" spans="1:59">
      <c r="A102" s="405">
        <v>3876</v>
      </c>
      <c r="B102" s="406">
        <v>3876</v>
      </c>
      <c r="C102" s="261" t="str">
        <f t="shared" si="22"/>
        <v>0005-0015</v>
      </c>
      <c r="D102" s="261" t="str">
        <f t="shared" si="23"/>
        <v>0005-0015-0008</v>
      </c>
      <c r="E102" s="407" t="s">
        <v>1013</v>
      </c>
      <c r="F102" s="261" t="str">
        <f>TEXT(VLOOKUP(J102,'[4]1'!$B$2:$D$37,2,0),"0000")</f>
        <v>0005</v>
      </c>
      <c r="G102" s="261" t="str">
        <f t="shared" si="24"/>
        <v>0015</v>
      </c>
      <c r="H102" s="408">
        <f t="shared" si="25"/>
        <v>8</v>
      </c>
      <c r="I102" s="407" t="s">
        <v>1013</v>
      </c>
      <c r="J102" s="258" t="s">
        <v>306</v>
      </c>
      <c r="K102" s="258" t="s">
        <v>2781</v>
      </c>
      <c r="L102" s="258" t="s">
        <v>2568</v>
      </c>
      <c r="M102" s="409">
        <v>25730000</v>
      </c>
      <c r="N102" s="258">
        <v>1591</v>
      </c>
      <c r="O102" s="258" t="s">
        <v>77</v>
      </c>
      <c r="P102" s="258" t="s">
        <v>73</v>
      </c>
      <c r="Q102" s="258" t="s">
        <v>72</v>
      </c>
      <c r="R102" s="258">
        <v>5</v>
      </c>
      <c r="S102" s="410">
        <v>7</v>
      </c>
      <c r="T102" s="261">
        <v>6</v>
      </c>
      <c r="U102" s="261">
        <v>6</v>
      </c>
      <c r="V102" s="258" t="s">
        <v>71</v>
      </c>
      <c r="W102" s="261" t="str">
        <f t="shared" si="27"/>
        <v>현대자동차벨로스터1.6 터보 스포츠 코어25730000</v>
      </c>
      <c r="X102" s="411">
        <f t="shared" si="28"/>
        <v>3876</v>
      </c>
      <c r="Y102" s="261">
        <v>6</v>
      </c>
      <c r="Z102" s="261">
        <v>6</v>
      </c>
      <c r="AA102" s="407" t="s">
        <v>1013</v>
      </c>
      <c r="AB102" s="258" t="s">
        <v>88</v>
      </c>
      <c r="AC102" s="258"/>
      <c r="AD102" s="258" t="s">
        <v>2151</v>
      </c>
      <c r="AE102" s="258" t="s">
        <v>2149</v>
      </c>
      <c r="AF102" s="259"/>
      <c r="AG102" s="260"/>
      <c r="AH102" s="259"/>
      <c r="AI102" s="259"/>
      <c r="AJ102" s="260"/>
      <c r="AK102" s="259">
        <v>26</v>
      </c>
      <c r="AL102" s="259"/>
      <c r="AM102" s="259" t="s">
        <v>3251</v>
      </c>
      <c r="AN102" s="449"/>
      <c r="AO102" s="449"/>
      <c r="AP102" s="449"/>
      <c r="AQ102" s="392" t="str">
        <f>IFERROR(VLOOKUP(BG102,#REF!,1,0),"")</f>
        <v/>
      </c>
      <c r="AS102" s="259" t="s">
        <v>3251</v>
      </c>
      <c r="BD102" s="202" t="str">
        <f t="shared" si="20"/>
        <v>벨로스터1.6 터보 스포츠 코어</v>
      </c>
      <c r="BE102" s="261" t="str">
        <f t="shared" si="26"/>
        <v>0015</v>
      </c>
      <c r="BF102" s="407" t="s">
        <v>1013</v>
      </c>
      <c r="BG102" s="202" t="str">
        <f t="shared" si="21"/>
        <v>0015-0101</v>
      </c>
    </row>
    <row r="103" spans="1:59">
      <c r="A103" s="405">
        <v>3877</v>
      </c>
      <c r="B103" s="406">
        <v>3877</v>
      </c>
      <c r="C103" s="261" t="str">
        <f t="shared" si="22"/>
        <v>0005-0015</v>
      </c>
      <c r="D103" s="261" t="str">
        <f t="shared" si="23"/>
        <v>0005-0015-0009</v>
      </c>
      <c r="E103" s="407" t="s">
        <v>1012</v>
      </c>
      <c r="F103" s="261" t="str">
        <f>TEXT(VLOOKUP(J103,'[4]1'!$B$2:$D$37,2,0),"0000")</f>
        <v>0005</v>
      </c>
      <c r="G103" s="261" t="str">
        <f t="shared" si="24"/>
        <v>0015</v>
      </c>
      <c r="H103" s="408">
        <f t="shared" si="25"/>
        <v>9</v>
      </c>
      <c r="I103" s="407" t="s">
        <v>1012</v>
      </c>
      <c r="J103" s="258" t="s">
        <v>306</v>
      </c>
      <c r="K103" s="258" t="s">
        <v>2781</v>
      </c>
      <c r="L103" s="258" t="s">
        <v>2569</v>
      </c>
      <c r="M103" s="409">
        <v>23370000</v>
      </c>
      <c r="N103" s="258">
        <v>1591</v>
      </c>
      <c r="O103" s="258" t="s">
        <v>77</v>
      </c>
      <c r="P103" s="258" t="s">
        <v>73</v>
      </c>
      <c r="Q103" s="258" t="s">
        <v>72</v>
      </c>
      <c r="R103" s="258" t="e">
        <v>#N/A</v>
      </c>
      <c r="S103" s="410">
        <v>7</v>
      </c>
      <c r="T103" s="261">
        <v>6</v>
      </c>
      <c r="U103" s="261">
        <v>6</v>
      </c>
      <c r="V103" s="258" t="s">
        <v>17442</v>
      </c>
      <c r="W103" s="261" t="str">
        <f t="shared" si="27"/>
        <v>현대자동차벨로스터1.6 터보 스포츠23370000</v>
      </c>
      <c r="X103" s="411">
        <f t="shared" si="28"/>
        <v>3877</v>
      </c>
      <c r="Y103" s="261">
        <v>6</v>
      </c>
      <c r="Z103" s="261">
        <v>6</v>
      </c>
      <c r="AA103" s="407" t="s">
        <v>1012</v>
      </c>
      <c r="AB103" s="258" t="e">
        <v>#N/A</v>
      </c>
      <c r="AC103" s="258"/>
      <c r="AD103" s="258" t="s">
        <v>2151</v>
      </c>
      <c r="AE103" s="258" t="s">
        <v>2149</v>
      </c>
      <c r="AF103" s="259"/>
      <c r="AG103" s="260"/>
      <c r="AH103" s="259"/>
      <c r="AI103" s="259"/>
      <c r="AJ103" s="260"/>
      <c r="AK103" s="259">
        <v>26</v>
      </c>
      <c r="AL103" s="259"/>
      <c r="AM103" s="259" t="s">
        <v>3251</v>
      </c>
      <c r="AN103" s="449"/>
      <c r="AO103" s="449"/>
      <c r="AP103" s="449"/>
      <c r="AQ103" s="392" t="str">
        <f>IFERROR(VLOOKUP(BG103,#REF!,1,0),"")</f>
        <v/>
      </c>
      <c r="AS103" s="259" t="s">
        <v>3251</v>
      </c>
      <c r="BD103" s="202" t="str">
        <f t="shared" si="20"/>
        <v>벨로스터1.6 터보 스포츠</v>
      </c>
      <c r="BE103" s="261" t="str">
        <f t="shared" si="26"/>
        <v>0015</v>
      </c>
      <c r="BF103" s="407" t="s">
        <v>1012</v>
      </c>
      <c r="BG103" s="202" t="str">
        <f t="shared" si="21"/>
        <v>0015-0102</v>
      </c>
    </row>
    <row r="104" spans="1:59">
      <c r="A104" s="405">
        <v>3878</v>
      </c>
      <c r="B104" s="406">
        <v>3878</v>
      </c>
      <c r="C104" s="261" t="str">
        <f t="shared" si="22"/>
        <v>0005-0016</v>
      </c>
      <c r="D104" s="261" t="str">
        <f t="shared" si="23"/>
        <v>0005-0016-0001</v>
      </c>
      <c r="E104" s="407" t="s">
        <v>1011</v>
      </c>
      <c r="F104" s="261" t="str">
        <f>TEXT(VLOOKUP(J104,'[4]1'!$B$2:$D$37,2,0),"0000")</f>
        <v>0005</v>
      </c>
      <c r="G104" s="261" t="str">
        <f t="shared" si="24"/>
        <v>0016</v>
      </c>
      <c r="H104" s="408">
        <f t="shared" si="25"/>
        <v>1</v>
      </c>
      <c r="I104" s="407" t="s">
        <v>1011</v>
      </c>
      <c r="J104" s="258" t="s">
        <v>306</v>
      </c>
      <c r="K104" s="258" t="s">
        <v>2782</v>
      </c>
      <c r="L104" s="258" t="s">
        <v>16857</v>
      </c>
      <c r="M104" s="409">
        <v>39860000</v>
      </c>
      <c r="N104" s="258">
        <v>2151</v>
      </c>
      <c r="O104" s="258" t="s">
        <v>78</v>
      </c>
      <c r="P104" s="258" t="s">
        <v>70</v>
      </c>
      <c r="Q104" s="258" t="s">
        <v>72</v>
      </c>
      <c r="R104" s="258">
        <v>5</v>
      </c>
      <c r="S104" s="410">
        <v>1</v>
      </c>
      <c r="T104" s="261">
        <v>6</v>
      </c>
      <c r="U104" s="261">
        <v>6</v>
      </c>
      <c r="V104" s="258" t="s">
        <v>71</v>
      </c>
      <c r="W104" s="261" t="str">
        <f t="shared" si="27"/>
        <v>현대자동차싼타페 2.2 디젤 캘리그래피 5인39860000</v>
      </c>
      <c r="X104" s="411">
        <f t="shared" si="28"/>
        <v>3878</v>
      </c>
      <c r="Y104" s="261">
        <v>6</v>
      </c>
      <c r="Z104" s="261">
        <v>6</v>
      </c>
      <c r="AA104" s="407" t="s">
        <v>1011</v>
      </c>
      <c r="AB104" s="258" t="s">
        <v>1985</v>
      </c>
      <c r="AC104" s="258"/>
      <c r="AD104" s="258" t="s">
        <v>2156</v>
      </c>
      <c r="AE104" s="258" t="s">
        <v>2149</v>
      </c>
      <c r="AF104" s="259"/>
      <c r="AG104" s="260"/>
      <c r="AH104" s="259"/>
      <c r="AI104" s="259"/>
      <c r="AJ104" s="260"/>
      <c r="AK104" s="259">
        <v>26</v>
      </c>
      <c r="AL104" s="259"/>
      <c r="AM104" s="259" t="s">
        <v>3211</v>
      </c>
      <c r="AN104" s="449"/>
      <c r="AO104" s="449"/>
      <c r="AP104" s="449"/>
      <c r="AQ104" s="392" t="str">
        <f>IFERROR(VLOOKUP(BG104,#REF!,1,0),"")</f>
        <v/>
      </c>
      <c r="AS104" s="259" t="s">
        <v>3211</v>
      </c>
      <c r="BD104" s="202" t="str">
        <f t="shared" si="20"/>
        <v>싼타페 2.2 디젤 캘리그래피 5인</v>
      </c>
      <c r="BE104" s="261" t="str">
        <f t="shared" si="26"/>
        <v>0016</v>
      </c>
      <c r="BF104" s="407" t="s">
        <v>1011</v>
      </c>
      <c r="BG104" s="202" t="str">
        <f t="shared" si="21"/>
        <v>0016-0103</v>
      </c>
    </row>
    <row r="105" spans="1:59">
      <c r="A105" s="405">
        <v>3879</v>
      </c>
      <c r="B105" s="406">
        <v>3879</v>
      </c>
      <c r="C105" s="261" t="str">
        <f t="shared" si="22"/>
        <v>0005-0016</v>
      </c>
      <c r="D105" s="261" t="str">
        <f t="shared" si="23"/>
        <v>0005-0016-0002</v>
      </c>
      <c r="E105" s="407" t="s">
        <v>1010</v>
      </c>
      <c r="F105" s="261" t="str">
        <f>TEXT(VLOOKUP(J105,'[4]1'!$B$2:$D$37,2,0),"0000")</f>
        <v>0005</v>
      </c>
      <c r="G105" s="261" t="str">
        <f t="shared" si="24"/>
        <v>0016</v>
      </c>
      <c r="H105" s="408">
        <f t="shared" si="25"/>
        <v>2</v>
      </c>
      <c r="I105" s="407" t="s">
        <v>1010</v>
      </c>
      <c r="J105" s="258" t="s">
        <v>306</v>
      </c>
      <c r="K105" s="258" t="s">
        <v>2782</v>
      </c>
      <c r="L105" s="258" t="s">
        <v>16858</v>
      </c>
      <c r="M105" s="409">
        <v>32690000</v>
      </c>
      <c r="N105" s="258">
        <v>2151</v>
      </c>
      <c r="O105" s="258" t="s">
        <v>78</v>
      </c>
      <c r="P105" s="258" t="s">
        <v>70</v>
      </c>
      <c r="Q105" s="258" t="s">
        <v>72</v>
      </c>
      <c r="R105" s="258">
        <v>5</v>
      </c>
      <c r="S105" s="410">
        <v>1</v>
      </c>
      <c r="T105" s="261">
        <v>6</v>
      </c>
      <c r="U105" s="261">
        <v>6</v>
      </c>
      <c r="V105" s="258" t="s">
        <v>71</v>
      </c>
      <c r="W105" s="261" t="str">
        <f t="shared" si="27"/>
        <v>현대자동차싼타페 2.2 디젤 프리미엄 초이스 7인32690000</v>
      </c>
      <c r="X105" s="411">
        <f t="shared" si="28"/>
        <v>3879</v>
      </c>
      <c r="Y105" s="261">
        <v>6</v>
      </c>
      <c r="Z105" s="261">
        <v>6</v>
      </c>
      <c r="AA105" s="407" t="s">
        <v>1010</v>
      </c>
      <c r="AB105" s="258" t="s">
        <v>1985</v>
      </c>
      <c r="AC105" s="258"/>
      <c r="AD105" s="258" t="s">
        <v>2156</v>
      </c>
      <c r="AE105" s="258" t="s">
        <v>2149</v>
      </c>
      <c r="AF105" s="259"/>
      <c r="AG105" s="260"/>
      <c r="AH105" s="259"/>
      <c r="AI105" s="259"/>
      <c r="AJ105" s="260"/>
      <c r="AK105" s="259">
        <v>26</v>
      </c>
      <c r="AL105" s="259"/>
      <c r="AM105" s="259" t="s">
        <v>3211</v>
      </c>
      <c r="AN105" s="449"/>
      <c r="AO105" s="449"/>
      <c r="AP105" s="449"/>
      <c r="AQ105" s="392" t="str">
        <f>IFERROR(VLOOKUP(BG105,#REF!,1,0),"")</f>
        <v/>
      </c>
      <c r="AS105" s="259" t="s">
        <v>3211</v>
      </c>
      <c r="BD105" s="202" t="str">
        <f t="shared" si="20"/>
        <v>싼타페 2.2 디젤 프리미엄 초이스 7인</v>
      </c>
      <c r="BE105" s="261" t="str">
        <f t="shared" si="26"/>
        <v>0016</v>
      </c>
      <c r="BF105" s="407" t="s">
        <v>1010</v>
      </c>
      <c r="BG105" s="202" t="str">
        <f t="shared" si="21"/>
        <v>0016-0104</v>
      </c>
    </row>
    <row r="106" spans="1:59">
      <c r="A106" s="405">
        <v>3880</v>
      </c>
      <c r="B106" s="406">
        <v>3880</v>
      </c>
      <c r="C106" s="261" t="str">
        <f t="shared" si="22"/>
        <v>0005-0016</v>
      </c>
      <c r="D106" s="261" t="str">
        <f t="shared" si="23"/>
        <v>0005-0016-0003</v>
      </c>
      <c r="E106" s="407" t="s">
        <v>1009</v>
      </c>
      <c r="F106" s="261" t="str">
        <f>TEXT(VLOOKUP(J106,'[4]1'!$B$2:$D$37,2,0),"0000")</f>
        <v>0005</v>
      </c>
      <c r="G106" s="261" t="str">
        <f t="shared" si="24"/>
        <v>0016</v>
      </c>
      <c r="H106" s="408">
        <f t="shared" si="25"/>
        <v>3</v>
      </c>
      <c r="I106" s="407" t="s">
        <v>1009</v>
      </c>
      <c r="J106" s="258" t="s">
        <v>306</v>
      </c>
      <c r="K106" s="258" t="s">
        <v>2782</v>
      </c>
      <c r="L106" s="258" t="s">
        <v>16859</v>
      </c>
      <c r="M106" s="409">
        <v>31860000</v>
      </c>
      <c r="N106" s="258">
        <v>2151</v>
      </c>
      <c r="O106" s="258" t="s">
        <v>78</v>
      </c>
      <c r="P106" s="258" t="s">
        <v>70</v>
      </c>
      <c r="Q106" s="258" t="s">
        <v>72</v>
      </c>
      <c r="R106" s="258">
        <v>5</v>
      </c>
      <c r="S106" s="410">
        <v>1</v>
      </c>
      <c r="T106" s="261">
        <v>6</v>
      </c>
      <c r="U106" s="261">
        <v>6</v>
      </c>
      <c r="V106" s="258" t="s">
        <v>71</v>
      </c>
      <c r="W106" s="261" t="str">
        <f t="shared" si="27"/>
        <v>현대자동차싼타페 2.2 디젤 프리미엄 7인31860000</v>
      </c>
      <c r="X106" s="411">
        <f t="shared" si="28"/>
        <v>3880</v>
      </c>
      <c r="Y106" s="261">
        <v>6</v>
      </c>
      <c r="Z106" s="261">
        <v>6</v>
      </c>
      <c r="AA106" s="407" t="s">
        <v>1009</v>
      </c>
      <c r="AB106" s="258" t="s">
        <v>1985</v>
      </c>
      <c r="AC106" s="258"/>
      <c r="AD106" s="258" t="s">
        <v>2156</v>
      </c>
      <c r="AE106" s="258" t="s">
        <v>2149</v>
      </c>
      <c r="AF106" s="259"/>
      <c r="AG106" s="260"/>
      <c r="AH106" s="259"/>
      <c r="AI106" s="259"/>
      <c r="AJ106" s="260"/>
      <c r="AK106" s="259">
        <v>26</v>
      </c>
      <c r="AL106" s="259"/>
      <c r="AM106" s="259" t="s">
        <v>3211</v>
      </c>
      <c r="AN106" s="449"/>
      <c r="AO106" s="449"/>
      <c r="AP106" s="449"/>
      <c r="AQ106" s="392" t="str">
        <f>IFERROR(VLOOKUP(BG106,#REF!,1,0),"")</f>
        <v/>
      </c>
      <c r="AS106" s="259" t="s">
        <v>3211</v>
      </c>
      <c r="BD106" s="202" t="str">
        <f t="shared" si="20"/>
        <v>싼타페 2.2 디젤 프리미엄 7인</v>
      </c>
      <c r="BE106" s="261" t="str">
        <f t="shared" si="26"/>
        <v>0016</v>
      </c>
      <c r="BF106" s="407" t="s">
        <v>1009</v>
      </c>
      <c r="BG106" s="202" t="str">
        <f t="shared" si="21"/>
        <v>0016-0105</v>
      </c>
    </row>
    <row r="107" spans="1:59">
      <c r="A107" s="405">
        <v>3881</v>
      </c>
      <c r="B107" s="406">
        <v>3881</v>
      </c>
      <c r="C107" s="261" t="str">
        <f t="shared" si="22"/>
        <v>0005-0016</v>
      </c>
      <c r="D107" s="261" t="str">
        <f t="shared" si="23"/>
        <v>0005-0016-0004</v>
      </c>
      <c r="E107" s="407" t="s">
        <v>1008</v>
      </c>
      <c r="F107" s="261" t="str">
        <f>TEXT(VLOOKUP(J107,'[4]1'!$B$2:$D$37,2,0),"0000")</f>
        <v>0005</v>
      </c>
      <c r="G107" s="261" t="str">
        <f t="shared" si="24"/>
        <v>0016</v>
      </c>
      <c r="H107" s="408">
        <f t="shared" si="25"/>
        <v>4</v>
      </c>
      <c r="I107" s="407" t="s">
        <v>1008</v>
      </c>
      <c r="J107" s="258" t="s">
        <v>306</v>
      </c>
      <c r="K107" s="258" t="s">
        <v>2782</v>
      </c>
      <c r="L107" s="258" t="s">
        <v>16860</v>
      </c>
      <c r="M107" s="409">
        <v>35780000</v>
      </c>
      <c r="N107" s="258">
        <v>2151</v>
      </c>
      <c r="O107" s="258" t="s">
        <v>78</v>
      </c>
      <c r="P107" s="258" t="s">
        <v>70</v>
      </c>
      <c r="Q107" s="258" t="s">
        <v>72</v>
      </c>
      <c r="R107" s="258">
        <v>4</v>
      </c>
      <c r="S107" s="410">
        <v>1</v>
      </c>
      <c r="T107" s="261">
        <v>6</v>
      </c>
      <c r="U107" s="261">
        <v>6</v>
      </c>
      <c r="V107" s="258" t="s">
        <v>71</v>
      </c>
      <c r="W107" s="261" t="str">
        <f t="shared" si="27"/>
        <v>현대자동차싼타페 2.2 디젤 프레스티지 7인35780000</v>
      </c>
      <c r="X107" s="411">
        <f t="shared" si="28"/>
        <v>3881</v>
      </c>
      <c r="Y107" s="261">
        <v>6</v>
      </c>
      <c r="Z107" s="261">
        <v>6</v>
      </c>
      <c r="AA107" s="407" t="s">
        <v>1008</v>
      </c>
      <c r="AB107" s="258" t="s">
        <v>1985</v>
      </c>
      <c r="AC107" s="258"/>
      <c r="AD107" s="258" t="s">
        <v>2156</v>
      </c>
      <c r="AE107" s="258" t="s">
        <v>2149</v>
      </c>
      <c r="AF107" s="259"/>
      <c r="AG107" s="260"/>
      <c r="AH107" s="259"/>
      <c r="AI107" s="259"/>
      <c r="AJ107" s="260"/>
      <c r="AK107" s="259">
        <v>26</v>
      </c>
      <c r="AL107" s="259"/>
      <c r="AM107" s="259" t="s">
        <v>3211</v>
      </c>
      <c r="AN107" s="449"/>
      <c r="AO107" s="449"/>
      <c r="AP107" s="449"/>
      <c r="AQ107" s="392" t="str">
        <f>IFERROR(VLOOKUP(BG107,#REF!,1,0),"")</f>
        <v/>
      </c>
      <c r="AS107" s="259" t="s">
        <v>3211</v>
      </c>
      <c r="BD107" s="202" t="str">
        <f t="shared" si="20"/>
        <v>싼타페 2.2 디젤 프레스티지 7인</v>
      </c>
      <c r="BE107" s="261" t="str">
        <f t="shared" si="26"/>
        <v>0016</v>
      </c>
      <c r="BF107" s="407" t="s">
        <v>1008</v>
      </c>
      <c r="BG107" s="202" t="str">
        <f t="shared" si="21"/>
        <v>0016-0106</v>
      </c>
    </row>
    <row r="108" spans="1:59">
      <c r="A108" s="405">
        <v>3882</v>
      </c>
      <c r="B108" s="406">
        <v>3882</v>
      </c>
      <c r="C108" s="261" t="str">
        <f t="shared" si="22"/>
        <v>0005-0016</v>
      </c>
      <c r="D108" s="261" t="str">
        <f t="shared" si="23"/>
        <v>0005-0016-0005</v>
      </c>
      <c r="E108" s="407" t="s">
        <v>1007</v>
      </c>
      <c r="F108" s="261" t="str">
        <f>TEXT(VLOOKUP(J108,'[4]1'!$B$2:$D$37,2,0),"0000")</f>
        <v>0005</v>
      </c>
      <c r="G108" s="261" t="str">
        <f t="shared" si="24"/>
        <v>0016</v>
      </c>
      <c r="H108" s="408">
        <f t="shared" si="25"/>
        <v>5</v>
      </c>
      <c r="I108" s="407" t="s">
        <v>1007</v>
      </c>
      <c r="J108" s="258" t="s">
        <v>306</v>
      </c>
      <c r="K108" s="258" t="s">
        <v>2782</v>
      </c>
      <c r="L108" s="258" t="s">
        <v>16861</v>
      </c>
      <c r="M108" s="409">
        <v>32050000</v>
      </c>
      <c r="N108" s="258">
        <v>2151</v>
      </c>
      <c r="O108" s="258" t="s">
        <v>78</v>
      </c>
      <c r="P108" s="258" t="s">
        <v>70</v>
      </c>
      <c r="Q108" s="258" t="s">
        <v>72</v>
      </c>
      <c r="R108" s="258">
        <v>5</v>
      </c>
      <c r="S108" s="410">
        <v>1</v>
      </c>
      <c r="T108" s="261">
        <v>6</v>
      </c>
      <c r="U108" s="261">
        <v>6</v>
      </c>
      <c r="V108" s="258" t="s">
        <v>16778</v>
      </c>
      <c r="W108" s="261" t="str">
        <f t="shared" si="27"/>
        <v>현대자동차싼타페 2.2 디젤 프리미엄 초이스 5인32050000</v>
      </c>
      <c r="X108" s="411">
        <f t="shared" si="28"/>
        <v>3882</v>
      </c>
      <c r="Y108" s="261">
        <v>6</v>
      </c>
      <c r="Z108" s="261">
        <v>6</v>
      </c>
      <c r="AA108" s="407" t="s">
        <v>1007</v>
      </c>
      <c r="AB108" s="258" t="s">
        <v>1985</v>
      </c>
      <c r="AC108" s="258"/>
      <c r="AD108" s="258" t="s">
        <v>2156</v>
      </c>
      <c r="AE108" s="258" t="s">
        <v>2149</v>
      </c>
      <c r="AF108" s="259"/>
      <c r="AG108" s="260"/>
      <c r="AH108" s="259"/>
      <c r="AI108" s="259"/>
      <c r="AJ108" s="260"/>
      <c r="AK108" s="259">
        <v>26</v>
      </c>
      <c r="AL108" s="259"/>
      <c r="AM108" s="259" t="s">
        <v>3211</v>
      </c>
      <c r="AN108" s="449"/>
      <c r="AO108" s="449"/>
      <c r="AP108" s="449"/>
      <c r="AQ108" s="392" t="str">
        <f>IFERROR(VLOOKUP(BG108,#REF!,1,0),"")</f>
        <v/>
      </c>
      <c r="AS108" s="259" t="s">
        <v>3211</v>
      </c>
      <c r="BD108" s="202" t="str">
        <f t="shared" si="20"/>
        <v>싼타페 2.2 디젤 프리미엄 초이스 5인</v>
      </c>
      <c r="BE108" s="261" t="str">
        <f t="shared" si="26"/>
        <v>0016</v>
      </c>
      <c r="BF108" s="407" t="s">
        <v>1007</v>
      </c>
      <c r="BG108" s="202" t="str">
        <f t="shared" si="21"/>
        <v>0016-0107</v>
      </c>
    </row>
    <row r="109" spans="1:59">
      <c r="A109" s="405">
        <v>3883</v>
      </c>
      <c r="B109" s="406">
        <v>3883</v>
      </c>
      <c r="C109" s="261" t="str">
        <f t="shared" si="22"/>
        <v>0005-0016</v>
      </c>
      <c r="D109" s="261" t="str">
        <f t="shared" si="23"/>
        <v>0005-0016-0006</v>
      </c>
      <c r="E109" s="407" t="s">
        <v>1006</v>
      </c>
      <c r="F109" s="261" t="str">
        <f>TEXT(VLOOKUP(J109,'[4]1'!$B$2:$D$37,2,0),"0000")</f>
        <v>0005</v>
      </c>
      <c r="G109" s="261" t="str">
        <f t="shared" si="24"/>
        <v>0016</v>
      </c>
      <c r="H109" s="408">
        <f t="shared" si="25"/>
        <v>6</v>
      </c>
      <c r="I109" s="407" t="s">
        <v>1006</v>
      </c>
      <c r="J109" s="258" t="s">
        <v>306</v>
      </c>
      <c r="K109" s="258" t="s">
        <v>2782</v>
      </c>
      <c r="L109" s="258" t="s">
        <v>16862</v>
      </c>
      <c r="M109" s="409">
        <v>40500000</v>
      </c>
      <c r="N109" s="258">
        <v>2151</v>
      </c>
      <c r="O109" s="258" t="s">
        <v>78</v>
      </c>
      <c r="P109" s="258" t="s">
        <v>70</v>
      </c>
      <c r="Q109" s="258" t="s">
        <v>72</v>
      </c>
      <c r="R109" s="258">
        <v>5</v>
      </c>
      <c r="S109" s="410">
        <v>1</v>
      </c>
      <c r="T109" s="261">
        <v>6</v>
      </c>
      <c r="U109" s="261">
        <v>6</v>
      </c>
      <c r="V109" s="258" t="s">
        <v>71</v>
      </c>
      <c r="W109" s="261" t="str">
        <f t="shared" si="27"/>
        <v>현대자동차싼타페 2.2 디젤 캘리그래피 7인40500000</v>
      </c>
      <c r="X109" s="411">
        <f t="shared" si="28"/>
        <v>3883</v>
      </c>
      <c r="Y109" s="261">
        <v>6</v>
      </c>
      <c r="Z109" s="261">
        <v>6</v>
      </c>
      <c r="AA109" s="407" t="s">
        <v>1006</v>
      </c>
      <c r="AB109" s="258" t="s">
        <v>1985</v>
      </c>
      <c r="AC109" s="258"/>
      <c r="AD109" s="258" t="s">
        <v>2156</v>
      </c>
      <c r="AE109" s="258" t="s">
        <v>2149</v>
      </c>
      <c r="AF109" s="259"/>
      <c r="AG109" s="260"/>
      <c r="AH109" s="259"/>
      <c r="AI109" s="259"/>
      <c r="AJ109" s="260"/>
      <c r="AK109" s="259">
        <v>26</v>
      </c>
      <c r="AL109" s="259"/>
      <c r="AM109" s="259" t="s">
        <v>3211</v>
      </c>
      <c r="AN109" s="449"/>
      <c r="AO109" s="449"/>
      <c r="AP109" s="449"/>
      <c r="AQ109" s="392" t="str">
        <f>IFERROR(VLOOKUP(BG109,#REF!,1,0),"")</f>
        <v/>
      </c>
      <c r="AS109" s="259" t="s">
        <v>3211</v>
      </c>
      <c r="BD109" s="202" t="str">
        <f t="shared" si="20"/>
        <v>싼타페 2.2 디젤 캘리그래피 7인</v>
      </c>
      <c r="BE109" s="261" t="str">
        <f t="shared" si="26"/>
        <v>0016</v>
      </c>
      <c r="BF109" s="407" t="s">
        <v>1006</v>
      </c>
      <c r="BG109" s="202" t="str">
        <f t="shared" si="21"/>
        <v>0016-0108</v>
      </c>
    </row>
    <row r="110" spans="1:59">
      <c r="A110" s="405">
        <v>3884</v>
      </c>
      <c r="B110" s="406">
        <v>3884</v>
      </c>
      <c r="C110" s="261" t="str">
        <f t="shared" si="22"/>
        <v>0005-0016</v>
      </c>
      <c r="D110" s="261" t="str">
        <f t="shared" si="23"/>
        <v>0005-0016-0007</v>
      </c>
      <c r="E110" s="407" t="s">
        <v>1005</v>
      </c>
      <c r="F110" s="261" t="str">
        <f>TEXT(VLOOKUP(J110,'[4]1'!$B$2:$D$37,2,0),"0000")</f>
        <v>0005</v>
      </c>
      <c r="G110" s="261" t="str">
        <f t="shared" si="24"/>
        <v>0016</v>
      </c>
      <c r="H110" s="408">
        <f t="shared" si="25"/>
        <v>7</v>
      </c>
      <c r="I110" s="407" t="s">
        <v>1005</v>
      </c>
      <c r="J110" s="258" t="s">
        <v>306</v>
      </c>
      <c r="K110" s="258" t="s">
        <v>2782</v>
      </c>
      <c r="L110" s="258" t="s">
        <v>16863</v>
      </c>
      <c r="M110" s="409">
        <v>35140000</v>
      </c>
      <c r="N110" s="258">
        <v>2151</v>
      </c>
      <c r="O110" s="258" t="s">
        <v>78</v>
      </c>
      <c r="P110" s="258" t="s">
        <v>70</v>
      </c>
      <c r="Q110" s="258" t="s">
        <v>72</v>
      </c>
      <c r="R110" s="258">
        <v>5</v>
      </c>
      <c r="S110" s="410">
        <v>1</v>
      </c>
      <c r="T110" s="261">
        <v>6</v>
      </c>
      <c r="U110" s="261">
        <v>6</v>
      </c>
      <c r="V110" s="258" t="s">
        <v>16778</v>
      </c>
      <c r="W110" s="261" t="str">
        <f t="shared" si="27"/>
        <v>현대자동차싼타페 2.2 디젤 프레스트지 5인35140000</v>
      </c>
      <c r="X110" s="411">
        <f t="shared" si="28"/>
        <v>3884</v>
      </c>
      <c r="Y110" s="261">
        <v>6</v>
      </c>
      <c r="Z110" s="261">
        <v>6</v>
      </c>
      <c r="AA110" s="407" t="s">
        <v>1005</v>
      </c>
      <c r="AB110" s="258" t="s">
        <v>1985</v>
      </c>
      <c r="AC110" s="258"/>
      <c r="AD110" s="258" t="s">
        <v>2156</v>
      </c>
      <c r="AE110" s="258" t="s">
        <v>2149</v>
      </c>
      <c r="AF110" s="259"/>
      <c r="AG110" s="260"/>
      <c r="AH110" s="259"/>
      <c r="AI110" s="259"/>
      <c r="AJ110" s="260"/>
      <c r="AK110" s="259">
        <v>26</v>
      </c>
      <c r="AL110" s="259"/>
      <c r="AM110" s="259" t="s">
        <v>3211</v>
      </c>
      <c r="AN110" s="449"/>
      <c r="AO110" s="449"/>
      <c r="AP110" s="449"/>
      <c r="AQ110" s="392" t="str">
        <f>IFERROR(VLOOKUP(BG110,#REF!,1,0),"")</f>
        <v/>
      </c>
      <c r="AS110" s="259" t="s">
        <v>3211</v>
      </c>
      <c r="BD110" s="202" t="str">
        <f t="shared" si="20"/>
        <v>싼타페 2.2 디젤 프레스트지 5인</v>
      </c>
      <c r="BE110" s="261" t="str">
        <f t="shared" si="26"/>
        <v>0016</v>
      </c>
      <c r="BF110" s="407" t="s">
        <v>1005</v>
      </c>
      <c r="BG110" s="202" t="str">
        <f t="shared" si="21"/>
        <v>0016-0109</v>
      </c>
    </row>
    <row r="111" spans="1:59">
      <c r="A111" s="405">
        <v>3885</v>
      </c>
      <c r="B111" s="406">
        <v>3885</v>
      </c>
      <c r="C111" s="261" t="str">
        <f t="shared" si="22"/>
        <v>0005-0016</v>
      </c>
      <c r="D111" s="261" t="str">
        <f t="shared" si="23"/>
        <v>0005-0016-0008</v>
      </c>
      <c r="E111" s="407" t="s">
        <v>1004</v>
      </c>
      <c r="F111" s="261" t="str">
        <f>TEXT(VLOOKUP(J111,'[4]1'!$B$2:$D$37,2,0),"0000")</f>
        <v>0005</v>
      </c>
      <c r="G111" s="261" t="str">
        <f t="shared" si="24"/>
        <v>0016</v>
      </c>
      <c r="H111" s="408">
        <f t="shared" si="25"/>
        <v>8</v>
      </c>
      <c r="I111" s="407" t="s">
        <v>1004</v>
      </c>
      <c r="J111" s="258" t="s">
        <v>306</v>
      </c>
      <c r="K111" s="258" t="s">
        <v>2782</v>
      </c>
      <c r="L111" s="258" t="s">
        <v>16864</v>
      </c>
      <c r="M111" s="409">
        <v>31220000</v>
      </c>
      <c r="N111" s="258">
        <v>2151</v>
      </c>
      <c r="O111" s="258" t="s">
        <v>78</v>
      </c>
      <c r="P111" s="258" t="s">
        <v>70</v>
      </c>
      <c r="Q111" s="258" t="s">
        <v>72</v>
      </c>
      <c r="R111" s="258">
        <v>5</v>
      </c>
      <c r="S111" s="410">
        <v>1</v>
      </c>
      <c r="T111" s="261">
        <v>6</v>
      </c>
      <c r="U111" s="261">
        <v>6</v>
      </c>
      <c r="V111" s="258" t="s">
        <v>16778</v>
      </c>
      <c r="W111" s="261" t="str">
        <f t="shared" si="27"/>
        <v>현대자동차싼타페 2.2 디젤 프리미엄 5인31220000</v>
      </c>
      <c r="X111" s="411">
        <f t="shared" si="28"/>
        <v>3885</v>
      </c>
      <c r="Y111" s="261">
        <v>6</v>
      </c>
      <c r="Z111" s="261">
        <v>6</v>
      </c>
      <c r="AA111" s="407" t="s">
        <v>1004</v>
      </c>
      <c r="AB111" s="258" t="s">
        <v>1985</v>
      </c>
      <c r="AC111" s="258"/>
      <c r="AD111" s="258" t="s">
        <v>2156</v>
      </c>
      <c r="AE111" s="258" t="s">
        <v>2149</v>
      </c>
      <c r="AF111" s="259"/>
      <c r="AG111" s="260"/>
      <c r="AH111" s="259"/>
      <c r="AI111" s="259"/>
      <c r="AJ111" s="260"/>
      <c r="AK111" s="259">
        <v>26</v>
      </c>
      <c r="AL111" s="259"/>
      <c r="AM111" s="259" t="s">
        <v>3211</v>
      </c>
      <c r="AN111" s="449"/>
      <c r="AO111" s="449"/>
      <c r="AP111" s="449"/>
      <c r="AQ111" s="392" t="str">
        <f>IFERROR(VLOOKUP(BG111,#REF!,1,0),"")</f>
        <v/>
      </c>
      <c r="AS111" s="259" t="s">
        <v>3211</v>
      </c>
      <c r="BD111" s="202" t="str">
        <f t="shared" si="20"/>
        <v>싼타페 2.2 디젤 프리미엄 5인</v>
      </c>
      <c r="BE111" s="261" t="str">
        <f t="shared" si="26"/>
        <v>0016</v>
      </c>
      <c r="BF111" s="407" t="s">
        <v>1004</v>
      </c>
      <c r="BG111" s="202" t="str">
        <f t="shared" si="21"/>
        <v>0016-0110</v>
      </c>
    </row>
    <row r="112" spans="1:59">
      <c r="A112" s="405">
        <v>3886</v>
      </c>
      <c r="B112" s="406">
        <v>3886</v>
      </c>
      <c r="C112" s="261" t="str">
        <f t="shared" si="22"/>
        <v>0005-0016</v>
      </c>
      <c r="D112" s="261" t="str">
        <f t="shared" si="23"/>
        <v>0005-0016-0009</v>
      </c>
      <c r="E112" s="407" t="s">
        <v>1003</v>
      </c>
      <c r="F112" s="261" t="str">
        <f>TEXT(VLOOKUP(J112,'[4]1'!$B$2:$D$37,2,0),"0000")</f>
        <v>0005</v>
      </c>
      <c r="G112" s="261" t="str">
        <f t="shared" si="24"/>
        <v>0016</v>
      </c>
      <c r="H112" s="408">
        <f t="shared" si="25"/>
        <v>9</v>
      </c>
      <c r="I112" s="407" t="s">
        <v>1003</v>
      </c>
      <c r="J112" s="258" t="s">
        <v>306</v>
      </c>
      <c r="K112" s="258" t="s">
        <v>2782</v>
      </c>
      <c r="L112" s="258" t="s">
        <v>16865</v>
      </c>
      <c r="M112" s="409">
        <v>31220000</v>
      </c>
      <c r="N112" s="258">
        <v>2151</v>
      </c>
      <c r="O112" s="258" t="s">
        <v>78</v>
      </c>
      <c r="P112" s="258" t="s">
        <v>70</v>
      </c>
      <c r="Q112" s="258" t="s">
        <v>72</v>
      </c>
      <c r="R112" s="258">
        <v>5</v>
      </c>
      <c r="S112" s="410">
        <v>1</v>
      </c>
      <c r="T112" s="261">
        <v>6</v>
      </c>
      <c r="U112" s="261">
        <v>6</v>
      </c>
      <c r="V112" s="258" t="s">
        <v>1989</v>
      </c>
      <c r="W112" s="261" t="str">
        <f t="shared" si="27"/>
        <v>현대자동차싼타페 2.2 디젤 익스클루시브 (5인승)31220000</v>
      </c>
      <c r="X112" s="411">
        <f t="shared" si="28"/>
        <v>3886</v>
      </c>
      <c r="Y112" s="261">
        <v>6</v>
      </c>
      <c r="Z112" s="261">
        <v>6</v>
      </c>
      <c r="AA112" s="407" t="s">
        <v>1003</v>
      </c>
      <c r="AB112" s="258" t="s">
        <v>1985</v>
      </c>
      <c r="AC112" s="258"/>
      <c r="AD112" s="258" t="s">
        <v>2156</v>
      </c>
      <c r="AE112" s="258" t="s">
        <v>2149</v>
      </c>
      <c r="AF112" s="259"/>
      <c r="AG112" s="260"/>
      <c r="AH112" s="259"/>
      <c r="AI112" s="259"/>
      <c r="AJ112" s="260"/>
      <c r="AK112" s="259">
        <v>26</v>
      </c>
      <c r="AL112" s="259"/>
      <c r="AM112" s="259" t="s">
        <v>3211</v>
      </c>
      <c r="AN112" s="449"/>
      <c r="AO112" s="449"/>
      <c r="AP112" s="449"/>
      <c r="AQ112" s="392" t="str">
        <f>IFERROR(VLOOKUP(BG112,#REF!,1,0),"")</f>
        <v/>
      </c>
      <c r="AS112" s="259" t="s">
        <v>3211</v>
      </c>
      <c r="BD112" s="202" t="str">
        <f t="shared" si="20"/>
        <v>싼타페 2.2 디젤 익스클루시브 (5인승)</v>
      </c>
      <c r="BE112" s="261" t="str">
        <f t="shared" si="26"/>
        <v>0016</v>
      </c>
      <c r="BF112" s="407" t="s">
        <v>1003</v>
      </c>
      <c r="BG112" s="202" t="str">
        <f t="shared" si="21"/>
        <v>0016-0111</v>
      </c>
    </row>
    <row r="113" spans="1:59">
      <c r="A113" s="405">
        <v>3887</v>
      </c>
      <c r="B113" s="406">
        <v>3887</v>
      </c>
      <c r="C113" s="261" t="str">
        <f t="shared" si="22"/>
        <v>0005-0016</v>
      </c>
      <c r="D113" s="261" t="str">
        <f t="shared" si="23"/>
        <v>0005-0016-0010</v>
      </c>
      <c r="E113" s="407" t="s">
        <v>1002</v>
      </c>
      <c r="F113" s="261" t="str">
        <f>TEXT(VLOOKUP(J113,'[4]1'!$B$2:$D$37,2,0),"0000")</f>
        <v>0005</v>
      </c>
      <c r="G113" s="261" t="str">
        <f t="shared" si="24"/>
        <v>0016</v>
      </c>
      <c r="H113" s="408">
        <f t="shared" si="25"/>
        <v>10</v>
      </c>
      <c r="I113" s="407" t="s">
        <v>1002</v>
      </c>
      <c r="J113" s="258" t="s">
        <v>306</v>
      </c>
      <c r="K113" s="258" t="s">
        <v>2782</v>
      </c>
      <c r="L113" s="258" t="s">
        <v>16923</v>
      </c>
      <c r="M113" s="409">
        <v>37100000</v>
      </c>
      <c r="N113" s="258">
        <v>1598</v>
      </c>
      <c r="O113" s="258" t="s">
        <v>1185</v>
      </c>
      <c r="P113" s="258" t="s">
        <v>70</v>
      </c>
      <c r="Q113" s="258" t="s">
        <v>72</v>
      </c>
      <c r="R113" s="258">
        <v>5</v>
      </c>
      <c r="S113" s="410">
        <v>15</v>
      </c>
      <c r="T113" s="261">
        <v>6</v>
      </c>
      <c r="U113" s="261">
        <v>6</v>
      </c>
      <c r="V113" s="258" t="s">
        <v>1934</v>
      </c>
      <c r="W113" s="261" t="str">
        <f t="shared" si="27"/>
        <v>현대자동차싼타페1.6 2WD 익스클루시브 HEV37100000</v>
      </c>
      <c r="X113" s="411">
        <f t="shared" si="28"/>
        <v>3887</v>
      </c>
      <c r="Y113" s="261">
        <v>6</v>
      </c>
      <c r="Z113" s="261">
        <v>6</v>
      </c>
      <c r="AA113" s="407" t="s">
        <v>1002</v>
      </c>
      <c r="AB113" s="258" t="s">
        <v>1985</v>
      </c>
      <c r="AC113" s="258"/>
      <c r="AD113" s="258"/>
      <c r="AE113" s="258"/>
      <c r="AF113" s="259"/>
      <c r="AG113" s="260"/>
      <c r="AH113" s="259"/>
      <c r="AI113" s="259"/>
      <c r="AJ113" s="260"/>
      <c r="AK113" s="259">
        <v>26</v>
      </c>
      <c r="AL113" s="259"/>
      <c r="AM113" s="259" t="s">
        <v>3255</v>
      </c>
      <c r="AN113" s="449"/>
      <c r="AO113" s="449"/>
      <c r="AP113" s="449"/>
      <c r="AQ113" s="392" t="str">
        <f>IFERROR(VLOOKUP(BG113,#REF!,1,0),"")</f>
        <v/>
      </c>
      <c r="AS113" s="259" t="s">
        <v>3255</v>
      </c>
      <c r="AT113" s="392">
        <v>2024.02</v>
      </c>
      <c r="AW113" s="392" t="s">
        <v>16909</v>
      </c>
      <c r="BD113" s="202" t="str">
        <f t="shared" si="20"/>
        <v>싼타페1.6 2WD 익스클루시브 HEV</v>
      </c>
      <c r="BE113" s="261" t="str">
        <f t="shared" si="26"/>
        <v>0016</v>
      </c>
      <c r="BF113" s="407" t="s">
        <v>1002</v>
      </c>
      <c r="BG113" s="202" t="str">
        <f t="shared" si="21"/>
        <v>0016-0112</v>
      </c>
    </row>
    <row r="114" spans="1:59">
      <c r="A114" s="405">
        <v>3888</v>
      </c>
      <c r="B114" s="406">
        <v>3888</v>
      </c>
      <c r="C114" s="261" t="str">
        <f t="shared" si="22"/>
        <v>0005-0016</v>
      </c>
      <c r="D114" s="261" t="str">
        <f t="shared" si="23"/>
        <v>0005-0016-0011</v>
      </c>
      <c r="E114" s="407" t="s">
        <v>1001</v>
      </c>
      <c r="F114" s="261" t="str">
        <f>TEXT(VLOOKUP(J114,'[4]1'!$B$2:$D$37,2,0),"0000")</f>
        <v>0005</v>
      </c>
      <c r="G114" s="261" t="str">
        <f t="shared" si="24"/>
        <v>0016</v>
      </c>
      <c r="H114" s="408">
        <f t="shared" si="25"/>
        <v>11</v>
      </c>
      <c r="I114" s="407" t="s">
        <v>1001</v>
      </c>
      <c r="J114" s="258" t="s">
        <v>306</v>
      </c>
      <c r="K114" s="258" t="s">
        <v>2782</v>
      </c>
      <c r="L114" s="258" t="s">
        <v>16924</v>
      </c>
      <c r="M114" s="409">
        <v>44600000</v>
      </c>
      <c r="N114" s="258">
        <v>1598</v>
      </c>
      <c r="O114" s="258" t="s">
        <v>1185</v>
      </c>
      <c r="P114" s="258" t="s">
        <v>70</v>
      </c>
      <c r="Q114" s="258" t="s">
        <v>72</v>
      </c>
      <c r="R114" s="258">
        <v>5</v>
      </c>
      <c r="S114" s="410">
        <v>15</v>
      </c>
      <c r="T114" s="261">
        <v>6</v>
      </c>
      <c r="U114" s="261">
        <v>6</v>
      </c>
      <c r="V114" s="258" t="s">
        <v>1934</v>
      </c>
      <c r="W114" s="261" t="str">
        <f t="shared" si="27"/>
        <v>현대자동차싼타페1.6 2WD 캘리그래피 HEV44600000</v>
      </c>
      <c r="X114" s="411">
        <f t="shared" si="28"/>
        <v>3888</v>
      </c>
      <c r="Y114" s="261">
        <v>6</v>
      </c>
      <c r="Z114" s="261">
        <v>6</v>
      </c>
      <c r="AA114" s="407" t="s">
        <v>1001</v>
      </c>
      <c r="AB114" s="258" t="s">
        <v>1985</v>
      </c>
      <c r="AC114" s="258"/>
      <c r="AD114" s="258"/>
      <c r="AE114" s="258"/>
      <c r="AF114" s="259"/>
      <c r="AG114" s="260"/>
      <c r="AH114" s="259"/>
      <c r="AI114" s="259"/>
      <c r="AJ114" s="260"/>
      <c r="AK114" s="259">
        <v>26</v>
      </c>
      <c r="AL114" s="259"/>
      <c r="AM114" s="259" t="s">
        <v>3255</v>
      </c>
      <c r="AN114" s="449"/>
      <c r="AO114" s="449"/>
      <c r="AP114" s="449"/>
      <c r="AQ114" s="392" t="str">
        <f>IFERROR(VLOOKUP(BG114,#REF!,1,0),"")</f>
        <v/>
      </c>
      <c r="AS114" s="259" t="s">
        <v>3255</v>
      </c>
      <c r="AT114" s="392">
        <v>2024.02</v>
      </c>
      <c r="AW114" s="392" t="s">
        <v>16909</v>
      </c>
      <c r="BD114" s="202" t="str">
        <f t="shared" si="20"/>
        <v>싼타페1.6 2WD 캘리그래피 HEV</v>
      </c>
      <c r="BE114" s="261" t="str">
        <f t="shared" si="26"/>
        <v>0016</v>
      </c>
      <c r="BF114" s="407" t="s">
        <v>1001</v>
      </c>
      <c r="BG114" s="202" t="str">
        <f t="shared" si="21"/>
        <v>0016-0113</v>
      </c>
    </row>
    <row r="115" spans="1:59">
      <c r="A115" s="405">
        <v>3889</v>
      </c>
      <c r="B115" s="406">
        <v>3889</v>
      </c>
      <c r="C115" s="261" t="str">
        <f t="shared" si="22"/>
        <v>0005-0016</v>
      </c>
      <c r="D115" s="261" t="str">
        <f t="shared" si="23"/>
        <v>0005-0016-0012</v>
      </c>
      <c r="E115" s="407" t="s">
        <v>1000</v>
      </c>
      <c r="F115" s="261" t="str">
        <f>TEXT(VLOOKUP(J115,'[4]1'!$B$2:$D$37,2,0),"0000")</f>
        <v>0005</v>
      </c>
      <c r="G115" s="261" t="str">
        <f t="shared" si="24"/>
        <v>0016</v>
      </c>
      <c r="H115" s="408">
        <f t="shared" si="25"/>
        <v>12</v>
      </c>
      <c r="I115" s="407" t="s">
        <v>1000</v>
      </c>
      <c r="J115" s="258" t="s">
        <v>306</v>
      </c>
      <c r="K115" s="258" t="s">
        <v>2782</v>
      </c>
      <c r="L115" s="258" t="s">
        <v>16925</v>
      </c>
      <c r="M115" s="409">
        <v>39320000</v>
      </c>
      <c r="N115" s="258">
        <v>1598</v>
      </c>
      <c r="O115" s="258" t="s">
        <v>1185</v>
      </c>
      <c r="P115" s="258" t="s">
        <v>70</v>
      </c>
      <c r="Q115" s="258" t="s">
        <v>72</v>
      </c>
      <c r="R115" s="258">
        <v>5</v>
      </c>
      <c r="S115" s="410">
        <v>15</v>
      </c>
      <c r="T115" s="261">
        <v>6</v>
      </c>
      <c r="U115" s="261">
        <v>6</v>
      </c>
      <c r="V115" s="258" t="s">
        <v>1934</v>
      </c>
      <c r="W115" s="261" t="str">
        <f t="shared" si="27"/>
        <v>현대자동차싼타페1.6 2WD 프레스티지 HEV39320000</v>
      </c>
      <c r="X115" s="411">
        <f t="shared" si="28"/>
        <v>3889</v>
      </c>
      <c r="Y115" s="261">
        <v>6</v>
      </c>
      <c r="Z115" s="261">
        <v>6</v>
      </c>
      <c r="AA115" s="407" t="s">
        <v>1000</v>
      </c>
      <c r="AB115" s="258" t="s">
        <v>1985</v>
      </c>
      <c r="AC115" s="258"/>
      <c r="AD115" s="258"/>
      <c r="AE115" s="258"/>
      <c r="AF115" s="259"/>
      <c r="AG115" s="260"/>
      <c r="AH115" s="259"/>
      <c r="AI115" s="259"/>
      <c r="AJ115" s="260"/>
      <c r="AK115" s="259">
        <v>26</v>
      </c>
      <c r="AL115" s="259"/>
      <c r="AM115" s="259" t="s">
        <v>3255</v>
      </c>
      <c r="AN115" s="449"/>
      <c r="AO115" s="449"/>
      <c r="AP115" s="449"/>
      <c r="AQ115" s="392" t="str">
        <f>IFERROR(VLOOKUP(BG115,#REF!,1,0),"")</f>
        <v/>
      </c>
      <c r="AS115" s="259" t="s">
        <v>3255</v>
      </c>
      <c r="AT115" s="392">
        <v>2024.02</v>
      </c>
      <c r="AW115" s="392" t="s">
        <v>16909</v>
      </c>
      <c r="BD115" s="202" t="str">
        <f t="shared" si="20"/>
        <v>싼타페1.6 2WD 프레스티지 HEV</v>
      </c>
      <c r="BE115" s="261" t="str">
        <f t="shared" si="26"/>
        <v>0016</v>
      </c>
      <c r="BF115" s="407" t="s">
        <v>1000</v>
      </c>
      <c r="BG115" s="202" t="str">
        <f t="shared" si="21"/>
        <v>0016-0114</v>
      </c>
    </row>
    <row r="116" spans="1:59">
      <c r="A116" s="405">
        <v>3890</v>
      </c>
      <c r="B116" s="406">
        <v>3890</v>
      </c>
      <c r="C116" s="261" t="str">
        <f t="shared" si="22"/>
        <v>0005-0016</v>
      </c>
      <c r="D116" s="261" t="str">
        <f t="shared" si="23"/>
        <v>0005-0016-0013</v>
      </c>
      <c r="E116" s="407" t="s">
        <v>999</v>
      </c>
      <c r="F116" s="261" t="str">
        <f>TEXT(VLOOKUP(J116,'[4]1'!$B$2:$D$37,2,0),"0000")</f>
        <v>0005</v>
      </c>
      <c r="G116" s="261" t="str">
        <f t="shared" si="24"/>
        <v>0016</v>
      </c>
      <c r="H116" s="408">
        <f t="shared" si="25"/>
        <v>13</v>
      </c>
      <c r="I116" s="407" t="s">
        <v>999</v>
      </c>
      <c r="J116" s="258" t="s">
        <v>306</v>
      </c>
      <c r="K116" s="258" t="s">
        <v>2782</v>
      </c>
      <c r="L116" s="258" t="s">
        <v>16926</v>
      </c>
      <c r="M116" s="409">
        <v>41220000</v>
      </c>
      <c r="N116" s="258">
        <v>1598</v>
      </c>
      <c r="O116" s="258" t="s">
        <v>1185</v>
      </c>
      <c r="P116" s="258" t="s">
        <v>70</v>
      </c>
      <c r="Q116" s="258" t="s">
        <v>72</v>
      </c>
      <c r="R116" s="258">
        <v>5</v>
      </c>
      <c r="S116" s="410">
        <v>15</v>
      </c>
      <c r="T116" s="261">
        <v>6</v>
      </c>
      <c r="U116" s="261">
        <v>6</v>
      </c>
      <c r="V116" s="258" t="s">
        <v>1934</v>
      </c>
      <c r="W116" s="261" t="str">
        <f t="shared" si="27"/>
        <v>현대자동차싼타페1.6 2WD 프레스티지 초이스 HEV41220000</v>
      </c>
      <c r="X116" s="411">
        <f t="shared" si="28"/>
        <v>3890</v>
      </c>
      <c r="Y116" s="261">
        <v>6</v>
      </c>
      <c r="Z116" s="261">
        <v>6</v>
      </c>
      <c r="AA116" s="407" t="s">
        <v>999</v>
      </c>
      <c r="AB116" s="258" t="s">
        <v>1985</v>
      </c>
      <c r="AC116" s="258"/>
      <c r="AD116" s="258"/>
      <c r="AE116" s="258"/>
      <c r="AF116" s="259"/>
      <c r="AG116" s="260"/>
      <c r="AH116" s="259"/>
      <c r="AI116" s="259"/>
      <c r="AJ116" s="260"/>
      <c r="AK116" s="259">
        <v>26</v>
      </c>
      <c r="AL116" s="259"/>
      <c r="AM116" s="259" t="s">
        <v>3255</v>
      </c>
      <c r="AN116" s="449"/>
      <c r="AO116" s="449"/>
      <c r="AP116" s="449"/>
      <c r="AQ116" s="392" t="str">
        <f>IFERROR(VLOOKUP(BG116,#REF!,1,0),"")</f>
        <v/>
      </c>
      <c r="AS116" s="259" t="s">
        <v>3255</v>
      </c>
      <c r="AT116" s="392">
        <v>2024.02</v>
      </c>
      <c r="AW116" s="392" t="s">
        <v>16909</v>
      </c>
      <c r="BD116" s="202" t="str">
        <f t="shared" si="20"/>
        <v>싼타페1.6 2WD 프레스티지 초이스 HEV</v>
      </c>
      <c r="BE116" s="261" t="str">
        <f t="shared" si="26"/>
        <v>0016</v>
      </c>
      <c r="BF116" s="407" t="s">
        <v>999</v>
      </c>
      <c r="BG116" s="202" t="str">
        <f t="shared" si="21"/>
        <v>0016-0115</v>
      </c>
    </row>
    <row r="117" spans="1:59">
      <c r="A117" s="405">
        <v>3891</v>
      </c>
      <c r="B117" s="406">
        <v>3891</v>
      </c>
      <c r="C117" s="261" t="str">
        <f t="shared" si="22"/>
        <v>0005-0016</v>
      </c>
      <c r="D117" s="261" t="str">
        <f t="shared" si="23"/>
        <v>0005-0016-0014</v>
      </c>
      <c r="E117" s="407" t="s">
        <v>998</v>
      </c>
      <c r="F117" s="261" t="str">
        <f>TEXT(VLOOKUP(J117,'[4]1'!$B$2:$D$37,2,0),"0000")</f>
        <v>0005</v>
      </c>
      <c r="G117" s="261" t="str">
        <f t="shared" si="24"/>
        <v>0016</v>
      </c>
      <c r="H117" s="408">
        <f t="shared" si="25"/>
        <v>14</v>
      </c>
      <c r="I117" s="407" t="s">
        <v>998</v>
      </c>
      <c r="J117" s="258" t="s">
        <v>306</v>
      </c>
      <c r="K117" s="258" t="s">
        <v>2782</v>
      </c>
      <c r="L117" s="258" t="s">
        <v>16927</v>
      </c>
      <c r="M117" s="409">
        <v>39370000</v>
      </c>
      <c r="N117" s="258">
        <v>1598</v>
      </c>
      <c r="O117" s="258" t="s">
        <v>1185</v>
      </c>
      <c r="P117" s="258" t="s">
        <v>70</v>
      </c>
      <c r="Q117" s="258" t="s">
        <v>72</v>
      </c>
      <c r="R117" s="258">
        <v>5</v>
      </c>
      <c r="S117" s="410">
        <v>15</v>
      </c>
      <c r="T117" s="261">
        <v>6</v>
      </c>
      <c r="U117" s="261">
        <v>6</v>
      </c>
      <c r="V117" s="258" t="s">
        <v>1989</v>
      </c>
      <c r="W117" s="261" t="str">
        <f t="shared" si="27"/>
        <v>현대자동차싼타페1.6 AWD 익스클루시브 HEV39370000</v>
      </c>
      <c r="X117" s="411">
        <f t="shared" si="28"/>
        <v>3891</v>
      </c>
      <c r="Y117" s="261">
        <v>6</v>
      </c>
      <c r="Z117" s="261">
        <v>6</v>
      </c>
      <c r="AA117" s="407" t="s">
        <v>998</v>
      </c>
      <c r="AB117" s="258" t="s">
        <v>1985</v>
      </c>
      <c r="AC117" s="258"/>
      <c r="AD117" s="258"/>
      <c r="AE117" s="258"/>
      <c r="AF117" s="259"/>
      <c r="AG117" s="260"/>
      <c r="AH117" s="259"/>
      <c r="AI117" s="259"/>
      <c r="AJ117" s="260"/>
      <c r="AK117" s="259">
        <v>26</v>
      </c>
      <c r="AL117" s="259"/>
      <c r="AM117" s="259" t="s">
        <v>3255</v>
      </c>
      <c r="AN117" s="449"/>
      <c r="AO117" s="449"/>
      <c r="AP117" s="449"/>
      <c r="AQ117" s="392" t="str">
        <f>IFERROR(VLOOKUP(BG117,#REF!,1,0),"")</f>
        <v/>
      </c>
      <c r="AS117" s="259" t="s">
        <v>3255</v>
      </c>
      <c r="AT117" s="392">
        <v>2024.02</v>
      </c>
      <c r="AW117" s="392" t="s">
        <v>16909</v>
      </c>
      <c r="BD117" s="202" t="str">
        <f t="shared" si="20"/>
        <v>싼타페1.6 AWD 익스클루시브 HEV</v>
      </c>
      <c r="BE117" s="261" t="str">
        <f t="shared" si="26"/>
        <v>0016</v>
      </c>
      <c r="BF117" s="407" t="s">
        <v>998</v>
      </c>
      <c r="BG117" s="202" t="str">
        <f t="shared" si="21"/>
        <v>0016-0116</v>
      </c>
    </row>
    <row r="118" spans="1:59">
      <c r="A118" s="405">
        <v>3892</v>
      </c>
      <c r="B118" s="406">
        <v>3892</v>
      </c>
      <c r="C118" s="261" t="str">
        <f t="shared" si="22"/>
        <v>0005-0016</v>
      </c>
      <c r="D118" s="261" t="str">
        <f t="shared" si="23"/>
        <v>0005-0016-0015</v>
      </c>
      <c r="E118" s="407" t="s">
        <v>997</v>
      </c>
      <c r="F118" s="261" t="str">
        <f>TEXT(VLOOKUP(J118,'[4]1'!$B$2:$D$37,2,0),"0000")</f>
        <v>0005</v>
      </c>
      <c r="G118" s="261" t="str">
        <f t="shared" si="24"/>
        <v>0016</v>
      </c>
      <c r="H118" s="408">
        <f t="shared" si="25"/>
        <v>15</v>
      </c>
      <c r="I118" s="407" t="s">
        <v>997</v>
      </c>
      <c r="J118" s="258" t="s">
        <v>306</v>
      </c>
      <c r="K118" s="258" t="s">
        <v>2782</v>
      </c>
      <c r="L118" s="258" t="s">
        <v>16928</v>
      </c>
      <c r="M118" s="409">
        <v>47400000</v>
      </c>
      <c r="N118" s="258">
        <v>1598</v>
      </c>
      <c r="O118" s="258" t="s">
        <v>1185</v>
      </c>
      <c r="P118" s="258" t="s">
        <v>70</v>
      </c>
      <c r="Q118" s="258" t="s">
        <v>72</v>
      </c>
      <c r="R118" s="258">
        <v>5</v>
      </c>
      <c r="S118" s="410">
        <v>15</v>
      </c>
      <c r="T118" s="261">
        <v>6</v>
      </c>
      <c r="U118" s="261">
        <v>6</v>
      </c>
      <c r="V118" s="258" t="s">
        <v>1989</v>
      </c>
      <c r="W118" s="261" t="str">
        <f t="shared" si="27"/>
        <v>현대자동차싼타페1.6 AWD 캘리그래피 HEV47400000</v>
      </c>
      <c r="X118" s="411">
        <f t="shared" si="28"/>
        <v>3892</v>
      </c>
      <c r="Y118" s="261">
        <v>6</v>
      </c>
      <c r="Z118" s="261">
        <v>6</v>
      </c>
      <c r="AA118" s="407" t="s">
        <v>997</v>
      </c>
      <c r="AB118" s="258" t="s">
        <v>1985</v>
      </c>
      <c r="AC118" s="258"/>
      <c r="AD118" s="258"/>
      <c r="AE118" s="258"/>
      <c r="AF118" s="259"/>
      <c r="AG118" s="260"/>
      <c r="AH118" s="259"/>
      <c r="AI118" s="259"/>
      <c r="AJ118" s="260"/>
      <c r="AK118" s="259">
        <v>26</v>
      </c>
      <c r="AL118" s="259"/>
      <c r="AM118" s="259" t="s">
        <v>3255</v>
      </c>
      <c r="AN118" s="449"/>
      <c r="AO118" s="449"/>
      <c r="AP118" s="449"/>
      <c r="AQ118" s="392" t="str">
        <f>IFERROR(VLOOKUP(BG118,#REF!,1,0),"")</f>
        <v/>
      </c>
      <c r="AS118" s="259" t="s">
        <v>3255</v>
      </c>
      <c r="AT118" s="392">
        <v>2024.02</v>
      </c>
      <c r="AW118" s="392" t="s">
        <v>16909</v>
      </c>
      <c r="BD118" s="202" t="str">
        <f t="shared" si="20"/>
        <v>싼타페1.6 AWD 캘리그래피 HEV</v>
      </c>
      <c r="BE118" s="261" t="str">
        <f t="shared" si="26"/>
        <v>0016</v>
      </c>
      <c r="BF118" s="407" t="s">
        <v>997</v>
      </c>
      <c r="BG118" s="202" t="str">
        <f t="shared" si="21"/>
        <v>0016-0117</v>
      </c>
    </row>
    <row r="119" spans="1:59">
      <c r="A119" s="405">
        <v>3893</v>
      </c>
      <c r="B119" s="406">
        <v>3893</v>
      </c>
      <c r="C119" s="261" t="str">
        <f t="shared" si="22"/>
        <v>0005-0016</v>
      </c>
      <c r="D119" s="261" t="str">
        <f t="shared" si="23"/>
        <v>0005-0016-0016</v>
      </c>
      <c r="E119" s="407" t="s">
        <v>996</v>
      </c>
      <c r="F119" s="261" t="str">
        <f>TEXT(VLOOKUP(J119,'[4]1'!$B$2:$D$37,2,0),"0000")</f>
        <v>0005</v>
      </c>
      <c r="G119" s="261" t="str">
        <f t="shared" si="24"/>
        <v>0016</v>
      </c>
      <c r="H119" s="408">
        <f t="shared" si="25"/>
        <v>16</v>
      </c>
      <c r="I119" s="407" t="s">
        <v>996</v>
      </c>
      <c r="J119" s="258" t="s">
        <v>306</v>
      </c>
      <c r="K119" s="258" t="s">
        <v>2782</v>
      </c>
      <c r="L119" s="258" t="s">
        <v>16929</v>
      </c>
      <c r="M119" s="409">
        <v>42060000</v>
      </c>
      <c r="N119" s="258">
        <v>1598</v>
      </c>
      <c r="O119" s="258" t="s">
        <v>1185</v>
      </c>
      <c r="P119" s="258" t="s">
        <v>70</v>
      </c>
      <c r="Q119" s="258" t="s">
        <v>72</v>
      </c>
      <c r="R119" s="258">
        <v>5</v>
      </c>
      <c r="S119" s="410">
        <v>15</v>
      </c>
      <c r="T119" s="261">
        <v>6</v>
      </c>
      <c r="U119" s="261">
        <v>6</v>
      </c>
      <c r="V119" s="258" t="s">
        <v>1989</v>
      </c>
      <c r="W119" s="261" t="str">
        <f t="shared" si="27"/>
        <v>현대자동차싼타페1.6 AWD 프레스티지 HEV42060000</v>
      </c>
      <c r="X119" s="411">
        <f t="shared" si="28"/>
        <v>3893</v>
      </c>
      <c r="Y119" s="261">
        <v>6</v>
      </c>
      <c r="Z119" s="261">
        <v>6</v>
      </c>
      <c r="AA119" s="407" t="s">
        <v>996</v>
      </c>
      <c r="AB119" s="258" t="s">
        <v>1985</v>
      </c>
      <c r="AC119" s="258"/>
      <c r="AD119" s="258"/>
      <c r="AE119" s="258"/>
      <c r="AF119" s="259"/>
      <c r="AG119" s="260"/>
      <c r="AH119" s="259"/>
      <c r="AI119" s="259"/>
      <c r="AJ119" s="260"/>
      <c r="AK119" s="259">
        <v>26</v>
      </c>
      <c r="AL119" s="259"/>
      <c r="AM119" s="259" t="s">
        <v>3255</v>
      </c>
      <c r="AN119" s="449"/>
      <c r="AO119" s="449"/>
      <c r="AP119" s="449"/>
      <c r="AQ119" s="392" t="str">
        <f>IFERROR(VLOOKUP(BG119,#REF!,1,0),"")</f>
        <v/>
      </c>
      <c r="AS119" s="259" t="s">
        <v>3255</v>
      </c>
      <c r="AT119" s="392">
        <v>2024.02</v>
      </c>
      <c r="AW119" s="392" t="s">
        <v>16909</v>
      </c>
      <c r="BD119" s="202" t="str">
        <f t="shared" si="20"/>
        <v>싼타페1.6 AWD 프레스티지 HEV</v>
      </c>
      <c r="BE119" s="261" t="str">
        <f t="shared" si="26"/>
        <v>0016</v>
      </c>
      <c r="BF119" s="407" t="s">
        <v>996</v>
      </c>
      <c r="BG119" s="202" t="str">
        <f t="shared" si="21"/>
        <v>0016-0118</v>
      </c>
    </row>
    <row r="120" spans="1:59">
      <c r="A120" s="405">
        <v>3894</v>
      </c>
      <c r="B120" s="406">
        <v>3894</v>
      </c>
      <c r="C120" s="261" t="str">
        <f t="shared" si="22"/>
        <v>0005-0016</v>
      </c>
      <c r="D120" s="261" t="str">
        <f t="shared" si="23"/>
        <v>0005-0016-0017</v>
      </c>
      <c r="E120" s="407" t="s">
        <v>995</v>
      </c>
      <c r="F120" s="261" t="str">
        <f>TEXT(VLOOKUP(J120,'[4]1'!$B$2:$D$37,2,0),"0000")</f>
        <v>0005</v>
      </c>
      <c r="G120" s="261" t="str">
        <f t="shared" si="24"/>
        <v>0016</v>
      </c>
      <c r="H120" s="408">
        <f t="shared" si="25"/>
        <v>17</v>
      </c>
      <c r="I120" s="407" t="s">
        <v>995</v>
      </c>
      <c r="J120" s="258" t="s">
        <v>306</v>
      </c>
      <c r="K120" s="258" t="s">
        <v>2782</v>
      </c>
      <c r="L120" s="258" t="s">
        <v>16930</v>
      </c>
      <c r="M120" s="409">
        <v>43980000</v>
      </c>
      <c r="N120" s="258">
        <v>1598</v>
      </c>
      <c r="O120" s="258" t="s">
        <v>1185</v>
      </c>
      <c r="P120" s="258" t="s">
        <v>70</v>
      </c>
      <c r="Q120" s="258" t="s">
        <v>72</v>
      </c>
      <c r="R120" s="258">
        <v>5</v>
      </c>
      <c r="S120" s="410">
        <v>15</v>
      </c>
      <c r="T120" s="261">
        <v>6</v>
      </c>
      <c r="U120" s="261">
        <v>6</v>
      </c>
      <c r="V120" s="258" t="s">
        <v>1989</v>
      </c>
      <c r="W120" s="261" t="str">
        <f t="shared" si="27"/>
        <v>현대자동차싼타페1.6 AWD 프레스티지 초이스 HEV43980000</v>
      </c>
      <c r="X120" s="411">
        <f t="shared" si="28"/>
        <v>3894</v>
      </c>
      <c r="Y120" s="261">
        <v>6</v>
      </c>
      <c r="Z120" s="261">
        <v>6</v>
      </c>
      <c r="AA120" s="407" t="s">
        <v>995</v>
      </c>
      <c r="AB120" s="258" t="s">
        <v>1985</v>
      </c>
      <c r="AC120" s="258"/>
      <c r="AD120" s="258"/>
      <c r="AE120" s="258"/>
      <c r="AF120" s="259"/>
      <c r="AG120" s="260"/>
      <c r="AH120" s="259"/>
      <c r="AI120" s="259"/>
      <c r="AJ120" s="260"/>
      <c r="AK120" s="259">
        <v>26</v>
      </c>
      <c r="AL120" s="259"/>
      <c r="AM120" s="259" t="s">
        <v>3255</v>
      </c>
      <c r="AN120" s="449"/>
      <c r="AO120" s="449"/>
      <c r="AP120" s="449"/>
      <c r="AQ120" s="392" t="str">
        <f>IFERROR(VLOOKUP(BG120,#REF!,1,0),"")</f>
        <v/>
      </c>
      <c r="AS120" s="259" t="s">
        <v>3255</v>
      </c>
      <c r="AT120" s="392">
        <v>2024.02</v>
      </c>
      <c r="AW120" s="392" t="s">
        <v>16909</v>
      </c>
      <c r="BD120" s="202" t="str">
        <f t="shared" si="20"/>
        <v>싼타페1.6 AWD 프레스티지 초이스 HEV</v>
      </c>
      <c r="BE120" s="261" t="str">
        <f t="shared" si="26"/>
        <v>0016</v>
      </c>
      <c r="BF120" s="407" t="s">
        <v>995</v>
      </c>
      <c r="BG120" s="202" t="str">
        <f t="shared" si="21"/>
        <v>0016-0119</v>
      </c>
    </row>
    <row r="121" spans="1:59">
      <c r="A121" s="405">
        <v>3895</v>
      </c>
      <c r="B121" s="406">
        <v>3895</v>
      </c>
      <c r="C121" s="261" t="str">
        <f t="shared" si="22"/>
        <v>0005-0016</v>
      </c>
      <c r="D121" s="261" t="str">
        <f t="shared" si="23"/>
        <v>0005-0016-0018</v>
      </c>
      <c r="E121" s="407" t="s">
        <v>994</v>
      </c>
      <c r="F121" s="261" t="str">
        <f>TEXT(VLOOKUP(J121,'[4]1'!$B$2:$D$37,2,0),"0000")</f>
        <v>0005</v>
      </c>
      <c r="G121" s="261" t="str">
        <f t="shared" si="24"/>
        <v>0016</v>
      </c>
      <c r="H121" s="408">
        <f t="shared" si="25"/>
        <v>18</v>
      </c>
      <c r="I121" s="407" t="s">
        <v>994</v>
      </c>
      <c r="J121" s="258" t="s">
        <v>306</v>
      </c>
      <c r="K121" s="258" t="s">
        <v>2782</v>
      </c>
      <c r="L121" s="258" t="s">
        <v>16856</v>
      </c>
      <c r="M121" s="409">
        <v>31510000</v>
      </c>
      <c r="N121" s="258">
        <v>2497</v>
      </c>
      <c r="O121" s="258" t="s">
        <v>77</v>
      </c>
      <c r="P121" s="258" t="s">
        <v>70</v>
      </c>
      <c r="Q121" s="258" t="s">
        <v>72</v>
      </c>
      <c r="R121" s="258">
        <v>5</v>
      </c>
      <c r="S121" s="410">
        <v>15</v>
      </c>
      <c r="T121" s="261">
        <v>6</v>
      </c>
      <c r="U121" s="261">
        <v>6</v>
      </c>
      <c r="V121" s="258" t="s">
        <v>71</v>
      </c>
      <c r="W121" s="261" t="str">
        <f t="shared" si="27"/>
        <v>현대자동차싼타페가솔린 2.5T 익스클루시브31510000</v>
      </c>
      <c r="X121" s="411">
        <f t="shared" si="28"/>
        <v>3895</v>
      </c>
      <c r="Y121" s="261">
        <v>6</v>
      </c>
      <c r="Z121" s="261">
        <v>6</v>
      </c>
      <c r="AA121" s="407" t="s">
        <v>994</v>
      </c>
      <c r="AB121" s="258" t="s">
        <v>1985</v>
      </c>
      <c r="AC121" s="258"/>
      <c r="AD121" s="258" t="s">
        <v>2155</v>
      </c>
      <c r="AE121" s="258" t="s">
        <v>2149</v>
      </c>
      <c r="AF121" s="259"/>
      <c r="AG121" s="260"/>
      <c r="AH121" s="259"/>
      <c r="AI121" s="259"/>
      <c r="AJ121" s="260"/>
      <c r="AK121" s="259">
        <v>26</v>
      </c>
      <c r="AL121" s="259"/>
      <c r="AM121" s="259" t="s">
        <v>3255</v>
      </c>
      <c r="AN121" s="449"/>
      <c r="AO121" s="449"/>
      <c r="AP121" s="449"/>
      <c r="AQ121" s="392" t="str">
        <f>IFERROR(VLOOKUP(BG121,#REF!,1,0),"")</f>
        <v/>
      </c>
      <c r="AS121" s="259" t="s">
        <v>3255</v>
      </c>
      <c r="BD121" s="202" t="str">
        <f t="shared" si="20"/>
        <v>싼타페가솔린 2.5T 익스클루시브</v>
      </c>
      <c r="BE121" s="261" t="str">
        <f t="shared" si="26"/>
        <v>0016</v>
      </c>
      <c r="BF121" s="407" t="s">
        <v>994</v>
      </c>
      <c r="BG121" s="202" t="str">
        <f t="shared" si="21"/>
        <v>0016-0120</v>
      </c>
    </row>
    <row r="122" spans="1:59">
      <c r="A122" s="405">
        <v>3896</v>
      </c>
      <c r="B122" s="406">
        <v>3896</v>
      </c>
      <c r="C122" s="261" t="str">
        <f t="shared" si="22"/>
        <v>0005-0016</v>
      </c>
      <c r="D122" s="261" t="str">
        <f t="shared" si="23"/>
        <v>0005-0016-0019</v>
      </c>
      <c r="E122" s="407" t="s">
        <v>993</v>
      </c>
      <c r="F122" s="261" t="str">
        <f>TEXT(VLOOKUP(J122,'[4]1'!$B$2:$D$37,2,0),"0000")</f>
        <v>0005</v>
      </c>
      <c r="G122" s="261" t="str">
        <f t="shared" si="24"/>
        <v>0016</v>
      </c>
      <c r="H122" s="408">
        <f t="shared" si="25"/>
        <v>19</v>
      </c>
      <c r="I122" s="407" t="s">
        <v>993</v>
      </c>
      <c r="J122" s="258" t="s">
        <v>306</v>
      </c>
      <c r="K122" s="258" t="s">
        <v>2782</v>
      </c>
      <c r="L122" s="412" t="s">
        <v>2960</v>
      </c>
      <c r="M122" s="316">
        <v>29750000</v>
      </c>
      <c r="N122" s="266">
        <v>2497</v>
      </c>
      <c r="O122" s="258" t="s">
        <v>77</v>
      </c>
      <c r="P122" s="258" t="s">
        <v>70</v>
      </c>
      <c r="Q122" s="258" t="s">
        <v>72</v>
      </c>
      <c r="R122" s="266">
        <v>5</v>
      </c>
      <c r="S122" s="410">
        <v>15</v>
      </c>
      <c r="T122" s="261">
        <v>6</v>
      </c>
      <c r="U122" s="261">
        <v>6</v>
      </c>
      <c r="V122" s="258" t="s">
        <v>71</v>
      </c>
      <c r="W122" s="261" t="str">
        <f t="shared" si="27"/>
        <v>현대자동차싼타페가솔린 터보 2.5 2WD 프리미엄 (5인승) (A/T)29750000</v>
      </c>
      <c r="X122" s="411">
        <f t="shared" si="28"/>
        <v>3896</v>
      </c>
      <c r="Y122" s="261">
        <v>6</v>
      </c>
      <c r="Z122" s="261">
        <v>6</v>
      </c>
      <c r="AA122" s="407" t="s">
        <v>993</v>
      </c>
      <c r="AB122" s="258" t="s">
        <v>1985</v>
      </c>
      <c r="AC122" s="258"/>
      <c r="AD122" s="258" t="s">
        <v>2155</v>
      </c>
      <c r="AE122" s="258" t="s">
        <v>2149</v>
      </c>
      <c r="AF122" s="259"/>
      <c r="AG122" s="260"/>
      <c r="AH122" s="259"/>
      <c r="AI122" s="259"/>
      <c r="AJ122" s="260"/>
      <c r="AK122" s="259">
        <v>26</v>
      </c>
      <c r="AL122" s="259"/>
      <c r="AM122" s="259" t="s">
        <v>3255</v>
      </c>
      <c r="AN122" s="449"/>
      <c r="AO122" s="449"/>
      <c r="AP122" s="449"/>
      <c r="AQ122" s="392" t="str">
        <f>IFERROR(VLOOKUP(BG122,#REF!,1,0),"")</f>
        <v/>
      </c>
      <c r="AS122" s="259" t="s">
        <v>3255</v>
      </c>
      <c r="BD122" s="202" t="str">
        <f t="shared" si="20"/>
        <v>싼타페가솔린 터보 2.5 2WD 프리미엄 (5인승) (A/T)</v>
      </c>
      <c r="BE122" s="261" t="str">
        <f t="shared" si="26"/>
        <v>0016</v>
      </c>
      <c r="BF122" s="407" t="s">
        <v>993</v>
      </c>
      <c r="BG122" s="202" t="str">
        <f t="shared" si="21"/>
        <v>0016-0121</v>
      </c>
    </row>
    <row r="123" spans="1:59">
      <c r="A123" s="405">
        <v>3897</v>
      </c>
      <c r="B123" s="406">
        <v>3897</v>
      </c>
      <c r="C123" s="261" t="str">
        <f t="shared" si="22"/>
        <v>0005-0016</v>
      </c>
      <c r="D123" s="261" t="str">
        <f t="shared" si="23"/>
        <v>0005-0016-0020</v>
      </c>
      <c r="E123" s="407" t="s">
        <v>992</v>
      </c>
      <c r="F123" s="261" t="str">
        <f>TEXT(VLOOKUP(J123,'[4]1'!$B$2:$D$37,2,0),"0000")</f>
        <v>0005</v>
      </c>
      <c r="G123" s="261" t="str">
        <f t="shared" si="24"/>
        <v>0016</v>
      </c>
      <c r="H123" s="408">
        <f t="shared" si="25"/>
        <v>20</v>
      </c>
      <c r="I123" s="407" t="s">
        <v>992</v>
      </c>
      <c r="J123" s="258" t="s">
        <v>306</v>
      </c>
      <c r="K123" s="258" t="s">
        <v>2782</v>
      </c>
      <c r="L123" s="412" t="s">
        <v>2961</v>
      </c>
      <c r="M123" s="316">
        <v>33670000</v>
      </c>
      <c r="N123" s="266">
        <v>2497</v>
      </c>
      <c r="O123" s="258" t="s">
        <v>77</v>
      </c>
      <c r="P123" s="258" t="s">
        <v>70</v>
      </c>
      <c r="Q123" s="258" t="s">
        <v>72</v>
      </c>
      <c r="R123" s="266">
        <v>5</v>
      </c>
      <c r="S123" s="410">
        <v>15</v>
      </c>
      <c r="T123" s="261">
        <v>6</v>
      </c>
      <c r="U123" s="261">
        <v>6</v>
      </c>
      <c r="V123" s="258" t="s">
        <v>71</v>
      </c>
      <c r="W123" s="261" t="str">
        <f t="shared" si="27"/>
        <v>현대자동차싼타페가솔린 터보 2.5 2WD 프레스티지 (5인승) (A/T)33670000</v>
      </c>
      <c r="X123" s="411">
        <f t="shared" si="28"/>
        <v>3897</v>
      </c>
      <c r="Y123" s="261">
        <v>6</v>
      </c>
      <c r="Z123" s="261">
        <v>6</v>
      </c>
      <c r="AA123" s="407" t="s">
        <v>992</v>
      </c>
      <c r="AB123" s="258" t="s">
        <v>1985</v>
      </c>
      <c r="AC123" s="258"/>
      <c r="AD123" s="258" t="s">
        <v>2155</v>
      </c>
      <c r="AE123" s="258" t="s">
        <v>2149</v>
      </c>
      <c r="AF123" s="259"/>
      <c r="AG123" s="260"/>
      <c r="AH123" s="259"/>
      <c r="AI123" s="259"/>
      <c r="AJ123" s="260"/>
      <c r="AK123" s="259">
        <v>26</v>
      </c>
      <c r="AL123" s="259"/>
      <c r="AM123" s="259" t="s">
        <v>3255</v>
      </c>
      <c r="AN123" s="449"/>
      <c r="AO123" s="449"/>
      <c r="AP123" s="449"/>
      <c r="AQ123" s="392" t="str">
        <f>IFERROR(VLOOKUP(BG123,#REF!,1,0),"")</f>
        <v/>
      </c>
      <c r="AS123" s="259" t="s">
        <v>3255</v>
      </c>
      <c r="BD123" s="202" t="str">
        <f t="shared" si="20"/>
        <v>싼타페가솔린 터보 2.5 2WD 프레스티지 (5인승) (A/T)</v>
      </c>
      <c r="BE123" s="261" t="str">
        <f t="shared" si="26"/>
        <v>0016</v>
      </c>
      <c r="BF123" s="407" t="s">
        <v>992</v>
      </c>
      <c r="BG123" s="202" t="str">
        <f t="shared" si="21"/>
        <v>0016-0122</v>
      </c>
    </row>
    <row r="124" spans="1:59">
      <c r="A124" s="405">
        <v>3898</v>
      </c>
      <c r="B124" s="406">
        <v>3898</v>
      </c>
      <c r="C124" s="261" t="str">
        <f t="shared" si="22"/>
        <v>0005-0016</v>
      </c>
      <c r="D124" s="261" t="str">
        <f t="shared" si="23"/>
        <v>0005-0016-0021</v>
      </c>
      <c r="E124" s="407" t="s">
        <v>991</v>
      </c>
      <c r="F124" s="261" t="str">
        <f>TEXT(VLOOKUP(J124,'[4]1'!$B$2:$D$37,2,0),"0000")</f>
        <v>0005</v>
      </c>
      <c r="G124" s="261" t="str">
        <f t="shared" si="24"/>
        <v>0016</v>
      </c>
      <c r="H124" s="408">
        <f t="shared" si="25"/>
        <v>21</v>
      </c>
      <c r="I124" s="407" t="s">
        <v>991</v>
      </c>
      <c r="J124" s="258" t="s">
        <v>306</v>
      </c>
      <c r="K124" s="258" t="s">
        <v>2782</v>
      </c>
      <c r="L124" s="412" t="s">
        <v>2962</v>
      </c>
      <c r="M124" s="318">
        <v>30580000</v>
      </c>
      <c r="N124" s="266">
        <v>2497</v>
      </c>
      <c r="O124" s="258" t="s">
        <v>77</v>
      </c>
      <c r="P124" s="258" t="s">
        <v>70</v>
      </c>
      <c r="Q124" s="258" t="s">
        <v>72</v>
      </c>
      <c r="R124" s="266">
        <v>5</v>
      </c>
      <c r="S124" s="410">
        <v>15</v>
      </c>
      <c r="T124" s="261">
        <v>6</v>
      </c>
      <c r="U124" s="261">
        <v>6</v>
      </c>
      <c r="V124" s="258" t="s">
        <v>71</v>
      </c>
      <c r="W124" s="261" t="str">
        <f t="shared" si="27"/>
        <v>현대자동차싼타페가솔린 터보 2.5 2WD 프리미엄 초이스 (5인승) (A/T)30580000</v>
      </c>
      <c r="X124" s="411">
        <f t="shared" si="28"/>
        <v>3898</v>
      </c>
      <c r="Y124" s="261">
        <v>6</v>
      </c>
      <c r="Z124" s="261">
        <v>6</v>
      </c>
      <c r="AA124" s="407" t="s">
        <v>991</v>
      </c>
      <c r="AB124" s="258" t="s">
        <v>1985</v>
      </c>
      <c r="AC124" s="258"/>
      <c r="AD124" s="258" t="s">
        <v>2155</v>
      </c>
      <c r="AE124" s="258" t="s">
        <v>2149</v>
      </c>
      <c r="AF124" s="259"/>
      <c r="AG124" s="260"/>
      <c r="AH124" s="259"/>
      <c r="AI124" s="259"/>
      <c r="AJ124" s="260"/>
      <c r="AK124" s="259">
        <v>26</v>
      </c>
      <c r="AL124" s="259"/>
      <c r="AM124" s="259" t="s">
        <v>3255</v>
      </c>
      <c r="AN124" s="449"/>
      <c r="AO124" s="449"/>
      <c r="AP124" s="449"/>
      <c r="AQ124" s="392" t="str">
        <f>IFERROR(VLOOKUP(BG124,#REF!,1,0),"")</f>
        <v/>
      </c>
      <c r="AS124" s="259" t="s">
        <v>3255</v>
      </c>
      <c r="BD124" s="202" t="str">
        <f t="shared" si="20"/>
        <v>싼타페가솔린 터보 2.5 2WD 프리미엄 초이스 (5인승) (A/T)</v>
      </c>
      <c r="BE124" s="261" t="str">
        <f t="shared" si="26"/>
        <v>0016</v>
      </c>
      <c r="BF124" s="407" t="s">
        <v>991</v>
      </c>
      <c r="BG124" s="202" t="str">
        <f t="shared" si="21"/>
        <v>0016-0123</v>
      </c>
    </row>
    <row r="125" spans="1:59">
      <c r="A125" s="405">
        <v>3899</v>
      </c>
      <c r="B125" s="406">
        <v>3899</v>
      </c>
      <c r="C125" s="261" t="str">
        <f t="shared" si="22"/>
        <v>0005-0016</v>
      </c>
      <c r="D125" s="261" t="str">
        <f t="shared" si="23"/>
        <v>0005-0016-0022</v>
      </c>
      <c r="E125" s="407" t="s">
        <v>990</v>
      </c>
      <c r="F125" s="261" t="str">
        <f>TEXT(VLOOKUP(J125,'[4]1'!$B$2:$D$37,2,0),"0000")</f>
        <v>0005</v>
      </c>
      <c r="G125" s="261" t="str">
        <f t="shared" si="24"/>
        <v>0016</v>
      </c>
      <c r="H125" s="408">
        <f t="shared" si="25"/>
        <v>22</v>
      </c>
      <c r="I125" s="407" t="s">
        <v>990</v>
      </c>
      <c r="J125" s="258" t="s">
        <v>306</v>
      </c>
      <c r="K125" s="258" t="s">
        <v>2782</v>
      </c>
      <c r="L125" s="412" t="s">
        <v>2963</v>
      </c>
      <c r="M125" s="318">
        <v>38380000</v>
      </c>
      <c r="N125" s="266">
        <v>2497</v>
      </c>
      <c r="O125" s="258" t="s">
        <v>77</v>
      </c>
      <c r="P125" s="258" t="s">
        <v>70</v>
      </c>
      <c r="Q125" s="258" t="s">
        <v>72</v>
      </c>
      <c r="R125" s="266">
        <v>5</v>
      </c>
      <c r="S125" s="410">
        <v>15</v>
      </c>
      <c r="T125" s="261">
        <v>6</v>
      </c>
      <c r="U125" s="261">
        <v>6</v>
      </c>
      <c r="V125" s="258" t="s">
        <v>71</v>
      </c>
      <c r="W125" s="261" t="str">
        <f t="shared" si="27"/>
        <v>현대자동차싼타페가솔린 터보 2.5 2WD 캘리그래피 (5인승) (A/T)38380000</v>
      </c>
      <c r="X125" s="411">
        <f t="shared" si="28"/>
        <v>3899</v>
      </c>
      <c r="Y125" s="261">
        <v>6</v>
      </c>
      <c r="Z125" s="261">
        <v>6</v>
      </c>
      <c r="AA125" s="407" t="s">
        <v>990</v>
      </c>
      <c r="AB125" s="258" t="s">
        <v>1985</v>
      </c>
      <c r="AC125" s="258"/>
      <c r="AD125" s="258" t="s">
        <v>2155</v>
      </c>
      <c r="AE125" s="258" t="s">
        <v>2149</v>
      </c>
      <c r="AF125" s="259"/>
      <c r="AG125" s="260"/>
      <c r="AH125" s="259"/>
      <c r="AI125" s="259"/>
      <c r="AJ125" s="260"/>
      <c r="AK125" s="259">
        <v>26</v>
      </c>
      <c r="AL125" s="259"/>
      <c r="AM125" s="259" t="s">
        <v>3255</v>
      </c>
      <c r="AN125" s="449"/>
      <c r="AO125" s="449"/>
      <c r="AP125" s="449"/>
      <c r="AQ125" s="392" t="str">
        <f>IFERROR(VLOOKUP(BG125,#REF!,1,0),"")</f>
        <v/>
      </c>
      <c r="AS125" s="259" t="s">
        <v>3255</v>
      </c>
      <c r="BD125" s="202" t="str">
        <f t="shared" si="20"/>
        <v>싼타페가솔린 터보 2.5 2WD 캘리그래피 (5인승) (A/T)</v>
      </c>
      <c r="BE125" s="261" t="str">
        <f t="shared" si="26"/>
        <v>0016</v>
      </c>
      <c r="BF125" s="407" t="s">
        <v>990</v>
      </c>
      <c r="BG125" s="202" t="str">
        <f t="shared" si="21"/>
        <v>0016-0124</v>
      </c>
    </row>
    <row r="126" spans="1:59">
      <c r="A126" s="405">
        <v>3900</v>
      </c>
      <c r="B126" s="406">
        <v>3900</v>
      </c>
      <c r="C126" s="261" t="str">
        <f t="shared" si="22"/>
        <v>0005-0016</v>
      </c>
      <c r="D126" s="261" t="str">
        <f t="shared" si="23"/>
        <v>0005-0016-0023</v>
      </c>
      <c r="E126" s="407" t="s">
        <v>989</v>
      </c>
      <c r="F126" s="261" t="str">
        <f>TEXT(VLOOKUP(J126,'[4]1'!$B$2:$D$37,2,0),"0000")</f>
        <v>0005</v>
      </c>
      <c r="G126" s="261" t="str">
        <f t="shared" si="24"/>
        <v>0016</v>
      </c>
      <c r="H126" s="408">
        <f t="shared" si="25"/>
        <v>23</v>
      </c>
      <c r="I126" s="407" t="s">
        <v>989</v>
      </c>
      <c r="J126" s="258" t="s">
        <v>306</v>
      </c>
      <c r="K126" s="258" t="s">
        <v>2782</v>
      </c>
      <c r="L126" s="412" t="s">
        <v>2964</v>
      </c>
      <c r="M126" s="318">
        <v>31220000</v>
      </c>
      <c r="N126" s="266">
        <v>2497</v>
      </c>
      <c r="O126" s="258" t="s">
        <v>77</v>
      </c>
      <c r="P126" s="258" t="s">
        <v>70</v>
      </c>
      <c r="Q126" s="258" t="s">
        <v>72</v>
      </c>
      <c r="R126" s="266">
        <v>7</v>
      </c>
      <c r="S126" s="410">
        <v>15</v>
      </c>
      <c r="T126" s="261">
        <v>6</v>
      </c>
      <c r="U126" s="261">
        <v>6</v>
      </c>
      <c r="V126" s="258" t="s">
        <v>71</v>
      </c>
      <c r="W126" s="261" t="str">
        <f t="shared" si="27"/>
        <v>현대자동차싼타페가솔린 터보 2.5 2WD 초이스 (7인승) (A/T)31220000</v>
      </c>
      <c r="X126" s="411">
        <f t="shared" si="28"/>
        <v>3900</v>
      </c>
      <c r="Y126" s="261">
        <v>6</v>
      </c>
      <c r="Z126" s="261">
        <v>6</v>
      </c>
      <c r="AA126" s="407" t="s">
        <v>989</v>
      </c>
      <c r="AB126" s="258" t="s">
        <v>1985</v>
      </c>
      <c r="AC126" s="258"/>
      <c r="AD126" s="258" t="s">
        <v>2155</v>
      </c>
      <c r="AE126" s="258" t="s">
        <v>2149</v>
      </c>
      <c r="AF126" s="259"/>
      <c r="AG126" s="260"/>
      <c r="AH126" s="259"/>
      <c r="AI126" s="259"/>
      <c r="AJ126" s="260"/>
      <c r="AK126" s="259">
        <v>26</v>
      </c>
      <c r="AL126" s="259"/>
      <c r="AM126" s="259" t="s">
        <v>3255</v>
      </c>
      <c r="AN126" s="449"/>
      <c r="AO126" s="449"/>
      <c r="AP126" s="449"/>
      <c r="AQ126" s="392" t="str">
        <f>IFERROR(VLOOKUP(BG126,#REF!,1,0),"")</f>
        <v/>
      </c>
      <c r="AS126" s="259" t="s">
        <v>3255</v>
      </c>
      <c r="BD126" s="202" t="str">
        <f t="shared" si="20"/>
        <v>싼타페가솔린 터보 2.5 2WD 초이스 (7인승) (A/T)</v>
      </c>
      <c r="BE126" s="261" t="str">
        <f t="shared" si="26"/>
        <v>0016</v>
      </c>
      <c r="BF126" s="407" t="s">
        <v>989</v>
      </c>
      <c r="BG126" s="202" t="str">
        <f t="shared" si="21"/>
        <v>0016-0125</v>
      </c>
    </row>
    <row r="127" spans="1:59">
      <c r="A127" s="405">
        <v>3901</v>
      </c>
      <c r="B127" s="406">
        <v>3901</v>
      </c>
      <c r="C127" s="261" t="str">
        <f t="shared" si="22"/>
        <v>0005-0016</v>
      </c>
      <c r="D127" s="261" t="str">
        <f t="shared" si="23"/>
        <v>0005-0016-0024</v>
      </c>
      <c r="E127" s="407" t="s">
        <v>988</v>
      </c>
      <c r="F127" s="261" t="str">
        <f>TEXT(VLOOKUP(J127,'[4]1'!$B$2:$D$37,2,0),"0000")</f>
        <v>0005</v>
      </c>
      <c r="G127" s="261" t="str">
        <f t="shared" si="24"/>
        <v>0016</v>
      </c>
      <c r="H127" s="408">
        <f t="shared" si="25"/>
        <v>24</v>
      </c>
      <c r="I127" s="407" t="s">
        <v>988</v>
      </c>
      <c r="J127" s="258" t="s">
        <v>306</v>
      </c>
      <c r="K127" s="258" t="s">
        <v>2782</v>
      </c>
      <c r="L127" s="412" t="s">
        <v>2965</v>
      </c>
      <c r="M127" s="318">
        <v>34310000</v>
      </c>
      <c r="N127" s="266">
        <v>2497</v>
      </c>
      <c r="O127" s="258" t="s">
        <v>77</v>
      </c>
      <c r="P127" s="258" t="s">
        <v>70</v>
      </c>
      <c r="Q127" s="258" t="s">
        <v>72</v>
      </c>
      <c r="R127" s="266">
        <v>7</v>
      </c>
      <c r="S127" s="410">
        <v>15</v>
      </c>
      <c r="T127" s="261">
        <v>6</v>
      </c>
      <c r="U127" s="261">
        <v>6</v>
      </c>
      <c r="V127" s="258" t="s">
        <v>71</v>
      </c>
      <c r="W127" s="261" t="str">
        <f t="shared" si="27"/>
        <v>현대자동차싼타페가솔린 터보 2.5 2WD 프레스티지 (7인승) (A/T)34310000</v>
      </c>
      <c r="X127" s="411">
        <f t="shared" si="28"/>
        <v>3901</v>
      </c>
      <c r="Y127" s="261">
        <v>6</v>
      </c>
      <c r="Z127" s="261">
        <v>6</v>
      </c>
      <c r="AA127" s="407" t="s">
        <v>988</v>
      </c>
      <c r="AB127" s="258" t="s">
        <v>1985</v>
      </c>
      <c r="AC127" s="258"/>
      <c r="AD127" s="258" t="s">
        <v>2155</v>
      </c>
      <c r="AE127" s="258" t="s">
        <v>2149</v>
      </c>
      <c r="AF127" s="259"/>
      <c r="AG127" s="260"/>
      <c r="AH127" s="259"/>
      <c r="AI127" s="259"/>
      <c r="AJ127" s="260"/>
      <c r="AK127" s="259">
        <v>26</v>
      </c>
      <c r="AL127" s="259"/>
      <c r="AM127" s="259" t="s">
        <v>3255</v>
      </c>
      <c r="AN127" s="449"/>
      <c r="AO127" s="449"/>
      <c r="AP127" s="449"/>
      <c r="AQ127" s="392" t="str">
        <f>IFERROR(VLOOKUP(BG127,#REF!,1,0),"")</f>
        <v/>
      </c>
      <c r="AS127" s="259" t="s">
        <v>3255</v>
      </c>
      <c r="BD127" s="202" t="str">
        <f t="shared" si="20"/>
        <v>싼타페가솔린 터보 2.5 2WD 프레스티지 (7인승) (A/T)</v>
      </c>
      <c r="BE127" s="261" t="str">
        <f t="shared" si="26"/>
        <v>0016</v>
      </c>
      <c r="BF127" s="407" t="s">
        <v>988</v>
      </c>
      <c r="BG127" s="202" t="str">
        <f t="shared" si="21"/>
        <v>0016-0126</v>
      </c>
    </row>
    <row r="128" spans="1:59">
      <c r="A128" s="405">
        <v>3902</v>
      </c>
      <c r="B128" s="406">
        <v>3902</v>
      </c>
      <c r="C128" s="261" t="str">
        <f t="shared" si="22"/>
        <v>0005-0016</v>
      </c>
      <c r="D128" s="261" t="str">
        <f t="shared" si="23"/>
        <v>0005-0016-0025</v>
      </c>
      <c r="E128" s="407" t="s">
        <v>987</v>
      </c>
      <c r="F128" s="261" t="str">
        <f>TEXT(VLOOKUP(J128,'[4]1'!$B$2:$D$37,2,0),"0000")</f>
        <v>0005</v>
      </c>
      <c r="G128" s="261" t="str">
        <f t="shared" si="24"/>
        <v>0016</v>
      </c>
      <c r="H128" s="408">
        <f t="shared" si="25"/>
        <v>25</v>
      </c>
      <c r="I128" s="407" t="s">
        <v>987</v>
      </c>
      <c r="J128" s="258" t="s">
        <v>306</v>
      </c>
      <c r="K128" s="258" t="s">
        <v>2782</v>
      </c>
      <c r="L128" s="412" t="s">
        <v>2966</v>
      </c>
      <c r="M128" s="318">
        <v>31220000</v>
      </c>
      <c r="N128" s="266">
        <v>2497</v>
      </c>
      <c r="O128" s="258" t="s">
        <v>77</v>
      </c>
      <c r="P128" s="258" t="s">
        <v>70</v>
      </c>
      <c r="Q128" s="258" t="s">
        <v>72</v>
      </c>
      <c r="R128" s="266">
        <v>7</v>
      </c>
      <c r="S128" s="410">
        <v>15</v>
      </c>
      <c r="T128" s="261">
        <v>6</v>
      </c>
      <c r="U128" s="261">
        <v>6</v>
      </c>
      <c r="V128" s="258" t="s">
        <v>71</v>
      </c>
      <c r="W128" s="261" t="str">
        <f t="shared" si="27"/>
        <v>현대자동차싼타페가솔린 터보 2.5 2WD 프리미엄 초이스 (7인승) (A/T)31220000</v>
      </c>
      <c r="X128" s="411">
        <f t="shared" si="28"/>
        <v>3902</v>
      </c>
      <c r="Y128" s="261">
        <v>6</v>
      </c>
      <c r="Z128" s="261">
        <v>6</v>
      </c>
      <c r="AA128" s="407" t="s">
        <v>987</v>
      </c>
      <c r="AB128" s="258" t="s">
        <v>1985</v>
      </c>
      <c r="AC128" s="258"/>
      <c r="AD128" s="258" t="s">
        <v>2155</v>
      </c>
      <c r="AE128" s="258" t="s">
        <v>2149</v>
      </c>
      <c r="AF128" s="259"/>
      <c r="AG128" s="260"/>
      <c r="AH128" s="259"/>
      <c r="AI128" s="259"/>
      <c r="AJ128" s="260"/>
      <c r="AK128" s="259">
        <v>26</v>
      </c>
      <c r="AL128" s="259"/>
      <c r="AM128" s="259" t="s">
        <v>3255</v>
      </c>
      <c r="AN128" s="449"/>
      <c r="AO128" s="449"/>
      <c r="AP128" s="449"/>
      <c r="AQ128" s="392" t="str">
        <f>IFERROR(VLOOKUP(BG128,#REF!,1,0),"")</f>
        <v/>
      </c>
      <c r="AS128" s="259" t="s">
        <v>3255</v>
      </c>
      <c r="BD128" s="202" t="str">
        <f t="shared" si="20"/>
        <v>싼타페가솔린 터보 2.5 2WD 프리미엄 초이스 (7인승) (A/T)</v>
      </c>
      <c r="BE128" s="261" t="str">
        <f t="shared" si="26"/>
        <v>0016</v>
      </c>
      <c r="BF128" s="407" t="s">
        <v>987</v>
      </c>
      <c r="BG128" s="202" t="str">
        <f t="shared" si="21"/>
        <v>0016-0127</v>
      </c>
    </row>
    <row r="129" spans="1:59">
      <c r="A129" s="405">
        <v>3903</v>
      </c>
      <c r="B129" s="406">
        <v>3903</v>
      </c>
      <c r="C129" s="261" t="str">
        <f t="shared" si="22"/>
        <v>0005-0016</v>
      </c>
      <c r="D129" s="261" t="str">
        <f t="shared" si="23"/>
        <v>0005-0016-0026</v>
      </c>
      <c r="E129" s="407" t="s">
        <v>986</v>
      </c>
      <c r="F129" s="261" t="str">
        <f>TEXT(VLOOKUP(J129,'[4]1'!$B$2:$D$37,2,0),"0000")</f>
        <v>0005</v>
      </c>
      <c r="G129" s="261" t="str">
        <f t="shared" si="24"/>
        <v>0016</v>
      </c>
      <c r="H129" s="408">
        <f t="shared" si="25"/>
        <v>26</v>
      </c>
      <c r="I129" s="407" t="s">
        <v>986</v>
      </c>
      <c r="J129" s="258" t="s">
        <v>306</v>
      </c>
      <c r="K129" s="258" t="s">
        <v>2782</v>
      </c>
      <c r="L129" s="412" t="s">
        <v>2967</v>
      </c>
      <c r="M129" s="318">
        <v>39020000</v>
      </c>
      <c r="N129" s="266">
        <v>2497</v>
      </c>
      <c r="O129" s="258" t="s">
        <v>77</v>
      </c>
      <c r="P129" s="258" t="s">
        <v>70</v>
      </c>
      <c r="Q129" s="258" t="s">
        <v>72</v>
      </c>
      <c r="R129" s="266">
        <v>7</v>
      </c>
      <c r="S129" s="410">
        <v>15</v>
      </c>
      <c r="T129" s="261">
        <v>6</v>
      </c>
      <c r="U129" s="261">
        <v>6</v>
      </c>
      <c r="V129" s="258" t="s">
        <v>71</v>
      </c>
      <c r="W129" s="261" t="str">
        <f t="shared" si="27"/>
        <v>현대자동차싼타페가솔린 터보 2.5 2WD 캘리그래피 (7인승) (A/T)39020000</v>
      </c>
      <c r="X129" s="411">
        <f t="shared" si="28"/>
        <v>3903</v>
      </c>
      <c r="Y129" s="261">
        <v>6</v>
      </c>
      <c r="Z129" s="261">
        <v>6</v>
      </c>
      <c r="AA129" s="407" t="s">
        <v>986</v>
      </c>
      <c r="AB129" s="258" t="s">
        <v>1985</v>
      </c>
      <c r="AC129" s="258"/>
      <c r="AD129" s="258" t="s">
        <v>2155</v>
      </c>
      <c r="AE129" s="258" t="s">
        <v>2149</v>
      </c>
      <c r="AF129" s="259"/>
      <c r="AG129" s="260"/>
      <c r="AH129" s="259"/>
      <c r="AI129" s="259"/>
      <c r="AJ129" s="260"/>
      <c r="AK129" s="259">
        <v>26</v>
      </c>
      <c r="AL129" s="259"/>
      <c r="AM129" s="259" t="s">
        <v>3255</v>
      </c>
      <c r="AN129" s="449"/>
      <c r="AO129" s="449"/>
      <c r="AP129" s="449"/>
      <c r="AQ129" s="392" t="str">
        <f>IFERROR(VLOOKUP(BG129,#REF!,1,0),"")</f>
        <v/>
      </c>
      <c r="AS129" s="259" t="s">
        <v>3255</v>
      </c>
      <c r="BD129" s="202" t="str">
        <f t="shared" si="20"/>
        <v>싼타페가솔린 터보 2.5 2WD 캘리그래피 (7인승) (A/T)</v>
      </c>
      <c r="BE129" s="261" t="str">
        <f t="shared" si="26"/>
        <v>0016</v>
      </c>
      <c r="BF129" s="407" t="s">
        <v>986</v>
      </c>
      <c r="BG129" s="202" t="str">
        <f t="shared" si="21"/>
        <v>0016-0128</v>
      </c>
    </row>
    <row r="130" spans="1:59">
      <c r="A130" s="405">
        <v>3904</v>
      </c>
      <c r="B130" s="406">
        <v>3904</v>
      </c>
      <c r="C130" s="261" t="str">
        <f t="shared" si="22"/>
        <v>0005-0016</v>
      </c>
      <c r="D130" s="261" t="str">
        <f t="shared" si="23"/>
        <v>0005-0016-0027</v>
      </c>
      <c r="E130" s="407" t="s">
        <v>985</v>
      </c>
      <c r="F130" s="261" t="str">
        <f>TEXT(VLOOKUP(J130,'[4]1'!$B$2:$D$37,2,0),"0000")</f>
        <v>0005</v>
      </c>
      <c r="G130" s="261" t="str">
        <f t="shared" si="24"/>
        <v>0016</v>
      </c>
      <c r="H130" s="408">
        <f t="shared" si="25"/>
        <v>27</v>
      </c>
      <c r="I130" s="407" t="s">
        <v>985</v>
      </c>
      <c r="J130" s="258" t="s">
        <v>306</v>
      </c>
      <c r="K130" s="258" t="s">
        <v>2782</v>
      </c>
      <c r="L130" s="412" t="s">
        <v>2968</v>
      </c>
      <c r="M130" s="318">
        <v>29750000</v>
      </c>
      <c r="N130" s="266">
        <v>2497</v>
      </c>
      <c r="O130" s="258" t="s">
        <v>77</v>
      </c>
      <c r="P130" s="258" t="s">
        <v>70</v>
      </c>
      <c r="Q130" s="258" t="s">
        <v>72</v>
      </c>
      <c r="R130" s="266">
        <v>5</v>
      </c>
      <c r="S130" s="410">
        <v>15</v>
      </c>
      <c r="T130" s="261">
        <v>6</v>
      </c>
      <c r="U130" s="261">
        <v>6</v>
      </c>
      <c r="V130" s="258" t="s">
        <v>71</v>
      </c>
      <c r="W130" s="261" t="str">
        <f t="shared" si="27"/>
        <v>현대자동차싼타페가솔린 터보 2.5 4WD 프리미엄 (5인승) (A/T)29750000</v>
      </c>
      <c r="X130" s="411">
        <f t="shared" si="28"/>
        <v>3904</v>
      </c>
      <c r="Y130" s="261">
        <v>6</v>
      </c>
      <c r="Z130" s="261">
        <v>6</v>
      </c>
      <c r="AA130" s="407" t="s">
        <v>985</v>
      </c>
      <c r="AB130" s="258" t="s">
        <v>1985</v>
      </c>
      <c r="AC130" s="258"/>
      <c r="AD130" s="258" t="s">
        <v>2155</v>
      </c>
      <c r="AE130" s="258" t="s">
        <v>2149</v>
      </c>
      <c r="AF130" s="259"/>
      <c r="AG130" s="260"/>
      <c r="AH130" s="259"/>
      <c r="AI130" s="259"/>
      <c r="AJ130" s="260"/>
      <c r="AK130" s="259">
        <v>26</v>
      </c>
      <c r="AL130" s="259"/>
      <c r="AM130" s="259" t="s">
        <v>3255</v>
      </c>
      <c r="AN130" s="449"/>
      <c r="AO130" s="449"/>
      <c r="AP130" s="449"/>
      <c r="AQ130" s="392" t="str">
        <f>IFERROR(VLOOKUP(BG130,#REF!,1,0),"")</f>
        <v/>
      </c>
      <c r="AS130" s="259" t="s">
        <v>3255</v>
      </c>
      <c r="BD130" s="202" t="str">
        <f t="shared" si="20"/>
        <v>싼타페가솔린 터보 2.5 4WD 프리미엄 (5인승) (A/T)</v>
      </c>
      <c r="BE130" s="261" t="str">
        <f t="shared" si="26"/>
        <v>0016</v>
      </c>
      <c r="BF130" s="407" t="s">
        <v>985</v>
      </c>
      <c r="BG130" s="202" t="str">
        <f t="shared" si="21"/>
        <v>0016-0129</v>
      </c>
    </row>
    <row r="131" spans="1:59">
      <c r="A131" s="405">
        <v>3905</v>
      </c>
      <c r="B131" s="406">
        <v>3905</v>
      </c>
      <c r="C131" s="261" t="str">
        <f t="shared" si="22"/>
        <v>0005-0016</v>
      </c>
      <c r="D131" s="261" t="str">
        <f t="shared" si="23"/>
        <v>0005-0016-0028</v>
      </c>
      <c r="E131" s="407" t="s">
        <v>984</v>
      </c>
      <c r="F131" s="261" t="str">
        <f>TEXT(VLOOKUP(J131,'[4]1'!$B$2:$D$37,2,0),"0000")</f>
        <v>0005</v>
      </c>
      <c r="G131" s="261" t="str">
        <f t="shared" si="24"/>
        <v>0016</v>
      </c>
      <c r="H131" s="408">
        <f t="shared" si="25"/>
        <v>28</v>
      </c>
      <c r="I131" s="407" t="s">
        <v>984</v>
      </c>
      <c r="J131" s="258" t="s">
        <v>306</v>
      </c>
      <c r="K131" s="258" t="s">
        <v>2782</v>
      </c>
      <c r="L131" s="412" t="s">
        <v>2946</v>
      </c>
      <c r="M131" s="318">
        <v>33670000</v>
      </c>
      <c r="N131" s="266">
        <v>2497</v>
      </c>
      <c r="O131" s="258" t="s">
        <v>77</v>
      </c>
      <c r="P131" s="258" t="s">
        <v>70</v>
      </c>
      <c r="Q131" s="258" t="s">
        <v>72</v>
      </c>
      <c r="R131" s="266">
        <v>5</v>
      </c>
      <c r="S131" s="410">
        <v>15</v>
      </c>
      <c r="T131" s="261">
        <v>6</v>
      </c>
      <c r="U131" s="261">
        <v>6</v>
      </c>
      <c r="V131" s="258" t="s">
        <v>71</v>
      </c>
      <c r="W131" s="261" t="str">
        <f t="shared" si="27"/>
        <v>현대자동차싼타페가솔린 터보 2.5 4WD 프레스티지 (5인승) (A/T)33670000</v>
      </c>
      <c r="X131" s="411">
        <f t="shared" si="28"/>
        <v>3905</v>
      </c>
      <c r="Y131" s="261">
        <v>6</v>
      </c>
      <c r="Z131" s="261">
        <v>6</v>
      </c>
      <c r="AA131" s="407" t="s">
        <v>984</v>
      </c>
      <c r="AB131" s="258" t="s">
        <v>1985</v>
      </c>
      <c r="AC131" s="258"/>
      <c r="AD131" s="258" t="s">
        <v>2155</v>
      </c>
      <c r="AE131" s="258" t="s">
        <v>2149</v>
      </c>
      <c r="AF131" s="259"/>
      <c r="AG131" s="260"/>
      <c r="AH131" s="259"/>
      <c r="AI131" s="259"/>
      <c r="AJ131" s="260"/>
      <c r="AK131" s="259">
        <v>26</v>
      </c>
      <c r="AL131" s="259"/>
      <c r="AM131" s="259" t="s">
        <v>3255</v>
      </c>
      <c r="AN131" s="449"/>
      <c r="AO131" s="449"/>
      <c r="AP131" s="449"/>
      <c r="AQ131" s="392" t="str">
        <f>IFERROR(VLOOKUP(BG131,#REF!,1,0),"")</f>
        <v/>
      </c>
      <c r="AS131" s="259" t="s">
        <v>3255</v>
      </c>
      <c r="BD131" s="202" t="str">
        <f t="shared" si="20"/>
        <v>싼타페가솔린 터보 2.5 4WD 프레스티지 (5인승) (A/T)</v>
      </c>
      <c r="BE131" s="261" t="str">
        <f t="shared" si="26"/>
        <v>0016</v>
      </c>
      <c r="BF131" s="407" t="s">
        <v>984</v>
      </c>
      <c r="BG131" s="202" t="str">
        <f t="shared" si="21"/>
        <v>0016-0130</v>
      </c>
    </row>
    <row r="132" spans="1:59">
      <c r="A132" s="405">
        <v>3906</v>
      </c>
      <c r="B132" s="406">
        <v>3906</v>
      </c>
      <c r="C132" s="261" t="str">
        <f t="shared" si="22"/>
        <v>0005-0016</v>
      </c>
      <c r="D132" s="261" t="str">
        <f t="shared" si="23"/>
        <v>0005-0016-0029</v>
      </c>
      <c r="E132" s="407" t="s">
        <v>983</v>
      </c>
      <c r="F132" s="261" t="str">
        <f>TEXT(VLOOKUP(J132,'[4]1'!$B$2:$D$37,2,0),"0000")</f>
        <v>0005</v>
      </c>
      <c r="G132" s="261" t="str">
        <f t="shared" si="24"/>
        <v>0016</v>
      </c>
      <c r="H132" s="408">
        <f t="shared" si="25"/>
        <v>29</v>
      </c>
      <c r="I132" s="407" t="s">
        <v>983</v>
      </c>
      <c r="J132" s="258" t="s">
        <v>306</v>
      </c>
      <c r="K132" s="258" t="s">
        <v>2782</v>
      </c>
      <c r="L132" s="412" t="s">
        <v>2969</v>
      </c>
      <c r="M132" s="318">
        <v>30580000</v>
      </c>
      <c r="N132" s="266">
        <v>2497</v>
      </c>
      <c r="O132" s="258" t="s">
        <v>77</v>
      </c>
      <c r="P132" s="258" t="s">
        <v>70</v>
      </c>
      <c r="Q132" s="258" t="s">
        <v>72</v>
      </c>
      <c r="R132" s="266">
        <v>5</v>
      </c>
      <c r="S132" s="410">
        <v>15</v>
      </c>
      <c r="T132" s="261">
        <v>6</v>
      </c>
      <c r="U132" s="261">
        <v>6</v>
      </c>
      <c r="V132" s="258" t="s">
        <v>71</v>
      </c>
      <c r="W132" s="261" t="str">
        <f t="shared" si="27"/>
        <v>현대자동차싼타페가솔린 터보 2.5 4WD 프리미엄 초이스 (5인승) (A/T)30580000</v>
      </c>
      <c r="X132" s="411">
        <f t="shared" si="28"/>
        <v>3906</v>
      </c>
      <c r="Y132" s="261">
        <v>6</v>
      </c>
      <c r="Z132" s="261">
        <v>6</v>
      </c>
      <c r="AA132" s="407" t="s">
        <v>983</v>
      </c>
      <c r="AB132" s="258" t="s">
        <v>1985</v>
      </c>
      <c r="AC132" s="258"/>
      <c r="AD132" s="258" t="s">
        <v>2155</v>
      </c>
      <c r="AE132" s="258" t="s">
        <v>2149</v>
      </c>
      <c r="AF132" s="259"/>
      <c r="AG132" s="260"/>
      <c r="AH132" s="259"/>
      <c r="AI132" s="259"/>
      <c r="AJ132" s="260"/>
      <c r="AK132" s="259">
        <v>26</v>
      </c>
      <c r="AL132" s="259"/>
      <c r="AM132" s="259" t="s">
        <v>3255</v>
      </c>
      <c r="AN132" s="449"/>
      <c r="AO132" s="449"/>
      <c r="AP132" s="449"/>
      <c r="AQ132" s="392" t="str">
        <f>IFERROR(VLOOKUP(BG132,#REF!,1,0),"")</f>
        <v/>
      </c>
      <c r="AS132" s="259" t="s">
        <v>3255</v>
      </c>
      <c r="BD132" s="202" t="str">
        <f t="shared" si="20"/>
        <v>싼타페가솔린 터보 2.5 4WD 프리미엄 초이스 (5인승) (A/T)</v>
      </c>
      <c r="BE132" s="261" t="str">
        <f t="shared" si="26"/>
        <v>0016</v>
      </c>
      <c r="BF132" s="407" t="s">
        <v>983</v>
      </c>
      <c r="BG132" s="202" t="str">
        <f t="shared" si="21"/>
        <v>0016-0131</v>
      </c>
    </row>
    <row r="133" spans="1:59">
      <c r="A133" s="405">
        <v>3907</v>
      </c>
      <c r="B133" s="406">
        <v>3907</v>
      </c>
      <c r="C133" s="261" t="str">
        <f t="shared" si="22"/>
        <v>0005-0016</v>
      </c>
      <c r="D133" s="261" t="str">
        <f t="shared" si="23"/>
        <v>0005-0016-0030</v>
      </c>
      <c r="E133" s="407" t="s">
        <v>982</v>
      </c>
      <c r="F133" s="261" t="str">
        <f>TEXT(VLOOKUP(J133,'[4]1'!$B$2:$D$37,2,0),"0000")</f>
        <v>0005</v>
      </c>
      <c r="G133" s="261" t="str">
        <f t="shared" si="24"/>
        <v>0016</v>
      </c>
      <c r="H133" s="408">
        <f t="shared" si="25"/>
        <v>30</v>
      </c>
      <c r="I133" s="407" t="s">
        <v>982</v>
      </c>
      <c r="J133" s="258" t="s">
        <v>306</v>
      </c>
      <c r="K133" s="258" t="s">
        <v>2782</v>
      </c>
      <c r="L133" s="412" t="s">
        <v>2970</v>
      </c>
      <c r="M133" s="318">
        <v>38380000</v>
      </c>
      <c r="N133" s="266">
        <v>2497</v>
      </c>
      <c r="O133" s="258" t="s">
        <v>77</v>
      </c>
      <c r="P133" s="258" t="s">
        <v>70</v>
      </c>
      <c r="Q133" s="258" t="s">
        <v>72</v>
      </c>
      <c r="R133" s="266">
        <v>5</v>
      </c>
      <c r="S133" s="410">
        <v>15</v>
      </c>
      <c r="T133" s="261">
        <v>6</v>
      </c>
      <c r="U133" s="261">
        <v>6</v>
      </c>
      <c r="V133" s="258" t="s">
        <v>71</v>
      </c>
      <c r="W133" s="261" t="str">
        <f t="shared" si="27"/>
        <v>현대자동차싼타페가솔린 터보 2.5 4WD 캘리그래피 (5인승) (A/T)38380000</v>
      </c>
      <c r="X133" s="411">
        <f t="shared" si="28"/>
        <v>3907</v>
      </c>
      <c r="Y133" s="261">
        <v>6</v>
      </c>
      <c r="Z133" s="261">
        <v>6</v>
      </c>
      <c r="AA133" s="407" t="s">
        <v>982</v>
      </c>
      <c r="AB133" s="258" t="s">
        <v>1985</v>
      </c>
      <c r="AC133" s="258"/>
      <c r="AD133" s="258" t="s">
        <v>2155</v>
      </c>
      <c r="AE133" s="258" t="s">
        <v>2149</v>
      </c>
      <c r="AF133" s="259"/>
      <c r="AG133" s="260"/>
      <c r="AH133" s="259"/>
      <c r="AI133" s="259"/>
      <c r="AJ133" s="260"/>
      <c r="AK133" s="259">
        <v>26</v>
      </c>
      <c r="AL133" s="259"/>
      <c r="AM133" s="259" t="s">
        <v>3255</v>
      </c>
      <c r="AN133" s="449"/>
      <c r="AO133" s="449"/>
      <c r="AP133" s="449"/>
      <c r="AQ133" s="392" t="str">
        <f>IFERROR(VLOOKUP(BG133,#REF!,1,0),"")</f>
        <v/>
      </c>
      <c r="AS133" s="259" t="s">
        <v>3255</v>
      </c>
      <c r="BD133" s="202" t="str">
        <f t="shared" ref="BD133:BD196" si="29">K133&amp;L133</f>
        <v>싼타페가솔린 터보 2.5 4WD 캘리그래피 (5인승) (A/T)</v>
      </c>
      <c r="BE133" s="261" t="str">
        <f t="shared" si="26"/>
        <v>0016</v>
      </c>
      <c r="BF133" s="407" t="s">
        <v>982</v>
      </c>
      <c r="BG133" s="202" t="str">
        <f t="shared" ref="BG133:BG196" si="30">BE133&amp;"-"&amp;BF133</f>
        <v>0016-0132</v>
      </c>
    </row>
    <row r="134" spans="1:59">
      <c r="A134" s="405">
        <v>3908</v>
      </c>
      <c r="B134" s="406">
        <v>3908</v>
      </c>
      <c r="C134" s="261" t="str">
        <f t="shared" ref="C134:C197" si="31">TEXT(F134,"0000")&amp;"-"&amp;TEXT(G134,"0000")</f>
        <v>0005-0016</v>
      </c>
      <c r="D134" s="261" t="str">
        <f t="shared" ref="D134:D197" si="32">TEXT(F134,"0000")&amp;"-"&amp;TEXT(G134,"0000")&amp;"-"&amp;TEXT(H134,"0000")</f>
        <v>0005-0016-0031</v>
      </c>
      <c r="E134" s="407" t="s">
        <v>981</v>
      </c>
      <c r="F134" s="261" t="str">
        <f>TEXT(VLOOKUP(J134,'[4]1'!$B$2:$D$37,2,0),"0000")</f>
        <v>0005</v>
      </c>
      <c r="G134" s="261" t="str">
        <f t="shared" ref="G134:G197" si="33">IF(K134=K133,TEXT(G133,"0000"),TEXT(G133+1,"0000"))</f>
        <v>0016</v>
      </c>
      <c r="H134" s="408">
        <f t="shared" ref="H134:H197" si="34">IF(F134&amp;G134=F133&amp;G133,H133+1,1)</f>
        <v>31</v>
      </c>
      <c r="I134" s="407" t="s">
        <v>981</v>
      </c>
      <c r="J134" s="258" t="s">
        <v>306</v>
      </c>
      <c r="K134" s="258" t="s">
        <v>2782</v>
      </c>
      <c r="L134" s="412" t="s">
        <v>2971</v>
      </c>
      <c r="M134" s="318">
        <v>31220000</v>
      </c>
      <c r="N134" s="266">
        <v>2497</v>
      </c>
      <c r="O134" s="258" t="s">
        <v>77</v>
      </c>
      <c r="P134" s="258" t="s">
        <v>70</v>
      </c>
      <c r="Q134" s="258" t="s">
        <v>72</v>
      </c>
      <c r="R134" s="266">
        <v>7</v>
      </c>
      <c r="S134" s="410">
        <v>15</v>
      </c>
      <c r="T134" s="261">
        <v>6</v>
      </c>
      <c r="U134" s="261">
        <v>6</v>
      </c>
      <c r="V134" s="258" t="s">
        <v>71</v>
      </c>
      <c r="W134" s="261" t="str">
        <f t="shared" si="27"/>
        <v>현대자동차싼타페가솔린 터보 2.5 4WD 초이스 (7인승) (A/T)31220000</v>
      </c>
      <c r="X134" s="411">
        <f t="shared" si="28"/>
        <v>3908</v>
      </c>
      <c r="Y134" s="261">
        <v>6</v>
      </c>
      <c r="Z134" s="261">
        <v>6</v>
      </c>
      <c r="AA134" s="407" t="s">
        <v>981</v>
      </c>
      <c r="AB134" s="258" t="s">
        <v>1985</v>
      </c>
      <c r="AC134" s="258"/>
      <c r="AD134" s="258" t="s">
        <v>2155</v>
      </c>
      <c r="AE134" s="258" t="s">
        <v>2149</v>
      </c>
      <c r="AF134" s="259"/>
      <c r="AG134" s="260"/>
      <c r="AH134" s="259"/>
      <c r="AI134" s="259"/>
      <c r="AJ134" s="260"/>
      <c r="AK134" s="259">
        <v>26</v>
      </c>
      <c r="AL134" s="259"/>
      <c r="AM134" s="259" t="s">
        <v>3255</v>
      </c>
      <c r="AN134" s="449"/>
      <c r="AO134" s="449"/>
      <c r="AP134" s="449"/>
      <c r="AQ134" s="392" t="str">
        <f>IFERROR(VLOOKUP(BG134,#REF!,1,0),"")</f>
        <v/>
      </c>
      <c r="AS134" s="259" t="s">
        <v>3255</v>
      </c>
      <c r="BD134" s="202" t="str">
        <f t="shared" si="29"/>
        <v>싼타페가솔린 터보 2.5 4WD 초이스 (7인승) (A/T)</v>
      </c>
      <c r="BE134" s="261" t="str">
        <f t="shared" ref="BE134:BE197" si="35">IF(K133=K134,TEXT(G133,"0000"),TEXT(G133+1,"0000"))</f>
        <v>0016</v>
      </c>
      <c r="BF134" s="407" t="s">
        <v>981</v>
      </c>
      <c r="BG134" s="202" t="str">
        <f t="shared" si="30"/>
        <v>0016-0133</v>
      </c>
    </row>
    <row r="135" spans="1:59">
      <c r="A135" s="405">
        <v>3909</v>
      </c>
      <c r="B135" s="406">
        <v>3909</v>
      </c>
      <c r="C135" s="261" t="str">
        <f t="shared" si="31"/>
        <v>0005-0016</v>
      </c>
      <c r="D135" s="261" t="str">
        <f t="shared" si="32"/>
        <v>0005-0016-0032</v>
      </c>
      <c r="E135" s="407" t="s">
        <v>980</v>
      </c>
      <c r="F135" s="261" t="str">
        <f>TEXT(VLOOKUP(J135,'[4]1'!$B$2:$D$37,2,0),"0000")</f>
        <v>0005</v>
      </c>
      <c r="G135" s="261" t="str">
        <f t="shared" si="33"/>
        <v>0016</v>
      </c>
      <c r="H135" s="408">
        <f t="shared" si="34"/>
        <v>32</v>
      </c>
      <c r="I135" s="407" t="s">
        <v>980</v>
      </c>
      <c r="J135" s="258" t="s">
        <v>306</v>
      </c>
      <c r="K135" s="258" t="s">
        <v>2782</v>
      </c>
      <c r="L135" s="412" t="s">
        <v>2948</v>
      </c>
      <c r="M135" s="318">
        <v>34310000</v>
      </c>
      <c r="N135" s="266">
        <v>2497</v>
      </c>
      <c r="O135" s="258" t="s">
        <v>77</v>
      </c>
      <c r="P135" s="258" t="s">
        <v>70</v>
      </c>
      <c r="Q135" s="258" t="s">
        <v>72</v>
      </c>
      <c r="R135" s="266">
        <v>7</v>
      </c>
      <c r="S135" s="410">
        <v>15</v>
      </c>
      <c r="T135" s="261">
        <v>6</v>
      </c>
      <c r="U135" s="261">
        <v>6</v>
      </c>
      <c r="V135" s="258" t="s">
        <v>71</v>
      </c>
      <c r="W135" s="261" t="str">
        <f t="shared" ref="W135:W198" si="36">J135&amp;K135&amp;L135&amp;M135</f>
        <v>현대자동차싼타페가솔린 터보 2.5 4WD 프레스티지 (7인승) (A/T)34310000</v>
      </c>
      <c r="X135" s="411">
        <f t="shared" ref="X135:X198" si="37">B135</f>
        <v>3909</v>
      </c>
      <c r="Y135" s="261">
        <v>6</v>
      </c>
      <c r="Z135" s="261">
        <v>6</v>
      </c>
      <c r="AA135" s="407" t="s">
        <v>980</v>
      </c>
      <c r="AB135" s="258" t="s">
        <v>1985</v>
      </c>
      <c r="AC135" s="258"/>
      <c r="AD135" s="258" t="s">
        <v>2155</v>
      </c>
      <c r="AE135" s="258" t="s">
        <v>2149</v>
      </c>
      <c r="AF135" s="259"/>
      <c r="AG135" s="260"/>
      <c r="AH135" s="259"/>
      <c r="AI135" s="259"/>
      <c r="AJ135" s="260"/>
      <c r="AK135" s="259">
        <v>26</v>
      </c>
      <c r="AL135" s="259"/>
      <c r="AM135" s="259" t="s">
        <v>3255</v>
      </c>
      <c r="AN135" s="449"/>
      <c r="AO135" s="449"/>
      <c r="AP135" s="449"/>
      <c r="AQ135" s="392" t="str">
        <f>IFERROR(VLOOKUP(BG135,#REF!,1,0),"")</f>
        <v/>
      </c>
      <c r="AS135" s="259" t="s">
        <v>3255</v>
      </c>
      <c r="BD135" s="202" t="str">
        <f t="shared" si="29"/>
        <v>싼타페가솔린 터보 2.5 4WD 프레스티지 (7인승) (A/T)</v>
      </c>
      <c r="BE135" s="261" t="str">
        <f t="shared" si="35"/>
        <v>0016</v>
      </c>
      <c r="BF135" s="407" t="s">
        <v>980</v>
      </c>
      <c r="BG135" s="202" t="str">
        <f t="shared" si="30"/>
        <v>0016-0134</v>
      </c>
    </row>
    <row r="136" spans="1:59">
      <c r="A136" s="405">
        <v>3910</v>
      </c>
      <c r="B136" s="406">
        <v>3910</v>
      </c>
      <c r="C136" s="261" t="str">
        <f t="shared" si="31"/>
        <v>0005-0016</v>
      </c>
      <c r="D136" s="261" t="str">
        <f t="shared" si="32"/>
        <v>0005-0016-0033</v>
      </c>
      <c r="E136" s="407" t="s">
        <v>979</v>
      </c>
      <c r="F136" s="261" t="str">
        <f>TEXT(VLOOKUP(J136,'[4]1'!$B$2:$D$37,2,0),"0000")</f>
        <v>0005</v>
      </c>
      <c r="G136" s="261" t="str">
        <f t="shared" si="33"/>
        <v>0016</v>
      </c>
      <c r="H136" s="408">
        <f t="shared" si="34"/>
        <v>33</v>
      </c>
      <c r="I136" s="407" t="s">
        <v>979</v>
      </c>
      <c r="J136" s="258" t="s">
        <v>306</v>
      </c>
      <c r="K136" s="258" t="s">
        <v>2782</v>
      </c>
      <c r="L136" s="412" t="s">
        <v>2972</v>
      </c>
      <c r="M136" s="318">
        <v>31220000</v>
      </c>
      <c r="N136" s="266">
        <v>2497</v>
      </c>
      <c r="O136" s="258" t="s">
        <v>77</v>
      </c>
      <c r="P136" s="258" t="s">
        <v>70</v>
      </c>
      <c r="Q136" s="258" t="s">
        <v>72</v>
      </c>
      <c r="R136" s="266">
        <v>7</v>
      </c>
      <c r="S136" s="410">
        <v>15</v>
      </c>
      <c r="T136" s="261">
        <v>6</v>
      </c>
      <c r="U136" s="261">
        <v>6</v>
      </c>
      <c r="V136" s="258" t="s">
        <v>71</v>
      </c>
      <c r="W136" s="261" t="str">
        <f t="shared" si="36"/>
        <v>현대자동차싼타페가솔린 터보 2.5 4WD 프리미엄 초이스 (7인승) (A/T)31220000</v>
      </c>
      <c r="X136" s="411">
        <f t="shared" si="37"/>
        <v>3910</v>
      </c>
      <c r="Y136" s="261">
        <v>6</v>
      </c>
      <c r="Z136" s="261">
        <v>6</v>
      </c>
      <c r="AA136" s="407" t="s">
        <v>979</v>
      </c>
      <c r="AB136" s="258" t="s">
        <v>1985</v>
      </c>
      <c r="AC136" s="258"/>
      <c r="AD136" s="258" t="s">
        <v>2155</v>
      </c>
      <c r="AE136" s="258" t="s">
        <v>2149</v>
      </c>
      <c r="AF136" s="259"/>
      <c r="AG136" s="260"/>
      <c r="AH136" s="259"/>
      <c r="AI136" s="259"/>
      <c r="AJ136" s="260"/>
      <c r="AK136" s="259">
        <v>26</v>
      </c>
      <c r="AL136" s="259"/>
      <c r="AM136" s="259" t="s">
        <v>3255</v>
      </c>
      <c r="AN136" s="449"/>
      <c r="AO136" s="449"/>
      <c r="AP136" s="449"/>
      <c r="AQ136" s="392" t="str">
        <f>IFERROR(VLOOKUP(BG136,#REF!,1,0),"")</f>
        <v/>
      </c>
      <c r="AS136" s="259" t="s">
        <v>3255</v>
      </c>
      <c r="BD136" s="202" t="str">
        <f t="shared" si="29"/>
        <v>싼타페가솔린 터보 2.5 4WD 프리미엄 초이스 (7인승) (A/T)</v>
      </c>
      <c r="BE136" s="261" t="str">
        <f t="shared" si="35"/>
        <v>0016</v>
      </c>
      <c r="BF136" s="407" t="s">
        <v>979</v>
      </c>
      <c r="BG136" s="202" t="str">
        <f t="shared" si="30"/>
        <v>0016-0135</v>
      </c>
    </row>
    <row r="137" spans="1:59">
      <c r="A137" s="405">
        <v>3911</v>
      </c>
      <c r="B137" s="406">
        <v>3911</v>
      </c>
      <c r="C137" s="261" t="str">
        <f t="shared" si="31"/>
        <v>0005-0016</v>
      </c>
      <c r="D137" s="261" t="str">
        <f t="shared" si="32"/>
        <v>0005-0016-0034</v>
      </c>
      <c r="E137" s="407" t="s">
        <v>978</v>
      </c>
      <c r="F137" s="261" t="str">
        <f>TEXT(VLOOKUP(J137,'[4]1'!$B$2:$D$37,2,0),"0000")</f>
        <v>0005</v>
      </c>
      <c r="G137" s="261" t="str">
        <f t="shared" si="33"/>
        <v>0016</v>
      </c>
      <c r="H137" s="408">
        <f t="shared" si="34"/>
        <v>34</v>
      </c>
      <c r="I137" s="407" t="s">
        <v>978</v>
      </c>
      <c r="J137" s="258" t="s">
        <v>306</v>
      </c>
      <c r="K137" s="258" t="s">
        <v>2782</v>
      </c>
      <c r="L137" s="412" t="s">
        <v>2973</v>
      </c>
      <c r="M137" s="318">
        <v>39020000</v>
      </c>
      <c r="N137" s="266">
        <v>2497</v>
      </c>
      <c r="O137" s="258" t="s">
        <v>77</v>
      </c>
      <c r="P137" s="258" t="s">
        <v>70</v>
      </c>
      <c r="Q137" s="258" t="s">
        <v>72</v>
      </c>
      <c r="R137" s="266">
        <v>7</v>
      </c>
      <c r="S137" s="410">
        <v>15</v>
      </c>
      <c r="T137" s="261">
        <v>6</v>
      </c>
      <c r="U137" s="261">
        <v>6</v>
      </c>
      <c r="V137" s="258" t="s">
        <v>71</v>
      </c>
      <c r="W137" s="261" t="str">
        <f t="shared" si="36"/>
        <v>현대자동차싼타페가솔린 터보 2.5 4WD 캘리그래피 (7인승) (A/T)39020000</v>
      </c>
      <c r="X137" s="411">
        <f t="shared" si="37"/>
        <v>3911</v>
      </c>
      <c r="Y137" s="261">
        <v>6</v>
      </c>
      <c r="Z137" s="261">
        <v>6</v>
      </c>
      <c r="AA137" s="407" t="s">
        <v>978</v>
      </c>
      <c r="AB137" s="258" t="s">
        <v>1985</v>
      </c>
      <c r="AC137" s="258"/>
      <c r="AD137" s="258" t="s">
        <v>2155</v>
      </c>
      <c r="AE137" s="258" t="s">
        <v>2149</v>
      </c>
      <c r="AF137" s="259"/>
      <c r="AG137" s="260"/>
      <c r="AH137" s="259"/>
      <c r="AI137" s="259"/>
      <c r="AJ137" s="260"/>
      <c r="AK137" s="259">
        <v>26</v>
      </c>
      <c r="AL137" s="259"/>
      <c r="AM137" s="259" t="s">
        <v>3255</v>
      </c>
      <c r="AN137" s="449"/>
      <c r="AO137" s="449"/>
      <c r="AP137" s="449"/>
      <c r="AQ137" s="392" t="str">
        <f>IFERROR(VLOOKUP(BG137,#REF!,1,0),"")</f>
        <v/>
      </c>
      <c r="AS137" s="259" t="s">
        <v>3255</v>
      </c>
      <c r="BD137" s="202" t="str">
        <f t="shared" si="29"/>
        <v>싼타페가솔린 터보 2.5 4WD 캘리그래피 (7인승) (A/T)</v>
      </c>
      <c r="BE137" s="261" t="str">
        <f t="shared" si="35"/>
        <v>0016</v>
      </c>
      <c r="BF137" s="407" t="s">
        <v>978</v>
      </c>
      <c r="BG137" s="202" t="str">
        <f t="shared" si="30"/>
        <v>0016-0136</v>
      </c>
    </row>
    <row r="138" spans="1:59">
      <c r="A138" s="405">
        <v>3912</v>
      </c>
      <c r="B138" s="406">
        <v>3912</v>
      </c>
      <c r="C138" s="261" t="str">
        <f t="shared" si="31"/>
        <v>0005-0017</v>
      </c>
      <c r="D138" s="261" t="str">
        <f t="shared" si="32"/>
        <v>0005-0017-0001</v>
      </c>
      <c r="E138" s="407" t="s">
        <v>977</v>
      </c>
      <c r="F138" s="261" t="str">
        <f>TEXT(VLOOKUP(J138,'[4]1'!$B$2:$D$37,2,0),"0000")</f>
        <v>0005</v>
      </c>
      <c r="G138" s="261" t="str">
        <f t="shared" si="33"/>
        <v>0017</v>
      </c>
      <c r="H138" s="408">
        <f t="shared" si="34"/>
        <v>1</v>
      </c>
      <c r="I138" s="407" t="s">
        <v>977</v>
      </c>
      <c r="J138" s="413" t="s">
        <v>306</v>
      </c>
      <c r="K138" s="258" t="s">
        <v>2783</v>
      </c>
      <c r="L138" s="258" t="s">
        <v>2573</v>
      </c>
      <c r="M138" s="409">
        <v>30530000</v>
      </c>
      <c r="N138" s="258">
        <v>1999</v>
      </c>
      <c r="O138" s="258" t="s">
        <v>77</v>
      </c>
      <c r="P138" s="258" t="s">
        <v>73</v>
      </c>
      <c r="Q138" s="258" t="s">
        <v>72</v>
      </c>
      <c r="R138" s="258">
        <v>5</v>
      </c>
      <c r="S138" s="410">
        <v>5</v>
      </c>
      <c r="T138" s="261">
        <v>6</v>
      </c>
      <c r="U138" s="261">
        <v>6</v>
      </c>
      <c r="V138" s="258" t="s">
        <v>16780</v>
      </c>
      <c r="W138" s="261" t="str">
        <f t="shared" si="36"/>
        <v>현대자동차쏘나타 smartstreamG2.0 프리미엄 밀레니얼30530000</v>
      </c>
      <c r="X138" s="411">
        <f t="shared" si="37"/>
        <v>3912</v>
      </c>
      <c r="Y138" s="261">
        <v>6</v>
      </c>
      <c r="Z138" s="261">
        <v>6</v>
      </c>
      <c r="AA138" s="407" t="s">
        <v>977</v>
      </c>
      <c r="AB138" s="258" t="s">
        <v>16781</v>
      </c>
      <c r="AC138" s="258"/>
      <c r="AD138" s="258" t="s">
        <v>2150</v>
      </c>
      <c r="AE138" s="258" t="s">
        <v>2149</v>
      </c>
      <c r="AF138" s="259"/>
      <c r="AG138" s="260"/>
      <c r="AH138" s="259"/>
      <c r="AI138" s="259"/>
      <c r="AJ138" s="260"/>
      <c r="AK138" s="259">
        <v>26</v>
      </c>
      <c r="AL138" s="259"/>
      <c r="AM138" s="259" t="s">
        <v>95</v>
      </c>
      <c r="AN138" s="449"/>
      <c r="AO138" s="449"/>
      <c r="AP138" s="449"/>
      <c r="AQ138" s="392" t="str">
        <f>IFERROR(VLOOKUP(BG138,#REF!,1,0),"")</f>
        <v/>
      </c>
      <c r="AS138" s="259" t="s">
        <v>95</v>
      </c>
      <c r="BD138" s="202" t="str">
        <f t="shared" si="29"/>
        <v>쏘나타 smartstreamG2.0 프리미엄 밀레니얼</v>
      </c>
      <c r="BE138" s="261" t="str">
        <f t="shared" si="35"/>
        <v>0017</v>
      </c>
      <c r="BF138" s="407" t="s">
        <v>977</v>
      </c>
      <c r="BG138" s="202" t="str">
        <f t="shared" si="30"/>
        <v>0017-0137</v>
      </c>
    </row>
    <row r="139" spans="1:59">
      <c r="A139" s="405">
        <v>3913</v>
      </c>
      <c r="B139" s="406">
        <v>3913</v>
      </c>
      <c r="C139" s="261" t="str">
        <f t="shared" si="31"/>
        <v>0005-0017</v>
      </c>
      <c r="D139" s="261" t="str">
        <f t="shared" si="32"/>
        <v>0005-0017-0002</v>
      </c>
      <c r="E139" s="407" t="s">
        <v>976</v>
      </c>
      <c r="F139" s="261" t="str">
        <f>TEXT(VLOOKUP(J139,'[4]1'!$B$2:$D$37,2,0),"0000")</f>
        <v>0005</v>
      </c>
      <c r="G139" s="261" t="str">
        <f t="shared" si="33"/>
        <v>0017</v>
      </c>
      <c r="H139" s="408">
        <f t="shared" si="34"/>
        <v>2</v>
      </c>
      <c r="I139" s="407" t="s">
        <v>976</v>
      </c>
      <c r="J139" s="258" t="s">
        <v>306</v>
      </c>
      <c r="K139" s="258" t="s">
        <v>2783</v>
      </c>
      <c r="L139" s="258" t="s">
        <v>2574</v>
      </c>
      <c r="M139" s="409">
        <v>32980000</v>
      </c>
      <c r="N139" s="258">
        <v>1999</v>
      </c>
      <c r="O139" s="258" t="s">
        <v>77</v>
      </c>
      <c r="P139" s="258" t="s">
        <v>73</v>
      </c>
      <c r="Q139" s="258" t="s">
        <v>72</v>
      </c>
      <c r="R139" s="258">
        <v>9</v>
      </c>
      <c r="S139" s="410">
        <v>5</v>
      </c>
      <c r="T139" s="261">
        <v>6</v>
      </c>
      <c r="U139" s="261">
        <v>6</v>
      </c>
      <c r="V139" s="258" t="s">
        <v>71</v>
      </c>
      <c r="W139" s="261" t="str">
        <f t="shared" si="36"/>
        <v>현대자동차쏘나타 smartstreamG2.0 인스퍼레이션32980000</v>
      </c>
      <c r="X139" s="411">
        <f t="shared" si="37"/>
        <v>3913</v>
      </c>
      <c r="Y139" s="261">
        <v>6</v>
      </c>
      <c r="Z139" s="261">
        <v>6</v>
      </c>
      <c r="AA139" s="407" t="s">
        <v>976</v>
      </c>
      <c r="AB139" s="258" t="s">
        <v>73</v>
      </c>
      <c r="AC139" s="258"/>
      <c r="AD139" s="258" t="s">
        <v>2150</v>
      </c>
      <c r="AE139" s="258" t="s">
        <v>2149</v>
      </c>
      <c r="AF139" s="259"/>
      <c r="AG139" s="260"/>
      <c r="AH139" s="259"/>
      <c r="AI139" s="259"/>
      <c r="AJ139" s="260"/>
      <c r="AK139" s="259">
        <v>26</v>
      </c>
      <c r="AL139" s="259"/>
      <c r="AM139" s="259" t="s">
        <v>95</v>
      </c>
      <c r="AN139" s="449"/>
      <c r="AO139" s="449"/>
      <c r="AP139" s="449"/>
      <c r="AQ139" s="392" t="str">
        <f>IFERROR(VLOOKUP(BG139,#REF!,1,0),"")</f>
        <v/>
      </c>
      <c r="AS139" s="259" t="s">
        <v>95</v>
      </c>
      <c r="BD139" s="202" t="str">
        <f t="shared" si="29"/>
        <v>쏘나타 smartstreamG2.0 인스퍼레이션</v>
      </c>
      <c r="BE139" s="261" t="str">
        <f t="shared" si="35"/>
        <v>0017</v>
      </c>
      <c r="BF139" s="407" t="s">
        <v>976</v>
      </c>
      <c r="BG139" s="202" t="str">
        <f t="shared" si="30"/>
        <v>0017-0138</v>
      </c>
    </row>
    <row r="140" spans="1:59">
      <c r="A140" s="405">
        <v>3914</v>
      </c>
      <c r="B140" s="406">
        <v>3914</v>
      </c>
      <c r="C140" s="261" t="str">
        <f t="shared" si="31"/>
        <v>0005-0017</v>
      </c>
      <c r="D140" s="261" t="str">
        <f t="shared" si="32"/>
        <v>0005-0017-0003</v>
      </c>
      <c r="E140" s="407" t="s">
        <v>975</v>
      </c>
      <c r="F140" s="261" t="str">
        <f>TEXT(VLOOKUP(J140,'[4]1'!$B$2:$D$37,2,0),"0000")</f>
        <v>0005</v>
      </c>
      <c r="G140" s="261" t="str">
        <f t="shared" si="33"/>
        <v>0017</v>
      </c>
      <c r="H140" s="408">
        <f t="shared" si="34"/>
        <v>3</v>
      </c>
      <c r="I140" s="407" t="s">
        <v>975</v>
      </c>
      <c r="J140" s="258" t="s">
        <v>306</v>
      </c>
      <c r="K140" s="258" t="s">
        <v>2783</v>
      </c>
      <c r="L140" s="258" t="s">
        <v>2575</v>
      </c>
      <c r="M140" s="409">
        <v>26310000</v>
      </c>
      <c r="N140" s="258">
        <v>1999</v>
      </c>
      <c r="O140" s="258" t="s">
        <v>77</v>
      </c>
      <c r="P140" s="258" t="s">
        <v>73</v>
      </c>
      <c r="Q140" s="258" t="s">
        <v>72</v>
      </c>
      <c r="R140" s="258">
        <v>9</v>
      </c>
      <c r="S140" s="410">
        <v>5</v>
      </c>
      <c r="T140" s="261">
        <v>6</v>
      </c>
      <c r="U140" s="261">
        <v>6</v>
      </c>
      <c r="V140" s="258" t="s">
        <v>71</v>
      </c>
      <c r="W140" s="261" t="str">
        <f t="shared" si="36"/>
        <v>현대자동차쏘나타 smartstreamG2.0 프리미엄26310000</v>
      </c>
      <c r="X140" s="411">
        <f t="shared" si="37"/>
        <v>3914</v>
      </c>
      <c r="Y140" s="261">
        <v>6</v>
      </c>
      <c r="Z140" s="261">
        <v>6</v>
      </c>
      <c r="AA140" s="407" t="s">
        <v>975</v>
      </c>
      <c r="AB140" s="258" t="s">
        <v>73</v>
      </c>
      <c r="AC140" s="258"/>
      <c r="AD140" s="258" t="s">
        <v>2150</v>
      </c>
      <c r="AE140" s="258" t="s">
        <v>2149</v>
      </c>
      <c r="AF140" s="259"/>
      <c r="AG140" s="260"/>
      <c r="AH140" s="259"/>
      <c r="AI140" s="259"/>
      <c r="AJ140" s="260"/>
      <c r="AK140" s="259">
        <v>26</v>
      </c>
      <c r="AL140" s="259"/>
      <c r="AM140" s="259" t="s">
        <v>95</v>
      </c>
      <c r="AN140" s="449"/>
      <c r="AO140" s="449"/>
      <c r="AP140" s="449"/>
      <c r="AQ140" s="392" t="str">
        <f>IFERROR(VLOOKUP(BG140,#REF!,1,0),"")</f>
        <v/>
      </c>
      <c r="AS140" s="259" t="s">
        <v>95</v>
      </c>
      <c r="BD140" s="202" t="str">
        <f t="shared" si="29"/>
        <v>쏘나타 smartstreamG2.0 프리미엄</v>
      </c>
      <c r="BE140" s="261" t="str">
        <f t="shared" si="35"/>
        <v>0017</v>
      </c>
      <c r="BF140" s="407" t="s">
        <v>975</v>
      </c>
      <c r="BG140" s="202" t="str">
        <f t="shared" si="30"/>
        <v>0017-0139</v>
      </c>
    </row>
    <row r="141" spans="1:59">
      <c r="A141" s="405">
        <v>3915</v>
      </c>
      <c r="B141" s="406">
        <v>3915</v>
      </c>
      <c r="C141" s="261" t="str">
        <f t="shared" si="31"/>
        <v>0005-0017</v>
      </c>
      <c r="D141" s="261" t="str">
        <f t="shared" si="32"/>
        <v>0005-0017-0004</v>
      </c>
      <c r="E141" s="407" t="s">
        <v>974</v>
      </c>
      <c r="F141" s="261" t="str">
        <f>TEXT(VLOOKUP(J141,'[4]1'!$B$2:$D$37,2,0),"0000")</f>
        <v>0005</v>
      </c>
      <c r="G141" s="261" t="str">
        <f t="shared" si="33"/>
        <v>0017</v>
      </c>
      <c r="H141" s="408">
        <f t="shared" si="34"/>
        <v>4</v>
      </c>
      <c r="I141" s="407" t="s">
        <v>974</v>
      </c>
      <c r="J141" s="258" t="s">
        <v>306</v>
      </c>
      <c r="K141" s="258" t="s">
        <v>2783</v>
      </c>
      <c r="L141" s="258" t="s">
        <v>2576</v>
      </c>
      <c r="M141" s="409">
        <v>23860000</v>
      </c>
      <c r="N141" s="258">
        <v>1999</v>
      </c>
      <c r="O141" s="258" t="s">
        <v>77</v>
      </c>
      <c r="P141" s="258" t="s">
        <v>73</v>
      </c>
      <c r="Q141" s="258" t="s">
        <v>72</v>
      </c>
      <c r="R141" s="258">
        <v>9</v>
      </c>
      <c r="S141" s="410">
        <v>5</v>
      </c>
      <c r="T141" s="261">
        <v>6</v>
      </c>
      <c r="U141" s="261">
        <v>6</v>
      </c>
      <c r="V141" s="258" t="s">
        <v>71</v>
      </c>
      <c r="W141" s="261" t="str">
        <f t="shared" si="36"/>
        <v>현대자동차쏘나타 smartstreamG2.0 스마트23860000</v>
      </c>
      <c r="X141" s="411">
        <f t="shared" si="37"/>
        <v>3915</v>
      </c>
      <c r="Y141" s="261">
        <v>6</v>
      </c>
      <c r="Z141" s="261">
        <v>6</v>
      </c>
      <c r="AA141" s="407" t="s">
        <v>974</v>
      </c>
      <c r="AB141" s="258" t="s">
        <v>73</v>
      </c>
      <c r="AC141" s="258"/>
      <c r="AD141" s="258" t="s">
        <v>2150</v>
      </c>
      <c r="AE141" s="258" t="s">
        <v>2149</v>
      </c>
      <c r="AF141" s="259"/>
      <c r="AG141" s="260"/>
      <c r="AH141" s="259"/>
      <c r="AI141" s="259"/>
      <c r="AJ141" s="260"/>
      <c r="AK141" s="259">
        <v>26</v>
      </c>
      <c r="AL141" s="259"/>
      <c r="AM141" s="259" t="s">
        <v>95</v>
      </c>
      <c r="AN141" s="449"/>
      <c r="AO141" s="449"/>
      <c r="AP141" s="449"/>
      <c r="AQ141" s="392" t="str">
        <f>IFERROR(VLOOKUP(BG141,#REF!,1,0),"")</f>
        <v/>
      </c>
      <c r="AS141" s="259" t="s">
        <v>95</v>
      </c>
      <c r="BD141" s="202" t="str">
        <f t="shared" si="29"/>
        <v>쏘나타 smartstreamG2.0 스마트</v>
      </c>
      <c r="BE141" s="261" t="str">
        <f t="shared" si="35"/>
        <v>0017</v>
      </c>
      <c r="BF141" s="407" t="s">
        <v>974</v>
      </c>
      <c r="BG141" s="202" t="str">
        <f t="shared" si="30"/>
        <v>0017-0140</v>
      </c>
    </row>
    <row r="142" spans="1:59">
      <c r="A142" s="405">
        <v>3916</v>
      </c>
      <c r="B142" s="406">
        <v>3916</v>
      </c>
      <c r="C142" s="261" t="str">
        <f t="shared" si="31"/>
        <v>0005-0017</v>
      </c>
      <c r="D142" s="261" t="str">
        <f t="shared" si="32"/>
        <v>0005-0017-0005</v>
      </c>
      <c r="E142" s="407" t="s">
        <v>973</v>
      </c>
      <c r="F142" s="261" t="str">
        <f>TEXT(VLOOKUP(J142,'[4]1'!$B$2:$D$37,2,0),"0000")</f>
        <v>0005</v>
      </c>
      <c r="G142" s="261" t="str">
        <f t="shared" si="33"/>
        <v>0017</v>
      </c>
      <c r="H142" s="408">
        <f t="shared" si="34"/>
        <v>5</v>
      </c>
      <c r="I142" s="407" t="s">
        <v>973</v>
      </c>
      <c r="J142" s="258" t="s">
        <v>306</v>
      </c>
      <c r="K142" s="258" t="s">
        <v>2783</v>
      </c>
      <c r="L142" s="258" t="s">
        <v>2577</v>
      </c>
      <c r="M142" s="409">
        <v>28760000</v>
      </c>
      <c r="N142" s="258">
        <v>1999</v>
      </c>
      <c r="O142" s="258" t="s">
        <v>77</v>
      </c>
      <c r="P142" s="258" t="s">
        <v>73</v>
      </c>
      <c r="Q142" s="258" t="s">
        <v>72</v>
      </c>
      <c r="R142" s="258">
        <v>9</v>
      </c>
      <c r="S142" s="410">
        <v>5</v>
      </c>
      <c r="T142" s="261">
        <v>6</v>
      </c>
      <c r="U142" s="261">
        <v>6</v>
      </c>
      <c r="V142" s="258" t="s">
        <v>71</v>
      </c>
      <c r="W142" s="261" t="str">
        <f t="shared" si="36"/>
        <v>현대자동차쏘나타 smartstreamG2.0 프리미엄 패밀리28760000</v>
      </c>
      <c r="X142" s="411">
        <f t="shared" si="37"/>
        <v>3916</v>
      </c>
      <c r="Y142" s="261">
        <v>6</v>
      </c>
      <c r="Z142" s="261">
        <v>6</v>
      </c>
      <c r="AA142" s="407" t="s">
        <v>973</v>
      </c>
      <c r="AB142" s="258" t="s">
        <v>73</v>
      </c>
      <c r="AC142" s="258"/>
      <c r="AD142" s="258" t="s">
        <v>2150</v>
      </c>
      <c r="AE142" s="258" t="s">
        <v>2149</v>
      </c>
      <c r="AF142" s="259"/>
      <c r="AG142" s="260"/>
      <c r="AH142" s="259"/>
      <c r="AI142" s="259"/>
      <c r="AJ142" s="260"/>
      <c r="AK142" s="259">
        <v>26</v>
      </c>
      <c r="AL142" s="259"/>
      <c r="AM142" s="259" t="s">
        <v>95</v>
      </c>
      <c r="AN142" s="449"/>
      <c r="AO142" s="449"/>
      <c r="AP142" s="449"/>
      <c r="AQ142" s="392" t="str">
        <f>IFERROR(VLOOKUP(BG142,#REF!,1,0),"")</f>
        <v/>
      </c>
      <c r="AS142" s="259" t="s">
        <v>95</v>
      </c>
      <c r="BD142" s="202" t="str">
        <f t="shared" si="29"/>
        <v>쏘나타 smartstreamG2.0 프리미엄 패밀리</v>
      </c>
      <c r="BE142" s="261" t="str">
        <f t="shared" si="35"/>
        <v>0017</v>
      </c>
      <c r="BF142" s="407" t="s">
        <v>973</v>
      </c>
      <c r="BG142" s="202" t="str">
        <f t="shared" si="30"/>
        <v>0017-0141</v>
      </c>
    </row>
    <row r="143" spans="1:59">
      <c r="A143" s="405">
        <v>3917</v>
      </c>
      <c r="B143" s="406">
        <v>3917</v>
      </c>
      <c r="C143" s="261" t="str">
        <f t="shared" si="31"/>
        <v>0005-0017</v>
      </c>
      <c r="D143" s="261" t="str">
        <f t="shared" si="32"/>
        <v>0005-0017-0006</v>
      </c>
      <c r="E143" s="407" t="s">
        <v>972</v>
      </c>
      <c r="F143" s="261" t="str">
        <f>TEXT(VLOOKUP(J143,'[4]1'!$B$2:$D$37,2,0),"0000")</f>
        <v>0005</v>
      </c>
      <c r="G143" s="261" t="str">
        <f t="shared" si="33"/>
        <v>0017</v>
      </c>
      <c r="H143" s="408">
        <f t="shared" si="34"/>
        <v>6</v>
      </c>
      <c r="I143" s="407" t="s">
        <v>972</v>
      </c>
      <c r="J143" s="258" t="s">
        <v>306</v>
      </c>
      <c r="K143" s="258" t="s">
        <v>2783</v>
      </c>
      <c r="L143" s="258" t="s">
        <v>2578</v>
      </c>
      <c r="M143" s="409">
        <v>27050000</v>
      </c>
      <c r="N143" s="258">
        <v>1598</v>
      </c>
      <c r="O143" s="258" t="s">
        <v>77</v>
      </c>
      <c r="P143" s="258" t="s">
        <v>73</v>
      </c>
      <c r="Q143" s="258" t="s">
        <v>72</v>
      </c>
      <c r="R143" s="258">
        <v>9</v>
      </c>
      <c r="S143" s="410">
        <v>5</v>
      </c>
      <c r="T143" s="261">
        <v>6</v>
      </c>
      <c r="U143" s="261">
        <v>6</v>
      </c>
      <c r="V143" s="258" t="s">
        <v>71</v>
      </c>
      <c r="W143" s="261" t="str">
        <f t="shared" si="36"/>
        <v>현대자동차쏘나타 smartstream1.6 GT 프리미엄27050000</v>
      </c>
      <c r="X143" s="411">
        <f t="shared" si="37"/>
        <v>3917</v>
      </c>
      <c r="Y143" s="261">
        <v>6</v>
      </c>
      <c r="Z143" s="261">
        <v>6</v>
      </c>
      <c r="AA143" s="407" t="s">
        <v>972</v>
      </c>
      <c r="AB143" s="258" t="s">
        <v>73</v>
      </c>
      <c r="AC143" s="258"/>
      <c r="AD143" s="258" t="s">
        <v>2150</v>
      </c>
      <c r="AE143" s="258" t="s">
        <v>2149</v>
      </c>
      <c r="AF143" s="259"/>
      <c r="AG143" s="260"/>
      <c r="AH143" s="259"/>
      <c r="AI143" s="259"/>
      <c r="AJ143" s="260"/>
      <c r="AK143" s="259">
        <v>26</v>
      </c>
      <c r="AL143" s="259"/>
      <c r="AM143" s="259" t="s">
        <v>95</v>
      </c>
      <c r="AN143" s="449"/>
      <c r="AO143" s="449"/>
      <c r="AP143" s="449"/>
      <c r="AQ143" s="392" t="str">
        <f>IFERROR(VLOOKUP(BG143,#REF!,1,0),"")</f>
        <v/>
      </c>
      <c r="AS143" s="259" t="s">
        <v>95</v>
      </c>
      <c r="BD143" s="202" t="str">
        <f t="shared" si="29"/>
        <v>쏘나타 smartstream1.6 GT 프리미엄</v>
      </c>
      <c r="BE143" s="261" t="str">
        <f t="shared" si="35"/>
        <v>0017</v>
      </c>
      <c r="BF143" s="407" t="s">
        <v>972</v>
      </c>
      <c r="BG143" s="202" t="str">
        <f t="shared" si="30"/>
        <v>0017-0142</v>
      </c>
    </row>
    <row r="144" spans="1:59">
      <c r="A144" s="405">
        <v>3918</v>
      </c>
      <c r="B144" s="406">
        <v>3918</v>
      </c>
      <c r="C144" s="261" t="str">
        <f t="shared" si="31"/>
        <v>0005-0017</v>
      </c>
      <c r="D144" s="261" t="str">
        <f t="shared" si="32"/>
        <v>0005-0017-0007</v>
      </c>
      <c r="E144" s="407" t="s">
        <v>971</v>
      </c>
      <c r="F144" s="261" t="str">
        <f>TEXT(VLOOKUP(J144,'[4]1'!$B$2:$D$37,2,0),"0000")</f>
        <v>0005</v>
      </c>
      <c r="G144" s="261" t="str">
        <f t="shared" si="33"/>
        <v>0017</v>
      </c>
      <c r="H144" s="408">
        <f t="shared" si="34"/>
        <v>7</v>
      </c>
      <c r="I144" s="407" t="s">
        <v>971</v>
      </c>
      <c r="J144" s="258" t="s">
        <v>306</v>
      </c>
      <c r="K144" s="258" t="s">
        <v>2783</v>
      </c>
      <c r="L144" s="258" t="s">
        <v>2579</v>
      </c>
      <c r="M144" s="409">
        <v>31220000</v>
      </c>
      <c r="N144" s="258">
        <v>1598</v>
      </c>
      <c r="O144" s="258" t="s">
        <v>77</v>
      </c>
      <c r="P144" s="258" t="s">
        <v>73</v>
      </c>
      <c r="Q144" s="258" t="s">
        <v>72</v>
      </c>
      <c r="R144" s="258">
        <v>9</v>
      </c>
      <c r="S144" s="410">
        <v>5</v>
      </c>
      <c r="T144" s="261">
        <v>6</v>
      </c>
      <c r="U144" s="261">
        <v>6</v>
      </c>
      <c r="V144" s="258" t="s">
        <v>71</v>
      </c>
      <c r="W144" s="261" t="str">
        <f t="shared" si="36"/>
        <v>현대자동차쏘나타 smartstream1.6 GT 프리미엄 밀레니얼31220000</v>
      </c>
      <c r="X144" s="411">
        <f t="shared" si="37"/>
        <v>3918</v>
      </c>
      <c r="Y144" s="261">
        <v>6</v>
      </c>
      <c r="Z144" s="261">
        <v>6</v>
      </c>
      <c r="AA144" s="407" t="s">
        <v>971</v>
      </c>
      <c r="AB144" s="258" t="s">
        <v>73</v>
      </c>
      <c r="AC144" s="258"/>
      <c r="AD144" s="258" t="s">
        <v>2150</v>
      </c>
      <c r="AE144" s="258" t="s">
        <v>2149</v>
      </c>
      <c r="AF144" s="259"/>
      <c r="AG144" s="260"/>
      <c r="AH144" s="259"/>
      <c r="AI144" s="259"/>
      <c r="AJ144" s="260"/>
      <c r="AK144" s="259">
        <v>26</v>
      </c>
      <c r="AL144" s="259"/>
      <c r="AM144" s="259" t="s">
        <v>95</v>
      </c>
      <c r="AN144" s="449"/>
      <c r="AO144" s="449"/>
      <c r="AP144" s="449"/>
      <c r="AQ144" s="392" t="str">
        <f>IFERROR(VLOOKUP(BG144,#REF!,1,0),"")</f>
        <v/>
      </c>
      <c r="AS144" s="259" t="s">
        <v>95</v>
      </c>
      <c r="BD144" s="202" t="str">
        <f t="shared" si="29"/>
        <v>쏘나타 smartstream1.6 GT 프리미엄 밀레니얼</v>
      </c>
      <c r="BE144" s="261" t="str">
        <f t="shared" si="35"/>
        <v>0017</v>
      </c>
      <c r="BF144" s="407" t="s">
        <v>971</v>
      </c>
      <c r="BG144" s="202" t="str">
        <f t="shared" si="30"/>
        <v>0017-0143</v>
      </c>
    </row>
    <row r="145" spans="1:59">
      <c r="A145" s="405">
        <v>3919</v>
      </c>
      <c r="B145" s="406">
        <v>3919</v>
      </c>
      <c r="C145" s="261" t="str">
        <f t="shared" si="31"/>
        <v>0005-0017</v>
      </c>
      <c r="D145" s="261" t="str">
        <f t="shared" si="32"/>
        <v>0005-0017-0008</v>
      </c>
      <c r="E145" s="407" t="s">
        <v>970</v>
      </c>
      <c r="F145" s="261" t="str">
        <f>TEXT(VLOOKUP(J145,'[4]1'!$B$2:$D$37,2,0),"0000")</f>
        <v>0005</v>
      </c>
      <c r="G145" s="261" t="str">
        <f t="shared" si="33"/>
        <v>0017</v>
      </c>
      <c r="H145" s="408">
        <f t="shared" si="34"/>
        <v>8</v>
      </c>
      <c r="I145" s="407" t="s">
        <v>970</v>
      </c>
      <c r="J145" s="258" t="s">
        <v>306</v>
      </c>
      <c r="K145" s="258" t="s">
        <v>2783</v>
      </c>
      <c r="L145" s="258" t="s">
        <v>2580</v>
      </c>
      <c r="M145" s="409">
        <v>29450000</v>
      </c>
      <c r="N145" s="258">
        <v>1598</v>
      </c>
      <c r="O145" s="258" t="s">
        <v>77</v>
      </c>
      <c r="P145" s="258" t="s">
        <v>73</v>
      </c>
      <c r="Q145" s="258" t="s">
        <v>72</v>
      </c>
      <c r="R145" s="258">
        <v>5</v>
      </c>
      <c r="S145" s="410">
        <v>5</v>
      </c>
      <c r="T145" s="261">
        <v>6</v>
      </c>
      <c r="U145" s="261">
        <v>6</v>
      </c>
      <c r="V145" s="258" t="s">
        <v>16780</v>
      </c>
      <c r="W145" s="261" t="str">
        <f t="shared" si="36"/>
        <v>현대자동차쏘나타 smartstream1.6 GT 프리미엄 패밀리29450000</v>
      </c>
      <c r="X145" s="411">
        <f t="shared" si="37"/>
        <v>3919</v>
      </c>
      <c r="Y145" s="261">
        <v>6</v>
      </c>
      <c r="Z145" s="261">
        <v>6</v>
      </c>
      <c r="AA145" s="407" t="s">
        <v>970</v>
      </c>
      <c r="AB145" s="258" t="s">
        <v>16781</v>
      </c>
      <c r="AC145" s="258"/>
      <c r="AD145" s="258" t="s">
        <v>2150</v>
      </c>
      <c r="AE145" s="258" t="s">
        <v>2149</v>
      </c>
      <c r="AF145" s="259"/>
      <c r="AG145" s="260"/>
      <c r="AH145" s="259"/>
      <c r="AI145" s="259"/>
      <c r="AJ145" s="260"/>
      <c r="AK145" s="259">
        <v>26</v>
      </c>
      <c r="AL145" s="259"/>
      <c r="AM145" s="259" t="s">
        <v>95</v>
      </c>
      <c r="AN145" s="449"/>
      <c r="AO145" s="449"/>
      <c r="AP145" s="449"/>
      <c r="AQ145" s="392" t="str">
        <f>IFERROR(VLOOKUP(BG145,#REF!,1,0),"")</f>
        <v/>
      </c>
      <c r="AS145" s="259" t="s">
        <v>95</v>
      </c>
      <c r="BD145" s="202" t="str">
        <f t="shared" si="29"/>
        <v>쏘나타 smartstream1.6 GT 프리미엄 패밀리</v>
      </c>
      <c r="BE145" s="261" t="str">
        <f t="shared" si="35"/>
        <v>0017</v>
      </c>
      <c r="BF145" s="407" t="s">
        <v>970</v>
      </c>
      <c r="BG145" s="202" t="str">
        <f t="shared" si="30"/>
        <v>0017-0144</v>
      </c>
    </row>
    <row r="146" spans="1:59">
      <c r="A146" s="405">
        <v>3920</v>
      </c>
      <c r="B146" s="406">
        <v>3920</v>
      </c>
      <c r="C146" s="261" t="str">
        <f t="shared" si="31"/>
        <v>0005-0017</v>
      </c>
      <c r="D146" s="261" t="str">
        <f t="shared" si="32"/>
        <v>0005-0017-0009</v>
      </c>
      <c r="E146" s="407" t="s">
        <v>969</v>
      </c>
      <c r="F146" s="261" t="str">
        <f>TEXT(VLOOKUP(J146,'[4]1'!$B$2:$D$37,2,0),"0000")</f>
        <v>0005</v>
      </c>
      <c r="G146" s="261" t="str">
        <f t="shared" si="33"/>
        <v>0017</v>
      </c>
      <c r="H146" s="408">
        <f t="shared" si="34"/>
        <v>9</v>
      </c>
      <c r="I146" s="407" t="s">
        <v>969</v>
      </c>
      <c r="J146" s="258" t="s">
        <v>306</v>
      </c>
      <c r="K146" s="258" t="s">
        <v>2783</v>
      </c>
      <c r="L146" s="258" t="s">
        <v>2581</v>
      </c>
      <c r="M146" s="409">
        <v>33670000</v>
      </c>
      <c r="N146" s="258">
        <v>1598</v>
      </c>
      <c r="O146" s="258" t="s">
        <v>77</v>
      </c>
      <c r="P146" s="258" t="s">
        <v>73</v>
      </c>
      <c r="Q146" s="258" t="s">
        <v>72</v>
      </c>
      <c r="R146" s="258">
        <v>7</v>
      </c>
      <c r="S146" s="410">
        <v>5</v>
      </c>
      <c r="T146" s="261">
        <v>6</v>
      </c>
      <c r="U146" s="261">
        <v>6</v>
      </c>
      <c r="V146" s="258" t="s">
        <v>71</v>
      </c>
      <c r="W146" s="261" t="str">
        <f t="shared" si="36"/>
        <v>현대자동차쏘나타 smartstream1.6 GT 인스퍼레이션33670000</v>
      </c>
      <c r="X146" s="411">
        <f t="shared" si="37"/>
        <v>3920</v>
      </c>
      <c r="Y146" s="261">
        <v>6</v>
      </c>
      <c r="Z146" s="261">
        <v>6</v>
      </c>
      <c r="AA146" s="407" t="s">
        <v>969</v>
      </c>
      <c r="AB146" s="258" t="s">
        <v>73</v>
      </c>
      <c r="AC146" s="258"/>
      <c r="AD146" s="258" t="s">
        <v>2150</v>
      </c>
      <c r="AE146" s="258" t="s">
        <v>2149</v>
      </c>
      <c r="AF146" s="259"/>
      <c r="AG146" s="260"/>
      <c r="AH146" s="259"/>
      <c r="AI146" s="259"/>
      <c r="AJ146" s="260"/>
      <c r="AK146" s="259">
        <v>26</v>
      </c>
      <c r="AL146" s="259"/>
      <c r="AM146" s="259" t="s">
        <v>95</v>
      </c>
      <c r="AN146" s="449"/>
      <c r="AO146" s="449"/>
      <c r="AP146" s="449"/>
      <c r="AQ146" s="392" t="str">
        <f>IFERROR(VLOOKUP(BG146,#REF!,1,0),"")</f>
        <v/>
      </c>
      <c r="AS146" s="259" t="s">
        <v>95</v>
      </c>
      <c r="BD146" s="202" t="str">
        <f t="shared" si="29"/>
        <v>쏘나타 smartstream1.6 GT 인스퍼레이션</v>
      </c>
      <c r="BE146" s="261" t="str">
        <f t="shared" si="35"/>
        <v>0017</v>
      </c>
      <c r="BF146" s="407" t="s">
        <v>969</v>
      </c>
      <c r="BG146" s="202" t="str">
        <f t="shared" si="30"/>
        <v>0017-0145</v>
      </c>
    </row>
    <row r="147" spans="1:59">
      <c r="A147" s="405">
        <v>3921</v>
      </c>
      <c r="B147" s="406">
        <v>3921</v>
      </c>
      <c r="C147" s="261" t="str">
        <f t="shared" si="31"/>
        <v>0005-0017</v>
      </c>
      <c r="D147" s="261" t="str">
        <f t="shared" si="32"/>
        <v>0005-0017-0010</v>
      </c>
      <c r="E147" s="407" t="s">
        <v>968</v>
      </c>
      <c r="F147" s="261" t="str">
        <f>TEXT(VLOOKUP(J147,'[4]1'!$B$2:$D$37,2,0),"0000")</f>
        <v>0005</v>
      </c>
      <c r="G147" s="261" t="str">
        <f t="shared" si="33"/>
        <v>0017</v>
      </c>
      <c r="H147" s="408">
        <f t="shared" si="34"/>
        <v>10</v>
      </c>
      <c r="I147" s="407" t="s">
        <v>968</v>
      </c>
      <c r="J147" s="258" t="s">
        <v>306</v>
      </c>
      <c r="K147" s="258" t="s">
        <v>2783</v>
      </c>
      <c r="L147" s="258" t="s">
        <v>2582</v>
      </c>
      <c r="M147" s="409">
        <v>24890000</v>
      </c>
      <c r="N147" s="258">
        <v>1598</v>
      </c>
      <c r="O147" s="258" t="s">
        <v>77</v>
      </c>
      <c r="P147" s="258" t="s">
        <v>73</v>
      </c>
      <c r="Q147" s="258" t="s">
        <v>72</v>
      </c>
      <c r="R147" s="258">
        <v>5</v>
      </c>
      <c r="S147" s="410">
        <v>5</v>
      </c>
      <c r="T147" s="261">
        <v>6</v>
      </c>
      <c r="U147" s="261">
        <v>6</v>
      </c>
      <c r="V147" s="258" t="s">
        <v>16780</v>
      </c>
      <c r="W147" s="261" t="str">
        <f t="shared" si="36"/>
        <v>현대자동차쏘나타 smartstream1.6 GT 스마트24890000</v>
      </c>
      <c r="X147" s="411">
        <f t="shared" si="37"/>
        <v>3921</v>
      </c>
      <c r="Y147" s="261">
        <v>6</v>
      </c>
      <c r="Z147" s="261">
        <v>6</v>
      </c>
      <c r="AA147" s="407" t="s">
        <v>968</v>
      </c>
      <c r="AB147" s="258" t="s">
        <v>16781</v>
      </c>
      <c r="AC147" s="258"/>
      <c r="AD147" s="258" t="s">
        <v>2150</v>
      </c>
      <c r="AE147" s="258" t="s">
        <v>2149</v>
      </c>
      <c r="AF147" s="259"/>
      <c r="AG147" s="260"/>
      <c r="AH147" s="259"/>
      <c r="AI147" s="259"/>
      <c r="AJ147" s="260"/>
      <c r="AK147" s="259">
        <v>26</v>
      </c>
      <c r="AL147" s="259"/>
      <c r="AM147" s="259" t="s">
        <v>95</v>
      </c>
      <c r="AN147" s="449"/>
      <c r="AO147" s="449"/>
      <c r="AP147" s="449"/>
      <c r="AQ147" s="392" t="str">
        <f>IFERROR(VLOOKUP(BG147,#REF!,1,0),"")</f>
        <v/>
      </c>
      <c r="AS147" s="259" t="s">
        <v>95</v>
      </c>
      <c r="BD147" s="202" t="str">
        <f t="shared" si="29"/>
        <v>쏘나타 smartstream1.6 GT 스마트</v>
      </c>
      <c r="BE147" s="261" t="str">
        <f t="shared" si="35"/>
        <v>0017</v>
      </c>
      <c r="BF147" s="407" t="s">
        <v>968</v>
      </c>
      <c r="BG147" s="202" t="str">
        <f t="shared" si="30"/>
        <v>0017-0146</v>
      </c>
    </row>
    <row r="148" spans="1:59">
      <c r="A148" s="405">
        <v>3922</v>
      </c>
      <c r="B148" s="406">
        <v>3922</v>
      </c>
      <c r="C148" s="261" t="str">
        <f t="shared" si="31"/>
        <v>0005-0017</v>
      </c>
      <c r="D148" s="261" t="str">
        <f t="shared" si="32"/>
        <v>0005-0017-0011</v>
      </c>
      <c r="E148" s="407" t="s">
        <v>967</v>
      </c>
      <c r="F148" s="261" t="str">
        <f>TEXT(VLOOKUP(J148,'[4]1'!$B$2:$D$37,2,0),"0000")</f>
        <v>0005</v>
      </c>
      <c r="G148" s="261" t="str">
        <f t="shared" si="33"/>
        <v>0017</v>
      </c>
      <c r="H148" s="408">
        <f t="shared" si="34"/>
        <v>11</v>
      </c>
      <c r="I148" s="407" t="s">
        <v>967</v>
      </c>
      <c r="J148" s="413" t="s">
        <v>306</v>
      </c>
      <c r="K148" s="258" t="s">
        <v>2783</v>
      </c>
      <c r="L148" s="258" t="s">
        <v>2570</v>
      </c>
      <c r="M148" s="409">
        <v>30920000</v>
      </c>
      <c r="N148" s="258">
        <v>1999</v>
      </c>
      <c r="O148" s="258" t="s">
        <v>2157</v>
      </c>
      <c r="P148" s="258" t="s">
        <v>73</v>
      </c>
      <c r="Q148" s="258" t="s">
        <v>72</v>
      </c>
      <c r="R148" s="258">
        <v>5</v>
      </c>
      <c r="S148" s="410">
        <v>20</v>
      </c>
      <c r="T148" s="261">
        <v>6</v>
      </c>
      <c r="U148" s="261">
        <v>6</v>
      </c>
      <c r="V148" s="258" t="s">
        <v>71</v>
      </c>
      <c r="W148" s="261" t="str">
        <f t="shared" si="36"/>
        <v>현대자동차쏘나타 smartstreamLPI 2.0 프리미엄 밀레니얼30920000</v>
      </c>
      <c r="X148" s="411">
        <f t="shared" si="37"/>
        <v>3922</v>
      </c>
      <c r="Y148" s="261">
        <v>6</v>
      </c>
      <c r="Z148" s="261">
        <v>6</v>
      </c>
      <c r="AA148" s="407" t="s">
        <v>967</v>
      </c>
      <c r="AB148" s="258" t="s">
        <v>73</v>
      </c>
      <c r="AC148" s="258"/>
      <c r="AD148" s="258">
        <v>7</v>
      </c>
      <c r="AE148" s="258" t="s">
        <v>2149</v>
      </c>
      <c r="AF148" s="259"/>
      <c r="AG148" s="260"/>
      <c r="AH148" s="259"/>
      <c r="AI148" s="259"/>
      <c r="AJ148" s="260"/>
      <c r="AK148" s="259">
        <v>26</v>
      </c>
      <c r="AL148" s="259"/>
      <c r="AM148" s="259" t="s">
        <v>3256</v>
      </c>
      <c r="AN148" s="449"/>
      <c r="AO148" s="449"/>
      <c r="AP148" s="449"/>
      <c r="AQ148" s="392" t="str">
        <f>IFERROR(VLOOKUP(BG148,#REF!,1,0),"")</f>
        <v/>
      </c>
      <c r="AS148" s="259" t="s">
        <v>3256</v>
      </c>
      <c r="BD148" s="202" t="str">
        <f t="shared" si="29"/>
        <v>쏘나타 smartstreamLPI 2.0 프리미엄 밀레니얼</v>
      </c>
      <c r="BE148" s="261" t="str">
        <f t="shared" si="35"/>
        <v>0017</v>
      </c>
      <c r="BF148" s="407" t="s">
        <v>967</v>
      </c>
      <c r="BG148" s="202" t="str">
        <f t="shared" si="30"/>
        <v>0017-0147</v>
      </c>
    </row>
    <row r="149" spans="1:59">
      <c r="A149" s="405">
        <v>3923</v>
      </c>
      <c r="B149" s="406">
        <v>3923</v>
      </c>
      <c r="C149" s="261" t="str">
        <f t="shared" si="31"/>
        <v>0005-0017</v>
      </c>
      <c r="D149" s="261" t="str">
        <f t="shared" si="32"/>
        <v>0005-0017-0012</v>
      </c>
      <c r="E149" s="407" t="s">
        <v>966</v>
      </c>
      <c r="F149" s="261" t="str">
        <f>TEXT(VLOOKUP(J149,'[4]1'!$B$2:$D$37,2,0),"0000")</f>
        <v>0005</v>
      </c>
      <c r="G149" s="261" t="str">
        <f t="shared" si="33"/>
        <v>0017</v>
      </c>
      <c r="H149" s="408">
        <f t="shared" si="34"/>
        <v>12</v>
      </c>
      <c r="I149" s="407" t="s">
        <v>966</v>
      </c>
      <c r="J149" s="413" t="s">
        <v>306</v>
      </c>
      <c r="K149" s="258" t="s">
        <v>2783</v>
      </c>
      <c r="L149" s="258" t="s">
        <v>2571</v>
      </c>
      <c r="M149" s="409">
        <v>33130000</v>
      </c>
      <c r="N149" s="258">
        <v>1999</v>
      </c>
      <c r="O149" s="258" t="s">
        <v>2157</v>
      </c>
      <c r="P149" s="258" t="s">
        <v>73</v>
      </c>
      <c r="Q149" s="258" t="s">
        <v>72</v>
      </c>
      <c r="R149" s="258">
        <v>5</v>
      </c>
      <c r="S149" s="410">
        <v>20</v>
      </c>
      <c r="T149" s="261">
        <v>6</v>
      </c>
      <c r="U149" s="261">
        <v>6</v>
      </c>
      <c r="V149" s="258" t="s">
        <v>71</v>
      </c>
      <c r="W149" s="261" t="str">
        <f t="shared" si="36"/>
        <v>현대자동차쏘나타 smartstreamLPI 2.0 인스퍼레이션33130000</v>
      </c>
      <c r="X149" s="411">
        <f t="shared" si="37"/>
        <v>3923</v>
      </c>
      <c r="Y149" s="261">
        <v>6</v>
      </c>
      <c r="Z149" s="261">
        <v>6</v>
      </c>
      <c r="AA149" s="407" t="s">
        <v>966</v>
      </c>
      <c r="AB149" s="258" t="s">
        <v>73</v>
      </c>
      <c r="AC149" s="258"/>
      <c r="AD149" s="258">
        <v>7</v>
      </c>
      <c r="AE149" s="258" t="s">
        <v>2149</v>
      </c>
      <c r="AF149" s="259"/>
      <c r="AG149" s="260"/>
      <c r="AH149" s="259"/>
      <c r="AI149" s="259"/>
      <c r="AJ149" s="260"/>
      <c r="AK149" s="259">
        <v>26</v>
      </c>
      <c r="AL149" s="259"/>
      <c r="AM149" s="259" t="s">
        <v>3256</v>
      </c>
      <c r="AN149" s="449"/>
      <c r="AO149" s="449"/>
      <c r="AP149" s="449"/>
      <c r="AQ149" s="392" t="str">
        <f>IFERROR(VLOOKUP(BG149,#REF!,1,0),"")</f>
        <v/>
      </c>
      <c r="AS149" s="259" t="s">
        <v>3256</v>
      </c>
      <c r="BD149" s="202" t="str">
        <f t="shared" si="29"/>
        <v>쏘나타 smartstreamLPI 2.0 인스퍼레이션</v>
      </c>
      <c r="BE149" s="261" t="str">
        <f t="shared" si="35"/>
        <v>0017</v>
      </c>
      <c r="BF149" s="407" t="s">
        <v>966</v>
      </c>
      <c r="BG149" s="202" t="str">
        <f t="shared" si="30"/>
        <v>0017-0148</v>
      </c>
    </row>
    <row r="150" spans="1:59">
      <c r="A150" s="405">
        <v>3924</v>
      </c>
      <c r="B150" s="406">
        <v>3924</v>
      </c>
      <c r="C150" s="261" t="str">
        <f t="shared" si="31"/>
        <v>0005-0017</v>
      </c>
      <c r="D150" s="261" t="str">
        <f t="shared" si="32"/>
        <v>0005-0017-0013</v>
      </c>
      <c r="E150" s="407" t="s">
        <v>965</v>
      </c>
      <c r="F150" s="261" t="str">
        <f>TEXT(VLOOKUP(J150,'[4]1'!$B$2:$D$37,2,0),"0000")</f>
        <v>0005</v>
      </c>
      <c r="G150" s="261" t="str">
        <f t="shared" si="33"/>
        <v>0017</v>
      </c>
      <c r="H150" s="408">
        <f t="shared" si="34"/>
        <v>13</v>
      </c>
      <c r="I150" s="407" t="s">
        <v>965</v>
      </c>
      <c r="J150" s="413" t="s">
        <v>306</v>
      </c>
      <c r="K150" s="258" t="s">
        <v>2783</v>
      </c>
      <c r="L150" s="258" t="s">
        <v>2572</v>
      </c>
      <c r="M150" s="409">
        <v>26410000</v>
      </c>
      <c r="N150" s="258">
        <v>1999</v>
      </c>
      <c r="O150" s="258" t="s">
        <v>2157</v>
      </c>
      <c r="P150" s="258" t="s">
        <v>73</v>
      </c>
      <c r="Q150" s="258" t="s">
        <v>72</v>
      </c>
      <c r="R150" s="258">
        <v>5</v>
      </c>
      <c r="S150" s="410">
        <v>20</v>
      </c>
      <c r="T150" s="261">
        <v>6</v>
      </c>
      <c r="U150" s="261">
        <v>6</v>
      </c>
      <c r="V150" s="258" t="s">
        <v>71</v>
      </c>
      <c r="W150" s="261" t="str">
        <f t="shared" si="36"/>
        <v>현대자동차쏘나타 smartstreamLPI 2.0 프리미엄26410000</v>
      </c>
      <c r="X150" s="411">
        <f t="shared" si="37"/>
        <v>3924</v>
      </c>
      <c r="Y150" s="261">
        <v>6</v>
      </c>
      <c r="Z150" s="261">
        <v>6</v>
      </c>
      <c r="AA150" s="407" t="s">
        <v>965</v>
      </c>
      <c r="AB150" s="258" t="s">
        <v>73</v>
      </c>
      <c r="AC150" s="258"/>
      <c r="AD150" s="258">
        <v>7</v>
      </c>
      <c r="AE150" s="258" t="s">
        <v>2149</v>
      </c>
      <c r="AF150" s="259"/>
      <c r="AG150" s="260"/>
      <c r="AH150" s="259"/>
      <c r="AI150" s="259"/>
      <c r="AJ150" s="260"/>
      <c r="AK150" s="259">
        <v>26</v>
      </c>
      <c r="AL150" s="259"/>
      <c r="AM150" s="259" t="s">
        <v>3256</v>
      </c>
      <c r="AN150" s="449"/>
      <c r="AO150" s="449"/>
      <c r="AP150" s="449"/>
      <c r="AQ150" s="392" t="str">
        <f>IFERROR(VLOOKUP(BG150,#REF!,1,0),"")</f>
        <v/>
      </c>
      <c r="AS150" s="259" t="s">
        <v>3256</v>
      </c>
      <c r="BD150" s="202" t="str">
        <f t="shared" si="29"/>
        <v>쏘나타 smartstreamLPI 2.0 프리미엄</v>
      </c>
      <c r="BE150" s="261" t="str">
        <f t="shared" si="35"/>
        <v>0017</v>
      </c>
      <c r="BF150" s="407" t="s">
        <v>965</v>
      </c>
      <c r="BG150" s="202" t="str">
        <f t="shared" si="30"/>
        <v>0017-0149</v>
      </c>
    </row>
    <row r="151" spans="1:59">
      <c r="A151" s="405">
        <v>3925</v>
      </c>
      <c r="B151" s="406">
        <v>3925</v>
      </c>
      <c r="C151" s="261" t="str">
        <f t="shared" si="31"/>
        <v>0005-0018</v>
      </c>
      <c r="D151" s="261" t="str">
        <f t="shared" si="32"/>
        <v>0005-0018-0001</v>
      </c>
      <c r="E151" s="407" t="s">
        <v>964</v>
      </c>
      <c r="F151" s="261" t="str">
        <f>TEXT(VLOOKUP(J151,'[4]1'!$B$2:$D$37,2,0),"0000")</f>
        <v>0005</v>
      </c>
      <c r="G151" s="261" t="str">
        <f t="shared" si="33"/>
        <v>0018</v>
      </c>
      <c r="H151" s="408">
        <f t="shared" si="34"/>
        <v>1</v>
      </c>
      <c r="I151" s="407" t="s">
        <v>964</v>
      </c>
      <c r="J151" s="258" t="s">
        <v>306</v>
      </c>
      <c r="K151" s="258" t="s">
        <v>2784</v>
      </c>
      <c r="L151" s="258" t="s">
        <v>2583</v>
      </c>
      <c r="M151" s="409">
        <v>28793070</v>
      </c>
      <c r="N151" s="258">
        <v>1999</v>
      </c>
      <c r="O151" s="258" t="s">
        <v>74</v>
      </c>
      <c r="P151" s="258" t="s">
        <v>73</v>
      </c>
      <c r="Q151" s="258" t="s">
        <v>72</v>
      </c>
      <c r="R151" s="258">
        <v>5</v>
      </c>
      <c r="S151" s="410">
        <v>10</v>
      </c>
      <c r="T151" s="261">
        <v>6</v>
      </c>
      <c r="U151" s="261">
        <v>6</v>
      </c>
      <c r="V151" s="258" t="s">
        <v>1934</v>
      </c>
      <c r="W151" s="261" t="str">
        <f t="shared" si="36"/>
        <v>현대자동차쏘나타 하이브리드스마트28793070</v>
      </c>
      <c r="X151" s="411">
        <f t="shared" si="37"/>
        <v>3925</v>
      </c>
      <c r="Y151" s="261">
        <v>6</v>
      </c>
      <c r="Z151" s="261">
        <v>6</v>
      </c>
      <c r="AA151" s="407" t="s">
        <v>964</v>
      </c>
      <c r="AB151" s="258" t="s">
        <v>73</v>
      </c>
      <c r="AC151" s="258"/>
      <c r="AD151" s="258" t="s">
        <v>2152</v>
      </c>
      <c r="AE151" s="258" t="s">
        <v>2149</v>
      </c>
      <c r="AF151" s="259"/>
      <c r="AG151" s="260"/>
      <c r="AH151" s="259"/>
      <c r="AI151" s="259"/>
      <c r="AJ151" s="260"/>
      <c r="AK151" s="259">
        <v>26</v>
      </c>
      <c r="AL151" s="259"/>
      <c r="AM151" s="259" t="s">
        <v>3246</v>
      </c>
      <c r="AN151" s="449"/>
      <c r="AO151" s="449"/>
      <c r="AP151" s="449"/>
      <c r="AQ151" s="392" t="str">
        <f>IFERROR(VLOOKUP(BG151,#REF!,1,0),"")</f>
        <v/>
      </c>
      <c r="AS151" s="259" t="s">
        <v>3246</v>
      </c>
      <c r="BD151" s="202" t="str">
        <f t="shared" si="29"/>
        <v>쏘나타 하이브리드스마트</v>
      </c>
      <c r="BE151" s="261" t="str">
        <f t="shared" si="35"/>
        <v>0018</v>
      </c>
      <c r="BF151" s="407" t="s">
        <v>964</v>
      </c>
      <c r="BG151" s="202" t="str">
        <f t="shared" si="30"/>
        <v>0018-0150</v>
      </c>
    </row>
    <row r="152" spans="1:59">
      <c r="A152" s="405">
        <v>3926</v>
      </c>
      <c r="B152" s="406">
        <v>3926</v>
      </c>
      <c r="C152" s="261" t="str">
        <f t="shared" si="31"/>
        <v>0005-0018</v>
      </c>
      <c r="D152" s="261" t="str">
        <f t="shared" si="32"/>
        <v>0005-0018-0002</v>
      </c>
      <c r="E152" s="407" t="s">
        <v>963</v>
      </c>
      <c r="F152" s="261" t="str">
        <f>TEXT(VLOOKUP(J152,'[4]1'!$B$2:$D$37,2,0),"0000")</f>
        <v>0005</v>
      </c>
      <c r="G152" s="261" t="str">
        <f t="shared" si="33"/>
        <v>0018</v>
      </c>
      <c r="H152" s="408">
        <f t="shared" si="34"/>
        <v>2</v>
      </c>
      <c r="I152" s="407" t="s">
        <v>963</v>
      </c>
      <c r="J152" s="258" t="s">
        <v>306</v>
      </c>
      <c r="K152" s="258" t="s">
        <v>2784</v>
      </c>
      <c r="L152" s="258" t="s">
        <v>2535</v>
      </c>
      <c r="M152" s="409">
        <v>30957255</v>
      </c>
      <c r="N152" s="258">
        <v>1999</v>
      </c>
      <c r="O152" s="258" t="s">
        <v>74</v>
      </c>
      <c r="P152" s="258" t="s">
        <v>73</v>
      </c>
      <c r="Q152" s="258" t="s">
        <v>72</v>
      </c>
      <c r="R152" s="258">
        <v>5</v>
      </c>
      <c r="S152" s="410">
        <v>10</v>
      </c>
      <c r="T152" s="261">
        <v>6</v>
      </c>
      <c r="U152" s="261">
        <v>6</v>
      </c>
      <c r="V152" s="258" t="s">
        <v>1934</v>
      </c>
      <c r="W152" s="261" t="str">
        <f t="shared" si="36"/>
        <v>현대자동차쏘나타 하이브리드프리미엄30957255</v>
      </c>
      <c r="X152" s="411">
        <f t="shared" si="37"/>
        <v>3926</v>
      </c>
      <c r="Y152" s="261">
        <v>6</v>
      </c>
      <c r="Z152" s="261">
        <v>6</v>
      </c>
      <c r="AA152" s="407" t="s">
        <v>963</v>
      </c>
      <c r="AB152" s="258" t="s">
        <v>73</v>
      </c>
      <c r="AC152" s="258"/>
      <c r="AD152" s="258" t="s">
        <v>2152</v>
      </c>
      <c r="AE152" s="258" t="s">
        <v>2149</v>
      </c>
      <c r="AF152" s="259"/>
      <c r="AG152" s="260"/>
      <c r="AH152" s="259"/>
      <c r="AI152" s="259"/>
      <c r="AJ152" s="260"/>
      <c r="AK152" s="259">
        <v>26</v>
      </c>
      <c r="AL152" s="259"/>
      <c r="AM152" s="259" t="s">
        <v>3246</v>
      </c>
      <c r="AN152" s="449"/>
      <c r="AO152" s="449"/>
      <c r="AP152" s="449"/>
      <c r="AQ152" s="392" t="str">
        <f>IFERROR(VLOOKUP(BG152,#REF!,1,0),"")</f>
        <v/>
      </c>
      <c r="AS152" s="259" t="s">
        <v>3246</v>
      </c>
      <c r="BD152" s="202" t="str">
        <f t="shared" si="29"/>
        <v>쏘나타 하이브리드프리미엄</v>
      </c>
      <c r="BE152" s="261" t="str">
        <f t="shared" si="35"/>
        <v>0018</v>
      </c>
      <c r="BF152" s="407" t="s">
        <v>963</v>
      </c>
      <c r="BG152" s="202" t="str">
        <f t="shared" si="30"/>
        <v>0018-0151</v>
      </c>
    </row>
    <row r="153" spans="1:59">
      <c r="A153" s="405">
        <v>3927</v>
      </c>
      <c r="B153" s="406">
        <v>3927</v>
      </c>
      <c r="C153" s="261" t="str">
        <f t="shared" si="31"/>
        <v>0005-0018</v>
      </c>
      <c r="D153" s="261" t="str">
        <f t="shared" si="32"/>
        <v>0005-0018-0003</v>
      </c>
      <c r="E153" s="407" t="s">
        <v>962</v>
      </c>
      <c r="F153" s="261" t="str">
        <f>TEXT(VLOOKUP(J153,'[4]1'!$B$2:$D$37,2,0),"0000")</f>
        <v>0005</v>
      </c>
      <c r="G153" s="261" t="str">
        <f t="shared" si="33"/>
        <v>0018</v>
      </c>
      <c r="H153" s="408">
        <f t="shared" si="34"/>
        <v>3</v>
      </c>
      <c r="I153" s="407" t="s">
        <v>962</v>
      </c>
      <c r="J153" s="258" t="s">
        <v>306</v>
      </c>
      <c r="K153" s="258" t="s">
        <v>2784</v>
      </c>
      <c r="L153" s="258" t="s">
        <v>2584</v>
      </c>
      <c r="M153" s="409">
        <v>33700000</v>
      </c>
      <c r="N153" s="258">
        <v>1999</v>
      </c>
      <c r="O153" s="258" t="s">
        <v>74</v>
      </c>
      <c r="P153" s="258" t="s">
        <v>73</v>
      </c>
      <c r="Q153" s="258" t="s">
        <v>72</v>
      </c>
      <c r="R153" s="258">
        <v>3</v>
      </c>
      <c r="S153" s="410">
        <v>10</v>
      </c>
      <c r="T153" s="261">
        <v>6</v>
      </c>
      <c r="U153" s="261">
        <v>6</v>
      </c>
      <c r="V153" s="258" t="s">
        <v>1934</v>
      </c>
      <c r="W153" s="261" t="str">
        <f t="shared" si="36"/>
        <v>현대자동차쏘나타 하이브리드프리미엄 패밀리33700000</v>
      </c>
      <c r="X153" s="411">
        <f t="shared" si="37"/>
        <v>3927</v>
      </c>
      <c r="Y153" s="261">
        <v>6</v>
      </c>
      <c r="Z153" s="261">
        <v>6</v>
      </c>
      <c r="AA153" s="407" t="s">
        <v>962</v>
      </c>
      <c r="AB153" s="258" t="s">
        <v>88</v>
      </c>
      <c r="AC153" s="258"/>
      <c r="AD153" s="258" t="s">
        <v>2152</v>
      </c>
      <c r="AE153" s="258" t="s">
        <v>2149</v>
      </c>
      <c r="AF153" s="259"/>
      <c r="AG153" s="260"/>
      <c r="AH153" s="259"/>
      <c r="AI153" s="259"/>
      <c r="AJ153" s="260"/>
      <c r="AK153" s="259">
        <v>26</v>
      </c>
      <c r="AL153" s="259"/>
      <c r="AM153" s="259" t="s">
        <v>3246</v>
      </c>
      <c r="AN153" s="449"/>
      <c r="AO153" s="449"/>
      <c r="AP153" s="449"/>
      <c r="AQ153" s="392" t="str">
        <f>IFERROR(VLOOKUP(BG153,#REF!,1,0),"")</f>
        <v/>
      </c>
      <c r="AS153" s="259" t="s">
        <v>3246</v>
      </c>
      <c r="BD153" s="202" t="str">
        <f t="shared" si="29"/>
        <v>쏘나타 하이브리드프리미엄 패밀리</v>
      </c>
      <c r="BE153" s="261" t="str">
        <f t="shared" si="35"/>
        <v>0018</v>
      </c>
      <c r="BF153" s="407" t="s">
        <v>962</v>
      </c>
      <c r="BG153" s="202" t="str">
        <f t="shared" si="30"/>
        <v>0018-0152</v>
      </c>
    </row>
    <row r="154" spans="1:59">
      <c r="A154" s="405">
        <v>3928</v>
      </c>
      <c r="B154" s="406">
        <v>3928</v>
      </c>
      <c r="C154" s="261" t="str">
        <f t="shared" si="31"/>
        <v>0005-0018</v>
      </c>
      <c r="D154" s="261" t="str">
        <f t="shared" si="32"/>
        <v>0005-0018-0004</v>
      </c>
      <c r="E154" s="407" t="s">
        <v>961</v>
      </c>
      <c r="F154" s="261" t="str">
        <f>TEXT(VLOOKUP(J154,'[4]1'!$B$2:$D$37,2,0),"0000")</f>
        <v>0005</v>
      </c>
      <c r="G154" s="261" t="str">
        <f t="shared" si="33"/>
        <v>0018</v>
      </c>
      <c r="H154" s="408">
        <f t="shared" si="34"/>
        <v>4</v>
      </c>
      <c r="I154" s="407" t="s">
        <v>961</v>
      </c>
      <c r="J154" s="258" t="s">
        <v>306</v>
      </c>
      <c r="K154" s="258" t="s">
        <v>2784</v>
      </c>
      <c r="L154" s="258" t="s">
        <v>2585</v>
      </c>
      <c r="M154" s="409">
        <v>35520000</v>
      </c>
      <c r="N154" s="258">
        <v>1999</v>
      </c>
      <c r="O154" s="258" t="s">
        <v>74</v>
      </c>
      <c r="P154" s="258" t="s">
        <v>73</v>
      </c>
      <c r="Q154" s="258" t="s">
        <v>72</v>
      </c>
      <c r="R154" s="258">
        <v>5</v>
      </c>
      <c r="S154" s="410">
        <v>10</v>
      </c>
      <c r="T154" s="261">
        <v>6</v>
      </c>
      <c r="U154" s="261">
        <v>6</v>
      </c>
      <c r="V154" s="258" t="s">
        <v>1934</v>
      </c>
      <c r="W154" s="261" t="str">
        <f t="shared" si="36"/>
        <v>현대자동차쏘나타 하이브리드프리미엄 밀레니얼35520000</v>
      </c>
      <c r="X154" s="411">
        <f t="shared" si="37"/>
        <v>3928</v>
      </c>
      <c r="Y154" s="261">
        <v>6</v>
      </c>
      <c r="Z154" s="261">
        <v>6</v>
      </c>
      <c r="AA154" s="407" t="s">
        <v>961</v>
      </c>
      <c r="AB154" s="258" t="s">
        <v>73</v>
      </c>
      <c r="AC154" s="258"/>
      <c r="AD154" s="258" t="s">
        <v>2152</v>
      </c>
      <c r="AE154" s="258" t="s">
        <v>2149</v>
      </c>
      <c r="AF154" s="259"/>
      <c r="AG154" s="260"/>
      <c r="AH154" s="259"/>
      <c r="AI154" s="259"/>
      <c r="AJ154" s="260"/>
      <c r="AK154" s="259">
        <v>26</v>
      </c>
      <c r="AL154" s="259"/>
      <c r="AM154" s="259" t="s">
        <v>3246</v>
      </c>
      <c r="AN154" s="449"/>
      <c r="AO154" s="449"/>
      <c r="AP154" s="449"/>
      <c r="AQ154" s="392" t="str">
        <f>IFERROR(VLOOKUP(BG154,#REF!,1,0),"")</f>
        <v/>
      </c>
      <c r="AS154" s="259" t="s">
        <v>3246</v>
      </c>
      <c r="BD154" s="202" t="str">
        <f t="shared" si="29"/>
        <v>쏘나타 하이브리드프리미엄 밀레니얼</v>
      </c>
      <c r="BE154" s="261" t="str">
        <f t="shared" si="35"/>
        <v>0018</v>
      </c>
      <c r="BF154" s="407" t="s">
        <v>961</v>
      </c>
      <c r="BG154" s="202" t="str">
        <f t="shared" si="30"/>
        <v>0018-0153</v>
      </c>
    </row>
    <row r="155" spans="1:59">
      <c r="A155" s="405">
        <v>3929</v>
      </c>
      <c r="B155" s="406">
        <v>3929</v>
      </c>
      <c r="C155" s="261" t="str">
        <f t="shared" si="31"/>
        <v>0005-0018</v>
      </c>
      <c r="D155" s="261" t="str">
        <f t="shared" si="32"/>
        <v>0005-0018-0005</v>
      </c>
      <c r="E155" s="407" t="s">
        <v>960</v>
      </c>
      <c r="F155" s="261" t="str">
        <f>TEXT(VLOOKUP(J155,'[4]1'!$B$2:$D$37,2,0),"0000")</f>
        <v>0005</v>
      </c>
      <c r="G155" s="261" t="str">
        <f t="shared" si="33"/>
        <v>0018</v>
      </c>
      <c r="H155" s="408">
        <f t="shared" si="34"/>
        <v>5</v>
      </c>
      <c r="I155" s="407" t="s">
        <v>960</v>
      </c>
      <c r="J155" s="258" t="s">
        <v>306</v>
      </c>
      <c r="K155" s="258" t="s">
        <v>2784</v>
      </c>
      <c r="L155" s="258" t="s">
        <v>2586</v>
      </c>
      <c r="M155" s="409">
        <v>37420000</v>
      </c>
      <c r="N155" s="258">
        <v>1999</v>
      </c>
      <c r="O155" s="258" t="s">
        <v>74</v>
      </c>
      <c r="P155" s="258" t="s">
        <v>73</v>
      </c>
      <c r="Q155" s="258" t="s">
        <v>72</v>
      </c>
      <c r="R155" s="258">
        <v>5</v>
      </c>
      <c r="S155" s="410">
        <v>10</v>
      </c>
      <c r="T155" s="261">
        <v>6</v>
      </c>
      <c r="U155" s="261">
        <v>6</v>
      </c>
      <c r="V155" s="258" t="s">
        <v>1934</v>
      </c>
      <c r="W155" s="261" t="str">
        <f t="shared" si="36"/>
        <v>현대자동차쏘나타 하이브리드인스퍼레이션37420000</v>
      </c>
      <c r="X155" s="411">
        <f t="shared" si="37"/>
        <v>3929</v>
      </c>
      <c r="Y155" s="261">
        <v>6</v>
      </c>
      <c r="Z155" s="261">
        <v>6</v>
      </c>
      <c r="AA155" s="407" t="s">
        <v>960</v>
      </c>
      <c r="AB155" s="258" t="s">
        <v>16781</v>
      </c>
      <c r="AC155" s="258"/>
      <c r="AD155" s="258" t="s">
        <v>2152</v>
      </c>
      <c r="AE155" s="258" t="s">
        <v>2149</v>
      </c>
      <c r="AF155" s="259"/>
      <c r="AG155" s="260"/>
      <c r="AH155" s="259"/>
      <c r="AI155" s="259"/>
      <c r="AJ155" s="260"/>
      <c r="AK155" s="259">
        <v>26</v>
      </c>
      <c r="AL155" s="259"/>
      <c r="AM155" s="259" t="s">
        <v>3246</v>
      </c>
      <c r="AN155" s="449"/>
      <c r="AO155" s="449"/>
      <c r="AP155" s="449"/>
      <c r="AQ155" s="392" t="str">
        <f>IFERROR(VLOOKUP(BG155,#REF!,1,0),"")</f>
        <v/>
      </c>
      <c r="AS155" s="259" t="s">
        <v>3246</v>
      </c>
      <c r="BD155" s="202" t="str">
        <f t="shared" si="29"/>
        <v>쏘나타 하이브리드인스퍼레이션</v>
      </c>
      <c r="BE155" s="261" t="str">
        <f t="shared" si="35"/>
        <v>0018</v>
      </c>
      <c r="BF155" s="407" t="s">
        <v>960</v>
      </c>
      <c r="BG155" s="202" t="str">
        <f t="shared" si="30"/>
        <v>0018-0154</v>
      </c>
    </row>
    <row r="156" spans="1:59">
      <c r="A156" s="405">
        <v>3930</v>
      </c>
      <c r="B156" s="406">
        <v>3930</v>
      </c>
      <c r="C156" s="261" t="str">
        <f t="shared" si="31"/>
        <v>0005-0019</v>
      </c>
      <c r="D156" s="261" t="str">
        <f t="shared" si="32"/>
        <v>0005-0019-0001</v>
      </c>
      <c r="E156" s="407" t="s">
        <v>959</v>
      </c>
      <c r="F156" s="261" t="str">
        <f>TEXT(VLOOKUP(J156,'[4]1'!$B$2:$D$37,2,0),"0000")</f>
        <v>0005</v>
      </c>
      <c r="G156" s="261" t="str">
        <f t="shared" si="33"/>
        <v>0019</v>
      </c>
      <c r="H156" s="408">
        <f t="shared" si="34"/>
        <v>1</v>
      </c>
      <c r="I156" s="407" t="s">
        <v>959</v>
      </c>
      <c r="J156" s="258" t="s">
        <v>306</v>
      </c>
      <c r="K156" s="258" t="s">
        <v>2785</v>
      </c>
      <c r="L156" s="258" t="s">
        <v>2587</v>
      </c>
      <c r="M156" s="409">
        <v>77500000</v>
      </c>
      <c r="N156" s="258">
        <v>2497</v>
      </c>
      <c r="O156" s="258" t="s">
        <v>78</v>
      </c>
      <c r="P156" s="258" t="s">
        <v>2911</v>
      </c>
      <c r="Q156" s="258" t="s">
        <v>72</v>
      </c>
      <c r="R156" s="258">
        <v>11</v>
      </c>
      <c r="S156" s="410">
        <v>20</v>
      </c>
      <c r="T156" s="261">
        <v>6</v>
      </c>
      <c r="U156" s="261">
        <v>6</v>
      </c>
      <c r="V156" s="258" t="s">
        <v>17442</v>
      </c>
      <c r="W156" s="261" t="str">
        <f t="shared" si="36"/>
        <v>현대자동차쏠라티투어 럭셔리 11인승77500000</v>
      </c>
      <c r="X156" s="411">
        <f t="shared" si="37"/>
        <v>3930</v>
      </c>
      <c r="Y156" s="261">
        <v>6</v>
      </c>
      <c r="Z156" s="261">
        <v>6</v>
      </c>
      <c r="AA156" s="407" t="s">
        <v>959</v>
      </c>
      <c r="AB156" s="258" t="e">
        <v>#N/A</v>
      </c>
      <c r="AC156" s="258"/>
      <c r="AD156" s="258" t="s">
        <v>2155</v>
      </c>
      <c r="AE156" s="258" t="s">
        <v>2149</v>
      </c>
      <c r="AF156" s="259"/>
      <c r="AG156" s="260"/>
      <c r="AH156" s="259"/>
      <c r="AI156" s="259"/>
      <c r="AJ156" s="260"/>
      <c r="AK156" s="259">
        <v>26</v>
      </c>
      <c r="AL156" s="259"/>
      <c r="AM156" s="259" t="s">
        <v>3256</v>
      </c>
      <c r="AN156" s="449"/>
      <c r="AO156" s="449"/>
      <c r="AP156" s="449"/>
      <c r="AQ156" s="392" t="str">
        <f>IFERROR(VLOOKUP(BG156,#REF!,1,0),"")</f>
        <v/>
      </c>
      <c r="AS156" s="259" t="s">
        <v>3256</v>
      </c>
      <c r="BD156" s="202" t="str">
        <f t="shared" si="29"/>
        <v>쏠라티투어 럭셔리 11인승</v>
      </c>
      <c r="BE156" s="261" t="str">
        <f t="shared" si="35"/>
        <v>0019</v>
      </c>
      <c r="BF156" s="407" t="s">
        <v>959</v>
      </c>
      <c r="BG156" s="202" t="str">
        <f t="shared" si="30"/>
        <v>0019-0155</v>
      </c>
    </row>
    <row r="157" spans="1:59">
      <c r="A157" s="405">
        <v>3931</v>
      </c>
      <c r="B157" s="406">
        <v>3931</v>
      </c>
      <c r="C157" s="261" t="str">
        <f t="shared" si="31"/>
        <v>0005-0019</v>
      </c>
      <c r="D157" s="261" t="str">
        <f t="shared" si="32"/>
        <v>0005-0019-0002</v>
      </c>
      <c r="E157" s="407" t="s">
        <v>958</v>
      </c>
      <c r="F157" s="261" t="str">
        <f>TEXT(VLOOKUP(J157,'[4]1'!$B$2:$D$37,2,0),"0000")</f>
        <v>0005</v>
      </c>
      <c r="G157" s="261" t="str">
        <f t="shared" si="33"/>
        <v>0019</v>
      </c>
      <c r="H157" s="408">
        <f t="shared" si="34"/>
        <v>2</v>
      </c>
      <c r="I157" s="407" t="s">
        <v>958</v>
      </c>
      <c r="J157" s="258" t="s">
        <v>306</v>
      </c>
      <c r="K157" s="258" t="s">
        <v>2785</v>
      </c>
      <c r="L157" s="258" t="s">
        <v>2588</v>
      </c>
      <c r="M157" s="409">
        <v>139300000</v>
      </c>
      <c r="N157" s="258">
        <v>2497</v>
      </c>
      <c r="O157" s="258" t="s">
        <v>78</v>
      </c>
      <c r="P157" s="258" t="s">
        <v>2911</v>
      </c>
      <c r="Q157" s="258" t="s">
        <v>72</v>
      </c>
      <c r="R157" s="258">
        <v>11</v>
      </c>
      <c r="S157" s="410">
        <v>20</v>
      </c>
      <c r="T157" s="261">
        <v>6</v>
      </c>
      <c r="U157" s="261">
        <v>6</v>
      </c>
      <c r="V157" s="258" t="s">
        <v>17442</v>
      </c>
      <c r="W157" s="261" t="str">
        <f t="shared" si="36"/>
        <v>현대자동차쏠라티리무진 럭셔리 11인승139300000</v>
      </c>
      <c r="X157" s="411">
        <f t="shared" si="37"/>
        <v>3931</v>
      </c>
      <c r="Y157" s="261">
        <v>6</v>
      </c>
      <c r="Z157" s="261">
        <v>6</v>
      </c>
      <c r="AA157" s="407" t="s">
        <v>958</v>
      </c>
      <c r="AB157" s="258" t="e">
        <v>#N/A</v>
      </c>
      <c r="AC157" s="258"/>
      <c r="AD157" s="258" t="s">
        <v>2155</v>
      </c>
      <c r="AE157" s="258" t="s">
        <v>2149</v>
      </c>
      <c r="AF157" s="259"/>
      <c r="AG157" s="260"/>
      <c r="AH157" s="259"/>
      <c r="AI157" s="259"/>
      <c r="AJ157" s="260"/>
      <c r="AK157" s="259">
        <v>26</v>
      </c>
      <c r="AL157" s="259"/>
      <c r="AM157" s="259" t="s">
        <v>3256</v>
      </c>
      <c r="AN157" s="449"/>
      <c r="AO157" s="449"/>
      <c r="AP157" s="449"/>
      <c r="AQ157" s="392" t="str">
        <f>IFERROR(VLOOKUP(BG157,#REF!,1,0),"")</f>
        <v/>
      </c>
      <c r="AS157" s="259" t="s">
        <v>3256</v>
      </c>
      <c r="BD157" s="202" t="str">
        <f t="shared" si="29"/>
        <v>쏠라티리무진 럭셔리 11인승</v>
      </c>
      <c r="BE157" s="261" t="str">
        <f t="shared" si="35"/>
        <v>0019</v>
      </c>
      <c r="BF157" s="407" t="s">
        <v>958</v>
      </c>
      <c r="BG157" s="202" t="str">
        <f t="shared" si="30"/>
        <v>0019-0156</v>
      </c>
    </row>
    <row r="158" spans="1:59">
      <c r="A158" s="405">
        <v>3932</v>
      </c>
      <c r="B158" s="406">
        <v>3932</v>
      </c>
      <c r="C158" s="261" t="str">
        <f t="shared" si="31"/>
        <v>0005-0019</v>
      </c>
      <c r="D158" s="261" t="str">
        <f t="shared" si="32"/>
        <v>0005-0019-0003</v>
      </c>
      <c r="E158" s="407" t="s">
        <v>957</v>
      </c>
      <c r="F158" s="261" t="str">
        <f>TEXT(VLOOKUP(J158,'[4]1'!$B$2:$D$37,2,0),"0000")</f>
        <v>0005</v>
      </c>
      <c r="G158" s="261" t="str">
        <f t="shared" si="33"/>
        <v>0019</v>
      </c>
      <c r="H158" s="408">
        <f t="shared" si="34"/>
        <v>3</v>
      </c>
      <c r="I158" s="407" t="s">
        <v>957</v>
      </c>
      <c r="J158" s="258" t="s">
        <v>306</v>
      </c>
      <c r="K158" s="258" t="s">
        <v>2785</v>
      </c>
      <c r="L158" s="258" t="s">
        <v>2589</v>
      </c>
      <c r="M158" s="409">
        <v>56950000</v>
      </c>
      <c r="N158" s="258">
        <v>2497</v>
      </c>
      <c r="O158" s="258" t="s">
        <v>78</v>
      </c>
      <c r="P158" s="258" t="s">
        <v>2911</v>
      </c>
      <c r="Q158" s="258" t="s">
        <v>72</v>
      </c>
      <c r="R158" s="258">
        <v>14</v>
      </c>
      <c r="S158" s="410">
        <v>20</v>
      </c>
      <c r="T158" s="261">
        <v>6</v>
      </c>
      <c r="U158" s="261">
        <v>6</v>
      </c>
      <c r="V158" s="258" t="s">
        <v>17442</v>
      </c>
      <c r="W158" s="261" t="str">
        <f t="shared" si="36"/>
        <v>현대자동차쏠라티디럭스 14인승 (전중문)56950000</v>
      </c>
      <c r="X158" s="411">
        <f t="shared" si="37"/>
        <v>3932</v>
      </c>
      <c r="Y158" s="261">
        <v>6</v>
      </c>
      <c r="Z158" s="261">
        <v>6</v>
      </c>
      <c r="AA158" s="407" t="s">
        <v>957</v>
      </c>
      <c r="AB158" s="258" t="e">
        <v>#N/A</v>
      </c>
      <c r="AC158" s="258"/>
      <c r="AD158" s="258" t="s">
        <v>2155</v>
      </c>
      <c r="AE158" s="258" t="s">
        <v>2149</v>
      </c>
      <c r="AF158" s="259"/>
      <c r="AG158" s="260"/>
      <c r="AH158" s="259"/>
      <c r="AI158" s="259"/>
      <c r="AJ158" s="260"/>
      <c r="AK158" s="259">
        <v>26</v>
      </c>
      <c r="AL158" s="259"/>
      <c r="AM158" s="259" t="s">
        <v>3256</v>
      </c>
      <c r="AN158" s="449"/>
      <c r="AO158" s="449"/>
      <c r="AP158" s="449"/>
      <c r="AQ158" s="392" t="str">
        <f>IFERROR(VLOOKUP(BG158,#REF!,1,0),"")</f>
        <v/>
      </c>
      <c r="AS158" s="259" t="s">
        <v>3256</v>
      </c>
      <c r="BD158" s="202" t="str">
        <f t="shared" si="29"/>
        <v>쏠라티디럭스 14인승 (전중문)</v>
      </c>
      <c r="BE158" s="261" t="str">
        <f t="shared" si="35"/>
        <v>0019</v>
      </c>
      <c r="BF158" s="407" t="s">
        <v>957</v>
      </c>
      <c r="BG158" s="202" t="str">
        <f t="shared" si="30"/>
        <v>0019-0157</v>
      </c>
    </row>
    <row r="159" spans="1:59">
      <c r="A159" s="405">
        <v>3933</v>
      </c>
      <c r="B159" s="406">
        <v>3933</v>
      </c>
      <c r="C159" s="261" t="str">
        <f t="shared" si="31"/>
        <v>0005-0019</v>
      </c>
      <c r="D159" s="261" t="str">
        <f t="shared" si="32"/>
        <v>0005-0019-0004</v>
      </c>
      <c r="E159" s="407" t="s">
        <v>956</v>
      </c>
      <c r="F159" s="261" t="str">
        <f>TEXT(VLOOKUP(J159,'[4]1'!$B$2:$D$37,2,0),"0000")</f>
        <v>0005</v>
      </c>
      <c r="G159" s="261" t="str">
        <f t="shared" si="33"/>
        <v>0019</v>
      </c>
      <c r="H159" s="408">
        <f t="shared" si="34"/>
        <v>4</v>
      </c>
      <c r="I159" s="407" t="s">
        <v>956</v>
      </c>
      <c r="J159" s="258" t="s">
        <v>306</v>
      </c>
      <c r="K159" s="258" t="s">
        <v>2785</v>
      </c>
      <c r="L159" s="258" t="s">
        <v>2590</v>
      </c>
      <c r="M159" s="409">
        <v>57320000</v>
      </c>
      <c r="N159" s="258">
        <v>2497</v>
      </c>
      <c r="O159" s="258" t="s">
        <v>78</v>
      </c>
      <c r="P159" s="258" t="s">
        <v>2911</v>
      </c>
      <c r="Q159" s="258" t="s">
        <v>72</v>
      </c>
      <c r="R159" s="258">
        <v>15</v>
      </c>
      <c r="S159" s="410">
        <v>20</v>
      </c>
      <c r="T159" s="261">
        <v>6</v>
      </c>
      <c r="U159" s="261">
        <v>6</v>
      </c>
      <c r="V159" s="258" t="s">
        <v>17442</v>
      </c>
      <c r="W159" s="261" t="str">
        <f t="shared" si="36"/>
        <v>현대자동차쏠라티디럭스 15인승 (전중문)57320000</v>
      </c>
      <c r="X159" s="411">
        <f t="shared" si="37"/>
        <v>3933</v>
      </c>
      <c r="Y159" s="261">
        <v>6</v>
      </c>
      <c r="Z159" s="261">
        <v>6</v>
      </c>
      <c r="AA159" s="407" t="s">
        <v>956</v>
      </c>
      <c r="AB159" s="258" t="e">
        <v>#N/A</v>
      </c>
      <c r="AC159" s="258"/>
      <c r="AD159" s="258" t="s">
        <v>2155</v>
      </c>
      <c r="AE159" s="258" t="s">
        <v>2149</v>
      </c>
      <c r="AF159" s="259"/>
      <c r="AG159" s="260"/>
      <c r="AH159" s="259"/>
      <c r="AI159" s="259"/>
      <c r="AJ159" s="260"/>
      <c r="AK159" s="259">
        <v>26</v>
      </c>
      <c r="AL159" s="259"/>
      <c r="AM159" s="259" t="s">
        <v>3256</v>
      </c>
      <c r="AN159" s="449"/>
      <c r="AO159" s="449"/>
      <c r="AP159" s="449"/>
      <c r="AQ159" s="392" t="str">
        <f>IFERROR(VLOOKUP(BG159,#REF!,1,0),"")</f>
        <v/>
      </c>
      <c r="AS159" s="259" t="s">
        <v>3256</v>
      </c>
      <c r="BD159" s="202" t="str">
        <f t="shared" si="29"/>
        <v>쏠라티디럭스 15인승 (전중문)</v>
      </c>
      <c r="BE159" s="261" t="str">
        <f t="shared" si="35"/>
        <v>0019</v>
      </c>
      <c r="BF159" s="407" t="s">
        <v>956</v>
      </c>
      <c r="BG159" s="202" t="str">
        <f t="shared" si="30"/>
        <v>0019-0158</v>
      </c>
    </row>
    <row r="160" spans="1:59">
      <c r="A160" s="405">
        <v>3934</v>
      </c>
      <c r="B160" s="406">
        <v>3934</v>
      </c>
      <c r="C160" s="261" t="str">
        <f t="shared" si="31"/>
        <v>0005-0019</v>
      </c>
      <c r="D160" s="261" t="str">
        <f t="shared" si="32"/>
        <v>0005-0019-0005</v>
      </c>
      <c r="E160" s="407" t="s">
        <v>955</v>
      </c>
      <c r="F160" s="261" t="str">
        <f>TEXT(VLOOKUP(J160,'[4]1'!$B$2:$D$37,2,0),"0000")</f>
        <v>0005</v>
      </c>
      <c r="G160" s="261" t="str">
        <f t="shared" si="33"/>
        <v>0019</v>
      </c>
      <c r="H160" s="408">
        <f t="shared" si="34"/>
        <v>5</v>
      </c>
      <c r="I160" s="407" t="s">
        <v>955</v>
      </c>
      <c r="J160" s="258" t="s">
        <v>306</v>
      </c>
      <c r="K160" s="258" t="s">
        <v>2785</v>
      </c>
      <c r="L160" s="258" t="s">
        <v>2591</v>
      </c>
      <c r="M160" s="409">
        <v>57630000</v>
      </c>
      <c r="N160" s="258">
        <v>2497</v>
      </c>
      <c r="O160" s="258" t="s">
        <v>78</v>
      </c>
      <c r="P160" s="258" t="s">
        <v>2911</v>
      </c>
      <c r="Q160" s="258" t="s">
        <v>72</v>
      </c>
      <c r="R160" s="258">
        <v>16</v>
      </c>
      <c r="S160" s="410">
        <v>20</v>
      </c>
      <c r="T160" s="261">
        <v>6</v>
      </c>
      <c r="U160" s="261">
        <v>6</v>
      </c>
      <c r="V160" s="258" t="s">
        <v>17442</v>
      </c>
      <c r="W160" s="261" t="str">
        <f t="shared" si="36"/>
        <v>현대자동차쏠라티디럭스 16인승 (전중문)57630000</v>
      </c>
      <c r="X160" s="411">
        <f t="shared" si="37"/>
        <v>3934</v>
      </c>
      <c r="Y160" s="261">
        <v>6</v>
      </c>
      <c r="Z160" s="261">
        <v>6</v>
      </c>
      <c r="AA160" s="407" t="s">
        <v>955</v>
      </c>
      <c r="AB160" s="258" t="e">
        <v>#N/A</v>
      </c>
      <c r="AC160" s="258"/>
      <c r="AD160" s="258" t="s">
        <v>2155</v>
      </c>
      <c r="AE160" s="258" t="s">
        <v>2149</v>
      </c>
      <c r="AF160" s="259"/>
      <c r="AG160" s="260"/>
      <c r="AH160" s="259"/>
      <c r="AI160" s="259"/>
      <c r="AJ160" s="260"/>
      <c r="AK160" s="259">
        <v>26</v>
      </c>
      <c r="AL160" s="259"/>
      <c r="AM160" s="259" t="s">
        <v>3256</v>
      </c>
      <c r="AN160" s="449"/>
      <c r="AO160" s="449"/>
      <c r="AP160" s="449"/>
      <c r="AQ160" s="392" t="str">
        <f>IFERROR(VLOOKUP(BG160,#REF!,1,0),"")</f>
        <v/>
      </c>
      <c r="AS160" s="259" t="s">
        <v>3256</v>
      </c>
      <c r="BD160" s="202" t="str">
        <f t="shared" si="29"/>
        <v>쏠라티디럭스 16인승 (전중문)</v>
      </c>
      <c r="BE160" s="261" t="str">
        <f t="shared" si="35"/>
        <v>0019</v>
      </c>
      <c r="BF160" s="407" t="s">
        <v>955</v>
      </c>
      <c r="BG160" s="202" t="str">
        <f t="shared" si="30"/>
        <v>0019-0159</v>
      </c>
    </row>
    <row r="161" spans="1:59">
      <c r="A161" s="405">
        <v>3935</v>
      </c>
      <c r="B161" s="406">
        <v>3935</v>
      </c>
      <c r="C161" s="261" t="str">
        <f t="shared" si="31"/>
        <v>0005-0019</v>
      </c>
      <c r="D161" s="261" t="str">
        <f t="shared" si="32"/>
        <v>0005-0019-0006</v>
      </c>
      <c r="E161" s="407" t="s">
        <v>954</v>
      </c>
      <c r="F161" s="261" t="str">
        <f>TEXT(VLOOKUP(J161,'[4]1'!$B$2:$D$37,2,0),"0000")</f>
        <v>0005</v>
      </c>
      <c r="G161" s="261" t="str">
        <f t="shared" si="33"/>
        <v>0019</v>
      </c>
      <c r="H161" s="408">
        <f t="shared" si="34"/>
        <v>6</v>
      </c>
      <c r="I161" s="407" t="s">
        <v>954</v>
      </c>
      <c r="J161" s="258" t="s">
        <v>306</v>
      </c>
      <c r="K161" s="258" t="s">
        <v>2785</v>
      </c>
      <c r="L161" s="258" t="s">
        <v>2592</v>
      </c>
      <c r="M161" s="409">
        <v>55820000</v>
      </c>
      <c r="N161" s="258">
        <v>2497</v>
      </c>
      <c r="O161" s="258" t="s">
        <v>78</v>
      </c>
      <c r="P161" s="258" t="s">
        <v>2911</v>
      </c>
      <c r="Q161" s="258" t="s">
        <v>72</v>
      </c>
      <c r="R161" s="258">
        <v>14</v>
      </c>
      <c r="S161" s="410">
        <v>20</v>
      </c>
      <c r="T161" s="261">
        <v>6</v>
      </c>
      <c r="U161" s="261">
        <v>6</v>
      </c>
      <c r="V161" s="258" t="s">
        <v>17442</v>
      </c>
      <c r="W161" s="261" t="str">
        <f t="shared" si="36"/>
        <v>현대자동차쏠라티스탠다드 14인승 (전중문)55820000</v>
      </c>
      <c r="X161" s="411">
        <f t="shared" si="37"/>
        <v>3935</v>
      </c>
      <c r="Y161" s="261">
        <v>6</v>
      </c>
      <c r="Z161" s="261">
        <v>6</v>
      </c>
      <c r="AA161" s="407" t="s">
        <v>954</v>
      </c>
      <c r="AB161" s="258" t="e">
        <v>#N/A</v>
      </c>
      <c r="AC161" s="258"/>
      <c r="AD161" s="258" t="s">
        <v>2155</v>
      </c>
      <c r="AE161" s="258" t="s">
        <v>2149</v>
      </c>
      <c r="AF161" s="259"/>
      <c r="AG161" s="260"/>
      <c r="AH161" s="259"/>
      <c r="AI161" s="259"/>
      <c r="AJ161" s="260"/>
      <c r="AK161" s="259">
        <v>26</v>
      </c>
      <c r="AL161" s="259"/>
      <c r="AM161" s="259" t="s">
        <v>3256</v>
      </c>
      <c r="AN161" s="449"/>
      <c r="AO161" s="449"/>
      <c r="AP161" s="449"/>
      <c r="AQ161" s="392" t="str">
        <f>IFERROR(VLOOKUP(BG161,#REF!,1,0),"")</f>
        <v/>
      </c>
      <c r="AS161" s="259" t="s">
        <v>3256</v>
      </c>
      <c r="BD161" s="202" t="str">
        <f t="shared" si="29"/>
        <v>쏠라티스탠다드 14인승 (전중문)</v>
      </c>
      <c r="BE161" s="261" t="str">
        <f t="shared" si="35"/>
        <v>0019</v>
      </c>
      <c r="BF161" s="407" t="s">
        <v>954</v>
      </c>
      <c r="BG161" s="202" t="str">
        <f t="shared" si="30"/>
        <v>0019-0160</v>
      </c>
    </row>
    <row r="162" spans="1:59">
      <c r="A162" s="405">
        <v>3936</v>
      </c>
      <c r="B162" s="406">
        <v>3936</v>
      </c>
      <c r="C162" s="261" t="str">
        <f t="shared" si="31"/>
        <v>0005-0019</v>
      </c>
      <c r="D162" s="261" t="str">
        <f t="shared" si="32"/>
        <v>0005-0019-0007</v>
      </c>
      <c r="E162" s="407" t="s">
        <v>953</v>
      </c>
      <c r="F162" s="261" t="str">
        <f>TEXT(VLOOKUP(J162,'[4]1'!$B$2:$D$37,2,0),"0000")</f>
        <v>0005</v>
      </c>
      <c r="G162" s="261" t="str">
        <f t="shared" si="33"/>
        <v>0019</v>
      </c>
      <c r="H162" s="408">
        <f t="shared" si="34"/>
        <v>7</v>
      </c>
      <c r="I162" s="407" t="s">
        <v>953</v>
      </c>
      <c r="J162" s="258" t="s">
        <v>306</v>
      </c>
      <c r="K162" s="258" t="s">
        <v>2785</v>
      </c>
      <c r="L162" s="258" t="s">
        <v>2593</v>
      </c>
      <c r="M162" s="409">
        <v>63770000</v>
      </c>
      <c r="N162" s="258">
        <v>2497</v>
      </c>
      <c r="O162" s="258" t="s">
        <v>78</v>
      </c>
      <c r="P162" s="258" t="s">
        <v>2911</v>
      </c>
      <c r="Q162" s="258" t="s">
        <v>72</v>
      </c>
      <c r="R162" s="258">
        <v>15</v>
      </c>
      <c r="S162" s="410">
        <v>20</v>
      </c>
      <c r="T162" s="261">
        <v>6</v>
      </c>
      <c r="U162" s="261">
        <v>6</v>
      </c>
      <c r="V162" s="258" t="s">
        <v>17442</v>
      </c>
      <c r="W162" s="261" t="str">
        <f t="shared" si="36"/>
        <v>현대자동차쏠라티럭셔리 15인승 (전중문)63770000</v>
      </c>
      <c r="X162" s="411">
        <f t="shared" si="37"/>
        <v>3936</v>
      </c>
      <c r="Y162" s="261">
        <v>6</v>
      </c>
      <c r="Z162" s="261">
        <v>6</v>
      </c>
      <c r="AA162" s="407" t="s">
        <v>953</v>
      </c>
      <c r="AB162" s="258" t="e">
        <v>#N/A</v>
      </c>
      <c r="AC162" s="258"/>
      <c r="AD162" s="258" t="s">
        <v>2155</v>
      </c>
      <c r="AE162" s="258" t="s">
        <v>2149</v>
      </c>
      <c r="AF162" s="259"/>
      <c r="AG162" s="260"/>
      <c r="AH162" s="259"/>
      <c r="AI162" s="259"/>
      <c r="AJ162" s="260"/>
      <c r="AK162" s="259">
        <v>26</v>
      </c>
      <c r="AL162" s="259"/>
      <c r="AM162" s="259" t="s">
        <v>3256</v>
      </c>
      <c r="AN162" s="449"/>
      <c r="AO162" s="449"/>
      <c r="AP162" s="449"/>
      <c r="AQ162" s="392" t="str">
        <f>IFERROR(VLOOKUP(BG162,#REF!,1,0),"")</f>
        <v/>
      </c>
      <c r="AS162" s="259" t="s">
        <v>3256</v>
      </c>
      <c r="BD162" s="202" t="str">
        <f t="shared" si="29"/>
        <v>쏠라티럭셔리 15인승 (전중문)</v>
      </c>
      <c r="BE162" s="261" t="str">
        <f t="shared" si="35"/>
        <v>0019</v>
      </c>
      <c r="BF162" s="407" t="s">
        <v>953</v>
      </c>
      <c r="BG162" s="202" t="str">
        <f t="shared" si="30"/>
        <v>0019-0161</v>
      </c>
    </row>
    <row r="163" spans="1:59">
      <c r="A163" s="405">
        <v>3937</v>
      </c>
      <c r="B163" s="406">
        <v>3937</v>
      </c>
      <c r="C163" s="261" t="str">
        <f t="shared" si="31"/>
        <v>0005-0019</v>
      </c>
      <c r="D163" s="261" t="str">
        <f t="shared" si="32"/>
        <v>0005-0019-0008</v>
      </c>
      <c r="E163" s="407" t="s">
        <v>952</v>
      </c>
      <c r="F163" s="261" t="str">
        <f>TEXT(VLOOKUP(J163,'[4]1'!$B$2:$D$37,2,0),"0000")</f>
        <v>0005</v>
      </c>
      <c r="G163" s="261" t="str">
        <f t="shared" si="33"/>
        <v>0019</v>
      </c>
      <c r="H163" s="408">
        <f t="shared" si="34"/>
        <v>8</v>
      </c>
      <c r="I163" s="407" t="s">
        <v>952</v>
      </c>
      <c r="J163" s="258" t="s">
        <v>306</v>
      </c>
      <c r="K163" s="258" t="s">
        <v>2785</v>
      </c>
      <c r="L163" s="258" t="s">
        <v>2594</v>
      </c>
      <c r="M163" s="409">
        <v>58900000</v>
      </c>
      <c r="N163" s="258">
        <v>2497</v>
      </c>
      <c r="O163" s="258" t="s">
        <v>78</v>
      </c>
      <c r="P163" s="258" t="s">
        <v>2911</v>
      </c>
      <c r="Q163" s="258" t="s">
        <v>72</v>
      </c>
      <c r="R163" s="258">
        <v>5</v>
      </c>
      <c r="S163" s="410">
        <v>20</v>
      </c>
      <c r="T163" s="261">
        <v>6</v>
      </c>
      <c r="U163" s="261">
        <v>6</v>
      </c>
      <c r="V163" s="258" t="s">
        <v>71</v>
      </c>
      <c r="W163" s="261" t="str">
        <f t="shared" si="36"/>
        <v>현대자동차쏠라티럭셔리 14인승 (전중문)58900000</v>
      </c>
      <c r="X163" s="411">
        <f t="shared" si="37"/>
        <v>3937</v>
      </c>
      <c r="Y163" s="261">
        <v>6</v>
      </c>
      <c r="Z163" s="261">
        <v>6</v>
      </c>
      <c r="AA163" s="407" t="s">
        <v>952</v>
      </c>
      <c r="AB163" s="258" t="s">
        <v>73</v>
      </c>
      <c r="AC163" s="258"/>
      <c r="AD163" s="258" t="s">
        <v>2155</v>
      </c>
      <c r="AE163" s="258" t="s">
        <v>2149</v>
      </c>
      <c r="AF163" s="259"/>
      <c r="AG163" s="260"/>
      <c r="AH163" s="259"/>
      <c r="AI163" s="259"/>
      <c r="AJ163" s="260"/>
      <c r="AK163" s="259">
        <v>26</v>
      </c>
      <c r="AL163" s="259"/>
      <c r="AM163" s="259" t="s">
        <v>3256</v>
      </c>
      <c r="AN163" s="449"/>
      <c r="AO163" s="449"/>
      <c r="AP163" s="449"/>
      <c r="AQ163" s="392" t="str">
        <f>IFERROR(VLOOKUP(BG163,#REF!,1,0),"")</f>
        <v/>
      </c>
      <c r="AS163" s="259" t="s">
        <v>3256</v>
      </c>
      <c r="BD163" s="202" t="str">
        <f t="shared" si="29"/>
        <v>쏠라티럭셔리 14인승 (전중문)</v>
      </c>
      <c r="BE163" s="261" t="str">
        <f t="shared" si="35"/>
        <v>0019</v>
      </c>
      <c r="BF163" s="407" t="s">
        <v>952</v>
      </c>
      <c r="BG163" s="202" t="str">
        <f t="shared" si="30"/>
        <v>0019-0162</v>
      </c>
    </row>
    <row r="164" spans="1:59">
      <c r="A164" s="405">
        <v>3938</v>
      </c>
      <c r="B164" s="406">
        <v>3938</v>
      </c>
      <c r="C164" s="261" t="str">
        <f t="shared" si="31"/>
        <v>0005-0019</v>
      </c>
      <c r="D164" s="261" t="str">
        <f t="shared" si="32"/>
        <v>0005-0019-0009</v>
      </c>
      <c r="E164" s="407" t="s">
        <v>951</v>
      </c>
      <c r="F164" s="261" t="str">
        <f>TEXT(VLOOKUP(J164,'[4]1'!$B$2:$D$37,2,0),"0000")</f>
        <v>0005</v>
      </c>
      <c r="G164" s="261" t="str">
        <f t="shared" si="33"/>
        <v>0019</v>
      </c>
      <c r="H164" s="408">
        <f t="shared" si="34"/>
        <v>9</v>
      </c>
      <c r="I164" s="407" t="s">
        <v>951</v>
      </c>
      <c r="J164" s="258" t="s">
        <v>306</v>
      </c>
      <c r="K164" s="258" t="s">
        <v>2785</v>
      </c>
      <c r="L164" s="258" t="s">
        <v>2595</v>
      </c>
      <c r="M164" s="409">
        <v>56190000</v>
      </c>
      <c r="N164" s="258">
        <v>2497</v>
      </c>
      <c r="O164" s="258" t="s">
        <v>78</v>
      </c>
      <c r="P164" s="258" t="s">
        <v>2911</v>
      </c>
      <c r="Q164" s="258" t="s">
        <v>72</v>
      </c>
      <c r="R164" s="258">
        <v>7</v>
      </c>
      <c r="S164" s="410">
        <v>20</v>
      </c>
      <c r="T164" s="261">
        <v>6</v>
      </c>
      <c r="U164" s="261">
        <v>6</v>
      </c>
      <c r="V164" s="258" t="s">
        <v>71</v>
      </c>
      <c r="W164" s="261" t="str">
        <f t="shared" si="36"/>
        <v>현대자동차쏠라티스탠다드 15인승 (전중문)56190000</v>
      </c>
      <c r="X164" s="411">
        <f t="shared" si="37"/>
        <v>3938</v>
      </c>
      <c r="Y164" s="261">
        <v>6</v>
      </c>
      <c r="Z164" s="261">
        <v>6</v>
      </c>
      <c r="AA164" s="407" t="s">
        <v>951</v>
      </c>
      <c r="AB164" s="258" t="s">
        <v>73</v>
      </c>
      <c r="AC164" s="258"/>
      <c r="AD164" s="258" t="s">
        <v>2155</v>
      </c>
      <c r="AE164" s="258" t="s">
        <v>2149</v>
      </c>
      <c r="AF164" s="259"/>
      <c r="AG164" s="260"/>
      <c r="AH164" s="259"/>
      <c r="AI164" s="259"/>
      <c r="AJ164" s="260"/>
      <c r="AK164" s="259">
        <v>26</v>
      </c>
      <c r="AL164" s="259"/>
      <c r="AM164" s="259" t="s">
        <v>3256</v>
      </c>
      <c r="AN164" s="449"/>
      <c r="AO164" s="449"/>
      <c r="AP164" s="449"/>
      <c r="AQ164" s="392" t="str">
        <f>IFERROR(VLOOKUP(BG164,#REF!,1,0),"")</f>
        <v/>
      </c>
      <c r="AS164" s="259" t="s">
        <v>3256</v>
      </c>
      <c r="BD164" s="202" t="str">
        <f t="shared" si="29"/>
        <v>쏠라티스탠다드 15인승 (전중문)</v>
      </c>
      <c r="BE164" s="261" t="str">
        <f t="shared" si="35"/>
        <v>0019</v>
      </c>
      <c r="BF164" s="407" t="s">
        <v>951</v>
      </c>
      <c r="BG164" s="202" t="str">
        <f t="shared" si="30"/>
        <v>0019-0163</v>
      </c>
    </row>
    <row r="165" spans="1:59">
      <c r="A165" s="405">
        <v>3939</v>
      </c>
      <c r="B165" s="406">
        <v>3939</v>
      </c>
      <c r="C165" s="261" t="str">
        <f t="shared" si="31"/>
        <v>0005-0020</v>
      </c>
      <c r="D165" s="261" t="str">
        <f t="shared" si="32"/>
        <v>0005-0020-0001</v>
      </c>
      <c r="E165" s="407" t="s">
        <v>950</v>
      </c>
      <c r="F165" s="261" t="str">
        <f>TEXT(VLOOKUP(J165,'[4]1'!$B$2:$D$37,2,0),"0000")</f>
        <v>0005</v>
      </c>
      <c r="G165" s="261" t="str">
        <f t="shared" si="33"/>
        <v>0020</v>
      </c>
      <c r="H165" s="408">
        <f t="shared" si="34"/>
        <v>1</v>
      </c>
      <c r="I165" s="407" t="s">
        <v>950</v>
      </c>
      <c r="J165" s="258" t="s">
        <v>306</v>
      </c>
      <c r="K165" s="258" t="s">
        <v>2786</v>
      </c>
      <c r="L165" s="258" t="s">
        <v>2596</v>
      </c>
      <c r="M165" s="409">
        <v>24530000</v>
      </c>
      <c r="N165" s="258">
        <v>1598</v>
      </c>
      <c r="O165" s="258" t="s">
        <v>77</v>
      </c>
      <c r="P165" s="258" t="s">
        <v>73</v>
      </c>
      <c r="Q165" s="258" t="s">
        <v>72</v>
      </c>
      <c r="R165" s="258">
        <v>4</v>
      </c>
      <c r="S165" s="410">
        <v>6</v>
      </c>
      <c r="T165" s="261">
        <v>6</v>
      </c>
      <c r="U165" s="261">
        <v>6</v>
      </c>
      <c r="V165" s="258" t="s">
        <v>71</v>
      </c>
      <c r="W165" s="261" t="str">
        <f t="shared" si="36"/>
        <v>현대자동차아반떼올뉴 아반떼 1.6 인스퍼레이션24530000</v>
      </c>
      <c r="X165" s="411">
        <f t="shared" si="37"/>
        <v>3939</v>
      </c>
      <c r="Y165" s="261">
        <v>6</v>
      </c>
      <c r="Z165" s="261">
        <v>6</v>
      </c>
      <c r="AA165" s="407" t="s">
        <v>950</v>
      </c>
      <c r="AB165" s="258" t="s">
        <v>73</v>
      </c>
      <c r="AC165" s="258"/>
      <c r="AD165" s="258" t="s">
        <v>2150</v>
      </c>
      <c r="AE165" s="258" t="s">
        <v>2149</v>
      </c>
      <c r="AF165" s="259"/>
      <c r="AG165" s="260"/>
      <c r="AH165" s="259"/>
      <c r="AI165" s="259"/>
      <c r="AJ165" s="260"/>
      <c r="AK165" s="259">
        <v>26</v>
      </c>
      <c r="AL165" s="259"/>
      <c r="AM165" s="259" t="s">
        <v>3245</v>
      </c>
      <c r="AN165" s="449"/>
      <c r="AO165" s="449"/>
      <c r="AP165" s="449"/>
      <c r="AQ165" s="392" t="str">
        <f>IFERROR(VLOOKUP(BG165,#REF!,1,0),"")</f>
        <v/>
      </c>
      <c r="AS165" s="259" t="s">
        <v>156</v>
      </c>
      <c r="BD165" s="202" t="str">
        <f t="shared" si="29"/>
        <v>아반떼올뉴 아반떼 1.6 인스퍼레이션</v>
      </c>
      <c r="BE165" s="261" t="str">
        <f t="shared" si="35"/>
        <v>0020</v>
      </c>
      <c r="BF165" s="407" t="s">
        <v>950</v>
      </c>
      <c r="BG165" s="202" t="str">
        <f t="shared" si="30"/>
        <v>0020-0164</v>
      </c>
    </row>
    <row r="166" spans="1:59">
      <c r="A166" s="405">
        <v>3940</v>
      </c>
      <c r="B166" s="406">
        <v>3940</v>
      </c>
      <c r="C166" s="261" t="str">
        <f t="shared" si="31"/>
        <v>0005-0020</v>
      </c>
      <c r="D166" s="261" t="str">
        <f t="shared" si="32"/>
        <v>0005-0020-0002</v>
      </c>
      <c r="E166" s="407" t="s">
        <v>949</v>
      </c>
      <c r="F166" s="261" t="str">
        <f>TEXT(VLOOKUP(J166,'[4]1'!$B$2:$D$37,2,0),"0000")</f>
        <v>0005</v>
      </c>
      <c r="G166" s="261" t="str">
        <f t="shared" si="33"/>
        <v>0020</v>
      </c>
      <c r="H166" s="408">
        <f t="shared" si="34"/>
        <v>2</v>
      </c>
      <c r="I166" s="407" t="s">
        <v>949</v>
      </c>
      <c r="J166" s="258" t="s">
        <v>306</v>
      </c>
      <c r="K166" s="258" t="s">
        <v>2786</v>
      </c>
      <c r="L166" s="258" t="s">
        <v>2597</v>
      </c>
      <c r="M166" s="409">
        <v>17170000</v>
      </c>
      <c r="N166" s="258">
        <v>1598</v>
      </c>
      <c r="O166" s="258" t="s">
        <v>77</v>
      </c>
      <c r="P166" s="258" t="s">
        <v>73</v>
      </c>
      <c r="Q166" s="258" t="s">
        <v>72</v>
      </c>
      <c r="R166" s="258">
        <v>5</v>
      </c>
      <c r="S166" s="410">
        <v>6</v>
      </c>
      <c r="T166" s="261">
        <v>6</v>
      </c>
      <c r="U166" s="261">
        <v>6</v>
      </c>
      <c r="V166" s="258" t="s">
        <v>16778</v>
      </c>
      <c r="W166" s="261" t="str">
        <f t="shared" si="36"/>
        <v>현대자동차아반떼올뉴 아반떼 1.6 스마트17170000</v>
      </c>
      <c r="X166" s="411">
        <f t="shared" si="37"/>
        <v>3940</v>
      </c>
      <c r="Y166" s="261">
        <v>6</v>
      </c>
      <c r="Z166" s="261">
        <v>6</v>
      </c>
      <c r="AA166" s="407" t="s">
        <v>949</v>
      </c>
      <c r="AB166" s="258" t="s">
        <v>16781</v>
      </c>
      <c r="AC166" s="258"/>
      <c r="AD166" s="258" t="s">
        <v>2150</v>
      </c>
      <c r="AE166" s="258" t="s">
        <v>2149</v>
      </c>
      <c r="AF166" s="259"/>
      <c r="AG166" s="260"/>
      <c r="AH166" s="259"/>
      <c r="AI166" s="259"/>
      <c r="AJ166" s="260"/>
      <c r="AK166" s="259">
        <v>26</v>
      </c>
      <c r="AL166" s="259"/>
      <c r="AM166" s="259" t="s">
        <v>3245</v>
      </c>
      <c r="AN166" s="449"/>
      <c r="AO166" s="449"/>
      <c r="AP166" s="449"/>
      <c r="AQ166" s="392" t="str">
        <f>IFERROR(VLOOKUP(BG166,#REF!,1,0),"")</f>
        <v/>
      </c>
      <c r="AS166" s="259" t="s">
        <v>156</v>
      </c>
      <c r="BD166" s="202" t="str">
        <f t="shared" si="29"/>
        <v>아반떼올뉴 아반떼 1.6 스마트</v>
      </c>
      <c r="BE166" s="261" t="str">
        <f t="shared" si="35"/>
        <v>0020</v>
      </c>
      <c r="BF166" s="407" t="s">
        <v>949</v>
      </c>
      <c r="BG166" s="202" t="str">
        <f t="shared" si="30"/>
        <v>0020-0165</v>
      </c>
    </row>
    <row r="167" spans="1:59">
      <c r="A167" s="405">
        <v>3941</v>
      </c>
      <c r="B167" s="406">
        <v>3941</v>
      </c>
      <c r="C167" s="261" t="str">
        <f t="shared" si="31"/>
        <v>0005-0020</v>
      </c>
      <c r="D167" s="261" t="str">
        <f t="shared" si="32"/>
        <v>0005-0020-0003</v>
      </c>
      <c r="E167" s="407" t="s">
        <v>948</v>
      </c>
      <c r="F167" s="261" t="str">
        <f>TEXT(VLOOKUP(J167,'[4]1'!$B$2:$D$37,2,0),"0000")</f>
        <v>0005</v>
      </c>
      <c r="G167" s="261" t="str">
        <f t="shared" si="33"/>
        <v>0020</v>
      </c>
      <c r="H167" s="408">
        <f t="shared" si="34"/>
        <v>3</v>
      </c>
      <c r="I167" s="407" t="s">
        <v>948</v>
      </c>
      <c r="J167" s="258" t="s">
        <v>306</v>
      </c>
      <c r="K167" s="258" t="s">
        <v>2786</v>
      </c>
      <c r="L167" s="258" t="s">
        <v>2598</v>
      </c>
      <c r="M167" s="409">
        <v>19480000</v>
      </c>
      <c r="N167" s="258">
        <v>1598</v>
      </c>
      <c r="O167" s="258" t="s">
        <v>77</v>
      </c>
      <c r="P167" s="258" t="s">
        <v>73</v>
      </c>
      <c r="Q167" s="258" t="s">
        <v>72</v>
      </c>
      <c r="R167" s="258">
        <v>5</v>
      </c>
      <c r="S167" s="410">
        <v>6</v>
      </c>
      <c r="T167" s="261">
        <v>6</v>
      </c>
      <c r="U167" s="261">
        <v>6</v>
      </c>
      <c r="V167" s="258" t="s">
        <v>16778</v>
      </c>
      <c r="W167" s="261" t="str">
        <f t="shared" si="36"/>
        <v>현대자동차아반떼올뉴 아반떼 1.6 모던19480000</v>
      </c>
      <c r="X167" s="411">
        <f t="shared" si="37"/>
        <v>3941</v>
      </c>
      <c r="Y167" s="261">
        <v>6</v>
      </c>
      <c r="Z167" s="261">
        <v>6</v>
      </c>
      <c r="AA167" s="407" t="s">
        <v>948</v>
      </c>
      <c r="AB167" s="258" t="s">
        <v>16781</v>
      </c>
      <c r="AC167" s="258"/>
      <c r="AD167" s="258" t="s">
        <v>2150</v>
      </c>
      <c r="AE167" s="258" t="s">
        <v>2149</v>
      </c>
      <c r="AF167" s="259"/>
      <c r="AG167" s="260"/>
      <c r="AH167" s="259"/>
      <c r="AI167" s="259"/>
      <c r="AJ167" s="260"/>
      <c r="AK167" s="259">
        <v>26</v>
      </c>
      <c r="AL167" s="259"/>
      <c r="AM167" s="259" t="s">
        <v>3245</v>
      </c>
      <c r="AN167" s="449"/>
      <c r="AO167" s="449"/>
      <c r="AP167" s="449"/>
      <c r="AQ167" s="392" t="str">
        <f>IFERROR(VLOOKUP(BG167,#REF!,1,0),"")</f>
        <v/>
      </c>
      <c r="AS167" s="259" t="s">
        <v>156</v>
      </c>
      <c r="BD167" s="202" t="str">
        <f t="shared" si="29"/>
        <v>아반떼올뉴 아반떼 1.6 모던</v>
      </c>
      <c r="BE167" s="261" t="str">
        <f t="shared" si="35"/>
        <v>0020</v>
      </c>
      <c r="BF167" s="407" t="s">
        <v>948</v>
      </c>
      <c r="BG167" s="202" t="str">
        <f t="shared" si="30"/>
        <v>0020-0166</v>
      </c>
    </row>
    <row r="168" spans="1:59">
      <c r="A168" s="405">
        <v>3942</v>
      </c>
      <c r="B168" s="406">
        <v>3942</v>
      </c>
      <c r="C168" s="261" t="str">
        <f t="shared" si="31"/>
        <v>0005-0020</v>
      </c>
      <c r="D168" s="261" t="str">
        <f t="shared" si="32"/>
        <v>0005-0020-0004</v>
      </c>
      <c r="E168" s="407" t="s">
        <v>947</v>
      </c>
      <c r="F168" s="261" t="str">
        <f>TEXT(VLOOKUP(J168,'[4]1'!$B$2:$D$37,2,0),"0000")</f>
        <v>0005</v>
      </c>
      <c r="G168" s="261" t="str">
        <f t="shared" si="33"/>
        <v>0020</v>
      </c>
      <c r="H168" s="408">
        <f t="shared" si="34"/>
        <v>4</v>
      </c>
      <c r="I168" s="407" t="s">
        <v>947</v>
      </c>
      <c r="J168" s="258" t="s">
        <v>306</v>
      </c>
      <c r="K168" s="258" t="s">
        <v>2786</v>
      </c>
      <c r="L168" s="258" t="s">
        <v>2927</v>
      </c>
      <c r="M168" s="409">
        <v>23750000</v>
      </c>
      <c r="N168" s="258">
        <v>1598</v>
      </c>
      <c r="O168" s="258" t="s">
        <v>77</v>
      </c>
      <c r="P168" s="258" t="s">
        <v>73</v>
      </c>
      <c r="Q168" s="258" t="s">
        <v>72</v>
      </c>
      <c r="R168" s="258">
        <v>5</v>
      </c>
      <c r="S168" s="410">
        <v>6</v>
      </c>
      <c r="T168" s="261">
        <v>6</v>
      </c>
      <c r="U168" s="261">
        <v>6</v>
      </c>
      <c r="V168" s="258" t="s">
        <v>71</v>
      </c>
      <c r="W168" s="261" t="str">
        <f t="shared" si="36"/>
        <v>현대자동차아반떼1.6터보(N라인) 스포츠 A/T23750000</v>
      </c>
      <c r="X168" s="411">
        <f t="shared" si="37"/>
        <v>3942</v>
      </c>
      <c r="Y168" s="261">
        <v>6</v>
      </c>
      <c r="Z168" s="261">
        <v>6</v>
      </c>
      <c r="AA168" s="407" t="s">
        <v>947</v>
      </c>
      <c r="AB168" s="414" t="s">
        <v>73</v>
      </c>
      <c r="AC168" s="258"/>
      <c r="AD168" s="258">
        <v>2</v>
      </c>
      <c r="AE168" s="258">
        <v>0</v>
      </c>
      <c r="AF168" s="259"/>
      <c r="AG168" s="260"/>
      <c r="AH168" s="259"/>
      <c r="AI168" s="259"/>
      <c r="AJ168" s="260"/>
      <c r="AK168" s="259">
        <v>26</v>
      </c>
      <c r="AL168" s="259"/>
      <c r="AM168" s="259" t="s">
        <v>3245</v>
      </c>
      <c r="AN168" s="449"/>
      <c r="AO168" s="449"/>
      <c r="AP168" s="449"/>
      <c r="AQ168" s="392" t="str">
        <f>IFERROR(VLOOKUP(BG168,#REF!,1,0),"")</f>
        <v/>
      </c>
      <c r="AS168" s="259" t="s">
        <v>156</v>
      </c>
      <c r="BD168" s="202" t="str">
        <f t="shared" si="29"/>
        <v>아반떼1.6터보(N라인) 스포츠 A/T</v>
      </c>
      <c r="BE168" s="261" t="str">
        <f t="shared" si="35"/>
        <v>0020</v>
      </c>
      <c r="BF168" s="407" t="s">
        <v>947</v>
      </c>
      <c r="BG168" s="202" t="str">
        <f t="shared" si="30"/>
        <v>0020-0167</v>
      </c>
    </row>
    <row r="169" spans="1:59">
      <c r="A169" s="405">
        <v>3943</v>
      </c>
      <c r="B169" s="406">
        <v>3943</v>
      </c>
      <c r="C169" s="261" t="str">
        <f t="shared" si="31"/>
        <v>0005-0020</v>
      </c>
      <c r="D169" s="261" t="str">
        <f t="shared" si="32"/>
        <v>0005-0020-0005</v>
      </c>
      <c r="E169" s="407" t="s">
        <v>946</v>
      </c>
      <c r="F169" s="261" t="str">
        <f>TEXT(VLOOKUP(J169,'[4]1'!$B$2:$D$37,2,0),"0000")</f>
        <v>0005</v>
      </c>
      <c r="G169" s="261" t="str">
        <f t="shared" si="33"/>
        <v>0020</v>
      </c>
      <c r="H169" s="408">
        <f t="shared" si="34"/>
        <v>5</v>
      </c>
      <c r="I169" s="407" t="s">
        <v>946</v>
      </c>
      <c r="J169" s="258" t="s">
        <v>306</v>
      </c>
      <c r="K169" s="258" t="s">
        <v>2786</v>
      </c>
      <c r="L169" s="266" t="s">
        <v>2956</v>
      </c>
      <c r="M169" s="316">
        <v>15700000</v>
      </c>
      <c r="N169" s="266">
        <v>1598</v>
      </c>
      <c r="O169" s="258" t="s">
        <v>77</v>
      </c>
      <c r="P169" s="258" t="s">
        <v>73</v>
      </c>
      <c r="Q169" s="258" t="s">
        <v>72</v>
      </c>
      <c r="R169" s="258">
        <v>5</v>
      </c>
      <c r="S169" s="410">
        <v>6</v>
      </c>
      <c r="T169" s="261">
        <v>6</v>
      </c>
      <c r="U169" s="261">
        <v>6</v>
      </c>
      <c r="V169" s="258" t="s">
        <v>71</v>
      </c>
      <c r="W169" s="261" t="str">
        <f t="shared" si="36"/>
        <v>현대자동차아반떼1.6 가솔린 터보 스마트 M/T15700000</v>
      </c>
      <c r="X169" s="411">
        <f t="shared" si="37"/>
        <v>3943</v>
      </c>
      <c r="Y169" s="261">
        <v>6</v>
      </c>
      <c r="Z169" s="261">
        <v>6</v>
      </c>
      <c r="AA169" s="407" t="s">
        <v>946</v>
      </c>
      <c r="AB169" s="414" t="s">
        <v>73</v>
      </c>
      <c r="AC169" s="258"/>
      <c r="AD169" s="258" t="s">
        <v>2150</v>
      </c>
      <c r="AE169" s="258" t="s">
        <v>2149</v>
      </c>
      <c r="AF169" s="259"/>
      <c r="AG169" s="260"/>
      <c r="AH169" s="259"/>
      <c r="AI169" s="259"/>
      <c r="AJ169" s="260"/>
      <c r="AK169" s="259">
        <v>26</v>
      </c>
      <c r="AL169" s="259"/>
      <c r="AM169" s="259" t="s">
        <v>3245</v>
      </c>
      <c r="AN169" s="449"/>
      <c r="AO169" s="449"/>
      <c r="AP169" s="449"/>
      <c r="AQ169" s="392" t="str">
        <f>IFERROR(VLOOKUP(BG169,#REF!,1,0),"")</f>
        <v/>
      </c>
      <c r="AS169" s="259" t="s">
        <v>156</v>
      </c>
      <c r="BD169" s="202" t="str">
        <f t="shared" si="29"/>
        <v>아반떼1.6 가솔린 터보 스마트 M/T</v>
      </c>
      <c r="BE169" s="261" t="str">
        <f t="shared" si="35"/>
        <v>0020</v>
      </c>
      <c r="BF169" s="407" t="s">
        <v>946</v>
      </c>
      <c r="BG169" s="202" t="str">
        <f t="shared" si="30"/>
        <v>0020-0168</v>
      </c>
    </row>
    <row r="170" spans="1:59">
      <c r="A170" s="405">
        <v>3944</v>
      </c>
      <c r="B170" s="406">
        <v>3944</v>
      </c>
      <c r="C170" s="261" t="str">
        <f t="shared" si="31"/>
        <v>0005-0020</v>
      </c>
      <c r="D170" s="261" t="str">
        <f t="shared" si="32"/>
        <v>0005-0020-0006</v>
      </c>
      <c r="E170" s="407" t="s">
        <v>945</v>
      </c>
      <c r="F170" s="261" t="str">
        <f>TEXT(VLOOKUP(J170,'[4]1'!$B$2:$D$37,2,0),"0000")</f>
        <v>0005</v>
      </c>
      <c r="G170" s="261" t="str">
        <f t="shared" si="33"/>
        <v>0020</v>
      </c>
      <c r="H170" s="408">
        <f t="shared" si="34"/>
        <v>6</v>
      </c>
      <c r="I170" s="407" t="s">
        <v>945</v>
      </c>
      <c r="J170" s="258" t="s">
        <v>306</v>
      </c>
      <c r="K170" s="258" t="s">
        <v>2786</v>
      </c>
      <c r="L170" s="266" t="s">
        <v>2957</v>
      </c>
      <c r="M170" s="316">
        <v>21790000</v>
      </c>
      <c r="N170" s="266">
        <v>1598</v>
      </c>
      <c r="O170" s="258" t="s">
        <v>77</v>
      </c>
      <c r="P170" s="258" t="s">
        <v>73</v>
      </c>
      <c r="Q170" s="258" t="s">
        <v>72</v>
      </c>
      <c r="R170" s="258">
        <v>5</v>
      </c>
      <c r="S170" s="410">
        <v>6</v>
      </c>
      <c r="T170" s="261">
        <v>6</v>
      </c>
      <c r="U170" s="261">
        <v>6</v>
      </c>
      <c r="V170" s="258" t="s">
        <v>71</v>
      </c>
      <c r="W170" s="261" t="str">
        <f t="shared" si="36"/>
        <v>현대자동차아반떼1.6가솔린 터보 N스포츠 M/T21790000</v>
      </c>
      <c r="X170" s="411">
        <f t="shared" si="37"/>
        <v>3944</v>
      </c>
      <c r="Y170" s="261">
        <v>6</v>
      </c>
      <c r="Z170" s="261">
        <v>6</v>
      </c>
      <c r="AA170" s="407" t="s">
        <v>945</v>
      </c>
      <c r="AB170" s="414" t="s">
        <v>73</v>
      </c>
      <c r="AC170" s="258"/>
      <c r="AD170" s="258" t="s">
        <v>2150</v>
      </c>
      <c r="AE170" s="258" t="s">
        <v>2149</v>
      </c>
      <c r="AF170" s="259"/>
      <c r="AG170" s="260"/>
      <c r="AH170" s="259"/>
      <c r="AI170" s="259"/>
      <c r="AJ170" s="260"/>
      <c r="AK170" s="259">
        <v>26</v>
      </c>
      <c r="AL170" s="259"/>
      <c r="AM170" s="259" t="s">
        <v>3245</v>
      </c>
      <c r="AN170" s="449"/>
      <c r="AO170" s="449"/>
      <c r="AP170" s="449"/>
      <c r="AQ170" s="392" t="str">
        <f>IFERROR(VLOOKUP(BG170,#REF!,1,0),"")</f>
        <v/>
      </c>
      <c r="AS170" s="259" t="s">
        <v>156</v>
      </c>
      <c r="BD170" s="202" t="str">
        <f t="shared" si="29"/>
        <v>아반떼1.6가솔린 터보 N스포츠 M/T</v>
      </c>
      <c r="BE170" s="261" t="str">
        <f t="shared" si="35"/>
        <v>0020</v>
      </c>
      <c r="BF170" s="407" t="s">
        <v>945</v>
      </c>
      <c r="BG170" s="202" t="str">
        <f t="shared" si="30"/>
        <v>0020-0169</v>
      </c>
    </row>
    <row r="171" spans="1:59">
      <c r="A171" s="405">
        <v>3945</v>
      </c>
      <c r="B171" s="406">
        <v>3945</v>
      </c>
      <c r="C171" s="261" t="str">
        <f t="shared" si="31"/>
        <v>0005-0020</v>
      </c>
      <c r="D171" s="261" t="str">
        <f t="shared" si="32"/>
        <v>0005-0020-0007</v>
      </c>
      <c r="E171" s="407" t="s">
        <v>944</v>
      </c>
      <c r="F171" s="261" t="str">
        <f>TEXT(VLOOKUP(J171,'[4]1'!$B$2:$D$37,2,0),"0000")</f>
        <v>0005</v>
      </c>
      <c r="G171" s="261" t="str">
        <f t="shared" si="33"/>
        <v>0020</v>
      </c>
      <c r="H171" s="408">
        <f t="shared" si="34"/>
        <v>7</v>
      </c>
      <c r="I171" s="407" t="s">
        <v>944</v>
      </c>
      <c r="J171" s="258" t="s">
        <v>306</v>
      </c>
      <c r="K171" s="258" t="s">
        <v>2786</v>
      </c>
      <c r="L171" s="266" t="s">
        <v>2958</v>
      </c>
      <c r="M171" s="316">
        <v>23750000</v>
      </c>
      <c r="N171" s="266">
        <v>1598</v>
      </c>
      <c r="O171" s="258" t="s">
        <v>77</v>
      </c>
      <c r="P171" s="258" t="s">
        <v>73</v>
      </c>
      <c r="Q171" s="258" t="s">
        <v>72</v>
      </c>
      <c r="R171" s="258">
        <v>5</v>
      </c>
      <c r="S171" s="410">
        <v>6</v>
      </c>
      <c r="T171" s="261">
        <v>6</v>
      </c>
      <c r="U171" s="261">
        <v>6</v>
      </c>
      <c r="V171" s="258" t="s">
        <v>71</v>
      </c>
      <c r="W171" s="261" t="str">
        <f t="shared" si="36"/>
        <v>현대자동차아반떼1.6가솔린 터보 N 스포츠 A/T23750000</v>
      </c>
      <c r="X171" s="411">
        <f t="shared" si="37"/>
        <v>3945</v>
      </c>
      <c r="Y171" s="261">
        <v>6</v>
      </c>
      <c r="Z171" s="261">
        <v>6</v>
      </c>
      <c r="AA171" s="407" t="s">
        <v>944</v>
      </c>
      <c r="AB171" s="414" t="s">
        <v>73</v>
      </c>
      <c r="AC171" s="258"/>
      <c r="AD171" s="258">
        <v>2</v>
      </c>
      <c r="AE171" s="258">
        <v>0</v>
      </c>
      <c r="AF171" s="259"/>
      <c r="AG171" s="260"/>
      <c r="AH171" s="259"/>
      <c r="AI171" s="259"/>
      <c r="AJ171" s="260"/>
      <c r="AK171" s="259">
        <v>26</v>
      </c>
      <c r="AL171" s="259"/>
      <c r="AM171" s="259" t="s">
        <v>3245</v>
      </c>
      <c r="AN171" s="449"/>
      <c r="AO171" s="449"/>
      <c r="AP171" s="449"/>
      <c r="AQ171" s="392" t="str">
        <f>IFERROR(VLOOKUP(BG171,#REF!,1,0),"")</f>
        <v/>
      </c>
      <c r="AS171" s="259" t="s">
        <v>156</v>
      </c>
      <c r="BD171" s="202" t="str">
        <f t="shared" si="29"/>
        <v>아반떼1.6가솔린 터보 N 스포츠 A/T</v>
      </c>
      <c r="BE171" s="261" t="str">
        <f t="shared" si="35"/>
        <v>0020</v>
      </c>
      <c r="BF171" s="407" t="s">
        <v>944</v>
      </c>
      <c r="BG171" s="202" t="str">
        <f t="shared" si="30"/>
        <v>0020-0170</v>
      </c>
    </row>
    <row r="172" spans="1:59">
      <c r="A172" s="405">
        <v>3946</v>
      </c>
      <c r="B172" s="406">
        <v>3946</v>
      </c>
      <c r="C172" s="261" t="str">
        <f t="shared" si="31"/>
        <v>0005-0020</v>
      </c>
      <c r="D172" s="261" t="str">
        <f t="shared" si="32"/>
        <v>0005-0020-0008</v>
      </c>
      <c r="E172" s="407" t="s">
        <v>943</v>
      </c>
      <c r="F172" s="261" t="str">
        <f>TEXT(VLOOKUP(J172,'[4]1'!$B$2:$D$37,2,0),"0000")</f>
        <v>0005</v>
      </c>
      <c r="G172" s="261" t="str">
        <f t="shared" si="33"/>
        <v>0020</v>
      </c>
      <c r="H172" s="408">
        <f t="shared" si="34"/>
        <v>8</v>
      </c>
      <c r="I172" s="407" t="s">
        <v>943</v>
      </c>
      <c r="J172" s="258" t="s">
        <v>306</v>
      </c>
      <c r="K172" s="258" t="s">
        <v>2786</v>
      </c>
      <c r="L172" s="266" t="s">
        <v>2959</v>
      </c>
      <c r="M172" s="316">
        <v>27790000</v>
      </c>
      <c r="N172" s="266">
        <v>1598</v>
      </c>
      <c r="O172" s="258" t="s">
        <v>77</v>
      </c>
      <c r="P172" s="258" t="s">
        <v>73</v>
      </c>
      <c r="Q172" s="258" t="s">
        <v>72</v>
      </c>
      <c r="R172" s="258">
        <v>6</v>
      </c>
      <c r="S172" s="410">
        <v>6</v>
      </c>
      <c r="T172" s="261">
        <v>6</v>
      </c>
      <c r="U172" s="261">
        <v>6</v>
      </c>
      <c r="V172" s="258" t="s">
        <v>71</v>
      </c>
      <c r="W172" s="261" t="str">
        <f t="shared" si="36"/>
        <v>현대자동차아반떼1.6가솔린 터보 N 인스퍼레이션 A/T27790000</v>
      </c>
      <c r="X172" s="411">
        <f t="shared" si="37"/>
        <v>3946</v>
      </c>
      <c r="Y172" s="261">
        <v>6</v>
      </c>
      <c r="Z172" s="261">
        <v>6</v>
      </c>
      <c r="AA172" s="407" t="s">
        <v>943</v>
      </c>
      <c r="AB172" s="414" t="s">
        <v>73</v>
      </c>
      <c r="AC172" s="258"/>
      <c r="AD172" s="258" t="s">
        <v>2150</v>
      </c>
      <c r="AE172" s="258" t="s">
        <v>2149</v>
      </c>
      <c r="AF172" s="259"/>
      <c r="AG172" s="260"/>
      <c r="AH172" s="259"/>
      <c r="AI172" s="259"/>
      <c r="AJ172" s="260"/>
      <c r="AK172" s="259">
        <v>26</v>
      </c>
      <c r="AL172" s="259"/>
      <c r="AM172" s="259" t="s">
        <v>3245</v>
      </c>
      <c r="AN172" s="449"/>
      <c r="AO172" s="449"/>
      <c r="AP172" s="449"/>
      <c r="AQ172" s="392" t="str">
        <f>IFERROR(VLOOKUP(BG172,#REF!,1,0),"")</f>
        <v/>
      </c>
      <c r="AS172" s="259" t="s">
        <v>156</v>
      </c>
      <c r="BD172" s="202" t="str">
        <f t="shared" si="29"/>
        <v>아반떼1.6가솔린 터보 N 인스퍼레이션 A/T</v>
      </c>
      <c r="BE172" s="261" t="str">
        <f t="shared" si="35"/>
        <v>0020</v>
      </c>
      <c r="BF172" s="407" t="s">
        <v>943</v>
      </c>
      <c r="BG172" s="202" t="str">
        <f t="shared" si="30"/>
        <v>0020-0171</v>
      </c>
    </row>
    <row r="173" spans="1:59">
      <c r="A173" s="405">
        <v>3947</v>
      </c>
      <c r="B173" s="406">
        <v>3947</v>
      </c>
      <c r="C173" s="261" t="str">
        <f t="shared" si="31"/>
        <v>0005-0020</v>
      </c>
      <c r="D173" s="261" t="str">
        <f t="shared" si="32"/>
        <v>0005-0020-0009</v>
      </c>
      <c r="E173" s="407" t="s">
        <v>942</v>
      </c>
      <c r="F173" s="261" t="str">
        <f>TEXT(VLOOKUP(J173,'[4]1'!$B$2:$D$37,2,0),"0000")</f>
        <v>0005</v>
      </c>
      <c r="G173" s="261" t="str">
        <f t="shared" si="33"/>
        <v>0020</v>
      </c>
      <c r="H173" s="408">
        <f t="shared" si="34"/>
        <v>9</v>
      </c>
      <c r="I173" s="407" t="s">
        <v>942</v>
      </c>
      <c r="J173" s="258" t="s">
        <v>306</v>
      </c>
      <c r="K173" s="413" t="s">
        <v>2786</v>
      </c>
      <c r="L173" s="413" t="s">
        <v>2808</v>
      </c>
      <c r="M173" s="415">
        <v>28140000</v>
      </c>
      <c r="N173" s="416">
        <v>1580</v>
      </c>
      <c r="O173" s="413" t="s">
        <v>74</v>
      </c>
      <c r="P173" s="413" t="s">
        <v>73</v>
      </c>
      <c r="Q173" s="413" t="s">
        <v>72</v>
      </c>
      <c r="R173" s="416">
        <v>5</v>
      </c>
      <c r="S173" s="410">
        <v>2</v>
      </c>
      <c r="T173" s="261">
        <v>6</v>
      </c>
      <c r="U173" s="261">
        <v>6</v>
      </c>
      <c r="V173" s="258" t="s">
        <v>1934</v>
      </c>
      <c r="W173" s="261" t="str">
        <f t="shared" si="36"/>
        <v>현대자동차아반떼G1.6 하이브리드 인스퍼레이션28140000</v>
      </c>
      <c r="X173" s="411">
        <f t="shared" si="37"/>
        <v>3947</v>
      </c>
      <c r="Y173" s="261">
        <v>6</v>
      </c>
      <c r="Z173" s="261">
        <v>6</v>
      </c>
      <c r="AA173" s="407" t="s">
        <v>942</v>
      </c>
      <c r="AB173" s="258" t="s">
        <v>1451</v>
      </c>
      <c r="AC173" s="258"/>
      <c r="AD173" s="258">
        <v>4</v>
      </c>
      <c r="AE173" s="258">
        <v>0</v>
      </c>
      <c r="AF173" s="259"/>
      <c r="AG173" s="260"/>
      <c r="AH173" s="259"/>
      <c r="AI173" s="259"/>
      <c r="AJ173" s="260"/>
      <c r="AK173" s="259">
        <v>26</v>
      </c>
      <c r="AL173" s="259"/>
      <c r="AM173" s="259" t="s">
        <v>3245</v>
      </c>
      <c r="AN173" s="449"/>
      <c r="AO173" s="449"/>
      <c r="AP173" s="449"/>
      <c r="AQ173" s="392" t="str">
        <f>IFERROR(VLOOKUP(BG173,#REF!,1,0),"")</f>
        <v/>
      </c>
      <c r="AS173" s="259" t="s">
        <v>3245</v>
      </c>
      <c r="BD173" s="202" t="str">
        <f t="shared" si="29"/>
        <v>아반떼G1.6 하이브리드 인스퍼레이션</v>
      </c>
      <c r="BE173" s="261" t="str">
        <f t="shared" si="35"/>
        <v>0020</v>
      </c>
      <c r="BF173" s="407" t="s">
        <v>942</v>
      </c>
      <c r="BG173" s="202" t="str">
        <f t="shared" si="30"/>
        <v>0020-0172</v>
      </c>
    </row>
    <row r="174" spans="1:59">
      <c r="A174" s="405">
        <v>3948</v>
      </c>
      <c r="B174" s="406">
        <v>3948</v>
      </c>
      <c r="C174" s="261" t="str">
        <f t="shared" si="31"/>
        <v>0005-0020</v>
      </c>
      <c r="D174" s="261" t="str">
        <f t="shared" si="32"/>
        <v>0005-0020-0010</v>
      </c>
      <c r="E174" s="407" t="s">
        <v>941</v>
      </c>
      <c r="F174" s="261" t="str">
        <f>TEXT(VLOOKUP(J174,'[4]1'!$B$2:$D$37,2,0),"0000")</f>
        <v>0005</v>
      </c>
      <c r="G174" s="261" t="str">
        <f t="shared" si="33"/>
        <v>0020</v>
      </c>
      <c r="H174" s="408">
        <f t="shared" si="34"/>
        <v>10</v>
      </c>
      <c r="I174" s="407" t="s">
        <v>941</v>
      </c>
      <c r="J174" s="258" t="s">
        <v>306</v>
      </c>
      <c r="K174" s="413" t="s">
        <v>2786</v>
      </c>
      <c r="L174" s="413" t="s">
        <v>2809</v>
      </c>
      <c r="M174" s="415">
        <v>23770000</v>
      </c>
      <c r="N174" s="416">
        <v>1580</v>
      </c>
      <c r="O174" s="413" t="s">
        <v>74</v>
      </c>
      <c r="P174" s="413" t="s">
        <v>73</v>
      </c>
      <c r="Q174" s="413" t="s">
        <v>72</v>
      </c>
      <c r="R174" s="416">
        <v>5</v>
      </c>
      <c r="S174" s="410">
        <v>2</v>
      </c>
      <c r="T174" s="261">
        <v>6</v>
      </c>
      <c r="U174" s="261">
        <v>6</v>
      </c>
      <c r="V174" s="258" t="s">
        <v>1934</v>
      </c>
      <c r="W174" s="261" t="str">
        <f t="shared" si="36"/>
        <v>현대자동차아반떼G1.6 하이브리드 모던23770000</v>
      </c>
      <c r="X174" s="411">
        <f t="shared" si="37"/>
        <v>3948</v>
      </c>
      <c r="Y174" s="261">
        <v>6</v>
      </c>
      <c r="Z174" s="261">
        <v>6</v>
      </c>
      <c r="AA174" s="407" t="s">
        <v>941</v>
      </c>
      <c r="AB174" s="258" t="s">
        <v>1451</v>
      </c>
      <c r="AC174" s="258"/>
      <c r="AD174" s="258">
        <v>4</v>
      </c>
      <c r="AE174" s="258">
        <v>0</v>
      </c>
      <c r="AF174" s="259"/>
      <c r="AG174" s="260"/>
      <c r="AH174" s="259"/>
      <c r="AI174" s="259"/>
      <c r="AJ174" s="260"/>
      <c r="AK174" s="259">
        <v>26</v>
      </c>
      <c r="AL174" s="259"/>
      <c r="AM174" s="259" t="s">
        <v>3245</v>
      </c>
      <c r="AN174" s="449"/>
      <c r="AO174" s="449"/>
      <c r="AP174" s="449"/>
      <c r="AQ174" s="392" t="str">
        <f>IFERROR(VLOOKUP(BG174,#REF!,1,0),"")</f>
        <v/>
      </c>
      <c r="AS174" s="259" t="s">
        <v>3245</v>
      </c>
      <c r="BD174" s="202" t="str">
        <f t="shared" si="29"/>
        <v>아반떼G1.6 하이브리드 모던</v>
      </c>
      <c r="BE174" s="261" t="str">
        <f t="shared" si="35"/>
        <v>0020</v>
      </c>
      <c r="BF174" s="407" t="s">
        <v>941</v>
      </c>
      <c r="BG174" s="202" t="str">
        <f t="shared" si="30"/>
        <v>0020-0173</v>
      </c>
    </row>
    <row r="175" spans="1:59">
      <c r="A175" s="405">
        <v>3949</v>
      </c>
      <c r="B175" s="406">
        <v>3949</v>
      </c>
      <c r="C175" s="261" t="str">
        <f t="shared" si="31"/>
        <v>0005-0020</v>
      </c>
      <c r="D175" s="261" t="str">
        <f t="shared" si="32"/>
        <v>0005-0020-0011</v>
      </c>
      <c r="E175" s="407" t="s">
        <v>940</v>
      </c>
      <c r="F175" s="261" t="str">
        <f>TEXT(VLOOKUP(J175,'[4]1'!$B$2:$D$37,2,0),"0000")</f>
        <v>0005</v>
      </c>
      <c r="G175" s="261" t="str">
        <f t="shared" si="33"/>
        <v>0020</v>
      </c>
      <c r="H175" s="408">
        <f t="shared" si="34"/>
        <v>11</v>
      </c>
      <c r="I175" s="407" t="s">
        <v>940</v>
      </c>
      <c r="J175" s="258" t="s">
        <v>306</v>
      </c>
      <c r="K175" s="413" t="s">
        <v>2786</v>
      </c>
      <c r="L175" s="413" t="s">
        <v>2810</v>
      </c>
      <c r="M175" s="415">
        <v>21990000</v>
      </c>
      <c r="N175" s="416">
        <v>1580</v>
      </c>
      <c r="O175" s="413" t="s">
        <v>74</v>
      </c>
      <c r="P175" s="413" t="s">
        <v>73</v>
      </c>
      <c r="Q175" s="413" t="s">
        <v>72</v>
      </c>
      <c r="R175" s="416">
        <v>5</v>
      </c>
      <c r="S175" s="410">
        <v>2</v>
      </c>
      <c r="T175" s="261">
        <v>6</v>
      </c>
      <c r="U175" s="261">
        <v>6</v>
      </c>
      <c r="V175" s="258" t="s">
        <v>1934</v>
      </c>
      <c r="W175" s="261" t="str">
        <f t="shared" si="36"/>
        <v>현대자동차아반떼G1.6 하이브리드 스마트21990000</v>
      </c>
      <c r="X175" s="411">
        <f t="shared" si="37"/>
        <v>3949</v>
      </c>
      <c r="Y175" s="261">
        <v>6</v>
      </c>
      <c r="Z175" s="261">
        <v>6</v>
      </c>
      <c r="AA175" s="407" t="s">
        <v>940</v>
      </c>
      <c r="AB175" s="258" t="s">
        <v>1451</v>
      </c>
      <c r="AC175" s="258"/>
      <c r="AD175" s="258">
        <v>4</v>
      </c>
      <c r="AE175" s="258">
        <v>0</v>
      </c>
      <c r="AF175" s="259"/>
      <c r="AG175" s="260"/>
      <c r="AH175" s="259"/>
      <c r="AI175" s="259"/>
      <c r="AJ175" s="260"/>
      <c r="AK175" s="259">
        <v>26</v>
      </c>
      <c r="AL175" s="259"/>
      <c r="AM175" s="259" t="s">
        <v>3245</v>
      </c>
      <c r="AN175" s="449"/>
      <c r="AO175" s="449"/>
      <c r="AP175" s="449"/>
      <c r="AQ175" s="392" t="str">
        <f>IFERROR(VLOOKUP(BG175,#REF!,1,0),"")</f>
        <v/>
      </c>
      <c r="AS175" s="259" t="s">
        <v>3245</v>
      </c>
      <c r="BD175" s="202" t="str">
        <f t="shared" si="29"/>
        <v>아반떼G1.6 하이브리드 스마트</v>
      </c>
      <c r="BE175" s="261" t="str">
        <f t="shared" si="35"/>
        <v>0020</v>
      </c>
      <c r="BF175" s="407" t="s">
        <v>940</v>
      </c>
      <c r="BG175" s="202" t="str">
        <f t="shared" si="30"/>
        <v>0020-0174</v>
      </c>
    </row>
    <row r="176" spans="1:59">
      <c r="A176" s="405">
        <v>3950</v>
      </c>
      <c r="B176" s="406">
        <v>3950</v>
      </c>
      <c r="C176" s="261" t="str">
        <f t="shared" si="31"/>
        <v>0005-0021</v>
      </c>
      <c r="D176" s="261" t="str">
        <f t="shared" si="32"/>
        <v>0005-0021-0001</v>
      </c>
      <c r="E176" s="407" t="s">
        <v>939</v>
      </c>
      <c r="F176" s="261" t="str">
        <f>TEXT(VLOOKUP(J176,'[4]1'!$B$2:$D$37,2,0),"0000")</f>
        <v>0005</v>
      </c>
      <c r="G176" s="261" t="str">
        <f t="shared" si="33"/>
        <v>0021</v>
      </c>
      <c r="H176" s="408">
        <f t="shared" si="34"/>
        <v>1</v>
      </c>
      <c r="I176" s="407" t="s">
        <v>939</v>
      </c>
      <c r="J176" s="258" t="s">
        <v>306</v>
      </c>
      <c r="K176" s="258" t="s">
        <v>2787</v>
      </c>
      <c r="L176" s="266" t="s">
        <v>2980</v>
      </c>
      <c r="M176" s="316">
        <v>20310000</v>
      </c>
      <c r="N176" s="266">
        <v>1598</v>
      </c>
      <c r="O176" s="258" t="s">
        <v>77</v>
      </c>
      <c r="P176" s="413" t="s">
        <v>73</v>
      </c>
      <c r="Q176" s="413" t="s">
        <v>72</v>
      </c>
      <c r="R176" s="266">
        <v>5</v>
      </c>
      <c r="S176" s="410">
        <v>8</v>
      </c>
      <c r="T176" s="261">
        <v>6</v>
      </c>
      <c r="U176" s="261">
        <v>6</v>
      </c>
      <c r="V176" s="258" t="s">
        <v>71</v>
      </c>
      <c r="W176" s="261" t="str">
        <f t="shared" si="36"/>
        <v>현대자동차코나가솔린 터보 1.6 모던 2wd a/t20310000</v>
      </c>
      <c r="X176" s="411">
        <f t="shared" si="37"/>
        <v>3950</v>
      </c>
      <c r="Y176" s="261">
        <v>6</v>
      </c>
      <c r="Z176" s="261">
        <v>6</v>
      </c>
      <c r="AA176" s="407" t="s">
        <v>939</v>
      </c>
      <c r="AB176" s="258" t="s">
        <v>1451</v>
      </c>
      <c r="AC176" s="258"/>
      <c r="AD176" s="258">
        <v>3</v>
      </c>
      <c r="AE176" s="258">
        <v>0</v>
      </c>
      <c r="AF176" s="259"/>
      <c r="AG176" s="260"/>
      <c r="AH176" s="259"/>
      <c r="AI176" s="259"/>
      <c r="AJ176" s="260"/>
      <c r="AK176" s="259">
        <v>26</v>
      </c>
      <c r="AL176" s="259"/>
      <c r="AM176" s="259" t="s">
        <v>3253</v>
      </c>
      <c r="AN176" s="449"/>
      <c r="AO176" s="449"/>
      <c r="AP176" s="449"/>
      <c r="AQ176" s="392" t="str">
        <f>IFERROR(VLOOKUP(BG176,#REF!,1,0),"")</f>
        <v/>
      </c>
      <c r="AS176" s="259" t="s">
        <v>3253</v>
      </c>
      <c r="BD176" s="202" t="str">
        <f t="shared" si="29"/>
        <v>코나가솔린 터보 1.6 모던 2wd a/t</v>
      </c>
      <c r="BE176" s="261" t="str">
        <f t="shared" si="35"/>
        <v>0021</v>
      </c>
      <c r="BF176" s="407" t="s">
        <v>939</v>
      </c>
      <c r="BG176" s="202" t="str">
        <f t="shared" si="30"/>
        <v>0021-0175</v>
      </c>
    </row>
    <row r="177" spans="1:59">
      <c r="A177" s="405">
        <v>3951</v>
      </c>
      <c r="B177" s="406">
        <v>3951</v>
      </c>
      <c r="C177" s="261" t="str">
        <f t="shared" si="31"/>
        <v>0005-0021</v>
      </c>
      <c r="D177" s="261" t="str">
        <f t="shared" si="32"/>
        <v>0005-0021-0002</v>
      </c>
      <c r="E177" s="407" t="s">
        <v>938</v>
      </c>
      <c r="F177" s="261" t="str">
        <f>TEXT(VLOOKUP(J177,'[4]1'!$B$2:$D$37,2,0),"0000")</f>
        <v>0005</v>
      </c>
      <c r="G177" s="261" t="str">
        <f t="shared" si="33"/>
        <v>0021</v>
      </c>
      <c r="H177" s="408">
        <f t="shared" si="34"/>
        <v>2</v>
      </c>
      <c r="I177" s="407" t="s">
        <v>938</v>
      </c>
      <c r="J177" s="258" t="s">
        <v>306</v>
      </c>
      <c r="K177" s="258" t="s">
        <v>2787</v>
      </c>
      <c r="L177" s="266" t="s">
        <v>2981</v>
      </c>
      <c r="M177" s="316">
        <v>22440000</v>
      </c>
      <c r="N177" s="266">
        <v>1598</v>
      </c>
      <c r="O177" s="258" t="s">
        <v>77</v>
      </c>
      <c r="P177" s="413" t="s">
        <v>73</v>
      </c>
      <c r="Q177" s="413" t="s">
        <v>72</v>
      </c>
      <c r="R177" s="266">
        <v>5</v>
      </c>
      <c r="S177" s="410">
        <v>8</v>
      </c>
      <c r="T177" s="261">
        <v>6</v>
      </c>
      <c r="U177" s="261">
        <v>6</v>
      </c>
      <c r="V177" s="258" t="s">
        <v>71</v>
      </c>
      <c r="W177" s="261" t="str">
        <f t="shared" si="36"/>
        <v>현대자동차코나가솔린 터보 1.6 스마트 2wd a/t22440000</v>
      </c>
      <c r="X177" s="411">
        <f t="shared" si="37"/>
        <v>3951</v>
      </c>
      <c r="Y177" s="261">
        <v>6</v>
      </c>
      <c r="Z177" s="261">
        <v>6</v>
      </c>
      <c r="AA177" s="407" t="s">
        <v>938</v>
      </c>
      <c r="AB177" s="258" t="s">
        <v>1451</v>
      </c>
      <c r="AC177" s="258"/>
      <c r="AD177" s="258">
        <v>3</v>
      </c>
      <c r="AE177" s="258">
        <v>0</v>
      </c>
      <c r="AF177" s="259"/>
      <c r="AG177" s="260"/>
      <c r="AH177" s="259"/>
      <c r="AI177" s="259"/>
      <c r="AJ177" s="260"/>
      <c r="AK177" s="259">
        <v>26</v>
      </c>
      <c r="AL177" s="259"/>
      <c r="AM177" s="259" t="s">
        <v>3253</v>
      </c>
      <c r="AN177" s="449"/>
      <c r="AO177" s="449"/>
      <c r="AP177" s="449"/>
      <c r="AQ177" s="392" t="str">
        <f>IFERROR(VLOOKUP(BG177,#REF!,1,0),"")</f>
        <v/>
      </c>
      <c r="AS177" s="259" t="s">
        <v>3253</v>
      </c>
      <c r="BD177" s="202" t="str">
        <f t="shared" si="29"/>
        <v>코나가솔린 터보 1.6 스마트 2wd a/t</v>
      </c>
      <c r="BE177" s="261" t="str">
        <f t="shared" si="35"/>
        <v>0021</v>
      </c>
      <c r="BF177" s="407" t="s">
        <v>938</v>
      </c>
      <c r="BG177" s="202" t="str">
        <f t="shared" si="30"/>
        <v>0021-0176</v>
      </c>
    </row>
    <row r="178" spans="1:59">
      <c r="A178" s="405">
        <v>3952</v>
      </c>
      <c r="B178" s="406">
        <v>3952</v>
      </c>
      <c r="C178" s="261" t="str">
        <f t="shared" si="31"/>
        <v>0005-0021</v>
      </c>
      <c r="D178" s="261" t="str">
        <f t="shared" si="32"/>
        <v>0005-0021-0003</v>
      </c>
      <c r="E178" s="407" t="s">
        <v>937</v>
      </c>
      <c r="F178" s="261" t="str">
        <f>TEXT(VLOOKUP(J178,'[4]1'!$B$2:$D$37,2,0),"0000")</f>
        <v>0005</v>
      </c>
      <c r="G178" s="261" t="str">
        <f t="shared" si="33"/>
        <v>0021</v>
      </c>
      <c r="H178" s="408">
        <f t="shared" si="34"/>
        <v>3</v>
      </c>
      <c r="I178" s="407" t="s">
        <v>937</v>
      </c>
      <c r="J178" s="258" t="s">
        <v>306</v>
      </c>
      <c r="K178" s="258" t="s">
        <v>2787</v>
      </c>
      <c r="L178" s="266" t="s">
        <v>2982</v>
      </c>
      <c r="M178" s="316">
        <v>27160000</v>
      </c>
      <c r="N178" s="266">
        <v>1598</v>
      </c>
      <c r="O178" s="258" t="s">
        <v>77</v>
      </c>
      <c r="P178" s="413" t="s">
        <v>73</v>
      </c>
      <c r="Q178" s="413" t="s">
        <v>72</v>
      </c>
      <c r="R178" s="266">
        <v>5</v>
      </c>
      <c r="S178" s="410">
        <v>8</v>
      </c>
      <c r="T178" s="261">
        <v>6</v>
      </c>
      <c r="U178" s="261">
        <v>6</v>
      </c>
      <c r="V178" s="258" t="s">
        <v>71</v>
      </c>
      <c r="W178" s="261" t="str">
        <f t="shared" si="36"/>
        <v>현대자동차코나가솔린 터보 1.6 인스퍼레이션 2wd a/t27160000</v>
      </c>
      <c r="X178" s="411">
        <f t="shared" si="37"/>
        <v>3952</v>
      </c>
      <c r="Y178" s="261">
        <v>6</v>
      </c>
      <c r="Z178" s="261">
        <v>6</v>
      </c>
      <c r="AA178" s="407" t="s">
        <v>937</v>
      </c>
      <c r="AB178" s="258" t="s">
        <v>1451</v>
      </c>
      <c r="AC178" s="258"/>
      <c r="AD178" s="258">
        <v>3</v>
      </c>
      <c r="AE178" s="258">
        <v>0</v>
      </c>
      <c r="AF178" s="259"/>
      <c r="AG178" s="260"/>
      <c r="AH178" s="259"/>
      <c r="AI178" s="259"/>
      <c r="AJ178" s="260"/>
      <c r="AK178" s="259">
        <v>26</v>
      </c>
      <c r="AL178" s="259"/>
      <c r="AM178" s="259" t="s">
        <v>3253</v>
      </c>
      <c r="AN178" s="449"/>
      <c r="AO178" s="449"/>
      <c r="AP178" s="449"/>
      <c r="AQ178" s="392" t="str">
        <f>IFERROR(VLOOKUP(BG178,#REF!,1,0),"")</f>
        <v/>
      </c>
      <c r="AS178" s="259" t="s">
        <v>3253</v>
      </c>
      <c r="BD178" s="202" t="str">
        <f t="shared" si="29"/>
        <v>코나가솔린 터보 1.6 인스퍼레이션 2wd a/t</v>
      </c>
      <c r="BE178" s="261" t="str">
        <f t="shared" si="35"/>
        <v>0021</v>
      </c>
      <c r="BF178" s="407" t="s">
        <v>937</v>
      </c>
      <c r="BG178" s="202" t="str">
        <f t="shared" si="30"/>
        <v>0021-0177</v>
      </c>
    </row>
    <row r="179" spans="1:59">
      <c r="A179" s="405">
        <v>3953</v>
      </c>
      <c r="B179" s="406">
        <v>3953</v>
      </c>
      <c r="C179" s="261" t="str">
        <f t="shared" si="31"/>
        <v>0005-0021</v>
      </c>
      <c r="D179" s="261" t="str">
        <f t="shared" si="32"/>
        <v>0005-0021-0004</v>
      </c>
      <c r="E179" s="407" t="s">
        <v>936</v>
      </c>
      <c r="F179" s="261" t="str">
        <f>TEXT(VLOOKUP(J179,'[4]1'!$B$2:$D$37,2,0),"0000")</f>
        <v>0005</v>
      </c>
      <c r="G179" s="261" t="str">
        <f t="shared" si="33"/>
        <v>0021</v>
      </c>
      <c r="H179" s="408">
        <f t="shared" si="34"/>
        <v>4</v>
      </c>
      <c r="I179" s="407" t="s">
        <v>936</v>
      </c>
      <c r="J179" s="258" t="s">
        <v>306</v>
      </c>
      <c r="K179" s="258" t="s">
        <v>2787</v>
      </c>
      <c r="L179" s="266" t="s">
        <v>2983</v>
      </c>
      <c r="M179" s="316">
        <v>22130000</v>
      </c>
      <c r="N179" s="266">
        <v>1598</v>
      </c>
      <c r="O179" s="258" t="s">
        <v>77</v>
      </c>
      <c r="P179" s="413" t="s">
        <v>73</v>
      </c>
      <c r="Q179" s="413" t="s">
        <v>72</v>
      </c>
      <c r="R179" s="266">
        <v>5</v>
      </c>
      <c r="S179" s="410">
        <v>8</v>
      </c>
      <c r="T179" s="261">
        <v>6</v>
      </c>
      <c r="U179" s="261">
        <v>6</v>
      </c>
      <c r="V179" s="258" t="s">
        <v>71</v>
      </c>
      <c r="W179" s="261" t="str">
        <f t="shared" si="36"/>
        <v>현대자동차코나가솔린 터보 1.6 스마트 4wd A/T22130000</v>
      </c>
      <c r="X179" s="411">
        <f t="shared" si="37"/>
        <v>3953</v>
      </c>
      <c r="Y179" s="261">
        <v>6</v>
      </c>
      <c r="Z179" s="261">
        <v>6</v>
      </c>
      <c r="AA179" s="407" t="s">
        <v>936</v>
      </c>
      <c r="AB179" s="258" t="s">
        <v>1451</v>
      </c>
      <c r="AC179" s="258"/>
      <c r="AD179" s="258">
        <v>3</v>
      </c>
      <c r="AE179" s="258">
        <v>0</v>
      </c>
      <c r="AF179" s="259"/>
      <c r="AG179" s="260"/>
      <c r="AH179" s="259"/>
      <c r="AI179" s="259"/>
      <c r="AJ179" s="260"/>
      <c r="AK179" s="259">
        <v>26</v>
      </c>
      <c r="AL179" s="259"/>
      <c r="AM179" s="259" t="s">
        <v>3253</v>
      </c>
      <c r="AN179" s="449"/>
      <c r="AO179" s="449"/>
      <c r="AP179" s="449"/>
      <c r="AQ179" s="392" t="str">
        <f>IFERROR(VLOOKUP(BG179,#REF!,1,0),"")</f>
        <v/>
      </c>
      <c r="AS179" s="259" t="s">
        <v>3253</v>
      </c>
      <c r="BD179" s="202" t="str">
        <f t="shared" si="29"/>
        <v>코나가솔린 터보 1.6 스마트 4wd A/T</v>
      </c>
      <c r="BE179" s="261" t="str">
        <f t="shared" si="35"/>
        <v>0021</v>
      </c>
      <c r="BF179" s="407" t="s">
        <v>936</v>
      </c>
      <c r="BG179" s="202" t="str">
        <f t="shared" si="30"/>
        <v>0021-0178</v>
      </c>
    </row>
    <row r="180" spans="1:59">
      <c r="A180" s="405">
        <v>3954</v>
      </c>
      <c r="B180" s="406">
        <v>3954</v>
      </c>
      <c r="C180" s="261" t="str">
        <f t="shared" si="31"/>
        <v>0005-0021</v>
      </c>
      <c r="D180" s="261" t="str">
        <f t="shared" si="32"/>
        <v>0005-0021-0005</v>
      </c>
      <c r="E180" s="407" t="s">
        <v>935</v>
      </c>
      <c r="F180" s="261" t="str">
        <f>TEXT(VLOOKUP(J180,'[4]1'!$B$2:$D$37,2,0),"0000")</f>
        <v>0005</v>
      </c>
      <c r="G180" s="261" t="str">
        <f t="shared" si="33"/>
        <v>0021</v>
      </c>
      <c r="H180" s="408">
        <f t="shared" si="34"/>
        <v>5</v>
      </c>
      <c r="I180" s="407" t="s">
        <v>935</v>
      </c>
      <c r="J180" s="258" t="s">
        <v>306</v>
      </c>
      <c r="K180" s="258" t="s">
        <v>2787</v>
      </c>
      <c r="L180" s="266" t="s">
        <v>2984</v>
      </c>
      <c r="M180" s="316">
        <v>24260000</v>
      </c>
      <c r="N180" s="266">
        <v>1598</v>
      </c>
      <c r="O180" s="258" t="s">
        <v>77</v>
      </c>
      <c r="P180" s="413" t="s">
        <v>73</v>
      </c>
      <c r="Q180" s="413" t="s">
        <v>72</v>
      </c>
      <c r="R180" s="266">
        <v>5</v>
      </c>
      <c r="S180" s="410">
        <v>8</v>
      </c>
      <c r="T180" s="261">
        <v>6</v>
      </c>
      <c r="U180" s="261">
        <v>6</v>
      </c>
      <c r="V180" s="258" t="s">
        <v>71</v>
      </c>
      <c r="W180" s="261" t="str">
        <f t="shared" si="36"/>
        <v>현대자동차코나가솔린 터보 1.6 모던 4WD A/T24260000</v>
      </c>
      <c r="X180" s="411">
        <f t="shared" si="37"/>
        <v>3954</v>
      </c>
      <c r="Y180" s="261">
        <v>6</v>
      </c>
      <c r="Z180" s="261">
        <v>6</v>
      </c>
      <c r="AA180" s="407" t="s">
        <v>935</v>
      </c>
      <c r="AB180" s="258" t="s">
        <v>1451</v>
      </c>
      <c r="AC180" s="258"/>
      <c r="AD180" s="258">
        <v>3</v>
      </c>
      <c r="AE180" s="258">
        <v>0</v>
      </c>
      <c r="AF180" s="259"/>
      <c r="AG180" s="260"/>
      <c r="AH180" s="259"/>
      <c r="AI180" s="259"/>
      <c r="AJ180" s="260"/>
      <c r="AK180" s="259">
        <v>26</v>
      </c>
      <c r="AL180" s="259"/>
      <c r="AM180" s="259" t="s">
        <v>3253</v>
      </c>
      <c r="AN180" s="449"/>
      <c r="AO180" s="449"/>
      <c r="AP180" s="449"/>
      <c r="AQ180" s="392" t="str">
        <f>IFERROR(VLOOKUP(BG180,#REF!,1,0),"")</f>
        <v/>
      </c>
      <c r="AS180" s="259" t="s">
        <v>3253</v>
      </c>
      <c r="BD180" s="202" t="str">
        <f t="shared" si="29"/>
        <v>코나가솔린 터보 1.6 모던 4WD A/T</v>
      </c>
      <c r="BE180" s="261" t="str">
        <f t="shared" si="35"/>
        <v>0021</v>
      </c>
      <c r="BF180" s="407" t="s">
        <v>935</v>
      </c>
      <c r="BG180" s="202" t="str">
        <f t="shared" si="30"/>
        <v>0021-0179</v>
      </c>
    </row>
    <row r="181" spans="1:59">
      <c r="A181" s="405">
        <v>3955</v>
      </c>
      <c r="B181" s="406">
        <v>3955</v>
      </c>
      <c r="C181" s="261" t="str">
        <f t="shared" si="31"/>
        <v>0005-0021</v>
      </c>
      <c r="D181" s="261" t="str">
        <f t="shared" si="32"/>
        <v>0005-0021-0006</v>
      </c>
      <c r="E181" s="407" t="s">
        <v>934</v>
      </c>
      <c r="F181" s="261" t="str">
        <f>TEXT(VLOOKUP(J181,'[4]1'!$B$2:$D$37,2,0),"0000")</f>
        <v>0005</v>
      </c>
      <c r="G181" s="261" t="str">
        <f t="shared" si="33"/>
        <v>0021</v>
      </c>
      <c r="H181" s="408">
        <f t="shared" si="34"/>
        <v>6</v>
      </c>
      <c r="I181" s="407" t="s">
        <v>934</v>
      </c>
      <c r="J181" s="258" t="s">
        <v>306</v>
      </c>
      <c r="K181" s="258" t="s">
        <v>2787</v>
      </c>
      <c r="L181" s="266" t="s">
        <v>2985</v>
      </c>
      <c r="M181" s="316">
        <v>28980000</v>
      </c>
      <c r="N181" s="266">
        <v>1598</v>
      </c>
      <c r="O181" s="258" t="s">
        <v>77</v>
      </c>
      <c r="P181" s="413" t="s">
        <v>73</v>
      </c>
      <c r="Q181" s="413" t="s">
        <v>72</v>
      </c>
      <c r="R181" s="266">
        <v>5</v>
      </c>
      <c r="S181" s="410">
        <v>8</v>
      </c>
      <c r="T181" s="261">
        <v>6</v>
      </c>
      <c r="U181" s="261">
        <v>6</v>
      </c>
      <c r="V181" s="258" t="s">
        <v>71</v>
      </c>
      <c r="W181" s="261" t="str">
        <f t="shared" si="36"/>
        <v>현대자동차코나가솔린 터보 1.6 인스퍼레이션 4wd a/t28980000</v>
      </c>
      <c r="X181" s="411">
        <f t="shared" si="37"/>
        <v>3955</v>
      </c>
      <c r="Y181" s="261">
        <v>6</v>
      </c>
      <c r="Z181" s="261">
        <v>6</v>
      </c>
      <c r="AA181" s="407" t="s">
        <v>934</v>
      </c>
      <c r="AB181" s="258" t="s">
        <v>1451</v>
      </c>
      <c r="AC181" s="258"/>
      <c r="AD181" s="258">
        <v>3</v>
      </c>
      <c r="AE181" s="258">
        <v>0</v>
      </c>
      <c r="AF181" s="259"/>
      <c r="AG181" s="260"/>
      <c r="AH181" s="259"/>
      <c r="AI181" s="259"/>
      <c r="AJ181" s="260"/>
      <c r="AK181" s="259">
        <v>26</v>
      </c>
      <c r="AL181" s="259"/>
      <c r="AM181" s="259" t="s">
        <v>3253</v>
      </c>
      <c r="AN181" s="449"/>
      <c r="AO181" s="449"/>
      <c r="AP181" s="449"/>
      <c r="AQ181" s="392" t="str">
        <f>IFERROR(VLOOKUP(BG181,#REF!,1,0),"")</f>
        <v/>
      </c>
      <c r="AS181" s="259" t="s">
        <v>3253</v>
      </c>
      <c r="BD181" s="202" t="str">
        <f t="shared" si="29"/>
        <v>코나가솔린 터보 1.6 인스퍼레이션 4wd a/t</v>
      </c>
      <c r="BE181" s="261" t="str">
        <f t="shared" si="35"/>
        <v>0021</v>
      </c>
      <c r="BF181" s="407" t="s">
        <v>934</v>
      </c>
      <c r="BG181" s="202" t="str">
        <f t="shared" si="30"/>
        <v>0021-0180</v>
      </c>
    </row>
    <row r="182" spans="1:59">
      <c r="A182" s="405">
        <v>3956</v>
      </c>
      <c r="B182" s="406">
        <v>3956</v>
      </c>
      <c r="C182" s="261" t="str">
        <f t="shared" si="31"/>
        <v>0005-0021</v>
      </c>
      <c r="D182" s="261" t="str">
        <f t="shared" si="32"/>
        <v>0005-0021-0007</v>
      </c>
      <c r="E182" s="407" t="s">
        <v>933</v>
      </c>
      <c r="F182" s="261" t="str">
        <f>TEXT(VLOOKUP(J182,'[4]1'!$B$2:$D$37,2,0),"0000")</f>
        <v>0005</v>
      </c>
      <c r="G182" s="261" t="str">
        <f t="shared" si="33"/>
        <v>0021</v>
      </c>
      <c r="H182" s="408">
        <f t="shared" si="34"/>
        <v>7</v>
      </c>
      <c r="I182" s="407" t="s">
        <v>933</v>
      </c>
      <c r="J182" s="258" t="s">
        <v>306</v>
      </c>
      <c r="K182" s="258" t="s">
        <v>2787</v>
      </c>
      <c r="L182" s="266" t="s">
        <v>2986</v>
      </c>
      <c r="M182" s="316">
        <v>24600000</v>
      </c>
      <c r="N182" s="266">
        <v>1598</v>
      </c>
      <c r="O182" s="258" t="s">
        <v>77</v>
      </c>
      <c r="P182" s="413" t="s">
        <v>73</v>
      </c>
      <c r="Q182" s="413" t="s">
        <v>72</v>
      </c>
      <c r="R182" s="266">
        <v>5</v>
      </c>
      <c r="S182" s="410">
        <v>8</v>
      </c>
      <c r="T182" s="261">
        <v>6</v>
      </c>
      <c r="U182" s="261">
        <v>6</v>
      </c>
      <c r="V182" s="258" t="s">
        <v>71</v>
      </c>
      <c r="W182" s="261" t="str">
        <f t="shared" si="36"/>
        <v>현대자동차코나가솔린 터보 1.6 N모던 2WD A/T24600000</v>
      </c>
      <c r="X182" s="411">
        <f t="shared" si="37"/>
        <v>3956</v>
      </c>
      <c r="Y182" s="261">
        <v>6</v>
      </c>
      <c r="Z182" s="261">
        <v>6</v>
      </c>
      <c r="AA182" s="407" t="s">
        <v>933</v>
      </c>
      <c r="AB182" s="258" t="s">
        <v>1451</v>
      </c>
      <c r="AC182" s="258"/>
      <c r="AD182" s="258">
        <v>3</v>
      </c>
      <c r="AE182" s="258">
        <v>0</v>
      </c>
      <c r="AF182" s="259"/>
      <c r="AG182" s="260"/>
      <c r="AH182" s="259"/>
      <c r="AI182" s="259"/>
      <c r="AJ182" s="260"/>
      <c r="AK182" s="259">
        <v>26</v>
      </c>
      <c r="AL182" s="259"/>
      <c r="AM182" s="259" t="s">
        <v>3253</v>
      </c>
      <c r="AN182" s="449"/>
      <c r="AO182" s="449"/>
      <c r="AP182" s="449"/>
      <c r="AQ182" s="392" t="str">
        <f>IFERROR(VLOOKUP(BG182,#REF!,1,0),"")</f>
        <v/>
      </c>
      <c r="AS182" s="259" t="s">
        <v>3253</v>
      </c>
      <c r="BD182" s="202" t="str">
        <f t="shared" si="29"/>
        <v>코나가솔린 터보 1.6 N모던 2WD A/T</v>
      </c>
      <c r="BE182" s="261" t="str">
        <f t="shared" si="35"/>
        <v>0021</v>
      </c>
      <c r="BF182" s="407" t="s">
        <v>933</v>
      </c>
      <c r="BG182" s="202" t="str">
        <f t="shared" si="30"/>
        <v>0021-0181</v>
      </c>
    </row>
    <row r="183" spans="1:59">
      <c r="A183" s="405">
        <v>3957</v>
      </c>
      <c r="B183" s="406">
        <v>3957</v>
      </c>
      <c r="C183" s="261" t="str">
        <f t="shared" si="31"/>
        <v>0005-0021</v>
      </c>
      <c r="D183" s="261" t="str">
        <f t="shared" si="32"/>
        <v>0005-0021-0008</v>
      </c>
      <c r="E183" s="407" t="s">
        <v>932</v>
      </c>
      <c r="F183" s="261" t="str">
        <f>TEXT(VLOOKUP(J183,'[4]1'!$B$2:$D$37,2,0),"0000")</f>
        <v>0005</v>
      </c>
      <c r="G183" s="261" t="str">
        <f t="shared" si="33"/>
        <v>0021</v>
      </c>
      <c r="H183" s="408">
        <f t="shared" si="34"/>
        <v>8</v>
      </c>
      <c r="I183" s="407" t="s">
        <v>932</v>
      </c>
      <c r="J183" s="258" t="s">
        <v>306</v>
      </c>
      <c r="K183" s="258" t="s">
        <v>2787</v>
      </c>
      <c r="L183" s="266" t="s">
        <v>2987</v>
      </c>
      <c r="M183" s="316">
        <v>28150000</v>
      </c>
      <c r="N183" s="266">
        <v>1598</v>
      </c>
      <c r="O183" s="258" t="s">
        <v>77</v>
      </c>
      <c r="P183" s="413" t="s">
        <v>73</v>
      </c>
      <c r="Q183" s="413" t="s">
        <v>72</v>
      </c>
      <c r="R183" s="266">
        <v>5</v>
      </c>
      <c r="S183" s="410">
        <v>8</v>
      </c>
      <c r="T183" s="261">
        <v>6</v>
      </c>
      <c r="U183" s="261">
        <v>6</v>
      </c>
      <c r="V183" s="258" t="s">
        <v>71</v>
      </c>
      <c r="W183" s="261" t="str">
        <f t="shared" si="36"/>
        <v>현대자동차코나가솔린 터보 1.6N 인스퍼레이션 2wD a/t28150000</v>
      </c>
      <c r="X183" s="411">
        <f t="shared" si="37"/>
        <v>3957</v>
      </c>
      <c r="Y183" s="261">
        <v>6</v>
      </c>
      <c r="Z183" s="261">
        <v>6</v>
      </c>
      <c r="AA183" s="407" t="s">
        <v>932</v>
      </c>
      <c r="AB183" s="258" t="s">
        <v>1451</v>
      </c>
      <c r="AC183" s="258"/>
      <c r="AD183" s="258">
        <v>3</v>
      </c>
      <c r="AE183" s="258">
        <v>0</v>
      </c>
      <c r="AF183" s="259"/>
      <c r="AG183" s="260"/>
      <c r="AH183" s="259"/>
      <c r="AI183" s="259"/>
      <c r="AJ183" s="260"/>
      <c r="AK183" s="259">
        <v>26</v>
      </c>
      <c r="AL183" s="259"/>
      <c r="AM183" s="259" t="s">
        <v>3253</v>
      </c>
      <c r="AN183" s="449"/>
      <c r="AO183" s="449"/>
      <c r="AP183" s="449"/>
      <c r="AQ183" s="392" t="str">
        <f>IFERROR(VLOOKUP(BG183,#REF!,1,0),"")</f>
        <v/>
      </c>
      <c r="AS183" s="259" t="s">
        <v>3253</v>
      </c>
      <c r="BD183" s="202" t="str">
        <f t="shared" si="29"/>
        <v>코나가솔린 터보 1.6N 인스퍼레이션 2wD a/t</v>
      </c>
      <c r="BE183" s="261" t="str">
        <f t="shared" si="35"/>
        <v>0021</v>
      </c>
      <c r="BF183" s="407" t="s">
        <v>932</v>
      </c>
      <c r="BG183" s="202" t="str">
        <f t="shared" si="30"/>
        <v>0021-0182</v>
      </c>
    </row>
    <row r="184" spans="1:59">
      <c r="A184" s="405">
        <v>3958</v>
      </c>
      <c r="B184" s="406">
        <v>3958</v>
      </c>
      <c r="C184" s="261" t="str">
        <f t="shared" si="31"/>
        <v>0005-0021</v>
      </c>
      <c r="D184" s="261" t="str">
        <f t="shared" si="32"/>
        <v>0005-0021-0009</v>
      </c>
      <c r="E184" s="407" t="s">
        <v>931</v>
      </c>
      <c r="F184" s="261" t="str">
        <f>TEXT(VLOOKUP(J184,'[4]1'!$B$2:$D$37,2,0),"0000")</f>
        <v>0005</v>
      </c>
      <c r="G184" s="261" t="str">
        <f t="shared" si="33"/>
        <v>0021</v>
      </c>
      <c r="H184" s="408">
        <f t="shared" si="34"/>
        <v>9</v>
      </c>
      <c r="I184" s="407" t="s">
        <v>931</v>
      </c>
      <c r="J184" s="258" t="s">
        <v>306</v>
      </c>
      <c r="K184" s="258" t="s">
        <v>2787</v>
      </c>
      <c r="L184" s="266" t="s">
        <v>2988</v>
      </c>
      <c r="M184" s="316">
        <v>26420000</v>
      </c>
      <c r="N184" s="266">
        <v>1598</v>
      </c>
      <c r="O184" s="258" t="s">
        <v>77</v>
      </c>
      <c r="P184" s="413" t="s">
        <v>73</v>
      </c>
      <c r="Q184" s="413" t="s">
        <v>72</v>
      </c>
      <c r="R184" s="266">
        <v>5</v>
      </c>
      <c r="S184" s="410">
        <v>8</v>
      </c>
      <c r="T184" s="261">
        <v>6</v>
      </c>
      <c r="U184" s="261">
        <v>6</v>
      </c>
      <c r="V184" s="258" t="s">
        <v>71</v>
      </c>
      <c r="W184" s="261" t="str">
        <f t="shared" si="36"/>
        <v>현대자동차코나가솔린 터보 1.6 N모던 4WD A/T26420000</v>
      </c>
      <c r="X184" s="411">
        <f t="shared" si="37"/>
        <v>3958</v>
      </c>
      <c r="Y184" s="261">
        <v>6</v>
      </c>
      <c r="Z184" s="261">
        <v>6</v>
      </c>
      <c r="AA184" s="407" t="s">
        <v>931</v>
      </c>
      <c r="AB184" s="258" t="s">
        <v>1451</v>
      </c>
      <c r="AC184" s="258"/>
      <c r="AD184" s="258">
        <v>3</v>
      </c>
      <c r="AE184" s="258">
        <v>0</v>
      </c>
      <c r="AF184" s="259"/>
      <c r="AG184" s="260"/>
      <c r="AH184" s="259"/>
      <c r="AI184" s="259"/>
      <c r="AJ184" s="260"/>
      <c r="AK184" s="259">
        <v>26</v>
      </c>
      <c r="AL184" s="259"/>
      <c r="AM184" s="259" t="s">
        <v>3253</v>
      </c>
      <c r="AN184" s="449"/>
      <c r="AO184" s="449"/>
      <c r="AP184" s="449"/>
      <c r="AQ184" s="392" t="str">
        <f>IFERROR(VLOOKUP(BG184,#REF!,1,0),"")</f>
        <v/>
      </c>
      <c r="AS184" s="259" t="s">
        <v>3253</v>
      </c>
      <c r="BD184" s="202" t="str">
        <f t="shared" si="29"/>
        <v>코나가솔린 터보 1.6 N모던 4WD A/T</v>
      </c>
      <c r="BE184" s="261" t="str">
        <f t="shared" si="35"/>
        <v>0021</v>
      </c>
      <c r="BF184" s="407" t="s">
        <v>931</v>
      </c>
      <c r="BG184" s="202" t="str">
        <f t="shared" si="30"/>
        <v>0021-0183</v>
      </c>
    </row>
    <row r="185" spans="1:59">
      <c r="A185" s="405">
        <v>3959</v>
      </c>
      <c r="B185" s="406">
        <v>3959</v>
      </c>
      <c r="C185" s="261" t="str">
        <f t="shared" si="31"/>
        <v>0005-0021</v>
      </c>
      <c r="D185" s="261" t="str">
        <f t="shared" si="32"/>
        <v>0005-0021-0010</v>
      </c>
      <c r="E185" s="407" t="s">
        <v>930</v>
      </c>
      <c r="F185" s="261" t="str">
        <f>TEXT(VLOOKUP(J185,'[4]1'!$B$2:$D$37,2,0),"0000")</f>
        <v>0005</v>
      </c>
      <c r="G185" s="261" t="str">
        <f t="shared" si="33"/>
        <v>0021</v>
      </c>
      <c r="H185" s="408">
        <f t="shared" si="34"/>
        <v>10</v>
      </c>
      <c r="I185" s="407" t="s">
        <v>930</v>
      </c>
      <c r="J185" s="258" t="s">
        <v>306</v>
      </c>
      <c r="K185" s="258" t="s">
        <v>2787</v>
      </c>
      <c r="L185" s="266" t="s">
        <v>2989</v>
      </c>
      <c r="M185" s="316">
        <v>29970000</v>
      </c>
      <c r="N185" s="266">
        <v>1598</v>
      </c>
      <c r="O185" s="258" t="s">
        <v>77</v>
      </c>
      <c r="P185" s="413" t="s">
        <v>73</v>
      </c>
      <c r="Q185" s="413" t="s">
        <v>72</v>
      </c>
      <c r="R185" s="266">
        <v>5</v>
      </c>
      <c r="S185" s="410">
        <v>8</v>
      </c>
      <c r="T185" s="261">
        <v>6</v>
      </c>
      <c r="U185" s="261">
        <v>6</v>
      </c>
      <c r="V185" s="258" t="s">
        <v>71</v>
      </c>
      <c r="W185" s="261" t="str">
        <f t="shared" si="36"/>
        <v>현대자동차코나가솔린 터보 1.6N 인스퍼레이션 4wd a/t29970000</v>
      </c>
      <c r="X185" s="411">
        <f t="shared" si="37"/>
        <v>3959</v>
      </c>
      <c r="Y185" s="261">
        <v>6</v>
      </c>
      <c r="Z185" s="261">
        <v>6</v>
      </c>
      <c r="AA185" s="407" t="s">
        <v>930</v>
      </c>
      <c r="AB185" s="258" t="s">
        <v>1451</v>
      </c>
      <c r="AC185" s="258"/>
      <c r="AD185" s="258">
        <v>3</v>
      </c>
      <c r="AE185" s="258">
        <v>0</v>
      </c>
      <c r="AF185" s="259"/>
      <c r="AG185" s="260"/>
      <c r="AH185" s="259"/>
      <c r="AI185" s="259"/>
      <c r="AJ185" s="260"/>
      <c r="AK185" s="259">
        <v>26</v>
      </c>
      <c r="AL185" s="259"/>
      <c r="AM185" s="259" t="s">
        <v>3253</v>
      </c>
      <c r="AN185" s="449"/>
      <c r="AO185" s="449"/>
      <c r="AP185" s="449"/>
      <c r="AQ185" s="392" t="str">
        <f>IFERROR(VLOOKUP(BG185,#REF!,1,0),"")</f>
        <v/>
      </c>
      <c r="AS185" s="259" t="s">
        <v>3253</v>
      </c>
      <c r="BD185" s="202" t="str">
        <f t="shared" si="29"/>
        <v>코나가솔린 터보 1.6N 인스퍼레이션 4wd a/t</v>
      </c>
      <c r="BE185" s="261" t="str">
        <f t="shared" si="35"/>
        <v>0021</v>
      </c>
      <c r="BF185" s="407" t="s">
        <v>930</v>
      </c>
      <c r="BG185" s="202" t="str">
        <f t="shared" si="30"/>
        <v>0021-0184</v>
      </c>
    </row>
    <row r="186" spans="1:59">
      <c r="A186" s="405">
        <v>3960</v>
      </c>
      <c r="B186" s="406">
        <v>3960</v>
      </c>
      <c r="C186" s="261" t="str">
        <f t="shared" si="31"/>
        <v>0005-0021</v>
      </c>
      <c r="D186" s="261" t="str">
        <f t="shared" si="32"/>
        <v>0005-0021-0011</v>
      </c>
      <c r="E186" s="407" t="s">
        <v>929</v>
      </c>
      <c r="F186" s="261" t="str">
        <f>TEXT(VLOOKUP(J186,'[4]1'!$B$2:$D$37,2,0),"0000")</f>
        <v>0005</v>
      </c>
      <c r="G186" s="261" t="str">
        <f t="shared" si="33"/>
        <v>0021</v>
      </c>
      <c r="H186" s="408">
        <f t="shared" si="34"/>
        <v>11</v>
      </c>
      <c r="I186" s="407" t="s">
        <v>929</v>
      </c>
      <c r="J186" s="258" t="s">
        <v>306</v>
      </c>
      <c r="K186" s="258" t="s">
        <v>2787</v>
      </c>
      <c r="L186" s="266" t="s">
        <v>2990</v>
      </c>
      <c r="M186" s="316">
        <v>21750000</v>
      </c>
      <c r="N186" s="266">
        <v>1598</v>
      </c>
      <c r="O186" s="258" t="s">
        <v>77</v>
      </c>
      <c r="P186" s="413" t="s">
        <v>73</v>
      </c>
      <c r="Q186" s="413" t="s">
        <v>72</v>
      </c>
      <c r="R186" s="266">
        <v>5</v>
      </c>
      <c r="S186" s="410">
        <v>8</v>
      </c>
      <c r="T186" s="261">
        <v>6</v>
      </c>
      <c r="U186" s="261">
        <v>6</v>
      </c>
      <c r="V186" s="258" t="s">
        <v>71</v>
      </c>
      <c r="W186" s="261" t="str">
        <f t="shared" si="36"/>
        <v>현대자동차코나가솔린 터보 2.0 모던 2wd a/t21750000</v>
      </c>
      <c r="X186" s="411">
        <f t="shared" si="37"/>
        <v>3960</v>
      </c>
      <c r="Y186" s="261">
        <v>6</v>
      </c>
      <c r="Z186" s="261">
        <v>6</v>
      </c>
      <c r="AA186" s="407" t="s">
        <v>929</v>
      </c>
      <c r="AB186" s="258" t="s">
        <v>1451</v>
      </c>
      <c r="AC186" s="258"/>
      <c r="AD186" s="258">
        <v>3</v>
      </c>
      <c r="AE186" s="258">
        <v>0</v>
      </c>
      <c r="AF186" s="259"/>
      <c r="AG186" s="260"/>
      <c r="AH186" s="259"/>
      <c r="AI186" s="259"/>
      <c r="AJ186" s="260"/>
      <c r="AK186" s="259">
        <v>26</v>
      </c>
      <c r="AL186" s="259"/>
      <c r="AM186" s="259" t="s">
        <v>3253</v>
      </c>
      <c r="AN186" s="449"/>
      <c r="AO186" s="449"/>
      <c r="AP186" s="449"/>
      <c r="AQ186" s="392" t="str">
        <f>IFERROR(VLOOKUP(BG186,#REF!,1,0),"")</f>
        <v/>
      </c>
      <c r="AS186" s="259" t="s">
        <v>3253</v>
      </c>
      <c r="BD186" s="202" t="str">
        <f t="shared" si="29"/>
        <v>코나가솔린 터보 2.0 모던 2wd a/t</v>
      </c>
      <c r="BE186" s="261" t="str">
        <f t="shared" si="35"/>
        <v>0021</v>
      </c>
      <c r="BF186" s="407" t="s">
        <v>929</v>
      </c>
      <c r="BG186" s="202" t="str">
        <f t="shared" si="30"/>
        <v>0021-0185</v>
      </c>
    </row>
    <row r="187" spans="1:59">
      <c r="A187" s="405">
        <v>3961</v>
      </c>
      <c r="B187" s="406">
        <v>3961</v>
      </c>
      <c r="C187" s="261" t="str">
        <f t="shared" si="31"/>
        <v>0005-0021</v>
      </c>
      <c r="D187" s="261" t="str">
        <f t="shared" si="32"/>
        <v>0005-0021-0012</v>
      </c>
      <c r="E187" s="407" t="s">
        <v>928</v>
      </c>
      <c r="F187" s="261" t="str">
        <f>TEXT(VLOOKUP(J187,'[4]1'!$B$2:$D$37,2,0),"0000")</f>
        <v>0005</v>
      </c>
      <c r="G187" s="261" t="str">
        <f t="shared" si="33"/>
        <v>0021</v>
      </c>
      <c r="H187" s="408">
        <f t="shared" si="34"/>
        <v>12</v>
      </c>
      <c r="I187" s="407" t="s">
        <v>928</v>
      </c>
      <c r="J187" s="258" t="s">
        <v>306</v>
      </c>
      <c r="K187" s="258" t="s">
        <v>2787</v>
      </c>
      <c r="L187" s="266" t="s">
        <v>2991</v>
      </c>
      <c r="M187" s="316">
        <v>19620000</v>
      </c>
      <c r="N187" s="266">
        <v>1598</v>
      </c>
      <c r="O187" s="258" t="s">
        <v>77</v>
      </c>
      <c r="P187" s="413" t="s">
        <v>73</v>
      </c>
      <c r="Q187" s="413" t="s">
        <v>72</v>
      </c>
      <c r="R187" s="266">
        <v>5</v>
      </c>
      <c r="S187" s="410">
        <v>8</v>
      </c>
      <c r="T187" s="261">
        <v>6</v>
      </c>
      <c r="U187" s="261">
        <v>6</v>
      </c>
      <c r="V187" s="258" t="s">
        <v>71</v>
      </c>
      <c r="W187" s="261" t="str">
        <f t="shared" si="36"/>
        <v>현대자동차코나가솔린 터보 2.0 스마트 2wd a/t19620000</v>
      </c>
      <c r="X187" s="411">
        <f t="shared" si="37"/>
        <v>3961</v>
      </c>
      <c r="Y187" s="261">
        <v>6</v>
      </c>
      <c r="Z187" s="261">
        <v>6</v>
      </c>
      <c r="AA187" s="407" t="s">
        <v>928</v>
      </c>
      <c r="AB187" s="258" t="s">
        <v>1451</v>
      </c>
      <c r="AC187" s="258"/>
      <c r="AD187" s="258">
        <v>3</v>
      </c>
      <c r="AE187" s="258">
        <v>0</v>
      </c>
      <c r="AF187" s="259"/>
      <c r="AG187" s="260"/>
      <c r="AH187" s="259"/>
      <c r="AI187" s="259"/>
      <c r="AJ187" s="260"/>
      <c r="AK187" s="259">
        <v>26</v>
      </c>
      <c r="AL187" s="259"/>
      <c r="AM187" s="259" t="s">
        <v>3253</v>
      </c>
      <c r="AN187" s="449"/>
      <c r="AO187" s="449"/>
      <c r="AP187" s="449"/>
      <c r="AQ187" s="392" t="str">
        <f>IFERROR(VLOOKUP(BG187,#REF!,1,0),"")</f>
        <v/>
      </c>
      <c r="AS187" s="259" t="s">
        <v>3253</v>
      </c>
      <c r="BD187" s="202" t="str">
        <f t="shared" si="29"/>
        <v>코나가솔린 터보 2.0 스마트 2wd a/t</v>
      </c>
      <c r="BE187" s="261" t="str">
        <f t="shared" si="35"/>
        <v>0021</v>
      </c>
      <c r="BF187" s="407" t="s">
        <v>928</v>
      </c>
      <c r="BG187" s="202" t="str">
        <f t="shared" si="30"/>
        <v>0021-0186</v>
      </c>
    </row>
    <row r="188" spans="1:59">
      <c r="A188" s="405">
        <v>3962</v>
      </c>
      <c r="B188" s="406">
        <v>3962</v>
      </c>
      <c r="C188" s="261" t="str">
        <f t="shared" si="31"/>
        <v>0005-0021</v>
      </c>
      <c r="D188" s="261" t="str">
        <f t="shared" si="32"/>
        <v>0005-0021-0013</v>
      </c>
      <c r="E188" s="407" t="s">
        <v>927</v>
      </c>
      <c r="F188" s="261" t="str">
        <f>TEXT(VLOOKUP(J188,'[4]1'!$B$2:$D$37,2,0),"0000")</f>
        <v>0005</v>
      </c>
      <c r="G188" s="261" t="str">
        <f t="shared" si="33"/>
        <v>0021</v>
      </c>
      <c r="H188" s="408">
        <f t="shared" si="34"/>
        <v>13</v>
      </c>
      <c r="I188" s="407" t="s">
        <v>927</v>
      </c>
      <c r="J188" s="258" t="s">
        <v>306</v>
      </c>
      <c r="K188" s="258" t="s">
        <v>2787</v>
      </c>
      <c r="L188" s="266" t="s">
        <v>2992</v>
      </c>
      <c r="M188" s="316">
        <v>26480000</v>
      </c>
      <c r="N188" s="266">
        <v>1598</v>
      </c>
      <c r="O188" s="258" t="s">
        <v>77</v>
      </c>
      <c r="P188" s="413" t="s">
        <v>73</v>
      </c>
      <c r="Q188" s="413" t="s">
        <v>72</v>
      </c>
      <c r="R188" s="266">
        <v>5</v>
      </c>
      <c r="S188" s="410">
        <v>8</v>
      </c>
      <c r="T188" s="261">
        <v>6</v>
      </c>
      <c r="U188" s="261">
        <v>6</v>
      </c>
      <c r="V188" s="258" t="s">
        <v>71</v>
      </c>
      <c r="W188" s="261" t="str">
        <f t="shared" si="36"/>
        <v>현대자동차코나가솔린 터보 2.0 인스퍼레이션 2wd a/t26480000</v>
      </c>
      <c r="X188" s="411">
        <f t="shared" si="37"/>
        <v>3962</v>
      </c>
      <c r="Y188" s="261">
        <v>6</v>
      </c>
      <c r="Z188" s="261">
        <v>6</v>
      </c>
      <c r="AA188" s="407" t="s">
        <v>927</v>
      </c>
      <c r="AB188" s="258" t="s">
        <v>1451</v>
      </c>
      <c r="AC188" s="258"/>
      <c r="AD188" s="258">
        <v>3</v>
      </c>
      <c r="AE188" s="258">
        <v>0</v>
      </c>
      <c r="AF188" s="259"/>
      <c r="AG188" s="260"/>
      <c r="AH188" s="259"/>
      <c r="AI188" s="259"/>
      <c r="AJ188" s="260"/>
      <c r="AK188" s="259">
        <v>26</v>
      </c>
      <c r="AL188" s="259"/>
      <c r="AM188" s="259" t="s">
        <v>3253</v>
      </c>
      <c r="AN188" s="449"/>
      <c r="AO188" s="449"/>
      <c r="AP188" s="449"/>
      <c r="AQ188" s="392" t="str">
        <f>IFERROR(VLOOKUP(BG188,#REF!,1,0),"")</f>
        <v/>
      </c>
      <c r="AS188" s="259" t="s">
        <v>3253</v>
      </c>
      <c r="BD188" s="202" t="str">
        <f t="shared" si="29"/>
        <v>코나가솔린 터보 2.0 인스퍼레이션 2wd a/t</v>
      </c>
      <c r="BE188" s="261" t="str">
        <f t="shared" si="35"/>
        <v>0021</v>
      </c>
      <c r="BF188" s="407" t="s">
        <v>927</v>
      </c>
      <c r="BG188" s="202" t="str">
        <f t="shared" si="30"/>
        <v>0021-0187</v>
      </c>
    </row>
    <row r="189" spans="1:59">
      <c r="A189" s="405">
        <v>3963</v>
      </c>
      <c r="B189" s="406">
        <v>3963</v>
      </c>
      <c r="C189" s="261" t="str">
        <f t="shared" si="31"/>
        <v>0005-0021</v>
      </c>
      <c r="D189" s="261" t="str">
        <f t="shared" si="32"/>
        <v>0005-0021-0014</v>
      </c>
      <c r="E189" s="407" t="s">
        <v>926</v>
      </c>
      <c r="F189" s="261" t="str">
        <f>TEXT(VLOOKUP(J189,'[4]1'!$B$2:$D$37,2,0),"0000")</f>
        <v>0005</v>
      </c>
      <c r="G189" s="261" t="str">
        <f t="shared" si="33"/>
        <v>0021</v>
      </c>
      <c r="H189" s="408">
        <f t="shared" si="34"/>
        <v>14</v>
      </c>
      <c r="I189" s="407" t="s">
        <v>926</v>
      </c>
      <c r="J189" s="258" t="s">
        <v>306</v>
      </c>
      <c r="K189" s="258" t="s">
        <v>2787</v>
      </c>
      <c r="L189" s="266" t="s">
        <v>2993</v>
      </c>
      <c r="M189" s="316">
        <v>21440000</v>
      </c>
      <c r="N189" s="266">
        <v>1598</v>
      </c>
      <c r="O189" s="258" t="s">
        <v>77</v>
      </c>
      <c r="P189" s="413" t="s">
        <v>73</v>
      </c>
      <c r="Q189" s="413" t="s">
        <v>72</v>
      </c>
      <c r="R189" s="266">
        <v>5</v>
      </c>
      <c r="S189" s="410">
        <v>8</v>
      </c>
      <c r="T189" s="261">
        <v>6</v>
      </c>
      <c r="U189" s="261">
        <v>6</v>
      </c>
      <c r="V189" s="258" t="s">
        <v>71</v>
      </c>
      <c r="W189" s="261" t="str">
        <f t="shared" si="36"/>
        <v>현대자동차코나가솔린 터보 2.0 스마트 4wd A/T21440000</v>
      </c>
      <c r="X189" s="411">
        <f t="shared" si="37"/>
        <v>3963</v>
      </c>
      <c r="Y189" s="261">
        <v>6</v>
      </c>
      <c r="Z189" s="261">
        <v>6</v>
      </c>
      <c r="AA189" s="407" t="s">
        <v>926</v>
      </c>
      <c r="AB189" s="258" t="s">
        <v>1451</v>
      </c>
      <c r="AC189" s="258"/>
      <c r="AD189" s="258">
        <v>3</v>
      </c>
      <c r="AE189" s="258">
        <v>0</v>
      </c>
      <c r="AF189" s="259"/>
      <c r="AG189" s="260"/>
      <c r="AH189" s="259"/>
      <c r="AI189" s="259"/>
      <c r="AJ189" s="260"/>
      <c r="AK189" s="259">
        <v>26</v>
      </c>
      <c r="AL189" s="259"/>
      <c r="AM189" s="259" t="s">
        <v>3253</v>
      </c>
      <c r="AN189" s="449"/>
      <c r="AO189" s="449"/>
      <c r="AP189" s="449"/>
      <c r="AQ189" s="392" t="str">
        <f>IFERROR(VLOOKUP(BG189,#REF!,1,0),"")</f>
        <v/>
      </c>
      <c r="AS189" s="259" t="s">
        <v>3253</v>
      </c>
      <c r="BD189" s="202" t="str">
        <f t="shared" si="29"/>
        <v>코나가솔린 터보 2.0 스마트 4wd A/T</v>
      </c>
      <c r="BE189" s="261" t="str">
        <f t="shared" si="35"/>
        <v>0021</v>
      </c>
      <c r="BF189" s="407" t="s">
        <v>926</v>
      </c>
      <c r="BG189" s="202" t="str">
        <f t="shared" si="30"/>
        <v>0021-0188</v>
      </c>
    </row>
    <row r="190" spans="1:59">
      <c r="A190" s="405">
        <v>3964</v>
      </c>
      <c r="B190" s="406">
        <v>3964</v>
      </c>
      <c r="C190" s="261" t="str">
        <f t="shared" si="31"/>
        <v>0005-0021</v>
      </c>
      <c r="D190" s="261" t="str">
        <f t="shared" si="32"/>
        <v>0005-0021-0015</v>
      </c>
      <c r="E190" s="407" t="s">
        <v>925</v>
      </c>
      <c r="F190" s="261" t="str">
        <f>TEXT(VLOOKUP(J190,'[4]1'!$B$2:$D$37,2,0),"0000")</f>
        <v>0005</v>
      </c>
      <c r="G190" s="261" t="str">
        <f t="shared" si="33"/>
        <v>0021</v>
      </c>
      <c r="H190" s="408">
        <f t="shared" si="34"/>
        <v>15</v>
      </c>
      <c r="I190" s="407" t="s">
        <v>925</v>
      </c>
      <c r="J190" s="258" t="s">
        <v>306</v>
      </c>
      <c r="K190" s="258" t="s">
        <v>2787</v>
      </c>
      <c r="L190" s="266" t="s">
        <v>2994</v>
      </c>
      <c r="M190" s="316">
        <v>23570000</v>
      </c>
      <c r="N190" s="266">
        <v>1598</v>
      </c>
      <c r="O190" s="258" t="s">
        <v>77</v>
      </c>
      <c r="P190" s="413" t="s">
        <v>73</v>
      </c>
      <c r="Q190" s="413" t="s">
        <v>72</v>
      </c>
      <c r="R190" s="266">
        <v>5</v>
      </c>
      <c r="S190" s="410">
        <v>8</v>
      </c>
      <c r="T190" s="261">
        <v>6</v>
      </c>
      <c r="U190" s="261">
        <v>6</v>
      </c>
      <c r="V190" s="258" t="s">
        <v>71</v>
      </c>
      <c r="W190" s="261" t="str">
        <f t="shared" si="36"/>
        <v>현대자동차코나가솔린 터보 2.0 모던 4WD A/T23570000</v>
      </c>
      <c r="X190" s="411">
        <f t="shared" si="37"/>
        <v>3964</v>
      </c>
      <c r="Y190" s="261">
        <v>6</v>
      </c>
      <c r="Z190" s="261">
        <v>6</v>
      </c>
      <c r="AA190" s="407" t="s">
        <v>925</v>
      </c>
      <c r="AB190" s="258" t="s">
        <v>1451</v>
      </c>
      <c r="AC190" s="258"/>
      <c r="AD190" s="258">
        <v>3</v>
      </c>
      <c r="AE190" s="258">
        <v>0</v>
      </c>
      <c r="AF190" s="259"/>
      <c r="AG190" s="260"/>
      <c r="AH190" s="259"/>
      <c r="AI190" s="259"/>
      <c r="AJ190" s="260"/>
      <c r="AK190" s="259">
        <v>26</v>
      </c>
      <c r="AL190" s="259"/>
      <c r="AM190" s="259" t="s">
        <v>3253</v>
      </c>
      <c r="AN190" s="449"/>
      <c r="AO190" s="449"/>
      <c r="AP190" s="449"/>
      <c r="AQ190" s="392" t="str">
        <f>IFERROR(VLOOKUP(BG190,#REF!,1,0),"")</f>
        <v/>
      </c>
      <c r="AS190" s="259" t="s">
        <v>3253</v>
      </c>
      <c r="BD190" s="202" t="str">
        <f t="shared" si="29"/>
        <v>코나가솔린 터보 2.0 모던 4WD A/T</v>
      </c>
      <c r="BE190" s="261" t="str">
        <f t="shared" si="35"/>
        <v>0021</v>
      </c>
      <c r="BF190" s="407" t="s">
        <v>925</v>
      </c>
      <c r="BG190" s="202" t="str">
        <f t="shared" si="30"/>
        <v>0021-0189</v>
      </c>
    </row>
    <row r="191" spans="1:59">
      <c r="A191" s="405">
        <v>3965</v>
      </c>
      <c r="B191" s="406">
        <v>3965</v>
      </c>
      <c r="C191" s="261" t="str">
        <f t="shared" si="31"/>
        <v>0005-0021</v>
      </c>
      <c r="D191" s="261" t="str">
        <f t="shared" si="32"/>
        <v>0005-0021-0016</v>
      </c>
      <c r="E191" s="407" t="s">
        <v>924</v>
      </c>
      <c r="F191" s="261" t="str">
        <f>TEXT(VLOOKUP(J191,'[4]1'!$B$2:$D$37,2,0),"0000")</f>
        <v>0005</v>
      </c>
      <c r="G191" s="261" t="str">
        <f t="shared" si="33"/>
        <v>0021</v>
      </c>
      <c r="H191" s="408">
        <f t="shared" si="34"/>
        <v>16</v>
      </c>
      <c r="I191" s="407" t="s">
        <v>924</v>
      </c>
      <c r="J191" s="258" t="s">
        <v>306</v>
      </c>
      <c r="K191" s="258" t="s">
        <v>2787</v>
      </c>
      <c r="L191" s="266" t="s">
        <v>2995</v>
      </c>
      <c r="M191" s="316">
        <v>28300000</v>
      </c>
      <c r="N191" s="266">
        <v>1598</v>
      </c>
      <c r="O191" s="258" t="s">
        <v>77</v>
      </c>
      <c r="P191" s="413" t="s">
        <v>73</v>
      </c>
      <c r="Q191" s="413" t="s">
        <v>72</v>
      </c>
      <c r="R191" s="266">
        <v>5</v>
      </c>
      <c r="S191" s="410">
        <v>8</v>
      </c>
      <c r="T191" s="261">
        <v>6</v>
      </c>
      <c r="U191" s="261">
        <v>6</v>
      </c>
      <c r="V191" s="258" t="s">
        <v>71</v>
      </c>
      <c r="W191" s="261" t="str">
        <f t="shared" si="36"/>
        <v>현대자동차코나가솔린 터보 2.0 인스퍼레이션 4wd a/t28300000</v>
      </c>
      <c r="X191" s="411">
        <f t="shared" si="37"/>
        <v>3965</v>
      </c>
      <c r="Y191" s="261">
        <v>6</v>
      </c>
      <c r="Z191" s="261">
        <v>6</v>
      </c>
      <c r="AA191" s="407" t="s">
        <v>924</v>
      </c>
      <c r="AB191" s="258" t="s">
        <v>1451</v>
      </c>
      <c r="AC191" s="258"/>
      <c r="AD191" s="258">
        <v>3</v>
      </c>
      <c r="AE191" s="258">
        <v>0</v>
      </c>
      <c r="AF191" s="259"/>
      <c r="AG191" s="260"/>
      <c r="AH191" s="259"/>
      <c r="AI191" s="259"/>
      <c r="AJ191" s="260"/>
      <c r="AK191" s="259">
        <v>26</v>
      </c>
      <c r="AL191" s="259"/>
      <c r="AM191" s="259" t="s">
        <v>3253</v>
      </c>
      <c r="AN191" s="449"/>
      <c r="AO191" s="449"/>
      <c r="AP191" s="449"/>
      <c r="AQ191" s="392" t="str">
        <f>IFERROR(VLOOKUP(BG191,#REF!,1,0),"")</f>
        <v/>
      </c>
      <c r="AS191" s="259" t="s">
        <v>3253</v>
      </c>
      <c r="BD191" s="202" t="str">
        <f t="shared" si="29"/>
        <v>코나가솔린 터보 2.0 인스퍼레이션 4wd a/t</v>
      </c>
      <c r="BE191" s="261" t="str">
        <f t="shared" si="35"/>
        <v>0021</v>
      </c>
      <c r="BF191" s="407" t="s">
        <v>924</v>
      </c>
      <c r="BG191" s="202" t="str">
        <f t="shared" si="30"/>
        <v>0021-0190</v>
      </c>
    </row>
    <row r="192" spans="1:59">
      <c r="A192" s="405">
        <v>3966</v>
      </c>
      <c r="B192" s="406">
        <v>3966</v>
      </c>
      <c r="C192" s="261" t="str">
        <f t="shared" si="31"/>
        <v>0005-0021</v>
      </c>
      <c r="D192" s="261" t="str">
        <f t="shared" si="32"/>
        <v>0005-0021-0017</v>
      </c>
      <c r="E192" s="407" t="s">
        <v>923</v>
      </c>
      <c r="F192" s="261" t="str">
        <f>TEXT(VLOOKUP(J192,'[4]1'!$B$2:$D$37,2,0),"0000")</f>
        <v>0005</v>
      </c>
      <c r="G192" s="261" t="str">
        <f t="shared" si="33"/>
        <v>0021</v>
      </c>
      <c r="H192" s="408">
        <f t="shared" si="34"/>
        <v>17</v>
      </c>
      <c r="I192" s="407" t="s">
        <v>923</v>
      </c>
      <c r="J192" s="258" t="s">
        <v>306</v>
      </c>
      <c r="K192" s="258" t="s">
        <v>2787</v>
      </c>
      <c r="L192" s="258" t="s">
        <v>2599</v>
      </c>
      <c r="M192" s="409">
        <v>19140000</v>
      </c>
      <c r="N192" s="258">
        <v>1591</v>
      </c>
      <c r="O192" s="258" t="s">
        <v>77</v>
      </c>
      <c r="P192" s="258" t="s">
        <v>73</v>
      </c>
      <c r="Q192" s="258" t="s">
        <v>72</v>
      </c>
      <c r="R192" s="258">
        <v>5</v>
      </c>
      <c r="S192" s="410">
        <v>8</v>
      </c>
      <c r="T192" s="261">
        <v>6</v>
      </c>
      <c r="U192" s="261">
        <v>6</v>
      </c>
      <c r="V192" s="258" t="s">
        <v>1989</v>
      </c>
      <c r="W192" s="261" t="str">
        <f t="shared" si="36"/>
        <v>현대자동차코나Smart 2WD19140000</v>
      </c>
      <c r="X192" s="411">
        <f t="shared" si="37"/>
        <v>3966</v>
      </c>
      <c r="Y192" s="261">
        <v>6</v>
      </c>
      <c r="Z192" s="261">
        <v>6</v>
      </c>
      <c r="AA192" s="407" t="s">
        <v>923</v>
      </c>
      <c r="AB192" s="258" t="s">
        <v>16782</v>
      </c>
      <c r="AC192" s="258"/>
      <c r="AD192" s="258" t="s">
        <v>2151</v>
      </c>
      <c r="AE192" s="258" t="s">
        <v>2149</v>
      </c>
      <c r="AF192" s="259"/>
      <c r="AG192" s="260"/>
      <c r="AH192" s="259"/>
      <c r="AI192" s="259"/>
      <c r="AJ192" s="260"/>
      <c r="AK192" s="259">
        <v>26</v>
      </c>
      <c r="AL192" s="259"/>
      <c r="AM192" s="259" t="s">
        <v>3253</v>
      </c>
      <c r="AN192" s="449"/>
      <c r="AO192" s="449"/>
      <c r="AP192" s="449"/>
      <c r="AQ192" s="392" t="str">
        <f>IFERROR(VLOOKUP(BG192,#REF!,1,0),"")</f>
        <v/>
      </c>
      <c r="AS192" s="259" t="s">
        <v>3253</v>
      </c>
      <c r="BD192" s="202" t="str">
        <f t="shared" si="29"/>
        <v>코나Smart 2WD</v>
      </c>
      <c r="BE192" s="261" t="str">
        <f t="shared" si="35"/>
        <v>0021</v>
      </c>
      <c r="BF192" s="407" t="s">
        <v>923</v>
      </c>
      <c r="BG192" s="202" t="str">
        <f t="shared" si="30"/>
        <v>0021-0191</v>
      </c>
    </row>
    <row r="193" spans="1:59">
      <c r="A193" s="405">
        <v>3967</v>
      </c>
      <c r="B193" s="406">
        <v>3967</v>
      </c>
      <c r="C193" s="261" t="str">
        <f t="shared" si="31"/>
        <v>0005-0021</v>
      </c>
      <c r="D193" s="261" t="str">
        <f t="shared" si="32"/>
        <v>0005-0021-0018</v>
      </c>
      <c r="E193" s="407" t="s">
        <v>922</v>
      </c>
      <c r="F193" s="261" t="str">
        <f>TEXT(VLOOKUP(J193,'[4]1'!$B$2:$D$37,2,0),"0000")</f>
        <v>0005</v>
      </c>
      <c r="G193" s="261" t="str">
        <f t="shared" si="33"/>
        <v>0021</v>
      </c>
      <c r="H193" s="408">
        <f t="shared" si="34"/>
        <v>18</v>
      </c>
      <c r="I193" s="407" t="s">
        <v>922</v>
      </c>
      <c r="J193" s="258" t="s">
        <v>306</v>
      </c>
      <c r="K193" s="258" t="s">
        <v>2787</v>
      </c>
      <c r="L193" s="258" t="s">
        <v>2600</v>
      </c>
      <c r="M193" s="409">
        <v>21020000</v>
      </c>
      <c r="N193" s="258">
        <v>1591</v>
      </c>
      <c r="O193" s="258" t="s">
        <v>77</v>
      </c>
      <c r="P193" s="258" t="s">
        <v>73</v>
      </c>
      <c r="Q193" s="258" t="s">
        <v>72</v>
      </c>
      <c r="R193" s="258">
        <v>4</v>
      </c>
      <c r="S193" s="410">
        <v>8</v>
      </c>
      <c r="T193" s="261">
        <v>6</v>
      </c>
      <c r="U193" s="261">
        <v>6</v>
      </c>
      <c r="V193" s="258" t="s">
        <v>71</v>
      </c>
      <c r="W193" s="261" t="str">
        <f t="shared" si="36"/>
        <v>현대자동차코나1.6 터보 모던 초이스21020000</v>
      </c>
      <c r="X193" s="411">
        <f t="shared" si="37"/>
        <v>3967</v>
      </c>
      <c r="Y193" s="261">
        <v>6</v>
      </c>
      <c r="Z193" s="261">
        <v>6</v>
      </c>
      <c r="AA193" s="407" t="s">
        <v>922</v>
      </c>
      <c r="AB193" s="258" t="s">
        <v>73</v>
      </c>
      <c r="AC193" s="258"/>
      <c r="AD193" s="258" t="s">
        <v>2151</v>
      </c>
      <c r="AE193" s="258" t="s">
        <v>2149</v>
      </c>
      <c r="AF193" s="259"/>
      <c r="AG193" s="260"/>
      <c r="AH193" s="259"/>
      <c r="AI193" s="259"/>
      <c r="AJ193" s="260"/>
      <c r="AK193" s="259">
        <v>26</v>
      </c>
      <c r="AL193" s="259"/>
      <c r="AM193" s="259" t="s">
        <v>3253</v>
      </c>
      <c r="AN193" s="449"/>
      <c r="AO193" s="449"/>
      <c r="AP193" s="449"/>
      <c r="AQ193" s="392" t="str">
        <f>IFERROR(VLOOKUP(BG193,#REF!,1,0),"")</f>
        <v/>
      </c>
      <c r="AS193" s="259" t="s">
        <v>3253</v>
      </c>
      <c r="BD193" s="202" t="str">
        <f t="shared" si="29"/>
        <v>코나1.6 터보 모던 초이스</v>
      </c>
      <c r="BE193" s="261" t="str">
        <f t="shared" si="35"/>
        <v>0021</v>
      </c>
      <c r="BF193" s="407" t="s">
        <v>922</v>
      </c>
      <c r="BG193" s="202" t="str">
        <f t="shared" si="30"/>
        <v>0021-0192</v>
      </c>
    </row>
    <row r="194" spans="1:59">
      <c r="A194" s="405">
        <v>3968</v>
      </c>
      <c r="B194" s="406">
        <v>3968</v>
      </c>
      <c r="C194" s="261" t="str">
        <f t="shared" si="31"/>
        <v>0005-0021</v>
      </c>
      <c r="D194" s="261" t="str">
        <f t="shared" si="32"/>
        <v>0005-0021-0019</v>
      </c>
      <c r="E194" s="407" t="s">
        <v>921</v>
      </c>
      <c r="F194" s="261" t="str">
        <f>TEXT(VLOOKUP(J194,'[4]1'!$B$2:$D$37,2,0),"0000")</f>
        <v>0005</v>
      </c>
      <c r="G194" s="261" t="str">
        <f t="shared" si="33"/>
        <v>0021</v>
      </c>
      <c r="H194" s="408">
        <f t="shared" si="34"/>
        <v>19</v>
      </c>
      <c r="I194" s="407" t="s">
        <v>921</v>
      </c>
      <c r="J194" s="258" t="s">
        <v>306</v>
      </c>
      <c r="K194" s="258" t="s">
        <v>2787</v>
      </c>
      <c r="L194" s="258" t="s">
        <v>2601</v>
      </c>
      <c r="M194" s="409">
        <v>24330000</v>
      </c>
      <c r="N194" s="258">
        <v>1591</v>
      </c>
      <c r="O194" s="258" t="s">
        <v>77</v>
      </c>
      <c r="P194" s="258" t="s">
        <v>73</v>
      </c>
      <c r="Q194" s="258" t="s">
        <v>72</v>
      </c>
      <c r="R194" s="258">
        <v>9</v>
      </c>
      <c r="S194" s="410">
        <v>8</v>
      </c>
      <c r="T194" s="261">
        <v>6</v>
      </c>
      <c r="U194" s="261">
        <v>6</v>
      </c>
      <c r="V194" s="258" t="s">
        <v>71</v>
      </c>
      <c r="W194" s="261" t="str">
        <f t="shared" si="36"/>
        <v>현대자동차코나Premium 4WD24330000</v>
      </c>
      <c r="X194" s="411">
        <f t="shared" si="37"/>
        <v>3968</v>
      </c>
      <c r="Y194" s="261">
        <v>6</v>
      </c>
      <c r="Z194" s="261">
        <v>6</v>
      </c>
      <c r="AA194" s="407" t="s">
        <v>921</v>
      </c>
      <c r="AB194" s="258" t="s">
        <v>2911</v>
      </c>
      <c r="AC194" s="258"/>
      <c r="AD194" s="258" t="s">
        <v>2151</v>
      </c>
      <c r="AE194" s="258" t="s">
        <v>2149</v>
      </c>
      <c r="AF194" s="259"/>
      <c r="AG194" s="260"/>
      <c r="AH194" s="259"/>
      <c r="AI194" s="259"/>
      <c r="AJ194" s="260"/>
      <c r="AK194" s="259">
        <v>26</v>
      </c>
      <c r="AL194" s="259"/>
      <c r="AM194" s="259" t="s">
        <v>3253</v>
      </c>
      <c r="AN194" s="449"/>
      <c r="AO194" s="449"/>
      <c r="AP194" s="449"/>
      <c r="AQ194" s="392" t="str">
        <f>IFERROR(VLOOKUP(BG194,#REF!,1,0),"")</f>
        <v/>
      </c>
      <c r="AS194" s="259" t="s">
        <v>3253</v>
      </c>
      <c r="BD194" s="202" t="str">
        <f t="shared" si="29"/>
        <v>코나Premium 4WD</v>
      </c>
      <c r="BE194" s="261" t="str">
        <f t="shared" si="35"/>
        <v>0021</v>
      </c>
      <c r="BF194" s="407" t="s">
        <v>921</v>
      </c>
      <c r="BG194" s="202" t="str">
        <f t="shared" si="30"/>
        <v>0021-0193</v>
      </c>
    </row>
    <row r="195" spans="1:59">
      <c r="A195" s="405">
        <v>3969</v>
      </c>
      <c r="B195" s="406">
        <v>3969</v>
      </c>
      <c r="C195" s="261" t="str">
        <f t="shared" si="31"/>
        <v>0005-0021</v>
      </c>
      <c r="D195" s="261" t="str">
        <f t="shared" si="32"/>
        <v>0005-0021-0020</v>
      </c>
      <c r="E195" s="407" t="s">
        <v>920</v>
      </c>
      <c r="F195" s="261" t="str">
        <f>TEXT(VLOOKUP(J195,'[4]1'!$B$2:$D$37,2,0),"0000")</f>
        <v>0005</v>
      </c>
      <c r="G195" s="261" t="str">
        <f t="shared" si="33"/>
        <v>0021</v>
      </c>
      <c r="H195" s="408">
        <f t="shared" si="34"/>
        <v>20</v>
      </c>
      <c r="I195" s="407" t="s">
        <v>920</v>
      </c>
      <c r="J195" s="258" t="s">
        <v>306</v>
      </c>
      <c r="K195" s="258" t="s">
        <v>2787</v>
      </c>
      <c r="L195" s="258" t="s">
        <v>2602</v>
      </c>
      <c r="M195" s="409">
        <v>22460000</v>
      </c>
      <c r="N195" s="258">
        <v>1591</v>
      </c>
      <c r="O195" s="258" t="s">
        <v>77</v>
      </c>
      <c r="P195" s="258" t="s">
        <v>73</v>
      </c>
      <c r="Q195" s="258" t="s">
        <v>72</v>
      </c>
      <c r="R195" s="258">
        <v>5</v>
      </c>
      <c r="S195" s="410">
        <v>8</v>
      </c>
      <c r="T195" s="261">
        <v>6</v>
      </c>
      <c r="U195" s="261">
        <v>6</v>
      </c>
      <c r="V195" s="258" t="s">
        <v>16778</v>
      </c>
      <c r="W195" s="261" t="str">
        <f t="shared" si="36"/>
        <v>현대자동차코나Premium 2WD22460000</v>
      </c>
      <c r="X195" s="411">
        <f t="shared" si="37"/>
        <v>3969</v>
      </c>
      <c r="Y195" s="261">
        <v>6</v>
      </c>
      <c r="Z195" s="261">
        <v>6</v>
      </c>
      <c r="AA195" s="407" t="s">
        <v>920</v>
      </c>
      <c r="AB195" s="258" t="s">
        <v>16782</v>
      </c>
      <c r="AC195" s="258"/>
      <c r="AD195" s="258" t="s">
        <v>2151</v>
      </c>
      <c r="AE195" s="258" t="s">
        <v>2149</v>
      </c>
      <c r="AF195" s="259"/>
      <c r="AG195" s="260"/>
      <c r="AH195" s="259"/>
      <c r="AI195" s="259"/>
      <c r="AJ195" s="260"/>
      <c r="AK195" s="259">
        <v>26</v>
      </c>
      <c r="AL195" s="259"/>
      <c r="AM195" s="259" t="s">
        <v>3253</v>
      </c>
      <c r="AN195" s="449"/>
      <c r="AO195" s="449"/>
      <c r="AP195" s="449"/>
      <c r="AQ195" s="392" t="str">
        <f>IFERROR(VLOOKUP(BG195,#REF!,1,0),"")</f>
        <v/>
      </c>
      <c r="AS195" s="259" t="s">
        <v>3253</v>
      </c>
      <c r="BD195" s="202" t="str">
        <f t="shared" si="29"/>
        <v>코나Premium 2WD</v>
      </c>
      <c r="BE195" s="261" t="str">
        <f t="shared" si="35"/>
        <v>0021</v>
      </c>
      <c r="BF195" s="407" t="s">
        <v>920</v>
      </c>
      <c r="BG195" s="202" t="str">
        <f t="shared" si="30"/>
        <v>0021-0194</v>
      </c>
    </row>
    <row r="196" spans="1:59">
      <c r="A196" s="405">
        <v>3970</v>
      </c>
      <c r="B196" s="406">
        <v>3970</v>
      </c>
      <c r="C196" s="261" t="str">
        <f t="shared" si="31"/>
        <v>0005-0021</v>
      </c>
      <c r="D196" s="261" t="str">
        <f t="shared" si="32"/>
        <v>0005-0021-0021</v>
      </c>
      <c r="E196" s="407" t="s">
        <v>919</v>
      </c>
      <c r="F196" s="261" t="str">
        <f>TEXT(VLOOKUP(J196,'[4]1'!$B$2:$D$37,2,0),"0000")</f>
        <v>0005</v>
      </c>
      <c r="G196" s="261" t="str">
        <f t="shared" si="33"/>
        <v>0021</v>
      </c>
      <c r="H196" s="408">
        <f t="shared" si="34"/>
        <v>21</v>
      </c>
      <c r="I196" s="407" t="s">
        <v>919</v>
      </c>
      <c r="J196" s="258" t="s">
        <v>306</v>
      </c>
      <c r="K196" s="258" t="s">
        <v>2787</v>
      </c>
      <c r="L196" s="258" t="s">
        <v>2605</v>
      </c>
      <c r="M196" s="409">
        <v>23732850</v>
      </c>
      <c r="N196" s="258">
        <v>1580</v>
      </c>
      <c r="O196" s="258" t="s">
        <v>74</v>
      </c>
      <c r="P196" s="258" t="s">
        <v>73</v>
      </c>
      <c r="Q196" s="258" t="s">
        <v>72</v>
      </c>
      <c r="R196" s="258">
        <v>5</v>
      </c>
      <c r="S196" s="410">
        <v>6</v>
      </c>
      <c r="T196" s="261">
        <v>6</v>
      </c>
      <c r="U196" s="261">
        <v>6</v>
      </c>
      <c r="V196" s="258" t="s">
        <v>1934</v>
      </c>
      <c r="W196" s="261" t="str">
        <f t="shared" si="36"/>
        <v>현대자동차코나하이브리드 스마트 스페셜23732850</v>
      </c>
      <c r="X196" s="411">
        <f t="shared" si="37"/>
        <v>3970</v>
      </c>
      <c r="Y196" s="261">
        <v>6</v>
      </c>
      <c r="Z196" s="261">
        <v>6</v>
      </c>
      <c r="AA196" s="407" t="s">
        <v>919</v>
      </c>
      <c r="AB196" s="258" t="s">
        <v>16782</v>
      </c>
      <c r="AC196" s="258"/>
      <c r="AD196" s="258" t="s">
        <v>2152</v>
      </c>
      <c r="AE196" s="258" t="s">
        <v>2149</v>
      </c>
      <c r="AF196" s="259"/>
      <c r="AG196" s="260"/>
      <c r="AH196" s="259"/>
      <c r="AI196" s="259"/>
      <c r="AJ196" s="260"/>
      <c r="AK196" s="259">
        <v>26</v>
      </c>
      <c r="AL196" s="259"/>
      <c r="AM196" s="259" t="s">
        <v>156</v>
      </c>
      <c r="AN196" s="449"/>
      <c r="AO196" s="449"/>
      <c r="AP196" s="449"/>
      <c r="AQ196" s="392" t="str">
        <f>IFERROR(VLOOKUP(BG196,#REF!,1,0),"")</f>
        <v/>
      </c>
      <c r="AS196" s="259" t="s">
        <v>156</v>
      </c>
      <c r="BD196" s="202" t="str">
        <f t="shared" si="29"/>
        <v>코나하이브리드 스마트 스페셜</v>
      </c>
      <c r="BE196" s="261" t="str">
        <f t="shared" si="35"/>
        <v>0021</v>
      </c>
      <c r="BF196" s="407" t="s">
        <v>919</v>
      </c>
      <c r="BG196" s="202" t="str">
        <f t="shared" si="30"/>
        <v>0021-0195</v>
      </c>
    </row>
    <row r="197" spans="1:59">
      <c r="A197" s="405">
        <v>3971</v>
      </c>
      <c r="B197" s="406">
        <v>3971</v>
      </c>
      <c r="C197" s="261" t="str">
        <f t="shared" si="31"/>
        <v>0005-0021</v>
      </c>
      <c r="D197" s="261" t="str">
        <f t="shared" si="32"/>
        <v>0005-0021-0022</v>
      </c>
      <c r="E197" s="407" t="s">
        <v>918</v>
      </c>
      <c r="F197" s="261" t="str">
        <f>TEXT(VLOOKUP(J197,'[4]1'!$B$2:$D$37,2,0),"0000")</f>
        <v>0005</v>
      </c>
      <c r="G197" s="261" t="str">
        <f t="shared" si="33"/>
        <v>0021</v>
      </c>
      <c r="H197" s="408">
        <f t="shared" si="34"/>
        <v>22</v>
      </c>
      <c r="I197" s="407" t="s">
        <v>918</v>
      </c>
      <c r="J197" s="258" t="s">
        <v>306</v>
      </c>
      <c r="K197" s="258" t="s">
        <v>2787</v>
      </c>
      <c r="L197" s="258" t="s">
        <v>2606</v>
      </c>
      <c r="M197" s="409">
        <v>25614750</v>
      </c>
      <c r="N197" s="258">
        <v>1580</v>
      </c>
      <c r="O197" s="258" t="s">
        <v>74</v>
      </c>
      <c r="P197" s="258" t="s">
        <v>73</v>
      </c>
      <c r="Q197" s="258" t="s">
        <v>72</v>
      </c>
      <c r="R197" s="258">
        <v>5</v>
      </c>
      <c r="S197" s="410">
        <v>6</v>
      </c>
      <c r="T197" s="261">
        <v>6</v>
      </c>
      <c r="U197" s="261">
        <v>6</v>
      </c>
      <c r="V197" s="258" t="s">
        <v>1934</v>
      </c>
      <c r="W197" s="261" t="str">
        <f t="shared" si="36"/>
        <v>현대자동차코나하이브리드 모던 스페셜25614750</v>
      </c>
      <c r="X197" s="411">
        <f t="shared" si="37"/>
        <v>3971</v>
      </c>
      <c r="Y197" s="261">
        <v>6</v>
      </c>
      <c r="Z197" s="261">
        <v>6</v>
      </c>
      <c r="AA197" s="407" t="s">
        <v>918</v>
      </c>
      <c r="AB197" s="258" t="s">
        <v>73</v>
      </c>
      <c r="AC197" s="258"/>
      <c r="AD197" s="258" t="s">
        <v>2152</v>
      </c>
      <c r="AE197" s="258" t="s">
        <v>2149</v>
      </c>
      <c r="AF197" s="259"/>
      <c r="AG197" s="260"/>
      <c r="AH197" s="259"/>
      <c r="AI197" s="259"/>
      <c r="AJ197" s="260"/>
      <c r="AK197" s="259">
        <v>26</v>
      </c>
      <c r="AL197" s="259"/>
      <c r="AM197" s="259" t="s">
        <v>156</v>
      </c>
      <c r="AN197" s="449"/>
      <c r="AO197" s="449"/>
      <c r="AP197" s="449"/>
      <c r="AQ197" s="392" t="str">
        <f>IFERROR(VLOOKUP(BG197,#REF!,1,0),"")</f>
        <v/>
      </c>
      <c r="AS197" s="259" t="s">
        <v>156</v>
      </c>
      <c r="BD197" s="202" t="str">
        <f t="shared" ref="BD197:BD260" si="38">K197&amp;L197</f>
        <v>코나하이브리드 모던 스페셜</v>
      </c>
      <c r="BE197" s="261" t="str">
        <f t="shared" si="35"/>
        <v>0021</v>
      </c>
      <c r="BF197" s="407" t="s">
        <v>918</v>
      </c>
      <c r="BG197" s="202" t="str">
        <f t="shared" ref="BG197:BG260" si="39">BE197&amp;"-"&amp;BF197</f>
        <v>0021-0196</v>
      </c>
    </row>
    <row r="198" spans="1:59">
      <c r="A198" s="405">
        <v>3972</v>
      </c>
      <c r="B198" s="406">
        <v>3972</v>
      </c>
      <c r="C198" s="261" t="str">
        <f t="shared" ref="C198:C261" si="40">TEXT(F198,"0000")&amp;"-"&amp;TEXT(G198,"0000")</f>
        <v>0005-0021</v>
      </c>
      <c r="D198" s="261" t="str">
        <f t="shared" ref="D198:D261" si="41">TEXT(F198,"0000")&amp;"-"&amp;TEXT(G198,"0000")&amp;"-"&amp;TEXT(H198,"0000")</f>
        <v>0005-0021-0023</v>
      </c>
      <c r="E198" s="407" t="s">
        <v>917</v>
      </c>
      <c r="F198" s="261" t="str">
        <f>TEXT(VLOOKUP(J198,'[4]1'!$B$2:$D$37,2,0),"0000")</f>
        <v>0005</v>
      </c>
      <c r="G198" s="261" t="str">
        <f t="shared" ref="G198:G261" si="42">IF(K198=K197,TEXT(G197,"0000"),TEXT(G197+1,"0000"))</f>
        <v>0021</v>
      </c>
      <c r="H198" s="408">
        <f t="shared" ref="H198:H261" si="43">IF(F198&amp;G198=F197&amp;G197,H197+1,1)</f>
        <v>23</v>
      </c>
      <c r="I198" s="407" t="s">
        <v>917</v>
      </c>
      <c r="J198" s="258" t="s">
        <v>306</v>
      </c>
      <c r="K198" s="258" t="s">
        <v>2787</v>
      </c>
      <c r="L198" s="258" t="s">
        <v>2607</v>
      </c>
      <c r="M198" s="409">
        <v>27298005</v>
      </c>
      <c r="N198" s="258">
        <v>1580</v>
      </c>
      <c r="O198" s="258" t="s">
        <v>74</v>
      </c>
      <c r="P198" s="258" t="s">
        <v>73</v>
      </c>
      <c r="Q198" s="258" t="s">
        <v>72</v>
      </c>
      <c r="R198" s="258">
        <v>5</v>
      </c>
      <c r="S198" s="410">
        <v>6</v>
      </c>
      <c r="T198" s="261">
        <v>6</v>
      </c>
      <c r="U198" s="261">
        <v>6</v>
      </c>
      <c r="V198" s="258" t="s">
        <v>1934</v>
      </c>
      <c r="W198" s="261" t="str">
        <f t="shared" si="36"/>
        <v>현대자동차코나하이브리드 프리미엄 스페셜27298005</v>
      </c>
      <c r="X198" s="411">
        <f t="shared" si="37"/>
        <v>3972</v>
      </c>
      <c r="Y198" s="261">
        <v>6</v>
      </c>
      <c r="Z198" s="261">
        <v>6</v>
      </c>
      <c r="AA198" s="407" t="s">
        <v>917</v>
      </c>
      <c r="AB198" s="258" t="s">
        <v>16782</v>
      </c>
      <c r="AC198" s="258"/>
      <c r="AD198" s="258" t="s">
        <v>2152</v>
      </c>
      <c r="AE198" s="258" t="s">
        <v>2149</v>
      </c>
      <c r="AF198" s="259"/>
      <c r="AG198" s="260"/>
      <c r="AH198" s="259"/>
      <c r="AI198" s="259"/>
      <c r="AJ198" s="260"/>
      <c r="AK198" s="259">
        <v>26</v>
      </c>
      <c r="AL198" s="259"/>
      <c r="AM198" s="259" t="s">
        <v>156</v>
      </c>
      <c r="AN198" s="449"/>
      <c r="AO198" s="449"/>
      <c r="AP198" s="449"/>
      <c r="AQ198" s="392" t="str">
        <f>IFERROR(VLOOKUP(BG198,#REF!,1,0),"")</f>
        <v/>
      </c>
      <c r="AS198" s="259" t="s">
        <v>156</v>
      </c>
      <c r="BD198" s="202" t="str">
        <f t="shared" si="38"/>
        <v>코나하이브리드 프리미엄 스페셜</v>
      </c>
      <c r="BE198" s="261" t="str">
        <f t="shared" ref="BE198:BE261" si="44">IF(K197=K198,TEXT(G197,"0000"),TEXT(G197+1,"0000"))</f>
        <v>0021</v>
      </c>
      <c r="BF198" s="407" t="s">
        <v>917</v>
      </c>
      <c r="BG198" s="202" t="str">
        <f t="shared" si="39"/>
        <v>0021-0197</v>
      </c>
    </row>
    <row r="199" spans="1:59">
      <c r="A199" s="405">
        <v>3973</v>
      </c>
      <c r="B199" s="406">
        <v>3973</v>
      </c>
      <c r="C199" s="261" t="str">
        <f t="shared" si="40"/>
        <v>0005-0021</v>
      </c>
      <c r="D199" s="261" t="str">
        <f t="shared" si="41"/>
        <v>0005-0021-0024</v>
      </c>
      <c r="E199" s="407" t="s">
        <v>916</v>
      </c>
      <c r="F199" s="261" t="str">
        <f>TEXT(VLOOKUP(J199,'[4]1'!$B$2:$D$37,2,0),"0000")</f>
        <v>0005</v>
      </c>
      <c r="G199" s="261" t="str">
        <f t="shared" si="42"/>
        <v>0021</v>
      </c>
      <c r="H199" s="408">
        <f t="shared" si="43"/>
        <v>24</v>
      </c>
      <c r="I199" s="407" t="s">
        <v>916</v>
      </c>
      <c r="J199" s="258" t="s">
        <v>306</v>
      </c>
      <c r="K199" s="258" t="s">
        <v>2787</v>
      </c>
      <c r="L199" s="258" t="s">
        <v>2603</v>
      </c>
      <c r="M199" s="409">
        <v>49948500</v>
      </c>
      <c r="N199" s="258">
        <v>0</v>
      </c>
      <c r="O199" s="258" t="s">
        <v>1304</v>
      </c>
      <c r="P199" s="258" t="s">
        <v>73</v>
      </c>
      <c r="Q199" s="258" t="s">
        <v>72</v>
      </c>
      <c r="R199" s="258">
        <v>5</v>
      </c>
      <c r="S199" s="410">
        <v>16</v>
      </c>
      <c r="T199" s="261">
        <v>6</v>
      </c>
      <c r="U199" s="261">
        <v>6</v>
      </c>
      <c r="V199" s="258" t="s">
        <v>1934</v>
      </c>
      <c r="W199" s="261" t="str">
        <f t="shared" ref="W199:W262" si="45">J199&amp;K199&amp;L199&amp;M199</f>
        <v>현대자동차코나Electric Modern (오토론)49948500</v>
      </c>
      <c r="X199" s="411">
        <f t="shared" ref="X199:X262" si="46">B199</f>
        <v>3973</v>
      </c>
      <c r="Y199" s="261">
        <v>6</v>
      </c>
      <c r="Z199" s="261">
        <v>6</v>
      </c>
      <c r="AA199" s="407" t="s">
        <v>916</v>
      </c>
      <c r="AB199" s="258" t="s">
        <v>16782</v>
      </c>
      <c r="AC199" s="258"/>
      <c r="AD199" s="258" t="s">
        <v>2152</v>
      </c>
      <c r="AE199" s="258" t="s">
        <v>2149</v>
      </c>
      <c r="AF199" s="259"/>
      <c r="AG199" s="260"/>
      <c r="AH199" s="259"/>
      <c r="AI199" s="259"/>
      <c r="AJ199" s="260"/>
      <c r="AK199" s="259">
        <v>26</v>
      </c>
      <c r="AL199" s="259"/>
      <c r="AM199" s="259" t="s">
        <v>3093</v>
      </c>
      <c r="AN199" s="449"/>
      <c r="AO199" s="449"/>
      <c r="AP199" s="449"/>
      <c r="AQ199" s="392" t="str">
        <f>IFERROR(VLOOKUP(BG199,#REF!,1,0),"")</f>
        <v/>
      </c>
      <c r="AS199" s="259" t="s">
        <v>3252</v>
      </c>
      <c r="BD199" s="202" t="str">
        <f t="shared" si="38"/>
        <v>코나Electric Modern (오토론)</v>
      </c>
      <c r="BE199" s="261" t="str">
        <f t="shared" si="44"/>
        <v>0021</v>
      </c>
      <c r="BF199" s="407" t="s">
        <v>916</v>
      </c>
      <c r="BG199" s="202" t="str">
        <f t="shared" si="39"/>
        <v>0021-0198</v>
      </c>
    </row>
    <row r="200" spans="1:59">
      <c r="A200" s="405">
        <v>3974</v>
      </c>
      <c r="B200" s="406">
        <v>3974</v>
      </c>
      <c r="C200" s="261" t="str">
        <f t="shared" si="40"/>
        <v>0005-0021</v>
      </c>
      <c r="D200" s="261" t="str">
        <f t="shared" si="41"/>
        <v>0005-0021-0025</v>
      </c>
      <c r="E200" s="407" t="s">
        <v>915</v>
      </c>
      <c r="F200" s="261" t="str">
        <f>TEXT(VLOOKUP(J200,'[4]1'!$B$2:$D$37,2,0),"0000")</f>
        <v>0005</v>
      </c>
      <c r="G200" s="261" t="str">
        <f t="shared" si="42"/>
        <v>0021</v>
      </c>
      <c r="H200" s="408">
        <f t="shared" si="43"/>
        <v>25</v>
      </c>
      <c r="I200" s="407" t="s">
        <v>915</v>
      </c>
      <c r="J200" s="258" t="s">
        <v>306</v>
      </c>
      <c r="K200" s="258" t="s">
        <v>2787</v>
      </c>
      <c r="L200" s="258" t="s">
        <v>2604</v>
      </c>
      <c r="M200" s="409">
        <v>52078500</v>
      </c>
      <c r="N200" s="258">
        <v>0</v>
      </c>
      <c r="O200" s="258" t="s">
        <v>1304</v>
      </c>
      <c r="P200" s="258" t="s">
        <v>73</v>
      </c>
      <c r="Q200" s="258" t="s">
        <v>72</v>
      </c>
      <c r="R200" s="258">
        <v>5</v>
      </c>
      <c r="S200" s="410">
        <v>16</v>
      </c>
      <c r="T200" s="261">
        <v>6</v>
      </c>
      <c r="U200" s="261">
        <v>6</v>
      </c>
      <c r="V200" s="258" t="s">
        <v>1934</v>
      </c>
      <c r="W200" s="261" t="str">
        <f t="shared" si="45"/>
        <v>현대자동차코나Electric Premium (오토론)52078500</v>
      </c>
      <c r="X200" s="411">
        <f t="shared" si="46"/>
        <v>3974</v>
      </c>
      <c r="Y200" s="261">
        <v>6</v>
      </c>
      <c r="Z200" s="261">
        <v>6</v>
      </c>
      <c r="AA200" s="407" t="s">
        <v>915</v>
      </c>
      <c r="AB200" s="258" t="s">
        <v>16782</v>
      </c>
      <c r="AC200" s="258"/>
      <c r="AD200" s="258" t="s">
        <v>2152</v>
      </c>
      <c r="AE200" s="258" t="s">
        <v>2149</v>
      </c>
      <c r="AF200" s="259"/>
      <c r="AG200" s="260"/>
      <c r="AH200" s="259"/>
      <c r="AI200" s="259"/>
      <c r="AJ200" s="260"/>
      <c r="AK200" s="259">
        <v>26</v>
      </c>
      <c r="AL200" s="259"/>
      <c r="AM200" s="259" t="s">
        <v>3093</v>
      </c>
      <c r="AN200" s="449"/>
      <c r="AO200" s="449"/>
      <c r="AP200" s="449"/>
      <c r="AQ200" s="392" t="str">
        <f>IFERROR(VLOOKUP(BG200,#REF!,1,0),"")</f>
        <v/>
      </c>
      <c r="AS200" s="259" t="s">
        <v>3252</v>
      </c>
      <c r="BD200" s="202" t="str">
        <f t="shared" si="38"/>
        <v>코나Electric Premium (오토론)</v>
      </c>
      <c r="BE200" s="261" t="str">
        <f t="shared" si="44"/>
        <v>0021</v>
      </c>
      <c r="BF200" s="407" t="s">
        <v>915</v>
      </c>
      <c r="BG200" s="202" t="str">
        <f t="shared" si="39"/>
        <v>0021-0199</v>
      </c>
    </row>
    <row r="201" spans="1:59">
      <c r="A201" s="405">
        <v>3975</v>
      </c>
      <c r="B201" s="406">
        <v>3975</v>
      </c>
      <c r="C201" s="261" t="str">
        <f t="shared" si="40"/>
        <v>0005-0022</v>
      </c>
      <c r="D201" s="261" t="str">
        <f t="shared" si="41"/>
        <v>0005-0022-0001</v>
      </c>
      <c r="E201" s="407" t="s">
        <v>914</v>
      </c>
      <c r="F201" s="261" t="str">
        <f>TEXT(VLOOKUP(J201,'[4]1'!$B$2:$D$37,2,0),"0000")</f>
        <v>0005</v>
      </c>
      <c r="G201" s="261" t="str">
        <f t="shared" si="42"/>
        <v>0022</v>
      </c>
      <c r="H201" s="408">
        <f t="shared" si="43"/>
        <v>1</v>
      </c>
      <c r="I201" s="407" t="s">
        <v>914</v>
      </c>
      <c r="J201" s="258" t="s">
        <v>306</v>
      </c>
      <c r="K201" s="258" t="s">
        <v>2788</v>
      </c>
      <c r="L201" s="258" t="s">
        <v>2608</v>
      </c>
      <c r="M201" s="409">
        <v>25330000</v>
      </c>
      <c r="N201" s="258">
        <v>1995</v>
      </c>
      <c r="O201" s="258" t="s">
        <v>78</v>
      </c>
      <c r="P201" s="258" t="s">
        <v>1985</v>
      </c>
      <c r="Q201" s="258" t="s">
        <v>72</v>
      </c>
      <c r="R201" s="258">
        <v>5</v>
      </c>
      <c r="S201" s="410">
        <v>4</v>
      </c>
      <c r="T201" s="261">
        <v>6</v>
      </c>
      <c r="U201" s="261">
        <v>6</v>
      </c>
      <c r="V201" s="258" t="s">
        <v>71</v>
      </c>
      <c r="W201" s="261" t="str">
        <f t="shared" si="45"/>
        <v>현대자동차투싼디젤 2.0 모던초이스25330000</v>
      </c>
      <c r="X201" s="411">
        <f t="shared" si="46"/>
        <v>3975</v>
      </c>
      <c r="Y201" s="261">
        <v>6</v>
      </c>
      <c r="Z201" s="261">
        <v>6</v>
      </c>
      <c r="AA201" s="407" t="s">
        <v>914</v>
      </c>
      <c r="AB201" s="258" t="s">
        <v>1985</v>
      </c>
      <c r="AC201" s="258"/>
      <c r="AD201" s="258" t="s">
        <v>2156</v>
      </c>
      <c r="AE201" s="258" t="s">
        <v>2149</v>
      </c>
      <c r="AF201" s="259"/>
      <c r="AG201" s="260"/>
      <c r="AH201" s="259"/>
      <c r="AI201" s="259"/>
      <c r="AJ201" s="260"/>
      <c r="AK201" s="259">
        <v>26</v>
      </c>
      <c r="AL201" s="259"/>
      <c r="AM201" s="259" t="s">
        <v>3248</v>
      </c>
      <c r="AN201" s="449"/>
      <c r="AO201" s="449"/>
      <c r="AP201" s="449"/>
      <c r="AQ201" s="392" t="str">
        <f>IFERROR(VLOOKUP(BG201,#REF!,1,0),"")</f>
        <v/>
      </c>
      <c r="AS201" s="259" t="s">
        <v>3248</v>
      </c>
      <c r="BD201" s="202" t="str">
        <f t="shared" si="38"/>
        <v>투싼디젤 2.0 모던초이스</v>
      </c>
      <c r="BE201" s="261" t="str">
        <f t="shared" si="44"/>
        <v>0022</v>
      </c>
      <c r="BF201" s="407" t="s">
        <v>914</v>
      </c>
      <c r="BG201" s="202" t="str">
        <f t="shared" si="39"/>
        <v>0022-0200</v>
      </c>
    </row>
    <row r="202" spans="1:59">
      <c r="A202" s="405">
        <v>3976</v>
      </c>
      <c r="B202" s="406">
        <v>3976</v>
      </c>
      <c r="C202" s="261" t="str">
        <f t="shared" si="40"/>
        <v>0005-0022</v>
      </c>
      <c r="D202" s="261" t="str">
        <f t="shared" si="41"/>
        <v>0005-0022-0002</v>
      </c>
      <c r="E202" s="407" t="s">
        <v>913</v>
      </c>
      <c r="F202" s="261" t="str">
        <f>TEXT(VLOOKUP(J202,'[4]1'!$B$2:$D$37,2,0),"0000")</f>
        <v>0005</v>
      </c>
      <c r="G202" s="261" t="str">
        <f t="shared" si="42"/>
        <v>0022</v>
      </c>
      <c r="H202" s="408">
        <f t="shared" si="43"/>
        <v>2</v>
      </c>
      <c r="I202" s="407" t="s">
        <v>913</v>
      </c>
      <c r="J202" s="258" t="s">
        <v>306</v>
      </c>
      <c r="K202" s="258" t="s">
        <v>2788</v>
      </c>
      <c r="L202" s="258" t="s">
        <v>2609</v>
      </c>
      <c r="M202" s="409">
        <v>30970000</v>
      </c>
      <c r="N202" s="258">
        <v>1995</v>
      </c>
      <c r="O202" s="258" t="s">
        <v>78</v>
      </c>
      <c r="P202" s="258" t="s">
        <v>1985</v>
      </c>
      <c r="Q202" s="258" t="s">
        <v>72</v>
      </c>
      <c r="R202" s="258">
        <v>5</v>
      </c>
      <c r="S202" s="410">
        <v>4</v>
      </c>
      <c r="T202" s="261">
        <v>6</v>
      </c>
      <c r="U202" s="261">
        <v>6</v>
      </c>
      <c r="V202" s="258" t="s">
        <v>71</v>
      </c>
      <c r="W202" s="261" t="str">
        <f t="shared" si="45"/>
        <v>현대자동차투싼디젤 2.0 인스퍼레이션30970000</v>
      </c>
      <c r="X202" s="411">
        <f t="shared" si="46"/>
        <v>3976</v>
      </c>
      <c r="Y202" s="261">
        <v>6</v>
      </c>
      <c r="Z202" s="261">
        <v>6</v>
      </c>
      <c r="AA202" s="407" t="s">
        <v>913</v>
      </c>
      <c r="AB202" s="258" t="s">
        <v>1985</v>
      </c>
      <c r="AC202" s="258"/>
      <c r="AD202" s="258" t="s">
        <v>2156</v>
      </c>
      <c r="AE202" s="258" t="s">
        <v>2149</v>
      </c>
      <c r="AF202" s="259"/>
      <c r="AG202" s="260"/>
      <c r="AH202" s="259"/>
      <c r="AI202" s="259"/>
      <c r="AJ202" s="260"/>
      <c r="AK202" s="259">
        <v>26</v>
      </c>
      <c r="AL202" s="259"/>
      <c r="AM202" s="259" t="s">
        <v>3248</v>
      </c>
      <c r="AN202" s="449"/>
      <c r="AO202" s="449"/>
      <c r="AP202" s="449"/>
      <c r="AQ202" s="392" t="str">
        <f>IFERROR(VLOOKUP(BG202,#REF!,1,0),"")</f>
        <v/>
      </c>
      <c r="AS202" s="259" t="s">
        <v>3248</v>
      </c>
      <c r="BD202" s="202" t="str">
        <f t="shared" si="38"/>
        <v>투싼디젤 2.0 인스퍼레이션</v>
      </c>
      <c r="BE202" s="261" t="str">
        <f t="shared" si="44"/>
        <v>0022</v>
      </c>
      <c r="BF202" s="407" t="s">
        <v>913</v>
      </c>
      <c r="BG202" s="202" t="str">
        <f t="shared" si="39"/>
        <v>0022-0201</v>
      </c>
    </row>
    <row r="203" spans="1:59">
      <c r="A203" s="405">
        <v>3977</v>
      </c>
      <c r="B203" s="406">
        <v>3977</v>
      </c>
      <c r="C203" s="261" t="str">
        <f t="shared" si="40"/>
        <v>0005-0022</v>
      </c>
      <c r="D203" s="261" t="str">
        <f t="shared" si="41"/>
        <v>0005-0022-0003</v>
      </c>
      <c r="E203" s="407" t="s">
        <v>912</v>
      </c>
      <c r="F203" s="261" t="str">
        <f>TEXT(VLOOKUP(J203,'[4]1'!$B$2:$D$37,2,0),"0000")</f>
        <v>0005</v>
      </c>
      <c r="G203" s="261" t="str">
        <f t="shared" si="42"/>
        <v>0022</v>
      </c>
      <c r="H203" s="408">
        <f t="shared" si="43"/>
        <v>3</v>
      </c>
      <c r="I203" s="407" t="s">
        <v>912</v>
      </c>
      <c r="J203" s="258" t="s">
        <v>306</v>
      </c>
      <c r="K203" s="258" t="s">
        <v>2788</v>
      </c>
      <c r="L203" s="258" t="s">
        <v>2610</v>
      </c>
      <c r="M203" s="409">
        <v>24540000</v>
      </c>
      <c r="N203" s="258">
        <v>1995</v>
      </c>
      <c r="O203" s="258" t="s">
        <v>78</v>
      </c>
      <c r="P203" s="258" t="s">
        <v>1985</v>
      </c>
      <c r="Q203" s="258" t="s">
        <v>72</v>
      </c>
      <c r="R203" s="258">
        <v>5</v>
      </c>
      <c r="S203" s="410">
        <v>4</v>
      </c>
      <c r="T203" s="261">
        <v>6</v>
      </c>
      <c r="U203" s="261">
        <v>6</v>
      </c>
      <c r="V203" s="258" t="s">
        <v>71</v>
      </c>
      <c r="W203" s="261" t="str">
        <f t="shared" si="45"/>
        <v>현대자동차투싼디젤 2.0 스마트24540000</v>
      </c>
      <c r="X203" s="411">
        <f t="shared" si="46"/>
        <v>3977</v>
      </c>
      <c r="Y203" s="261">
        <v>6</v>
      </c>
      <c r="Z203" s="261">
        <v>6</v>
      </c>
      <c r="AA203" s="407" t="s">
        <v>912</v>
      </c>
      <c r="AB203" s="258" t="s">
        <v>1985</v>
      </c>
      <c r="AC203" s="258"/>
      <c r="AD203" s="258" t="s">
        <v>2156</v>
      </c>
      <c r="AE203" s="258" t="s">
        <v>2149</v>
      </c>
      <c r="AF203" s="259"/>
      <c r="AG203" s="260"/>
      <c r="AH203" s="259"/>
      <c r="AI203" s="259"/>
      <c r="AJ203" s="260"/>
      <c r="AK203" s="259">
        <v>26</v>
      </c>
      <c r="AL203" s="259"/>
      <c r="AM203" s="259" t="s">
        <v>3248</v>
      </c>
      <c r="AN203" s="449"/>
      <c r="AO203" s="449"/>
      <c r="AP203" s="449"/>
      <c r="AQ203" s="392" t="str">
        <f>IFERROR(VLOOKUP(BG203,#REF!,1,0),"")</f>
        <v/>
      </c>
      <c r="AS203" s="259" t="s">
        <v>3248</v>
      </c>
      <c r="BD203" s="202" t="str">
        <f t="shared" si="38"/>
        <v>투싼디젤 2.0 스마트</v>
      </c>
      <c r="BE203" s="261" t="str">
        <f t="shared" si="44"/>
        <v>0022</v>
      </c>
      <c r="BF203" s="407" t="s">
        <v>912</v>
      </c>
      <c r="BG203" s="202" t="str">
        <f t="shared" si="39"/>
        <v>0022-0202</v>
      </c>
    </row>
    <row r="204" spans="1:59">
      <c r="A204" s="405">
        <v>3978</v>
      </c>
      <c r="B204" s="406">
        <v>3978</v>
      </c>
      <c r="C204" s="261" t="str">
        <f t="shared" si="40"/>
        <v>0005-0022</v>
      </c>
      <c r="D204" s="261" t="str">
        <f t="shared" si="41"/>
        <v>0005-0022-0004</v>
      </c>
      <c r="E204" s="407" t="s">
        <v>911</v>
      </c>
      <c r="F204" s="261" t="str">
        <f>TEXT(VLOOKUP(J204,'[4]1'!$B$2:$D$37,2,0),"0000")</f>
        <v>0005</v>
      </c>
      <c r="G204" s="261" t="str">
        <f t="shared" si="42"/>
        <v>0022</v>
      </c>
      <c r="H204" s="408">
        <f t="shared" si="43"/>
        <v>4</v>
      </c>
      <c r="I204" s="407" t="s">
        <v>911</v>
      </c>
      <c r="J204" s="258" t="s">
        <v>306</v>
      </c>
      <c r="K204" s="258" t="s">
        <v>2788</v>
      </c>
      <c r="L204" s="258" t="s">
        <v>2611</v>
      </c>
      <c r="M204" s="409">
        <v>25410000</v>
      </c>
      <c r="N204" s="258">
        <v>1598</v>
      </c>
      <c r="O204" s="258" t="s">
        <v>78</v>
      </c>
      <c r="P204" s="258" t="s">
        <v>1985</v>
      </c>
      <c r="Q204" s="258" t="s">
        <v>72</v>
      </c>
      <c r="R204" s="258">
        <v>5</v>
      </c>
      <c r="S204" s="410">
        <v>4</v>
      </c>
      <c r="T204" s="261">
        <v>6</v>
      </c>
      <c r="U204" s="261">
        <v>6</v>
      </c>
      <c r="V204" s="258" t="s">
        <v>71</v>
      </c>
      <c r="W204" s="261" t="str">
        <f t="shared" si="45"/>
        <v>현대자동차투싼스마트스트림 디젤 1.6 모던25410000</v>
      </c>
      <c r="X204" s="411">
        <f t="shared" si="46"/>
        <v>3978</v>
      </c>
      <c r="Y204" s="261">
        <v>6</v>
      </c>
      <c r="Z204" s="261">
        <v>6</v>
      </c>
      <c r="AA204" s="407" t="s">
        <v>911</v>
      </c>
      <c r="AB204" s="258" t="s">
        <v>1985</v>
      </c>
      <c r="AC204" s="258"/>
      <c r="AD204" s="258" t="s">
        <v>2156</v>
      </c>
      <c r="AE204" s="258" t="s">
        <v>2149</v>
      </c>
      <c r="AF204" s="259"/>
      <c r="AG204" s="260"/>
      <c r="AH204" s="259"/>
      <c r="AI204" s="259"/>
      <c r="AJ204" s="260"/>
      <c r="AK204" s="259">
        <v>26</v>
      </c>
      <c r="AL204" s="259"/>
      <c r="AM204" s="259" t="s">
        <v>3248</v>
      </c>
      <c r="AN204" s="449"/>
      <c r="AO204" s="449"/>
      <c r="AP204" s="449"/>
      <c r="AQ204" s="392" t="str">
        <f>IFERROR(VLOOKUP(BG204,#REF!,1,0),"")</f>
        <v/>
      </c>
      <c r="AS204" s="259" t="s">
        <v>3248</v>
      </c>
      <c r="BD204" s="202" t="str">
        <f t="shared" si="38"/>
        <v>투싼스마트스트림 디젤 1.6 모던</v>
      </c>
      <c r="BE204" s="261" t="str">
        <f t="shared" si="44"/>
        <v>0022</v>
      </c>
      <c r="BF204" s="407" t="s">
        <v>911</v>
      </c>
      <c r="BG204" s="202" t="str">
        <f t="shared" si="39"/>
        <v>0022-0203</v>
      </c>
    </row>
    <row r="205" spans="1:59">
      <c r="A205" s="405">
        <v>3979</v>
      </c>
      <c r="B205" s="406">
        <v>3979</v>
      </c>
      <c r="C205" s="261" t="str">
        <f t="shared" si="40"/>
        <v>0005-0022</v>
      </c>
      <c r="D205" s="261" t="str">
        <f t="shared" si="41"/>
        <v>0005-0022-0005</v>
      </c>
      <c r="E205" s="407" t="s">
        <v>910</v>
      </c>
      <c r="F205" s="261" t="str">
        <f>TEXT(VLOOKUP(J205,'[4]1'!$B$2:$D$37,2,0),"0000")</f>
        <v>0005</v>
      </c>
      <c r="G205" s="261" t="str">
        <f t="shared" si="42"/>
        <v>0022</v>
      </c>
      <c r="H205" s="408">
        <f t="shared" si="43"/>
        <v>5</v>
      </c>
      <c r="I205" s="407" t="s">
        <v>910</v>
      </c>
      <c r="J205" s="258" t="s">
        <v>306</v>
      </c>
      <c r="K205" s="258" t="s">
        <v>2788</v>
      </c>
      <c r="L205" s="258" t="s">
        <v>2612</v>
      </c>
      <c r="M205" s="409">
        <v>24050000</v>
      </c>
      <c r="N205" s="258">
        <v>1598</v>
      </c>
      <c r="O205" s="258" t="s">
        <v>78</v>
      </c>
      <c r="P205" s="258" t="s">
        <v>1985</v>
      </c>
      <c r="Q205" s="258" t="s">
        <v>72</v>
      </c>
      <c r="R205" s="258">
        <v>5</v>
      </c>
      <c r="S205" s="410">
        <v>4</v>
      </c>
      <c r="T205" s="261">
        <v>6</v>
      </c>
      <c r="U205" s="261">
        <v>6</v>
      </c>
      <c r="V205" s="258" t="s">
        <v>71</v>
      </c>
      <c r="W205" s="261" t="str">
        <f t="shared" si="45"/>
        <v>현대자동차투싼스마트스트림 디젤 1.6 스마트24050000</v>
      </c>
      <c r="X205" s="411">
        <f t="shared" si="46"/>
        <v>3979</v>
      </c>
      <c r="Y205" s="261">
        <v>6</v>
      </c>
      <c r="Z205" s="261">
        <v>6</v>
      </c>
      <c r="AA205" s="407" t="s">
        <v>910</v>
      </c>
      <c r="AB205" s="258" t="s">
        <v>1985</v>
      </c>
      <c r="AC205" s="258"/>
      <c r="AD205" s="258" t="s">
        <v>2156</v>
      </c>
      <c r="AE205" s="258" t="s">
        <v>2149</v>
      </c>
      <c r="AF205" s="259"/>
      <c r="AG205" s="260"/>
      <c r="AH205" s="259"/>
      <c r="AI205" s="259"/>
      <c r="AJ205" s="260"/>
      <c r="AK205" s="259">
        <v>26</v>
      </c>
      <c r="AL205" s="259"/>
      <c r="AM205" s="259" t="s">
        <v>3248</v>
      </c>
      <c r="AN205" s="449"/>
      <c r="AO205" s="449"/>
      <c r="AP205" s="449"/>
      <c r="AQ205" s="392" t="str">
        <f>IFERROR(VLOOKUP(BG205,#REF!,1,0),"")</f>
        <v/>
      </c>
      <c r="AS205" s="259" t="s">
        <v>3248</v>
      </c>
      <c r="BD205" s="202" t="str">
        <f t="shared" si="38"/>
        <v>투싼스마트스트림 디젤 1.6 스마트</v>
      </c>
      <c r="BE205" s="261" t="str">
        <f t="shared" si="44"/>
        <v>0022</v>
      </c>
      <c r="BF205" s="407" t="s">
        <v>910</v>
      </c>
      <c r="BG205" s="202" t="str">
        <f t="shared" si="39"/>
        <v>0022-0204</v>
      </c>
    </row>
    <row r="206" spans="1:59">
      <c r="A206" s="405">
        <v>3980</v>
      </c>
      <c r="B206" s="406">
        <v>3980</v>
      </c>
      <c r="C206" s="261" t="str">
        <f t="shared" si="40"/>
        <v>0005-0022</v>
      </c>
      <c r="D206" s="261" t="str">
        <f t="shared" si="41"/>
        <v>0005-0022-0006</v>
      </c>
      <c r="E206" s="407" t="s">
        <v>909</v>
      </c>
      <c r="F206" s="261" t="str">
        <f>TEXT(VLOOKUP(J206,'[4]1'!$B$2:$D$37,2,0),"0000")</f>
        <v>0005</v>
      </c>
      <c r="G206" s="261" t="str">
        <f t="shared" si="42"/>
        <v>0022</v>
      </c>
      <c r="H206" s="408">
        <f t="shared" si="43"/>
        <v>6</v>
      </c>
      <c r="I206" s="407" t="s">
        <v>909</v>
      </c>
      <c r="J206" s="258" t="s">
        <v>306</v>
      </c>
      <c r="K206" s="258" t="s">
        <v>2788</v>
      </c>
      <c r="L206" s="258" t="s">
        <v>2613</v>
      </c>
      <c r="M206" s="409">
        <v>25900000</v>
      </c>
      <c r="N206" s="258">
        <v>1995</v>
      </c>
      <c r="O206" s="258" t="s">
        <v>78</v>
      </c>
      <c r="P206" s="258" t="s">
        <v>1985</v>
      </c>
      <c r="Q206" s="258" t="s">
        <v>72</v>
      </c>
      <c r="R206" s="258">
        <v>5</v>
      </c>
      <c r="S206" s="410">
        <v>4</v>
      </c>
      <c r="T206" s="261">
        <v>6</v>
      </c>
      <c r="U206" s="261">
        <v>6</v>
      </c>
      <c r="V206" s="258" t="s">
        <v>71</v>
      </c>
      <c r="W206" s="261" t="str">
        <f t="shared" si="45"/>
        <v>현대자동차투싼디젤 2.0 모던25900000</v>
      </c>
      <c r="X206" s="411">
        <f t="shared" si="46"/>
        <v>3980</v>
      </c>
      <c r="Y206" s="261">
        <v>6</v>
      </c>
      <c r="Z206" s="261">
        <v>6</v>
      </c>
      <c r="AA206" s="407" t="s">
        <v>909</v>
      </c>
      <c r="AB206" s="258" t="s">
        <v>1985</v>
      </c>
      <c r="AC206" s="258"/>
      <c r="AD206" s="258" t="s">
        <v>2156</v>
      </c>
      <c r="AE206" s="258" t="s">
        <v>2149</v>
      </c>
      <c r="AF206" s="259"/>
      <c r="AG206" s="260"/>
      <c r="AH206" s="259"/>
      <c r="AI206" s="259"/>
      <c r="AJ206" s="260"/>
      <c r="AK206" s="259">
        <v>26</v>
      </c>
      <c r="AL206" s="259"/>
      <c r="AM206" s="259" t="s">
        <v>3248</v>
      </c>
      <c r="AN206" s="449"/>
      <c r="AO206" s="449"/>
      <c r="AP206" s="449"/>
      <c r="AQ206" s="392" t="str">
        <f>IFERROR(VLOOKUP(BG206,#REF!,1,0),"")</f>
        <v/>
      </c>
      <c r="AS206" s="259" t="s">
        <v>3248</v>
      </c>
      <c r="BD206" s="202" t="str">
        <f t="shared" si="38"/>
        <v>투싼디젤 2.0 모던</v>
      </c>
      <c r="BE206" s="261" t="str">
        <f t="shared" si="44"/>
        <v>0022</v>
      </c>
      <c r="BF206" s="407" t="s">
        <v>909</v>
      </c>
      <c r="BG206" s="202" t="str">
        <f t="shared" si="39"/>
        <v>0022-0205</v>
      </c>
    </row>
    <row r="207" spans="1:59">
      <c r="A207" s="405">
        <v>3981</v>
      </c>
      <c r="B207" s="406">
        <v>3981</v>
      </c>
      <c r="C207" s="261" t="str">
        <f t="shared" si="40"/>
        <v>0005-0022</v>
      </c>
      <c r="D207" s="261" t="str">
        <f t="shared" si="41"/>
        <v>0005-0022-0007</v>
      </c>
      <c r="E207" s="407" t="s">
        <v>908</v>
      </c>
      <c r="F207" s="261" t="str">
        <f>TEXT(VLOOKUP(J207,'[4]1'!$B$2:$D$37,2,0),"0000")</f>
        <v>0005</v>
      </c>
      <c r="G207" s="261" t="str">
        <f t="shared" si="42"/>
        <v>0022</v>
      </c>
      <c r="H207" s="408">
        <f t="shared" si="43"/>
        <v>7</v>
      </c>
      <c r="I207" s="407" t="s">
        <v>908</v>
      </c>
      <c r="J207" s="258" t="s">
        <v>306</v>
      </c>
      <c r="K207" s="258" t="s">
        <v>2788</v>
      </c>
      <c r="L207" s="236" t="s">
        <v>2996</v>
      </c>
      <c r="M207" s="316">
        <v>26260000</v>
      </c>
      <c r="N207" s="258">
        <v>1998</v>
      </c>
      <c r="O207" s="258" t="s">
        <v>78</v>
      </c>
      <c r="P207" s="258" t="s">
        <v>1985</v>
      </c>
      <c r="Q207" s="258" t="s">
        <v>72</v>
      </c>
      <c r="R207" s="266">
        <v>5</v>
      </c>
      <c r="S207" s="410">
        <v>4</v>
      </c>
      <c r="T207" s="261">
        <v>6</v>
      </c>
      <c r="U207" s="261">
        <v>6</v>
      </c>
      <c r="V207" s="258" t="s">
        <v>71</v>
      </c>
      <c r="W207" s="261" t="str">
        <f t="shared" si="45"/>
        <v>현대자동차투싼디젤 올뉴 투싼 2WD 모던 A/T26260000</v>
      </c>
      <c r="X207" s="411">
        <f t="shared" si="46"/>
        <v>3981</v>
      </c>
      <c r="Y207" s="261">
        <v>6</v>
      </c>
      <c r="Z207" s="261">
        <v>6</v>
      </c>
      <c r="AA207" s="407" t="s">
        <v>908</v>
      </c>
      <c r="AB207" s="258" t="s">
        <v>1985</v>
      </c>
      <c r="AC207" s="258"/>
      <c r="AD207" s="258" t="s">
        <v>2156</v>
      </c>
      <c r="AE207" s="258" t="s">
        <v>2149</v>
      </c>
      <c r="AF207" s="259"/>
      <c r="AG207" s="260"/>
      <c r="AH207" s="259"/>
      <c r="AI207" s="259"/>
      <c r="AJ207" s="260"/>
      <c r="AK207" s="259">
        <v>26</v>
      </c>
      <c r="AL207" s="259"/>
      <c r="AM207" s="259" t="s">
        <v>3248</v>
      </c>
      <c r="AN207" s="449"/>
      <c r="AO207" s="449"/>
      <c r="AP207" s="449"/>
      <c r="AQ207" s="392" t="str">
        <f>IFERROR(VLOOKUP(BG207,#REF!,1,0),"")</f>
        <v/>
      </c>
      <c r="AS207" s="259" t="s">
        <v>3248</v>
      </c>
      <c r="BD207" s="202" t="str">
        <f t="shared" si="38"/>
        <v>투싼디젤 올뉴 투싼 2WD 모던 A/T</v>
      </c>
      <c r="BE207" s="261" t="str">
        <f t="shared" si="44"/>
        <v>0022</v>
      </c>
      <c r="BF207" s="407" t="s">
        <v>908</v>
      </c>
      <c r="BG207" s="202" t="str">
        <f t="shared" si="39"/>
        <v>0022-0206</v>
      </c>
    </row>
    <row r="208" spans="1:59">
      <c r="A208" s="405">
        <v>3982</v>
      </c>
      <c r="B208" s="406">
        <v>3982</v>
      </c>
      <c r="C208" s="261" t="str">
        <f t="shared" si="40"/>
        <v>0005-0022</v>
      </c>
      <c r="D208" s="261" t="str">
        <f t="shared" si="41"/>
        <v>0005-0022-0008</v>
      </c>
      <c r="E208" s="407" t="s">
        <v>907</v>
      </c>
      <c r="F208" s="261" t="str">
        <f>TEXT(VLOOKUP(J208,'[4]1'!$B$2:$D$37,2,0),"0000")</f>
        <v>0005</v>
      </c>
      <c r="G208" s="261" t="str">
        <f t="shared" si="42"/>
        <v>0022</v>
      </c>
      <c r="H208" s="408">
        <f t="shared" si="43"/>
        <v>8</v>
      </c>
      <c r="I208" s="407" t="s">
        <v>907</v>
      </c>
      <c r="J208" s="258" t="s">
        <v>306</v>
      </c>
      <c r="K208" s="258" t="s">
        <v>2788</v>
      </c>
      <c r="L208" s="236" t="s">
        <v>2997</v>
      </c>
      <c r="M208" s="316">
        <v>28320000</v>
      </c>
      <c r="N208" s="258">
        <v>1998</v>
      </c>
      <c r="O208" s="258" t="s">
        <v>78</v>
      </c>
      <c r="P208" s="258" t="s">
        <v>1985</v>
      </c>
      <c r="Q208" s="258" t="s">
        <v>72</v>
      </c>
      <c r="R208" s="266">
        <v>5</v>
      </c>
      <c r="S208" s="410">
        <v>4</v>
      </c>
      <c r="T208" s="261">
        <v>6</v>
      </c>
      <c r="U208" s="261">
        <v>6</v>
      </c>
      <c r="V208" s="258" t="s">
        <v>71</v>
      </c>
      <c r="W208" s="261" t="str">
        <f t="shared" si="45"/>
        <v>현대자동차투싼디젤 올뉴 투싼 2WD 프리미엄 A/T28320000</v>
      </c>
      <c r="X208" s="411">
        <f t="shared" si="46"/>
        <v>3982</v>
      </c>
      <c r="Y208" s="261">
        <v>6</v>
      </c>
      <c r="Z208" s="261">
        <v>6</v>
      </c>
      <c r="AA208" s="407" t="s">
        <v>907</v>
      </c>
      <c r="AB208" s="258" t="s">
        <v>1985</v>
      </c>
      <c r="AC208" s="258"/>
      <c r="AD208" s="258" t="s">
        <v>2156</v>
      </c>
      <c r="AE208" s="258" t="s">
        <v>2149</v>
      </c>
      <c r="AF208" s="259"/>
      <c r="AG208" s="260"/>
      <c r="AH208" s="259"/>
      <c r="AI208" s="259"/>
      <c r="AJ208" s="260"/>
      <c r="AK208" s="259">
        <v>26</v>
      </c>
      <c r="AL208" s="259"/>
      <c r="AM208" s="259" t="s">
        <v>3248</v>
      </c>
      <c r="AN208" s="449"/>
      <c r="AO208" s="449"/>
      <c r="AP208" s="449"/>
      <c r="AQ208" s="392" t="str">
        <f>IFERROR(VLOOKUP(BG208,#REF!,1,0),"")</f>
        <v/>
      </c>
      <c r="AS208" s="259" t="s">
        <v>3248</v>
      </c>
      <c r="BD208" s="202" t="str">
        <f t="shared" si="38"/>
        <v>투싼디젤 올뉴 투싼 2WD 프리미엄 A/T</v>
      </c>
      <c r="BE208" s="261" t="str">
        <f t="shared" si="44"/>
        <v>0022</v>
      </c>
      <c r="BF208" s="407" t="s">
        <v>907</v>
      </c>
      <c r="BG208" s="202" t="str">
        <f t="shared" si="39"/>
        <v>0022-0207</v>
      </c>
    </row>
    <row r="209" spans="1:59">
      <c r="A209" s="405">
        <v>3983</v>
      </c>
      <c r="B209" s="406">
        <v>3983</v>
      </c>
      <c r="C209" s="261" t="str">
        <f t="shared" si="40"/>
        <v>0005-0022</v>
      </c>
      <c r="D209" s="261" t="str">
        <f t="shared" si="41"/>
        <v>0005-0022-0009</v>
      </c>
      <c r="E209" s="407" t="s">
        <v>906</v>
      </c>
      <c r="F209" s="261" t="str">
        <f>TEXT(VLOOKUP(J209,'[4]1'!$B$2:$D$37,2,0),"0000")</f>
        <v>0005</v>
      </c>
      <c r="G209" s="261" t="str">
        <f t="shared" si="42"/>
        <v>0022</v>
      </c>
      <c r="H209" s="408">
        <f t="shared" si="43"/>
        <v>9</v>
      </c>
      <c r="I209" s="407" t="s">
        <v>906</v>
      </c>
      <c r="J209" s="258" t="s">
        <v>306</v>
      </c>
      <c r="K209" s="258" t="s">
        <v>2788</v>
      </c>
      <c r="L209" s="236" t="s">
        <v>2998</v>
      </c>
      <c r="M209" s="316">
        <v>33460000</v>
      </c>
      <c r="N209" s="258">
        <v>1998</v>
      </c>
      <c r="O209" s="258" t="s">
        <v>78</v>
      </c>
      <c r="P209" s="258" t="s">
        <v>1985</v>
      </c>
      <c r="Q209" s="258" t="s">
        <v>72</v>
      </c>
      <c r="R209" s="266">
        <v>5</v>
      </c>
      <c r="S209" s="410">
        <v>4</v>
      </c>
      <c r="T209" s="261">
        <v>6</v>
      </c>
      <c r="U209" s="261">
        <v>6</v>
      </c>
      <c r="V209" s="258" t="s">
        <v>71</v>
      </c>
      <c r="W209" s="261" t="str">
        <f t="shared" si="45"/>
        <v>현대자동차투싼디젤 올뉴 투싼 2WD 인스퍼레이션 A/T33460000</v>
      </c>
      <c r="X209" s="411">
        <f t="shared" si="46"/>
        <v>3983</v>
      </c>
      <c r="Y209" s="261">
        <v>6</v>
      </c>
      <c r="Z209" s="261">
        <v>6</v>
      </c>
      <c r="AA209" s="407" t="s">
        <v>906</v>
      </c>
      <c r="AB209" s="258" t="s">
        <v>1985</v>
      </c>
      <c r="AC209" s="258"/>
      <c r="AD209" s="258" t="s">
        <v>2156</v>
      </c>
      <c r="AE209" s="258" t="s">
        <v>2149</v>
      </c>
      <c r="AF209" s="259"/>
      <c r="AG209" s="260"/>
      <c r="AH209" s="259"/>
      <c r="AI209" s="259"/>
      <c r="AJ209" s="260"/>
      <c r="AK209" s="259">
        <v>26</v>
      </c>
      <c r="AL209" s="259"/>
      <c r="AM209" s="259" t="s">
        <v>3248</v>
      </c>
      <c r="AN209" s="449"/>
      <c r="AO209" s="449"/>
      <c r="AP209" s="449"/>
      <c r="AQ209" s="392" t="str">
        <f>IFERROR(VLOOKUP(BG209,#REF!,1,0),"")</f>
        <v/>
      </c>
      <c r="AS209" s="259" t="s">
        <v>3248</v>
      </c>
      <c r="BD209" s="202" t="str">
        <f t="shared" si="38"/>
        <v>투싼디젤 올뉴 투싼 2WD 인스퍼레이션 A/T</v>
      </c>
      <c r="BE209" s="261" t="str">
        <f t="shared" si="44"/>
        <v>0022</v>
      </c>
      <c r="BF209" s="407" t="s">
        <v>906</v>
      </c>
      <c r="BG209" s="202" t="str">
        <f t="shared" si="39"/>
        <v>0022-0208</v>
      </c>
    </row>
    <row r="210" spans="1:59">
      <c r="A210" s="405">
        <v>3984</v>
      </c>
      <c r="B210" s="406">
        <v>3984</v>
      </c>
      <c r="C210" s="261" t="str">
        <f t="shared" si="40"/>
        <v>0005-0022</v>
      </c>
      <c r="D210" s="261" t="str">
        <f t="shared" si="41"/>
        <v>0005-0022-0010</v>
      </c>
      <c r="E210" s="407" t="s">
        <v>905</v>
      </c>
      <c r="F210" s="261" t="str">
        <f>TEXT(VLOOKUP(J210,'[4]1'!$B$2:$D$37,2,0),"0000")</f>
        <v>0005</v>
      </c>
      <c r="G210" s="261" t="str">
        <f t="shared" si="42"/>
        <v>0022</v>
      </c>
      <c r="H210" s="408">
        <f t="shared" si="43"/>
        <v>10</v>
      </c>
      <c r="I210" s="407" t="s">
        <v>905</v>
      </c>
      <c r="J210" s="258" t="s">
        <v>306</v>
      </c>
      <c r="K210" s="258" t="s">
        <v>2788</v>
      </c>
      <c r="L210" s="236" t="s">
        <v>2999</v>
      </c>
      <c r="M210" s="316">
        <v>29470000</v>
      </c>
      <c r="N210" s="258">
        <v>1998</v>
      </c>
      <c r="O210" s="258" t="s">
        <v>78</v>
      </c>
      <c r="P210" s="258" t="s">
        <v>1985</v>
      </c>
      <c r="Q210" s="258" t="s">
        <v>72</v>
      </c>
      <c r="R210" s="266">
        <v>5</v>
      </c>
      <c r="S210" s="410">
        <v>4</v>
      </c>
      <c r="T210" s="261">
        <v>6</v>
      </c>
      <c r="U210" s="261">
        <v>6</v>
      </c>
      <c r="V210" s="258" t="s">
        <v>71</v>
      </c>
      <c r="W210" s="261" t="str">
        <f t="shared" si="45"/>
        <v>현대자동차투싼디젤 올뉴 투싼 AWD 모던 A/T29470000</v>
      </c>
      <c r="X210" s="411">
        <f t="shared" si="46"/>
        <v>3984</v>
      </c>
      <c r="Y210" s="261">
        <v>6</v>
      </c>
      <c r="Z210" s="261">
        <v>6</v>
      </c>
      <c r="AA210" s="407" t="s">
        <v>905</v>
      </c>
      <c r="AB210" s="258" t="s">
        <v>1985</v>
      </c>
      <c r="AC210" s="258"/>
      <c r="AD210" s="258" t="s">
        <v>2156</v>
      </c>
      <c r="AE210" s="258" t="s">
        <v>2149</v>
      </c>
      <c r="AF210" s="259"/>
      <c r="AG210" s="260"/>
      <c r="AH210" s="259"/>
      <c r="AI210" s="259"/>
      <c r="AJ210" s="260"/>
      <c r="AK210" s="259">
        <v>26</v>
      </c>
      <c r="AL210" s="259"/>
      <c r="AM210" s="259" t="s">
        <v>3248</v>
      </c>
      <c r="AN210" s="449"/>
      <c r="AO210" s="449"/>
      <c r="AP210" s="449"/>
      <c r="AQ210" s="392" t="str">
        <f>IFERROR(VLOOKUP(BG210,#REF!,1,0),"")</f>
        <v/>
      </c>
      <c r="AS210" s="259" t="s">
        <v>3248</v>
      </c>
      <c r="BD210" s="202" t="str">
        <f t="shared" si="38"/>
        <v>투싼디젤 올뉴 투싼 AWD 모던 A/T</v>
      </c>
      <c r="BE210" s="261" t="str">
        <f t="shared" si="44"/>
        <v>0022</v>
      </c>
      <c r="BF210" s="407" t="s">
        <v>905</v>
      </c>
      <c r="BG210" s="202" t="str">
        <f t="shared" si="39"/>
        <v>0022-0209</v>
      </c>
    </row>
    <row r="211" spans="1:59">
      <c r="A211" s="405">
        <v>3985</v>
      </c>
      <c r="B211" s="406">
        <v>3985</v>
      </c>
      <c r="C211" s="261" t="str">
        <f t="shared" si="40"/>
        <v>0005-0022</v>
      </c>
      <c r="D211" s="261" t="str">
        <f t="shared" si="41"/>
        <v>0005-0022-0011</v>
      </c>
      <c r="E211" s="407" t="s">
        <v>904</v>
      </c>
      <c r="F211" s="261" t="str">
        <f>TEXT(VLOOKUP(J211,'[4]1'!$B$2:$D$37,2,0),"0000")</f>
        <v>0005</v>
      </c>
      <c r="G211" s="261" t="str">
        <f t="shared" si="42"/>
        <v>0022</v>
      </c>
      <c r="H211" s="408">
        <f t="shared" si="43"/>
        <v>11</v>
      </c>
      <c r="I211" s="407" t="s">
        <v>904</v>
      </c>
      <c r="J211" s="258" t="s">
        <v>306</v>
      </c>
      <c r="K211" s="258" t="s">
        <v>2788</v>
      </c>
      <c r="L211" s="236" t="s">
        <v>3000</v>
      </c>
      <c r="M211" s="316">
        <v>30530000</v>
      </c>
      <c r="N211" s="258">
        <v>1998</v>
      </c>
      <c r="O211" s="258" t="s">
        <v>78</v>
      </c>
      <c r="P211" s="258" t="s">
        <v>1985</v>
      </c>
      <c r="Q211" s="258" t="s">
        <v>72</v>
      </c>
      <c r="R211" s="266">
        <v>5</v>
      </c>
      <c r="S211" s="410">
        <v>4</v>
      </c>
      <c r="T211" s="261">
        <v>6</v>
      </c>
      <c r="U211" s="261">
        <v>6</v>
      </c>
      <c r="V211" s="258" t="s">
        <v>71</v>
      </c>
      <c r="W211" s="261" t="str">
        <f t="shared" si="45"/>
        <v>현대자동차투싼디젤 올뉴 투싼 AWD 프리미엄 A/T30530000</v>
      </c>
      <c r="X211" s="411">
        <f t="shared" si="46"/>
        <v>3985</v>
      </c>
      <c r="Y211" s="261">
        <v>6</v>
      </c>
      <c r="Z211" s="261">
        <v>6</v>
      </c>
      <c r="AA211" s="407" t="s">
        <v>904</v>
      </c>
      <c r="AB211" s="258" t="s">
        <v>1985</v>
      </c>
      <c r="AC211" s="258"/>
      <c r="AD211" s="258" t="s">
        <v>2156</v>
      </c>
      <c r="AE211" s="258" t="s">
        <v>2149</v>
      </c>
      <c r="AF211" s="259"/>
      <c r="AG211" s="260"/>
      <c r="AH211" s="259"/>
      <c r="AI211" s="259"/>
      <c r="AJ211" s="260"/>
      <c r="AK211" s="259">
        <v>26</v>
      </c>
      <c r="AL211" s="259"/>
      <c r="AM211" s="259" t="s">
        <v>3248</v>
      </c>
      <c r="AN211" s="449"/>
      <c r="AO211" s="449"/>
      <c r="AP211" s="449"/>
      <c r="AQ211" s="392" t="str">
        <f>IFERROR(VLOOKUP(BG211,#REF!,1,0),"")</f>
        <v/>
      </c>
      <c r="AS211" s="259" t="s">
        <v>3248</v>
      </c>
      <c r="BD211" s="202" t="str">
        <f t="shared" si="38"/>
        <v>투싼디젤 올뉴 투싼 AWD 프리미엄 A/T</v>
      </c>
      <c r="BE211" s="261" t="str">
        <f t="shared" si="44"/>
        <v>0022</v>
      </c>
      <c r="BF211" s="407" t="s">
        <v>904</v>
      </c>
      <c r="BG211" s="202" t="str">
        <f t="shared" si="39"/>
        <v>0022-0210</v>
      </c>
    </row>
    <row r="212" spans="1:59">
      <c r="A212" s="405">
        <v>3986</v>
      </c>
      <c r="B212" s="406">
        <v>3986</v>
      </c>
      <c r="C212" s="261" t="str">
        <f t="shared" si="40"/>
        <v>0005-0022</v>
      </c>
      <c r="D212" s="261" t="str">
        <f t="shared" si="41"/>
        <v>0005-0022-0012</v>
      </c>
      <c r="E212" s="407" t="s">
        <v>903</v>
      </c>
      <c r="F212" s="261" t="str">
        <f>TEXT(VLOOKUP(J212,'[4]1'!$B$2:$D$37,2,0),"0000")</f>
        <v>0005</v>
      </c>
      <c r="G212" s="261" t="str">
        <f t="shared" si="42"/>
        <v>0022</v>
      </c>
      <c r="H212" s="408">
        <f t="shared" si="43"/>
        <v>12</v>
      </c>
      <c r="I212" s="407" t="s">
        <v>903</v>
      </c>
      <c r="J212" s="258" t="s">
        <v>306</v>
      </c>
      <c r="K212" s="258" t="s">
        <v>2788</v>
      </c>
      <c r="L212" s="236" t="s">
        <v>3001</v>
      </c>
      <c r="M212" s="316">
        <v>35670000</v>
      </c>
      <c r="N212" s="258">
        <v>1998</v>
      </c>
      <c r="O212" s="258" t="s">
        <v>78</v>
      </c>
      <c r="P212" s="258" t="s">
        <v>1985</v>
      </c>
      <c r="Q212" s="258" t="s">
        <v>72</v>
      </c>
      <c r="R212" s="266">
        <v>5</v>
      </c>
      <c r="S212" s="410">
        <v>4</v>
      </c>
      <c r="T212" s="261">
        <v>6</v>
      </c>
      <c r="U212" s="261">
        <v>6</v>
      </c>
      <c r="V212" s="258" t="s">
        <v>71</v>
      </c>
      <c r="W212" s="261" t="str">
        <f t="shared" si="45"/>
        <v>현대자동차투싼디젤 올뉴 투싼 AWD 인스퍼레이션 A/T35670000</v>
      </c>
      <c r="X212" s="411">
        <f t="shared" si="46"/>
        <v>3986</v>
      </c>
      <c r="Y212" s="261">
        <v>6</v>
      </c>
      <c r="Z212" s="261">
        <v>6</v>
      </c>
      <c r="AA212" s="407" t="s">
        <v>903</v>
      </c>
      <c r="AB212" s="258" t="s">
        <v>1985</v>
      </c>
      <c r="AC212" s="258"/>
      <c r="AD212" s="258" t="s">
        <v>2156</v>
      </c>
      <c r="AE212" s="258" t="s">
        <v>2149</v>
      </c>
      <c r="AF212" s="259"/>
      <c r="AG212" s="260"/>
      <c r="AH212" s="259"/>
      <c r="AI212" s="259"/>
      <c r="AJ212" s="260"/>
      <c r="AK212" s="259">
        <v>26</v>
      </c>
      <c r="AL212" s="259"/>
      <c r="AM212" s="259" t="s">
        <v>3248</v>
      </c>
      <c r="AN212" s="449"/>
      <c r="AO212" s="449"/>
      <c r="AP212" s="449"/>
      <c r="AQ212" s="392" t="str">
        <f>IFERROR(VLOOKUP(BG212,#REF!,1,0),"")</f>
        <v/>
      </c>
      <c r="AS212" s="259" t="s">
        <v>3248</v>
      </c>
      <c r="BD212" s="202" t="str">
        <f t="shared" si="38"/>
        <v>투싼디젤 올뉴 투싼 AWD 인스퍼레이션 A/T</v>
      </c>
      <c r="BE212" s="261" t="str">
        <f t="shared" si="44"/>
        <v>0022</v>
      </c>
      <c r="BF212" s="407" t="s">
        <v>903</v>
      </c>
      <c r="BG212" s="202" t="str">
        <f t="shared" si="39"/>
        <v>0022-0211</v>
      </c>
    </row>
    <row r="213" spans="1:59">
      <c r="A213" s="405">
        <v>3987</v>
      </c>
      <c r="B213" s="406">
        <v>3987</v>
      </c>
      <c r="C213" s="261" t="str">
        <f t="shared" si="40"/>
        <v>0005-0022</v>
      </c>
      <c r="D213" s="261" t="str">
        <f t="shared" si="41"/>
        <v>0005-0022-0013</v>
      </c>
      <c r="E213" s="407" t="s">
        <v>902</v>
      </c>
      <c r="F213" s="261" t="str">
        <f>TEXT(VLOOKUP(J213,'[4]1'!$B$2:$D$37,2,0),"0000")</f>
        <v>0005</v>
      </c>
      <c r="G213" s="261" t="str">
        <f t="shared" si="42"/>
        <v>0022</v>
      </c>
      <c r="H213" s="408">
        <f t="shared" si="43"/>
        <v>13</v>
      </c>
      <c r="I213" s="407" t="s">
        <v>902</v>
      </c>
      <c r="J213" s="258" t="s">
        <v>306</v>
      </c>
      <c r="K213" s="258" t="s">
        <v>2788</v>
      </c>
      <c r="L213" s="258" t="s">
        <v>2614</v>
      </c>
      <c r="M213" s="409">
        <v>28980000</v>
      </c>
      <c r="N213" s="258">
        <v>1591</v>
      </c>
      <c r="O213" s="258" t="s">
        <v>77</v>
      </c>
      <c r="P213" s="258" t="s">
        <v>1985</v>
      </c>
      <c r="Q213" s="258" t="s">
        <v>72</v>
      </c>
      <c r="R213" s="258">
        <v>5</v>
      </c>
      <c r="S213" s="410">
        <v>13</v>
      </c>
      <c r="T213" s="261">
        <v>6</v>
      </c>
      <c r="U213" s="261">
        <v>6</v>
      </c>
      <c r="V213" s="258" t="s">
        <v>71</v>
      </c>
      <c r="W213" s="261" t="str">
        <f t="shared" si="45"/>
        <v>현대자동차투싼가솔린 1.6 터보 인스퍼레이션28980000</v>
      </c>
      <c r="X213" s="411">
        <f t="shared" si="46"/>
        <v>3987</v>
      </c>
      <c r="Y213" s="261">
        <v>6</v>
      </c>
      <c r="Z213" s="261">
        <v>6</v>
      </c>
      <c r="AA213" s="407" t="s">
        <v>902</v>
      </c>
      <c r="AB213" s="258" t="s">
        <v>1985</v>
      </c>
      <c r="AC213" s="258"/>
      <c r="AD213" s="258" t="s">
        <v>2152</v>
      </c>
      <c r="AE213" s="258" t="s">
        <v>2149</v>
      </c>
      <c r="AF213" s="259"/>
      <c r="AG213" s="260"/>
      <c r="AH213" s="259"/>
      <c r="AI213" s="259"/>
      <c r="AJ213" s="260"/>
      <c r="AK213" s="259">
        <v>26</v>
      </c>
      <c r="AL213" s="259"/>
      <c r="AM213" s="259" t="s">
        <v>3252</v>
      </c>
      <c r="AN213" s="449"/>
      <c r="AO213" s="449"/>
      <c r="AP213" s="449"/>
      <c r="AQ213" s="392" t="str">
        <f>IFERROR(VLOOKUP(BG213,#REF!,1,0),"")</f>
        <v/>
      </c>
      <c r="AS213" s="259" t="s">
        <v>3249</v>
      </c>
      <c r="BD213" s="202" t="str">
        <f t="shared" si="38"/>
        <v>투싼가솔린 1.6 터보 인스퍼레이션</v>
      </c>
      <c r="BE213" s="261" t="str">
        <f t="shared" si="44"/>
        <v>0022</v>
      </c>
      <c r="BF213" s="407" t="s">
        <v>902</v>
      </c>
      <c r="BG213" s="202" t="str">
        <f t="shared" si="39"/>
        <v>0022-0212</v>
      </c>
    </row>
    <row r="214" spans="1:59">
      <c r="A214" s="405">
        <v>3988</v>
      </c>
      <c r="B214" s="406">
        <v>3988</v>
      </c>
      <c r="C214" s="261" t="str">
        <f t="shared" si="40"/>
        <v>0005-0022</v>
      </c>
      <c r="D214" s="261" t="str">
        <f t="shared" si="41"/>
        <v>0005-0022-0014</v>
      </c>
      <c r="E214" s="407" t="s">
        <v>901</v>
      </c>
      <c r="F214" s="261" t="str">
        <f>TEXT(VLOOKUP(J214,'[4]1'!$B$2:$D$37,2,0),"0000")</f>
        <v>0005</v>
      </c>
      <c r="G214" s="261" t="str">
        <f t="shared" si="42"/>
        <v>0022</v>
      </c>
      <c r="H214" s="408">
        <f t="shared" si="43"/>
        <v>14</v>
      </c>
      <c r="I214" s="407" t="s">
        <v>901</v>
      </c>
      <c r="J214" s="258" t="s">
        <v>306</v>
      </c>
      <c r="K214" s="258" t="s">
        <v>2788</v>
      </c>
      <c r="L214" s="258" t="s">
        <v>2615</v>
      </c>
      <c r="M214" s="409">
        <v>23910000</v>
      </c>
      <c r="N214" s="258">
        <v>1591</v>
      </c>
      <c r="O214" s="258" t="s">
        <v>77</v>
      </c>
      <c r="P214" s="258" t="s">
        <v>1985</v>
      </c>
      <c r="Q214" s="258" t="s">
        <v>72</v>
      </c>
      <c r="R214" s="258">
        <v>5</v>
      </c>
      <c r="S214" s="410">
        <v>13</v>
      </c>
      <c r="T214" s="261">
        <v>6</v>
      </c>
      <c r="U214" s="261">
        <v>6</v>
      </c>
      <c r="V214" s="258" t="s">
        <v>16778</v>
      </c>
      <c r="W214" s="261" t="str">
        <f t="shared" si="45"/>
        <v>현대자동차투싼가솔린 1.6 터보 모던23910000</v>
      </c>
      <c r="X214" s="411">
        <f t="shared" si="46"/>
        <v>3988</v>
      </c>
      <c r="Y214" s="261">
        <v>6</v>
      </c>
      <c r="Z214" s="261">
        <v>6</v>
      </c>
      <c r="AA214" s="407" t="s">
        <v>901</v>
      </c>
      <c r="AB214" s="258" t="s">
        <v>1985</v>
      </c>
      <c r="AC214" s="258"/>
      <c r="AD214" s="258" t="s">
        <v>2152</v>
      </c>
      <c r="AE214" s="258" t="s">
        <v>2149</v>
      </c>
      <c r="AF214" s="259"/>
      <c r="AG214" s="260"/>
      <c r="AH214" s="259"/>
      <c r="AI214" s="259"/>
      <c r="AJ214" s="260"/>
      <c r="AK214" s="259">
        <v>26</v>
      </c>
      <c r="AL214" s="259"/>
      <c r="AM214" s="259" t="s">
        <v>3252</v>
      </c>
      <c r="AN214" s="449"/>
      <c r="AO214" s="449"/>
      <c r="AP214" s="449"/>
      <c r="AQ214" s="392" t="str">
        <f>IFERROR(VLOOKUP(BG214,#REF!,1,0),"")</f>
        <v/>
      </c>
      <c r="AS214" s="259" t="s">
        <v>3249</v>
      </c>
      <c r="BD214" s="202" t="str">
        <f t="shared" si="38"/>
        <v>투싼가솔린 1.6 터보 모던</v>
      </c>
      <c r="BE214" s="261" t="str">
        <f t="shared" si="44"/>
        <v>0022</v>
      </c>
      <c r="BF214" s="407" t="s">
        <v>901</v>
      </c>
      <c r="BG214" s="202" t="str">
        <f t="shared" si="39"/>
        <v>0022-0213</v>
      </c>
    </row>
    <row r="215" spans="1:59">
      <c r="A215" s="405">
        <v>3989</v>
      </c>
      <c r="B215" s="406">
        <v>3989</v>
      </c>
      <c r="C215" s="261" t="str">
        <f t="shared" si="40"/>
        <v>0005-0022</v>
      </c>
      <c r="D215" s="261" t="str">
        <f t="shared" si="41"/>
        <v>0005-0022-0015</v>
      </c>
      <c r="E215" s="407" t="s">
        <v>900</v>
      </c>
      <c r="F215" s="261" t="str">
        <f>TEXT(VLOOKUP(J215,'[4]1'!$B$2:$D$37,2,0),"0000")</f>
        <v>0005</v>
      </c>
      <c r="G215" s="261" t="str">
        <f t="shared" si="42"/>
        <v>0022</v>
      </c>
      <c r="H215" s="408">
        <f t="shared" si="43"/>
        <v>15</v>
      </c>
      <c r="I215" s="407" t="s">
        <v>900</v>
      </c>
      <c r="J215" s="258" t="s">
        <v>306</v>
      </c>
      <c r="K215" s="258" t="s">
        <v>2788</v>
      </c>
      <c r="L215" s="236" t="s">
        <v>3002</v>
      </c>
      <c r="M215" s="316">
        <v>24350000</v>
      </c>
      <c r="N215" s="266">
        <v>1598</v>
      </c>
      <c r="O215" s="258" t="s">
        <v>77</v>
      </c>
      <c r="P215" s="258" t="s">
        <v>1985</v>
      </c>
      <c r="Q215" s="258" t="s">
        <v>72</v>
      </c>
      <c r="R215" s="266">
        <v>5</v>
      </c>
      <c r="S215" s="410">
        <v>13</v>
      </c>
      <c r="T215" s="261">
        <v>6</v>
      </c>
      <c r="U215" s="261">
        <v>6</v>
      </c>
      <c r="V215" s="258" t="s">
        <v>71</v>
      </c>
      <c r="W215" s="261" t="str">
        <f t="shared" si="45"/>
        <v>현대자동차투싼가솔린 올뉴 투싼 2WD 모던 A/T24350000</v>
      </c>
      <c r="X215" s="411">
        <f t="shared" si="46"/>
        <v>3989</v>
      </c>
      <c r="Y215" s="261">
        <v>6</v>
      </c>
      <c r="Z215" s="261">
        <v>6</v>
      </c>
      <c r="AA215" s="407" t="s">
        <v>900</v>
      </c>
      <c r="AB215" s="258" t="s">
        <v>1985</v>
      </c>
      <c r="AC215" s="258"/>
      <c r="AD215" s="267">
        <v>4</v>
      </c>
      <c r="AE215" s="258" t="s">
        <v>2149</v>
      </c>
      <c r="AF215" s="259"/>
      <c r="AG215" s="260"/>
      <c r="AH215" s="259"/>
      <c r="AI215" s="259"/>
      <c r="AJ215" s="260"/>
      <c r="AK215" s="259">
        <v>26</v>
      </c>
      <c r="AL215" s="259"/>
      <c r="AM215" s="259" t="s">
        <v>3252</v>
      </c>
      <c r="AN215" s="449"/>
      <c r="AO215" s="449"/>
      <c r="AP215" s="449"/>
      <c r="AQ215" s="392" t="str">
        <f>IFERROR(VLOOKUP(BG215,#REF!,1,0),"")</f>
        <v/>
      </c>
      <c r="AS215" s="259" t="s">
        <v>3249</v>
      </c>
      <c r="BD215" s="202" t="str">
        <f t="shared" si="38"/>
        <v>투싼가솔린 올뉴 투싼 2WD 모던 A/T</v>
      </c>
      <c r="BE215" s="261" t="str">
        <f t="shared" si="44"/>
        <v>0022</v>
      </c>
      <c r="BF215" s="407" t="s">
        <v>900</v>
      </c>
      <c r="BG215" s="202" t="str">
        <f t="shared" si="39"/>
        <v>0022-0214</v>
      </c>
    </row>
    <row r="216" spans="1:59">
      <c r="A216" s="405">
        <v>3990</v>
      </c>
      <c r="B216" s="406">
        <v>3990</v>
      </c>
      <c r="C216" s="261" t="str">
        <f t="shared" si="40"/>
        <v>0005-0022</v>
      </c>
      <c r="D216" s="261" t="str">
        <f t="shared" si="41"/>
        <v>0005-0022-0016</v>
      </c>
      <c r="E216" s="407" t="s">
        <v>899</v>
      </c>
      <c r="F216" s="261" t="str">
        <f>TEXT(VLOOKUP(J216,'[4]1'!$B$2:$D$37,2,0),"0000")</f>
        <v>0005</v>
      </c>
      <c r="G216" s="261" t="str">
        <f t="shared" si="42"/>
        <v>0022</v>
      </c>
      <c r="H216" s="408">
        <f t="shared" si="43"/>
        <v>16</v>
      </c>
      <c r="I216" s="407" t="s">
        <v>899</v>
      </c>
      <c r="J216" s="258" t="s">
        <v>306</v>
      </c>
      <c r="K216" s="258" t="s">
        <v>2788</v>
      </c>
      <c r="L216" s="236" t="s">
        <v>3003</v>
      </c>
      <c r="M216" s="316">
        <v>26410000</v>
      </c>
      <c r="N216" s="266">
        <v>1598</v>
      </c>
      <c r="O216" s="258" t="s">
        <v>77</v>
      </c>
      <c r="P216" s="258" t="s">
        <v>1985</v>
      </c>
      <c r="Q216" s="258" t="s">
        <v>72</v>
      </c>
      <c r="R216" s="266">
        <v>5</v>
      </c>
      <c r="S216" s="410">
        <v>13</v>
      </c>
      <c r="T216" s="261">
        <v>6</v>
      </c>
      <c r="U216" s="261">
        <v>6</v>
      </c>
      <c r="V216" s="258" t="s">
        <v>71</v>
      </c>
      <c r="W216" s="261" t="str">
        <f t="shared" si="45"/>
        <v>현대자동차투싼가솔린 올뉴 투싼 2WD 프리미엄 A/T26410000</v>
      </c>
      <c r="X216" s="411">
        <f t="shared" si="46"/>
        <v>3990</v>
      </c>
      <c r="Y216" s="261">
        <v>6</v>
      </c>
      <c r="Z216" s="261">
        <v>6</v>
      </c>
      <c r="AA216" s="407" t="s">
        <v>899</v>
      </c>
      <c r="AB216" s="258" t="s">
        <v>1985</v>
      </c>
      <c r="AC216" s="258"/>
      <c r="AD216" s="267">
        <v>4</v>
      </c>
      <c r="AE216" s="258" t="s">
        <v>2149</v>
      </c>
      <c r="AF216" s="259"/>
      <c r="AG216" s="260"/>
      <c r="AH216" s="259"/>
      <c r="AI216" s="259"/>
      <c r="AJ216" s="260"/>
      <c r="AK216" s="259">
        <v>26</v>
      </c>
      <c r="AL216" s="259"/>
      <c r="AM216" s="259" t="s">
        <v>3252</v>
      </c>
      <c r="AN216" s="449"/>
      <c r="AO216" s="449"/>
      <c r="AP216" s="449"/>
      <c r="AQ216" s="392" t="str">
        <f>IFERROR(VLOOKUP(BG216,#REF!,1,0),"")</f>
        <v/>
      </c>
      <c r="AS216" s="259" t="s">
        <v>3249</v>
      </c>
      <c r="BD216" s="202" t="str">
        <f t="shared" si="38"/>
        <v>투싼가솔린 올뉴 투싼 2WD 프리미엄 A/T</v>
      </c>
      <c r="BE216" s="261" t="str">
        <f t="shared" si="44"/>
        <v>0022</v>
      </c>
      <c r="BF216" s="407" t="s">
        <v>899</v>
      </c>
      <c r="BG216" s="202" t="str">
        <f t="shared" si="39"/>
        <v>0022-0215</v>
      </c>
    </row>
    <row r="217" spans="1:59">
      <c r="A217" s="405">
        <v>3991</v>
      </c>
      <c r="B217" s="406">
        <v>3991</v>
      </c>
      <c r="C217" s="261" t="str">
        <f t="shared" si="40"/>
        <v>0005-0022</v>
      </c>
      <c r="D217" s="261" t="str">
        <f t="shared" si="41"/>
        <v>0005-0022-0017</v>
      </c>
      <c r="E217" s="407" t="s">
        <v>898</v>
      </c>
      <c r="F217" s="261" t="str">
        <f>TEXT(VLOOKUP(J217,'[4]1'!$B$2:$D$37,2,0),"0000")</f>
        <v>0005</v>
      </c>
      <c r="G217" s="261" t="str">
        <f t="shared" si="42"/>
        <v>0022</v>
      </c>
      <c r="H217" s="408">
        <f t="shared" si="43"/>
        <v>17</v>
      </c>
      <c r="I217" s="407" t="s">
        <v>898</v>
      </c>
      <c r="J217" s="258" t="s">
        <v>306</v>
      </c>
      <c r="K217" s="258" t="s">
        <v>2788</v>
      </c>
      <c r="L217" s="236" t="s">
        <v>3004</v>
      </c>
      <c r="M217" s="316">
        <v>31550000</v>
      </c>
      <c r="N217" s="266">
        <v>1598</v>
      </c>
      <c r="O217" s="258" t="s">
        <v>77</v>
      </c>
      <c r="P217" s="258" t="s">
        <v>1985</v>
      </c>
      <c r="Q217" s="258" t="s">
        <v>72</v>
      </c>
      <c r="R217" s="266">
        <v>5</v>
      </c>
      <c r="S217" s="410">
        <v>13</v>
      </c>
      <c r="T217" s="261">
        <v>6</v>
      </c>
      <c r="U217" s="261">
        <v>6</v>
      </c>
      <c r="V217" s="258" t="s">
        <v>71</v>
      </c>
      <c r="W217" s="261" t="str">
        <f t="shared" si="45"/>
        <v>현대자동차투싼가솔린 올뉴 투싼 2WD 인스퍼레이션 A/T31550000</v>
      </c>
      <c r="X217" s="411">
        <f t="shared" si="46"/>
        <v>3991</v>
      </c>
      <c r="Y217" s="261">
        <v>6</v>
      </c>
      <c r="Z217" s="261">
        <v>6</v>
      </c>
      <c r="AA217" s="407" t="s">
        <v>898</v>
      </c>
      <c r="AB217" s="258" t="s">
        <v>1985</v>
      </c>
      <c r="AC217" s="258"/>
      <c r="AD217" s="267">
        <v>4</v>
      </c>
      <c r="AE217" s="258" t="s">
        <v>2149</v>
      </c>
      <c r="AF217" s="259"/>
      <c r="AG217" s="260"/>
      <c r="AH217" s="259"/>
      <c r="AI217" s="259"/>
      <c r="AJ217" s="260"/>
      <c r="AK217" s="259">
        <v>26</v>
      </c>
      <c r="AL217" s="259"/>
      <c r="AM217" s="259" t="s">
        <v>3252</v>
      </c>
      <c r="AN217" s="449"/>
      <c r="AO217" s="449"/>
      <c r="AP217" s="449"/>
      <c r="AQ217" s="392" t="str">
        <f>IFERROR(VLOOKUP(BG217,#REF!,1,0),"")</f>
        <v/>
      </c>
      <c r="AS217" s="259" t="s">
        <v>3249</v>
      </c>
      <c r="BD217" s="202" t="str">
        <f t="shared" si="38"/>
        <v>투싼가솔린 올뉴 투싼 2WD 인스퍼레이션 A/T</v>
      </c>
      <c r="BE217" s="261" t="str">
        <f t="shared" si="44"/>
        <v>0022</v>
      </c>
      <c r="BF217" s="407" t="s">
        <v>898</v>
      </c>
      <c r="BG217" s="202" t="str">
        <f t="shared" si="39"/>
        <v>0022-0216</v>
      </c>
    </row>
    <row r="218" spans="1:59">
      <c r="A218" s="405">
        <v>3992</v>
      </c>
      <c r="B218" s="406">
        <v>3992</v>
      </c>
      <c r="C218" s="261" t="str">
        <f t="shared" si="40"/>
        <v>0005-0022</v>
      </c>
      <c r="D218" s="261" t="str">
        <f t="shared" si="41"/>
        <v>0005-0022-0018</v>
      </c>
      <c r="E218" s="407" t="s">
        <v>897</v>
      </c>
      <c r="F218" s="261" t="str">
        <f>TEXT(VLOOKUP(J218,'[4]1'!$B$2:$D$37,2,0),"0000")</f>
        <v>0005</v>
      </c>
      <c r="G218" s="261" t="str">
        <f t="shared" si="42"/>
        <v>0022</v>
      </c>
      <c r="H218" s="408">
        <f t="shared" si="43"/>
        <v>18</v>
      </c>
      <c r="I218" s="407" t="s">
        <v>897</v>
      </c>
      <c r="J218" s="258" t="s">
        <v>306</v>
      </c>
      <c r="K218" s="258" t="s">
        <v>2788</v>
      </c>
      <c r="L218" s="236" t="s">
        <v>3005</v>
      </c>
      <c r="M218" s="316">
        <v>26310000</v>
      </c>
      <c r="N218" s="266">
        <v>1598</v>
      </c>
      <c r="O218" s="258" t="s">
        <v>77</v>
      </c>
      <c r="P218" s="258" t="s">
        <v>1985</v>
      </c>
      <c r="Q218" s="258" t="s">
        <v>72</v>
      </c>
      <c r="R218" s="266">
        <v>5</v>
      </c>
      <c r="S218" s="410">
        <v>13</v>
      </c>
      <c r="T218" s="261">
        <v>6</v>
      </c>
      <c r="U218" s="261">
        <v>6</v>
      </c>
      <c r="V218" s="258" t="s">
        <v>71</v>
      </c>
      <c r="W218" s="261" t="str">
        <f t="shared" si="45"/>
        <v>현대자동차투싼가솔린 올뉴 투싼 AWD 모던 A/T26310000</v>
      </c>
      <c r="X218" s="411">
        <f t="shared" si="46"/>
        <v>3992</v>
      </c>
      <c r="Y218" s="261">
        <v>6</v>
      </c>
      <c r="Z218" s="261">
        <v>6</v>
      </c>
      <c r="AA218" s="407" t="s">
        <v>897</v>
      </c>
      <c r="AB218" s="258" t="s">
        <v>1985</v>
      </c>
      <c r="AC218" s="258"/>
      <c r="AD218" s="267">
        <v>4</v>
      </c>
      <c r="AE218" s="258" t="s">
        <v>2149</v>
      </c>
      <c r="AF218" s="259"/>
      <c r="AG218" s="260"/>
      <c r="AH218" s="259"/>
      <c r="AI218" s="259"/>
      <c r="AJ218" s="260"/>
      <c r="AK218" s="259">
        <v>26</v>
      </c>
      <c r="AL218" s="259"/>
      <c r="AM218" s="259" t="s">
        <v>3252</v>
      </c>
      <c r="AN218" s="449"/>
      <c r="AO218" s="449"/>
      <c r="AP218" s="449"/>
      <c r="AQ218" s="392" t="str">
        <f>IFERROR(VLOOKUP(BG218,#REF!,1,0),"")</f>
        <v/>
      </c>
      <c r="AS218" s="259" t="s">
        <v>3249</v>
      </c>
      <c r="BD218" s="202" t="str">
        <f t="shared" si="38"/>
        <v>투싼가솔린 올뉴 투싼 AWD 모던 A/T</v>
      </c>
      <c r="BE218" s="261" t="str">
        <f t="shared" si="44"/>
        <v>0022</v>
      </c>
      <c r="BF218" s="407" t="s">
        <v>897</v>
      </c>
      <c r="BG218" s="202" t="str">
        <f t="shared" si="39"/>
        <v>0022-0217</v>
      </c>
    </row>
    <row r="219" spans="1:59">
      <c r="A219" s="405">
        <v>3993</v>
      </c>
      <c r="B219" s="406">
        <v>3993</v>
      </c>
      <c r="C219" s="261" t="str">
        <f t="shared" si="40"/>
        <v>0005-0022</v>
      </c>
      <c r="D219" s="261" t="str">
        <f t="shared" si="41"/>
        <v>0005-0022-0019</v>
      </c>
      <c r="E219" s="407" t="s">
        <v>896</v>
      </c>
      <c r="F219" s="261" t="str">
        <f>TEXT(VLOOKUP(J219,'[4]1'!$B$2:$D$37,2,0),"0000")</f>
        <v>0005</v>
      </c>
      <c r="G219" s="261" t="str">
        <f t="shared" si="42"/>
        <v>0022</v>
      </c>
      <c r="H219" s="408">
        <f t="shared" si="43"/>
        <v>19</v>
      </c>
      <c r="I219" s="407" t="s">
        <v>896</v>
      </c>
      <c r="J219" s="258" t="s">
        <v>306</v>
      </c>
      <c r="K219" s="258" t="s">
        <v>2788</v>
      </c>
      <c r="L219" s="236" t="s">
        <v>3006</v>
      </c>
      <c r="M219" s="316">
        <v>29370000</v>
      </c>
      <c r="N219" s="266">
        <v>1598</v>
      </c>
      <c r="O219" s="258" t="s">
        <v>77</v>
      </c>
      <c r="P219" s="258" t="s">
        <v>1985</v>
      </c>
      <c r="Q219" s="258" t="s">
        <v>72</v>
      </c>
      <c r="R219" s="266">
        <v>5</v>
      </c>
      <c r="S219" s="410">
        <v>13</v>
      </c>
      <c r="T219" s="261">
        <v>6</v>
      </c>
      <c r="U219" s="261">
        <v>6</v>
      </c>
      <c r="V219" s="258" t="s">
        <v>71</v>
      </c>
      <c r="W219" s="261" t="str">
        <f t="shared" si="45"/>
        <v>현대자동차투싼가솔린 올뉴 투싼 AWD 프리미엄 A/T29370000</v>
      </c>
      <c r="X219" s="411">
        <f t="shared" si="46"/>
        <v>3993</v>
      </c>
      <c r="Y219" s="261">
        <v>6</v>
      </c>
      <c r="Z219" s="261">
        <v>6</v>
      </c>
      <c r="AA219" s="407" t="s">
        <v>896</v>
      </c>
      <c r="AB219" s="258" t="s">
        <v>1985</v>
      </c>
      <c r="AC219" s="258"/>
      <c r="AD219" s="267">
        <v>4</v>
      </c>
      <c r="AE219" s="258" t="s">
        <v>2149</v>
      </c>
      <c r="AF219" s="259"/>
      <c r="AG219" s="260"/>
      <c r="AH219" s="259"/>
      <c r="AI219" s="259"/>
      <c r="AJ219" s="260"/>
      <c r="AK219" s="259">
        <v>26</v>
      </c>
      <c r="AL219" s="259"/>
      <c r="AM219" s="259" t="s">
        <v>3252</v>
      </c>
      <c r="AN219" s="449"/>
      <c r="AO219" s="449"/>
      <c r="AP219" s="449"/>
      <c r="AQ219" s="392" t="str">
        <f>IFERROR(VLOOKUP(BG219,#REF!,1,0),"")</f>
        <v/>
      </c>
      <c r="AS219" s="259" t="s">
        <v>3249</v>
      </c>
      <c r="BD219" s="202" t="str">
        <f t="shared" si="38"/>
        <v>투싼가솔린 올뉴 투싼 AWD 프리미엄 A/T</v>
      </c>
      <c r="BE219" s="261" t="str">
        <f t="shared" si="44"/>
        <v>0022</v>
      </c>
      <c r="BF219" s="407" t="s">
        <v>896</v>
      </c>
      <c r="BG219" s="202" t="str">
        <f t="shared" si="39"/>
        <v>0022-0218</v>
      </c>
    </row>
    <row r="220" spans="1:59">
      <c r="A220" s="405">
        <v>3994</v>
      </c>
      <c r="B220" s="406">
        <v>3994</v>
      </c>
      <c r="C220" s="261" t="str">
        <f t="shared" si="40"/>
        <v>0005-0022</v>
      </c>
      <c r="D220" s="261" t="str">
        <f t="shared" si="41"/>
        <v>0005-0022-0020</v>
      </c>
      <c r="E220" s="407" t="s">
        <v>895</v>
      </c>
      <c r="F220" s="261" t="str">
        <f>TEXT(VLOOKUP(J220,'[4]1'!$B$2:$D$37,2,0),"0000")</f>
        <v>0005</v>
      </c>
      <c r="G220" s="261" t="str">
        <f t="shared" si="42"/>
        <v>0022</v>
      </c>
      <c r="H220" s="408">
        <f t="shared" si="43"/>
        <v>20</v>
      </c>
      <c r="I220" s="407" t="s">
        <v>895</v>
      </c>
      <c r="J220" s="258" t="s">
        <v>306</v>
      </c>
      <c r="K220" s="258" t="s">
        <v>2788</v>
      </c>
      <c r="L220" s="236" t="s">
        <v>3007</v>
      </c>
      <c r="M220" s="316">
        <v>33510000</v>
      </c>
      <c r="N220" s="266">
        <v>1598</v>
      </c>
      <c r="O220" s="258" t="s">
        <v>77</v>
      </c>
      <c r="P220" s="258" t="s">
        <v>1985</v>
      </c>
      <c r="Q220" s="258" t="s">
        <v>72</v>
      </c>
      <c r="R220" s="266">
        <v>5</v>
      </c>
      <c r="S220" s="410">
        <v>13</v>
      </c>
      <c r="T220" s="261">
        <v>6</v>
      </c>
      <c r="U220" s="261">
        <v>6</v>
      </c>
      <c r="V220" s="258" t="s">
        <v>71</v>
      </c>
      <c r="W220" s="261" t="str">
        <f t="shared" si="45"/>
        <v>현대자동차투싼가솔린 올뉴 투싼 AWD 인스퍼레이션 A/T33510000</v>
      </c>
      <c r="X220" s="411">
        <f t="shared" si="46"/>
        <v>3994</v>
      </c>
      <c r="Y220" s="261">
        <v>6</v>
      </c>
      <c r="Z220" s="261">
        <v>6</v>
      </c>
      <c r="AA220" s="407" t="s">
        <v>895</v>
      </c>
      <c r="AB220" s="258" t="s">
        <v>1985</v>
      </c>
      <c r="AC220" s="258"/>
      <c r="AD220" s="267">
        <v>4</v>
      </c>
      <c r="AE220" s="258" t="s">
        <v>2149</v>
      </c>
      <c r="AF220" s="259"/>
      <c r="AG220" s="260"/>
      <c r="AH220" s="259"/>
      <c r="AI220" s="259"/>
      <c r="AJ220" s="260"/>
      <c r="AK220" s="259">
        <v>26</v>
      </c>
      <c r="AL220" s="259"/>
      <c r="AM220" s="259" t="s">
        <v>3252</v>
      </c>
      <c r="AN220" s="449"/>
      <c r="AO220" s="449"/>
      <c r="AP220" s="449"/>
      <c r="AQ220" s="392" t="str">
        <f>IFERROR(VLOOKUP(BG220,#REF!,1,0),"")</f>
        <v/>
      </c>
      <c r="AS220" s="259" t="s">
        <v>3249</v>
      </c>
      <c r="BD220" s="202" t="str">
        <f t="shared" si="38"/>
        <v>투싼가솔린 올뉴 투싼 AWD 인스퍼레이션 A/T</v>
      </c>
      <c r="BE220" s="261" t="str">
        <f t="shared" si="44"/>
        <v>0022</v>
      </c>
      <c r="BF220" s="407" t="s">
        <v>895</v>
      </c>
      <c r="BG220" s="202" t="str">
        <f t="shared" si="39"/>
        <v>0022-0219</v>
      </c>
    </row>
    <row r="221" spans="1:59">
      <c r="A221" s="405">
        <v>3995</v>
      </c>
      <c r="B221" s="406">
        <v>3995</v>
      </c>
      <c r="C221" s="261" t="str">
        <f t="shared" si="40"/>
        <v>0005-0023</v>
      </c>
      <c r="D221" s="261" t="str">
        <f t="shared" si="41"/>
        <v>0005-0023-0001</v>
      </c>
      <c r="E221" s="407" t="s">
        <v>894</v>
      </c>
      <c r="F221" s="261" t="str">
        <f>TEXT(VLOOKUP(J221,'[4]1'!$B$2:$D$37,2,0),"0000")</f>
        <v>0005</v>
      </c>
      <c r="G221" s="261" t="str">
        <f t="shared" si="42"/>
        <v>0023</v>
      </c>
      <c r="H221" s="408">
        <f t="shared" si="43"/>
        <v>1</v>
      </c>
      <c r="I221" s="407" t="s">
        <v>894</v>
      </c>
      <c r="J221" s="413" t="s">
        <v>306</v>
      </c>
      <c r="K221" s="413" t="s">
        <v>2884</v>
      </c>
      <c r="L221" s="413" t="s">
        <v>2885</v>
      </c>
      <c r="M221" s="415">
        <v>28570000</v>
      </c>
      <c r="N221" s="416">
        <v>1598</v>
      </c>
      <c r="O221" s="413" t="s">
        <v>74</v>
      </c>
      <c r="P221" s="258" t="s">
        <v>1985</v>
      </c>
      <c r="Q221" s="413" t="s">
        <v>72</v>
      </c>
      <c r="R221" s="416">
        <v>5</v>
      </c>
      <c r="S221" s="410">
        <v>4</v>
      </c>
      <c r="T221" s="261">
        <v>6</v>
      </c>
      <c r="U221" s="261">
        <v>6</v>
      </c>
      <c r="V221" s="258" t="s">
        <v>1934</v>
      </c>
      <c r="W221" s="261" t="str">
        <f t="shared" si="45"/>
        <v>현대자동차투싼 하이브리드The all new 투싼 Hybrid 모던28570000</v>
      </c>
      <c r="X221" s="411">
        <f t="shared" si="46"/>
        <v>3995</v>
      </c>
      <c r="Y221" s="261">
        <v>6</v>
      </c>
      <c r="Z221" s="261">
        <v>6</v>
      </c>
      <c r="AA221" s="407" t="s">
        <v>894</v>
      </c>
      <c r="AB221" s="258" t="s">
        <v>1985</v>
      </c>
      <c r="AC221" s="258"/>
      <c r="AD221" s="258">
        <v>4</v>
      </c>
      <c r="AE221" s="258" t="s">
        <v>2149</v>
      </c>
      <c r="AF221" s="259"/>
      <c r="AG221" s="260"/>
      <c r="AH221" s="259"/>
      <c r="AI221" s="259"/>
      <c r="AJ221" s="260"/>
      <c r="AK221" s="259">
        <v>26</v>
      </c>
      <c r="AL221" s="259"/>
      <c r="AM221" s="259" t="s">
        <v>3248</v>
      </c>
      <c r="AN221" s="449"/>
      <c r="AO221" s="449"/>
      <c r="AP221" s="449"/>
      <c r="AQ221" s="392" t="str">
        <f>IFERROR(VLOOKUP(BG221,#REF!,1,0),"")</f>
        <v/>
      </c>
      <c r="AS221" s="259" t="s">
        <v>3248</v>
      </c>
      <c r="BD221" s="202" t="str">
        <f t="shared" si="38"/>
        <v>투싼 하이브리드The all new 투싼 Hybrid 모던</v>
      </c>
      <c r="BE221" s="261" t="str">
        <f t="shared" si="44"/>
        <v>0023</v>
      </c>
      <c r="BF221" s="407" t="s">
        <v>894</v>
      </c>
      <c r="BG221" s="202" t="str">
        <f t="shared" si="39"/>
        <v>0023-0220</v>
      </c>
    </row>
    <row r="222" spans="1:59">
      <c r="A222" s="405">
        <v>3996</v>
      </c>
      <c r="B222" s="406">
        <v>3996</v>
      </c>
      <c r="C222" s="261" t="str">
        <f t="shared" si="40"/>
        <v>0005-0023</v>
      </c>
      <c r="D222" s="261" t="str">
        <f t="shared" si="41"/>
        <v>0005-0023-0002</v>
      </c>
      <c r="E222" s="407" t="s">
        <v>893</v>
      </c>
      <c r="F222" s="261" t="str">
        <f>TEXT(VLOOKUP(J222,'[4]1'!$B$2:$D$37,2,0),"0000")</f>
        <v>0005</v>
      </c>
      <c r="G222" s="261" t="str">
        <f t="shared" si="42"/>
        <v>0023</v>
      </c>
      <c r="H222" s="408">
        <f t="shared" si="43"/>
        <v>2</v>
      </c>
      <c r="I222" s="407" t="s">
        <v>893</v>
      </c>
      <c r="J222" s="413" t="s">
        <v>306</v>
      </c>
      <c r="K222" s="413" t="s">
        <v>2884</v>
      </c>
      <c r="L222" s="413" t="s">
        <v>2886</v>
      </c>
      <c r="M222" s="415">
        <v>30730000</v>
      </c>
      <c r="N222" s="416">
        <v>1598</v>
      </c>
      <c r="O222" s="413" t="s">
        <v>74</v>
      </c>
      <c r="P222" s="258" t="s">
        <v>1985</v>
      </c>
      <c r="Q222" s="413" t="s">
        <v>72</v>
      </c>
      <c r="R222" s="416">
        <v>5</v>
      </c>
      <c r="S222" s="410">
        <v>4</v>
      </c>
      <c r="T222" s="261">
        <v>6</v>
      </c>
      <c r="U222" s="261">
        <v>6</v>
      </c>
      <c r="V222" s="258" t="s">
        <v>1934</v>
      </c>
      <c r="W222" s="261" t="str">
        <f t="shared" si="45"/>
        <v>현대자동차투싼 하이브리드The all new 투싼 Hybrid 프리미엄30730000</v>
      </c>
      <c r="X222" s="411">
        <f t="shared" si="46"/>
        <v>3996</v>
      </c>
      <c r="Y222" s="261">
        <v>6</v>
      </c>
      <c r="Z222" s="261">
        <v>6</v>
      </c>
      <c r="AA222" s="407" t="s">
        <v>893</v>
      </c>
      <c r="AB222" s="258" t="s">
        <v>1985</v>
      </c>
      <c r="AC222" s="258"/>
      <c r="AD222" s="258">
        <v>4</v>
      </c>
      <c r="AE222" s="258" t="s">
        <v>2149</v>
      </c>
      <c r="AF222" s="259"/>
      <c r="AG222" s="260"/>
      <c r="AH222" s="259"/>
      <c r="AI222" s="259"/>
      <c r="AJ222" s="260"/>
      <c r="AK222" s="259">
        <v>26</v>
      </c>
      <c r="AL222" s="259"/>
      <c r="AM222" s="259" t="s">
        <v>3248</v>
      </c>
      <c r="AN222" s="449"/>
      <c r="AO222" s="449"/>
      <c r="AP222" s="449"/>
      <c r="AQ222" s="392" t="str">
        <f>IFERROR(VLOOKUP(BG222,#REF!,1,0),"")</f>
        <v/>
      </c>
      <c r="AS222" s="259" t="s">
        <v>3248</v>
      </c>
      <c r="BD222" s="202" t="str">
        <f t="shared" si="38"/>
        <v>투싼 하이브리드The all new 투싼 Hybrid 프리미엄</v>
      </c>
      <c r="BE222" s="261" t="str">
        <f t="shared" si="44"/>
        <v>0023</v>
      </c>
      <c r="BF222" s="407" t="s">
        <v>893</v>
      </c>
      <c r="BG222" s="202" t="str">
        <f t="shared" si="39"/>
        <v>0023-0221</v>
      </c>
    </row>
    <row r="223" spans="1:59">
      <c r="A223" s="405">
        <v>3997</v>
      </c>
      <c r="B223" s="406">
        <v>3997</v>
      </c>
      <c r="C223" s="261" t="str">
        <f t="shared" si="40"/>
        <v>0005-0023</v>
      </c>
      <c r="D223" s="261" t="str">
        <f t="shared" si="41"/>
        <v>0005-0023-0003</v>
      </c>
      <c r="E223" s="407" t="s">
        <v>892</v>
      </c>
      <c r="F223" s="261" t="str">
        <f>TEXT(VLOOKUP(J223,'[4]1'!$B$2:$D$37,2,0),"0000")</f>
        <v>0005</v>
      </c>
      <c r="G223" s="261" t="str">
        <f t="shared" si="42"/>
        <v>0023</v>
      </c>
      <c r="H223" s="408">
        <f t="shared" si="43"/>
        <v>3</v>
      </c>
      <c r="I223" s="407" t="s">
        <v>892</v>
      </c>
      <c r="J223" s="413" t="s">
        <v>306</v>
      </c>
      <c r="K223" s="413" t="s">
        <v>2884</v>
      </c>
      <c r="L223" s="413" t="s">
        <v>2887</v>
      </c>
      <c r="M223" s="415">
        <v>34670000</v>
      </c>
      <c r="N223" s="416">
        <v>1598</v>
      </c>
      <c r="O223" s="413" t="s">
        <v>74</v>
      </c>
      <c r="P223" s="258" t="s">
        <v>1985</v>
      </c>
      <c r="Q223" s="413" t="s">
        <v>72</v>
      </c>
      <c r="R223" s="416">
        <v>5</v>
      </c>
      <c r="S223" s="410">
        <v>4</v>
      </c>
      <c r="T223" s="261">
        <v>6</v>
      </c>
      <c r="U223" s="261">
        <v>6</v>
      </c>
      <c r="V223" s="258" t="s">
        <v>1934</v>
      </c>
      <c r="W223" s="261" t="str">
        <f t="shared" si="45"/>
        <v>현대자동차투싼 하이브리드The all new 투싼 Hybrid 인스퍼레이션34670000</v>
      </c>
      <c r="X223" s="411">
        <f t="shared" si="46"/>
        <v>3997</v>
      </c>
      <c r="Y223" s="261">
        <v>6</v>
      </c>
      <c r="Z223" s="261">
        <v>6</v>
      </c>
      <c r="AA223" s="407" t="s">
        <v>892</v>
      </c>
      <c r="AB223" s="258" t="s">
        <v>1985</v>
      </c>
      <c r="AC223" s="258"/>
      <c r="AD223" s="258">
        <v>4</v>
      </c>
      <c r="AE223" s="258" t="s">
        <v>2149</v>
      </c>
      <c r="AF223" s="259"/>
      <c r="AG223" s="260"/>
      <c r="AH223" s="259"/>
      <c r="AI223" s="259"/>
      <c r="AJ223" s="260"/>
      <c r="AK223" s="259">
        <v>26</v>
      </c>
      <c r="AL223" s="259"/>
      <c r="AM223" s="259" t="s">
        <v>3248</v>
      </c>
      <c r="AN223" s="449"/>
      <c r="AO223" s="449"/>
      <c r="AP223" s="449"/>
      <c r="AQ223" s="392" t="str">
        <f>IFERROR(VLOOKUP(BG223,#REF!,1,0),"")</f>
        <v/>
      </c>
      <c r="AS223" s="259" t="s">
        <v>3248</v>
      </c>
      <c r="BD223" s="202" t="str">
        <f t="shared" si="38"/>
        <v>투싼 하이브리드The all new 투싼 Hybrid 인스퍼레이션</v>
      </c>
      <c r="BE223" s="261" t="str">
        <f t="shared" si="44"/>
        <v>0023</v>
      </c>
      <c r="BF223" s="407" t="s">
        <v>892</v>
      </c>
      <c r="BG223" s="202" t="str">
        <f t="shared" si="39"/>
        <v>0023-0222</v>
      </c>
    </row>
    <row r="224" spans="1:59">
      <c r="A224" s="405">
        <v>3998</v>
      </c>
      <c r="B224" s="406">
        <v>3998</v>
      </c>
      <c r="C224" s="261" t="str">
        <f t="shared" si="40"/>
        <v>0005-0024</v>
      </c>
      <c r="D224" s="261" t="str">
        <f t="shared" si="41"/>
        <v>0005-0024-0001</v>
      </c>
      <c r="E224" s="407" t="s">
        <v>891</v>
      </c>
      <c r="F224" s="261" t="str">
        <f>TEXT(VLOOKUP(J224,'[4]1'!$B$2:$D$37,2,0),"0000")</f>
        <v>0005</v>
      </c>
      <c r="G224" s="261" t="str">
        <f t="shared" si="42"/>
        <v>0024</v>
      </c>
      <c r="H224" s="408">
        <f t="shared" si="43"/>
        <v>1</v>
      </c>
      <c r="I224" s="407" t="s">
        <v>891</v>
      </c>
      <c r="J224" s="258" t="s">
        <v>306</v>
      </c>
      <c r="K224" s="258" t="s">
        <v>2789</v>
      </c>
      <c r="L224" s="258" t="s">
        <v>2616</v>
      </c>
      <c r="M224" s="409">
        <v>47720000</v>
      </c>
      <c r="N224" s="258">
        <v>2199</v>
      </c>
      <c r="O224" s="258" t="s">
        <v>78</v>
      </c>
      <c r="P224" s="258" t="s">
        <v>1985</v>
      </c>
      <c r="Q224" s="258" t="s">
        <v>72</v>
      </c>
      <c r="R224" s="258">
        <v>7</v>
      </c>
      <c r="S224" s="410">
        <v>5</v>
      </c>
      <c r="T224" s="261">
        <v>6</v>
      </c>
      <c r="U224" s="261">
        <v>6</v>
      </c>
      <c r="V224" s="258" t="s">
        <v>16778</v>
      </c>
      <c r="W224" s="261" t="str">
        <f t="shared" si="45"/>
        <v>현대자동차팰리세이드2.2 디젤 캘리그래피 2WD (7인승)47720000</v>
      </c>
      <c r="X224" s="411">
        <f t="shared" si="46"/>
        <v>3998</v>
      </c>
      <c r="Y224" s="261">
        <v>6</v>
      </c>
      <c r="Z224" s="261">
        <v>6</v>
      </c>
      <c r="AA224" s="407" t="s">
        <v>891</v>
      </c>
      <c r="AB224" s="258" t="s">
        <v>1985</v>
      </c>
      <c r="AC224" s="258"/>
      <c r="AD224" s="258" t="s">
        <v>2152</v>
      </c>
      <c r="AE224" s="258" t="s">
        <v>2149</v>
      </c>
      <c r="AF224" s="259"/>
      <c r="AG224" s="260"/>
      <c r="AH224" s="259"/>
      <c r="AI224" s="259"/>
      <c r="AJ224" s="260"/>
      <c r="AK224" s="259">
        <v>26</v>
      </c>
      <c r="AL224" s="259"/>
      <c r="AM224" s="259" t="s">
        <v>95</v>
      </c>
      <c r="AN224" s="449"/>
      <c r="AO224" s="449"/>
      <c r="AP224" s="449"/>
      <c r="AQ224" s="392" t="str">
        <f>IFERROR(VLOOKUP(BG224,#REF!,1,0),"")</f>
        <v/>
      </c>
      <c r="AS224" s="259" t="s">
        <v>95</v>
      </c>
      <c r="BD224" s="202" t="str">
        <f t="shared" si="38"/>
        <v>팰리세이드2.2 디젤 캘리그래피 2WD (7인승)</v>
      </c>
      <c r="BE224" s="261" t="str">
        <f t="shared" si="44"/>
        <v>0024</v>
      </c>
      <c r="BF224" s="407" t="s">
        <v>891</v>
      </c>
      <c r="BG224" s="202" t="str">
        <f t="shared" si="39"/>
        <v>0024-0223</v>
      </c>
    </row>
    <row r="225" spans="1:59">
      <c r="A225" s="405">
        <v>3999</v>
      </c>
      <c r="B225" s="406">
        <v>3999</v>
      </c>
      <c r="C225" s="261" t="str">
        <f t="shared" si="40"/>
        <v>0005-0024</v>
      </c>
      <c r="D225" s="261" t="str">
        <f t="shared" si="41"/>
        <v>0005-0024-0002</v>
      </c>
      <c r="E225" s="407" t="s">
        <v>890</v>
      </c>
      <c r="F225" s="261" t="str">
        <f>TEXT(VLOOKUP(J225,'[4]1'!$B$2:$D$37,2,0),"0000")</f>
        <v>0005</v>
      </c>
      <c r="G225" s="261" t="str">
        <f t="shared" si="42"/>
        <v>0024</v>
      </c>
      <c r="H225" s="408">
        <f t="shared" si="43"/>
        <v>2</v>
      </c>
      <c r="I225" s="407" t="s">
        <v>890</v>
      </c>
      <c r="J225" s="258" t="s">
        <v>306</v>
      </c>
      <c r="K225" s="258" t="s">
        <v>2789</v>
      </c>
      <c r="L225" s="258" t="s">
        <v>2617</v>
      </c>
      <c r="M225" s="409">
        <v>50030000</v>
      </c>
      <c r="N225" s="258">
        <v>2199</v>
      </c>
      <c r="O225" s="258" t="s">
        <v>78</v>
      </c>
      <c r="P225" s="258" t="s">
        <v>1985</v>
      </c>
      <c r="Q225" s="258" t="s">
        <v>72</v>
      </c>
      <c r="R225" s="258">
        <v>5</v>
      </c>
      <c r="S225" s="410">
        <v>5</v>
      </c>
      <c r="T225" s="261">
        <v>6</v>
      </c>
      <c r="U225" s="261">
        <v>6</v>
      </c>
      <c r="V225" s="258" t="s">
        <v>71</v>
      </c>
      <c r="W225" s="261" t="str">
        <f t="shared" si="45"/>
        <v>현대자동차팰리세이드2.2 디젤 캘리그래피 4WD50030000</v>
      </c>
      <c r="X225" s="411">
        <f t="shared" si="46"/>
        <v>3999</v>
      </c>
      <c r="Y225" s="261">
        <v>6</v>
      </c>
      <c r="Z225" s="261">
        <v>6</v>
      </c>
      <c r="AA225" s="407" t="s">
        <v>890</v>
      </c>
      <c r="AB225" s="258" t="s">
        <v>1985</v>
      </c>
      <c r="AC225" s="258"/>
      <c r="AD225" s="258" t="s">
        <v>2152</v>
      </c>
      <c r="AE225" s="258" t="s">
        <v>2149</v>
      </c>
      <c r="AF225" s="259"/>
      <c r="AG225" s="260"/>
      <c r="AH225" s="259"/>
      <c r="AI225" s="259"/>
      <c r="AJ225" s="260"/>
      <c r="AK225" s="259">
        <v>26</v>
      </c>
      <c r="AL225" s="259"/>
      <c r="AM225" s="259" t="s">
        <v>95</v>
      </c>
      <c r="AN225" s="449"/>
      <c r="AO225" s="449"/>
      <c r="AP225" s="449"/>
      <c r="AQ225" s="392" t="str">
        <f>IFERROR(VLOOKUP(BG225,#REF!,1,0),"")</f>
        <v/>
      </c>
      <c r="AS225" s="259" t="s">
        <v>95</v>
      </c>
      <c r="BD225" s="202" t="str">
        <f t="shared" si="38"/>
        <v>팰리세이드2.2 디젤 캘리그래피 4WD</v>
      </c>
      <c r="BE225" s="261" t="str">
        <f t="shared" si="44"/>
        <v>0024</v>
      </c>
      <c r="BF225" s="407" t="s">
        <v>890</v>
      </c>
      <c r="BG225" s="202" t="str">
        <f t="shared" si="39"/>
        <v>0024-0224</v>
      </c>
    </row>
    <row r="226" spans="1:59">
      <c r="A226" s="405">
        <v>4000</v>
      </c>
      <c r="B226" s="406">
        <v>4000</v>
      </c>
      <c r="C226" s="261" t="str">
        <f t="shared" si="40"/>
        <v>0005-0024</v>
      </c>
      <c r="D226" s="261" t="str">
        <f t="shared" si="41"/>
        <v>0005-0024-0003</v>
      </c>
      <c r="E226" s="407" t="s">
        <v>889</v>
      </c>
      <c r="F226" s="261" t="str">
        <f>TEXT(VLOOKUP(J226,'[4]1'!$B$2:$D$37,2,0),"0000")</f>
        <v>0005</v>
      </c>
      <c r="G226" s="261" t="str">
        <f t="shared" si="42"/>
        <v>0024</v>
      </c>
      <c r="H226" s="408">
        <f t="shared" si="43"/>
        <v>3</v>
      </c>
      <c r="I226" s="407" t="s">
        <v>889</v>
      </c>
      <c r="J226" s="258" t="s">
        <v>306</v>
      </c>
      <c r="K226" s="258" t="s">
        <v>2789</v>
      </c>
      <c r="L226" s="258" t="s">
        <v>2618</v>
      </c>
      <c r="M226" s="409">
        <v>37210000</v>
      </c>
      <c r="N226" s="258">
        <v>2199</v>
      </c>
      <c r="O226" s="258" t="s">
        <v>78</v>
      </c>
      <c r="P226" s="258" t="s">
        <v>1985</v>
      </c>
      <c r="Q226" s="258" t="s">
        <v>72</v>
      </c>
      <c r="R226" s="258">
        <v>8</v>
      </c>
      <c r="S226" s="410">
        <v>5</v>
      </c>
      <c r="T226" s="261">
        <v>6</v>
      </c>
      <c r="U226" s="261">
        <v>6</v>
      </c>
      <c r="V226" s="258" t="s">
        <v>16778</v>
      </c>
      <c r="W226" s="261" t="str">
        <f t="shared" si="45"/>
        <v>현대자동차팰리세이드2.2 디젤 익스클루시브 2WD37210000</v>
      </c>
      <c r="X226" s="411">
        <f t="shared" si="46"/>
        <v>4000</v>
      </c>
      <c r="Y226" s="261">
        <v>6</v>
      </c>
      <c r="Z226" s="261">
        <v>6</v>
      </c>
      <c r="AA226" s="407" t="s">
        <v>889</v>
      </c>
      <c r="AB226" s="258" t="s">
        <v>1985</v>
      </c>
      <c r="AC226" s="258"/>
      <c r="AD226" s="258" t="s">
        <v>2152</v>
      </c>
      <c r="AE226" s="258" t="s">
        <v>2149</v>
      </c>
      <c r="AF226" s="259"/>
      <c r="AG226" s="260"/>
      <c r="AH226" s="259"/>
      <c r="AI226" s="259"/>
      <c r="AJ226" s="260"/>
      <c r="AK226" s="259">
        <v>26</v>
      </c>
      <c r="AL226" s="259"/>
      <c r="AM226" s="259" t="s">
        <v>95</v>
      </c>
      <c r="AN226" s="449"/>
      <c r="AO226" s="449"/>
      <c r="AP226" s="449"/>
      <c r="AQ226" s="392" t="str">
        <f>IFERROR(VLOOKUP(BG226,#REF!,1,0),"")</f>
        <v/>
      </c>
      <c r="AS226" s="259" t="s">
        <v>95</v>
      </c>
      <c r="BD226" s="202" t="str">
        <f t="shared" si="38"/>
        <v>팰리세이드2.2 디젤 익스클루시브 2WD</v>
      </c>
      <c r="BE226" s="261" t="str">
        <f t="shared" si="44"/>
        <v>0024</v>
      </c>
      <c r="BF226" s="407" t="s">
        <v>889</v>
      </c>
      <c r="BG226" s="202" t="str">
        <f t="shared" si="39"/>
        <v>0024-0225</v>
      </c>
    </row>
    <row r="227" spans="1:59">
      <c r="A227" s="405">
        <v>4001</v>
      </c>
      <c r="B227" s="406">
        <v>4001</v>
      </c>
      <c r="C227" s="261" t="str">
        <f t="shared" si="40"/>
        <v>0005-0024</v>
      </c>
      <c r="D227" s="261" t="str">
        <f t="shared" si="41"/>
        <v>0005-0024-0004</v>
      </c>
      <c r="E227" s="407" t="s">
        <v>888</v>
      </c>
      <c r="F227" s="261" t="str">
        <f>TEXT(VLOOKUP(J227,'[4]1'!$B$2:$D$37,2,0),"0000")</f>
        <v>0005</v>
      </c>
      <c r="G227" s="261" t="str">
        <f t="shared" si="42"/>
        <v>0024</v>
      </c>
      <c r="H227" s="408">
        <f t="shared" si="43"/>
        <v>4</v>
      </c>
      <c r="I227" s="407" t="s">
        <v>888</v>
      </c>
      <c r="J227" s="258" t="s">
        <v>306</v>
      </c>
      <c r="K227" s="258" t="s">
        <v>2789</v>
      </c>
      <c r="L227" s="258" t="s">
        <v>2619</v>
      </c>
      <c r="M227" s="409">
        <v>44920000</v>
      </c>
      <c r="N227" s="258">
        <v>2199</v>
      </c>
      <c r="O227" s="258" t="s">
        <v>78</v>
      </c>
      <c r="P227" s="258" t="s">
        <v>1985</v>
      </c>
      <c r="Q227" s="258" t="s">
        <v>72</v>
      </c>
      <c r="R227" s="258">
        <v>5</v>
      </c>
      <c r="S227" s="410">
        <v>5</v>
      </c>
      <c r="T227" s="261">
        <v>6</v>
      </c>
      <c r="U227" s="261">
        <v>6</v>
      </c>
      <c r="V227" s="258" t="s">
        <v>71</v>
      </c>
      <c r="W227" s="261" t="str">
        <f t="shared" si="45"/>
        <v>현대자동차팰리세이드2.2 디젤 프레스티지 4WD44920000</v>
      </c>
      <c r="X227" s="411">
        <f t="shared" si="46"/>
        <v>4001</v>
      </c>
      <c r="Y227" s="261">
        <v>6</v>
      </c>
      <c r="Z227" s="261">
        <v>6</v>
      </c>
      <c r="AA227" s="407" t="s">
        <v>888</v>
      </c>
      <c r="AB227" s="258" t="s">
        <v>1985</v>
      </c>
      <c r="AC227" s="258"/>
      <c r="AD227" s="258" t="s">
        <v>2152</v>
      </c>
      <c r="AE227" s="258" t="s">
        <v>2149</v>
      </c>
      <c r="AF227" s="259"/>
      <c r="AG227" s="260"/>
      <c r="AH227" s="259"/>
      <c r="AI227" s="259"/>
      <c r="AJ227" s="260"/>
      <c r="AK227" s="259">
        <v>26</v>
      </c>
      <c r="AL227" s="259"/>
      <c r="AM227" s="259" t="s">
        <v>95</v>
      </c>
      <c r="AN227" s="449"/>
      <c r="AO227" s="449"/>
      <c r="AP227" s="449"/>
      <c r="AQ227" s="392" t="str">
        <f>IFERROR(VLOOKUP(BG227,#REF!,1,0),"")</f>
        <v/>
      </c>
      <c r="AS227" s="259" t="s">
        <v>95</v>
      </c>
      <c r="BD227" s="202" t="str">
        <f t="shared" si="38"/>
        <v>팰리세이드2.2 디젤 프레스티지 4WD</v>
      </c>
      <c r="BE227" s="261" t="str">
        <f t="shared" si="44"/>
        <v>0024</v>
      </c>
      <c r="BF227" s="407" t="s">
        <v>888</v>
      </c>
      <c r="BG227" s="202" t="str">
        <f t="shared" si="39"/>
        <v>0024-0226</v>
      </c>
    </row>
    <row r="228" spans="1:59">
      <c r="A228" s="405">
        <v>4002</v>
      </c>
      <c r="B228" s="406">
        <v>4002</v>
      </c>
      <c r="C228" s="261" t="str">
        <f t="shared" si="40"/>
        <v>0005-0024</v>
      </c>
      <c r="D228" s="261" t="str">
        <f t="shared" si="41"/>
        <v>0005-0024-0005</v>
      </c>
      <c r="E228" s="407" t="s">
        <v>887</v>
      </c>
      <c r="F228" s="261" t="str">
        <f>TEXT(VLOOKUP(J228,'[4]1'!$B$2:$D$37,2,0),"0000")</f>
        <v>0005</v>
      </c>
      <c r="G228" s="261" t="str">
        <f t="shared" si="42"/>
        <v>0024</v>
      </c>
      <c r="H228" s="408">
        <f t="shared" si="43"/>
        <v>5</v>
      </c>
      <c r="I228" s="407" t="s">
        <v>887</v>
      </c>
      <c r="J228" s="258" t="s">
        <v>306</v>
      </c>
      <c r="K228" s="258" t="s">
        <v>2789</v>
      </c>
      <c r="L228" s="258" t="s">
        <v>2620</v>
      </c>
      <c r="M228" s="409">
        <v>42610000</v>
      </c>
      <c r="N228" s="258">
        <v>2199</v>
      </c>
      <c r="O228" s="258" t="s">
        <v>78</v>
      </c>
      <c r="P228" s="258" t="s">
        <v>1985</v>
      </c>
      <c r="Q228" s="258" t="s">
        <v>72</v>
      </c>
      <c r="R228" s="258">
        <v>8</v>
      </c>
      <c r="S228" s="410">
        <v>5</v>
      </c>
      <c r="T228" s="261">
        <v>6</v>
      </c>
      <c r="U228" s="261">
        <v>6</v>
      </c>
      <c r="V228" s="258" t="s">
        <v>16778</v>
      </c>
      <c r="W228" s="261" t="str">
        <f t="shared" si="45"/>
        <v>현대자동차팰리세이드2.2 디젤 프레스티지 2WD42610000</v>
      </c>
      <c r="X228" s="411">
        <f t="shared" si="46"/>
        <v>4002</v>
      </c>
      <c r="Y228" s="261">
        <v>6</v>
      </c>
      <c r="Z228" s="261">
        <v>6</v>
      </c>
      <c r="AA228" s="407" t="s">
        <v>887</v>
      </c>
      <c r="AB228" s="258" t="s">
        <v>1985</v>
      </c>
      <c r="AC228" s="258"/>
      <c r="AD228" s="258" t="s">
        <v>2152</v>
      </c>
      <c r="AE228" s="258" t="s">
        <v>2149</v>
      </c>
      <c r="AF228" s="259"/>
      <c r="AG228" s="260"/>
      <c r="AH228" s="259"/>
      <c r="AI228" s="259"/>
      <c r="AJ228" s="260"/>
      <c r="AK228" s="259">
        <v>26</v>
      </c>
      <c r="AL228" s="259"/>
      <c r="AM228" s="259" t="s">
        <v>95</v>
      </c>
      <c r="AN228" s="449"/>
      <c r="AO228" s="449"/>
      <c r="AP228" s="449"/>
      <c r="AQ228" s="392" t="str">
        <f>IFERROR(VLOOKUP(BG228,#REF!,1,0),"")</f>
        <v/>
      </c>
      <c r="AS228" s="259" t="s">
        <v>95</v>
      </c>
      <c r="BD228" s="202" t="str">
        <f t="shared" si="38"/>
        <v>팰리세이드2.2 디젤 프레스티지 2WD</v>
      </c>
      <c r="BE228" s="261" t="str">
        <f t="shared" si="44"/>
        <v>0024</v>
      </c>
      <c r="BF228" s="407" t="s">
        <v>887</v>
      </c>
      <c r="BG228" s="202" t="str">
        <f t="shared" si="39"/>
        <v>0024-0227</v>
      </c>
    </row>
    <row r="229" spans="1:59">
      <c r="A229" s="405">
        <v>4003</v>
      </c>
      <c r="B229" s="406">
        <v>4003</v>
      </c>
      <c r="C229" s="261" t="str">
        <f t="shared" si="40"/>
        <v>0005-0024</v>
      </c>
      <c r="D229" s="261" t="str">
        <f t="shared" si="41"/>
        <v>0005-0024-0006</v>
      </c>
      <c r="E229" s="407" t="s">
        <v>886</v>
      </c>
      <c r="F229" s="261" t="str">
        <f>TEXT(VLOOKUP(J229,'[4]1'!$B$2:$D$37,2,0),"0000")</f>
        <v>0005</v>
      </c>
      <c r="G229" s="261" t="str">
        <f t="shared" si="42"/>
        <v>0024</v>
      </c>
      <c r="H229" s="408">
        <f t="shared" si="43"/>
        <v>6</v>
      </c>
      <c r="I229" s="407" t="s">
        <v>886</v>
      </c>
      <c r="J229" s="258" t="s">
        <v>306</v>
      </c>
      <c r="K229" s="258" t="s">
        <v>2789</v>
      </c>
      <c r="L229" s="258" t="s">
        <v>2621</v>
      </c>
      <c r="M229" s="409">
        <v>39520000</v>
      </c>
      <c r="N229" s="258">
        <v>2199</v>
      </c>
      <c r="O229" s="258" t="s">
        <v>78</v>
      </c>
      <c r="P229" s="258" t="s">
        <v>1985</v>
      </c>
      <c r="Q229" s="258" t="s">
        <v>72</v>
      </c>
      <c r="R229" s="258">
        <v>5</v>
      </c>
      <c r="S229" s="410">
        <v>5</v>
      </c>
      <c r="T229" s="261">
        <v>6</v>
      </c>
      <c r="U229" s="261">
        <v>6</v>
      </c>
      <c r="V229" s="258" t="s">
        <v>71</v>
      </c>
      <c r="W229" s="261" t="str">
        <f t="shared" si="45"/>
        <v>현대자동차팰리세이드2.2 디젤 익스클루시브 4WD39520000</v>
      </c>
      <c r="X229" s="411">
        <f t="shared" si="46"/>
        <v>4003</v>
      </c>
      <c r="Y229" s="261">
        <v>6</v>
      </c>
      <c r="Z229" s="261">
        <v>6</v>
      </c>
      <c r="AA229" s="407" t="s">
        <v>886</v>
      </c>
      <c r="AB229" s="258" t="s">
        <v>1985</v>
      </c>
      <c r="AC229" s="258"/>
      <c r="AD229" s="258" t="s">
        <v>2152</v>
      </c>
      <c r="AE229" s="258" t="s">
        <v>2149</v>
      </c>
      <c r="AF229" s="259"/>
      <c r="AG229" s="260"/>
      <c r="AH229" s="259"/>
      <c r="AI229" s="259"/>
      <c r="AJ229" s="260"/>
      <c r="AK229" s="259">
        <v>26</v>
      </c>
      <c r="AL229" s="259"/>
      <c r="AM229" s="259" t="s">
        <v>95</v>
      </c>
      <c r="AN229" s="449"/>
      <c r="AO229" s="449"/>
      <c r="AP229" s="449"/>
      <c r="AQ229" s="392" t="str">
        <f>IFERROR(VLOOKUP(BG229,#REF!,1,0),"")</f>
        <v/>
      </c>
      <c r="AS229" s="259" t="s">
        <v>95</v>
      </c>
      <c r="BD229" s="202" t="str">
        <f t="shared" si="38"/>
        <v>팰리세이드2.2 디젤 익스클루시브 4WD</v>
      </c>
      <c r="BE229" s="261" t="str">
        <f t="shared" si="44"/>
        <v>0024</v>
      </c>
      <c r="BF229" s="407" t="s">
        <v>886</v>
      </c>
      <c r="BG229" s="202" t="str">
        <f t="shared" si="39"/>
        <v>0024-0228</v>
      </c>
    </row>
    <row r="230" spans="1:59">
      <c r="A230" s="405">
        <v>4004</v>
      </c>
      <c r="B230" s="406">
        <v>4004</v>
      </c>
      <c r="C230" s="261" t="str">
        <f t="shared" si="40"/>
        <v>0005-0024</v>
      </c>
      <c r="D230" s="261" t="str">
        <f t="shared" si="41"/>
        <v>0005-0024-0007</v>
      </c>
      <c r="E230" s="407" t="s">
        <v>885</v>
      </c>
      <c r="F230" s="261" t="str">
        <f>TEXT(VLOOKUP(J230,'[4]1'!$B$2:$D$37,2,0),"0000")</f>
        <v>0005</v>
      </c>
      <c r="G230" s="261" t="str">
        <f t="shared" si="42"/>
        <v>0024</v>
      </c>
      <c r="H230" s="408">
        <f t="shared" si="43"/>
        <v>7</v>
      </c>
      <c r="I230" s="407" t="s">
        <v>885</v>
      </c>
      <c r="J230" s="258" t="s">
        <v>306</v>
      </c>
      <c r="K230" s="258" t="s">
        <v>2789</v>
      </c>
      <c r="L230" s="258" t="s">
        <v>2622</v>
      </c>
      <c r="M230" s="409">
        <v>38040000</v>
      </c>
      <c r="N230" s="258">
        <v>3778</v>
      </c>
      <c r="O230" s="258" t="s">
        <v>77</v>
      </c>
      <c r="P230" s="258" t="s">
        <v>1985</v>
      </c>
      <c r="Q230" s="258" t="s">
        <v>72</v>
      </c>
      <c r="R230" s="258">
        <v>8</v>
      </c>
      <c r="S230" s="410">
        <v>17</v>
      </c>
      <c r="T230" s="261">
        <v>6</v>
      </c>
      <c r="U230" s="261">
        <v>6</v>
      </c>
      <c r="V230" s="258" t="s">
        <v>16778</v>
      </c>
      <c r="W230" s="261" t="str">
        <f t="shared" si="45"/>
        <v>현대자동차팰리세이드3.8 가솔린 익스클루시브 4WD38040000</v>
      </c>
      <c r="X230" s="411">
        <f t="shared" si="46"/>
        <v>4004</v>
      </c>
      <c r="Y230" s="261">
        <v>6</v>
      </c>
      <c r="Z230" s="261">
        <v>6</v>
      </c>
      <c r="AA230" s="407" t="s">
        <v>885</v>
      </c>
      <c r="AB230" s="258" t="s">
        <v>1985</v>
      </c>
      <c r="AC230" s="258"/>
      <c r="AD230" s="258" t="s">
        <v>2155</v>
      </c>
      <c r="AE230" s="258" t="s">
        <v>2149</v>
      </c>
      <c r="AF230" s="259"/>
      <c r="AG230" s="260"/>
      <c r="AH230" s="259"/>
      <c r="AI230" s="259"/>
      <c r="AJ230" s="260"/>
      <c r="AK230" s="259">
        <v>26</v>
      </c>
      <c r="AL230" s="259"/>
      <c r="AM230" s="259" t="s">
        <v>3258</v>
      </c>
      <c r="AN230" s="449"/>
      <c r="AO230" s="449"/>
      <c r="AP230" s="449"/>
      <c r="AQ230" s="392" t="str">
        <f>IFERROR(VLOOKUP(BG230,#REF!,1,0),"")</f>
        <v/>
      </c>
      <c r="AS230" s="259" t="s">
        <v>3258</v>
      </c>
      <c r="BD230" s="202" t="str">
        <f t="shared" si="38"/>
        <v>팰리세이드3.8 가솔린 익스클루시브 4WD</v>
      </c>
      <c r="BE230" s="261" t="str">
        <f t="shared" si="44"/>
        <v>0024</v>
      </c>
      <c r="BF230" s="407" t="s">
        <v>885</v>
      </c>
      <c r="BG230" s="202" t="str">
        <f t="shared" si="39"/>
        <v>0024-0229</v>
      </c>
    </row>
    <row r="231" spans="1:59">
      <c r="A231" s="405">
        <v>4005</v>
      </c>
      <c r="B231" s="406">
        <v>4005</v>
      </c>
      <c r="C231" s="261" t="str">
        <f t="shared" si="40"/>
        <v>0005-0024</v>
      </c>
      <c r="D231" s="261" t="str">
        <f t="shared" si="41"/>
        <v>0005-0024-0008</v>
      </c>
      <c r="E231" s="407" t="s">
        <v>884</v>
      </c>
      <c r="F231" s="261" t="str">
        <f>TEXT(VLOOKUP(J231,'[4]1'!$B$2:$D$37,2,0),"0000")</f>
        <v>0005</v>
      </c>
      <c r="G231" s="261" t="str">
        <f t="shared" si="42"/>
        <v>0024</v>
      </c>
      <c r="H231" s="408">
        <f t="shared" si="43"/>
        <v>8</v>
      </c>
      <c r="I231" s="407" t="s">
        <v>884</v>
      </c>
      <c r="J231" s="258" t="s">
        <v>306</v>
      </c>
      <c r="K231" s="258" t="s">
        <v>2789</v>
      </c>
      <c r="L231" s="258" t="s">
        <v>2623</v>
      </c>
      <c r="M231" s="409">
        <v>46240000</v>
      </c>
      <c r="N231" s="258">
        <v>3778</v>
      </c>
      <c r="O231" s="258" t="s">
        <v>77</v>
      </c>
      <c r="P231" s="258" t="s">
        <v>1985</v>
      </c>
      <c r="Q231" s="258" t="s">
        <v>72</v>
      </c>
      <c r="R231" s="258">
        <v>5</v>
      </c>
      <c r="S231" s="410">
        <v>17</v>
      </c>
      <c r="T231" s="261">
        <v>6</v>
      </c>
      <c r="U231" s="261">
        <v>6</v>
      </c>
      <c r="V231" s="258" t="s">
        <v>71</v>
      </c>
      <c r="W231" s="261" t="str">
        <f t="shared" si="45"/>
        <v>현대자동차팰리세이드3.8 가솔린 캘리그래피 2WD(7인승)46240000</v>
      </c>
      <c r="X231" s="411">
        <f t="shared" si="46"/>
        <v>4005</v>
      </c>
      <c r="Y231" s="261">
        <v>6</v>
      </c>
      <c r="Z231" s="261">
        <v>6</v>
      </c>
      <c r="AA231" s="407" t="s">
        <v>884</v>
      </c>
      <c r="AB231" s="258" t="s">
        <v>1985</v>
      </c>
      <c r="AC231" s="258"/>
      <c r="AD231" s="258" t="s">
        <v>2155</v>
      </c>
      <c r="AE231" s="258" t="s">
        <v>2149</v>
      </c>
      <c r="AF231" s="259"/>
      <c r="AG231" s="260"/>
      <c r="AH231" s="259"/>
      <c r="AI231" s="259"/>
      <c r="AJ231" s="260"/>
      <c r="AK231" s="259">
        <v>26</v>
      </c>
      <c r="AL231" s="259"/>
      <c r="AM231" s="259" t="s">
        <v>3258</v>
      </c>
      <c r="AN231" s="449"/>
      <c r="AO231" s="449"/>
      <c r="AP231" s="449"/>
      <c r="AQ231" s="392" t="str">
        <f>IFERROR(VLOOKUP(BG231,#REF!,1,0),"")</f>
        <v/>
      </c>
      <c r="AS231" s="259" t="s">
        <v>3258</v>
      </c>
      <c r="BD231" s="202" t="str">
        <f t="shared" si="38"/>
        <v>팰리세이드3.8 가솔린 캘리그래피 2WD(7인승)</v>
      </c>
      <c r="BE231" s="261" t="str">
        <f t="shared" si="44"/>
        <v>0024</v>
      </c>
      <c r="BF231" s="407" t="s">
        <v>884</v>
      </c>
      <c r="BG231" s="202" t="str">
        <f t="shared" si="39"/>
        <v>0024-0230</v>
      </c>
    </row>
    <row r="232" spans="1:59">
      <c r="A232" s="405">
        <v>4006</v>
      </c>
      <c r="B232" s="406">
        <v>4006</v>
      </c>
      <c r="C232" s="261" t="str">
        <f t="shared" si="40"/>
        <v>0005-0024</v>
      </c>
      <c r="D232" s="261" t="str">
        <f t="shared" si="41"/>
        <v>0005-0024-0009</v>
      </c>
      <c r="E232" s="407" t="s">
        <v>883</v>
      </c>
      <c r="F232" s="261" t="str">
        <f>TEXT(VLOOKUP(J232,'[4]1'!$B$2:$D$37,2,0),"0000")</f>
        <v>0005</v>
      </c>
      <c r="G232" s="261" t="str">
        <f t="shared" si="42"/>
        <v>0024</v>
      </c>
      <c r="H232" s="408">
        <f t="shared" si="43"/>
        <v>9</v>
      </c>
      <c r="I232" s="407" t="s">
        <v>883</v>
      </c>
      <c r="J232" s="258" t="s">
        <v>306</v>
      </c>
      <c r="K232" s="258" t="s">
        <v>2789</v>
      </c>
      <c r="L232" s="258" t="s">
        <v>2624</v>
      </c>
      <c r="M232" s="409">
        <v>48550000</v>
      </c>
      <c r="N232" s="258">
        <v>3778</v>
      </c>
      <c r="O232" s="258" t="s">
        <v>77</v>
      </c>
      <c r="P232" s="258" t="s">
        <v>1985</v>
      </c>
      <c r="Q232" s="258" t="s">
        <v>72</v>
      </c>
      <c r="R232" s="258">
        <v>7</v>
      </c>
      <c r="S232" s="410">
        <v>17</v>
      </c>
      <c r="T232" s="261">
        <v>6</v>
      </c>
      <c r="U232" s="261">
        <v>6</v>
      </c>
      <c r="V232" s="258" t="s">
        <v>16778</v>
      </c>
      <c r="W232" s="261" t="str">
        <f t="shared" si="45"/>
        <v>현대자동차팰리세이드3.8 가솔린 캘리그래피 4WD(7인승)48550000</v>
      </c>
      <c r="X232" s="411">
        <f t="shared" si="46"/>
        <v>4006</v>
      </c>
      <c r="Y232" s="261">
        <v>6</v>
      </c>
      <c r="Z232" s="261">
        <v>6</v>
      </c>
      <c r="AA232" s="407" t="s">
        <v>883</v>
      </c>
      <c r="AB232" s="258" t="s">
        <v>1985</v>
      </c>
      <c r="AC232" s="258"/>
      <c r="AD232" s="258" t="s">
        <v>2155</v>
      </c>
      <c r="AE232" s="258" t="s">
        <v>2149</v>
      </c>
      <c r="AF232" s="259"/>
      <c r="AG232" s="260"/>
      <c r="AH232" s="259"/>
      <c r="AI232" s="259"/>
      <c r="AJ232" s="260"/>
      <c r="AK232" s="259">
        <v>26</v>
      </c>
      <c r="AL232" s="259"/>
      <c r="AM232" s="259" t="s">
        <v>3258</v>
      </c>
      <c r="AN232" s="449"/>
      <c r="AO232" s="449"/>
      <c r="AP232" s="449"/>
      <c r="AQ232" s="392" t="str">
        <f>IFERROR(VLOOKUP(BG232,#REF!,1,0),"")</f>
        <v/>
      </c>
      <c r="AS232" s="259" t="s">
        <v>3258</v>
      </c>
      <c r="BD232" s="202" t="str">
        <f t="shared" si="38"/>
        <v>팰리세이드3.8 가솔린 캘리그래피 4WD(7인승)</v>
      </c>
      <c r="BE232" s="261" t="str">
        <f t="shared" si="44"/>
        <v>0024</v>
      </c>
      <c r="BF232" s="407" t="s">
        <v>883</v>
      </c>
      <c r="BG232" s="202" t="str">
        <f t="shared" si="39"/>
        <v>0024-0231</v>
      </c>
    </row>
    <row r="233" spans="1:59">
      <c r="A233" s="405">
        <v>4007</v>
      </c>
      <c r="B233" s="406">
        <v>4007</v>
      </c>
      <c r="C233" s="261" t="str">
        <f t="shared" si="40"/>
        <v>0005-0024</v>
      </c>
      <c r="D233" s="261" t="str">
        <f t="shared" si="41"/>
        <v>0005-0024-0010</v>
      </c>
      <c r="E233" s="407" t="s">
        <v>882</v>
      </c>
      <c r="F233" s="261" t="str">
        <f>TEXT(VLOOKUP(J233,'[4]1'!$B$2:$D$37,2,0),"0000")</f>
        <v>0005</v>
      </c>
      <c r="G233" s="261" t="str">
        <f t="shared" si="42"/>
        <v>0024</v>
      </c>
      <c r="H233" s="408">
        <f t="shared" si="43"/>
        <v>10</v>
      </c>
      <c r="I233" s="407" t="s">
        <v>882</v>
      </c>
      <c r="J233" s="258" t="s">
        <v>306</v>
      </c>
      <c r="K233" s="258" t="s">
        <v>2789</v>
      </c>
      <c r="L233" s="258" t="s">
        <v>2625</v>
      </c>
      <c r="M233" s="409">
        <v>41130000</v>
      </c>
      <c r="N233" s="258">
        <v>3778</v>
      </c>
      <c r="O233" s="258" t="s">
        <v>77</v>
      </c>
      <c r="P233" s="258" t="s">
        <v>1985</v>
      </c>
      <c r="Q233" s="258" t="s">
        <v>72</v>
      </c>
      <c r="R233" s="258">
        <v>8</v>
      </c>
      <c r="S233" s="410">
        <v>17</v>
      </c>
      <c r="T233" s="261">
        <v>6</v>
      </c>
      <c r="U233" s="261">
        <v>6</v>
      </c>
      <c r="V233" s="258" t="s">
        <v>16778</v>
      </c>
      <c r="W233" s="261" t="str">
        <f t="shared" si="45"/>
        <v>현대자동차팰리세이드3.8 가솔린 프레스티지 2WD41130000</v>
      </c>
      <c r="X233" s="411">
        <f t="shared" si="46"/>
        <v>4007</v>
      </c>
      <c r="Y233" s="261">
        <v>6</v>
      </c>
      <c r="Z233" s="261">
        <v>6</v>
      </c>
      <c r="AA233" s="407" t="s">
        <v>882</v>
      </c>
      <c r="AB233" s="258" t="s">
        <v>1985</v>
      </c>
      <c r="AC233" s="258"/>
      <c r="AD233" s="258" t="s">
        <v>2155</v>
      </c>
      <c r="AE233" s="258" t="s">
        <v>2149</v>
      </c>
      <c r="AF233" s="259"/>
      <c r="AG233" s="260"/>
      <c r="AH233" s="259"/>
      <c r="AI233" s="259"/>
      <c r="AJ233" s="260"/>
      <c r="AK233" s="259">
        <v>26</v>
      </c>
      <c r="AL233" s="259"/>
      <c r="AM233" s="259" t="s">
        <v>3258</v>
      </c>
      <c r="AN233" s="449"/>
      <c r="AO233" s="449"/>
      <c r="AP233" s="449"/>
      <c r="AQ233" s="392" t="str">
        <f>IFERROR(VLOOKUP(BG233,#REF!,1,0),"")</f>
        <v/>
      </c>
      <c r="AS233" s="259" t="s">
        <v>3258</v>
      </c>
      <c r="BD233" s="202" t="str">
        <f t="shared" si="38"/>
        <v>팰리세이드3.8 가솔린 프레스티지 2WD</v>
      </c>
      <c r="BE233" s="261" t="str">
        <f t="shared" si="44"/>
        <v>0024</v>
      </c>
      <c r="BF233" s="407" t="s">
        <v>882</v>
      </c>
      <c r="BG233" s="202" t="str">
        <f t="shared" si="39"/>
        <v>0024-0232</v>
      </c>
    </row>
    <row r="234" spans="1:59">
      <c r="A234" s="405">
        <v>4008</v>
      </c>
      <c r="B234" s="406">
        <v>4008</v>
      </c>
      <c r="C234" s="261" t="str">
        <f t="shared" si="40"/>
        <v>0005-0024</v>
      </c>
      <c r="D234" s="261" t="str">
        <f t="shared" si="41"/>
        <v>0005-0024-0011</v>
      </c>
      <c r="E234" s="407" t="s">
        <v>881</v>
      </c>
      <c r="F234" s="261" t="str">
        <f>TEXT(VLOOKUP(J234,'[4]1'!$B$2:$D$37,2,0),"0000")</f>
        <v>0005</v>
      </c>
      <c r="G234" s="261" t="str">
        <f t="shared" si="42"/>
        <v>0024</v>
      </c>
      <c r="H234" s="408">
        <f t="shared" si="43"/>
        <v>11</v>
      </c>
      <c r="I234" s="407" t="s">
        <v>881</v>
      </c>
      <c r="J234" s="258" t="s">
        <v>306</v>
      </c>
      <c r="K234" s="258" t="s">
        <v>2789</v>
      </c>
      <c r="L234" s="258" t="s">
        <v>2626</v>
      </c>
      <c r="M234" s="409">
        <v>35730000</v>
      </c>
      <c r="N234" s="258">
        <v>3778</v>
      </c>
      <c r="O234" s="258" t="s">
        <v>77</v>
      </c>
      <c r="P234" s="258" t="s">
        <v>1985</v>
      </c>
      <c r="Q234" s="258" t="s">
        <v>72</v>
      </c>
      <c r="R234" s="258">
        <v>8</v>
      </c>
      <c r="S234" s="410">
        <v>17</v>
      </c>
      <c r="T234" s="261">
        <v>6</v>
      </c>
      <c r="U234" s="261">
        <v>6</v>
      </c>
      <c r="V234" s="258" t="s">
        <v>16778</v>
      </c>
      <c r="W234" s="261" t="str">
        <f t="shared" si="45"/>
        <v>현대자동차팰리세이드3.8 가솔린 익스클루시브 2WD35730000</v>
      </c>
      <c r="X234" s="411">
        <f t="shared" si="46"/>
        <v>4008</v>
      </c>
      <c r="Y234" s="261">
        <v>6</v>
      </c>
      <c r="Z234" s="261">
        <v>6</v>
      </c>
      <c r="AA234" s="407" t="s">
        <v>881</v>
      </c>
      <c r="AB234" s="258" t="s">
        <v>1985</v>
      </c>
      <c r="AC234" s="258"/>
      <c r="AD234" s="258" t="s">
        <v>2155</v>
      </c>
      <c r="AE234" s="258" t="s">
        <v>2149</v>
      </c>
      <c r="AF234" s="259"/>
      <c r="AG234" s="260"/>
      <c r="AH234" s="259"/>
      <c r="AI234" s="259"/>
      <c r="AJ234" s="260"/>
      <c r="AK234" s="259">
        <v>26</v>
      </c>
      <c r="AL234" s="259"/>
      <c r="AM234" s="259" t="s">
        <v>3258</v>
      </c>
      <c r="AN234" s="449"/>
      <c r="AO234" s="449"/>
      <c r="AP234" s="449"/>
      <c r="AQ234" s="392" t="str">
        <f>IFERROR(VLOOKUP(BG234,#REF!,1,0),"")</f>
        <v/>
      </c>
      <c r="AS234" s="259" t="s">
        <v>3258</v>
      </c>
      <c r="BD234" s="202" t="str">
        <f t="shared" si="38"/>
        <v>팰리세이드3.8 가솔린 익스클루시브 2WD</v>
      </c>
      <c r="BE234" s="261" t="str">
        <f t="shared" si="44"/>
        <v>0024</v>
      </c>
      <c r="BF234" s="407" t="s">
        <v>881</v>
      </c>
      <c r="BG234" s="202" t="str">
        <f t="shared" si="39"/>
        <v>0024-0233</v>
      </c>
    </row>
    <row r="235" spans="1:59">
      <c r="A235" s="405">
        <v>4009</v>
      </c>
      <c r="B235" s="406">
        <v>4009</v>
      </c>
      <c r="C235" s="261" t="str">
        <f t="shared" si="40"/>
        <v>0005-0024</v>
      </c>
      <c r="D235" s="261" t="str">
        <f t="shared" si="41"/>
        <v>0005-0024-0012</v>
      </c>
      <c r="E235" s="407" t="s">
        <v>880</v>
      </c>
      <c r="F235" s="261" t="str">
        <f>TEXT(VLOOKUP(J235,'[4]1'!$B$2:$D$37,2,0),"0000")</f>
        <v>0005</v>
      </c>
      <c r="G235" s="261" t="str">
        <f t="shared" si="42"/>
        <v>0024</v>
      </c>
      <c r="H235" s="408">
        <f t="shared" si="43"/>
        <v>12</v>
      </c>
      <c r="I235" s="407" t="s">
        <v>880</v>
      </c>
      <c r="J235" s="258" t="s">
        <v>306</v>
      </c>
      <c r="K235" s="258" t="s">
        <v>2789</v>
      </c>
      <c r="L235" s="258" t="s">
        <v>2627</v>
      </c>
      <c r="M235" s="409">
        <v>43440000</v>
      </c>
      <c r="N235" s="258">
        <v>3778</v>
      </c>
      <c r="O235" s="258" t="s">
        <v>77</v>
      </c>
      <c r="P235" s="258" t="s">
        <v>1985</v>
      </c>
      <c r="Q235" s="258" t="s">
        <v>72</v>
      </c>
      <c r="R235" s="258">
        <v>8</v>
      </c>
      <c r="S235" s="410">
        <v>17</v>
      </c>
      <c r="T235" s="261">
        <v>6</v>
      </c>
      <c r="U235" s="261">
        <v>6</v>
      </c>
      <c r="V235" s="258" t="s">
        <v>16778</v>
      </c>
      <c r="W235" s="261" t="str">
        <f t="shared" si="45"/>
        <v>현대자동차팰리세이드3.8 가솔린 프레스티지 4WD43440000</v>
      </c>
      <c r="X235" s="411">
        <f t="shared" si="46"/>
        <v>4009</v>
      </c>
      <c r="Y235" s="261">
        <v>6</v>
      </c>
      <c r="Z235" s="261">
        <v>6</v>
      </c>
      <c r="AA235" s="407" t="s">
        <v>880</v>
      </c>
      <c r="AB235" s="258" t="s">
        <v>1985</v>
      </c>
      <c r="AC235" s="258"/>
      <c r="AD235" s="258" t="s">
        <v>2155</v>
      </c>
      <c r="AE235" s="258" t="s">
        <v>2149</v>
      </c>
      <c r="AF235" s="259"/>
      <c r="AG235" s="260"/>
      <c r="AH235" s="259"/>
      <c r="AI235" s="259"/>
      <c r="AJ235" s="260"/>
      <c r="AK235" s="259">
        <v>26</v>
      </c>
      <c r="AL235" s="259"/>
      <c r="AM235" s="259" t="s">
        <v>3258</v>
      </c>
      <c r="AN235" s="449"/>
      <c r="AO235" s="449"/>
      <c r="AP235" s="449"/>
      <c r="AQ235" s="392" t="str">
        <f>IFERROR(VLOOKUP(BG235,#REF!,1,0),"")</f>
        <v/>
      </c>
      <c r="AS235" s="259" t="s">
        <v>3258</v>
      </c>
      <c r="BD235" s="202" t="str">
        <f t="shared" si="38"/>
        <v>팰리세이드3.8 가솔린 프레스티지 4WD</v>
      </c>
      <c r="BE235" s="261" t="str">
        <f t="shared" si="44"/>
        <v>0024</v>
      </c>
      <c r="BF235" s="407" t="s">
        <v>880</v>
      </c>
      <c r="BG235" s="202" t="str">
        <f t="shared" si="39"/>
        <v>0024-0234</v>
      </c>
    </row>
    <row r="236" spans="1:59">
      <c r="A236" s="405">
        <v>4010</v>
      </c>
      <c r="B236" s="406">
        <v>4010</v>
      </c>
      <c r="C236" s="261" t="str">
        <f t="shared" si="40"/>
        <v>0005-0024</v>
      </c>
      <c r="D236" s="261" t="str">
        <f t="shared" si="41"/>
        <v>0005-0024-0013</v>
      </c>
      <c r="E236" s="407" t="s">
        <v>879</v>
      </c>
      <c r="F236" s="261" t="str">
        <f>TEXT(VLOOKUP(J236,'[4]1'!$B$2:$D$37,2,0),"0000")</f>
        <v>0005</v>
      </c>
      <c r="G236" s="261" t="str">
        <f t="shared" si="42"/>
        <v>0024</v>
      </c>
      <c r="H236" s="408">
        <f t="shared" si="43"/>
        <v>13</v>
      </c>
      <c r="I236" s="407" t="s">
        <v>879</v>
      </c>
      <c r="J236" s="258" t="s">
        <v>306</v>
      </c>
      <c r="K236" s="258" t="s">
        <v>2789</v>
      </c>
      <c r="L236" s="413" t="s">
        <v>2813</v>
      </c>
      <c r="M236" s="415">
        <v>51840000</v>
      </c>
      <c r="N236" s="416">
        <v>3778</v>
      </c>
      <c r="O236" s="258" t="s">
        <v>77</v>
      </c>
      <c r="P236" s="258" t="s">
        <v>1985</v>
      </c>
      <c r="Q236" s="413" t="s">
        <v>72</v>
      </c>
      <c r="R236" s="416">
        <v>7</v>
      </c>
      <c r="S236" s="410">
        <v>17</v>
      </c>
      <c r="T236" s="261">
        <v>6</v>
      </c>
      <c r="U236" s="261">
        <v>6</v>
      </c>
      <c r="V236" s="258" t="s">
        <v>1989</v>
      </c>
      <c r="W236" s="261" t="str">
        <f t="shared" si="45"/>
        <v>현대자동차팰리세이드3.8 가솔린 VIP 2WD (7인승)51840000</v>
      </c>
      <c r="X236" s="411">
        <f t="shared" si="46"/>
        <v>4010</v>
      </c>
      <c r="Y236" s="261">
        <v>6</v>
      </c>
      <c r="Z236" s="261">
        <v>6</v>
      </c>
      <c r="AA236" s="407" t="s">
        <v>879</v>
      </c>
      <c r="AB236" s="258" t="s">
        <v>1985</v>
      </c>
      <c r="AC236" s="258"/>
      <c r="AD236" s="258" t="s">
        <v>2155</v>
      </c>
      <c r="AE236" s="258" t="s">
        <v>2149</v>
      </c>
      <c r="AF236" s="259"/>
      <c r="AG236" s="260"/>
      <c r="AH236" s="259"/>
      <c r="AI236" s="259"/>
      <c r="AJ236" s="260"/>
      <c r="AK236" s="259">
        <v>26</v>
      </c>
      <c r="AL236" s="259"/>
      <c r="AM236" s="259" t="s">
        <v>3258</v>
      </c>
      <c r="AN236" s="449"/>
      <c r="AO236" s="449"/>
      <c r="AP236" s="449"/>
      <c r="AQ236" s="392" t="str">
        <f>IFERROR(VLOOKUP(BG236,#REF!,1,0),"")</f>
        <v/>
      </c>
      <c r="AS236" s="259" t="s">
        <v>3258</v>
      </c>
      <c r="BD236" s="202" t="str">
        <f t="shared" si="38"/>
        <v>팰리세이드3.8 가솔린 VIP 2WD (7인승)</v>
      </c>
      <c r="BE236" s="261" t="str">
        <f t="shared" si="44"/>
        <v>0024</v>
      </c>
      <c r="BF236" s="407" t="s">
        <v>879</v>
      </c>
      <c r="BG236" s="202" t="str">
        <f t="shared" si="39"/>
        <v>0024-0235</v>
      </c>
    </row>
    <row r="237" spans="1:59">
      <c r="A237" s="405">
        <v>4011</v>
      </c>
      <c r="B237" s="406">
        <v>4011</v>
      </c>
      <c r="C237" s="261" t="str">
        <f t="shared" si="40"/>
        <v>0005-0025</v>
      </c>
      <c r="D237" s="261" t="str">
        <f t="shared" si="41"/>
        <v>0005-0025-0001</v>
      </c>
      <c r="E237" s="407" t="s">
        <v>878</v>
      </c>
      <c r="F237" s="261" t="str">
        <f>TEXT(VLOOKUP(J237,'[4]1'!$B$2:$D$37,2,0),"0000")</f>
        <v>0005</v>
      </c>
      <c r="G237" s="261" t="str">
        <f t="shared" si="42"/>
        <v>0025</v>
      </c>
      <c r="H237" s="408">
        <f t="shared" si="43"/>
        <v>1</v>
      </c>
      <c r="I237" s="407" t="s">
        <v>878</v>
      </c>
      <c r="J237" s="258" t="s">
        <v>306</v>
      </c>
      <c r="K237" s="258" t="s">
        <v>2790</v>
      </c>
      <c r="L237" s="258" t="s">
        <v>2628</v>
      </c>
      <c r="M237" s="409">
        <v>20550000</v>
      </c>
      <c r="N237" s="258">
        <v>2497</v>
      </c>
      <c r="O237" s="258" t="s">
        <v>78</v>
      </c>
      <c r="P237" s="258" t="s">
        <v>88</v>
      </c>
      <c r="Q237" s="258" t="s">
        <v>72</v>
      </c>
      <c r="R237" s="258" t="e">
        <v>#N/A</v>
      </c>
      <c r="S237" s="410">
        <v>9</v>
      </c>
      <c r="T237" s="261">
        <v>6</v>
      </c>
      <c r="U237" s="261">
        <v>6</v>
      </c>
      <c r="V237" s="258" t="s">
        <v>17442</v>
      </c>
      <c r="W237" s="261" t="str">
        <f t="shared" si="45"/>
        <v>현대자동차포터ⅡCRDi 133마력 2WD 더블캡 초장축 Premium A/T20550000</v>
      </c>
      <c r="X237" s="411">
        <f t="shared" si="46"/>
        <v>4011</v>
      </c>
      <c r="Y237" s="261">
        <v>6</v>
      </c>
      <c r="Z237" s="261">
        <v>6</v>
      </c>
      <c r="AA237" s="407" t="s">
        <v>878</v>
      </c>
      <c r="AB237" s="258" t="e">
        <v>#N/A</v>
      </c>
      <c r="AC237" s="258"/>
      <c r="AD237" s="258" t="s">
        <v>2151</v>
      </c>
      <c r="AE237" s="258" t="s">
        <v>2149</v>
      </c>
      <c r="AF237" s="259"/>
      <c r="AG237" s="260"/>
      <c r="AH237" s="259"/>
      <c r="AI237" s="259"/>
      <c r="AJ237" s="260"/>
      <c r="AK237" s="259">
        <v>26</v>
      </c>
      <c r="AL237" s="259"/>
      <c r="AM237" s="259" t="s">
        <v>3244</v>
      </c>
      <c r="AN237" s="449"/>
      <c r="AO237" s="449"/>
      <c r="AP237" s="449"/>
      <c r="AQ237" s="392" t="str">
        <f>IFERROR(VLOOKUP(BG237,#REF!,1,0),"")</f>
        <v/>
      </c>
      <c r="AS237" s="259" t="s">
        <v>3244</v>
      </c>
      <c r="BD237" s="202" t="str">
        <f t="shared" si="38"/>
        <v>포터ⅡCRDi 133마력 2WD 더블캡 초장축 Premium A/T</v>
      </c>
      <c r="BE237" s="261" t="str">
        <f t="shared" si="44"/>
        <v>0025</v>
      </c>
      <c r="BF237" s="407" t="s">
        <v>878</v>
      </c>
      <c r="BG237" s="202" t="str">
        <f t="shared" si="39"/>
        <v>0025-0236</v>
      </c>
    </row>
    <row r="238" spans="1:59">
      <c r="A238" s="405">
        <v>4012</v>
      </c>
      <c r="B238" s="406">
        <v>4012</v>
      </c>
      <c r="C238" s="261" t="str">
        <f t="shared" si="40"/>
        <v>0005-0025</v>
      </c>
      <c r="D238" s="261" t="str">
        <f t="shared" si="41"/>
        <v>0005-0025-0002</v>
      </c>
      <c r="E238" s="407" t="s">
        <v>877</v>
      </c>
      <c r="F238" s="261" t="str">
        <f>TEXT(VLOOKUP(J238,'[4]1'!$B$2:$D$37,2,0),"0000")</f>
        <v>0005</v>
      </c>
      <c r="G238" s="261" t="str">
        <f t="shared" si="42"/>
        <v>0025</v>
      </c>
      <c r="H238" s="408">
        <f t="shared" si="43"/>
        <v>2</v>
      </c>
      <c r="I238" s="407" t="s">
        <v>877</v>
      </c>
      <c r="J238" s="258" t="s">
        <v>306</v>
      </c>
      <c r="K238" s="258" t="s">
        <v>2790</v>
      </c>
      <c r="L238" s="258" t="s">
        <v>2629</v>
      </c>
      <c r="M238" s="409">
        <v>16800000</v>
      </c>
      <c r="N238" s="258">
        <v>2497</v>
      </c>
      <c r="O238" s="258" t="s">
        <v>78</v>
      </c>
      <c r="P238" s="258" t="s">
        <v>88</v>
      </c>
      <c r="Q238" s="258" t="s">
        <v>90</v>
      </c>
      <c r="R238" s="258" t="e">
        <v>#N/A</v>
      </c>
      <c r="S238" s="410">
        <v>9</v>
      </c>
      <c r="T238" s="261">
        <v>6</v>
      </c>
      <c r="U238" s="261">
        <v>6</v>
      </c>
      <c r="V238" s="258" t="s">
        <v>17442</v>
      </c>
      <c r="W238" s="261" t="str">
        <f t="shared" si="45"/>
        <v>현대자동차포터ⅡCRDi 133마력 2WD 일반캡 초장축 Modern M/T16800000</v>
      </c>
      <c r="X238" s="411">
        <f t="shared" si="46"/>
        <v>4012</v>
      </c>
      <c r="Y238" s="261">
        <v>6</v>
      </c>
      <c r="Z238" s="261">
        <v>6</v>
      </c>
      <c r="AA238" s="407" t="s">
        <v>877</v>
      </c>
      <c r="AB238" s="258" t="e">
        <v>#N/A</v>
      </c>
      <c r="AC238" s="258"/>
      <c r="AD238" s="258" t="s">
        <v>2151</v>
      </c>
      <c r="AE238" s="258" t="s">
        <v>2149</v>
      </c>
      <c r="AF238" s="259"/>
      <c r="AG238" s="260"/>
      <c r="AH238" s="259"/>
      <c r="AI238" s="259"/>
      <c r="AJ238" s="260"/>
      <c r="AK238" s="259">
        <v>26</v>
      </c>
      <c r="AL238" s="259"/>
      <c r="AM238" s="259" t="s">
        <v>3244</v>
      </c>
      <c r="AN238" s="449"/>
      <c r="AO238" s="449"/>
      <c r="AP238" s="449"/>
      <c r="AQ238" s="392" t="str">
        <f>IFERROR(VLOOKUP(BG238,#REF!,1,0),"")</f>
        <v/>
      </c>
      <c r="AS238" s="259" t="s">
        <v>3244</v>
      </c>
      <c r="BD238" s="202" t="str">
        <f t="shared" si="38"/>
        <v>포터ⅡCRDi 133마력 2WD 일반캡 초장축 Modern M/T</v>
      </c>
      <c r="BE238" s="261" t="str">
        <f t="shared" si="44"/>
        <v>0025</v>
      </c>
      <c r="BF238" s="407" t="s">
        <v>877</v>
      </c>
      <c r="BG238" s="202" t="str">
        <f t="shared" si="39"/>
        <v>0025-0237</v>
      </c>
    </row>
    <row r="239" spans="1:59">
      <c r="A239" s="405">
        <v>4013</v>
      </c>
      <c r="B239" s="406">
        <v>4013</v>
      </c>
      <c r="C239" s="261" t="str">
        <f t="shared" si="40"/>
        <v>0005-0025</v>
      </c>
      <c r="D239" s="261" t="str">
        <f t="shared" si="41"/>
        <v>0005-0025-0003</v>
      </c>
      <c r="E239" s="407" t="s">
        <v>876</v>
      </c>
      <c r="F239" s="261" t="str">
        <f>TEXT(VLOOKUP(J239,'[4]1'!$B$2:$D$37,2,0),"0000")</f>
        <v>0005</v>
      </c>
      <c r="G239" s="261" t="str">
        <f t="shared" si="42"/>
        <v>0025</v>
      </c>
      <c r="H239" s="408">
        <f t="shared" si="43"/>
        <v>3</v>
      </c>
      <c r="I239" s="407" t="s">
        <v>876</v>
      </c>
      <c r="J239" s="258" t="s">
        <v>306</v>
      </c>
      <c r="K239" s="258" t="s">
        <v>2790</v>
      </c>
      <c r="L239" s="258" t="s">
        <v>2630</v>
      </c>
      <c r="M239" s="409">
        <v>18420000</v>
      </c>
      <c r="N239" s="258">
        <v>2497</v>
      </c>
      <c r="O239" s="258" t="s">
        <v>78</v>
      </c>
      <c r="P239" s="258" t="s">
        <v>88</v>
      </c>
      <c r="Q239" s="258" t="s">
        <v>90</v>
      </c>
      <c r="R239" s="258" t="e">
        <v>#N/A</v>
      </c>
      <c r="S239" s="410">
        <v>9</v>
      </c>
      <c r="T239" s="261">
        <v>6</v>
      </c>
      <c r="U239" s="261">
        <v>6</v>
      </c>
      <c r="V239" s="258" t="s">
        <v>17442</v>
      </c>
      <c r="W239" s="261" t="str">
        <f t="shared" si="45"/>
        <v>현대자동차포터ⅡCRDi 133마력 4WD 더블캡 장축 Style M/T18420000</v>
      </c>
      <c r="X239" s="411">
        <f t="shared" si="46"/>
        <v>4013</v>
      </c>
      <c r="Y239" s="261">
        <v>6</v>
      </c>
      <c r="Z239" s="261">
        <v>6</v>
      </c>
      <c r="AA239" s="407" t="s">
        <v>876</v>
      </c>
      <c r="AB239" s="258" t="e">
        <v>#N/A</v>
      </c>
      <c r="AC239" s="258"/>
      <c r="AD239" s="258" t="s">
        <v>2151</v>
      </c>
      <c r="AE239" s="258" t="s">
        <v>2149</v>
      </c>
      <c r="AF239" s="259"/>
      <c r="AG239" s="260"/>
      <c r="AH239" s="259"/>
      <c r="AI239" s="259"/>
      <c r="AJ239" s="260"/>
      <c r="AK239" s="259">
        <v>26</v>
      </c>
      <c r="AL239" s="259"/>
      <c r="AM239" s="259" t="s">
        <v>3244</v>
      </c>
      <c r="AN239" s="449"/>
      <c r="AO239" s="449"/>
      <c r="AP239" s="449"/>
      <c r="AQ239" s="392" t="str">
        <f>IFERROR(VLOOKUP(BG239,#REF!,1,0),"")</f>
        <v/>
      </c>
      <c r="AS239" s="259" t="s">
        <v>3244</v>
      </c>
      <c r="BD239" s="202" t="str">
        <f t="shared" si="38"/>
        <v>포터ⅡCRDi 133마력 4WD 더블캡 장축 Style M/T</v>
      </c>
      <c r="BE239" s="261" t="str">
        <f t="shared" si="44"/>
        <v>0025</v>
      </c>
      <c r="BF239" s="407" t="s">
        <v>876</v>
      </c>
      <c r="BG239" s="202" t="str">
        <f t="shared" si="39"/>
        <v>0025-0238</v>
      </c>
    </row>
    <row r="240" spans="1:59">
      <c r="A240" s="405">
        <v>4014</v>
      </c>
      <c r="B240" s="406">
        <v>4014</v>
      </c>
      <c r="C240" s="261" t="str">
        <f t="shared" si="40"/>
        <v>0005-0025</v>
      </c>
      <c r="D240" s="261" t="str">
        <f t="shared" si="41"/>
        <v>0005-0025-0004</v>
      </c>
      <c r="E240" s="407" t="s">
        <v>875</v>
      </c>
      <c r="F240" s="261" t="str">
        <f>TEXT(VLOOKUP(J240,'[4]1'!$B$2:$D$37,2,0),"0000")</f>
        <v>0005</v>
      </c>
      <c r="G240" s="261" t="str">
        <f t="shared" si="42"/>
        <v>0025</v>
      </c>
      <c r="H240" s="408">
        <f t="shared" si="43"/>
        <v>4</v>
      </c>
      <c r="I240" s="407" t="s">
        <v>875</v>
      </c>
      <c r="J240" s="258" t="s">
        <v>306</v>
      </c>
      <c r="K240" s="258" t="s">
        <v>2790</v>
      </c>
      <c r="L240" s="258" t="s">
        <v>2631</v>
      </c>
      <c r="M240" s="409">
        <v>17500000</v>
      </c>
      <c r="N240" s="258">
        <v>2497</v>
      </c>
      <c r="O240" s="258" t="s">
        <v>78</v>
      </c>
      <c r="P240" s="258" t="s">
        <v>88</v>
      </c>
      <c r="Q240" s="258" t="s">
        <v>72</v>
      </c>
      <c r="R240" s="258" t="e">
        <v>#N/A</v>
      </c>
      <c r="S240" s="410">
        <v>9</v>
      </c>
      <c r="T240" s="261">
        <v>6</v>
      </c>
      <c r="U240" s="261">
        <v>6</v>
      </c>
      <c r="V240" s="258" t="s">
        <v>17442</v>
      </c>
      <c r="W240" s="261" t="str">
        <f t="shared" si="45"/>
        <v>현대자동차포터ⅡCRDi 133마력 4WD 일반캡 장축 Smart A/T17500000</v>
      </c>
      <c r="X240" s="411">
        <f t="shared" si="46"/>
        <v>4014</v>
      </c>
      <c r="Y240" s="261">
        <v>6</v>
      </c>
      <c r="Z240" s="261">
        <v>6</v>
      </c>
      <c r="AA240" s="407" t="s">
        <v>875</v>
      </c>
      <c r="AB240" s="258" t="e">
        <v>#N/A</v>
      </c>
      <c r="AC240" s="258"/>
      <c r="AD240" s="258" t="s">
        <v>2151</v>
      </c>
      <c r="AE240" s="258" t="s">
        <v>2149</v>
      </c>
      <c r="AF240" s="259"/>
      <c r="AG240" s="260"/>
      <c r="AH240" s="259"/>
      <c r="AI240" s="259"/>
      <c r="AJ240" s="260"/>
      <c r="AK240" s="259">
        <v>26</v>
      </c>
      <c r="AL240" s="259"/>
      <c r="AM240" s="259" t="s">
        <v>3244</v>
      </c>
      <c r="AN240" s="449"/>
      <c r="AO240" s="449"/>
      <c r="AP240" s="449"/>
      <c r="AQ240" s="392" t="str">
        <f>IFERROR(VLOOKUP(BG240,#REF!,1,0),"")</f>
        <v/>
      </c>
      <c r="AS240" s="259" t="s">
        <v>3244</v>
      </c>
      <c r="BD240" s="202" t="str">
        <f t="shared" si="38"/>
        <v>포터ⅡCRDi 133마력 4WD 일반캡 장축 Smart A/T</v>
      </c>
      <c r="BE240" s="261" t="str">
        <f t="shared" si="44"/>
        <v>0025</v>
      </c>
      <c r="BF240" s="407" t="s">
        <v>875</v>
      </c>
      <c r="BG240" s="202" t="str">
        <f t="shared" si="39"/>
        <v>0025-0239</v>
      </c>
    </row>
    <row r="241" spans="1:59">
      <c r="A241" s="405">
        <v>4015</v>
      </c>
      <c r="B241" s="406">
        <v>4015</v>
      </c>
      <c r="C241" s="261" t="str">
        <f t="shared" si="40"/>
        <v>0005-0025</v>
      </c>
      <c r="D241" s="261" t="str">
        <f t="shared" si="41"/>
        <v>0005-0025-0005</v>
      </c>
      <c r="E241" s="407" t="s">
        <v>874</v>
      </c>
      <c r="F241" s="261" t="str">
        <f>TEXT(VLOOKUP(J241,'[4]1'!$B$2:$D$37,2,0),"0000")</f>
        <v>0005</v>
      </c>
      <c r="G241" s="261" t="str">
        <f t="shared" si="42"/>
        <v>0025</v>
      </c>
      <c r="H241" s="408">
        <f t="shared" si="43"/>
        <v>5</v>
      </c>
      <c r="I241" s="407" t="s">
        <v>874</v>
      </c>
      <c r="J241" s="258" t="s">
        <v>306</v>
      </c>
      <c r="K241" s="258" t="s">
        <v>2790</v>
      </c>
      <c r="L241" s="258" t="s">
        <v>2632</v>
      </c>
      <c r="M241" s="409">
        <v>18240000</v>
      </c>
      <c r="N241" s="258">
        <v>2497</v>
      </c>
      <c r="O241" s="258" t="s">
        <v>78</v>
      </c>
      <c r="P241" s="258" t="s">
        <v>88</v>
      </c>
      <c r="Q241" s="258" t="s">
        <v>72</v>
      </c>
      <c r="R241" s="258" t="e">
        <v>#N/A</v>
      </c>
      <c r="S241" s="410">
        <v>9</v>
      </c>
      <c r="T241" s="261">
        <v>6</v>
      </c>
      <c r="U241" s="261">
        <v>6</v>
      </c>
      <c r="V241" s="258" t="s">
        <v>17442</v>
      </c>
      <c r="W241" s="261" t="str">
        <f t="shared" si="45"/>
        <v>현대자동차포터ⅡCRDi 133마력 2WD 더블캡 초장축 Smart A/T18240000</v>
      </c>
      <c r="X241" s="411">
        <f t="shared" si="46"/>
        <v>4015</v>
      </c>
      <c r="Y241" s="261">
        <v>6</v>
      </c>
      <c r="Z241" s="261">
        <v>6</v>
      </c>
      <c r="AA241" s="407" t="s">
        <v>874</v>
      </c>
      <c r="AB241" s="258" t="e">
        <v>#N/A</v>
      </c>
      <c r="AC241" s="258"/>
      <c r="AD241" s="258" t="s">
        <v>2151</v>
      </c>
      <c r="AE241" s="258" t="s">
        <v>2149</v>
      </c>
      <c r="AF241" s="259"/>
      <c r="AG241" s="260"/>
      <c r="AH241" s="259"/>
      <c r="AI241" s="259"/>
      <c r="AJ241" s="260"/>
      <c r="AK241" s="259">
        <v>26</v>
      </c>
      <c r="AL241" s="259"/>
      <c r="AM241" s="259" t="s">
        <v>3244</v>
      </c>
      <c r="AN241" s="449"/>
      <c r="AO241" s="449"/>
      <c r="AP241" s="449"/>
      <c r="AQ241" s="392" t="str">
        <f>IFERROR(VLOOKUP(BG241,#REF!,1,0),"")</f>
        <v/>
      </c>
      <c r="AS241" s="259" t="s">
        <v>3244</v>
      </c>
      <c r="BD241" s="202" t="str">
        <f t="shared" si="38"/>
        <v>포터ⅡCRDi 133마력 2WD 더블캡 초장축 Smart A/T</v>
      </c>
      <c r="BE241" s="261" t="str">
        <f t="shared" si="44"/>
        <v>0025</v>
      </c>
      <c r="BF241" s="407" t="s">
        <v>874</v>
      </c>
      <c r="BG241" s="202" t="str">
        <f t="shared" si="39"/>
        <v>0025-0240</v>
      </c>
    </row>
    <row r="242" spans="1:59">
      <c r="A242" s="405">
        <v>4016</v>
      </c>
      <c r="B242" s="406">
        <v>4016</v>
      </c>
      <c r="C242" s="261" t="str">
        <f t="shared" si="40"/>
        <v>0005-0025</v>
      </c>
      <c r="D242" s="261" t="str">
        <f t="shared" si="41"/>
        <v>0005-0025-0006</v>
      </c>
      <c r="E242" s="407" t="s">
        <v>873</v>
      </c>
      <c r="F242" s="261" t="str">
        <f>TEXT(VLOOKUP(J242,'[4]1'!$B$2:$D$37,2,0),"0000")</f>
        <v>0005</v>
      </c>
      <c r="G242" s="261" t="str">
        <f t="shared" si="42"/>
        <v>0025</v>
      </c>
      <c r="H242" s="408">
        <f t="shared" si="43"/>
        <v>6</v>
      </c>
      <c r="I242" s="407" t="s">
        <v>873</v>
      </c>
      <c r="J242" s="258" t="s">
        <v>306</v>
      </c>
      <c r="K242" s="258" t="s">
        <v>2790</v>
      </c>
      <c r="L242" s="258" t="s">
        <v>2633</v>
      </c>
      <c r="M242" s="409">
        <v>18870000</v>
      </c>
      <c r="N242" s="258">
        <v>2497</v>
      </c>
      <c r="O242" s="258" t="s">
        <v>78</v>
      </c>
      <c r="P242" s="258" t="s">
        <v>88</v>
      </c>
      <c r="Q242" s="258" t="s">
        <v>72</v>
      </c>
      <c r="R242" s="258" t="e">
        <v>#N/A</v>
      </c>
      <c r="S242" s="410">
        <v>9</v>
      </c>
      <c r="T242" s="261">
        <v>6</v>
      </c>
      <c r="U242" s="261">
        <v>6</v>
      </c>
      <c r="V242" s="258" t="s">
        <v>17442</v>
      </c>
      <c r="W242" s="261" t="str">
        <f t="shared" si="45"/>
        <v>현대자동차포터ⅡCRDi 133마력 4WD 더블캡 장축 Smart A/T18870000</v>
      </c>
      <c r="X242" s="411">
        <f t="shared" si="46"/>
        <v>4016</v>
      </c>
      <c r="Y242" s="261">
        <v>6</v>
      </c>
      <c r="Z242" s="261">
        <v>6</v>
      </c>
      <c r="AA242" s="407" t="s">
        <v>873</v>
      </c>
      <c r="AB242" s="258" t="e">
        <v>#N/A</v>
      </c>
      <c r="AC242" s="258"/>
      <c r="AD242" s="258" t="s">
        <v>2151</v>
      </c>
      <c r="AE242" s="258" t="s">
        <v>2149</v>
      </c>
      <c r="AF242" s="259"/>
      <c r="AG242" s="260"/>
      <c r="AH242" s="259"/>
      <c r="AI242" s="259"/>
      <c r="AJ242" s="260"/>
      <c r="AK242" s="259">
        <v>26</v>
      </c>
      <c r="AL242" s="259"/>
      <c r="AM242" s="259" t="s">
        <v>3244</v>
      </c>
      <c r="AN242" s="449"/>
      <c r="AO242" s="449"/>
      <c r="AP242" s="449"/>
      <c r="AQ242" s="392" t="str">
        <f>IFERROR(VLOOKUP(BG242,#REF!,1,0),"")</f>
        <v/>
      </c>
      <c r="AS242" s="259" t="s">
        <v>3244</v>
      </c>
      <c r="BD242" s="202" t="str">
        <f t="shared" si="38"/>
        <v>포터ⅡCRDi 133마력 4WD 더블캡 장축 Smart A/T</v>
      </c>
      <c r="BE242" s="261" t="str">
        <f t="shared" si="44"/>
        <v>0025</v>
      </c>
      <c r="BF242" s="407" t="s">
        <v>873</v>
      </c>
      <c r="BG242" s="202" t="str">
        <f t="shared" si="39"/>
        <v>0025-0241</v>
      </c>
    </row>
    <row r="243" spans="1:59">
      <c r="A243" s="405">
        <v>4017</v>
      </c>
      <c r="B243" s="406">
        <v>4017</v>
      </c>
      <c r="C243" s="261" t="str">
        <f t="shared" si="40"/>
        <v>0005-0025</v>
      </c>
      <c r="D243" s="261" t="str">
        <f t="shared" si="41"/>
        <v>0005-0025-0007</v>
      </c>
      <c r="E243" s="407" t="s">
        <v>872</v>
      </c>
      <c r="F243" s="261" t="str">
        <f>TEXT(VLOOKUP(J243,'[4]1'!$B$2:$D$37,2,0),"0000")</f>
        <v>0005</v>
      </c>
      <c r="G243" s="261" t="str">
        <f t="shared" si="42"/>
        <v>0025</v>
      </c>
      <c r="H243" s="408">
        <f t="shared" si="43"/>
        <v>7</v>
      </c>
      <c r="I243" s="407" t="s">
        <v>872</v>
      </c>
      <c r="J243" s="258" t="s">
        <v>306</v>
      </c>
      <c r="K243" s="258" t="s">
        <v>2790</v>
      </c>
      <c r="L243" s="258" t="s">
        <v>2634</v>
      </c>
      <c r="M243" s="409">
        <v>16420000</v>
      </c>
      <c r="N243" s="258">
        <v>2497</v>
      </c>
      <c r="O243" s="258" t="s">
        <v>78</v>
      </c>
      <c r="P243" s="258" t="s">
        <v>88</v>
      </c>
      <c r="Q243" s="258" t="s">
        <v>72</v>
      </c>
      <c r="R243" s="258" t="e">
        <v>#N/A</v>
      </c>
      <c r="S243" s="410">
        <v>9</v>
      </c>
      <c r="T243" s="261">
        <v>6</v>
      </c>
      <c r="U243" s="261">
        <v>6</v>
      </c>
      <c r="V243" s="258" t="s">
        <v>17442</v>
      </c>
      <c r="W243" s="261" t="str">
        <f t="shared" si="45"/>
        <v>현대자동차포터ⅡCRDi 133마력 2WD 슈퍼캡 초장축 Style A/T16420000</v>
      </c>
      <c r="X243" s="411">
        <f t="shared" si="46"/>
        <v>4017</v>
      </c>
      <c r="Y243" s="261">
        <v>6</v>
      </c>
      <c r="Z243" s="261">
        <v>6</v>
      </c>
      <c r="AA243" s="407" t="s">
        <v>872</v>
      </c>
      <c r="AB243" s="258" t="e">
        <v>#N/A</v>
      </c>
      <c r="AC243" s="258"/>
      <c r="AD243" s="258" t="s">
        <v>2151</v>
      </c>
      <c r="AE243" s="258" t="s">
        <v>2149</v>
      </c>
      <c r="AF243" s="259"/>
      <c r="AG243" s="260"/>
      <c r="AH243" s="259"/>
      <c r="AI243" s="259"/>
      <c r="AJ243" s="260"/>
      <c r="AK243" s="259">
        <v>26</v>
      </c>
      <c r="AL243" s="259"/>
      <c r="AM243" s="259" t="s">
        <v>3244</v>
      </c>
      <c r="AN243" s="449"/>
      <c r="AO243" s="449"/>
      <c r="AP243" s="449"/>
      <c r="AQ243" s="392" t="str">
        <f>IFERROR(VLOOKUP(BG243,#REF!,1,0),"")</f>
        <v/>
      </c>
      <c r="AS243" s="259" t="s">
        <v>3244</v>
      </c>
      <c r="BD243" s="202" t="str">
        <f t="shared" si="38"/>
        <v>포터ⅡCRDi 133마력 2WD 슈퍼캡 초장축 Style A/T</v>
      </c>
      <c r="BE243" s="261" t="str">
        <f t="shared" si="44"/>
        <v>0025</v>
      </c>
      <c r="BF243" s="407" t="s">
        <v>872</v>
      </c>
      <c r="BG243" s="202" t="str">
        <f t="shared" si="39"/>
        <v>0025-0242</v>
      </c>
    </row>
    <row r="244" spans="1:59">
      <c r="A244" s="405">
        <v>4018</v>
      </c>
      <c r="B244" s="406">
        <v>4018</v>
      </c>
      <c r="C244" s="261" t="str">
        <f t="shared" si="40"/>
        <v>0005-0025</v>
      </c>
      <c r="D244" s="261" t="str">
        <f t="shared" si="41"/>
        <v>0005-0025-0008</v>
      </c>
      <c r="E244" s="407" t="s">
        <v>871</v>
      </c>
      <c r="F244" s="261" t="str">
        <f>TEXT(VLOOKUP(J244,'[4]1'!$B$2:$D$37,2,0),"0000")</f>
        <v>0005</v>
      </c>
      <c r="G244" s="261" t="str">
        <f t="shared" si="42"/>
        <v>0025</v>
      </c>
      <c r="H244" s="408">
        <f t="shared" si="43"/>
        <v>8</v>
      </c>
      <c r="I244" s="407" t="s">
        <v>871</v>
      </c>
      <c r="J244" s="258" t="s">
        <v>306</v>
      </c>
      <c r="K244" s="258" t="s">
        <v>2790</v>
      </c>
      <c r="L244" s="258" t="s">
        <v>2635</v>
      </c>
      <c r="M244" s="409">
        <v>16650000</v>
      </c>
      <c r="N244" s="258">
        <v>2497</v>
      </c>
      <c r="O244" s="258" t="s">
        <v>78</v>
      </c>
      <c r="P244" s="258" t="s">
        <v>88</v>
      </c>
      <c r="Q244" s="258" t="s">
        <v>72</v>
      </c>
      <c r="R244" s="258" t="e">
        <v>#N/A</v>
      </c>
      <c r="S244" s="410">
        <v>9</v>
      </c>
      <c r="T244" s="261">
        <v>6</v>
      </c>
      <c r="U244" s="261">
        <v>6</v>
      </c>
      <c r="V244" s="258" t="s">
        <v>17442</v>
      </c>
      <c r="W244" s="261" t="str">
        <f t="shared" si="45"/>
        <v>현대자동차포터ⅡCRDi 133마력 2WD 슈퍼캡 장축 Modern A/T16650000</v>
      </c>
      <c r="X244" s="411">
        <f t="shared" si="46"/>
        <v>4018</v>
      </c>
      <c r="Y244" s="261">
        <v>6</v>
      </c>
      <c r="Z244" s="261">
        <v>6</v>
      </c>
      <c r="AA244" s="407" t="s">
        <v>871</v>
      </c>
      <c r="AB244" s="258" t="e">
        <v>#N/A</v>
      </c>
      <c r="AC244" s="258"/>
      <c r="AD244" s="258" t="s">
        <v>2151</v>
      </c>
      <c r="AE244" s="258" t="s">
        <v>2149</v>
      </c>
      <c r="AF244" s="259"/>
      <c r="AG244" s="260"/>
      <c r="AH244" s="259"/>
      <c r="AI244" s="259"/>
      <c r="AJ244" s="260"/>
      <c r="AK244" s="259">
        <v>26</v>
      </c>
      <c r="AL244" s="259"/>
      <c r="AM244" s="259" t="s">
        <v>3244</v>
      </c>
      <c r="AN244" s="449"/>
      <c r="AO244" s="449"/>
      <c r="AP244" s="449"/>
      <c r="AQ244" s="392" t="str">
        <f>IFERROR(VLOOKUP(BG244,#REF!,1,0),"")</f>
        <v/>
      </c>
      <c r="AS244" s="259" t="s">
        <v>3244</v>
      </c>
      <c r="BD244" s="202" t="str">
        <f t="shared" si="38"/>
        <v>포터ⅡCRDi 133마력 2WD 슈퍼캡 장축 Modern A/T</v>
      </c>
      <c r="BE244" s="261" t="str">
        <f t="shared" si="44"/>
        <v>0025</v>
      </c>
      <c r="BF244" s="407" t="s">
        <v>871</v>
      </c>
      <c r="BG244" s="202" t="str">
        <f t="shared" si="39"/>
        <v>0025-0243</v>
      </c>
    </row>
    <row r="245" spans="1:59">
      <c r="A245" s="405">
        <v>4019</v>
      </c>
      <c r="B245" s="406">
        <v>4019</v>
      </c>
      <c r="C245" s="261" t="str">
        <f t="shared" si="40"/>
        <v>0005-0025</v>
      </c>
      <c r="D245" s="261" t="str">
        <f t="shared" si="41"/>
        <v>0005-0025-0009</v>
      </c>
      <c r="E245" s="407" t="s">
        <v>870</v>
      </c>
      <c r="F245" s="261" t="str">
        <f>TEXT(VLOOKUP(J245,'[4]1'!$B$2:$D$37,2,0),"0000")</f>
        <v>0005</v>
      </c>
      <c r="G245" s="261" t="str">
        <f t="shared" si="42"/>
        <v>0025</v>
      </c>
      <c r="H245" s="408">
        <f t="shared" si="43"/>
        <v>9</v>
      </c>
      <c r="I245" s="407" t="s">
        <v>870</v>
      </c>
      <c r="J245" s="258" t="s">
        <v>306</v>
      </c>
      <c r="K245" s="258" t="s">
        <v>2790</v>
      </c>
      <c r="L245" s="258" t="s">
        <v>2636</v>
      </c>
      <c r="M245" s="409">
        <v>19070000</v>
      </c>
      <c r="N245" s="258">
        <v>2497</v>
      </c>
      <c r="O245" s="258" t="s">
        <v>78</v>
      </c>
      <c r="P245" s="258" t="s">
        <v>88</v>
      </c>
      <c r="Q245" s="258" t="s">
        <v>72</v>
      </c>
      <c r="R245" s="258" t="e">
        <v>#N/A</v>
      </c>
      <c r="S245" s="410">
        <v>9</v>
      </c>
      <c r="T245" s="261">
        <v>6</v>
      </c>
      <c r="U245" s="261">
        <v>6</v>
      </c>
      <c r="V245" s="258" t="s">
        <v>17442</v>
      </c>
      <c r="W245" s="261" t="str">
        <f t="shared" si="45"/>
        <v>현대자동차포터ⅡCRDi 133마력 2WD 일반캡 초장축 Premium A/T19070000</v>
      </c>
      <c r="X245" s="411">
        <f t="shared" si="46"/>
        <v>4019</v>
      </c>
      <c r="Y245" s="261">
        <v>6</v>
      </c>
      <c r="Z245" s="261">
        <v>6</v>
      </c>
      <c r="AA245" s="407" t="s">
        <v>870</v>
      </c>
      <c r="AB245" s="258" t="e">
        <v>#N/A</v>
      </c>
      <c r="AC245" s="258"/>
      <c r="AD245" s="258" t="s">
        <v>2151</v>
      </c>
      <c r="AE245" s="258" t="s">
        <v>2149</v>
      </c>
      <c r="AF245" s="259"/>
      <c r="AG245" s="260"/>
      <c r="AH245" s="259"/>
      <c r="AI245" s="259"/>
      <c r="AJ245" s="260"/>
      <c r="AK245" s="259">
        <v>26</v>
      </c>
      <c r="AL245" s="259"/>
      <c r="AM245" s="259" t="s">
        <v>3244</v>
      </c>
      <c r="AN245" s="449"/>
      <c r="AO245" s="449"/>
      <c r="AP245" s="449"/>
      <c r="AQ245" s="392" t="str">
        <f>IFERROR(VLOOKUP(BG245,#REF!,1,0),"")</f>
        <v/>
      </c>
      <c r="AS245" s="259" t="s">
        <v>3244</v>
      </c>
      <c r="BD245" s="202" t="str">
        <f t="shared" si="38"/>
        <v>포터ⅡCRDi 133마력 2WD 일반캡 초장축 Premium A/T</v>
      </c>
      <c r="BE245" s="261" t="str">
        <f t="shared" si="44"/>
        <v>0025</v>
      </c>
      <c r="BF245" s="407" t="s">
        <v>870</v>
      </c>
      <c r="BG245" s="202" t="str">
        <f t="shared" si="39"/>
        <v>0025-0244</v>
      </c>
    </row>
    <row r="246" spans="1:59">
      <c r="A246" s="405">
        <v>4020</v>
      </c>
      <c r="B246" s="406">
        <v>4020</v>
      </c>
      <c r="C246" s="261" t="str">
        <f t="shared" si="40"/>
        <v>0005-0025</v>
      </c>
      <c r="D246" s="261" t="str">
        <f t="shared" si="41"/>
        <v>0005-0025-0010</v>
      </c>
      <c r="E246" s="407" t="s">
        <v>869</v>
      </c>
      <c r="F246" s="261" t="str">
        <f>TEXT(VLOOKUP(J246,'[4]1'!$B$2:$D$37,2,0),"0000")</f>
        <v>0005</v>
      </c>
      <c r="G246" s="261" t="str">
        <f t="shared" si="42"/>
        <v>0025</v>
      </c>
      <c r="H246" s="408">
        <f t="shared" si="43"/>
        <v>10</v>
      </c>
      <c r="I246" s="407" t="s">
        <v>869</v>
      </c>
      <c r="J246" s="258" t="s">
        <v>306</v>
      </c>
      <c r="K246" s="258" t="s">
        <v>2790</v>
      </c>
      <c r="L246" s="258" t="s">
        <v>2637</v>
      </c>
      <c r="M246" s="409">
        <v>17600000</v>
      </c>
      <c r="N246" s="258">
        <v>2497</v>
      </c>
      <c r="O246" s="258" t="s">
        <v>78</v>
      </c>
      <c r="P246" s="258" t="s">
        <v>88</v>
      </c>
      <c r="Q246" s="258" t="s">
        <v>72</v>
      </c>
      <c r="R246" s="258" t="e">
        <v>#N/A</v>
      </c>
      <c r="S246" s="410">
        <v>9</v>
      </c>
      <c r="T246" s="261">
        <v>6</v>
      </c>
      <c r="U246" s="261">
        <v>6</v>
      </c>
      <c r="V246" s="258" t="s">
        <v>17442</v>
      </c>
      <c r="W246" s="261" t="str">
        <f t="shared" si="45"/>
        <v>현대자동차포터ⅡCRDi 133마력 4WD 슈퍼캡 장축 Smart A/T17600000</v>
      </c>
      <c r="X246" s="411">
        <f t="shared" si="46"/>
        <v>4020</v>
      </c>
      <c r="Y246" s="261">
        <v>6</v>
      </c>
      <c r="Z246" s="261">
        <v>6</v>
      </c>
      <c r="AA246" s="407" t="s">
        <v>869</v>
      </c>
      <c r="AB246" s="258" t="e">
        <v>#N/A</v>
      </c>
      <c r="AC246" s="258"/>
      <c r="AD246" s="258" t="s">
        <v>2151</v>
      </c>
      <c r="AE246" s="258" t="s">
        <v>2149</v>
      </c>
      <c r="AF246" s="259"/>
      <c r="AG246" s="260"/>
      <c r="AH246" s="259"/>
      <c r="AI246" s="259"/>
      <c r="AJ246" s="260"/>
      <c r="AK246" s="259">
        <v>26</v>
      </c>
      <c r="AL246" s="259"/>
      <c r="AM246" s="259" t="s">
        <v>3244</v>
      </c>
      <c r="AN246" s="449"/>
      <c r="AO246" s="449"/>
      <c r="AP246" s="449"/>
      <c r="AQ246" s="392" t="str">
        <f>IFERROR(VLOOKUP(BG246,#REF!,1,0),"")</f>
        <v/>
      </c>
      <c r="AS246" s="259" t="s">
        <v>3244</v>
      </c>
      <c r="BD246" s="202" t="str">
        <f t="shared" si="38"/>
        <v>포터ⅡCRDi 133마력 4WD 슈퍼캡 장축 Smart A/T</v>
      </c>
      <c r="BE246" s="261" t="str">
        <f t="shared" si="44"/>
        <v>0025</v>
      </c>
      <c r="BF246" s="407" t="s">
        <v>869</v>
      </c>
      <c r="BG246" s="202" t="str">
        <f t="shared" si="39"/>
        <v>0025-0245</v>
      </c>
    </row>
    <row r="247" spans="1:59">
      <c r="A247" s="405">
        <v>4021</v>
      </c>
      <c r="B247" s="406">
        <v>4021</v>
      </c>
      <c r="C247" s="261" t="str">
        <f t="shared" si="40"/>
        <v>0005-0025</v>
      </c>
      <c r="D247" s="261" t="str">
        <f t="shared" si="41"/>
        <v>0005-0025-0011</v>
      </c>
      <c r="E247" s="407" t="s">
        <v>868</v>
      </c>
      <c r="F247" s="261" t="str">
        <f>TEXT(VLOOKUP(J247,'[4]1'!$B$2:$D$37,2,0),"0000")</f>
        <v>0005</v>
      </c>
      <c r="G247" s="261" t="str">
        <f t="shared" si="42"/>
        <v>0025</v>
      </c>
      <c r="H247" s="408">
        <f t="shared" si="43"/>
        <v>11</v>
      </c>
      <c r="I247" s="407" t="s">
        <v>868</v>
      </c>
      <c r="J247" s="258" t="s">
        <v>306</v>
      </c>
      <c r="K247" s="258" t="s">
        <v>2790</v>
      </c>
      <c r="L247" s="258" t="s">
        <v>2638</v>
      </c>
      <c r="M247" s="409">
        <v>18390000</v>
      </c>
      <c r="N247" s="258">
        <v>2497</v>
      </c>
      <c r="O247" s="258" t="s">
        <v>78</v>
      </c>
      <c r="P247" s="258" t="s">
        <v>88</v>
      </c>
      <c r="Q247" s="258" t="s">
        <v>72</v>
      </c>
      <c r="R247" s="258" t="e">
        <v>#N/A</v>
      </c>
      <c r="S247" s="410">
        <v>9</v>
      </c>
      <c r="T247" s="261">
        <v>6</v>
      </c>
      <c r="U247" s="261">
        <v>6</v>
      </c>
      <c r="V247" s="258" t="s">
        <v>17442</v>
      </c>
      <c r="W247" s="261" t="str">
        <f t="shared" si="45"/>
        <v>현대자동차포터ⅡCRDi 133마력 4WD 슈퍼캡 장축 Modern A/T18390000</v>
      </c>
      <c r="X247" s="411">
        <f t="shared" si="46"/>
        <v>4021</v>
      </c>
      <c r="Y247" s="261">
        <v>6</v>
      </c>
      <c r="Z247" s="261">
        <v>6</v>
      </c>
      <c r="AA247" s="407" t="s">
        <v>868</v>
      </c>
      <c r="AB247" s="258" t="e">
        <v>#N/A</v>
      </c>
      <c r="AC247" s="258"/>
      <c r="AD247" s="258" t="s">
        <v>2151</v>
      </c>
      <c r="AE247" s="258" t="s">
        <v>2149</v>
      </c>
      <c r="AF247" s="259"/>
      <c r="AG247" s="260"/>
      <c r="AH247" s="259"/>
      <c r="AI247" s="259"/>
      <c r="AJ247" s="260"/>
      <c r="AK247" s="259">
        <v>26</v>
      </c>
      <c r="AL247" s="259"/>
      <c r="AM247" s="259" t="s">
        <v>3244</v>
      </c>
      <c r="AN247" s="449"/>
      <c r="AO247" s="449"/>
      <c r="AP247" s="449"/>
      <c r="AQ247" s="392" t="str">
        <f>IFERROR(VLOOKUP(BG247,#REF!,1,0),"")</f>
        <v/>
      </c>
      <c r="AS247" s="259" t="s">
        <v>3244</v>
      </c>
      <c r="BD247" s="202" t="str">
        <f t="shared" si="38"/>
        <v>포터ⅡCRDi 133마력 4WD 슈퍼캡 장축 Modern A/T</v>
      </c>
      <c r="BE247" s="261" t="str">
        <f t="shared" si="44"/>
        <v>0025</v>
      </c>
      <c r="BF247" s="407" t="s">
        <v>868</v>
      </c>
      <c r="BG247" s="202" t="str">
        <f t="shared" si="39"/>
        <v>0025-0246</v>
      </c>
    </row>
    <row r="248" spans="1:59">
      <c r="A248" s="405">
        <v>4022</v>
      </c>
      <c r="B248" s="406">
        <v>4022</v>
      </c>
      <c r="C248" s="261" t="str">
        <f t="shared" si="40"/>
        <v>0005-0025</v>
      </c>
      <c r="D248" s="261" t="str">
        <f t="shared" si="41"/>
        <v>0005-0025-0012</v>
      </c>
      <c r="E248" s="407" t="s">
        <v>867</v>
      </c>
      <c r="F248" s="261" t="str">
        <f>TEXT(VLOOKUP(J248,'[4]1'!$B$2:$D$37,2,0),"0000")</f>
        <v>0005</v>
      </c>
      <c r="G248" s="261" t="str">
        <f t="shared" si="42"/>
        <v>0025</v>
      </c>
      <c r="H248" s="408">
        <f t="shared" si="43"/>
        <v>12</v>
      </c>
      <c r="I248" s="407" t="s">
        <v>867</v>
      </c>
      <c r="J248" s="258" t="s">
        <v>306</v>
      </c>
      <c r="K248" s="258" t="s">
        <v>2790</v>
      </c>
      <c r="L248" s="258" t="s">
        <v>2639</v>
      </c>
      <c r="M248" s="409">
        <v>19430000</v>
      </c>
      <c r="N248" s="258">
        <v>2497</v>
      </c>
      <c r="O248" s="258" t="s">
        <v>78</v>
      </c>
      <c r="P248" s="258" t="s">
        <v>88</v>
      </c>
      <c r="Q248" s="258" t="s">
        <v>72</v>
      </c>
      <c r="R248" s="258" t="e">
        <v>#N/A</v>
      </c>
      <c r="S248" s="410">
        <v>9</v>
      </c>
      <c r="T248" s="261">
        <v>6</v>
      </c>
      <c r="U248" s="261">
        <v>6</v>
      </c>
      <c r="V248" s="258" t="s">
        <v>17442</v>
      </c>
      <c r="W248" s="261" t="str">
        <f t="shared" si="45"/>
        <v>현대자동차포터ⅡCRDi 133마력 2WD 더블캡 초장축 Premium M/T19430000</v>
      </c>
      <c r="X248" s="411">
        <f t="shared" si="46"/>
        <v>4022</v>
      </c>
      <c r="Y248" s="261">
        <v>6</v>
      </c>
      <c r="Z248" s="261">
        <v>6</v>
      </c>
      <c r="AA248" s="407" t="s">
        <v>867</v>
      </c>
      <c r="AB248" s="258" t="e">
        <v>#N/A</v>
      </c>
      <c r="AC248" s="258"/>
      <c r="AD248" s="258" t="s">
        <v>2151</v>
      </c>
      <c r="AE248" s="258" t="s">
        <v>2149</v>
      </c>
      <c r="AF248" s="259"/>
      <c r="AG248" s="260"/>
      <c r="AH248" s="259"/>
      <c r="AI248" s="259"/>
      <c r="AJ248" s="260"/>
      <c r="AK248" s="259">
        <v>26</v>
      </c>
      <c r="AL248" s="259"/>
      <c r="AM248" s="259" t="s">
        <v>3244</v>
      </c>
      <c r="AN248" s="449"/>
      <c r="AO248" s="449"/>
      <c r="AP248" s="449"/>
      <c r="AQ248" s="392" t="str">
        <f>IFERROR(VLOOKUP(BG248,#REF!,1,0),"")</f>
        <v/>
      </c>
      <c r="AS248" s="259" t="s">
        <v>3244</v>
      </c>
      <c r="BD248" s="202" t="str">
        <f t="shared" si="38"/>
        <v>포터ⅡCRDi 133마력 2WD 더블캡 초장축 Premium M/T</v>
      </c>
      <c r="BE248" s="261" t="str">
        <f t="shared" si="44"/>
        <v>0025</v>
      </c>
      <c r="BF248" s="407" t="s">
        <v>867</v>
      </c>
      <c r="BG248" s="202" t="str">
        <f t="shared" si="39"/>
        <v>0025-0247</v>
      </c>
    </row>
    <row r="249" spans="1:59">
      <c r="A249" s="405">
        <v>4023</v>
      </c>
      <c r="B249" s="406">
        <v>4023</v>
      </c>
      <c r="C249" s="261" t="str">
        <f t="shared" si="40"/>
        <v>0005-0025</v>
      </c>
      <c r="D249" s="261" t="str">
        <f t="shared" si="41"/>
        <v>0005-0025-0013</v>
      </c>
      <c r="E249" s="407" t="s">
        <v>866</v>
      </c>
      <c r="F249" s="261" t="str">
        <f>TEXT(VLOOKUP(J249,'[4]1'!$B$2:$D$37,2,0),"0000")</f>
        <v>0005</v>
      </c>
      <c r="G249" s="261" t="str">
        <f t="shared" si="42"/>
        <v>0025</v>
      </c>
      <c r="H249" s="408">
        <f t="shared" si="43"/>
        <v>13</v>
      </c>
      <c r="I249" s="407" t="s">
        <v>866</v>
      </c>
      <c r="J249" s="258" t="s">
        <v>306</v>
      </c>
      <c r="K249" s="258" t="s">
        <v>2790</v>
      </c>
      <c r="L249" s="258" t="s">
        <v>2640</v>
      </c>
      <c r="M249" s="409">
        <v>15850000</v>
      </c>
      <c r="N249" s="258">
        <v>2497</v>
      </c>
      <c r="O249" s="258" t="s">
        <v>78</v>
      </c>
      <c r="P249" s="258" t="s">
        <v>88</v>
      </c>
      <c r="Q249" s="258" t="s">
        <v>90</v>
      </c>
      <c r="R249" s="258" t="e">
        <v>#N/A</v>
      </c>
      <c r="S249" s="410">
        <v>9</v>
      </c>
      <c r="T249" s="261">
        <v>6</v>
      </c>
      <c r="U249" s="261">
        <v>6</v>
      </c>
      <c r="V249" s="258" t="s">
        <v>17442</v>
      </c>
      <c r="W249" s="261" t="str">
        <f t="shared" si="45"/>
        <v>현대자동차포터ⅡCRDi 133마력 2WD 슈퍼캡 초장축 Smart M/T15850000</v>
      </c>
      <c r="X249" s="411">
        <f t="shared" si="46"/>
        <v>4023</v>
      </c>
      <c r="Y249" s="261">
        <v>6</v>
      </c>
      <c r="Z249" s="261">
        <v>6</v>
      </c>
      <c r="AA249" s="407" t="s">
        <v>866</v>
      </c>
      <c r="AB249" s="258" t="e">
        <v>#N/A</v>
      </c>
      <c r="AC249" s="258"/>
      <c r="AD249" s="258" t="s">
        <v>2151</v>
      </c>
      <c r="AE249" s="258" t="s">
        <v>2149</v>
      </c>
      <c r="AF249" s="259"/>
      <c r="AG249" s="260"/>
      <c r="AH249" s="259"/>
      <c r="AI249" s="259"/>
      <c r="AJ249" s="260"/>
      <c r="AK249" s="259">
        <v>26</v>
      </c>
      <c r="AL249" s="259"/>
      <c r="AM249" s="259" t="s">
        <v>3244</v>
      </c>
      <c r="AN249" s="449"/>
      <c r="AO249" s="449"/>
      <c r="AP249" s="449"/>
      <c r="AQ249" s="392" t="str">
        <f>IFERROR(VLOOKUP(BG249,#REF!,1,0),"")</f>
        <v/>
      </c>
      <c r="AS249" s="259" t="s">
        <v>3244</v>
      </c>
      <c r="BD249" s="202" t="str">
        <f t="shared" si="38"/>
        <v>포터ⅡCRDi 133마력 2WD 슈퍼캡 초장축 Smart M/T</v>
      </c>
      <c r="BE249" s="261" t="str">
        <f t="shared" si="44"/>
        <v>0025</v>
      </c>
      <c r="BF249" s="407" t="s">
        <v>866</v>
      </c>
      <c r="BG249" s="202" t="str">
        <f t="shared" si="39"/>
        <v>0025-0248</v>
      </c>
    </row>
    <row r="250" spans="1:59">
      <c r="A250" s="405">
        <v>4024</v>
      </c>
      <c r="B250" s="406">
        <v>4024</v>
      </c>
      <c r="C250" s="261" t="str">
        <f t="shared" si="40"/>
        <v>0005-0025</v>
      </c>
      <c r="D250" s="261" t="str">
        <f t="shared" si="41"/>
        <v>0005-0025-0014</v>
      </c>
      <c r="E250" s="407" t="s">
        <v>865</v>
      </c>
      <c r="F250" s="261" t="str">
        <f>TEXT(VLOOKUP(J250,'[4]1'!$B$2:$D$37,2,0),"0000")</f>
        <v>0005</v>
      </c>
      <c r="G250" s="261" t="str">
        <f t="shared" si="42"/>
        <v>0025</v>
      </c>
      <c r="H250" s="408">
        <f t="shared" si="43"/>
        <v>14</v>
      </c>
      <c r="I250" s="407" t="s">
        <v>865</v>
      </c>
      <c r="J250" s="258" t="s">
        <v>306</v>
      </c>
      <c r="K250" s="258" t="s">
        <v>2790</v>
      </c>
      <c r="L250" s="258" t="s">
        <v>2641</v>
      </c>
      <c r="M250" s="409">
        <v>16320000</v>
      </c>
      <c r="N250" s="258">
        <v>2497</v>
      </c>
      <c r="O250" s="258" t="s">
        <v>78</v>
      </c>
      <c r="P250" s="258" t="s">
        <v>88</v>
      </c>
      <c r="Q250" s="258" t="s">
        <v>72</v>
      </c>
      <c r="R250" s="258" t="e">
        <v>#N/A</v>
      </c>
      <c r="S250" s="410">
        <v>9</v>
      </c>
      <c r="T250" s="261">
        <v>6</v>
      </c>
      <c r="U250" s="261">
        <v>6</v>
      </c>
      <c r="V250" s="258" t="s">
        <v>17442</v>
      </c>
      <c r="W250" s="261" t="str">
        <f t="shared" si="45"/>
        <v>현대자동차포터ⅡCRDi 133마력 2WD 일반캡 초장축 Style A/T16320000</v>
      </c>
      <c r="X250" s="411">
        <f t="shared" si="46"/>
        <v>4024</v>
      </c>
      <c r="Y250" s="261">
        <v>6</v>
      </c>
      <c r="Z250" s="261">
        <v>6</v>
      </c>
      <c r="AA250" s="407" t="s">
        <v>865</v>
      </c>
      <c r="AB250" s="258" t="e">
        <v>#N/A</v>
      </c>
      <c r="AC250" s="258"/>
      <c r="AD250" s="258" t="s">
        <v>2151</v>
      </c>
      <c r="AE250" s="258" t="s">
        <v>2149</v>
      </c>
      <c r="AF250" s="259"/>
      <c r="AG250" s="260"/>
      <c r="AH250" s="259"/>
      <c r="AI250" s="259"/>
      <c r="AJ250" s="260"/>
      <c r="AK250" s="259">
        <v>26</v>
      </c>
      <c r="AL250" s="259"/>
      <c r="AM250" s="259" t="s">
        <v>3244</v>
      </c>
      <c r="AN250" s="449"/>
      <c r="AO250" s="449"/>
      <c r="AP250" s="449"/>
      <c r="AQ250" s="392" t="str">
        <f>IFERROR(VLOOKUP(BG250,#REF!,1,0),"")</f>
        <v/>
      </c>
      <c r="AS250" s="259" t="s">
        <v>3244</v>
      </c>
      <c r="BD250" s="202" t="str">
        <f t="shared" si="38"/>
        <v>포터ⅡCRDi 133마력 2WD 일반캡 초장축 Style A/T</v>
      </c>
      <c r="BE250" s="261" t="str">
        <f t="shared" si="44"/>
        <v>0025</v>
      </c>
      <c r="BF250" s="407" t="s">
        <v>865</v>
      </c>
      <c r="BG250" s="202" t="str">
        <f t="shared" si="39"/>
        <v>0025-0249</v>
      </c>
    </row>
    <row r="251" spans="1:59">
      <c r="A251" s="405">
        <v>4025</v>
      </c>
      <c r="B251" s="406">
        <v>4025</v>
      </c>
      <c r="C251" s="261" t="str">
        <f t="shared" si="40"/>
        <v>0005-0025</v>
      </c>
      <c r="D251" s="261" t="str">
        <f t="shared" si="41"/>
        <v>0005-0025-0015</v>
      </c>
      <c r="E251" s="407" t="s">
        <v>864</v>
      </c>
      <c r="F251" s="261" t="str">
        <f>TEXT(VLOOKUP(J251,'[4]1'!$B$2:$D$37,2,0),"0000")</f>
        <v>0005</v>
      </c>
      <c r="G251" s="261" t="str">
        <f t="shared" si="42"/>
        <v>0025</v>
      </c>
      <c r="H251" s="408">
        <f t="shared" si="43"/>
        <v>15</v>
      </c>
      <c r="I251" s="407" t="s">
        <v>864</v>
      </c>
      <c r="J251" s="258" t="s">
        <v>306</v>
      </c>
      <c r="K251" s="258" t="s">
        <v>2790</v>
      </c>
      <c r="L251" s="258" t="s">
        <v>2642</v>
      </c>
      <c r="M251" s="409">
        <v>17920000</v>
      </c>
      <c r="N251" s="258">
        <v>2497</v>
      </c>
      <c r="O251" s="258" t="s">
        <v>78</v>
      </c>
      <c r="P251" s="258" t="s">
        <v>88</v>
      </c>
      <c r="Q251" s="258" t="s">
        <v>72</v>
      </c>
      <c r="R251" s="258" t="e">
        <v>#N/A</v>
      </c>
      <c r="S251" s="410">
        <v>9</v>
      </c>
      <c r="T251" s="261">
        <v>6</v>
      </c>
      <c r="U251" s="261">
        <v>6</v>
      </c>
      <c r="V251" s="258" t="s">
        <v>17442</v>
      </c>
      <c r="W251" s="261" t="str">
        <f t="shared" si="45"/>
        <v>현대자동차포터ⅡCRDi 133마력 2WD 일반캡 초장축 Modern A/T17920000</v>
      </c>
      <c r="X251" s="411">
        <f t="shared" si="46"/>
        <v>4025</v>
      </c>
      <c r="Y251" s="261">
        <v>6</v>
      </c>
      <c r="Z251" s="261">
        <v>6</v>
      </c>
      <c r="AA251" s="407" t="s">
        <v>864</v>
      </c>
      <c r="AB251" s="258" t="e">
        <v>#N/A</v>
      </c>
      <c r="AC251" s="258"/>
      <c r="AD251" s="258" t="s">
        <v>2151</v>
      </c>
      <c r="AE251" s="258" t="s">
        <v>2149</v>
      </c>
      <c r="AF251" s="259"/>
      <c r="AG251" s="260"/>
      <c r="AH251" s="259"/>
      <c r="AI251" s="259"/>
      <c r="AJ251" s="260"/>
      <c r="AK251" s="259">
        <v>26</v>
      </c>
      <c r="AL251" s="259"/>
      <c r="AM251" s="259" t="s">
        <v>3244</v>
      </c>
      <c r="AN251" s="449"/>
      <c r="AO251" s="449"/>
      <c r="AP251" s="449"/>
      <c r="AQ251" s="392" t="str">
        <f>IFERROR(VLOOKUP(BG251,#REF!,1,0),"")</f>
        <v/>
      </c>
      <c r="AS251" s="259" t="s">
        <v>3244</v>
      </c>
      <c r="BD251" s="202" t="str">
        <f t="shared" si="38"/>
        <v>포터ⅡCRDi 133마력 2WD 일반캡 초장축 Modern A/T</v>
      </c>
      <c r="BE251" s="261" t="str">
        <f t="shared" si="44"/>
        <v>0025</v>
      </c>
      <c r="BF251" s="407" t="s">
        <v>864</v>
      </c>
      <c r="BG251" s="202" t="str">
        <f t="shared" si="39"/>
        <v>0025-0250</v>
      </c>
    </row>
    <row r="252" spans="1:59">
      <c r="A252" s="405">
        <v>4026</v>
      </c>
      <c r="B252" s="406">
        <v>4026</v>
      </c>
      <c r="C252" s="261" t="str">
        <f t="shared" si="40"/>
        <v>0005-0025</v>
      </c>
      <c r="D252" s="261" t="str">
        <f t="shared" si="41"/>
        <v>0005-0025-0016</v>
      </c>
      <c r="E252" s="407" t="s">
        <v>863</v>
      </c>
      <c r="F252" s="261" t="str">
        <f>TEXT(VLOOKUP(J252,'[4]1'!$B$2:$D$37,2,0),"0000")</f>
        <v>0005</v>
      </c>
      <c r="G252" s="261" t="str">
        <f t="shared" si="42"/>
        <v>0025</v>
      </c>
      <c r="H252" s="408">
        <f t="shared" si="43"/>
        <v>16</v>
      </c>
      <c r="I252" s="407" t="s">
        <v>863</v>
      </c>
      <c r="J252" s="258" t="s">
        <v>306</v>
      </c>
      <c r="K252" s="258" t="s">
        <v>2790</v>
      </c>
      <c r="L252" s="258" t="s">
        <v>2643</v>
      </c>
      <c r="M252" s="409">
        <v>18070000</v>
      </c>
      <c r="N252" s="258">
        <v>2497</v>
      </c>
      <c r="O252" s="258" t="s">
        <v>78</v>
      </c>
      <c r="P252" s="258" t="s">
        <v>88</v>
      </c>
      <c r="Q252" s="258" t="s">
        <v>72</v>
      </c>
      <c r="R252" s="258" t="e">
        <v>#N/A</v>
      </c>
      <c r="S252" s="410">
        <v>9</v>
      </c>
      <c r="T252" s="261">
        <v>6</v>
      </c>
      <c r="U252" s="261">
        <v>6</v>
      </c>
      <c r="V252" s="258" t="s">
        <v>17442</v>
      </c>
      <c r="W252" s="261" t="str">
        <f t="shared" si="45"/>
        <v>현대자동차포터ⅡCRDi 133마력 2WD 슈퍼캡 초장축 Modern A/T18070000</v>
      </c>
      <c r="X252" s="411">
        <f t="shared" si="46"/>
        <v>4026</v>
      </c>
      <c r="Y252" s="261">
        <v>6</v>
      </c>
      <c r="Z252" s="261">
        <v>6</v>
      </c>
      <c r="AA252" s="407" t="s">
        <v>863</v>
      </c>
      <c r="AB252" s="258" t="e">
        <v>#N/A</v>
      </c>
      <c r="AC252" s="258"/>
      <c r="AD252" s="258" t="s">
        <v>2151</v>
      </c>
      <c r="AE252" s="258" t="s">
        <v>2149</v>
      </c>
      <c r="AF252" s="259"/>
      <c r="AG252" s="260"/>
      <c r="AH252" s="259"/>
      <c r="AI252" s="259"/>
      <c r="AJ252" s="260"/>
      <c r="AK252" s="259">
        <v>26</v>
      </c>
      <c r="AL252" s="259"/>
      <c r="AM252" s="259" t="s">
        <v>3244</v>
      </c>
      <c r="AN252" s="449"/>
      <c r="AO252" s="449"/>
      <c r="AP252" s="449"/>
      <c r="AQ252" s="392" t="str">
        <f>IFERROR(VLOOKUP(BG252,#REF!,1,0),"")</f>
        <v/>
      </c>
      <c r="AS252" s="259" t="s">
        <v>3244</v>
      </c>
      <c r="BD252" s="202" t="str">
        <f t="shared" si="38"/>
        <v>포터ⅡCRDi 133마력 2WD 슈퍼캡 초장축 Modern A/T</v>
      </c>
      <c r="BE252" s="261" t="str">
        <f t="shared" si="44"/>
        <v>0025</v>
      </c>
      <c r="BF252" s="407" t="s">
        <v>863</v>
      </c>
      <c r="BG252" s="202" t="str">
        <f t="shared" si="39"/>
        <v>0025-0251</v>
      </c>
    </row>
    <row r="253" spans="1:59">
      <c r="A253" s="405">
        <v>4027</v>
      </c>
      <c r="B253" s="406">
        <v>4027</v>
      </c>
      <c r="C253" s="261" t="str">
        <f t="shared" si="40"/>
        <v>0005-0025</v>
      </c>
      <c r="D253" s="261" t="str">
        <f t="shared" si="41"/>
        <v>0005-0025-0017</v>
      </c>
      <c r="E253" s="407" t="s">
        <v>862</v>
      </c>
      <c r="F253" s="261" t="str">
        <f>TEXT(VLOOKUP(J253,'[4]1'!$B$2:$D$37,2,0),"0000")</f>
        <v>0005</v>
      </c>
      <c r="G253" s="261" t="str">
        <f t="shared" si="42"/>
        <v>0025</v>
      </c>
      <c r="H253" s="408">
        <f t="shared" si="43"/>
        <v>17</v>
      </c>
      <c r="I253" s="407" t="s">
        <v>862</v>
      </c>
      <c r="J253" s="258" t="s">
        <v>306</v>
      </c>
      <c r="K253" s="258" t="s">
        <v>2790</v>
      </c>
      <c r="L253" s="258" t="s">
        <v>2644</v>
      </c>
      <c r="M253" s="409">
        <v>18100000</v>
      </c>
      <c r="N253" s="258">
        <v>2497</v>
      </c>
      <c r="O253" s="258" t="s">
        <v>78</v>
      </c>
      <c r="P253" s="258" t="s">
        <v>88</v>
      </c>
      <c r="Q253" s="258" t="s">
        <v>90</v>
      </c>
      <c r="R253" s="258" t="e">
        <v>#N/A</v>
      </c>
      <c r="S253" s="410">
        <v>9</v>
      </c>
      <c r="T253" s="261">
        <v>6</v>
      </c>
      <c r="U253" s="261">
        <v>6</v>
      </c>
      <c r="V253" s="258" t="s">
        <v>17442</v>
      </c>
      <c r="W253" s="261" t="str">
        <f t="shared" si="45"/>
        <v>현대자동차포터ⅡCRDi 133마력 2WD 슈퍼캡 초장축 Premium M/T18100000</v>
      </c>
      <c r="X253" s="411">
        <f t="shared" si="46"/>
        <v>4027</v>
      </c>
      <c r="Y253" s="261">
        <v>6</v>
      </c>
      <c r="Z253" s="261">
        <v>6</v>
      </c>
      <c r="AA253" s="407" t="s">
        <v>862</v>
      </c>
      <c r="AB253" s="258" t="e">
        <v>#N/A</v>
      </c>
      <c r="AC253" s="258"/>
      <c r="AD253" s="258" t="s">
        <v>2151</v>
      </c>
      <c r="AE253" s="258" t="s">
        <v>2149</v>
      </c>
      <c r="AF253" s="259"/>
      <c r="AG253" s="260"/>
      <c r="AH253" s="259"/>
      <c r="AI253" s="259"/>
      <c r="AJ253" s="260"/>
      <c r="AK253" s="259">
        <v>26</v>
      </c>
      <c r="AL253" s="259"/>
      <c r="AM253" s="259" t="s">
        <v>3244</v>
      </c>
      <c r="AN253" s="449"/>
      <c r="AO253" s="449"/>
      <c r="AP253" s="449"/>
      <c r="AQ253" s="392" t="str">
        <f>IFERROR(VLOOKUP(BG253,#REF!,1,0),"")</f>
        <v/>
      </c>
      <c r="AS253" s="259" t="s">
        <v>3244</v>
      </c>
      <c r="BD253" s="202" t="str">
        <f t="shared" si="38"/>
        <v>포터ⅡCRDi 133마력 2WD 슈퍼캡 초장축 Premium M/T</v>
      </c>
      <c r="BE253" s="261" t="str">
        <f t="shared" si="44"/>
        <v>0025</v>
      </c>
      <c r="BF253" s="407" t="s">
        <v>862</v>
      </c>
      <c r="BG253" s="202" t="str">
        <f t="shared" si="39"/>
        <v>0025-0252</v>
      </c>
    </row>
    <row r="254" spans="1:59">
      <c r="A254" s="405">
        <v>4028</v>
      </c>
      <c r="B254" s="406">
        <v>4028</v>
      </c>
      <c r="C254" s="261" t="str">
        <f t="shared" si="40"/>
        <v>0005-0025</v>
      </c>
      <c r="D254" s="261" t="str">
        <f t="shared" si="41"/>
        <v>0005-0025-0018</v>
      </c>
      <c r="E254" s="407" t="s">
        <v>861</v>
      </c>
      <c r="F254" s="261" t="str">
        <f>TEXT(VLOOKUP(J254,'[4]1'!$B$2:$D$37,2,0),"0000")</f>
        <v>0005</v>
      </c>
      <c r="G254" s="261" t="str">
        <f t="shared" si="42"/>
        <v>0025</v>
      </c>
      <c r="H254" s="408">
        <f t="shared" si="43"/>
        <v>18</v>
      </c>
      <c r="I254" s="407" t="s">
        <v>861</v>
      </c>
      <c r="J254" s="258" t="s">
        <v>306</v>
      </c>
      <c r="K254" s="258" t="s">
        <v>2790</v>
      </c>
      <c r="L254" s="258" t="s">
        <v>2645</v>
      </c>
      <c r="M254" s="409">
        <v>18220000</v>
      </c>
      <c r="N254" s="258">
        <v>2497</v>
      </c>
      <c r="O254" s="258" t="s">
        <v>78</v>
      </c>
      <c r="P254" s="258" t="s">
        <v>88</v>
      </c>
      <c r="Q254" s="258" t="s">
        <v>90</v>
      </c>
      <c r="R254" s="258" t="e">
        <v>#N/A</v>
      </c>
      <c r="S254" s="410">
        <v>9</v>
      </c>
      <c r="T254" s="261">
        <v>6</v>
      </c>
      <c r="U254" s="261">
        <v>6</v>
      </c>
      <c r="V254" s="258" t="s">
        <v>17442</v>
      </c>
      <c r="W254" s="261" t="str">
        <f t="shared" si="45"/>
        <v>현대자동차포터ⅡCRDi 133마력 2WD 더블캡 초장축 Modern M/T18220000</v>
      </c>
      <c r="X254" s="411">
        <f t="shared" si="46"/>
        <v>4028</v>
      </c>
      <c r="Y254" s="261">
        <v>6</v>
      </c>
      <c r="Z254" s="261">
        <v>6</v>
      </c>
      <c r="AA254" s="407" t="s">
        <v>861</v>
      </c>
      <c r="AB254" s="258" t="e">
        <v>#N/A</v>
      </c>
      <c r="AC254" s="258"/>
      <c r="AD254" s="258" t="s">
        <v>2151</v>
      </c>
      <c r="AE254" s="258" t="s">
        <v>2149</v>
      </c>
      <c r="AF254" s="259"/>
      <c r="AG254" s="260"/>
      <c r="AH254" s="259"/>
      <c r="AI254" s="259"/>
      <c r="AJ254" s="260"/>
      <c r="AK254" s="259">
        <v>26</v>
      </c>
      <c r="AL254" s="259"/>
      <c r="AM254" s="259" t="s">
        <v>3244</v>
      </c>
      <c r="AN254" s="449"/>
      <c r="AO254" s="449"/>
      <c r="AP254" s="449"/>
      <c r="AQ254" s="392" t="str">
        <f>IFERROR(VLOOKUP(BG254,#REF!,1,0),"")</f>
        <v/>
      </c>
      <c r="AS254" s="259" t="s">
        <v>3244</v>
      </c>
      <c r="BD254" s="202" t="str">
        <f t="shared" si="38"/>
        <v>포터ⅡCRDi 133마력 2WD 더블캡 초장축 Modern M/T</v>
      </c>
      <c r="BE254" s="261" t="str">
        <f t="shared" si="44"/>
        <v>0025</v>
      </c>
      <c r="BF254" s="407" t="s">
        <v>861</v>
      </c>
      <c r="BG254" s="202" t="str">
        <f t="shared" si="39"/>
        <v>0025-0253</v>
      </c>
    </row>
    <row r="255" spans="1:59">
      <c r="A255" s="405">
        <v>4029</v>
      </c>
      <c r="B255" s="406">
        <v>4029</v>
      </c>
      <c r="C255" s="261" t="str">
        <f t="shared" si="40"/>
        <v>0005-0025</v>
      </c>
      <c r="D255" s="261" t="str">
        <f t="shared" si="41"/>
        <v>0005-0025-0019</v>
      </c>
      <c r="E255" s="407" t="s">
        <v>860</v>
      </c>
      <c r="F255" s="261" t="str">
        <f>TEXT(VLOOKUP(J255,'[4]1'!$B$2:$D$37,2,0),"0000")</f>
        <v>0005</v>
      </c>
      <c r="G255" s="261" t="str">
        <f t="shared" si="42"/>
        <v>0025</v>
      </c>
      <c r="H255" s="408">
        <f t="shared" si="43"/>
        <v>19</v>
      </c>
      <c r="I255" s="407" t="s">
        <v>860</v>
      </c>
      <c r="J255" s="258" t="s">
        <v>306</v>
      </c>
      <c r="K255" s="258" t="s">
        <v>2790</v>
      </c>
      <c r="L255" s="258" t="s">
        <v>2646</v>
      </c>
      <c r="M255" s="409">
        <v>19340000</v>
      </c>
      <c r="N255" s="258">
        <v>2497</v>
      </c>
      <c r="O255" s="258" t="s">
        <v>78</v>
      </c>
      <c r="P255" s="258" t="s">
        <v>88</v>
      </c>
      <c r="Q255" s="258" t="s">
        <v>72</v>
      </c>
      <c r="R255" s="258" t="e">
        <v>#N/A</v>
      </c>
      <c r="S255" s="410">
        <v>9</v>
      </c>
      <c r="T255" s="261">
        <v>6</v>
      </c>
      <c r="U255" s="261">
        <v>6</v>
      </c>
      <c r="V255" s="258" t="s">
        <v>17442</v>
      </c>
      <c r="W255" s="261" t="str">
        <f t="shared" si="45"/>
        <v>현대자동차포터ⅡCRDi 133마력 4WD 슈퍼캡 장축 Premium A/T19340000</v>
      </c>
      <c r="X255" s="411">
        <f t="shared" si="46"/>
        <v>4029</v>
      </c>
      <c r="Y255" s="261">
        <v>6</v>
      </c>
      <c r="Z255" s="261">
        <v>6</v>
      </c>
      <c r="AA255" s="407" t="s">
        <v>860</v>
      </c>
      <c r="AB255" s="258" t="e">
        <v>#N/A</v>
      </c>
      <c r="AC255" s="258"/>
      <c r="AD255" s="258" t="s">
        <v>2151</v>
      </c>
      <c r="AE255" s="258" t="s">
        <v>2149</v>
      </c>
      <c r="AF255" s="259"/>
      <c r="AG255" s="260"/>
      <c r="AH255" s="259"/>
      <c r="AI255" s="259"/>
      <c r="AJ255" s="260"/>
      <c r="AK255" s="259">
        <v>26</v>
      </c>
      <c r="AL255" s="259"/>
      <c r="AM255" s="259" t="s">
        <v>3244</v>
      </c>
      <c r="AN255" s="449"/>
      <c r="AO255" s="449"/>
      <c r="AP255" s="449"/>
      <c r="AQ255" s="392" t="str">
        <f>IFERROR(VLOOKUP(BG255,#REF!,1,0),"")</f>
        <v/>
      </c>
      <c r="AS255" s="259" t="s">
        <v>3244</v>
      </c>
      <c r="BD255" s="202" t="str">
        <f t="shared" si="38"/>
        <v>포터ⅡCRDi 133마력 4WD 슈퍼캡 장축 Premium A/T</v>
      </c>
      <c r="BE255" s="261" t="str">
        <f t="shared" si="44"/>
        <v>0025</v>
      </c>
      <c r="BF255" s="407" t="s">
        <v>860</v>
      </c>
      <c r="BG255" s="202" t="str">
        <f t="shared" si="39"/>
        <v>0025-0254</v>
      </c>
    </row>
    <row r="256" spans="1:59">
      <c r="A256" s="405">
        <v>4030</v>
      </c>
      <c r="B256" s="406">
        <v>4030</v>
      </c>
      <c r="C256" s="261" t="str">
        <f t="shared" si="40"/>
        <v>0005-0025</v>
      </c>
      <c r="D256" s="261" t="str">
        <f t="shared" si="41"/>
        <v>0005-0025-0020</v>
      </c>
      <c r="E256" s="407" t="s">
        <v>859</v>
      </c>
      <c r="F256" s="261" t="str">
        <f>TEXT(VLOOKUP(J256,'[4]1'!$B$2:$D$37,2,0),"0000")</f>
        <v>0005</v>
      </c>
      <c r="G256" s="261" t="str">
        <f t="shared" si="42"/>
        <v>0025</v>
      </c>
      <c r="H256" s="408">
        <f t="shared" si="43"/>
        <v>20</v>
      </c>
      <c r="I256" s="407" t="s">
        <v>859</v>
      </c>
      <c r="J256" s="258" t="s">
        <v>306</v>
      </c>
      <c r="K256" s="258" t="s">
        <v>2790</v>
      </c>
      <c r="L256" s="258" t="s">
        <v>2647</v>
      </c>
      <c r="M256" s="409">
        <v>15200000</v>
      </c>
      <c r="N256" s="258">
        <v>2497</v>
      </c>
      <c r="O256" s="258" t="s">
        <v>78</v>
      </c>
      <c r="P256" s="258" t="s">
        <v>88</v>
      </c>
      <c r="Q256" s="258" t="s">
        <v>90</v>
      </c>
      <c r="R256" s="258">
        <v>5</v>
      </c>
      <c r="S256" s="410">
        <v>9</v>
      </c>
      <c r="T256" s="261">
        <v>6</v>
      </c>
      <c r="U256" s="261">
        <v>6</v>
      </c>
      <c r="V256" s="258" t="s">
        <v>71</v>
      </c>
      <c r="W256" s="261" t="str">
        <f t="shared" si="45"/>
        <v>현대자동차포터ⅡCRDi 133마력 2WD 일반캡 초장축 Style M/T15200000</v>
      </c>
      <c r="X256" s="411">
        <f t="shared" si="46"/>
        <v>4030</v>
      </c>
      <c r="Y256" s="261">
        <v>6</v>
      </c>
      <c r="Z256" s="261">
        <v>6</v>
      </c>
      <c r="AA256" s="407" t="s">
        <v>859</v>
      </c>
      <c r="AB256" s="258" t="s">
        <v>73</v>
      </c>
      <c r="AC256" s="258"/>
      <c r="AD256" s="258" t="s">
        <v>2151</v>
      </c>
      <c r="AE256" s="258" t="s">
        <v>2149</v>
      </c>
      <c r="AF256" s="259"/>
      <c r="AG256" s="260"/>
      <c r="AH256" s="259"/>
      <c r="AI256" s="259"/>
      <c r="AJ256" s="260"/>
      <c r="AK256" s="259">
        <v>26</v>
      </c>
      <c r="AL256" s="259"/>
      <c r="AM256" s="259" t="s">
        <v>3244</v>
      </c>
      <c r="AN256" s="449"/>
      <c r="AO256" s="449"/>
      <c r="AP256" s="449"/>
      <c r="AQ256" s="392" t="str">
        <f>IFERROR(VLOOKUP(BG256,#REF!,1,0),"")</f>
        <v/>
      </c>
      <c r="AS256" s="259" t="s">
        <v>3244</v>
      </c>
      <c r="BD256" s="202" t="str">
        <f t="shared" si="38"/>
        <v>포터ⅡCRDi 133마력 2WD 일반캡 초장축 Style M/T</v>
      </c>
      <c r="BE256" s="261" t="str">
        <f t="shared" si="44"/>
        <v>0025</v>
      </c>
      <c r="BF256" s="407" t="s">
        <v>859</v>
      </c>
      <c r="BG256" s="202" t="str">
        <f t="shared" si="39"/>
        <v>0025-0255</v>
      </c>
    </row>
    <row r="257" spans="1:59">
      <c r="A257" s="405">
        <v>4031</v>
      </c>
      <c r="B257" s="406">
        <v>4031</v>
      </c>
      <c r="C257" s="261" t="str">
        <f t="shared" si="40"/>
        <v>0005-0025</v>
      </c>
      <c r="D257" s="261" t="str">
        <f t="shared" si="41"/>
        <v>0005-0025-0021</v>
      </c>
      <c r="E257" s="407" t="s">
        <v>858</v>
      </c>
      <c r="F257" s="261" t="str">
        <f>TEXT(VLOOKUP(J257,'[4]1'!$B$2:$D$37,2,0),"0000")</f>
        <v>0005</v>
      </c>
      <c r="G257" s="261" t="str">
        <f t="shared" si="42"/>
        <v>0025</v>
      </c>
      <c r="H257" s="408">
        <f t="shared" si="43"/>
        <v>21</v>
      </c>
      <c r="I257" s="407" t="s">
        <v>858</v>
      </c>
      <c r="J257" s="258" t="s">
        <v>306</v>
      </c>
      <c r="K257" s="258" t="s">
        <v>2790</v>
      </c>
      <c r="L257" s="258" t="s">
        <v>2648</v>
      </c>
      <c r="M257" s="409">
        <v>17050000</v>
      </c>
      <c r="N257" s="258">
        <v>2497</v>
      </c>
      <c r="O257" s="258" t="s">
        <v>78</v>
      </c>
      <c r="P257" s="258" t="s">
        <v>88</v>
      </c>
      <c r="Q257" s="258" t="s">
        <v>90</v>
      </c>
      <c r="R257" s="258">
        <v>5</v>
      </c>
      <c r="S257" s="410">
        <v>9</v>
      </c>
      <c r="T257" s="261">
        <v>6</v>
      </c>
      <c r="U257" s="261">
        <v>6</v>
      </c>
      <c r="V257" s="258" t="s">
        <v>71</v>
      </c>
      <c r="W257" s="261" t="str">
        <f t="shared" si="45"/>
        <v>현대자동차포터ⅡCRDi 133마력 4WD 일반캡 장축 Style M/T17050000</v>
      </c>
      <c r="X257" s="411">
        <f t="shared" si="46"/>
        <v>4031</v>
      </c>
      <c r="Y257" s="261">
        <v>6</v>
      </c>
      <c r="Z257" s="261">
        <v>6</v>
      </c>
      <c r="AA257" s="407" t="s">
        <v>858</v>
      </c>
      <c r="AB257" s="258" t="s">
        <v>73</v>
      </c>
      <c r="AC257" s="258"/>
      <c r="AD257" s="258" t="s">
        <v>2151</v>
      </c>
      <c r="AE257" s="258" t="s">
        <v>2149</v>
      </c>
      <c r="AF257" s="259"/>
      <c r="AG257" s="260"/>
      <c r="AH257" s="259"/>
      <c r="AI257" s="259"/>
      <c r="AJ257" s="260"/>
      <c r="AK257" s="259">
        <v>26</v>
      </c>
      <c r="AL257" s="259"/>
      <c r="AM257" s="259" t="s">
        <v>3244</v>
      </c>
      <c r="AN257" s="449"/>
      <c r="AO257" s="449"/>
      <c r="AP257" s="449"/>
      <c r="AQ257" s="392" t="str">
        <f>IFERROR(VLOOKUP(BG257,#REF!,1,0),"")</f>
        <v/>
      </c>
      <c r="AS257" s="259" t="s">
        <v>3244</v>
      </c>
      <c r="BD257" s="202" t="str">
        <f t="shared" si="38"/>
        <v>포터ⅡCRDi 133마력 4WD 일반캡 장축 Style M/T</v>
      </c>
      <c r="BE257" s="261" t="str">
        <f t="shared" si="44"/>
        <v>0025</v>
      </c>
      <c r="BF257" s="407" t="s">
        <v>858</v>
      </c>
      <c r="BG257" s="202" t="str">
        <f t="shared" si="39"/>
        <v>0025-0256</v>
      </c>
    </row>
    <row r="258" spans="1:59">
      <c r="A258" s="405">
        <v>4032</v>
      </c>
      <c r="B258" s="406">
        <v>4032</v>
      </c>
      <c r="C258" s="261" t="str">
        <f t="shared" si="40"/>
        <v>0005-0025</v>
      </c>
      <c r="D258" s="261" t="str">
        <f t="shared" si="41"/>
        <v>0005-0025-0022</v>
      </c>
      <c r="E258" s="407" t="s">
        <v>857</v>
      </c>
      <c r="F258" s="261" t="str">
        <f>TEXT(VLOOKUP(J258,'[4]1'!$B$2:$D$37,2,0),"0000")</f>
        <v>0005</v>
      </c>
      <c r="G258" s="261" t="str">
        <f t="shared" si="42"/>
        <v>0025</v>
      </c>
      <c r="H258" s="408">
        <f t="shared" si="43"/>
        <v>22</v>
      </c>
      <c r="I258" s="407" t="s">
        <v>857</v>
      </c>
      <c r="J258" s="258" t="s">
        <v>306</v>
      </c>
      <c r="K258" s="258" t="s">
        <v>2790</v>
      </c>
      <c r="L258" s="258" t="s">
        <v>2649</v>
      </c>
      <c r="M258" s="409">
        <v>15750000</v>
      </c>
      <c r="N258" s="258">
        <v>2497</v>
      </c>
      <c r="O258" s="258" t="s">
        <v>78</v>
      </c>
      <c r="P258" s="258" t="s">
        <v>88</v>
      </c>
      <c r="Q258" s="258" t="s">
        <v>90</v>
      </c>
      <c r="R258" s="258">
        <v>5</v>
      </c>
      <c r="S258" s="410">
        <v>9</v>
      </c>
      <c r="T258" s="261">
        <v>6</v>
      </c>
      <c r="U258" s="261">
        <v>6</v>
      </c>
      <c r="V258" s="258" t="s">
        <v>71</v>
      </c>
      <c r="W258" s="261" t="str">
        <f t="shared" si="45"/>
        <v>현대자동차포터ⅡCRDi 133마력 2WD 일반캡 초장축 Smart M/T15750000</v>
      </c>
      <c r="X258" s="411">
        <f t="shared" si="46"/>
        <v>4032</v>
      </c>
      <c r="Y258" s="261">
        <v>6</v>
      </c>
      <c r="Z258" s="261">
        <v>6</v>
      </c>
      <c r="AA258" s="407" t="s">
        <v>857</v>
      </c>
      <c r="AB258" s="258" t="s">
        <v>73</v>
      </c>
      <c r="AC258" s="258"/>
      <c r="AD258" s="258" t="s">
        <v>2151</v>
      </c>
      <c r="AE258" s="258" t="s">
        <v>2149</v>
      </c>
      <c r="AF258" s="259"/>
      <c r="AG258" s="260"/>
      <c r="AH258" s="259"/>
      <c r="AI258" s="259"/>
      <c r="AJ258" s="260"/>
      <c r="AK258" s="259">
        <v>26</v>
      </c>
      <c r="AL258" s="259"/>
      <c r="AM258" s="259" t="s">
        <v>3244</v>
      </c>
      <c r="AN258" s="449"/>
      <c r="AO258" s="449"/>
      <c r="AP258" s="449"/>
      <c r="AQ258" s="392" t="str">
        <f>IFERROR(VLOOKUP(BG258,#REF!,1,0),"")</f>
        <v/>
      </c>
      <c r="AS258" s="259" t="s">
        <v>3244</v>
      </c>
      <c r="BD258" s="202" t="str">
        <f t="shared" si="38"/>
        <v>포터ⅡCRDi 133마력 2WD 일반캡 초장축 Smart M/T</v>
      </c>
      <c r="BE258" s="261" t="str">
        <f t="shared" si="44"/>
        <v>0025</v>
      </c>
      <c r="BF258" s="407" t="s">
        <v>857</v>
      </c>
      <c r="BG258" s="202" t="str">
        <f t="shared" si="39"/>
        <v>0025-0257</v>
      </c>
    </row>
    <row r="259" spans="1:59">
      <c r="A259" s="405">
        <v>4033</v>
      </c>
      <c r="B259" s="406">
        <v>4033</v>
      </c>
      <c r="C259" s="261" t="str">
        <f t="shared" si="40"/>
        <v>0005-0025</v>
      </c>
      <c r="D259" s="261" t="str">
        <f t="shared" si="41"/>
        <v>0005-0025-0023</v>
      </c>
      <c r="E259" s="407" t="s">
        <v>856</v>
      </c>
      <c r="F259" s="261" t="str">
        <f>TEXT(VLOOKUP(J259,'[4]1'!$B$2:$D$37,2,0),"0000")</f>
        <v>0005</v>
      </c>
      <c r="G259" s="261" t="str">
        <f t="shared" si="42"/>
        <v>0025</v>
      </c>
      <c r="H259" s="408">
        <f t="shared" si="43"/>
        <v>23</v>
      </c>
      <c r="I259" s="407" t="s">
        <v>856</v>
      </c>
      <c r="J259" s="258" t="s">
        <v>306</v>
      </c>
      <c r="K259" s="258" t="s">
        <v>2790</v>
      </c>
      <c r="L259" s="258" t="s">
        <v>2650</v>
      </c>
      <c r="M259" s="409">
        <v>17950000</v>
      </c>
      <c r="N259" s="258">
        <v>2497</v>
      </c>
      <c r="O259" s="258" t="s">
        <v>78</v>
      </c>
      <c r="P259" s="258" t="s">
        <v>88</v>
      </c>
      <c r="Q259" s="258" t="s">
        <v>90</v>
      </c>
      <c r="R259" s="258" t="e">
        <v>#N/A</v>
      </c>
      <c r="S259" s="410">
        <v>9</v>
      </c>
      <c r="T259" s="261">
        <v>6</v>
      </c>
      <c r="U259" s="261">
        <v>6</v>
      </c>
      <c r="V259" s="258" t="s">
        <v>17442</v>
      </c>
      <c r="W259" s="261" t="str">
        <f t="shared" si="45"/>
        <v>현대자동차포터ⅡCRDi 133마력 2WD 일반캡 초장축 Premium M/T17950000</v>
      </c>
      <c r="X259" s="411">
        <f t="shared" si="46"/>
        <v>4033</v>
      </c>
      <c r="Y259" s="261">
        <v>6</v>
      </c>
      <c r="Z259" s="261">
        <v>6</v>
      </c>
      <c r="AA259" s="407" t="s">
        <v>856</v>
      </c>
      <c r="AB259" s="258" t="e">
        <v>#N/A</v>
      </c>
      <c r="AC259" s="258"/>
      <c r="AD259" s="258" t="s">
        <v>2151</v>
      </c>
      <c r="AE259" s="258" t="s">
        <v>2149</v>
      </c>
      <c r="AF259" s="259"/>
      <c r="AG259" s="260"/>
      <c r="AH259" s="259"/>
      <c r="AI259" s="259"/>
      <c r="AJ259" s="260"/>
      <c r="AK259" s="259">
        <v>26</v>
      </c>
      <c r="AL259" s="259"/>
      <c r="AM259" s="259" t="s">
        <v>3244</v>
      </c>
      <c r="AN259" s="449"/>
      <c r="AO259" s="449"/>
      <c r="AP259" s="449"/>
      <c r="AQ259" s="392" t="str">
        <f>IFERROR(VLOOKUP(BG259,#REF!,1,0),"")</f>
        <v/>
      </c>
      <c r="AS259" s="259" t="s">
        <v>3244</v>
      </c>
      <c r="BD259" s="202" t="str">
        <f t="shared" si="38"/>
        <v>포터ⅡCRDi 133마력 2WD 일반캡 초장축 Premium M/T</v>
      </c>
      <c r="BE259" s="261" t="str">
        <f t="shared" si="44"/>
        <v>0025</v>
      </c>
      <c r="BF259" s="407" t="s">
        <v>856</v>
      </c>
      <c r="BG259" s="202" t="str">
        <f t="shared" si="39"/>
        <v>0025-0258</v>
      </c>
    </row>
    <row r="260" spans="1:59">
      <c r="A260" s="405">
        <v>4034</v>
      </c>
      <c r="B260" s="406">
        <v>4034</v>
      </c>
      <c r="C260" s="261" t="str">
        <f t="shared" si="40"/>
        <v>0005-0025</v>
      </c>
      <c r="D260" s="261" t="str">
        <f t="shared" si="41"/>
        <v>0005-0025-0024</v>
      </c>
      <c r="E260" s="407" t="s">
        <v>855</v>
      </c>
      <c r="F260" s="261" t="str">
        <f>TEXT(VLOOKUP(J260,'[4]1'!$B$2:$D$37,2,0),"0000")</f>
        <v>0005</v>
      </c>
      <c r="G260" s="261" t="str">
        <f t="shared" si="42"/>
        <v>0025</v>
      </c>
      <c r="H260" s="408">
        <f t="shared" si="43"/>
        <v>24</v>
      </c>
      <c r="I260" s="407" t="s">
        <v>855</v>
      </c>
      <c r="J260" s="258" t="s">
        <v>306</v>
      </c>
      <c r="K260" s="258" t="s">
        <v>2790</v>
      </c>
      <c r="L260" s="258" t="s">
        <v>2651</v>
      </c>
      <c r="M260" s="409">
        <v>15300000</v>
      </c>
      <c r="N260" s="258">
        <v>2497</v>
      </c>
      <c r="O260" s="258" t="s">
        <v>78</v>
      </c>
      <c r="P260" s="258" t="s">
        <v>88</v>
      </c>
      <c r="Q260" s="258" t="s">
        <v>90</v>
      </c>
      <c r="R260" s="258" t="e">
        <v>#N/A</v>
      </c>
      <c r="S260" s="410">
        <v>9</v>
      </c>
      <c r="T260" s="261">
        <v>6</v>
      </c>
      <c r="U260" s="261">
        <v>6</v>
      </c>
      <c r="V260" s="258" t="s">
        <v>17442</v>
      </c>
      <c r="W260" s="261" t="str">
        <f t="shared" si="45"/>
        <v>현대자동차포터ⅡCRDi 133마력 2WD 슈퍼캡 초장축 Style M/T15300000</v>
      </c>
      <c r="X260" s="411">
        <f t="shared" si="46"/>
        <v>4034</v>
      </c>
      <c r="Y260" s="261">
        <v>6</v>
      </c>
      <c r="Z260" s="261">
        <v>6</v>
      </c>
      <c r="AA260" s="407" t="s">
        <v>855</v>
      </c>
      <c r="AB260" s="258" t="e">
        <v>#N/A</v>
      </c>
      <c r="AC260" s="258"/>
      <c r="AD260" s="258" t="s">
        <v>2151</v>
      </c>
      <c r="AE260" s="258" t="s">
        <v>2149</v>
      </c>
      <c r="AF260" s="259"/>
      <c r="AG260" s="260"/>
      <c r="AH260" s="259"/>
      <c r="AI260" s="259"/>
      <c r="AJ260" s="260"/>
      <c r="AK260" s="259">
        <v>26</v>
      </c>
      <c r="AL260" s="259"/>
      <c r="AM260" s="259" t="s">
        <v>3244</v>
      </c>
      <c r="AN260" s="449"/>
      <c r="AO260" s="449"/>
      <c r="AP260" s="449"/>
      <c r="AQ260" s="392" t="str">
        <f>IFERROR(VLOOKUP(BG260,#REF!,1,0),"")</f>
        <v/>
      </c>
      <c r="AS260" s="259" t="s">
        <v>3244</v>
      </c>
      <c r="BD260" s="202" t="str">
        <f t="shared" si="38"/>
        <v>포터ⅡCRDi 133마력 2WD 슈퍼캡 초장축 Style M/T</v>
      </c>
      <c r="BE260" s="261" t="str">
        <f t="shared" si="44"/>
        <v>0025</v>
      </c>
      <c r="BF260" s="407" t="s">
        <v>855</v>
      </c>
      <c r="BG260" s="202" t="str">
        <f t="shared" si="39"/>
        <v>0025-0259</v>
      </c>
    </row>
    <row r="261" spans="1:59">
      <c r="A261" s="405">
        <v>4035</v>
      </c>
      <c r="B261" s="406">
        <v>4035</v>
      </c>
      <c r="C261" s="261" t="str">
        <f t="shared" si="40"/>
        <v>0005-0025</v>
      </c>
      <c r="D261" s="261" t="str">
        <f t="shared" si="41"/>
        <v>0005-0025-0025</v>
      </c>
      <c r="E261" s="407" t="s">
        <v>854</v>
      </c>
      <c r="F261" s="261" t="str">
        <f>TEXT(VLOOKUP(J261,'[4]1'!$B$2:$D$37,2,0),"0000")</f>
        <v>0005</v>
      </c>
      <c r="G261" s="261" t="str">
        <f t="shared" si="42"/>
        <v>0025</v>
      </c>
      <c r="H261" s="408">
        <f t="shared" si="43"/>
        <v>25</v>
      </c>
      <c r="I261" s="407" t="s">
        <v>854</v>
      </c>
      <c r="J261" s="258" t="s">
        <v>306</v>
      </c>
      <c r="K261" s="258" t="s">
        <v>2790</v>
      </c>
      <c r="L261" s="258" t="s">
        <v>2652</v>
      </c>
      <c r="M261" s="409">
        <v>16950000</v>
      </c>
      <c r="N261" s="258">
        <v>2497</v>
      </c>
      <c r="O261" s="258" t="s">
        <v>78</v>
      </c>
      <c r="P261" s="258" t="s">
        <v>88</v>
      </c>
      <c r="Q261" s="258" t="s">
        <v>90</v>
      </c>
      <c r="R261" s="258" t="e">
        <v>#N/A</v>
      </c>
      <c r="S261" s="410">
        <v>9</v>
      </c>
      <c r="T261" s="261">
        <v>6</v>
      </c>
      <c r="U261" s="261">
        <v>6</v>
      </c>
      <c r="V261" s="258" t="s">
        <v>17442</v>
      </c>
      <c r="W261" s="261" t="str">
        <f t="shared" si="45"/>
        <v>현대자동차포터ⅡCRDi 133마력 2WD 슈퍼캡 초장축 Modern M/T16950000</v>
      </c>
      <c r="X261" s="411">
        <f t="shared" si="46"/>
        <v>4035</v>
      </c>
      <c r="Y261" s="261">
        <v>6</v>
      </c>
      <c r="Z261" s="261">
        <v>6</v>
      </c>
      <c r="AA261" s="407" t="s">
        <v>854</v>
      </c>
      <c r="AB261" s="258" t="e">
        <v>#N/A</v>
      </c>
      <c r="AC261" s="258"/>
      <c r="AD261" s="258" t="s">
        <v>2151</v>
      </c>
      <c r="AE261" s="258" t="s">
        <v>2149</v>
      </c>
      <c r="AF261" s="259"/>
      <c r="AG261" s="260"/>
      <c r="AH261" s="259"/>
      <c r="AI261" s="259"/>
      <c r="AJ261" s="260"/>
      <c r="AK261" s="259">
        <v>26</v>
      </c>
      <c r="AL261" s="259"/>
      <c r="AM261" s="259" t="s">
        <v>3244</v>
      </c>
      <c r="AN261" s="449"/>
      <c r="AO261" s="449"/>
      <c r="AP261" s="449"/>
      <c r="AQ261" s="392" t="str">
        <f>IFERROR(VLOOKUP(BG261,#REF!,1,0),"")</f>
        <v/>
      </c>
      <c r="AS261" s="259" t="s">
        <v>3244</v>
      </c>
      <c r="BD261" s="202" t="str">
        <f t="shared" ref="BD261:BD324" si="47">K261&amp;L261</f>
        <v>포터ⅡCRDi 133마력 2WD 슈퍼캡 초장축 Modern M/T</v>
      </c>
      <c r="BE261" s="261" t="str">
        <f t="shared" si="44"/>
        <v>0025</v>
      </c>
      <c r="BF261" s="407" t="s">
        <v>854</v>
      </c>
      <c r="BG261" s="202" t="str">
        <f t="shared" ref="BG261:BG324" si="48">BE261&amp;"-"&amp;BF261</f>
        <v>0025-0260</v>
      </c>
    </row>
    <row r="262" spans="1:59" ht="18" customHeight="1">
      <c r="A262" s="405">
        <v>4036</v>
      </c>
      <c r="B262" s="406">
        <v>4036</v>
      </c>
      <c r="C262" s="261" t="str">
        <f t="shared" ref="C262:C325" si="49">TEXT(F262,"0000")&amp;"-"&amp;TEXT(G262,"0000")</f>
        <v>0005-0025</v>
      </c>
      <c r="D262" s="261" t="str">
        <f t="shared" ref="D262:D325" si="50">TEXT(F262,"0000")&amp;"-"&amp;TEXT(G262,"0000")&amp;"-"&amp;TEXT(H262,"0000")</f>
        <v>0005-0025-0026</v>
      </c>
      <c r="E262" s="407" t="s">
        <v>853</v>
      </c>
      <c r="F262" s="261" t="str">
        <f>TEXT(VLOOKUP(J262,'[4]1'!$B$2:$D$37,2,0),"0000")</f>
        <v>0005</v>
      </c>
      <c r="G262" s="261" t="str">
        <f t="shared" ref="G262:G325" si="51">IF(K262=K261,TEXT(G261,"0000"),TEXT(G261+1,"0000"))</f>
        <v>0025</v>
      </c>
      <c r="H262" s="408">
        <f t="shared" ref="H262:H325" si="52">IF(F262&amp;G262=F261&amp;G261,H261+1,1)</f>
        <v>26</v>
      </c>
      <c r="I262" s="407" t="s">
        <v>853</v>
      </c>
      <c r="J262" s="258" t="s">
        <v>306</v>
      </c>
      <c r="K262" s="258" t="s">
        <v>2790</v>
      </c>
      <c r="L262" s="258" t="s">
        <v>2653</v>
      </c>
      <c r="M262" s="409">
        <v>16820000</v>
      </c>
      <c r="N262" s="258">
        <v>2497</v>
      </c>
      <c r="O262" s="258" t="s">
        <v>78</v>
      </c>
      <c r="P262" s="258" t="s">
        <v>88</v>
      </c>
      <c r="Q262" s="258" t="s">
        <v>72</v>
      </c>
      <c r="R262" s="258">
        <v>7</v>
      </c>
      <c r="S262" s="410">
        <v>9</v>
      </c>
      <c r="T262" s="261">
        <v>6</v>
      </c>
      <c r="U262" s="261">
        <v>6</v>
      </c>
      <c r="V262" s="258" t="s">
        <v>71</v>
      </c>
      <c r="W262" s="261" t="str">
        <f t="shared" si="45"/>
        <v>현대자동차포터ⅡCRDi 133마력 2WD 더블캡 장축 Smart A/T16820000</v>
      </c>
      <c r="X262" s="411">
        <f t="shared" si="46"/>
        <v>4036</v>
      </c>
      <c r="Y262" s="261">
        <v>6</v>
      </c>
      <c r="Z262" s="261">
        <v>6</v>
      </c>
      <c r="AA262" s="407" t="s">
        <v>853</v>
      </c>
      <c r="AB262" s="258" t="s">
        <v>73</v>
      </c>
      <c r="AC262" s="258"/>
      <c r="AD262" s="258" t="s">
        <v>2151</v>
      </c>
      <c r="AE262" s="258" t="s">
        <v>2149</v>
      </c>
      <c r="AF262" s="259"/>
      <c r="AG262" s="260"/>
      <c r="AH262" s="259"/>
      <c r="AI262" s="259"/>
      <c r="AJ262" s="260"/>
      <c r="AK262" s="259">
        <v>26</v>
      </c>
      <c r="AL262" s="259"/>
      <c r="AM262" s="259" t="s">
        <v>3244</v>
      </c>
      <c r="AN262" s="449"/>
      <c r="AO262" s="449"/>
      <c r="AP262" s="449"/>
      <c r="AQ262" s="392" t="str">
        <f>IFERROR(VLOOKUP(BG262,#REF!,1,0),"")</f>
        <v/>
      </c>
      <c r="AS262" s="259" t="s">
        <v>3244</v>
      </c>
      <c r="BD262" s="202" t="str">
        <f t="shared" si="47"/>
        <v>포터ⅡCRDi 133마력 2WD 더블캡 장축 Smart A/T</v>
      </c>
      <c r="BE262" s="261" t="str">
        <f t="shared" ref="BE262:BE325" si="53">IF(K261=K262,TEXT(G261,"0000"),TEXT(G261+1,"0000"))</f>
        <v>0025</v>
      </c>
      <c r="BF262" s="407" t="s">
        <v>853</v>
      </c>
      <c r="BG262" s="202" t="str">
        <f t="shared" si="48"/>
        <v>0025-0261</v>
      </c>
    </row>
    <row r="263" spans="1:59">
      <c r="A263" s="405">
        <v>4037</v>
      </c>
      <c r="B263" s="406">
        <v>4037</v>
      </c>
      <c r="C263" s="261" t="str">
        <f t="shared" si="49"/>
        <v>0005-0025</v>
      </c>
      <c r="D263" s="261" t="str">
        <f t="shared" si="50"/>
        <v>0005-0025-0027</v>
      </c>
      <c r="E263" s="407" t="s">
        <v>852</v>
      </c>
      <c r="F263" s="261" t="str">
        <f>TEXT(VLOOKUP(J263,'[4]1'!$B$2:$D$37,2,0),"0000")</f>
        <v>0005</v>
      </c>
      <c r="G263" s="261" t="str">
        <f t="shared" si="51"/>
        <v>0025</v>
      </c>
      <c r="H263" s="408">
        <f t="shared" si="52"/>
        <v>27</v>
      </c>
      <c r="I263" s="407" t="s">
        <v>852</v>
      </c>
      <c r="J263" s="258" t="s">
        <v>306</v>
      </c>
      <c r="K263" s="258" t="s">
        <v>2790</v>
      </c>
      <c r="L263" s="258" t="s">
        <v>2654</v>
      </c>
      <c r="M263" s="409">
        <v>17120000</v>
      </c>
      <c r="N263" s="258">
        <v>2497</v>
      </c>
      <c r="O263" s="258" t="s">
        <v>78</v>
      </c>
      <c r="P263" s="258" t="s">
        <v>88</v>
      </c>
      <c r="Q263" s="258" t="s">
        <v>90</v>
      </c>
      <c r="R263" s="258">
        <v>5</v>
      </c>
      <c r="S263" s="410">
        <v>9</v>
      </c>
      <c r="T263" s="261">
        <v>6</v>
      </c>
      <c r="U263" s="261">
        <v>6</v>
      </c>
      <c r="V263" s="258" t="s">
        <v>71</v>
      </c>
      <c r="W263" s="261" t="str">
        <f t="shared" ref="W263:W326" si="54">J263&amp;K263&amp;L263&amp;M263</f>
        <v>현대자동차포터ⅡCRDi 133마력 2WD 더블캡 초장축 Smart M/T17120000</v>
      </c>
      <c r="X263" s="411">
        <f t="shared" ref="X263:X326" si="55">B263</f>
        <v>4037</v>
      </c>
      <c r="Y263" s="261">
        <v>6</v>
      </c>
      <c r="Z263" s="261">
        <v>6</v>
      </c>
      <c r="AA263" s="407" t="s">
        <v>852</v>
      </c>
      <c r="AB263" s="258" t="s">
        <v>73</v>
      </c>
      <c r="AC263" s="258"/>
      <c r="AD263" s="258" t="s">
        <v>2151</v>
      </c>
      <c r="AE263" s="258" t="s">
        <v>2149</v>
      </c>
      <c r="AF263" s="259"/>
      <c r="AG263" s="260"/>
      <c r="AH263" s="259"/>
      <c r="AI263" s="259"/>
      <c r="AJ263" s="260"/>
      <c r="AK263" s="259">
        <v>26</v>
      </c>
      <c r="AL263" s="259"/>
      <c r="AM263" s="259" t="s">
        <v>3244</v>
      </c>
      <c r="AN263" s="449"/>
      <c r="AO263" s="449"/>
      <c r="AP263" s="449"/>
      <c r="AQ263" s="392" t="str">
        <f>IFERROR(VLOOKUP(BG263,#REF!,1,0),"")</f>
        <v/>
      </c>
      <c r="AS263" s="259" t="s">
        <v>3244</v>
      </c>
      <c r="BD263" s="202" t="str">
        <f t="shared" si="47"/>
        <v>포터ⅡCRDi 133마력 2WD 더블캡 초장축 Smart M/T</v>
      </c>
      <c r="BE263" s="261" t="str">
        <f t="shared" si="53"/>
        <v>0025</v>
      </c>
      <c r="BF263" s="407" t="s">
        <v>852</v>
      </c>
      <c r="BG263" s="202" t="str">
        <f t="shared" si="48"/>
        <v>0025-0262</v>
      </c>
    </row>
    <row r="264" spans="1:59">
      <c r="A264" s="405">
        <v>4038</v>
      </c>
      <c r="B264" s="406">
        <v>4038</v>
      </c>
      <c r="C264" s="261" t="str">
        <f t="shared" si="49"/>
        <v>0005-0025</v>
      </c>
      <c r="D264" s="261" t="str">
        <f t="shared" si="50"/>
        <v>0005-0025-0028</v>
      </c>
      <c r="E264" s="407" t="s">
        <v>851</v>
      </c>
      <c r="F264" s="261" t="str">
        <f>TEXT(VLOOKUP(J264,'[4]1'!$B$2:$D$37,2,0),"0000")</f>
        <v>0005</v>
      </c>
      <c r="G264" s="261" t="str">
        <f t="shared" si="51"/>
        <v>0025</v>
      </c>
      <c r="H264" s="408">
        <f t="shared" si="52"/>
        <v>28</v>
      </c>
      <c r="I264" s="407" t="s">
        <v>851</v>
      </c>
      <c r="J264" s="258" t="s">
        <v>306</v>
      </c>
      <c r="K264" s="258" t="s">
        <v>2790</v>
      </c>
      <c r="L264" s="258" t="s">
        <v>2639</v>
      </c>
      <c r="M264" s="409">
        <v>19430000</v>
      </c>
      <c r="N264" s="258">
        <v>2497</v>
      </c>
      <c r="O264" s="258" t="s">
        <v>78</v>
      </c>
      <c r="P264" s="258" t="s">
        <v>88</v>
      </c>
      <c r="Q264" s="258" t="s">
        <v>90</v>
      </c>
      <c r="R264" s="258" t="e">
        <v>#N/A</v>
      </c>
      <c r="S264" s="410">
        <v>9</v>
      </c>
      <c r="T264" s="261">
        <v>6</v>
      </c>
      <c r="U264" s="261">
        <v>6</v>
      </c>
      <c r="V264" s="258" t="s">
        <v>17442</v>
      </c>
      <c r="W264" s="261" t="str">
        <f t="shared" si="54"/>
        <v>현대자동차포터ⅡCRDi 133마력 2WD 더블캡 초장축 Premium M/T19430000</v>
      </c>
      <c r="X264" s="411">
        <f t="shared" si="55"/>
        <v>4038</v>
      </c>
      <c r="Y264" s="261">
        <v>6</v>
      </c>
      <c r="Z264" s="261">
        <v>6</v>
      </c>
      <c r="AA264" s="407" t="s">
        <v>851</v>
      </c>
      <c r="AB264" s="258" t="e">
        <v>#N/A</v>
      </c>
      <c r="AC264" s="258"/>
      <c r="AD264" s="258" t="s">
        <v>2151</v>
      </c>
      <c r="AE264" s="258" t="s">
        <v>2149</v>
      </c>
      <c r="AF264" s="259"/>
      <c r="AG264" s="260"/>
      <c r="AH264" s="259"/>
      <c r="AI264" s="259"/>
      <c r="AJ264" s="260"/>
      <c r="AK264" s="259">
        <v>26</v>
      </c>
      <c r="AL264" s="259"/>
      <c r="AM264" s="259" t="s">
        <v>3244</v>
      </c>
      <c r="AN264" s="449"/>
      <c r="AO264" s="449"/>
      <c r="AP264" s="449"/>
      <c r="AQ264" s="392" t="str">
        <f>IFERROR(VLOOKUP(BG264,#REF!,1,0),"")</f>
        <v/>
      </c>
      <c r="AS264" s="259" t="s">
        <v>3244</v>
      </c>
      <c r="BD264" s="202" t="str">
        <f t="shared" si="47"/>
        <v>포터ⅡCRDi 133마력 2WD 더블캡 초장축 Premium M/T</v>
      </c>
      <c r="BE264" s="261" t="str">
        <f t="shared" si="53"/>
        <v>0025</v>
      </c>
      <c r="BF264" s="407" t="s">
        <v>851</v>
      </c>
      <c r="BG264" s="202" t="str">
        <f t="shared" si="48"/>
        <v>0025-0263</v>
      </c>
    </row>
    <row r="265" spans="1:59">
      <c r="A265" s="405">
        <v>4039</v>
      </c>
      <c r="B265" s="406">
        <v>4039</v>
      </c>
      <c r="C265" s="261" t="str">
        <f t="shared" si="49"/>
        <v>0005-0025</v>
      </c>
      <c r="D265" s="261" t="str">
        <f t="shared" si="50"/>
        <v>0005-0025-0029</v>
      </c>
      <c r="E265" s="407" t="s">
        <v>850</v>
      </c>
      <c r="F265" s="261" t="str">
        <f>TEXT(VLOOKUP(J265,'[4]1'!$B$2:$D$37,2,0),"0000")</f>
        <v>0005</v>
      </c>
      <c r="G265" s="261" t="str">
        <f t="shared" si="51"/>
        <v>0025</v>
      </c>
      <c r="H265" s="408">
        <f t="shared" si="52"/>
        <v>29</v>
      </c>
      <c r="I265" s="407" t="s">
        <v>850</v>
      </c>
      <c r="J265" s="258" t="s">
        <v>306</v>
      </c>
      <c r="K265" s="258" t="s">
        <v>2790</v>
      </c>
      <c r="L265" s="258" t="s">
        <v>2655</v>
      </c>
      <c r="M265" s="409">
        <v>16870000</v>
      </c>
      <c r="N265" s="258">
        <v>2497</v>
      </c>
      <c r="O265" s="258" t="s">
        <v>78</v>
      </c>
      <c r="P265" s="258" t="s">
        <v>88</v>
      </c>
      <c r="Q265" s="258" t="s">
        <v>72</v>
      </c>
      <c r="R265" s="258">
        <v>5</v>
      </c>
      <c r="S265" s="410">
        <v>9</v>
      </c>
      <c r="T265" s="261">
        <v>6</v>
      </c>
      <c r="U265" s="261">
        <v>6</v>
      </c>
      <c r="V265" s="258" t="s">
        <v>71</v>
      </c>
      <c r="W265" s="261" t="str">
        <f t="shared" si="54"/>
        <v>현대자동차포터ⅡCRDi 133마력 2WD 일반캡 초장축 Smart A/T16870000</v>
      </c>
      <c r="X265" s="411">
        <f t="shared" si="55"/>
        <v>4039</v>
      </c>
      <c r="Y265" s="261">
        <v>6</v>
      </c>
      <c r="Z265" s="261">
        <v>6</v>
      </c>
      <c r="AA265" s="407" t="s">
        <v>850</v>
      </c>
      <c r="AB265" s="258" t="s">
        <v>73</v>
      </c>
      <c r="AC265" s="258"/>
      <c r="AD265" s="258" t="s">
        <v>2151</v>
      </c>
      <c r="AE265" s="258" t="s">
        <v>2149</v>
      </c>
      <c r="AF265" s="259"/>
      <c r="AG265" s="260"/>
      <c r="AH265" s="259"/>
      <c r="AI265" s="259"/>
      <c r="AJ265" s="260"/>
      <c r="AK265" s="259">
        <v>26</v>
      </c>
      <c r="AL265" s="259"/>
      <c r="AM265" s="259" t="s">
        <v>3244</v>
      </c>
      <c r="AN265" s="449"/>
      <c r="AO265" s="449"/>
      <c r="AP265" s="449"/>
      <c r="AQ265" s="392" t="str">
        <f>IFERROR(VLOOKUP(BG265,#REF!,1,0),"")</f>
        <v/>
      </c>
      <c r="AS265" s="259" t="s">
        <v>3244</v>
      </c>
      <c r="BD265" s="202" t="str">
        <f t="shared" si="47"/>
        <v>포터ⅡCRDi 133마력 2WD 일반캡 초장축 Smart A/T</v>
      </c>
      <c r="BE265" s="261" t="str">
        <f t="shared" si="53"/>
        <v>0025</v>
      </c>
      <c r="BF265" s="407" t="s">
        <v>850</v>
      </c>
      <c r="BG265" s="202" t="str">
        <f t="shared" si="48"/>
        <v>0025-0264</v>
      </c>
    </row>
    <row r="266" spans="1:59">
      <c r="A266" s="405">
        <v>4040</v>
      </c>
      <c r="B266" s="406">
        <v>4040</v>
      </c>
      <c r="C266" s="261" t="str">
        <f t="shared" si="49"/>
        <v>0005-0025</v>
      </c>
      <c r="D266" s="261" t="str">
        <f t="shared" si="50"/>
        <v>0005-0025-0030</v>
      </c>
      <c r="E266" s="407" t="s">
        <v>849</v>
      </c>
      <c r="F266" s="261" t="str">
        <f>TEXT(VLOOKUP(J266,'[4]1'!$B$2:$D$37,2,0),"0000")</f>
        <v>0005</v>
      </c>
      <c r="G266" s="261" t="str">
        <f t="shared" si="51"/>
        <v>0025</v>
      </c>
      <c r="H266" s="408">
        <f t="shared" si="52"/>
        <v>30</v>
      </c>
      <c r="I266" s="407" t="s">
        <v>849</v>
      </c>
      <c r="J266" s="258" t="s">
        <v>306</v>
      </c>
      <c r="K266" s="258" t="s">
        <v>2790</v>
      </c>
      <c r="L266" s="258" t="s">
        <v>2656</v>
      </c>
      <c r="M266" s="409">
        <v>18290000</v>
      </c>
      <c r="N266" s="258">
        <v>2497</v>
      </c>
      <c r="O266" s="258" t="s">
        <v>78</v>
      </c>
      <c r="P266" s="258" t="s">
        <v>88</v>
      </c>
      <c r="Q266" s="258" t="s">
        <v>72</v>
      </c>
      <c r="R266" s="258">
        <v>5</v>
      </c>
      <c r="S266" s="410">
        <v>9</v>
      </c>
      <c r="T266" s="261">
        <v>6</v>
      </c>
      <c r="U266" s="261">
        <v>6</v>
      </c>
      <c r="V266" s="258" t="s">
        <v>71</v>
      </c>
      <c r="W266" s="261" t="str">
        <f t="shared" si="54"/>
        <v>현대자동차포터ⅡCRDi 133마력 4WD 일반캡 장축 Modern A/T18290000</v>
      </c>
      <c r="X266" s="411">
        <f t="shared" si="55"/>
        <v>4040</v>
      </c>
      <c r="Y266" s="261">
        <v>6</v>
      </c>
      <c r="Z266" s="261">
        <v>6</v>
      </c>
      <c r="AA266" s="407" t="s">
        <v>849</v>
      </c>
      <c r="AB266" s="258" t="s">
        <v>73</v>
      </c>
      <c r="AC266" s="258"/>
      <c r="AD266" s="258" t="s">
        <v>2151</v>
      </c>
      <c r="AE266" s="258" t="s">
        <v>2149</v>
      </c>
      <c r="AF266" s="259"/>
      <c r="AG266" s="260"/>
      <c r="AH266" s="259"/>
      <c r="AI266" s="259"/>
      <c r="AJ266" s="260"/>
      <c r="AK266" s="259">
        <v>26</v>
      </c>
      <c r="AL266" s="259"/>
      <c r="AM266" s="259" t="s">
        <v>3244</v>
      </c>
      <c r="AN266" s="449"/>
      <c r="AO266" s="449"/>
      <c r="AP266" s="449"/>
      <c r="AQ266" s="392" t="str">
        <f>IFERROR(VLOOKUP(BG266,#REF!,1,0),"")</f>
        <v/>
      </c>
      <c r="AS266" s="259" t="s">
        <v>3244</v>
      </c>
      <c r="BD266" s="202" t="str">
        <f t="shared" si="47"/>
        <v>포터ⅡCRDi 133마력 4WD 일반캡 장축 Modern A/T</v>
      </c>
      <c r="BE266" s="261" t="str">
        <f t="shared" si="53"/>
        <v>0025</v>
      </c>
      <c r="BF266" s="407" t="s">
        <v>849</v>
      </c>
      <c r="BG266" s="202" t="str">
        <f t="shared" si="48"/>
        <v>0025-0265</v>
      </c>
    </row>
    <row r="267" spans="1:59">
      <c r="A267" s="405">
        <v>4041</v>
      </c>
      <c r="B267" s="406">
        <v>4041</v>
      </c>
      <c r="C267" s="261" t="str">
        <f t="shared" si="49"/>
        <v>0005-0025</v>
      </c>
      <c r="D267" s="261" t="str">
        <f t="shared" si="50"/>
        <v>0005-0025-0031</v>
      </c>
      <c r="E267" s="407" t="s">
        <v>848</v>
      </c>
      <c r="F267" s="261" t="str">
        <f>TEXT(VLOOKUP(J267,'[4]1'!$B$2:$D$37,2,0),"0000")</f>
        <v>0005</v>
      </c>
      <c r="G267" s="261" t="str">
        <f t="shared" si="51"/>
        <v>0025</v>
      </c>
      <c r="H267" s="408">
        <f t="shared" si="52"/>
        <v>31</v>
      </c>
      <c r="I267" s="407" t="s">
        <v>848</v>
      </c>
      <c r="J267" s="258" t="s">
        <v>306</v>
      </c>
      <c r="K267" s="258" t="s">
        <v>2790</v>
      </c>
      <c r="L267" s="258" t="s">
        <v>2657</v>
      </c>
      <c r="M267" s="409">
        <v>16570000</v>
      </c>
      <c r="N267" s="258">
        <v>2497</v>
      </c>
      <c r="O267" s="258" t="s">
        <v>78</v>
      </c>
      <c r="P267" s="258" t="s">
        <v>88</v>
      </c>
      <c r="Q267" s="258" t="s">
        <v>90</v>
      </c>
      <c r="R267" s="258">
        <v>3</v>
      </c>
      <c r="S267" s="410">
        <v>9</v>
      </c>
      <c r="T267" s="261">
        <v>6</v>
      </c>
      <c r="U267" s="261">
        <v>6</v>
      </c>
      <c r="V267" s="258" t="s">
        <v>71</v>
      </c>
      <c r="W267" s="261" t="str">
        <f t="shared" si="54"/>
        <v>현대자동차포터ⅡCRDi 133마력 2WD 더블캡 초장축 Style M/T16570000</v>
      </c>
      <c r="X267" s="411">
        <f t="shared" si="55"/>
        <v>4041</v>
      </c>
      <c r="Y267" s="261">
        <v>6</v>
      </c>
      <c r="Z267" s="261">
        <v>6</v>
      </c>
      <c r="AA267" s="407" t="s">
        <v>848</v>
      </c>
      <c r="AB267" s="258" t="s">
        <v>88</v>
      </c>
      <c r="AC267" s="258"/>
      <c r="AD267" s="258" t="s">
        <v>2151</v>
      </c>
      <c r="AE267" s="258" t="s">
        <v>2149</v>
      </c>
      <c r="AF267" s="259"/>
      <c r="AG267" s="260"/>
      <c r="AH267" s="259"/>
      <c r="AI267" s="259"/>
      <c r="AJ267" s="260"/>
      <c r="AK267" s="259">
        <v>26</v>
      </c>
      <c r="AL267" s="259"/>
      <c r="AM267" s="259" t="s">
        <v>3244</v>
      </c>
      <c r="AN267" s="449"/>
      <c r="AO267" s="449"/>
      <c r="AP267" s="449"/>
      <c r="AQ267" s="392" t="str">
        <f>IFERROR(VLOOKUP(BG267,#REF!,1,0),"")</f>
        <v/>
      </c>
      <c r="AS267" s="259" t="s">
        <v>3244</v>
      </c>
      <c r="BD267" s="202" t="str">
        <f t="shared" si="47"/>
        <v>포터ⅡCRDi 133마력 2WD 더블캡 초장축 Style M/T</v>
      </c>
      <c r="BE267" s="261" t="str">
        <f t="shared" si="53"/>
        <v>0025</v>
      </c>
      <c r="BF267" s="407" t="s">
        <v>848</v>
      </c>
      <c r="BG267" s="202" t="str">
        <f t="shared" si="48"/>
        <v>0025-0266</v>
      </c>
    </row>
    <row r="268" spans="1:59">
      <c r="A268" s="405">
        <v>4042</v>
      </c>
      <c r="B268" s="406">
        <v>4042</v>
      </c>
      <c r="C268" s="261" t="str">
        <f t="shared" si="49"/>
        <v>0005-0025</v>
      </c>
      <c r="D268" s="261" t="str">
        <f t="shared" si="50"/>
        <v>0005-0025-0032</v>
      </c>
      <c r="E268" s="407" t="s">
        <v>847</v>
      </c>
      <c r="F268" s="261" t="str">
        <f>TEXT(VLOOKUP(J268,'[4]1'!$B$2:$D$37,2,0),"0000")</f>
        <v>0005</v>
      </c>
      <c r="G268" s="261" t="str">
        <f t="shared" si="51"/>
        <v>0025</v>
      </c>
      <c r="H268" s="408">
        <f t="shared" si="52"/>
        <v>32</v>
      </c>
      <c r="I268" s="407" t="s">
        <v>847</v>
      </c>
      <c r="J268" s="258" t="s">
        <v>306</v>
      </c>
      <c r="K268" s="258" t="s">
        <v>2790</v>
      </c>
      <c r="L268" s="258" t="s">
        <v>2658</v>
      </c>
      <c r="M268" s="409">
        <v>17690000</v>
      </c>
      <c r="N268" s="258">
        <v>2497</v>
      </c>
      <c r="O268" s="258" t="s">
        <v>78</v>
      </c>
      <c r="P268" s="258" t="s">
        <v>88</v>
      </c>
      <c r="Q268" s="258" t="s">
        <v>72</v>
      </c>
      <c r="R268" s="258">
        <v>4</v>
      </c>
      <c r="S268" s="410">
        <v>9</v>
      </c>
      <c r="T268" s="261">
        <v>6</v>
      </c>
      <c r="U268" s="261">
        <v>6</v>
      </c>
      <c r="V268" s="258" t="s">
        <v>1310</v>
      </c>
      <c r="W268" s="261" t="str">
        <f t="shared" si="54"/>
        <v>현대자동차포터ⅡCRDi 133마력 2WD 더블캡 초장축 Style A/T17690000</v>
      </c>
      <c r="X268" s="411">
        <f t="shared" si="55"/>
        <v>4042</v>
      </c>
      <c r="Y268" s="261">
        <v>6</v>
      </c>
      <c r="Z268" s="261">
        <v>6</v>
      </c>
      <c r="AA268" s="407" t="s">
        <v>847</v>
      </c>
      <c r="AB268" s="258" t="s">
        <v>73</v>
      </c>
      <c r="AC268" s="258"/>
      <c r="AD268" s="258" t="s">
        <v>2151</v>
      </c>
      <c r="AE268" s="258" t="s">
        <v>2149</v>
      </c>
      <c r="AF268" s="259"/>
      <c r="AG268" s="260"/>
      <c r="AH268" s="259"/>
      <c r="AI268" s="259"/>
      <c r="AJ268" s="260"/>
      <c r="AK268" s="259">
        <v>26</v>
      </c>
      <c r="AL268" s="259"/>
      <c r="AM268" s="259" t="s">
        <v>3244</v>
      </c>
      <c r="AN268" s="449"/>
      <c r="AO268" s="449"/>
      <c r="AP268" s="449"/>
      <c r="AQ268" s="392" t="str">
        <f>IFERROR(VLOOKUP(BG268,#REF!,1,0),"")</f>
        <v/>
      </c>
      <c r="AS268" s="259" t="s">
        <v>3244</v>
      </c>
      <c r="BD268" s="202" t="str">
        <f t="shared" si="47"/>
        <v>포터ⅡCRDi 133마력 2WD 더블캡 초장축 Style A/T</v>
      </c>
      <c r="BE268" s="261" t="str">
        <f t="shared" si="53"/>
        <v>0025</v>
      </c>
      <c r="BF268" s="407" t="s">
        <v>847</v>
      </c>
      <c r="BG268" s="202" t="str">
        <f t="shared" si="48"/>
        <v>0025-0267</v>
      </c>
    </row>
    <row r="269" spans="1:59">
      <c r="A269" s="405">
        <v>4043</v>
      </c>
      <c r="B269" s="406">
        <v>4043</v>
      </c>
      <c r="C269" s="261" t="str">
        <f t="shared" si="49"/>
        <v>0005-0025</v>
      </c>
      <c r="D269" s="261" t="str">
        <f t="shared" si="50"/>
        <v>0005-0025-0033</v>
      </c>
      <c r="E269" s="407" t="s">
        <v>846</v>
      </c>
      <c r="F269" s="261" t="str">
        <f>TEXT(VLOOKUP(J269,'[4]1'!$B$2:$D$37,2,0),"0000")</f>
        <v>0005</v>
      </c>
      <c r="G269" s="261" t="str">
        <f t="shared" si="51"/>
        <v>0025</v>
      </c>
      <c r="H269" s="408">
        <f t="shared" si="52"/>
        <v>33</v>
      </c>
      <c r="I269" s="407" t="s">
        <v>846</v>
      </c>
      <c r="J269" s="258" t="s">
        <v>306</v>
      </c>
      <c r="K269" s="258" t="s">
        <v>2790</v>
      </c>
      <c r="L269" s="258" t="s">
        <v>2660</v>
      </c>
      <c r="M269" s="409">
        <v>16970000</v>
      </c>
      <c r="N269" s="258">
        <v>2497</v>
      </c>
      <c r="O269" s="258" t="s">
        <v>78</v>
      </c>
      <c r="P269" s="258" t="s">
        <v>88</v>
      </c>
      <c r="Q269" s="258" t="s">
        <v>72</v>
      </c>
      <c r="R269" s="258">
        <v>5</v>
      </c>
      <c r="S269" s="410">
        <v>9</v>
      </c>
      <c r="T269" s="261">
        <v>6</v>
      </c>
      <c r="U269" s="261">
        <v>6</v>
      </c>
      <c r="V269" s="258" t="s">
        <v>71</v>
      </c>
      <c r="W269" s="261" t="str">
        <f t="shared" si="54"/>
        <v>현대자동차포터ⅡCRDi 133마력 2WD 슈퍼캡 초장축 Smart A/T16970000</v>
      </c>
      <c r="X269" s="411">
        <f t="shared" si="55"/>
        <v>4043</v>
      </c>
      <c r="Y269" s="261">
        <v>6</v>
      </c>
      <c r="Z269" s="261">
        <v>6</v>
      </c>
      <c r="AA269" s="407" t="s">
        <v>846</v>
      </c>
      <c r="AB269" s="258" t="s">
        <v>73</v>
      </c>
      <c r="AC269" s="258"/>
      <c r="AD269" s="258" t="s">
        <v>2151</v>
      </c>
      <c r="AE269" s="258" t="s">
        <v>2149</v>
      </c>
      <c r="AF269" s="259"/>
      <c r="AG269" s="260"/>
      <c r="AH269" s="259"/>
      <c r="AI269" s="259"/>
      <c r="AJ269" s="260"/>
      <c r="AK269" s="259">
        <v>26</v>
      </c>
      <c r="AL269" s="259"/>
      <c r="AM269" s="259" t="s">
        <v>3244</v>
      </c>
      <c r="AN269" s="449"/>
      <c r="AO269" s="449"/>
      <c r="AP269" s="449"/>
      <c r="AQ269" s="392" t="str">
        <f>IFERROR(VLOOKUP(BG269,#REF!,1,0),"")</f>
        <v/>
      </c>
      <c r="AS269" s="259" t="s">
        <v>3244</v>
      </c>
      <c r="BD269" s="202" t="str">
        <f t="shared" si="47"/>
        <v>포터ⅡCRDi 133마력 2WD 슈퍼캡 초장축 Smart A/T</v>
      </c>
      <c r="BE269" s="261" t="str">
        <f t="shared" si="53"/>
        <v>0025</v>
      </c>
      <c r="BF269" s="407" t="s">
        <v>846</v>
      </c>
      <c r="BG269" s="202" t="str">
        <f t="shared" si="48"/>
        <v>0025-0268</v>
      </c>
    </row>
    <row r="270" spans="1:59">
      <c r="A270" s="405">
        <v>4044</v>
      </c>
      <c r="B270" s="406">
        <v>4044</v>
      </c>
      <c r="C270" s="261" t="str">
        <f t="shared" si="49"/>
        <v>0005-0025</v>
      </c>
      <c r="D270" s="261" t="str">
        <f t="shared" si="50"/>
        <v>0005-0025-0034</v>
      </c>
      <c r="E270" s="407" t="s">
        <v>845</v>
      </c>
      <c r="F270" s="261" t="str">
        <f>TEXT(VLOOKUP(J270,'[4]1'!$B$2:$D$37,2,0),"0000")</f>
        <v>0005</v>
      </c>
      <c r="G270" s="261" t="str">
        <f t="shared" si="51"/>
        <v>0025</v>
      </c>
      <c r="H270" s="408">
        <f t="shared" si="52"/>
        <v>34</v>
      </c>
      <c r="I270" s="407" t="s">
        <v>845</v>
      </c>
      <c r="J270" s="258" t="s">
        <v>306</v>
      </c>
      <c r="K270" s="258" t="s">
        <v>2790</v>
      </c>
      <c r="L270" s="258" t="s">
        <v>2661</v>
      </c>
      <c r="M270" s="409">
        <v>19220000</v>
      </c>
      <c r="N270" s="258">
        <v>2497</v>
      </c>
      <c r="O270" s="258" t="s">
        <v>78</v>
      </c>
      <c r="P270" s="258" t="s">
        <v>88</v>
      </c>
      <c r="Q270" s="258" t="s">
        <v>72</v>
      </c>
      <c r="R270" s="258" t="e">
        <v>#N/A</v>
      </c>
      <c r="S270" s="410">
        <v>9</v>
      </c>
      <c r="T270" s="261">
        <v>6</v>
      </c>
      <c r="U270" s="261">
        <v>6</v>
      </c>
      <c r="V270" s="258" t="s">
        <v>17442</v>
      </c>
      <c r="W270" s="261" t="str">
        <f t="shared" si="54"/>
        <v>현대자동차포터ⅡCRDi 133마력 2WD 슈퍼캡 초장축 Premium A/T19220000</v>
      </c>
      <c r="X270" s="411">
        <f t="shared" si="55"/>
        <v>4044</v>
      </c>
      <c r="Y270" s="261">
        <v>6</v>
      </c>
      <c r="Z270" s="261">
        <v>6</v>
      </c>
      <c r="AA270" s="407" t="s">
        <v>845</v>
      </c>
      <c r="AB270" s="258" t="e">
        <v>#N/A</v>
      </c>
      <c r="AC270" s="258"/>
      <c r="AD270" s="258" t="s">
        <v>2151</v>
      </c>
      <c r="AE270" s="258" t="s">
        <v>2149</v>
      </c>
      <c r="AF270" s="259"/>
      <c r="AG270" s="260"/>
      <c r="AH270" s="259"/>
      <c r="AI270" s="259"/>
      <c r="AJ270" s="260"/>
      <c r="AK270" s="259">
        <v>26</v>
      </c>
      <c r="AL270" s="259"/>
      <c r="AM270" s="259" t="s">
        <v>3244</v>
      </c>
      <c r="AN270" s="449"/>
      <c r="AO270" s="449"/>
      <c r="AP270" s="449"/>
      <c r="AQ270" s="392" t="str">
        <f>IFERROR(VLOOKUP(BG270,#REF!,1,0),"")</f>
        <v/>
      </c>
      <c r="AS270" s="259" t="s">
        <v>3244</v>
      </c>
      <c r="BD270" s="202" t="str">
        <f t="shared" si="47"/>
        <v>포터ⅡCRDi 133마력 2WD 슈퍼캡 초장축 Premium A/T</v>
      </c>
      <c r="BE270" s="261" t="str">
        <f t="shared" si="53"/>
        <v>0025</v>
      </c>
      <c r="BF270" s="407" t="s">
        <v>845</v>
      </c>
      <c r="BG270" s="202" t="str">
        <f t="shared" si="48"/>
        <v>0025-0269</v>
      </c>
    </row>
    <row r="271" spans="1:59">
      <c r="A271" s="405">
        <v>4045</v>
      </c>
      <c r="B271" s="406">
        <v>4045</v>
      </c>
      <c r="C271" s="261" t="str">
        <f t="shared" si="49"/>
        <v>0005-0025</v>
      </c>
      <c r="D271" s="261" t="str">
        <f t="shared" si="50"/>
        <v>0005-0025-0035</v>
      </c>
      <c r="E271" s="407" t="s">
        <v>844</v>
      </c>
      <c r="F271" s="261" t="str">
        <f>TEXT(VLOOKUP(J271,'[4]1'!$B$2:$D$37,2,0),"0000")</f>
        <v>0005</v>
      </c>
      <c r="G271" s="261" t="str">
        <f t="shared" si="51"/>
        <v>0025</v>
      </c>
      <c r="H271" s="408">
        <f t="shared" si="52"/>
        <v>35</v>
      </c>
      <c r="I271" s="407" t="s">
        <v>844</v>
      </c>
      <c r="J271" s="258" t="s">
        <v>306</v>
      </c>
      <c r="K271" s="258" t="s">
        <v>2790</v>
      </c>
      <c r="L271" s="258" t="s">
        <v>2662</v>
      </c>
      <c r="M271" s="409">
        <v>20610000</v>
      </c>
      <c r="N271" s="258">
        <v>2497</v>
      </c>
      <c r="O271" s="258" t="s">
        <v>78</v>
      </c>
      <c r="P271" s="258" t="s">
        <v>88</v>
      </c>
      <c r="Q271" s="258" t="s">
        <v>72</v>
      </c>
      <c r="R271" s="258" t="e">
        <v>#N/A</v>
      </c>
      <c r="S271" s="410">
        <v>9</v>
      </c>
      <c r="T271" s="261">
        <v>6</v>
      </c>
      <c r="U271" s="261">
        <v>6</v>
      </c>
      <c r="V271" s="258" t="s">
        <v>17442</v>
      </c>
      <c r="W271" s="261" t="str">
        <f t="shared" si="54"/>
        <v>현대자동차포터ⅡCRDi 133마력 4WD 더블캡 장축 Premium A/T20610000</v>
      </c>
      <c r="X271" s="411">
        <f t="shared" si="55"/>
        <v>4045</v>
      </c>
      <c r="Y271" s="261">
        <v>6</v>
      </c>
      <c r="Z271" s="261">
        <v>6</v>
      </c>
      <c r="AA271" s="407" t="s">
        <v>844</v>
      </c>
      <c r="AB271" s="258" t="e">
        <v>#N/A</v>
      </c>
      <c r="AC271" s="258"/>
      <c r="AD271" s="258" t="s">
        <v>2151</v>
      </c>
      <c r="AE271" s="258" t="s">
        <v>2149</v>
      </c>
      <c r="AF271" s="259"/>
      <c r="AG271" s="260"/>
      <c r="AH271" s="259"/>
      <c r="AI271" s="259"/>
      <c r="AJ271" s="260"/>
      <c r="AK271" s="259">
        <v>26</v>
      </c>
      <c r="AL271" s="259"/>
      <c r="AM271" s="259" t="s">
        <v>3244</v>
      </c>
      <c r="AN271" s="449"/>
      <c r="AO271" s="449"/>
      <c r="AP271" s="449"/>
      <c r="AQ271" s="392" t="str">
        <f>IFERROR(VLOOKUP(BG271,#REF!,1,0),"")</f>
        <v/>
      </c>
      <c r="AS271" s="259" t="s">
        <v>3244</v>
      </c>
      <c r="BD271" s="202" t="str">
        <f t="shared" si="47"/>
        <v>포터ⅡCRDi 133마력 4WD 더블캡 장축 Premium A/T</v>
      </c>
      <c r="BE271" s="261" t="str">
        <f t="shared" si="53"/>
        <v>0025</v>
      </c>
      <c r="BF271" s="407" t="s">
        <v>844</v>
      </c>
      <c r="BG271" s="202" t="str">
        <f t="shared" si="48"/>
        <v>0025-0270</v>
      </c>
    </row>
    <row r="272" spans="1:59">
      <c r="A272" s="405">
        <v>4046</v>
      </c>
      <c r="B272" s="406">
        <v>4046</v>
      </c>
      <c r="C272" s="261" t="str">
        <f t="shared" si="49"/>
        <v>0005-0025</v>
      </c>
      <c r="D272" s="261" t="str">
        <f t="shared" si="50"/>
        <v>0005-0025-0036</v>
      </c>
      <c r="E272" s="407" t="s">
        <v>843</v>
      </c>
      <c r="F272" s="261" t="str">
        <f>TEXT(VLOOKUP(J272,'[4]1'!$B$2:$D$37,2,0),"0000")</f>
        <v>0005</v>
      </c>
      <c r="G272" s="261" t="str">
        <f t="shared" si="51"/>
        <v>0025</v>
      </c>
      <c r="H272" s="408">
        <f t="shared" si="52"/>
        <v>36</v>
      </c>
      <c r="I272" s="407" t="s">
        <v>843</v>
      </c>
      <c r="J272" s="258" t="s">
        <v>306</v>
      </c>
      <c r="K272" s="258" t="s">
        <v>2790</v>
      </c>
      <c r="L272" s="258" t="s">
        <v>2663</v>
      </c>
      <c r="M272" s="409">
        <v>15550000</v>
      </c>
      <c r="N272" s="258">
        <v>2497</v>
      </c>
      <c r="O272" s="258" t="s">
        <v>78</v>
      </c>
      <c r="P272" s="258" t="s">
        <v>88</v>
      </c>
      <c r="Q272" s="258" t="s">
        <v>72</v>
      </c>
      <c r="R272" s="258">
        <v>5</v>
      </c>
      <c r="S272" s="410">
        <v>9</v>
      </c>
      <c r="T272" s="261">
        <v>6</v>
      </c>
      <c r="U272" s="261">
        <v>6</v>
      </c>
      <c r="V272" s="258" t="s">
        <v>71</v>
      </c>
      <c r="W272" s="261" t="str">
        <f t="shared" si="54"/>
        <v>현대자동차포터ⅡCRDi 133마력 2WD 슈퍼캡 장축 Smart A/T15550000</v>
      </c>
      <c r="X272" s="411">
        <f t="shared" si="55"/>
        <v>4046</v>
      </c>
      <c r="Y272" s="261">
        <v>6</v>
      </c>
      <c r="Z272" s="261">
        <v>6</v>
      </c>
      <c r="AA272" s="407" t="s">
        <v>843</v>
      </c>
      <c r="AB272" s="258" t="s">
        <v>73</v>
      </c>
      <c r="AC272" s="258"/>
      <c r="AD272" s="258" t="s">
        <v>2151</v>
      </c>
      <c r="AE272" s="258" t="s">
        <v>2149</v>
      </c>
      <c r="AF272" s="259"/>
      <c r="AG272" s="260"/>
      <c r="AH272" s="259"/>
      <c r="AI272" s="259"/>
      <c r="AJ272" s="260"/>
      <c r="AK272" s="259">
        <v>26</v>
      </c>
      <c r="AL272" s="259"/>
      <c r="AM272" s="259" t="s">
        <v>3244</v>
      </c>
      <c r="AN272" s="449"/>
      <c r="AO272" s="449"/>
      <c r="AP272" s="449"/>
      <c r="AQ272" s="392" t="str">
        <f>IFERROR(VLOOKUP(BG272,#REF!,1,0),"")</f>
        <v/>
      </c>
      <c r="AS272" s="259" t="s">
        <v>3244</v>
      </c>
      <c r="BD272" s="202" t="str">
        <f t="shared" si="47"/>
        <v>포터ⅡCRDi 133마력 2WD 슈퍼캡 장축 Smart A/T</v>
      </c>
      <c r="BE272" s="261" t="str">
        <f t="shared" si="53"/>
        <v>0025</v>
      </c>
      <c r="BF272" s="407" t="s">
        <v>843</v>
      </c>
      <c r="BG272" s="202" t="str">
        <f t="shared" si="48"/>
        <v>0025-0271</v>
      </c>
    </row>
    <row r="273" spans="1:59">
      <c r="A273" s="405">
        <v>4047</v>
      </c>
      <c r="B273" s="406">
        <v>4047</v>
      </c>
      <c r="C273" s="261" t="str">
        <f t="shared" si="49"/>
        <v>0005-0025</v>
      </c>
      <c r="D273" s="261" t="str">
        <f t="shared" si="50"/>
        <v>0005-0025-0037</v>
      </c>
      <c r="E273" s="407" t="s">
        <v>842</v>
      </c>
      <c r="F273" s="261" t="str">
        <f>TEXT(VLOOKUP(J273,'[4]1'!$B$2:$D$37,2,0),"0000")</f>
        <v>0005</v>
      </c>
      <c r="G273" s="261" t="str">
        <f t="shared" si="51"/>
        <v>0025</v>
      </c>
      <c r="H273" s="408">
        <f t="shared" si="52"/>
        <v>37</v>
      </c>
      <c r="I273" s="407" t="s">
        <v>842</v>
      </c>
      <c r="J273" s="258" t="s">
        <v>306</v>
      </c>
      <c r="K273" s="258" t="s">
        <v>2790</v>
      </c>
      <c r="L273" s="258" t="s">
        <v>2664</v>
      </c>
      <c r="M273" s="409">
        <v>19340000</v>
      </c>
      <c r="N273" s="258">
        <v>2497</v>
      </c>
      <c r="O273" s="258" t="s">
        <v>78</v>
      </c>
      <c r="P273" s="258" t="s">
        <v>88</v>
      </c>
      <c r="Q273" s="258" t="s">
        <v>72</v>
      </c>
      <c r="R273" s="258">
        <v>5</v>
      </c>
      <c r="S273" s="410">
        <v>9</v>
      </c>
      <c r="T273" s="261">
        <v>6</v>
      </c>
      <c r="U273" s="261">
        <v>6</v>
      </c>
      <c r="V273" s="258" t="s">
        <v>71</v>
      </c>
      <c r="W273" s="261" t="str">
        <f t="shared" si="54"/>
        <v>현대자동차포터ⅡCRDi 133마력 2WD 더블캡 초장축 Modern A/T19340000</v>
      </c>
      <c r="X273" s="411">
        <f t="shared" si="55"/>
        <v>4047</v>
      </c>
      <c r="Y273" s="261">
        <v>6</v>
      </c>
      <c r="Z273" s="261">
        <v>6</v>
      </c>
      <c r="AA273" s="407" t="s">
        <v>842</v>
      </c>
      <c r="AB273" s="258" t="s">
        <v>73</v>
      </c>
      <c r="AC273" s="258"/>
      <c r="AD273" s="258" t="s">
        <v>2151</v>
      </c>
      <c r="AE273" s="258" t="s">
        <v>2149</v>
      </c>
      <c r="AF273" s="259"/>
      <c r="AG273" s="260"/>
      <c r="AH273" s="259"/>
      <c r="AI273" s="259"/>
      <c r="AJ273" s="260"/>
      <c r="AK273" s="259">
        <v>26</v>
      </c>
      <c r="AL273" s="259"/>
      <c r="AM273" s="259" t="s">
        <v>3244</v>
      </c>
      <c r="AN273" s="449"/>
      <c r="AO273" s="449"/>
      <c r="AP273" s="449"/>
      <c r="AQ273" s="392" t="str">
        <f>IFERROR(VLOOKUP(BG273,#REF!,1,0),"")</f>
        <v/>
      </c>
      <c r="AS273" s="259" t="s">
        <v>3244</v>
      </c>
      <c r="BD273" s="202" t="str">
        <f t="shared" si="47"/>
        <v>포터ⅡCRDi 133마력 2WD 더블캡 초장축 Modern A/T</v>
      </c>
      <c r="BE273" s="261" t="str">
        <f t="shared" si="53"/>
        <v>0025</v>
      </c>
      <c r="BF273" s="407" t="s">
        <v>842</v>
      </c>
      <c r="BG273" s="202" t="str">
        <f t="shared" si="48"/>
        <v>0025-0272</v>
      </c>
    </row>
    <row r="274" spans="1:59">
      <c r="A274" s="405">
        <v>4048</v>
      </c>
      <c r="B274" s="406">
        <v>4048</v>
      </c>
      <c r="C274" s="261" t="str">
        <f t="shared" si="49"/>
        <v>0005-0025</v>
      </c>
      <c r="D274" s="261" t="str">
        <f t="shared" si="50"/>
        <v>0005-0025-0038</v>
      </c>
      <c r="E274" s="407" t="s">
        <v>841</v>
      </c>
      <c r="F274" s="261" t="str">
        <f>TEXT(VLOOKUP(J274,'[4]1'!$B$2:$D$37,2,0),"0000")</f>
        <v>0005</v>
      </c>
      <c r="G274" s="261" t="str">
        <f t="shared" si="51"/>
        <v>0025</v>
      </c>
      <c r="H274" s="408">
        <f t="shared" si="52"/>
        <v>38</v>
      </c>
      <c r="I274" s="407" t="s">
        <v>841</v>
      </c>
      <c r="J274" s="258" t="s">
        <v>306</v>
      </c>
      <c r="K274" s="258" t="s">
        <v>2790</v>
      </c>
      <c r="L274" s="258" t="s">
        <v>2665</v>
      </c>
      <c r="M274" s="409">
        <v>19240000</v>
      </c>
      <c r="N274" s="258">
        <v>2497</v>
      </c>
      <c r="O274" s="258" t="s">
        <v>78</v>
      </c>
      <c r="P274" s="258" t="s">
        <v>88</v>
      </c>
      <c r="Q274" s="258" t="s">
        <v>72</v>
      </c>
      <c r="R274" s="258" t="e">
        <v>#N/A</v>
      </c>
      <c r="S274" s="410">
        <v>9</v>
      </c>
      <c r="T274" s="261">
        <v>6</v>
      </c>
      <c r="U274" s="261">
        <v>6</v>
      </c>
      <c r="V274" s="258" t="s">
        <v>17442</v>
      </c>
      <c r="W274" s="261" t="str">
        <f t="shared" si="54"/>
        <v>현대자동차포터ⅡCRDi 133마력 4WD 일반캡 장축 Premium A/T19240000</v>
      </c>
      <c r="X274" s="411">
        <f t="shared" si="55"/>
        <v>4048</v>
      </c>
      <c r="Y274" s="261">
        <v>6</v>
      </c>
      <c r="Z274" s="261">
        <v>6</v>
      </c>
      <c r="AA274" s="407" t="s">
        <v>841</v>
      </c>
      <c r="AB274" s="258" t="e">
        <v>#N/A</v>
      </c>
      <c r="AC274" s="258"/>
      <c r="AD274" s="258" t="s">
        <v>2151</v>
      </c>
      <c r="AE274" s="258" t="s">
        <v>2149</v>
      </c>
      <c r="AF274" s="259"/>
      <c r="AG274" s="260"/>
      <c r="AH274" s="259"/>
      <c r="AI274" s="259"/>
      <c r="AJ274" s="260"/>
      <c r="AK274" s="259">
        <v>26</v>
      </c>
      <c r="AL274" s="259"/>
      <c r="AM274" s="259" t="s">
        <v>3244</v>
      </c>
      <c r="AN274" s="449"/>
      <c r="AO274" s="449"/>
      <c r="AP274" s="449"/>
      <c r="AQ274" s="392" t="str">
        <f>IFERROR(VLOOKUP(BG274,#REF!,1,0),"")</f>
        <v/>
      </c>
      <c r="AS274" s="259" t="s">
        <v>3244</v>
      </c>
      <c r="BD274" s="202" t="str">
        <f t="shared" si="47"/>
        <v>포터ⅡCRDi 133마력 4WD 일반캡 장축 Premium A/T</v>
      </c>
      <c r="BE274" s="261" t="str">
        <f t="shared" si="53"/>
        <v>0025</v>
      </c>
      <c r="BF274" s="407" t="s">
        <v>841</v>
      </c>
      <c r="BG274" s="202" t="str">
        <f t="shared" si="48"/>
        <v>0025-0273</v>
      </c>
    </row>
    <row r="275" spans="1:59">
      <c r="A275" s="405">
        <v>4049</v>
      </c>
      <c r="B275" s="406">
        <v>4049</v>
      </c>
      <c r="C275" s="261" t="str">
        <f t="shared" si="49"/>
        <v>0005-0025</v>
      </c>
      <c r="D275" s="261" t="str">
        <f t="shared" si="50"/>
        <v>0005-0025-0039</v>
      </c>
      <c r="E275" s="407" t="s">
        <v>839</v>
      </c>
      <c r="F275" s="261" t="str">
        <f>TEXT(VLOOKUP(J275,'[4]1'!$B$2:$D$37,2,0),"0000")</f>
        <v>0005</v>
      </c>
      <c r="G275" s="261" t="str">
        <f t="shared" si="51"/>
        <v>0025</v>
      </c>
      <c r="H275" s="408">
        <f t="shared" si="52"/>
        <v>39</v>
      </c>
      <c r="I275" s="407" t="s">
        <v>839</v>
      </c>
      <c r="J275" s="258" t="s">
        <v>306</v>
      </c>
      <c r="K275" s="258" t="s">
        <v>2790</v>
      </c>
      <c r="L275" s="258" t="s">
        <v>2666</v>
      </c>
      <c r="M275" s="409">
        <v>17150000</v>
      </c>
      <c r="N275" s="258">
        <v>2497</v>
      </c>
      <c r="O275" s="258" t="s">
        <v>78</v>
      </c>
      <c r="P275" s="258" t="s">
        <v>88</v>
      </c>
      <c r="Q275" s="258" t="s">
        <v>90</v>
      </c>
      <c r="R275" s="258">
        <v>5</v>
      </c>
      <c r="S275" s="410">
        <v>9</v>
      </c>
      <c r="T275" s="261">
        <v>6</v>
      </c>
      <c r="U275" s="261">
        <v>6</v>
      </c>
      <c r="V275" s="258" t="s">
        <v>71</v>
      </c>
      <c r="W275" s="261" t="str">
        <f t="shared" si="54"/>
        <v>현대자동차포터ⅡCRDi 133마력 4WD 슈퍼캡 장축 Style M/T17150000</v>
      </c>
      <c r="X275" s="411">
        <f t="shared" si="55"/>
        <v>4049</v>
      </c>
      <c r="Y275" s="261">
        <v>6</v>
      </c>
      <c r="Z275" s="261">
        <v>6</v>
      </c>
      <c r="AA275" s="407" t="s">
        <v>839</v>
      </c>
      <c r="AB275" s="258" t="s">
        <v>73</v>
      </c>
      <c r="AC275" s="258"/>
      <c r="AD275" s="258" t="s">
        <v>2151</v>
      </c>
      <c r="AE275" s="258" t="s">
        <v>2149</v>
      </c>
      <c r="AF275" s="259"/>
      <c r="AG275" s="260"/>
      <c r="AH275" s="259"/>
      <c r="AI275" s="259"/>
      <c r="AJ275" s="260"/>
      <c r="AK275" s="259">
        <v>26</v>
      </c>
      <c r="AL275" s="259"/>
      <c r="AM275" s="259" t="s">
        <v>3244</v>
      </c>
      <c r="AN275" s="449"/>
      <c r="AO275" s="449"/>
      <c r="AP275" s="449"/>
      <c r="AQ275" s="392" t="str">
        <f>IFERROR(VLOOKUP(BG275,#REF!,1,0),"")</f>
        <v/>
      </c>
      <c r="AS275" s="259" t="s">
        <v>3244</v>
      </c>
      <c r="BD275" s="202" t="str">
        <f t="shared" si="47"/>
        <v>포터ⅡCRDi 133마력 4WD 슈퍼캡 장축 Style M/T</v>
      </c>
      <c r="BE275" s="261" t="str">
        <f t="shared" si="53"/>
        <v>0025</v>
      </c>
      <c r="BF275" s="407" t="s">
        <v>839</v>
      </c>
      <c r="BG275" s="202" t="str">
        <f t="shared" si="48"/>
        <v>0025-0274</v>
      </c>
    </row>
    <row r="276" spans="1:59">
      <c r="A276" s="405">
        <v>4050</v>
      </c>
      <c r="B276" s="406">
        <v>4050</v>
      </c>
      <c r="C276" s="261" t="str">
        <f t="shared" si="49"/>
        <v>0005-0025</v>
      </c>
      <c r="D276" s="261" t="str">
        <f t="shared" si="50"/>
        <v>0005-0025-0040</v>
      </c>
      <c r="E276" s="407" t="s">
        <v>838</v>
      </c>
      <c r="F276" s="261" t="str">
        <f>TEXT(VLOOKUP(J276,'[4]1'!$B$2:$D$37,2,0),"0000")</f>
        <v>0005</v>
      </c>
      <c r="G276" s="261" t="str">
        <f t="shared" si="51"/>
        <v>0025</v>
      </c>
      <c r="H276" s="408">
        <f t="shared" si="52"/>
        <v>40</v>
      </c>
      <c r="I276" s="407" t="s">
        <v>838</v>
      </c>
      <c r="J276" s="258" t="s">
        <v>306</v>
      </c>
      <c r="K276" s="258" t="s">
        <v>2790</v>
      </c>
      <c r="L276" s="258" t="s">
        <v>2667</v>
      </c>
      <c r="M276" s="409">
        <v>19660000</v>
      </c>
      <c r="N276" s="258">
        <v>2497</v>
      </c>
      <c r="O276" s="258" t="s">
        <v>78</v>
      </c>
      <c r="P276" s="258" t="s">
        <v>88</v>
      </c>
      <c r="Q276" s="258" t="s">
        <v>72</v>
      </c>
      <c r="R276" s="258">
        <v>5</v>
      </c>
      <c r="S276" s="410">
        <v>9</v>
      </c>
      <c r="T276" s="261">
        <v>6</v>
      </c>
      <c r="U276" s="261">
        <v>6</v>
      </c>
      <c r="V276" s="258" t="s">
        <v>71</v>
      </c>
      <c r="W276" s="261" t="str">
        <f t="shared" si="54"/>
        <v>현대자동차포터ⅡCRDi 133마력 4WD 더블캡 장축 Modern A/T19660000</v>
      </c>
      <c r="X276" s="411">
        <f t="shared" si="55"/>
        <v>4050</v>
      </c>
      <c r="Y276" s="261">
        <v>6</v>
      </c>
      <c r="Z276" s="261">
        <v>6</v>
      </c>
      <c r="AA276" s="407" t="s">
        <v>838</v>
      </c>
      <c r="AB276" s="258" t="s">
        <v>73</v>
      </c>
      <c r="AC276" s="258"/>
      <c r="AD276" s="258" t="s">
        <v>2151</v>
      </c>
      <c r="AE276" s="258" t="s">
        <v>2149</v>
      </c>
      <c r="AF276" s="259"/>
      <c r="AG276" s="260"/>
      <c r="AH276" s="259"/>
      <c r="AI276" s="259"/>
      <c r="AJ276" s="260"/>
      <c r="AK276" s="259">
        <v>26</v>
      </c>
      <c r="AL276" s="259"/>
      <c r="AM276" s="259" t="s">
        <v>3244</v>
      </c>
      <c r="AN276" s="449"/>
      <c r="AO276" s="449"/>
      <c r="AP276" s="449"/>
      <c r="AQ276" s="392" t="str">
        <f>IFERROR(VLOOKUP(BG276,#REF!,1,0),"")</f>
        <v/>
      </c>
      <c r="AS276" s="259" t="s">
        <v>3244</v>
      </c>
      <c r="BD276" s="202" t="str">
        <f t="shared" si="47"/>
        <v>포터ⅡCRDi 133마력 4WD 더블캡 장축 Modern A/T</v>
      </c>
      <c r="BE276" s="261" t="str">
        <f t="shared" si="53"/>
        <v>0025</v>
      </c>
      <c r="BF276" s="407" t="s">
        <v>838</v>
      </c>
      <c r="BG276" s="202" t="str">
        <f t="shared" si="48"/>
        <v>0025-0275</v>
      </c>
    </row>
    <row r="277" spans="1:59">
      <c r="A277" s="405">
        <v>4051</v>
      </c>
      <c r="B277" s="406">
        <v>4051</v>
      </c>
      <c r="C277" s="261" t="str">
        <f t="shared" si="49"/>
        <v>0005-0025</v>
      </c>
      <c r="D277" s="261" t="str">
        <f t="shared" si="50"/>
        <v>0005-0025-0041</v>
      </c>
      <c r="E277" s="407" t="s">
        <v>837</v>
      </c>
      <c r="F277" s="261" t="str">
        <f>TEXT(VLOOKUP(J277,'[4]1'!$B$2:$D$37,2,0),"0000")</f>
        <v>0005</v>
      </c>
      <c r="G277" s="261" t="str">
        <f t="shared" si="51"/>
        <v>0025</v>
      </c>
      <c r="H277" s="408">
        <f t="shared" si="52"/>
        <v>41</v>
      </c>
      <c r="I277" s="407" t="s">
        <v>837</v>
      </c>
      <c r="J277" s="258" t="s">
        <v>306</v>
      </c>
      <c r="K277" s="258" t="s">
        <v>2790</v>
      </c>
      <c r="L277" s="258" t="s">
        <v>2659</v>
      </c>
      <c r="M277" s="409">
        <v>22840000</v>
      </c>
      <c r="N277" s="258">
        <v>2497</v>
      </c>
      <c r="O277" s="258" t="s">
        <v>78</v>
      </c>
      <c r="P277" s="258" t="s">
        <v>88</v>
      </c>
      <c r="Q277" s="258" t="s">
        <v>72</v>
      </c>
      <c r="R277" s="258" t="e">
        <v>#N/A</v>
      </c>
      <c r="S277" s="410">
        <v>9</v>
      </c>
      <c r="T277" s="261">
        <v>6</v>
      </c>
      <c r="U277" s="261">
        <v>6</v>
      </c>
      <c r="V277" s="258" t="s">
        <v>17442</v>
      </c>
      <c r="W277" s="261" t="str">
        <f t="shared" si="54"/>
        <v>현대자동차포터Ⅱ내장탑차 초장축 더블캡 스마트 A/T22840000</v>
      </c>
      <c r="X277" s="411">
        <f t="shared" si="55"/>
        <v>4051</v>
      </c>
      <c r="Y277" s="261">
        <v>6</v>
      </c>
      <c r="Z277" s="261">
        <v>6</v>
      </c>
      <c r="AA277" s="407" t="s">
        <v>837</v>
      </c>
      <c r="AB277" s="258" t="e">
        <v>#N/A</v>
      </c>
      <c r="AC277" s="258"/>
      <c r="AD277" s="258" t="s">
        <v>2155</v>
      </c>
      <c r="AE277" s="258" t="s">
        <v>2149</v>
      </c>
      <c r="AF277" s="259"/>
      <c r="AG277" s="260"/>
      <c r="AH277" s="259"/>
      <c r="AI277" s="259"/>
      <c r="AJ277" s="260"/>
      <c r="AK277" s="259">
        <v>26</v>
      </c>
      <c r="AL277" s="259"/>
      <c r="AM277" s="259" t="s">
        <v>3244</v>
      </c>
      <c r="AN277" s="449"/>
      <c r="AO277" s="449"/>
      <c r="AP277" s="449"/>
      <c r="AQ277" s="392" t="str">
        <f>IFERROR(VLOOKUP(BG277,#REF!,1,0),"")</f>
        <v/>
      </c>
      <c r="AS277" s="259" t="s">
        <v>3244</v>
      </c>
      <c r="BD277" s="202" t="str">
        <f t="shared" si="47"/>
        <v>포터Ⅱ내장탑차 초장축 더블캡 스마트 A/T</v>
      </c>
      <c r="BE277" s="261" t="str">
        <f t="shared" si="53"/>
        <v>0025</v>
      </c>
      <c r="BF277" s="407" t="s">
        <v>837</v>
      </c>
      <c r="BG277" s="202" t="str">
        <f t="shared" si="48"/>
        <v>0025-0276</v>
      </c>
    </row>
    <row r="278" spans="1:59">
      <c r="A278" s="405">
        <v>4052</v>
      </c>
      <c r="B278" s="406">
        <v>4052</v>
      </c>
      <c r="C278" s="261" t="str">
        <f t="shared" si="49"/>
        <v>0005-0026</v>
      </c>
      <c r="D278" s="261" t="str">
        <f t="shared" si="50"/>
        <v>0005-0026-0001</v>
      </c>
      <c r="E278" s="407" t="s">
        <v>836</v>
      </c>
      <c r="F278" s="261" t="str">
        <f>TEXT(VLOOKUP(J278,'[4]1'!$B$2:$D$37,2,0),"0000")</f>
        <v>0005</v>
      </c>
      <c r="G278" s="261" t="str">
        <f t="shared" si="51"/>
        <v>0026</v>
      </c>
      <c r="H278" s="408">
        <f t="shared" si="52"/>
        <v>1</v>
      </c>
      <c r="I278" s="407" t="s">
        <v>836</v>
      </c>
      <c r="J278" s="258" t="s">
        <v>306</v>
      </c>
      <c r="K278" s="258" t="s">
        <v>2791</v>
      </c>
      <c r="L278" s="258" t="s">
        <v>2668</v>
      </c>
      <c r="M278" s="409">
        <v>18290000</v>
      </c>
      <c r="N278" s="258">
        <v>2497</v>
      </c>
      <c r="O278" s="258" t="s">
        <v>78</v>
      </c>
      <c r="P278" s="258" t="s">
        <v>88</v>
      </c>
      <c r="Q278" s="258" t="s">
        <v>90</v>
      </c>
      <c r="R278" s="258">
        <v>4</v>
      </c>
      <c r="S278" s="410">
        <v>15</v>
      </c>
      <c r="T278" s="261">
        <v>6</v>
      </c>
      <c r="U278" s="261">
        <v>6</v>
      </c>
      <c r="V278" s="258" t="s">
        <v>71</v>
      </c>
      <c r="W278" s="261" t="str">
        <f t="shared" si="54"/>
        <v>현대자동차포터Ⅱ 특장내장탑차 초장축 슈퍼캡 SUP18290000</v>
      </c>
      <c r="X278" s="411">
        <f t="shared" si="55"/>
        <v>4052</v>
      </c>
      <c r="Y278" s="261">
        <v>6</v>
      </c>
      <c r="Z278" s="261">
        <v>6</v>
      </c>
      <c r="AA278" s="407" t="s">
        <v>836</v>
      </c>
      <c r="AB278" s="258" t="s">
        <v>73</v>
      </c>
      <c r="AC278" s="258"/>
      <c r="AD278" s="258" t="s">
        <v>2155</v>
      </c>
      <c r="AE278" s="258" t="s">
        <v>2149</v>
      </c>
      <c r="AF278" s="259"/>
      <c r="AG278" s="260"/>
      <c r="AH278" s="259"/>
      <c r="AI278" s="259"/>
      <c r="AJ278" s="260"/>
      <c r="AK278" s="259">
        <v>26</v>
      </c>
      <c r="AL278" s="259"/>
      <c r="AM278" s="259" t="s">
        <v>3244</v>
      </c>
      <c r="AN278" s="449"/>
      <c r="AO278" s="449"/>
      <c r="AP278" s="449"/>
      <c r="AQ278" s="392" t="str">
        <f>IFERROR(VLOOKUP(BG278,#REF!,1,0),"")</f>
        <v/>
      </c>
      <c r="AS278" s="259" t="s">
        <v>3255</v>
      </c>
      <c r="BD278" s="202" t="str">
        <f t="shared" si="47"/>
        <v>포터Ⅱ 특장내장탑차 초장축 슈퍼캡 SUP</v>
      </c>
      <c r="BE278" s="261" t="str">
        <f t="shared" si="53"/>
        <v>0026</v>
      </c>
      <c r="BF278" s="407" t="s">
        <v>836</v>
      </c>
      <c r="BG278" s="202" t="str">
        <f t="shared" si="48"/>
        <v>0026-0277</v>
      </c>
    </row>
    <row r="279" spans="1:59">
      <c r="A279" s="405">
        <v>4053</v>
      </c>
      <c r="B279" s="406">
        <v>4053</v>
      </c>
      <c r="C279" s="261" t="str">
        <f t="shared" si="49"/>
        <v>0005-0026</v>
      </c>
      <c r="D279" s="261" t="str">
        <f t="shared" si="50"/>
        <v>0005-0026-0002</v>
      </c>
      <c r="E279" s="407" t="s">
        <v>835</v>
      </c>
      <c r="F279" s="261" t="str">
        <f>TEXT(VLOOKUP(J279,'[4]1'!$B$2:$D$37,2,0),"0000")</f>
        <v>0005</v>
      </c>
      <c r="G279" s="261" t="str">
        <f t="shared" si="51"/>
        <v>0026</v>
      </c>
      <c r="H279" s="408">
        <f t="shared" si="52"/>
        <v>2</v>
      </c>
      <c r="I279" s="407" t="s">
        <v>835</v>
      </c>
      <c r="J279" s="258" t="s">
        <v>306</v>
      </c>
      <c r="K279" s="258" t="s">
        <v>2791</v>
      </c>
      <c r="L279" s="258" t="s">
        <v>2669</v>
      </c>
      <c r="M279" s="409">
        <v>23420000</v>
      </c>
      <c r="N279" s="258">
        <v>2497</v>
      </c>
      <c r="O279" s="258" t="s">
        <v>78</v>
      </c>
      <c r="P279" s="258" t="s">
        <v>88</v>
      </c>
      <c r="Q279" s="258" t="s">
        <v>90</v>
      </c>
      <c r="R279" s="258">
        <v>5</v>
      </c>
      <c r="S279" s="410">
        <v>15</v>
      </c>
      <c r="T279" s="261">
        <v>6</v>
      </c>
      <c r="U279" s="261">
        <v>6</v>
      </c>
      <c r="V279" s="258" t="s">
        <v>71</v>
      </c>
      <c r="W279" s="261" t="str">
        <f t="shared" si="54"/>
        <v>현대자동차포터Ⅱ 특장초저온냉동탑차 초장축 슈퍼캡 SUP 트윈컴프23420000</v>
      </c>
      <c r="X279" s="411">
        <f t="shared" si="55"/>
        <v>4053</v>
      </c>
      <c r="Y279" s="261">
        <v>6</v>
      </c>
      <c r="Z279" s="261">
        <v>6</v>
      </c>
      <c r="AA279" s="407" t="s">
        <v>835</v>
      </c>
      <c r="AB279" s="258" t="s">
        <v>73</v>
      </c>
      <c r="AC279" s="258"/>
      <c r="AD279" s="258" t="s">
        <v>2155</v>
      </c>
      <c r="AE279" s="258" t="s">
        <v>2149</v>
      </c>
      <c r="AF279" s="259"/>
      <c r="AG279" s="260"/>
      <c r="AH279" s="259"/>
      <c r="AI279" s="259"/>
      <c r="AJ279" s="260"/>
      <c r="AK279" s="259">
        <v>26</v>
      </c>
      <c r="AL279" s="259"/>
      <c r="AM279" s="259" t="s">
        <v>3244</v>
      </c>
      <c r="AN279" s="449"/>
      <c r="AO279" s="449"/>
      <c r="AP279" s="449"/>
      <c r="AQ279" s="392" t="str">
        <f>IFERROR(VLOOKUP(BG279,#REF!,1,0),"")</f>
        <v/>
      </c>
      <c r="AS279" s="259" t="s">
        <v>3255</v>
      </c>
      <c r="BD279" s="202" t="str">
        <f t="shared" si="47"/>
        <v>포터Ⅱ 특장초저온냉동탑차 초장축 슈퍼캡 SUP 트윈컴프</v>
      </c>
      <c r="BE279" s="261" t="str">
        <f t="shared" si="53"/>
        <v>0026</v>
      </c>
      <c r="BF279" s="407" t="s">
        <v>835</v>
      </c>
      <c r="BG279" s="202" t="str">
        <f t="shared" si="48"/>
        <v>0026-0278</v>
      </c>
    </row>
    <row r="280" spans="1:59">
      <c r="A280" s="405">
        <v>4054</v>
      </c>
      <c r="B280" s="406">
        <v>4054</v>
      </c>
      <c r="C280" s="261" t="str">
        <f t="shared" si="49"/>
        <v>0005-0026</v>
      </c>
      <c r="D280" s="261" t="str">
        <f t="shared" si="50"/>
        <v>0005-0026-0003</v>
      </c>
      <c r="E280" s="407" t="s">
        <v>834</v>
      </c>
      <c r="F280" s="261" t="str">
        <f>TEXT(VLOOKUP(J280,'[4]1'!$B$2:$D$37,2,0),"0000")</f>
        <v>0005</v>
      </c>
      <c r="G280" s="261" t="str">
        <f t="shared" si="51"/>
        <v>0026</v>
      </c>
      <c r="H280" s="408">
        <f t="shared" si="52"/>
        <v>3</v>
      </c>
      <c r="I280" s="407" t="s">
        <v>834</v>
      </c>
      <c r="J280" s="258" t="s">
        <v>306</v>
      </c>
      <c r="K280" s="258" t="s">
        <v>2791</v>
      </c>
      <c r="L280" s="258" t="s">
        <v>2670</v>
      </c>
      <c r="M280" s="409">
        <v>23000000</v>
      </c>
      <c r="N280" s="258">
        <v>2497</v>
      </c>
      <c r="O280" s="258" t="s">
        <v>78</v>
      </c>
      <c r="P280" s="258" t="s">
        <v>88</v>
      </c>
      <c r="Q280" s="258" t="s">
        <v>72</v>
      </c>
      <c r="R280" s="258">
        <v>5</v>
      </c>
      <c r="S280" s="410">
        <v>15</v>
      </c>
      <c r="T280" s="261">
        <v>6</v>
      </c>
      <c r="U280" s="261">
        <v>6</v>
      </c>
      <c r="V280" s="258" t="s">
        <v>71</v>
      </c>
      <c r="W280" s="261" t="str">
        <f t="shared" si="54"/>
        <v>현대자동차포터Ⅱ 특장하이냉동탑차 초장축 일반캡 SUP 싱글컴프 A/T23000000</v>
      </c>
      <c r="X280" s="411">
        <f t="shared" si="55"/>
        <v>4054</v>
      </c>
      <c r="Y280" s="261">
        <v>6</v>
      </c>
      <c r="Z280" s="261">
        <v>6</v>
      </c>
      <c r="AA280" s="407" t="s">
        <v>834</v>
      </c>
      <c r="AB280" s="258" t="s">
        <v>73</v>
      </c>
      <c r="AC280" s="258"/>
      <c r="AD280" s="258" t="s">
        <v>2155</v>
      </c>
      <c r="AE280" s="258" t="s">
        <v>2149</v>
      </c>
      <c r="AF280" s="259"/>
      <c r="AG280" s="260"/>
      <c r="AH280" s="259"/>
      <c r="AI280" s="259"/>
      <c r="AJ280" s="260"/>
      <c r="AK280" s="259">
        <v>26</v>
      </c>
      <c r="AL280" s="259"/>
      <c r="AM280" s="259" t="s">
        <v>3244</v>
      </c>
      <c r="AN280" s="449"/>
      <c r="AO280" s="449"/>
      <c r="AP280" s="449"/>
      <c r="AQ280" s="392" t="str">
        <f>IFERROR(VLOOKUP(BG280,#REF!,1,0),"")</f>
        <v/>
      </c>
      <c r="AS280" s="259" t="s">
        <v>3255</v>
      </c>
      <c r="BD280" s="202" t="str">
        <f t="shared" si="47"/>
        <v>포터Ⅱ 특장하이냉동탑차 초장축 일반캡 SUP 싱글컴프 A/T</v>
      </c>
      <c r="BE280" s="261" t="str">
        <f t="shared" si="53"/>
        <v>0026</v>
      </c>
      <c r="BF280" s="407" t="s">
        <v>834</v>
      </c>
      <c r="BG280" s="202" t="str">
        <f t="shared" si="48"/>
        <v>0026-0279</v>
      </c>
    </row>
    <row r="281" spans="1:59">
      <c r="A281" s="405">
        <v>4055</v>
      </c>
      <c r="B281" s="406">
        <v>4055</v>
      </c>
      <c r="C281" s="261" t="str">
        <f t="shared" si="49"/>
        <v>0005-0026</v>
      </c>
      <c r="D281" s="261" t="str">
        <f t="shared" si="50"/>
        <v>0005-0026-0004</v>
      </c>
      <c r="E281" s="407" t="s">
        <v>833</v>
      </c>
      <c r="F281" s="261" t="str">
        <f>TEXT(VLOOKUP(J281,'[4]1'!$B$2:$D$37,2,0),"0000")</f>
        <v>0005</v>
      </c>
      <c r="G281" s="261" t="str">
        <f t="shared" si="51"/>
        <v>0026</v>
      </c>
      <c r="H281" s="408">
        <f t="shared" si="52"/>
        <v>4</v>
      </c>
      <c r="I281" s="407" t="s">
        <v>833</v>
      </c>
      <c r="J281" s="258" t="s">
        <v>306</v>
      </c>
      <c r="K281" s="258" t="s">
        <v>2791</v>
      </c>
      <c r="L281" s="258" t="s">
        <v>2671</v>
      </c>
      <c r="M281" s="409">
        <v>22360000</v>
      </c>
      <c r="N281" s="258">
        <v>2497</v>
      </c>
      <c r="O281" s="258" t="s">
        <v>78</v>
      </c>
      <c r="P281" s="258" t="s">
        <v>88</v>
      </c>
      <c r="Q281" s="258" t="s">
        <v>72</v>
      </c>
      <c r="R281" s="258">
        <v>5</v>
      </c>
      <c r="S281" s="410">
        <v>15</v>
      </c>
      <c r="T281" s="261">
        <v>6</v>
      </c>
      <c r="U281" s="261">
        <v>6</v>
      </c>
      <c r="V281" s="258" t="s">
        <v>71</v>
      </c>
      <c r="W281" s="261" t="str">
        <f t="shared" si="54"/>
        <v>현대자동차포터Ⅱ 특장하이냉장탑차 초장축 슈퍼캡 SUP 싱글컴프 A/T22360000</v>
      </c>
      <c r="X281" s="411">
        <f t="shared" si="55"/>
        <v>4055</v>
      </c>
      <c r="Y281" s="261">
        <v>6</v>
      </c>
      <c r="Z281" s="261">
        <v>6</v>
      </c>
      <c r="AA281" s="407" t="s">
        <v>833</v>
      </c>
      <c r="AB281" s="258" t="s">
        <v>73</v>
      </c>
      <c r="AC281" s="258"/>
      <c r="AD281" s="258" t="s">
        <v>2155</v>
      </c>
      <c r="AE281" s="258" t="s">
        <v>2149</v>
      </c>
      <c r="AF281" s="259"/>
      <c r="AG281" s="260"/>
      <c r="AH281" s="259"/>
      <c r="AI281" s="259"/>
      <c r="AJ281" s="260"/>
      <c r="AK281" s="259">
        <v>26</v>
      </c>
      <c r="AL281" s="259"/>
      <c r="AM281" s="259" t="s">
        <v>3244</v>
      </c>
      <c r="AN281" s="449"/>
      <c r="AO281" s="449"/>
      <c r="AP281" s="449"/>
      <c r="AQ281" s="392" t="str">
        <f>IFERROR(VLOOKUP(BG281,#REF!,1,0),"")</f>
        <v/>
      </c>
      <c r="AS281" s="259" t="s">
        <v>3255</v>
      </c>
      <c r="BD281" s="202" t="str">
        <f t="shared" si="47"/>
        <v>포터Ⅱ 특장하이냉장탑차 초장축 슈퍼캡 SUP 싱글컴프 A/T</v>
      </c>
      <c r="BE281" s="261" t="str">
        <f t="shared" si="53"/>
        <v>0026</v>
      </c>
      <c r="BF281" s="407" t="s">
        <v>833</v>
      </c>
      <c r="BG281" s="202" t="str">
        <f t="shared" si="48"/>
        <v>0026-0280</v>
      </c>
    </row>
    <row r="282" spans="1:59">
      <c r="A282" s="405">
        <v>4056</v>
      </c>
      <c r="B282" s="406">
        <v>4056</v>
      </c>
      <c r="C282" s="261" t="str">
        <f t="shared" si="49"/>
        <v>0005-0026</v>
      </c>
      <c r="D282" s="261" t="str">
        <f t="shared" si="50"/>
        <v>0005-0026-0005</v>
      </c>
      <c r="E282" s="407" t="s">
        <v>832</v>
      </c>
      <c r="F282" s="261" t="str">
        <f>TEXT(VLOOKUP(J282,'[4]1'!$B$2:$D$37,2,0),"0000")</f>
        <v>0005</v>
      </c>
      <c r="G282" s="261" t="str">
        <f t="shared" si="51"/>
        <v>0026</v>
      </c>
      <c r="H282" s="408">
        <f t="shared" si="52"/>
        <v>5</v>
      </c>
      <c r="I282" s="407" t="s">
        <v>832</v>
      </c>
      <c r="J282" s="258" t="s">
        <v>306</v>
      </c>
      <c r="K282" s="258" t="s">
        <v>2791</v>
      </c>
      <c r="L282" s="258" t="s">
        <v>2672</v>
      </c>
      <c r="M282" s="409">
        <v>19270000</v>
      </c>
      <c r="N282" s="258">
        <v>2497</v>
      </c>
      <c r="O282" s="258" t="s">
        <v>78</v>
      </c>
      <c r="P282" s="258" t="s">
        <v>88</v>
      </c>
      <c r="Q282" s="258" t="s">
        <v>90</v>
      </c>
      <c r="R282" s="258">
        <v>5</v>
      </c>
      <c r="S282" s="410">
        <v>15</v>
      </c>
      <c r="T282" s="261">
        <v>6</v>
      </c>
      <c r="U282" s="261">
        <v>6</v>
      </c>
      <c r="V282" s="258" t="s">
        <v>71</v>
      </c>
      <c r="W282" s="261" t="str">
        <f t="shared" si="54"/>
        <v>현대자동차포터Ⅱ 특장다용도탑차 초장축 슈퍼캡 SUP19270000</v>
      </c>
      <c r="X282" s="411">
        <f t="shared" si="55"/>
        <v>4056</v>
      </c>
      <c r="Y282" s="261">
        <v>6</v>
      </c>
      <c r="Z282" s="261">
        <v>6</v>
      </c>
      <c r="AA282" s="407" t="s">
        <v>832</v>
      </c>
      <c r="AB282" s="258" t="s">
        <v>73</v>
      </c>
      <c r="AC282" s="258"/>
      <c r="AD282" s="258" t="s">
        <v>2155</v>
      </c>
      <c r="AE282" s="258" t="s">
        <v>2149</v>
      </c>
      <c r="AF282" s="259"/>
      <c r="AG282" s="260"/>
      <c r="AH282" s="259"/>
      <c r="AI282" s="259"/>
      <c r="AJ282" s="260"/>
      <c r="AK282" s="259">
        <v>26</v>
      </c>
      <c r="AL282" s="259"/>
      <c r="AM282" s="259" t="s">
        <v>3244</v>
      </c>
      <c r="AN282" s="449"/>
      <c r="AO282" s="449"/>
      <c r="AP282" s="449"/>
      <c r="AQ282" s="392" t="str">
        <f>IFERROR(VLOOKUP(BG282,#REF!,1,0),"")</f>
        <v/>
      </c>
      <c r="AS282" s="259" t="s">
        <v>3255</v>
      </c>
      <c r="BD282" s="202" t="str">
        <f t="shared" si="47"/>
        <v>포터Ⅱ 특장다용도탑차 초장축 슈퍼캡 SUP</v>
      </c>
      <c r="BE282" s="261" t="str">
        <f t="shared" si="53"/>
        <v>0026</v>
      </c>
      <c r="BF282" s="407" t="s">
        <v>832</v>
      </c>
      <c r="BG282" s="202" t="str">
        <f t="shared" si="48"/>
        <v>0026-0281</v>
      </c>
    </row>
    <row r="283" spans="1:59">
      <c r="A283" s="405">
        <v>4057</v>
      </c>
      <c r="B283" s="406">
        <v>4057</v>
      </c>
      <c r="C283" s="261" t="str">
        <f t="shared" si="49"/>
        <v>0005-0026</v>
      </c>
      <c r="D283" s="261" t="str">
        <f t="shared" si="50"/>
        <v>0005-0026-0006</v>
      </c>
      <c r="E283" s="407" t="s">
        <v>831</v>
      </c>
      <c r="F283" s="261" t="str">
        <f>TEXT(VLOOKUP(J283,'[4]1'!$B$2:$D$37,2,0),"0000")</f>
        <v>0005</v>
      </c>
      <c r="G283" s="261" t="str">
        <f t="shared" si="51"/>
        <v>0026</v>
      </c>
      <c r="H283" s="408">
        <f t="shared" si="52"/>
        <v>6</v>
      </c>
      <c r="I283" s="407" t="s">
        <v>831</v>
      </c>
      <c r="J283" s="258" t="s">
        <v>306</v>
      </c>
      <c r="K283" s="258" t="s">
        <v>2791</v>
      </c>
      <c r="L283" s="258" t="s">
        <v>2673</v>
      </c>
      <c r="M283" s="409">
        <v>22450000</v>
      </c>
      <c r="N283" s="258">
        <v>2497</v>
      </c>
      <c r="O283" s="258" t="s">
        <v>78</v>
      </c>
      <c r="P283" s="258" t="s">
        <v>88</v>
      </c>
      <c r="Q283" s="258" t="s">
        <v>72</v>
      </c>
      <c r="R283" s="258">
        <v>5</v>
      </c>
      <c r="S283" s="410">
        <v>15</v>
      </c>
      <c r="T283" s="261">
        <v>6</v>
      </c>
      <c r="U283" s="261">
        <v>6</v>
      </c>
      <c r="V283" s="258" t="s">
        <v>71</v>
      </c>
      <c r="W283" s="261" t="str">
        <f t="shared" si="54"/>
        <v>현대자동차포터Ⅱ 특장냉동탑차 초장축 슈퍼캡 스마트 싱글컴프22450000</v>
      </c>
      <c r="X283" s="411">
        <f t="shared" si="55"/>
        <v>4057</v>
      </c>
      <c r="Y283" s="261">
        <v>6</v>
      </c>
      <c r="Z283" s="261">
        <v>6</v>
      </c>
      <c r="AA283" s="407" t="s">
        <v>831</v>
      </c>
      <c r="AB283" s="258" t="s">
        <v>73</v>
      </c>
      <c r="AC283" s="258"/>
      <c r="AD283" s="258" t="s">
        <v>2155</v>
      </c>
      <c r="AE283" s="258" t="s">
        <v>2149</v>
      </c>
      <c r="AF283" s="259"/>
      <c r="AG283" s="260"/>
      <c r="AH283" s="259"/>
      <c r="AI283" s="259"/>
      <c r="AJ283" s="260"/>
      <c r="AK283" s="259">
        <v>26</v>
      </c>
      <c r="AL283" s="259"/>
      <c r="AM283" s="259" t="s">
        <v>3244</v>
      </c>
      <c r="AN283" s="449"/>
      <c r="AO283" s="449"/>
      <c r="AP283" s="449"/>
      <c r="AQ283" s="392" t="str">
        <f>IFERROR(VLOOKUP(BG283,#REF!,1,0),"")</f>
        <v/>
      </c>
      <c r="AS283" s="259" t="s">
        <v>3255</v>
      </c>
      <c r="BD283" s="202" t="str">
        <f t="shared" si="47"/>
        <v>포터Ⅱ 특장냉동탑차 초장축 슈퍼캡 스마트 싱글컴프</v>
      </c>
      <c r="BE283" s="261" t="str">
        <f t="shared" si="53"/>
        <v>0026</v>
      </c>
      <c r="BF283" s="407" t="s">
        <v>831</v>
      </c>
      <c r="BG283" s="202" t="str">
        <f t="shared" si="48"/>
        <v>0026-0282</v>
      </c>
    </row>
    <row r="284" spans="1:59">
      <c r="A284" s="405">
        <v>4058</v>
      </c>
      <c r="B284" s="406">
        <v>4058</v>
      </c>
      <c r="C284" s="261" t="str">
        <f t="shared" si="49"/>
        <v>0005-0026</v>
      </c>
      <c r="D284" s="261" t="str">
        <f t="shared" si="50"/>
        <v>0005-0026-0007</v>
      </c>
      <c r="E284" s="407" t="s">
        <v>830</v>
      </c>
      <c r="F284" s="261" t="str">
        <f>TEXT(VLOOKUP(J284,'[4]1'!$B$2:$D$37,2,0),"0000")</f>
        <v>0005</v>
      </c>
      <c r="G284" s="261" t="str">
        <f t="shared" si="51"/>
        <v>0026</v>
      </c>
      <c r="H284" s="408">
        <f t="shared" si="52"/>
        <v>7</v>
      </c>
      <c r="I284" s="407" t="s">
        <v>830</v>
      </c>
      <c r="J284" s="258" t="s">
        <v>306</v>
      </c>
      <c r="K284" s="258" t="s">
        <v>2791</v>
      </c>
      <c r="L284" s="258" t="s">
        <v>2674</v>
      </c>
      <c r="M284" s="409">
        <v>18610000</v>
      </c>
      <c r="N284" s="258">
        <v>2497</v>
      </c>
      <c r="O284" s="258" t="s">
        <v>78</v>
      </c>
      <c r="P284" s="258" t="s">
        <v>88</v>
      </c>
      <c r="Q284" s="258" t="s">
        <v>72</v>
      </c>
      <c r="R284" s="258">
        <v>5</v>
      </c>
      <c r="S284" s="410">
        <v>15</v>
      </c>
      <c r="T284" s="261">
        <v>6</v>
      </c>
      <c r="U284" s="261">
        <v>6</v>
      </c>
      <c r="V284" s="258" t="s">
        <v>71</v>
      </c>
      <c r="W284" s="261" t="str">
        <f t="shared" si="54"/>
        <v>현대자동차포터Ⅱ 특장내장탑차 초장축 슈퍼캡 PLUS A/T18610000</v>
      </c>
      <c r="X284" s="411">
        <f t="shared" si="55"/>
        <v>4058</v>
      </c>
      <c r="Y284" s="261">
        <v>6</v>
      </c>
      <c r="Z284" s="261">
        <v>6</v>
      </c>
      <c r="AA284" s="407" t="s">
        <v>830</v>
      </c>
      <c r="AB284" s="258" t="s">
        <v>73</v>
      </c>
      <c r="AC284" s="258"/>
      <c r="AD284" s="258" t="s">
        <v>2155</v>
      </c>
      <c r="AE284" s="258" t="s">
        <v>2149</v>
      </c>
      <c r="AF284" s="259"/>
      <c r="AG284" s="260"/>
      <c r="AH284" s="259"/>
      <c r="AI284" s="259"/>
      <c r="AJ284" s="260"/>
      <c r="AK284" s="259">
        <v>26</v>
      </c>
      <c r="AL284" s="259"/>
      <c r="AM284" s="259" t="s">
        <v>3244</v>
      </c>
      <c r="AN284" s="449"/>
      <c r="AO284" s="449"/>
      <c r="AP284" s="449"/>
      <c r="AQ284" s="392" t="str">
        <f>IFERROR(VLOOKUP(BG284,#REF!,1,0),"")</f>
        <v/>
      </c>
      <c r="AS284" s="259" t="s">
        <v>3255</v>
      </c>
      <c r="BD284" s="202" t="str">
        <f t="shared" si="47"/>
        <v>포터Ⅱ 특장내장탑차 초장축 슈퍼캡 PLUS A/T</v>
      </c>
      <c r="BE284" s="261" t="str">
        <f t="shared" si="53"/>
        <v>0026</v>
      </c>
      <c r="BF284" s="407" t="s">
        <v>830</v>
      </c>
      <c r="BG284" s="202" t="str">
        <f t="shared" si="48"/>
        <v>0026-0283</v>
      </c>
    </row>
    <row r="285" spans="1:59">
      <c r="A285" s="405">
        <v>4059</v>
      </c>
      <c r="B285" s="406">
        <v>4059</v>
      </c>
      <c r="C285" s="261" t="str">
        <f t="shared" si="49"/>
        <v>0005-0026</v>
      </c>
      <c r="D285" s="261" t="str">
        <f t="shared" si="50"/>
        <v>0005-0026-0008</v>
      </c>
      <c r="E285" s="407" t="s">
        <v>829</v>
      </c>
      <c r="F285" s="261" t="str">
        <f>TEXT(VLOOKUP(J285,'[4]1'!$B$2:$D$37,2,0),"0000")</f>
        <v>0005</v>
      </c>
      <c r="G285" s="261" t="str">
        <f t="shared" si="51"/>
        <v>0026</v>
      </c>
      <c r="H285" s="408">
        <f t="shared" si="52"/>
        <v>8</v>
      </c>
      <c r="I285" s="407" t="s">
        <v>829</v>
      </c>
      <c r="J285" s="258" t="s">
        <v>306</v>
      </c>
      <c r="K285" s="258" t="s">
        <v>2791</v>
      </c>
      <c r="L285" s="258" t="s">
        <v>2675</v>
      </c>
      <c r="M285" s="409">
        <v>18980000</v>
      </c>
      <c r="N285" s="258">
        <v>2497</v>
      </c>
      <c r="O285" s="258" t="s">
        <v>78</v>
      </c>
      <c r="P285" s="258" t="s">
        <v>88</v>
      </c>
      <c r="Q285" s="258" t="s">
        <v>90</v>
      </c>
      <c r="R285" s="258" t="e">
        <v>#N/A</v>
      </c>
      <c r="S285" s="410">
        <v>15</v>
      </c>
      <c r="T285" s="261">
        <v>6</v>
      </c>
      <c r="U285" s="261">
        <v>6</v>
      </c>
      <c r="V285" s="258" t="s">
        <v>17442</v>
      </c>
      <c r="W285" s="261" t="str">
        <f t="shared" si="54"/>
        <v>현대자동차포터Ⅱ 특장하이내장탑차 초장축 슈퍼캡 SUP18980000</v>
      </c>
      <c r="X285" s="411">
        <f t="shared" si="55"/>
        <v>4059</v>
      </c>
      <c r="Y285" s="261">
        <v>6</v>
      </c>
      <c r="Z285" s="261">
        <v>6</v>
      </c>
      <c r="AA285" s="407" t="s">
        <v>829</v>
      </c>
      <c r="AB285" s="258" t="e">
        <v>#N/A</v>
      </c>
      <c r="AC285" s="258"/>
      <c r="AD285" s="258" t="s">
        <v>2155</v>
      </c>
      <c r="AE285" s="258" t="s">
        <v>2149</v>
      </c>
      <c r="AF285" s="259"/>
      <c r="AG285" s="260"/>
      <c r="AH285" s="259"/>
      <c r="AI285" s="259"/>
      <c r="AJ285" s="260"/>
      <c r="AK285" s="259">
        <v>26</v>
      </c>
      <c r="AL285" s="259"/>
      <c r="AM285" s="259" t="s">
        <v>3244</v>
      </c>
      <c r="AN285" s="449"/>
      <c r="AO285" s="449"/>
      <c r="AP285" s="449"/>
      <c r="AQ285" s="392" t="str">
        <f>IFERROR(VLOOKUP(BG285,#REF!,1,0),"")</f>
        <v/>
      </c>
      <c r="AS285" s="259" t="s">
        <v>3255</v>
      </c>
      <c r="BD285" s="202" t="str">
        <f t="shared" si="47"/>
        <v>포터Ⅱ 특장하이내장탑차 초장축 슈퍼캡 SUP</v>
      </c>
      <c r="BE285" s="261" t="str">
        <f t="shared" si="53"/>
        <v>0026</v>
      </c>
      <c r="BF285" s="407" t="s">
        <v>829</v>
      </c>
      <c r="BG285" s="202" t="str">
        <f t="shared" si="48"/>
        <v>0026-0284</v>
      </c>
    </row>
    <row r="286" spans="1:59">
      <c r="A286" s="405">
        <v>4060</v>
      </c>
      <c r="B286" s="406">
        <v>4060</v>
      </c>
      <c r="C286" s="261" t="str">
        <f t="shared" si="49"/>
        <v>0005-0026</v>
      </c>
      <c r="D286" s="261" t="str">
        <f t="shared" si="50"/>
        <v>0005-0026-0009</v>
      </c>
      <c r="E286" s="407" t="s">
        <v>828</v>
      </c>
      <c r="F286" s="261" t="str">
        <f>TEXT(VLOOKUP(J286,'[4]1'!$B$2:$D$37,2,0),"0000")</f>
        <v>0005</v>
      </c>
      <c r="G286" s="261" t="str">
        <f t="shared" si="51"/>
        <v>0026</v>
      </c>
      <c r="H286" s="408">
        <f t="shared" si="52"/>
        <v>9</v>
      </c>
      <c r="I286" s="407" t="s">
        <v>828</v>
      </c>
      <c r="J286" s="258" t="s">
        <v>306</v>
      </c>
      <c r="K286" s="258" t="s">
        <v>2791</v>
      </c>
      <c r="L286" s="258" t="s">
        <v>2676</v>
      </c>
      <c r="M286" s="409">
        <v>22070000</v>
      </c>
      <c r="N286" s="258">
        <v>2497</v>
      </c>
      <c r="O286" s="258" t="s">
        <v>78</v>
      </c>
      <c r="P286" s="258" t="s">
        <v>88</v>
      </c>
      <c r="Q286" s="258" t="s">
        <v>72</v>
      </c>
      <c r="R286" s="258" t="e">
        <v>#N/A</v>
      </c>
      <c r="S286" s="410">
        <v>15</v>
      </c>
      <c r="T286" s="261">
        <v>6</v>
      </c>
      <c r="U286" s="261">
        <v>6</v>
      </c>
      <c r="V286" s="258" t="s">
        <v>17442</v>
      </c>
      <c r="W286" s="261" t="str">
        <f t="shared" si="54"/>
        <v>현대자동차포터Ⅱ 특장냉동탑차 초장축 슈퍼캡 PLUS 트윈컴프 A/T22070000</v>
      </c>
      <c r="X286" s="411">
        <f t="shared" si="55"/>
        <v>4060</v>
      </c>
      <c r="Y286" s="261">
        <v>6</v>
      </c>
      <c r="Z286" s="261">
        <v>6</v>
      </c>
      <c r="AA286" s="407" t="s">
        <v>828</v>
      </c>
      <c r="AB286" s="258" t="e">
        <v>#N/A</v>
      </c>
      <c r="AC286" s="258"/>
      <c r="AD286" s="258" t="s">
        <v>2155</v>
      </c>
      <c r="AE286" s="258" t="s">
        <v>2149</v>
      </c>
      <c r="AF286" s="259"/>
      <c r="AG286" s="260"/>
      <c r="AH286" s="259"/>
      <c r="AI286" s="259"/>
      <c r="AJ286" s="260"/>
      <c r="AK286" s="259">
        <v>26</v>
      </c>
      <c r="AL286" s="259"/>
      <c r="AM286" s="259" t="s">
        <v>3244</v>
      </c>
      <c r="AN286" s="449"/>
      <c r="AO286" s="449"/>
      <c r="AP286" s="449"/>
      <c r="AQ286" s="392" t="str">
        <f>IFERROR(VLOOKUP(BG286,#REF!,1,0),"")</f>
        <v/>
      </c>
      <c r="AS286" s="259" t="s">
        <v>3255</v>
      </c>
      <c r="BD286" s="202" t="str">
        <f t="shared" si="47"/>
        <v>포터Ⅱ 특장냉동탑차 초장축 슈퍼캡 PLUS 트윈컴프 A/T</v>
      </c>
      <c r="BE286" s="261" t="str">
        <f t="shared" si="53"/>
        <v>0026</v>
      </c>
      <c r="BF286" s="407" t="s">
        <v>828</v>
      </c>
      <c r="BG286" s="202" t="str">
        <f t="shared" si="48"/>
        <v>0026-0285</v>
      </c>
    </row>
    <row r="287" spans="1:59">
      <c r="A287" s="405">
        <v>4061</v>
      </c>
      <c r="B287" s="406">
        <v>4061</v>
      </c>
      <c r="C287" s="261" t="str">
        <f t="shared" si="49"/>
        <v>0005-0026</v>
      </c>
      <c r="D287" s="261" t="str">
        <f t="shared" si="50"/>
        <v>0005-0026-0010</v>
      </c>
      <c r="E287" s="407" t="s">
        <v>827</v>
      </c>
      <c r="F287" s="261" t="str">
        <f>TEXT(VLOOKUP(J287,'[4]1'!$B$2:$D$37,2,0),"0000")</f>
        <v>0005</v>
      </c>
      <c r="G287" s="261" t="str">
        <f t="shared" si="51"/>
        <v>0026</v>
      </c>
      <c r="H287" s="408">
        <f t="shared" si="52"/>
        <v>10</v>
      </c>
      <c r="I287" s="407" t="s">
        <v>827</v>
      </c>
      <c r="J287" s="258" t="s">
        <v>306</v>
      </c>
      <c r="K287" s="258" t="s">
        <v>2791</v>
      </c>
      <c r="L287" s="258" t="s">
        <v>2677</v>
      </c>
      <c r="M287" s="409">
        <v>23670000</v>
      </c>
      <c r="N287" s="258">
        <v>2497</v>
      </c>
      <c r="O287" s="258" t="s">
        <v>78</v>
      </c>
      <c r="P287" s="258" t="s">
        <v>88</v>
      </c>
      <c r="Q287" s="258" t="s">
        <v>72</v>
      </c>
      <c r="R287" s="258">
        <v>5</v>
      </c>
      <c r="S287" s="410">
        <v>15</v>
      </c>
      <c r="T287" s="261">
        <v>6</v>
      </c>
      <c r="U287" s="261">
        <v>6</v>
      </c>
      <c r="V287" s="258" t="s">
        <v>71</v>
      </c>
      <c r="W287" s="261" t="str">
        <f t="shared" si="54"/>
        <v>현대자동차포터Ⅱ 특장냉동탑차 초장축 슈퍼캡 SUP 트윈컴프 A/T23670000</v>
      </c>
      <c r="X287" s="411">
        <f t="shared" si="55"/>
        <v>4061</v>
      </c>
      <c r="Y287" s="261">
        <v>6</v>
      </c>
      <c r="Z287" s="261">
        <v>6</v>
      </c>
      <c r="AA287" s="407" t="s">
        <v>827</v>
      </c>
      <c r="AB287" s="258" t="s">
        <v>73</v>
      </c>
      <c r="AC287" s="258"/>
      <c r="AD287" s="258" t="s">
        <v>2155</v>
      </c>
      <c r="AE287" s="258" t="s">
        <v>2149</v>
      </c>
      <c r="AF287" s="259"/>
      <c r="AG287" s="260"/>
      <c r="AH287" s="259"/>
      <c r="AI287" s="259"/>
      <c r="AJ287" s="260"/>
      <c r="AK287" s="259">
        <v>26</v>
      </c>
      <c r="AL287" s="259"/>
      <c r="AM287" s="259" t="s">
        <v>3244</v>
      </c>
      <c r="AN287" s="449"/>
      <c r="AO287" s="449"/>
      <c r="AP287" s="449"/>
      <c r="AQ287" s="392" t="str">
        <f>IFERROR(VLOOKUP(BG287,#REF!,1,0),"")</f>
        <v/>
      </c>
      <c r="AS287" s="259" t="s">
        <v>3255</v>
      </c>
      <c r="BD287" s="202" t="str">
        <f t="shared" si="47"/>
        <v>포터Ⅱ 특장냉동탑차 초장축 슈퍼캡 SUP 트윈컴프 A/T</v>
      </c>
      <c r="BE287" s="261" t="str">
        <f t="shared" si="53"/>
        <v>0026</v>
      </c>
      <c r="BF287" s="407" t="s">
        <v>827</v>
      </c>
      <c r="BG287" s="202" t="str">
        <f t="shared" si="48"/>
        <v>0026-0286</v>
      </c>
    </row>
    <row r="288" spans="1:59">
      <c r="A288" s="405">
        <v>4062</v>
      </c>
      <c r="B288" s="406">
        <v>4062</v>
      </c>
      <c r="C288" s="261" t="str">
        <f t="shared" si="49"/>
        <v>0005-0026</v>
      </c>
      <c r="D288" s="261" t="str">
        <f t="shared" si="50"/>
        <v>0005-0026-0011</v>
      </c>
      <c r="E288" s="407" t="s">
        <v>826</v>
      </c>
      <c r="F288" s="261" t="str">
        <f>TEXT(VLOOKUP(J288,'[4]1'!$B$2:$D$37,2,0),"0000")</f>
        <v>0005</v>
      </c>
      <c r="G288" s="261" t="str">
        <f t="shared" si="51"/>
        <v>0026</v>
      </c>
      <c r="H288" s="408">
        <f t="shared" si="52"/>
        <v>11</v>
      </c>
      <c r="I288" s="407" t="s">
        <v>826</v>
      </c>
      <c r="J288" s="258" t="s">
        <v>306</v>
      </c>
      <c r="K288" s="258" t="s">
        <v>2791</v>
      </c>
      <c r="L288" s="258" t="s">
        <v>2678</v>
      </c>
      <c r="M288" s="409">
        <v>22040000</v>
      </c>
      <c r="N288" s="258">
        <v>2497</v>
      </c>
      <c r="O288" s="258" t="s">
        <v>78</v>
      </c>
      <c r="P288" s="258" t="s">
        <v>88</v>
      </c>
      <c r="Q288" s="258" t="s">
        <v>90</v>
      </c>
      <c r="R288" s="258">
        <v>5</v>
      </c>
      <c r="S288" s="410">
        <v>15</v>
      </c>
      <c r="T288" s="261">
        <v>6</v>
      </c>
      <c r="U288" s="261">
        <v>6</v>
      </c>
      <c r="V288" s="258" t="s">
        <v>71</v>
      </c>
      <c r="W288" s="261" t="str">
        <f t="shared" si="54"/>
        <v>현대자동차포터Ⅱ 특장하이냉동탑차 초장축 슈퍼캡 SUP 싱글컴프22040000</v>
      </c>
      <c r="X288" s="411">
        <f t="shared" si="55"/>
        <v>4062</v>
      </c>
      <c r="Y288" s="261">
        <v>6</v>
      </c>
      <c r="Z288" s="261">
        <v>6</v>
      </c>
      <c r="AA288" s="407" t="s">
        <v>826</v>
      </c>
      <c r="AB288" s="258" t="s">
        <v>73</v>
      </c>
      <c r="AC288" s="258"/>
      <c r="AD288" s="258" t="s">
        <v>2155</v>
      </c>
      <c r="AE288" s="258" t="s">
        <v>2149</v>
      </c>
      <c r="AF288" s="259"/>
      <c r="AG288" s="260"/>
      <c r="AH288" s="259"/>
      <c r="AI288" s="259"/>
      <c r="AJ288" s="260"/>
      <c r="AK288" s="259">
        <v>26</v>
      </c>
      <c r="AL288" s="259"/>
      <c r="AM288" s="259" t="s">
        <v>3244</v>
      </c>
      <c r="AN288" s="449"/>
      <c r="AO288" s="449"/>
      <c r="AP288" s="449"/>
      <c r="AQ288" s="392" t="str">
        <f>IFERROR(VLOOKUP(BG288,#REF!,1,0),"")</f>
        <v/>
      </c>
      <c r="AS288" s="259" t="s">
        <v>3255</v>
      </c>
      <c r="BD288" s="202" t="str">
        <f t="shared" si="47"/>
        <v>포터Ⅱ 특장하이냉동탑차 초장축 슈퍼캡 SUP 싱글컴프</v>
      </c>
      <c r="BE288" s="261" t="str">
        <f t="shared" si="53"/>
        <v>0026</v>
      </c>
      <c r="BF288" s="407" t="s">
        <v>826</v>
      </c>
      <c r="BG288" s="202" t="str">
        <f t="shared" si="48"/>
        <v>0026-0287</v>
      </c>
    </row>
    <row r="289" spans="1:59">
      <c r="A289" s="405">
        <v>4063</v>
      </c>
      <c r="B289" s="406">
        <v>4063</v>
      </c>
      <c r="C289" s="261" t="str">
        <f t="shared" si="49"/>
        <v>0005-0026</v>
      </c>
      <c r="D289" s="261" t="str">
        <f t="shared" si="50"/>
        <v>0005-0026-0012</v>
      </c>
      <c r="E289" s="407" t="s">
        <v>825</v>
      </c>
      <c r="F289" s="261" t="str">
        <f>TEXT(VLOOKUP(J289,'[4]1'!$B$2:$D$37,2,0),"0000")</f>
        <v>0005</v>
      </c>
      <c r="G289" s="261" t="str">
        <f t="shared" si="51"/>
        <v>0026</v>
      </c>
      <c r="H289" s="408">
        <f t="shared" si="52"/>
        <v>12</v>
      </c>
      <c r="I289" s="407" t="s">
        <v>825</v>
      </c>
      <c r="J289" s="258" t="s">
        <v>306</v>
      </c>
      <c r="K289" s="258" t="s">
        <v>2791</v>
      </c>
      <c r="L289" s="258" t="s">
        <v>2679</v>
      </c>
      <c r="M289" s="409">
        <v>18210000</v>
      </c>
      <c r="N289" s="258">
        <v>2497</v>
      </c>
      <c r="O289" s="258" t="s">
        <v>78</v>
      </c>
      <c r="P289" s="258" t="s">
        <v>88</v>
      </c>
      <c r="Q289" s="258" t="s">
        <v>90</v>
      </c>
      <c r="R289" s="258" t="e">
        <v>#N/A</v>
      </c>
      <c r="S289" s="410">
        <v>15</v>
      </c>
      <c r="T289" s="261">
        <v>6</v>
      </c>
      <c r="U289" s="261">
        <v>6</v>
      </c>
      <c r="V289" s="258" t="s">
        <v>17442</v>
      </c>
      <c r="W289" s="261" t="str">
        <f t="shared" si="54"/>
        <v>현대자동차포터Ⅱ 특장파워게이트 초장축 슈퍼캡 SUP18210000</v>
      </c>
      <c r="X289" s="411">
        <f t="shared" si="55"/>
        <v>4063</v>
      </c>
      <c r="Y289" s="261">
        <v>6</v>
      </c>
      <c r="Z289" s="261">
        <v>6</v>
      </c>
      <c r="AA289" s="407" t="s">
        <v>825</v>
      </c>
      <c r="AB289" s="258" t="e">
        <v>#N/A</v>
      </c>
      <c r="AC289" s="258"/>
      <c r="AD289" s="258" t="s">
        <v>2155</v>
      </c>
      <c r="AE289" s="258" t="s">
        <v>2149</v>
      </c>
      <c r="AF289" s="259"/>
      <c r="AG289" s="260"/>
      <c r="AH289" s="259"/>
      <c r="AI289" s="259"/>
      <c r="AJ289" s="260"/>
      <c r="AK289" s="259">
        <v>26</v>
      </c>
      <c r="AL289" s="259"/>
      <c r="AM289" s="259" t="s">
        <v>3244</v>
      </c>
      <c r="AN289" s="449"/>
      <c r="AO289" s="449"/>
      <c r="AP289" s="449"/>
      <c r="AQ289" s="392" t="str">
        <f>IFERROR(VLOOKUP(BG289,#REF!,1,0),"")</f>
        <v/>
      </c>
      <c r="AS289" s="259" t="s">
        <v>3255</v>
      </c>
      <c r="BD289" s="202" t="str">
        <f t="shared" si="47"/>
        <v>포터Ⅱ 특장파워게이트 초장축 슈퍼캡 SUP</v>
      </c>
      <c r="BE289" s="261" t="str">
        <f t="shared" si="53"/>
        <v>0026</v>
      </c>
      <c r="BF289" s="407" t="s">
        <v>825</v>
      </c>
      <c r="BG289" s="202" t="str">
        <f t="shared" si="48"/>
        <v>0026-0288</v>
      </c>
    </row>
    <row r="290" spans="1:59">
      <c r="A290" s="405">
        <v>4064</v>
      </c>
      <c r="B290" s="406">
        <v>4064</v>
      </c>
      <c r="C290" s="261" t="str">
        <f t="shared" si="49"/>
        <v>0005-0026</v>
      </c>
      <c r="D290" s="261" t="str">
        <f t="shared" si="50"/>
        <v>0005-0026-0013</v>
      </c>
      <c r="E290" s="407" t="s">
        <v>824</v>
      </c>
      <c r="F290" s="261" t="str">
        <f>TEXT(VLOOKUP(J290,'[4]1'!$B$2:$D$37,2,0),"0000")</f>
        <v>0005</v>
      </c>
      <c r="G290" s="261" t="str">
        <f t="shared" si="51"/>
        <v>0026</v>
      </c>
      <c r="H290" s="408">
        <f t="shared" si="52"/>
        <v>13</v>
      </c>
      <c r="I290" s="407" t="s">
        <v>824</v>
      </c>
      <c r="J290" s="258" t="s">
        <v>306</v>
      </c>
      <c r="K290" s="258" t="s">
        <v>2791</v>
      </c>
      <c r="L290" s="258" t="s">
        <v>2680</v>
      </c>
      <c r="M290" s="409">
        <v>17490000</v>
      </c>
      <c r="N290" s="258">
        <v>2497</v>
      </c>
      <c r="O290" s="258" t="s">
        <v>78</v>
      </c>
      <c r="P290" s="258" t="s">
        <v>88</v>
      </c>
      <c r="Q290" s="258" t="s">
        <v>90</v>
      </c>
      <c r="R290" s="258" t="e">
        <v>#N/A</v>
      </c>
      <c r="S290" s="410">
        <v>15</v>
      </c>
      <c r="T290" s="261">
        <v>6</v>
      </c>
      <c r="U290" s="261">
        <v>6</v>
      </c>
      <c r="V290" s="258" t="s">
        <v>17442</v>
      </c>
      <c r="W290" s="261" t="str">
        <f t="shared" si="54"/>
        <v>현대자동차포터Ⅱ 특장내장탑차 초장축 슈퍼캡 PLUS17490000</v>
      </c>
      <c r="X290" s="411">
        <f t="shared" si="55"/>
        <v>4064</v>
      </c>
      <c r="Y290" s="261">
        <v>6</v>
      </c>
      <c r="Z290" s="261">
        <v>6</v>
      </c>
      <c r="AA290" s="407" t="s">
        <v>824</v>
      </c>
      <c r="AB290" s="258" t="e">
        <v>#N/A</v>
      </c>
      <c r="AC290" s="258"/>
      <c r="AD290" s="258" t="s">
        <v>2155</v>
      </c>
      <c r="AE290" s="258" t="s">
        <v>2149</v>
      </c>
      <c r="AF290" s="259"/>
      <c r="AG290" s="260"/>
      <c r="AH290" s="259"/>
      <c r="AI290" s="259"/>
      <c r="AJ290" s="260"/>
      <c r="AK290" s="259">
        <v>26</v>
      </c>
      <c r="AL290" s="259"/>
      <c r="AM290" s="259" t="s">
        <v>3244</v>
      </c>
      <c r="AN290" s="449"/>
      <c r="AO290" s="449"/>
      <c r="AP290" s="449"/>
      <c r="AQ290" s="392" t="str">
        <f>IFERROR(VLOOKUP(BG290,#REF!,1,0),"")</f>
        <v/>
      </c>
      <c r="AS290" s="259" t="s">
        <v>3255</v>
      </c>
      <c r="BD290" s="202" t="str">
        <f t="shared" si="47"/>
        <v>포터Ⅱ 특장내장탑차 초장축 슈퍼캡 PLUS</v>
      </c>
      <c r="BE290" s="261" t="str">
        <f t="shared" si="53"/>
        <v>0026</v>
      </c>
      <c r="BF290" s="407" t="s">
        <v>824</v>
      </c>
      <c r="BG290" s="202" t="str">
        <f t="shared" si="48"/>
        <v>0026-0289</v>
      </c>
    </row>
    <row r="291" spans="1:59">
      <c r="A291" s="405">
        <v>4065</v>
      </c>
      <c r="B291" s="406">
        <v>4065</v>
      </c>
      <c r="C291" s="261" t="str">
        <f t="shared" si="49"/>
        <v>0005-0026</v>
      </c>
      <c r="D291" s="261" t="str">
        <f t="shared" si="50"/>
        <v>0005-0026-0014</v>
      </c>
      <c r="E291" s="407" t="s">
        <v>823</v>
      </c>
      <c r="F291" s="261" t="str">
        <f>TEXT(VLOOKUP(J291,'[4]1'!$B$2:$D$37,2,0),"0000")</f>
        <v>0005</v>
      </c>
      <c r="G291" s="261" t="str">
        <f t="shared" si="51"/>
        <v>0026</v>
      </c>
      <c r="H291" s="408">
        <f t="shared" si="52"/>
        <v>14</v>
      </c>
      <c r="I291" s="407" t="s">
        <v>823</v>
      </c>
      <c r="J291" s="258" t="s">
        <v>306</v>
      </c>
      <c r="K291" s="258" t="s">
        <v>2791</v>
      </c>
      <c r="L291" s="258" t="s">
        <v>2681</v>
      </c>
      <c r="M291" s="409">
        <v>19970000</v>
      </c>
      <c r="N291" s="258">
        <v>2497</v>
      </c>
      <c r="O291" s="258" t="s">
        <v>78</v>
      </c>
      <c r="P291" s="258" t="s">
        <v>88</v>
      </c>
      <c r="Q291" s="258" t="s">
        <v>72</v>
      </c>
      <c r="R291" s="258" t="e">
        <v>#N/A</v>
      </c>
      <c r="S291" s="410">
        <v>15</v>
      </c>
      <c r="T291" s="261">
        <v>6</v>
      </c>
      <c r="U291" s="261">
        <v>6</v>
      </c>
      <c r="V291" s="258" t="s">
        <v>17442</v>
      </c>
      <c r="W291" s="261" t="str">
        <f t="shared" si="54"/>
        <v>현대자동차포터Ⅱ 특장파워게이트 초장축 슈퍼캡 스마트 A/T19970000</v>
      </c>
      <c r="X291" s="411">
        <f t="shared" si="55"/>
        <v>4065</v>
      </c>
      <c r="Y291" s="261">
        <v>6</v>
      </c>
      <c r="Z291" s="261">
        <v>6</v>
      </c>
      <c r="AA291" s="407" t="s">
        <v>823</v>
      </c>
      <c r="AB291" s="258" t="e">
        <v>#N/A</v>
      </c>
      <c r="AC291" s="258"/>
      <c r="AD291" s="258" t="s">
        <v>2155</v>
      </c>
      <c r="AE291" s="258" t="s">
        <v>2149</v>
      </c>
      <c r="AF291" s="259"/>
      <c r="AG291" s="260"/>
      <c r="AH291" s="259"/>
      <c r="AI291" s="259"/>
      <c r="AJ291" s="260"/>
      <c r="AK291" s="259">
        <v>26</v>
      </c>
      <c r="AL291" s="259"/>
      <c r="AM291" s="259" t="s">
        <v>3244</v>
      </c>
      <c r="AN291" s="449"/>
      <c r="AO291" s="449"/>
      <c r="AP291" s="449"/>
      <c r="AQ291" s="392" t="str">
        <f>IFERROR(VLOOKUP(BG291,#REF!,1,0),"")</f>
        <v/>
      </c>
      <c r="AS291" s="259" t="s">
        <v>3255</v>
      </c>
      <c r="BD291" s="202" t="str">
        <f t="shared" si="47"/>
        <v>포터Ⅱ 특장파워게이트 초장축 슈퍼캡 스마트 A/T</v>
      </c>
      <c r="BE291" s="261" t="str">
        <f t="shared" si="53"/>
        <v>0026</v>
      </c>
      <c r="BF291" s="407" t="s">
        <v>823</v>
      </c>
      <c r="BG291" s="202" t="str">
        <f t="shared" si="48"/>
        <v>0026-0290</v>
      </c>
    </row>
    <row r="292" spans="1:59">
      <c r="A292" s="405">
        <v>4066</v>
      </c>
      <c r="B292" s="406">
        <v>4066</v>
      </c>
      <c r="C292" s="261" t="str">
        <f t="shared" si="49"/>
        <v>0005-0026</v>
      </c>
      <c r="D292" s="261" t="str">
        <f t="shared" si="50"/>
        <v>0005-0026-0015</v>
      </c>
      <c r="E292" s="407" t="s">
        <v>822</v>
      </c>
      <c r="F292" s="261" t="str">
        <f>TEXT(VLOOKUP(J292,'[4]1'!$B$2:$D$37,2,0),"0000")</f>
        <v>0005</v>
      </c>
      <c r="G292" s="261" t="str">
        <f t="shared" si="51"/>
        <v>0026</v>
      </c>
      <c r="H292" s="408">
        <f t="shared" si="52"/>
        <v>15</v>
      </c>
      <c r="I292" s="407" t="s">
        <v>822</v>
      </c>
      <c r="J292" s="258" t="s">
        <v>306</v>
      </c>
      <c r="K292" s="258" t="s">
        <v>2791</v>
      </c>
      <c r="L292" s="258" t="s">
        <v>2682</v>
      </c>
      <c r="M292" s="409">
        <v>21290000</v>
      </c>
      <c r="N292" s="258">
        <v>2497</v>
      </c>
      <c r="O292" s="258" t="s">
        <v>78</v>
      </c>
      <c r="P292" s="258" t="s">
        <v>88</v>
      </c>
      <c r="Q292" s="258" t="s">
        <v>72</v>
      </c>
      <c r="R292" s="258" t="e">
        <v>#N/A</v>
      </c>
      <c r="S292" s="410">
        <v>15</v>
      </c>
      <c r="T292" s="261">
        <v>6</v>
      </c>
      <c r="U292" s="261">
        <v>6</v>
      </c>
      <c r="V292" s="258" t="s">
        <v>17442</v>
      </c>
      <c r="W292" s="261" t="str">
        <f t="shared" si="54"/>
        <v>현대자동차포터Ⅱ 특장파워게이트 초장축 더블캡 스마트 A/T21290000</v>
      </c>
      <c r="X292" s="411">
        <f t="shared" si="55"/>
        <v>4066</v>
      </c>
      <c r="Y292" s="261">
        <v>6</v>
      </c>
      <c r="Z292" s="261">
        <v>6</v>
      </c>
      <c r="AA292" s="407" t="s">
        <v>822</v>
      </c>
      <c r="AB292" s="258" t="e">
        <v>#N/A</v>
      </c>
      <c r="AC292" s="258"/>
      <c r="AD292" s="258" t="s">
        <v>2155</v>
      </c>
      <c r="AE292" s="258" t="s">
        <v>2149</v>
      </c>
      <c r="AF292" s="259"/>
      <c r="AG292" s="260"/>
      <c r="AH292" s="259"/>
      <c r="AI292" s="259"/>
      <c r="AJ292" s="260"/>
      <c r="AK292" s="259">
        <v>26</v>
      </c>
      <c r="AL292" s="259"/>
      <c r="AM292" s="259" t="s">
        <v>3244</v>
      </c>
      <c r="AN292" s="449"/>
      <c r="AO292" s="449"/>
      <c r="AP292" s="449"/>
      <c r="AQ292" s="392" t="str">
        <f>IFERROR(VLOOKUP(BG292,#REF!,1,0),"")</f>
        <v/>
      </c>
      <c r="AS292" s="259" t="s">
        <v>3255</v>
      </c>
      <c r="BD292" s="202" t="str">
        <f t="shared" si="47"/>
        <v>포터Ⅱ 특장파워게이트 초장축 더블캡 스마트 A/T</v>
      </c>
      <c r="BE292" s="261" t="str">
        <f t="shared" si="53"/>
        <v>0026</v>
      </c>
      <c r="BF292" s="407" t="s">
        <v>822</v>
      </c>
      <c r="BG292" s="202" t="str">
        <f t="shared" si="48"/>
        <v>0026-0291</v>
      </c>
    </row>
    <row r="293" spans="1:59">
      <c r="A293" s="405">
        <v>4067</v>
      </c>
      <c r="B293" s="406">
        <v>4067</v>
      </c>
      <c r="C293" s="261" t="str">
        <f t="shared" si="49"/>
        <v>0005-0026</v>
      </c>
      <c r="D293" s="261" t="str">
        <f t="shared" si="50"/>
        <v>0005-0026-0016</v>
      </c>
      <c r="E293" s="407" t="s">
        <v>821</v>
      </c>
      <c r="F293" s="261" t="str">
        <f>TEXT(VLOOKUP(J293,'[4]1'!$B$2:$D$37,2,0),"0000")</f>
        <v>0005</v>
      </c>
      <c r="G293" s="261" t="str">
        <f t="shared" si="51"/>
        <v>0026</v>
      </c>
      <c r="H293" s="408">
        <f t="shared" si="52"/>
        <v>16</v>
      </c>
      <c r="I293" s="407" t="s">
        <v>821</v>
      </c>
      <c r="J293" s="258" t="s">
        <v>306</v>
      </c>
      <c r="K293" s="258" t="s">
        <v>2791</v>
      </c>
      <c r="L293" s="258" t="s">
        <v>2683</v>
      </c>
      <c r="M293" s="409">
        <v>21120000</v>
      </c>
      <c r="N293" s="258">
        <v>2497</v>
      </c>
      <c r="O293" s="258" t="s">
        <v>78</v>
      </c>
      <c r="P293" s="258" t="s">
        <v>88</v>
      </c>
      <c r="Q293" s="258" t="s">
        <v>72</v>
      </c>
      <c r="R293" s="258" t="e">
        <v>#N/A</v>
      </c>
      <c r="S293" s="410">
        <v>15</v>
      </c>
      <c r="T293" s="261">
        <v>6</v>
      </c>
      <c r="U293" s="261">
        <v>6</v>
      </c>
      <c r="V293" s="258" t="s">
        <v>17442</v>
      </c>
      <c r="W293" s="261" t="str">
        <f t="shared" si="54"/>
        <v>현대자동차포터Ⅱ 특장전동식윙바디 초장축 슈퍼캡 PLUS A/T21120000</v>
      </c>
      <c r="X293" s="411">
        <f t="shared" si="55"/>
        <v>4067</v>
      </c>
      <c r="Y293" s="261">
        <v>6</v>
      </c>
      <c r="Z293" s="261">
        <v>6</v>
      </c>
      <c r="AA293" s="407" t="s">
        <v>821</v>
      </c>
      <c r="AB293" s="258" t="e">
        <v>#N/A</v>
      </c>
      <c r="AC293" s="258"/>
      <c r="AD293" s="258" t="s">
        <v>2155</v>
      </c>
      <c r="AE293" s="258" t="s">
        <v>2149</v>
      </c>
      <c r="AF293" s="259"/>
      <c r="AG293" s="260"/>
      <c r="AH293" s="259"/>
      <c r="AI293" s="259"/>
      <c r="AJ293" s="260"/>
      <c r="AK293" s="259">
        <v>26</v>
      </c>
      <c r="AL293" s="259"/>
      <c r="AM293" s="259" t="s">
        <v>3244</v>
      </c>
      <c r="AN293" s="449"/>
      <c r="AO293" s="449"/>
      <c r="AP293" s="449"/>
      <c r="AQ293" s="392" t="str">
        <f>IFERROR(VLOOKUP(BG293,#REF!,1,0),"")</f>
        <v/>
      </c>
      <c r="AS293" s="259" t="s">
        <v>3255</v>
      </c>
      <c r="BD293" s="202" t="str">
        <f t="shared" si="47"/>
        <v>포터Ⅱ 특장전동식윙바디 초장축 슈퍼캡 PLUS A/T</v>
      </c>
      <c r="BE293" s="261" t="str">
        <f t="shared" si="53"/>
        <v>0026</v>
      </c>
      <c r="BF293" s="407" t="s">
        <v>821</v>
      </c>
      <c r="BG293" s="202" t="str">
        <f t="shared" si="48"/>
        <v>0026-0292</v>
      </c>
    </row>
    <row r="294" spans="1:59">
      <c r="A294" s="405">
        <v>4068</v>
      </c>
      <c r="B294" s="406">
        <v>4068</v>
      </c>
      <c r="C294" s="261" t="str">
        <f t="shared" si="49"/>
        <v>0005-0026</v>
      </c>
      <c r="D294" s="261" t="str">
        <f t="shared" si="50"/>
        <v>0005-0026-0017</v>
      </c>
      <c r="E294" s="407" t="s">
        <v>820</v>
      </c>
      <c r="F294" s="261" t="str">
        <f>TEXT(VLOOKUP(J294,'[4]1'!$B$2:$D$37,2,0),"0000")</f>
        <v>0005</v>
      </c>
      <c r="G294" s="261" t="str">
        <f t="shared" si="51"/>
        <v>0026</v>
      </c>
      <c r="H294" s="408">
        <f t="shared" si="52"/>
        <v>17</v>
      </c>
      <c r="I294" s="407" t="s">
        <v>820</v>
      </c>
      <c r="J294" s="258" t="s">
        <v>306</v>
      </c>
      <c r="K294" s="258" t="s">
        <v>2791</v>
      </c>
      <c r="L294" s="258" t="s">
        <v>2684</v>
      </c>
      <c r="M294" s="409">
        <v>19090000</v>
      </c>
      <c r="N294" s="258">
        <v>2497</v>
      </c>
      <c r="O294" s="258" t="s">
        <v>78</v>
      </c>
      <c r="P294" s="258" t="s">
        <v>88</v>
      </c>
      <c r="Q294" s="258" t="s">
        <v>90</v>
      </c>
      <c r="R294" s="258" t="e">
        <v>#N/A</v>
      </c>
      <c r="S294" s="410">
        <v>15</v>
      </c>
      <c r="T294" s="261">
        <v>6</v>
      </c>
      <c r="U294" s="261">
        <v>6</v>
      </c>
      <c r="V294" s="258" t="s">
        <v>17442</v>
      </c>
      <c r="W294" s="261" t="str">
        <f t="shared" si="54"/>
        <v>현대자동차포터Ⅱ 특장수동식윙바디 초장축 슈퍼캡 SUP19090000</v>
      </c>
      <c r="X294" s="411">
        <f t="shared" si="55"/>
        <v>4068</v>
      </c>
      <c r="Y294" s="261">
        <v>6</v>
      </c>
      <c r="Z294" s="261">
        <v>6</v>
      </c>
      <c r="AA294" s="407" t="s">
        <v>820</v>
      </c>
      <c r="AB294" s="258" t="e">
        <v>#N/A</v>
      </c>
      <c r="AC294" s="258"/>
      <c r="AD294" s="258" t="s">
        <v>2155</v>
      </c>
      <c r="AE294" s="258" t="s">
        <v>2149</v>
      </c>
      <c r="AF294" s="259"/>
      <c r="AG294" s="260"/>
      <c r="AH294" s="259"/>
      <c r="AI294" s="259"/>
      <c r="AJ294" s="260"/>
      <c r="AK294" s="259">
        <v>26</v>
      </c>
      <c r="AL294" s="259"/>
      <c r="AM294" s="259" t="s">
        <v>3244</v>
      </c>
      <c r="AN294" s="449"/>
      <c r="AO294" s="449"/>
      <c r="AP294" s="449"/>
      <c r="AQ294" s="392" t="str">
        <f>IFERROR(VLOOKUP(BG294,#REF!,1,0),"")</f>
        <v/>
      </c>
      <c r="AS294" s="259" t="s">
        <v>3255</v>
      </c>
      <c r="BD294" s="202" t="str">
        <f t="shared" si="47"/>
        <v>포터Ⅱ 특장수동식윙바디 초장축 슈퍼캡 SUP</v>
      </c>
      <c r="BE294" s="261" t="str">
        <f t="shared" si="53"/>
        <v>0026</v>
      </c>
      <c r="BF294" s="407" t="s">
        <v>820</v>
      </c>
      <c r="BG294" s="202" t="str">
        <f t="shared" si="48"/>
        <v>0026-0293</v>
      </c>
    </row>
    <row r="295" spans="1:59">
      <c r="A295" s="405">
        <v>4069</v>
      </c>
      <c r="B295" s="406">
        <v>4069</v>
      </c>
      <c r="C295" s="261" t="str">
        <f t="shared" si="49"/>
        <v>0005-0026</v>
      </c>
      <c r="D295" s="261" t="str">
        <f t="shared" si="50"/>
        <v>0005-0026-0018</v>
      </c>
      <c r="E295" s="407" t="s">
        <v>819</v>
      </c>
      <c r="F295" s="261" t="str">
        <f>TEXT(VLOOKUP(J295,'[4]1'!$B$2:$D$37,2,0),"0000")</f>
        <v>0005</v>
      </c>
      <c r="G295" s="261" t="str">
        <f t="shared" si="51"/>
        <v>0026</v>
      </c>
      <c r="H295" s="408">
        <f t="shared" si="52"/>
        <v>18</v>
      </c>
      <c r="I295" s="407" t="s">
        <v>819</v>
      </c>
      <c r="J295" s="258" t="s">
        <v>306</v>
      </c>
      <c r="K295" s="258" t="s">
        <v>2791</v>
      </c>
      <c r="L295" s="258" t="s">
        <v>2685</v>
      </c>
      <c r="M295" s="409">
        <v>18190000</v>
      </c>
      <c r="N295" s="258">
        <v>2497</v>
      </c>
      <c r="O295" s="258" t="s">
        <v>78</v>
      </c>
      <c r="P295" s="258" t="s">
        <v>88</v>
      </c>
      <c r="Q295" s="258" t="s">
        <v>90</v>
      </c>
      <c r="R295" s="258" t="e">
        <v>#N/A</v>
      </c>
      <c r="S295" s="410">
        <v>15</v>
      </c>
      <c r="T295" s="261">
        <v>6</v>
      </c>
      <c r="U295" s="261">
        <v>6</v>
      </c>
      <c r="V295" s="258" t="s">
        <v>17442</v>
      </c>
      <c r="W295" s="261" t="str">
        <f t="shared" si="54"/>
        <v>현대자동차포터Ⅱ 특장수동식윙바디 초장축 슈퍼캡 PLUS18190000</v>
      </c>
      <c r="X295" s="411">
        <f t="shared" si="55"/>
        <v>4069</v>
      </c>
      <c r="Y295" s="261">
        <v>6</v>
      </c>
      <c r="Z295" s="261">
        <v>6</v>
      </c>
      <c r="AA295" s="407" t="s">
        <v>819</v>
      </c>
      <c r="AB295" s="258" t="e">
        <v>#N/A</v>
      </c>
      <c r="AC295" s="258"/>
      <c r="AD295" s="258" t="s">
        <v>2155</v>
      </c>
      <c r="AE295" s="258" t="s">
        <v>2149</v>
      </c>
      <c r="AF295" s="259"/>
      <c r="AG295" s="260"/>
      <c r="AH295" s="259"/>
      <c r="AI295" s="259"/>
      <c r="AJ295" s="260"/>
      <c r="AK295" s="259">
        <v>26</v>
      </c>
      <c r="AL295" s="259"/>
      <c r="AM295" s="259" t="s">
        <v>3244</v>
      </c>
      <c r="AN295" s="449"/>
      <c r="AO295" s="449"/>
      <c r="AP295" s="449"/>
      <c r="AQ295" s="392" t="str">
        <f>IFERROR(VLOOKUP(BG295,#REF!,1,0),"")</f>
        <v/>
      </c>
      <c r="AS295" s="259" t="s">
        <v>3255</v>
      </c>
      <c r="BD295" s="202" t="str">
        <f t="shared" si="47"/>
        <v>포터Ⅱ 특장수동식윙바디 초장축 슈퍼캡 PLUS</v>
      </c>
      <c r="BE295" s="261" t="str">
        <f t="shared" si="53"/>
        <v>0026</v>
      </c>
      <c r="BF295" s="407" t="s">
        <v>819</v>
      </c>
      <c r="BG295" s="202" t="str">
        <f t="shared" si="48"/>
        <v>0026-0294</v>
      </c>
    </row>
    <row r="296" spans="1:59">
      <c r="A296" s="405">
        <v>4070</v>
      </c>
      <c r="B296" s="406">
        <v>4070</v>
      </c>
      <c r="C296" s="261" t="str">
        <f t="shared" si="49"/>
        <v>0005-0026</v>
      </c>
      <c r="D296" s="261" t="str">
        <f t="shared" si="50"/>
        <v>0005-0026-0019</v>
      </c>
      <c r="E296" s="407" t="s">
        <v>818</v>
      </c>
      <c r="F296" s="261" t="str">
        <f>TEXT(VLOOKUP(J296,'[4]1'!$B$2:$D$37,2,0),"0000")</f>
        <v>0005</v>
      </c>
      <c r="G296" s="261" t="str">
        <f t="shared" si="51"/>
        <v>0026</v>
      </c>
      <c r="H296" s="408">
        <f t="shared" si="52"/>
        <v>19</v>
      </c>
      <c r="I296" s="407" t="s">
        <v>818</v>
      </c>
      <c r="J296" s="258" t="s">
        <v>306</v>
      </c>
      <c r="K296" s="258" t="s">
        <v>2791</v>
      </c>
      <c r="L296" s="258" t="s">
        <v>2686</v>
      </c>
      <c r="M296" s="409">
        <v>22450000</v>
      </c>
      <c r="N296" s="258">
        <v>2497</v>
      </c>
      <c r="O296" s="258" t="s">
        <v>78</v>
      </c>
      <c r="P296" s="258" t="s">
        <v>88</v>
      </c>
      <c r="Q296" s="258" t="s">
        <v>90</v>
      </c>
      <c r="R296" s="258" t="e">
        <v>#N/A</v>
      </c>
      <c r="S296" s="410">
        <v>15</v>
      </c>
      <c r="T296" s="261">
        <v>6</v>
      </c>
      <c r="U296" s="261">
        <v>6</v>
      </c>
      <c r="V296" s="258" t="s">
        <v>17442</v>
      </c>
      <c r="W296" s="261" t="str">
        <f t="shared" si="54"/>
        <v>현대자동차포터Ⅱ 특장냉동탑차 초장축 슈퍼캡 스마트 M/T22450000</v>
      </c>
      <c r="X296" s="411">
        <f t="shared" si="55"/>
        <v>4070</v>
      </c>
      <c r="Y296" s="261">
        <v>6</v>
      </c>
      <c r="Z296" s="261">
        <v>6</v>
      </c>
      <c r="AA296" s="407" t="s">
        <v>818</v>
      </c>
      <c r="AB296" s="258" t="e">
        <v>#N/A</v>
      </c>
      <c r="AC296" s="258"/>
      <c r="AD296" s="258" t="s">
        <v>2155</v>
      </c>
      <c r="AE296" s="258" t="s">
        <v>2149</v>
      </c>
      <c r="AF296" s="259"/>
      <c r="AG296" s="260"/>
      <c r="AH296" s="259"/>
      <c r="AI296" s="259"/>
      <c r="AJ296" s="260"/>
      <c r="AK296" s="259">
        <v>26</v>
      </c>
      <c r="AL296" s="259"/>
      <c r="AM296" s="259" t="s">
        <v>3244</v>
      </c>
      <c r="AN296" s="449"/>
      <c r="AO296" s="449"/>
      <c r="AP296" s="449"/>
      <c r="AQ296" s="392" t="str">
        <f>IFERROR(VLOOKUP(BG296,#REF!,1,0),"")</f>
        <v/>
      </c>
      <c r="AS296" s="259" t="s">
        <v>3255</v>
      </c>
      <c r="BD296" s="202" t="str">
        <f t="shared" si="47"/>
        <v>포터Ⅱ 특장냉동탑차 초장축 슈퍼캡 스마트 M/T</v>
      </c>
      <c r="BE296" s="261" t="str">
        <f t="shared" si="53"/>
        <v>0026</v>
      </c>
      <c r="BF296" s="407" t="s">
        <v>818</v>
      </c>
      <c r="BG296" s="202" t="str">
        <f t="shared" si="48"/>
        <v>0026-0295</v>
      </c>
    </row>
    <row r="297" spans="1:59">
      <c r="A297" s="405">
        <v>4071</v>
      </c>
      <c r="B297" s="406">
        <v>4071</v>
      </c>
      <c r="C297" s="261" t="str">
        <f t="shared" si="49"/>
        <v>0005-0026</v>
      </c>
      <c r="D297" s="261" t="str">
        <f t="shared" si="50"/>
        <v>0005-0026-0020</v>
      </c>
      <c r="E297" s="407" t="s">
        <v>817</v>
      </c>
      <c r="F297" s="261" t="str">
        <f>TEXT(VLOOKUP(J297,'[4]1'!$B$2:$D$37,2,0),"0000")</f>
        <v>0005</v>
      </c>
      <c r="G297" s="261" t="str">
        <f t="shared" si="51"/>
        <v>0026</v>
      </c>
      <c r="H297" s="408">
        <f t="shared" si="52"/>
        <v>20</v>
      </c>
      <c r="I297" s="407" t="s">
        <v>817</v>
      </c>
      <c r="J297" s="258" t="s">
        <v>306</v>
      </c>
      <c r="K297" s="258" t="s">
        <v>2791</v>
      </c>
      <c r="L297" s="258" t="s">
        <v>2687</v>
      </c>
      <c r="M297" s="409">
        <v>20900000</v>
      </c>
      <c r="N297" s="258">
        <v>2497</v>
      </c>
      <c r="O297" s="258" t="s">
        <v>78</v>
      </c>
      <c r="P297" s="258" t="s">
        <v>88</v>
      </c>
      <c r="Q297" s="258" t="s">
        <v>90</v>
      </c>
      <c r="R297" s="258" t="e">
        <v>#N/A</v>
      </c>
      <c r="S297" s="410">
        <v>15</v>
      </c>
      <c r="T297" s="261">
        <v>6</v>
      </c>
      <c r="U297" s="261">
        <v>6</v>
      </c>
      <c r="V297" s="258" t="s">
        <v>17442</v>
      </c>
      <c r="W297" s="261" t="str">
        <f t="shared" si="54"/>
        <v>현대자동차포터Ⅱ 특장전동식윙바디 초장축 슈퍼캡 SUP20900000</v>
      </c>
      <c r="X297" s="411">
        <f t="shared" si="55"/>
        <v>4071</v>
      </c>
      <c r="Y297" s="261">
        <v>6</v>
      </c>
      <c r="Z297" s="261">
        <v>6</v>
      </c>
      <c r="AA297" s="407" t="s">
        <v>817</v>
      </c>
      <c r="AB297" s="258" t="e">
        <v>#N/A</v>
      </c>
      <c r="AC297" s="258"/>
      <c r="AD297" s="258" t="s">
        <v>2155</v>
      </c>
      <c r="AE297" s="258" t="s">
        <v>2149</v>
      </c>
      <c r="AF297" s="259"/>
      <c r="AG297" s="260"/>
      <c r="AH297" s="259"/>
      <c r="AI297" s="259"/>
      <c r="AJ297" s="260"/>
      <c r="AK297" s="259">
        <v>26</v>
      </c>
      <c r="AL297" s="259"/>
      <c r="AM297" s="259" t="s">
        <v>3244</v>
      </c>
      <c r="AN297" s="449"/>
      <c r="AO297" s="449"/>
      <c r="AP297" s="449"/>
      <c r="AQ297" s="392" t="str">
        <f>IFERROR(VLOOKUP(BG297,#REF!,1,0),"")</f>
        <v/>
      </c>
      <c r="AS297" s="259" t="s">
        <v>3255</v>
      </c>
      <c r="BD297" s="202" t="str">
        <f t="shared" si="47"/>
        <v>포터Ⅱ 특장전동식윙바디 초장축 슈퍼캡 SUP</v>
      </c>
      <c r="BE297" s="261" t="str">
        <f t="shared" si="53"/>
        <v>0026</v>
      </c>
      <c r="BF297" s="407" t="s">
        <v>817</v>
      </c>
      <c r="BG297" s="202" t="str">
        <f t="shared" si="48"/>
        <v>0026-0296</v>
      </c>
    </row>
    <row r="298" spans="1:59">
      <c r="A298" s="405">
        <v>4072</v>
      </c>
      <c r="B298" s="406">
        <v>4072</v>
      </c>
      <c r="C298" s="261" t="str">
        <f t="shared" si="49"/>
        <v>0005-0026</v>
      </c>
      <c r="D298" s="261" t="str">
        <f t="shared" si="50"/>
        <v>0005-0026-0021</v>
      </c>
      <c r="E298" s="407" t="s">
        <v>816</v>
      </c>
      <c r="F298" s="261" t="str">
        <f>TEXT(VLOOKUP(J298,'[4]1'!$B$2:$D$37,2,0),"0000")</f>
        <v>0005</v>
      </c>
      <c r="G298" s="261" t="str">
        <f t="shared" si="51"/>
        <v>0026</v>
      </c>
      <c r="H298" s="408">
        <f t="shared" si="52"/>
        <v>21</v>
      </c>
      <c r="I298" s="407" t="s">
        <v>816</v>
      </c>
      <c r="J298" s="258" t="s">
        <v>306</v>
      </c>
      <c r="K298" s="258" t="s">
        <v>2791</v>
      </c>
      <c r="L298" s="258" t="s">
        <v>2688</v>
      </c>
      <c r="M298" s="409">
        <v>20000000</v>
      </c>
      <c r="N298" s="258">
        <v>2497</v>
      </c>
      <c r="O298" s="258" t="s">
        <v>78</v>
      </c>
      <c r="P298" s="258" t="s">
        <v>88</v>
      </c>
      <c r="Q298" s="258" t="s">
        <v>90</v>
      </c>
      <c r="R298" s="258" t="e">
        <v>#N/A</v>
      </c>
      <c r="S298" s="410">
        <v>15</v>
      </c>
      <c r="T298" s="261">
        <v>6</v>
      </c>
      <c r="U298" s="261">
        <v>6</v>
      </c>
      <c r="V298" s="258" t="s">
        <v>17442</v>
      </c>
      <c r="W298" s="261" t="str">
        <f t="shared" si="54"/>
        <v>현대자동차포터Ⅱ 특장전동식윙바디 초장축 슈퍼캡 PLUS20000000</v>
      </c>
      <c r="X298" s="411">
        <f t="shared" si="55"/>
        <v>4072</v>
      </c>
      <c r="Y298" s="261">
        <v>6</v>
      </c>
      <c r="Z298" s="261">
        <v>6</v>
      </c>
      <c r="AA298" s="407" t="s">
        <v>816</v>
      </c>
      <c r="AB298" s="258" t="e">
        <v>#N/A</v>
      </c>
      <c r="AC298" s="258"/>
      <c r="AD298" s="258" t="s">
        <v>2155</v>
      </c>
      <c r="AE298" s="258" t="s">
        <v>2149</v>
      </c>
      <c r="AF298" s="259"/>
      <c r="AG298" s="260"/>
      <c r="AH298" s="259"/>
      <c r="AI298" s="259"/>
      <c r="AJ298" s="260"/>
      <c r="AK298" s="259">
        <v>26</v>
      </c>
      <c r="AL298" s="259"/>
      <c r="AM298" s="259" t="s">
        <v>3244</v>
      </c>
      <c r="AN298" s="449"/>
      <c r="AO298" s="449"/>
      <c r="AP298" s="449"/>
      <c r="AQ298" s="392" t="str">
        <f>IFERROR(VLOOKUP(BG298,#REF!,1,0),"")</f>
        <v/>
      </c>
      <c r="AS298" s="259" t="s">
        <v>3255</v>
      </c>
      <c r="BD298" s="202" t="str">
        <f t="shared" si="47"/>
        <v>포터Ⅱ 특장전동식윙바디 초장축 슈퍼캡 PLUS</v>
      </c>
      <c r="BE298" s="261" t="str">
        <f t="shared" si="53"/>
        <v>0026</v>
      </c>
      <c r="BF298" s="407" t="s">
        <v>816</v>
      </c>
      <c r="BG298" s="202" t="str">
        <f t="shared" si="48"/>
        <v>0026-0297</v>
      </c>
    </row>
    <row r="299" spans="1:59">
      <c r="A299" s="405">
        <v>4073</v>
      </c>
      <c r="B299" s="406">
        <v>4073</v>
      </c>
      <c r="C299" s="261" t="str">
        <f t="shared" si="49"/>
        <v>0005-0026</v>
      </c>
      <c r="D299" s="261" t="str">
        <f t="shared" si="50"/>
        <v>0005-0026-0022</v>
      </c>
      <c r="E299" s="407" t="s">
        <v>815</v>
      </c>
      <c r="F299" s="261" t="str">
        <f>TEXT(VLOOKUP(J299,'[4]1'!$B$2:$D$37,2,0),"0000")</f>
        <v>0005</v>
      </c>
      <c r="G299" s="261" t="str">
        <f t="shared" si="51"/>
        <v>0026</v>
      </c>
      <c r="H299" s="408">
        <f t="shared" si="52"/>
        <v>22</v>
      </c>
      <c r="I299" s="407" t="s">
        <v>815</v>
      </c>
      <c r="J299" s="258" t="s">
        <v>306</v>
      </c>
      <c r="K299" s="258" t="s">
        <v>2791</v>
      </c>
      <c r="L299" s="258" t="s">
        <v>2689</v>
      </c>
      <c r="M299" s="409">
        <v>20210000</v>
      </c>
      <c r="N299" s="258">
        <v>2497</v>
      </c>
      <c r="O299" s="258" t="s">
        <v>78</v>
      </c>
      <c r="P299" s="258" t="s">
        <v>88</v>
      </c>
      <c r="Q299" s="258" t="s">
        <v>72</v>
      </c>
      <c r="R299" s="258" t="e">
        <v>#N/A</v>
      </c>
      <c r="S299" s="410">
        <v>15</v>
      </c>
      <c r="T299" s="261">
        <v>6</v>
      </c>
      <c r="U299" s="261">
        <v>6</v>
      </c>
      <c r="V299" s="258" t="s">
        <v>17442</v>
      </c>
      <c r="W299" s="261" t="str">
        <f t="shared" si="54"/>
        <v>현대자동차포터Ⅱ 특장수동식윙바디 초장축 슈퍼캡 SUP A/T20210000</v>
      </c>
      <c r="X299" s="411">
        <f t="shared" si="55"/>
        <v>4073</v>
      </c>
      <c r="Y299" s="261">
        <v>6</v>
      </c>
      <c r="Z299" s="261">
        <v>6</v>
      </c>
      <c r="AA299" s="407" t="s">
        <v>815</v>
      </c>
      <c r="AB299" s="258" t="e">
        <v>#N/A</v>
      </c>
      <c r="AC299" s="258"/>
      <c r="AD299" s="258" t="s">
        <v>2155</v>
      </c>
      <c r="AE299" s="258" t="s">
        <v>2149</v>
      </c>
      <c r="AF299" s="259"/>
      <c r="AG299" s="260"/>
      <c r="AH299" s="259"/>
      <c r="AI299" s="259"/>
      <c r="AJ299" s="260"/>
      <c r="AK299" s="259">
        <v>26</v>
      </c>
      <c r="AL299" s="259"/>
      <c r="AM299" s="259" t="s">
        <v>3244</v>
      </c>
      <c r="AN299" s="449"/>
      <c r="AO299" s="449"/>
      <c r="AP299" s="449"/>
      <c r="AQ299" s="392" t="str">
        <f>IFERROR(VLOOKUP(BG299,#REF!,1,0),"")</f>
        <v/>
      </c>
      <c r="AS299" s="259" t="s">
        <v>3255</v>
      </c>
      <c r="BD299" s="202" t="str">
        <f t="shared" si="47"/>
        <v>포터Ⅱ 특장수동식윙바디 초장축 슈퍼캡 SUP A/T</v>
      </c>
      <c r="BE299" s="261" t="str">
        <f t="shared" si="53"/>
        <v>0026</v>
      </c>
      <c r="BF299" s="407" t="s">
        <v>815</v>
      </c>
      <c r="BG299" s="202" t="str">
        <f t="shared" si="48"/>
        <v>0026-0298</v>
      </c>
    </row>
    <row r="300" spans="1:59">
      <c r="A300" s="405">
        <v>4074</v>
      </c>
      <c r="B300" s="406">
        <v>4074</v>
      </c>
      <c r="C300" s="261" t="str">
        <f t="shared" si="49"/>
        <v>0005-0026</v>
      </c>
      <c r="D300" s="261" t="str">
        <f t="shared" si="50"/>
        <v>0005-0026-0023</v>
      </c>
      <c r="E300" s="407" t="s">
        <v>814</v>
      </c>
      <c r="F300" s="261" t="str">
        <f>TEXT(VLOOKUP(J300,'[4]1'!$B$2:$D$37,2,0),"0000")</f>
        <v>0005</v>
      </c>
      <c r="G300" s="261" t="str">
        <f t="shared" si="51"/>
        <v>0026</v>
      </c>
      <c r="H300" s="408">
        <f t="shared" si="52"/>
        <v>23</v>
      </c>
      <c r="I300" s="407" t="s">
        <v>814</v>
      </c>
      <c r="J300" s="258" t="s">
        <v>306</v>
      </c>
      <c r="K300" s="258" t="s">
        <v>2791</v>
      </c>
      <c r="L300" s="258" t="s">
        <v>2690</v>
      </c>
      <c r="M300" s="409">
        <v>22020000</v>
      </c>
      <c r="N300" s="258">
        <v>2497</v>
      </c>
      <c r="O300" s="258" t="s">
        <v>78</v>
      </c>
      <c r="P300" s="258" t="s">
        <v>88</v>
      </c>
      <c r="Q300" s="258" t="s">
        <v>72</v>
      </c>
      <c r="R300" s="258" t="e">
        <v>#N/A</v>
      </c>
      <c r="S300" s="410">
        <v>15</v>
      </c>
      <c r="T300" s="261">
        <v>6</v>
      </c>
      <c r="U300" s="261">
        <v>6</v>
      </c>
      <c r="V300" s="258" t="s">
        <v>17442</v>
      </c>
      <c r="W300" s="261" t="str">
        <f t="shared" si="54"/>
        <v>현대자동차포터Ⅱ 특장전동식윙바디 초장축 슈퍼캡 SUP A/T22020000</v>
      </c>
      <c r="X300" s="411">
        <f t="shared" si="55"/>
        <v>4074</v>
      </c>
      <c r="Y300" s="261">
        <v>6</v>
      </c>
      <c r="Z300" s="261">
        <v>6</v>
      </c>
      <c r="AA300" s="407" t="s">
        <v>814</v>
      </c>
      <c r="AB300" s="258" t="e">
        <v>#N/A</v>
      </c>
      <c r="AC300" s="258"/>
      <c r="AD300" s="258" t="s">
        <v>2155</v>
      </c>
      <c r="AE300" s="258" t="s">
        <v>2149</v>
      </c>
      <c r="AF300" s="259"/>
      <c r="AG300" s="260"/>
      <c r="AH300" s="259"/>
      <c r="AI300" s="259"/>
      <c r="AJ300" s="260"/>
      <c r="AK300" s="259">
        <v>26</v>
      </c>
      <c r="AL300" s="259"/>
      <c r="AM300" s="259" t="s">
        <v>3244</v>
      </c>
      <c r="AN300" s="449"/>
      <c r="AO300" s="449"/>
      <c r="AP300" s="449"/>
      <c r="AQ300" s="392" t="str">
        <f>IFERROR(VLOOKUP(BG300,#REF!,1,0),"")</f>
        <v/>
      </c>
      <c r="AS300" s="259" t="s">
        <v>3255</v>
      </c>
      <c r="BD300" s="202" t="str">
        <f t="shared" si="47"/>
        <v>포터Ⅱ 특장전동식윙바디 초장축 슈퍼캡 SUP A/T</v>
      </c>
      <c r="BE300" s="261" t="str">
        <f t="shared" si="53"/>
        <v>0026</v>
      </c>
      <c r="BF300" s="407" t="s">
        <v>814</v>
      </c>
      <c r="BG300" s="202" t="str">
        <f t="shared" si="48"/>
        <v>0026-0299</v>
      </c>
    </row>
    <row r="301" spans="1:59">
      <c r="A301" s="405">
        <v>4075</v>
      </c>
      <c r="B301" s="406">
        <v>4075</v>
      </c>
      <c r="C301" s="261" t="str">
        <f t="shared" si="49"/>
        <v>0005-0026</v>
      </c>
      <c r="D301" s="261" t="str">
        <f t="shared" si="50"/>
        <v>0005-0026-0024</v>
      </c>
      <c r="E301" s="407" t="s">
        <v>813</v>
      </c>
      <c r="F301" s="261" t="str">
        <f>TEXT(VLOOKUP(J301,'[4]1'!$B$2:$D$37,2,0),"0000")</f>
        <v>0005</v>
      </c>
      <c r="G301" s="261" t="str">
        <f t="shared" si="51"/>
        <v>0026</v>
      </c>
      <c r="H301" s="408">
        <f t="shared" si="52"/>
        <v>24</v>
      </c>
      <c r="I301" s="407" t="s">
        <v>813</v>
      </c>
      <c r="J301" s="258" t="s">
        <v>306</v>
      </c>
      <c r="K301" s="258" t="s">
        <v>2791</v>
      </c>
      <c r="L301" s="258" t="s">
        <v>2691</v>
      </c>
      <c r="M301" s="409">
        <v>19310000</v>
      </c>
      <c r="N301" s="258">
        <v>2497</v>
      </c>
      <c r="O301" s="258" t="s">
        <v>78</v>
      </c>
      <c r="P301" s="258" t="s">
        <v>88</v>
      </c>
      <c r="Q301" s="258" t="s">
        <v>72</v>
      </c>
      <c r="R301" s="258">
        <v>5</v>
      </c>
      <c r="S301" s="410">
        <v>15</v>
      </c>
      <c r="T301" s="261">
        <v>6</v>
      </c>
      <c r="U301" s="261">
        <v>6</v>
      </c>
      <c r="V301" s="258" t="s">
        <v>71</v>
      </c>
      <c r="W301" s="261" t="str">
        <f t="shared" si="54"/>
        <v>현대자동차포터Ⅱ 특장수동식윙바디 초장축 슈퍼캡 PLUS A/T19310000</v>
      </c>
      <c r="X301" s="411">
        <f t="shared" si="55"/>
        <v>4075</v>
      </c>
      <c r="Y301" s="261">
        <v>6</v>
      </c>
      <c r="Z301" s="261">
        <v>6</v>
      </c>
      <c r="AA301" s="407" t="s">
        <v>813</v>
      </c>
      <c r="AB301" s="258" t="s">
        <v>73</v>
      </c>
      <c r="AC301" s="258"/>
      <c r="AD301" s="258" t="s">
        <v>2155</v>
      </c>
      <c r="AE301" s="258" t="s">
        <v>2149</v>
      </c>
      <c r="AF301" s="259"/>
      <c r="AG301" s="260"/>
      <c r="AH301" s="259"/>
      <c r="AI301" s="259"/>
      <c r="AJ301" s="260"/>
      <c r="AK301" s="259">
        <v>26</v>
      </c>
      <c r="AL301" s="259"/>
      <c r="AM301" s="259" t="s">
        <v>3244</v>
      </c>
      <c r="AN301" s="449"/>
      <c r="AO301" s="449"/>
      <c r="AP301" s="449"/>
      <c r="AQ301" s="392" t="str">
        <f>IFERROR(VLOOKUP(BG301,#REF!,1,0),"")</f>
        <v/>
      </c>
      <c r="AS301" s="259" t="s">
        <v>3255</v>
      </c>
      <c r="BD301" s="202" t="str">
        <f t="shared" si="47"/>
        <v>포터Ⅱ 특장수동식윙바디 초장축 슈퍼캡 PLUS A/T</v>
      </c>
      <c r="BE301" s="261" t="str">
        <f t="shared" si="53"/>
        <v>0026</v>
      </c>
      <c r="BF301" s="407" t="s">
        <v>813</v>
      </c>
      <c r="BG301" s="202" t="str">
        <f t="shared" si="48"/>
        <v>0026-0300</v>
      </c>
    </row>
    <row r="302" spans="1:59">
      <c r="A302" s="405">
        <v>4076</v>
      </c>
      <c r="B302" s="406">
        <v>4076</v>
      </c>
      <c r="C302" s="261" t="str">
        <f t="shared" si="49"/>
        <v>0005-0026</v>
      </c>
      <c r="D302" s="261" t="str">
        <f t="shared" si="50"/>
        <v>0005-0026-0025</v>
      </c>
      <c r="E302" s="407" t="s">
        <v>812</v>
      </c>
      <c r="F302" s="261" t="str">
        <f>TEXT(VLOOKUP(J302,'[4]1'!$B$2:$D$37,2,0),"0000")</f>
        <v>0005</v>
      </c>
      <c r="G302" s="261" t="str">
        <f t="shared" si="51"/>
        <v>0026</v>
      </c>
      <c r="H302" s="408">
        <f t="shared" si="52"/>
        <v>25</v>
      </c>
      <c r="I302" s="407" t="s">
        <v>812</v>
      </c>
      <c r="J302" s="258" t="s">
        <v>306</v>
      </c>
      <c r="K302" s="258" t="s">
        <v>2791</v>
      </c>
      <c r="L302" s="258" t="s">
        <v>2692</v>
      </c>
      <c r="M302" s="409">
        <v>19940000</v>
      </c>
      <c r="N302" s="258">
        <v>2497</v>
      </c>
      <c r="O302" s="258" t="s">
        <v>78</v>
      </c>
      <c r="P302" s="258" t="s">
        <v>88</v>
      </c>
      <c r="Q302" s="258" t="s">
        <v>72</v>
      </c>
      <c r="R302" s="258" t="e">
        <v>#N/A</v>
      </c>
      <c r="S302" s="410">
        <v>15</v>
      </c>
      <c r="T302" s="261">
        <v>6</v>
      </c>
      <c r="U302" s="261">
        <v>6</v>
      </c>
      <c r="V302" s="258" t="s">
        <v>17442</v>
      </c>
      <c r="W302" s="261" t="str">
        <f t="shared" si="54"/>
        <v>현대자동차포터Ⅱ 특장하이내장탑차 초장축 일반캡 SUP A/T19940000</v>
      </c>
      <c r="X302" s="411">
        <f t="shared" si="55"/>
        <v>4076</v>
      </c>
      <c r="Y302" s="261">
        <v>6</v>
      </c>
      <c r="Z302" s="261">
        <v>6</v>
      </c>
      <c r="AA302" s="407" t="s">
        <v>812</v>
      </c>
      <c r="AB302" s="258" t="e">
        <v>#N/A</v>
      </c>
      <c r="AC302" s="258"/>
      <c r="AD302" s="258" t="s">
        <v>2155</v>
      </c>
      <c r="AE302" s="258" t="s">
        <v>2149</v>
      </c>
      <c r="AF302" s="259"/>
      <c r="AG302" s="260"/>
      <c r="AH302" s="259"/>
      <c r="AI302" s="259"/>
      <c r="AJ302" s="260"/>
      <c r="AK302" s="259">
        <v>26</v>
      </c>
      <c r="AL302" s="259"/>
      <c r="AM302" s="259" t="s">
        <v>3244</v>
      </c>
      <c r="AN302" s="449"/>
      <c r="AO302" s="449"/>
      <c r="AP302" s="449"/>
      <c r="AQ302" s="392" t="str">
        <f>IFERROR(VLOOKUP(BG302,#REF!,1,0),"")</f>
        <v/>
      </c>
      <c r="AS302" s="259" t="s">
        <v>3255</v>
      </c>
      <c r="BD302" s="202" t="str">
        <f t="shared" si="47"/>
        <v>포터Ⅱ 특장하이내장탑차 초장축 일반캡 SUP A/T</v>
      </c>
      <c r="BE302" s="261" t="str">
        <f t="shared" si="53"/>
        <v>0026</v>
      </c>
      <c r="BF302" s="407" t="s">
        <v>812</v>
      </c>
      <c r="BG302" s="202" t="str">
        <f t="shared" si="48"/>
        <v>0026-0301</v>
      </c>
    </row>
    <row r="303" spans="1:59">
      <c r="A303" s="405">
        <v>4077</v>
      </c>
      <c r="B303" s="406">
        <v>4077</v>
      </c>
      <c r="C303" s="261" t="str">
        <f t="shared" si="49"/>
        <v>0005-0026</v>
      </c>
      <c r="D303" s="261" t="str">
        <f t="shared" si="50"/>
        <v>0005-0026-0026</v>
      </c>
      <c r="E303" s="407" t="s">
        <v>811</v>
      </c>
      <c r="F303" s="261" t="str">
        <f>TEXT(VLOOKUP(J303,'[4]1'!$B$2:$D$37,2,0),"0000")</f>
        <v>0005</v>
      </c>
      <c r="G303" s="261" t="str">
        <f t="shared" si="51"/>
        <v>0026</v>
      </c>
      <c r="H303" s="408">
        <f t="shared" si="52"/>
        <v>26</v>
      </c>
      <c r="I303" s="407" t="s">
        <v>811</v>
      </c>
      <c r="J303" s="258" t="s">
        <v>306</v>
      </c>
      <c r="K303" s="258" t="s">
        <v>2791</v>
      </c>
      <c r="L303" s="258" t="s">
        <v>2693</v>
      </c>
      <c r="M303" s="409">
        <v>20950000</v>
      </c>
      <c r="N303" s="258">
        <v>2497</v>
      </c>
      <c r="O303" s="258" t="s">
        <v>78</v>
      </c>
      <c r="P303" s="258" t="s">
        <v>88</v>
      </c>
      <c r="Q303" s="258" t="s">
        <v>90</v>
      </c>
      <c r="R303" s="258" t="e">
        <v>#N/A</v>
      </c>
      <c r="S303" s="410">
        <v>15</v>
      </c>
      <c r="T303" s="261">
        <v>6</v>
      </c>
      <c r="U303" s="261">
        <v>6</v>
      </c>
      <c r="V303" s="258" t="s">
        <v>17442</v>
      </c>
      <c r="W303" s="261" t="str">
        <f t="shared" si="54"/>
        <v>현대자동차포터Ⅱ 특장냉동탑차 초장축 슈퍼캡 PLUS 트윈컴프20950000</v>
      </c>
      <c r="X303" s="411">
        <f t="shared" si="55"/>
        <v>4077</v>
      </c>
      <c r="Y303" s="261">
        <v>6</v>
      </c>
      <c r="Z303" s="261">
        <v>6</v>
      </c>
      <c r="AA303" s="407" t="s">
        <v>811</v>
      </c>
      <c r="AB303" s="258" t="e">
        <v>#N/A</v>
      </c>
      <c r="AC303" s="258"/>
      <c r="AD303" s="258" t="s">
        <v>2155</v>
      </c>
      <c r="AE303" s="258" t="s">
        <v>2149</v>
      </c>
      <c r="AF303" s="259"/>
      <c r="AG303" s="260"/>
      <c r="AH303" s="259"/>
      <c r="AI303" s="259"/>
      <c r="AJ303" s="260"/>
      <c r="AK303" s="259">
        <v>26</v>
      </c>
      <c r="AL303" s="259"/>
      <c r="AM303" s="259" t="s">
        <v>3244</v>
      </c>
      <c r="AN303" s="449"/>
      <c r="AO303" s="449"/>
      <c r="AP303" s="449"/>
      <c r="AQ303" s="392" t="str">
        <f>IFERROR(VLOOKUP(BG303,#REF!,1,0),"")</f>
        <v/>
      </c>
      <c r="AS303" s="259" t="s">
        <v>3255</v>
      </c>
      <c r="BD303" s="202" t="str">
        <f t="shared" si="47"/>
        <v>포터Ⅱ 특장냉동탑차 초장축 슈퍼캡 PLUS 트윈컴프</v>
      </c>
      <c r="BE303" s="261" t="str">
        <f t="shared" si="53"/>
        <v>0026</v>
      </c>
      <c r="BF303" s="407" t="s">
        <v>811</v>
      </c>
      <c r="BG303" s="202" t="str">
        <f t="shared" si="48"/>
        <v>0026-0302</v>
      </c>
    </row>
    <row r="304" spans="1:59">
      <c r="A304" s="405">
        <v>4078</v>
      </c>
      <c r="B304" s="406">
        <v>4078</v>
      </c>
      <c r="C304" s="261" t="str">
        <f t="shared" si="49"/>
        <v>0005-0026</v>
      </c>
      <c r="D304" s="261" t="str">
        <f t="shared" si="50"/>
        <v>0005-0026-0027</v>
      </c>
      <c r="E304" s="407" t="s">
        <v>810</v>
      </c>
      <c r="F304" s="261" t="str">
        <f>TEXT(VLOOKUP(J304,'[4]1'!$B$2:$D$37,2,0),"0000")</f>
        <v>0005</v>
      </c>
      <c r="G304" s="261" t="str">
        <f t="shared" si="51"/>
        <v>0026</v>
      </c>
      <c r="H304" s="408">
        <f t="shared" si="52"/>
        <v>27</v>
      </c>
      <c r="I304" s="407" t="s">
        <v>810</v>
      </c>
      <c r="J304" s="258" t="s">
        <v>306</v>
      </c>
      <c r="K304" s="258" t="s">
        <v>2791</v>
      </c>
      <c r="L304" s="258" t="s">
        <v>2694</v>
      </c>
      <c r="M304" s="409">
        <v>20870000</v>
      </c>
      <c r="N304" s="258">
        <v>2497</v>
      </c>
      <c r="O304" s="258" t="s">
        <v>78</v>
      </c>
      <c r="P304" s="258" t="s">
        <v>88</v>
      </c>
      <c r="Q304" s="258" t="s">
        <v>90</v>
      </c>
      <c r="R304" s="258">
        <v>5</v>
      </c>
      <c r="S304" s="410">
        <v>15</v>
      </c>
      <c r="T304" s="261">
        <v>6</v>
      </c>
      <c r="U304" s="261">
        <v>6</v>
      </c>
      <c r="V304" s="258" t="s">
        <v>71</v>
      </c>
      <c r="W304" s="261" t="str">
        <f t="shared" si="54"/>
        <v>현대자동차포터Ⅱ 특장냉장탑차 초장축 슈퍼캡 SUP 싱글컴프20870000</v>
      </c>
      <c r="X304" s="411">
        <f t="shared" si="55"/>
        <v>4078</v>
      </c>
      <c r="Y304" s="261">
        <v>6</v>
      </c>
      <c r="Z304" s="261">
        <v>6</v>
      </c>
      <c r="AA304" s="407" t="s">
        <v>810</v>
      </c>
      <c r="AB304" s="258" t="s">
        <v>73</v>
      </c>
      <c r="AC304" s="258"/>
      <c r="AD304" s="258" t="s">
        <v>2155</v>
      </c>
      <c r="AE304" s="258" t="s">
        <v>2149</v>
      </c>
      <c r="AF304" s="259"/>
      <c r="AG304" s="260"/>
      <c r="AH304" s="259"/>
      <c r="AI304" s="259"/>
      <c r="AJ304" s="260"/>
      <c r="AK304" s="259">
        <v>26</v>
      </c>
      <c r="AL304" s="259"/>
      <c r="AM304" s="259" t="s">
        <v>3244</v>
      </c>
      <c r="AN304" s="449"/>
      <c r="AO304" s="449"/>
      <c r="AP304" s="449"/>
      <c r="AQ304" s="392" t="str">
        <f>IFERROR(VLOOKUP(BG304,#REF!,1,0),"")</f>
        <v/>
      </c>
      <c r="AS304" s="259" t="s">
        <v>3255</v>
      </c>
      <c r="BD304" s="202" t="str">
        <f t="shared" si="47"/>
        <v>포터Ⅱ 특장냉장탑차 초장축 슈퍼캡 SUP 싱글컴프</v>
      </c>
      <c r="BE304" s="261" t="str">
        <f t="shared" si="53"/>
        <v>0026</v>
      </c>
      <c r="BF304" s="407" t="s">
        <v>810</v>
      </c>
      <c r="BG304" s="202" t="str">
        <f t="shared" si="48"/>
        <v>0026-0303</v>
      </c>
    </row>
    <row r="305" spans="1:59">
      <c r="A305" s="405">
        <v>4079</v>
      </c>
      <c r="B305" s="406">
        <v>4079</v>
      </c>
      <c r="C305" s="261" t="str">
        <f t="shared" si="49"/>
        <v>0005-0026</v>
      </c>
      <c r="D305" s="261" t="str">
        <f t="shared" si="50"/>
        <v>0005-0026-0028</v>
      </c>
      <c r="E305" s="407" t="s">
        <v>809</v>
      </c>
      <c r="F305" s="261" t="str">
        <f>TEXT(VLOOKUP(J305,'[4]1'!$B$2:$D$37,2,0),"0000")</f>
        <v>0005</v>
      </c>
      <c r="G305" s="261" t="str">
        <f t="shared" si="51"/>
        <v>0026</v>
      </c>
      <c r="H305" s="408">
        <f t="shared" si="52"/>
        <v>28</v>
      </c>
      <c r="I305" s="407" t="s">
        <v>809</v>
      </c>
      <c r="J305" s="258" t="s">
        <v>306</v>
      </c>
      <c r="K305" s="258" t="s">
        <v>2791</v>
      </c>
      <c r="L305" s="258" t="s">
        <v>2695</v>
      </c>
      <c r="M305" s="409">
        <v>23460000</v>
      </c>
      <c r="N305" s="258">
        <v>2497</v>
      </c>
      <c r="O305" s="258" t="s">
        <v>78</v>
      </c>
      <c r="P305" s="258" t="s">
        <v>88</v>
      </c>
      <c r="Q305" s="258" t="s">
        <v>72</v>
      </c>
      <c r="R305" s="258">
        <v>5</v>
      </c>
      <c r="S305" s="410">
        <v>15</v>
      </c>
      <c r="T305" s="261">
        <v>6</v>
      </c>
      <c r="U305" s="261">
        <v>6</v>
      </c>
      <c r="V305" s="258" t="s">
        <v>71</v>
      </c>
      <c r="W305" s="261" t="str">
        <f t="shared" si="54"/>
        <v>현대자동차포터Ⅱ 특장시티밴 초장축 슈퍼캡 SUP A/T23460000</v>
      </c>
      <c r="X305" s="411">
        <f t="shared" si="55"/>
        <v>4079</v>
      </c>
      <c r="Y305" s="261">
        <v>6</v>
      </c>
      <c r="Z305" s="261">
        <v>6</v>
      </c>
      <c r="AA305" s="407" t="s">
        <v>809</v>
      </c>
      <c r="AB305" s="258" t="s">
        <v>73</v>
      </c>
      <c r="AC305" s="258"/>
      <c r="AD305" s="258" t="s">
        <v>2155</v>
      </c>
      <c r="AE305" s="258" t="s">
        <v>2149</v>
      </c>
      <c r="AF305" s="259"/>
      <c r="AG305" s="260"/>
      <c r="AH305" s="259"/>
      <c r="AI305" s="259"/>
      <c r="AJ305" s="260"/>
      <c r="AK305" s="259">
        <v>26</v>
      </c>
      <c r="AL305" s="259"/>
      <c r="AM305" s="259" t="s">
        <v>3244</v>
      </c>
      <c r="AN305" s="449"/>
      <c r="AO305" s="449"/>
      <c r="AP305" s="449"/>
      <c r="AQ305" s="392" t="str">
        <f>IFERROR(VLOOKUP(BG305,#REF!,1,0),"")</f>
        <v/>
      </c>
      <c r="AS305" s="259" t="s">
        <v>3255</v>
      </c>
      <c r="BD305" s="202" t="str">
        <f t="shared" si="47"/>
        <v>포터Ⅱ 특장시티밴 초장축 슈퍼캡 SUP A/T</v>
      </c>
      <c r="BE305" s="261" t="str">
        <f t="shared" si="53"/>
        <v>0026</v>
      </c>
      <c r="BF305" s="407" t="s">
        <v>809</v>
      </c>
      <c r="BG305" s="202" t="str">
        <f t="shared" si="48"/>
        <v>0026-0304</v>
      </c>
    </row>
    <row r="306" spans="1:59">
      <c r="A306" s="405">
        <v>4080</v>
      </c>
      <c r="B306" s="406">
        <v>4080</v>
      </c>
      <c r="C306" s="261" t="str">
        <f t="shared" si="49"/>
        <v>0005-0026</v>
      </c>
      <c r="D306" s="261" t="str">
        <f t="shared" si="50"/>
        <v>0005-0026-0029</v>
      </c>
      <c r="E306" s="407" t="s">
        <v>808</v>
      </c>
      <c r="F306" s="261" t="str">
        <f>TEXT(VLOOKUP(J306,'[4]1'!$B$2:$D$37,2,0),"0000")</f>
        <v>0005</v>
      </c>
      <c r="G306" s="261" t="str">
        <f t="shared" si="51"/>
        <v>0026</v>
      </c>
      <c r="H306" s="408">
        <f t="shared" si="52"/>
        <v>29</v>
      </c>
      <c r="I306" s="407" t="s">
        <v>808</v>
      </c>
      <c r="J306" s="258" t="s">
        <v>306</v>
      </c>
      <c r="K306" s="258" t="s">
        <v>2791</v>
      </c>
      <c r="L306" s="258" t="s">
        <v>2696</v>
      </c>
      <c r="M306" s="409">
        <v>21320000</v>
      </c>
      <c r="N306" s="258">
        <v>2497</v>
      </c>
      <c r="O306" s="258" t="s">
        <v>78</v>
      </c>
      <c r="P306" s="258" t="s">
        <v>88</v>
      </c>
      <c r="Q306" s="258" t="s">
        <v>90</v>
      </c>
      <c r="R306" s="258" t="e">
        <v>#N/A</v>
      </c>
      <c r="S306" s="410">
        <v>15</v>
      </c>
      <c r="T306" s="261">
        <v>6</v>
      </c>
      <c r="U306" s="261">
        <v>6</v>
      </c>
      <c r="V306" s="258" t="s">
        <v>17442</v>
      </c>
      <c r="W306" s="261" t="str">
        <f t="shared" si="54"/>
        <v>현대자동차포터Ⅱ 특장하이냉동탑차 초장축 슈퍼캡 PLUS 트윈컴프21320000</v>
      </c>
      <c r="X306" s="411">
        <f t="shared" si="55"/>
        <v>4080</v>
      </c>
      <c r="Y306" s="261">
        <v>6</v>
      </c>
      <c r="Z306" s="261">
        <v>6</v>
      </c>
      <c r="AA306" s="407" t="s">
        <v>808</v>
      </c>
      <c r="AB306" s="258" t="e">
        <v>#N/A</v>
      </c>
      <c r="AC306" s="258"/>
      <c r="AD306" s="258" t="s">
        <v>2155</v>
      </c>
      <c r="AE306" s="258" t="s">
        <v>2149</v>
      </c>
      <c r="AF306" s="259"/>
      <c r="AG306" s="260"/>
      <c r="AH306" s="259"/>
      <c r="AI306" s="259"/>
      <c r="AJ306" s="260"/>
      <c r="AK306" s="259">
        <v>26</v>
      </c>
      <c r="AL306" s="259"/>
      <c r="AM306" s="259" t="s">
        <v>3244</v>
      </c>
      <c r="AN306" s="449"/>
      <c r="AO306" s="449"/>
      <c r="AP306" s="449"/>
      <c r="AQ306" s="392" t="str">
        <f>IFERROR(VLOOKUP(BG306,#REF!,1,0),"")</f>
        <v/>
      </c>
      <c r="AS306" s="259" t="s">
        <v>3255</v>
      </c>
      <c r="BD306" s="202" t="str">
        <f t="shared" si="47"/>
        <v>포터Ⅱ 특장하이냉동탑차 초장축 슈퍼캡 PLUS 트윈컴프</v>
      </c>
      <c r="BE306" s="261" t="str">
        <f t="shared" si="53"/>
        <v>0026</v>
      </c>
      <c r="BF306" s="407" t="s">
        <v>808</v>
      </c>
      <c r="BG306" s="202" t="str">
        <f t="shared" si="48"/>
        <v>0026-0305</v>
      </c>
    </row>
    <row r="307" spans="1:59">
      <c r="A307" s="405">
        <v>4081</v>
      </c>
      <c r="B307" s="406">
        <v>4081</v>
      </c>
      <c r="C307" s="261" t="str">
        <f t="shared" si="49"/>
        <v>0005-0026</v>
      </c>
      <c r="D307" s="261" t="str">
        <f t="shared" si="50"/>
        <v>0005-0026-0030</v>
      </c>
      <c r="E307" s="407" t="s">
        <v>807</v>
      </c>
      <c r="F307" s="261" t="str">
        <f>TEXT(VLOOKUP(J307,'[4]1'!$B$2:$D$37,2,0),"0000")</f>
        <v>0005</v>
      </c>
      <c r="G307" s="261" t="str">
        <f t="shared" si="51"/>
        <v>0026</v>
      </c>
      <c r="H307" s="408">
        <f t="shared" si="52"/>
        <v>30</v>
      </c>
      <c r="I307" s="407" t="s">
        <v>807</v>
      </c>
      <c r="J307" s="258" t="s">
        <v>306</v>
      </c>
      <c r="K307" s="258" t="s">
        <v>2791</v>
      </c>
      <c r="L307" s="258" t="s">
        <v>2697</v>
      </c>
      <c r="M307" s="409">
        <v>21090000</v>
      </c>
      <c r="N307" s="258">
        <v>2497</v>
      </c>
      <c r="O307" s="258" t="s">
        <v>78</v>
      </c>
      <c r="P307" s="258" t="s">
        <v>88</v>
      </c>
      <c r="Q307" s="258" t="s">
        <v>72</v>
      </c>
      <c r="R307" s="258" t="e">
        <v>#N/A</v>
      </c>
      <c r="S307" s="410">
        <v>15</v>
      </c>
      <c r="T307" s="261">
        <v>6</v>
      </c>
      <c r="U307" s="261">
        <v>6</v>
      </c>
      <c r="V307" s="258" t="s">
        <v>17442</v>
      </c>
      <c r="W307" s="261" t="str">
        <f t="shared" si="54"/>
        <v>현대자동차포터Ⅱ 특장냉장탑차 초장축 슈퍼캡 PLUS 싱글컴프 A/T21090000</v>
      </c>
      <c r="X307" s="411">
        <f t="shared" si="55"/>
        <v>4081</v>
      </c>
      <c r="Y307" s="261">
        <v>6</v>
      </c>
      <c r="Z307" s="261">
        <v>6</v>
      </c>
      <c r="AA307" s="407" t="s">
        <v>807</v>
      </c>
      <c r="AB307" s="258" t="e">
        <v>#N/A</v>
      </c>
      <c r="AC307" s="258"/>
      <c r="AD307" s="258" t="s">
        <v>2155</v>
      </c>
      <c r="AE307" s="258" t="s">
        <v>2149</v>
      </c>
      <c r="AF307" s="259"/>
      <c r="AG307" s="260"/>
      <c r="AH307" s="259"/>
      <c r="AI307" s="259"/>
      <c r="AJ307" s="260"/>
      <c r="AK307" s="259">
        <v>26</v>
      </c>
      <c r="AL307" s="259"/>
      <c r="AM307" s="259" t="s">
        <v>3244</v>
      </c>
      <c r="AN307" s="449"/>
      <c r="AO307" s="449"/>
      <c r="AP307" s="449"/>
      <c r="AQ307" s="392" t="str">
        <f>IFERROR(VLOOKUP(BG307,#REF!,1,0),"")</f>
        <v/>
      </c>
      <c r="AS307" s="259" t="s">
        <v>3255</v>
      </c>
      <c r="BD307" s="202" t="str">
        <f t="shared" si="47"/>
        <v>포터Ⅱ 특장냉장탑차 초장축 슈퍼캡 PLUS 싱글컴프 A/T</v>
      </c>
      <c r="BE307" s="261" t="str">
        <f t="shared" si="53"/>
        <v>0026</v>
      </c>
      <c r="BF307" s="407" t="s">
        <v>807</v>
      </c>
      <c r="BG307" s="202" t="str">
        <f t="shared" si="48"/>
        <v>0026-0306</v>
      </c>
    </row>
    <row r="308" spans="1:59">
      <c r="A308" s="405">
        <v>4082</v>
      </c>
      <c r="B308" s="406">
        <v>4082</v>
      </c>
      <c r="C308" s="261" t="str">
        <f t="shared" si="49"/>
        <v>0005-0026</v>
      </c>
      <c r="D308" s="261" t="str">
        <f t="shared" si="50"/>
        <v>0005-0026-0031</v>
      </c>
      <c r="E308" s="407" t="s">
        <v>806</v>
      </c>
      <c r="F308" s="261" t="str">
        <f>TEXT(VLOOKUP(J308,'[4]1'!$B$2:$D$37,2,0),"0000")</f>
        <v>0005</v>
      </c>
      <c r="G308" s="261" t="str">
        <f t="shared" si="51"/>
        <v>0026</v>
      </c>
      <c r="H308" s="408">
        <f t="shared" si="52"/>
        <v>31</v>
      </c>
      <c r="I308" s="407" t="s">
        <v>806</v>
      </c>
      <c r="J308" s="258" t="s">
        <v>306</v>
      </c>
      <c r="K308" s="258" t="s">
        <v>2791</v>
      </c>
      <c r="L308" s="258" t="s">
        <v>2698</v>
      </c>
      <c r="M308" s="409">
        <v>20390000</v>
      </c>
      <c r="N308" s="258">
        <v>2497</v>
      </c>
      <c r="O308" s="258" t="s">
        <v>78</v>
      </c>
      <c r="P308" s="258" t="s">
        <v>88</v>
      </c>
      <c r="Q308" s="258" t="s">
        <v>72</v>
      </c>
      <c r="R308" s="258" t="e">
        <v>#N/A</v>
      </c>
      <c r="S308" s="410">
        <v>15</v>
      </c>
      <c r="T308" s="261">
        <v>6</v>
      </c>
      <c r="U308" s="261">
        <v>6</v>
      </c>
      <c r="V308" s="258" t="s">
        <v>17442</v>
      </c>
      <c r="W308" s="261" t="str">
        <f t="shared" si="54"/>
        <v>현대자동차포터Ⅱ 특장다용도탑차 초장축 슈퍼캡 SUP A/T20390000</v>
      </c>
      <c r="X308" s="411">
        <f t="shared" si="55"/>
        <v>4082</v>
      </c>
      <c r="Y308" s="261">
        <v>6</v>
      </c>
      <c r="Z308" s="261">
        <v>6</v>
      </c>
      <c r="AA308" s="407" t="s">
        <v>806</v>
      </c>
      <c r="AB308" s="258" t="e">
        <v>#N/A</v>
      </c>
      <c r="AC308" s="258"/>
      <c r="AD308" s="258" t="s">
        <v>2155</v>
      </c>
      <c r="AE308" s="258" t="s">
        <v>2149</v>
      </c>
      <c r="AF308" s="259"/>
      <c r="AG308" s="260"/>
      <c r="AH308" s="259"/>
      <c r="AI308" s="259"/>
      <c r="AJ308" s="260"/>
      <c r="AK308" s="259">
        <v>26</v>
      </c>
      <c r="AL308" s="259"/>
      <c r="AM308" s="259" t="s">
        <v>3244</v>
      </c>
      <c r="AN308" s="449"/>
      <c r="AO308" s="449"/>
      <c r="AP308" s="449"/>
      <c r="AQ308" s="392" t="str">
        <f>IFERROR(VLOOKUP(BG308,#REF!,1,0),"")</f>
        <v/>
      </c>
      <c r="AS308" s="259" t="s">
        <v>3255</v>
      </c>
      <c r="BD308" s="202" t="str">
        <f t="shared" si="47"/>
        <v>포터Ⅱ 특장다용도탑차 초장축 슈퍼캡 SUP A/T</v>
      </c>
      <c r="BE308" s="261" t="str">
        <f t="shared" si="53"/>
        <v>0026</v>
      </c>
      <c r="BF308" s="407" t="s">
        <v>806</v>
      </c>
      <c r="BG308" s="202" t="str">
        <f t="shared" si="48"/>
        <v>0026-0307</v>
      </c>
    </row>
    <row r="309" spans="1:59">
      <c r="A309" s="405">
        <v>4083</v>
      </c>
      <c r="B309" s="406">
        <v>4083</v>
      </c>
      <c r="C309" s="261" t="str">
        <f t="shared" si="49"/>
        <v>0005-0026</v>
      </c>
      <c r="D309" s="261" t="str">
        <f t="shared" si="50"/>
        <v>0005-0026-0032</v>
      </c>
      <c r="E309" s="407" t="s">
        <v>805</v>
      </c>
      <c r="F309" s="261" t="str">
        <f>TEXT(VLOOKUP(J309,'[4]1'!$B$2:$D$37,2,0),"0000")</f>
        <v>0005</v>
      </c>
      <c r="G309" s="261" t="str">
        <f t="shared" si="51"/>
        <v>0026</v>
      </c>
      <c r="H309" s="408">
        <f t="shared" si="52"/>
        <v>32</v>
      </c>
      <c r="I309" s="407" t="s">
        <v>805</v>
      </c>
      <c r="J309" s="258" t="s">
        <v>306</v>
      </c>
      <c r="K309" s="258" t="s">
        <v>2791</v>
      </c>
      <c r="L309" s="258" t="s">
        <v>2699</v>
      </c>
      <c r="M309" s="409">
        <v>21240000</v>
      </c>
      <c r="N309" s="258">
        <v>2497</v>
      </c>
      <c r="O309" s="258" t="s">
        <v>78</v>
      </c>
      <c r="P309" s="258" t="s">
        <v>88</v>
      </c>
      <c r="Q309" s="258" t="s">
        <v>90</v>
      </c>
      <c r="R309" s="258">
        <v>5</v>
      </c>
      <c r="S309" s="410">
        <v>15</v>
      </c>
      <c r="T309" s="261">
        <v>6</v>
      </c>
      <c r="U309" s="261">
        <v>6</v>
      </c>
      <c r="V309" s="258" t="s">
        <v>71</v>
      </c>
      <c r="W309" s="261" t="str">
        <f t="shared" si="54"/>
        <v>현대자동차포터Ⅱ 특장하이냉장탑차 초장축 슈퍼캡 SUP 싱글컴프21240000</v>
      </c>
      <c r="X309" s="411">
        <f t="shared" si="55"/>
        <v>4083</v>
      </c>
      <c r="Y309" s="261">
        <v>6</v>
      </c>
      <c r="Z309" s="261">
        <v>6</v>
      </c>
      <c r="AA309" s="407" t="s">
        <v>805</v>
      </c>
      <c r="AB309" s="258" t="s">
        <v>73</v>
      </c>
      <c r="AC309" s="258"/>
      <c r="AD309" s="258" t="s">
        <v>2155</v>
      </c>
      <c r="AE309" s="258" t="s">
        <v>2149</v>
      </c>
      <c r="AF309" s="259"/>
      <c r="AG309" s="260"/>
      <c r="AH309" s="259"/>
      <c r="AI309" s="259"/>
      <c r="AJ309" s="260"/>
      <c r="AK309" s="259">
        <v>26</v>
      </c>
      <c r="AL309" s="259"/>
      <c r="AM309" s="259" t="s">
        <v>3244</v>
      </c>
      <c r="AN309" s="449"/>
      <c r="AO309" s="449"/>
      <c r="AP309" s="449"/>
      <c r="AQ309" s="392" t="str">
        <f>IFERROR(VLOOKUP(BG309,#REF!,1,0),"")</f>
        <v/>
      </c>
      <c r="AS309" s="259" t="s">
        <v>3255</v>
      </c>
      <c r="BD309" s="202" t="str">
        <f t="shared" si="47"/>
        <v>포터Ⅱ 특장하이냉장탑차 초장축 슈퍼캡 SUP 싱글컴프</v>
      </c>
      <c r="BE309" s="261" t="str">
        <f t="shared" si="53"/>
        <v>0026</v>
      </c>
      <c r="BF309" s="407" t="s">
        <v>805</v>
      </c>
      <c r="BG309" s="202" t="str">
        <f t="shared" si="48"/>
        <v>0026-0308</v>
      </c>
    </row>
    <row r="310" spans="1:59">
      <c r="A310" s="405">
        <v>4084</v>
      </c>
      <c r="B310" s="406">
        <v>4084</v>
      </c>
      <c r="C310" s="261" t="str">
        <f t="shared" si="49"/>
        <v>0005-0026</v>
      </c>
      <c r="D310" s="261" t="str">
        <f t="shared" si="50"/>
        <v>0005-0026-0033</v>
      </c>
      <c r="E310" s="407" t="s">
        <v>804</v>
      </c>
      <c r="F310" s="261" t="str">
        <f>TEXT(VLOOKUP(J310,'[4]1'!$B$2:$D$37,2,0),"0000")</f>
        <v>0005</v>
      </c>
      <c r="G310" s="261" t="str">
        <f t="shared" si="51"/>
        <v>0026</v>
      </c>
      <c r="H310" s="408">
        <f t="shared" si="52"/>
        <v>33</v>
      </c>
      <c r="I310" s="407" t="s">
        <v>804</v>
      </c>
      <c r="J310" s="258" t="s">
        <v>306</v>
      </c>
      <c r="K310" s="258" t="s">
        <v>2791</v>
      </c>
      <c r="L310" s="258" t="s">
        <v>2700</v>
      </c>
      <c r="M310" s="409">
        <v>20870000</v>
      </c>
      <c r="N310" s="258">
        <v>2497</v>
      </c>
      <c r="O310" s="258" t="s">
        <v>78</v>
      </c>
      <c r="P310" s="258" t="s">
        <v>88</v>
      </c>
      <c r="Q310" s="258" t="s">
        <v>90</v>
      </c>
      <c r="R310" s="258" t="e">
        <v>#N/A</v>
      </c>
      <c r="S310" s="410">
        <v>15</v>
      </c>
      <c r="T310" s="261">
        <v>6</v>
      </c>
      <c r="U310" s="261">
        <v>6</v>
      </c>
      <c r="V310" s="258" t="s">
        <v>17442</v>
      </c>
      <c r="W310" s="261" t="str">
        <f t="shared" si="54"/>
        <v>현대자동차포터Ⅱ 특장냉동탑차 초장축 슈퍼캡 PLUS 싱글컴프20870000</v>
      </c>
      <c r="X310" s="411">
        <f t="shared" si="55"/>
        <v>4084</v>
      </c>
      <c r="Y310" s="261">
        <v>6</v>
      </c>
      <c r="Z310" s="261">
        <v>6</v>
      </c>
      <c r="AA310" s="407" t="s">
        <v>804</v>
      </c>
      <c r="AB310" s="258" t="e">
        <v>#N/A</v>
      </c>
      <c r="AC310" s="258"/>
      <c r="AD310" s="258" t="s">
        <v>2155</v>
      </c>
      <c r="AE310" s="258" t="s">
        <v>2149</v>
      </c>
      <c r="AF310" s="259"/>
      <c r="AG310" s="260"/>
      <c r="AH310" s="259"/>
      <c r="AI310" s="259"/>
      <c r="AJ310" s="260"/>
      <c r="AK310" s="259">
        <v>26</v>
      </c>
      <c r="AL310" s="259"/>
      <c r="AM310" s="259" t="s">
        <v>3244</v>
      </c>
      <c r="AN310" s="449"/>
      <c r="AO310" s="449"/>
      <c r="AP310" s="449"/>
      <c r="AQ310" s="392" t="str">
        <f>IFERROR(VLOOKUP(BG310,#REF!,1,0),"")</f>
        <v/>
      </c>
      <c r="AS310" s="259" t="s">
        <v>3255</v>
      </c>
      <c r="BD310" s="202" t="str">
        <f t="shared" si="47"/>
        <v>포터Ⅱ 특장냉동탑차 초장축 슈퍼캡 PLUS 싱글컴프</v>
      </c>
      <c r="BE310" s="261" t="str">
        <f t="shared" si="53"/>
        <v>0026</v>
      </c>
      <c r="BF310" s="407" t="s">
        <v>804</v>
      </c>
      <c r="BG310" s="202" t="str">
        <f t="shared" si="48"/>
        <v>0026-0309</v>
      </c>
    </row>
    <row r="311" spans="1:59" ht="16.899999999999999" customHeight="1">
      <c r="A311" s="405">
        <v>4085</v>
      </c>
      <c r="B311" s="406">
        <v>4085</v>
      </c>
      <c r="C311" s="261" t="str">
        <f t="shared" si="49"/>
        <v>0005-0026</v>
      </c>
      <c r="D311" s="261" t="str">
        <f t="shared" si="50"/>
        <v>0005-0026-0034</v>
      </c>
      <c r="E311" s="407" t="s">
        <v>803</v>
      </c>
      <c r="F311" s="261" t="str">
        <f>TEXT(VLOOKUP(J311,'[4]1'!$B$2:$D$37,2,0),"0000")</f>
        <v>0005</v>
      </c>
      <c r="G311" s="261" t="str">
        <f t="shared" si="51"/>
        <v>0026</v>
      </c>
      <c r="H311" s="408">
        <f t="shared" si="52"/>
        <v>34</v>
      </c>
      <c r="I311" s="407" t="s">
        <v>803</v>
      </c>
      <c r="J311" s="258" t="s">
        <v>306</v>
      </c>
      <c r="K311" s="258" t="s">
        <v>2791</v>
      </c>
      <c r="L311" s="258" t="s">
        <v>2701</v>
      </c>
      <c r="M311" s="409">
        <v>22790000</v>
      </c>
      <c r="N311" s="258">
        <v>2497</v>
      </c>
      <c r="O311" s="258" t="s">
        <v>78</v>
      </c>
      <c r="P311" s="258" t="s">
        <v>88</v>
      </c>
      <c r="Q311" s="258" t="s">
        <v>72</v>
      </c>
      <c r="R311" s="258">
        <v>5</v>
      </c>
      <c r="S311" s="410">
        <v>15</v>
      </c>
      <c r="T311" s="261">
        <v>6</v>
      </c>
      <c r="U311" s="261">
        <v>6</v>
      </c>
      <c r="V311" s="258" t="s">
        <v>71</v>
      </c>
      <c r="W311" s="261" t="str">
        <f t="shared" si="54"/>
        <v>현대자동차포터Ⅱ 특장냉동탑차 초장축 슈퍼캡 SUP 싱글컴프 A/T22790000</v>
      </c>
      <c r="X311" s="411">
        <f t="shared" si="55"/>
        <v>4085</v>
      </c>
      <c r="Y311" s="261">
        <v>6</v>
      </c>
      <c r="Z311" s="261">
        <v>6</v>
      </c>
      <c r="AA311" s="407" t="s">
        <v>803</v>
      </c>
      <c r="AB311" s="258" t="s">
        <v>73</v>
      </c>
      <c r="AC311" s="258"/>
      <c r="AD311" s="258" t="s">
        <v>2155</v>
      </c>
      <c r="AE311" s="258" t="s">
        <v>2149</v>
      </c>
      <c r="AF311" s="259"/>
      <c r="AG311" s="260"/>
      <c r="AH311" s="259"/>
      <c r="AI311" s="259"/>
      <c r="AJ311" s="260"/>
      <c r="AK311" s="259">
        <v>26</v>
      </c>
      <c r="AL311" s="259"/>
      <c r="AM311" s="259" t="s">
        <v>3244</v>
      </c>
      <c r="AN311" s="449"/>
      <c r="AO311" s="449"/>
      <c r="AP311" s="449"/>
      <c r="AQ311" s="392" t="str">
        <f>IFERROR(VLOOKUP(BG311,#REF!,1,0),"")</f>
        <v/>
      </c>
      <c r="AS311" s="259" t="s">
        <v>3255</v>
      </c>
      <c r="BD311" s="202" t="str">
        <f t="shared" si="47"/>
        <v>포터Ⅱ 특장냉동탑차 초장축 슈퍼캡 SUP 싱글컴프 A/T</v>
      </c>
      <c r="BE311" s="261" t="str">
        <f t="shared" si="53"/>
        <v>0026</v>
      </c>
      <c r="BF311" s="407" t="s">
        <v>803</v>
      </c>
      <c r="BG311" s="202" t="str">
        <f t="shared" si="48"/>
        <v>0026-0310</v>
      </c>
    </row>
    <row r="312" spans="1:59" ht="16.899999999999999" customHeight="1">
      <c r="A312" s="405">
        <v>4086</v>
      </c>
      <c r="B312" s="406">
        <v>4086</v>
      </c>
      <c r="C312" s="261" t="str">
        <f t="shared" si="49"/>
        <v>0005-0026</v>
      </c>
      <c r="D312" s="261" t="str">
        <f t="shared" si="50"/>
        <v>0005-0026-0035</v>
      </c>
      <c r="E312" s="407" t="s">
        <v>802</v>
      </c>
      <c r="F312" s="261" t="str">
        <f>TEXT(VLOOKUP(J312,'[4]1'!$B$2:$D$37,2,0),"0000")</f>
        <v>0005</v>
      </c>
      <c r="G312" s="261" t="str">
        <f t="shared" si="51"/>
        <v>0026</v>
      </c>
      <c r="H312" s="408">
        <f t="shared" si="52"/>
        <v>35</v>
      </c>
      <c r="I312" s="407" t="s">
        <v>802</v>
      </c>
      <c r="J312" s="258" t="s">
        <v>306</v>
      </c>
      <c r="K312" s="258" t="s">
        <v>2791</v>
      </c>
      <c r="L312" s="258" t="s">
        <v>2702</v>
      </c>
      <c r="M312" s="409">
        <v>23160000</v>
      </c>
      <c r="N312" s="258">
        <v>2497</v>
      </c>
      <c r="O312" s="258" t="s">
        <v>78</v>
      </c>
      <c r="P312" s="258" t="s">
        <v>88</v>
      </c>
      <c r="Q312" s="258" t="s">
        <v>72</v>
      </c>
      <c r="R312" s="258">
        <v>5</v>
      </c>
      <c r="S312" s="410">
        <v>15</v>
      </c>
      <c r="T312" s="261">
        <v>6</v>
      </c>
      <c r="U312" s="261">
        <v>6</v>
      </c>
      <c r="V312" s="258" t="s">
        <v>71</v>
      </c>
      <c r="W312" s="261" t="str">
        <f t="shared" si="54"/>
        <v>현대자동차포터Ⅱ 특장하이냉동탑차 초장축 슈퍼캡 SUP 싱글컴프 A/T23160000</v>
      </c>
      <c r="X312" s="411">
        <f t="shared" si="55"/>
        <v>4086</v>
      </c>
      <c r="Y312" s="261">
        <v>6</v>
      </c>
      <c r="Z312" s="261">
        <v>6</v>
      </c>
      <c r="AA312" s="407" t="s">
        <v>802</v>
      </c>
      <c r="AB312" s="258" t="s">
        <v>73</v>
      </c>
      <c r="AC312" s="258"/>
      <c r="AD312" s="258" t="s">
        <v>2155</v>
      </c>
      <c r="AE312" s="258" t="s">
        <v>2149</v>
      </c>
      <c r="AF312" s="259"/>
      <c r="AG312" s="260"/>
      <c r="AH312" s="259"/>
      <c r="AI312" s="259"/>
      <c r="AJ312" s="260"/>
      <c r="AK312" s="259">
        <v>26</v>
      </c>
      <c r="AL312" s="259"/>
      <c r="AM312" s="259" t="s">
        <v>3244</v>
      </c>
      <c r="AN312" s="449"/>
      <c r="AO312" s="449"/>
      <c r="AP312" s="449"/>
      <c r="AQ312" s="392" t="str">
        <f>IFERROR(VLOOKUP(BG312,#REF!,1,0),"")</f>
        <v/>
      </c>
      <c r="AS312" s="259" t="s">
        <v>3255</v>
      </c>
      <c r="BD312" s="202" t="str">
        <f t="shared" si="47"/>
        <v>포터Ⅱ 특장하이냉동탑차 초장축 슈퍼캡 SUP 싱글컴프 A/T</v>
      </c>
      <c r="BE312" s="261" t="str">
        <f t="shared" si="53"/>
        <v>0026</v>
      </c>
      <c r="BF312" s="407" t="s">
        <v>802</v>
      </c>
      <c r="BG312" s="202" t="str">
        <f t="shared" si="48"/>
        <v>0026-0311</v>
      </c>
    </row>
    <row r="313" spans="1:59" ht="16.899999999999999" customHeight="1">
      <c r="A313" s="405">
        <v>4087</v>
      </c>
      <c r="B313" s="406">
        <v>4087</v>
      </c>
      <c r="C313" s="261" t="str">
        <f t="shared" si="49"/>
        <v>0005-0026</v>
      </c>
      <c r="D313" s="261" t="str">
        <f t="shared" si="50"/>
        <v>0005-0026-0036</v>
      </c>
      <c r="E313" s="407" t="s">
        <v>800</v>
      </c>
      <c r="F313" s="261" t="str">
        <f>TEXT(VLOOKUP(J313,'[4]1'!$B$2:$D$37,2,0),"0000")</f>
        <v>0005</v>
      </c>
      <c r="G313" s="261" t="str">
        <f t="shared" si="51"/>
        <v>0026</v>
      </c>
      <c r="H313" s="408">
        <f t="shared" si="52"/>
        <v>36</v>
      </c>
      <c r="I313" s="407" t="s">
        <v>800</v>
      </c>
      <c r="J313" s="258" t="s">
        <v>306</v>
      </c>
      <c r="K313" s="258" t="s">
        <v>2791</v>
      </c>
      <c r="L313" s="258" t="s">
        <v>2703</v>
      </c>
      <c r="M313" s="409">
        <v>22920000</v>
      </c>
      <c r="N313" s="258">
        <v>2497</v>
      </c>
      <c r="O313" s="258" t="s">
        <v>78</v>
      </c>
      <c r="P313" s="258" t="s">
        <v>88</v>
      </c>
      <c r="Q313" s="258" t="s">
        <v>90</v>
      </c>
      <c r="R313" s="258">
        <v>5</v>
      </c>
      <c r="S313" s="410">
        <v>15</v>
      </c>
      <c r="T313" s="261">
        <v>6</v>
      </c>
      <c r="U313" s="261">
        <v>6</v>
      </c>
      <c r="V313" s="258" t="s">
        <v>71</v>
      </c>
      <c r="W313" s="261" t="str">
        <f t="shared" si="54"/>
        <v>현대자동차포터Ⅱ 특장하이냉동탑차 초장축 슈퍼캡 SUP 트윈컴프22920000</v>
      </c>
      <c r="X313" s="411">
        <f t="shared" si="55"/>
        <v>4087</v>
      </c>
      <c r="Y313" s="261">
        <v>6</v>
      </c>
      <c r="Z313" s="261">
        <v>6</v>
      </c>
      <c r="AA313" s="407" t="s">
        <v>800</v>
      </c>
      <c r="AB313" s="258" t="s">
        <v>73</v>
      </c>
      <c r="AC313" s="258"/>
      <c r="AD313" s="258" t="s">
        <v>2155</v>
      </c>
      <c r="AE313" s="258" t="s">
        <v>2149</v>
      </c>
      <c r="AF313" s="259"/>
      <c r="AG313" s="260"/>
      <c r="AH313" s="259"/>
      <c r="AI313" s="259"/>
      <c r="AJ313" s="260"/>
      <c r="AK313" s="259">
        <v>26</v>
      </c>
      <c r="AL313" s="259"/>
      <c r="AM313" s="259" t="s">
        <v>3244</v>
      </c>
      <c r="AN313" s="449"/>
      <c r="AO313" s="449"/>
      <c r="AP313" s="449"/>
      <c r="AQ313" s="392" t="str">
        <f>IFERROR(VLOOKUP(BG313,#REF!,1,0),"")</f>
        <v/>
      </c>
      <c r="AS313" s="259" t="s">
        <v>3255</v>
      </c>
      <c r="BD313" s="202" t="str">
        <f t="shared" si="47"/>
        <v>포터Ⅱ 특장하이냉동탑차 초장축 슈퍼캡 SUP 트윈컴프</v>
      </c>
      <c r="BE313" s="261" t="str">
        <f t="shared" si="53"/>
        <v>0026</v>
      </c>
      <c r="BF313" s="407" t="s">
        <v>800</v>
      </c>
      <c r="BG313" s="202" t="str">
        <f t="shared" si="48"/>
        <v>0026-0312</v>
      </c>
    </row>
    <row r="314" spans="1:59">
      <c r="A314" s="405">
        <v>4088</v>
      </c>
      <c r="B314" s="406">
        <v>4088</v>
      </c>
      <c r="C314" s="261" t="str">
        <f t="shared" si="49"/>
        <v>0005-0026</v>
      </c>
      <c r="D314" s="261" t="str">
        <f t="shared" si="50"/>
        <v>0005-0026-0037</v>
      </c>
      <c r="E314" s="407" t="s">
        <v>799</v>
      </c>
      <c r="F314" s="261" t="str">
        <f>TEXT(VLOOKUP(J314,'[4]1'!$B$2:$D$37,2,0),"0000")</f>
        <v>0005</v>
      </c>
      <c r="G314" s="261" t="str">
        <f t="shared" si="51"/>
        <v>0026</v>
      </c>
      <c r="H314" s="408">
        <f t="shared" si="52"/>
        <v>37</v>
      </c>
      <c r="I314" s="407" t="s">
        <v>799</v>
      </c>
      <c r="J314" s="258" t="s">
        <v>306</v>
      </c>
      <c r="K314" s="258" t="s">
        <v>2791</v>
      </c>
      <c r="L314" s="258" t="s">
        <v>2704</v>
      </c>
      <c r="M314" s="409">
        <v>24730000</v>
      </c>
      <c r="N314" s="258">
        <v>2497</v>
      </c>
      <c r="O314" s="258" t="s">
        <v>78</v>
      </c>
      <c r="P314" s="258" t="s">
        <v>88</v>
      </c>
      <c r="Q314" s="258" t="s">
        <v>72</v>
      </c>
      <c r="R314" s="258">
        <v>5</v>
      </c>
      <c r="S314" s="410">
        <v>15</v>
      </c>
      <c r="T314" s="261">
        <v>6</v>
      </c>
      <c r="U314" s="261">
        <v>6</v>
      </c>
      <c r="V314" s="258" t="s">
        <v>71</v>
      </c>
      <c r="W314" s="261" t="str">
        <f t="shared" si="54"/>
        <v>현대자동차포터Ⅱ 특장하이냉동탑차 초장축 슈퍼캡 스마트 트윈컴프 A/T24730000</v>
      </c>
      <c r="X314" s="411">
        <f t="shared" si="55"/>
        <v>4088</v>
      </c>
      <c r="Y314" s="261">
        <v>6</v>
      </c>
      <c r="Z314" s="261">
        <v>6</v>
      </c>
      <c r="AA314" s="407" t="s">
        <v>799</v>
      </c>
      <c r="AB314" s="258" t="s">
        <v>73</v>
      </c>
      <c r="AC314" s="258"/>
      <c r="AD314" s="258" t="s">
        <v>2155</v>
      </c>
      <c r="AE314" s="258" t="s">
        <v>2149</v>
      </c>
      <c r="AF314" s="259"/>
      <c r="AG314" s="260"/>
      <c r="AH314" s="259"/>
      <c r="AI314" s="259"/>
      <c r="AJ314" s="260"/>
      <c r="AK314" s="259">
        <v>26</v>
      </c>
      <c r="AL314" s="259"/>
      <c r="AM314" s="259" t="s">
        <v>3244</v>
      </c>
      <c r="AN314" s="449"/>
      <c r="AO314" s="449"/>
      <c r="AP314" s="449"/>
      <c r="AQ314" s="392" t="str">
        <f>IFERROR(VLOOKUP(BG314,#REF!,1,0),"")</f>
        <v/>
      </c>
      <c r="AS314" s="259" t="s">
        <v>3255</v>
      </c>
      <c r="BD314" s="202" t="str">
        <f t="shared" si="47"/>
        <v>포터Ⅱ 특장하이냉동탑차 초장축 슈퍼캡 스마트 트윈컴프 A/T</v>
      </c>
      <c r="BE314" s="261" t="str">
        <f t="shared" si="53"/>
        <v>0026</v>
      </c>
      <c r="BF314" s="407" t="s">
        <v>799</v>
      </c>
      <c r="BG314" s="202" t="str">
        <f t="shared" si="48"/>
        <v>0026-0313</v>
      </c>
    </row>
    <row r="315" spans="1:59">
      <c r="A315" s="405">
        <v>4089</v>
      </c>
      <c r="B315" s="406">
        <v>4089</v>
      </c>
      <c r="C315" s="261" t="str">
        <f t="shared" si="49"/>
        <v>0005-0026</v>
      </c>
      <c r="D315" s="261" t="str">
        <f t="shared" si="50"/>
        <v>0005-0026-0038</v>
      </c>
      <c r="E315" s="407" t="s">
        <v>798</v>
      </c>
      <c r="F315" s="261" t="str">
        <f>TEXT(VLOOKUP(J315,'[4]1'!$B$2:$D$37,2,0),"0000")</f>
        <v>0005</v>
      </c>
      <c r="G315" s="261" t="str">
        <f t="shared" si="51"/>
        <v>0026</v>
      </c>
      <c r="H315" s="408">
        <f t="shared" si="52"/>
        <v>38</v>
      </c>
      <c r="I315" s="407" t="s">
        <v>798</v>
      </c>
      <c r="J315" s="258" t="s">
        <v>306</v>
      </c>
      <c r="K315" s="258" t="s">
        <v>2791</v>
      </c>
      <c r="L315" s="258" t="s">
        <v>2705</v>
      </c>
      <c r="M315" s="409">
        <v>22550000</v>
      </c>
      <c r="N315" s="258">
        <v>2497</v>
      </c>
      <c r="O315" s="258" t="s">
        <v>78</v>
      </c>
      <c r="P315" s="258" t="s">
        <v>88</v>
      </c>
      <c r="Q315" s="258" t="s">
        <v>90</v>
      </c>
      <c r="R315" s="258">
        <v>5</v>
      </c>
      <c r="S315" s="410">
        <v>15</v>
      </c>
      <c r="T315" s="261">
        <v>6</v>
      </c>
      <c r="U315" s="261">
        <v>6</v>
      </c>
      <c r="V315" s="258" t="s">
        <v>71</v>
      </c>
      <c r="W315" s="261" t="str">
        <f t="shared" si="54"/>
        <v>현대자동차포터Ⅱ 특장냉동탑차 초장축 슈퍼캡 SUP 트윈컴프22550000</v>
      </c>
      <c r="X315" s="411">
        <f t="shared" si="55"/>
        <v>4089</v>
      </c>
      <c r="Y315" s="261">
        <v>6</v>
      </c>
      <c r="Z315" s="261">
        <v>6</v>
      </c>
      <c r="AA315" s="407" t="s">
        <v>798</v>
      </c>
      <c r="AB315" s="258" t="s">
        <v>73</v>
      </c>
      <c r="AC315" s="258"/>
      <c r="AD315" s="258" t="s">
        <v>2155</v>
      </c>
      <c r="AE315" s="258" t="s">
        <v>2149</v>
      </c>
      <c r="AF315" s="259"/>
      <c r="AG315" s="260"/>
      <c r="AH315" s="259"/>
      <c r="AI315" s="259"/>
      <c r="AJ315" s="260"/>
      <c r="AK315" s="259">
        <v>26</v>
      </c>
      <c r="AL315" s="259"/>
      <c r="AM315" s="259" t="s">
        <v>3244</v>
      </c>
      <c r="AN315" s="449"/>
      <c r="AO315" s="449"/>
      <c r="AP315" s="449"/>
      <c r="AQ315" s="392" t="str">
        <f>IFERROR(VLOOKUP(BG315,#REF!,1,0),"")</f>
        <v/>
      </c>
      <c r="AS315" s="259" t="s">
        <v>3255</v>
      </c>
      <c r="BD315" s="202" t="str">
        <f t="shared" si="47"/>
        <v>포터Ⅱ 특장냉동탑차 초장축 슈퍼캡 SUP 트윈컴프</v>
      </c>
      <c r="BE315" s="261" t="str">
        <f t="shared" si="53"/>
        <v>0026</v>
      </c>
      <c r="BF315" s="407" t="s">
        <v>798</v>
      </c>
      <c r="BG315" s="202" t="str">
        <f t="shared" si="48"/>
        <v>0026-0314</v>
      </c>
    </row>
    <row r="316" spans="1:59">
      <c r="A316" s="405">
        <v>4090</v>
      </c>
      <c r="B316" s="406">
        <v>4090</v>
      </c>
      <c r="C316" s="261" t="str">
        <f t="shared" si="49"/>
        <v>0005-0026</v>
      </c>
      <c r="D316" s="261" t="str">
        <f t="shared" si="50"/>
        <v>0005-0026-0039</v>
      </c>
      <c r="E316" s="407" t="s">
        <v>797</v>
      </c>
      <c r="F316" s="261" t="str">
        <f>TEXT(VLOOKUP(J316,'[4]1'!$B$2:$D$37,2,0),"0000")</f>
        <v>0005</v>
      </c>
      <c r="G316" s="261" t="str">
        <f t="shared" si="51"/>
        <v>0026</v>
      </c>
      <c r="H316" s="408">
        <f t="shared" si="52"/>
        <v>39</v>
      </c>
      <c r="I316" s="407" t="s">
        <v>797</v>
      </c>
      <c r="J316" s="258" t="s">
        <v>306</v>
      </c>
      <c r="K316" s="258" t="s">
        <v>2791</v>
      </c>
      <c r="L316" s="258" t="s">
        <v>2706</v>
      </c>
      <c r="M316" s="409">
        <v>22440000</v>
      </c>
      <c r="N316" s="258">
        <v>2497</v>
      </c>
      <c r="O316" s="258" t="s">
        <v>78</v>
      </c>
      <c r="P316" s="258" t="s">
        <v>88</v>
      </c>
      <c r="Q316" s="258" t="s">
        <v>72</v>
      </c>
      <c r="R316" s="258" t="e">
        <v>#N/A</v>
      </c>
      <c r="S316" s="410">
        <v>15</v>
      </c>
      <c r="T316" s="261">
        <v>6</v>
      </c>
      <c r="U316" s="261">
        <v>6</v>
      </c>
      <c r="V316" s="258" t="s">
        <v>17442</v>
      </c>
      <c r="W316" s="261" t="str">
        <f t="shared" si="54"/>
        <v>현대자동차포터Ⅱ 특장하이냉동탑차 초장축 슈퍼캡 PLUS 트윈컴프 A/T22440000</v>
      </c>
      <c r="X316" s="411">
        <f t="shared" si="55"/>
        <v>4090</v>
      </c>
      <c r="Y316" s="261">
        <v>6</v>
      </c>
      <c r="Z316" s="261">
        <v>6</v>
      </c>
      <c r="AA316" s="407" t="s">
        <v>797</v>
      </c>
      <c r="AB316" s="258" t="e">
        <v>#N/A</v>
      </c>
      <c r="AC316" s="258"/>
      <c r="AD316" s="258" t="s">
        <v>2155</v>
      </c>
      <c r="AE316" s="258" t="s">
        <v>2149</v>
      </c>
      <c r="AF316" s="259"/>
      <c r="AG316" s="260"/>
      <c r="AH316" s="259"/>
      <c r="AI316" s="259"/>
      <c r="AJ316" s="260"/>
      <c r="AK316" s="259">
        <v>26</v>
      </c>
      <c r="AL316" s="259"/>
      <c r="AM316" s="259" t="s">
        <v>3244</v>
      </c>
      <c r="AN316" s="449"/>
      <c r="AO316" s="449"/>
      <c r="AP316" s="449"/>
      <c r="AQ316" s="392" t="str">
        <f>IFERROR(VLOOKUP(BG316,#REF!,1,0),"")</f>
        <v/>
      </c>
      <c r="AS316" s="259" t="s">
        <v>3255</v>
      </c>
      <c r="BD316" s="202" t="str">
        <f t="shared" si="47"/>
        <v>포터Ⅱ 특장하이냉동탑차 초장축 슈퍼캡 PLUS 트윈컴프 A/T</v>
      </c>
      <c r="BE316" s="261" t="str">
        <f t="shared" si="53"/>
        <v>0026</v>
      </c>
      <c r="BF316" s="407" t="s">
        <v>797</v>
      </c>
      <c r="BG316" s="202" t="str">
        <f t="shared" si="48"/>
        <v>0026-0315</v>
      </c>
    </row>
    <row r="317" spans="1:59">
      <c r="A317" s="405">
        <v>4091</v>
      </c>
      <c r="B317" s="406">
        <v>4091</v>
      </c>
      <c r="C317" s="261" t="str">
        <f t="shared" si="49"/>
        <v>0005-0026</v>
      </c>
      <c r="D317" s="261" t="str">
        <f t="shared" si="50"/>
        <v>0005-0026-0040</v>
      </c>
      <c r="E317" s="407" t="s">
        <v>796</v>
      </c>
      <c r="F317" s="261" t="str">
        <f>TEXT(VLOOKUP(J317,'[4]1'!$B$2:$D$37,2,0),"0000")</f>
        <v>0005</v>
      </c>
      <c r="G317" s="261" t="str">
        <f t="shared" si="51"/>
        <v>0026</v>
      </c>
      <c r="H317" s="408">
        <f t="shared" si="52"/>
        <v>40</v>
      </c>
      <c r="I317" s="407" t="s">
        <v>796</v>
      </c>
      <c r="J317" s="258" t="s">
        <v>306</v>
      </c>
      <c r="K317" s="258" t="s">
        <v>2791</v>
      </c>
      <c r="L317" s="258" t="s">
        <v>2707</v>
      </c>
      <c r="M317" s="409">
        <v>19970000</v>
      </c>
      <c r="N317" s="258">
        <v>2497</v>
      </c>
      <c r="O317" s="258" t="s">
        <v>78</v>
      </c>
      <c r="P317" s="258" t="s">
        <v>88</v>
      </c>
      <c r="Q317" s="258" t="s">
        <v>90</v>
      </c>
      <c r="R317" s="258">
        <v>5</v>
      </c>
      <c r="S317" s="410">
        <v>15</v>
      </c>
      <c r="T317" s="261">
        <v>6</v>
      </c>
      <c r="U317" s="261">
        <v>6</v>
      </c>
      <c r="V317" s="258" t="s">
        <v>71</v>
      </c>
      <c r="W317" s="261" t="str">
        <f t="shared" si="54"/>
        <v>현대자동차포터Ⅱ 특장냉장탑차 초장축 슈퍼캡 PLUS 싱글컴프19970000</v>
      </c>
      <c r="X317" s="411">
        <f t="shared" si="55"/>
        <v>4091</v>
      </c>
      <c r="Y317" s="261">
        <v>6</v>
      </c>
      <c r="Z317" s="261">
        <v>6</v>
      </c>
      <c r="AA317" s="407" t="s">
        <v>796</v>
      </c>
      <c r="AB317" s="258" t="s">
        <v>73</v>
      </c>
      <c r="AC317" s="258"/>
      <c r="AD317" s="258" t="s">
        <v>2155</v>
      </c>
      <c r="AE317" s="258" t="s">
        <v>2149</v>
      </c>
      <c r="AF317" s="259"/>
      <c r="AG317" s="260"/>
      <c r="AH317" s="259"/>
      <c r="AI317" s="259"/>
      <c r="AJ317" s="260"/>
      <c r="AK317" s="259">
        <v>26</v>
      </c>
      <c r="AL317" s="259"/>
      <c r="AM317" s="259" t="s">
        <v>3244</v>
      </c>
      <c r="AN317" s="449"/>
      <c r="AO317" s="449"/>
      <c r="AP317" s="449"/>
      <c r="AQ317" s="392" t="str">
        <f>IFERROR(VLOOKUP(BG317,#REF!,1,0),"")</f>
        <v/>
      </c>
      <c r="AS317" s="259" t="s">
        <v>3255</v>
      </c>
      <c r="BD317" s="202" t="str">
        <f t="shared" si="47"/>
        <v>포터Ⅱ 특장냉장탑차 초장축 슈퍼캡 PLUS 싱글컴프</v>
      </c>
      <c r="BE317" s="261" t="str">
        <f t="shared" si="53"/>
        <v>0026</v>
      </c>
      <c r="BF317" s="407" t="s">
        <v>796</v>
      </c>
      <c r="BG317" s="202" t="str">
        <f t="shared" si="48"/>
        <v>0026-0316</v>
      </c>
    </row>
    <row r="318" spans="1:59">
      <c r="A318" s="405">
        <v>4092</v>
      </c>
      <c r="B318" s="406">
        <v>4092</v>
      </c>
      <c r="C318" s="261" t="str">
        <f t="shared" si="49"/>
        <v>0005-0026</v>
      </c>
      <c r="D318" s="261" t="str">
        <f t="shared" si="50"/>
        <v>0005-0026-0041</v>
      </c>
      <c r="E318" s="407" t="s">
        <v>795</v>
      </c>
      <c r="F318" s="261" t="str">
        <f>TEXT(VLOOKUP(J318,'[4]1'!$B$2:$D$37,2,0),"0000")</f>
        <v>0005</v>
      </c>
      <c r="G318" s="261" t="str">
        <f t="shared" si="51"/>
        <v>0026</v>
      </c>
      <c r="H318" s="408">
        <f t="shared" si="52"/>
        <v>41</v>
      </c>
      <c r="I318" s="407" t="s">
        <v>795</v>
      </c>
      <c r="J318" s="258" t="s">
        <v>306</v>
      </c>
      <c r="K318" s="258" t="s">
        <v>2791</v>
      </c>
      <c r="L318" s="258" t="s">
        <v>2708</v>
      </c>
      <c r="M318" s="409">
        <v>18430000</v>
      </c>
      <c r="N318" s="258">
        <v>2497</v>
      </c>
      <c r="O318" s="258" t="s">
        <v>78</v>
      </c>
      <c r="P318" s="258" t="s">
        <v>88</v>
      </c>
      <c r="Q318" s="258" t="s">
        <v>72</v>
      </c>
      <c r="R318" s="258" t="e">
        <v>#N/A</v>
      </c>
      <c r="S318" s="410">
        <v>15</v>
      </c>
      <c r="T318" s="261">
        <v>6</v>
      </c>
      <c r="U318" s="261">
        <v>6</v>
      </c>
      <c r="V318" s="258" t="s">
        <v>17442</v>
      </c>
      <c r="W318" s="261" t="str">
        <f t="shared" si="54"/>
        <v>현대자동차포터Ⅱ 특장파워게이트 초장축 슈퍼캡 PLUS A/T18430000</v>
      </c>
      <c r="X318" s="411">
        <f t="shared" si="55"/>
        <v>4092</v>
      </c>
      <c r="Y318" s="261">
        <v>6</v>
      </c>
      <c r="Z318" s="261">
        <v>6</v>
      </c>
      <c r="AA318" s="407" t="s">
        <v>795</v>
      </c>
      <c r="AB318" s="258" t="e">
        <v>#N/A</v>
      </c>
      <c r="AC318" s="258"/>
      <c r="AD318" s="258" t="s">
        <v>2155</v>
      </c>
      <c r="AE318" s="258" t="s">
        <v>2149</v>
      </c>
      <c r="AF318" s="259"/>
      <c r="AG318" s="260"/>
      <c r="AH318" s="259"/>
      <c r="AI318" s="259"/>
      <c r="AJ318" s="260"/>
      <c r="AK318" s="259">
        <v>26</v>
      </c>
      <c r="AL318" s="259"/>
      <c r="AM318" s="259" t="s">
        <v>3244</v>
      </c>
      <c r="AN318" s="449"/>
      <c r="AO318" s="449"/>
      <c r="AP318" s="449"/>
      <c r="AQ318" s="392" t="str">
        <f>IFERROR(VLOOKUP(BG318,#REF!,1,0),"")</f>
        <v/>
      </c>
      <c r="AS318" s="259" t="s">
        <v>3255</v>
      </c>
      <c r="BD318" s="202" t="str">
        <f t="shared" si="47"/>
        <v>포터Ⅱ 특장파워게이트 초장축 슈퍼캡 PLUS A/T</v>
      </c>
      <c r="BE318" s="261" t="str">
        <f t="shared" si="53"/>
        <v>0026</v>
      </c>
      <c r="BF318" s="407" t="s">
        <v>795</v>
      </c>
      <c r="BG318" s="202" t="str">
        <f t="shared" si="48"/>
        <v>0026-0317</v>
      </c>
    </row>
    <row r="319" spans="1:59">
      <c r="A319" s="405">
        <v>4093</v>
      </c>
      <c r="B319" s="406">
        <v>4093</v>
      </c>
      <c r="C319" s="261" t="str">
        <f t="shared" si="49"/>
        <v>0005-0026</v>
      </c>
      <c r="D319" s="261" t="str">
        <f t="shared" si="50"/>
        <v>0005-0026-0042</v>
      </c>
      <c r="E319" s="407" t="s">
        <v>794</v>
      </c>
      <c r="F319" s="261" t="str">
        <f>TEXT(VLOOKUP(J319,'[4]1'!$B$2:$D$37,2,0),"0000")</f>
        <v>0005</v>
      </c>
      <c r="G319" s="261" t="str">
        <f t="shared" si="51"/>
        <v>0026</v>
      </c>
      <c r="H319" s="408">
        <f t="shared" si="52"/>
        <v>42</v>
      </c>
      <c r="I319" s="407" t="s">
        <v>794</v>
      </c>
      <c r="J319" s="258" t="s">
        <v>306</v>
      </c>
      <c r="K319" s="258" t="s">
        <v>2791</v>
      </c>
      <c r="L319" s="258" t="s">
        <v>2659</v>
      </c>
      <c r="M319" s="409">
        <v>22840000</v>
      </c>
      <c r="N319" s="258">
        <v>2497</v>
      </c>
      <c r="O319" s="258" t="s">
        <v>78</v>
      </c>
      <c r="P319" s="258" t="s">
        <v>88</v>
      </c>
      <c r="Q319" s="258" t="s">
        <v>72</v>
      </c>
      <c r="R319" s="258" t="e">
        <v>#N/A</v>
      </c>
      <c r="S319" s="410">
        <v>15</v>
      </c>
      <c r="T319" s="261">
        <v>6</v>
      </c>
      <c r="U319" s="261">
        <v>6</v>
      </c>
      <c r="V319" s="258" t="s">
        <v>17442</v>
      </c>
      <c r="W319" s="261" t="str">
        <f t="shared" si="54"/>
        <v>현대자동차포터Ⅱ 특장내장탑차 초장축 더블캡 스마트 A/T22840000</v>
      </c>
      <c r="X319" s="411">
        <f t="shared" si="55"/>
        <v>4093</v>
      </c>
      <c r="Y319" s="261">
        <v>6</v>
      </c>
      <c r="Z319" s="261">
        <v>6</v>
      </c>
      <c r="AA319" s="407" t="s">
        <v>794</v>
      </c>
      <c r="AB319" s="258" t="e">
        <v>#N/A</v>
      </c>
      <c r="AC319" s="258"/>
      <c r="AD319" s="258" t="s">
        <v>2155</v>
      </c>
      <c r="AE319" s="258" t="s">
        <v>2149</v>
      </c>
      <c r="AF319" s="259"/>
      <c r="AG319" s="260"/>
      <c r="AH319" s="259"/>
      <c r="AI319" s="259"/>
      <c r="AJ319" s="260"/>
      <c r="AK319" s="259">
        <v>26</v>
      </c>
      <c r="AL319" s="259"/>
      <c r="AM319" s="259" t="s">
        <v>3244</v>
      </c>
      <c r="AN319" s="449"/>
      <c r="AO319" s="449"/>
      <c r="AP319" s="449"/>
      <c r="AQ319" s="392" t="str">
        <f>IFERROR(VLOOKUP(BG319,#REF!,1,0),"")</f>
        <v/>
      </c>
      <c r="AS319" s="259" t="s">
        <v>3255</v>
      </c>
      <c r="BD319" s="202" t="str">
        <f t="shared" si="47"/>
        <v>포터Ⅱ 특장내장탑차 초장축 더블캡 스마트 A/T</v>
      </c>
      <c r="BE319" s="261" t="str">
        <f t="shared" si="53"/>
        <v>0026</v>
      </c>
      <c r="BF319" s="407" t="s">
        <v>794</v>
      </c>
      <c r="BG319" s="202" t="str">
        <f t="shared" si="48"/>
        <v>0026-0318</v>
      </c>
    </row>
    <row r="320" spans="1:59">
      <c r="A320" s="405">
        <v>4094</v>
      </c>
      <c r="B320" s="406">
        <v>4094</v>
      </c>
      <c r="C320" s="261" t="str">
        <f t="shared" si="49"/>
        <v>0005-0026</v>
      </c>
      <c r="D320" s="261" t="str">
        <f t="shared" si="50"/>
        <v>0005-0026-0043</v>
      </c>
      <c r="E320" s="407" t="s">
        <v>793</v>
      </c>
      <c r="F320" s="261" t="str">
        <f>TEXT(VLOOKUP(J320,'[4]1'!$B$2:$D$37,2,0),"0000")</f>
        <v>0005</v>
      </c>
      <c r="G320" s="261" t="str">
        <f t="shared" si="51"/>
        <v>0026</v>
      </c>
      <c r="H320" s="408">
        <f t="shared" si="52"/>
        <v>43</v>
      </c>
      <c r="I320" s="407" t="s">
        <v>793</v>
      </c>
      <c r="J320" s="258" t="s">
        <v>306</v>
      </c>
      <c r="K320" s="258" t="s">
        <v>2791</v>
      </c>
      <c r="L320" s="258" t="s">
        <v>2709</v>
      </c>
      <c r="M320" s="409">
        <v>18820000</v>
      </c>
      <c r="N320" s="258">
        <v>2497</v>
      </c>
      <c r="O320" s="258" t="s">
        <v>78</v>
      </c>
      <c r="P320" s="258" t="s">
        <v>88</v>
      </c>
      <c r="Q320" s="258" t="s">
        <v>90</v>
      </c>
      <c r="R320" s="258" t="e">
        <v>#N/A</v>
      </c>
      <c r="S320" s="410">
        <v>15</v>
      </c>
      <c r="T320" s="261">
        <v>6</v>
      </c>
      <c r="U320" s="261">
        <v>6</v>
      </c>
      <c r="V320" s="258" t="s">
        <v>17442</v>
      </c>
      <c r="W320" s="261" t="str">
        <f t="shared" si="54"/>
        <v>현대자동차포터Ⅱ 특장하이내장탑차 초장축 일반캡 SUP18820000</v>
      </c>
      <c r="X320" s="411">
        <f t="shared" si="55"/>
        <v>4094</v>
      </c>
      <c r="Y320" s="261">
        <v>6</v>
      </c>
      <c r="Z320" s="261">
        <v>6</v>
      </c>
      <c r="AA320" s="407" t="s">
        <v>793</v>
      </c>
      <c r="AB320" s="258" t="e">
        <v>#N/A</v>
      </c>
      <c r="AC320" s="258"/>
      <c r="AD320" s="258" t="s">
        <v>2155</v>
      </c>
      <c r="AE320" s="258" t="s">
        <v>2149</v>
      </c>
      <c r="AF320" s="259"/>
      <c r="AG320" s="260"/>
      <c r="AH320" s="259"/>
      <c r="AI320" s="259"/>
      <c r="AJ320" s="260"/>
      <c r="AK320" s="259">
        <v>26</v>
      </c>
      <c r="AL320" s="259"/>
      <c r="AM320" s="259" t="s">
        <v>3244</v>
      </c>
      <c r="AN320" s="449"/>
      <c r="AO320" s="449"/>
      <c r="AP320" s="449"/>
      <c r="AQ320" s="392" t="str">
        <f>IFERROR(VLOOKUP(BG320,#REF!,1,0),"")</f>
        <v/>
      </c>
      <c r="AS320" s="259" t="s">
        <v>3255</v>
      </c>
      <c r="BD320" s="202" t="str">
        <f t="shared" si="47"/>
        <v>포터Ⅱ 특장하이내장탑차 초장축 일반캡 SUP</v>
      </c>
      <c r="BE320" s="261" t="str">
        <f t="shared" si="53"/>
        <v>0026</v>
      </c>
      <c r="BF320" s="407" t="s">
        <v>793</v>
      </c>
      <c r="BG320" s="202" t="str">
        <f t="shared" si="48"/>
        <v>0026-0319</v>
      </c>
    </row>
    <row r="321" spans="1:59">
      <c r="A321" s="405">
        <v>4095</v>
      </c>
      <c r="B321" s="406">
        <v>4095</v>
      </c>
      <c r="C321" s="261" t="str">
        <f t="shared" si="49"/>
        <v>0005-0026</v>
      </c>
      <c r="D321" s="261" t="str">
        <f t="shared" si="50"/>
        <v>0005-0026-0044</v>
      </c>
      <c r="E321" s="407" t="s">
        <v>792</v>
      </c>
      <c r="F321" s="261" t="str">
        <f>TEXT(VLOOKUP(J321,'[4]1'!$B$2:$D$37,2,0),"0000")</f>
        <v>0005</v>
      </c>
      <c r="G321" s="261" t="str">
        <f t="shared" si="51"/>
        <v>0026</v>
      </c>
      <c r="H321" s="408">
        <f t="shared" si="52"/>
        <v>44</v>
      </c>
      <c r="I321" s="407" t="s">
        <v>792</v>
      </c>
      <c r="J321" s="258" t="s">
        <v>306</v>
      </c>
      <c r="K321" s="258" t="s">
        <v>2791</v>
      </c>
      <c r="L321" s="258" t="s">
        <v>2710</v>
      </c>
      <c r="M321" s="409">
        <v>22430000</v>
      </c>
      <c r="N321" s="258">
        <v>2497</v>
      </c>
      <c r="O321" s="258" t="s">
        <v>78</v>
      </c>
      <c r="P321" s="258" t="s">
        <v>88</v>
      </c>
      <c r="Q321" s="258" t="s">
        <v>90</v>
      </c>
      <c r="R321" s="258" t="e">
        <v>#N/A</v>
      </c>
      <c r="S321" s="410">
        <v>15</v>
      </c>
      <c r="T321" s="261">
        <v>6</v>
      </c>
      <c r="U321" s="261">
        <v>6</v>
      </c>
      <c r="V321" s="258" t="s">
        <v>17442</v>
      </c>
      <c r="W321" s="261" t="str">
        <f t="shared" si="54"/>
        <v>현대자동차포터Ⅱ 특장내장탑파워게이트 초장축 슈퍼캡 SUP22430000</v>
      </c>
      <c r="X321" s="411">
        <f t="shared" si="55"/>
        <v>4095</v>
      </c>
      <c r="Y321" s="261">
        <v>6</v>
      </c>
      <c r="Z321" s="261">
        <v>6</v>
      </c>
      <c r="AA321" s="407" t="s">
        <v>792</v>
      </c>
      <c r="AB321" s="258" t="e">
        <v>#N/A</v>
      </c>
      <c r="AC321" s="258"/>
      <c r="AD321" s="258" t="s">
        <v>2155</v>
      </c>
      <c r="AE321" s="258" t="s">
        <v>2149</v>
      </c>
      <c r="AF321" s="259"/>
      <c r="AG321" s="260"/>
      <c r="AH321" s="259"/>
      <c r="AI321" s="259"/>
      <c r="AJ321" s="260"/>
      <c r="AK321" s="259">
        <v>26</v>
      </c>
      <c r="AL321" s="259"/>
      <c r="AM321" s="259" t="s">
        <v>3244</v>
      </c>
      <c r="AN321" s="449"/>
      <c r="AO321" s="449"/>
      <c r="AP321" s="449"/>
      <c r="AQ321" s="392" t="str">
        <f>IFERROR(VLOOKUP(BG321,#REF!,1,0),"")</f>
        <v/>
      </c>
      <c r="AS321" s="259" t="s">
        <v>3255</v>
      </c>
      <c r="BD321" s="202" t="str">
        <f t="shared" si="47"/>
        <v>포터Ⅱ 특장내장탑파워게이트 초장축 슈퍼캡 SUP</v>
      </c>
      <c r="BE321" s="261" t="str">
        <f t="shared" si="53"/>
        <v>0026</v>
      </c>
      <c r="BF321" s="407" t="s">
        <v>792</v>
      </c>
      <c r="BG321" s="202" t="str">
        <f t="shared" si="48"/>
        <v>0026-0320</v>
      </c>
    </row>
    <row r="322" spans="1:59">
      <c r="A322" s="405">
        <v>4096</v>
      </c>
      <c r="B322" s="406">
        <v>4096</v>
      </c>
      <c r="C322" s="261" t="str">
        <f t="shared" si="49"/>
        <v>0005-0026</v>
      </c>
      <c r="D322" s="261" t="str">
        <f t="shared" si="50"/>
        <v>0005-0026-0045</v>
      </c>
      <c r="E322" s="407" t="s">
        <v>791</v>
      </c>
      <c r="F322" s="261" t="str">
        <f>TEXT(VLOOKUP(J322,'[4]1'!$B$2:$D$37,2,0),"0000")</f>
        <v>0005</v>
      </c>
      <c r="G322" s="261" t="str">
        <f t="shared" si="51"/>
        <v>0026</v>
      </c>
      <c r="H322" s="408">
        <f t="shared" si="52"/>
        <v>45</v>
      </c>
      <c r="I322" s="407" t="s">
        <v>791</v>
      </c>
      <c r="J322" s="258" t="s">
        <v>306</v>
      </c>
      <c r="K322" s="258" t="s">
        <v>2791</v>
      </c>
      <c r="L322" s="258" t="s">
        <v>2711</v>
      </c>
      <c r="M322" s="409">
        <v>23550000</v>
      </c>
      <c r="N322" s="258">
        <v>2497</v>
      </c>
      <c r="O322" s="258" t="s">
        <v>78</v>
      </c>
      <c r="P322" s="258" t="s">
        <v>88</v>
      </c>
      <c r="Q322" s="258" t="s">
        <v>72</v>
      </c>
      <c r="R322" s="258" t="e">
        <v>#N/A</v>
      </c>
      <c r="S322" s="410">
        <v>15</v>
      </c>
      <c r="T322" s="261">
        <v>6</v>
      </c>
      <c r="U322" s="261">
        <v>6</v>
      </c>
      <c r="V322" s="258" t="s">
        <v>17442</v>
      </c>
      <c r="W322" s="261" t="str">
        <f t="shared" si="54"/>
        <v>현대자동차포터Ⅱ 특장내장탑파워게이트 초장축 슈퍼캡 SUP A/T23550000</v>
      </c>
      <c r="X322" s="411">
        <f t="shared" si="55"/>
        <v>4096</v>
      </c>
      <c r="Y322" s="261">
        <v>6</v>
      </c>
      <c r="Z322" s="261">
        <v>6</v>
      </c>
      <c r="AA322" s="407" t="s">
        <v>791</v>
      </c>
      <c r="AB322" s="258" t="e">
        <v>#N/A</v>
      </c>
      <c r="AC322" s="258"/>
      <c r="AD322" s="258" t="s">
        <v>2155</v>
      </c>
      <c r="AE322" s="258" t="s">
        <v>2149</v>
      </c>
      <c r="AF322" s="259"/>
      <c r="AG322" s="260"/>
      <c r="AH322" s="259"/>
      <c r="AI322" s="259"/>
      <c r="AJ322" s="260"/>
      <c r="AK322" s="259">
        <v>26</v>
      </c>
      <c r="AL322" s="259"/>
      <c r="AM322" s="259" t="s">
        <v>3244</v>
      </c>
      <c r="AN322" s="449"/>
      <c r="AO322" s="449"/>
      <c r="AP322" s="449"/>
      <c r="AQ322" s="392" t="str">
        <f>IFERROR(VLOOKUP(BG322,#REF!,1,0),"")</f>
        <v/>
      </c>
      <c r="AS322" s="259" t="s">
        <v>3255</v>
      </c>
      <c r="BD322" s="202" t="str">
        <f t="shared" si="47"/>
        <v>포터Ⅱ 특장내장탑파워게이트 초장축 슈퍼캡 SUP A/T</v>
      </c>
      <c r="BE322" s="261" t="str">
        <f t="shared" si="53"/>
        <v>0026</v>
      </c>
      <c r="BF322" s="407" t="s">
        <v>791</v>
      </c>
      <c r="BG322" s="202" t="str">
        <f t="shared" si="48"/>
        <v>0026-0321</v>
      </c>
    </row>
    <row r="323" spans="1:59">
      <c r="A323" s="405">
        <v>4097</v>
      </c>
      <c r="B323" s="406">
        <v>4097</v>
      </c>
      <c r="C323" s="261" t="str">
        <f t="shared" si="49"/>
        <v>0005-0026</v>
      </c>
      <c r="D323" s="261" t="str">
        <f t="shared" si="50"/>
        <v>0005-0026-0046</v>
      </c>
      <c r="E323" s="407" t="s">
        <v>790</v>
      </c>
      <c r="F323" s="261" t="str">
        <f>TEXT(VLOOKUP(J323,'[4]1'!$B$2:$D$37,2,0),"0000")</f>
        <v>0005</v>
      </c>
      <c r="G323" s="261" t="str">
        <f t="shared" si="51"/>
        <v>0026</v>
      </c>
      <c r="H323" s="408">
        <f t="shared" si="52"/>
        <v>46</v>
      </c>
      <c r="I323" s="407" t="s">
        <v>790</v>
      </c>
      <c r="J323" s="258" t="s">
        <v>306</v>
      </c>
      <c r="K323" s="258" t="s">
        <v>2791</v>
      </c>
      <c r="L323" s="258" t="s">
        <v>2712</v>
      </c>
      <c r="M323" s="409">
        <v>24040000</v>
      </c>
      <c r="N323" s="258">
        <v>2497</v>
      </c>
      <c r="O323" s="258" t="s">
        <v>78</v>
      </c>
      <c r="P323" s="258" t="s">
        <v>88</v>
      </c>
      <c r="Q323" s="258" t="s">
        <v>72</v>
      </c>
      <c r="R323" s="258" t="e">
        <v>#N/A</v>
      </c>
      <c r="S323" s="410">
        <v>15</v>
      </c>
      <c r="T323" s="261">
        <v>6</v>
      </c>
      <c r="U323" s="261">
        <v>6</v>
      </c>
      <c r="V323" s="258" t="s">
        <v>17442</v>
      </c>
      <c r="W323" s="261" t="str">
        <f t="shared" si="54"/>
        <v>현대자동차포터Ⅱ 특장하이냉동탑차 초장축 슈퍼캡 SUP 트윈컴프 A/T24040000</v>
      </c>
      <c r="X323" s="411">
        <f t="shared" si="55"/>
        <v>4097</v>
      </c>
      <c r="Y323" s="261">
        <v>6</v>
      </c>
      <c r="Z323" s="261">
        <v>6</v>
      </c>
      <c r="AA323" s="407" t="s">
        <v>790</v>
      </c>
      <c r="AB323" s="258" t="e">
        <v>#N/A</v>
      </c>
      <c r="AC323" s="258"/>
      <c r="AD323" s="258" t="s">
        <v>2155</v>
      </c>
      <c r="AE323" s="258" t="s">
        <v>2149</v>
      </c>
      <c r="AF323" s="259"/>
      <c r="AG323" s="260"/>
      <c r="AH323" s="259"/>
      <c r="AI323" s="259"/>
      <c r="AJ323" s="260"/>
      <c r="AK323" s="259">
        <v>26</v>
      </c>
      <c r="AL323" s="259"/>
      <c r="AM323" s="259" t="s">
        <v>3244</v>
      </c>
      <c r="AN323" s="449"/>
      <c r="AO323" s="449"/>
      <c r="AP323" s="449"/>
      <c r="AQ323" s="392" t="str">
        <f>IFERROR(VLOOKUP(BG323,#REF!,1,0),"")</f>
        <v/>
      </c>
      <c r="AS323" s="259" t="s">
        <v>3255</v>
      </c>
      <c r="BD323" s="202" t="str">
        <f t="shared" si="47"/>
        <v>포터Ⅱ 특장하이냉동탑차 초장축 슈퍼캡 SUP 트윈컴프 A/T</v>
      </c>
      <c r="BE323" s="261" t="str">
        <f t="shared" si="53"/>
        <v>0026</v>
      </c>
      <c r="BF323" s="407" t="s">
        <v>790</v>
      </c>
      <c r="BG323" s="202" t="str">
        <f t="shared" si="48"/>
        <v>0026-0322</v>
      </c>
    </row>
    <row r="324" spans="1:59">
      <c r="A324" s="405">
        <v>4098</v>
      </c>
      <c r="B324" s="406">
        <v>4098</v>
      </c>
      <c r="C324" s="261" t="str">
        <f t="shared" si="49"/>
        <v>0005-0026</v>
      </c>
      <c r="D324" s="261" t="str">
        <f t="shared" si="50"/>
        <v>0005-0026-0047</v>
      </c>
      <c r="E324" s="407" t="s">
        <v>789</v>
      </c>
      <c r="F324" s="261" t="str">
        <f>TEXT(VLOOKUP(J324,'[4]1'!$B$2:$D$37,2,0),"0000")</f>
        <v>0005</v>
      </c>
      <c r="G324" s="261" t="str">
        <f t="shared" si="51"/>
        <v>0026</v>
      </c>
      <c r="H324" s="408">
        <f t="shared" si="52"/>
        <v>47</v>
      </c>
      <c r="I324" s="407" t="s">
        <v>789</v>
      </c>
      <c r="J324" s="258" t="s">
        <v>306</v>
      </c>
      <c r="K324" s="258" t="s">
        <v>2791</v>
      </c>
      <c r="L324" s="258" t="s">
        <v>2713</v>
      </c>
      <c r="M324" s="409">
        <v>20340000</v>
      </c>
      <c r="N324" s="258">
        <v>2497</v>
      </c>
      <c r="O324" s="258" t="s">
        <v>78</v>
      </c>
      <c r="P324" s="258" t="s">
        <v>88</v>
      </c>
      <c r="Q324" s="258" t="s">
        <v>90</v>
      </c>
      <c r="R324" s="258" t="e">
        <v>#N/A</v>
      </c>
      <c r="S324" s="410">
        <v>15</v>
      </c>
      <c r="T324" s="261">
        <v>6</v>
      </c>
      <c r="U324" s="261">
        <v>6</v>
      </c>
      <c r="V324" s="258" t="s">
        <v>17442</v>
      </c>
      <c r="W324" s="261" t="str">
        <f t="shared" si="54"/>
        <v>현대자동차포터Ⅱ 특장하이냉장탑차 초장축 슈퍼캡 PLUS 싱글컴프20340000</v>
      </c>
      <c r="X324" s="411">
        <f t="shared" si="55"/>
        <v>4098</v>
      </c>
      <c r="Y324" s="261">
        <v>6</v>
      </c>
      <c r="Z324" s="261">
        <v>6</v>
      </c>
      <c r="AA324" s="407" t="s">
        <v>789</v>
      </c>
      <c r="AB324" s="258" t="e">
        <v>#N/A</v>
      </c>
      <c r="AC324" s="258"/>
      <c r="AD324" s="258" t="s">
        <v>2155</v>
      </c>
      <c r="AE324" s="258" t="s">
        <v>2149</v>
      </c>
      <c r="AF324" s="259"/>
      <c r="AG324" s="260"/>
      <c r="AH324" s="259"/>
      <c r="AI324" s="259"/>
      <c r="AJ324" s="260"/>
      <c r="AK324" s="259">
        <v>26</v>
      </c>
      <c r="AL324" s="259"/>
      <c r="AM324" s="259" t="s">
        <v>3244</v>
      </c>
      <c r="AN324" s="449"/>
      <c r="AO324" s="449"/>
      <c r="AP324" s="449"/>
      <c r="AQ324" s="392" t="str">
        <f>IFERROR(VLOOKUP(BG324,#REF!,1,0),"")</f>
        <v/>
      </c>
      <c r="AS324" s="259" t="s">
        <v>3255</v>
      </c>
      <c r="BD324" s="202" t="str">
        <f t="shared" si="47"/>
        <v>포터Ⅱ 특장하이냉장탑차 초장축 슈퍼캡 PLUS 싱글컴프</v>
      </c>
      <c r="BE324" s="261" t="str">
        <f t="shared" si="53"/>
        <v>0026</v>
      </c>
      <c r="BF324" s="407" t="s">
        <v>789</v>
      </c>
      <c r="BG324" s="202" t="str">
        <f t="shared" si="48"/>
        <v>0026-0323</v>
      </c>
    </row>
    <row r="325" spans="1:59">
      <c r="A325" s="405">
        <v>4099</v>
      </c>
      <c r="B325" s="406">
        <v>4099</v>
      </c>
      <c r="C325" s="261" t="str">
        <f t="shared" si="49"/>
        <v>0005-0026</v>
      </c>
      <c r="D325" s="261" t="str">
        <f t="shared" si="50"/>
        <v>0005-0026-0048</v>
      </c>
      <c r="E325" s="407" t="s">
        <v>788</v>
      </c>
      <c r="F325" s="261" t="str">
        <f>TEXT(VLOOKUP(J325,'[4]1'!$B$2:$D$37,2,0),"0000")</f>
        <v>0005</v>
      </c>
      <c r="G325" s="261" t="str">
        <f t="shared" si="51"/>
        <v>0026</v>
      </c>
      <c r="H325" s="408">
        <f t="shared" si="52"/>
        <v>48</v>
      </c>
      <c r="I325" s="407" t="s">
        <v>788</v>
      </c>
      <c r="J325" s="258" t="s">
        <v>306</v>
      </c>
      <c r="K325" s="258" t="s">
        <v>2791</v>
      </c>
      <c r="L325" s="258" t="s">
        <v>2714</v>
      </c>
      <c r="M325" s="409">
        <v>17310000</v>
      </c>
      <c r="N325" s="258">
        <v>2497</v>
      </c>
      <c r="O325" s="258" t="s">
        <v>78</v>
      </c>
      <c r="P325" s="258" t="s">
        <v>88</v>
      </c>
      <c r="Q325" s="258" t="s">
        <v>90</v>
      </c>
      <c r="R325" s="258" t="e">
        <v>#N/A</v>
      </c>
      <c r="S325" s="410">
        <v>15</v>
      </c>
      <c r="T325" s="261">
        <v>6</v>
      </c>
      <c r="U325" s="261">
        <v>6</v>
      </c>
      <c r="V325" s="258" t="s">
        <v>17442</v>
      </c>
      <c r="W325" s="261" t="str">
        <f t="shared" si="54"/>
        <v>현대자동차포터Ⅱ 특장파워게이트 초장축 슈퍼캡 PLUS17310000</v>
      </c>
      <c r="X325" s="411">
        <f t="shared" si="55"/>
        <v>4099</v>
      </c>
      <c r="Y325" s="261">
        <v>6</v>
      </c>
      <c r="Z325" s="261">
        <v>6</v>
      </c>
      <c r="AA325" s="407" t="s">
        <v>788</v>
      </c>
      <c r="AB325" s="258" t="e">
        <v>#N/A</v>
      </c>
      <c r="AC325" s="258"/>
      <c r="AD325" s="258" t="s">
        <v>2155</v>
      </c>
      <c r="AE325" s="258" t="s">
        <v>2149</v>
      </c>
      <c r="AF325" s="259"/>
      <c r="AG325" s="260"/>
      <c r="AH325" s="259"/>
      <c r="AI325" s="259"/>
      <c r="AJ325" s="260"/>
      <c r="AK325" s="259">
        <v>26</v>
      </c>
      <c r="AL325" s="259"/>
      <c r="AM325" s="259" t="s">
        <v>3244</v>
      </c>
      <c r="AN325" s="449"/>
      <c r="AO325" s="449"/>
      <c r="AP325" s="449"/>
      <c r="AQ325" s="392" t="str">
        <f>IFERROR(VLOOKUP(BG325,#REF!,1,0),"")</f>
        <v/>
      </c>
      <c r="AS325" s="259" t="s">
        <v>3255</v>
      </c>
      <c r="BD325" s="202" t="str">
        <f t="shared" ref="BD325:BD388" si="56">K325&amp;L325</f>
        <v>포터Ⅱ 특장파워게이트 초장축 슈퍼캡 PLUS</v>
      </c>
      <c r="BE325" s="261" t="str">
        <f t="shared" si="53"/>
        <v>0026</v>
      </c>
      <c r="BF325" s="407" t="s">
        <v>788</v>
      </c>
      <c r="BG325" s="202" t="str">
        <f t="shared" ref="BG325:BG388" si="57">BE325&amp;"-"&amp;BF325</f>
        <v>0026-0324</v>
      </c>
    </row>
    <row r="326" spans="1:59">
      <c r="A326" s="405">
        <v>4100</v>
      </c>
      <c r="B326" s="406">
        <v>4100</v>
      </c>
      <c r="C326" s="261" t="str">
        <f t="shared" ref="C326:C389" si="58">TEXT(F326,"0000")&amp;"-"&amp;TEXT(G326,"0000")</f>
        <v>0005-0026</v>
      </c>
      <c r="D326" s="261" t="str">
        <f t="shared" ref="D326:D389" si="59">TEXT(F326,"0000")&amp;"-"&amp;TEXT(G326,"0000")&amp;"-"&amp;TEXT(H326,"0000")</f>
        <v>0005-0026-0049</v>
      </c>
      <c r="E326" s="407" t="s">
        <v>787</v>
      </c>
      <c r="F326" s="261" t="str">
        <f>TEXT(VLOOKUP(J326,'[4]1'!$B$2:$D$37,2,0),"0000")</f>
        <v>0005</v>
      </c>
      <c r="G326" s="261" t="str">
        <f t="shared" ref="G326:G389" si="60">IF(K326=K325,TEXT(G325,"0000"),TEXT(G325+1,"0000"))</f>
        <v>0026</v>
      </c>
      <c r="H326" s="408">
        <f t="shared" ref="H326:H389" si="61">IF(F326&amp;G326=F325&amp;G325,H325+1,1)</f>
        <v>49</v>
      </c>
      <c r="I326" s="407" t="s">
        <v>787</v>
      </c>
      <c r="J326" s="258" t="s">
        <v>306</v>
      </c>
      <c r="K326" s="258" t="s">
        <v>2791</v>
      </c>
      <c r="L326" s="258" t="s">
        <v>2715</v>
      </c>
      <c r="M326" s="409">
        <v>21920000</v>
      </c>
      <c r="N326" s="258">
        <v>2497</v>
      </c>
      <c r="O326" s="258" t="s">
        <v>78</v>
      </c>
      <c r="P326" s="258" t="s">
        <v>88</v>
      </c>
      <c r="Q326" s="258" t="s">
        <v>72</v>
      </c>
      <c r="R326" s="258" t="e">
        <v>#N/A</v>
      </c>
      <c r="S326" s="410">
        <v>15</v>
      </c>
      <c r="T326" s="261">
        <v>6</v>
      </c>
      <c r="U326" s="261">
        <v>6</v>
      </c>
      <c r="V326" s="258" t="s">
        <v>17442</v>
      </c>
      <c r="W326" s="261" t="str">
        <f t="shared" si="54"/>
        <v>현대자동차포터Ⅱ 특장냉동탑차 초장축 일반캡 PLUS 싱글컴프 A/T21920000</v>
      </c>
      <c r="X326" s="411">
        <f t="shared" si="55"/>
        <v>4100</v>
      </c>
      <c r="Y326" s="261">
        <v>6</v>
      </c>
      <c r="Z326" s="261">
        <v>6</v>
      </c>
      <c r="AA326" s="407" t="s">
        <v>787</v>
      </c>
      <c r="AB326" s="258" t="e">
        <v>#N/A</v>
      </c>
      <c r="AC326" s="258"/>
      <c r="AD326" s="258" t="s">
        <v>2155</v>
      </c>
      <c r="AE326" s="258" t="s">
        <v>2149</v>
      </c>
      <c r="AF326" s="259"/>
      <c r="AG326" s="260"/>
      <c r="AH326" s="259"/>
      <c r="AI326" s="259"/>
      <c r="AJ326" s="260"/>
      <c r="AK326" s="259">
        <v>26</v>
      </c>
      <c r="AL326" s="259"/>
      <c r="AM326" s="259" t="s">
        <v>3244</v>
      </c>
      <c r="AN326" s="449"/>
      <c r="AO326" s="449"/>
      <c r="AP326" s="449"/>
      <c r="AQ326" s="392" t="str">
        <f>IFERROR(VLOOKUP(BG326,#REF!,1,0),"")</f>
        <v/>
      </c>
      <c r="AS326" s="259" t="s">
        <v>3255</v>
      </c>
      <c r="BD326" s="202" t="str">
        <f t="shared" si="56"/>
        <v>포터Ⅱ 특장냉동탑차 초장축 일반캡 PLUS 싱글컴프 A/T</v>
      </c>
      <c r="BE326" s="261" t="str">
        <f t="shared" ref="BE326:BE389" si="62">IF(K325=K326,TEXT(G325,"0000"),TEXT(G325+1,"0000"))</f>
        <v>0026</v>
      </c>
      <c r="BF326" s="407" t="s">
        <v>787</v>
      </c>
      <c r="BG326" s="202" t="str">
        <f t="shared" si="57"/>
        <v>0026-0325</v>
      </c>
    </row>
    <row r="327" spans="1:59">
      <c r="A327" s="405">
        <v>4101</v>
      </c>
      <c r="B327" s="406">
        <v>4101</v>
      </c>
      <c r="C327" s="261" t="str">
        <f t="shared" si="58"/>
        <v>0005-0026</v>
      </c>
      <c r="D327" s="261" t="str">
        <f t="shared" si="59"/>
        <v>0005-0026-0050</v>
      </c>
      <c r="E327" s="407" t="s">
        <v>786</v>
      </c>
      <c r="F327" s="261" t="str">
        <f>TEXT(VLOOKUP(J327,'[4]1'!$B$2:$D$37,2,0),"0000")</f>
        <v>0005</v>
      </c>
      <c r="G327" s="261" t="str">
        <f t="shared" si="60"/>
        <v>0026</v>
      </c>
      <c r="H327" s="408">
        <f t="shared" si="61"/>
        <v>50</v>
      </c>
      <c r="I327" s="407" t="s">
        <v>786</v>
      </c>
      <c r="J327" s="258" t="s">
        <v>306</v>
      </c>
      <c r="K327" s="258" t="s">
        <v>2791</v>
      </c>
      <c r="L327" s="258" t="s">
        <v>2716</v>
      </c>
      <c r="M327" s="409">
        <v>21880000</v>
      </c>
      <c r="N327" s="258">
        <v>2497</v>
      </c>
      <c r="O327" s="258" t="s">
        <v>78</v>
      </c>
      <c r="P327" s="258" t="s">
        <v>88</v>
      </c>
      <c r="Q327" s="258" t="s">
        <v>90</v>
      </c>
      <c r="R327" s="258" t="e">
        <v>#N/A</v>
      </c>
      <c r="S327" s="410">
        <v>15</v>
      </c>
      <c r="T327" s="261">
        <v>6</v>
      </c>
      <c r="U327" s="261">
        <v>6</v>
      </c>
      <c r="V327" s="258" t="s">
        <v>17442</v>
      </c>
      <c r="W327" s="261" t="str">
        <f t="shared" ref="W327:W390" si="63">J327&amp;K327&amp;L327&amp;M327</f>
        <v>현대자동차포터Ⅱ 특장하이냉동탑차 초장축 일반캡 SUP 싱글컴프21880000</v>
      </c>
      <c r="X327" s="411">
        <f t="shared" ref="X327:X390" si="64">B327</f>
        <v>4101</v>
      </c>
      <c r="Y327" s="261">
        <v>6</v>
      </c>
      <c r="Z327" s="261">
        <v>6</v>
      </c>
      <c r="AA327" s="407" t="s">
        <v>786</v>
      </c>
      <c r="AB327" s="258" t="e">
        <v>#N/A</v>
      </c>
      <c r="AC327" s="258"/>
      <c r="AD327" s="258" t="s">
        <v>2155</v>
      </c>
      <c r="AE327" s="258" t="s">
        <v>2149</v>
      </c>
      <c r="AF327" s="259"/>
      <c r="AG327" s="260"/>
      <c r="AH327" s="259"/>
      <c r="AI327" s="259"/>
      <c r="AJ327" s="260"/>
      <c r="AK327" s="259">
        <v>26</v>
      </c>
      <c r="AL327" s="259"/>
      <c r="AM327" s="259" t="s">
        <v>3244</v>
      </c>
      <c r="AN327" s="449"/>
      <c r="AO327" s="449"/>
      <c r="AP327" s="449"/>
      <c r="AQ327" s="392" t="str">
        <f>IFERROR(VLOOKUP(BG327,#REF!,1,0),"")</f>
        <v/>
      </c>
      <c r="AS327" s="259" t="s">
        <v>3255</v>
      </c>
      <c r="BD327" s="202" t="str">
        <f t="shared" si="56"/>
        <v>포터Ⅱ 특장하이냉동탑차 초장축 일반캡 SUP 싱글컴프</v>
      </c>
      <c r="BE327" s="261" t="str">
        <f t="shared" si="62"/>
        <v>0026</v>
      </c>
      <c r="BF327" s="407" t="s">
        <v>786</v>
      </c>
      <c r="BG327" s="202" t="str">
        <f t="shared" si="57"/>
        <v>0026-0326</v>
      </c>
    </row>
    <row r="328" spans="1:59">
      <c r="A328" s="405">
        <v>4102</v>
      </c>
      <c r="B328" s="406">
        <v>4102</v>
      </c>
      <c r="C328" s="261" t="str">
        <f t="shared" si="58"/>
        <v>0005-0026</v>
      </c>
      <c r="D328" s="261" t="str">
        <f t="shared" si="59"/>
        <v>0005-0026-0051</v>
      </c>
      <c r="E328" s="407" t="s">
        <v>784</v>
      </c>
      <c r="F328" s="261" t="str">
        <f>TEXT(VLOOKUP(J328,'[4]1'!$B$2:$D$37,2,0),"0000")</f>
        <v>0005</v>
      </c>
      <c r="G328" s="261" t="str">
        <f t="shared" si="60"/>
        <v>0026</v>
      </c>
      <c r="H328" s="408">
        <f t="shared" si="61"/>
        <v>51</v>
      </c>
      <c r="I328" s="407" t="s">
        <v>784</v>
      </c>
      <c r="J328" s="258" t="s">
        <v>306</v>
      </c>
      <c r="K328" s="258" t="s">
        <v>2791</v>
      </c>
      <c r="L328" s="258" t="s">
        <v>2717</v>
      </c>
      <c r="M328" s="409">
        <v>21030000</v>
      </c>
      <c r="N328" s="258">
        <v>2497</v>
      </c>
      <c r="O328" s="258" t="s">
        <v>78</v>
      </c>
      <c r="P328" s="258" t="s">
        <v>88</v>
      </c>
      <c r="Q328" s="258" t="s">
        <v>90</v>
      </c>
      <c r="R328" s="258" t="e">
        <v>#N/A</v>
      </c>
      <c r="S328" s="410">
        <v>15</v>
      </c>
      <c r="T328" s="261">
        <v>6</v>
      </c>
      <c r="U328" s="261">
        <v>6</v>
      </c>
      <c r="V328" s="258" t="s">
        <v>17442</v>
      </c>
      <c r="W328" s="261" t="str">
        <f t="shared" si="63"/>
        <v>현대자동차포터Ⅱ 특장냉장탑차 초장축 슈퍼캡 스타일21030000</v>
      </c>
      <c r="X328" s="411">
        <f t="shared" si="64"/>
        <v>4102</v>
      </c>
      <c r="Y328" s="261">
        <v>6</v>
      </c>
      <c r="Z328" s="261">
        <v>6</v>
      </c>
      <c r="AA328" s="407" t="s">
        <v>784</v>
      </c>
      <c r="AB328" s="258" t="e">
        <v>#N/A</v>
      </c>
      <c r="AC328" s="258"/>
      <c r="AD328" s="258" t="s">
        <v>2155</v>
      </c>
      <c r="AE328" s="258" t="s">
        <v>2149</v>
      </c>
      <c r="AF328" s="259"/>
      <c r="AG328" s="260"/>
      <c r="AH328" s="259"/>
      <c r="AI328" s="259"/>
      <c r="AJ328" s="260"/>
      <c r="AK328" s="259">
        <v>26</v>
      </c>
      <c r="AL328" s="259"/>
      <c r="AM328" s="259" t="s">
        <v>3244</v>
      </c>
      <c r="AN328" s="449"/>
      <c r="AO328" s="449"/>
      <c r="AP328" s="449"/>
      <c r="AQ328" s="392" t="str">
        <f>IFERROR(VLOOKUP(BG328,#REF!,1,0),"")</f>
        <v/>
      </c>
      <c r="AS328" s="259" t="s">
        <v>3255</v>
      </c>
      <c r="BD328" s="202" t="str">
        <f t="shared" si="56"/>
        <v>포터Ⅱ 특장냉장탑차 초장축 슈퍼캡 스타일</v>
      </c>
      <c r="BE328" s="261" t="str">
        <f t="shared" si="62"/>
        <v>0026</v>
      </c>
      <c r="BF328" s="407" t="s">
        <v>784</v>
      </c>
      <c r="BG328" s="202" t="str">
        <f t="shared" si="57"/>
        <v>0026-0327</v>
      </c>
    </row>
    <row r="329" spans="1:59">
      <c r="A329" s="405">
        <v>4103</v>
      </c>
      <c r="B329" s="406">
        <v>4103</v>
      </c>
      <c r="C329" s="261" t="str">
        <f t="shared" si="58"/>
        <v>0005-0026</v>
      </c>
      <c r="D329" s="261" t="str">
        <f t="shared" si="59"/>
        <v>0005-0026-0052</v>
      </c>
      <c r="E329" s="407" t="s">
        <v>783</v>
      </c>
      <c r="F329" s="261" t="str">
        <f>TEXT(VLOOKUP(J329,'[4]1'!$B$2:$D$37,2,0),"0000")</f>
        <v>0005</v>
      </c>
      <c r="G329" s="261" t="str">
        <f t="shared" si="60"/>
        <v>0026</v>
      </c>
      <c r="H329" s="408">
        <f t="shared" si="61"/>
        <v>52</v>
      </c>
      <c r="I329" s="407" t="s">
        <v>783</v>
      </c>
      <c r="J329" s="258" t="s">
        <v>306</v>
      </c>
      <c r="K329" s="258" t="s">
        <v>2791</v>
      </c>
      <c r="L329" s="258" t="s">
        <v>2718</v>
      </c>
      <c r="M329" s="409">
        <v>21990000</v>
      </c>
      <c r="N329" s="258">
        <v>2497</v>
      </c>
      <c r="O329" s="258" t="s">
        <v>78</v>
      </c>
      <c r="P329" s="258" t="s">
        <v>88</v>
      </c>
      <c r="Q329" s="258" t="s">
        <v>72</v>
      </c>
      <c r="R329" s="258" t="e">
        <v>#N/A</v>
      </c>
      <c r="S329" s="410">
        <v>15</v>
      </c>
      <c r="T329" s="261">
        <v>6</v>
      </c>
      <c r="U329" s="261">
        <v>6</v>
      </c>
      <c r="V329" s="258" t="s">
        <v>17442</v>
      </c>
      <c r="W329" s="261" t="str">
        <f t="shared" si="63"/>
        <v>현대자동차포터Ⅱ 특장냉동탑차 초장축 슈퍼캡 PLUS 싱글컴프 A/T21990000</v>
      </c>
      <c r="X329" s="411">
        <f t="shared" si="64"/>
        <v>4103</v>
      </c>
      <c r="Y329" s="261">
        <v>6</v>
      </c>
      <c r="Z329" s="261">
        <v>6</v>
      </c>
      <c r="AA329" s="407" t="s">
        <v>783</v>
      </c>
      <c r="AB329" s="258" t="e">
        <v>#N/A</v>
      </c>
      <c r="AC329" s="258"/>
      <c r="AD329" s="258" t="s">
        <v>2155</v>
      </c>
      <c r="AE329" s="258" t="s">
        <v>2149</v>
      </c>
      <c r="AF329" s="259"/>
      <c r="AG329" s="260"/>
      <c r="AH329" s="259"/>
      <c r="AI329" s="259"/>
      <c r="AJ329" s="260"/>
      <c r="AK329" s="259">
        <v>26</v>
      </c>
      <c r="AL329" s="259"/>
      <c r="AM329" s="259" t="s">
        <v>3244</v>
      </c>
      <c r="AN329" s="449"/>
      <c r="AO329" s="449"/>
      <c r="AP329" s="449"/>
      <c r="AQ329" s="392" t="str">
        <f>IFERROR(VLOOKUP(BG329,#REF!,1,0),"")</f>
        <v/>
      </c>
      <c r="AS329" s="259" t="s">
        <v>3255</v>
      </c>
      <c r="BD329" s="202" t="str">
        <f t="shared" si="56"/>
        <v>포터Ⅱ 특장냉동탑차 초장축 슈퍼캡 PLUS 싱글컴프 A/T</v>
      </c>
      <c r="BE329" s="261" t="str">
        <f t="shared" si="62"/>
        <v>0026</v>
      </c>
      <c r="BF329" s="407" t="s">
        <v>783</v>
      </c>
      <c r="BG329" s="202" t="str">
        <f t="shared" si="57"/>
        <v>0026-0328</v>
      </c>
    </row>
    <row r="330" spans="1:59">
      <c r="A330" s="405">
        <v>4104</v>
      </c>
      <c r="B330" s="406">
        <v>4104</v>
      </c>
      <c r="C330" s="261" t="str">
        <f t="shared" si="58"/>
        <v>0005-0026</v>
      </c>
      <c r="D330" s="261" t="str">
        <f t="shared" si="59"/>
        <v>0005-0026-0053</v>
      </c>
      <c r="E330" s="407" t="s">
        <v>782</v>
      </c>
      <c r="F330" s="261" t="str">
        <f>TEXT(VLOOKUP(J330,'[4]1'!$B$2:$D$37,2,0),"0000")</f>
        <v>0005</v>
      </c>
      <c r="G330" s="261" t="str">
        <f t="shared" si="60"/>
        <v>0026</v>
      </c>
      <c r="H330" s="408">
        <f t="shared" si="61"/>
        <v>53</v>
      </c>
      <c r="I330" s="407" t="s">
        <v>782</v>
      </c>
      <c r="J330" s="258" t="s">
        <v>306</v>
      </c>
      <c r="K330" s="258" t="s">
        <v>2791</v>
      </c>
      <c r="L330" s="258" t="s">
        <v>2719</v>
      </c>
      <c r="M330" s="409">
        <v>21670000</v>
      </c>
      <c r="N330" s="258">
        <v>2497</v>
      </c>
      <c r="O330" s="258" t="s">
        <v>78</v>
      </c>
      <c r="P330" s="258" t="s">
        <v>88</v>
      </c>
      <c r="Q330" s="258" t="s">
        <v>90</v>
      </c>
      <c r="R330" s="258" t="e">
        <v>#N/A</v>
      </c>
      <c r="S330" s="410">
        <v>15</v>
      </c>
      <c r="T330" s="261">
        <v>6</v>
      </c>
      <c r="U330" s="261">
        <v>6</v>
      </c>
      <c r="V330" s="258" t="s">
        <v>17442</v>
      </c>
      <c r="W330" s="261" t="str">
        <f t="shared" si="63"/>
        <v>현대자동차포터Ⅱ 특장냉동탑차 초장축 슈퍼캡 SUP 싱글컴프21670000</v>
      </c>
      <c r="X330" s="411">
        <f t="shared" si="64"/>
        <v>4104</v>
      </c>
      <c r="Y330" s="261">
        <v>6</v>
      </c>
      <c r="Z330" s="261">
        <v>6</v>
      </c>
      <c r="AA330" s="407" t="s">
        <v>782</v>
      </c>
      <c r="AB330" s="258" t="e">
        <v>#N/A</v>
      </c>
      <c r="AC330" s="258"/>
      <c r="AD330" s="258" t="s">
        <v>2155</v>
      </c>
      <c r="AE330" s="258" t="s">
        <v>2149</v>
      </c>
      <c r="AF330" s="259"/>
      <c r="AG330" s="260"/>
      <c r="AH330" s="259"/>
      <c r="AI330" s="259"/>
      <c r="AJ330" s="260"/>
      <c r="AK330" s="259">
        <v>26</v>
      </c>
      <c r="AL330" s="259"/>
      <c r="AM330" s="259" t="s">
        <v>3244</v>
      </c>
      <c r="AN330" s="449"/>
      <c r="AO330" s="449"/>
      <c r="AP330" s="449"/>
      <c r="AQ330" s="392" t="str">
        <f>IFERROR(VLOOKUP(BG330,#REF!,1,0),"")</f>
        <v/>
      </c>
      <c r="AS330" s="259" t="s">
        <v>3255</v>
      </c>
      <c r="BD330" s="202" t="str">
        <f t="shared" si="56"/>
        <v>포터Ⅱ 특장냉동탑차 초장축 슈퍼캡 SUP 싱글컴프</v>
      </c>
      <c r="BE330" s="261" t="str">
        <f t="shared" si="62"/>
        <v>0026</v>
      </c>
      <c r="BF330" s="407" t="s">
        <v>782</v>
      </c>
      <c r="BG330" s="202" t="str">
        <f t="shared" si="57"/>
        <v>0026-0329</v>
      </c>
    </row>
    <row r="331" spans="1:59">
      <c r="A331" s="405">
        <v>4105</v>
      </c>
      <c r="B331" s="406">
        <v>4105</v>
      </c>
      <c r="C331" s="261" t="str">
        <f t="shared" si="58"/>
        <v>0005-0026</v>
      </c>
      <c r="D331" s="261" t="str">
        <f t="shared" si="59"/>
        <v>0005-0026-0054</v>
      </c>
      <c r="E331" s="407" t="s">
        <v>781</v>
      </c>
      <c r="F331" s="261" t="str">
        <f>TEXT(VLOOKUP(J331,'[4]1'!$B$2:$D$37,2,0),"0000")</f>
        <v>0005</v>
      </c>
      <c r="G331" s="261" t="str">
        <f t="shared" si="60"/>
        <v>0026</v>
      </c>
      <c r="H331" s="408">
        <f t="shared" si="61"/>
        <v>54</v>
      </c>
      <c r="I331" s="407" t="s">
        <v>781</v>
      </c>
      <c r="J331" s="258" t="s">
        <v>306</v>
      </c>
      <c r="K331" s="258" t="s">
        <v>2791</v>
      </c>
      <c r="L331" s="258" t="s">
        <v>2720</v>
      </c>
      <c r="M331" s="409">
        <v>21990000</v>
      </c>
      <c r="N331" s="258">
        <v>2497</v>
      </c>
      <c r="O331" s="258" t="s">
        <v>78</v>
      </c>
      <c r="P331" s="258" t="s">
        <v>88</v>
      </c>
      <c r="Q331" s="258" t="s">
        <v>72</v>
      </c>
      <c r="R331" s="258">
        <v>2</v>
      </c>
      <c r="S331" s="410">
        <v>15</v>
      </c>
      <c r="T331" s="261">
        <v>6</v>
      </c>
      <c r="U331" s="261">
        <v>6</v>
      </c>
      <c r="V331" s="258" t="s">
        <v>71</v>
      </c>
      <c r="W331" s="261" t="str">
        <f t="shared" si="63"/>
        <v>현대자동차포터Ⅱ 특장냉장탑차 초장축 슈퍼캡 SUP 싱글컴프 A/T21990000</v>
      </c>
      <c r="X331" s="411">
        <f t="shared" si="64"/>
        <v>4105</v>
      </c>
      <c r="Y331" s="261">
        <v>6</v>
      </c>
      <c r="Z331" s="261">
        <v>6</v>
      </c>
      <c r="AA331" s="407" t="s">
        <v>781</v>
      </c>
      <c r="AB331" s="258" t="s">
        <v>73</v>
      </c>
      <c r="AC331" s="258"/>
      <c r="AD331" s="258" t="s">
        <v>2155</v>
      </c>
      <c r="AE331" s="258" t="s">
        <v>2149</v>
      </c>
      <c r="AF331" s="259"/>
      <c r="AG331" s="260"/>
      <c r="AH331" s="259"/>
      <c r="AI331" s="259"/>
      <c r="AJ331" s="260"/>
      <c r="AK331" s="259">
        <v>26</v>
      </c>
      <c r="AL331" s="259"/>
      <c r="AM331" s="259" t="s">
        <v>3244</v>
      </c>
      <c r="AN331" s="449"/>
      <c r="AO331" s="449"/>
      <c r="AP331" s="449"/>
      <c r="AQ331" s="392" t="str">
        <f>IFERROR(VLOOKUP(BG331,#REF!,1,0),"")</f>
        <v/>
      </c>
      <c r="AS331" s="259" t="s">
        <v>3255</v>
      </c>
      <c r="BD331" s="202" t="str">
        <f t="shared" si="56"/>
        <v>포터Ⅱ 특장냉장탑차 초장축 슈퍼캡 SUP 싱글컴프 A/T</v>
      </c>
      <c r="BE331" s="261" t="str">
        <f t="shared" si="62"/>
        <v>0026</v>
      </c>
      <c r="BF331" s="407" t="s">
        <v>781</v>
      </c>
      <c r="BG331" s="202" t="str">
        <f t="shared" si="57"/>
        <v>0026-0330</v>
      </c>
    </row>
    <row r="332" spans="1:59">
      <c r="A332" s="405">
        <v>4106</v>
      </c>
      <c r="B332" s="406">
        <v>4106</v>
      </c>
      <c r="C332" s="261" t="str">
        <f t="shared" si="58"/>
        <v>0005-0026</v>
      </c>
      <c r="D332" s="261" t="str">
        <f t="shared" si="59"/>
        <v>0005-0026-0055</v>
      </c>
      <c r="E332" s="407" t="s">
        <v>780</v>
      </c>
      <c r="F332" s="261" t="str">
        <f>TEXT(VLOOKUP(J332,'[4]1'!$B$2:$D$37,2,0),"0000")</f>
        <v>0005</v>
      </c>
      <c r="G332" s="261" t="str">
        <f t="shared" si="60"/>
        <v>0026</v>
      </c>
      <c r="H332" s="408">
        <f t="shared" si="61"/>
        <v>55</v>
      </c>
      <c r="I332" s="407" t="s">
        <v>780</v>
      </c>
      <c r="J332" s="258" t="s">
        <v>306</v>
      </c>
      <c r="K332" s="258" t="s">
        <v>2791</v>
      </c>
      <c r="L332" s="258" t="s">
        <v>2721</v>
      </c>
      <c r="M332" s="409">
        <v>21460000</v>
      </c>
      <c r="N332" s="258">
        <v>2497</v>
      </c>
      <c r="O332" s="258" t="s">
        <v>78</v>
      </c>
      <c r="P332" s="258" t="s">
        <v>88</v>
      </c>
      <c r="Q332" s="258" t="s">
        <v>72</v>
      </c>
      <c r="R332" s="258" t="e">
        <v>#N/A</v>
      </c>
      <c r="S332" s="410">
        <v>15</v>
      </c>
      <c r="T332" s="261">
        <v>6</v>
      </c>
      <c r="U332" s="261">
        <v>6</v>
      </c>
      <c r="V332" s="258" t="s">
        <v>17442</v>
      </c>
      <c r="W332" s="261" t="str">
        <f t="shared" si="63"/>
        <v>현대자동차포터Ⅱ 특장하이냉장탑차 초장축 슈퍼캡 PLUS 싱글컴프 A/T21460000</v>
      </c>
      <c r="X332" s="411">
        <f t="shared" si="64"/>
        <v>4106</v>
      </c>
      <c r="Y332" s="261">
        <v>6</v>
      </c>
      <c r="Z332" s="261">
        <v>6</v>
      </c>
      <c r="AA332" s="407" t="s">
        <v>780</v>
      </c>
      <c r="AB332" s="258" t="e">
        <v>#N/A</v>
      </c>
      <c r="AC332" s="258"/>
      <c r="AD332" s="258" t="s">
        <v>2155</v>
      </c>
      <c r="AE332" s="258" t="s">
        <v>2149</v>
      </c>
      <c r="AF332" s="259"/>
      <c r="AG332" s="260"/>
      <c r="AH332" s="259"/>
      <c r="AI332" s="259"/>
      <c r="AJ332" s="260"/>
      <c r="AK332" s="259">
        <v>26</v>
      </c>
      <c r="AL332" s="259"/>
      <c r="AM332" s="259" t="s">
        <v>3244</v>
      </c>
      <c r="AN332" s="449"/>
      <c r="AO332" s="449"/>
      <c r="AP332" s="449"/>
      <c r="AQ332" s="392" t="str">
        <f>IFERROR(VLOOKUP(BG332,#REF!,1,0),"")</f>
        <v/>
      </c>
      <c r="AS332" s="259" t="s">
        <v>3255</v>
      </c>
      <c r="BD332" s="202" t="str">
        <f t="shared" si="56"/>
        <v>포터Ⅱ 특장하이냉장탑차 초장축 슈퍼캡 PLUS 싱글컴프 A/T</v>
      </c>
      <c r="BE332" s="261" t="str">
        <f t="shared" si="62"/>
        <v>0026</v>
      </c>
      <c r="BF332" s="407" t="s">
        <v>780</v>
      </c>
      <c r="BG332" s="202" t="str">
        <f t="shared" si="57"/>
        <v>0026-0331</v>
      </c>
    </row>
    <row r="333" spans="1:59">
      <c r="A333" s="405">
        <v>4107</v>
      </c>
      <c r="B333" s="406">
        <v>4107</v>
      </c>
      <c r="C333" s="261" t="str">
        <f t="shared" si="58"/>
        <v>0005-0026</v>
      </c>
      <c r="D333" s="261" t="str">
        <f t="shared" si="59"/>
        <v>0005-0026-0056</v>
      </c>
      <c r="E333" s="407" t="s">
        <v>779</v>
      </c>
      <c r="F333" s="261" t="str">
        <f>TEXT(VLOOKUP(J333,'[4]1'!$B$2:$D$37,2,0),"0000")</f>
        <v>0005</v>
      </c>
      <c r="G333" s="261" t="str">
        <f t="shared" si="60"/>
        <v>0026</v>
      </c>
      <c r="H333" s="408">
        <f t="shared" si="61"/>
        <v>56</v>
      </c>
      <c r="I333" s="407" t="s">
        <v>779</v>
      </c>
      <c r="J333" s="258" t="s">
        <v>306</v>
      </c>
      <c r="K333" s="258" t="s">
        <v>2791</v>
      </c>
      <c r="L333" s="258" t="s">
        <v>2722</v>
      </c>
      <c r="M333" s="409">
        <v>19410000</v>
      </c>
      <c r="N333" s="258">
        <v>2497</v>
      </c>
      <c r="O333" s="258" t="s">
        <v>78</v>
      </c>
      <c r="P333" s="258" t="s">
        <v>88</v>
      </c>
      <c r="Q333" s="258" t="s">
        <v>72</v>
      </c>
      <c r="R333" s="258" t="e">
        <v>#N/A</v>
      </c>
      <c r="S333" s="410">
        <v>15</v>
      </c>
      <c r="T333" s="261">
        <v>6</v>
      </c>
      <c r="U333" s="261">
        <v>6</v>
      </c>
      <c r="V333" s="258" t="s">
        <v>17442</v>
      </c>
      <c r="W333" s="261" t="str">
        <f t="shared" si="63"/>
        <v>현대자동차포터Ⅱ 특장내장탑차 초장축 슈퍼캡 SUP A/T19410000</v>
      </c>
      <c r="X333" s="411">
        <f t="shared" si="64"/>
        <v>4107</v>
      </c>
      <c r="Y333" s="261">
        <v>6</v>
      </c>
      <c r="Z333" s="261">
        <v>6</v>
      </c>
      <c r="AA333" s="407" t="s">
        <v>779</v>
      </c>
      <c r="AB333" s="258" t="e">
        <v>#N/A</v>
      </c>
      <c r="AC333" s="258"/>
      <c r="AD333" s="258" t="s">
        <v>2155</v>
      </c>
      <c r="AE333" s="258" t="s">
        <v>2149</v>
      </c>
      <c r="AF333" s="259"/>
      <c r="AG333" s="260"/>
      <c r="AH333" s="259"/>
      <c r="AI333" s="259"/>
      <c r="AJ333" s="260"/>
      <c r="AK333" s="259">
        <v>26</v>
      </c>
      <c r="AL333" s="259"/>
      <c r="AM333" s="259" t="s">
        <v>3244</v>
      </c>
      <c r="AN333" s="449"/>
      <c r="AO333" s="449"/>
      <c r="AP333" s="449"/>
      <c r="AQ333" s="392" t="str">
        <f>IFERROR(VLOOKUP(BG333,#REF!,1,0),"")</f>
        <v/>
      </c>
      <c r="AS333" s="259" t="s">
        <v>3255</v>
      </c>
      <c r="BD333" s="202" t="str">
        <f t="shared" si="56"/>
        <v>포터Ⅱ 특장내장탑차 초장축 슈퍼캡 SUP A/T</v>
      </c>
      <c r="BE333" s="261" t="str">
        <f t="shared" si="62"/>
        <v>0026</v>
      </c>
      <c r="BF333" s="407" t="s">
        <v>779</v>
      </c>
      <c r="BG333" s="202" t="str">
        <f t="shared" si="57"/>
        <v>0026-0332</v>
      </c>
    </row>
    <row r="334" spans="1:59">
      <c r="A334" s="405">
        <v>4108</v>
      </c>
      <c r="B334" s="406">
        <v>4108</v>
      </c>
      <c r="C334" s="261" t="str">
        <f t="shared" si="58"/>
        <v>0005-0026</v>
      </c>
      <c r="D334" s="261" t="str">
        <f t="shared" si="59"/>
        <v>0005-0026-0057</v>
      </c>
      <c r="E334" s="407" t="s">
        <v>778</v>
      </c>
      <c r="F334" s="261" t="str">
        <f>TEXT(VLOOKUP(J334,'[4]1'!$B$2:$D$37,2,0),"0000")</f>
        <v>0005</v>
      </c>
      <c r="G334" s="261" t="str">
        <f t="shared" si="60"/>
        <v>0026</v>
      </c>
      <c r="H334" s="408">
        <f t="shared" si="61"/>
        <v>57</v>
      </c>
      <c r="I334" s="407" t="s">
        <v>778</v>
      </c>
      <c r="J334" s="258" t="s">
        <v>306</v>
      </c>
      <c r="K334" s="258" t="s">
        <v>2791</v>
      </c>
      <c r="L334" s="258" t="s">
        <v>2723</v>
      </c>
      <c r="M334" s="409">
        <v>20800000</v>
      </c>
      <c r="N334" s="258">
        <v>2497</v>
      </c>
      <c r="O334" s="258" t="s">
        <v>78</v>
      </c>
      <c r="P334" s="258" t="s">
        <v>88</v>
      </c>
      <c r="Q334" s="258" t="s">
        <v>90</v>
      </c>
      <c r="R334" s="258" t="e">
        <v>#N/A</v>
      </c>
      <c r="S334" s="410">
        <v>15</v>
      </c>
      <c r="T334" s="261">
        <v>6</v>
      </c>
      <c r="U334" s="261">
        <v>6</v>
      </c>
      <c r="V334" s="258" t="s">
        <v>17442</v>
      </c>
      <c r="W334" s="261" t="str">
        <f t="shared" si="63"/>
        <v>현대자동차포터Ⅱ 특장냉동탑차 초장축 일반캡 PLUS 싱글컴프20800000</v>
      </c>
      <c r="X334" s="411">
        <f t="shared" si="64"/>
        <v>4108</v>
      </c>
      <c r="Y334" s="261">
        <v>6</v>
      </c>
      <c r="Z334" s="261">
        <v>6</v>
      </c>
      <c r="AA334" s="407" t="s">
        <v>778</v>
      </c>
      <c r="AB334" s="258" t="e">
        <v>#N/A</v>
      </c>
      <c r="AC334" s="258"/>
      <c r="AD334" s="258" t="s">
        <v>2155</v>
      </c>
      <c r="AE334" s="258" t="s">
        <v>2149</v>
      </c>
      <c r="AF334" s="259"/>
      <c r="AG334" s="260"/>
      <c r="AH334" s="259"/>
      <c r="AI334" s="259"/>
      <c r="AJ334" s="260"/>
      <c r="AK334" s="259">
        <v>26</v>
      </c>
      <c r="AL334" s="259"/>
      <c r="AM334" s="259" t="s">
        <v>3244</v>
      </c>
      <c r="AN334" s="449"/>
      <c r="AO334" s="449"/>
      <c r="AP334" s="449"/>
      <c r="AQ334" s="392" t="str">
        <f>IFERROR(VLOOKUP(BG334,#REF!,1,0),"")</f>
        <v/>
      </c>
      <c r="AS334" s="259" t="s">
        <v>3255</v>
      </c>
      <c r="BD334" s="202" t="str">
        <f t="shared" si="56"/>
        <v>포터Ⅱ 특장냉동탑차 초장축 일반캡 PLUS 싱글컴프</v>
      </c>
      <c r="BE334" s="261" t="str">
        <f t="shared" si="62"/>
        <v>0026</v>
      </c>
      <c r="BF334" s="407" t="s">
        <v>778</v>
      </c>
      <c r="BG334" s="202" t="str">
        <f t="shared" si="57"/>
        <v>0026-0333</v>
      </c>
    </row>
    <row r="335" spans="1:59">
      <c r="A335" s="405">
        <v>4109</v>
      </c>
      <c r="B335" s="406">
        <v>4109</v>
      </c>
      <c r="C335" s="261" t="str">
        <f t="shared" si="58"/>
        <v>0005-0026</v>
      </c>
      <c r="D335" s="261" t="str">
        <f t="shared" si="59"/>
        <v>0005-0026-0058</v>
      </c>
      <c r="E335" s="407" t="s">
        <v>777</v>
      </c>
      <c r="F335" s="261" t="str">
        <f>TEXT(VLOOKUP(J335,'[4]1'!$B$2:$D$37,2,0),"0000")</f>
        <v>0005</v>
      </c>
      <c r="G335" s="261" t="str">
        <f t="shared" si="60"/>
        <v>0026</v>
      </c>
      <c r="H335" s="408">
        <f t="shared" si="61"/>
        <v>58</v>
      </c>
      <c r="I335" s="407" t="s">
        <v>777</v>
      </c>
      <c r="J335" s="258" t="s">
        <v>306</v>
      </c>
      <c r="K335" s="258" t="s">
        <v>2791</v>
      </c>
      <c r="L335" s="258" t="s">
        <v>2724</v>
      </c>
      <c r="M335" s="409">
        <v>22340000</v>
      </c>
      <c r="N335" s="258">
        <v>2497</v>
      </c>
      <c r="O335" s="258" t="s">
        <v>78</v>
      </c>
      <c r="P335" s="258" t="s">
        <v>88</v>
      </c>
      <c r="Q335" s="258" t="s">
        <v>90</v>
      </c>
      <c r="R335" s="258">
        <v>4</v>
      </c>
      <c r="S335" s="410">
        <v>15</v>
      </c>
      <c r="T335" s="261">
        <v>6</v>
      </c>
      <c r="U335" s="261">
        <v>6</v>
      </c>
      <c r="V335" s="258" t="s">
        <v>71</v>
      </c>
      <c r="W335" s="261" t="str">
        <f t="shared" si="63"/>
        <v>현대자동차포터Ⅱ 특장시티밴 초장축 슈퍼캡 SUP22340000</v>
      </c>
      <c r="X335" s="411">
        <f t="shared" si="64"/>
        <v>4109</v>
      </c>
      <c r="Y335" s="261">
        <v>6</v>
      </c>
      <c r="Z335" s="261">
        <v>6</v>
      </c>
      <c r="AA335" s="407" t="s">
        <v>777</v>
      </c>
      <c r="AB335" s="258" t="s">
        <v>73</v>
      </c>
      <c r="AC335" s="258"/>
      <c r="AD335" s="258" t="s">
        <v>2155</v>
      </c>
      <c r="AE335" s="258" t="s">
        <v>2149</v>
      </c>
      <c r="AF335" s="259"/>
      <c r="AG335" s="260"/>
      <c r="AH335" s="259"/>
      <c r="AI335" s="259"/>
      <c r="AJ335" s="260"/>
      <c r="AK335" s="259">
        <v>26</v>
      </c>
      <c r="AL335" s="259"/>
      <c r="AM335" s="259" t="s">
        <v>3244</v>
      </c>
      <c r="AN335" s="449"/>
      <c r="AO335" s="449"/>
      <c r="AP335" s="449"/>
      <c r="AQ335" s="392" t="str">
        <f>IFERROR(VLOOKUP(BG335,#REF!,1,0),"")</f>
        <v/>
      </c>
      <c r="AS335" s="259" t="s">
        <v>3255</v>
      </c>
      <c r="BD335" s="202" t="str">
        <f t="shared" si="56"/>
        <v>포터Ⅱ 특장시티밴 초장축 슈퍼캡 SUP</v>
      </c>
      <c r="BE335" s="261" t="str">
        <f t="shared" si="62"/>
        <v>0026</v>
      </c>
      <c r="BF335" s="407" t="s">
        <v>777</v>
      </c>
      <c r="BG335" s="202" t="str">
        <f t="shared" si="57"/>
        <v>0026-0334</v>
      </c>
    </row>
    <row r="336" spans="1:59">
      <c r="A336" s="405">
        <v>4110</v>
      </c>
      <c r="B336" s="406">
        <v>4110</v>
      </c>
      <c r="C336" s="261" t="str">
        <f t="shared" si="58"/>
        <v>0005-0026</v>
      </c>
      <c r="D336" s="261" t="str">
        <f t="shared" si="59"/>
        <v>0005-0026-0059</v>
      </c>
      <c r="E336" s="407" t="s">
        <v>776</v>
      </c>
      <c r="F336" s="261" t="str">
        <f>TEXT(VLOOKUP(J336,'[4]1'!$B$2:$D$37,2,0),"0000")</f>
        <v>0005</v>
      </c>
      <c r="G336" s="261" t="str">
        <f t="shared" si="60"/>
        <v>0026</v>
      </c>
      <c r="H336" s="408">
        <f t="shared" si="61"/>
        <v>59</v>
      </c>
      <c r="I336" s="407" t="s">
        <v>776</v>
      </c>
      <c r="J336" s="258" t="s">
        <v>306</v>
      </c>
      <c r="K336" s="258" t="s">
        <v>2791</v>
      </c>
      <c r="L336" s="258" t="s">
        <v>2725</v>
      </c>
      <c r="M336" s="409">
        <v>24540000</v>
      </c>
      <c r="N336" s="258">
        <v>2497</v>
      </c>
      <c r="O336" s="258" t="s">
        <v>78</v>
      </c>
      <c r="P336" s="258" t="s">
        <v>88</v>
      </c>
      <c r="Q336" s="258" t="s">
        <v>72</v>
      </c>
      <c r="R336" s="258">
        <v>4</v>
      </c>
      <c r="S336" s="410">
        <v>15</v>
      </c>
      <c r="T336" s="261">
        <v>6</v>
      </c>
      <c r="U336" s="261">
        <v>6</v>
      </c>
      <c r="V336" s="258" t="s">
        <v>71</v>
      </c>
      <c r="W336" s="261" t="str">
        <f t="shared" si="63"/>
        <v>현대자동차포터Ⅱ 특장초저온냉동탑차 초장축 슈퍼캡 SUP 트윈컴프 A/T24540000</v>
      </c>
      <c r="X336" s="411">
        <f t="shared" si="64"/>
        <v>4110</v>
      </c>
      <c r="Y336" s="261">
        <v>6</v>
      </c>
      <c r="Z336" s="261">
        <v>6</v>
      </c>
      <c r="AA336" s="407" t="s">
        <v>776</v>
      </c>
      <c r="AB336" s="258" t="s">
        <v>73</v>
      </c>
      <c r="AC336" s="258"/>
      <c r="AD336" s="258" t="s">
        <v>2155</v>
      </c>
      <c r="AE336" s="258" t="s">
        <v>2149</v>
      </c>
      <c r="AF336" s="259"/>
      <c r="AG336" s="260"/>
      <c r="AH336" s="259"/>
      <c r="AI336" s="259"/>
      <c r="AJ336" s="260"/>
      <c r="AK336" s="259">
        <v>26</v>
      </c>
      <c r="AL336" s="259"/>
      <c r="AM336" s="259" t="s">
        <v>3244</v>
      </c>
      <c r="AN336" s="449"/>
      <c r="AO336" s="449"/>
      <c r="AP336" s="449"/>
      <c r="AQ336" s="392" t="str">
        <f>IFERROR(VLOOKUP(BG336,#REF!,1,0),"")</f>
        <v/>
      </c>
      <c r="AS336" s="259" t="s">
        <v>3255</v>
      </c>
      <c r="BD336" s="202" t="str">
        <f t="shared" si="56"/>
        <v>포터Ⅱ 특장초저온냉동탑차 초장축 슈퍼캡 SUP 트윈컴프 A/T</v>
      </c>
      <c r="BE336" s="261" t="str">
        <f t="shared" si="62"/>
        <v>0026</v>
      </c>
      <c r="BF336" s="407" t="s">
        <v>776</v>
      </c>
      <c r="BG336" s="202" t="str">
        <f t="shared" si="57"/>
        <v>0026-0335</v>
      </c>
    </row>
    <row r="337" spans="1:59">
      <c r="A337" s="405">
        <v>4111</v>
      </c>
      <c r="B337" s="406">
        <v>4111</v>
      </c>
      <c r="C337" s="261" t="str">
        <f t="shared" si="58"/>
        <v>0005-0026</v>
      </c>
      <c r="D337" s="261" t="str">
        <f t="shared" si="59"/>
        <v>0005-0026-0060</v>
      </c>
      <c r="E337" s="407" t="s">
        <v>775</v>
      </c>
      <c r="F337" s="261" t="str">
        <f>TEXT(VLOOKUP(J337,'[4]1'!$B$2:$D$37,2,0),"0000")</f>
        <v>0005</v>
      </c>
      <c r="G337" s="261" t="str">
        <f t="shared" si="60"/>
        <v>0026</v>
      </c>
      <c r="H337" s="408">
        <f t="shared" si="61"/>
        <v>60</v>
      </c>
      <c r="I337" s="407" t="s">
        <v>775</v>
      </c>
      <c r="J337" s="258" t="s">
        <v>306</v>
      </c>
      <c r="K337" s="258" t="s">
        <v>2791</v>
      </c>
      <c r="L337" s="258" t="s">
        <v>2726</v>
      </c>
      <c r="M337" s="409">
        <v>20100000</v>
      </c>
      <c r="N337" s="258">
        <v>2497</v>
      </c>
      <c r="O337" s="258" t="s">
        <v>78</v>
      </c>
      <c r="P337" s="258" t="s">
        <v>88</v>
      </c>
      <c r="Q337" s="258" t="s">
        <v>72</v>
      </c>
      <c r="R337" s="258" t="e">
        <v>#N/A</v>
      </c>
      <c r="S337" s="410">
        <v>15</v>
      </c>
      <c r="T337" s="261">
        <v>6</v>
      </c>
      <c r="U337" s="261">
        <v>6</v>
      </c>
      <c r="V337" s="258" t="s">
        <v>17442</v>
      </c>
      <c r="W337" s="261" t="str">
        <f t="shared" si="63"/>
        <v>현대자동차포터Ⅱ 특장하이내장탑차 초장축 슈퍼캡 SUP A/T20100000</v>
      </c>
      <c r="X337" s="411">
        <f t="shared" si="64"/>
        <v>4111</v>
      </c>
      <c r="Y337" s="261">
        <v>6</v>
      </c>
      <c r="Z337" s="261">
        <v>6</v>
      </c>
      <c r="AA337" s="407" t="s">
        <v>775</v>
      </c>
      <c r="AB337" s="258" t="e">
        <v>#N/A</v>
      </c>
      <c r="AC337" s="258"/>
      <c r="AD337" s="258" t="s">
        <v>2155</v>
      </c>
      <c r="AE337" s="258" t="s">
        <v>2149</v>
      </c>
      <c r="AF337" s="259"/>
      <c r="AG337" s="260"/>
      <c r="AH337" s="259"/>
      <c r="AI337" s="259"/>
      <c r="AJ337" s="260"/>
      <c r="AK337" s="259">
        <v>26</v>
      </c>
      <c r="AL337" s="259"/>
      <c r="AM337" s="259" t="s">
        <v>3244</v>
      </c>
      <c r="AN337" s="449"/>
      <c r="AO337" s="449"/>
      <c r="AP337" s="449"/>
      <c r="AQ337" s="392" t="str">
        <f>IFERROR(VLOOKUP(BG337,#REF!,1,0),"")</f>
        <v/>
      </c>
      <c r="AS337" s="259" t="s">
        <v>3255</v>
      </c>
      <c r="BD337" s="202" t="str">
        <f t="shared" si="56"/>
        <v>포터Ⅱ 특장하이내장탑차 초장축 슈퍼캡 SUP A/T</v>
      </c>
      <c r="BE337" s="261" t="str">
        <f t="shared" si="62"/>
        <v>0026</v>
      </c>
      <c r="BF337" s="407" t="s">
        <v>775</v>
      </c>
      <c r="BG337" s="202" t="str">
        <f t="shared" si="57"/>
        <v>0026-0336</v>
      </c>
    </row>
    <row r="338" spans="1:59">
      <c r="A338" s="405">
        <v>4112</v>
      </c>
      <c r="B338" s="406">
        <v>4112</v>
      </c>
      <c r="C338" s="261" t="str">
        <f t="shared" si="58"/>
        <v>0005-0026</v>
      </c>
      <c r="D338" s="261" t="str">
        <f t="shared" si="59"/>
        <v>0005-0026-0061</v>
      </c>
      <c r="E338" s="407" t="s">
        <v>774</v>
      </c>
      <c r="F338" s="261" t="str">
        <f>TEXT(VLOOKUP(J338,'[4]1'!$B$2:$D$37,2,0),"0000")</f>
        <v>0005</v>
      </c>
      <c r="G338" s="261" t="str">
        <f t="shared" si="60"/>
        <v>0026</v>
      </c>
      <c r="H338" s="408">
        <f t="shared" si="61"/>
        <v>61</v>
      </c>
      <c r="I338" s="407" t="s">
        <v>774</v>
      </c>
      <c r="J338" s="258" t="s">
        <v>306</v>
      </c>
      <c r="K338" s="258" t="s">
        <v>2791</v>
      </c>
      <c r="L338" s="258" t="s">
        <v>2727</v>
      </c>
      <c r="M338" s="409">
        <v>19410000</v>
      </c>
      <c r="N338" s="258">
        <v>2497</v>
      </c>
      <c r="O338" s="258" t="s">
        <v>78</v>
      </c>
      <c r="P338" s="258" t="s">
        <v>88</v>
      </c>
      <c r="Q338" s="258" t="s">
        <v>90</v>
      </c>
      <c r="R338" s="258">
        <v>5</v>
      </c>
      <c r="S338" s="410">
        <v>15</v>
      </c>
      <c r="T338" s="261">
        <v>6</v>
      </c>
      <c r="U338" s="261">
        <v>6</v>
      </c>
      <c r="V338" s="258" t="s">
        <v>71</v>
      </c>
      <c r="W338" s="261" t="str">
        <f t="shared" si="63"/>
        <v>현대자동차포터Ⅱ 특장트랜스파워게이트 초장축 슈퍼캡 SUP19410000</v>
      </c>
      <c r="X338" s="411">
        <f t="shared" si="64"/>
        <v>4112</v>
      </c>
      <c r="Y338" s="261">
        <v>6</v>
      </c>
      <c r="Z338" s="261">
        <v>6</v>
      </c>
      <c r="AA338" s="407" t="s">
        <v>774</v>
      </c>
      <c r="AB338" s="258" t="s">
        <v>73</v>
      </c>
      <c r="AC338" s="258"/>
      <c r="AD338" s="258" t="s">
        <v>2155</v>
      </c>
      <c r="AE338" s="258" t="s">
        <v>2149</v>
      </c>
      <c r="AF338" s="259"/>
      <c r="AG338" s="260"/>
      <c r="AH338" s="259"/>
      <c r="AI338" s="259"/>
      <c r="AJ338" s="260"/>
      <c r="AK338" s="259">
        <v>26</v>
      </c>
      <c r="AL338" s="259"/>
      <c r="AM338" s="259" t="s">
        <v>3244</v>
      </c>
      <c r="AN338" s="449"/>
      <c r="AO338" s="449"/>
      <c r="AP338" s="449"/>
      <c r="AQ338" s="392" t="str">
        <f>IFERROR(VLOOKUP(BG338,#REF!,1,0),"")</f>
        <v/>
      </c>
      <c r="AS338" s="259" t="s">
        <v>3255</v>
      </c>
      <c r="BD338" s="202" t="str">
        <f t="shared" si="56"/>
        <v>포터Ⅱ 특장트랜스파워게이트 초장축 슈퍼캡 SUP</v>
      </c>
      <c r="BE338" s="261" t="str">
        <f t="shared" si="62"/>
        <v>0026</v>
      </c>
      <c r="BF338" s="407" t="s">
        <v>774</v>
      </c>
      <c r="BG338" s="202" t="str">
        <f t="shared" si="57"/>
        <v>0026-0337</v>
      </c>
    </row>
    <row r="339" spans="1:59">
      <c r="A339" s="405">
        <v>4113</v>
      </c>
      <c r="B339" s="406">
        <v>4113</v>
      </c>
      <c r="C339" s="261" t="str">
        <f t="shared" si="58"/>
        <v>0005-0026</v>
      </c>
      <c r="D339" s="261" t="str">
        <f t="shared" si="59"/>
        <v>0005-0026-0062</v>
      </c>
      <c r="E339" s="407" t="s">
        <v>773</v>
      </c>
      <c r="F339" s="261" t="str">
        <f>TEXT(VLOOKUP(J339,'[4]1'!$B$2:$D$37,2,0),"0000")</f>
        <v>0005</v>
      </c>
      <c r="G339" s="261" t="str">
        <f t="shared" si="60"/>
        <v>0026</v>
      </c>
      <c r="H339" s="408">
        <f t="shared" si="61"/>
        <v>62</v>
      </c>
      <c r="I339" s="407" t="s">
        <v>773</v>
      </c>
      <c r="J339" s="258" t="s">
        <v>306</v>
      </c>
      <c r="K339" s="258" t="s">
        <v>2791</v>
      </c>
      <c r="L339" s="258" t="s">
        <v>2728</v>
      </c>
      <c r="M339" s="409">
        <v>20530000</v>
      </c>
      <c r="N339" s="258">
        <v>2497</v>
      </c>
      <c r="O339" s="258" t="s">
        <v>78</v>
      </c>
      <c r="P339" s="258" t="s">
        <v>88</v>
      </c>
      <c r="Q339" s="258" t="s">
        <v>72</v>
      </c>
      <c r="R339" s="258" t="e">
        <v>#N/A</v>
      </c>
      <c r="S339" s="410">
        <v>15</v>
      </c>
      <c r="T339" s="261">
        <v>6</v>
      </c>
      <c r="U339" s="261">
        <v>6</v>
      </c>
      <c r="V339" s="258" t="s">
        <v>17442</v>
      </c>
      <c r="W339" s="261" t="str">
        <f t="shared" si="63"/>
        <v>현대자동차포터Ⅱ 특장트랜스파워게이트 초장축 슈퍼캡 SUP A/T20530000</v>
      </c>
      <c r="X339" s="411">
        <f t="shared" si="64"/>
        <v>4113</v>
      </c>
      <c r="Y339" s="261">
        <v>6</v>
      </c>
      <c r="Z339" s="261">
        <v>6</v>
      </c>
      <c r="AA339" s="407" t="s">
        <v>773</v>
      </c>
      <c r="AB339" s="258" t="e">
        <v>#N/A</v>
      </c>
      <c r="AC339" s="258"/>
      <c r="AD339" s="258" t="s">
        <v>2155</v>
      </c>
      <c r="AE339" s="258" t="s">
        <v>2149</v>
      </c>
      <c r="AF339" s="259"/>
      <c r="AG339" s="260"/>
      <c r="AH339" s="259"/>
      <c r="AI339" s="259"/>
      <c r="AJ339" s="260"/>
      <c r="AK339" s="259">
        <v>26</v>
      </c>
      <c r="AL339" s="259"/>
      <c r="AM339" s="259" t="s">
        <v>3244</v>
      </c>
      <c r="AN339" s="449"/>
      <c r="AO339" s="449"/>
      <c r="AP339" s="449"/>
      <c r="AQ339" s="392" t="str">
        <f>IFERROR(VLOOKUP(BG339,#REF!,1,0),"")</f>
        <v/>
      </c>
      <c r="AS339" s="259" t="s">
        <v>3255</v>
      </c>
      <c r="BD339" s="202" t="str">
        <f t="shared" si="56"/>
        <v>포터Ⅱ 특장트랜스파워게이트 초장축 슈퍼캡 SUP A/T</v>
      </c>
      <c r="BE339" s="261" t="str">
        <f t="shared" si="62"/>
        <v>0026</v>
      </c>
      <c r="BF339" s="407" t="s">
        <v>773</v>
      </c>
      <c r="BG339" s="202" t="str">
        <f t="shared" si="57"/>
        <v>0026-0338</v>
      </c>
    </row>
    <row r="340" spans="1:59">
      <c r="A340" s="405">
        <v>4114</v>
      </c>
      <c r="B340" s="406">
        <v>4114</v>
      </c>
      <c r="C340" s="261" t="str">
        <f t="shared" si="58"/>
        <v>0005-0026</v>
      </c>
      <c r="D340" s="261" t="str">
        <f t="shared" si="59"/>
        <v>0005-0026-0063</v>
      </c>
      <c r="E340" s="407" t="s">
        <v>772</v>
      </c>
      <c r="F340" s="261" t="str">
        <f>TEXT(VLOOKUP(J340,'[4]1'!$B$2:$D$37,2,0),"0000")</f>
        <v>0005</v>
      </c>
      <c r="G340" s="261" t="str">
        <f t="shared" si="60"/>
        <v>0026</v>
      </c>
      <c r="H340" s="408">
        <f t="shared" si="61"/>
        <v>63</v>
      </c>
      <c r="I340" s="407" t="s">
        <v>772</v>
      </c>
      <c r="J340" s="258" t="s">
        <v>306</v>
      </c>
      <c r="K340" s="258" t="s">
        <v>2791</v>
      </c>
      <c r="L340" s="258" t="s">
        <v>2729</v>
      </c>
      <c r="M340" s="409">
        <v>19330000</v>
      </c>
      <c r="N340" s="258">
        <v>2497</v>
      </c>
      <c r="O340" s="258" t="s">
        <v>78</v>
      </c>
      <c r="P340" s="258" t="s">
        <v>88</v>
      </c>
      <c r="Q340" s="258" t="s">
        <v>72</v>
      </c>
      <c r="R340" s="258" t="e">
        <v>#N/A</v>
      </c>
      <c r="S340" s="410">
        <v>15</v>
      </c>
      <c r="T340" s="261">
        <v>6</v>
      </c>
      <c r="U340" s="261">
        <v>6</v>
      </c>
      <c r="V340" s="258" t="s">
        <v>17442</v>
      </c>
      <c r="W340" s="261" t="str">
        <f t="shared" si="63"/>
        <v>현대자동차포터Ⅱ 특장파워게이트 초장축 슈퍼캡 SUP A/T19330000</v>
      </c>
      <c r="X340" s="411">
        <f t="shared" si="64"/>
        <v>4114</v>
      </c>
      <c r="Y340" s="261">
        <v>6</v>
      </c>
      <c r="Z340" s="261">
        <v>6</v>
      </c>
      <c r="AA340" s="407" t="s">
        <v>772</v>
      </c>
      <c r="AB340" s="258" t="e">
        <v>#N/A</v>
      </c>
      <c r="AC340" s="258"/>
      <c r="AD340" s="258" t="s">
        <v>2155</v>
      </c>
      <c r="AE340" s="258" t="s">
        <v>2149</v>
      </c>
      <c r="AF340" s="259"/>
      <c r="AG340" s="260"/>
      <c r="AH340" s="259"/>
      <c r="AI340" s="259"/>
      <c r="AJ340" s="260"/>
      <c r="AK340" s="259">
        <v>26</v>
      </c>
      <c r="AL340" s="259"/>
      <c r="AM340" s="259" t="s">
        <v>3244</v>
      </c>
      <c r="AN340" s="449"/>
      <c r="AO340" s="449"/>
      <c r="AP340" s="449"/>
      <c r="AQ340" s="392" t="str">
        <f>IFERROR(VLOOKUP(BG340,#REF!,1,0),"")</f>
        <v/>
      </c>
      <c r="AS340" s="259" t="s">
        <v>3255</v>
      </c>
      <c r="BD340" s="202" t="str">
        <f t="shared" si="56"/>
        <v>포터Ⅱ 특장파워게이트 초장축 슈퍼캡 SUP A/T</v>
      </c>
      <c r="BE340" s="261" t="str">
        <f t="shared" si="62"/>
        <v>0026</v>
      </c>
      <c r="BF340" s="407" t="s">
        <v>772</v>
      </c>
      <c r="BG340" s="202" t="str">
        <f t="shared" si="57"/>
        <v>0026-0339</v>
      </c>
    </row>
    <row r="341" spans="1:59">
      <c r="A341" s="405">
        <v>4115</v>
      </c>
      <c r="B341" s="406">
        <v>4115</v>
      </c>
      <c r="C341" s="261" t="str">
        <f t="shared" si="58"/>
        <v>0004-0027</v>
      </c>
      <c r="D341" s="261" t="str">
        <f t="shared" si="59"/>
        <v>0004-0027-0001</v>
      </c>
      <c r="E341" s="407" t="s">
        <v>771</v>
      </c>
      <c r="F341" s="261" t="str">
        <f>TEXT(VLOOKUP(J341,'[4]1'!$B$2:$D$37,2,0),"0000")</f>
        <v>0004</v>
      </c>
      <c r="G341" s="261" t="str">
        <f t="shared" si="60"/>
        <v>0027</v>
      </c>
      <c r="H341" s="408">
        <f t="shared" si="61"/>
        <v>1</v>
      </c>
      <c r="I341" s="407" t="s">
        <v>771</v>
      </c>
      <c r="J341" s="258" t="s">
        <v>658</v>
      </c>
      <c r="K341" s="258" t="s">
        <v>2756</v>
      </c>
      <c r="L341" s="258" t="s">
        <v>2419</v>
      </c>
      <c r="M341" s="409">
        <v>9880000</v>
      </c>
      <c r="N341" s="258">
        <v>796</v>
      </c>
      <c r="O341" s="258" t="s">
        <v>2157</v>
      </c>
      <c r="P341" s="258" t="s">
        <v>88</v>
      </c>
      <c r="Q341" s="258" t="s">
        <v>90</v>
      </c>
      <c r="R341" s="258" t="e">
        <v>#N/A</v>
      </c>
      <c r="S341" s="410">
        <v>20</v>
      </c>
      <c r="T341" s="261">
        <v>6</v>
      </c>
      <c r="U341" s="261">
        <v>6</v>
      </c>
      <c r="V341" s="258" t="s">
        <v>17442</v>
      </c>
      <c r="W341" s="261" t="str">
        <f t="shared" si="63"/>
        <v>한국지엠/쉐보레 코리아다마스뉴다마스 밴 2인승 판넬밴 DLX M/T9880000</v>
      </c>
      <c r="X341" s="411">
        <f t="shared" si="64"/>
        <v>4115</v>
      </c>
      <c r="Y341" s="261">
        <v>6</v>
      </c>
      <c r="Z341" s="261">
        <v>6</v>
      </c>
      <c r="AA341" s="407" t="s">
        <v>771</v>
      </c>
      <c r="AB341" s="258" t="e">
        <v>#N/A</v>
      </c>
      <c r="AC341" s="258"/>
      <c r="AD341" s="258" t="s">
        <v>2154</v>
      </c>
      <c r="AE341" s="258" t="s">
        <v>2149</v>
      </c>
      <c r="AF341" s="259"/>
      <c r="AG341" s="260"/>
      <c r="AH341" s="259"/>
      <c r="AI341" s="259"/>
      <c r="AJ341" s="260"/>
      <c r="AK341" s="259">
        <v>26</v>
      </c>
      <c r="AL341" s="259"/>
      <c r="AM341" s="259" t="s">
        <v>3256</v>
      </c>
      <c r="AN341" s="449"/>
      <c r="AO341" s="449"/>
      <c r="AP341" s="449"/>
      <c r="AQ341" s="392" t="str">
        <f>IFERROR(VLOOKUP(BG341,#REF!,1,0),"")</f>
        <v/>
      </c>
      <c r="AS341" s="259" t="s">
        <v>3256</v>
      </c>
      <c r="BD341" s="202" t="str">
        <f t="shared" si="56"/>
        <v>다마스뉴다마스 밴 2인승 판넬밴 DLX M/T</v>
      </c>
      <c r="BE341" s="261" t="str">
        <f t="shared" si="62"/>
        <v>0027</v>
      </c>
      <c r="BF341" s="407" t="s">
        <v>771</v>
      </c>
      <c r="BG341" s="202" t="str">
        <f t="shared" si="57"/>
        <v>0027-0340</v>
      </c>
    </row>
    <row r="342" spans="1:59">
      <c r="A342" s="405">
        <v>4116</v>
      </c>
      <c r="B342" s="406">
        <v>4116</v>
      </c>
      <c r="C342" s="261" t="str">
        <f t="shared" si="58"/>
        <v>0004-0027</v>
      </c>
      <c r="D342" s="261" t="str">
        <f t="shared" si="59"/>
        <v>0004-0027-0002</v>
      </c>
      <c r="E342" s="407" t="s">
        <v>770</v>
      </c>
      <c r="F342" s="261" t="str">
        <f>TEXT(VLOOKUP(J342,'[4]1'!$B$2:$D$37,2,0),"0000")</f>
        <v>0004</v>
      </c>
      <c r="G342" s="261" t="str">
        <f t="shared" si="60"/>
        <v>0027</v>
      </c>
      <c r="H342" s="408">
        <f t="shared" si="61"/>
        <v>2</v>
      </c>
      <c r="I342" s="407" t="s">
        <v>770</v>
      </c>
      <c r="J342" s="258" t="s">
        <v>658</v>
      </c>
      <c r="K342" s="258" t="s">
        <v>2756</v>
      </c>
      <c r="L342" s="258" t="s">
        <v>2420</v>
      </c>
      <c r="M342" s="409">
        <v>10130000</v>
      </c>
      <c r="N342" s="258">
        <v>796</v>
      </c>
      <c r="O342" s="258" t="s">
        <v>2157</v>
      </c>
      <c r="P342" s="258" t="s">
        <v>88</v>
      </c>
      <c r="Q342" s="258" t="s">
        <v>90</v>
      </c>
      <c r="R342" s="258" t="e">
        <v>#N/A</v>
      </c>
      <c r="S342" s="410">
        <v>20</v>
      </c>
      <c r="T342" s="261">
        <v>6</v>
      </c>
      <c r="U342" s="261">
        <v>6</v>
      </c>
      <c r="V342" s="258" t="s">
        <v>17442</v>
      </c>
      <c r="W342" s="261" t="str">
        <f t="shared" si="63"/>
        <v>한국지엠/쉐보레 코리아다마스뉴다마스 밴 2인승 판넬밴 SUPER M/T10130000</v>
      </c>
      <c r="X342" s="411">
        <f t="shared" si="64"/>
        <v>4116</v>
      </c>
      <c r="Y342" s="261">
        <v>6</v>
      </c>
      <c r="Z342" s="261">
        <v>6</v>
      </c>
      <c r="AA342" s="407" t="s">
        <v>770</v>
      </c>
      <c r="AB342" s="258" t="e">
        <v>#N/A</v>
      </c>
      <c r="AC342" s="258"/>
      <c r="AD342" s="258" t="s">
        <v>2154</v>
      </c>
      <c r="AE342" s="258" t="s">
        <v>2149</v>
      </c>
      <c r="AF342" s="259"/>
      <c r="AG342" s="260"/>
      <c r="AH342" s="259"/>
      <c r="AI342" s="259"/>
      <c r="AJ342" s="260"/>
      <c r="AK342" s="259">
        <v>26</v>
      </c>
      <c r="AL342" s="259"/>
      <c r="AM342" s="259" t="s">
        <v>3256</v>
      </c>
      <c r="AN342" s="449"/>
      <c r="AO342" s="449"/>
      <c r="AP342" s="449"/>
      <c r="AQ342" s="392" t="str">
        <f>IFERROR(VLOOKUP(BG342,#REF!,1,0),"")</f>
        <v/>
      </c>
      <c r="AS342" s="259" t="s">
        <v>3256</v>
      </c>
      <c r="BD342" s="202" t="str">
        <f t="shared" si="56"/>
        <v>다마스뉴다마스 밴 2인승 판넬밴 SUPER M/T</v>
      </c>
      <c r="BE342" s="261" t="str">
        <f t="shared" si="62"/>
        <v>0027</v>
      </c>
      <c r="BF342" s="407" t="s">
        <v>770</v>
      </c>
      <c r="BG342" s="202" t="str">
        <f t="shared" si="57"/>
        <v>0027-0341</v>
      </c>
    </row>
    <row r="343" spans="1:59">
      <c r="A343" s="405">
        <v>4117</v>
      </c>
      <c r="B343" s="406">
        <v>4117</v>
      </c>
      <c r="C343" s="261" t="str">
        <f t="shared" si="58"/>
        <v>0004-0027</v>
      </c>
      <c r="D343" s="261" t="str">
        <f t="shared" si="59"/>
        <v>0004-0027-0003</v>
      </c>
      <c r="E343" s="407" t="s">
        <v>769</v>
      </c>
      <c r="F343" s="261" t="str">
        <f>TEXT(VLOOKUP(J343,'[4]1'!$B$2:$D$37,2,0),"0000")</f>
        <v>0004</v>
      </c>
      <c r="G343" s="261" t="str">
        <f t="shared" si="60"/>
        <v>0027</v>
      </c>
      <c r="H343" s="408">
        <f t="shared" si="61"/>
        <v>3</v>
      </c>
      <c r="I343" s="407" t="s">
        <v>769</v>
      </c>
      <c r="J343" s="258" t="s">
        <v>658</v>
      </c>
      <c r="K343" s="258" t="s">
        <v>2756</v>
      </c>
      <c r="L343" s="258" t="s">
        <v>2421</v>
      </c>
      <c r="M343" s="409">
        <v>10050000</v>
      </c>
      <c r="N343" s="258">
        <v>796</v>
      </c>
      <c r="O343" s="258" t="s">
        <v>2157</v>
      </c>
      <c r="P343" s="258" t="s">
        <v>73</v>
      </c>
      <c r="Q343" s="258" t="s">
        <v>90</v>
      </c>
      <c r="R343" s="258" t="e">
        <v>#N/A</v>
      </c>
      <c r="S343" s="410">
        <v>20</v>
      </c>
      <c r="T343" s="261">
        <v>6</v>
      </c>
      <c r="U343" s="261">
        <v>6</v>
      </c>
      <c r="V343" s="258" t="s">
        <v>17442</v>
      </c>
      <c r="W343" s="261" t="str">
        <f t="shared" si="63"/>
        <v>한국지엠/쉐보레 코리아다마스뉴다마스 코치 5인승 SUPER M/T10050000</v>
      </c>
      <c r="X343" s="411">
        <f t="shared" si="64"/>
        <v>4117</v>
      </c>
      <c r="Y343" s="261">
        <v>6</v>
      </c>
      <c r="Z343" s="261">
        <v>6</v>
      </c>
      <c r="AA343" s="407" t="s">
        <v>769</v>
      </c>
      <c r="AB343" s="258" t="e">
        <v>#N/A</v>
      </c>
      <c r="AC343" s="258"/>
      <c r="AD343" s="258" t="s">
        <v>2155</v>
      </c>
      <c r="AE343" s="258" t="s">
        <v>2149</v>
      </c>
      <c r="AF343" s="259"/>
      <c r="AG343" s="260"/>
      <c r="AH343" s="259"/>
      <c r="AI343" s="259"/>
      <c r="AJ343" s="260"/>
      <c r="AK343" s="259">
        <v>26</v>
      </c>
      <c r="AL343" s="259"/>
      <c r="AM343" s="259" t="s">
        <v>3256</v>
      </c>
      <c r="AN343" s="449"/>
      <c r="AO343" s="449"/>
      <c r="AP343" s="449"/>
      <c r="AQ343" s="392" t="str">
        <f>IFERROR(VLOOKUP(BG343,#REF!,1,0),"")</f>
        <v/>
      </c>
      <c r="AS343" s="259" t="s">
        <v>3256</v>
      </c>
      <c r="BD343" s="202" t="str">
        <f t="shared" si="56"/>
        <v>다마스뉴다마스 코치 5인승 SUPER M/T</v>
      </c>
      <c r="BE343" s="261" t="str">
        <f t="shared" si="62"/>
        <v>0027</v>
      </c>
      <c r="BF343" s="407" t="s">
        <v>769</v>
      </c>
      <c r="BG343" s="202" t="str">
        <f t="shared" si="57"/>
        <v>0027-0342</v>
      </c>
    </row>
    <row r="344" spans="1:59">
      <c r="A344" s="405">
        <v>4118</v>
      </c>
      <c r="B344" s="406">
        <v>4118</v>
      </c>
      <c r="C344" s="261" t="str">
        <f t="shared" si="58"/>
        <v>0004-0028</v>
      </c>
      <c r="D344" s="261" t="str">
        <f t="shared" si="59"/>
        <v>0004-0028-0001</v>
      </c>
      <c r="E344" s="407" t="s">
        <v>768</v>
      </c>
      <c r="F344" s="261" t="str">
        <f>TEXT(VLOOKUP(J344,'[4]1'!$B$2:$D$37,2,0),"0000")</f>
        <v>0004</v>
      </c>
      <c r="G344" s="261" t="str">
        <f t="shared" si="60"/>
        <v>0028</v>
      </c>
      <c r="H344" s="408">
        <f t="shared" si="61"/>
        <v>1</v>
      </c>
      <c r="I344" s="407" t="s">
        <v>768</v>
      </c>
      <c r="J344" s="258" t="s">
        <v>658</v>
      </c>
      <c r="K344" s="258" t="s">
        <v>2757</v>
      </c>
      <c r="L344" s="258" t="s">
        <v>2422</v>
      </c>
      <c r="M344" s="409">
        <v>8380000</v>
      </c>
      <c r="N344" s="258">
        <v>796</v>
      </c>
      <c r="O344" s="258" t="s">
        <v>2157</v>
      </c>
      <c r="P344" s="258" t="s">
        <v>73</v>
      </c>
      <c r="Q344" s="258" t="s">
        <v>90</v>
      </c>
      <c r="R344" s="258" t="e">
        <v>#N/A</v>
      </c>
      <c r="S344" s="410">
        <v>15</v>
      </c>
      <c r="T344" s="261">
        <v>6</v>
      </c>
      <c r="U344" s="261">
        <v>6</v>
      </c>
      <c r="V344" s="258" t="s">
        <v>17442</v>
      </c>
      <c r="W344" s="261" t="str">
        <f t="shared" si="63"/>
        <v>한국지엠/쉐보레 코리아라보뉴라보 일반형 STD M/T8380000</v>
      </c>
      <c r="X344" s="411">
        <f t="shared" si="64"/>
        <v>4118</v>
      </c>
      <c r="Y344" s="261">
        <v>6</v>
      </c>
      <c r="Z344" s="261">
        <v>6</v>
      </c>
      <c r="AA344" s="407" t="s">
        <v>768</v>
      </c>
      <c r="AB344" s="258" t="e">
        <v>#N/A</v>
      </c>
      <c r="AC344" s="258"/>
      <c r="AD344" s="258" t="s">
        <v>2155</v>
      </c>
      <c r="AE344" s="258" t="s">
        <v>2149</v>
      </c>
      <c r="AF344" s="259"/>
      <c r="AG344" s="260"/>
      <c r="AH344" s="259"/>
      <c r="AI344" s="259"/>
      <c r="AJ344" s="260"/>
      <c r="AK344" s="259">
        <v>26</v>
      </c>
      <c r="AL344" s="259"/>
      <c r="AM344" s="259" t="s">
        <v>3256</v>
      </c>
      <c r="AN344" s="449"/>
      <c r="AO344" s="449"/>
      <c r="AP344" s="449"/>
      <c r="AQ344" s="392" t="str">
        <f>IFERROR(VLOOKUP(BG344,#REF!,1,0),"")</f>
        <v/>
      </c>
      <c r="AS344" s="259" t="s">
        <v>3255</v>
      </c>
      <c r="BD344" s="202" t="str">
        <f t="shared" si="56"/>
        <v>라보뉴라보 일반형 STD M/T</v>
      </c>
      <c r="BE344" s="261" t="str">
        <f t="shared" si="62"/>
        <v>0028</v>
      </c>
      <c r="BF344" s="407" t="s">
        <v>768</v>
      </c>
      <c r="BG344" s="202" t="str">
        <f t="shared" si="57"/>
        <v>0028-0343</v>
      </c>
    </row>
    <row r="345" spans="1:59">
      <c r="A345" s="405">
        <v>4119</v>
      </c>
      <c r="B345" s="406">
        <v>4119</v>
      </c>
      <c r="C345" s="261" t="str">
        <f t="shared" si="58"/>
        <v>0004-0028</v>
      </c>
      <c r="D345" s="261" t="str">
        <f t="shared" si="59"/>
        <v>0004-0028-0002</v>
      </c>
      <c r="E345" s="407" t="s">
        <v>767</v>
      </c>
      <c r="F345" s="261" t="str">
        <f>TEXT(VLOOKUP(J345,'[4]1'!$B$2:$D$37,2,0),"0000")</f>
        <v>0004</v>
      </c>
      <c r="G345" s="261" t="str">
        <f t="shared" si="60"/>
        <v>0028</v>
      </c>
      <c r="H345" s="408">
        <f t="shared" si="61"/>
        <v>2</v>
      </c>
      <c r="I345" s="407" t="s">
        <v>767</v>
      </c>
      <c r="J345" s="258" t="s">
        <v>658</v>
      </c>
      <c r="K345" s="258" t="s">
        <v>2757</v>
      </c>
      <c r="L345" s="258" t="s">
        <v>2423</v>
      </c>
      <c r="M345" s="409">
        <v>8730000</v>
      </c>
      <c r="N345" s="258">
        <v>796</v>
      </c>
      <c r="O345" s="258" t="s">
        <v>2157</v>
      </c>
      <c r="P345" s="258" t="s">
        <v>73</v>
      </c>
      <c r="Q345" s="258" t="s">
        <v>90</v>
      </c>
      <c r="R345" s="258" t="e">
        <v>#N/A</v>
      </c>
      <c r="S345" s="410">
        <v>15</v>
      </c>
      <c r="T345" s="261">
        <v>6</v>
      </c>
      <c r="U345" s="261">
        <v>6</v>
      </c>
      <c r="V345" s="258" t="s">
        <v>17442</v>
      </c>
      <c r="W345" s="261" t="str">
        <f t="shared" si="63"/>
        <v>한국지엠/쉐보레 코리아라보뉴라보 일반형 DLX M/T8730000</v>
      </c>
      <c r="X345" s="411">
        <f t="shared" si="64"/>
        <v>4119</v>
      </c>
      <c r="Y345" s="261">
        <v>6</v>
      </c>
      <c r="Z345" s="261">
        <v>6</v>
      </c>
      <c r="AA345" s="407" t="s">
        <v>767</v>
      </c>
      <c r="AB345" s="258" t="e">
        <v>#N/A</v>
      </c>
      <c r="AC345" s="258"/>
      <c r="AD345" s="258" t="s">
        <v>2155</v>
      </c>
      <c r="AE345" s="258" t="s">
        <v>2149</v>
      </c>
      <c r="AF345" s="259"/>
      <c r="AG345" s="260"/>
      <c r="AH345" s="259"/>
      <c r="AI345" s="259"/>
      <c r="AJ345" s="260"/>
      <c r="AK345" s="259">
        <v>26</v>
      </c>
      <c r="AL345" s="259"/>
      <c r="AM345" s="259" t="s">
        <v>3256</v>
      </c>
      <c r="AN345" s="449"/>
      <c r="AO345" s="449"/>
      <c r="AP345" s="449"/>
      <c r="AQ345" s="392" t="str">
        <f>IFERROR(VLOOKUP(BG345,#REF!,1,0),"")</f>
        <v/>
      </c>
      <c r="AS345" s="259" t="s">
        <v>3255</v>
      </c>
      <c r="BD345" s="202" t="str">
        <f t="shared" si="56"/>
        <v>라보뉴라보 일반형 DLX M/T</v>
      </c>
      <c r="BE345" s="261" t="str">
        <f t="shared" si="62"/>
        <v>0028</v>
      </c>
      <c r="BF345" s="407" t="s">
        <v>767</v>
      </c>
      <c r="BG345" s="202" t="str">
        <f t="shared" si="57"/>
        <v>0028-0344</v>
      </c>
    </row>
    <row r="346" spans="1:59">
      <c r="A346" s="405">
        <v>4120</v>
      </c>
      <c r="B346" s="406">
        <v>4120</v>
      </c>
      <c r="C346" s="261" t="str">
        <f t="shared" si="58"/>
        <v>0004-0028</v>
      </c>
      <c r="D346" s="261" t="str">
        <f t="shared" si="59"/>
        <v>0004-0028-0003</v>
      </c>
      <c r="E346" s="407" t="s">
        <v>766</v>
      </c>
      <c r="F346" s="261" t="str">
        <f>TEXT(VLOOKUP(J346,'[4]1'!$B$2:$D$37,2,0),"0000")</f>
        <v>0004</v>
      </c>
      <c r="G346" s="261" t="str">
        <f t="shared" si="60"/>
        <v>0028</v>
      </c>
      <c r="H346" s="408">
        <f t="shared" si="61"/>
        <v>3</v>
      </c>
      <c r="I346" s="407" t="s">
        <v>766</v>
      </c>
      <c r="J346" s="258" t="s">
        <v>658</v>
      </c>
      <c r="K346" s="258" t="s">
        <v>2757</v>
      </c>
      <c r="L346" s="258" t="s">
        <v>2424</v>
      </c>
      <c r="M346" s="409">
        <v>8880000</v>
      </c>
      <c r="N346" s="258">
        <v>796</v>
      </c>
      <c r="O346" s="258" t="s">
        <v>2157</v>
      </c>
      <c r="P346" s="258" t="s">
        <v>73</v>
      </c>
      <c r="Q346" s="258" t="s">
        <v>90</v>
      </c>
      <c r="R346" s="258">
        <v>5</v>
      </c>
      <c r="S346" s="410">
        <v>20</v>
      </c>
      <c r="T346" s="261">
        <v>6</v>
      </c>
      <c r="U346" s="261">
        <v>6</v>
      </c>
      <c r="V346" s="258" t="s">
        <v>71</v>
      </c>
      <c r="W346" s="261" t="str">
        <f t="shared" si="63"/>
        <v>한국지엠/쉐보레 코리아라보뉴라보 롱카고 DLX  M/T8880000</v>
      </c>
      <c r="X346" s="411">
        <f t="shared" si="64"/>
        <v>4120</v>
      </c>
      <c r="Y346" s="261">
        <v>6</v>
      </c>
      <c r="Z346" s="261">
        <v>6</v>
      </c>
      <c r="AA346" s="407" t="s">
        <v>766</v>
      </c>
      <c r="AB346" s="258" t="s">
        <v>73</v>
      </c>
      <c r="AC346" s="258"/>
      <c r="AD346" s="258" t="s">
        <v>2155</v>
      </c>
      <c r="AE346" s="258" t="s">
        <v>2149</v>
      </c>
      <c r="AF346" s="259"/>
      <c r="AG346" s="260"/>
      <c r="AH346" s="259"/>
      <c r="AI346" s="259"/>
      <c r="AJ346" s="260"/>
      <c r="AK346" s="259">
        <v>26</v>
      </c>
      <c r="AL346" s="259"/>
      <c r="AM346" s="259" t="s">
        <v>3256</v>
      </c>
      <c r="AN346" s="449"/>
      <c r="AO346" s="449"/>
      <c r="AP346" s="449"/>
      <c r="AQ346" s="392" t="str">
        <f>IFERROR(VLOOKUP(BG346,#REF!,1,0),"")</f>
        <v/>
      </c>
      <c r="AS346" s="259" t="s">
        <v>3256</v>
      </c>
      <c r="BD346" s="202" t="str">
        <f t="shared" si="56"/>
        <v>라보뉴라보 롱카고 DLX  M/T</v>
      </c>
      <c r="BE346" s="261" t="str">
        <f t="shared" si="62"/>
        <v>0028</v>
      </c>
      <c r="BF346" s="407" t="s">
        <v>766</v>
      </c>
      <c r="BG346" s="202" t="str">
        <f t="shared" si="57"/>
        <v>0028-0345</v>
      </c>
    </row>
    <row r="347" spans="1:59">
      <c r="A347" s="405">
        <v>4121</v>
      </c>
      <c r="B347" s="406">
        <v>4121</v>
      </c>
      <c r="C347" s="261" t="str">
        <f t="shared" si="58"/>
        <v>0004-0028</v>
      </c>
      <c r="D347" s="261" t="str">
        <f t="shared" si="59"/>
        <v>0004-0028-0004</v>
      </c>
      <c r="E347" s="407" t="s">
        <v>765</v>
      </c>
      <c r="F347" s="261" t="str">
        <f>TEXT(VLOOKUP(J347,'[4]1'!$B$2:$D$37,2,0),"0000")</f>
        <v>0004</v>
      </c>
      <c r="G347" s="261" t="str">
        <f t="shared" si="60"/>
        <v>0028</v>
      </c>
      <c r="H347" s="408">
        <f t="shared" si="61"/>
        <v>4</v>
      </c>
      <c r="I347" s="407" t="s">
        <v>765</v>
      </c>
      <c r="J347" s="258" t="s">
        <v>658</v>
      </c>
      <c r="K347" s="258" t="s">
        <v>2757</v>
      </c>
      <c r="L347" s="258" t="s">
        <v>2425</v>
      </c>
      <c r="M347" s="409">
        <v>9080000</v>
      </c>
      <c r="N347" s="258">
        <v>796</v>
      </c>
      <c r="O347" s="258" t="s">
        <v>2157</v>
      </c>
      <c r="P347" s="258" t="s">
        <v>73</v>
      </c>
      <c r="Q347" s="258" t="s">
        <v>90</v>
      </c>
      <c r="R347" s="258" t="e">
        <v>#N/A</v>
      </c>
      <c r="S347" s="410">
        <v>20</v>
      </c>
      <c r="T347" s="261">
        <v>6</v>
      </c>
      <c r="U347" s="261">
        <v>6</v>
      </c>
      <c r="V347" s="258" t="s">
        <v>17442</v>
      </c>
      <c r="W347" s="261" t="str">
        <f t="shared" si="63"/>
        <v>한국지엠/쉐보레 코리아라보뉴라보 롱카고 SUPER M/T9080000</v>
      </c>
      <c r="X347" s="411">
        <f t="shared" si="64"/>
        <v>4121</v>
      </c>
      <c r="Y347" s="261">
        <v>6</v>
      </c>
      <c r="Z347" s="261">
        <v>6</v>
      </c>
      <c r="AA347" s="407" t="s">
        <v>765</v>
      </c>
      <c r="AB347" s="258" t="e">
        <v>#N/A</v>
      </c>
      <c r="AC347" s="258"/>
      <c r="AD347" s="258" t="s">
        <v>2155</v>
      </c>
      <c r="AE347" s="258" t="s">
        <v>2149</v>
      </c>
      <c r="AF347" s="259"/>
      <c r="AG347" s="260"/>
      <c r="AH347" s="259"/>
      <c r="AI347" s="259"/>
      <c r="AJ347" s="260"/>
      <c r="AK347" s="259">
        <v>26</v>
      </c>
      <c r="AL347" s="259"/>
      <c r="AM347" s="259" t="s">
        <v>3256</v>
      </c>
      <c r="AN347" s="449"/>
      <c r="AO347" s="449"/>
      <c r="AP347" s="449"/>
      <c r="AQ347" s="392" t="str">
        <f>IFERROR(VLOOKUP(BG347,#REF!,1,0),"")</f>
        <v/>
      </c>
      <c r="AS347" s="259" t="s">
        <v>3256</v>
      </c>
      <c r="BD347" s="202" t="str">
        <f t="shared" si="56"/>
        <v>라보뉴라보 롱카고 SUPER M/T</v>
      </c>
      <c r="BE347" s="261" t="str">
        <f t="shared" si="62"/>
        <v>0028</v>
      </c>
      <c r="BF347" s="407" t="s">
        <v>765</v>
      </c>
      <c r="BG347" s="202" t="str">
        <f t="shared" si="57"/>
        <v>0028-0346</v>
      </c>
    </row>
    <row r="348" spans="1:59">
      <c r="A348" s="405">
        <v>4122</v>
      </c>
      <c r="B348" s="406">
        <v>4122</v>
      </c>
      <c r="C348" s="261" t="str">
        <f t="shared" si="58"/>
        <v>0004-0028</v>
      </c>
      <c r="D348" s="261" t="str">
        <f t="shared" si="59"/>
        <v>0004-0028-0005</v>
      </c>
      <c r="E348" s="407" t="s">
        <v>764</v>
      </c>
      <c r="F348" s="261" t="str">
        <f>TEXT(VLOOKUP(J348,'[4]1'!$B$2:$D$37,2,0),"0000")</f>
        <v>0004</v>
      </c>
      <c r="G348" s="261" t="str">
        <f t="shared" si="60"/>
        <v>0028</v>
      </c>
      <c r="H348" s="408">
        <f t="shared" si="61"/>
        <v>5</v>
      </c>
      <c r="I348" s="407" t="s">
        <v>764</v>
      </c>
      <c r="J348" s="258" t="s">
        <v>658</v>
      </c>
      <c r="K348" s="258" t="s">
        <v>2757</v>
      </c>
      <c r="L348" s="258" t="s">
        <v>2426</v>
      </c>
      <c r="M348" s="409">
        <v>10980000</v>
      </c>
      <c r="N348" s="258">
        <v>796</v>
      </c>
      <c r="O348" s="258" t="s">
        <v>2157</v>
      </c>
      <c r="P348" s="258" t="s">
        <v>73</v>
      </c>
      <c r="Q348" s="258" t="s">
        <v>90</v>
      </c>
      <c r="R348" s="258">
        <v>5</v>
      </c>
      <c r="S348" s="410">
        <v>20</v>
      </c>
      <c r="T348" s="261">
        <v>6</v>
      </c>
      <c r="U348" s="261">
        <v>6</v>
      </c>
      <c r="V348" s="258" t="s">
        <v>71</v>
      </c>
      <c r="W348" s="261" t="str">
        <f t="shared" si="63"/>
        <v>한국지엠/쉐보레 코리아라보뉴라보 특장차 보냉탑차 일반형 M/T10980000</v>
      </c>
      <c r="X348" s="411">
        <f t="shared" si="64"/>
        <v>4122</v>
      </c>
      <c r="Y348" s="261">
        <v>6</v>
      </c>
      <c r="Z348" s="261">
        <v>6</v>
      </c>
      <c r="AA348" s="407" t="s">
        <v>764</v>
      </c>
      <c r="AB348" s="258" t="s">
        <v>73</v>
      </c>
      <c r="AC348" s="258"/>
      <c r="AD348" s="258" t="s">
        <v>2155</v>
      </c>
      <c r="AE348" s="258" t="s">
        <v>2149</v>
      </c>
      <c r="AF348" s="259"/>
      <c r="AG348" s="260"/>
      <c r="AH348" s="259"/>
      <c r="AI348" s="259"/>
      <c r="AJ348" s="260"/>
      <c r="AK348" s="259">
        <v>26</v>
      </c>
      <c r="AL348" s="259"/>
      <c r="AM348" s="259" t="s">
        <v>3256</v>
      </c>
      <c r="AN348" s="449"/>
      <c r="AO348" s="449"/>
      <c r="AP348" s="449"/>
      <c r="AQ348" s="392" t="str">
        <f>IFERROR(VLOOKUP(BG348,#REF!,1,0),"")</f>
        <v/>
      </c>
      <c r="AS348" s="259" t="s">
        <v>3256</v>
      </c>
      <c r="BD348" s="202" t="str">
        <f t="shared" si="56"/>
        <v>라보뉴라보 특장차 보냉탑차 일반형 M/T</v>
      </c>
      <c r="BE348" s="261" t="str">
        <f t="shared" si="62"/>
        <v>0028</v>
      </c>
      <c r="BF348" s="407" t="s">
        <v>764</v>
      </c>
      <c r="BG348" s="202" t="str">
        <f t="shared" si="57"/>
        <v>0028-0347</v>
      </c>
    </row>
    <row r="349" spans="1:59">
      <c r="A349" s="405">
        <v>4123</v>
      </c>
      <c r="B349" s="406">
        <v>4123</v>
      </c>
      <c r="C349" s="261" t="str">
        <f t="shared" si="58"/>
        <v>0004-0028</v>
      </c>
      <c r="D349" s="261" t="str">
        <f t="shared" si="59"/>
        <v>0004-0028-0006</v>
      </c>
      <c r="E349" s="407" t="s">
        <v>763</v>
      </c>
      <c r="F349" s="261" t="str">
        <f>TEXT(VLOOKUP(J349,'[4]1'!$B$2:$D$37,2,0),"0000")</f>
        <v>0004</v>
      </c>
      <c r="G349" s="261" t="str">
        <f t="shared" si="60"/>
        <v>0028</v>
      </c>
      <c r="H349" s="408">
        <f t="shared" si="61"/>
        <v>6</v>
      </c>
      <c r="I349" s="407" t="s">
        <v>763</v>
      </c>
      <c r="J349" s="258" t="s">
        <v>658</v>
      </c>
      <c r="K349" s="258" t="s">
        <v>2757</v>
      </c>
      <c r="L349" s="258" t="s">
        <v>2427</v>
      </c>
      <c r="M349" s="409">
        <v>10180000</v>
      </c>
      <c r="N349" s="258">
        <v>796</v>
      </c>
      <c r="O349" s="258" t="s">
        <v>2157</v>
      </c>
      <c r="P349" s="258" t="s">
        <v>73</v>
      </c>
      <c r="Q349" s="258" t="s">
        <v>90</v>
      </c>
      <c r="R349" s="258">
        <v>5</v>
      </c>
      <c r="S349" s="410">
        <v>20</v>
      </c>
      <c r="T349" s="261">
        <v>6</v>
      </c>
      <c r="U349" s="261">
        <v>6</v>
      </c>
      <c r="V349" s="258" t="s">
        <v>71</v>
      </c>
      <c r="W349" s="261" t="str">
        <f t="shared" si="63"/>
        <v>한국지엠/쉐보레 코리아라보뉴라보 특장차 내장탑차 롱카고 M/T10180000</v>
      </c>
      <c r="X349" s="411">
        <f t="shared" si="64"/>
        <v>4123</v>
      </c>
      <c r="Y349" s="261">
        <v>6</v>
      </c>
      <c r="Z349" s="261">
        <v>6</v>
      </c>
      <c r="AA349" s="407" t="s">
        <v>763</v>
      </c>
      <c r="AB349" s="258" t="s">
        <v>73</v>
      </c>
      <c r="AC349" s="258"/>
      <c r="AD349" s="258" t="s">
        <v>2155</v>
      </c>
      <c r="AE349" s="258" t="s">
        <v>2149</v>
      </c>
      <c r="AF349" s="259"/>
      <c r="AG349" s="260"/>
      <c r="AH349" s="259"/>
      <c r="AI349" s="259"/>
      <c r="AJ349" s="260"/>
      <c r="AK349" s="259">
        <v>26</v>
      </c>
      <c r="AL349" s="259"/>
      <c r="AM349" s="259" t="s">
        <v>3256</v>
      </c>
      <c r="AN349" s="449"/>
      <c r="AO349" s="449"/>
      <c r="AP349" s="449"/>
      <c r="AQ349" s="392" t="str">
        <f>IFERROR(VLOOKUP(BG349,#REF!,1,0),"")</f>
        <v/>
      </c>
      <c r="AS349" s="259" t="s">
        <v>3256</v>
      </c>
      <c r="BD349" s="202" t="str">
        <f t="shared" si="56"/>
        <v>라보뉴라보 특장차 내장탑차 롱카고 M/T</v>
      </c>
      <c r="BE349" s="261" t="str">
        <f t="shared" si="62"/>
        <v>0028</v>
      </c>
      <c r="BF349" s="407" t="s">
        <v>763</v>
      </c>
      <c r="BG349" s="202" t="str">
        <f t="shared" si="57"/>
        <v>0028-0348</v>
      </c>
    </row>
    <row r="350" spans="1:59">
      <c r="A350" s="405">
        <v>4124</v>
      </c>
      <c r="B350" s="406">
        <v>4124</v>
      </c>
      <c r="C350" s="261" t="str">
        <f t="shared" si="58"/>
        <v>0004-0028</v>
      </c>
      <c r="D350" s="261" t="str">
        <f t="shared" si="59"/>
        <v>0004-0028-0007</v>
      </c>
      <c r="E350" s="407" t="s">
        <v>762</v>
      </c>
      <c r="F350" s="261" t="str">
        <f>TEXT(VLOOKUP(J350,'[4]1'!$B$2:$D$37,2,0),"0000")</f>
        <v>0004</v>
      </c>
      <c r="G350" s="261" t="str">
        <f t="shared" si="60"/>
        <v>0028</v>
      </c>
      <c r="H350" s="408">
        <f t="shared" si="61"/>
        <v>7</v>
      </c>
      <c r="I350" s="407" t="s">
        <v>762</v>
      </c>
      <c r="J350" s="258" t="s">
        <v>658</v>
      </c>
      <c r="K350" s="258" t="s">
        <v>2757</v>
      </c>
      <c r="L350" s="258" t="s">
        <v>2428</v>
      </c>
      <c r="M350" s="409">
        <v>10530000</v>
      </c>
      <c r="N350" s="258">
        <v>796</v>
      </c>
      <c r="O350" s="258" t="s">
        <v>2157</v>
      </c>
      <c r="P350" s="258" t="s">
        <v>73</v>
      </c>
      <c r="Q350" s="258" t="s">
        <v>90</v>
      </c>
      <c r="R350" s="258" t="e">
        <v>#N/A</v>
      </c>
      <c r="S350" s="410">
        <v>20</v>
      </c>
      <c r="T350" s="261">
        <v>6</v>
      </c>
      <c r="U350" s="261">
        <v>6</v>
      </c>
      <c r="V350" s="258" t="s">
        <v>17442</v>
      </c>
      <c r="W350" s="261" t="str">
        <f t="shared" si="63"/>
        <v>한국지엠/쉐보레 코리아라보뉴라보 특장차 탑차 롱카고  M/T10530000</v>
      </c>
      <c r="X350" s="411">
        <f t="shared" si="64"/>
        <v>4124</v>
      </c>
      <c r="Y350" s="261">
        <v>6</v>
      </c>
      <c r="Z350" s="261">
        <v>6</v>
      </c>
      <c r="AA350" s="407" t="s">
        <v>762</v>
      </c>
      <c r="AB350" s="258" t="e">
        <v>#N/A</v>
      </c>
      <c r="AC350" s="258"/>
      <c r="AD350" s="258" t="s">
        <v>2155</v>
      </c>
      <c r="AE350" s="258" t="s">
        <v>2149</v>
      </c>
      <c r="AF350" s="259"/>
      <c r="AG350" s="260"/>
      <c r="AH350" s="259"/>
      <c r="AI350" s="259"/>
      <c r="AJ350" s="260"/>
      <c r="AK350" s="259">
        <v>26</v>
      </c>
      <c r="AL350" s="259"/>
      <c r="AM350" s="259" t="s">
        <v>3256</v>
      </c>
      <c r="AN350" s="449"/>
      <c r="AO350" s="449"/>
      <c r="AP350" s="449"/>
      <c r="AQ350" s="392" t="str">
        <f>IFERROR(VLOOKUP(BG350,#REF!,1,0),"")</f>
        <v/>
      </c>
      <c r="AS350" s="259" t="s">
        <v>3256</v>
      </c>
      <c r="BD350" s="202" t="str">
        <f t="shared" si="56"/>
        <v>라보뉴라보 특장차 탑차 롱카고  M/T</v>
      </c>
      <c r="BE350" s="261" t="str">
        <f t="shared" si="62"/>
        <v>0028</v>
      </c>
      <c r="BF350" s="407" t="s">
        <v>762</v>
      </c>
      <c r="BG350" s="202" t="str">
        <f t="shared" si="57"/>
        <v>0028-0349</v>
      </c>
    </row>
    <row r="351" spans="1:59">
      <c r="A351" s="405">
        <v>4125</v>
      </c>
      <c r="B351" s="406">
        <v>4125</v>
      </c>
      <c r="C351" s="261" t="str">
        <f t="shared" si="58"/>
        <v>0004-0028</v>
      </c>
      <c r="D351" s="261" t="str">
        <f t="shared" si="59"/>
        <v>0004-0028-0008</v>
      </c>
      <c r="E351" s="407" t="s">
        <v>761</v>
      </c>
      <c r="F351" s="261" t="str">
        <f>TEXT(VLOOKUP(J351,'[4]1'!$B$2:$D$37,2,0),"0000")</f>
        <v>0004</v>
      </c>
      <c r="G351" s="261" t="str">
        <f t="shared" si="60"/>
        <v>0028</v>
      </c>
      <c r="H351" s="408">
        <f t="shared" si="61"/>
        <v>8</v>
      </c>
      <c r="I351" s="407" t="s">
        <v>761</v>
      </c>
      <c r="J351" s="258" t="s">
        <v>658</v>
      </c>
      <c r="K351" s="258" t="s">
        <v>2757</v>
      </c>
      <c r="L351" s="258" t="s">
        <v>2429</v>
      </c>
      <c r="M351" s="409">
        <v>10930000</v>
      </c>
      <c r="N351" s="258">
        <v>796</v>
      </c>
      <c r="O351" s="258" t="s">
        <v>2157</v>
      </c>
      <c r="P351" s="258" t="s">
        <v>73</v>
      </c>
      <c r="Q351" s="258" t="s">
        <v>90</v>
      </c>
      <c r="R351" s="258">
        <v>5</v>
      </c>
      <c r="S351" s="410">
        <v>20</v>
      </c>
      <c r="T351" s="261">
        <v>6</v>
      </c>
      <c r="U351" s="261">
        <v>6</v>
      </c>
      <c r="V351" s="258" t="s">
        <v>71</v>
      </c>
      <c r="W351" s="261" t="str">
        <f t="shared" si="63"/>
        <v>한국지엠/쉐보레 코리아라보뉴라보 특장차 접이식탑차 롱카고 M/T10930000</v>
      </c>
      <c r="X351" s="411">
        <f t="shared" si="64"/>
        <v>4125</v>
      </c>
      <c r="Y351" s="261">
        <v>6</v>
      </c>
      <c r="Z351" s="261">
        <v>6</v>
      </c>
      <c r="AA351" s="407" t="s">
        <v>761</v>
      </c>
      <c r="AB351" s="258" t="s">
        <v>73</v>
      </c>
      <c r="AC351" s="258"/>
      <c r="AD351" s="258" t="s">
        <v>2155</v>
      </c>
      <c r="AE351" s="258" t="s">
        <v>2149</v>
      </c>
      <c r="AF351" s="259"/>
      <c r="AG351" s="260"/>
      <c r="AH351" s="259"/>
      <c r="AI351" s="259"/>
      <c r="AJ351" s="260"/>
      <c r="AK351" s="259">
        <v>26</v>
      </c>
      <c r="AL351" s="259"/>
      <c r="AM351" s="259" t="s">
        <v>3256</v>
      </c>
      <c r="AN351" s="449"/>
      <c r="AO351" s="449"/>
      <c r="AP351" s="449"/>
      <c r="AQ351" s="392" t="str">
        <f>IFERROR(VLOOKUP(BG351,#REF!,1,0),"")</f>
        <v/>
      </c>
      <c r="AS351" s="259" t="s">
        <v>3256</v>
      </c>
      <c r="BD351" s="202" t="str">
        <f t="shared" si="56"/>
        <v>라보뉴라보 특장차 접이식탑차 롱카고 M/T</v>
      </c>
      <c r="BE351" s="261" t="str">
        <f t="shared" si="62"/>
        <v>0028</v>
      </c>
      <c r="BF351" s="407" t="s">
        <v>761</v>
      </c>
      <c r="BG351" s="202" t="str">
        <f t="shared" si="57"/>
        <v>0028-0350</v>
      </c>
    </row>
    <row r="352" spans="1:59">
      <c r="A352" s="405">
        <v>4126</v>
      </c>
      <c r="B352" s="406">
        <v>4126</v>
      </c>
      <c r="C352" s="261" t="str">
        <f t="shared" si="58"/>
        <v>0004-0029</v>
      </c>
      <c r="D352" s="261" t="str">
        <f t="shared" si="59"/>
        <v>0004-0029-0001</v>
      </c>
      <c r="E352" s="407" t="s">
        <v>760</v>
      </c>
      <c r="F352" s="261" t="str">
        <f>TEXT(VLOOKUP(J352,'[4]1'!$B$2:$D$37,2,0),"0000")</f>
        <v>0004</v>
      </c>
      <c r="G352" s="261" t="str">
        <f t="shared" si="60"/>
        <v>0029</v>
      </c>
      <c r="H352" s="408">
        <f t="shared" si="61"/>
        <v>1</v>
      </c>
      <c r="I352" s="407" t="s">
        <v>760</v>
      </c>
      <c r="J352" s="258" t="s">
        <v>658</v>
      </c>
      <c r="K352" s="258" t="s">
        <v>2758</v>
      </c>
      <c r="L352" s="258" t="s">
        <v>2430</v>
      </c>
      <c r="M352" s="409">
        <v>29360000</v>
      </c>
      <c r="N352" s="258">
        <v>1598</v>
      </c>
      <c r="O352" s="258" t="s">
        <v>78</v>
      </c>
      <c r="P352" s="258" t="s">
        <v>73</v>
      </c>
      <c r="Q352" s="258" t="s">
        <v>72</v>
      </c>
      <c r="R352" s="258">
        <v>5</v>
      </c>
      <c r="S352" s="410">
        <v>9</v>
      </c>
      <c r="T352" s="261">
        <v>6</v>
      </c>
      <c r="U352" s="261">
        <v>6</v>
      </c>
      <c r="V352" s="258" t="s">
        <v>71</v>
      </c>
      <c r="W352" s="261" t="str">
        <f t="shared" si="63"/>
        <v>한국지엠/쉐보레 코리아말리부1.6 디젤 LT29360000</v>
      </c>
      <c r="X352" s="411">
        <f t="shared" si="64"/>
        <v>4126</v>
      </c>
      <c r="Y352" s="261">
        <v>6</v>
      </c>
      <c r="Z352" s="261">
        <v>6</v>
      </c>
      <c r="AA352" s="407" t="s">
        <v>760</v>
      </c>
      <c r="AB352" s="258" t="s">
        <v>73</v>
      </c>
      <c r="AC352" s="258"/>
      <c r="AD352" s="258" t="s">
        <v>2151</v>
      </c>
      <c r="AE352" s="258" t="s">
        <v>2149</v>
      </c>
      <c r="AF352" s="259"/>
      <c r="AG352" s="260"/>
      <c r="AH352" s="259"/>
      <c r="AI352" s="259"/>
      <c r="AJ352" s="260"/>
      <c r="AK352" s="259">
        <v>26</v>
      </c>
      <c r="AL352" s="259"/>
      <c r="AM352" s="259" t="s">
        <v>3244</v>
      </c>
      <c r="AN352" s="449"/>
      <c r="AO352" s="449"/>
      <c r="AP352" s="449"/>
      <c r="AQ352" s="392" t="str">
        <f>IFERROR(VLOOKUP(BG352,#REF!,1,0),"")</f>
        <v/>
      </c>
      <c r="AS352" s="259" t="s">
        <v>3244</v>
      </c>
      <c r="BD352" s="202" t="str">
        <f t="shared" si="56"/>
        <v>말리부1.6 디젤 LT</v>
      </c>
      <c r="BE352" s="261" t="str">
        <f t="shared" si="62"/>
        <v>0029</v>
      </c>
      <c r="BF352" s="407" t="s">
        <v>760</v>
      </c>
      <c r="BG352" s="202" t="str">
        <f t="shared" si="57"/>
        <v>0029-0351</v>
      </c>
    </row>
    <row r="353" spans="1:60">
      <c r="A353" s="405">
        <v>4127</v>
      </c>
      <c r="B353" s="406">
        <v>4127</v>
      </c>
      <c r="C353" s="261" t="str">
        <f t="shared" si="58"/>
        <v>0004-0029</v>
      </c>
      <c r="D353" s="261" t="str">
        <f t="shared" si="59"/>
        <v>0004-0029-0002</v>
      </c>
      <c r="E353" s="407" t="s">
        <v>759</v>
      </c>
      <c r="F353" s="261" t="str">
        <f>TEXT(VLOOKUP(J353,'[4]1'!$B$2:$D$37,2,0),"0000")</f>
        <v>0004</v>
      </c>
      <c r="G353" s="261" t="str">
        <f t="shared" si="60"/>
        <v>0029</v>
      </c>
      <c r="H353" s="408">
        <f t="shared" si="61"/>
        <v>2</v>
      </c>
      <c r="I353" s="407" t="s">
        <v>759</v>
      </c>
      <c r="J353" s="258" t="s">
        <v>658</v>
      </c>
      <c r="K353" s="258" t="s">
        <v>2758</v>
      </c>
      <c r="L353" s="258" t="s">
        <v>2431</v>
      </c>
      <c r="M353" s="409">
        <v>31950000</v>
      </c>
      <c r="N353" s="258">
        <v>1598</v>
      </c>
      <c r="O353" s="258" t="s">
        <v>78</v>
      </c>
      <c r="P353" s="258" t="s">
        <v>73</v>
      </c>
      <c r="Q353" s="258" t="s">
        <v>72</v>
      </c>
      <c r="R353" s="258">
        <v>5</v>
      </c>
      <c r="S353" s="410">
        <v>9</v>
      </c>
      <c r="T353" s="261">
        <v>6</v>
      </c>
      <c r="U353" s="261">
        <v>6</v>
      </c>
      <c r="V353" s="258" t="s">
        <v>16780</v>
      </c>
      <c r="W353" s="261" t="str">
        <f t="shared" si="63"/>
        <v>한국지엠/쉐보레 코리아말리부1.6 디젤 LT 프리미엄31950000</v>
      </c>
      <c r="X353" s="411">
        <f t="shared" si="64"/>
        <v>4127</v>
      </c>
      <c r="Y353" s="261">
        <v>6</v>
      </c>
      <c r="Z353" s="261">
        <v>6</v>
      </c>
      <c r="AA353" s="407" t="s">
        <v>759</v>
      </c>
      <c r="AB353" s="258" t="s">
        <v>16781</v>
      </c>
      <c r="AC353" s="258"/>
      <c r="AD353" s="258" t="s">
        <v>2151</v>
      </c>
      <c r="AE353" s="258" t="s">
        <v>2149</v>
      </c>
      <c r="AF353" s="259"/>
      <c r="AG353" s="260"/>
      <c r="AH353" s="259"/>
      <c r="AI353" s="259"/>
      <c r="AJ353" s="260"/>
      <c r="AK353" s="259">
        <v>26</v>
      </c>
      <c r="AL353" s="259"/>
      <c r="AM353" s="259" t="s">
        <v>3244</v>
      </c>
      <c r="AN353" s="449"/>
      <c r="AO353" s="449"/>
      <c r="AP353" s="449"/>
      <c r="AQ353" s="392" t="str">
        <f>IFERROR(VLOOKUP(BG353,#REF!,1,0),"")</f>
        <v/>
      </c>
      <c r="AS353" s="259" t="s">
        <v>3244</v>
      </c>
      <c r="BD353" s="202" t="str">
        <f t="shared" si="56"/>
        <v>말리부1.6 디젤 LT 프리미엄</v>
      </c>
      <c r="BE353" s="261" t="str">
        <f t="shared" si="62"/>
        <v>0029</v>
      </c>
      <c r="BF353" s="407" t="s">
        <v>759</v>
      </c>
      <c r="BG353" s="202" t="str">
        <f t="shared" si="57"/>
        <v>0029-0352</v>
      </c>
    </row>
    <row r="354" spans="1:60">
      <c r="A354" s="405">
        <v>4128</v>
      </c>
      <c r="B354" s="406">
        <v>4128</v>
      </c>
      <c r="C354" s="261" t="str">
        <f t="shared" si="58"/>
        <v>0004-0029</v>
      </c>
      <c r="D354" s="261" t="str">
        <f t="shared" si="59"/>
        <v>0004-0029-0003</v>
      </c>
      <c r="E354" s="407" t="s">
        <v>758</v>
      </c>
      <c r="F354" s="261" t="str">
        <f>TEXT(VLOOKUP(J354,'[4]1'!$B$2:$D$37,2,0),"0000")</f>
        <v>0004</v>
      </c>
      <c r="G354" s="261" t="str">
        <f t="shared" si="60"/>
        <v>0029</v>
      </c>
      <c r="H354" s="408">
        <f t="shared" si="61"/>
        <v>3</v>
      </c>
      <c r="I354" s="407" t="s">
        <v>758</v>
      </c>
      <c r="J354" s="258" t="s">
        <v>658</v>
      </c>
      <c r="K354" s="258" t="s">
        <v>2758</v>
      </c>
      <c r="L354" s="258" t="s">
        <v>2432</v>
      </c>
      <c r="M354" s="409">
        <v>22560000</v>
      </c>
      <c r="N354" s="258">
        <v>1490</v>
      </c>
      <c r="O354" s="258" t="s">
        <v>77</v>
      </c>
      <c r="P354" s="258" t="s">
        <v>73</v>
      </c>
      <c r="Q354" s="258" t="s">
        <v>72</v>
      </c>
      <c r="R354" s="258">
        <v>5</v>
      </c>
      <c r="S354" s="410">
        <v>9</v>
      </c>
      <c r="T354" s="261">
        <v>6</v>
      </c>
      <c r="U354" s="261">
        <v>6</v>
      </c>
      <c r="V354" s="258" t="s">
        <v>16780</v>
      </c>
      <c r="W354" s="261" t="str">
        <f t="shared" si="63"/>
        <v>한국지엠/쉐보레 코리아말리부1.5 E-TURBO LS22560000</v>
      </c>
      <c r="X354" s="411">
        <f t="shared" si="64"/>
        <v>4128</v>
      </c>
      <c r="Y354" s="261">
        <v>6</v>
      </c>
      <c r="Z354" s="261">
        <v>6</v>
      </c>
      <c r="AA354" s="407" t="s">
        <v>758</v>
      </c>
      <c r="AB354" s="258" t="s">
        <v>16781</v>
      </c>
      <c r="AC354" s="258"/>
      <c r="AD354" s="258" t="s">
        <v>2155</v>
      </c>
      <c r="AE354" s="258" t="s">
        <v>2149</v>
      </c>
      <c r="AF354" s="259"/>
      <c r="AG354" s="260"/>
      <c r="AH354" s="259"/>
      <c r="AI354" s="259"/>
      <c r="AJ354" s="260"/>
      <c r="AK354" s="259">
        <v>26</v>
      </c>
      <c r="AL354" s="259"/>
      <c r="AM354" s="259" t="s">
        <v>3244</v>
      </c>
      <c r="AN354" s="449"/>
      <c r="AO354" s="449"/>
      <c r="AP354" s="449"/>
      <c r="AQ354" s="392" t="str">
        <f>IFERROR(VLOOKUP(BG354,#REF!,1,0),"")</f>
        <v/>
      </c>
      <c r="AS354" s="259" t="s">
        <v>3244</v>
      </c>
      <c r="BD354" s="202" t="str">
        <f t="shared" si="56"/>
        <v>말리부1.5 E-TURBO LS</v>
      </c>
      <c r="BE354" s="261" t="str">
        <f t="shared" si="62"/>
        <v>0029</v>
      </c>
      <c r="BF354" s="407" t="s">
        <v>758</v>
      </c>
      <c r="BG354" s="202" t="str">
        <f t="shared" si="57"/>
        <v>0029-0353</v>
      </c>
    </row>
    <row r="355" spans="1:60">
      <c r="A355" s="405">
        <v>4129</v>
      </c>
      <c r="B355" s="406">
        <v>4129</v>
      </c>
      <c r="C355" s="261" t="str">
        <f t="shared" si="58"/>
        <v>0004-0029</v>
      </c>
      <c r="D355" s="261" t="str">
        <f t="shared" si="59"/>
        <v>0004-0029-0004</v>
      </c>
      <c r="E355" s="407" t="s">
        <v>757</v>
      </c>
      <c r="F355" s="261" t="str">
        <f>TEXT(VLOOKUP(J355,'[4]1'!$B$2:$D$37,2,0),"0000")</f>
        <v>0004</v>
      </c>
      <c r="G355" s="261" t="str">
        <f t="shared" si="60"/>
        <v>0029</v>
      </c>
      <c r="H355" s="408">
        <f t="shared" si="61"/>
        <v>4</v>
      </c>
      <c r="I355" s="407" t="s">
        <v>757</v>
      </c>
      <c r="J355" s="258" t="s">
        <v>658</v>
      </c>
      <c r="K355" s="258" t="s">
        <v>2758</v>
      </c>
      <c r="L355" s="258" t="s">
        <v>2433</v>
      </c>
      <c r="M355" s="409">
        <v>30220000</v>
      </c>
      <c r="N355" s="258">
        <v>1998</v>
      </c>
      <c r="O355" s="258" t="s">
        <v>77</v>
      </c>
      <c r="P355" s="258" t="s">
        <v>73</v>
      </c>
      <c r="Q355" s="258" t="s">
        <v>72</v>
      </c>
      <c r="R355" s="258">
        <v>5</v>
      </c>
      <c r="S355" s="410">
        <v>9</v>
      </c>
      <c r="T355" s="261">
        <v>6</v>
      </c>
      <c r="U355" s="261">
        <v>6</v>
      </c>
      <c r="V355" s="258" t="s">
        <v>71</v>
      </c>
      <c r="W355" s="261" t="str">
        <f t="shared" si="63"/>
        <v>한국지엠/쉐보레 코리아말리부2.0 TURBO[가솔린] LT 스페셜30220000</v>
      </c>
      <c r="X355" s="411">
        <f t="shared" si="64"/>
        <v>4129</v>
      </c>
      <c r="Y355" s="261">
        <v>6</v>
      </c>
      <c r="Z355" s="261">
        <v>6</v>
      </c>
      <c r="AA355" s="407" t="s">
        <v>757</v>
      </c>
      <c r="AB355" s="258" t="s">
        <v>73</v>
      </c>
      <c r="AC355" s="258"/>
      <c r="AD355" s="258" t="s">
        <v>2155</v>
      </c>
      <c r="AE355" s="258" t="s">
        <v>2149</v>
      </c>
      <c r="AF355" s="259"/>
      <c r="AG355" s="260"/>
      <c r="AH355" s="259"/>
      <c r="AI355" s="259"/>
      <c r="AJ355" s="260"/>
      <c r="AK355" s="259">
        <v>26</v>
      </c>
      <c r="AL355" s="259"/>
      <c r="AM355" s="259" t="s">
        <v>3244</v>
      </c>
      <c r="AN355" s="449"/>
      <c r="AO355" s="449"/>
      <c r="AP355" s="449"/>
      <c r="AQ355" s="392" t="str">
        <f>IFERROR(VLOOKUP(BG355,#REF!,1,0),"")</f>
        <v/>
      </c>
      <c r="AS355" s="259" t="s">
        <v>3244</v>
      </c>
      <c r="BD355" s="202" t="str">
        <f t="shared" si="56"/>
        <v>말리부2.0 TURBO[가솔린] LT 스페셜</v>
      </c>
      <c r="BE355" s="261" t="str">
        <f t="shared" si="62"/>
        <v>0029</v>
      </c>
      <c r="BF355" s="407" t="s">
        <v>757</v>
      </c>
      <c r="BG355" s="202" t="str">
        <f t="shared" si="57"/>
        <v>0029-0354</v>
      </c>
    </row>
    <row r="356" spans="1:60">
      <c r="A356" s="405">
        <v>4130</v>
      </c>
      <c r="B356" s="406">
        <v>4130</v>
      </c>
      <c r="C356" s="261" t="str">
        <f t="shared" si="58"/>
        <v>0004-0029</v>
      </c>
      <c r="D356" s="261" t="str">
        <f t="shared" si="59"/>
        <v>0004-0029-0005</v>
      </c>
      <c r="E356" s="407" t="s">
        <v>756</v>
      </c>
      <c r="F356" s="261" t="str">
        <f>TEXT(VLOOKUP(J356,'[4]1'!$B$2:$D$37,2,0),"0000")</f>
        <v>0004</v>
      </c>
      <c r="G356" s="261" t="str">
        <f t="shared" si="60"/>
        <v>0029</v>
      </c>
      <c r="H356" s="408">
        <f t="shared" si="61"/>
        <v>5</v>
      </c>
      <c r="I356" s="407" t="s">
        <v>756</v>
      </c>
      <c r="J356" s="258" t="s">
        <v>658</v>
      </c>
      <c r="K356" s="258" t="s">
        <v>2758</v>
      </c>
      <c r="L356" s="258" t="s">
        <v>2434</v>
      </c>
      <c r="M356" s="409">
        <v>29310000</v>
      </c>
      <c r="N356" s="258">
        <v>1998</v>
      </c>
      <c r="O356" s="258" t="s">
        <v>77</v>
      </c>
      <c r="P356" s="258" t="s">
        <v>73</v>
      </c>
      <c r="Q356" s="258" t="s">
        <v>72</v>
      </c>
      <c r="R356" s="258">
        <v>5</v>
      </c>
      <c r="S356" s="410">
        <v>9</v>
      </c>
      <c r="T356" s="261">
        <v>6</v>
      </c>
      <c r="U356" s="261">
        <v>6</v>
      </c>
      <c r="V356" s="258" t="s">
        <v>16780</v>
      </c>
      <c r="W356" s="261" t="str">
        <f t="shared" si="63"/>
        <v>한국지엠/쉐보레 코리아말리부2.0 터보 퍼펙트블랙29310000</v>
      </c>
      <c r="X356" s="411">
        <f t="shared" si="64"/>
        <v>4130</v>
      </c>
      <c r="Y356" s="261">
        <v>6</v>
      </c>
      <c r="Z356" s="261">
        <v>6</v>
      </c>
      <c r="AA356" s="407" t="s">
        <v>756</v>
      </c>
      <c r="AB356" s="258" t="s">
        <v>16781</v>
      </c>
      <c r="AC356" s="258"/>
      <c r="AD356" s="258" t="s">
        <v>2155</v>
      </c>
      <c r="AE356" s="258" t="s">
        <v>2149</v>
      </c>
      <c r="AF356" s="259"/>
      <c r="AG356" s="260"/>
      <c r="AH356" s="259"/>
      <c r="AI356" s="259"/>
      <c r="AJ356" s="260"/>
      <c r="AK356" s="259">
        <v>26</v>
      </c>
      <c r="AL356" s="259"/>
      <c r="AM356" s="259" t="s">
        <v>3244</v>
      </c>
      <c r="AN356" s="449"/>
      <c r="AO356" s="449"/>
      <c r="AP356" s="449"/>
      <c r="AQ356" s="392" t="str">
        <f>IFERROR(VLOOKUP(BG356,#REF!,1,0),"")</f>
        <v/>
      </c>
      <c r="AS356" s="259" t="s">
        <v>3244</v>
      </c>
      <c r="BD356" s="202" t="str">
        <f t="shared" si="56"/>
        <v>말리부2.0 터보 퍼펙트블랙</v>
      </c>
      <c r="BE356" s="261" t="str">
        <f t="shared" si="62"/>
        <v>0029</v>
      </c>
      <c r="BF356" s="407" t="s">
        <v>756</v>
      </c>
      <c r="BG356" s="202" t="str">
        <f t="shared" si="57"/>
        <v>0029-0355</v>
      </c>
    </row>
    <row r="357" spans="1:60">
      <c r="A357" s="405">
        <v>4131</v>
      </c>
      <c r="B357" s="406">
        <v>4131</v>
      </c>
      <c r="C357" s="261" t="str">
        <f t="shared" si="58"/>
        <v>0004-0029</v>
      </c>
      <c r="D357" s="261" t="str">
        <f t="shared" si="59"/>
        <v>0004-0029-0006</v>
      </c>
      <c r="E357" s="407" t="s">
        <v>755</v>
      </c>
      <c r="F357" s="261" t="str">
        <f>TEXT(VLOOKUP(J357,'[4]1'!$B$2:$D$37,2,0),"0000")</f>
        <v>0004</v>
      </c>
      <c r="G357" s="261" t="str">
        <f t="shared" si="60"/>
        <v>0029</v>
      </c>
      <c r="H357" s="408">
        <f t="shared" si="61"/>
        <v>6</v>
      </c>
      <c r="I357" s="407" t="s">
        <v>755</v>
      </c>
      <c r="J357" s="258" t="s">
        <v>658</v>
      </c>
      <c r="K357" s="258" t="s">
        <v>2758</v>
      </c>
      <c r="L357" s="258" t="s">
        <v>2435</v>
      </c>
      <c r="M357" s="409">
        <v>28450000</v>
      </c>
      <c r="N357" s="258">
        <v>1341</v>
      </c>
      <c r="O357" s="258" t="s">
        <v>77</v>
      </c>
      <c r="P357" s="258" t="s">
        <v>73</v>
      </c>
      <c r="Q357" s="258" t="s">
        <v>72</v>
      </c>
      <c r="R357" s="258">
        <v>5</v>
      </c>
      <c r="S357" s="410">
        <v>9</v>
      </c>
      <c r="T357" s="261">
        <v>6</v>
      </c>
      <c r="U357" s="261">
        <v>6</v>
      </c>
      <c r="V357" s="258" t="s">
        <v>16780</v>
      </c>
      <c r="W357" s="261" t="str">
        <f t="shared" si="63"/>
        <v>한국지엠/쉐보레 코리아말리부E-TURBO Premier28450000</v>
      </c>
      <c r="X357" s="411">
        <f t="shared" si="64"/>
        <v>4131</v>
      </c>
      <c r="Y357" s="261">
        <v>6</v>
      </c>
      <c r="Z357" s="261">
        <v>6</v>
      </c>
      <c r="AA357" s="407" t="s">
        <v>755</v>
      </c>
      <c r="AB357" s="258" t="s">
        <v>16781</v>
      </c>
      <c r="AC357" s="258"/>
      <c r="AD357" s="258" t="s">
        <v>2155</v>
      </c>
      <c r="AE357" s="258" t="s">
        <v>2149</v>
      </c>
      <c r="AF357" s="259"/>
      <c r="AG357" s="260"/>
      <c r="AH357" s="259"/>
      <c r="AI357" s="259"/>
      <c r="AJ357" s="260"/>
      <c r="AK357" s="259">
        <v>26</v>
      </c>
      <c r="AL357" s="259"/>
      <c r="AM357" s="259" t="s">
        <v>3244</v>
      </c>
      <c r="AN357" s="449"/>
      <c r="AO357" s="449"/>
      <c r="AP357" s="449"/>
      <c r="AQ357" s="392" t="str">
        <f>IFERROR(VLOOKUP(BG357,#REF!,1,0),"")</f>
        <v/>
      </c>
      <c r="AS357" s="259" t="s">
        <v>3244</v>
      </c>
      <c r="BD357" s="202" t="str">
        <f t="shared" si="56"/>
        <v>말리부E-TURBO Premier</v>
      </c>
      <c r="BE357" s="261" t="str">
        <f t="shared" si="62"/>
        <v>0029</v>
      </c>
      <c r="BF357" s="407" t="s">
        <v>755</v>
      </c>
      <c r="BG357" s="202" t="str">
        <f t="shared" si="57"/>
        <v>0029-0356</v>
      </c>
    </row>
    <row r="358" spans="1:60" s="207" customFormat="1">
      <c r="A358" s="405">
        <v>4132</v>
      </c>
      <c r="B358" s="406">
        <v>4132</v>
      </c>
      <c r="C358" s="261" t="str">
        <f t="shared" si="58"/>
        <v>0004-0029</v>
      </c>
      <c r="D358" s="261" t="str">
        <f t="shared" si="59"/>
        <v>0004-0029-0007</v>
      </c>
      <c r="E358" s="407" t="s">
        <v>754</v>
      </c>
      <c r="F358" s="261" t="str">
        <f>TEXT(VLOOKUP(J358,'[4]1'!$B$2:$D$37,2,0),"0000")</f>
        <v>0004</v>
      </c>
      <c r="G358" s="261" t="str">
        <f t="shared" si="60"/>
        <v>0029</v>
      </c>
      <c r="H358" s="408">
        <f t="shared" si="61"/>
        <v>7</v>
      </c>
      <c r="I358" s="407" t="s">
        <v>754</v>
      </c>
      <c r="J358" s="258" t="s">
        <v>658</v>
      </c>
      <c r="K358" s="258" t="s">
        <v>2758</v>
      </c>
      <c r="L358" s="258" t="s">
        <v>2436</v>
      </c>
      <c r="M358" s="409">
        <v>23720000</v>
      </c>
      <c r="N358" s="258">
        <v>1490</v>
      </c>
      <c r="O358" s="258" t="s">
        <v>77</v>
      </c>
      <c r="P358" s="258" t="s">
        <v>73</v>
      </c>
      <c r="Q358" s="258" t="s">
        <v>72</v>
      </c>
      <c r="R358" s="258">
        <v>4</v>
      </c>
      <c r="S358" s="410">
        <v>9</v>
      </c>
      <c r="T358" s="261">
        <v>6</v>
      </c>
      <c r="U358" s="261">
        <v>6</v>
      </c>
      <c r="V358" s="258" t="s">
        <v>71</v>
      </c>
      <c r="W358" s="261" t="str">
        <f t="shared" si="63"/>
        <v>한국지엠/쉐보레 코리아말리부1.5 E-TURBO LS 디럭스23720000</v>
      </c>
      <c r="X358" s="411">
        <f t="shared" si="64"/>
        <v>4132</v>
      </c>
      <c r="Y358" s="261">
        <v>6</v>
      </c>
      <c r="Z358" s="261">
        <v>6</v>
      </c>
      <c r="AA358" s="407" t="s">
        <v>754</v>
      </c>
      <c r="AB358" s="258" t="s">
        <v>73</v>
      </c>
      <c r="AC358" s="258"/>
      <c r="AD358" s="258" t="s">
        <v>2155</v>
      </c>
      <c r="AE358" s="258" t="s">
        <v>2149</v>
      </c>
      <c r="AF358" s="259"/>
      <c r="AG358" s="260"/>
      <c r="AH358" s="259"/>
      <c r="AI358" s="259"/>
      <c r="AJ358" s="260"/>
      <c r="AK358" s="259">
        <v>26</v>
      </c>
      <c r="AL358" s="259"/>
      <c r="AM358" s="259" t="s">
        <v>3244</v>
      </c>
      <c r="AN358" s="449"/>
      <c r="AO358" s="449"/>
      <c r="AP358" s="449"/>
      <c r="AQ358" s="392" t="str">
        <f>IFERROR(VLOOKUP(BG358,#REF!,1,0),"")</f>
        <v/>
      </c>
      <c r="AR358" s="392"/>
      <c r="AS358" s="259" t="s">
        <v>3244</v>
      </c>
      <c r="AT358" s="392"/>
      <c r="AU358" s="392"/>
      <c r="AV358" s="392"/>
      <c r="AW358" s="392"/>
      <c r="AX358" s="392"/>
      <c r="AY358" s="392"/>
      <c r="BD358" s="202" t="str">
        <f t="shared" si="56"/>
        <v>말리부1.5 E-TURBO LS 디럭스</v>
      </c>
      <c r="BE358" s="261" t="str">
        <f t="shared" si="62"/>
        <v>0029</v>
      </c>
      <c r="BF358" s="407" t="s">
        <v>754</v>
      </c>
      <c r="BG358" s="202" t="str">
        <f t="shared" si="57"/>
        <v>0029-0357</v>
      </c>
      <c r="BH358" s="202"/>
    </row>
    <row r="359" spans="1:60" s="207" customFormat="1">
      <c r="A359" s="405">
        <v>4133</v>
      </c>
      <c r="B359" s="406">
        <v>4133</v>
      </c>
      <c r="C359" s="261" t="str">
        <f t="shared" si="58"/>
        <v>0004-0029</v>
      </c>
      <c r="D359" s="261" t="str">
        <f t="shared" si="59"/>
        <v>0004-0029-0008</v>
      </c>
      <c r="E359" s="407" t="s">
        <v>753</v>
      </c>
      <c r="F359" s="261" t="str">
        <f>TEXT(VLOOKUP(J359,'[4]1'!$B$2:$D$37,2,0),"0000")</f>
        <v>0004</v>
      </c>
      <c r="G359" s="261" t="str">
        <f t="shared" si="60"/>
        <v>0029</v>
      </c>
      <c r="H359" s="408">
        <f t="shared" si="61"/>
        <v>8</v>
      </c>
      <c r="I359" s="407" t="s">
        <v>753</v>
      </c>
      <c r="J359" s="258" t="s">
        <v>658</v>
      </c>
      <c r="K359" s="258" t="s">
        <v>2758</v>
      </c>
      <c r="L359" s="258" t="s">
        <v>2437</v>
      </c>
      <c r="M359" s="409">
        <v>29430000</v>
      </c>
      <c r="N359" s="258">
        <v>1998</v>
      </c>
      <c r="O359" s="258" t="s">
        <v>77</v>
      </c>
      <c r="P359" s="258" t="s">
        <v>73</v>
      </c>
      <c r="Q359" s="258" t="s">
        <v>72</v>
      </c>
      <c r="R359" s="258">
        <v>5</v>
      </c>
      <c r="S359" s="410">
        <v>9</v>
      </c>
      <c r="T359" s="261">
        <v>6</v>
      </c>
      <c r="U359" s="261">
        <v>6</v>
      </c>
      <c r="V359" s="258" t="s">
        <v>16780</v>
      </c>
      <c r="W359" s="261" t="str">
        <f t="shared" si="63"/>
        <v>한국지엠/쉐보레 코리아말리부2.0 터보 LT 프리미엄29430000</v>
      </c>
      <c r="X359" s="411">
        <f t="shared" si="64"/>
        <v>4133</v>
      </c>
      <c r="Y359" s="261">
        <v>6</v>
      </c>
      <c r="Z359" s="261">
        <v>6</v>
      </c>
      <c r="AA359" s="407" t="s">
        <v>753</v>
      </c>
      <c r="AB359" s="258" t="s">
        <v>16781</v>
      </c>
      <c r="AC359" s="258"/>
      <c r="AD359" s="258" t="s">
        <v>2155</v>
      </c>
      <c r="AE359" s="258" t="s">
        <v>2149</v>
      </c>
      <c r="AF359" s="259"/>
      <c r="AG359" s="260"/>
      <c r="AH359" s="259"/>
      <c r="AI359" s="259"/>
      <c r="AJ359" s="260"/>
      <c r="AK359" s="259">
        <v>26</v>
      </c>
      <c r="AL359" s="259"/>
      <c r="AM359" s="259" t="s">
        <v>3244</v>
      </c>
      <c r="AN359" s="449"/>
      <c r="AO359" s="449"/>
      <c r="AP359" s="449"/>
      <c r="AQ359" s="392" t="str">
        <f>IFERROR(VLOOKUP(BG359,#REF!,1,0),"")</f>
        <v/>
      </c>
      <c r="AR359" s="392"/>
      <c r="AS359" s="259" t="s">
        <v>3244</v>
      </c>
      <c r="AT359" s="392"/>
      <c r="AU359" s="392"/>
      <c r="AV359" s="392"/>
      <c r="AW359" s="392"/>
      <c r="AX359" s="392"/>
      <c r="AY359" s="392"/>
      <c r="BD359" s="202" t="str">
        <f t="shared" si="56"/>
        <v>말리부2.0 터보 LT 프리미엄</v>
      </c>
      <c r="BE359" s="261" t="str">
        <f t="shared" si="62"/>
        <v>0029</v>
      </c>
      <c r="BF359" s="407" t="s">
        <v>753</v>
      </c>
      <c r="BG359" s="202" t="str">
        <f t="shared" si="57"/>
        <v>0029-0358</v>
      </c>
      <c r="BH359" s="202"/>
    </row>
    <row r="360" spans="1:60" s="207" customFormat="1">
      <c r="A360" s="405">
        <v>4134</v>
      </c>
      <c r="B360" s="406">
        <v>4134</v>
      </c>
      <c r="C360" s="261" t="str">
        <f t="shared" si="58"/>
        <v>0004-0029</v>
      </c>
      <c r="D360" s="261" t="str">
        <f t="shared" si="59"/>
        <v>0004-0029-0009</v>
      </c>
      <c r="E360" s="407" t="s">
        <v>752</v>
      </c>
      <c r="F360" s="261" t="str">
        <f>TEXT(VLOOKUP(J360,'[4]1'!$B$2:$D$37,2,0),"0000")</f>
        <v>0004</v>
      </c>
      <c r="G360" s="261" t="str">
        <f t="shared" si="60"/>
        <v>0029</v>
      </c>
      <c r="H360" s="408">
        <f t="shared" si="61"/>
        <v>9</v>
      </c>
      <c r="I360" s="407" t="s">
        <v>752</v>
      </c>
      <c r="J360" s="258" t="s">
        <v>658</v>
      </c>
      <c r="K360" s="258" t="s">
        <v>2758</v>
      </c>
      <c r="L360" s="258" t="s">
        <v>2438</v>
      </c>
      <c r="M360" s="409">
        <v>27520000</v>
      </c>
      <c r="N360" s="258">
        <v>1490</v>
      </c>
      <c r="O360" s="258" t="s">
        <v>77</v>
      </c>
      <c r="P360" s="258" t="s">
        <v>73</v>
      </c>
      <c r="Q360" s="258" t="s">
        <v>72</v>
      </c>
      <c r="R360" s="258">
        <v>5</v>
      </c>
      <c r="S360" s="410">
        <v>9</v>
      </c>
      <c r="T360" s="261">
        <v>6</v>
      </c>
      <c r="U360" s="261">
        <v>6</v>
      </c>
      <c r="V360" s="258" t="s">
        <v>16780</v>
      </c>
      <c r="W360" s="261" t="str">
        <f t="shared" si="63"/>
        <v>한국지엠/쉐보레 코리아말리부1.5 E-TURBO LT 디럭스27520000</v>
      </c>
      <c r="X360" s="411">
        <f t="shared" si="64"/>
        <v>4134</v>
      </c>
      <c r="Y360" s="261">
        <v>6</v>
      </c>
      <c r="Z360" s="261">
        <v>6</v>
      </c>
      <c r="AA360" s="407" t="s">
        <v>752</v>
      </c>
      <c r="AB360" s="258" t="s">
        <v>16781</v>
      </c>
      <c r="AC360" s="258"/>
      <c r="AD360" s="258" t="s">
        <v>2155</v>
      </c>
      <c r="AE360" s="258" t="s">
        <v>2149</v>
      </c>
      <c r="AF360" s="259"/>
      <c r="AG360" s="260"/>
      <c r="AH360" s="259"/>
      <c r="AI360" s="259"/>
      <c r="AJ360" s="260"/>
      <c r="AK360" s="259">
        <v>26</v>
      </c>
      <c r="AL360" s="259"/>
      <c r="AM360" s="259" t="s">
        <v>3244</v>
      </c>
      <c r="AN360" s="449"/>
      <c r="AO360" s="449"/>
      <c r="AP360" s="449"/>
      <c r="AQ360" s="392" t="str">
        <f>IFERROR(VLOOKUP(BG360,#REF!,1,0),"")</f>
        <v/>
      </c>
      <c r="AR360" s="392"/>
      <c r="AS360" s="259" t="s">
        <v>3244</v>
      </c>
      <c r="AT360" s="392"/>
      <c r="AU360" s="392"/>
      <c r="AV360" s="392"/>
      <c r="AW360" s="392"/>
      <c r="AX360" s="392"/>
      <c r="AY360" s="392"/>
      <c r="BD360" s="202" t="str">
        <f t="shared" si="56"/>
        <v>말리부1.5 E-TURBO LT 디럭스</v>
      </c>
      <c r="BE360" s="261" t="str">
        <f t="shared" si="62"/>
        <v>0029</v>
      </c>
      <c r="BF360" s="407" t="s">
        <v>752</v>
      </c>
      <c r="BG360" s="202" t="str">
        <f t="shared" si="57"/>
        <v>0029-0359</v>
      </c>
      <c r="BH360" s="202"/>
    </row>
    <row r="361" spans="1:60" s="207" customFormat="1">
      <c r="A361" s="405">
        <v>4135</v>
      </c>
      <c r="B361" s="406">
        <v>4135</v>
      </c>
      <c r="C361" s="261" t="str">
        <f t="shared" si="58"/>
        <v>0004-0029</v>
      </c>
      <c r="D361" s="261" t="str">
        <f t="shared" si="59"/>
        <v>0004-0029-0010</v>
      </c>
      <c r="E361" s="407" t="s">
        <v>751</v>
      </c>
      <c r="F361" s="261" t="str">
        <f>TEXT(VLOOKUP(J361,'[4]1'!$B$2:$D$37,2,0),"0000")</f>
        <v>0004</v>
      </c>
      <c r="G361" s="261" t="str">
        <f t="shared" si="60"/>
        <v>0029</v>
      </c>
      <c r="H361" s="408">
        <f t="shared" si="61"/>
        <v>10</v>
      </c>
      <c r="I361" s="407" t="s">
        <v>751</v>
      </c>
      <c r="J361" s="258" t="s">
        <v>658</v>
      </c>
      <c r="K361" s="258" t="s">
        <v>2758</v>
      </c>
      <c r="L361" s="258" t="s">
        <v>2439</v>
      </c>
      <c r="M361" s="409">
        <v>28460000</v>
      </c>
      <c r="N361" s="258">
        <v>1490</v>
      </c>
      <c r="O361" s="258" t="s">
        <v>77</v>
      </c>
      <c r="P361" s="258" t="s">
        <v>73</v>
      </c>
      <c r="Q361" s="258" t="s">
        <v>72</v>
      </c>
      <c r="R361" s="258">
        <v>5</v>
      </c>
      <c r="S361" s="410">
        <v>9</v>
      </c>
      <c r="T361" s="261">
        <v>6</v>
      </c>
      <c r="U361" s="261">
        <v>6</v>
      </c>
      <c r="V361" s="258" t="s">
        <v>16780</v>
      </c>
      <c r="W361" s="261" t="str">
        <f t="shared" si="63"/>
        <v>한국지엠/쉐보레 코리아말리부1.5 E-TURBO LTZ28460000</v>
      </c>
      <c r="X361" s="411">
        <f t="shared" si="64"/>
        <v>4135</v>
      </c>
      <c r="Y361" s="261">
        <v>6</v>
      </c>
      <c r="Z361" s="261">
        <v>6</v>
      </c>
      <c r="AA361" s="407" t="s">
        <v>751</v>
      </c>
      <c r="AB361" s="258" t="s">
        <v>16781</v>
      </c>
      <c r="AC361" s="258"/>
      <c r="AD361" s="258" t="s">
        <v>2155</v>
      </c>
      <c r="AE361" s="258" t="s">
        <v>2149</v>
      </c>
      <c r="AF361" s="259"/>
      <c r="AG361" s="260"/>
      <c r="AH361" s="259"/>
      <c r="AI361" s="259"/>
      <c r="AJ361" s="260"/>
      <c r="AK361" s="259">
        <v>26</v>
      </c>
      <c r="AL361" s="259"/>
      <c r="AM361" s="259" t="s">
        <v>3244</v>
      </c>
      <c r="AN361" s="449"/>
      <c r="AO361" s="449"/>
      <c r="AP361" s="449"/>
      <c r="AQ361" s="392" t="str">
        <f>IFERROR(VLOOKUP(BG361,#REF!,1,0),"")</f>
        <v/>
      </c>
      <c r="AR361" s="392"/>
      <c r="AS361" s="259" t="s">
        <v>3244</v>
      </c>
      <c r="AT361" s="392"/>
      <c r="AU361" s="392"/>
      <c r="AV361" s="392"/>
      <c r="AW361" s="392"/>
      <c r="AX361" s="392"/>
      <c r="AY361" s="392"/>
      <c r="BD361" s="202" t="str">
        <f t="shared" si="56"/>
        <v>말리부1.5 E-TURBO LTZ</v>
      </c>
      <c r="BE361" s="261" t="str">
        <f t="shared" si="62"/>
        <v>0029</v>
      </c>
      <c r="BF361" s="407" t="s">
        <v>751</v>
      </c>
      <c r="BG361" s="202" t="str">
        <f t="shared" si="57"/>
        <v>0029-0360</v>
      </c>
      <c r="BH361" s="202"/>
    </row>
    <row r="362" spans="1:60" s="207" customFormat="1">
      <c r="A362" s="405">
        <v>4136</v>
      </c>
      <c r="B362" s="406">
        <v>4136</v>
      </c>
      <c r="C362" s="261" t="str">
        <f t="shared" si="58"/>
        <v>0004-0029</v>
      </c>
      <c r="D362" s="261" t="str">
        <f t="shared" si="59"/>
        <v>0004-0029-0011</v>
      </c>
      <c r="E362" s="407" t="s">
        <v>750</v>
      </c>
      <c r="F362" s="261" t="str">
        <f>TEXT(VLOOKUP(J362,'[4]1'!$B$2:$D$37,2,0),"0000")</f>
        <v>0004</v>
      </c>
      <c r="G362" s="261" t="str">
        <f t="shared" si="60"/>
        <v>0029</v>
      </c>
      <c r="H362" s="408">
        <f t="shared" si="61"/>
        <v>11</v>
      </c>
      <c r="I362" s="407" t="s">
        <v>750</v>
      </c>
      <c r="J362" s="258" t="s">
        <v>658</v>
      </c>
      <c r="K362" s="258" t="s">
        <v>2758</v>
      </c>
      <c r="L362" s="258" t="s">
        <v>2440</v>
      </c>
      <c r="M362" s="409">
        <v>31500000</v>
      </c>
      <c r="N362" s="258">
        <v>1998</v>
      </c>
      <c r="O362" s="258" t="s">
        <v>77</v>
      </c>
      <c r="P362" s="258" t="s">
        <v>73</v>
      </c>
      <c r="Q362" s="258" t="s">
        <v>72</v>
      </c>
      <c r="R362" s="258">
        <v>9</v>
      </c>
      <c r="S362" s="410">
        <v>9</v>
      </c>
      <c r="T362" s="261">
        <v>6</v>
      </c>
      <c r="U362" s="261">
        <v>6</v>
      </c>
      <c r="V362" s="258" t="s">
        <v>71</v>
      </c>
      <c r="W362" s="261" t="str">
        <f t="shared" si="63"/>
        <v>한국지엠/쉐보레 코리아말리부2.0 터보 LTZ 프리미엄31500000</v>
      </c>
      <c r="X362" s="411">
        <f t="shared" si="64"/>
        <v>4136</v>
      </c>
      <c r="Y362" s="261">
        <v>6</v>
      </c>
      <c r="Z362" s="261">
        <v>6</v>
      </c>
      <c r="AA362" s="407" t="s">
        <v>750</v>
      </c>
      <c r="AB362" s="258" t="s">
        <v>2911</v>
      </c>
      <c r="AC362" s="258"/>
      <c r="AD362" s="258" t="s">
        <v>2155</v>
      </c>
      <c r="AE362" s="258" t="s">
        <v>2149</v>
      </c>
      <c r="AF362" s="259"/>
      <c r="AG362" s="260"/>
      <c r="AH362" s="259"/>
      <c r="AI362" s="259"/>
      <c r="AJ362" s="260"/>
      <c r="AK362" s="259">
        <v>26</v>
      </c>
      <c r="AL362" s="259"/>
      <c r="AM362" s="259" t="s">
        <v>3244</v>
      </c>
      <c r="AN362" s="449"/>
      <c r="AO362" s="449"/>
      <c r="AP362" s="449"/>
      <c r="AQ362" s="392" t="str">
        <f>IFERROR(VLOOKUP(BG362,#REF!,1,0),"")</f>
        <v/>
      </c>
      <c r="AR362" s="392"/>
      <c r="AS362" s="259" t="s">
        <v>3244</v>
      </c>
      <c r="AT362" s="392"/>
      <c r="AU362" s="392"/>
      <c r="AV362" s="392"/>
      <c r="AW362" s="392"/>
      <c r="AX362" s="392"/>
      <c r="AY362" s="392"/>
      <c r="BD362" s="202" t="str">
        <f t="shared" si="56"/>
        <v>말리부2.0 터보 LTZ 프리미엄</v>
      </c>
      <c r="BE362" s="261" t="str">
        <f t="shared" si="62"/>
        <v>0029</v>
      </c>
      <c r="BF362" s="407" t="s">
        <v>750</v>
      </c>
      <c r="BG362" s="202" t="str">
        <f t="shared" si="57"/>
        <v>0029-0361</v>
      </c>
      <c r="BH362" s="202"/>
    </row>
    <row r="363" spans="1:60" s="207" customFormat="1">
      <c r="A363" s="405">
        <v>4137</v>
      </c>
      <c r="B363" s="406">
        <v>4137</v>
      </c>
      <c r="C363" s="261" t="str">
        <f t="shared" si="58"/>
        <v>0004-0029</v>
      </c>
      <c r="D363" s="261" t="str">
        <f t="shared" si="59"/>
        <v>0004-0029-0012</v>
      </c>
      <c r="E363" s="407" t="s">
        <v>749</v>
      </c>
      <c r="F363" s="261" t="str">
        <f>TEXT(VLOOKUP(J363,'[4]1'!$B$2:$D$37,2,0),"0000")</f>
        <v>0004</v>
      </c>
      <c r="G363" s="261" t="str">
        <f t="shared" si="60"/>
        <v>0029</v>
      </c>
      <c r="H363" s="408">
        <f t="shared" si="61"/>
        <v>12</v>
      </c>
      <c r="I363" s="407" t="s">
        <v>749</v>
      </c>
      <c r="J363" s="258" t="s">
        <v>658</v>
      </c>
      <c r="K363" s="258" t="s">
        <v>2758</v>
      </c>
      <c r="L363" s="258" t="s">
        <v>2441</v>
      </c>
      <c r="M363" s="409">
        <v>31260000</v>
      </c>
      <c r="N363" s="258">
        <v>1490</v>
      </c>
      <c r="O363" s="258" t="s">
        <v>77</v>
      </c>
      <c r="P363" s="258" t="s">
        <v>73</v>
      </c>
      <c r="Q363" s="258" t="s">
        <v>72</v>
      </c>
      <c r="R363" s="258">
        <v>5</v>
      </c>
      <c r="S363" s="410">
        <v>9</v>
      </c>
      <c r="T363" s="261">
        <v>6</v>
      </c>
      <c r="U363" s="261">
        <v>6</v>
      </c>
      <c r="V363" s="258" t="s">
        <v>71</v>
      </c>
      <c r="W363" s="261" t="str">
        <f t="shared" si="63"/>
        <v>한국지엠/쉐보레 코리아말리부1.5 E-TURBO LTZ 프리미엄 세이프티31260000</v>
      </c>
      <c r="X363" s="411">
        <f t="shared" si="64"/>
        <v>4137</v>
      </c>
      <c r="Y363" s="261">
        <v>6</v>
      </c>
      <c r="Z363" s="261">
        <v>6</v>
      </c>
      <c r="AA363" s="407" t="s">
        <v>749</v>
      </c>
      <c r="AB363" s="258" t="s">
        <v>73</v>
      </c>
      <c r="AC363" s="258"/>
      <c r="AD363" s="258" t="s">
        <v>2155</v>
      </c>
      <c r="AE363" s="258" t="s">
        <v>2149</v>
      </c>
      <c r="AF363" s="259"/>
      <c r="AG363" s="260"/>
      <c r="AH363" s="259"/>
      <c r="AI363" s="259"/>
      <c r="AJ363" s="260"/>
      <c r="AK363" s="259">
        <v>26</v>
      </c>
      <c r="AL363" s="259"/>
      <c r="AM363" s="259" t="s">
        <v>3244</v>
      </c>
      <c r="AN363" s="449"/>
      <c r="AO363" s="449"/>
      <c r="AP363" s="449"/>
      <c r="AQ363" s="392" t="str">
        <f>IFERROR(VLOOKUP(BG363,#REF!,1,0),"")</f>
        <v/>
      </c>
      <c r="AR363" s="392"/>
      <c r="AS363" s="259" t="s">
        <v>3244</v>
      </c>
      <c r="AT363" s="392"/>
      <c r="AU363" s="392"/>
      <c r="AV363" s="392"/>
      <c r="AW363" s="392"/>
      <c r="AX363" s="392"/>
      <c r="AY363" s="392"/>
      <c r="BD363" s="202" t="str">
        <f t="shared" si="56"/>
        <v>말리부1.5 E-TURBO LTZ 프리미엄 세이프티</v>
      </c>
      <c r="BE363" s="261" t="str">
        <f t="shared" si="62"/>
        <v>0029</v>
      </c>
      <c r="BF363" s="407" t="s">
        <v>749</v>
      </c>
      <c r="BG363" s="202" t="str">
        <f t="shared" si="57"/>
        <v>0029-0362</v>
      </c>
      <c r="BH363" s="202"/>
    </row>
    <row r="364" spans="1:60" s="207" customFormat="1">
      <c r="A364" s="405">
        <v>4138</v>
      </c>
      <c r="B364" s="406">
        <v>4138</v>
      </c>
      <c r="C364" s="261" t="str">
        <f t="shared" si="58"/>
        <v>0004-0029</v>
      </c>
      <c r="D364" s="261" t="str">
        <f t="shared" si="59"/>
        <v>0004-0029-0013</v>
      </c>
      <c r="E364" s="407" t="s">
        <v>748</v>
      </c>
      <c r="F364" s="261" t="str">
        <f>TEXT(VLOOKUP(J364,'[4]1'!$B$2:$D$37,2,0),"0000")</f>
        <v>0004</v>
      </c>
      <c r="G364" s="261" t="str">
        <f t="shared" si="60"/>
        <v>0029</v>
      </c>
      <c r="H364" s="408">
        <f t="shared" si="61"/>
        <v>13</v>
      </c>
      <c r="I364" s="407" t="s">
        <v>748</v>
      </c>
      <c r="J364" s="258" t="s">
        <v>658</v>
      </c>
      <c r="K364" s="258" t="s">
        <v>2758</v>
      </c>
      <c r="L364" s="258" t="s">
        <v>2442</v>
      </c>
      <c r="M364" s="409">
        <v>25870000</v>
      </c>
      <c r="N364" s="258">
        <v>1490</v>
      </c>
      <c r="O364" s="258" t="s">
        <v>77</v>
      </c>
      <c r="P364" s="258" t="s">
        <v>73</v>
      </c>
      <c r="Q364" s="258" t="s">
        <v>72</v>
      </c>
      <c r="R364" s="258">
        <v>3</v>
      </c>
      <c r="S364" s="410">
        <v>9</v>
      </c>
      <c r="T364" s="261">
        <v>6</v>
      </c>
      <c r="U364" s="261">
        <v>6</v>
      </c>
      <c r="V364" s="258" t="s">
        <v>71</v>
      </c>
      <c r="W364" s="261" t="str">
        <f t="shared" si="63"/>
        <v>한국지엠/쉐보레 코리아말리부1.5 E-TURBO LT25870000</v>
      </c>
      <c r="X364" s="411">
        <f t="shared" si="64"/>
        <v>4138</v>
      </c>
      <c r="Y364" s="261">
        <v>6</v>
      </c>
      <c r="Z364" s="261">
        <v>6</v>
      </c>
      <c r="AA364" s="407" t="s">
        <v>748</v>
      </c>
      <c r="AB364" s="258" t="s">
        <v>88</v>
      </c>
      <c r="AC364" s="258"/>
      <c r="AD364" s="258" t="s">
        <v>2155</v>
      </c>
      <c r="AE364" s="258" t="s">
        <v>2149</v>
      </c>
      <c r="AF364" s="259"/>
      <c r="AG364" s="260"/>
      <c r="AH364" s="259"/>
      <c r="AI364" s="259"/>
      <c r="AJ364" s="260"/>
      <c r="AK364" s="259">
        <v>26</v>
      </c>
      <c r="AL364" s="259"/>
      <c r="AM364" s="259" t="s">
        <v>3244</v>
      </c>
      <c r="AN364" s="449"/>
      <c r="AO364" s="449"/>
      <c r="AP364" s="449"/>
      <c r="AQ364" s="392" t="str">
        <f>IFERROR(VLOOKUP(BG364,#REF!,1,0),"")</f>
        <v/>
      </c>
      <c r="AR364" s="392"/>
      <c r="AS364" s="259" t="s">
        <v>3244</v>
      </c>
      <c r="AT364" s="392"/>
      <c r="AU364" s="392"/>
      <c r="AV364" s="392"/>
      <c r="AW364" s="392"/>
      <c r="AX364" s="392"/>
      <c r="AY364" s="392"/>
      <c r="BD364" s="202" t="str">
        <f t="shared" si="56"/>
        <v>말리부1.5 E-TURBO LT</v>
      </c>
      <c r="BE364" s="261" t="str">
        <f t="shared" si="62"/>
        <v>0029</v>
      </c>
      <c r="BF364" s="407" t="s">
        <v>748</v>
      </c>
      <c r="BG364" s="202" t="str">
        <f t="shared" si="57"/>
        <v>0029-0363</v>
      </c>
      <c r="BH364" s="202"/>
    </row>
    <row r="365" spans="1:60" s="207" customFormat="1">
      <c r="A365" s="405">
        <v>4139</v>
      </c>
      <c r="B365" s="406">
        <v>4139</v>
      </c>
      <c r="C365" s="261" t="str">
        <f t="shared" si="58"/>
        <v>0004-0030</v>
      </c>
      <c r="D365" s="261" t="str">
        <f t="shared" si="59"/>
        <v>0004-0030-0001</v>
      </c>
      <c r="E365" s="407" t="s">
        <v>747</v>
      </c>
      <c r="F365" s="261" t="str">
        <f>TEXT(VLOOKUP(J365,'[4]1'!$B$2:$D$37,2,0),"0000")</f>
        <v>0004</v>
      </c>
      <c r="G365" s="261" t="str">
        <f t="shared" si="60"/>
        <v>0030</v>
      </c>
      <c r="H365" s="408">
        <f t="shared" si="61"/>
        <v>1</v>
      </c>
      <c r="I365" s="407" t="s">
        <v>747</v>
      </c>
      <c r="J365" s="258" t="s">
        <v>658</v>
      </c>
      <c r="K365" s="258" t="s">
        <v>2759</v>
      </c>
      <c r="L365" s="258" t="s">
        <v>2444</v>
      </c>
      <c r="M365" s="409">
        <v>11560000</v>
      </c>
      <c r="N365" s="258">
        <v>999</v>
      </c>
      <c r="O365" s="258" t="s">
        <v>77</v>
      </c>
      <c r="P365" s="258" t="s">
        <v>73</v>
      </c>
      <c r="Q365" s="258" t="s">
        <v>72</v>
      </c>
      <c r="R365" s="258">
        <v>5</v>
      </c>
      <c r="S365" s="410">
        <v>7</v>
      </c>
      <c r="T365" s="261">
        <v>6</v>
      </c>
      <c r="U365" s="261">
        <v>6</v>
      </c>
      <c r="V365" s="258" t="s">
        <v>16778</v>
      </c>
      <c r="W365" s="261" t="str">
        <f t="shared" si="63"/>
        <v>한국지엠/쉐보레 코리아스파크LS Basic C-tech11560000</v>
      </c>
      <c r="X365" s="411">
        <f t="shared" si="64"/>
        <v>4139</v>
      </c>
      <c r="Y365" s="261">
        <v>6</v>
      </c>
      <c r="Z365" s="261">
        <v>6</v>
      </c>
      <c r="AA365" s="407" t="s">
        <v>747</v>
      </c>
      <c r="AB365" s="258" t="s">
        <v>73</v>
      </c>
      <c r="AC365" s="258"/>
      <c r="AD365" s="258" t="s">
        <v>2151</v>
      </c>
      <c r="AE365" s="258" t="s">
        <v>2149</v>
      </c>
      <c r="AF365" s="259"/>
      <c r="AG365" s="260"/>
      <c r="AH365" s="259"/>
      <c r="AI365" s="259"/>
      <c r="AJ365" s="260"/>
      <c r="AK365" s="259">
        <v>26</v>
      </c>
      <c r="AL365" s="259"/>
      <c r="AM365" s="259" t="s">
        <v>3251</v>
      </c>
      <c r="AN365" s="449"/>
      <c r="AO365" s="449"/>
      <c r="AP365" s="449"/>
      <c r="AQ365" s="392" t="str">
        <f>IFERROR(VLOOKUP(BG365,#REF!,1,0),"")</f>
        <v/>
      </c>
      <c r="AR365" s="392"/>
      <c r="AS365" s="259" t="s">
        <v>3251</v>
      </c>
      <c r="AT365" s="392"/>
      <c r="AU365" s="392"/>
      <c r="AV365" s="392"/>
      <c r="AW365" s="392"/>
      <c r="AX365" s="392"/>
      <c r="AY365" s="392"/>
      <c r="BD365" s="202" t="str">
        <f t="shared" si="56"/>
        <v>스파크LS Basic C-tech</v>
      </c>
      <c r="BE365" s="261" t="str">
        <f t="shared" si="62"/>
        <v>0030</v>
      </c>
      <c r="BF365" s="407" t="s">
        <v>747</v>
      </c>
      <c r="BG365" s="202" t="str">
        <f t="shared" si="57"/>
        <v>0030-0364</v>
      </c>
      <c r="BH365" s="202"/>
    </row>
    <row r="366" spans="1:60" s="207" customFormat="1">
      <c r="A366" s="405">
        <v>4140</v>
      </c>
      <c r="B366" s="406">
        <v>4140</v>
      </c>
      <c r="C366" s="261" t="str">
        <f t="shared" si="58"/>
        <v>0004-0030</v>
      </c>
      <c r="D366" s="261" t="str">
        <f t="shared" si="59"/>
        <v>0004-0030-0002</v>
      </c>
      <c r="E366" s="407" t="s">
        <v>746</v>
      </c>
      <c r="F366" s="261" t="str">
        <f>TEXT(VLOOKUP(J366,'[4]1'!$B$2:$D$37,2,0),"0000")</f>
        <v>0004</v>
      </c>
      <c r="G366" s="261" t="str">
        <f t="shared" si="60"/>
        <v>0030</v>
      </c>
      <c r="H366" s="408">
        <f t="shared" si="61"/>
        <v>2</v>
      </c>
      <c r="I366" s="407" t="s">
        <v>746</v>
      </c>
      <c r="J366" s="258" t="s">
        <v>658</v>
      </c>
      <c r="K366" s="258" t="s">
        <v>2759</v>
      </c>
      <c r="L366" s="258" t="s">
        <v>2445</v>
      </c>
      <c r="M366" s="409">
        <v>14700000</v>
      </c>
      <c r="N366" s="258">
        <v>999</v>
      </c>
      <c r="O366" s="258" t="s">
        <v>77</v>
      </c>
      <c r="P366" s="258" t="s">
        <v>73</v>
      </c>
      <c r="Q366" s="258" t="s">
        <v>72</v>
      </c>
      <c r="R366" s="258">
        <v>5</v>
      </c>
      <c r="S366" s="410">
        <v>7</v>
      </c>
      <c r="T366" s="261">
        <v>6</v>
      </c>
      <c r="U366" s="261">
        <v>6</v>
      </c>
      <c r="V366" s="258" t="s">
        <v>16778</v>
      </c>
      <c r="W366" s="261" t="str">
        <f t="shared" si="63"/>
        <v>한국지엠/쉐보레 코리아스파크Premier C-Tech14700000</v>
      </c>
      <c r="X366" s="411">
        <f t="shared" si="64"/>
        <v>4140</v>
      </c>
      <c r="Y366" s="261">
        <v>6</v>
      </c>
      <c r="Z366" s="261">
        <v>6</v>
      </c>
      <c r="AA366" s="407" t="s">
        <v>746</v>
      </c>
      <c r="AB366" s="258" t="s">
        <v>73</v>
      </c>
      <c r="AC366" s="258"/>
      <c r="AD366" s="258" t="s">
        <v>2151</v>
      </c>
      <c r="AE366" s="258" t="s">
        <v>2149</v>
      </c>
      <c r="AF366" s="259"/>
      <c r="AG366" s="260"/>
      <c r="AH366" s="259"/>
      <c r="AI366" s="259"/>
      <c r="AJ366" s="260"/>
      <c r="AK366" s="259">
        <v>26</v>
      </c>
      <c r="AL366" s="259"/>
      <c r="AM366" s="259" t="s">
        <v>3251</v>
      </c>
      <c r="AN366" s="449"/>
      <c r="AO366" s="449"/>
      <c r="AP366" s="449"/>
      <c r="AQ366" s="392" t="str">
        <f>IFERROR(VLOOKUP(BG366,#REF!,1,0),"")</f>
        <v/>
      </c>
      <c r="AR366" s="392"/>
      <c r="AS366" s="259" t="s">
        <v>3251</v>
      </c>
      <c r="AT366" s="392"/>
      <c r="AU366" s="392"/>
      <c r="AV366" s="392"/>
      <c r="AW366" s="392"/>
      <c r="AX366" s="392"/>
      <c r="AY366" s="392"/>
      <c r="BD366" s="202" t="str">
        <f t="shared" si="56"/>
        <v>스파크Premier C-Tech</v>
      </c>
      <c r="BE366" s="261" t="str">
        <f t="shared" si="62"/>
        <v>0030</v>
      </c>
      <c r="BF366" s="407" t="s">
        <v>746</v>
      </c>
      <c r="BG366" s="202" t="str">
        <f t="shared" si="57"/>
        <v>0030-0365</v>
      </c>
      <c r="BH366" s="202"/>
    </row>
    <row r="367" spans="1:60">
      <c r="A367" s="405">
        <v>4141</v>
      </c>
      <c r="B367" s="406">
        <v>4141</v>
      </c>
      <c r="C367" s="261" t="str">
        <f t="shared" si="58"/>
        <v>0004-0030</v>
      </c>
      <c r="D367" s="261" t="str">
        <f t="shared" si="59"/>
        <v>0004-0030-0003</v>
      </c>
      <c r="E367" s="407" t="s">
        <v>745</v>
      </c>
      <c r="F367" s="261" t="str">
        <f>TEXT(VLOOKUP(J367,'[4]1'!$B$2:$D$37,2,0),"0000")</f>
        <v>0004</v>
      </c>
      <c r="G367" s="261" t="str">
        <f t="shared" si="60"/>
        <v>0030</v>
      </c>
      <c r="H367" s="408">
        <f t="shared" si="61"/>
        <v>3</v>
      </c>
      <c r="I367" s="407" t="s">
        <v>745</v>
      </c>
      <c r="J367" s="258" t="s">
        <v>658</v>
      </c>
      <c r="K367" s="258" t="s">
        <v>2759</v>
      </c>
      <c r="L367" s="258" t="s">
        <v>2447</v>
      </c>
      <c r="M367" s="409">
        <v>15090000</v>
      </c>
      <c r="N367" s="258">
        <v>999</v>
      </c>
      <c r="O367" s="258" t="s">
        <v>77</v>
      </c>
      <c r="P367" s="258" t="s">
        <v>73</v>
      </c>
      <c r="Q367" s="258" t="s">
        <v>72</v>
      </c>
      <c r="R367" s="258">
        <v>5</v>
      </c>
      <c r="S367" s="410">
        <v>7</v>
      </c>
      <c r="T367" s="261">
        <v>6</v>
      </c>
      <c r="U367" s="261">
        <v>6</v>
      </c>
      <c r="V367" s="258" t="s">
        <v>71</v>
      </c>
      <c r="W367" s="261" t="str">
        <f t="shared" si="63"/>
        <v>한국지엠/쉐보레 코리아스파크스페셜 에디션 퍼펙트 블랙 C-Tech15090000</v>
      </c>
      <c r="X367" s="411">
        <f t="shared" si="64"/>
        <v>4141</v>
      </c>
      <c r="Y367" s="261">
        <v>6</v>
      </c>
      <c r="Z367" s="261">
        <v>6</v>
      </c>
      <c r="AA367" s="407" t="s">
        <v>745</v>
      </c>
      <c r="AB367" s="258" t="s">
        <v>73</v>
      </c>
      <c r="AC367" s="258"/>
      <c r="AD367" s="258" t="s">
        <v>2151</v>
      </c>
      <c r="AE367" s="258" t="s">
        <v>2149</v>
      </c>
      <c r="AF367" s="259"/>
      <c r="AG367" s="260"/>
      <c r="AH367" s="259"/>
      <c r="AI367" s="259"/>
      <c r="AJ367" s="260"/>
      <c r="AK367" s="259">
        <v>26</v>
      </c>
      <c r="AL367" s="259"/>
      <c r="AM367" s="259" t="s">
        <v>3251</v>
      </c>
      <c r="AN367" s="449"/>
      <c r="AO367" s="449"/>
      <c r="AP367" s="449"/>
      <c r="AQ367" s="392" t="str">
        <f>IFERROR(VLOOKUP(BG367,#REF!,1,0),"")</f>
        <v/>
      </c>
      <c r="AS367" s="259" t="s">
        <v>3251</v>
      </c>
      <c r="BD367" s="202" t="str">
        <f t="shared" si="56"/>
        <v>스파크스페셜 에디션 퍼펙트 블랙 C-Tech</v>
      </c>
      <c r="BE367" s="261" t="str">
        <f t="shared" si="62"/>
        <v>0030</v>
      </c>
      <c r="BF367" s="407" t="s">
        <v>745</v>
      </c>
      <c r="BG367" s="202" t="str">
        <f t="shared" si="57"/>
        <v>0030-0366</v>
      </c>
    </row>
    <row r="368" spans="1:60">
      <c r="A368" s="405">
        <v>4142</v>
      </c>
      <c r="B368" s="406">
        <v>4142</v>
      </c>
      <c r="C368" s="261" t="str">
        <f t="shared" si="58"/>
        <v>0004-0030</v>
      </c>
      <c r="D368" s="261" t="str">
        <f t="shared" si="59"/>
        <v>0004-0030-0004</v>
      </c>
      <c r="E368" s="407" t="s">
        <v>744</v>
      </c>
      <c r="F368" s="261" t="str">
        <f>TEXT(VLOOKUP(J368,'[4]1'!$B$2:$D$37,2,0),"0000")</f>
        <v>0004</v>
      </c>
      <c r="G368" s="261" t="str">
        <f t="shared" si="60"/>
        <v>0030</v>
      </c>
      <c r="H368" s="408">
        <f t="shared" si="61"/>
        <v>4</v>
      </c>
      <c r="I368" s="407" t="s">
        <v>744</v>
      </c>
      <c r="J368" s="258" t="s">
        <v>658</v>
      </c>
      <c r="K368" s="258" t="s">
        <v>2759</v>
      </c>
      <c r="L368" s="258" t="s">
        <v>2448</v>
      </c>
      <c r="M368" s="409">
        <v>12990000</v>
      </c>
      <c r="N368" s="258">
        <v>999</v>
      </c>
      <c r="O368" s="258" t="s">
        <v>77</v>
      </c>
      <c r="P368" s="258" t="s">
        <v>73</v>
      </c>
      <c r="Q368" s="258" t="s">
        <v>72</v>
      </c>
      <c r="R368" s="258">
        <v>2</v>
      </c>
      <c r="S368" s="410">
        <v>7</v>
      </c>
      <c r="T368" s="261">
        <v>6</v>
      </c>
      <c r="U368" s="261">
        <v>6</v>
      </c>
      <c r="V368" s="258" t="s">
        <v>71</v>
      </c>
      <c r="W368" s="261" t="str">
        <f t="shared" si="63"/>
        <v>한국지엠/쉐보레 코리아스파크LT C-tech12990000</v>
      </c>
      <c r="X368" s="411">
        <f t="shared" si="64"/>
        <v>4142</v>
      </c>
      <c r="Y368" s="261">
        <v>6</v>
      </c>
      <c r="Z368" s="261">
        <v>6</v>
      </c>
      <c r="AA368" s="407" t="s">
        <v>744</v>
      </c>
      <c r="AB368" s="258" t="s">
        <v>73</v>
      </c>
      <c r="AC368" s="258"/>
      <c r="AD368" s="258" t="s">
        <v>2151</v>
      </c>
      <c r="AE368" s="258" t="s">
        <v>2149</v>
      </c>
      <c r="AF368" s="259"/>
      <c r="AG368" s="260"/>
      <c r="AH368" s="259"/>
      <c r="AI368" s="259"/>
      <c r="AJ368" s="260"/>
      <c r="AK368" s="259">
        <v>26</v>
      </c>
      <c r="AL368" s="259"/>
      <c r="AM368" s="259" t="s">
        <v>3251</v>
      </c>
      <c r="AN368" s="449"/>
      <c r="AO368" s="449"/>
      <c r="AP368" s="449"/>
      <c r="AQ368" s="392" t="str">
        <f>IFERROR(VLOOKUP(BG368,#REF!,1,0),"")</f>
        <v/>
      </c>
      <c r="AS368" s="259" t="s">
        <v>3251</v>
      </c>
      <c r="BD368" s="202" t="str">
        <f t="shared" si="56"/>
        <v>스파크LT C-tech</v>
      </c>
      <c r="BE368" s="261" t="str">
        <f t="shared" si="62"/>
        <v>0030</v>
      </c>
      <c r="BF368" s="407" t="s">
        <v>744</v>
      </c>
      <c r="BG368" s="202" t="str">
        <f t="shared" si="57"/>
        <v>0030-0367</v>
      </c>
    </row>
    <row r="369" spans="1:59">
      <c r="A369" s="405">
        <v>4143</v>
      </c>
      <c r="B369" s="406">
        <v>4143</v>
      </c>
      <c r="C369" s="261" t="str">
        <f t="shared" si="58"/>
        <v>0004-0030</v>
      </c>
      <c r="D369" s="261" t="str">
        <f t="shared" si="59"/>
        <v>0004-0030-0005</v>
      </c>
      <c r="E369" s="407" t="s">
        <v>743</v>
      </c>
      <c r="F369" s="261" t="str">
        <f>TEXT(VLOOKUP(J369,'[4]1'!$B$2:$D$37,2,0),"0000")</f>
        <v>0004</v>
      </c>
      <c r="G369" s="261" t="str">
        <f t="shared" si="60"/>
        <v>0030</v>
      </c>
      <c r="H369" s="408">
        <f t="shared" si="61"/>
        <v>5</v>
      </c>
      <c r="I369" s="407" t="s">
        <v>743</v>
      </c>
      <c r="J369" s="258" t="s">
        <v>658</v>
      </c>
      <c r="K369" s="258" t="s">
        <v>2759</v>
      </c>
      <c r="L369" s="258" t="s">
        <v>2450</v>
      </c>
      <c r="M369" s="409">
        <v>12340000</v>
      </c>
      <c r="N369" s="258">
        <v>999</v>
      </c>
      <c r="O369" s="258" t="s">
        <v>77</v>
      </c>
      <c r="P369" s="258" t="s">
        <v>73</v>
      </c>
      <c r="Q369" s="258" t="s">
        <v>72</v>
      </c>
      <c r="R369" s="258">
        <v>2</v>
      </c>
      <c r="S369" s="410">
        <v>7</v>
      </c>
      <c r="T369" s="261">
        <v>6</v>
      </c>
      <c r="U369" s="261">
        <v>6</v>
      </c>
      <c r="V369" s="258" t="s">
        <v>71</v>
      </c>
      <c r="W369" s="261" t="str">
        <f t="shared" si="63"/>
        <v>한국지엠/쉐보레 코리아스파크LS C-tech12340000</v>
      </c>
      <c r="X369" s="411">
        <f t="shared" si="64"/>
        <v>4143</v>
      </c>
      <c r="Y369" s="261">
        <v>6</v>
      </c>
      <c r="Z369" s="261">
        <v>6</v>
      </c>
      <c r="AA369" s="407" t="s">
        <v>743</v>
      </c>
      <c r="AB369" s="258" t="s">
        <v>73</v>
      </c>
      <c r="AC369" s="258"/>
      <c r="AD369" s="258" t="s">
        <v>2151</v>
      </c>
      <c r="AE369" s="258" t="s">
        <v>2149</v>
      </c>
      <c r="AF369" s="259"/>
      <c r="AG369" s="260"/>
      <c r="AH369" s="259"/>
      <c r="AI369" s="259"/>
      <c r="AJ369" s="260"/>
      <c r="AK369" s="259">
        <v>26</v>
      </c>
      <c r="AL369" s="259"/>
      <c r="AM369" s="259" t="s">
        <v>3251</v>
      </c>
      <c r="AN369" s="449"/>
      <c r="AO369" s="449"/>
      <c r="AP369" s="449"/>
      <c r="AQ369" s="392" t="str">
        <f>IFERROR(VLOOKUP(BG369,#REF!,1,0),"")</f>
        <v/>
      </c>
      <c r="AS369" s="259" t="s">
        <v>3251</v>
      </c>
      <c r="BD369" s="202" t="str">
        <f t="shared" si="56"/>
        <v>스파크LS C-tech</v>
      </c>
      <c r="BE369" s="261" t="str">
        <f t="shared" si="62"/>
        <v>0030</v>
      </c>
      <c r="BF369" s="407" t="s">
        <v>743</v>
      </c>
      <c r="BG369" s="202" t="str">
        <f t="shared" si="57"/>
        <v>0030-0368</v>
      </c>
    </row>
    <row r="370" spans="1:59">
      <c r="A370" s="405">
        <v>4144</v>
      </c>
      <c r="B370" s="406">
        <v>4144</v>
      </c>
      <c r="C370" s="261" t="str">
        <f t="shared" si="58"/>
        <v>0004-0030</v>
      </c>
      <c r="D370" s="261" t="str">
        <f t="shared" si="59"/>
        <v>0004-0030-0006</v>
      </c>
      <c r="E370" s="407" t="s">
        <v>742</v>
      </c>
      <c r="F370" s="261" t="str">
        <f>TEXT(VLOOKUP(J370,'[4]1'!$B$2:$D$37,2,0),"0000")</f>
        <v>0004</v>
      </c>
      <c r="G370" s="261" t="str">
        <f t="shared" si="60"/>
        <v>0030</v>
      </c>
      <c r="H370" s="408">
        <f t="shared" si="61"/>
        <v>6</v>
      </c>
      <c r="I370" s="407" t="s">
        <v>742</v>
      </c>
      <c r="J370" s="258" t="s">
        <v>658</v>
      </c>
      <c r="K370" s="258" t="s">
        <v>2759</v>
      </c>
      <c r="L370" s="258" t="s">
        <v>2443</v>
      </c>
      <c r="M370" s="409">
        <v>10200000</v>
      </c>
      <c r="N370" s="258">
        <v>999</v>
      </c>
      <c r="O370" s="258" t="s">
        <v>77</v>
      </c>
      <c r="P370" s="258" t="s">
        <v>73</v>
      </c>
      <c r="Q370" s="258" t="s">
        <v>90</v>
      </c>
      <c r="R370" s="258">
        <v>2</v>
      </c>
      <c r="S370" s="410">
        <v>19</v>
      </c>
      <c r="T370" s="261">
        <v>6</v>
      </c>
      <c r="U370" s="261">
        <v>6</v>
      </c>
      <c r="V370" s="258" t="s">
        <v>71</v>
      </c>
      <c r="W370" s="261" t="str">
        <f t="shared" si="63"/>
        <v>한국지엠/쉐보레 코리아스파크1.0 가솔린 승용밴 M/T10200000</v>
      </c>
      <c r="X370" s="411">
        <f t="shared" si="64"/>
        <v>4144</v>
      </c>
      <c r="Y370" s="261">
        <v>6</v>
      </c>
      <c r="Z370" s="261">
        <v>6</v>
      </c>
      <c r="AA370" s="407" t="s">
        <v>742</v>
      </c>
      <c r="AB370" s="258" t="s">
        <v>73</v>
      </c>
      <c r="AC370" s="258"/>
      <c r="AD370" s="258" t="s">
        <v>2154</v>
      </c>
      <c r="AE370" s="258" t="s">
        <v>2149</v>
      </c>
      <c r="AF370" s="259"/>
      <c r="AG370" s="260"/>
      <c r="AH370" s="259"/>
      <c r="AI370" s="259"/>
      <c r="AJ370" s="260"/>
      <c r="AK370" s="259">
        <v>26</v>
      </c>
      <c r="AL370" s="259"/>
      <c r="AM370" s="259" t="s">
        <v>93</v>
      </c>
      <c r="AN370" s="449"/>
      <c r="AO370" s="449"/>
      <c r="AP370" s="449"/>
      <c r="AQ370" s="392" t="str">
        <f>IFERROR(VLOOKUP(BG370,#REF!,1,0),"")</f>
        <v/>
      </c>
      <c r="AS370" s="259" t="s">
        <v>93</v>
      </c>
      <c r="BD370" s="202" t="str">
        <f t="shared" si="56"/>
        <v>스파크1.0 가솔린 승용밴 M/T</v>
      </c>
      <c r="BE370" s="261" t="str">
        <f t="shared" si="62"/>
        <v>0030</v>
      </c>
      <c r="BF370" s="407" t="s">
        <v>742</v>
      </c>
      <c r="BG370" s="202" t="str">
        <f t="shared" si="57"/>
        <v>0030-0369</v>
      </c>
    </row>
    <row r="371" spans="1:59">
      <c r="A371" s="405">
        <v>4145</v>
      </c>
      <c r="B371" s="406">
        <v>4145</v>
      </c>
      <c r="C371" s="261" t="str">
        <f t="shared" si="58"/>
        <v>0004-0030</v>
      </c>
      <c r="D371" s="261" t="str">
        <f t="shared" si="59"/>
        <v>0004-0030-0007</v>
      </c>
      <c r="E371" s="407" t="s">
        <v>741</v>
      </c>
      <c r="F371" s="261" t="str">
        <f>TEXT(VLOOKUP(J371,'[4]1'!$B$2:$D$37,2,0),"0000")</f>
        <v>0004</v>
      </c>
      <c r="G371" s="261" t="str">
        <f t="shared" si="60"/>
        <v>0030</v>
      </c>
      <c r="H371" s="408">
        <f t="shared" si="61"/>
        <v>7</v>
      </c>
      <c r="I371" s="407" t="s">
        <v>741</v>
      </c>
      <c r="J371" s="258" t="s">
        <v>658</v>
      </c>
      <c r="K371" s="258" t="s">
        <v>2759</v>
      </c>
      <c r="L371" s="258" t="s">
        <v>2446</v>
      </c>
      <c r="M371" s="409">
        <v>9770000</v>
      </c>
      <c r="N371" s="258">
        <v>999</v>
      </c>
      <c r="O371" s="258" t="s">
        <v>77</v>
      </c>
      <c r="P371" s="258" t="s">
        <v>73</v>
      </c>
      <c r="Q371" s="258" t="s">
        <v>90</v>
      </c>
      <c r="R371" s="258">
        <v>2</v>
      </c>
      <c r="S371" s="410">
        <v>19</v>
      </c>
      <c r="T371" s="261">
        <v>6</v>
      </c>
      <c r="U371" s="261">
        <v>6</v>
      </c>
      <c r="V371" s="258" t="s">
        <v>71</v>
      </c>
      <c r="W371" s="261" t="str">
        <f t="shared" si="63"/>
        <v>한국지엠/쉐보레 코리아스파크1.0L 승용밴 Basic M/T9770000</v>
      </c>
      <c r="X371" s="411">
        <f t="shared" si="64"/>
        <v>4145</v>
      </c>
      <c r="Y371" s="261">
        <v>6</v>
      </c>
      <c r="Z371" s="261">
        <v>6</v>
      </c>
      <c r="AA371" s="407" t="s">
        <v>741</v>
      </c>
      <c r="AB371" s="258" t="s">
        <v>73</v>
      </c>
      <c r="AC371" s="258"/>
      <c r="AD371" s="258" t="s">
        <v>2154</v>
      </c>
      <c r="AE371" s="258" t="s">
        <v>2149</v>
      </c>
      <c r="AF371" s="259"/>
      <c r="AG371" s="260"/>
      <c r="AH371" s="259"/>
      <c r="AI371" s="259"/>
      <c r="AJ371" s="260"/>
      <c r="AK371" s="259">
        <v>26</v>
      </c>
      <c r="AL371" s="259"/>
      <c r="AM371" s="259" t="s">
        <v>93</v>
      </c>
      <c r="AN371" s="449"/>
      <c r="AO371" s="449"/>
      <c r="AP371" s="449"/>
      <c r="AQ371" s="392" t="str">
        <f>IFERROR(VLOOKUP(BG371,#REF!,1,0),"")</f>
        <v/>
      </c>
      <c r="AS371" s="259" t="s">
        <v>93</v>
      </c>
      <c r="BD371" s="202" t="str">
        <f t="shared" si="56"/>
        <v>스파크1.0L 승용밴 Basic M/T</v>
      </c>
      <c r="BE371" s="261" t="str">
        <f t="shared" si="62"/>
        <v>0030</v>
      </c>
      <c r="BF371" s="407" t="s">
        <v>741</v>
      </c>
      <c r="BG371" s="202" t="str">
        <f t="shared" si="57"/>
        <v>0030-0370</v>
      </c>
    </row>
    <row r="372" spans="1:59">
      <c r="A372" s="405">
        <v>4146</v>
      </c>
      <c r="B372" s="406">
        <v>4146</v>
      </c>
      <c r="C372" s="261" t="str">
        <f t="shared" si="58"/>
        <v>0004-0030</v>
      </c>
      <c r="D372" s="261" t="str">
        <f t="shared" si="59"/>
        <v>0004-0030-0008</v>
      </c>
      <c r="E372" s="407" t="s">
        <v>739</v>
      </c>
      <c r="F372" s="261" t="str">
        <f>TEXT(VLOOKUP(J372,'[4]1'!$B$2:$D$37,2,0),"0000")</f>
        <v>0004</v>
      </c>
      <c r="G372" s="261" t="str">
        <f t="shared" si="60"/>
        <v>0030</v>
      </c>
      <c r="H372" s="408">
        <f t="shared" si="61"/>
        <v>8</v>
      </c>
      <c r="I372" s="407" t="s">
        <v>739</v>
      </c>
      <c r="J372" s="258" t="s">
        <v>658</v>
      </c>
      <c r="K372" s="258" t="s">
        <v>2759</v>
      </c>
      <c r="L372" s="258" t="s">
        <v>2449</v>
      </c>
      <c r="M372" s="409">
        <v>11940000</v>
      </c>
      <c r="N372" s="258">
        <v>999</v>
      </c>
      <c r="O372" s="258" t="s">
        <v>77</v>
      </c>
      <c r="P372" s="258" t="s">
        <v>73</v>
      </c>
      <c r="Q372" s="258" t="s">
        <v>72</v>
      </c>
      <c r="R372" s="258">
        <v>2</v>
      </c>
      <c r="S372" s="410">
        <v>19</v>
      </c>
      <c r="T372" s="261">
        <v>6</v>
      </c>
      <c r="U372" s="261">
        <v>6</v>
      </c>
      <c r="V372" s="258" t="s">
        <v>71</v>
      </c>
      <c r="W372" s="261" t="str">
        <f t="shared" si="63"/>
        <v>한국지엠/쉐보레 코리아스파크1.0 가솔린 승용밴 C-TECH11940000</v>
      </c>
      <c r="X372" s="411">
        <f t="shared" si="64"/>
        <v>4146</v>
      </c>
      <c r="Y372" s="261">
        <v>6</v>
      </c>
      <c r="Z372" s="261">
        <v>6</v>
      </c>
      <c r="AA372" s="407" t="s">
        <v>739</v>
      </c>
      <c r="AB372" s="258" t="s">
        <v>73</v>
      </c>
      <c r="AC372" s="258"/>
      <c r="AD372" s="258" t="s">
        <v>2154</v>
      </c>
      <c r="AE372" s="258" t="s">
        <v>2149</v>
      </c>
      <c r="AF372" s="259"/>
      <c r="AG372" s="260"/>
      <c r="AH372" s="259"/>
      <c r="AI372" s="259"/>
      <c r="AJ372" s="260"/>
      <c r="AK372" s="259">
        <v>26</v>
      </c>
      <c r="AL372" s="259"/>
      <c r="AM372" s="259" t="s">
        <v>93</v>
      </c>
      <c r="AN372" s="449"/>
      <c r="AO372" s="449"/>
      <c r="AP372" s="449"/>
      <c r="AQ372" s="392" t="str">
        <f>IFERROR(VLOOKUP(BG372,#REF!,1,0),"")</f>
        <v/>
      </c>
      <c r="AS372" s="259" t="s">
        <v>93</v>
      </c>
      <c r="BD372" s="202" t="str">
        <f t="shared" si="56"/>
        <v>스파크1.0 가솔린 승용밴 C-TECH</v>
      </c>
      <c r="BE372" s="261" t="str">
        <f t="shared" si="62"/>
        <v>0030</v>
      </c>
      <c r="BF372" s="407" t="s">
        <v>739</v>
      </c>
      <c r="BG372" s="202" t="str">
        <f t="shared" si="57"/>
        <v>0030-0371</v>
      </c>
    </row>
    <row r="373" spans="1:59">
      <c r="A373" s="405">
        <v>4147</v>
      </c>
      <c r="B373" s="406">
        <v>4147</v>
      </c>
      <c r="C373" s="261" t="str">
        <f t="shared" si="58"/>
        <v>0004-0031</v>
      </c>
      <c r="D373" s="261" t="str">
        <f t="shared" si="59"/>
        <v>0004-0031-0001</v>
      </c>
      <c r="E373" s="407" t="s">
        <v>738</v>
      </c>
      <c r="F373" s="261" t="str">
        <f>TEXT(VLOOKUP(J373,'[4]1'!$B$2:$D$37,2,0),"0000")</f>
        <v>0004</v>
      </c>
      <c r="G373" s="261" t="str">
        <f t="shared" si="60"/>
        <v>0031</v>
      </c>
      <c r="H373" s="408">
        <f t="shared" si="61"/>
        <v>1</v>
      </c>
      <c r="I373" s="407" t="s">
        <v>738</v>
      </c>
      <c r="J373" s="258" t="s">
        <v>658</v>
      </c>
      <c r="K373" s="258" t="s">
        <v>2760</v>
      </c>
      <c r="L373" s="258" t="s">
        <v>2451</v>
      </c>
      <c r="M373" s="409">
        <v>16450000</v>
      </c>
      <c r="N373" s="258">
        <v>1362</v>
      </c>
      <c r="O373" s="258" t="s">
        <v>77</v>
      </c>
      <c r="P373" s="258" t="s">
        <v>73</v>
      </c>
      <c r="Q373" s="258" t="s">
        <v>90</v>
      </c>
      <c r="R373" s="258">
        <v>2</v>
      </c>
      <c r="S373" s="410">
        <v>11</v>
      </c>
      <c r="T373" s="261">
        <v>6</v>
      </c>
      <c r="U373" s="261">
        <v>6</v>
      </c>
      <c r="V373" s="258" t="s">
        <v>71</v>
      </c>
      <c r="W373" s="261" t="str">
        <f t="shared" si="63"/>
        <v>한국지엠/쉐보레 코리아아베오1.4 Turbo LS A/T16450000</v>
      </c>
      <c r="X373" s="411">
        <f t="shared" si="64"/>
        <v>4147</v>
      </c>
      <c r="Y373" s="261">
        <v>6</v>
      </c>
      <c r="Z373" s="261">
        <v>6</v>
      </c>
      <c r="AA373" s="407" t="s">
        <v>738</v>
      </c>
      <c r="AB373" s="258" t="s">
        <v>73</v>
      </c>
      <c r="AC373" s="258"/>
      <c r="AD373" s="258" t="s">
        <v>2155</v>
      </c>
      <c r="AE373" s="258" t="s">
        <v>2149</v>
      </c>
      <c r="AF373" s="259"/>
      <c r="AG373" s="260"/>
      <c r="AH373" s="259"/>
      <c r="AI373" s="259"/>
      <c r="AJ373" s="260"/>
      <c r="AK373" s="259">
        <v>26</v>
      </c>
      <c r="AL373" s="259"/>
      <c r="AM373" s="259" t="s">
        <v>3254</v>
      </c>
      <c r="AN373" s="449"/>
      <c r="AO373" s="449"/>
      <c r="AP373" s="449"/>
      <c r="AQ373" s="392" t="str">
        <f>IFERROR(VLOOKUP(BG373,#REF!,1,0),"")</f>
        <v/>
      </c>
      <c r="AS373" s="259" t="s">
        <v>3254</v>
      </c>
      <c r="BD373" s="202" t="str">
        <f t="shared" si="56"/>
        <v>아베오1.4 Turbo LS A/T</v>
      </c>
      <c r="BE373" s="261" t="str">
        <f t="shared" si="62"/>
        <v>0031</v>
      </c>
      <c r="BF373" s="407" t="s">
        <v>738</v>
      </c>
      <c r="BG373" s="202" t="str">
        <f t="shared" si="57"/>
        <v>0031-0372</v>
      </c>
    </row>
    <row r="374" spans="1:59">
      <c r="A374" s="405">
        <v>4148</v>
      </c>
      <c r="B374" s="406">
        <v>4148</v>
      </c>
      <c r="C374" s="261" t="str">
        <f t="shared" si="58"/>
        <v>0004-0031</v>
      </c>
      <c r="D374" s="261" t="str">
        <f t="shared" si="59"/>
        <v>0004-0031-0002</v>
      </c>
      <c r="E374" s="407" t="s">
        <v>737</v>
      </c>
      <c r="F374" s="261" t="str">
        <f>TEXT(VLOOKUP(J374,'[4]1'!$B$2:$D$37,2,0),"0000")</f>
        <v>0004</v>
      </c>
      <c r="G374" s="261" t="str">
        <f t="shared" si="60"/>
        <v>0031</v>
      </c>
      <c r="H374" s="408">
        <f t="shared" si="61"/>
        <v>2</v>
      </c>
      <c r="I374" s="407" t="s">
        <v>737</v>
      </c>
      <c r="J374" s="258" t="s">
        <v>658</v>
      </c>
      <c r="K374" s="258" t="s">
        <v>2760</v>
      </c>
      <c r="L374" s="258" t="s">
        <v>2452</v>
      </c>
      <c r="M374" s="409">
        <v>18380000</v>
      </c>
      <c r="N374" s="258">
        <v>1362</v>
      </c>
      <c r="O374" s="258" t="s">
        <v>77</v>
      </c>
      <c r="P374" s="258" t="s">
        <v>73</v>
      </c>
      <c r="Q374" s="258" t="s">
        <v>72</v>
      </c>
      <c r="R374" s="258" t="e">
        <v>#N/A</v>
      </c>
      <c r="S374" s="410">
        <v>11</v>
      </c>
      <c r="T374" s="261">
        <v>6</v>
      </c>
      <c r="U374" s="261">
        <v>6</v>
      </c>
      <c r="V374" s="258" t="s">
        <v>17442</v>
      </c>
      <c r="W374" s="261" t="str">
        <f t="shared" si="63"/>
        <v>한국지엠/쉐보레 코리아아베오4도어세단 스페셜에디션 스타일 A/T18380000</v>
      </c>
      <c r="X374" s="411">
        <f t="shared" si="64"/>
        <v>4148</v>
      </c>
      <c r="Y374" s="261">
        <v>6</v>
      </c>
      <c r="Z374" s="261">
        <v>6</v>
      </c>
      <c r="AA374" s="407" t="s">
        <v>737</v>
      </c>
      <c r="AB374" s="258" t="e">
        <v>#N/A</v>
      </c>
      <c r="AC374" s="258"/>
      <c r="AD374" s="258" t="s">
        <v>2155</v>
      </c>
      <c r="AE374" s="258" t="s">
        <v>2149</v>
      </c>
      <c r="AF374" s="259"/>
      <c r="AG374" s="260"/>
      <c r="AH374" s="259"/>
      <c r="AI374" s="259"/>
      <c r="AJ374" s="260"/>
      <c r="AK374" s="259">
        <v>26</v>
      </c>
      <c r="AL374" s="259"/>
      <c r="AM374" s="259" t="s">
        <v>3254</v>
      </c>
      <c r="AN374" s="449"/>
      <c r="AO374" s="449"/>
      <c r="AP374" s="449"/>
      <c r="AQ374" s="392" t="str">
        <f>IFERROR(VLOOKUP(BG374,#REF!,1,0),"")</f>
        <v/>
      </c>
      <c r="AS374" s="259" t="s">
        <v>3254</v>
      </c>
      <c r="BD374" s="202" t="str">
        <f t="shared" si="56"/>
        <v>아베오4도어세단 스페셜에디션 스타일 A/T</v>
      </c>
      <c r="BE374" s="261" t="str">
        <f t="shared" si="62"/>
        <v>0031</v>
      </c>
      <c r="BF374" s="407" t="s">
        <v>737</v>
      </c>
      <c r="BG374" s="202" t="str">
        <f t="shared" si="57"/>
        <v>0031-0373</v>
      </c>
    </row>
    <row r="375" spans="1:59">
      <c r="A375" s="405">
        <v>4149</v>
      </c>
      <c r="B375" s="406">
        <v>4149</v>
      </c>
      <c r="C375" s="261" t="str">
        <f t="shared" si="58"/>
        <v>0004-0031</v>
      </c>
      <c r="D375" s="261" t="str">
        <f t="shared" si="59"/>
        <v>0004-0031-0003</v>
      </c>
      <c r="E375" s="407" t="s">
        <v>736</v>
      </c>
      <c r="F375" s="261" t="str">
        <f>TEXT(VLOOKUP(J375,'[4]1'!$B$2:$D$37,2,0),"0000")</f>
        <v>0004</v>
      </c>
      <c r="G375" s="261" t="str">
        <f t="shared" si="60"/>
        <v>0031</v>
      </c>
      <c r="H375" s="408">
        <f t="shared" si="61"/>
        <v>3</v>
      </c>
      <c r="I375" s="407" t="s">
        <v>736</v>
      </c>
      <c r="J375" s="258" t="s">
        <v>658</v>
      </c>
      <c r="K375" s="258" t="s">
        <v>2760</v>
      </c>
      <c r="L375" s="258" t="s">
        <v>2453</v>
      </c>
      <c r="M375" s="409">
        <v>13850000</v>
      </c>
      <c r="N375" s="258">
        <v>1362</v>
      </c>
      <c r="O375" s="258" t="s">
        <v>77</v>
      </c>
      <c r="P375" s="258" t="s">
        <v>73</v>
      </c>
      <c r="Q375" s="258" t="s">
        <v>90</v>
      </c>
      <c r="R375" s="258">
        <v>4</v>
      </c>
      <c r="S375" s="410">
        <v>11</v>
      </c>
      <c r="T375" s="261">
        <v>6</v>
      </c>
      <c r="U375" s="261">
        <v>6</v>
      </c>
      <c r="V375" s="258" t="s">
        <v>71</v>
      </c>
      <c r="W375" s="261" t="str">
        <f t="shared" si="63"/>
        <v>한국지엠/쉐보레 코리아아베오1.4 Turbo L M/T13850000</v>
      </c>
      <c r="X375" s="411">
        <f t="shared" si="64"/>
        <v>4149</v>
      </c>
      <c r="Y375" s="261">
        <v>6</v>
      </c>
      <c r="Z375" s="261">
        <v>6</v>
      </c>
      <c r="AA375" s="407" t="s">
        <v>736</v>
      </c>
      <c r="AB375" s="258" t="s">
        <v>73</v>
      </c>
      <c r="AC375" s="258"/>
      <c r="AD375" s="258" t="s">
        <v>2155</v>
      </c>
      <c r="AE375" s="258" t="s">
        <v>2149</v>
      </c>
      <c r="AF375" s="259"/>
      <c r="AG375" s="260"/>
      <c r="AH375" s="259"/>
      <c r="AI375" s="259"/>
      <c r="AJ375" s="260"/>
      <c r="AK375" s="259">
        <v>26</v>
      </c>
      <c r="AL375" s="259"/>
      <c r="AM375" s="259" t="s">
        <v>3254</v>
      </c>
      <c r="AN375" s="449"/>
      <c r="AO375" s="449"/>
      <c r="AP375" s="449"/>
      <c r="AQ375" s="392" t="str">
        <f>IFERROR(VLOOKUP(BG375,#REF!,1,0),"")</f>
        <v/>
      </c>
      <c r="AS375" s="259" t="s">
        <v>3254</v>
      </c>
      <c r="BD375" s="202" t="str">
        <f t="shared" si="56"/>
        <v>아베오1.4 Turbo L M/T</v>
      </c>
      <c r="BE375" s="261" t="str">
        <f t="shared" si="62"/>
        <v>0031</v>
      </c>
      <c r="BF375" s="407" t="s">
        <v>736</v>
      </c>
      <c r="BG375" s="202" t="str">
        <f t="shared" si="57"/>
        <v>0031-0374</v>
      </c>
    </row>
    <row r="376" spans="1:59">
      <c r="A376" s="405">
        <v>4150</v>
      </c>
      <c r="B376" s="406">
        <v>4150</v>
      </c>
      <c r="C376" s="261" t="str">
        <f t="shared" si="58"/>
        <v>0004-0031</v>
      </c>
      <c r="D376" s="261" t="str">
        <f t="shared" si="59"/>
        <v>0004-0031-0004</v>
      </c>
      <c r="E376" s="407" t="s">
        <v>735</v>
      </c>
      <c r="F376" s="261" t="str">
        <f>TEXT(VLOOKUP(J376,'[4]1'!$B$2:$D$37,2,0),"0000")</f>
        <v>0004</v>
      </c>
      <c r="G376" s="261" t="str">
        <f t="shared" si="60"/>
        <v>0031</v>
      </c>
      <c r="H376" s="408">
        <f t="shared" si="61"/>
        <v>4</v>
      </c>
      <c r="I376" s="407" t="s">
        <v>735</v>
      </c>
      <c r="J376" s="258" t="s">
        <v>658</v>
      </c>
      <c r="K376" s="258" t="s">
        <v>2760</v>
      </c>
      <c r="L376" s="258" t="s">
        <v>2454</v>
      </c>
      <c r="M376" s="409">
        <v>14920000</v>
      </c>
      <c r="N376" s="258">
        <v>1362</v>
      </c>
      <c r="O376" s="258" t="s">
        <v>77</v>
      </c>
      <c r="P376" s="258" t="s">
        <v>73</v>
      </c>
      <c r="Q376" s="258" t="s">
        <v>90</v>
      </c>
      <c r="R376" s="258" t="e">
        <v>#N/A</v>
      </c>
      <c r="S376" s="410">
        <v>11</v>
      </c>
      <c r="T376" s="261">
        <v>6</v>
      </c>
      <c r="U376" s="261">
        <v>6</v>
      </c>
      <c r="V376" s="258" t="s">
        <v>17442</v>
      </c>
      <c r="W376" s="261" t="str">
        <f t="shared" si="63"/>
        <v>한국지엠/쉐보레 코리아아베오1.4 Turbo LS 스탠다드 M/T (5도어 해치백)14920000</v>
      </c>
      <c r="X376" s="411">
        <f t="shared" si="64"/>
        <v>4150</v>
      </c>
      <c r="Y376" s="261">
        <v>6</v>
      </c>
      <c r="Z376" s="261">
        <v>6</v>
      </c>
      <c r="AA376" s="407" t="s">
        <v>735</v>
      </c>
      <c r="AB376" s="258" t="e">
        <v>#N/A</v>
      </c>
      <c r="AC376" s="258"/>
      <c r="AD376" s="258" t="s">
        <v>2155</v>
      </c>
      <c r="AE376" s="258" t="s">
        <v>2149</v>
      </c>
      <c r="AF376" s="259"/>
      <c r="AG376" s="260"/>
      <c r="AH376" s="259"/>
      <c r="AI376" s="259"/>
      <c r="AJ376" s="260"/>
      <c r="AK376" s="259">
        <v>26</v>
      </c>
      <c r="AL376" s="259"/>
      <c r="AM376" s="259" t="s">
        <v>3254</v>
      </c>
      <c r="AN376" s="449"/>
      <c r="AO376" s="449"/>
      <c r="AP376" s="449"/>
      <c r="AQ376" s="392" t="str">
        <f>IFERROR(VLOOKUP(BG376,#REF!,1,0),"")</f>
        <v/>
      </c>
      <c r="AS376" s="259" t="s">
        <v>3254</v>
      </c>
      <c r="BD376" s="202" t="str">
        <f t="shared" si="56"/>
        <v>아베오1.4 Turbo LS 스탠다드 M/T (5도어 해치백)</v>
      </c>
      <c r="BE376" s="261" t="str">
        <f t="shared" si="62"/>
        <v>0031</v>
      </c>
      <c r="BF376" s="407" t="s">
        <v>735</v>
      </c>
      <c r="BG376" s="202" t="str">
        <f t="shared" si="57"/>
        <v>0031-0375</v>
      </c>
    </row>
    <row r="377" spans="1:59">
      <c r="A377" s="405">
        <v>4151</v>
      </c>
      <c r="B377" s="406">
        <v>4151</v>
      </c>
      <c r="C377" s="261" t="str">
        <f t="shared" si="58"/>
        <v>0004-0031</v>
      </c>
      <c r="D377" s="261" t="str">
        <f t="shared" si="59"/>
        <v>0004-0031-0005</v>
      </c>
      <c r="E377" s="407" t="s">
        <v>734</v>
      </c>
      <c r="F377" s="261" t="str">
        <f>TEXT(VLOOKUP(J377,'[4]1'!$B$2:$D$37,2,0),"0000")</f>
        <v>0004</v>
      </c>
      <c r="G377" s="261" t="str">
        <f t="shared" si="60"/>
        <v>0031</v>
      </c>
      <c r="H377" s="408">
        <f t="shared" si="61"/>
        <v>5</v>
      </c>
      <c r="I377" s="407" t="s">
        <v>734</v>
      </c>
      <c r="J377" s="258" t="s">
        <v>658</v>
      </c>
      <c r="K377" s="258" t="s">
        <v>2760</v>
      </c>
      <c r="L377" s="258" t="s">
        <v>2455</v>
      </c>
      <c r="M377" s="409">
        <v>16400000</v>
      </c>
      <c r="N377" s="258">
        <v>1362</v>
      </c>
      <c r="O377" s="258" t="s">
        <v>77</v>
      </c>
      <c r="P377" s="258" t="s">
        <v>73</v>
      </c>
      <c r="Q377" s="258" t="s">
        <v>72</v>
      </c>
      <c r="R377" s="258" t="e">
        <v>#N/A</v>
      </c>
      <c r="S377" s="410">
        <v>11</v>
      </c>
      <c r="T377" s="261">
        <v>6</v>
      </c>
      <c r="U377" s="261">
        <v>6</v>
      </c>
      <c r="V377" s="258" t="s">
        <v>17442</v>
      </c>
      <c r="W377" s="261" t="str">
        <f t="shared" si="63"/>
        <v>한국지엠/쉐보레 코리아아베오1.4 Turbo LS 최고급형 A/T (5도어 해치백)16400000</v>
      </c>
      <c r="X377" s="411">
        <f t="shared" si="64"/>
        <v>4151</v>
      </c>
      <c r="Y377" s="261">
        <v>6</v>
      </c>
      <c r="Z377" s="261">
        <v>6</v>
      </c>
      <c r="AA377" s="407" t="s">
        <v>734</v>
      </c>
      <c r="AB377" s="258" t="e">
        <v>#N/A</v>
      </c>
      <c r="AC377" s="258"/>
      <c r="AD377" s="258" t="s">
        <v>2155</v>
      </c>
      <c r="AE377" s="258" t="s">
        <v>2149</v>
      </c>
      <c r="AF377" s="259"/>
      <c r="AG377" s="260"/>
      <c r="AH377" s="259"/>
      <c r="AI377" s="259"/>
      <c r="AJ377" s="260"/>
      <c r="AK377" s="259">
        <v>26</v>
      </c>
      <c r="AL377" s="259"/>
      <c r="AM377" s="259" t="s">
        <v>3254</v>
      </c>
      <c r="AN377" s="449"/>
      <c r="AO377" s="449"/>
      <c r="AP377" s="449"/>
      <c r="AQ377" s="392" t="str">
        <f>IFERROR(VLOOKUP(BG377,#REF!,1,0),"")</f>
        <v/>
      </c>
      <c r="AS377" s="259" t="s">
        <v>3254</v>
      </c>
      <c r="BD377" s="202" t="str">
        <f t="shared" si="56"/>
        <v>아베오1.4 Turbo LS 최고급형 A/T (5도어 해치백)</v>
      </c>
      <c r="BE377" s="261" t="str">
        <f t="shared" si="62"/>
        <v>0031</v>
      </c>
      <c r="BF377" s="407" t="s">
        <v>734</v>
      </c>
      <c r="BG377" s="202" t="str">
        <f t="shared" si="57"/>
        <v>0031-0376</v>
      </c>
    </row>
    <row r="378" spans="1:59">
      <c r="A378" s="405">
        <v>4152</v>
      </c>
      <c r="B378" s="406">
        <v>4152</v>
      </c>
      <c r="C378" s="261" t="str">
        <f t="shared" si="58"/>
        <v>0004-0031</v>
      </c>
      <c r="D378" s="261" t="str">
        <f t="shared" si="59"/>
        <v>0004-0031-0006</v>
      </c>
      <c r="E378" s="407" t="s">
        <v>733</v>
      </c>
      <c r="F378" s="261" t="str">
        <f>TEXT(VLOOKUP(J378,'[4]1'!$B$2:$D$37,2,0),"0000")</f>
        <v>0004</v>
      </c>
      <c r="G378" s="261" t="str">
        <f t="shared" si="60"/>
        <v>0031</v>
      </c>
      <c r="H378" s="408">
        <f t="shared" si="61"/>
        <v>6</v>
      </c>
      <c r="I378" s="407" t="s">
        <v>733</v>
      </c>
      <c r="J378" s="258" t="s">
        <v>658</v>
      </c>
      <c r="K378" s="258" t="s">
        <v>2760</v>
      </c>
      <c r="L378" s="258" t="s">
        <v>2456</v>
      </c>
      <c r="M378" s="409">
        <v>14970000</v>
      </c>
      <c r="N378" s="258">
        <v>1362</v>
      </c>
      <c r="O378" s="258" t="s">
        <v>77</v>
      </c>
      <c r="P378" s="258" t="s">
        <v>73</v>
      </c>
      <c r="Q378" s="258" t="s">
        <v>90</v>
      </c>
      <c r="R378" s="258">
        <v>5</v>
      </c>
      <c r="S378" s="410">
        <v>11</v>
      </c>
      <c r="T378" s="261">
        <v>6</v>
      </c>
      <c r="U378" s="261">
        <v>6</v>
      </c>
      <c r="V378" s="258" t="s">
        <v>71</v>
      </c>
      <c r="W378" s="261" t="str">
        <f t="shared" si="63"/>
        <v>한국지엠/쉐보레 코리아아베오1.4 Turbo LS M/T14970000</v>
      </c>
      <c r="X378" s="411">
        <f t="shared" si="64"/>
        <v>4152</v>
      </c>
      <c r="Y378" s="261">
        <v>6</v>
      </c>
      <c r="Z378" s="261">
        <v>6</v>
      </c>
      <c r="AA378" s="407" t="s">
        <v>733</v>
      </c>
      <c r="AB378" s="258" t="s">
        <v>73</v>
      </c>
      <c r="AC378" s="258"/>
      <c r="AD378" s="258" t="s">
        <v>2155</v>
      </c>
      <c r="AE378" s="258" t="s">
        <v>2149</v>
      </c>
      <c r="AF378" s="259"/>
      <c r="AG378" s="260"/>
      <c r="AH378" s="259"/>
      <c r="AI378" s="259"/>
      <c r="AJ378" s="260"/>
      <c r="AK378" s="259">
        <v>26</v>
      </c>
      <c r="AL378" s="259"/>
      <c r="AM378" s="259" t="s">
        <v>3254</v>
      </c>
      <c r="AN378" s="449"/>
      <c r="AO378" s="449"/>
      <c r="AP378" s="449"/>
      <c r="AQ378" s="392" t="str">
        <f>IFERROR(VLOOKUP(BG378,#REF!,1,0),"")</f>
        <v/>
      </c>
      <c r="AS378" s="259" t="s">
        <v>3254</v>
      </c>
      <c r="BD378" s="202" t="str">
        <f t="shared" si="56"/>
        <v>아베오1.4 Turbo LS M/T</v>
      </c>
      <c r="BE378" s="261" t="str">
        <f t="shared" si="62"/>
        <v>0031</v>
      </c>
      <c r="BF378" s="407" t="s">
        <v>733</v>
      </c>
      <c r="BG378" s="202" t="str">
        <f t="shared" si="57"/>
        <v>0031-0377</v>
      </c>
    </row>
    <row r="379" spans="1:59">
      <c r="A379" s="405">
        <v>4153</v>
      </c>
      <c r="B379" s="406">
        <v>4153</v>
      </c>
      <c r="C379" s="261" t="str">
        <f t="shared" si="58"/>
        <v>0004-0031</v>
      </c>
      <c r="D379" s="261" t="str">
        <f t="shared" si="59"/>
        <v>0004-0031-0007</v>
      </c>
      <c r="E379" s="407" t="s">
        <v>732</v>
      </c>
      <c r="F379" s="261" t="str">
        <f>TEXT(VLOOKUP(J379,'[4]1'!$B$2:$D$37,2,0),"0000")</f>
        <v>0004</v>
      </c>
      <c r="G379" s="261" t="str">
        <f t="shared" si="60"/>
        <v>0031</v>
      </c>
      <c r="H379" s="408">
        <f t="shared" si="61"/>
        <v>7</v>
      </c>
      <c r="I379" s="407" t="s">
        <v>732</v>
      </c>
      <c r="J379" s="258" t="s">
        <v>658</v>
      </c>
      <c r="K379" s="258" t="s">
        <v>2760</v>
      </c>
      <c r="L379" s="258" t="s">
        <v>2457</v>
      </c>
      <c r="M379" s="409">
        <v>15330000</v>
      </c>
      <c r="N379" s="258">
        <v>1362</v>
      </c>
      <c r="O379" s="258" t="s">
        <v>77</v>
      </c>
      <c r="P379" s="258" t="s">
        <v>73</v>
      </c>
      <c r="Q379" s="258" t="s">
        <v>72</v>
      </c>
      <c r="R379" s="258">
        <v>5</v>
      </c>
      <c r="S379" s="410">
        <v>11</v>
      </c>
      <c r="T379" s="261">
        <v>6</v>
      </c>
      <c r="U379" s="261">
        <v>6</v>
      </c>
      <c r="V379" s="258" t="s">
        <v>71</v>
      </c>
      <c r="W379" s="261" t="str">
        <f t="shared" si="63"/>
        <v>한국지엠/쉐보레 코리아아베오1.4 Turbo L A/T15330000</v>
      </c>
      <c r="X379" s="411">
        <f t="shared" si="64"/>
        <v>4153</v>
      </c>
      <c r="Y379" s="261">
        <v>6</v>
      </c>
      <c r="Z379" s="261">
        <v>6</v>
      </c>
      <c r="AA379" s="407" t="s">
        <v>732</v>
      </c>
      <c r="AB379" s="258" t="s">
        <v>73</v>
      </c>
      <c r="AC379" s="258"/>
      <c r="AD379" s="258" t="s">
        <v>2155</v>
      </c>
      <c r="AE379" s="258" t="s">
        <v>2149</v>
      </c>
      <c r="AF379" s="259"/>
      <c r="AG379" s="260"/>
      <c r="AH379" s="259"/>
      <c r="AI379" s="259"/>
      <c r="AJ379" s="260"/>
      <c r="AK379" s="259">
        <v>26</v>
      </c>
      <c r="AL379" s="259"/>
      <c r="AM379" s="259" t="s">
        <v>3254</v>
      </c>
      <c r="AN379" s="449"/>
      <c r="AO379" s="449"/>
      <c r="AP379" s="449"/>
      <c r="AQ379" s="392" t="str">
        <f>IFERROR(VLOOKUP(BG379,#REF!,1,0),"")</f>
        <v/>
      </c>
      <c r="AS379" s="259" t="s">
        <v>3254</v>
      </c>
      <c r="BD379" s="202" t="str">
        <f t="shared" si="56"/>
        <v>아베오1.4 Turbo L A/T</v>
      </c>
      <c r="BE379" s="261" t="str">
        <f t="shared" si="62"/>
        <v>0031</v>
      </c>
      <c r="BF379" s="407" t="s">
        <v>732</v>
      </c>
      <c r="BG379" s="202" t="str">
        <f t="shared" si="57"/>
        <v>0031-0378</v>
      </c>
    </row>
    <row r="380" spans="1:59">
      <c r="A380" s="405">
        <v>4154</v>
      </c>
      <c r="B380" s="406">
        <v>4154</v>
      </c>
      <c r="C380" s="261" t="str">
        <f t="shared" si="58"/>
        <v>0004-0031</v>
      </c>
      <c r="D380" s="261" t="str">
        <f t="shared" si="59"/>
        <v>0004-0031-0008</v>
      </c>
      <c r="E380" s="407" t="s">
        <v>731</v>
      </c>
      <c r="F380" s="261" t="str">
        <f>TEXT(VLOOKUP(J380,'[4]1'!$B$2:$D$37,2,0),"0000")</f>
        <v>0004</v>
      </c>
      <c r="G380" s="261" t="str">
        <f t="shared" si="60"/>
        <v>0031</v>
      </c>
      <c r="H380" s="408">
        <f t="shared" si="61"/>
        <v>8</v>
      </c>
      <c r="I380" s="407" t="s">
        <v>731</v>
      </c>
      <c r="J380" s="258" t="s">
        <v>658</v>
      </c>
      <c r="K380" s="258" t="s">
        <v>2760</v>
      </c>
      <c r="L380" s="258" t="s">
        <v>2458</v>
      </c>
      <c r="M380" s="409">
        <v>17790000</v>
      </c>
      <c r="N380" s="258">
        <v>1362</v>
      </c>
      <c r="O380" s="258" t="s">
        <v>77</v>
      </c>
      <c r="P380" s="258" t="s">
        <v>73</v>
      </c>
      <c r="Q380" s="258" t="s">
        <v>72</v>
      </c>
      <c r="R380" s="258" t="e">
        <v>#N/A</v>
      </c>
      <c r="S380" s="410">
        <v>11</v>
      </c>
      <c r="T380" s="261">
        <v>6</v>
      </c>
      <c r="U380" s="261">
        <v>6</v>
      </c>
      <c r="V380" s="258" t="s">
        <v>17442</v>
      </c>
      <c r="W380" s="261" t="str">
        <f t="shared" si="63"/>
        <v>한국지엠/쉐보레 코리아아베오1.4 Turbo LT 최고급형 A/T17790000</v>
      </c>
      <c r="X380" s="411">
        <f t="shared" si="64"/>
        <v>4154</v>
      </c>
      <c r="Y380" s="261">
        <v>6</v>
      </c>
      <c r="Z380" s="261">
        <v>6</v>
      </c>
      <c r="AA380" s="407" t="s">
        <v>731</v>
      </c>
      <c r="AB380" s="258" t="e">
        <v>#N/A</v>
      </c>
      <c r="AC380" s="258"/>
      <c r="AD380" s="258" t="s">
        <v>2155</v>
      </c>
      <c r="AE380" s="258" t="s">
        <v>2149</v>
      </c>
      <c r="AF380" s="259"/>
      <c r="AG380" s="260"/>
      <c r="AH380" s="259"/>
      <c r="AI380" s="259"/>
      <c r="AJ380" s="260"/>
      <c r="AK380" s="259">
        <v>26</v>
      </c>
      <c r="AL380" s="259"/>
      <c r="AM380" s="259" t="s">
        <v>3254</v>
      </c>
      <c r="AN380" s="449"/>
      <c r="AO380" s="449"/>
      <c r="AP380" s="449"/>
      <c r="AQ380" s="392" t="str">
        <f>IFERROR(VLOOKUP(BG380,#REF!,1,0),"")</f>
        <v/>
      </c>
      <c r="AS380" s="259" t="s">
        <v>3254</v>
      </c>
      <c r="BD380" s="202" t="str">
        <f t="shared" si="56"/>
        <v>아베오1.4 Turbo LT 최고급형 A/T</v>
      </c>
      <c r="BE380" s="261" t="str">
        <f t="shared" si="62"/>
        <v>0031</v>
      </c>
      <c r="BF380" s="407" t="s">
        <v>731</v>
      </c>
      <c r="BG380" s="202" t="str">
        <f t="shared" si="57"/>
        <v>0031-0379</v>
      </c>
    </row>
    <row r="381" spans="1:59">
      <c r="A381" s="405">
        <v>4155</v>
      </c>
      <c r="B381" s="406">
        <v>4155</v>
      </c>
      <c r="C381" s="261" t="str">
        <f t="shared" si="58"/>
        <v>0004-0031</v>
      </c>
      <c r="D381" s="261" t="str">
        <f t="shared" si="59"/>
        <v>0004-0031-0009</v>
      </c>
      <c r="E381" s="407" t="s">
        <v>730</v>
      </c>
      <c r="F381" s="261" t="str">
        <f>TEXT(VLOOKUP(J381,'[4]1'!$B$2:$D$37,2,0),"0000")</f>
        <v>0004</v>
      </c>
      <c r="G381" s="261" t="str">
        <f t="shared" si="60"/>
        <v>0031</v>
      </c>
      <c r="H381" s="408">
        <f t="shared" si="61"/>
        <v>9</v>
      </c>
      <c r="I381" s="407" t="s">
        <v>730</v>
      </c>
      <c r="J381" s="258" t="s">
        <v>658</v>
      </c>
      <c r="K381" s="258" t="s">
        <v>2760</v>
      </c>
      <c r="L381" s="258" t="s">
        <v>2459</v>
      </c>
      <c r="M381" s="409">
        <v>19980000</v>
      </c>
      <c r="N381" s="258">
        <v>1362</v>
      </c>
      <c r="O381" s="258" t="s">
        <v>77</v>
      </c>
      <c r="P381" s="258" t="s">
        <v>73</v>
      </c>
      <c r="Q381" s="258" t="s">
        <v>72</v>
      </c>
      <c r="R381" s="258" t="e">
        <v>#N/A</v>
      </c>
      <c r="S381" s="410">
        <v>11</v>
      </c>
      <c r="T381" s="261">
        <v>6</v>
      </c>
      <c r="U381" s="261">
        <v>6</v>
      </c>
      <c r="V381" s="258" t="s">
        <v>17442</v>
      </c>
      <c r="W381" s="261" t="str">
        <f t="shared" si="63"/>
        <v>한국지엠/쉐보레 코리아아베오1.4 Turbo RS A/T19980000</v>
      </c>
      <c r="X381" s="411">
        <f t="shared" si="64"/>
        <v>4155</v>
      </c>
      <c r="Y381" s="261">
        <v>6</v>
      </c>
      <c r="Z381" s="261">
        <v>6</v>
      </c>
      <c r="AA381" s="407" t="s">
        <v>730</v>
      </c>
      <c r="AB381" s="258" t="e">
        <v>#N/A</v>
      </c>
      <c r="AC381" s="258"/>
      <c r="AD381" s="258" t="s">
        <v>2155</v>
      </c>
      <c r="AE381" s="258" t="s">
        <v>2149</v>
      </c>
      <c r="AF381" s="259"/>
      <c r="AG381" s="260"/>
      <c r="AH381" s="259"/>
      <c r="AI381" s="259"/>
      <c r="AJ381" s="260"/>
      <c r="AK381" s="259">
        <v>26</v>
      </c>
      <c r="AL381" s="259"/>
      <c r="AM381" s="259" t="s">
        <v>3254</v>
      </c>
      <c r="AN381" s="449"/>
      <c r="AO381" s="449"/>
      <c r="AP381" s="449"/>
      <c r="AQ381" s="392" t="str">
        <f>IFERROR(VLOOKUP(BG381,#REF!,1,0),"")</f>
        <v/>
      </c>
      <c r="AS381" s="259" t="s">
        <v>3254</v>
      </c>
      <c r="BD381" s="202" t="str">
        <f t="shared" si="56"/>
        <v>아베오1.4 Turbo RS A/T</v>
      </c>
      <c r="BE381" s="261" t="str">
        <f t="shared" si="62"/>
        <v>0031</v>
      </c>
      <c r="BF381" s="407" t="s">
        <v>730</v>
      </c>
      <c r="BG381" s="202" t="str">
        <f t="shared" si="57"/>
        <v>0031-0380</v>
      </c>
    </row>
    <row r="382" spans="1:59">
      <c r="A382" s="405">
        <v>4156</v>
      </c>
      <c r="B382" s="406">
        <v>4156</v>
      </c>
      <c r="C382" s="261" t="str">
        <f t="shared" si="58"/>
        <v>0004-0032</v>
      </c>
      <c r="D382" s="261" t="str">
        <f t="shared" si="59"/>
        <v>0004-0032-0001</v>
      </c>
      <c r="E382" s="407" t="s">
        <v>729</v>
      </c>
      <c r="F382" s="261" t="str">
        <f>TEXT(VLOOKUP(J382,'[4]1'!$B$2:$D$37,2,0),"0000")</f>
        <v>0004</v>
      </c>
      <c r="G382" s="261" t="str">
        <f t="shared" si="60"/>
        <v>0032</v>
      </c>
      <c r="H382" s="408">
        <f t="shared" si="61"/>
        <v>1</v>
      </c>
      <c r="I382" s="407" t="s">
        <v>729</v>
      </c>
      <c r="J382" s="258" t="s">
        <v>658</v>
      </c>
      <c r="K382" s="258" t="s">
        <v>3165</v>
      </c>
      <c r="L382" s="258" t="s">
        <v>2460</v>
      </c>
      <c r="M382" s="409">
        <v>34270000</v>
      </c>
      <c r="N382" s="258">
        <v>2384</v>
      </c>
      <c r="O382" s="258" t="s">
        <v>77</v>
      </c>
      <c r="P382" s="258" t="s">
        <v>73</v>
      </c>
      <c r="Q382" s="258" t="s">
        <v>72</v>
      </c>
      <c r="R382" s="258" t="e">
        <v>#N/A</v>
      </c>
      <c r="S382" s="410">
        <v>13</v>
      </c>
      <c r="T382" s="261">
        <v>6</v>
      </c>
      <c r="U382" s="261">
        <v>6</v>
      </c>
      <c r="V382" s="258" t="s">
        <v>17442</v>
      </c>
      <c r="W382" s="261" t="str">
        <f t="shared" si="63"/>
        <v>한국지엠/쉐보레 코리아알페온EL240 프리미엄34270000</v>
      </c>
      <c r="X382" s="411">
        <f t="shared" si="64"/>
        <v>4156</v>
      </c>
      <c r="Y382" s="261">
        <v>6</v>
      </c>
      <c r="Z382" s="261">
        <v>6</v>
      </c>
      <c r="AA382" s="407" t="s">
        <v>729</v>
      </c>
      <c r="AB382" s="258" t="e">
        <v>#N/A</v>
      </c>
      <c r="AC382" s="258"/>
      <c r="AD382" s="258" t="s">
        <v>2152</v>
      </c>
      <c r="AE382" s="258" t="s">
        <v>2149</v>
      </c>
      <c r="AF382" s="259"/>
      <c r="AG382" s="260"/>
      <c r="AH382" s="259"/>
      <c r="AI382" s="259"/>
      <c r="AJ382" s="260"/>
      <c r="AK382" s="259">
        <v>26</v>
      </c>
      <c r="AL382" s="259"/>
      <c r="AM382" s="259" t="s">
        <v>3247</v>
      </c>
      <c r="AN382" s="449"/>
      <c r="AO382" s="449"/>
      <c r="AP382" s="449"/>
      <c r="AQ382" s="392" t="str">
        <f>IFERROR(VLOOKUP(BG382,#REF!,1,0),"")</f>
        <v/>
      </c>
      <c r="AS382" s="259" t="s">
        <v>3249</v>
      </c>
      <c r="BD382" s="202" t="str">
        <f t="shared" si="56"/>
        <v>알페온EL240 프리미엄</v>
      </c>
      <c r="BE382" s="261" t="str">
        <f t="shared" si="62"/>
        <v>0032</v>
      </c>
      <c r="BF382" s="407" t="s">
        <v>729</v>
      </c>
      <c r="BG382" s="202" t="str">
        <f t="shared" si="57"/>
        <v>0032-0381</v>
      </c>
    </row>
    <row r="383" spans="1:59">
      <c r="A383" s="405">
        <v>4157</v>
      </c>
      <c r="B383" s="406">
        <v>4157</v>
      </c>
      <c r="C383" s="261" t="str">
        <f t="shared" si="58"/>
        <v>0004-0032</v>
      </c>
      <c r="D383" s="261" t="str">
        <f t="shared" si="59"/>
        <v>0004-0032-0002</v>
      </c>
      <c r="E383" s="407" t="s">
        <v>728</v>
      </c>
      <c r="F383" s="261" t="str">
        <f>TEXT(VLOOKUP(J383,'[4]1'!$B$2:$D$37,2,0),"0000")</f>
        <v>0004</v>
      </c>
      <c r="G383" s="261" t="str">
        <f t="shared" si="60"/>
        <v>0032</v>
      </c>
      <c r="H383" s="408">
        <f t="shared" si="61"/>
        <v>2</v>
      </c>
      <c r="I383" s="407" t="s">
        <v>728</v>
      </c>
      <c r="J383" s="258" t="s">
        <v>658</v>
      </c>
      <c r="K383" s="258" t="s">
        <v>3165</v>
      </c>
      <c r="L383" s="258" t="s">
        <v>2460</v>
      </c>
      <c r="M383" s="409">
        <v>34270000</v>
      </c>
      <c r="N383" s="258">
        <v>2384</v>
      </c>
      <c r="O383" s="258" t="s">
        <v>77</v>
      </c>
      <c r="P383" s="258" t="s">
        <v>73</v>
      </c>
      <c r="Q383" s="258" t="s">
        <v>72</v>
      </c>
      <c r="R383" s="258" t="e">
        <v>#N/A</v>
      </c>
      <c r="S383" s="410">
        <v>13</v>
      </c>
      <c r="T383" s="261">
        <v>6</v>
      </c>
      <c r="U383" s="261">
        <v>6</v>
      </c>
      <c r="V383" s="258" t="s">
        <v>17442</v>
      </c>
      <c r="W383" s="261" t="str">
        <f t="shared" si="63"/>
        <v>한국지엠/쉐보레 코리아알페온EL240 프리미엄34270000</v>
      </c>
      <c r="X383" s="411">
        <f t="shared" si="64"/>
        <v>4157</v>
      </c>
      <c r="Y383" s="261">
        <v>6</v>
      </c>
      <c r="Z383" s="261">
        <v>6</v>
      </c>
      <c r="AA383" s="407" t="s">
        <v>728</v>
      </c>
      <c r="AB383" s="258" t="e">
        <v>#N/A</v>
      </c>
      <c r="AC383" s="258"/>
      <c r="AD383" s="258" t="s">
        <v>2152</v>
      </c>
      <c r="AE383" s="258" t="s">
        <v>2149</v>
      </c>
      <c r="AF383" s="259"/>
      <c r="AG383" s="260"/>
      <c r="AH383" s="259"/>
      <c r="AI383" s="259"/>
      <c r="AJ383" s="260"/>
      <c r="AK383" s="259">
        <v>26</v>
      </c>
      <c r="AL383" s="259"/>
      <c r="AM383" s="259" t="s">
        <v>3247</v>
      </c>
      <c r="AN383" s="449"/>
      <c r="AO383" s="449"/>
      <c r="AP383" s="449"/>
      <c r="AQ383" s="392" t="str">
        <f>IFERROR(VLOOKUP(BG383,#REF!,1,0),"")</f>
        <v/>
      </c>
      <c r="AS383" s="259" t="s">
        <v>3249</v>
      </c>
      <c r="BD383" s="202" t="str">
        <f t="shared" si="56"/>
        <v>알페온EL240 프리미엄</v>
      </c>
      <c r="BE383" s="261" t="str">
        <f t="shared" si="62"/>
        <v>0032</v>
      </c>
      <c r="BF383" s="407" t="s">
        <v>728</v>
      </c>
      <c r="BG383" s="202" t="str">
        <f t="shared" si="57"/>
        <v>0032-0382</v>
      </c>
    </row>
    <row r="384" spans="1:59">
      <c r="A384" s="405">
        <v>4158</v>
      </c>
      <c r="B384" s="406">
        <v>4158</v>
      </c>
      <c r="C384" s="261" t="str">
        <f t="shared" si="58"/>
        <v>0004-0033</v>
      </c>
      <c r="D384" s="261" t="str">
        <f t="shared" si="59"/>
        <v>0004-0033-0001</v>
      </c>
      <c r="E384" s="407" t="s">
        <v>727</v>
      </c>
      <c r="F384" s="261" t="str">
        <f>TEXT(VLOOKUP(J384,'[4]1'!$B$2:$D$37,2,0),"0000")</f>
        <v>0004</v>
      </c>
      <c r="G384" s="261" t="str">
        <f t="shared" si="60"/>
        <v>0033</v>
      </c>
      <c r="H384" s="408">
        <f t="shared" si="61"/>
        <v>1</v>
      </c>
      <c r="I384" s="407" t="s">
        <v>727</v>
      </c>
      <c r="J384" s="258" t="s">
        <v>658</v>
      </c>
      <c r="K384" s="258" t="s">
        <v>2761</v>
      </c>
      <c r="L384" s="258" t="s">
        <v>2461</v>
      </c>
      <c r="M384" s="409">
        <v>26680000</v>
      </c>
      <c r="N384" s="258">
        <v>1598</v>
      </c>
      <c r="O384" s="258" t="s">
        <v>78</v>
      </c>
      <c r="P384" s="258" t="s">
        <v>73</v>
      </c>
      <c r="Q384" s="258" t="s">
        <v>72</v>
      </c>
      <c r="R384" s="258" t="e">
        <v>#N/A</v>
      </c>
      <c r="S384" s="410">
        <v>11</v>
      </c>
      <c r="T384" s="261">
        <v>6</v>
      </c>
      <c r="U384" s="261">
        <v>6</v>
      </c>
      <c r="V384" s="258" t="s">
        <v>17442</v>
      </c>
      <c r="W384" s="261" t="str">
        <f t="shared" si="63"/>
        <v>한국지엠/쉐보레 코리아올란도LT 컨비니언스26680000</v>
      </c>
      <c r="X384" s="411">
        <f t="shared" si="64"/>
        <v>4158</v>
      </c>
      <c r="Y384" s="261">
        <v>6</v>
      </c>
      <c r="Z384" s="261">
        <v>6</v>
      </c>
      <c r="AA384" s="407" t="s">
        <v>727</v>
      </c>
      <c r="AB384" s="258" t="e">
        <v>#N/A</v>
      </c>
      <c r="AC384" s="258"/>
      <c r="AD384" s="258" t="s">
        <v>2151</v>
      </c>
      <c r="AE384" s="258" t="s">
        <v>2149</v>
      </c>
      <c r="AF384" s="259"/>
      <c r="AG384" s="260"/>
      <c r="AH384" s="259"/>
      <c r="AI384" s="259"/>
      <c r="AJ384" s="260"/>
      <c r="AK384" s="259">
        <v>26</v>
      </c>
      <c r="AL384" s="259"/>
      <c r="AM384" s="259" t="s">
        <v>3250</v>
      </c>
      <c r="AN384" s="449"/>
      <c r="AO384" s="449"/>
      <c r="AP384" s="449"/>
      <c r="AQ384" s="392" t="str">
        <f>IFERROR(VLOOKUP(BG384,#REF!,1,0),"")</f>
        <v/>
      </c>
      <c r="AS384" s="259" t="s">
        <v>3254</v>
      </c>
      <c r="BD384" s="202" t="str">
        <f t="shared" si="56"/>
        <v>올란도LT 컨비니언스</v>
      </c>
      <c r="BE384" s="261" t="str">
        <f t="shared" si="62"/>
        <v>0033</v>
      </c>
      <c r="BF384" s="407" t="s">
        <v>727</v>
      </c>
      <c r="BG384" s="202" t="str">
        <f t="shared" si="57"/>
        <v>0033-0383</v>
      </c>
    </row>
    <row r="385" spans="1:59">
      <c r="A385" s="405">
        <v>4159</v>
      </c>
      <c r="B385" s="406">
        <v>4159</v>
      </c>
      <c r="C385" s="261" t="str">
        <f t="shared" si="58"/>
        <v>0004-0033</v>
      </c>
      <c r="D385" s="261" t="str">
        <f t="shared" si="59"/>
        <v>0004-0033-0002</v>
      </c>
      <c r="E385" s="407" t="s">
        <v>726</v>
      </c>
      <c r="F385" s="261" t="str">
        <f>TEXT(VLOOKUP(J385,'[4]1'!$B$2:$D$37,2,0),"0000")</f>
        <v>0004</v>
      </c>
      <c r="G385" s="261" t="str">
        <f t="shared" si="60"/>
        <v>0033</v>
      </c>
      <c r="H385" s="408">
        <f t="shared" si="61"/>
        <v>2</v>
      </c>
      <c r="I385" s="407" t="s">
        <v>726</v>
      </c>
      <c r="J385" s="258" t="s">
        <v>658</v>
      </c>
      <c r="K385" s="258" t="s">
        <v>2761</v>
      </c>
      <c r="L385" s="258" t="s">
        <v>2462</v>
      </c>
      <c r="M385" s="409">
        <v>28080000</v>
      </c>
      <c r="N385" s="258">
        <v>1598</v>
      </c>
      <c r="O385" s="258" t="s">
        <v>78</v>
      </c>
      <c r="P385" s="258" t="s">
        <v>73</v>
      </c>
      <c r="Q385" s="258" t="s">
        <v>72</v>
      </c>
      <c r="R385" s="258" t="e">
        <v>#N/A</v>
      </c>
      <c r="S385" s="410">
        <v>11</v>
      </c>
      <c r="T385" s="261">
        <v>6</v>
      </c>
      <c r="U385" s="261">
        <v>6</v>
      </c>
      <c r="V385" s="258" t="s">
        <v>17442</v>
      </c>
      <c r="W385" s="261" t="str">
        <f t="shared" si="63"/>
        <v>한국지엠/쉐보레 코리아올란도LT 세이프티28080000</v>
      </c>
      <c r="X385" s="411">
        <f t="shared" si="64"/>
        <v>4159</v>
      </c>
      <c r="Y385" s="261">
        <v>6</v>
      </c>
      <c r="Z385" s="261">
        <v>6</v>
      </c>
      <c r="AA385" s="407" t="s">
        <v>726</v>
      </c>
      <c r="AB385" s="258" t="e">
        <v>#N/A</v>
      </c>
      <c r="AC385" s="258"/>
      <c r="AD385" s="258" t="s">
        <v>2151</v>
      </c>
      <c r="AE385" s="258" t="s">
        <v>2149</v>
      </c>
      <c r="AF385" s="259"/>
      <c r="AG385" s="260"/>
      <c r="AH385" s="259"/>
      <c r="AI385" s="259"/>
      <c r="AJ385" s="260"/>
      <c r="AK385" s="259">
        <v>26</v>
      </c>
      <c r="AL385" s="259"/>
      <c r="AM385" s="259" t="s">
        <v>3250</v>
      </c>
      <c r="AN385" s="449"/>
      <c r="AO385" s="449"/>
      <c r="AP385" s="449"/>
      <c r="AQ385" s="392" t="str">
        <f>IFERROR(VLOOKUP(BG385,#REF!,1,0),"")</f>
        <v/>
      </c>
      <c r="AS385" s="259" t="s">
        <v>3254</v>
      </c>
      <c r="BD385" s="202" t="str">
        <f t="shared" si="56"/>
        <v>올란도LT 세이프티</v>
      </c>
      <c r="BE385" s="261" t="str">
        <f t="shared" si="62"/>
        <v>0033</v>
      </c>
      <c r="BF385" s="407" t="s">
        <v>726</v>
      </c>
      <c r="BG385" s="202" t="str">
        <f t="shared" si="57"/>
        <v>0033-0384</v>
      </c>
    </row>
    <row r="386" spans="1:59">
      <c r="A386" s="405">
        <v>4160</v>
      </c>
      <c r="B386" s="406">
        <v>4160</v>
      </c>
      <c r="C386" s="261" t="str">
        <f t="shared" si="58"/>
        <v>0004-0033</v>
      </c>
      <c r="D386" s="261" t="str">
        <f t="shared" si="59"/>
        <v>0004-0033-0003</v>
      </c>
      <c r="E386" s="407" t="s">
        <v>725</v>
      </c>
      <c r="F386" s="261" t="str">
        <f>TEXT(VLOOKUP(J386,'[4]1'!$B$2:$D$37,2,0),"0000")</f>
        <v>0004</v>
      </c>
      <c r="G386" s="261" t="str">
        <f t="shared" si="60"/>
        <v>0033</v>
      </c>
      <c r="H386" s="408">
        <f t="shared" si="61"/>
        <v>3</v>
      </c>
      <c r="I386" s="407" t="s">
        <v>725</v>
      </c>
      <c r="J386" s="258" t="s">
        <v>658</v>
      </c>
      <c r="K386" s="258" t="s">
        <v>2761</v>
      </c>
      <c r="L386" s="258" t="s">
        <v>2463</v>
      </c>
      <c r="M386" s="409">
        <v>27550000</v>
      </c>
      <c r="N386" s="258">
        <v>1598</v>
      </c>
      <c r="O386" s="258" t="s">
        <v>78</v>
      </c>
      <c r="P386" s="258" t="s">
        <v>73</v>
      </c>
      <c r="Q386" s="258" t="s">
        <v>72</v>
      </c>
      <c r="R386" s="258" t="e">
        <v>#N/A</v>
      </c>
      <c r="S386" s="410">
        <v>11</v>
      </c>
      <c r="T386" s="261">
        <v>6</v>
      </c>
      <c r="U386" s="261">
        <v>6</v>
      </c>
      <c r="V386" s="258" t="s">
        <v>17442</v>
      </c>
      <c r="W386" s="261" t="str">
        <f t="shared" si="63"/>
        <v>한국지엠/쉐보레 코리아올란도1.6 스페셜 에디션 다이나믹27550000</v>
      </c>
      <c r="X386" s="411">
        <f t="shared" si="64"/>
        <v>4160</v>
      </c>
      <c r="Y386" s="261">
        <v>6</v>
      </c>
      <c r="Z386" s="261">
        <v>6</v>
      </c>
      <c r="AA386" s="407" t="s">
        <v>725</v>
      </c>
      <c r="AB386" s="258" t="e">
        <v>#N/A</v>
      </c>
      <c r="AC386" s="258"/>
      <c r="AD386" s="258" t="s">
        <v>2151</v>
      </c>
      <c r="AE386" s="258" t="s">
        <v>2149</v>
      </c>
      <c r="AF386" s="259"/>
      <c r="AG386" s="260"/>
      <c r="AH386" s="259"/>
      <c r="AI386" s="259"/>
      <c r="AJ386" s="260"/>
      <c r="AK386" s="259">
        <v>26</v>
      </c>
      <c r="AL386" s="259"/>
      <c r="AM386" s="259" t="s">
        <v>3250</v>
      </c>
      <c r="AN386" s="449"/>
      <c r="AO386" s="449"/>
      <c r="AP386" s="449"/>
      <c r="AQ386" s="392" t="str">
        <f>IFERROR(VLOOKUP(BG386,#REF!,1,0),"")</f>
        <v/>
      </c>
      <c r="AS386" s="259" t="s">
        <v>3254</v>
      </c>
      <c r="BD386" s="202" t="str">
        <f t="shared" si="56"/>
        <v>올란도1.6 스페셜 에디션 다이나믹</v>
      </c>
      <c r="BE386" s="261" t="str">
        <f t="shared" si="62"/>
        <v>0033</v>
      </c>
      <c r="BF386" s="407" t="s">
        <v>725</v>
      </c>
      <c r="BG386" s="202" t="str">
        <f t="shared" si="57"/>
        <v>0033-0385</v>
      </c>
    </row>
    <row r="387" spans="1:59">
      <c r="A387" s="405">
        <v>4161</v>
      </c>
      <c r="B387" s="406">
        <v>4161</v>
      </c>
      <c r="C387" s="261" t="str">
        <f t="shared" si="58"/>
        <v>0004-0033</v>
      </c>
      <c r="D387" s="261" t="str">
        <f t="shared" si="59"/>
        <v>0004-0033-0004</v>
      </c>
      <c r="E387" s="407" t="s">
        <v>724</v>
      </c>
      <c r="F387" s="261" t="str">
        <f>TEXT(VLOOKUP(J387,'[4]1'!$B$2:$D$37,2,0),"0000")</f>
        <v>0004</v>
      </c>
      <c r="G387" s="261" t="str">
        <f t="shared" si="60"/>
        <v>0033</v>
      </c>
      <c r="H387" s="408">
        <f t="shared" si="61"/>
        <v>4</v>
      </c>
      <c r="I387" s="407" t="s">
        <v>724</v>
      </c>
      <c r="J387" s="258" t="s">
        <v>658</v>
      </c>
      <c r="K387" s="258" t="s">
        <v>2761</v>
      </c>
      <c r="L387" s="258" t="s">
        <v>2464</v>
      </c>
      <c r="M387" s="409">
        <v>23610000</v>
      </c>
      <c r="N387" s="258">
        <v>1598</v>
      </c>
      <c r="O387" s="258" t="s">
        <v>78</v>
      </c>
      <c r="P387" s="258" t="s">
        <v>73</v>
      </c>
      <c r="Q387" s="258" t="s">
        <v>72</v>
      </c>
      <c r="R387" s="258" t="e">
        <v>#N/A</v>
      </c>
      <c r="S387" s="410">
        <v>11</v>
      </c>
      <c r="T387" s="261">
        <v>6</v>
      </c>
      <c r="U387" s="261">
        <v>6</v>
      </c>
      <c r="V387" s="258" t="s">
        <v>17442</v>
      </c>
      <c r="W387" s="261" t="str">
        <f t="shared" si="63"/>
        <v>한국지엠/쉐보레 코리아올란도LS 고급형23610000</v>
      </c>
      <c r="X387" s="411">
        <f t="shared" si="64"/>
        <v>4161</v>
      </c>
      <c r="Y387" s="261">
        <v>6</v>
      </c>
      <c r="Z387" s="261">
        <v>6</v>
      </c>
      <c r="AA387" s="407" t="s">
        <v>724</v>
      </c>
      <c r="AB387" s="258" t="e">
        <v>#N/A</v>
      </c>
      <c r="AC387" s="258"/>
      <c r="AD387" s="258" t="s">
        <v>2151</v>
      </c>
      <c r="AE387" s="258" t="s">
        <v>2149</v>
      </c>
      <c r="AF387" s="259"/>
      <c r="AG387" s="260"/>
      <c r="AH387" s="259"/>
      <c r="AI387" s="259"/>
      <c r="AJ387" s="260"/>
      <c r="AK387" s="259">
        <v>26</v>
      </c>
      <c r="AL387" s="259"/>
      <c r="AM387" s="259" t="s">
        <v>3250</v>
      </c>
      <c r="AN387" s="449"/>
      <c r="AO387" s="449"/>
      <c r="AP387" s="449"/>
      <c r="AQ387" s="392" t="str">
        <f>IFERROR(VLOOKUP(BG387,#REF!,1,0),"")</f>
        <v/>
      </c>
      <c r="AS387" s="259" t="s">
        <v>3254</v>
      </c>
      <c r="BD387" s="202" t="str">
        <f t="shared" si="56"/>
        <v>올란도LS 고급형</v>
      </c>
      <c r="BE387" s="261" t="str">
        <f t="shared" si="62"/>
        <v>0033</v>
      </c>
      <c r="BF387" s="407" t="s">
        <v>724</v>
      </c>
      <c r="BG387" s="202" t="str">
        <f t="shared" si="57"/>
        <v>0033-0386</v>
      </c>
    </row>
    <row r="388" spans="1:59">
      <c r="A388" s="405">
        <v>4162</v>
      </c>
      <c r="B388" s="406">
        <v>4162</v>
      </c>
      <c r="C388" s="261" t="str">
        <f t="shared" si="58"/>
        <v>0004-0033</v>
      </c>
      <c r="D388" s="261" t="str">
        <f t="shared" si="59"/>
        <v>0004-0033-0005</v>
      </c>
      <c r="E388" s="407" t="s">
        <v>723</v>
      </c>
      <c r="F388" s="261" t="str">
        <f>TEXT(VLOOKUP(J388,'[4]1'!$B$2:$D$37,2,0),"0000")</f>
        <v>0004</v>
      </c>
      <c r="G388" s="261" t="str">
        <f t="shared" si="60"/>
        <v>0033</v>
      </c>
      <c r="H388" s="408">
        <f t="shared" si="61"/>
        <v>5</v>
      </c>
      <c r="I388" s="407" t="s">
        <v>723</v>
      </c>
      <c r="J388" s="258" t="s">
        <v>658</v>
      </c>
      <c r="K388" s="258" t="s">
        <v>2761</v>
      </c>
      <c r="L388" s="258" t="s">
        <v>2465</v>
      </c>
      <c r="M388" s="409">
        <v>29160000</v>
      </c>
      <c r="N388" s="258">
        <v>1598</v>
      </c>
      <c r="O388" s="258" t="s">
        <v>78</v>
      </c>
      <c r="P388" s="258" t="s">
        <v>73</v>
      </c>
      <c r="Q388" s="258" t="s">
        <v>72</v>
      </c>
      <c r="R388" s="258">
        <v>4</v>
      </c>
      <c r="S388" s="410">
        <v>11</v>
      </c>
      <c r="T388" s="261">
        <v>6</v>
      </c>
      <c r="U388" s="261">
        <v>6</v>
      </c>
      <c r="V388" s="258" t="s">
        <v>71</v>
      </c>
      <c r="W388" s="261" t="str">
        <f t="shared" si="63"/>
        <v>한국지엠/쉐보레 코리아올란도LTZ 세이프티29160000</v>
      </c>
      <c r="X388" s="411">
        <f t="shared" si="64"/>
        <v>4162</v>
      </c>
      <c r="Y388" s="261">
        <v>6</v>
      </c>
      <c r="Z388" s="261">
        <v>6</v>
      </c>
      <c r="AA388" s="407" t="s">
        <v>723</v>
      </c>
      <c r="AB388" s="258" t="s">
        <v>73</v>
      </c>
      <c r="AC388" s="258"/>
      <c r="AD388" s="258" t="s">
        <v>2151</v>
      </c>
      <c r="AE388" s="258" t="s">
        <v>2149</v>
      </c>
      <c r="AF388" s="259"/>
      <c r="AG388" s="260"/>
      <c r="AH388" s="259"/>
      <c r="AI388" s="259"/>
      <c r="AJ388" s="260"/>
      <c r="AK388" s="259">
        <v>26</v>
      </c>
      <c r="AL388" s="259"/>
      <c r="AM388" s="259" t="s">
        <v>3250</v>
      </c>
      <c r="AN388" s="449"/>
      <c r="AO388" s="449"/>
      <c r="AP388" s="449"/>
      <c r="AQ388" s="392" t="str">
        <f>IFERROR(VLOOKUP(BG388,#REF!,1,0),"")</f>
        <v/>
      </c>
      <c r="AS388" s="259" t="s">
        <v>3254</v>
      </c>
      <c r="BD388" s="202" t="str">
        <f t="shared" si="56"/>
        <v>올란도LTZ 세이프티</v>
      </c>
      <c r="BE388" s="261" t="str">
        <f t="shared" si="62"/>
        <v>0033</v>
      </c>
      <c r="BF388" s="407" t="s">
        <v>723</v>
      </c>
      <c r="BG388" s="202" t="str">
        <f t="shared" si="57"/>
        <v>0033-0387</v>
      </c>
    </row>
    <row r="389" spans="1:59">
      <c r="A389" s="405">
        <v>4163</v>
      </c>
      <c r="B389" s="406">
        <v>4163</v>
      </c>
      <c r="C389" s="261" t="str">
        <f t="shared" si="58"/>
        <v>0004-0033</v>
      </c>
      <c r="D389" s="261" t="str">
        <f t="shared" si="59"/>
        <v>0004-0033-0006</v>
      </c>
      <c r="E389" s="407" t="s">
        <v>722</v>
      </c>
      <c r="F389" s="261" t="str">
        <f>TEXT(VLOOKUP(J389,'[4]1'!$B$2:$D$37,2,0),"0000")</f>
        <v>0004</v>
      </c>
      <c r="G389" s="261" t="str">
        <f t="shared" si="60"/>
        <v>0033</v>
      </c>
      <c r="H389" s="408">
        <f t="shared" si="61"/>
        <v>6</v>
      </c>
      <c r="I389" s="407" t="s">
        <v>722</v>
      </c>
      <c r="J389" s="258" t="s">
        <v>658</v>
      </c>
      <c r="K389" s="258" t="s">
        <v>2761</v>
      </c>
      <c r="L389" s="258" t="s">
        <v>2466</v>
      </c>
      <c r="M389" s="409">
        <v>25530000</v>
      </c>
      <c r="N389" s="258">
        <v>1598</v>
      </c>
      <c r="O389" s="258" t="s">
        <v>78</v>
      </c>
      <c r="P389" s="258" t="s">
        <v>73</v>
      </c>
      <c r="Q389" s="258" t="s">
        <v>72</v>
      </c>
      <c r="R389" s="258" t="e">
        <v>#N/A</v>
      </c>
      <c r="S389" s="410">
        <v>11</v>
      </c>
      <c r="T389" s="261">
        <v>6</v>
      </c>
      <c r="U389" s="261">
        <v>6</v>
      </c>
      <c r="V389" s="258" t="s">
        <v>17442</v>
      </c>
      <c r="W389" s="261" t="str">
        <f t="shared" si="63"/>
        <v>한국지엠/쉐보레 코리아올란도LT 프리미엄25530000</v>
      </c>
      <c r="X389" s="411">
        <f t="shared" si="64"/>
        <v>4163</v>
      </c>
      <c r="Y389" s="261">
        <v>6</v>
      </c>
      <c r="Z389" s="261">
        <v>6</v>
      </c>
      <c r="AA389" s="407" t="s">
        <v>722</v>
      </c>
      <c r="AB389" s="258" t="e">
        <v>#N/A</v>
      </c>
      <c r="AC389" s="258"/>
      <c r="AD389" s="258" t="s">
        <v>2151</v>
      </c>
      <c r="AE389" s="258" t="s">
        <v>2149</v>
      </c>
      <c r="AF389" s="259"/>
      <c r="AG389" s="260"/>
      <c r="AH389" s="259"/>
      <c r="AI389" s="259"/>
      <c r="AJ389" s="260"/>
      <c r="AK389" s="259">
        <v>26</v>
      </c>
      <c r="AL389" s="259"/>
      <c r="AM389" s="259" t="s">
        <v>3250</v>
      </c>
      <c r="AN389" s="449"/>
      <c r="AO389" s="449"/>
      <c r="AP389" s="449"/>
      <c r="AQ389" s="392" t="str">
        <f>IFERROR(VLOOKUP(BG389,#REF!,1,0),"")</f>
        <v/>
      </c>
      <c r="AS389" s="259" t="s">
        <v>3254</v>
      </c>
      <c r="BD389" s="202" t="str">
        <f t="shared" ref="BD389:BD452" si="65">K389&amp;L389</f>
        <v>올란도LT 프리미엄</v>
      </c>
      <c r="BE389" s="261" t="str">
        <f t="shared" si="62"/>
        <v>0033</v>
      </c>
      <c r="BF389" s="407" t="s">
        <v>722</v>
      </c>
      <c r="BG389" s="202" t="str">
        <f t="shared" ref="BG389:BG452" si="66">BE389&amp;"-"&amp;BF389</f>
        <v>0033-0388</v>
      </c>
    </row>
    <row r="390" spans="1:59">
      <c r="A390" s="405">
        <v>4164</v>
      </c>
      <c r="B390" s="406">
        <v>4164</v>
      </c>
      <c r="C390" s="261" t="str">
        <f t="shared" ref="C390:C453" si="67">TEXT(F390,"0000")&amp;"-"&amp;TEXT(G390,"0000")</f>
        <v>0004-0033</v>
      </c>
      <c r="D390" s="261" t="str">
        <f t="shared" ref="D390:D453" si="68">TEXT(F390,"0000")&amp;"-"&amp;TEXT(G390,"0000")&amp;"-"&amp;TEXT(H390,"0000")</f>
        <v>0004-0033-0007</v>
      </c>
      <c r="E390" s="407" t="s">
        <v>721</v>
      </c>
      <c r="F390" s="261" t="str">
        <f>TEXT(VLOOKUP(J390,'[4]1'!$B$2:$D$37,2,0),"0000")</f>
        <v>0004</v>
      </c>
      <c r="G390" s="261" t="str">
        <f t="shared" ref="G390:G453" si="69">IF(K390=K389,TEXT(G389,"0000"),TEXT(G389+1,"0000"))</f>
        <v>0033</v>
      </c>
      <c r="H390" s="408">
        <f t="shared" ref="H390:H453" si="70">IF(F390&amp;G390=F389&amp;G389,H389+1,1)</f>
        <v>7</v>
      </c>
      <c r="I390" s="407" t="s">
        <v>721</v>
      </c>
      <c r="J390" s="258" t="s">
        <v>658</v>
      </c>
      <c r="K390" s="258" t="s">
        <v>2761</v>
      </c>
      <c r="L390" s="258" t="s">
        <v>2467</v>
      </c>
      <c r="M390" s="409">
        <v>28810000</v>
      </c>
      <c r="N390" s="258">
        <v>1598</v>
      </c>
      <c r="O390" s="258" t="s">
        <v>78</v>
      </c>
      <c r="P390" s="258" t="s">
        <v>73</v>
      </c>
      <c r="Q390" s="258" t="s">
        <v>72</v>
      </c>
      <c r="R390" s="258" t="e">
        <v>#N/A</v>
      </c>
      <c r="S390" s="410">
        <v>11</v>
      </c>
      <c r="T390" s="261">
        <v>6</v>
      </c>
      <c r="U390" s="261">
        <v>6</v>
      </c>
      <c r="V390" s="258" t="s">
        <v>17442</v>
      </c>
      <c r="W390" s="261" t="str">
        <f t="shared" si="63"/>
        <v>한국지엠/쉐보레 코리아올란도LTZ 프리미엄28810000</v>
      </c>
      <c r="X390" s="411">
        <f t="shared" si="64"/>
        <v>4164</v>
      </c>
      <c r="Y390" s="261">
        <v>6</v>
      </c>
      <c r="Z390" s="261">
        <v>6</v>
      </c>
      <c r="AA390" s="407" t="s">
        <v>721</v>
      </c>
      <c r="AB390" s="258" t="e">
        <v>#N/A</v>
      </c>
      <c r="AC390" s="258"/>
      <c r="AD390" s="258" t="s">
        <v>2151</v>
      </c>
      <c r="AE390" s="258" t="s">
        <v>2149</v>
      </c>
      <c r="AF390" s="259"/>
      <c r="AG390" s="260"/>
      <c r="AH390" s="259"/>
      <c r="AI390" s="259"/>
      <c r="AJ390" s="260"/>
      <c r="AK390" s="259">
        <v>26</v>
      </c>
      <c r="AL390" s="259"/>
      <c r="AM390" s="259" t="s">
        <v>3250</v>
      </c>
      <c r="AN390" s="449"/>
      <c r="AO390" s="449"/>
      <c r="AP390" s="449"/>
      <c r="AQ390" s="392" t="str">
        <f>IFERROR(VLOOKUP(BG390,#REF!,1,0),"")</f>
        <v/>
      </c>
      <c r="AS390" s="259" t="s">
        <v>3254</v>
      </c>
      <c r="BD390" s="202" t="str">
        <f t="shared" si="65"/>
        <v>올란도LTZ 프리미엄</v>
      </c>
      <c r="BE390" s="261" t="str">
        <f t="shared" ref="BE390:BE453" si="71">IF(K389=K390,TEXT(G389,"0000"),TEXT(G389+1,"0000"))</f>
        <v>0033</v>
      </c>
      <c r="BF390" s="407" t="s">
        <v>721</v>
      </c>
      <c r="BG390" s="202" t="str">
        <f t="shared" si="66"/>
        <v>0033-0389</v>
      </c>
    </row>
    <row r="391" spans="1:59">
      <c r="A391" s="405">
        <v>4165</v>
      </c>
      <c r="B391" s="406">
        <v>4165</v>
      </c>
      <c r="C391" s="261" t="str">
        <f t="shared" si="67"/>
        <v>0004-0034</v>
      </c>
      <c r="D391" s="261" t="str">
        <f t="shared" si="68"/>
        <v>0004-0034-0001</v>
      </c>
      <c r="E391" s="407" t="s">
        <v>720</v>
      </c>
      <c r="F391" s="261" t="str">
        <f>TEXT(VLOOKUP(J391,'[4]1'!$B$2:$D$37,2,0),"0000")</f>
        <v>0004</v>
      </c>
      <c r="G391" s="261" t="str">
        <f t="shared" si="69"/>
        <v>0034</v>
      </c>
      <c r="H391" s="408">
        <f t="shared" si="70"/>
        <v>1</v>
      </c>
      <c r="I391" s="407" t="s">
        <v>720</v>
      </c>
      <c r="J391" s="258" t="s">
        <v>658</v>
      </c>
      <c r="K391" s="258" t="s">
        <v>2762</v>
      </c>
      <c r="L391" s="258" t="s">
        <v>2468</v>
      </c>
      <c r="M391" s="409">
        <v>32920000</v>
      </c>
      <c r="N391" s="258">
        <v>1598</v>
      </c>
      <c r="O391" s="258" t="s">
        <v>78</v>
      </c>
      <c r="P391" s="258" t="s">
        <v>73</v>
      </c>
      <c r="Q391" s="258" t="s">
        <v>72</v>
      </c>
      <c r="R391" s="258" t="e">
        <v>#N/A</v>
      </c>
      <c r="S391" s="410">
        <v>12</v>
      </c>
      <c r="T391" s="261">
        <v>6</v>
      </c>
      <c r="U391" s="261">
        <v>6</v>
      </c>
      <c r="V391" s="258" t="s">
        <v>17442</v>
      </c>
      <c r="W391" s="261" t="str">
        <f t="shared" ref="W391:W454" si="72">J391&amp;K391&amp;L391&amp;M391</f>
        <v>한국지엠/쉐보레 코리아이쿼녹스1.6 디젤 LT Plus32920000</v>
      </c>
      <c r="X391" s="411">
        <f t="shared" ref="X391:X454" si="73">B391</f>
        <v>4165</v>
      </c>
      <c r="Y391" s="261">
        <v>6</v>
      </c>
      <c r="Z391" s="261">
        <v>6</v>
      </c>
      <c r="AA391" s="407" t="s">
        <v>720</v>
      </c>
      <c r="AB391" s="258" t="e">
        <v>#N/A</v>
      </c>
      <c r="AC391" s="258"/>
      <c r="AD391" s="258" t="s">
        <v>2152</v>
      </c>
      <c r="AE391" s="258" t="s">
        <v>2149</v>
      </c>
      <c r="AF391" s="259"/>
      <c r="AG391" s="260"/>
      <c r="AH391" s="259"/>
      <c r="AI391" s="259"/>
      <c r="AJ391" s="260"/>
      <c r="AK391" s="259">
        <v>26</v>
      </c>
      <c r="AL391" s="259"/>
      <c r="AM391" s="259" t="s">
        <v>3250</v>
      </c>
      <c r="AN391" s="449"/>
      <c r="AO391" s="449"/>
      <c r="AP391" s="449"/>
      <c r="AQ391" s="392" t="str">
        <f>IFERROR(VLOOKUP(BG391,#REF!,1,0),"")</f>
        <v/>
      </c>
      <c r="AS391" s="259" t="s">
        <v>3250</v>
      </c>
      <c r="BD391" s="202" t="str">
        <f t="shared" si="65"/>
        <v>이쿼녹스1.6 디젤 LT Plus</v>
      </c>
      <c r="BE391" s="261" t="str">
        <f t="shared" si="71"/>
        <v>0034</v>
      </c>
      <c r="BF391" s="407" t="s">
        <v>720</v>
      </c>
      <c r="BG391" s="202" t="str">
        <f t="shared" si="66"/>
        <v>0034-0390</v>
      </c>
    </row>
    <row r="392" spans="1:59">
      <c r="A392" s="405">
        <v>4166</v>
      </c>
      <c r="B392" s="406">
        <v>4166</v>
      </c>
      <c r="C392" s="261" t="str">
        <f t="shared" si="67"/>
        <v>0004-0034</v>
      </c>
      <c r="D392" s="261" t="str">
        <f t="shared" si="68"/>
        <v>0004-0034-0002</v>
      </c>
      <c r="E392" s="407" t="s">
        <v>719</v>
      </c>
      <c r="F392" s="261" t="str">
        <f>TEXT(VLOOKUP(J392,'[4]1'!$B$2:$D$37,2,0),"0000")</f>
        <v>0004</v>
      </c>
      <c r="G392" s="261" t="str">
        <f t="shared" si="69"/>
        <v>0034</v>
      </c>
      <c r="H392" s="408">
        <f t="shared" si="70"/>
        <v>2</v>
      </c>
      <c r="I392" s="407" t="s">
        <v>719</v>
      </c>
      <c r="J392" s="258" t="s">
        <v>658</v>
      </c>
      <c r="K392" s="258" t="s">
        <v>2762</v>
      </c>
      <c r="L392" s="258" t="s">
        <v>2430</v>
      </c>
      <c r="M392" s="409">
        <v>32130000</v>
      </c>
      <c r="N392" s="258">
        <v>1598</v>
      </c>
      <c r="O392" s="258" t="s">
        <v>78</v>
      </c>
      <c r="P392" s="258" t="s">
        <v>73</v>
      </c>
      <c r="Q392" s="258" t="s">
        <v>72</v>
      </c>
      <c r="R392" s="258">
        <v>5</v>
      </c>
      <c r="S392" s="410">
        <v>12</v>
      </c>
      <c r="T392" s="261">
        <v>6</v>
      </c>
      <c r="U392" s="261">
        <v>6</v>
      </c>
      <c r="V392" s="258" t="s">
        <v>71</v>
      </c>
      <c r="W392" s="261" t="str">
        <f t="shared" si="72"/>
        <v>한국지엠/쉐보레 코리아이쿼녹스1.6 디젤 LT32130000</v>
      </c>
      <c r="X392" s="411">
        <f t="shared" si="73"/>
        <v>4166</v>
      </c>
      <c r="Y392" s="261">
        <v>6</v>
      </c>
      <c r="Z392" s="261">
        <v>6</v>
      </c>
      <c r="AA392" s="407" t="s">
        <v>719</v>
      </c>
      <c r="AB392" s="258" t="s">
        <v>73</v>
      </c>
      <c r="AC392" s="258"/>
      <c r="AD392" s="258" t="s">
        <v>2152</v>
      </c>
      <c r="AE392" s="258" t="s">
        <v>2149</v>
      </c>
      <c r="AF392" s="259"/>
      <c r="AG392" s="260"/>
      <c r="AH392" s="259"/>
      <c r="AI392" s="259"/>
      <c r="AJ392" s="260"/>
      <c r="AK392" s="259">
        <v>26</v>
      </c>
      <c r="AL392" s="259"/>
      <c r="AM392" s="259" t="s">
        <v>3250</v>
      </c>
      <c r="AN392" s="449"/>
      <c r="AO392" s="449"/>
      <c r="AP392" s="449"/>
      <c r="AQ392" s="392" t="str">
        <f>IFERROR(VLOOKUP(BG392,#REF!,1,0),"")</f>
        <v/>
      </c>
      <c r="AS392" s="259" t="s">
        <v>3250</v>
      </c>
      <c r="BD392" s="202" t="str">
        <f t="shared" si="65"/>
        <v>이쿼녹스1.6 디젤 LT</v>
      </c>
      <c r="BE392" s="261" t="str">
        <f t="shared" si="71"/>
        <v>0034</v>
      </c>
      <c r="BF392" s="407" t="s">
        <v>719</v>
      </c>
      <c r="BG392" s="202" t="str">
        <f t="shared" si="66"/>
        <v>0034-0391</v>
      </c>
    </row>
    <row r="393" spans="1:59">
      <c r="A393" s="405">
        <v>4167</v>
      </c>
      <c r="B393" s="406">
        <v>4167</v>
      </c>
      <c r="C393" s="261" t="str">
        <f t="shared" si="67"/>
        <v>0004-0034</v>
      </c>
      <c r="D393" s="261" t="str">
        <f t="shared" si="68"/>
        <v>0004-0034-0003</v>
      </c>
      <c r="E393" s="407" t="s">
        <v>718</v>
      </c>
      <c r="F393" s="261" t="str">
        <f>TEXT(VLOOKUP(J393,'[4]1'!$B$2:$D$37,2,0),"0000")</f>
        <v>0004</v>
      </c>
      <c r="G393" s="261" t="str">
        <f t="shared" si="69"/>
        <v>0034</v>
      </c>
      <c r="H393" s="408">
        <f t="shared" si="70"/>
        <v>3</v>
      </c>
      <c r="I393" s="407" t="s">
        <v>718</v>
      </c>
      <c r="J393" s="258" t="s">
        <v>658</v>
      </c>
      <c r="K393" s="258" t="s">
        <v>2762</v>
      </c>
      <c r="L393" s="258" t="s">
        <v>2469</v>
      </c>
      <c r="M393" s="409">
        <v>33590000</v>
      </c>
      <c r="N393" s="258">
        <v>1598</v>
      </c>
      <c r="O393" s="258" t="s">
        <v>78</v>
      </c>
      <c r="P393" s="258" t="s">
        <v>73</v>
      </c>
      <c r="Q393" s="258" t="s">
        <v>72</v>
      </c>
      <c r="R393" s="258" t="e">
        <v>#N/A</v>
      </c>
      <c r="S393" s="410">
        <v>12</v>
      </c>
      <c r="T393" s="261">
        <v>6</v>
      </c>
      <c r="U393" s="261">
        <v>6</v>
      </c>
      <c r="V393" s="258" t="s">
        <v>17442</v>
      </c>
      <c r="W393" s="261" t="str">
        <f t="shared" si="72"/>
        <v>한국지엠/쉐보레 코리아이쿼녹스1.6 디젤 LT Exclusive33590000</v>
      </c>
      <c r="X393" s="411">
        <f t="shared" si="73"/>
        <v>4167</v>
      </c>
      <c r="Y393" s="261">
        <v>6</v>
      </c>
      <c r="Z393" s="261">
        <v>6</v>
      </c>
      <c r="AA393" s="407" t="s">
        <v>718</v>
      </c>
      <c r="AB393" s="258" t="e">
        <v>#N/A</v>
      </c>
      <c r="AC393" s="258"/>
      <c r="AD393" s="258" t="s">
        <v>2152</v>
      </c>
      <c r="AE393" s="258" t="s">
        <v>2149</v>
      </c>
      <c r="AF393" s="259"/>
      <c r="AG393" s="260"/>
      <c r="AH393" s="259"/>
      <c r="AI393" s="259"/>
      <c r="AJ393" s="260"/>
      <c r="AK393" s="259">
        <v>26</v>
      </c>
      <c r="AL393" s="259"/>
      <c r="AM393" s="259" t="s">
        <v>3250</v>
      </c>
      <c r="AN393" s="449"/>
      <c r="AO393" s="449"/>
      <c r="AP393" s="449"/>
      <c r="AQ393" s="392" t="str">
        <f>IFERROR(VLOOKUP(BG393,#REF!,1,0),"")</f>
        <v/>
      </c>
      <c r="AS393" s="259" t="s">
        <v>3250</v>
      </c>
      <c r="BD393" s="202" t="str">
        <f t="shared" si="65"/>
        <v>이쿼녹스1.6 디젤 LT Exclusive</v>
      </c>
      <c r="BE393" s="261" t="str">
        <f t="shared" si="71"/>
        <v>0034</v>
      </c>
      <c r="BF393" s="407" t="s">
        <v>718</v>
      </c>
      <c r="BG393" s="202" t="str">
        <f t="shared" si="66"/>
        <v>0034-0392</v>
      </c>
    </row>
    <row r="394" spans="1:59">
      <c r="A394" s="405">
        <v>4168</v>
      </c>
      <c r="B394" s="406">
        <v>4168</v>
      </c>
      <c r="C394" s="261" t="str">
        <f t="shared" si="67"/>
        <v>0004-0034</v>
      </c>
      <c r="D394" s="261" t="str">
        <f t="shared" si="68"/>
        <v>0004-0034-0004</v>
      </c>
      <c r="E394" s="407" t="s">
        <v>717</v>
      </c>
      <c r="F394" s="261" t="str">
        <f>TEXT(VLOOKUP(J394,'[4]1'!$B$2:$D$37,2,0),"0000")</f>
        <v>0004</v>
      </c>
      <c r="G394" s="261" t="str">
        <f t="shared" si="69"/>
        <v>0034</v>
      </c>
      <c r="H394" s="408">
        <f t="shared" si="70"/>
        <v>4</v>
      </c>
      <c r="I394" s="407" t="s">
        <v>717</v>
      </c>
      <c r="J394" s="258" t="s">
        <v>658</v>
      </c>
      <c r="K394" s="258" t="s">
        <v>2762</v>
      </c>
      <c r="L394" s="258" t="s">
        <v>2470</v>
      </c>
      <c r="M394" s="409">
        <v>33590000</v>
      </c>
      <c r="N394" s="258">
        <v>1598</v>
      </c>
      <c r="O394" s="258" t="s">
        <v>78</v>
      </c>
      <c r="P394" s="258" t="s">
        <v>73</v>
      </c>
      <c r="Q394" s="258" t="s">
        <v>72</v>
      </c>
      <c r="R394" s="258" t="e">
        <v>#N/A</v>
      </c>
      <c r="S394" s="410">
        <v>12</v>
      </c>
      <c r="T394" s="261">
        <v>6</v>
      </c>
      <c r="U394" s="261">
        <v>6</v>
      </c>
      <c r="V394" s="258" t="s">
        <v>17442</v>
      </c>
      <c r="W394" s="261" t="str">
        <f t="shared" si="72"/>
        <v>한국지엠/쉐보레 코리아이쿼녹스1.6 디젤 LT Plus Exclusive33590000</v>
      </c>
      <c r="X394" s="411">
        <f t="shared" si="73"/>
        <v>4168</v>
      </c>
      <c r="Y394" s="261">
        <v>6</v>
      </c>
      <c r="Z394" s="261">
        <v>6</v>
      </c>
      <c r="AA394" s="407" t="s">
        <v>717</v>
      </c>
      <c r="AB394" s="258" t="e">
        <v>#N/A</v>
      </c>
      <c r="AC394" s="258"/>
      <c r="AD394" s="258" t="s">
        <v>2152</v>
      </c>
      <c r="AE394" s="258" t="s">
        <v>2149</v>
      </c>
      <c r="AF394" s="259"/>
      <c r="AG394" s="260"/>
      <c r="AH394" s="259"/>
      <c r="AI394" s="259"/>
      <c r="AJ394" s="260"/>
      <c r="AK394" s="259">
        <v>26</v>
      </c>
      <c r="AL394" s="259"/>
      <c r="AM394" s="259" t="s">
        <v>3250</v>
      </c>
      <c r="AN394" s="449"/>
      <c r="AO394" s="449"/>
      <c r="AP394" s="449"/>
      <c r="AQ394" s="392" t="str">
        <f>IFERROR(VLOOKUP(BG394,#REF!,1,0),"")</f>
        <v/>
      </c>
      <c r="AS394" s="259" t="s">
        <v>3250</v>
      </c>
      <c r="BD394" s="202" t="str">
        <f t="shared" si="65"/>
        <v>이쿼녹스1.6 디젤 LT Plus Exclusive</v>
      </c>
      <c r="BE394" s="261" t="str">
        <f t="shared" si="71"/>
        <v>0034</v>
      </c>
      <c r="BF394" s="407" t="s">
        <v>717</v>
      </c>
      <c r="BG394" s="202" t="str">
        <f t="shared" si="66"/>
        <v>0034-0393</v>
      </c>
    </row>
    <row r="395" spans="1:59">
      <c r="A395" s="405">
        <v>4169</v>
      </c>
      <c r="B395" s="406">
        <v>4169</v>
      </c>
      <c r="C395" s="261" t="str">
        <f t="shared" si="67"/>
        <v>0004-0034</v>
      </c>
      <c r="D395" s="261" t="str">
        <f t="shared" si="68"/>
        <v>0004-0034-0005</v>
      </c>
      <c r="E395" s="407" t="s">
        <v>716</v>
      </c>
      <c r="F395" s="261" t="str">
        <f>TEXT(VLOOKUP(J395,'[4]1'!$B$2:$D$37,2,0),"0000")</f>
        <v>0004</v>
      </c>
      <c r="G395" s="261" t="str">
        <f t="shared" si="69"/>
        <v>0034</v>
      </c>
      <c r="H395" s="408">
        <f t="shared" si="70"/>
        <v>5</v>
      </c>
      <c r="I395" s="407" t="s">
        <v>716</v>
      </c>
      <c r="J395" s="258" t="s">
        <v>658</v>
      </c>
      <c r="K395" s="258" t="s">
        <v>2762</v>
      </c>
      <c r="L395" s="258" t="s">
        <v>2471</v>
      </c>
      <c r="M395" s="409">
        <v>36850000</v>
      </c>
      <c r="N395" s="258">
        <v>1598</v>
      </c>
      <c r="O395" s="258" t="s">
        <v>78</v>
      </c>
      <c r="P395" s="258" t="s">
        <v>73</v>
      </c>
      <c r="Q395" s="258" t="s">
        <v>72</v>
      </c>
      <c r="R395" s="258" t="e">
        <v>#N/A</v>
      </c>
      <c r="S395" s="410">
        <v>12</v>
      </c>
      <c r="T395" s="261">
        <v>6</v>
      </c>
      <c r="U395" s="261">
        <v>6</v>
      </c>
      <c r="V395" s="258" t="s">
        <v>17442</v>
      </c>
      <c r="W395" s="261" t="str">
        <f t="shared" si="72"/>
        <v>한국지엠/쉐보레 코리아이쿼녹스1.6 디젤 Premier Exclusive36850000</v>
      </c>
      <c r="X395" s="411">
        <f t="shared" si="73"/>
        <v>4169</v>
      </c>
      <c r="Y395" s="261">
        <v>6</v>
      </c>
      <c r="Z395" s="261">
        <v>6</v>
      </c>
      <c r="AA395" s="407" t="s">
        <v>716</v>
      </c>
      <c r="AB395" s="258" t="e">
        <v>#N/A</v>
      </c>
      <c r="AC395" s="258"/>
      <c r="AD395" s="258" t="s">
        <v>2152</v>
      </c>
      <c r="AE395" s="258" t="s">
        <v>2149</v>
      </c>
      <c r="AF395" s="259"/>
      <c r="AG395" s="260"/>
      <c r="AH395" s="259"/>
      <c r="AI395" s="259"/>
      <c r="AJ395" s="260"/>
      <c r="AK395" s="259">
        <v>26</v>
      </c>
      <c r="AL395" s="259"/>
      <c r="AM395" s="259" t="s">
        <v>3250</v>
      </c>
      <c r="AN395" s="449"/>
      <c r="AO395" s="449"/>
      <c r="AP395" s="449"/>
      <c r="AQ395" s="392" t="str">
        <f>IFERROR(VLOOKUP(BG395,#REF!,1,0),"")</f>
        <v/>
      </c>
      <c r="AS395" s="259" t="s">
        <v>3250</v>
      </c>
      <c r="BD395" s="202" t="str">
        <f t="shared" si="65"/>
        <v>이쿼녹스1.6 디젤 Premier Exclusive</v>
      </c>
      <c r="BE395" s="261" t="str">
        <f t="shared" si="71"/>
        <v>0034</v>
      </c>
      <c r="BF395" s="407" t="s">
        <v>716</v>
      </c>
      <c r="BG395" s="202" t="str">
        <f t="shared" si="66"/>
        <v>0034-0394</v>
      </c>
    </row>
    <row r="396" spans="1:59">
      <c r="A396" s="405">
        <v>4170</v>
      </c>
      <c r="B396" s="406">
        <v>4170</v>
      </c>
      <c r="C396" s="261" t="str">
        <f t="shared" si="67"/>
        <v>0004-0034</v>
      </c>
      <c r="D396" s="261" t="str">
        <f t="shared" si="68"/>
        <v>0004-0034-0006</v>
      </c>
      <c r="E396" s="407" t="s">
        <v>715</v>
      </c>
      <c r="F396" s="261" t="str">
        <f>TEXT(VLOOKUP(J396,'[4]1'!$B$2:$D$37,2,0),"0000")</f>
        <v>0004</v>
      </c>
      <c r="G396" s="261" t="str">
        <f t="shared" si="69"/>
        <v>0034</v>
      </c>
      <c r="H396" s="408">
        <f t="shared" si="70"/>
        <v>6</v>
      </c>
      <c r="I396" s="407" t="s">
        <v>715</v>
      </c>
      <c r="J396" s="258" t="s">
        <v>658</v>
      </c>
      <c r="K396" s="258" t="s">
        <v>2762</v>
      </c>
      <c r="L396" s="258" t="s">
        <v>2472</v>
      </c>
      <c r="M396" s="409">
        <v>35390000</v>
      </c>
      <c r="N396" s="258">
        <v>1598</v>
      </c>
      <c r="O396" s="258" t="s">
        <v>78</v>
      </c>
      <c r="P396" s="258" t="s">
        <v>73</v>
      </c>
      <c r="Q396" s="258" t="s">
        <v>72</v>
      </c>
      <c r="R396" s="258" t="e">
        <v>#N/A</v>
      </c>
      <c r="S396" s="410">
        <v>12</v>
      </c>
      <c r="T396" s="261">
        <v>6</v>
      </c>
      <c r="U396" s="261">
        <v>6</v>
      </c>
      <c r="V396" s="258" t="s">
        <v>17442</v>
      </c>
      <c r="W396" s="261" t="str">
        <f t="shared" si="72"/>
        <v>한국지엠/쉐보레 코리아이쿼녹스1.6 디젤 Premier35390000</v>
      </c>
      <c r="X396" s="411">
        <f t="shared" si="73"/>
        <v>4170</v>
      </c>
      <c r="Y396" s="261">
        <v>6</v>
      </c>
      <c r="Z396" s="261">
        <v>6</v>
      </c>
      <c r="AA396" s="407" t="s">
        <v>715</v>
      </c>
      <c r="AB396" s="258" t="e">
        <v>#N/A</v>
      </c>
      <c r="AC396" s="258"/>
      <c r="AD396" s="258" t="s">
        <v>2152</v>
      </c>
      <c r="AE396" s="258" t="s">
        <v>2149</v>
      </c>
      <c r="AF396" s="259"/>
      <c r="AG396" s="260"/>
      <c r="AH396" s="259"/>
      <c r="AI396" s="259"/>
      <c r="AJ396" s="260"/>
      <c r="AK396" s="259">
        <v>26</v>
      </c>
      <c r="AL396" s="259"/>
      <c r="AM396" s="259" t="s">
        <v>3250</v>
      </c>
      <c r="AN396" s="449"/>
      <c r="AO396" s="449"/>
      <c r="AP396" s="449"/>
      <c r="AQ396" s="392" t="str">
        <f>IFERROR(VLOOKUP(BG396,#REF!,1,0),"")</f>
        <v/>
      </c>
      <c r="AS396" s="259" t="s">
        <v>3250</v>
      </c>
      <c r="BD396" s="202" t="str">
        <f t="shared" si="65"/>
        <v>이쿼녹스1.6 디젤 Premier</v>
      </c>
      <c r="BE396" s="261" t="str">
        <f t="shared" si="71"/>
        <v>0034</v>
      </c>
      <c r="BF396" s="407" t="s">
        <v>715</v>
      </c>
      <c r="BG396" s="202" t="str">
        <f t="shared" si="66"/>
        <v>0034-0395</v>
      </c>
    </row>
    <row r="397" spans="1:59">
      <c r="A397" s="405">
        <v>4171</v>
      </c>
      <c r="B397" s="406">
        <v>4171</v>
      </c>
      <c r="C397" s="261" t="str">
        <f t="shared" si="67"/>
        <v>0004-0034</v>
      </c>
      <c r="D397" s="261" t="str">
        <f t="shared" si="68"/>
        <v>0004-0034-0007</v>
      </c>
      <c r="E397" s="407" t="s">
        <v>714</v>
      </c>
      <c r="F397" s="261" t="str">
        <f>TEXT(VLOOKUP(J397,'[4]1'!$B$2:$D$37,2,0),"0000")</f>
        <v>0004</v>
      </c>
      <c r="G397" s="261" t="str">
        <f t="shared" si="69"/>
        <v>0034</v>
      </c>
      <c r="H397" s="408">
        <f t="shared" si="70"/>
        <v>7</v>
      </c>
      <c r="I397" s="407" t="s">
        <v>714</v>
      </c>
      <c r="J397" s="258" t="s">
        <v>658</v>
      </c>
      <c r="K397" s="258" t="s">
        <v>2762</v>
      </c>
      <c r="L397" s="258" t="s">
        <v>2473</v>
      </c>
      <c r="M397" s="409">
        <v>29450000</v>
      </c>
      <c r="N397" s="258">
        <v>1598</v>
      </c>
      <c r="O397" s="258" t="s">
        <v>78</v>
      </c>
      <c r="P397" s="258" t="s">
        <v>73</v>
      </c>
      <c r="Q397" s="258" t="s">
        <v>72</v>
      </c>
      <c r="R397" s="258" t="e">
        <v>#N/A</v>
      </c>
      <c r="S397" s="410">
        <v>12</v>
      </c>
      <c r="T397" s="261">
        <v>6</v>
      </c>
      <c r="U397" s="261">
        <v>6</v>
      </c>
      <c r="V397" s="258" t="s">
        <v>17442</v>
      </c>
      <c r="W397" s="261" t="str">
        <f t="shared" si="72"/>
        <v>한국지엠/쉐보레 코리아이쿼녹스1.6 디젤 LS29450000</v>
      </c>
      <c r="X397" s="411">
        <f t="shared" si="73"/>
        <v>4171</v>
      </c>
      <c r="Y397" s="261">
        <v>6</v>
      </c>
      <c r="Z397" s="261">
        <v>6</v>
      </c>
      <c r="AA397" s="407" t="s">
        <v>714</v>
      </c>
      <c r="AB397" s="258" t="e">
        <v>#N/A</v>
      </c>
      <c r="AC397" s="258"/>
      <c r="AD397" s="258" t="s">
        <v>2152</v>
      </c>
      <c r="AE397" s="258" t="s">
        <v>2149</v>
      </c>
      <c r="AF397" s="259"/>
      <c r="AG397" s="260"/>
      <c r="AH397" s="259"/>
      <c r="AI397" s="259"/>
      <c r="AJ397" s="260"/>
      <c r="AK397" s="259">
        <v>26</v>
      </c>
      <c r="AL397" s="259"/>
      <c r="AM397" s="259" t="s">
        <v>3250</v>
      </c>
      <c r="AN397" s="449"/>
      <c r="AO397" s="449"/>
      <c r="AP397" s="449"/>
      <c r="AQ397" s="392" t="str">
        <f>IFERROR(VLOOKUP(BG397,#REF!,1,0),"")</f>
        <v/>
      </c>
      <c r="AS397" s="259" t="s">
        <v>3250</v>
      </c>
      <c r="BD397" s="202" t="str">
        <f t="shared" si="65"/>
        <v>이쿼녹스1.6 디젤 LS</v>
      </c>
      <c r="BE397" s="261" t="str">
        <f t="shared" si="71"/>
        <v>0034</v>
      </c>
      <c r="BF397" s="407" t="s">
        <v>714</v>
      </c>
      <c r="BG397" s="202" t="str">
        <f t="shared" si="66"/>
        <v>0034-0396</v>
      </c>
    </row>
    <row r="398" spans="1:59">
      <c r="A398" s="405">
        <v>4172</v>
      </c>
      <c r="B398" s="406">
        <v>4172</v>
      </c>
      <c r="C398" s="261" t="str">
        <f t="shared" si="67"/>
        <v>0004-0035</v>
      </c>
      <c r="D398" s="261" t="str">
        <f t="shared" si="68"/>
        <v>0004-0035-0001</v>
      </c>
      <c r="E398" s="407" t="s">
        <v>713</v>
      </c>
      <c r="F398" s="261" t="str">
        <f>TEXT(VLOOKUP(J398,'[4]1'!$B$2:$D$37,2,0),"0000")</f>
        <v>0004</v>
      </c>
      <c r="G398" s="261" t="str">
        <f t="shared" si="69"/>
        <v>0035</v>
      </c>
      <c r="H398" s="408">
        <f t="shared" si="70"/>
        <v>1</v>
      </c>
      <c r="I398" s="407" t="s">
        <v>713</v>
      </c>
      <c r="J398" s="258" t="s">
        <v>658</v>
      </c>
      <c r="K398" s="258" t="s">
        <v>2763</v>
      </c>
      <c r="L398" s="258" t="s">
        <v>2474</v>
      </c>
      <c r="M398" s="409">
        <v>39990000</v>
      </c>
      <c r="N398" s="258">
        <v>2457</v>
      </c>
      <c r="O398" s="258" t="s">
        <v>77</v>
      </c>
      <c r="P398" s="258" t="s">
        <v>73</v>
      </c>
      <c r="Q398" s="258" t="s">
        <v>72</v>
      </c>
      <c r="R398" s="258" t="e">
        <v>#N/A</v>
      </c>
      <c r="S398" s="410">
        <v>12</v>
      </c>
      <c r="T398" s="261">
        <v>6</v>
      </c>
      <c r="U398" s="261">
        <v>6</v>
      </c>
      <c r="V398" s="258" t="s">
        <v>17442</v>
      </c>
      <c r="W398" s="261" t="str">
        <f t="shared" si="72"/>
        <v>한국지엠/쉐보레 코리아임팔라2.5L 가솔린 LTZ A/T39990000</v>
      </c>
      <c r="X398" s="411">
        <f t="shared" si="73"/>
        <v>4172</v>
      </c>
      <c r="Y398" s="261">
        <v>6</v>
      </c>
      <c r="Z398" s="261">
        <v>6</v>
      </c>
      <c r="AA398" s="407" t="s">
        <v>713</v>
      </c>
      <c r="AB398" s="258" t="e">
        <v>#N/A</v>
      </c>
      <c r="AC398" s="258"/>
      <c r="AD398" s="258" t="s">
        <v>2152</v>
      </c>
      <c r="AE398" s="258" t="s">
        <v>2149</v>
      </c>
      <c r="AF398" s="259"/>
      <c r="AG398" s="260"/>
      <c r="AH398" s="259"/>
      <c r="AI398" s="259"/>
      <c r="AJ398" s="260"/>
      <c r="AK398" s="259">
        <v>26</v>
      </c>
      <c r="AL398" s="259"/>
      <c r="AM398" s="259" t="s">
        <v>3250</v>
      </c>
      <c r="AN398" s="449"/>
      <c r="AO398" s="449"/>
      <c r="AP398" s="449"/>
      <c r="AQ398" s="392" t="str">
        <f>IFERROR(VLOOKUP(BG398,#REF!,1,0),"")</f>
        <v/>
      </c>
      <c r="AS398" s="259" t="s">
        <v>3250</v>
      </c>
      <c r="BD398" s="202" t="str">
        <f t="shared" si="65"/>
        <v>임팔라2.5L 가솔린 LTZ A/T</v>
      </c>
      <c r="BE398" s="261" t="str">
        <f t="shared" si="71"/>
        <v>0035</v>
      </c>
      <c r="BF398" s="407" t="s">
        <v>713</v>
      </c>
      <c r="BG398" s="202" t="str">
        <f t="shared" si="66"/>
        <v>0035-0397</v>
      </c>
    </row>
    <row r="399" spans="1:59">
      <c r="A399" s="405">
        <v>4173</v>
      </c>
      <c r="B399" s="406">
        <v>4173</v>
      </c>
      <c r="C399" s="261" t="str">
        <f t="shared" si="67"/>
        <v>0004-0035</v>
      </c>
      <c r="D399" s="261" t="str">
        <f t="shared" si="68"/>
        <v>0004-0035-0002</v>
      </c>
      <c r="E399" s="407" t="s">
        <v>712</v>
      </c>
      <c r="F399" s="261" t="str">
        <f>TEXT(VLOOKUP(J399,'[4]1'!$B$2:$D$37,2,0),"0000")</f>
        <v>0004</v>
      </c>
      <c r="G399" s="261" t="str">
        <f t="shared" si="69"/>
        <v>0035</v>
      </c>
      <c r="H399" s="408">
        <f t="shared" si="70"/>
        <v>2</v>
      </c>
      <c r="I399" s="407" t="s">
        <v>712</v>
      </c>
      <c r="J399" s="258" t="s">
        <v>658</v>
      </c>
      <c r="K399" s="258" t="s">
        <v>2763</v>
      </c>
      <c r="L399" s="258" t="s">
        <v>2475</v>
      </c>
      <c r="M399" s="409">
        <v>35500000</v>
      </c>
      <c r="N399" s="258">
        <v>2457</v>
      </c>
      <c r="O399" s="258" t="s">
        <v>77</v>
      </c>
      <c r="P399" s="258" t="s">
        <v>73</v>
      </c>
      <c r="Q399" s="258" t="s">
        <v>72</v>
      </c>
      <c r="R399" s="258" t="e">
        <v>#N/A</v>
      </c>
      <c r="S399" s="410">
        <v>12</v>
      </c>
      <c r="T399" s="261">
        <v>6</v>
      </c>
      <c r="U399" s="261">
        <v>6</v>
      </c>
      <c r="V399" s="258" t="s">
        <v>17442</v>
      </c>
      <c r="W399" s="261" t="str">
        <f t="shared" si="72"/>
        <v>한국지엠/쉐보레 코리아임팔라2.5L 가솔린 LT A/T35500000</v>
      </c>
      <c r="X399" s="411">
        <f t="shared" si="73"/>
        <v>4173</v>
      </c>
      <c r="Y399" s="261">
        <v>6</v>
      </c>
      <c r="Z399" s="261">
        <v>6</v>
      </c>
      <c r="AA399" s="407" t="s">
        <v>712</v>
      </c>
      <c r="AB399" s="258" t="e">
        <v>#N/A</v>
      </c>
      <c r="AC399" s="258"/>
      <c r="AD399" s="258" t="s">
        <v>2152</v>
      </c>
      <c r="AE399" s="258" t="s">
        <v>2149</v>
      </c>
      <c r="AF399" s="259"/>
      <c r="AG399" s="260"/>
      <c r="AH399" s="259"/>
      <c r="AI399" s="259"/>
      <c r="AJ399" s="260"/>
      <c r="AK399" s="259">
        <v>26</v>
      </c>
      <c r="AL399" s="259"/>
      <c r="AM399" s="259" t="s">
        <v>3250</v>
      </c>
      <c r="AN399" s="449"/>
      <c r="AO399" s="449"/>
      <c r="AP399" s="449"/>
      <c r="AQ399" s="392" t="str">
        <f>IFERROR(VLOOKUP(BG399,#REF!,1,0),"")</f>
        <v/>
      </c>
      <c r="AS399" s="259" t="s">
        <v>3250</v>
      </c>
      <c r="BD399" s="202" t="str">
        <f t="shared" si="65"/>
        <v>임팔라2.5L 가솔린 LT A/T</v>
      </c>
      <c r="BE399" s="261" t="str">
        <f t="shared" si="71"/>
        <v>0035</v>
      </c>
      <c r="BF399" s="407" t="s">
        <v>712</v>
      </c>
      <c r="BG399" s="202" t="str">
        <f t="shared" si="66"/>
        <v>0035-0398</v>
      </c>
    </row>
    <row r="400" spans="1:59">
      <c r="A400" s="405">
        <v>4174</v>
      </c>
      <c r="B400" s="406">
        <v>4174</v>
      </c>
      <c r="C400" s="261" t="str">
        <f t="shared" si="67"/>
        <v>0004-0035</v>
      </c>
      <c r="D400" s="261" t="str">
        <f t="shared" si="68"/>
        <v>0004-0035-0003</v>
      </c>
      <c r="E400" s="407" t="s">
        <v>711</v>
      </c>
      <c r="F400" s="261" t="str">
        <f>TEXT(VLOOKUP(J400,'[4]1'!$B$2:$D$37,2,0),"0000")</f>
        <v>0004</v>
      </c>
      <c r="G400" s="261" t="str">
        <f t="shared" si="69"/>
        <v>0035</v>
      </c>
      <c r="H400" s="408">
        <f t="shared" si="70"/>
        <v>3</v>
      </c>
      <c r="I400" s="407" t="s">
        <v>711</v>
      </c>
      <c r="J400" s="258" t="s">
        <v>658</v>
      </c>
      <c r="K400" s="258" t="s">
        <v>2763</v>
      </c>
      <c r="L400" s="258" t="s">
        <v>2476</v>
      </c>
      <c r="M400" s="409">
        <v>45360000</v>
      </c>
      <c r="N400" s="258">
        <v>3564</v>
      </c>
      <c r="O400" s="258" t="s">
        <v>77</v>
      </c>
      <c r="P400" s="258" t="s">
        <v>73</v>
      </c>
      <c r="Q400" s="258" t="s">
        <v>72</v>
      </c>
      <c r="R400" s="258" t="e">
        <v>#N/A</v>
      </c>
      <c r="S400" s="410">
        <v>12</v>
      </c>
      <c r="T400" s="261">
        <v>6</v>
      </c>
      <c r="U400" s="261">
        <v>6</v>
      </c>
      <c r="V400" s="258" t="s">
        <v>17442</v>
      </c>
      <c r="W400" s="261" t="str">
        <f t="shared" si="72"/>
        <v>한국지엠/쉐보레 코리아임팔라3.6L 가솔린 LTZ A/T45360000</v>
      </c>
      <c r="X400" s="411">
        <f t="shared" si="73"/>
        <v>4174</v>
      </c>
      <c r="Y400" s="261">
        <v>6</v>
      </c>
      <c r="Z400" s="261">
        <v>6</v>
      </c>
      <c r="AA400" s="407" t="s">
        <v>711</v>
      </c>
      <c r="AB400" s="258" t="e">
        <v>#N/A</v>
      </c>
      <c r="AC400" s="258"/>
      <c r="AD400" s="258" t="s">
        <v>2153</v>
      </c>
      <c r="AE400" s="258" t="s">
        <v>2149</v>
      </c>
      <c r="AF400" s="259"/>
      <c r="AG400" s="260"/>
      <c r="AH400" s="259"/>
      <c r="AI400" s="259"/>
      <c r="AJ400" s="260"/>
      <c r="AK400" s="259">
        <v>26</v>
      </c>
      <c r="AL400" s="259"/>
      <c r="AM400" s="259" t="s">
        <v>3250</v>
      </c>
      <c r="AN400" s="449"/>
      <c r="AO400" s="449"/>
      <c r="AP400" s="449"/>
      <c r="AQ400" s="392" t="str">
        <f>IFERROR(VLOOKUP(BG400,#REF!,1,0),"")</f>
        <v/>
      </c>
      <c r="AS400" s="259" t="s">
        <v>3250</v>
      </c>
      <c r="BD400" s="202" t="str">
        <f t="shared" si="65"/>
        <v>임팔라3.6L 가솔린 LTZ A/T</v>
      </c>
      <c r="BE400" s="261" t="str">
        <f t="shared" si="71"/>
        <v>0035</v>
      </c>
      <c r="BF400" s="407" t="s">
        <v>711</v>
      </c>
      <c r="BG400" s="202" t="str">
        <f t="shared" si="66"/>
        <v>0035-0399</v>
      </c>
    </row>
    <row r="401" spans="1:59">
      <c r="A401" s="405">
        <v>4175</v>
      </c>
      <c r="B401" s="406">
        <v>4175</v>
      </c>
      <c r="C401" s="261" t="str">
        <f t="shared" si="67"/>
        <v>0004-0036</v>
      </c>
      <c r="D401" s="261" t="str">
        <f t="shared" si="68"/>
        <v>0004-0036-0001</v>
      </c>
      <c r="E401" s="407" t="s">
        <v>710</v>
      </c>
      <c r="F401" s="261" t="str">
        <f>TEXT(VLOOKUP(J401,'[4]1'!$B$2:$D$37,2,0),"0000")</f>
        <v>0004</v>
      </c>
      <c r="G401" s="261" t="str">
        <f t="shared" si="69"/>
        <v>0036</v>
      </c>
      <c r="H401" s="408">
        <f t="shared" si="70"/>
        <v>1</v>
      </c>
      <c r="I401" s="407" t="s">
        <v>710</v>
      </c>
      <c r="J401" s="258" t="s">
        <v>658</v>
      </c>
      <c r="K401" s="258" t="s">
        <v>3166</v>
      </c>
      <c r="L401" s="258" t="s">
        <v>2477</v>
      </c>
      <c r="M401" s="409">
        <v>50270000</v>
      </c>
      <c r="N401" s="258">
        <v>6162</v>
      </c>
      <c r="O401" s="258" t="s">
        <v>77</v>
      </c>
      <c r="P401" s="258" t="s">
        <v>73</v>
      </c>
      <c r="Q401" s="258" t="s">
        <v>72</v>
      </c>
      <c r="R401" s="258">
        <v>5</v>
      </c>
      <c r="S401" s="410">
        <v>19</v>
      </c>
      <c r="T401" s="261">
        <v>6</v>
      </c>
      <c r="U401" s="261">
        <v>6</v>
      </c>
      <c r="V401" s="258" t="s">
        <v>71</v>
      </c>
      <c r="W401" s="261" t="str">
        <f t="shared" si="72"/>
        <v>한국지엠/쉐보레 코리아카마로6.2 V8 가솔린 A/T50270000</v>
      </c>
      <c r="X401" s="411">
        <f t="shared" si="73"/>
        <v>4175</v>
      </c>
      <c r="Y401" s="261">
        <v>6</v>
      </c>
      <c r="Z401" s="261">
        <v>6</v>
      </c>
      <c r="AA401" s="407" t="s">
        <v>710</v>
      </c>
      <c r="AB401" s="258" t="s">
        <v>73</v>
      </c>
      <c r="AC401" s="258"/>
      <c r="AD401" s="258" t="s">
        <v>2154</v>
      </c>
      <c r="AE401" s="258" t="s">
        <v>2149</v>
      </c>
      <c r="AF401" s="259"/>
      <c r="AG401" s="260"/>
      <c r="AH401" s="259"/>
      <c r="AI401" s="259"/>
      <c r="AJ401" s="260"/>
      <c r="AK401" s="259">
        <v>26</v>
      </c>
      <c r="AL401" s="259"/>
      <c r="AM401" s="259" t="s">
        <v>93</v>
      </c>
      <c r="AN401" s="449"/>
      <c r="AO401" s="449"/>
      <c r="AP401" s="449"/>
      <c r="AQ401" s="392" t="str">
        <f>IFERROR(VLOOKUP(BG401,#REF!,1,0),"")</f>
        <v/>
      </c>
      <c r="AS401" s="259" t="s">
        <v>93</v>
      </c>
      <c r="BD401" s="202" t="str">
        <f t="shared" si="65"/>
        <v>카마로6.2 V8 가솔린 A/T</v>
      </c>
      <c r="BE401" s="261" t="str">
        <f t="shared" si="71"/>
        <v>0036</v>
      </c>
      <c r="BF401" s="407" t="s">
        <v>710</v>
      </c>
      <c r="BG401" s="202" t="str">
        <f t="shared" si="66"/>
        <v>0036-0400</v>
      </c>
    </row>
    <row r="402" spans="1:59">
      <c r="A402" s="405">
        <v>4176</v>
      </c>
      <c r="B402" s="406">
        <v>4176</v>
      </c>
      <c r="C402" s="261" t="str">
        <f t="shared" si="67"/>
        <v>0004-0036</v>
      </c>
      <c r="D402" s="261" t="str">
        <f t="shared" si="68"/>
        <v>0004-0036-0002</v>
      </c>
      <c r="E402" s="407" t="s">
        <v>709</v>
      </c>
      <c r="F402" s="261" t="str">
        <f>TEXT(VLOOKUP(J402,'[4]1'!$B$2:$D$37,2,0),"0000")</f>
        <v>0004</v>
      </c>
      <c r="G402" s="261" t="str">
        <f t="shared" si="69"/>
        <v>0036</v>
      </c>
      <c r="H402" s="408">
        <f t="shared" si="70"/>
        <v>2</v>
      </c>
      <c r="I402" s="407" t="s">
        <v>709</v>
      </c>
      <c r="J402" s="258" t="s">
        <v>658</v>
      </c>
      <c r="K402" s="258" t="s">
        <v>3166</v>
      </c>
      <c r="L402" s="258" t="s">
        <v>2477</v>
      </c>
      <c r="M402" s="409">
        <v>50270000</v>
      </c>
      <c r="N402" s="258">
        <v>6162</v>
      </c>
      <c r="O402" s="258" t="s">
        <v>77</v>
      </c>
      <c r="P402" s="258" t="s">
        <v>73</v>
      </c>
      <c r="Q402" s="258" t="s">
        <v>72</v>
      </c>
      <c r="R402" s="258">
        <v>11</v>
      </c>
      <c r="S402" s="410">
        <v>19</v>
      </c>
      <c r="T402" s="261">
        <v>6</v>
      </c>
      <c r="U402" s="261">
        <v>6</v>
      </c>
      <c r="V402" s="258" t="s">
        <v>71</v>
      </c>
      <c r="W402" s="261" t="str">
        <f t="shared" si="72"/>
        <v>한국지엠/쉐보레 코리아카마로6.2 V8 가솔린 A/T50270000</v>
      </c>
      <c r="X402" s="411">
        <f t="shared" si="73"/>
        <v>4176</v>
      </c>
      <c r="Y402" s="261">
        <v>6</v>
      </c>
      <c r="Z402" s="261">
        <v>6</v>
      </c>
      <c r="AA402" s="407" t="s">
        <v>709</v>
      </c>
      <c r="AB402" s="258" t="s">
        <v>2911</v>
      </c>
      <c r="AC402" s="258"/>
      <c r="AD402" s="258" t="s">
        <v>2154</v>
      </c>
      <c r="AE402" s="258" t="s">
        <v>2149</v>
      </c>
      <c r="AF402" s="259"/>
      <c r="AG402" s="260"/>
      <c r="AH402" s="259"/>
      <c r="AI402" s="259"/>
      <c r="AJ402" s="260"/>
      <c r="AK402" s="259">
        <v>26</v>
      </c>
      <c r="AL402" s="259"/>
      <c r="AM402" s="259" t="s">
        <v>93</v>
      </c>
      <c r="AN402" s="449"/>
      <c r="AO402" s="449"/>
      <c r="AP402" s="449"/>
      <c r="AQ402" s="392" t="str">
        <f>IFERROR(VLOOKUP(BG402,#REF!,1,0),"")</f>
        <v/>
      </c>
      <c r="AS402" s="259" t="s">
        <v>93</v>
      </c>
      <c r="BD402" s="202" t="str">
        <f t="shared" si="65"/>
        <v>카마로6.2 V8 가솔린 A/T</v>
      </c>
      <c r="BE402" s="261" t="str">
        <f t="shared" si="71"/>
        <v>0036</v>
      </c>
      <c r="BF402" s="407" t="s">
        <v>709</v>
      </c>
      <c r="BG402" s="202" t="str">
        <f t="shared" si="66"/>
        <v>0036-0401</v>
      </c>
    </row>
    <row r="403" spans="1:59">
      <c r="A403" s="405">
        <v>4177</v>
      </c>
      <c r="B403" s="406">
        <v>4177</v>
      </c>
      <c r="C403" s="261" t="str">
        <f t="shared" si="67"/>
        <v>0004-0037</v>
      </c>
      <c r="D403" s="261" t="str">
        <f t="shared" si="68"/>
        <v>0004-0037-0001</v>
      </c>
      <c r="E403" s="407" t="s">
        <v>708</v>
      </c>
      <c r="F403" s="261" t="str">
        <f>TEXT(VLOOKUP(J403,'[4]1'!$B$2:$D$37,2,0),"0000")</f>
        <v>0004</v>
      </c>
      <c r="G403" s="261" t="str">
        <f t="shared" si="69"/>
        <v>0037</v>
      </c>
      <c r="H403" s="408">
        <f t="shared" si="70"/>
        <v>1</v>
      </c>
      <c r="I403" s="407" t="s">
        <v>708</v>
      </c>
      <c r="J403" s="258" t="s">
        <v>658</v>
      </c>
      <c r="K403" s="258" t="s">
        <v>2764</v>
      </c>
      <c r="L403" s="258" t="s">
        <v>2478</v>
      </c>
      <c r="M403" s="409">
        <v>42650000</v>
      </c>
      <c r="N403" s="258">
        <v>3649</v>
      </c>
      <c r="O403" s="258" t="s">
        <v>77</v>
      </c>
      <c r="P403" s="258" t="s">
        <v>2826</v>
      </c>
      <c r="Q403" s="258" t="s">
        <v>72</v>
      </c>
      <c r="R403" s="258">
        <v>5</v>
      </c>
      <c r="S403" s="410">
        <v>9</v>
      </c>
      <c r="T403" s="261">
        <v>6</v>
      </c>
      <c r="U403" s="261">
        <v>6</v>
      </c>
      <c r="V403" s="258" t="s">
        <v>1989</v>
      </c>
      <c r="W403" s="261" t="str">
        <f t="shared" si="72"/>
        <v>한국지엠/쉐보레 코리아콜로라도3.6 가솔린 4WD 익스트림 X42650000</v>
      </c>
      <c r="X403" s="411">
        <f t="shared" si="73"/>
        <v>4177</v>
      </c>
      <c r="Y403" s="261">
        <v>6</v>
      </c>
      <c r="Z403" s="261">
        <v>6</v>
      </c>
      <c r="AA403" s="407" t="s">
        <v>708</v>
      </c>
      <c r="AB403" s="258" t="s">
        <v>2826</v>
      </c>
      <c r="AC403" s="258"/>
      <c r="AD403" s="258">
        <v>5</v>
      </c>
      <c r="AE403" s="258" t="s">
        <v>2149</v>
      </c>
      <c r="AF403" s="259"/>
      <c r="AG403" s="260"/>
      <c r="AH403" s="259"/>
      <c r="AI403" s="259"/>
      <c r="AJ403" s="260"/>
      <c r="AK403" s="259">
        <v>26</v>
      </c>
      <c r="AL403" s="259"/>
      <c r="AM403" s="259" t="s">
        <v>3244</v>
      </c>
      <c r="AN403" s="449"/>
      <c r="AO403" s="449"/>
      <c r="AP403" s="449"/>
      <c r="AQ403" s="392" t="str">
        <f>IFERROR(VLOOKUP(BG403,#REF!,1,0),"")</f>
        <v/>
      </c>
      <c r="AS403" s="259" t="s">
        <v>3244</v>
      </c>
      <c r="BD403" s="202" t="str">
        <f t="shared" si="65"/>
        <v>콜로라도3.6 가솔린 4WD 익스트림 X</v>
      </c>
      <c r="BE403" s="261" t="str">
        <f t="shared" si="71"/>
        <v>0037</v>
      </c>
      <c r="BF403" s="407" t="s">
        <v>708</v>
      </c>
      <c r="BG403" s="202" t="str">
        <f t="shared" si="66"/>
        <v>0037-0402</v>
      </c>
    </row>
    <row r="404" spans="1:59">
      <c r="A404" s="405">
        <v>4178</v>
      </c>
      <c r="B404" s="406">
        <v>4178</v>
      </c>
      <c r="C404" s="261" t="str">
        <f t="shared" si="67"/>
        <v>0004-0037</v>
      </c>
      <c r="D404" s="261" t="str">
        <f t="shared" si="68"/>
        <v>0004-0037-0002</v>
      </c>
      <c r="E404" s="407" t="s">
        <v>707</v>
      </c>
      <c r="F404" s="261" t="str">
        <f>TEXT(VLOOKUP(J404,'[4]1'!$B$2:$D$37,2,0),"0000")</f>
        <v>0004</v>
      </c>
      <c r="G404" s="261" t="str">
        <f t="shared" si="69"/>
        <v>0037</v>
      </c>
      <c r="H404" s="408">
        <f t="shared" si="70"/>
        <v>2</v>
      </c>
      <c r="I404" s="407" t="s">
        <v>707</v>
      </c>
      <c r="J404" s="258" t="s">
        <v>658</v>
      </c>
      <c r="K404" s="258" t="s">
        <v>2764</v>
      </c>
      <c r="L404" s="417" t="s">
        <v>2866</v>
      </c>
      <c r="M404" s="418">
        <v>44990000</v>
      </c>
      <c r="N404" s="419">
        <v>3649</v>
      </c>
      <c r="O404" s="258" t="s">
        <v>77</v>
      </c>
      <c r="P404" s="258" t="s">
        <v>2826</v>
      </c>
      <c r="Q404" s="417" t="s">
        <v>72</v>
      </c>
      <c r="R404" s="419">
        <v>5</v>
      </c>
      <c r="S404" s="410">
        <v>9</v>
      </c>
      <c r="T404" s="261">
        <v>6</v>
      </c>
      <c r="U404" s="261">
        <v>6</v>
      </c>
      <c r="V404" s="258" t="s">
        <v>1989</v>
      </c>
      <c r="W404" s="261" t="str">
        <f t="shared" si="72"/>
        <v>한국지엠/쉐보레 코리아콜로라도Z71-X44990000</v>
      </c>
      <c r="X404" s="411">
        <f t="shared" si="73"/>
        <v>4178</v>
      </c>
      <c r="Y404" s="261">
        <v>6</v>
      </c>
      <c r="Z404" s="261">
        <v>6</v>
      </c>
      <c r="AA404" s="407" t="s">
        <v>707</v>
      </c>
      <c r="AB404" s="258" t="s">
        <v>2826</v>
      </c>
      <c r="AC404" s="258"/>
      <c r="AD404" s="258">
        <v>5</v>
      </c>
      <c r="AE404" s="258">
        <v>0</v>
      </c>
      <c r="AF404" s="259"/>
      <c r="AG404" s="260"/>
      <c r="AH404" s="259"/>
      <c r="AI404" s="259"/>
      <c r="AJ404" s="260"/>
      <c r="AK404" s="259">
        <v>26</v>
      </c>
      <c r="AL404" s="259"/>
      <c r="AM404" s="259" t="s">
        <v>3244</v>
      </c>
      <c r="AN404" s="449"/>
      <c r="AO404" s="449"/>
      <c r="AP404" s="449"/>
      <c r="AQ404" s="392" t="str">
        <f>IFERROR(VLOOKUP(BG404,#REF!,1,0),"")</f>
        <v/>
      </c>
      <c r="AS404" s="259" t="s">
        <v>3244</v>
      </c>
      <c r="BD404" s="202" t="str">
        <f t="shared" si="65"/>
        <v>콜로라도Z71-X</v>
      </c>
      <c r="BE404" s="261" t="str">
        <f t="shared" si="71"/>
        <v>0037</v>
      </c>
      <c r="BF404" s="407" t="s">
        <v>707</v>
      </c>
      <c r="BG404" s="202" t="str">
        <f t="shared" si="66"/>
        <v>0037-0403</v>
      </c>
    </row>
    <row r="405" spans="1:59">
      <c r="A405" s="405">
        <v>4179</v>
      </c>
      <c r="B405" s="406">
        <v>4179</v>
      </c>
      <c r="C405" s="261" t="str">
        <f t="shared" si="67"/>
        <v>0004-0037</v>
      </c>
      <c r="D405" s="261" t="str">
        <f t="shared" si="68"/>
        <v>0004-0037-0003</v>
      </c>
      <c r="E405" s="407" t="s">
        <v>706</v>
      </c>
      <c r="F405" s="261" t="str">
        <f>TEXT(VLOOKUP(J405,'[4]1'!$B$2:$D$37,2,0),"0000")</f>
        <v>0004</v>
      </c>
      <c r="G405" s="261" t="str">
        <f t="shared" si="69"/>
        <v>0037</v>
      </c>
      <c r="H405" s="408">
        <f t="shared" si="70"/>
        <v>3</v>
      </c>
      <c r="I405" s="407" t="s">
        <v>706</v>
      </c>
      <c r="J405" s="258" t="s">
        <v>658</v>
      </c>
      <c r="K405" s="258" t="s">
        <v>2764</v>
      </c>
      <c r="L405" s="417" t="s">
        <v>2867</v>
      </c>
      <c r="M405" s="418">
        <v>46490000</v>
      </c>
      <c r="N405" s="419">
        <v>3649</v>
      </c>
      <c r="O405" s="258" t="s">
        <v>77</v>
      </c>
      <c r="P405" s="258" t="s">
        <v>2826</v>
      </c>
      <c r="Q405" s="417" t="s">
        <v>72</v>
      </c>
      <c r="R405" s="419">
        <v>5</v>
      </c>
      <c r="S405" s="410">
        <v>9</v>
      </c>
      <c r="T405" s="261">
        <v>6</v>
      </c>
      <c r="U405" s="261">
        <v>6</v>
      </c>
      <c r="V405" s="258" t="s">
        <v>1989</v>
      </c>
      <c r="W405" s="261" t="str">
        <f t="shared" si="72"/>
        <v>한국지엠/쉐보레 코리아콜로라도Z71-X 미드나잇46490000</v>
      </c>
      <c r="X405" s="411">
        <f t="shared" si="73"/>
        <v>4179</v>
      </c>
      <c r="Y405" s="261">
        <v>6</v>
      </c>
      <c r="Z405" s="261">
        <v>6</v>
      </c>
      <c r="AA405" s="407" t="s">
        <v>706</v>
      </c>
      <c r="AB405" s="258" t="s">
        <v>2826</v>
      </c>
      <c r="AC405" s="258"/>
      <c r="AD405" s="258">
        <v>5</v>
      </c>
      <c r="AE405" s="258">
        <v>0</v>
      </c>
      <c r="AF405" s="259"/>
      <c r="AG405" s="260"/>
      <c r="AH405" s="259"/>
      <c r="AI405" s="259"/>
      <c r="AJ405" s="260"/>
      <c r="AK405" s="259">
        <v>26</v>
      </c>
      <c r="AL405" s="259"/>
      <c r="AM405" s="259" t="s">
        <v>3244</v>
      </c>
      <c r="AN405" s="449"/>
      <c r="AO405" s="449"/>
      <c r="AP405" s="449"/>
      <c r="AQ405" s="392" t="str">
        <f>IFERROR(VLOOKUP(BG405,#REF!,1,0),"")</f>
        <v/>
      </c>
      <c r="AS405" s="259" t="s">
        <v>3244</v>
      </c>
      <c r="BD405" s="202" t="str">
        <f t="shared" si="65"/>
        <v>콜로라도Z71-X 미드나잇</v>
      </c>
      <c r="BE405" s="261" t="str">
        <f t="shared" si="71"/>
        <v>0037</v>
      </c>
      <c r="BF405" s="407" t="s">
        <v>706</v>
      </c>
      <c r="BG405" s="202" t="str">
        <f t="shared" si="66"/>
        <v>0037-0404</v>
      </c>
    </row>
    <row r="406" spans="1:59">
      <c r="A406" s="405">
        <v>4180</v>
      </c>
      <c r="B406" s="406">
        <v>4180</v>
      </c>
      <c r="C406" s="261" t="str">
        <f t="shared" si="67"/>
        <v>0004-0037</v>
      </c>
      <c r="D406" s="261" t="str">
        <f t="shared" si="68"/>
        <v>0004-0037-0004</v>
      </c>
      <c r="E406" s="407" t="s">
        <v>705</v>
      </c>
      <c r="F406" s="261" t="str">
        <f>TEXT(VLOOKUP(J406,'[4]1'!$B$2:$D$37,2,0),"0000")</f>
        <v>0004</v>
      </c>
      <c r="G406" s="261" t="str">
        <f t="shared" si="69"/>
        <v>0037</v>
      </c>
      <c r="H406" s="408">
        <f t="shared" si="70"/>
        <v>4</v>
      </c>
      <c r="I406" s="407" t="s">
        <v>705</v>
      </c>
      <c r="J406" s="258" t="s">
        <v>658</v>
      </c>
      <c r="K406" s="258" t="s">
        <v>2764</v>
      </c>
      <c r="L406" s="417" t="s">
        <v>2868</v>
      </c>
      <c r="M406" s="418">
        <v>38300000</v>
      </c>
      <c r="N406" s="419">
        <v>3649</v>
      </c>
      <c r="O406" s="258" t="s">
        <v>77</v>
      </c>
      <c r="P406" s="258" t="s">
        <v>2826</v>
      </c>
      <c r="Q406" s="417" t="s">
        <v>72</v>
      </c>
      <c r="R406" s="419">
        <v>5</v>
      </c>
      <c r="S406" s="410">
        <v>9</v>
      </c>
      <c r="T406" s="261">
        <v>6</v>
      </c>
      <c r="U406" s="261">
        <v>6</v>
      </c>
      <c r="V406" s="258" t="s">
        <v>1989</v>
      </c>
      <c r="W406" s="261" t="str">
        <f t="shared" si="72"/>
        <v>한국지엠/쉐보레 코리아콜로라도익스트림38300000</v>
      </c>
      <c r="X406" s="411">
        <f t="shared" si="73"/>
        <v>4180</v>
      </c>
      <c r="Y406" s="261">
        <v>6</v>
      </c>
      <c r="Z406" s="261">
        <v>6</v>
      </c>
      <c r="AA406" s="407" t="s">
        <v>705</v>
      </c>
      <c r="AB406" s="258" t="s">
        <v>2826</v>
      </c>
      <c r="AC406" s="258"/>
      <c r="AD406" s="258">
        <v>5</v>
      </c>
      <c r="AE406" s="258">
        <v>0</v>
      </c>
      <c r="AF406" s="259"/>
      <c r="AG406" s="260"/>
      <c r="AH406" s="259"/>
      <c r="AI406" s="259"/>
      <c r="AJ406" s="260"/>
      <c r="AK406" s="259">
        <v>26</v>
      </c>
      <c r="AL406" s="259"/>
      <c r="AM406" s="259" t="s">
        <v>3244</v>
      </c>
      <c r="AN406" s="449"/>
      <c r="AO406" s="449"/>
      <c r="AP406" s="449"/>
      <c r="AQ406" s="392" t="str">
        <f>IFERROR(VLOOKUP(BG406,#REF!,1,0),"")</f>
        <v/>
      </c>
      <c r="AS406" s="259" t="s">
        <v>3244</v>
      </c>
      <c r="BD406" s="202" t="str">
        <f t="shared" si="65"/>
        <v>콜로라도익스트림</v>
      </c>
      <c r="BE406" s="261" t="str">
        <f t="shared" si="71"/>
        <v>0037</v>
      </c>
      <c r="BF406" s="407" t="s">
        <v>705</v>
      </c>
      <c r="BG406" s="202" t="str">
        <f t="shared" si="66"/>
        <v>0037-0405</v>
      </c>
    </row>
    <row r="407" spans="1:59">
      <c r="A407" s="405">
        <v>4181</v>
      </c>
      <c r="B407" s="406">
        <v>4181</v>
      </c>
      <c r="C407" s="261" t="str">
        <f t="shared" si="67"/>
        <v>0004-0037</v>
      </c>
      <c r="D407" s="261" t="str">
        <f t="shared" si="68"/>
        <v>0004-0037-0005</v>
      </c>
      <c r="E407" s="407" t="s">
        <v>704</v>
      </c>
      <c r="F407" s="261" t="str">
        <f>TEXT(VLOOKUP(J407,'[4]1'!$B$2:$D$37,2,0),"0000")</f>
        <v>0004</v>
      </c>
      <c r="G407" s="261" t="str">
        <f t="shared" si="69"/>
        <v>0037</v>
      </c>
      <c r="H407" s="408">
        <f t="shared" si="70"/>
        <v>5</v>
      </c>
      <c r="I407" s="407" t="s">
        <v>704</v>
      </c>
      <c r="J407" s="258" t="s">
        <v>658</v>
      </c>
      <c r="K407" s="258" t="s">
        <v>2764</v>
      </c>
      <c r="L407" s="417" t="s">
        <v>2869</v>
      </c>
      <c r="M407" s="418">
        <v>41600000</v>
      </c>
      <c r="N407" s="419">
        <v>3649</v>
      </c>
      <c r="O407" s="258" t="s">
        <v>77</v>
      </c>
      <c r="P407" s="258" t="s">
        <v>2826</v>
      </c>
      <c r="Q407" s="417" t="s">
        <v>72</v>
      </c>
      <c r="R407" s="419">
        <v>5</v>
      </c>
      <c r="S407" s="410">
        <v>9</v>
      </c>
      <c r="T407" s="261">
        <v>6</v>
      </c>
      <c r="U407" s="261">
        <v>6</v>
      </c>
      <c r="V407" s="258" t="s">
        <v>1989</v>
      </c>
      <c r="W407" s="261" t="str">
        <f t="shared" si="72"/>
        <v>한국지엠/쉐보레 코리아콜로라도익스트림 4WD41600000</v>
      </c>
      <c r="X407" s="411">
        <f t="shared" si="73"/>
        <v>4181</v>
      </c>
      <c r="Y407" s="261">
        <v>6</v>
      </c>
      <c r="Z407" s="261">
        <v>6</v>
      </c>
      <c r="AA407" s="407" t="s">
        <v>704</v>
      </c>
      <c r="AB407" s="258" t="s">
        <v>2826</v>
      </c>
      <c r="AC407" s="258"/>
      <c r="AD407" s="258">
        <v>5</v>
      </c>
      <c r="AE407" s="258">
        <v>0</v>
      </c>
      <c r="AF407" s="259"/>
      <c r="AG407" s="260"/>
      <c r="AH407" s="259"/>
      <c r="AI407" s="259"/>
      <c r="AJ407" s="260"/>
      <c r="AK407" s="259">
        <v>26</v>
      </c>
      <c r="AL407" s="259"/>
      <c r="AM407" s="259" t="s">
        <v>3244</v>
      </c>
      <c r="AN407" s="449"/>
      <c r="AO407" s="449"/>
      <c r="AP407" s="449"/>
      <c r="AQ407" s="392" t="str">
        <f>IFERROR(VLOOKUP(BG407,#REF!,1,0),"")</f>
        <v/>
      </c>
      <c r="AS407" s="259" t="s">
        <v>3244</v>
      </c>
      <c r="BD407" s="202" t="str">
        <f t="shared" si="65"/>
        <v>콜로라도익스트림 4WD</v>
      </c>
      <c r="BE407" s="261" t="str">
        <f t="shared" si="71"/>
        <v>0037</v>
      </c>
      <c r="BF407" s="407" t="s">
        <v>704</v>
      </c>
      <c r="BG407" s="202" t="str">
        <f t="shared" si="66"/>
        <v>0037-0406</v>
      </c>
    </row>
    <row r="408" spans="1:59">
      <c r="A408" s="405">
        <v>4182</v>
      </c>
      <c r="B408" s="406">
        <v>4182</v>
      </c>
      <c r="C408" s="261" t="str">
        <f t="shared" si="67"/>
        <v>0004-0038</v>
      </c>
      <c r="D408" s="261" t="str">
        <f t="shared" si="68"/>
        <v>0004-0038-0001</v>
      </c>
      <c r="E408" s="407" t="s">
        <v>703</v>
      </c>
      <c r="F408" s="261" t="str">
        <f>TEXT(VLOOKUP(J408,'[4]1'!$B$2:$D$37,2,0),"0000")</f>
        <v>0004</v>
      </c>
      <c r="G408" s="261" t="str">
        <f t="shared" si="69"/>
        <v>0038</v>
      </c>
      <c r="H408" s="408">
        <f t="shared" si="70"/>
        <v>1</v>
      </c>
      <c r="I408" s="407" t="s">
        <v>703</v>
      </c>
      <c r="J408" s="258" t="s">
        <v>658</v>
      </c>
      <c r="K408" s="258" t="s">
        <v>2765</v>
      </c>
      <c r="L408" s="258" t="s">
        <v>2479</v>
      </c>
      <c r="M408" s="409">
        <v>19630000</v>
      </c>
      <c r="N408" s="258">
        <v>1399</v>
      </c>
      <c r="O408" s="258" t="s">
        <v>77</v>
      </c>
      <c r="P408" s="258" t="s">
        <v>73</v>
      </c>
      <c r="Q408" s="258" t="s">
        <v>72</v>
      </c>
      <c r="R408" s="258">
        <v>5</v>
      </c>
      <c r="S408" s="410">
        <v>11</v>
      </c>
      <c r="T408" s="261">
        <v>6</v>
      </c>
      <c r="U408" s="261">
        <v>6</v>
      </c>
      <c r="V408" s="258" t="s">
        <v>71</v>
      </c>
      <c r="W408" s="261" t="str">
        <f t="shared" si="72"/>
        <v>한국지엠/쉐보레 코리아크루즈LT19630000</v>
      </c>
      <c r="X408" s="411">
        <f t="shared" si="73"/>
        <v>4182</v>
      </c>
      <c r="Y408" s="261">
        <v>6</v>
      </c>
      <c r="Z408" s="261">
        <v>6</v>
      </c>
      <c r="AA408" s="407" t="s">
        <v>703</v>
      </c>
      <c r="AB408" s="258" t="s">
        <v>73</v>
      </c>
      <c r="AC408" s="258"/>
      <c r="AD408" s="258" t="s">
        <v>2151</v>
      </c>
      <c r="AE408" s="258" t="s">
        <v>2149</v>
      </c>
      <c r="AF408" s="259"/>
      <c r="AG408" s="260"/>
      <c r="AH408" s="259"/>
      <c r="AI408" s="259"/>
      <c r="AJ408" s="260"/>
      <c r="AK408" s="259">
        <v>26</v>
      </c>
      <c r="AL408" s="259"/>
      <c r="AM408" s="259" t="s">
        <v>3254</v>
      </c>
      <c r="AN408" s="449"/>
      <c r="AO408" s="449"/>
      <c r="AP408" s="449"/>
      <c r="AQ408" s="392" t="str">
        <f>IFERROR(VLOOKUP(BG408,#REF!,1,0),"")</f>
        <v/>
      </c>
      <c r="AS408" s="259" t="s">
        <v>3254</v>
      </c>
      <c r="BD408" s="202" t="str">
        <f t="shared" si="65"/>
        <v>크루즈LT</v>
      </c>
      <c r="BE408" s="261" t="str">
        <f t="shared" si="71"/>
        <v>0038</v>
      </c>
      <c r="BF408" s="407" t="s">
        <v>703</v>
      </c>
      <c r="BG408" s="202" t="str">
        <f t="shared" si="66"/>
        <v>0038-0407</v>
      </c>
    </row>
    <row r="409" spans="1:59">
      <c r="A409" s="405">
        <v>4183</v>
      </c>
      <c r="B409" s="406">
        <v>4183</v>
      </c>
      <c r="C409" s="261" t="str">
        <f t="shared" si="67"/>
        <v>0004-0038</v>
      </c>
      <c r="D409" s="261" t="str">
        <f t="shared" si="68"/>
        <v>0004-0038-0002</v>
      </c>
      <c r="E409" s="407" t="s">
        <v>702</v>
      </c>
      <c r="F409" s="261" t="str">
        <f>TEXT(VLOOKUP(J409,'[4]1'!$B$2:$D$37,2,0),"0000")</f>
        <v>0004</v>
      </c>
      <c r="G409" s="261" t="str">
        <f t="shared" si="69"/>
        <v>0038</v>
      </c>
      <c r="H409" s="408">
        <f t="shared" si="70"/>
        <v>2</v>
      </c>
      <c r="I409" s="407" t="s">
        <v>702</v>
      </c>
      <c r="J409" s="258" t="s">
        <v>658</v>
      </c>
      <c r="K409" s="258" t="s">
        <v>2765</v>
      </c>
      <c r="L409" s="258" t="s">
        <v>155</v>
      </c>
      <c r="M409" s="409">
        <v>16600000</v>
      </c>
      <c r="N409" s="258">
        <v>1399</v>
      </c>
      <c r="O409" s="258" t="s">
        <v>77</v>
      </c>
      <c r="P409" s="258" t="s">
        <v>73</v>
      </c>
      <c r="Q409" s="258" t="s">
        <v>72</v>
      </c>
      <c r="R409" s="258" t="e">
        <v>#N/A</v>
      </c>
      <c r="S409" s="410">
        <v>11</v>
      </c>
      <c r="T409" s="261">
        <v>6</v>
      </c>
      <c r="U409" s="261">
        <v>6</v>
      </c>
      <c r="V409" s="258" t="s">
        <v>17442</v>
      </c>
      <c r="W409" s="261" t="str">
        <f t="shared" si="72"/>
        <v>한국지엠/쉐보레 코리아크루즈LS16600000</v>
      </c>
      <c r="X409" s="411">
        <f t="shared" si="73"/>
        <v>4183</v>
      </c>
      <c r="Y409" s="261">
        <v>6</v>
      </c>
      <c r="Z409" s="261">
        <v>6</v>
      </c>
      <c r="AA409" s="407" t="s">
        <v>702</v>
      </c>
      <c r="AB409" s="258" t="e">
        <v>#N/A</v>
      </c>
      <c r="AC409" s="258"/>
      <c r="AD409" s="258" t="s">
        <v>2151</v>
      </c>
      <c r="AE409" s="258" t="s">
        <v>2149</v>
      </c>
      <c r="AF409" s="259"/>
      <c r="AG409" s="260"/>
      <c r="AH409" s="259"/>
      <c r="AI409" s="259"/>
      <c r="AJ409" s="260"/>
      <c r="AK409" s="259">
        <v>26</v>
      </c>
      <c r="AL409" s="259"/>
      <c r="AM409" s="259" t="s">
        <v>3254</v>
      </c>
      <c r="AN409" s="449"/>
      <c r="AO409" s="449"/>
      <c r="AP409" s="449"/>
      <c r="AQ409" s="392" t="str">
        <f>IFERROR(VLOOKUP(BG409,#REF!,1,0),"")</f>
        <v/>
      </c>
      <c r="AS409" s="259" t="s">
        <v>3254</v>
      </c>
      <c r="BD409" s="202" t="str">
        <f t="shared" si="65"/>
        <v>크루즈LS</v>
      </c>
      <c r="BE409" s="261" t="str">
        <f t="shared" si="71"/>
        <v>0038</v>
      </c>
      <c r="BF409" s="407" t="s">
        <v>702</v>
      </c>
      <c r="BG409" s="202" t="str">
        <f t="shared" si="66"/>
        <v>0038-0408</v>
      </c>
    </row>
    <row r="410" spans="1:59">
      <c r="A410" s="405">
        <v>4184</v>
      </c>
      <c r="B410" s="406">
        <v>4184</v>
      </c>
      <c r="C410" s="261" t="str">
        <f t="shared" si="67"/>
        <v>0004-0038</v>
      </c>
      <c r="D410" s="261" t="str">
        <f t="shared" si="68"/>
        <v>0004-0038-0003</v>
      </c>
      <c r="E410" s="407" t="s">
        <v>701</v>
      </c>
      <c r="F410" s="261" t="str">
        <f>TEXT(VLOOKUP(J410,'[4]1'!$B$2:$D$37,2,0),"0000")</f>
        <v>0004</v>
      </c>
      <c r="G410" s="261" t="str">
        <f t="shared" si="69"/>
        <v>0038</v>
      </c>
      <c r="H410" s="408">
        <f t="shared" si="70"/>
        <v>3</v>
      </c>
      <c r="I410" s="407" t="s">
        <v>701</v>
      </c>
      <c r="J410" s="258" t="s">
        <v>658</v>
      </c>
      <c r="K410" s="258" t="s">
        <v>2765</v>
      </c>
      <c r="L410" s="258" t="s">
        <v>2480</v>
      </c>
      <c r="M410" s="409">
        <v>21510000</v>
      </c>
      <c r="N410" s="258">
        <v>1399</v>
      </c>
      <c r="O410" s="258" t="s">
        <v>77</v>
      </c>
      <c r="P410" s="258" t="s">
        <v>73</v>
      </c>
      <c r="Q410" s="258" t="s">
        <v>72</v>
      </c>
      <c r="R410" s="258" t="e">
        <v>#N/A</v>
      </c>
      <c r="S410" s="410">
        <v>11</v>
      </c>
      <c r="T410" s="261">
        <v>6</v>
      </c>
      <c r="U410" s="261">
        <v>6</v>
      </c>
      <c r="V410" s="258" t="s">
        <v>17442</v>
      </c>
      <c r="W410" s="261" t="str">
        <f t="shared" si="72"/>
        <v>한국지엠/쉐보레 코리아크루즈1.4 터보 4도어 LT디럭스(A/T)21510000</v>
      </c>
      <c r="X410" s="411">
        <f t="shared" si="73"/>
        <v>4184</v>
      </c>
      <c r="Y410" s="261">
        <v>6</v>
      </c>
      <c r="Z410" s="261">
        <v>6</v>
      </c>
      <c r="AA410" s="407" t="s">
        <v>701</v>
      </c>
      <c r="AB410" s="258" t="e">
        <v>#N/A</v>
      </c>
      <c r="AC410" s="258"/>
      <c r="AD410" s="258" t="s">
        <v>2151</v>
      </c>
      <c r="AE410" s="258" t="s">
        <v>2149</v>
      </c>
      <c r="AF410" s="259"/>
      <c r="AG410" s="260"/>
      <c r="AH410" s="259"/>
      <c r="AI410" s="259"/>
      <c r="AJ410" s="260"/>
      <c r="AK410" s="259">
        <v>26</v>
      </c>
      <c r="AL410" s="259"/>
      <c r="AM410" s="259" t="s">
        <v>3254</v>
      </c>
      <c r="AN410" s="449"/>
      <c r="AO410" s="449"/>
      <c r="AP410" s="449"/>
      <c r="AQ410" s="392" t="str">
        <f>IFERROR(VLOOKUP(BG410,#REF!,1,0),"")</f>
        <v/>
      </c>
      <c r="AS410" s="259" t="s">
        <v>3254</v>
      </c>
      <c r="BD410" s="202" t="str">
        <f t="shared" si="65"/>
        <v>크루즈1.4 터보 4도어 LT디럭스(A/T)</v>
      </c>
      <c r="BE410" s="261" t="str">
        <f t="shared" si="71"/>
        <v>0038</v>
      </c>
      <c r="BF410" s="407" t="s">
        <v>701</v>
      </c>
      <c r="BG410" s="202" t="str">
        <f t="shared" si="66"/>
        <v>0038-0409</v>
      </c>
    </row>
    <row r="411" spans="1:59">
      <c r="A411" s="405">
        <v>4185</v>
      </c>
      <c r="B411" s="406">
        <v>4185</v>
      </c>
      <c r="C411" s="261" t="str">
        <f t="shared" si="67"/>
        <v>0004-0038</v>
      </c>
      <c r="D411" s="261" t="str">
        <f t="shared" si="68"/>
        <v>0004-0038-0004</v>
      </c>
      <c r="E411" s="407" t="s">
        <v>700</v>
      </c>
      <c r="F411" s="261" t="str">
        <f>TEXT(VLOOKUP(J411,'[4]1'!$B$2:$D$37,2,0),"0000")</f>
        <v>0004</v>
      </c>
      <c r="G411" s="261" t="str">
        <f t="shared" si="69"/>
        <v>0038</v>
      </c>
      <c r="H411" s="408">
        <f t="shared" si="70"/>
        <v>4</v>
      </c>
      <c r="I411" s="407" t="s">
        <v>700</v>
      </c>
      <c r="J411" s="258" t="s">
        <v>658</v>
      </c>
      <c r="K411" s="258" t="s">
        <v>2765</v>
      </c>
      <c r="L411" s="258" t="s">
        <v>2481</v>
      </c>
      <c r="M411" s="409">
        <v>21130000</v>
      </c>
      <c r="N411" s="258">
        <v>1399</v>
      </c>
      <c r="O411" s="258" t="s">
        <v>77</v>
      </c>
      <c r="P411" s="258" t="s">
        <v>73</v>
      </c>
      <c r="Q411" s="258" t="s">
        <v>72</v>
      </c>
      <c r="R411" s="258" t="e">
        <v>#N/A</v>
      </c>
      <c r="S411" s="410">
        <v>11</v>
      </c>
      <c r="T411" s="261">
        <v>6</v>
      </c>
      <c r="U411" s="261">
        <v>6</v>
      </c>
      <c r="V411" s="258" t="s">
        <v>17442</v>
      </c>
      <c r="W411" s="261" t="str">
        <f t="shared" si="72"/>
        <v>한국지엠/쉐보레 코리아크루즈LT 디럭스21130000</v>
      </c>
      <c r="X411" s="411">
        <f t="shared" si="73"/>
        <v>4185</v>
      </c>
      <c r="Y411" s="261">
        <v>6</v>
      </c>
      <c r="Z411" s="261">
        <v>6</v>
      </c>
      <c r="AA411" s="407" t="s">
        <v>700</v>
      </c>
      <c r="AB411" s="258" t="e">
        <v>#N/A</v>
      </c>
      <c r="AC411" s="258"/>
      <c r="AD411" s="258" t="s">
        <v>2151</v>
      </c>
      <c r="AE411" s="258" t="s">
        <v>2149</v>
      </c>
      <c r="AF411" s="259"/>
      <c r="AG411" s="260"/>
      <c r="AH411" s="259"/>
      <c r="AI411" s="259"/>
      <c r="AJ411" s="260"/>
      <c r="AK411" s="259">
        <v>26</v>
      </c>
      <c r="AL411" s="259"/>
      <c r="AM411" s="259" t="s">
        <v>3254</v>
      </c>
      <c r="AN411" s="449"/>
      <c r="AO411" s="449"/>
      <c r="AP411" s="449"/>
      <c r="AQ411" s="392" t="str">
        <f>IFERROR(VLOOKUP(BG411,#REF!,1,0),"")</f>
        <v/>
      </c>
      <c r="AS411" s="259" t="s">
        <v>3254</v>
      </c>
      <c r="BD411" s="202" t="str">
        <f t="shared" si="65"/>
        <v>크루즈LT 디럭스</v>
      </c>
      <c r="BE411" s="261" t="str">
        <f t="shared" si="71"/>
        <v>0038</v>
      </c>
      <c r="BF411" s="407" t="s">
        <v>700</v>
      </c>
      <c r="BG411" s="202" t="str">
        <f t="shared" si="66"/>
        <v>0038-0410</v>
      </c>
    </row>
    <row r="412" spans="1:59">
      <c r="A412" s="405">
        <v>4186</v>
      </c>
      <c r="B412" s="406">
        <v>4186</v>
      </c>
      <c r="C412" s="261" t="str">
        <f t="shared" si="67"/>
        <v>0004-0038</v>
      </c>
      <c r="D412" s="261" t="str">
        <f t="shared" si="68"/>
        <v>0004-0038-0005</v>
      </c>
      <c r="E412" s="407" t="s">
        <v>699</v>
      </c>
      <c r="F412" s="261" t="str">
        <f>TEXT(VLOOKUP(J412,'[4]1'!$B$2:$D$37,2,0),"0000")</f>
        <v>0004</v>
      </c>
      <c r="G412" s="261" t="str">
        <f t="shared" si="69"/>
        <v>0038</v>
      </c>
      <c r="H412" s="408">
        <f t="shared" si="70"/>
        <v>5</v>
      </c>
      <c r="I412" s="407" t="s">
        <v>699</v>
      </c>
      <c r="J412" s="258" t="s">
        <v>658</v>
      </c>
      <c r="K412" s="258" t="s">
        <v>2765</v>
      </c>
      <c r="L412" s="258" t="s">
        <v>2482</v>
      </c>
      <c r="M412" s="409">
        <v>23070000</v>
      </c>
      <c r="N412" s="258">
        <v>1399</v>
      </c>
      <c r="O412" s="258" t="s">
        <v>77</v>
      </c>
      <c r="P412" s="258" t="s">
        <v>73</v>
      </c>
      <c r="Q412" s="258" t="s">
        <v>72</v>
      </c>
      <c r="R412" s="258" t="e">
        <v>#N/A</v>
      </c>
      <c r="S412" s="410">
        <v>11</v>
      </c>
      <c r="T412" s="261">
        <v>6</v>
      </c>
      <c r="U412" s="261">
        <v>6</v>
      </c>
      <c r="V412" s="258" t="s">
        <v>17442</v>
      </c>
      <c r="W412" s="261" t="str">
        <f t="shared" si="72"/>
        <v>한국지엠/쉐보레 코리아크루즈LTZ 디럭스23070000</v>
      </c>
      <c r="X412" s="411">
        <f t="shared" si="73"/>
        <v>4186</v>
      </c>
      <c r="Y412" s="261">
        <v>6</v>
      </c>
      <c r="Z412" s="261">
        <v>6</v>
      </c>
      <c r="AA412" s="407" t="s">
        <v>699</v>
      </c>
      <c r="AB412" s="258" t="e">
        <v>#N/A</v>
      </c>
      <c r="AC412" s="258"/>
      <c r="AD412" s="258" t="s">
        <v>2151</v>
      </c>
      <c r="AE412" s="258" t="s">
        <v>2149</v>
      </c>
      <c r="AF412" s="259"/>
      <c r="AG412" s="260"/>
      <c r="AH412" s="259"/>
      <c r="AI412" s="259"/>
      <c r="AJ412" s="260"/>
      <c r="AK412" s="259">
        <v>26</v>
      </c>
      <c r="AL412" s="259"/>
      <c r="AM412" s="259" t="s">
        <v>3254</v>
      </c>
      <c r="AN412" s="449"/>
      <c r="AO412" s="449"/>
      <c r="AP412" s="449"/>
      <c r="AQ412" s="392" t="str">
        <f>IFERROR(VLOOKUP(BG412,#REF!,1,0),"")</f>
        <v/>
      </c>
      <c r="AS412" s="259" t="s">
        <v>3254</v>
      </c>
      <c r="BD412" s="202" t="str">
        <f t="shared" si="65"/>
        <v>크루즈LTZ 디럭스</v>
      </c>
      <c r="BE412" s="261" t="str">
        <f t="shared" si="71"/>
        <v>0038</v>
      </c>
      <c r="BF412" s="407" t="s">
        <v>699</v>
      </c>
      <c r="BG412" s="202" t="str">
        <f t="shared" si="66"/>
        <v>0038-0411</v>
      </c>
    </row>
    <row r="413" spans="1:59">
      <c r="A413" s="405">
        <v>4187</v>
      </c>
      <c r="B413" s="406">
        <v>4187</v>
      </c>
      <c r="C413" s="261" t="str">
        <f t="shared" si="67"/>
        <v>0004-0038</v>
      </c>
      <c r="D413" s="261" t="str">
        <f t="shared" si="68"/>
        <v>0004-0038-0006</v>
      </c>
      <c r="E413" s="407" t="s">
        <v>698</v>
      </c>
      <c r="F413" s="261" t="str">
        <f>TEXT(VLOOKUP(J413,'[4]1'!$B$2:$D$37,2,0),"0000")</f>
        <v>0004</v>
      </c>
      <c r="G413" s="261" t="str">
        <f t="shared" si="69"/>
        <v>0038</v>
      </c>
      <c r="H413" s="408">
        <f t="shared" si="70"/>
        <v>6</v>
      </c>
      <c r="I413" s="407" t="s">
        <v>698</v>
      </c>
      <c r="J413" s="258" t="s">
        <v>658</v>
      </c>
      <c r="K413" s="258" t="s">
        <v>2765</v>
      </c>
      <c r="L413" s="258" t="s">
        <v>2483</v>
      </c>
      <c r="M413" s="409">
        <v>22660000</v>
      </c>
      <c r="N413" s="258">
        <v>1399</v>
      </c>
      <c r="O413" s="258" t="s">
        <v>77</v>
      </c>
      <c r="P413" s="258" t="s">
        <v>73</v>
      </c>
      <c r="Q413" s="258" t="s">
        <v>72</v>
      </c>
      <c r="R413" s="258" t="e">
        <v>#N/A</v>
      </c>
      <c r="S413" s="410">
        <v>11</v>
      </c>
      <c r="T413" s="261">
        <v>6</v>
      </c>
      <c r="U413" s="261">
        <v>6</v>
      </c>
      <c r="V413" s="258" t="s">
        <v>17442</v>
      </c>
      <c r="W413" s="261" t="str">
        <f t="shared" si="72"/>
        <v>한국지엠/쉐보레 코리아크루즈LTZ22660000</v>
      </c>
      <c r="X413" s="411">
        <f t="shared" si="73"/>
        <v>4187</v>
      </c>
      <c r="Y413" s="261">
        <v>6</v>
      </c>
      <c r="Z413" s="261">
        <v>6</v>
      </c>
      <c r="AA413" s="407" t="s">
        <v>698</v>
      </c>
      <c r="AB413" s="258" t="e">
        <v>#N/A</v>
      </c>
      <c r="AC413" s="258"/>
      <c r="AD413" s="258" t="s">
        <v>2151</v>
      </c>
      <c r="AE413" s="258" t="s">
        <v>2149</v>
      </c>
      <c r="AF413" s="259"/>
      <c r="AG413" s="260"/>
      <c r="AH413" s="259"/>
      <c r="AI413" s="259"/>
      <c r="AJ413" s="260"/>
      <c r="AK413" s="259">
        <v>26</v>
      </c>
      <c r="AL413" s="259"/>
      <c r="AM413" s="259" t="s">
        <v>3254</v>
      </c>
      <c r="AN413" s="449"/>
      <c r="AO413" s="449"/>
      <c r="AP413" s="449"/>
      <c r="AQ413" s="392" t="str">
        <f>IFERROR(VLOOKUP(BG413,#REF!,1,0),"")</f>
        <v/>
      </c>
      <c r="AS413" s="259" t="s">
        <v>3254</v>
      </c>
      <c r="BD413" s="202" t="str">
        <f t="shared" si="65"/>
        <v>크루즈LTZ</v>
      </c>
      <c r="BE413" s="261" t="str">
        <f t="shared" si="71"/>
        <v>0038</v>
      </c>
      <c r="BF413" s="407" t="s">
        <v>698</v>
      </c>
      <c r="BG413" s="202" t="str">
        <f t="shared" si="66"/>
        <v>0038-0412</v>
      </c>
    </row>
    <row r="414" spans="1:59">
      <c r="A414" s="405">
        <v>4188</v>
      </c>
      <c r="B414" s="406">
        <v>4188</v>
      </c>
      <c r="C414" s="261" t="str">
        <f t="shared" si="67"/>
        <v>0004-0039</v>
      </c>
      <c r="D414" s="261" t="str">
        <f t="shared" si="68"/>
        <v>0004-0039-0001</v>
      </c>
      <c r="E414" s="407" t="s">
        <v>697</v>
      </c>
      <c r="F414" s="261" t="str">
        <f>TEXT(VLOOKUP(J414,'[4]1'!$B$2:$D$37,2,0),"0000")</f>
        <v>0004</v>
      </c>
      <c r="G414" s="261" t="str">
        <f t="shared" si="69"/>
        <v>0039</v>
      </c>
      <c r="H414" s="408">
        <f t="shared" si="70"/>
        <v>1</v>
      </c>
      <c r="I414" s="407" t="s">
        <v>697</v>
      </c>
      <c r="J414" s="258" t="s">
        <v>658</v>
      </c>
      <c r="K414" s="258" t="s">
        <v>2766</v>
      </c>
      <c r="L414" s="258" t="s">
        <v>2484</v>
      </c>
      <c r="M414" s="409">
        <v>45200000</v>
      </c>
      <c r="N414" s="258">
        <v>3564</v>
      </c>
      <c r="O414" s="258" t="s">
        <v>77</v>
      </c>
      <c r="P414" s="258" t="s">
        <v>1985</v>
      </c>
      <c r="Q414" s="258" t="s">
        <v>72</v>
      </c>
      <c r="R414" s="258">
        <v>5</v>
      </c>
      <c r="S414" s="410">
        <v>13</v>
      </c>
      <c r="T414" s="261">
        <v>6</v>
      </c>
      <c r="U414" s="261">
        <v>6</v>
      </c>
      <c r="V414" s="258" t="s">
        <v>71</v>
      </c>
      <c r="W414" s="261" t="str">
        <f t="shared" si="72"/>
        <v>한국지엠/쉐보레 코리아트래버스LT 래더45200000</v>
      </c>
      <c r="X414" s="411">
        <f t="shared" si="73"/>
        <v>4188</v>
      </c>
      <c r="Y414" s="261">
        <v>6</v>
      </c>
      <c r="Z414" s="261">
        <v>6</v>
      </c>
      <c r="AA414" s="407" t="s">
        <v>697</v>
      </c>
      <c r="AB414" s="258" t="s">
        <v>1985</v>
      </c>
      <c r="AC414" s="258"/>
      <c r="AD414" s="258" t="s">
        <v>2155</v>
      </c>
      <c r="AE414" s="258" t="s">
        <v>2149</v>
      </c>
      <c r="AF414" s="259"/>
      <c r="AG414" s="260"/>
      <c r="AH414" s="259"/>
      <c r="AI414" s="259"/>
      <c r="AJ414" s="260"/>
      <c r="AK414" s="259">
        <v>26</v>
      </c>
      <c r="AL414" s="259"/>
      <c r="AM414" s="259" t="s">
        <v>3249</v>
      </c>
      <c r="AN414" s="449"/>
      <c r="AO414" s="449"/>
      <c r="AP414" s="449"/>
      <c r="AQ414" s="392" t="str">
        <f>IFERROR(VLOOKUP(BG414,#REF!,1,0),"")</f>
        <v/>
      </c>
      <c r="AS414" s="259" t="s">
        <v>3249</v>
      </c>
      <c r="BD414" s="202" t="str">
        <f t="shared" si="65"/>
        <v>트래버스LT 래더</v>
      </c>
      <c r="BE414" s="261" t="str">
        <f t="shared" si="71"/>
        <v>0039</v>
      </c>
      <c r="BF414" s="407" t="s">
        <v>697</v>
      </c>
      <c r="BG414" s="202" t="str">
        <f t="shared" si="66"/>
        <v>0039-0413</v>
      </c>
    </row>
    <row r="415" spans="1:59">
      <c r="A415" s="405">
        <v>4189</v>
      </c>
      <c r="B415" s="406">
        <v>4189</v>
      </c>
      <c r="C415" s="261" t="str">
        <f t="shared" si="67"/>
        <v>0004-0039</v>
      </c>
      <c r="D415" s="261" t="str">
        <f t="shared" si="68"/>
        <v>0004-0039-0002</v>
      </c>
      <c r="E415" s="407" t="s">
        <v>696</v>
      </c>
      <c r="F415" s="261" t="str">
        <f>TEXT(VLOOKUP(J415,'[4]1'!$B$2:$D$37,2,0),"0000")</f>
        <v>0004</v>
      </c>
      <c r="G415" s="261" t="str">
        <f t="shared" si="69"/>
        <v>0039</v>
      </c>
      <c r="H415" s="408">
        <f t="shared" si="70"/>
        <v>2</v>
      </c>
      <c r="I415" s="407" t="s">
        <v>696</v>
      </c>
      <c r="J415" s="258" t="s">
        <v>658</v>
      </c>
      <c r="K415" s="258" t="s">
        <v>2766</v>
      </c>
      <c r="L415" s="258" t="s">
        <v>2485</v>
      </c>
      <c r="M415" s="409">
        <v>50980000</v>
      </c>
      <c r="N415" s="258">
        <v>3564</v>
      </c>
      <c r="O415" s="258" t="s">
        <v>77</v>
      </c>
      <c r="P415" s="258" t="s">
        <v>1985</v>
      </c>
      <c r="Q415" s="258" t="s">
        <v>72</v>
      </c>
      <c r="R415" s="258">
        <v>5</v>
      </c>
      <c r="S415" s="410">
        <v>13</v>
      </c>
      <c r="T415" s="261">
        <v>6</v>
      </c>
      <c r="U415" s="261">
        <v>6</v>
      </c>
      <c r="V415" s="258" t="s">
        <v>71</v>
      </c>
      <c r="W415" s="261" t="str">
        <f t="shared" si="72"/>
        <v>한국지엠/쉐보레 코리아트래버스RS50980000</v>
      </c>
      <c r="X415" s="411">
        <f t="shared" si="73"/>
        <v>4189</v>
      </c>
      <c r="Y415" s="261">
        <v>6</v>
      </c>
      <c r="Z415" s="261">
        <v>6</v>
      </c>
      <c r="AA415" s="407" t="s">
        <v>696</v>
      </c>
      <c r="AB415" s="258" t="s">
        <v>1985</v>
      </c>
      <c r="AC415" s="258"/>
      <c r="AD415" s="258" t="s">
        <v>2155</v>
      </c>
      <c r="AE415" s="258" t="s">
        <v>2149</v>
      </c>
      <c r="AF415" s="259"/>
      <c r="AG415" s="260"/>
      <c r="AH415" s="259"/>
      <c r="AI415" s="259"/>
      <c r="AJ415" s="260"/>
      <c r="AK415" s="259">
        <v>26</v>
      </c>
      <c r="AL415" s="259"/>
      <c r="AM415" s="259" t="s">
        <v>3249</v>
      </c>
      <c r="AN415" s="449"/>
      <c r="AO415" s="449"/>
      <c r="AP415" s="449"/>
      <c r="AQ415" s="392" t="str">
        <f>IFERROR(VLOOKUP(BG415,#REF!,1,0),"")</f>
        <v/>
      </c>
      <c r="AS415" s="259" t="s">
        <v>3249</v>
      </c>
      <c r="BD415" s="202" t="str">
        <f t="shared" si="65"/>
        <v>트래버스RS</v>
      </c>
      <c r="BE415" s="261" t="str">
        <f t="shared" si="71"/>
        <v>0039</v>
      </c>
      <c r="BF415" s="407" t="s">
        <v>696</v>
      </c>
      <c r="BG415" s="202" t="str">
        <f t="shared" si="66"/>
        <v>0039-0414</v>
      </c>
    </row>
    <row r="416" spans="1:59">
      <c r="A416" s="405">
        <v>4190</v>
      </c>
      <c r="B416" s="406">
        <v>4190</v>
      </c>
      <c r="C416" s="261" t="str">
        <f t="shared" si="67"/>
        <v>0004-0039</v>
      </c>
      <c r="D416" s="261" t="str">
        <f t="shared" si="68"/>
        <v>0004-0039-0003</v>
      </c>
      <c r="E416" s="407" t="s">
        <v>695</v>
      </c>
      <c r="F416" s="261" t="str">
        <f>TEXT(VLOOKUP(J416,'[4]1'!$B$2:$D$37,2,0),"0000")</f>
        <v>0004</v>
      </c>
      <c r="G416" s="261" t="str">
        <f t="shared" si="69"/>
        <v>0039</v>
      </c>
      <c r="H416" s="408">
        <f t="shared" si="70"/>
        <v>3</v>
      </c>
      <c r="I416" s="407" t="s">
        <v>695</v>
      </c>
      <c r="J416" s="258" t="s">
        <v>658</v>
      </c>
      <c r="K416" s="258" t="s">
        <v>2766</v>
      </c>
      <c r="L416" s="258" t="s">
        <v>2486</v>
      </c>
      <c r="M416" s="409">
        <v>52570000</v>
      </c>
      <c r="N416" s="258">
        <v>3564</v>
      </c>
      <c r="O416" s="258" t="s">
        <v>77</v>
      </c>
      <c r="P416" s="258" t="s">
        <v>1985</v>
      </c>
      <c r="Q416" s="258" t="s">
        <v>72</v>
      </c>
      <c r="R416" s="258" t="e">
        <v>#N/A</v>
      </c>
      <c r="S416" s="410">
        <v>13</v>
      </c>
      <c r="T416" s="261">
        <v>6</v>
      </c>
      <c r="U416" s="261">
        <v>6</v>
      </c>
      <c r="V416" s="258" t="s">
        <v>17442</v>
      </c>
      <c r="W416" s="261" t="str">
        <f t="shared" si="72"/>
        <v>한국지엠/쉐보레 코리아트래버스3.6 프리미어52570000</v>
      </c>
      <c r="X416" s="411">
        <f t="shared" si="73"/>
        <v>4190</v>
      </c>
      <c r="Y416" s="261">
        <v>6</v>
      </c>
      <c r="Z416" s="261">
        <v>6</v>
      </c>
      <c r="AA416" s="407" t="s">
        <v>695</v>
      </c>
      <c r="AB416" s="258" t="s">
        <v>1985</v>
      </c>
      <c r="AC416" s="258"/>
      <c r="AD416" s="258" t="s">
        <v>2155</v>
      </c>
      <c r="AE416" s="258" t="s">
        <v>2149</v>
      </c>
      <c r="AF416" s="259"/>
      <c r="AG416" s="260"/>
      <c r="AH416" s="259"/>
      <c r="AI416" s="259"/>
      <c r="AJ416" s="260"/>
      <c r="AK416" s="259">
        <v>26</v>
      </c>
      <c r="AL416" s="259"/>
      <c r="AM416" s="259" t="s">
        <v>3249</v>
      </c>
      <c r="AN416" s="449"/>
      <c r="AO416" s="449"/>
      <c r="AP416" s="449"/>
      <c r="AQ416" s="392" t="str">
        <f>IFERROR(VLOOKUP(BG416,#REF!,1,0),"")</f>
        <v/>
      </c>
      <c r="AS416" s="259" t="s">
        <v>3249</v>
      </c>
      <c r="BD416" s="202" t="str">
        <f t="shared" si="65"/>
        <v>트래버스3.6 프리미어</v>
      </c>
      <c r="BE416" s="261" t="str">
        <f t="shared" si="71"/>
        <v>0039</v>
      </c>
      <c r="BF416" s="407" t="s">
        <v>695</v>
      </c>
      <c r="BG416" s="202" t="str">
        <f t="shared" si="66"/>
        <v>0039-0415</v>
      </c>
    </row>
    <row r="417" spans="1:59">
      <c r="A417" s="405">
        <v>4191</v>
      </c>
      <c r="B417" s="406">
        <v>4191</v>
      </c>
      <c r="C417" s="261" t="str">
        <f t="shared" si="67"/>
        <v>0004-0039</v>
      </c>
      <c r="D417" s="261" t="str">
        <f t="shared" si="68"/>
        <v>0004-0039-0004</v>
      </c>
      <c r="E417" s="407" t="s">
        <v>694</v>
      </c>
      <c r="F417" s="261" t="str">
        <f>TEXT(VLOOKUP(J417,'[4]1'!$B$2:$D$37,2,0),"0000")</f>
        <v>0004</v>
      </c>
      <c r="G417" s="261" t="str">
        <f t="shared" si="69"/>
        <v>0039</v>
      </c>
      <c r="H417" s="408">
        <f t="shared" si="70"/>
        <v>4</v>
      </c>
      <c r="I417" s="407" t="s">
        <v>694</v>
      </c>
      <c r="J417" s="258" t="s">
        <v>658</v>
      </c>
      <c r="K417" s="258" t="s">
        <v>2766</v>
      </c>
      <c r="L417" s="258" t="s">
        <v>2487</v>
      </c>
      <c r="M417" s="409">
        <v>56000000</v>
      </c>
      <c r="N417" s="258">
        <v>3564</v>
      </c>
      <c r="O417" s="258" t="s">
        <v>77</v>
      </c>
      <c r="P417" s="258" t="s">
        <v>1985</v>
      </c>
      <c r="Q417" s="258" t="s">
        <v>72</v>
      </c>
      <c r="R417" s="258">
        <v>9</v>
      </c>
      <c r="S417" s="410">
        <v>13</v>
      </c>
      <c r="T417" s="261">
        <v>6</v>
      </c>
      <c r="U417" s="261">
        <v>6</v>
      </c>
      <c r="V417" s="258" t="s">
        <v>71</v>
      </c>
      <c r="W417" s="261" t="str">
        <f t="shared" si="72"/>
        <v>한국지엠/쉐보레 코리아트래버스Redline56000000</v>
      </c>
      <c r="X417" s="411">
        <f t="shared" si="73"/>
        <v>4191</v>
      </c>
      <c r="Y417" s="261">
        <v>6</v>
      </c>
      <c r="Z417" s="261">
        <v>6</v>
      </c>
      <c r="AA417" s="407" t="s">
        <v>694</v>
      </c>
      <c r="AB417" s="258" t="s">
        <v>1985</v>
      </c>
      <c r="AC417" s="258"/>
      <c r="AD417" s="258" t="s">
        <v>2155</v>
      </c>
      <c r="AE417" s="258" t="s">
        <v>2149</v>
      </c>
      <c r="AF417" s="259"/>
      <c r="AG417" s="260"/>
      <c r="AH417" s="259"/>
      <c r="AI417" s="259"/>
      <c r="AJ417" s="260"/>
      <c r="AK417" s="259">
        <v>26</v>
      </c>
      <c r="AL417" s="259"/>
      <c r="AM417" s="259" t="s">
        <v>3249</v>
      </c>
      <c r="AN417" s="449"/>
      <c r="AO417" s="449"/>
      <c r="AP417" s="449"/>
      <c r="AQ417" s="392" t="str">
        <f>IFERROR(VLOOKUP(BG417,#REF!,1,0),"")</f>
        <v/>
      </c>
      <c r="AS417" s="259" t="s">
        <v>3249</v>
      </c>
      <c r="BD417" s="202" t="str">
        <f t="shared" si="65"/>
        <v>트래버스Redline</v>
      </c>
      <c r="BE417" s="261" t="str">
        <f t="shared" si="71"/>
        <v>0039</v>
      </c>
      <c r="BF417" s="407" t="s">
        <v>694</v>
      </c>
      <c r="BG417" s="202" t="str">
        <f t="shared" si="66"/>
        <v>0039-0416</v>
      </c>
    </row>
    <row r="418" spans="1:59">
      <c r="A418" s="405">
        <v>4192</v>
      </c>
      <c r="B418" s="406">
        <v>4192</v>
      </c>
      <c r="C418" s="261" t="str">
        <f t="shared" si="67"/>
        <v>0004-0040</v>
      </c>
      <c r="D418" s="261" t="str">
        <f t="shared" si="68"/>
        <v>0004-0040-0001</v>
      </c>
      <c r="E418" s="407" t="s">
        <v>693</v>
      </c>
      <c r="F418" s="261" t="str">
        <f>TEXT(VLOOKUP(J418,'[4]1'!$B$2:$D$37,2,0),"0000")</f>
        <v>0004</v>
      </c>
      <c r="G418" s="261" t="str">
        <f t="shared" si="69"/>
        <v>0040</v>
      </c>
      <c r="H418" s="408">
        <f t="shared" si="70"/>
        <v>1</v>
      </c>
      <c r="I418" s="407" t="s">
        <v>693</v>
      </c>
      <c r="J418" s="258" t="s">
        <v>658</v>
      </c>
      <c r="K418" s="258" t="s">
        <v>2767</v>
      </c>
      <c r="L418" s="258" t="s">
        <v>2488</v>
      </c>
      <c r="M418" s="409">
        <v>25800000</v>
      </c>
      <c r="N418" s="258">
        <v>1598</v>
      </c>
      <c r="O418" s="258" t="s">
        <v>78</v>
      </c>
      <c r="P418" s="258" t="s">
        <v>73</v>
      </c>
      <c r="Q418" s="258" t="s">
        <v>72</v>
      </c>
      <c r="R418" s="258">
        <v>5</v>
      </c>
      <c r="S418" s="410">
        <v>20</v>
      </c>
      <c r="T418" s="261">
        <v>6</v>
      </c>
      <c r="U418" s="261">
        <v>6</v>
      </c>
      <c r="V418" s="258" t="s">
        <v>16778</v>
      </c>
      <c r="W418" s="261" t="str">
        <f t="shared" si="72"/>
        <v>한국지엠/쉐보레 코리아트랙스1.6 디젤 LTZ A/T25800000</v>
      </c>
      <c r="X418" s="411">
        <f t="shared" si="73"/>
        <v>4192</v>
      </c>
      <c r="Y418" s="261">
        <v>6</v>
      </c>
      <c r="Z418" s="261">
        <v>6</v>
      </c>
      <c r="AA418" s="407" t="s">
        <v>693</v>
      </c>
      <c r="AB418" s="258" t="s">
        <v>73</v>
      </c>
      <c r="AC418" s="258"/>
      <c r="AD418" s="258" t="s">
        <v>2150</v>
      </c>
      <c r="AE418" s="258" t="s">
        <v>2149</v>
      </c>
      <c r="AF418" s="259"/>
      <c r="AG418" s="260"/>
      <c r="AH418" s="259"/>
      <c r="AI418" s="259"/>
      <c r="AJ418" s="260"/>
      <c r="AK418" s="259">
        <v>26</v>
      </c>
      <c r="AL418" s="259"/>
      <c r="AM418" s="259" t="s">
        <v>3249</v>
      </c>
      <c r="AN418" s="449"/>
      <c r="AO418" s="449"/>
      <c r="AP418" s="449"/>
      <c r="AQ418" s="392" t="str">
        <f>IFERROR(VLOOKUP(BG418,#REF!,1,0),"")</f>
        <v/>
      </c>
      <c r="AS418" s="259" t="s">
        <v>16798</v>
      </c>
      <c r="BD418" s="202" t="str">
        <f t="shared" si="65"/>
        <v>트랙스1.6 디젤 LTZ A/T</v>
      </c>
      <c r="BE418" s="261" t="str">
        <f t="shared" si="71"/>
        <v>0040</v>
      </c>
      <c r="BF418" s="407" t="s">
        <v>693</v>
      </c>
      <c r="BG418" s="202" t="str">
        <f t="shared" si="66"/>
        <v>0040-0417</v>
      </c>
    </row>
    <row r="419" spans="1:59">
      <c r="A419" s="405">
        <v>4193</v>
      </c>
      <c r="B419" s="406">
        <v>4193</v>
      </c>
      <c r="C419" s="261" t="str">
        <f t="shared" si="67"/>
        <v>0004-0040</v>
      </c>
      <c r="D419" s="261" t="str">
        <f t="shared" si="68"/>
        <v>0004-0040-0002</v>
      </c>
      <c r="E419" s="407" t="s">
        <v>692</v>
      </c>
      <c r="F419" s="261" t="str">
        <f>TEXT(VLOOKUP(J419,'[4]1'!$B$2:$D$37,2,0),"0000")</f>
        <v>0004</v>
      </c>
      <c r="G419" s="261" t="str">
        <f t="shared" si="69"/>
        <v>0040</v>
      </c>
      <c r="H419" s="408">
        <f t="shared" si="70"/>
        <v>2</v>
      </c>
      <c r="I419" s="407" t="s">
        <v>692</v>
      </c>
      <c r="J419" s="258" t="s">
        <v>658</v>
      </c>
      <c r="K419" s="258" t="s">
        <v>2767</v>
      </c>
      <c r="L419" s="258" t="s">
        <v>2489</v>
      </c>
      <c r="M419" s="409">
        <v>20570000</v>
      </c>
      <c r="N419" s="258">
        <v>1598</v>
      </c>
      <c r="O419" s="258" t="s">
        <v>78</v>
      </c>
      <c r="P419" s="258" t="s">
        <v>73</v>
      </c>
      <c r="Q419" s="258" t="s">
        <v>72</v>
      </c>
      <c r="R419" s="258">
        <v>5</v>
      </c>
      <c r="S419" s="410">
        <v>20</v>
      </c>
      <c r="T419" s="261">
        <v>6</v>
      </c>
      <c r="U419" s="261">
        <v>6</v>
      </c>
      <c r="V419" s="258" t="s">
        <v>16778</v>
      </c>
      <c r="W419" s="261" t="str">
        <f t="shared" si="72"/>
        <v>한국지엠/쉐보레 코리아트랙스1.6 디젤 LS A/T20570000</v>
      </c>
      <c r="X419" s="411">
        <f t="shared" si="73"/>
        <v>4193</v>
      </c>
      <c r="Y419" s="261">
        <v>6</v>
      </c>
      <c r="Z419" s="261">
        <v>6</v>
      </c>
      <c r="AA419" s="407" t="s">
        <v>692</v>
      </c>
      <c r="AB419" s="258" t="s">
        <v>73</v>
      </c>
      <c r="AC419" s="258"/>
      <c r="AD419" s="258" t="s">
        <v>2150</v>
      </c>
      <c r="AE419" s="258" t="s">
        <v>2149</v>
      </c>
      <c r="AF419" s="259"/>
      <c r="AG419" s="260"/>
      <c r="AH419" s="259"/>
      <c r="AI419" s="259"/>
      <c r="AJ419" s="260"/>
      <c r="AK419" s="259">
        <v>26</v>
      </c>
      <c r="AL419" s="259"/>
      <c r="AM419" s="259" t="s">
        <v>3249</v>
      </c>
      <c r="AN419" s="449"/>
      <c r="AO419" s="449"/>
      <c r="AP419" s="449"/>
      <c r="AQ419" s="392" t="str">
        <f>IFERROR(VLOOKUP(BG419,#REF!,1,0),"")</f>
        <v/>
      </c>
      <c r="AS419" s="259" t="s">
        <v>16798</v>
      </c>
      <c r="BD419" s="202" t="str">
        <f t="shared" si="65"/>
        <v>트랙스1.6 디젤 LS A/T</v>
      </c>
      <c r="BE419" s="261" t="str">
        <f t="shared" si="71"/>
        <v>0040</v>
      </c>
      <c r="BF419" s="407" t="s">
        <v>692</v>
      </c>
      <c r="BG419" s="202" t="str">
        <f t="shared" si="66"/>
        <v>0040-0418</v>
      </c>
    </row>
    <row r="420" spans="1:59">
      <c r="A420" s="405">
        <v>4194</v>
      </c>
      <c r="B420" s="406">
        <v>4194</v>
      </c>
      <c r="C420" s="261" t="str">
        <f t="shared" si="67"/>
        <v>0004-0040</v>
      </c>
      <c r="D420" s="261" t="str">
        <f t="shared" si="68"/>
        <v>0004-0040-0003</v>
      </c>
      <c r="E420" s="407" t="s">
        <v>691</v>
      </c>
      <c r="F420" s="261" t="str">
        <f>TEXT(VLOOKUP(J420,'[4]1'!$B$2:$D$37,2,0),"0000")</f>
        <v>0004</v>
      </c>
      <c r="G420" s="261" t="str">
        <f t="shared" si="69"/>
        <v>0040</v>
      </c>
      <c r="H420" s="408">
        <f t="shared" si="70"/>
        <v>3</v>
      </c>
      <c r="I420" s="407" t="s">
        <v>691</v>
      </c>
      <c r="J420" s="258" t="s">
        <v>658</v>
      </c>
      <c r="K420" s="258" t="s">
        <v>2767</v>
      </c>
      <c r="L420" s="258" t="s">
        <v>2490</v>
      </c>
      <c r="M420" s="409">
        <v>23230000</v>
      </c>
      <c r="N420" s="258">
        <v>1598</v>
      </c>
      <c r="O420" s="258" t="s">
        <v>78</v>
      </c>
      <c r="P420" s="258" t="s">
        <v>73</v>
      </c>
      <c r="Q420" s="258" t="s">
        <v>72</v>
      </c>
      <c r="R420" s="258">
        <v>5</v>
      </c>
      <c r="S420" s="410">
        <v>20</v>
      </c>
      <c r="T420" s="261">
        <v>6</v>
      </c>
      <c r="U420" s="261">
        <v>6</v>
      </c>
      <c r="V420" s="258" t="s">
        <v>1310</v>
      </c>
      <c r="W420" s="261" t="str">
        <f t="shared" si="72"/>
        <v>한국지엠/쉐보레 코리아트랙스1.6 디젤 LT A/T23230000</v>
      </c>
      <c r="X420" s="411">
        <f t="shared" si="73"/>
        <v>4194</v>
      </c>
      <c r="Y420" s="261">
        <v>6</v>
      </c>
      <c r="Z420" s="261">
        <v>6</v>
      </c>
      <c r="AA420" s="407" t="s">
        <v>691</v>
      </c>
      <c r="AB420" s="258" t="s">
        <v>73</v>
      </c>
      <c r="AC420" s="258"/>
      <c r="AD420" s="258" t="s">
        <v>2150</v>
      </c>
      <c r="AE420" s="258" t="s">
        <v>2149</v>
      </c>
      <c r="AF420" s="259"/>
      <c r="AG420" s="260"/>
      <c r="AH420" s="259"/>
      <c r="AI420" s="259"/>
      <c r="AJ420" s="260"/>
      <c r="AK420" s="259">
        <v>26</v>
      </c>
      <c r="AL420" s="259"/>
      <c r="AM420" s="259" t="s">
        <v>3249</v>
      </c>
      <c r="AN420" s="449"/>
      <c r="AO420" s="449"/>
      <c r="AP420" s="449"/>
      <c r="AQ420" s="392" t="str">
        <f>IFERROR(VLOOKUP(BG420,#REF!,1,0),"")</f>
        <v/>
      </c>
      <c r="AS420" s="259" t="s">
        <v>16798</v>
      </c>
      <c r="BD420" s="202" t="str">
        <f t="shared" si="65"/>
        <v>트랙스1.6 디젤 LT A/T</v>
      </c>
      <c r="BE420" s="261" t="str">
        <f t="shared" si="71"/>
        <v>0040</v>
      </c>
      <c r="BF420" s="407" t="s">
        <v>691</v>
      </c>
      <c r="BG420" s="202" t="str">
        <f t="shared" si="66"/>
        <v>0040-0419</v>
      </c>
    </row>
    <row r="421" spans="1:59">
      <c r="A421" s="405">
        <v>4195</v>
      </c>
      <c r="B421" s="406">
        <v>4195</v>
      </c>
      <c r="C421" s="261" t="str">
        <f t="shared" si="67"/>
        <v>0004-0040</v>
      </c>
      <c r="D421" s="261" t="str">
        <f t="shared" si="68"/>
        <v>0004-0040-0004</v>
      </c>
      <c r="E421" s="407" t="s">
        <v>690</v>
      </c>
      <c r="F421" s="261" t="str">
        <f>TEXT(VLOOKUP(J421,'[4]1'!$B$2:$D$37,2,0),"0000")</f>
        <v>0004</v>
      </c>
      <c r="G421" s="261" t="str">
        <f t="shared" si="69"/>
        <v>0040</v>
      </c>
      <c r="H421" s="408">
        <f t="shared" si="70"/>
        <v>4</v>
      </c>
      <c r="I421" s="407" t="s">
        <v>690</v>
      </c>
      <c r="J421" s="258" t="s">
        <v>658</v>
      </c>
      <c r="K421" s="258" t="s">
        <v>2767</v>
      </c>
      <c r="L421" s="258" t="s">
        <v>2491</v>
      </c>
      <c r="M421" s="409">
        <v>21160000</v>
      </c>
      <c r="N421" s="258">
        <v>1598</v>
      </c>
      <c r="O421" s="258" t="s">
        <v>78</v>
      </c>
      <c r="P421" s="258" t="s">
        <v>73</v>
      </c>
      <c r="Q421" s="258" t="s">
        <v>72</v>
      </c>
      <c r="R421" s="258">
        <v>5</v>
      </c>
      <c r="S421" s="410">
        <v>20</v>
      </c>
      <c r="T421" s="261">
        <v>6</v>
      </c>
      <c r="U421" s="261">
        <v>6</v>
      </c>
      <c r="V421" s="258" t="s">
        <v>1310</v>
      </c>
      <c r="W421" s="261" t="str">
        <f t="shared" si="72"/>
        <v>한국지엠/쉐보레 코리아트랙스1.6 디젤 LS 디럭스 팩 A/T21160000</v>
      </c>
      <c r="X421" s="411">
        <f t="shared" si="73"/>
        <v>4195</v>
      </c>
      <c r="Y421" s="261">
        <v>6</v>
      </c>
      <c r="Z421" s="261">
        <v>6</v>
      </c>
      <c r="AA421" s="407" t="s">
        <v>690</v>
      </c>
      <c r="AB421" s="258" t="s">
        <v>73</v>
      </c>
      <c r="AC421" s="258"/>
      <c r="AD421" s="258" t="s">
        <v>2150</v>
      </c>
      <c r="AE421" s="258" t="s">
        <v>2149</v>
      </c>
      <c r="AF421" s="259"/>
      <c r="AG421" s="260"/>
      <c r="AH421" s="259"/>
      <c r="AI421" s="259"/>
      <c r="AJ421" s="260"/>
      <c r="AK421" s="259">
        <v>26</v>
      </c>
      <c r="AL421" s="259"/>
      <c r="AM421" s="259" t="s">
        <v>3249</v>
      </c>
      <c r="AN421" s="449"/>
      <c r="AO421" s="449"/>
      <c r="AP421" s="449"/>
      <c r="AQ421" s="392" t="str">
        <f>IFERROR(VLOOKUP(BG421,#REF!,1,0),"")</f>
        <v/>
      </c>
      <c r="AS421" s="259" t="s">
        <v>16798</v>
      </c>
      <c r="BD421" s="202" t="str">
        <f t="shared" si="65"/>
        <v>트랙스1.6 디젤 LS 디럭스 팩 A/T</v>
      </c>
      <c r="BE421" s="261" t="str">
        <f t="shared" si="71"/>
        <v>0040</v>
      </c>
      <c r="BF421" s="407" t="s">
        <v>690</v>
      </c>
      <c r="BG421" s="202" t="str">
        <f t="shared" si="66"/>
        <v>0040-0420</v>
      </c>
    </row>
    <row r="422" spans="1:59">
      <c r="A422" s="405">
        <v>4196</v>
      </c>
      <c r="B422" s="406">
        <v>4196</v>
      </c>
      <c r="C422" s="261" t="str">
        <f t="shared" si="67"/>
        <v>0004-0040</v>
      </c>
      <c r="D422" s="261" t="str">
        <f t="shared" si="68"/>
        <v>0004-0040-0005</v>
      </c>
      <c r="E422" s="407" t="s">
        <v>689</v>
      </c>
      <c r="F422" s="261" t="str">
        <f>TEXT(VLOOKUP(J422,'[4]1'!$B$2:$D$37,2,0),"0000")</f>
        <v>0004</v>
      </c>
      <c r="G422" s="261" t="str">
        <f t="shared" si="69"/>
        <v>0040</v>
      </c>
      <c r="H422" s="408">
        <f t="shared" si="70"/>
        <v>5</v>
      </c>
      <c r="I422" s="407" t="s">
        <v>689</v>
      </c>
      <c r="J422" s="258" t="s">
        <v>658</v>
      </c>
      <c r="K422" s="258" t="s">
        <v>2767</v>
      </c>
      <c r="L422" s="258" t="s">
        <v>2492</v>
      </c>
      <c r="M422" s="409">
        <v>24350000</v>
      </c>
      <c r="N422" s="258">
        <v>1598</v>
      </c>
      <c r="O422" s="258" t="s">
        <v>78</v>
      </c>
      <c r="P422" s="258" t="s">
        <v>73</v>
      </c>
      <c r="Q422" s="258" t="s">
        <v>72</v>
      </c>
      <c r="R422" s="258">
        <v>5</v>
      </c>
      <c r="S422" s="410">
        <v>20</v>
      </c>
      <c r="T422" s="261">
        <v>6</v>
      </c>
      <c r="U422" s="261">
        <v>6</v>
      </c>
      <c r="V422" s="258" t="s">
        <v>1310</v>
      </c>
      <c r="W422" s="261" t="str">
        <f t="shared" si="72"/>
        <v>한국지엠/쉐보레 코리아트랙스1.6 디젤 LT Leather Package A/T24350000</v>
      </c>
      <c r="X422" s="411">
        <f t="shared" si="73"/>
        <v>4196</v>
      </c>
      <c r="Y422" s="261">
        <v>6</v>
      </c>
      <c r="Z422" s="261">
        <v>6</v>
      </c>
      <c r="AA422" s="407" t="s">
        <v>689</v>
      </c>
      <c r="AB422" s="258" t="s">
        <v>73</v>
      </c>
      <c r="AC422" s="258"/>
      <c r="AD422" s="258" t="s">
        <v>2150</v>
      </c>
      <c r="AE422" s="258" t="s">
        <v>2149</v>
      </c>
      <c r="AF422" s="259"/>
      <c r="AG422" s="260"/>
      <c r="AH422" s="259"/>
      <c r="AI422" s="259"/>
      <c r="AJ422" s="260"/>
      <c r="AK422" s="259">
        <v>26</v>
      </c>
      <c r="AL422" s="259"/>
      <c r="AM422" s="259" t="s">
        <v>3249</v>
      </c>
      <c r="AN422" s="449"/>
      <c r="AO422" s="449"/>
      <c r="AP422" s="449"/>
      <c r="AQ422" s="392" t="str">
        <f>IFERROR(VLOOKUP(BG422,#REF!,1,0),"")</f>
        <v/>
      </c>
      <c r="AS422" s="259" t="s">
        <v>16798</v>
      </c>
      <c r="BD422" s="202" t="str">
        <f t="shared" si="65"/>
        <v>트랙스1.6 디젤 LT Leather Package A/T</v>
      </c>
      <c r="BE422" s="261" t="str">
        <f t="shared" si="71"/>
        <v>0040</v>
      </c>
      <c r="BF422" s="407" t="s">
        <v>689</v>
      </c>
      <c r="BG422" s="202" t="str">
        <f t="shared" si="66"/>
        <v>0040-0421</v>
      </c>
    </row>
    <row r="423" spans="1:59">
      <c r="A423" s="405">
        <v>4197</v>
      </c>
      <c r="B423" s="406">
        <v>4197</v>
      </c>
      <c r="C423" s="261" t="str">
        <f t="shared" si="67"/>
        <v>0004-0040</v>
      </c>
      <c r="D423" s="261" t="str">
        <f t="shared" si="68"/>
        <v>0004-0040-0006</v>
      </c>
      <c r="E423" s="407" t="s">
        <v>688</v>
      </c>
      <c r="F423" s="261" t="str">
        <f>TEXT(VLOOKUP(J423,'[4]1'!$B$2:$D$37,2,0),"0000")</f>
        <v>0004</v>
      </c>
      <c r="G423" s="261" t="str">
        <f t="shared" si="69"/>
        <v>0040</v>
      </c>
      <c r="H423" s="408">
        <f t="shared" si="70"/>
        <v>6</v>
      </c>
      <c r="I423" s="407" t="s">
        <v>688</v>
      </c>
      <c r="J423" s="258" t="s">
        <v>658</v>
      </c>
      <c r="K423" s="258" t="s">
        <v>2767</v>
      </c>
      <c r="L423" s="258" t="s">
        <v>2493</v>
      </c>
      <c r="M423" s="409">
        <v>25050000</v>
      </c>
      <c r="N423" s="258">
        <v>1598</v>
      </c>
      <c r="O423" s="258" t="s">
        <v>78</v>
      </c>
      <c r="P423" s="258" t="s">
        <v>73</v>
      </c>
      <c r="Q423" s="258" t="s">
        <v>72</v>
      </c>
      <c r="R423" s="258">
        <v>5</v>
      </c>
      <c r="S423" s="410">
        <v>20</v>
      </c>
      <c r="T423" s="261">
        <v>6</v>
      </c>
      <c r="U423" s="261">
        <v>6</v>
      </c>
      <c r="V423" s="258" t="s">
        <v>1310</v>
      </c>
      <c r="W423" s="261" t="str">
        <f t="shared" si="72"/>
        <v>한국지엠/쉐보레 코리아트랙스1.6 디젤 프리미엄 A/T25050000</v>
      </c>
      <c r="X423" s="411">
        <f t="shared" si="73"/>
        <v>4197</v>
      </c>
      <c r="Y423" s="261">
        <v>6</v>
      </c>
      <c r="Z423" s="261">
        <v>6</v>
      </c>
      <c r="AA423" s="407" t="s">
        <v>688</v>
      </c>
      <c r="AB423" s="258" t="s">
        <v>73</v>
      </c>
      <c r="AC423" s="258"/>
      <c r="AD423" s="258" t="s">
        <v>2150</v>
      </c>
      <c r="AE423" s="258" t="s">
        <v>2149</v>
      </c>
      <c r="AF423" s="259"/>
      <c r="AG423" s="260"/>
      <c r="AH423" s="259"/>
      <c r="AI423" s="259"/>
      <c r="AJ423" s="260"/>
      <c r="AK423" s="259">
        <v>26</v>
      </c>
      <c r="AL423" s="259"/>
      <c r="AM423" s="259" t="s">
        <v>3249</v>
      </c>
      <c r="AN423" s="449"/>
      <c r="AO423" s="449"/>
      <c r="AP423" s="449"/>
      <c r="AQ423" s="392" t="str">
        <f>IFERROR(VLOOKUP(BG423,#REF!,1,0),"")</f>
        <v/>
      </c>
      <c r="AS423" s="259" t="s">
        <v>16798</v>
      </c>
      <c r="BD423" s="202" t="str">
        <f t="shared" si="65"/>
        <v>트랙스1.6 디젤 프리미엄 A/T</v>
      </c>
      <c r="BE423" s="261" t="str">
        <f t="shared" si="71"/>
        <v>0040</v>
      </c>
      <c r="BF423" s="407" t="s">
        <v>688</v>
      </c>
      <c r="BG423" s="202" t="str">
        <f t="shared" si="66"/>
        <v>0040-0422</v>
      </c>
    </row>
    <row r="424" spans="1:59">
      <c r="A424" s="405">
        <v>4198</v>
      </c>
      <c r="B424" s="406">
        <v>4198</v>
      </c>
      <c r="C424" s="261" t="str">
        <f t="shared" si="67"/>
        <v>0004-0040</v>
      </c>
      <c r="D424" s="261" t="str">
        <f t="shared" si="68"/>
        <v>0004-0040-0007</v>
      </c>
      <c r="E424" s="407" t="s">
        <v>687</v>
      </c>
      <c r="F424" s="261" t="str">
        <f>TEXT(VLOOKUP(J424,'[4]1'!$B$2:$D$37,2,0),"0000")</f>
        <v>0004</v>
      </c>
      <c r="G424" s="261" t="str">
        <f t="shared" si="69"/>
        <v>0040</v>
      </c>
      <c r="H424" s="408">
        <f t="shared" si="70"/>
        <v>7</v>
      </c>
      <c r="I424" s="407" t="s">
        <v>687</v>
      </c>
      <c r="J424" s="258" t="s">
        <v>658</v>
      </c>
      <c r="K424" s="258" t="s">
        <v>2767</v>
      </c>
      <c r="L424" s="258" t="s">
        <v>2494</v>
      </c>
      <c r="M424" s="409">
        <v>20770000</v>
      </c>
      <c r="N424" s="258">
        <v>1362</v>
      </c>
      <c r="O424" s="258" t="s">
        <v>77</v>
      </c>
      <c r="P424" s="258" t="s">
        <v>73</v>
      </c>
      <c r="Q424" s="258" t="s">
        <v>72</v>
      </c>
      <c r="R424" s="258">
        <v>5</v>
      </c>
      <c r="S424" s="410">
        <v>20</v>
      </c>
      <c r="T424" s="261">
        <v>6</v>
      </c>
      <c r="U424" s="261">
        <v>6</v>
      </c>
      <c r="V424" s="258" t="s">
        <v>71</v>
      </c>
      <c r="W424" s="261" t="str">
        <f t="shared" si="72"/>
        <v>한국지엠/쉐보레 코리아트랙스1.4 Turbo LT20770000</v>
      </c>
      <c r="X424" s="411">
        <f t="shared" si="73"/>
        <v>4198</v>
      </c>
      <c r="Y424" s="261">
        <v>6</v>
      </c>
      <c r="Z424" s="261">
        <v>6</v>
      </c>
      <c r="AA424" s="407" t="s">
        <v>687</v>
      </c>
      <c r="AB424" s="258" t="s">
        <v>73</v>
      </c>
      <c r="AC424" s="258"/>
      <c r="AD424" s="258" t="s">
        <v>2151</v>
      </c>
      <c r="AE424" s="258" t="s">
        <v>2149</v>
      </c>
      <c r="AF424" s="259"/>
      <c r="AG424" s="260"/>
      <c r="AH424" s="259"/>
      <c r="AI424" s="259"/>
      <c r="AJ424" s="260"/>
      <c r="AK424" s="259">
        <v>26</v>
      </c>
      <c r="AL424" s="259"/>
      <c r="AM424" s="259" t="s">
        <v>3249</v>
      </c>
      <c r="AN424" s="449"/>
      <c r="AO424" s="449"/>
      <c r="AP424" s="449"/>
      <c r="AQ424" s="392" t="str">
        <f>IFERROR(VLOOKUP(BG424,#REF!,1,0),"")</f>
        <v/>
      </c>
      <c r="AS424" s="259" t="s">
        <v>16798</v>
      </c>
      <c r="BD424" s="202" t="str">
        <f t="shared" si="65"/>
        <v>트랙스1.4 Turbo LT</v>
      </c>
      <c r="BE424" s="261" t="str">
        <f t="shared" si="71"/>
        <v>0040</v>
      </c>
      <c r="BF424" s="407" t="s">
        <v>687</v>
      </c>
      <c r="BG424" s="202" t="str">
        <f t="shared" si="66"/>
        <v>0040-0423</v>
      </c>
    </row>
    <row r="425" spans="1:59">
      <c r="A425" s="405">
        <v>4199</v>
      </c>
      <c r="B425" s="406">
        <v>4199</v>
      </c>
      <c r="C425" s="261" t="str">
        <f t="shared" si="67"/>
        <v>0004-0040</v>
      </c>
      <c r="D425" s="261" t="str">
        <f t="shared" si="68"/>
        <v>0004-0040-0008</v>
      </c>
      <c r="E425" s="407" t="s">
        <v>686</v>
      </c>
      <c r="F425" s="261" t="str">
        <f>TEXT(VLOOKUP(J425,'[4]1'!$B$2:$D$37,2,0),"0000")</f>
        <v>0004</v>
      </c>
      <c r="G425" s="261" t="str">
        <f t="shared" si="69"/>
        <v>0040</v>
      </c>
      <c r="H425" s="408">
        <f t="shared" si="70"/>
        <v>8</v>
      </c>
      <c r="I425" s="407" t="s">
        <v>686</v>
      </c>
      <c r="J425" s="258" t="s">
        <v>658</v>
      </c>
      <c r="K425" s="258" t="s">
        <v>2767</v>
      </c>
      <c r="L425" s="258" t="s">
        <v>2495</v>
      </c>
      <c r="M425" s="409">
        <v>21850000</v>
      </c>
      <c r="N425" s="258">
        <v>1362</v>
      </c>
      <c r="O425" s="258" t="s">
        <v>77</v>
      </c>
      <c r="P425" s="258" t="s">
        <v>73</v>
      </c>
      <c r="Q425" s="258" t="s">
        <v>72</v>
      </c>
      <c r="R425" s="258">
        <v>5</v>
      </c>
      <c r="S425" s="410">
        <v>20</v>
      </c>
      <c r="T425" s="261">
        <v>6</v>
      </c>
      <c r="U425" s="261">
        <v>6</v>
      </c>
      <c r="V425" s="258" t="s">
        <v>16778</v>
      </c>
      <c r="W425" s="261" t="str">
        <f t="shared" si="72"/>
        <v>한국지엠/쉐보레 코리아트랙스1.4 Turbo LT Leather package21850000</v>
      </c>
      <c r="X425" s="411">
        <f t="shared" si="73"/>
        <v>4199</v>
      </c>
      <c r="Y425" s="261">
        <v>6</v>
      </c>
      <c r="Z425" s="261">
        <v>6</v>
      </c>
      <c r="AA425" s="407" t="s">
        <v>686</v>
      </c>
      <c r="AB425" s="258" t="s">
        <v>73</v>
      </c>
      <c r="AC425" s="258"/>
      <c r="AD425" s="258" t="s">
        <v>2151</v>
      </c>
      <c r="AE425" s="258" t="s">
        <v>2149</v>
      </c>
      <c r="AF425" s="259"/>
      <c r="AG425" s="260"/>
      <c r="AH425" s="259"/>
      <c r="AI425" s="259"/>
      <c r="AJ425" s="260"/>
      <c r="AK425" s="259">
        <v>26</v>
      </c>
      <c r="AL425" s="259"/>
      <c r="AM425" s="259" t="s">
        <v>3249</v>
      </c>
      <c r="AN425" s="449"/>
      <c r="AO425" s="449"/>
      <c r="AP425" s="449"/>
      <c r="AQ425" s="392" t="str">
        <f>IFERROR(VLOOKUP(BG425,#REF!,1,0),"")</f>
        <v/>
      </c>
      <c r="AS425" s="259" t="s">
        <v>16798</v>
      </c>
      <c r="BD425" s="202" t="str">
        <f t="shared" si="65"/>
        <v>트랙스1.4 Turbo LT Leather package</v>
      </c>
      <c r="BE425" s="261" t="str">
        <f t="shared" si="71"/>
        <v>0040</v>
      </c>
      <c r="BF425" s="407" t="s">
        <v>686</v>
      </c>
      <c r="BG425" s="202" t="str">
        <f t="shared" si="66"/>
        <v>0040-0424</v>
      </c>
    </row>
    <row r="426" spans="1:59">
      <c r="A426" s="405">
        <v>4200</v>
      </c>
      <c r="B426" s="406">
        <v>4200</v>
      </c>
      <c r="C426" s="261" t="str">
        <f t="shared" si="67"/>
        <v>0004-0040</v>
      </c>
      <c r="D426" s="261" t="str">
        <f t="shared" si="68"/>
        <v>0004-0040-0009</v>
      </c>
      <c r="E426" s="407" t="s">
        <v>685</v>
      </c>
      <c r="F426" s="261" t="str">
        <f>TEXT(VLOOKUP(J426,'[4]1'!$B$2:$D$37,2,0),"0000")</f>
        <v>0004</v>
      </c>
      <c r="G426" s="261" t="str">
        <f t="shared" si="69"/>
        <v>0040</v>
      </c>
      <c r="H426" s="408">
        <f t="shared" si="70"/>
        <v>9</v>
      </c>
      <c r="I426" s="407" t="s">
        <v>685</v>
      </c>
      <c r="J426" s="258" t="s">
        <v>658</v>
      </c>
      <c r="K426" s="258" t="s">
        <v>2767</v>
      </c>
      <c r="L426" s="258" t="s">
        <v>2496</v>
      </c>
      <c r="M426" s="409">
        <v>18220000</v>
      </c>
      <c r="N426" s="258">
        <v>1362</v>
      </c>
      <c r="O426" s="258" t="s">
        <v>77</v>
      </c>
      <c r="P426" s="258" t="s">
        <v>73</v>
      </c>
      <c r="Q426" s="258" t="s">
        <v>72</v>
      </c>
      <c r="R426" s="258">
        <v>5</v>
      </c>
      <c r="S426" s="410">
        <v>20</v>
      </c>
      <c r="T426" s="261">
        <v>6</v>
      </c>
      <c r="U426" s="261">
        <v>6</v>
      </c>
      <c r="V426" s="258" t="s">
        <v>16778</v>
      </c>
      <c r="W426" s="261" t="str">
        <f t="shared" si="72"/>
        <v>한국지엠/쉐보레 코리아트랙스1.4 Turbo LS18220000</v>
      </c>
      <c r="X426" s="411">
        <f t="shared" si="73"/>
        <v>4200</v>
      </c>
      <c r="Y426" s="261">
        <v>6</v>
      </c>
      <c r="Z426" s="261">
        <v>6</v>
      </c>
      <c r="AA426" s="407" t="s">
        <v>685</v>
      </c>
      <c r="AB426" s="258" t="s">
        <v>73</v>
      </c>
      <c r="AC426" s="258"/>
      <c r="AD426" s="258" t="s">
        <v>2151</v>
      </c>
      <c r="AE426" s="258" t="s">
        <v>2149</v>
      </c>
      <c r="AF426" s="259"/>
      <c r="AG426" s="260"/>
      <c r="AH426" s="259"/>
      <c r="AI426" s="259"/>
      <c r="AJ426" s="260"/>
      <c r="AK426" s="259">
        <v>26</v>
      </c>
      <c r="AL426" s="259"/>
      <c r="AM426" s="259" t="s">
        <v>3249</v>
      </c>
      <c r="AN426" s="449"/>
      <c r="AO426" s="449"/>
      <c r="AP426" s="449"/>
      <c r="AQ426" s="392" t="str">
        <f>IFERROR(VLOOKUP(BG426,#REF!,1,0),"")</f>
        <v/>
      </c>
      <c r="AS426" s="259" t="s">
        <v>16798</v>
      </c>
      <c r="BD426" s="202" t="str">
        <f t="shared" si="65"/>
        <v>트랙스1.4 Turbo LS</v>
      </c>
      <c r="BE426" s="261" t="str">
        <f t="shared" si="71"/>
        <v>0040</v>
      </c>
      <c r="BF426" s="407" t="s">
        <v>685</v>
      </c>
      <c r="BG426" s="202" t="str">
        <f t="shared" si="66"/>
        <v>0040-0425</v>
      </c>
    </row>
    <row r="427" spans="1:59">
      <c r="A427" s="405">
        <v>4201</v>
      </c>
      <c r="B427" s="406">
        <v>4201</v>
      </c>
      <c r="C427" s="261" t="str">
        <f t="shared" si="67"/>
        <v>0004-0040</v>
      </c>
      <c r="D427" s="261" t="str">
        <f t="shared" si="68"/>
        <v>0004-0040-0010</v>
      </c>
      <c r="E427" s="407" t="s">
        <v>684</v>
      </c>
      <c r="F427" s="261" t="str">
        <f>TEXT(VLOOKUP(J427,'[4]1'!$B$2:$D$37,2,0),"0000")</f>
        <v>0004</v>
      </c>
      <c r="G427" s="261" t="str">
        <f t="shared" si="69"/>
        <v>0040</v>
      </c>
      <c r="H427" s="408">
        <f t="shared" si="70"/>
        <v>10</v>
      </c>
      <c r="I427" s="407" t="s">
        <v>684</v>
      </c>
      <c r="J427" s="258" t="s">
        <v>658</v>
      </c>
      <c r="K427" s="258" t="s">
        <v>2767</v>
      </c>
      <c r="L427" s="258" t="s">
        <v>2497</v>
      </c>
      <c r="M427" s="409">
        <v>18810000</v>
      </c>
      <c r="N427" s="258">
        <v>1362</v>
      </c>
      <c r="O427" s="258" t="s">
        <v>77</v>
      </c>
      <c r="P427" s="258" t="s">
        <v>73</v>
      </c>
      <c r="Q427" s="258" t="s">
        <v>72</v>
      </c>
      <c r="R427" s="258">
        <v>5</v>
      </c>
      <c r="S427" s="410">
        <v>20</v>
      </c>
      <c r="T427" s="261">
        <v>6</v>
      </c>
      <c r="U427" s="261">
        <v>6</v>
      </c>
      <c r="V427" s="258" t="s">
        <v>16778</v>
      </c>
      <c r="W427" s="261" t="str">
        <f t="shared" si="72"/>
        <v>한국지엠/쉐보레 코리아트랙스1.4 Turbo LS 디럭스팩18810000</v>
      </c>
      <c r="X427" s="411">
        <f t="shared" si="73"/>
        <v>4201</v>
      </c>
      <c r="Y427" s="261">
        <v>6</v>
      </c>
      <c r="Z427" s="261">
        <v>6</v>
      </c>
      <c r="AA427" s="407" t="s">
        <v>684</v>
      </c>
      <c r="AB427" s="258" t="s">
        <v>73</v>
      </c>
      <c r="AC427" s="258"/>
      <c r="AD427" s="258" t="s">
        <v>2151</v>
      </c>
      <c r="AE427" s="258" t="s">
        <v>2149</v>
      </c>
      <c r="AF427" s="259"/>
      <c r="AG427" s="260"/>
      <c r="AH427" s="259"/>
      <c r="AI427" s="259"/>
      <c r="AJ427" s="260"/>
      <c r="AK427" s="259">
        <v>26</v>
      </c>
      <c r="AL427" s="259"/>
      <c r="AM427" s="259" t="s">
        <v>3249</v>
      </c>
      <c r="AN427" s="449"/>
      <c r="AO427" s="449"/>
      <c r="AP427" s="449"/>
      <c r="AQ427" s="392" t="str">
        <f>IFERROR(VLOOKUP(BG427,#REF!,1,0),"")</f>
        <v/>
      </c>
      <c r="AS427" s="259" t="s">
        <v>16798</v>
      </c>
      <c r="BD427" s="202" t="str">
        <f t="shared" si="65"/>
        <v>트랙스1.4 Turbo LS 디럭스팩</v>
      </c>
      <c r="BE427" s="261" t="str">
        <f t="shared" si="71"/>
        <v>0040</v>
      </c>
      <c r="BF427" s="407" t="s">
        <v>684</v>
      </c>
      <c r="BG427" s="202" t="str">
        <f t="shared" si="66"/>
        <v>0040-0426</v>
      </c>
    </row>
    <row r="428" spans="1:59">
      <c r="A428" s="405">
        <v>4202</v>
      </c>
      <c r="B428" s="406">
        <v>4202</v>
      </c>
      <c r="C428" s="261" t="str">
        <f t="shared" si="67"/>
        <v>0004-0040</v>
      </c>
      <c r="D428" s="261" t="str">
        <f t="shared" si="68"/>
        <v>0004-0040-0011</v>
      </c>
      <c r="E428" s="407" t="s">
        <v>683</v>
      </c>
      <c r="F428" s="261" t="str">
        <f>TEXT(VLOOKUP(J428,'[4]1'!$B$2:$D$37,2,0),"0000")</f>
        <v>0004</v>
      </c>
      <c r="G428" s="261" t="str">
        <f t="shared" si="69"/>
        <v>0040</v>
      </c>
      <c r="H428" s="408">
        <f t="shared" si="70"/>
        <v>11</v>
      </c>
      <c r="I428" s="407" t="s">
        <v>683</v>
      </c>
      <c r="J428" s="258" t="s">
        <v>658</v>
      </c>
      <c r="K428" s="258" t="s">
        <v>2767</v>
      </c>
      <c r="L428" s="258" t="s">
        <v>2498</v>
      </c>
      <c r="M428" s="409">
        <v>23900000</v>
      </c>
      <c r="N428" s="258">
        <v>1362</v>
      </c>
      <c r="O428" s="258" t="s">
        <v>77</v>
      </c>
      <c r="P428" s="258" t="s">
        <v>73</v>
      </c>
      <c r="Q428" s="258" t="s">
        <v>72</v>
      </c>
      <c r="R428" s="258">
        <v>5</v>
      </c>
      <c r="S428" s="410">
        <v>20</v>
      </c>
      <c r="T428" s="261">
        <v>6</v>
      </c>
      <c r="U428" s="261">
        <v>6</v>
      </c>
      <c r="V428" s="258" t="s">
        <v>16778</v>
      </c>
      <c r="W428" s="261" t="str">
        <f t="shared" si="72"/>
        <v>한국지엠/쉐보레 코리아트랙스1.4 Turbo LTZ23900000</v>
      </c>
      <c r="X428" s="411">
        <f t="shared" si="73"/>
        <v>4202</v>
      </c>
      <c r="Y428" s="261">
        <v>6</v>
      </c>
      <c r="Z428" s="261">
        <v>6</v>
      </c>
      <c r="AA428" s="407" t="s">
        <v>683</v>
      </c>
      <c r="AB428" s="258" t="s">
        <v>73</v>
      </c>
      <c r="AC428" s="258"/>
      <c r="AD428" s="258" t="s">
        <v>2151</v>
      </c>
      <c r="AE428" s="258" t="s">
        <v>2149</v>
      </c>
      <c r="AF428" s="259"/>
      <c r="AG428" s="260"/>
      <c r="AH428" s="259"/>
      <c r="AI428" s="259"/>
      <c r="AJ428" s="260"/>
      <c r="AK428" s="259">
        <v>26</v>
      </c>
      <c r="AL428" s="259"/>
      <c r="AM428" s="259" t="s">
        <v>3249</v>
      </c>
      <c r="AN428" s="449"/>
      <c r="AO428" s="449"/>
      <c r="AP428" s="449"/>
      <c r="AQ428" s="392" t="str">
        <f>IFERROR(VLOOKUP(BG428,#REF!,1,0),"")</f>
        <v/>
      </c>
      <c r="AS428" s="259" t="s">
        <v>16798</v>
      </c>
      <c r="BD428" s="202" t="str">
        <f t="shared" si="65"/>
        <v>트랙스1.4 Turbo LTZ</v>
      </c>
      <c r="BE428" s="261" t="str">
        <f t="shared" si="71"/>
        <v>0040</v>
      </c>
      <c r="BF428" s="407" t="s">
        <v>683</v>
      </c>
      <c r="BG428" s="202" t="str">
        <f t="shared" si="66"/>
        <v>0040-0427</v>
      </c>
    </row>
    <row r="429" spans="1:59">
      <c r="A429" s="405">
        <v>4203</v>
      </c>
      <c r="B429" s="406">
        <v>4203</v>
      </c>
      <c r="C429" s="261" t="str">
        <f t="shared" si="67"/>
        <v>0004-0040</v>
      </c>
      <c r="D429" s="261" t="str">
        <f t="shared" si="68"/>
        <v>0004-0040-0012</v>
      </c>
      <c r="E429" s="407" t="s">
        <v>682</v>
      </c>
      <c r="F429" s="261" t="str">
        <f>TEXT(VLOOKUP(J429,'[4]1'!$B$2:$D$37,2,0),"0000")</f>
        <v>0004</v>
      </c>
      <c r="G429" s="261" t="str">
        <f t="shared" si="69"/>
        <v>0040</v>
      </c>
      <c r="H429" s="408">
        <f t="shared" si="70"/>
        <v>12</v>
      </c>
      <c r="I429" s="407" t="s">
        <v>682</v>
      </c>
      <c r="J429" s="258" t="s">
        <v>658</v>
      </c>
      <c r="K429" s="258" t="s">
        <v>2767</v>
      </c>
      <c r="L429" s="258" t="s">
        <v>2499</v>
      </c>
      <c r="M429" s="409">
        <v>22420000</v>
      </c>
      <c r="N429" s="258">
        <v>1362</v>
      </c>
      <c r="O429" s="258" t="s">
        <v>77</v>
      </c>
      <c r="P429" s="258" t="s">
        <v>73</v>
      </c>
      <c r="Q429" s="258" t="s">
        <v>72</v>
      </c>
      <c r="R429" s="258">
        <v>5</v>
      </c>
      <c r="S429" s="410">
        <v>20</v>
      </c>
      <c r="T429" s="261">
        <v>6</v>
      </c>
      <c r="U429" s="261">
        <v>6</v>
      </c>
      <c r="V429" s="258" t="s">
        <v>1989</v>
      </c>
      <c r="W429" s="261" t="str">
        <f t="shared" si="72"/>
        <v>한국지엠/쉐보레 코리아트랙스1.4 turbo premier A/T22420000</v>
      </c>
      <c r="X429" s="411">
        <f t="shared" si="73"/>
        <v>4203</v>
      </c>
      <c r="Y429" s="261">
        <v>6</v>
      </c>
      <c r="Z429" s="261">
        <v>6</v>
      </c>
      <c r="AA429" s="407" t="s">
        <v>682</v>
      </c>
      <c r="AB429" s="258" t="s">
        <v>73</v>
      </c>
      <c r="AC429" s="258"/>
      <c r="AD429" s="258" t="s">
        <v>2151</v>
      </c>
      <c r="AE429" s="258" t="s">
        <v>2149</v>
      </c>
      <c r="AF429" s="259"/>
      <c r="AG429" s="260"/>
      <c r="AH429" s="259"/>
      <c r="AI429" s="259"/>
      <c r="AJ429" s="260"/>
      <c r="AK429" s="259">
        <v>26</v>
      </c>
      <c r="AL429" s="259"/>
      <c r="AM429" s="259" t="s">
        <v>3249</v>
      </c>
      <c r="AN429" s="449"/>
      <c r="AO429" s="449"/>
      <c r="AP429" s="449"/>
      <c r="AQ429" s="392" t="str">
        <f>IFERROR(VLOOKUP(BG429,#REF!,1,0),"")</f>
        <v/>
      </c>
      <c r="AS429" s="259" t="s">
        <v>16798</v>
      </c>
      <c r="BD429" s="202" t="str">
        <f t="shared" si="65"/>
        <v>트랙스1.4 turbo premier A/T</v>
      </c>
      <c r="BE429" s="261" t="str">
        <f t="shared" si="71"/>
        <v>0040</v>
      </c>
      <c r="BF429" s="407" t="s">
        <v>682</v>
      </c>
      <c r="BG429" s="202" t="str">
        <f t="shared" si="66"/>
        <v>0040-0428</v>
      </c>
    </row>
    <row r="430" spans="1:59">
      <c r="A430" s="405">
        <v>4204</v>
      </c>
      <c r="B430" s="406">
        <v>4204</v>
      </c>
      <c r="C430" s="261" t="str">
        <f t="shared" si="67"/>
        <v>0004-0040</v>
      </c>
      <c r="D430" s="261" t="str">
        <f t="shared" si="68"/>
        <v>0004-0040-0013</v>
      </c>
      <c r="E430" s="407" t="s">
        <v>681</v>
      </c>
      <c r="F430" s="261" t="str">
        <f>TEXT(VLOOKUP(J430,'[4]1'!$B$2:$D$37,2,0),"0000")</f>
        <v>0004</v>
      </c>
      <c r="G430" s="261" t="str">
        <f t="shared" si="69"/>
        <v>0040</v>
      </c>
      <c r="H430" s="408">
        <f t="shared" si="70"/>
        <v>13</v>
      </c>
      <c r="I430" s="407" t="s">
        <v>681</v>
      </c>
      <c r="J430" s="258" t="s">
        <v>658</v>
      </c>
      <c r="K430" s="258" t="s">
        <v>2767</v>
      </c>
      <c r="L430" s="258" t="s">
        <v>16797</v>
      </c>
      <c r="M430" s="409">
        <v>22420000</v>
      </c>
      <c r="N430" s="258">
        <v>1199</v>
      </c>
      <c r="O430" s="258" t="s">
        <v>77</v>
      </c>
      <c r="P430" s="258" t="s">
        <v>73</v>
      </c>
      <c r="Q430" s="258" t="s">
        <v>72</v>
      </c>
      <c r="R430" s="258">
        <v>5</v>
      </c>
      <c r="S430" s="410">
        <v>20</v>
      </c>
      <c r="T430" s="261">
        <v>6</v>
      </c>
      <c r="U430" s="261">
        <v>6</v>
      </c>
      <c r="V430" s="258" t="s">
        <v>16778</v>
      </c>
      <c r="W430" s="261" t="str">
        <f t="shared" si="72"/>
        <v>한국지엠/쉐보레 코리아트랙스1.2 turbo RS22420000</v>
      </c>
      <c r="X430" s="411">
        <f t="shared" si="73"/>
        <v>4204</v>
      </c>
      <c r="Y430" s="261">
        <v>6</v>
      </c>
      <c r="Z430" s="261">
        <v>6</v>
      </c>
      <c r="AA430" s="407" t="s">
        <v>681</v>
      </c>
      <c r="AB430" s="258" t="s">
        <v>73</v>
      </c>
      <c r="AC430" s="258"/>
      <c r="AD430" s="258" t="s">
        <v>2151</v>
      </c>
      <c r="AE430" s="258" t="s">
        <v>2149</v>
      </c>
      <c r="AF430" s="259"/>
      <c r="AG430" s="260"/>
      <c r="AH430" s="259"/>
      <c r="AI430" s="259"/>
      <c r="AJ430" s="260"/>
      <c r="AK430" s="259">
        <v>26</v>
      </c>
      <c r="AL430" s="259"/>
      <c r="AM430" s="259" t="s">
        <v>3249</v>
      </c>
      <c r="AN430" s="449"/>
      <c r="AO430" s="449"/>
      <c r="AP430" s="449"/>
      <c r="AQ430" s="392" t="str">
        <f>IFERROR(VLOOKUP(BG430,#REF!,1,0),"")</f>
        <v/>
      </c>
      <c r="AS430" s="259" t="s">
        <v>16798</v>
      </c>
      <c r="BD430" s="202" t="str">
        <f t="shared" si="65"/>
        <v>트랙스1.2 turbo RS</v>
      </c>
      <c r="BE430" s="261" t="str">
        <f t="shared" si="71"/>
        <v>0040</v>
      </c>
      <c r="BF430" s="407" t="s">
        <v>681</v>
      </c>
      <c r="BG430" s="202" t="str">
        <f t="shared" si="66"/>
        <v>0040-0429</v>
      </c>
    </row>
    <row r="431" spans="1:59">
      <c r="A431" s="405">
        <v>4205</v>
      </c>
      <c r="B431" s="406">
        <v>4205</v>
      </c>
      <c r="C431" s="261" t="str">
        <f t="shared" si="67"/>
        <v>0004-0041</v>
      </c>
      <c r="D431" s="261" t="str">
        <f t="shared" si="68"/>
        <v>0004-0041-0001</v>
      </c>
      <c r="E431" s="407" t="s">
        <v>680</v>
      </c>
      <c r="F431" s="261" t="str">
        <f>TEXT(VLOOKUP(J431,'[4]1'!$B$2:$D$37,2,0),"0000")</f>
        <v>0004</v>
      </c>
      <c r="G431" s="261" t="str">
        <f t="shared" si="69"/>
        <v>0041</v>
      </c>
      <c r="H431" s="408">
        <f t="shared" si="70"/>
        <v>1</v>
      </c>
      <c r="I431" s="407" t="s">
        <v>680</v>
      </c>
      <c r="J431" s="258" t="s">
        <v>658</v>
      </c>
      <c r="K431" s="258" t="s">
        <v>2768</v>
      </c>
      <c r="L431" s="258" t="s">
        <v>2500</v>
      </c>
      <c r="M431" s="409">
        <v>21300000</v>
      </c>
      <c r="N431" s="258">
        <v>1341</v>
      </c>
      <c r="O431" s="258" t="s">
        <v>77</v>
      </c>
      <c r="P431" s="258" t="s">
        <v>3056</v>
      </c>
      <c r="Q431" s="258" t="s">
        <v>72</v>
      </c>
      <c r="R431" s="258">
        <v>5</v>
      </c>
      <c r="S431" s="410">
        <v>9</v>
      </c>
      <c r="T431" s="261">
        <v>6</v>
      </c>
      <c r="U431" s="261">
        <v>6</v>
      </c>
      <c r="V431" s="258" t="s">
        <v>16780</v>
      </c>
      <c r="W431" s="261" t="str">
        <f t="shared" si="72"/>
        <v>한국지엠/쉐보레 코리아트레일블레이저1.35 가솔린 LT21300000</v>
      </c>
      <c r="X431" s="411">
        <f t="shared" si="73"/>
        <v>4205</v>
      </c>
      <c r="Y431" s="261">
        <v>6</v>
      </c>
      <c r="Z431" s="261">
        <v>6</v>
      </c>
      <c r="AA431" s="407" t="s">
        <v>680</v>
      </c>
      <c r="AB431" s="258" t="s">
        <v>3056</v>
      </c>
      <c r="AC431" s="258"/>
      <c r="AD431" s="258" t="s">
        <v>2154</v>
      </c>
      <c r="AE431" s="258" t="s">
        <v>2149</v>
      </c>
      <c r="AF431" s="259"/>
      <c r="AG431" s="260"/>
      <c r="AH431" s="259"/>
      <c r="AI431" s="259"/>
      <c r="AJ431" s="260"/>
      <c r="AK431" s="259">
        <v>26</v>
      </c>
      <c r="AL431" s="259"/>
      <c r="AM431" s="259" t="s">
        <v>3246</v>
      </c>
      <c r="AN431" s="449"/>
      <c r="AO431" s="449"/>
      <c r="AP431" s="449"/>
      <c r="AQ431" s="392" t="str">
        <f>IFERROR(VLOOKUP(BG431,#REF!,1,0),"")</f>
        <v/>
      </c>
      <c r="AS431" s="259" t="s">
        <v>3244</v>
      </c>
      <c r="AW431" s="392" t="s">
        <v>3057</v>
      </c>
      <c r="BD431" s="202" t="str">
        <f t="shared" si="65"/>
        <v>트레일블레이저1.35 가솔린 LT</v>
      </c>
      <c r="BE431" s="261" t="str">
        <f t="shared" si="71"/>
        <v>0041</v>
      </c>
      <c r="BF431" s="407" t="s">
        <v>680</v>
      </c>
      <c r="BG431" s="202" t="str">
        <f t="shared" si="66"/>
        <v>0041-0430</v>
      </c>
    </row>
    <row r="432" spans="1:59">
      <c r="A432" s="405">
        <v>4206</v>
      </c>
      <c r="B432" s="406">
        <v>4206</v>
      </c>
      <c r="C432" s="261" t="str">
        <f t="shared" si="67"/>
        <v>0004-0041</v>
      </c>
      <c r="D432" s="261" t="str">
        <f t="shared" si="68"/>
        <v>0004-0041-0002</v>
      </c>
      <c r="E432" s="407" t="s">
        <v>679</v>
      </c>
      <c r="F432" s="261" t="str">
        <f>TEXT(VLOOKUP(J432,'[4]1'!$B$2:$D$37,2,0),"0000")</f>
        <v>0004</v>
      </c>
      <c r="G432" s="261" t="str">
        <f t="shared" si="69"/>
        <v>0041</v>
      </c>
      <c r="H432" s="408">
        <f t="shared" si="70"/>
        <v>2</v>
      </c>
      <c r="I432" s="407" t="s">
        <v>679</v>
      </c>
      <c r="J432" s="258" t="s">
        <v>658</v>
      </c>
      <c r="K432" s="258" t="s">
        <v>2768</v>
      </c>
      <c r="L432" s="258" t="s">
        <v>2501</v>
      </c>
      <c r="M432" s="409">
        <v>24900000</v>
      </c>
      <c r="N432" s="258">
        <v>1341</v>
      </c>
      <c r="O432" s="258" t="s">
        <v>77</v>
      </c>
      <c r="P432" s="258" t="s">
        <v>3056</v>
      </c>
      <c r="Q432" s="258" t="s">
        <v>72</v>
      </c>
      <c r="R432" s="258">
        <v>5</v>
      </c>
      <c r="S432" s="410">
        <v>9</v>
      </c>
      <c r="T432" s="261">
        <v>6</v>
      </c>
      <c r="U432" s="261">
        <v>6</v>
      </c>
      <c r="V432" s="258" t="s">
        <v>16780</v>
      </c>
      <c r="W432" s="261" t="str">
        <f t="shared" si="72"/>
        <v>한국지엠/쉐보레 코리아트레일블레이저1.35 가솔린 PREMIER A/T24900000</v>
      </c>
      <c r="X432" s="411">
        <f t="shared" si="73"/>
        <v>4206</v>
      </c>
      <c r="Y432" s="261">
        <v>6</v>
      </c>
      <c r="Z432" s="261">
        <v>6</v>
      </c>
      <c r="AA432" s="407" t="s">
        <v>679</v>
      </c>
      <c r="AB432" s="258" t="s">
        <v>3056</v>
      </c>
      <c r="AC432" s="258"/>
      <c r="AD432" s="258" t="s">
        <v>2154</v>
      </c>
      <c r="AE432" s="258" t="s">
        <v>2149</v>
      </c>
      <c r="AF432" s="259"/>
      <c r="AG432" s="260"/>
      <c r="AH432" s="259"/>
      <c r="AI432" s="259"/>
      <c r="AJ432" s="260"/>
      <c r="AK432" s="259">
        <v>26</v>
      </c>
      <c r="AL432" s="259"/>
      <c r="AM432" s="259" t="s">
        <v>3246</v>
      </c>
      <c r="AN432" s="449"/>
      <c r="AO432" s="449"/>
      <c r="AP432" s="449"/>
      <c r="AQ432" s="392" t="str">
        <f>IFERROR(VLOOKUP(BG432,#REF!,1,0),"")</f>
        <v/>
      </c>
      <c r="AS432" s="259" t="s">
        <v>3244</v>
      </c>
      <c r="AW432" s="392" t="s">
        <v>3057</v>
      </c>
      <c r="BD432" s="202" t="str">
        <f t="shared" si="65"/>
        <v>트레일블레이저1.35 가솔린 PREMIER A/T</v>
      </c>
      <c r="BE432" s="261" t="str">
        <f t="shared" si="71"/>
        <v>0041</v>
      </c>
      <c r="BF432" s="407" t="s">
        <v>679</v>
      </c>
      <c r="BG432" s="202" t="str">
        <f t="shared" si="66"/>
        <v>0041-0431</v>
      </c>
    </row>
    <row r="433" spans="1:59">
      <c r="A433" s="405">
        <v>4207</v>
      </c>
      <c r="B433" s="406">
        <v>4207</v>
      </c>
      <c r="C433" s="261" t="str">
        <f t="shared" si="67"/>
        <v>0004-0041</v>
      </c>
      <c r="D433" s="261" t="str">
        <f t="shared" si="68"/>
        <v>0004-0041-0003</v>
      </c>
      <c r="E433" s="407" t="s">
        <v>678</v>
      </c>
      <c r="F433" s="261" t="str">
        <f>TEXT(VLOOKUP(J433,'[4]1'!$B$2:$D$37,2,0),"0000")</f>
        <v>0004</v>
      </c>
      <c r="G433" s="261" t="str">
        <f t="shared" si="69"/>
        <v>0041</v>
      </c>
      <c r="H433" s="408">
        <f t="shared" si="70"/>
        <v>3</v>
      </c>
      <c r="I433" s="407" t="s">
        <v>678</v>
      </c>
      <c r="J433" s="258" t="s">
        <v>658</v>
      </c>
      <c r="K433" s="258" t="s">
        <v>2768</v>
      </c>
      <c r="L433" s="258" t="s">
        <v>2502</v>
      </c>
      <c r="M433" s="409">
        <v>26200000</v>
      </c>
      <c r="N433" s="258">
        <v>1341</v>
      </c>
      <c r="O433" s="258" t="s">
        <v>77</v>
      </c>
      <c r="P433" s="258" t="s">
        <v>3056</v>
      </c>
      <c r="Q433" s="258" t="s">
        <v>72</v>
      </c>
      <c r="R433" s="258">
        <v>4</v>
      </c>
      <c r="S433" s="410">
        <v>9</v>
      </c>
      <c r="T433" s="261">
        <v>6</v>
      </c>
      <c r="U433" s="261">
        <v>6</v>
      </c>
      <c r="V433" s="258" t="s">
        <v>71</v>
      </c>
      <c r="W433" s="261" t="str">
        <f t="shared" si="72"/>
        <v>한국지엠/쉐보레 코리아트레일블레이저1.35 가솔린 RS26200000</v>
      </c>
      <c r="X433" s="411">
        <f t="shared" si="73"/>
        <v>4207</v>
      </c>
      <c r="Y433" s="261">
        <v>6</v>
      </c>
      <c r="Z433" s="261">
        <v>6</v>
      </c>
      <c r="AA433" s="407" t="s">
        <v>678</v>
      </c>
      <c r="AB433" s="258" t="s">
        <v>3056</v>
      </c>
      <c r="AC433" s="258"/>
      <c r="AD433" s="258" t="s">
        <v>2154</v>
      </c>
      <c r="AE433" s="258" t="s">
        <v>2149</v>
      </c>
      <c r="AF433" s="259"/>
      <c r="AG433" s="260"/>
      <c r="AH433" s="259"/>
      <c r="AI433" s="259"/>
      <c r="AJ433" s="260"/>
      <c r="AK433" s="259">
        <v>26</v>
      </c>
      <c r="AL433" s="259"/>
      <c r="AM433" s="259" t="s">
        <v>3246</v>
      </c>
      <c r="AN433" s="449"/>
      <c r="AO433" s="449"/>
      <c r="AP433" s="449"/>
      <c r="AQ433" s="392" t="str">
        <f>IFERROR(VLOOKUP(BG433,#REF!,1,0),"")</f>
        <v/>
      </c>
      <c r="AS433" s="259" t="s">
        <v>3244</v>
      </c>
      <c r="AW433" s="392" t="s">
        <v>3057</v>
      </c>
      <c r="BD433" s="202" t="str">
        <f t="shared" si="65"/>
        <v>트레일블레이저1.35 가솔린 RS</v>
      </c>
      <c r="BE433" s="261" t="str">
        <f t="shared" si="71"/>
        <v>0041</v>
      </c>
      <c r="BF433" s="407" t="s">
        <v>678</v>
      </c>
      <c r="BG433" s="202" t="str">
        <f t="shared" si="66"/>
        <v>0041-0432</v>
      </c>
    </row>
    <row r="434" spans="1:59">
      <c r="A434" s="405">
        <v>4208</v>
      </c>
      <c r="B434" s="406">
        <v>4208</v>
      </c>
      <c r="C434" s="261" t="str">
        <f t="shared" si="67"/>
        <v>0004-0041</v>
      </c>
      <c r="D434" s="261" t="str">
        <f t="shared" si="68"/>
        <v>0004-0041-0004</v>
      </c>
      <c r="E434" s="407" t="s">
        <v>677</v>
      </c>
      <c r="F434" s="261" t="str">
        <f>TEXT(VLOOKUP(J434,'[4]1'!$B$2:$D$37,2,0),"0000")</f>
        <v>0004</v>
      </c>
      <c r="G434" s="261" t="str">
        <f t="shared" si="69"/>
        <v>0041</v>
      </c>
      <c r="H434" s="408">
        <f t="shared" si="70"/>
        <v>4</v>
      </c>
      <c r="I434" s="407" t="s">
        <v>677</v>
      </c>
      <c r="J434" s="258" t="s">
        <v>658</v>
      </c>
      <c r="K434" s="258" t="s">
        <v>2768</v>
      </c>
      <c r="L434" s="258" t="s">
        <v>2503</v>
      </c>
      <c r="M434" s="409">
        <v>25700000</v>
      </c>
      <c r="N434" s="258">
        <v>1341</v>
      </c>
      <c r="O434" s="258" t="s">
        <v>77</v>
      </c>
      <c r="P434" s="258" t="s">
        <v>3056</v>
      </c>
      <c r="Q434" s="258" t="s">
        <v>72</v>
      </c>
      <c r="R434" s="258">
        <v>2</v>
      </c>
      <c r="S434" s="410">
        <v>9</v>
      </c>
      <c r="T434" s="261">
        <v>6</v>
      </c>
      <c r="U434" s="261">
        <v>6</v>
      </c>
      <c r="V434" s="258" t="s">
        <v>71</v>
      </c>
      <c r="W434" s="261" t="str">
        <f t="shared" si="72"/>
        <v>한국지엠/쉐보레 코리아트레일블레이저1.35 가솔린 ACTIV A/T25700000</v>
      </c>
      <c r="X434" s="411">
        <f t="shared" si="73"/>
        <v>4208</v>
      </c>
      <c r="Y434" s="261">
        <v>6</v>
      </c>
      <c r="Z434" s="261">
        <v>6</v>
      </c>
      <c r="AA434" s="407" t="s">
        <v>677</v>
      </c>
      <c r="AB434" s="258" t="s">
        <v>3056</v>
      </c>
      <c r="AC434" s="258"/>
      <c r="AD434" s="258" t="s">
        <v>2154</v>
      </c>
      <c r="AE434" s="258" t="s">
        <v>2149</v>
      </c>
      <c r="AF434" s="259"/>
      <c r="AG434" s="260"/>
      <c r="AH434" s="259"/>
      <c r="AI434" s="259"/>
      <c r="AJ434" s="260"/>
      <c r="AK434" s="259">
        <v>26</v>
      </c>
      <c r="AL434" s="259"/>
      <c r="AM434" s="259" t="s">
        <v>3246</v>
      </c>
      <c r="AN434" s="449"/>
      <c r="AO434" s="449"/>
      <c r="AP434" s="449"/>
      <c r="AQ434" s="392" t="str">
        <f>IFERROR(VLOOKUP(BG434,#REF!,1,0),"")</f>
        <v/>
      </c>
      <c r="AS434" s="259" t="s">
        <v>3244</v>
      </c>
      <c r="AW434" s="392" t="s">
        <v>3057</v>
      </c>
      <c r="BD434" s="202" t="str">
        <f t="shared" si="65"/>
        <v>트레일블레이저1.35 가솔린 ACTIV A/T</v>
      </c>
      <c r="BE434" s="261" t="str">
        <f t="shared" si="71"/>
        <v>0041</v>
      </c>
      <c r="BF434" s="407" t="s">
        <v>677</v>
      </c>
      <c r="BG434" s="202" t="str">
        <f t="shared" si="66"/>
        <v>0041-0433</v>
      </c>
    </row>
    <row r="435" spans="1:59">
      <c r="A435" s="405">
        <v>4209</v>
      </c>
      <c r="B435" s="406">
        <v>4209</v>
      </c>
      <c r="C435" s="261" t="str">
        <f t="shared" si="67"/>
        <v>0004-0041</v>
      </c>
      <c r="D435" s="261" t="str">
        <f t="shared" si="68"/>
        <v>0004-0041-0005</v>
      </c>
      <c r="E435" s="407" t="s">
        <v>676</v>
      </c>
      <c r="F435" s="261" t="str">
        <f>TEXT(VLOOKUP(J435,'[4]1'!$B$2:$D$37,2,0),"0000")</f>
        <v>0004</v>
      </c>
      <c r="G435" s="261" t="str">
        <f t="shared" si="69"/>
        <v>0041</v>
      </c>
      <c r="H435" s="408">
        <f t="shared" si="70"/>
        <v>5</v>
      </c>
      <c r="I435" s="407" t="s">
        <v>676</v>
      </c>
      <c r="J435" s="258" t="s">
        <v>658</v>
      </c>
      <c r="K435" s="258" t="s">
        <v>2768</v>
      </c>
      <c r="L435" s="266" t="s">
        <v>3008</v>
      </c>
      <c r="M435" s="318">
        <v>19590000</v>
      </c>
      <c r="N435" s="265">
        <v>1199</v>
      </c>
      <c r="O435" s="258" t="s">
        <v>77</v>
      </c>
      <c r="P435" s="258" t="s">
        <v>3056</v>
      </c>
      <c r="Q435" s="258" t="s">
        <v>72</v>
      </c>
      <c r="R435" s="266">
        <v>5</v>
      </c>
      <c r="S435" s="410">
        <v>9</v>
      </c>
      <c r="T435" s="261">
        <v>6</v>
      </c>
      <c r="U435" s="261">
        <v>6</v>
      </c>
      <c r="V435" s="258" t="s">
        <v>71</v>
      </c>
      <c r="W435" s="261" t="str">
        <f t="shared" si="72"/>
        <v>한국지엠/쉐보레 코리아트레일블레이저가솔린 터보 1.2 LS A/T19590000</v>
      </c>
      <c r="X435" s="411">
        <f t="shared" si="73"/>
        <v>4209</v>
      </c>
      <c r="Y435" s="261">
        <v>6</v>
      </c>
      <c r="Z435" s="261">
        <v>6</v>
      </c>
      <c r="AA435" s="407" t="s">
        <v>676</v>
      </c>
      <c r="AB435" s="258" t="s">
        <v>3056</v>
      </c>
      <c r="AC435" s="258"/>
      <c r="AD435" s="258" t="s">
        <v>2154</v>
      </c>
      <c r="AE435" s="258" t="s">
        <v>2149</v>
      </c>
      <c r="AF435" s="259"/>
      <c r="AG435" s="260"/>
      <c r="AH435" s="259"/>
      <c r="AI435" s="259"/>
      <c r="AJ435" s="260"/>
      <c r="AK435" s="259">
        <v>26</v>
      </c>
      <c r="AL435" s="259"/>
      <c r="AM435" s="259" t="s">
        <v>3246</v>
      </c>
      <c r="AN435" s="449"/>
      <c r="AO435" s="449"/>
      <c r="AP435" s="449"/>
      <c r="AQ435" s="392" t="str">
        <f>IFERROR(VLOOKUP(BG435,#REF!,1,0),"")</f>
        <v/>
      </c>
      <c r="AS435" s="259" t="s">
        <v>3244</v>
      </c>
      <c r="AW435" s="392" t="s">
        <v>3057</v>
      </c>
      <c r="BD435" s="202" t="str">
        <f t="shared" si="65"/>
        <v>트레일블레이저가솔린 터보 1.2 LS A/T</v>
      </c>
      <c r="BE435" s="261" t="str">
        <f t="shared" si="71"/>
        <v>0041</v>
      </c>
      <c r="BF435" s="407" t="s">
        <v>676</v>
      </c>
      <c r="BG435" s="202" t="str">
        <f t="shared" si="66"/>
        <v>0041-0434</v>
      </c>
    </row>
    <row r="436" spans="1:59">
      <c r="A436" s="405">
        <v>4210</v>
      </c>
      <c r="B436" s="406">
        <v>4210</v>
      </c>
      <c r="C436" s="261" t="str">
        <f t="shared" si="67"/>
        <v>0004-0041</v>
      </c>
      <c r="D436" s="261" t="str">
        <f t="shared" si="68"/>
        <v>0004-0041-0006</v>
      </c>
      <c r="E436" s="407" t="s">
        <v>675</v>
      </c>
      <c r="F436" s="261" t="str">
        <f>TEXT(VLOOKUP(J436,'[4]1'!$B$2:$D$37,2,0),"0000")</f>
        <v>0004</v>
      </c>
      <c r="G436" s="261" t="str">
        <f t="shared" si="69"/>
        <v>0041</v>
      </c>
      <c r="H436" s="408">
        <f t="shared" si="70"/>
        <v>6</v>
      </c>
      <c r="I436" s="407" t="s">
        <v>675</v>
      </c>
      <c r="J436" s="258" t="s">
        <v>658</v>
      </c>
      <c r="K436" s="258" t="s">
        <v>2768</v>
      </c>
      <c r="L436" s="266" t="s">
        <v>3009</v>
      </c>
      <c r="M436" s="318">
        <v>21850000</v>
      </c>
      <c r="N436" s="265">
        <v>1199</v>
      </c>
      <c r="O436" s="258" t="s">
        <v>77</v>
      </c>
      <c r="P436" s="258" t="s">
        <v>3056</v>
      </c>
      <c r="Q436" s="258" t="s">
        <v>72</v>
      </c>
      <c r="R436" s="266">
        <v>5</v>
      </c>
      <c r="S436" s="410">
        <v>9</v>
      </c>
      <c r="T436" s="261">
        <v>6</v>
      </c>
      <c r="U436" s="261">
        <v>6</v>
      </c>
      <c r="V436" s="258" t="s">
        <v>71</v>
      </c>
      <c r="W436" s="261" t="str">
        <f t="shared" si="72"/>
        <v>한국지엠/쉐보레 코리아트레일블레이저가솔린 터보 1.2  LT A/T21850000</v>
      </c>
      <c r="X436" s="411">
        <f t="shared" si="73"/>
        <v>4210</v>
      </c>
      <c r="Y436" s="261">
        <v>6</v>
      </c>
      <c r="Z436" s="261">
        <v>6</v>
      </c>
      <c r="AA436" s="407" t="s">
        <v>675</v>
      </c>
      <c r="AB436" s="258" t="s">
        <v>3056</v>
      </c>
      <c r="AC436" s="258"/>
      <c r="AD436" s="258" t="s">
        <v>2154</v>
      </c>
      <c r="AE436" s="258" t="s">
        <v>2149</v>
      </c>
      <c r="AF436" s="259"/>
      <c r="AG436" s="260"/>
      <c r="AH436" s="259"/>
      <c r="AI436" s="259"/>
      <c r="AJ436" s="260"/>
      <c r="AK436" s="259">
        <v>26</v>
      </c>
      <c r="AL436" s="259"/>
      <c r="AM436" s="259" t="s">
        <v>3246</v>
      </c>
      <c r="AN436" s="449"/>
      <c r="AO436" s="449"/>
      <c r="AP436" s="449"/>
      <c r="AQ436" s="392" t="str">
        <f>IFERROR(VLOOKUP(BG436,#REF!,1,0),"")</f>
        <v/>
      </c>
      <c r="AS436" s="259" t="s">
        <v>3244</v>
      </c>
      <c r="AW436" s="392" t="s">
        <v>3057</v>
      </c>
      <c r="BD436" s="202" t="str">
        <f t="shared" si="65"/>
        <v>트레일블레이저가솔린 터보 1.2  LT A/T</v>
      </c>
      <c r="BE436" s="261" t="str">
        <f t="shared" si="71"/>
        <v>0041</v>
      </c>
      <c r="BF436" s="407" t="s">
        <v>675</v>
      </c>
      <c r="BG436" s="202" t="str">
        <f t="shared" si="66"/>
        <v>0041-0435</v>
      </c>
    </row>
    <row r="437" spans="1:59">
      <c r="A437" s="405">
        <v>4211</v>
      </c>
      <c r="B437" s="406">
        <v>4211</v>
      </c>
      <c r="C437" s="261" t="str">
        <f t="shared" si="67"/>
        <v>0003-0042</v>
      </c>
      <c r="D437" s="261" t="str">
        <f t="shared" si="68"/>
        <v>0003-0042-0001</v>
      </c>
      <c r="E437" s="407" t="s">
        <v>674</v>
      </c>
      <c r="F437" s="261" t="str">
        <f>TEXT(VLOOKUP(J437,'[4]1'!$B$2:$D$37,2,0),"0000")</f>
        <v>0003</v>
      </c>
      <c r="G437" s="261" t="str">
        <f t="shared" si="69"/>
        <v>0042</v>
      </c>
      <c r="H437" s="408">
        <f t="shared" si="70"/>
        <v>1</v>
      </c>
      <c r="I437" s="407" t="s">
        <v>674</v>
      </c>
      <c r="J437" s="258" t="s">
        <v>740</v>
      </c>
      <c r="K437" s="258" t="s">
        <v>2752</v>
      </c>
      <c r="L437" s="258" t="s">
        <v>2384</v>
      </c>
      <c r="M437" s="409">
        <v>41420000</v>
      </c>
      <c r="N437" s="258">
        <v>2157</v>
      </c>
      <c r="O437" s="258" t="s">
        <v>78</v>
      </c>
      <c r="P437" s="258" t="s">
        <v>1985</v>
      </c>
      <c r="Q437" s="258" t="s">
        <v>72</v>
      </c>
      <c r="R437" s="258">
        <v>3</v>
      </c>
      <c r="S437" s="410">
        <v>9</v>
      </c>
      <c r="T437" s="261">
        <v>6</v>
      </c>
      <c r="U437" s="261">
        <v>6</v>
      </c>
      <c r="V437" s="258" t="s">
        <v>71</v>
      </c>
      <c r="W437" s="261" t="str">
        <f t="shared" si="72"/>
        <v>쌍용자동차G4 렉스턴2WD 5인승 헤리티지 (A/T)41420000</v>
      </c>
      <c r="X437" s="411">
        <f t="shared" si="73"/>
        <v>4211</v>
      </c>
      <c r="Y437" s="261">
        <v>6</v>
      </c>
      <c r="Z437" s="261">
        <v>6</v>
      </c>
      <c r="AA437" s="407" t="s">
        <v>674</v>
      </c>
      <c r="AB437" s="258" t="s">
        <v>1985</v>
      </c>
      <c r="AC437" s="258"/>
      <c r="AD437" s="258" t="s">
        <v>2152</v>
      </c>
      <c r="AE437" s="258" t="s">
        <v>2149</v>
      </c>
      <c r="AF437" s="259"/>
      <c r="AG437" s="260"/>
      <c r="AH437" s="259"/>
      <c r="AI437" s="259"/>
      <c r="AJ437" s="260"/>
      <c r="AK437" s="259">
        <v>26</v>
      </c>
      <c r="AL437" s="259"/>
      <c r="AM437" s="259" t="s">
        <v>3244</v>
      </c>
      <c r="AN437" s="449"/>
      <c r="AO437" s="449"/>
      <c r="AP437" s="449"/>
      <c r="AQ437" s="392" t="str">
        <f>IFERROR(VLOOKUP(BG437,#REF!,1,0),"")</f>
        <v/>
      </c>
      <c r="AS437" s="259" t="s">
        <v>3244</v>
      </c>
      <c r="BD437" s="202" t="str">
        <f t="shared" si="65"/>
        <v>G4 렉스턴2WD 5인승 헤리티지 (A/T)</v>
      </c>
      <c r="BE437" s="261" t="str">
        <f t="shared" si="71"/>
        <v>0042</v>
      </c>
      <c r="BF437" s="407" t="s">
        <v>674</v>
      </c>
      <c r="BG437" s="202" t="str">
        <f t="shared" si="66"/>
        <v>0042-0436</v>
      </c>
    </row>
    <row r="438" spans="1:59">
      <c r="A438" s="405">
        <v>4212</v>
      </c>
      <c r="B438" s="406">
        <v>4212</v>
      </c>
      <c r="C438" s="261" t="str">
        <f t="shared" si="67"/>
        <v>0003-0042</v>
      </c>
      <c r="D438" s="261" t="str">
        <f t="shared" si="68"/>
        <v>0003-0042-0002</v>
      </c>
      <c r="E438" s="407" t="s">
        <v>673</v>
      </c>
      <c r="F438" s="261" t="str">
        <f>TEXT(VLOOKUP(J438,'[4]1'!$B$2:$D$37,2,0),"0000")</f>
        <v>0003</v>
      </c>
      <c r="G438" s="261" t="str">
        <f t="shared" si="69"/>
        <v>0042</v>
      </c>
      <c r="H438" s="408">
        <f t="shared" si="70"/>
        <v>2</v>
      </c>
      <c r="I438" s="407" t="s">
        <v>673</v>
      </c>
      <c r="J438" s="258" t="s">
        <v>740</v>
      </c>
      <c r="K438" s="258" t="s">
        <v>2752</v>
      </c>
      <c r="L438" s="258" t="s">
        <v>2385</v>
      </c>
      <c r="M438" s="409">
        <v>44160000</v>
      </c>
      <c r="N438" s="258">
        <v>2157</v>
      </c>
      <c r="O438" s="258" t="s">
        <v>78</v>
      </c>
      <c r="P438" s="258" t="s">
        <v>1985</v>
      </c>
      <c r="Q438" s="258" t="s">
        <v>72</v>
      </c>
      <c r="R438" s="258">
        <v>5</v>
      </c>
      <c r="S438" s="410">
        <v>9</v>
      </c>
      <c r="T438" s="261">
        <v>6</v>
      </c>
      <c r="U438" s="261">
        <v>6</v>
      </c>
      <c r="V438" s="258" t="s">
        <v>71</v>
      </c>
      <c r="W438" s="261" t="str">
        <f t="shared" si="72"/>
        <v>쌍용자동차G4 렉스턴2WD 5인승 헤리티지 스페셜 (A/T)44160000</v>
      </c>
      <c r="X438" s="411">
        <f t="shared" si="73"/>
        <v>4212</v>
      </c>
      <c r="Y438" s="261">
        <v>6</v>
      </c>
      <c r="Z438" s="261">
        <v>6</v>
      </c>
      <c r="AA438" s="407" t="s">
        <v>673</v>
      </c>
      <c r="AB438" s="258" t="s">
        <v>1985</v>
      </c>
      <c r="AC438" s="258"/>
      <c r="AD438" s="258" t="s">
        <v>2152</v>
      </c>
      <c r="AE438" s="258" t="s">
        <v>2149</v>
      </c>
      <c r="AF438" s="259"/>
      <c r="AG438" s="260"/>
      <c r="AH438" s="259"/>
      <c r="AI438" s="259"/>
      <c r="AJ438" s="260"/>
      <c r="AK438" s="259">
        <v>26</v>
      </c>
      <c r="AL438" s="259"/>
      <c r="AM438" s="259" t="s">
        <v>3244</v>
      </c>
      <c r="AN438" s="449"/>
      <c r="AO438" s="449"/>
      <c r="AP438" s="449"/>
      <c r="AQ438" s="392" t="str">
        <f>IFERROR(VLOOKUP(BG438,#REF!,1,0),"")</f>
        <v/>
      </c>
      <c r="AS438" s="259" t="s">
        <v>3244</v>
      </c>
      <c r="BD438" s="202" t="str">
        <f t="shared" si="65"/>
        <v>G4 렉스턴2WD 5인승 헤리티지 스페셜 (A/T)</v>
      </c>
      <c r="BE438" s="261" t="str">
        <f t="shared" si="71"/>
        <v>0042</v>
      </c>
      <c r="BF438" s="407" t="s">
        <v>673</v>
      </c>
      <c r="BG438" s="202" t="str">
        <f t="shared" si="66"/>
        <v>0042-0437</v>
      </c>
    </row>
    <row r="439" spans="1:59">
      <c r="A439" s="405">
        <v>4213</v>
      </c>
      <c r="B439" s="406">
        <v>4213</v>
      </c>
      <c r="C439" s="261" t="str">
        <f t="shared" si="67"/>
        <v>0003-0042</v>
      </c>
      <c r="D439" s="261" t="str">
        <f t="shared" si="68"/>
        <v>0003-0042-0003</v>
      </c>
      <c r="E439" s="407" t="s">
        <v>672</v>
      </c>
      <c r="F439" s="261" t="str">
        <f>TEXT(VLOOKUP(J439,'[4]1'!$B$2:$D$37,2,0),"0000")</f>
        <v>0003</v>
      </c>
      <c r="G439" s="261" t="str">
        <f t="shared" si="69"/>
        <v>0042</v>
      </c>
      <c r="H439" s="408">
        <f t="shared" si="70"/>
        <v>3</v>
      </c>
      <c r="I439" s="407" t="s">
        <v>672</v>
      </c>
      <c r="J439" s="258" t="s">
        <v>740</v>
      </c>
      <c r="K439" s="258" t="s">
        <v>2752</v>
      </c>
      <c r="L439" s="258" t="s">
        <v>2386</v>
      </c>
      <c r="M439" s="409">
        <v>35860000</v>
      </c>
      <c r="N439" s="258">
        <v>2157</v>
      </c>
      <c r="O439" s="258" t="s">
        <v>78</v>
      </c>
      <c r="P439" s="258" t="s">
        <v>1985</v>
      </c>
      <c r="Q439" s="258" t="s">
        <v>72</v>
      </c>
      <c r="R439" s="258">
        <v>5</v>
      </c>
      <c r="S439" s="410">
        <v>9</v>
      </c>
      <c r="T439" s="261">
        <v>6</v>
      </c>
      <c r="U439" s="261">
        <v>6</v>
      </c>
      <c r="V439" s="258" t="s">
        <v>16778</v>
      </c>
      <c r="W439" s="261" t="str">
        <f t="shared" si="72"/>
        <v>쌍용자동차G4 렉스턴2WD 5인승 마제스티 (A/T)35860000</v>
      </c>
      <c r="X439" s="411">
        <f t="shared" si="73"/>
        <v>4213</v>
      </c>
      <c r="Y439" s="261">
        <v>6</v>
      </c>
      <c r="Z439" s="261">
        <v>6</v>
      </c>
      <c r="AA439" s="407" t="s">
        <v>672</v>
      </c>
      <c r="AB439" s="258" t="s">
        <v>1985</v>
      </c>
      <c r="AC439" s="258"/>
      <c r="AD439" s="258" t="s">
        <v>2152</v>
      </c>
      <c r="AE439" s="258" t="s">
        <v>2149</v>
      </c>
      <c r="AF439" s="259"/>
      <c r="AG439" s="260"/>
      <c r="AH439" s="259"/>
      <c r="AI439" s="259"/>
      <c r="AJ439" s="260"/>
      <c r="AK439" s="259">
        <v>26</v>
      </c>
      <c r="AL439" s="259"/>
      <c r="AM439" s="259" t="s">
        <v>3244</v>
      </c>
      <c r="AN439" s="449"/>
      <c r="AO439" s="449"/>
      <c r="AP439" s="449"/>
      <c r="AQ439" s="392" t="str">
        <f>IFERROR(VLOOKUP(BG439,#REF!,1,0),"")</f>
        <v/>
      </c>
      <c r="AS439" s="259" t="s">
        <v>3244</v>
      </c>
      <c r="BD439" s="202" t="str">
        <f t="shared" si="65"/>
        <v>G4 렉스턴2WD 5인승 마제스티 (A/T)</v>
      </c>
      <c r="BE439" s="261" t="str">
        <f t="shared" si="71"/>
        <v>0042</v>
      </c>
      <c r="BF439" s="407" t="s">
        <v>672</v>
      </c>
      <c r="BG439" s="202" t="str">
        <f t="shared" si="66"/>
        <v>0042-0438</v>
      </c>
    </row>
    <row r="440" spans="1:59">
      <c r="A440" s="405">
        <v>4214</v>
      </c>
      <c r="B440" s="406">
        <v>4214</v>
      </c>
      <c r="C440" s="261" t="str">
        <f t="shared" si="67"/>
        <v>0003-0042</v>
      </c>
      <c r="D440" s="261" t="str">
        <f t="shared" si="68"/>
        <v>0003-0042-0004</v>
      </c>
      <c r="E440" s="407" t="s">
        <v>671</v>
      </c>
      <c r="F440" s="261" t="str">
        <f>TEXT(VLOOKUP(J440,'[4]1'!$B$2:$D$37,2,0),"0000")</f>
        <v>0003</v>
      </c>
      <c r="G440" s="261" t="str">
        <f t="shared" si="69"/>
        <v>0042</v>
      </c>
      <c r="H440" s="408">
        <f t="shared" si="70"/>
        <v>4</v>
      </c>
      <c r="I440" s="407" t="s">
        <v>671</v>
      </c>
      <c r="J440" s="258" t="s">
        <v>740</v>
      </c>
      <c r="K440" s="258" t="s">
        <v>2752</v>
      </c>
      <c r="L440" s="258" t="s">
        <v>2387</v>
      </c>
      <c r="M440" s="409">
        <v>34400000</v>
      </c>
      <c r="N440" s="258">
        <v>2157</v>
      </c>
      <c r="O440" s="258" t="s">
        <v>78</v>
      </c>
      <c r="P440" s="258" t="s">
        <v>1985</v>
      </c>
      <c r="Q440" s="258" t="s">
        <v>72</v>
      </c>
      <c r="R440" s="258">
        <v>5</v>
      </c>
      <c r="S440" s="410">
        <v>9</v>
      </c>
      <c r="T440" s="261">
        <v>6</v>
      </c>
      <c r="U440" s="261">
        <v>6</v>
      </c>
      <c r="V440" s="258" t="s">
        <v>16778</v>
      </c>
      <c r="W440" s="261" t="str">
        <f t="shared" si="72"/>
        <v>쌍용자동차G4 렉스턴2WD 5인승 럭셔리 (A/T)34400000</v>
      </c>
      <c r="X440" s="411">
        <f t="shared" si="73"/>
        <v>4214</v>
      </c>
      <c r="Y440" s="261">
        <v>6</v>
      </c>
      <c r="Z440" s="261">
        <v>6</v>
      </c>
      <c r="AA440" s="407" t="s">
        <v>671</v>
      </c>
      <c r="AB440" s="258" t="s">
        <v>1985</v>
      </c>
      <c r="AC440" s="258"/>
      <c r="AD440" s="258" t="s">
        <v>2152</v>
      </c>
      <c r="AE440" s="258" t="s">
        <v>2149</v>
      </c>
      <c r="AF440" s="259"/>
      <c r="AG440" s="260"/>
      <c r="AH440" s="259"/>
      <c r="AI440" s="259"/>
      <c r="AJ440" s="260"/>
      <c r="AK440" s="259">
        <v>26</v>
      </c>
      <c r="AL440" s="259"/>
      <c r="AM440" s="259" t="s">
        <v>3244</v>
      </c>
      <c r="AN440" s="449"/>
      <c r="AO440" s="449"/>
      <c r="AP440" s="449"/>
      <c r="AQ440" s="392" t="str">
        <f>IFERROR(VLOOKUP(BG440,#REF!,1,0),"")</f>
        <v/>
      </c>
      <c r="AS440" s="259" t="s">
        <v>3244</v>
      </c>
      <c r="BD440" s="202" t="str">
        <f t="shared" si="65"/>
        <v>G4 렉스턴2WD 5인승 럭셔리 (A/T)</v>
      </c>
      <c r="BE440" s="261" t="str">
        <f t="shared" si="71"/>
        <v>0042</v>
      </c>
      <c r="BF440" s="407" t="s">
        <v>671</v>
      </c>
      <c r="BG440" s="202" t="str">
        <f t="shared" si="66"/>
        <v>0042-0439</v>
      </c>
    </row>
    <row r="441" spans="1:59">
      <c r="A441" s="405">
        <v>4215</v>
      </c>
      <c r="B441" s="406">
        <v>4215</v>
      </c>
      <c r="C441" s="261" t="str">
        <f t="shared" si="67"/>
        <v>0003-0042</v>
      </c>
      <c r="D441" s="261" t="str">
        <f t="shared" si="68"/>
        <v>0003-0042-0005</v>
      </c>
      <c r="E441" s="407" t="s">
        <v>670</v>
      </c>
      <c r="F441" s="261" t="str">
        <f>TEXT(VLOOKUP(J441,'[4]1'!$B$2:$D$37,2,0),"0000")</f>
        <v>0003</v>
      </c>
      <c r="G441" s="261" t="str">
        <f t="shared" si="69"/>
        <v>0042</v>
      </c>
      <c r="H441" s="408">
        <f t="shared" si="70"/>
        <v>5</v>
      </c>
      <c r="I441" s="407" t="s">
        <v>670</v>
      </c>
      <c r="J441" s="258" t="s">
        <v>740</v>
      </c>
      <c r="K441" s="258" t="s">
        <v>2752</v>
      </c>
      <c r="L441" s="258" t="s">
        <v>2388</v>
      </c>
      <c r="M441" s="409">
        <v>38200000</v>
      </c>
      <c r="N441" s="258">
        <v>2157</v>
      </c>
      <c r="O441" s="258" t="s">
        <v>78</v>
      </c>
      <c r="P441" s="258" t="s">
        <v>1985</v>
      </c>
      <c r="Q441" s="258" t="s">
        <v>72</v>
      </c>
      <c r="R441" s="258">
        <v>7</v>
      </c>
      <c r="S441" s="410">
        <v>9</v>
      </c>
      <c r="T441" s="261">
        <v>6</v>
      </c>
      <c r="U441" s="261">
        <v>6</v>
      </c>
      <c r="V441" s="258" t="s">
        <v>16778</v>
      </c>
      <c r="W441" s="261" t="str">
        <f t="shared" si="72"/>
        <v>쌍용자동차G4 렉스턴4WD 7인승 마제스티 (A/T)38200000</v>
      </c>
      <c r="X441" s="411">
        <f t="shared" si="73"/>
        <v>4215</v>
      </c>
      <c r="Y441" s="261">
        <v>6</v>
      </c>
      <c r="Z441" s="261">
        <v>6</v>
      </c>
      <c r="AA441" s="407" t="s">
        <v>670</v>
      </c>
      <c r="AB441" s="258" t="s">
        <v>1985</v>
      </c>
      <c r="AC441" s="258"/>
      <c r="AD441" s="258" t="s">
        <v>2152</v>
      </c>
      <c r="AE441" s="258" t="s">
        <v>2149</v>
      </c>
      <c r="AF441" s="259"/>
      <c r="AG441" s="260"/>
      <c r="AH441" s="259"/>
      <c r="AI441" s="259"/>
      <c r="AJ441" s="260"/>
      <c r="AK441" s="259">
        <v>26</v>
      </c>
      <c r="AL441" s="259"/>
      <c r="AM441" s="259" t="s">
        <v>3244</v>
      </c>
      <c r="AN441" s="449"/>
      <c r="AO441" s="449"/>
      <c r="AP441" s="449"/>
      <c r="AQ441" s="392" t="str">
        <f>IFERROR(VLOOKUP(BG441,#REF!,1,0),"")</f>
        <v/>
      </c>
      <c r="AS441" s="259" t="s">
        <v>3244</v>
      </c>
      <c r="BD441" s="202" t="str">
        <f t="shared" si="65"/>
        <v>G4 렉스턴4WD 7인승 마제스티 (A/T)</v>
      </c>
      <c r="BE441" s="261" t="str">
        <f t="shared" si="71"/>
        <v>0042</v>
      </c>
      <c r="BF441" s="407" t="s">
        <v>670</v>
      </c>
      <c r="BG441" s="202" t="str">
        <f t="shared" si="66"/>
        <v>0042-0440</v>
      </c>
    </row>
    <row r="442" spans="1:59">
      <c r="A442" s="405">
        <v>4216</v>
      </c>
      <c r="B442" s="406">
        <v>4216</v>
      </c>
      <c r="C442" s="261" t="str">
        <f t="shared" si="67"/>
        <v>0003-0042</v>
      </c>
      <c r="D442" s="261" t="str">
        <f t="shared" si="68"/>
        <v>0003-0042-0006</v>
      </c>
      <c r="E442" s="407" t="s">
        <v>669</v>
      </c>
      <c r="F442" s="261" t="str">
        <f>TEXT(VLOOKUP(J442,'[4]1'!$B$2:$D$37,2,0),"0000")</f>
        <v>0003</v>
      </c>
      <c r="G442" s="261" t="str">
        <f t="shared" si="69"/>
        <v>0042</v>
      </c>
      <c r="H442" s="408">
        <f t="shared" si="70"/>
        <v>6</v>
      </c>
      <c r="I442" s="407" t="s">
        <v>669</v>
      </c>
      <c r="J442" s="258" t="s">
        <v>740</v>
      </c>
      <c r="K442" s="258" t="s">
        <v>2752</v>
      </c>
      <c r="L442" s="258" t="s">
        <v>2389</v>
      </c>
      <c r="M442" s="409">
        <v>43760000</v>
      </c>
      <c r="N442" s="258">
        <v>2157</v>
      </c>
      <c r="O442" s="258" t="s">
        <v>78</v>
      </c>
      <c r="P442" s="258" t="s">
        <v>1985</v>
      </c>
      <c r="Q442" s="258" t="s">
        <v>72</v>
      </c>
      <c r="R442" s="258">
        <v>4</v>
      </c>
      <c r="S442" s="410">
        <v>9</v>
      </c>
      <c r="T442" s="261">
        <v>6</v>
      </c>
      <c r="U442" s="261">
        <v>6</v>
      </c>
      <c r="V442" s="258" t="s">
        <v>71</v>
      </c>
      <c r="W442" s="261" t="str">
        <f t="shared" si="72"/>
        <v>쌍용자동차G4 렉스턴4WD 7인승 헤리티지 (A/T)43760000</v>
      </c>
      <c r="X442" s="411">
        <f t="shared" si="73"/>
        <v>4216</v>
      </c>
      <c r="Y442" s="261">
        <v>6</v>
      </c>
      <c r="Z442" s="261">
        <v>6</v>
      </c>
      <c r="AA442" s="407" t="s">
        <v>669</v>
      </c>
      <c r="AB442" s="258" t="s">
        <v>1985</v>
      </c>
      <c r="AC442" s="258"/>
      <c r="AD442" s="258" t="s">
        <v>2152</v>
      </c>
      <c r="AE442" s="258" t="s">
        <v>2149</v>
      </c>
      <c r="AF442" s="259"/>
      <c r="AG442" s="260"/>
      <c r="AH442" s="259"/>
      <c r="AI442" s="259"/>
      <c r="AJ442" s="260"/>
      <c r="AK442" s="259">
        <v>26</v>
      </c>
      <c r="AL442" s="259"/>
      <c r="AM442" s="259" t="s">
        <v>3244</v>
      </c>
      <c r="AN442" s="449"/>
      <c r="AO442" s="449"/>
      <c r="AP442" s="449"/>
      <c r="AQ442" s="392" t="str">
        <f>IFERROR(VLOOKUP(BG442,#REF!,1,0),"")</f>
        <v/>
      </c>
      <c r="AS442" s="259" t="s">
        <v>3244</v>
      </c>
      <c r="BD442" s="202" t="str">
        <f t="shared" si="65"/>
        <v>G4 렉스턴4WD 7인승 헤리티지 (A/T)</v>
      </c>
      <c r="BE442" s="261" t="str">
        <f t="shared" si="71"/>
        <v>0042</v>
      </c>
      <c r="BF442" s="407" t="s">
        <v>669</v>
      </c>
      <c r="BG442" s="202" t="str">
        <f t="shared" si="66"/>
        <v>0042-0441</v>
      </c>
    </row>
    <row r="443" spans="1:59">
      <c r="A443" s="405">
        <v>4217</v>
      </c>
      <c r="B443" s="406">
        <v>4217</v>
      </c>
      <c r="C443" s="261" t="str">
        <f t="shared" si="67"/>
        <v>0003-0042</v>
      </c>
      <c r="D443" s="261" t="str">
        <f t="shared" si="68"/>
        <v>0003-0042-0007</v>
      </c>
      <c r="E443" s="407" t="s">
        <v>668</v>
      </c>
      <c r="F443" s="261" t="str">
        <f>TEXT(VLOOKUP(J443,'[4]1'!$B$2:$D$37,2,0),"0000")</f>
        <v>0003</v>
      </c>
      <c r="G443" s="261" t="str">
        <f t="shared" si="69"/>
        <v>0042</v>
      </c>
      <c r="H443" s="408">
        <f t="shared" si="70"/>
        <v>7</v>
      </c>
      <c r="I443" s="407" t="s">
        <v>668</v>
      </c>
      <c r="J443" s="258" t="s">
        <v>740</v>
      </c>
      <c r="K443" s="258" t="s">
        <v>2752</v>
      </c>
      <c r="L443" s="258" t="s">
        <v>2390</v>
      </c>
      <c r="M443" s="409">
        <v>43350000</v>
      </c>
      <c r="N443" s="258">
        <v>2157</v>
      </c>
      <c r="O443" s="258" t="s">
        <v>78</v>
      </c>
      <c r="P443" s="258" t="s">
        <v>1985</v>
      </c>
      <c r="Q443" s="258" t="s">
        <v>72</v>
      </c>
      <c r="R443" s="258">
        <v>5</v>
      </c>
      <c r="S443" s="410">
        <v>9</v>
      </c>
      <c r="T443" s="261">
        <v>6</v>
      </c>
      <c r="U443" s="261">
        <v>6</v>
      </c>
      <c r="V443" s="258" t="s">
        <v>1310</v>
      </c>
      <c r="W443" s="261" t="str">
        <f t="shared" si="72"/>
        <v>쌍용자동차G4 렉스턴4WD 5인승 헤리티지 (A/T)43350000</v>
      </c>
      <c r="X443" s="411">
        <f t="shared" si="73"/>
        <v>4217</v>
      </c>
      <c r="Y443" s="261">
        <v>6</v>
      </c>
      <c r="Z443" s="261">
        <v>6</v>
      </c>
      <c r="AA443" s="407" t="s">
        <v>668</v>
      </c>
      <c r="AB443" s="258" t="s">
        <v>1985</v>
      </c>
      <c r="AC443" s="258"/>
      <c r="AD443" s="258" t="s">
        <v>2152</v>
      </c>
      <c r="AE443" s="258" t="s">
        <v>2149</v>
      </c>
      <c r="AF443" s="259"/>
      <c r="AG443" s="260"/>
      <c r="AH443" s="259"/>
      <c r="AI443" s="259"/>
      <c r="AJ443" s="260"/>
      <c r="AK443" s="259">
        <v>26</v>
      </c>
      <c r="AL443" s="259"/>
      <c r="AM443" s="259" t="s">
        <v>3244</v>
      </c>
      <c r="AN443" s="449"/>
      <c r="AO443" s="449"/>
      <c r="AP443" s="449"/>
      <c r="AQ443" s="392" t="str">
        <f>IFERROR(VLOOKUP(BG443,#REF!,1,0),"")</f>
        <v/>
      </c>
      <c r="AS443" s="259" t="s">
        <v>3244</v>
      </c>
      <c r="BD443" s="202" t="str">
        <f t="shared" si="65"/>
        <v>G4 렉스턴4WD 5인승 헤리티지 (A/T)</v>
      </c>
      <c r="BE443" s="261" t="str">
        <f t="shared" si="71"/>
        <v>0042</v>
      </c>
      <c r="BF443" s="407" t="s">
        <v>668</v>
      </c>
      <c r="BG443" s="202" t="str">
        <f t="shared" si="66"/>
        <v>0042-0442</v>
      </c>
    </row>
    <row r="444" spans="1:59">
      <c r="A444" s="405">
        <v>4218</v>
      </c>
      <c r="B444" s="406">
        <v>4218</v>
      </c>
      <c r="C444" s="261" t="str">
        <f t="shared" si="67"/>
        <v>0003-0042</v>
      </c>
      <c r="D444" s="261" t="str">
        <f t="shared" si="68"/>
        <v>0003-0042-0008</v>
      </c>
      <c r="E444" s="407" t="s">
        <v>667</v>
      </c>
      <c r="F444" s="261" t="str">
        <f>TEXT(VLOOKUP(J444,'[4]1'!$B$2:$D$37,2,0),"0000")</f>
        <v>0003</v>
      </c>
      <c r="G444" s="261" t="str">
        <f t="shared" si="69"/>
        <v>0042</v>
      </c>
      <c r="H444" s="408">
        <f t="shared" si="70"/>
        <v>8</v>
      </c>
      <c r="I444" s="407" t="s">
        <v>667</v>
      </c>
      <c r="J444" s="258" t="s">
        <v>740</v>
      </c>
      <c r="K444" s="258" t="s">
        <v>2752</v>
      </c>
      <c r="L444" s="258" t="s">
        <v>2391</v>
      </c>
      <c r="M444" s="409">
        <v>34810000</v>
      </c>
      <c r="N444" s="258">
        <v>2157</v>
      </c>
      <c r="O444" s="258" t="s">
        <v>78</v>
      </c>
      <c r="P444" s="258" t="s">
        <v>1985</v>
      </c>
      <c r="Q444" s="258" t="s">
        <v>72</v>
      </c>
      <c r="R444" s="258">
        <v>7</v>
      </c>
      <c r="S444" s="410">
        <v>9</v>
      </c>
      <c r="T444" s="261">
        <v>6</v>
      </c>
      <c r="U444" s="261">
        <v>6</v>
      </c>
      <c r="V444" s="258" t="s">
        <v>71</v>
      </c>
      <c r="W444" s="261" t="str">
        <f t="shared" si="72"/>
        <v>쌍용자동차G4 렉스턴2WD 7인승 럭셔리 (A/T)34810000</v>
      </c>
      <c r="X444" s="411">
        <f t="shared" si="73"/>
        <v>4218</v>
      </c>
      <c r="Y444" s="261">
        <v>6</v>
      </c>
      <c r="Z444" s="261">
        <v>6</v>
      </c>
      <c r="AA444" s="407" t="s">
        <v>667</v>
      </c>
      <c r="AB444" s="258" t="s">
        <v>1985</v>
      </c>
      <c r="AC444" s="258"/>
      <c r="AD444" s="258" t="s">
        <v>2152</v>
      </c>
      <c r="AE444" s="258" t="s">
        <v>2149</v>
      </c>
      <c r="AF444" s="259"/>
      <c r="AG444" s="260"/>
      <c r="AH444" s="259"/>
      <c r="AI444" s="259"/>
      <c r="AJ444" s="260"/>
      <c r="AK444" s="259">
        <v>26</v>
      </c>
      <c r="AL444" s="259"/>
      <c r="AM444" s="259" t="s">
        <v>3244</v>
      </c>
      <c r="AN444" s="449"/>
      <c r="AO444" s="449"/>
      <c r="AP444" s="449"/>
      <c r="AQ444" s="392" t="str">
        <f>IFERROR(VLOOKUP(BG444,#REF!,1,0),"")</f>
        <v/>
      </c>
      <c r="AS444" s="259" t="s">
        <v>3244</v>
      </c>
      <c r="BD444" s="202" t="str">
        <f t="shared" si="65"/>
        <v>G4 렉스턴2WD 7인승 럭셔리 (A/T)</v>
      </c>
      <c r="BE444" s="261" t="str">
        <f t="shared" si="71"/>
        <v>0042</v>
      </c>
      <c r="BF444" s="407" t="s">
        <v>667</v>
      </c>
      <c r="BG444" s="202" t="str">
        <f t="shared" si="66"/>
        <v>0042-0443</v>
      </c>
    </row>
    <row r="445" spans="1:59">
      <c r="A445" s="405">
        <v>4219</v>
      </c>
      <c r="B445" s="406">
        <v>4219</v>
      </c>
      <c r="C445" s="261" t="str">
        <f t="shared" si="67"/>
        <v>0003-0043</v>
      </c>
      <c r="D445" s="261" t="str">
        <f t="shared" si="68"/>
        <v>0003-0043-0001</v>
      </c>
      <c r="E445" s="407" t="s">
        <v>666</v>
      </c>
      <c r="F445" s="261" t="str">
        <f>TEXT(VLOOKUP(J445,'[4]1'!$B$2:$D$37,2,0),"0000")</f>
        <v>0003</v>
      </c>
      <c r="G445" s="261" t="str">
        <f t="shared" si="69"/>
        <v>0043</v>
      </c>
      <c r="H445" s="408">
        <f t="shared" si="70"/>
        <v>1</v>
      </c>
      <c r="I445" s="407" t="s">
        <v>666</v>
      </c>
      <c r="J445" s="258" t="s">
        <v>740</v>
      </c>
      <c r="K445" s="258" t="s">
        <v>2929</v>
      </c>
      <c r="L445" s="258" t="s">
        <v>2928</v>
      </c>
      <c r="M445" s="409">
        <v>43030000</v>
      </c>
      <c r="N445" s="258">
        <v>2157</v>
      </c>
      <c r="O445" s="258" t="s">
        <v>78</v>
      </c>
      <c r="P445" s="258" t="s">
        <v>1985</v>
      </c>
      <c r="Q445" s="258" t="s">
        <v>72</v>
      </c>
      <c r="R445" s="258">
        <v>5</v>
      </c>
      <c r="S445" s="410">
        <v>9</v>
      </c>
      <c r="T445" s="261">
        <v>6</v>
      </c>
      <c r="U445" s="261">
        <v>6</v>
      </c>
      <c r="V445" s="258" t="s">
        <v>71</v>
      </c>
      <c r="W445" s="261" t="str">
        <f t="shared" si="72"/>
        <v>쌍용자동차렉스턴all new 렉스턴 5인승 PRESTIGE 4WD43030000</v>
      </c>
      <c r="X445" s="411">
        <f t="shared" si="73"/>
        <v>4219</v>
      </c>
      <c r="Y445" s="261">
        <v>6</v>
      </c>
      <c r="Z445" s="261">
        <v>6</v>
      </c>
      <c r="AA445" s="407" t="s">
        <v>666</v>
      </c>
      <c r="AB445" s="258" t="s">
        <v>1985</v>
      </c>
      <c r="AC445" s="258"/>
      <c r="AD445" s="258">
        <v>4</v>
      </c>
      <c r="AE445" s="258">
        <v>0</v>
      </c>
      <c r="AF445" s="259"/>
      <c r="AG445" s="260"/>
      <c r="AH445" s="259"/>
      <c r="AI445" s="259"/>
      <c r="AJ445" s="260"/>
      <c r="AK445" s="259">
        <v>26</v>
      </c>
      <c r="AL445" s="259"/>
      <c r="AM445" s="259" t="s">
        <v>3244</v>
      </c>
      <c r="AN445" s="449"/>
      <c r="AO445" s="449"/>
      <c r="AP445" s="449"/>
      <c r="AQ445" s="392" t="str">
        <f>IFERROR(VLOOKUP(BG445,#REF!,1,0),"")</f>
        <v/>
      </c>
      <c r="AS445" s="259" t="s">
        <v>3244</v>
      </c>
      <c r="BD445" s="202" t="str">
        <f t="shared" si="65"/>
        <v>렉스턴all new 렉스턴 5인승 PRESTIGE 4WD</v>
      </c>
      <c r="BE445" s="261" t="str">
        <f t="shared" si="71"/>
        <v>0043</v>
      </c>
      <c r="BF445" s="407" t="s">
        <v>666</v>
      </c>
      <c r="BG445" s="202" t="str">
        <f t="shared" si="66"/>
        <v>0043-0444</v>
      </c>
    </row>
    <row r="446" spans="1:59">
      <c r="A446" s="405">
        <v>4220</v>
      </c>
      <c r="B446" s="406">
        <v>4220</v>
      </c>
      <c r="C446" s="261" t="str">
        <f t="shared" si="67"/>
        <v>0003-0043</v>
      </c>
      <c r="D446" s="261" t="str">
        <f t="shared" si="68"/>
        <v>0003-0043-0002</v>
      </c>
      <c r="E446" s="407" t="s">
        <v>665</v>
      </c>
      <c r="F446" s="261" t="str">
        <f>TEXT(VLOOKUP(J446,'[4]1'!$B$2:$D$37,2,0),"0000")</f>
        <v>0003</v>
      </c>
      <c r="G446" s="261" t="str">
        <f t="shared" si="69"/>
        <v>0043</v>
      </c>
      <c r="H446" s="408">
        <f t="shared" si="70"/>
        <v>2</v>
      </c>
      <c r="I446" s="407" t="s">
        <v>665</v>
      </c>
      <c r="J446" s="258" t="s">
        <v>740</v>
      </c>
      <c r="K446" s="258" t="s">
        <v>2929</v>
      </c>
      <c r="L446" s="258" t="s">
        <v>2928</v>
      </c>
      <c r="M446" s="409">
        <v>43740000</v>
      </c>
      <c r="N446" s="258">
        <v>2157</v>
      </c>
      <c r="O446" s="258" t="s">
        <v>78</v>
      </c>
      <c r="P446" s="258" t="s">
        <v>1985</v>
      </c>
      <c r="Q446" s="258" t="s">
        <v>72</v>
      </c>
      <c r="R446" s="258">
        <v>5</v>
      </c>
      <c r="S446" s="410">
        <v>9</v>
      </c>
      <c r="T446" s="261">
        <v>6</v>
      </c>
      <c r="U446" s="261">
        <v>6</v>
      </c>
      <c r="V446" s="258" t="s">
        <v>71</v>
      </c>
      <c r="W446" s="261" t="str">
        <f t="shared" si="72"/>
        <v>쌍용자동차렉스턴all new 렉스턴 5인승 PRESTIGE 4WD43740000</v>
      </c>
      <c r="X446" s="411">
        <f t="shared" si="73"/>
        <v>4220</v>
      </c>
      <c r="Y446" s="261">
        <v>6</v>
      </c>
      <c r="Z446" s="261">
        <v>6</v>
      </c>
      <c r="AA446" s="407" t="s">
        <v>665</v>
      </c>
      <c r="AB446" s="258" t="s">
        <v>1985</v>
      </c>
      <c r="AC446" s="258"/>
      <c r="AD446" s="258">
        <v>4</v>
      </c>
      <c r="AE446" s="258">
        <v>0</v>
      </c>
      <c r="AF446" s="259"/>
      <c r="AG446" s="260"/>
      <c r="AH446" s="259"/>
      <c r="AI446" s="259"/>
      <c r="AJ446" s="260"/>
      <c r="AK446" s="259">
        <v>26</v>
      </c>
      <c r="AL446" s="259"/>
      <c r="AM446" s="259" t="s">
        <v>3244</v>
      </c>
      <c r="AN446" s="449"/>
      <c r="AO446" s="449"/>
      <c r="AP446" s="449"/>
      <c r="AQ446" s="392" t="str">
        <f>IFERROR(VLOOKUP(BG446,#REF!,1,0),"")</f>
        <v/>
      </c>
      <c r="AS446" s="259" t="s">
        <v>3244</v>
      </c>
      <c r="BD446" s="202" t="str">
        <f t="shared" si="65"/>
        <v>렉스턴all new 렉스턴 5인승 PRESTIGE 4WD</v>
      </c>
      <c r="BE446" s="261" t="str">
        <f t="shared" si="71"/>
        <v>0043</v>
      </c>
      <c r="BF446" s="407" t="s">
        <v>665</v>
      </c>
      <c r="BG446" s="202" t="str">
        <f t="shared" si="66"/>
        <v>0043-0445</v>
      </c>
    </row>
    <row r="447" spans="1:59">
      <c r="A447" s="405">
        <v>4221</v>
      </c>
      <c r="B447" s="406">
        <v>4221</v>
      </c>
      <c r="C447" s="261" t="str">
        <f t="shared" si="67"/>
        <v>0003-0043</v>
      </c>
      <c r="D447" s="261" t="str">
        <f t="shared" si="68"/>
        <v>0003-0043-0003</v>
      </c>
      <c r="E447" s="407" t="s">
        <v>664</v>
      </c>
      <c r="F447" s="261" t="str">
        <f>TEXT(VLOOKUP(J447,'[4]1'!$B$2:$D$37,2,0),"0000")</f>
        <v>0003</v>
      </c>
      <c r="G447" s="261" t="str">
        <f t="shared" si="69"/>
        <v>0043</v>
      </c>
      <c r="H447" s="408">
        <f t="shared" si="70"/>
        <v>3</v>
      </c>
      <c r="I447" s="407" t="s">
        <v>664</v>
      </c>
      <c r="J447" s="258" t="s">
        <v>740</v>
      </c>
      <c r="K447" s="258" t="s">
        <v>2929</v>
      </c>
      <c r="L447" s="266" t="s">
        <v>3010</v>
      </c>
      <c r="M447" s="316">
        <v>36970000</v>
      </c>
      <c r="N447" s="266">
        <v>2157</v>
      </c>
      <c r="O447" s="258" t="s">
        <v>78</v>
      </c>
      <c r="P447" s="258" t="s">
        <v>1985</v>
      </c>
      <c r="Q447" s="258" t="s">
        <v>72</v>
      </c>
      <c r="R447" s="258">
        <v>5</v>
      </c>
      <c r="S447" s="410">
        <v>9</v>
      </c>
      <c r="T447" s="261">
        <v>6</v>
      </c>
      <c r="U447" s="261">
        <v>6</v>
      </c>
      <c r="V447" s="258" t="s">
        <v>71</v>
      </c>
      <c r="W447" s="261" t="str">
        <f t="shared" si="72"/>
        <v>쌍용자동차렉스턴디젤 2.2 5인승 2wd 럭셔리 A/T36970000</v>
      </c>
      <c r="X447" s="411">
        <f t="shared" si="73"/>
        <v>4221</v>
      </c>
      <c r="Y447" s="261">
        <v>6</v>
      </c>
      <c r="Z447" s="261">
        <v>6</v>
      </c>
      <c r="AA447" s="407" t="s">
        <v>664</v>
      </c>
      <c r="AB447" s="258" t="s">
        <v>1985</v>
      </c>
      <c r="AC447" s="258"/>
      <c r="AD447" s="258" t="s">
        <v>2152</v>
      </c>
      <c r="AE447" s="258" t="s">
        <v>2149</v>
      </c>
      <c r="AF447" s="259"/>
      <c r="AG447" s="260"/>
      <c r="AH447" s="259"/>
      <c r="AI447" s="259"/>
      <c r="AJ447" s="260"/>
      <c r="AK447" s="259">
        <v>26</v>
      </c>
      <c r="AL447" s="259"/>
      <c r="AM447" s="259" t="s">
        <v>3244</v>
      </c>
      <c r="AN447" s="449"/>
      <c r="AO447" s="449"/>
      <c r="AP447" s="449"/>
      <c r="AQ447" s="392" t="str">
        <f>IFERROR(VLOOKUP(BG447,#REF!,1,0),"")</f>
        <v/>
      </c>
      <c r="AS447" s="259" t="s">
        <v>3244</v>
      </c>
      <c r="BD447" s="202" t="str">
        <f t="shared" si="65"/>
        <v>렉스턴디젤 2.2 5인승 2wd 럭셔리 A/T</v>
      </c>
      <c r="BE447" s="261" t="str">
        <f t="shared" si="71"/>
        <v>0043</v>
      </c>
      <c r="BF447" s="407" t="s">
        <v>664</v>
      </c>
      <c r="BG447" s="202" t="str">
        <f t="shared" si="66"/>
        <v>0043-0446</v>
      </c>
    </row>
    <row r="448" spans="1:59">
      <c r="A448" s="405">
        <v>4222</v>
      </c>
      <c r="B448" s="406">
        <v>4222</v>
      </c>
      <c r="C448" s="261" t="str">
        <f t="shared" si="67"/>
        <v>0003-0043</v>
      </c>
      <c r="D448" s="261" t="str">
        <f t="shared" si="68"/>
        <v>0003-0043-0004</v>
      </c>
      <c r="E448" s="407" t="s">
        <v>663</v>
      </c>
      <c r="F448" s="261" t="str">
        <f>TEXT(VLOOKUP(J448,'[4]1'!$B$2:$D$37,2,0),"0000")</f>
        <v>0003</v>
      </c>
      <c r="G448" s="261" t="str">
        <f t="shared" si="69"/>
        <v>0043</v>
      </c>
      <c r="H448" s="408">
        <f t="shared" si="70"/>
        <v>4</v>
      </c>
      <c r="I448" s="407" t="s">
        <v>663</v>
      </c>
      <c r="J448" s="258" t="s">
        <v>740</v>
      </c>
      <c r="K448" s="258" t="s">
        <v>2929</v>
      </c>
      <c r="L448" s="266" t="s">
        <v>3011</v>
      </c>
      <c r="M448" s="316">
        <v>41450000</v>
      </c>
      <c r="N448" s="266">
        <v>2157</v>
      </c>
      <c r="O448" s="258" t="s">
        <v>78</v>
      </c>
      <c r="P448" s="258" t="s">
        <v>1985</v>
      </c>
      <c r="Q448" s="258" t="s">
        <v>72</v>
      </c>
      <c r="R448" s="258">
        <v>5</v>
      </c>
      <c r="S448" s="410">
        <v>9</v>
      </c>
      <c r="T448" s="261">
        <v>6</v>
      </c>
      <c r="U448" s="261">
        <v>6</v>
      </c>
      <c r="V448" s="258" t="s">
        <v>71</v>
      </c>
      <c r="W448" s="261" t="str">
        <f t="shared" si="72"/>
        <v>쌍용자동차렉스턴디젤 2.2 5인승 2wd 프레스티지 A/T41450000</v>
      </c>
      <c r="X448" s="411">
        <f t="shared" si="73"/>
        <v>4222</v>
      </c>
      <c r="Y448" s="261">
        <v>6</v>
      </c>
      <c r="Z448" s="261">
        <v>6</v>
      </c>
      <c r="AA448" s="407" t="s">
        <v>663</v>
      </c>
      <c r="AB448" s="258" t="s">
        <v>1985</v>
      </c>
      <c r="AC448" s="258"/>
      <c r="AD448" s="258" t="s">
        <v>2152</v>
      </c>
      <c r="AE448" s="258" t="s">
        <v>2149</v>
      </c>
      <c r="AF448" s="259"/>
      <c r="AG448" s="260"/>
      <c r="AH448" s="259"/>
      <c r="AI448" s="259"/>
      <c r="AJ448" s="260"/>
      <c r="AK448" s="259">
        <v>26</v>
      </c>
      <c r="AL448" s="259"/>
      <c r="AM448" s="259" t="s">
        <v>3244</v>
      </c>
      <c r="AN448" s="449"/>
      <c r="AO448" s="449"/>
      <c r="AP448" s="449"/>
      <c r="AQ448" s="392" t="str">
        <f>IFERROR(VLOOKUP(BG448,#REF!,1,0),"")</f>
        <v/>
      </c>
      <c r="AS448" s="259" t="s">
        <v>3244</v>
      </c>
      <c r="BD448" s="202" t="str">
        <f t="shared" si="65"/>
        <v>렉스턴디젤 2.2 5인승 2wd 프레스티지 A/T</v>
      </c>
      <c r="BE448" s="261" t="str">
        <f t="shared" si="71"/>
        <v>0043</v>
      </c>
      <c r="BF448" s="407" t="s">
        <v>663</v>
      </c>
      <c r="BG448" s="202" t="str">
        <f t="shared" si="66"/>
        <v>0043-0447</v>
      </c>
    </row>
    <row r="449" spans="1:59">
      <c r="A449" s="405">
        <v>4223</v>
      </c>
      <c r="B449" s="406">
        <v>4223</v>
      </c>
      <c r="C449" s="261" t="str">
        <f t="shared" si="67"/>
        <v>0003-0043</v>
      </c>
      <c r="D449" s="261" t="str">
        <f t="shared" si="68"/>
        <v>0003-0043-0005</v>
      </c>
      <c r="E449" s="407" t="s">
        <v>662</v>
      </c>
      <c r="F449" s="261" t="str">
        <f>TEXT(VLOOKUP(J449,'[4]1'!$B$2:$D$37,2,0),"0000")</f>
        <v>0003</v>
      </c>
      <c r="G449" s="261" t="str">
        <f t="shared" si="69"/>
        <v>0043</v>
      </c>
      <c r="H449" s="408">
        <f t="shared" si="70"/>
        <v>5</v>
      </c>
      <c r="I449" s="407" t="s">
        <v>662</v>
      </c>
      <c r="J449" s="258" t="s">
        <v>740</v>
      </c>
      <c r="K449" s="258" t="s">
        <v>2929</v>
      </c>
      <c r="L449" s="266" t="s">
        <v>3012</v>
      </c>
      <c r="M449" s="316">
        <v>38900000</v>
      </c>
      <c r="N449" s="266">
        <v>2157</v>
      </c>
      <c r="O449" s="258" t="s">
        <v>78</v>
      </c>
      <c r="P449" s="258" t="s">
        <v>1985</v>
      </c>
      <c r="Q449" s="258" t="s">
        <v>72</v>
      </c>
      <c r="R449" s="258">
        <v>5</v>
      </c>
      <c r="S449" s="410">
        <v>9</v>
      </c>
      <c r="T449" s="261">
        <v>6</v>
      </c>
      <c r="U449" s="261">
        <v>6</v>
      </c>
      <c r="V449" s="258" t="s">
        <v>71</v>
      </c>
      <c r="W449" s="261" t="str">
        <f t="shared" si="72"/>
        <v>쌍용자동차렉스턴디젤 2.2 5인승 4WD 럭셔리 A/t38900000</v>
      </c>
      <c r="X449" s="411">
        <f t="shared" si="73"/>
        <v>4223</v>
      </c>
      <c r="Y449" s="261">
        <v>6</v>
      </c>
      <c r="Z449" s="261">
        <v>6</v>
      </c>
      <c r="AA449" s="407" t="s">
        <v>662</v>
      </c>
      <c r="AB449" s="258" t="s">
        <v>1985</v>
      </c>
      <c r="AC449" s="258"/>
      <c r="AD449" s="258">
        <v>4</v>
      </c>
      <c r="AE449" s="258">
        <v>0</v>
      </c>
      <c r="AF449" s="259"/>
      <c r="AG449" s="260"/>
      <c r="AH449" s="259"/>
      <c r="AI449" s="259"/>
      <c r="AJ449" s="260"/>
      <c r="AK449" s="259">
        <v>26</v>
      </c>
      <c r="AL449" s="259"/>
      <c r="AM449" s="259" t="s">
        <v>3244</v>
      </c>
      <c r="AN449" s="449"/>
      <c r="AO449" s="449"/>
      <c r="AP449" s="449"/>
      <c r="AQ449" s="392" t="str">
        <f>IFERROR(VLOOKUP(BG449,#REF!,1,0),"")</f>
        <v/>
      </c>
      <c r="AS449" s="259" t="s">
        <v>3244</v>
      </c>
      <c r="BD449" s="202" t="str">
        <f t="shared" si="65"/>
        <v>렉스턴디젤 2.2 5인승 4WD 럭셔리 A/t</v>
      </c>
      <c r="BE449" s="261" t="str">
        <f t="shared" si="71"/>
        <v>0043</v>
      </c>
      <c r="BF449" s="407" t="s">
        <v>662</v>
      </c>
      <c r="BG449" s="202" t="str">
        <f t="shared" si="66"/>
        <v>0043-0448</v>
      </c>
    </row>
    <row r="450" spans="1:59">
      <c r="A450" s="405">
        <v>4224</v>
      </c>
      <c r="B450" s="406">
        <v>4224</v>
      </c>
      <c r="C450" s="261" t="str">
        <f t="shared" si="67"/>
        <v>0003-0043</v>
      </c>
      <c r="D450" s="261" t="str">
        <f t="shared" si="68"/>
        <v>0003-0043-0006</v>
      </c>
      <c r="E450" s="407" t="s">
        <v>661</v>
      </c>
      <c r="F450" s="261" t="str">
        <f>TEXT(VLOOKUP(J450,'[4]1'!$B$2:$D$37,2,0),"0000")</f>
        <v>0003</v>
      </c>
      <c r="G450" s="261" t="str">
        <f t="shared" si="69"/>
        <v>0043</v>
      </c>
      <c r="H450" s="408">
        <f t="shared" si="70"/>
        <v>6</v>
      </c>
      <c r="I450" s="407" t="s">
        <v>661</v>
      </c>
      <c r="J450" s="258" t="s">
        <v>740</v>
      </c>
      <c r="K450" s="258" t="s">
        <v>2929</v>
      </c>
      <c r="L450" s="266" t="s">
        <v>3013</v>
      </c>
      <c r="M450" s="316">
        <v>43380000</v>
      </c>
      <c r="N450" s="266">
        <v>2157</v>
      </c>
      <c r="O450" s="258" t="s">
        <v>78</v>
      </c>
      <c r="P450" s="258" t="s">
        <v>1985</v>
      </c>
      <c r="Q450" s="258" t="s">
        <v>72</v>
      </c>
      <c r="R450" s="258">
        <v>5</v>
      </c>
      <c r="S450" s="410">
        <v>9</v>
      </c>
      <c r="T450" s="261">
        <v>6</v>
      </c>
      <c r="U450" s="261">
        <v>6</v>
      </c>
      <c r="V450" s="258" t="s">
        <v>71</v>
      </c>
      <c r="W450" s="261" t="str">
        <f t="shared" si="72"/>
        <v>쌍용자동차렉스턴디젤 2.2 5인승 4WD 프레스티지 A/T43380000</v>
      </c>
      <c r="X450" s="411">
        <f t="shared" si="73"/>
        <v>4224</v>
      </c>
      <c r="Y450" s="261">
        <v>6</v>
      </c>
      <c r="Z450" s="261">
        <v>6</v>
      </c>
      <c r="AA450" s="407" t="s">
        <v>661</v>
      </c>
      <c r="AB450" s="258" t="s">
        <v>1985</v>
      </c>
      <c r="AC450" s="258"/>
      <c r="AD450" s="258">
        <v>4</v>
      </c>
      <c r="AE450" s="258">
        <v>0</v>
      </c>
      <c r="AF450" s="259"/>
      <c r="AG450" s="260"/>
      <c r="AH450" s="259"/>
      <c r="AI450" s="259"/>
      <c r="AJ450" s="260"/>
      <c r="AK450" s="259">
        <v>26</v>
      </c>
      <c r="AL450" s="259"/>
      <c r="AM450" s="259" t="s">
        <v>3244</v>
      </c>
      <c r="AN450" s="449"/>
      <c r="AO450" s="449"/>
      <c r="AP450" s="449"/>
      <c r="AQ450" s="392" t="str">
        <f>IFERROR(VLOOKUP(BG450,#REF!,1,0),"")</f>
        <v/>
      </c>
      <c r="AS450" s="259" t="s">
        <v>3244</v>
      </c>
      <c r="BD450" s="202" t="str">
        <f t="shared" si="65"/>
        <v>렉스턴디젤 2.2 5인승 4WD 프레스티지 A/T</v>
      </c>
      <c r="BE450" s="261" t="str">
        <f t="shared" si="71"/>
        <v>0043</v>
      </c>
      <c r="BF450" s="407" t="s">
        <v>661</v>
      </c>
      <c r="BG450" s="202" t="str">
        <f t="shared" si="66"/>
        <v>0043-0449</v>
      </c>
    </row>
    <row r="451" spans="1:59">
      <c r="A451" s="405">
        <v>4225</v>
      </c>
      <c r="B451" s="406">
        <v>4225</v>
      </c>
      <c r="C451" s="261" t="str">
        <f t="shared" si="67"/>
        <v>0003-0043</v>
      </c>
      <c r="D451" s="261" t="str">
        <f t="shared" si="68"/>
        <v>0003-0043-0007</v>
      </c>
      <c r="E451" s="407" t="s">
        <v>660</v>
      </c>
      <c r="F451" s="261" t="str">
        <f>TEXT(VLOOKUP(J451,'[4]1'!$B$2:$D$37,2,0),"0000")</f>
        <v>0003</v>
      </c>
      <c r="G451" s="261" t="str">
        <f t="shared" si="69"/>
        <v>0043</v>
      </c>
      <c r="H451" s="408">
        <f t="shared" si="70"/>
        <v>7</v>
      </c>
      <c r="I451" s="407" t="s">
        <v>660</v>
      </c>
      <c r="J451" s="258" t="s">
        <v>740</v>
      </c>
      <c r="K451" s="258" t="s">
        <v>2929</v>
      </c>
      <c r="L451" s="266" t="s">
        <v>3014</v>
      </c>
      <c r="M451" s="316">
        <v>49150000</v>
      </c>
      <c r="N451" s="266">
        <v>2157</v>
      </c>
      <c r="O451" s="258" t="s">
        <v>78</v>
      </c>
      <c r="P451" s="258" t="s">
        <v>1985</v>
      </c>
      <c r="Q451" s="258" t="s">
        <v>72</v>
      </c>
      <c r="R451" s="258">
        <v>5</v>
      </c>
      <c r="S451" s="410">
        <v>9</v>
      </c>
      <c r="T451" s="261">
        <v>6</v>
      </c>
      <c r="U451" s="261">
        <v>6</v>
      </c>
      <c r="V451" s="258" t="s">
        <v>71</v>
      </c>
      <c r="W451" s="261" t="str">
        <f t="shared" si="72"/>
        <v>쌍용자동차렉스턴디젤 2.2 5인승 4WD 더 블랙 A/T49150000</v>
      </c>
      <c r="X451" s="411">
        <f t="shared" si="73"/>
        <v>4225</v>
      </c>
      <c r="Y451" s="261">
        <v>6</v>
      </c>
      <c r="Z451" s="261">
        <v>6</v>
      </c>
      <c r="AA451" s="407" t="s">
        <v>660</v>
      </c>
      <c r="AB451" s="258" t="s">
        <v>1985</v>
      </c>
      <c r="AC451" s="258"/>
      <c r="AD451" s="258" t="s">
        <v>2152</v>
      </c>
      <c r="AE451" s="258" t="s">
        <v>2149</v>
      </c>
      <c r="AF451" s="259"/>
      <c r="AG451" s="260"/>
      <c r="AH451" s="259"/>
      <c r="AI451" s="259"/>
      <c r="AJ451" s="260"/>
      <c r="AK451" s="259">
        <v>26</v>
      </c>
      <c r="AL451" s="259"/>
      <c r="AM451" s="259" t="s">
        <v>3244</v>
      </c>
      <c r="AN451" s="449"/>
      <c r="AO451" s="449"/>
      <c r="AP451" s="449"/>
      <c r="AQ451" s="392" t="str">
        <f>IFERROR(VLOOKUP(BG451,#REF!,1,0),"")</f>
        <v/>
      </c>
      <c r="AS451" s="259" t="s">
        <v>3244</v>
      </c>
      <c r="BD451" s="202" t="str">
        <f t="shared" si="65"/>
        <v>렉스턴디젤 2.2 5인승 4WD 더 블랙 A/T</v>
      </c>
      <c r="BE451" s="261" t="str">
        <f t="shared" si="71"/>
        <v>0043</v>
      </c>
      <c r="BF451" s="407" t="s">
        <v>660</v>
      </c>
      <c r="BG451" s="202" t="str">
        <f t="shared" si="66"/>
        <v>0043-0450</v>
      </c>
    </row>
    <row r="452" spans="1:59">
      <c r="A452" s="405">
        <v>4226</v>
      </c>
      <c r="B452" s="406">
        <v>4226</v>
      </c>
      <c r="C452" s="261" t="str">
        <f t="shared" si="67"/>
        <v>0003-0043</v>
      </c>
      <c r="D452" s="261" t="str">
        <f t="shared" si="68"/>
        <v>0003-0043-0008</v>
      </c>
      <c r="E452" s="407" t="s">
        <v>659</v>
      </c>
      <c r="F452" s="261" t="str">
        <f>TEXT(VLOOKUP(J452,'[4]1'!$B$2:$D$37,2,0),"0000")</f>
        <v>0003</v>
      </c>
      <c r="G452" s="261" t="str">
        <f t="shared" si="69"/>
        <v>0043</v>
      </c>
      <c r="H452" s="408">
        <f t="shared" si="70"/>
        <v>8</v>
      </c>
      <c r="I452" s="407" t="s">
        <v>659</v>
      </c>
      <c r="J452" s="258" t="s">
        <v>740</v>
      </c>
      <c r="K452" s="258" t="s">
        <v>2929</v>
      </c>
      <c r="L452" s="266" t="s">
        <v>3015</v>
      </c>
      <c r="M452" s="316">
        <v>37380000</v>
      </c>
      <c r="N452" s="266">
        <v>2157</v>
      </c>
      <c r="O452" s="258" t="s">
        <v>78</v>
      </c>
      <c r="P452" s="258" t="s">
        <v>1985</v>
      </c>
      <c r="Q452" s="258" t="s">
        <v>72</v>
      </c>
      <c r="R452" s="258">
        <v>7</v>
      </c>
      <c r="S452" s="410">
        <v>9</v>
      </c>
      <c r="T452" s="261">
        <v>6</v>
      </c>
      <c r="U452" s="261">
        <v>6</v>
      </c>
      <c r="V452" s="258" t="s">
        <v>71</v>
      </c>
      <c r="W452" s="261" t="str">
        <f t="shared" si="72"/>
        <v>쌍용자동차렉스턴디젤 2.2 7인승 2wd 럭셔리 A/T37380000</v>
      </c>
      <c r="X452" s="411">
        <f t="shared" si="73"/>
        <v>4226</v>
      </c>
      <c r="Y452" s="261">
        <v>6</v>
      </c>
      <c r="Z452" s="261">
        <v>6</v>
      </c>
      <c r="AA452" s="407" t="s">
        <v>659</v>
      </c>
      <c r="AB452" s="258" t="s">
        <v>1985</v>
      </c>
      <c r="AC452" s="258"/>
      <c r="AD452" s="258" t="s">
        <v>2152</v>
      </c>
      <c r="AE452" s="258" t="s">
        <v>2149</v>
      </c>
      <c r="AF452" s="259"/>
      <c r="AG452" s="260"/>
      <c r="AH452" s="259"/>
      <c r="AI452" s="259"/>
      <c r="AJ452" s="260"/>
      <c r="AK452" s="259">
        <v>26</v>
      </c>
      <c r="AL452" s="259"/>
      <c r="AM452" s="259" t="s">
        <v>3244</v>
      </c>
      <c r="AN452" s="449"/>
      <c r="AO452" s="449"/>
      <c r="AP452" s="449"/>
      <c r="AQ452" s="392" t="str">
        <f>IFERROR(VLOOKUP(BG452,#REF!,1,0),"")</f>
        <v/>
      </c>
      <c r="AS452" s="259" t="s">
        <v>3244</v>
      </c>
      <c r="BD452" s="202" t="str">
        <f t="shared" si="65"/>
        <v>렉스턴디젤 2.2 7인승 2wd 럭셔리 A/T</v>
      </c>
      <c r="BE452" s="261" t="str">
        <f t="shared" si="71"/>
        <v>0043</v>
      </c>
      <c r="BF452" s="407" t="s">
        <v>659</v>
      </c>
      <c r="BG452" s="202" t="str">
        <f t="shared" si="66"/>
        <v>0043-0451</v>
      </c>
    </row>
    <row r="453" spans="1:59">
      <c r="A453" s="405">
        <v>4227</v>
      </c>
      <c r="B453" s="406">
        <v>4227</v>
      </c>
      <c r="C453" s="261" t="str">
        <f t="shared" si="67"/>
        <v>0003-0043</v>
      </c>
      <c r="D453" s="261" t="str">
        <f t="shared" si="68"/>
        <v>0003-0043-0009</v>
      </c>
      <c r="E453" s="407" t="s">
        <v>657</v>
      </c>
      <c r="F453" s="261" t="str">
        <f>TEXT(VLOOKUP(J453,'[4]1'!$B$2:$D$37,2,0),"0000")</f>
        <v>0003</v>
      </c>
      <c r="G453" s="261" t="str">
        <f t="shared" si="69"/>
        <v>0043</v>
      </c>
      <c r="H453" s="408">
        <f t="shared" si="70"/>
        <v>9</v>
      </c>
      <c r="I453" s="407" t="s">
        <v>657</v>
      </c>
      <c r="J453" s="258" t="s">
        <v>740</v>
      </c>
      <c r="K453" s="258" t="s">
        <v>2929</v>
      </c>
      <c r="L453" s="266" t="s">
        <v>3016</v>
      </c>
      <c r="M453" s="316">
        <v>41860000</v>
      </c>
      <c r="N453" s="266">
        <v>2157</v>
      </c>
      <c r="O453" s="258" t="s">
        <v>78</v>
      </c>
      <c r="P453" s="258" t="s">
        <v>1985</v>
      </c>
      <c r="Q453" s="258" t="s">
        <v>72</v>
      </c>
      <c r="R453" s="258">
        <v>7</v>
      </c>
      <c r="S453" s="410">
        <v>9</v>
      </c>
      <c r="T453" s="261">
        <v>6</v>
      </c>
      <c r="U453" s="261">
        <v>6</v>
      </c>
      <c r="V453" s="258" t="s">
        <v>71</v>
      </c>
      <c r="W453" s="261" t="str">
        <f t="shared" si="72"/>
        <v>쌍용자동차렉스턴디젤 2.2 7인승 2wd 프레스티지 A/T41860000</v>
      </c>
      <c r="X453" s="411">
        <f t="shared" si="73"/>
        <v>4227</v>
      </c>
      <c r="Y453" s="261">
        <v>6</v>
      </c>
      <c r="Z453" s="261">
        <v>6</v>
      </c>
      <c r="AA453" s="407" t="s">
        <v>657</v>
      </c>
      <c r="AB453" s="258" t="s">
        <v>1985</v>
      </c>
      <c r="AC453" s="258"/>
      <c r="AD453" s="258">
        <v>4</v>
      </c>
      <c r="AE453" s="258">
        <v>0</v>
      </c>
      <c r="AF453" s="259"/>
      <c r="AG453" s="260"/>
      <c r="AH453" s="259"/>
      <c r="AI453" s="259"/>
      <c r="AJ453" s="260"/>
      <c r="AK453" s="259">
        <v>26</v>
      </c>
      <c r="AL453" s="259"/>
      <c r="AM453" s="259" t="s">
        <v>3244</v>
      </c>
      <c r="AN453" s="449"/>
      <c r="AO453" s="449"/>
      <c r="AP453" s="449"/>
      <c r="AQ453" s="392" t="str">
        <f>IFERROR(VLOOKUP(BG453,#REF!,1,0),"")</f>
        <v/>
      </c>
      <c r="AS453" s="259" t="s">
        <v>3244</v>
      </c>
      <c r="BD453" s="202" t="str">
        <f t="shared" ref="BD453:BD516" si="74">K453&amp;L453</f>
        <v>렉스턴디젤 2.2 7인승 2wd 프레스티지 A/T</v>
      </c>
      <c r="BE453" s="261" t="str">
        <f t="shared" si="71"/>
        <v>0043</v>
      </c>
      <c r="BF453" s="407" t="s">
        <v>657</v>
      </c>
      <c r="BG453" s="202" t="str">
        <f t="shared" ref="BG453:BG516" si="75">BE453&amp;"-"&amp;BF453</f>
        <v>0043-0452</v>
      </c>
    </row>
    <row r="454" spans="1:59">
      <c r="A454" s="405">
        <v>4228</v>
      </c>
      <c r="B454" s="406">
        <v>4228</v>
      </c>
      <c r="C454" s="261" t="str">
        <f t="shared" ref="C454:C517" si="76">TEXT(F454,"0000")&amp;"-"&amp;TEXT(G454,"0000")</f>
        <v>0003-0043</v>
      </c>
      <c r="D454" s="261" t="str">
        <f t="shared" ref="D454:D517" si="77">TEXT(F454,"0000")&amp;"-"&amp;TEXT(G454,"0000")&amp;"-"&amp;TEXT(H454,"0000")</f>
        <v>0003-0043-0010</v>
      </c>
      <c r="E454" s="407" t="s">
        <v>656</v>
      </c>
      <c r="F454" s="261" t="str">
        <f>TEXT(VLOOKUP(J454,'[4]1'!$B$2:$D$37,2,0),"0000")</f>
        <v>0003</v>
      </c>
      <c r="G454" s="261" t="str">
        <f t="shared" ref="G454:G517" si="78">IF(K454=K453,TEXT(G453,"0000"),TEXT(G453+1,"0000"))</f>
        <v>0043</v>
      </c>
      <c r="H454" s="408">
        <f t="shared" ref="H454:H517" si="79">IF(F454&amp;G454=F453&amp;G453,H453+1,1)</f>
        <v>10</v>
      </c>
      <c r="I454" s="407" t="s">
        <v>656</v>
      </c>
      <c r="J454" s="258" t="s">
        <v>740</v>
      </c>
      <c r="K454" s="258" t="s">
        <v>2929</v>
      </c>
      <c r="L454" s="266" t="s">
        <v>3017</v>
      </c>
      <c r="M454" s="316">
        <v>39310000</v>
      </c>
      <c r="N454" s="266">
        <v>2157</v>
      </c>
      <c r="O454" s="258" t="s">
        <v>78</v>
      </c>
      <c r="P454" s="258" t="s">
        <v>1985</v>
      </c>
      <c r="Q454" s="258" t="s">
        <v>72</v>
      </c>
      <c r="R454" s="258">
        <v>7</v>
      </c>
      <c r="S454" s="410">
        <v>9</v>
      </c>
      <c r="T454" s="261">
        <v>6</v>
      </c>
      <c r="U454" s="261">
        <v>6</v>
      </c>
      <c r="V454" s="258" t="s">
        <v>71</v>
      </c>
      <c r="W454" s="261" t="str">
        <f t="shared" si="72"/>
        <v>쌍용자동차렉스턴디젤 2.2 7인승 4WD 럭셔리 A/t39310000</v>
      </c>
      <c r="X454" s="411">
        <f t="shared" si="73"/>
        <v>4228</v>
      </c>
      <c r="Y454" s="261">
        <v>6</v>
      </c>
      <c r="Z454" s="261">
        <v>6</v>
      </c>
      <c r="AA454" s="407" t="s">
        <v>656</v>
      </c>
      <c r="AB454" s="258" t="s">
        <v>1985</v>
      </c>
      <c r="AC454" s="258"/>
      <c r="AD454" s="258">
        <v>4</v>
      </c>
      <c r="AE454" s="258">
        <v>0</v>
      </c>
      <c r="AF454" s="259"/>
      <c r="AG454" s="260"/>
      <c r="AH454" s="259"/>
      <c r="AI454" s="259"/>
      <c r="AJ454" s="260"/>
      <c r="AK454" s="259">
        <v>26</v>
      </c>
      <c r="AL454" s="259"/>
      <c r="AM454" s="259" t="s">
        <v>3244</v>
      </c>
      <c r="AN454" s="449"/>
      <c r="AO454" s="449"/>
      <c r="AP454" s="449"/>
      <c r="AQ454" s="392" t="str">
        <f>IFERROR(VLOOKUP(BG454,#REF!,1,0),"")</f>
        <v/>
      </c>
      <c r="AS454" s="259" t="s">
        <v>3244</v>
      </c>
      <c r="BD454" s="202" t="str">
        <f t="shared" si="74"/>
        <v>렉스턴디젤 2.2 7인승 4WD 럭셔리 A/t</v>
      </c>
      <c r="BE454" s="261" t="str">
        <f t="shared" ref="BE454:BE517" si="80">IF(K453=K454,TEXT(G453,"0000"),TEXT(G453+1,"0000"))</f>
        <v>0043</v>
      </c>
      <c r="BF454" s="407" t="s">
        <v>656</v>
      </c>
      <c r="BG454" s="202" t="str">
        <f t="shared" si="75"/>
        <v>0043-0453</v>
      </c>
    </row>
    <row r="455" spans="1:59">
      <c r="A455" s="405">
        <v>4229</v>
      </c>
      <c r="B455" s="406">
        <v>4229</v>
      </c>
      <c r="C455" s="261" t="str">
        <f t="shared" si="76"/>
        <v>0003-0043</v>
      </c>
      <c r="D455" s="261" t="str">
        <f t="shared" si="77"/>
        <v>0003-0043-0011</v>
      </c>
      <c r="E455" s="407" t="s">
        <v>655</v>
      </c>
      <c r="F455" s="261" t="str">
        <f>TEXT(VLOOKUP(J455,'[4]1'!$B$2:$D$37,2,0),"0000")</f>
        <v>0003</v>
      </c>
      <c r="G455" s="261" t="str">
        <f t="shared" si="78"/>
        <v>0043</v>
      </c>
      <c r="H455" s="408">
        <f t="shared" si="79"/>
        <v>11</v>
      </c>
      <c r="I455" s="407" t="s">
        <v>655</v>
      </c>
      <c r="J455" s="258" t="s">
        <v>740</v>
      </c>
      <c r="K455" s="258" t="s">
        <v>2929</v>
      </c>
      <c r="L455" s="266" t="s">
        <v>3018</v>
      </c>
      <c r="M455" s="316">
        <v>43790000</v>
      </c>
      <c r="N455" s="266">
        <v>2157</v>
      </c>
      <c r="O455" s="258" t="s">
        <v>78</v>
      </c>
      <c r="P455" s="258" t="s">
        <v>1985</v>
      </c>
      <c r="Q455" s="258" t="s">
        <v>72</v>
      </c>
      <c r="R455" s="258">
        <v>7</v>
      </c>
      <c r="S455" s="410">
        <v>9</v>
      </c>
      <c r="T455" s="261">
        <v>6</v>
      </c>
      <c r="U455" s="261">
        <v>6</v>
      </c>
      <c r="V455" s="258" t="s">
        <v>71</v>
      </c>
      <c r="W455" s="261" t="str">
        <f t="shared" ref="W455:W518" si="81">J455&amp;K455&amp;L455&amp;M455</f>
        <v>쌍용자동차렉스턴디젤 2.2 7인승 4WD 프레스티지 A/T43790000</v>
      </c>
      <c r="X455" s="411">
        <f t="shared" ref="X455:X518" si="82">B455</f>
        <v>4229</v>
      </c>
      <c r="Y455" s="261">
        <v>6</v>
      </c>
      <c r="Z455" s="261">
        <v>6</v>
      </c>
      <c r="AA455" s="407" t="s">
        <v>655</v>
      </c>
      <c r="AB455" s="258" t="s">
        <v>1985</v>
      </c>
      <c r="AC455" s="258"/>
      <c r="AD455" s="258" t="s">
        <v>2152</v>
      </c>
      <c r="AE455" s="258" t="s">
        <v>2149</v>
      </c>
      <c r="AF455" s="259"/>
      <c r="AG455" s="260"/>
      <c r="AH455" s="259"/>
      <c r="AI455" s="259"/>
      <c r="AJ455" s="260"/>
      <c r="AK455" s="259">
        <v>26</v>
      </c>
      <c r="AL455" s="259"/>
      <c r="AM455" s="259" t="s">
        <v>3244</v>
      </c>
      <c r="AN455" s="449"/>
      <c r="AO455" s="449"/>
      <c r="AP455" s="449"/>
      <c r="AQ455" s="392" t="str">
        <f>IFERROR(VLOOKUP(BG455,#REF!,1,0),"")</f>
        <v/>
      </c>
      <c r="AS455" s="259" t="s">
        <v>3244</v>
      </c>
      <c r="BD455" s="202" t="str">
        <f t="shared" si="74"/>
        <v>렉스턴디젤 2.2 7인승 4WD 프레스티지 A/T</v>
      </c>
      <c r="BE455" s="261" t="str">
        <f t="shared" si="80"/>
        <v>0043</v>
      </c>
      <c r="BF455" s="407" t="s">
        <v>655</v>
      </c>
      <c r="BG455" s="202" t="str">
        <f t="shared" si="75"/>
        <v>0043-0454</v>
      </c>
    </row>
    <row r="456" spans="1:59">
      <c r="A456" s="405">
        <v>4230</v>
      </c>
      <c r="B456" s="406">
        <v>4230</v>
      </c>
      <c r="C456" s="261" t="str">
        <f t="shared" si="76"/>
        <v>0003-0043</v>
      </c>
      <c r="D456" s="261" t="str">
        <f t="shared" si="77"/>
        <v>0003-0043-0012</v>
      </c>
      <c r="E456" s="407" t="s">
        <v>654</v>
      </c>
      <c r="F456" s="261" t="str">
        <f>TEXT(VLOOKUP(J456,'[4]1'!$B$2:$D$37,2,0),"0000")</f>
        <v>0003</v>
      </c>
      <c r="G456" s="261" t="str">
        <f t="shared" si="78"/>
        <v>0043</v>
      </c>
      <c r="H456" s="408">
        <f t="shared" si="79"/>
        <v>12</v>
      </c>
      <c r="I456" s="407" t="s">
        <v>654</v>
      </c>
      <c r="J456" s="258" t="s">
        <v>740</v>
      </c>
      <c r="K456" s="258" t="s">
        <v>2929</v>
      </c>
      <c r="L456" s="266" t="s">
        <v>3019</v>
      </c>
      <c r="M456" s="316">
        <v>49560000</v>
      </c>
      <c r="N456" s="266">
        <v>2157</v>
      </c>
      <c r="O456" s="258" t="s">
        <v>78</v>
      </c>
      <c r="P456" s="258" t="s">
        <v>1985</v>
      </c>
      <c r="Q456" s="258" t="s">
        <v>72</v>
      </c>
      <c r="R456" s="258">
        <v>7</v>
      </c>
      <c r="S456" s="410">
        <v>9</v>
      </c>
      <c r="T456" s="261">
        <v>6</v>
      </c>
      <c r="U456" s="261">
        <v>6</v>
      </c>
      <c r="V456" s="258" t="s">
        <v>71</v>
      </c>
      <c r="W456" s="261" t="str">
        <f t="shared" si="81"/>
        <v>쌍용자동차렉스턴디젤 2.2 7인승 4WD 더 블랙 A/T49560000</v>
      </c>
      <c r="X456" s="411">
        <f t="shared" si="82"/>
        <v>4230</v>
      </c>
      <c r="Y456" s="261">
        <v>6</v>
      </c>
      <c r="Z456" s="261">
        <v>6</v>
      </c>
      <c r="AA456" s="407" t="s">
        <v>654</v>
      </c>
      <c r="AB456" s="258" t="s">
        <v>1985</v>
      </c>
      <c r="AC456" s="258"/>
      <c r="AD456" s="258" t="s">
        <v>2152</v>
      </c>
      <c r="AE456" s="258" t="s">
        <v>2149</v>
      </c>
      <c r="AF456" s="259"/>
      <c r="AG456" s="260"/>
      <c r="AH456" s="259"/>
      <c r="AI456" s="259"/>
      <c r="AJ456" s="260"/>
      <c r="AK456" s="259">
        <v>26</v>
      </c>
      <c r="AL456" s="259"/>
      <c r="AM456" s="259" t="s">
        <v>3244</v>
      </c>
      <c r="AN456" s="449"/>
      <c r="AO456" s="449"/>
      <c r="AP456" s="449"/>
      <c r="AQ456" s="392" t="str">
        <f>IFERROR(VLOOKUP(BG456,#REF!,1,0),"")</f>
        <v/>
      </c>
      <c r="AS456" s="259" t="s">
        <v>3244</v>
      </c>
      <c r="BD456" s="202" t="str">
        <f t="shared" si="74"/>
        <v>렉스턴디젤 2.2 7인승 4WD 더 블랙 A/T</v>
      </c>
      <c r="BE456" s="261" t="str">
        <f t="shared" si="80"/>
        <v>0043</v>
      </c>
      <c r="BF456" s="407" t="s">
        <v>654</v>
      </c>
      <c r="BG456" s="202" t="str">
        <f t="shared" si="75"/>
        <v>0043-0455</v>
      </c>
    </row>
    <row r="457" spans="1:59">
      <c r="A457" s="405">
        <v>4231</v>
      </c>
      <c r="B457" s="406">
        <v>4231</v>
      </c>
      <c r="C457" s="261" t="str">
        <f t="shared" si="76"/>
        <v>0003-0044</v>
      </c>
      <c r="D457" s="261" t="str">
        <f t="shared" si="77"/>
        <v>0003-0044-0001</v>
      </c>
      <c r="E457" s="407" t="s">
        <v>653</v>
      </c>
      <c r="F457" s="261" t="str">
        <f>TEXT(VLOOKUP(J457,'[4]1'!$B$2:$D$37,2,0),"0000")</f>
        <v>0003</v>
      </c>
      <c r="G457" s="261" t="str">
        <f t="shared" si="78"/>
        <v>0044</v>
      </c>
      <c r="H457" s="408">
        <f t="shared" si="79"/>
        <v>1</v>
      </c>
      <c r="I457" s="407" t="s">
        <v>653</v>
      </c>
      <c r="J457" s="258" t="s">
        <v>740</v>
      </c>
      <c r="K457" s="258" t="s">
        <v>16867</v>
      </c>
      <c r="L457" s="266" t="s">
        <v>16868</v>
      </c>
      <c r="M457" s="316">
        <v>33400000</v>
      </c>
      <c r="N457" s="266">
        <v>2157</v>
      </c>
      <c r="O457" s="258" t="s">
        <v>78</v>
      </c>
      <c r="P457" s="258" t="s">
        <v>1985</v>
      </c>
      <c r="Q457" s="258" t="s">
        <v>72</v>
      </c>
      <c r="R457" s="258">
        <v>5</v>
      </c>
      <c r="S457" s="410">
        <v>9</v>
      </c>
      <c r="T457" s="261">
        <v>6</v>
      </c>
      <c r="U457" s="261">
        <v>6</v>
      </c>
      <c r="V457" s="258" t="s">
        <v>71</v>
      </c>
      <c r="W457" s="261" t="str">
        <f t="shared" si="81"/>
        <v>쌍용자동차렉스턴 스포츠 칸 쿨멘디젤2.2 4WD 와일드33400000</v>
      </c>
      <c r="X457" s="411">
        <f t="shared" si="82"/>
        <v>4231</v>
      </c>
      <c r="Y457" s="261">
        <v>6</v>
      </c>
      <c r="Z457" s="261">
        <v>6</v>
      </c>
      <c r="AA457" s="407" t="s">
        <v>653</v>
      </c>
      <c r="AB457" s="258" t="s">
        <v>1985</v>
      </c>
      <c r="AC457" s="258"/>
      <c r="AD457" s="258" t="s">
        <v>2152</v>
      </c>
      <c r="AE457" s="258" t="s">
        <v>2149</v>
      </c>
      <c r="AF457" s="259"/>
      <c r="AG457" s="260"/>
      <c r="AH457" s="259"/>
      <c r="AI457" s="259"/>
      <c r="AJ457" s="260"/>
      <c r="AK457" s="259">
        <v>26</v>
      </c>
      <c r="AL457" s="259"/>
      <c r="AM457" s="259" t="s">
        <v>3244</v>
      </c>
      <c r="AN457" s="449"/>
      <c r="AO457" s="449"/>
      <c r="AP457" s="449"/>
      <c r="AQ457" s="392" t="str">
        <f>IFERROR(VLOOKUP(BG457,#REF!,1,0),"")</f>
        <v/>
      </c>
      <c r="AS457" s="259" t="s">
        <v>3244</v>
      </c>
      <c r="AT457" s="392">
        <v>2024.02</v>
      </c>
      <c r="AW457" s="392" t="s">
        <v>16909</v>
      </c>
      <c r="BD457" s="202" t="str">
        <f t="shared" si="74"/>
        <v>렉스턴 스포츠 칸 쿨멘디젤2.2 4WD 와일드</v>
      </c>
      <c r="BE457" s="261" t="str">
        <f t="shared" si="80"/>
        <v>0044</v>
      </c>
      <c r="BF457" s="407" t="s">
        <v>653</v>
      </c>
      <c r="BG457" s="202" t="str">
        <f t="shared" si="75"/>
        <v>0044-0456</v>
      </c>
    </row>
    <row r="458" spans="1:59">
      <c r="A458" s="405">
        <v>4232</v>
      </c>
      <c r="B458" s="406">
        <v>4232</v>
      </c>
      <c r="C458" s="261" t="str">
        <f t="shared" si="76"/>
        <v>0003-0044</v>
      </c>
      <c r="D458" s="261" t="str">
        <f t="shared" si="77"/>
        <v>0003-0044-0002</v>
      </c>
      <c r="E458" s="407" t="s">
        <v>652</v>
      </c>
      <c r="F458" s="261" t="str">
        <f>TEXT(VLOOKUP(J458,'[4]1'!$B$2:$D$37,2,0),"0000")</f>
        <v>0003</v>
      </c>
      <c r="G458" s="261" t="str">
        <f t="shared" si="78"/>
        <v>0044</v>
      </c>
      <c r="H458" s="408">
        <f t="shared" si="79"/>
        <v>2</v>
      </c>
      <c r="I458" s="407" t="s">
        <v>652</v>
      </c>
      <c r="J458" s="258" t="s">
        <v>740</v>
      </c>
      <c r="K458" s="258" t="s">
        <v>16867</v>
      </c>
      <c r="L458" s="266" t="s">
        <v>16869</v>
      </c>
      <c r="M458" s="316">
        <v>42460000</v>
      </c>
      <c r="N458" s="266">
        <v>2157</v>
      </c>
      <c r="O458" s="258" t="s">
        <v>78</v>
      </c>
      <c r="P458" s="258" t="s">
        <v>1985</v>
      </c>
      <c r="Q458" s="258" t="s">
        <v>72</v>
      </c>
      <c r="R458" s="258">
        <v>5</v>
      </c>
      <c r="S458" s="410">
        <v>9</v>
      </c>
      <c r="T458" s="261">
        <v>6</v>
      </c>
      <c r="U458" s="261">
        <v>6</v>
      </c>
      <c r="V458" s="258" t="s">
        <v>71</v>
      </c>
      <c r="W458" s="261" t="str">
        <f t="shared" si="81"/>
        <v>쌍용자동차렉스턴 스포츠 칸 쿨멘디젤2.2 4WD 노블레스42460000</v>
      </c>
      <c r="X458" s="411">
        <f t="shared" si="82"/>
        <v>4232</v>
      </c>
      <c r="Y458" s="261">
        <v>6</v>
      </c>
      <c r="Z458" s="261">
        <v>6</v>
      </c>
      <c r="AA458" s="407" t="s">
        <v>652</v>
      </c>
      <c r="AB458" s="258" t="s">
        <v>1985</v>
      </c>
      <c r="AC458" s="258"/>
      <c r="AD458" s="258" t="s">
        <v>2152</v>
      </c>
      <c r="AE458" s="258" t="s">
        <v>2149</v>
      </c>
      <c r="AF458" s="259"/>
      <c r="AG458" s="260"/>
      <c r="AH458" s="259"/>
      <c r="AI458" s="259"/>
      <c r="AJ458" s="260"/>
      <c r="AK458" s="259">
        <v>26</v>
      </c>
      <c r="AL458" s="259"/>
      <c r="AM458" s="259" t="s">
        <v>3244</v>
      </c>
      <c r="AN458" s="449"/>
      <c r="AO458" s="449"/>
      <c r="AP458" s="449"/>
      <c r="AQ458" s="392" t="str">
        <f>IFERROR(VLOOKUP(BG458,#REF!,1,0),"")</f>
        <v/>
      </c>
      <c r="AS458" s="259" t="s">
        <v>3244</v>
      </c>
      <c r="AT458" s="392">
        <v>2024.02</v>
      </c>
      <c r="AW458" s="392" t="s">
        <v>16909</v>
      </c>
      <c r="BD458" s="202" t="str">
        <f t="shared" si="74"/>
        <v>렉스턴 스포츠 칸 쿨멘디젤2.2 4WD 노블레스</v>
      </c>
      <c r="BE458" s="261" t="str">
        <f t="shared" si="80"/>
        <v>0044</v>
      </c>
      <c r="BF458" s="407" t="s">
        <v>652</v>
      </c>
      <c r="BG458" s="202" t="str">
        <f t="shared" si="75"/>
        <v>0044-0457</v>
      </c>
    </row>
    <row r="459" spans="1:59">
      <c r="A459" s="405">
        <v>4233</v>
      </c>
      <c r="B459" s="406">
        <v>4233</v>
      </c>
      <c r="C459" s="261" t="str">
        <f t="shared" si="76"/>
        <v>0003-0044</v>
      </c>
      <c r="D459" s="261" t="str">
        <f t="shared" si="77"/>
        <v>0003-0044-0003</v>
      </c>
      <c r="E459" s="407" t="s">
        <v>651</v>
      </c>
      <c r="F459" s="261" t="str">
        <f>TEXT(VLOOKUP(J459,'[4]1'!$B$2:$D$37,2,0),"0000")</f>
        <v>0003</v>
      </c>
      <c r="G459" s="261" t="str">
        <f t="shared" si="78"/>
        <v>0044</v>
      </c>
      <c r="H459" s="408">
        <f t="shared" si="79"/>
        <v>3</v>
      </c>
      <c r="I459" s="407" t="s">
        <v>651</v>
      </c>
      <c r="J459" s="258" t="s">
        <v>740</v>
      </c>
      <c r="K459" s="258" t="s">
        <v>16867</v>
      </c>
      <c r="L459" s="266" t="s">
        <v>16870</v>
      </c>
      <c r="M459" s="316">
        <v>39090000</v>
      </c>
      <c r="N459" s="266">
        <v>2157</v>
      </c>
      <c r="O459" s="258" t="s">
        <v>78</v>
      </c>
      <c r="P459" s="258" t="s">
        <v>1985</v>
      </c>
      <c r="Q459" s="258" t="s">
        <v>72</v>
      </c>
      <c r="R459" s="258">
        <v>5</v>
      </c>
      <c r="S459" s="410">
        <v>9</v>
      </c>
      <c r="T459" s="261">
        <v>6</v>
      </c>
      <c r="U459" s="261">
        <v>6</v>
      </c>
      <c r="V459" s="258" t="s">
        <v>71</v>
      </c>
      <c r="W459" s="261" t="str">
        <f t="shared" si="81"/>
        <v>쌍용자동차렉스턴 스포츠 칸 쿨멘디젤2.2 4WD 프레스티지39090000</v>
      </c>
      <c r="X459" s="411">
        <f t="shared" si="82"/>
        <v>4233</v>
      </c>
      <c r="Y459" s="261">
        <v>6</v>
      </c>
      <c r="Z459" s="261">
        <v>6</v>
      </c>
      <c r="AA459" s="407" t="s">
        <v>651</v>
      </c>
      <c r="AB459" s="258" t="s">
        <v>1985</v>
      </c>
      <c r="AC459" s="258"/>
      <c r="AD459" s="258" t="s">
        <v>2152</v>
      </c>
      <c r="AE459" s="258" t="s">
        <v>2149</v>
      </c>
      <c r="AF459" s="259"/>
      <c r="AG459" s="260"/>
      <c r="AH459" s="259"/>
      <c r="AI459" s="259"/>
      <c r="AJ459" s="260"/>
      <c r="AK459" s="259">
        <v>26</v>
      </c>
      <c r="AL459" s="259"/>
      <c r="AM459" s="259" t="s">
        <v>3244</v>
      </c>
      <c r="AN459" s="449"/>
      <c r="AO459" s="449"/>
      <c r="AP459" s="449"/>
      <c r="AQ459" s="392" t="str">
        <f>IFERROR(VLOOKUP(BG459,#REF!,1,0),"")</f>
        <v/>
      </c>
      <c r="AS459" s="259" t="s">
        <v>3244</v>
      </c>
      <c r="AT459" s="392">
        <v>2024.02</v>
      </c>
      <c r="AW459" s="392" t="s">
        <v>16909</v>
      </c>
      <c r="BD459" s="202" t="str">
        <f t="shared" si="74"/>
        <v>렉스턴 스포츠 칸 쿨멘디젤2.2 4WD 프레스티지</v>
      </c>
      <c r="BE459" s="261" t="str">
        <f t="shared" si="80"/>
        <v>0044</v>
      </c>
      <c r="BF459" s="407" t="s">
        <v>651</v>
      </c>
      <c r="BG459" s="202" t="str">
        <f t="shared" si="75"/>
        <v>0044-0458</v>
      </c>
    </row>
    <row r="460" spans="1:59">
      <c r="A460" s="405">
        <v>4234</v>
      </c>
      <c r="B460" s="406">
        <v>4234</v>
      </c>
      <c r="C460" s="261" t="str">
        <f t="shared" si="76"/>
        <v>0003-0044</v>
      </c>
      <c r="D460" s="261" t="str">
        <f t="shared" si="77"/>
        <v>0003-0044-0004</v>
      </c>
      <c r="E460" s="407" t="s">
        <v>650</v>
      </c>
      <c r="F460" s="261" t="str">
        <f>TEXT(VLOOKUP(J460,'[4]1'!$B$2:$D$37,2,0),"0000")</f>
        <v>0003</v>
      </c>
      <c r="G460" s="261" t="str">
        <f t="shared" si="78"/>
        <v>0044</v>
      </c>
      <c r="H460" s="408">
        <f t="shared" si="79"/>
        <v>4</v>
      </c>
      <c r="I460" s="407" t="s">
        <v>650</v>
      </c>
      <c r="J460" s="258" t="s">
        <v>740</v>
      </c>
      <c r="K460" s="258" t="s">
        <v>16867</v>
      </c>
      <c r="L460" s="266" t="s">
        <v>16871</v>
      </c>
      <c r="M460" s="316">
        <v>37790000</v>
      </c>
      <c r="N460" s="266">
        <v>2157</v>
      </c>
      <c r="O460" s="258" t="s">
        <v>78</v>
      </c>
      <c r="P460" s="258" t="s">
        <v>1985</v>
      </c>
      <c r="Q460" s="258" t="s">
        <v>72</v>
      </c>
      <c r="R460" s="258">
        <v>5</v>
      </c>
      <c r="S460" s="410">
        <v>9</v>
      </c>
      <c r="T460" s="261">
        <v>6</v>
      </c>
      <c r="U460" s="261">
        <v>6</v>
      </c>
      <c r="V460" s="258" t="s">
        <v>71</v>
      </c>
      <c r="W460" s="261" t="str">
        <f t="shared" si="81"/>
        <v>쌍용자동차렉스턴 스포츠 칸 쿨멘디젤2.2 4WD 와일드 플러스37790000</v>
      </c>
      <c r="X460" s="411">
        <f t="shared" si="82"/>
        <v>4234</v>
      </c>
      <c r="Y460" s="261">
        <v>6</v>
      </c>
      <c r="Z460" s="261">
        <v>6</v>
      </c>
      <c r="AA460" s="407" t="s">
        <v>650</v>
      </c>
      <c r="AB460" s="258" t="s">
        <v>1985</v>
      </c>
      <c r="AC460" s="258"/>
      <c r="AD460" s="258" t="s">
        <v>2152</v>
      </c>
      <c r="AE460" s="258" t="s">
        <v>2149</v>
      </c>
      <c r="AF460" s="259"/>
      <c r="AG460" s="260"/>
      <c r="AH460" s="259"/>
      <c r="AI460" s="259"/>
      <c r="AJ460" s="260"/>
      <c r="AK460" s="259">
        <v>26</v>
      </c>
      <c r="AL460" s="259"/>
      <c r="AM460" s="259" t="s">
        <v>3244</v>
      </c>
      <c r="AN460" s="449"/>
      <c r="AO460" s="449"/>
      <c r="AP460" s="449"/>
      <c r="AQ460" s="392" t="str">
        <f>IFERROR(VLOOKUP(BG460,#REF!,1,0),"")</f>
        <v/>
      </c>
      <c r="AS460" s="259" t="s">
        <v>3244</v>
      </c>
      <c r="AT460" s="392">
        <v>2024.02</v>
      </c>
      <c r="AW460" s="392" t="s">
        <v>16909</v>
      </c>
      <c r="BD460" s="202" t="str">
        <f t="shared" si="74"/>
        <v>렉스턴 스포츠 칸 쿨멘디젤2.2 4WD 와일드 플러스</v>
      </c>
      <c r="BE460" s="261" t="str">
        <f t="shared" si="80"/>
        <v>0044</v>
      </c>
      <c r="BF460" s="407" t="s">
        <v>650</v>
      </c>
      <c r="BG460" s="202" t="str">
        <f t="shared" si="75"/>
        <v>0044-0459</v>
      </c>
    </row>
    <row r="461" spans="1:59">
      <c r="A461" s="405">
        <v>4235</v>
      </c>
      <c r="B461" s="406">
        <v>4235</v>
      </c>
      <c r="C461" s="261" t="str">
        <f t="shared" si="76"/>
        <v>0003-0044</v>
      </c>
      <c r="D461" s="261" t="str">
        <f t="shared" si="77"/>
        <v>0003-0044-0005</v>
      </c>
      <c r="E461" s="407" t="s">
        <v>649</v>
      </c>
      <c r="F461" s="261" t="str">
        <f>TEXT(VLOOKUP(J461,'[4]1'!$B$2:$D$37,2,0),"0000")</f>
        <v>0003</v>
      </c>
      <c r="G461" s="261" t="str">
        <f t="shared" si="78"/>
        <v>0044</v>
      </c>
      <c r="H461" s="408">
        <f t="shared" si="79"/>
        <v>5</v>
      </c>
      <c r="I461" s="407" t="s">
        <v>649</v>
      </c>
      <c r="J461" s="258" t="s">
        <v>740</v>
      </c>
      <c r="K461" s="258" t="s">
        <v>16867</v>
      </c>
      <c r="L461" s="266" t="s">
        <v>16872</v>
      </c>
      <c r="M461" s="316">
        <v>28790000</v>
      </c>
      <c r="N461" s="266">
        <v>2157</v>
      </c>
      <c r="O461" s="258" t="s">
        <v>78</v>
      </c>
      <c r="P461" s="258" t="s">
        <v>1985</v>
      </c>
      <c r="Q461" s="258" t="s">
        <v>72</v>
      </c>
      <c r="R461" s="258">
        <v>5</v>
      </c>
      <c r="S461" s="410">
        <v>9</v>
      </c>
      <c r="T461" s="261">
        <v>6</v>
      </c>
      <c r="U461" s="261">
        <v>6</v>
      </c>
      <c r="V461" s="258" t="s">
        <v>71</v>
      </c>
      <c r="W461" s="261" t="str">
        <f t="shared" si="81"/>
        <v>쌍용자동차렉스턴 스포츠 칸 쿨멘디젤2.2 2WD 와일드28790000</v>
      </c>
      <c r="X461" s="411">
        <f t="shared" si="82"/>
        <v>4235</v>
      </c>
      <c r="Y461" s="261">
        <v>6</v>
      </c>
      <c r="Z461" s="261">
        <v>6</v>
      </c>
      <c r="AA461" s="407" t="s">
        <v>649</v>
      </c>
      <c r="AB461" s="258" t="s">
        <v>1985</v>
      </c>
      <c r="AC461" s="258"/>
      <c r="AD461" s="258" t="s">
        <v>2152</v>
      </c>
      <c r="AE461" s="258" t="s">
        <v>2149</v>
      </c>
      <c r="AF461" s="259"/>
      <c r="AG461" s="260"/>
      <c r="AH461" s="259"/>
      <c r="AI461" s="259"/>
      <c r="AJ461" s="260"/>
      <c r="AK461" s="259">
        <v>26</v>
      </c>
      <c r="AL461" s="259"/>
      <c r="AM461" s="259" t="s">
        <v>3244</v>
      </c>
      <c r="AN461" s="449"/>
      <c r="AO461" s="449"/>
      <c r="AP461" s="449"/>
      <c r="AQ461" s="392" t="str">
        <f>IFERROR(VLOOKUP(BG461,#REF!,1,0),"")</f>
        <v/>
      </c>
      <c r="AS461" s="259" t="s">
        <v>3244</v>
      </c>
      <c r="AT461" s="392">
        <v>2024.02</v>
      </c>
      <c r="AW461" s="392" t="s">
        <v>16909</v>
      </c>
      <c r="BD461" s="202" t="str">
        <f t="shared" si="74"/>
        <v>렉스턴 스포츠 칸 쿨멘디젤2.2 2WD 와일드</v>
      </c>
      <c r="BE461" s="261" t="str">
        <f t="shared" si="80"/>
        <v>0044</v>
      </c>
      <c r="BF461" s="407" t="s">
        <v>649</v>
      </c>
      <c r="BG461" s="202" t="str">
        <f t="shared" si="75"/>
        <v>0044-0460</v>
      </c>
    </row>
    <row r="462" spans="1:59">
      <c r="A462" s="405">
        <v>4236</v>
      </c>
      <c r="B462" s="406">
        <v>4236</v>
      </c>
      <c r="C462" s="261" t="str">
        <f t="shared" si="76"/>
        <v>0003-0044</v>
      </c>
      <c r="D462" s="261" t="str">
        <f t="shared" si="77"/>
        <v>0003-0044-0006</v>
      </c>
      <c r="E462" s="407" t="s">
        <v>648</v>
      </c>
      <c r="F462" s="261" t="str">
        <f>TEXT(VLOOKUP(J462,'[4]1'!$B$2:$D$37,2,0),"0000")</f>
        <v>0003</v>
      </c>
      <c r="G462" s="261" t="str">
        <f t="shared" si="78"/>
        <v>0044</v>
      </c>
      <c r="H462" s="408">
        <f t="shared" si="79"/>
        <v>6</v>
      </c>
      <c r="I462" s="407" t="s">
        <v>648</v>
      </c>
      <c r="J462" s="258" t="s">
        <v>740</v>
      </c>
      <c r="K462" s="258" t="s">
        <v>16867</v>
      </c>
      <c r="L462" s="266" t="s">
        <v>16873</v>
      </c>
      <c r="M462" s="316">
        <v>40460000</v>
      </c>
      <c r="N462" s="266">
        <v>2157</v>
      </c>
      <c r="O462" s="258" t="s">
        <v>78</v>
      </c>
      <c r="P462" s="258" t="s">
        <v>1985</v>
      </c>
      <c r="Q462" s="258" t="s">
        <v>72</v>
      </c>
      <c r="R462" s="258">
        <v>5</v>
      </c>
      <c r="S462" s="410">
        <v>9</v>
      </c>
      <c r="T462" s="261">
        <v>6</v>
      </c>
      <c r="U462" s="261">
        <v>6</v>
      </c>
      <c r="V462" s="258" t="s">
        <v>71</v>
      </c>
      <c r="W462" s="261" t="str">
        <f t="shared" si="81"/>
        <v>쌍용자동차렉스턴 스포츠 칸 쿨멘디젤2.2 2WD 노블레스40460000</v>
      </c>
      <c r="X462" s="411">
        <f t="shared" si="82"/>
        <v>4236</v>
      </c>
      <c r="Y462" s="261">
        <v>6</v>
      </c>
      <c r="Z462" s="261">
        <v>6</v>
      </c>
      <c r="AA462" s="407" t="s">
        <v>648</v>
      </c>
      <c r="AB462" s="258" t="s">
        <v>1985</v>
      </c>
      <c r="AC462" s="258"/>
      <c r="AD462" s="258" t="s">
        <v>2152</v>
      </c>
      <c r="AE462" s="258" t="s">
        <v>2149</v>
      </c>
      <c r="AF462" s="259"/>
      <c r="AG462" s="260"/>
      <c r="AH462" s="259"/>
      <c r="AI462" s="259"/>
      <c r="AJ462" s="260"/>
      <c r="AK462" s="259">
        <v>26</v>
      </c>
      <c r="AL462" s="259"/>
      <c r="AM462" s="259" t="s">
        <v>3244</v>
      </c>
      <c r="AN462" s="449"/>
      <c r="AO462" s="449"/>
      <c r="AP462" s="449"/>
      <c r="AQ462" s="392" t="str">
        <f>IFERROR(VLOOKUP(BG462,#REF!,1,0),"")</f>
        <v/>
      </c>
      <c r="AS462" s="259" t="s">
        <v>3244</v>
      </c>
      <c r="AT462" s="392">
        <v>2024.02</v>
      </c>
      <c r="AW462" s="392" t="s">
        <v>16909</v>
      </c>
      <c r="BD462" s="202" t="str">
        <f t="shared" si="74"/>
        <v>렉스턴 스포츠 칸 쿨멘디젤2.2 2WD 노블레스</v>
      </c>
      <c r="BE462" s="261" t="str">
        <f t="shared" si="80"/>
        <v>0044</v>
      </c>
      <c r="BF462" s="407" t="s">
        <v>648</v>
      </c>
      <c r="BG462" s="202" t="str">
        <f t="shared" si="75"/>
        <v>0044-0461</v>
      </c>
    </row>
    <row r="463" spans="1:59">
      <c r="A463" s="405">
        <v>4237</v>
      </c>
      <c r="B463" s="406">
        <v>4237</v>
      </c>
      <c r="C463" s="261" t="str">
        <f t="shared" si="76"/>
        <v>0003-0044</v>
      </c>
      <c r="D463" s="261" t="str">
        <f t="shared" si="77"/>
        <v>0003-0044-0007</v>
      </c>
      <c r="E463" s="407" t="s">
        <v>647</v>
      </c>
      <c r="F463" s="261" t="str">
        <f>TEXT(VLOOKUP(J463,'[4]1'!$B$2:$D$37,2,0),"0000")</f>
        <v>0003</v>
      </c>
      <c r="G463" s="261" t="str">
        <f t="shared" si="78"/>
        <v>0044</v>
      </c>
      <c r="H463" s="408">
        <f t="shared" si="79"/>
        <v>7</v>
      </c>
      <c r="I463" s="407" t="s">
        <v>647</v>
      </c>
      <c r="J463" s="258" t="s">
        <v>740</v>
      </c>
      <c r="K463" s="258" t="s">
        <v>16867</v>
      </c>
      <c r="L463" s="266" t="s">
        <v>16874</v>
      </c>
      <c r="M463" s="316">
        <v>37090000</v>
      </c>
      <c r="N463" s="266">
        <v>2157</v>
      </c>
      <c r="O463" s="258" t="s">
        <v>78</v>
      </c>
      <c r="P463" s="258" t="s">
        <v>1985</v>
      </c>
      <c r="Q463" s="258" t="s">
        <v>72</v>
      </c>
      <c r="R463" s="258">
        <v>5</v>
      </c>
      <c r="S463" s="410">
        <v>9</v>
      </c>
      <c r="T463" s="261">
        <v>6</v>
      </c>
      <c r="U463" s="261">
        <v>6</v>
      </c>
      <c r="V463" s="258" t="s">
        <v>71</v>
      </c>
      <c r="W463" s="261" t="str">
        <f t="shared" si="81"/>
        <v>쌍용자동차렉스턴 스포츠 칸 쿨멘디젤2.2 2WD 프레스티지37090000</v>
      </c>
      <c r="X463" s="411">
        <f t="shared" si="82"/>
        <v>4237</v>
      </c>
      <c r="Y463" s="261">
        <v>6</v>
      </c>
      <c r="Z463" s="261">
        <v>6</v>
      </c>
      <c r="AA463" s="407" t="s">
        <v>647</v>
      </c>
      <c r="AB463" s="258" t="s">
        <v>1985</v>
      </c>
      <c r="AC463" s="258"/>
      <c r="AD463" s="258" t="s">
        <v>2152</v>
      </c>
      <c r="AE463" s="258" t="s">
        <v>2149</v>
      </c>
      <c r="AF463" s="259"/>
      <c r="AG463" s="260"/>
      <c r="AH463" s="259"/>
      <c r="AI463" s="259"/>
      <c r="AJ463" s="260"/>
      <c r="AK463" s="259">
        <v>26</v>
      </c>
      <c r="AL463" s="259"/>
      <c r="AM463" s="259" t="s">
        <v>3244</v>
      </c>
      <c r="AN463" s="449"/>
      <c r="AO463" s="449"/>
      <c r="AP463" s="449"/>
      <c r="AQ463" s="392" t="str">
        <f>IFERROR(VLOOKUP(BG463,#REF!,1,0),"")</f>
        <v/>
      </c>
      <c r="AS463" s="259" t="s">
        <v>3244</v>
      </c>
      <c r="AT463" s="392">
        <v>2024.02</v>
      </c>
      <c r="AW463" s="392" t="s">
        <v>16909</v>
      </c>
      <c r="BD463" s="202" t="str">
        <f t="shared" si="74"/>
        <v>렉스턴 스포츠 칸 쿨멘디젤2.2 2WD 프레스티지</v>
      </c>
      <c r="BE463" s="261" t="str">
        <f t="shared" si="80"/>
        <v>0044</v>
      </c>
      <c r="BF463" s="407" t="s">
        <v>647</v>
      </c>
      <c r="BG463" s="202" t="str">
        <f t="shared" si="75"/>
        <v>0044-0462</v>
      </c>
    </row>
    <row r="464" spans="1:59">
      <c r="A464" s="405">
        <v>4238</v>
      </c>
      <c r="B464" s="406">
        <v>4238</v>
      </c>
      <c r="C464" s="261" t="str">
        <f t="shared" si="76"/>
        <v>0003-0044</v>
      </c>
      <c r="D464" s="261" t="str">
        <f t="shared" si="77"/>
        <v>0003-0044-0008</v>
      </c>
      <c r="E464" s="407" t="s">
        <v>646</v>
      </c>
      <c r="F464" s="261" t="str">
        <f>TEXT(VLOOKUP(J464,'[4]1'!$B$2:$D$37,2,0),"0000")</f>
        <v>0003</v>
      </c>
      <c r="G464" s="261" t="str">
        <f t="shared" si="78"/>
        <v>0044</v>
      </c>
      <c r="H464" s="408">
        <f t="shared" si="79"/>
        <v>8</v>
      </c>
      <c r="I464" s="407" t="s">
        <v>646</v>
      </c>
      <c r="J464" s="258" t="s">
        <v>740</v>
      </c>
      <c r="K464" s="258" t="s">
        <v>16867</v>
      </c>
      <c r="L464" s="266" t="s">
        <v>16875</v>
      </c>
      <c r="M464" s="316">
        <v>35790000</v>
      </c>
      <c r="N464" s="266">
        <v>2157</v>
      </c>
      <c r="O464" s="258" t="s">
        <v>78</v>
      </c>
      <c r="P464" s="258" t="s">
        <v>1985</v>
      </c>
      <c r="Q464" s="258" t="s">
        <v>72</v>
      </c>
      <c r="R464" s="258">
        <v>5</v>
      </c>
      <c r="S464" s="410">
        <v>9</v>
      </c>
      <c r="T464" s="261">
        <v>6</v>
      </c>
      <c r="U464" s="261">
        <v>6</v>
      </c>
      <c r="V464" s="258" t="s">
        <v>71</v>
      </c>
      <c r="W464" s="261" t="str">
        <f t="shared" si="81"/>
        <v>쌍용자동차렉스턴 스포츠 칸 쿨멘디젤2.2 2WD 와일드 플러스35790000</v>
      </c>
      <c r="X464" s="411">
        <f t="shared" si="82"/>
        <v>4238</v>
      </c>
      <c r="Y464" s="261">
        <v>6</v>
      </c>
      <c r="Z464" s="261">
        <v>6</v>
      </c>
      <c r="AA464" s="407" t="s">
        <v>646</v>
      </c>
      <c r="AB464" s="258" t="s">
        <v>1985</v>
      </c>
      <c r="AC464" s="258"/>
      <c r="AD464" s="258" t="s">
        <v>2152</v>
      </c>
      <c r="AE464" s="258" t="s">
        <v>2149</v>
      </c>
      <c r="AF464" s="259"/>
      <c r="AG464" s="260"/>
      <c r="AH464" s="259"/>
      <c r="AI464" s="259"/>
      <c r="AJ464" s="260"/>
      <c r="AK464" s="259">
        <v>26</v>
      </c>
      <c r="AL464" s="259"/>
      <c r="AM464" s="259" t="s">
        <v>3244</v>
      </c>
      <c r="AN464" s="449"/>
      <c r="AO464" s="449"/>
      <c r="AP464" s="449"/>
      <c r="AQ464" s="392" t="str">
        <f>IFERROR(VLOOKUP(BG464,#REF!,1,0),"")</f>
        <v/>
      </c>
      <c r="AS464" s="259" t="s">
        <v>3244</v>
      </c>
      <c r="AT464" s="392">
        <v>2024.02</v>
      </c>
      <c r="AW464" s="392" t="s">
        <v>16909</v>
      </c>
      <c r="BD464" s="202" t="str">
        <f t="shared" si="74"/>
        <v>렉스턴 스포츠 칸 쿨멘디젤2.2 2WD 와일드 플러스</v>
      </c>
      <c r="BE464" s="261" t="str">
        <f t="shared" si="80"/>
        <v>0044</v>
      </c>
      <c r="BF464" s="407" t="s">
        <v>646</v>
      </c>
      <c r="BG464" s="202" t="str">
        <f t="shared" si="75"/>
        <v>0044-0463</v>
      </c>
    </row>
    <row r="465" spans="1:59">
      <c r="A465" s="405">
        <v>4239</v>
      </c>
      <c r="B465" s="406">
        <v>4239</v>
      </c>
      <c r="C465" s="261" t="str">
        <f t="shared" si="76"/>
        <v>0003-0045</v>
      </c>
      <c r="D465" s="261" t="str">
        <f t="shared" si="77"/>
        <v>0003-0045-0001</v>
      </c>
      <c r="E465" s="407" t="s">
        <v>645</v>
      </c>
      <c r="F465" s="261" t="str">
        <f>TEXT(VLOOKUP(J465,'[4]1'!$B$2:$D$37,2,0),"0000")</f>
        <v>0003</v>
      </c>
      <c r="G465" s="261" t="str">
        <f t="shared" si="78"/>
        <v>0045</v>
      </c>
      <c r="H465" s="408">
        <f t="shared" si="79"/>
        <v>1</v>
      </c>
      <c r="I465" s="407" t="s">
        <v>645</v>
      </c>
      <c r="J465" s="258" t="s">
        <v>740</v>
      </c>
      <c r="K465" s="258" t="s">
        <v>16876</v>
      </c>
      <c r="L465" s="266" t="s">
        <v>16868</v>
      </c>
      <c r="M465" s="316">
        <v>30790000</v>
      </c>
      <c r="N465" s="266">
        <v>2157</v>
      </c>
      <c r="O465" s="258" t="s">
        <v>78</v>
      </c>
      <c r="P465" s="258" t="s">
        <v>1985</v>
      </c>
      <c r="Q465" s="258" t="s">
        <v>72</v>
      </c>
      <c r="R465" s="258">
        <v>5</v>
      </c>
      <c r="S465" s="410">
        <v>9</v>
      </c>
      <c r="T465" s="261">
        <v>6</v>
      </c>
      <c r="U465" s="261">
        <v>6</v>
      </c>
      <c r="V465" s="258" t="s">
        <v>71</v>
      </c>
      <c r="W465" s="261" t="str">
        <f t="shared" si="81"/>
        <v>쌍용자동차렉스턴 스포츠 쿨멘디젤2.2 4WD 와일드30790000</v>
      </c>
      <c r="X465" s="411">
        <f t="shared" si="82"/>
        <v>4239</v>
      </c>
      <c r="Y465" s="261">
        <v>6</v>
      </c>
      <c r="Z465" s="261">
        <v>6</v>
      </c>
      <c r="AA465" s="407" t="s">
        <v>645</v>
      </c>
      <c r="AB465" s="258" t="s">
        <v>1985</v>
      </c>
      <c r="AC465" s="258"/>
      <c r="AD465" s="258" t="s">
        <v>2152</v>
      </c>
      <c r="AE465" s="258" t="s">
        <v>2149</v>
      </c>
      <c r="AF465" s="259"/>
      <c r="AG465" s="260"/>
      <c r="AH465" s="259"/>
      <c r="AI465" s="259"/>
      <c r="AJ465" s="260"/>
      <c r="AK465" s="259">
        <v>26</v>
      </c>
      <c r="AL465" s="259"/>
      <c r="AM465" s="259" t="s">
        <v>3244</v>
      </c>
      <c r="AN465" s="449"/>
      <c r="AO465" s="449"/>
      <c r="AP465" s="449"/>
      <c r="AQ465" s="392" t="str">
        <f>IFERROR(VLOOKUP(BG465,#REF!,1,0),"")</f>
        <v/>
      </c>
      <c r="AS465" s="259" t="s">
        <v>3244</v>
      </c>
      <c r="AT465" s="392">
        <v>2024.02</v>
      </c>
      <c r="AW465" s="392" t="s">
        <v>16909</v>
      </c>
      <c r="BD465" s="202" t="str">
        <f t="shared" si="74"/>
        <v>렉스턴 스포츠 쿨멘디젤2.2 4WD 와일드</v>
      </c>
      <c r="BE465" s="261" t="str">
        <f t="shared" si="80"/>
        <v>0045</v>
      </c>
      <c r="BF465" s="407" t="s">
        <v>645</v>
      </c>
      <c r="BG465" s="202" t="str">
        <f t="shared" si="75"/>
        <v>0045-0464</v>
      </c>
    </row>
    <row r="466" spans="1:59">
      <c r="A466" s="405">
        <v>4240</v>
      </c>
      <c r="B466" s="406">
        <v>4240</v>
      </c>
      <c r="C466" s="261" t="str">
        <f t="shared" si="76"/>
        <v>0003-0045</v>
      </c>
      <c r="D466" s="261" t="str">
        <f t="shared" si="77"/>
        <v>0003-0045-0002</v>
      </c>
      <c r="E466" s="407" t="s">
        <v>644</v>
      </c>
      <c r="F466" s="261" t="str">
        <f>TEXT(VLOOKUP(J466,'[4]1'!$B$2:$D$37,2,0),"0000")</f>
        <v>0003</v>
      </c>
      <c r="G466" s="261" t="str">
        <f t="shared" si="78"/>
        <v>0045</v>
      </c>
      <c r="H466" s="408">
        <f t="shared" si="79"/>
        <v>2</v>
      </c>
      <c r="I466" s="407" t="s">
        <v>644</v>
      </c>
      <c r="J466" s="258" t="s">
        <v>740</v>
      </c>
      <c r="K466" s="258" t="s">
        <v>16876</v>
      </c>
      <c r="L466" s="266" t="s">
        <v>16869</v>
      </c>
      <c r="M466" s="316">
        <v>40460000</v>
      </c>
      <c r="N466" s="266">
        <v>2157</v>
      </c>
      <c r="O466" s="258" t="s">
        <v>78</v>
      </c>
      <c r="P466" s="258" t="s">
        <v>1985</v>
      </c>
      <c r="Q466" s="258" t="s">
        <v>72</v>
      </c>
      <c r="R466" s="258">
        <v>5</v>
      </c>
      <c r="S466" s="410">
        <v>9</v>
      </c>
      <c r="T466" s="261">
        <v>6</v>
      </c>
      <c r="U466" s="261">
        <v>6</v>
      </c>
      <c r="V466" s="258" t="s">
        <v>71</v>
      </c>
      <c r="W466" s="261" t="str">
        <f t="shared" si="81"/>
        <v>쌍용자동차렉스턴 스포츠 쿨멘디젤2.2 4WD 노블레스40460000</v>
      </c>
      <c r="X466" s="411">
        <f t="shared" si="82"/>
        <v>4240</v>
      </c>
      <c r="Y466" s="261">
        <v>6</v>
      </c>
      <c r="Z466" s="261">
        <v>6</v>
      </c>
      <c r="AA466" s="407" t="s">
        <v>644</v>
      </c>
      <c r="AB466" s="258" t="s">
        <v>1985</v>
      </c>
      <c r="AC466" s="258"/>
      <c r="AD466" s="258" t="s">
        <v>2152</v>
      </c>
      <c r="AE466" s="258" t="s">
        <v>2149</v>
      </c>
      <c r="AF466" s="259"/>
      <c r="AG466" s="260"/>
      <c r="AH466" s="259"/>
      <c r="AI466" s="259"/>
      <c r="AJ466" s="260"/>
      <c r="AK466" s="259">
        <v>26</v>
      </c>
      <c r="AL466" s="259"/>
      <c r="AM466" s="259" t="s">
        <v>3244</v>
      </c>
      <c r="AN466" s="449"/>
      <c r="AO466" s="449"/>
      <c r="AP466" s="449"/>
      <c r="AQ466" s="392" t="str">
        <f>IFERROR(VLOOKUP(BG466,#REF!,1,0),"")</f>
        <v/>
      </c>
      <c r="AS466" s="259" t="s">
        <v>3244</v>
      </c>
      <c r="AT466" s="392">
        <v>2024.02</v>
      </c>
      <c r="AW466" s="392" t="s">
        <v>16909</v>
      </c>
      <c r="BD466" s="202" t="str">
        <f t="shared" si="74"/>
        <v>렉스턴 스포츠 쿨멘디젤2.2 4WD 노블레스</v>
      </c>
      <c r="BE466" s="261" t="str">
        <f t="shared" si="80"/>
        <v>0045</v>
      </c>
      <c r="BF466" s="407" t="s">
        <v>644</v>
      </c>
      <c r="BG466" s="202" t="str">
        <f t="shared" si="75"/>
        <v>0045-0465</v>
      </c>
    </row>
    <row r="467" spans="1:59">
      <c r="A467" s="405">
        <v>4241</v>
      </c>
      <c r="B467" s="406">
        <v>4241</v>
      </c>
      <c r="C467" s="261" t="str">
        <f t="shared" si="76"/>
        <v>0003-0045</v>
      </c>
      <c r="D467" s="261" t="str">
        <f t="shared" si="77"/>
        <v>0003-0045-0003</v>
      </c>
      <c r="E467" s="407" t="s">
        <v>643</v>
      </c>
      <c r="F467" s="261" t="str">
        <f>TEXT(VLOOKUP(J467,'[4]1'!$B$2:$D$37,2,0),"0000")</f>
        <v>0003</v>
      </c>
      <c r="G467" s="261" t="str">
        <f t="shared" si="78"/>
        <v>0045</v>
      </c>
      <c r="H467" s="408">
        <f t="shared" si="79"/>
        <v>3</v>
      </c>
      <c r="I467" s="407" t="s">
        <v>643</v>
      </c>
      <c r="J467" s="258" t="s">
        <v>740</v>
      </c>
      <c r="K467" s="258" t="s">
        <v>16876</v>
      </c>
      <c r="L467" s="266" t="s">
        <v>16870</v>
      </c>
      <c r="M467" s="316">
        <v>37090000</v>
      </c>
      <c r="N467" s="266">
        <v>2157</v>
      </c>
      <c r="O467" s="258" t="s">
        <v>78</v>
      </c>
      <c r="P467" s="258" t="s">
        <v>1985</v>
      </c>
      <c r="Q467" s="258" t="s">
        <v>72</v>
      </c>
      <c r="R467" s="258">
        <v>5</v>
      </c>
      <c r="S467" s="410">
        <v>9</v>
      </c>
      <c r="T467" s="261">
        <v>6</v>
      </c>
      <c r="U467" s="261">
        <v>6</v>
      </c>
      <c r="V467" s="258" t="s">
        <v>71</v>
      </c>
      <c r="W467" s="261" t="str">
        <f t="shared" si="81"/>
        <v>쌍용자동차렉스턴 스포츠 쿨멘디젤2.2 4WD 프레스티지37090000</v>
      </c>
      <c r="X467" s="411">
        <f t="shared" si="82"/>
        <v>4241</v>
      </c>
      <c r="Y467" s="261">
        <v>6</v>
      </c>
      <c r="Z467" s="261">
        <v>6</v>
      </c>
      <c r="AA467" s="407" t="s">
        <v>643</v>
      </c>
      <c r="AB467" s="258" t="s">
        <v>1985</v>
      </c>
      <c r="AC467" s="258"/>
      <c r="AD467" s="258" t="s">
        <v>2152</v>
      </c>
      <c r="AE467" s="258" t="s">
        <v>2149</v>
      </c>
      <c r="AF467" s="259"/>
      <c r="AG467" s="260"/>
      <c r="AH467" s="259"/>
      <c r="AI467" s="259"/>
      <c r="AJ467" s="260"/>
      <c r="AK467" s="259">
        <v>26</v>
      </c>
      <c r="AL467" s="259"/>
      <c r="AM467" s="259" t="s">
        <v>3244</v>
      </c>
      <c r="AN467" s="449"/>
      <c r="AO467" s="449"/>
      <c r="AP467" s="449"/>
      <c r="AQ467" s="392" t="str">
        <f>IFERROR(VLOOKUP(BG467,#REF!,1,0),"")</f>
        <v/>
      </c>
      <c r="AS467" s="259" t="s">
        <v>3244</v>
      </c>
      <c r="AT467" s="392">
        <v>2024.02</v>
      </c>
      <c r="AW467" s="392" t="s">
        <v>16909</v>
      </c>
      <c r="BD467" s="202" t="str">
        <f t="shared" si="74"/>
        <v>렉스턴 스포츠 쿨멘디젤2.2 4WD 프레스티지</v>
      </c>
      <c r="BE467" s="261" t="str">
        <f t="shared" si="80"/>
        <v>0045</v>
      </c>
      <c r="BF467" s="407" t="s">
        <v>643</v>
      </c>
      <c r="BG467" s="202" t="str">
        <f t="shared" si="75"/>
        <v>0045-0466</v>
      </c>
    </row>
    <row r="468" spans="1:59">
      <c r="A468" s="405">
        <v>4242</v>
      </c>
      <c r="B468" s="406">
        <v>4242</v>
      </c>
      <c r="C468" s="261" t="str">
        <f t="shared" si="76"/>
        <v>0003-0045</v>
      </c>
      <c r="D468" s="261" t="str">
        <f t="shared" si="77"/>
        <v>0003-0045-0004</v>
      </c>
      <c r="E468" s="407" t="s">
        <v>642</v>
      </c>
      <c r="F468" s="261" t="str">
        <f>TEXT(VLOOKUP(J468,'[4]1'!$B$2:$D$37,2,0),"0000")</f>
        <v>0003</v>
      </c>
      <c r="G468" s="261" t="str">
        <f t="shared" si="78"/>
        <v>0045</v>
      </c>
      <c r="H468" s="408">
        <f t="shared" si="79"/>
        <v>4</v>
      </c>
      <c r="I468" s="407" t="s">
        <v>642</v>
      </c>
      <c r="J468" s="258" t="s">
        <v>740</v>
      </c>
      <c r="K468" s="258" t="s">
        <v>16876</v>
      </c>
      <c r="L468" s="266" t="s">
        <v>16871</v>
      </c>
      <c r="M468" s="316">
        <v>35790000</v>
      </c>
      <c r="N468" s="266">
        <v>2157</v>
      </c>
      <c r="O468" s="258" t="s">
        <v>78</v>
      </c>
      <c r="P468" s="258" t="s">
        <v>1985</v>
      </c>
      <c r="Q468" s="258" t="s">
        <v>72</v>
      </c>
      <c r="R468" s="258">
        <v>5</v>
      </c>
      <c r="S468" s="410">
        <v>9</v>
      </c>
      <c r="T468" s="261">
        <v>6</v>
      </c>
      <c r="U468" s="261">
        <v>6</v>
      </c>
      <c r="V468" s="258" t="s">
        <v>71</v>
      </c>
      <c r="W468" s="261" t="str">
        <f t="shared" si="81"/>
        <v>쌍용자동차렉스턴 스포츠 쿨멘디젤2.2 4WD 와일드 플러스35790000</v>
      </c>
      <c r="X468" s="411">
        <f t="shared" si="82"/>
        <v>4242</v>
      </c>
      <c r="Y468" s="261">
        <v>6</v>
      </c>
      <c r="Z468" s="261">
        <v>6</v>
      </c>
      <c r="AA468" s="407" t="s">
        <v>642</v>
      </c>
      <c r="AB468" s="258" t="s">
        <v>1985</v>
      </c>
      <c r="AC468" s="258"/>
      <c r="AD468" s="258" t="s">
        <v>2152</v>
      </c>
      <c r="AE468" s="258" t="s">
        <v>2149</v>
      </c>
      <c r="AF468" s="259"/>
      <c r="AG468" s="260"/>
      <c r="AH468" s="259"/>
      <c r="AI468" s="259"/>
      <c r="AJ468" s="260"/>
      <c r="AK468" s="259">
        <v>26</v>
      </c>
      <c r="AL468" s="259"/>
      <c r="AM468" s="259" t="s">
        <v>3244</v>
      </c>
      <c r="AN468" s="449"/>
      <c r="AO468" s="449"/>
      <c r="AP468" s="449"/>
      <c r="AQ468" s="392" t="str">
        <f>IFERROR(VLOOKUP(BG468,#REF!,1,0),"")</f>
        <v/>
      </c>
      <c r="AS468" s="259" t="s">
        <v>3244</v>
      </c>
      <c r="AT468" s="392">
        <v>2024.02</v>
      </c>
      <c r="AW468" s="392" t="s">
        <v>16909</v>
      </c>
      <c r="BD468" s="202" t="str">
        <f t="shared" si="74"/>
        <v>렉스턴 스포츠 쿨멘디젤2.2 4WD 와일드 플러스</v>
      </c>
      <c r="BE468" s="261" t="str">
        <f t="shared" si="80"/>
        <v>0045</v>
      </c>
      <c r="BF468" s="407" t="s">
        <v>642</v>
      </c>
      <c r="BG468" s="202" t="str">
        <f t="shared" si="75"/>
        <v>0045-0467</v>
      </c>
    </row>
    <row r="469" spans="1:59">
      <c r="A469" s="405">
        <v>4243</v>
      </c>
      <c r="B469" s="406">
        <v>4243</v>
      </c>
      <c r="C469" s="261" t="str">
        <f t="shared" si="76"/>
        <v>0003-0045</v>
      </c>
      <c r="D469" s="261" t="str">
        <f t="shared" si="77"/>
        <v>0003-0045-0005</v>
      </c>
      <c r="E469" s="407" t="s">
        <v>641</v>
      </c>
      <c r="F469" s="261" t="str">
        <f>TEXT(VLOOKUP(J469,'[4]1'!$B$2:$D$37,2,0),"0000")</f>
        <v>0003</v>
      </c>
      <c r="G469" s="261" t="str">
        <f t="shared" si="78"/>
        <v>0045</v>
      </c>
      <c r="H469" s="408">
        <f t="shared" si="79"/>
        <v>5</v>
      </c>
      <c r="I469" s="407" t="s">
        <v>641</v>
      </c>
      <c r="J469" s="258" t="s">
        <v>740</v>
      </c>
      <c r="K469" s="258" t="s">
        <v>16876</v>
      </c>
      <c r="L469" s="266" t="s">
        <v>16872</v>
      </c>
      <c r="M469" s="316">
        <v>28790000</v>
      </c>
      <c r="N469" s="266">
        <v>2157</v>
      </c>
      <c r="O469" s="258" t="s">
        <v>78</v>
      </c>
      <c r="P469" s="258" t="s">
        <v>1985</v>
      </c>
      <c r="Q469" s="258" t="s">
        <v>72</v>
      </c>
      <c r="R469" s="258">
        <v>5</v>
      </c>
      <c r="S469" s="410">
        <v>9</v>
      </c>
      <c r="T469" s="261">
        <v>6</v>
      </c>
      <c r="U469" s="261">
        <v>6</v>
      </c>
      <c r="V469" s="258" t="s">
        <v>71</v>
      </c>
      <c r="W469" s="261" t="str">
        <f t="shared" si="81"/>
        <v>쌍용자동차렉스턴 스포츠 쿨멘디젤2.2 2WD 와일드28790000</v>
      </c>
      <c r="X469" s="411">
        <f t="shared" si="82"/>
        <v>4243</v>
      </c>
      <c r="Y469" s="261">
        <v>6</v>
      </c>
      <c r="Z469" s="261">
        <v>6</v>
      </c>
      <c r="AA469" s="407" t="s">
        <v>641</v>
      </c>
      <c r="AB469" s="258" t="s">
        <v>1985</v>
      </c>
      <c r="AC469" s="258"/>
      <c r="AD469" s="258" t="s">
        <v>2152</v>
      </c>
      <c r="AE469" s="258" t="s">
        <v>2149</v>
      </c>
      <c r="AF469" s="259"/>
      <c r="AG469" s="260"/>
      <c r="AH469" s="259"/>
      <c r="AI469" s="259"/>
      <c r="AJ469" s="260"/>
      <c r="AK469" s="259">
        <v>26</v>
      </c>
      <c r="AL469" s="259"/>
      <c r="AM469" s="259" t="s">
        <v>3244</v>
      </c>
      <c r="AN469" s="449"/>
      <c r="AO469" s="449"/>
      <c r="AP469" s="449"/>
      <c r="AQ469" s="392" t="str">
        <f>IFERROR(VLOOKUP(BG469,#REF!,1,0),"")</f>
        <v/>
      </c>
      <c r="AS469" s="259" t="s">
        <v>3244</v>
      </c>
      <c r="AT469" s="392">
        <v>2024.02</v>
      </c>
      <c r="AW469" s="392" t="s">
        <v>16909</v>
      </c>
      <c r="BD469" s="202" t="str">
        <f t="shared" si="74"/>
        <v>렉스턴 스포츠 쿨멘디젤2.2 2WD 와일드</v>
      </c>
      <c r="BE469" s="261" t="str">
        <f t="shared" si="80"/>
        <v>0045</v>
      </c>
      <c r="BF469" s="407" t="s">
        <v>641</v>
      </c>
      <c r="BG469" s="202" t="str">
        <f t="shared" si="75"/>
        <v>0045-0468</v>
      </c>
    </row>
    <row r="470" spans="1:59">
      <c r="A470" s="405">
        <v>4244</v>
      </c>
      <c r="B470" s="406">
        <v>4244</v>
      </c>
      <c r="C470" s="261" t="str">
        <f t="shared" si="76"/>
        <v>0003-0045</v>
      </c>
      <c r="D470" s="261" t="str">
        <f t="shared" si="77"/>
        <v>0003-0045-0006</v>
      </c>
      <c r="E470" s="407" t="s">
        <v>640</v>
      </c>
      <c r="F470" s="261" t="str">
        <f>TEXT(VLOOKUP(J470,'[4]1'!$B$2:$D$37,2,0),"0000")</f>
        <v>0003</v>
      </c>
      <c r="G470" s="261" t="str">
        <f t="shared" si="78"/>
        <v>0045</v>
      </c>
      <c r="H470" s="408">
        <f t="shared" si="79"/>
        <v>6</v>
      </c>
      <c r="I470" s="407" t="s">
        <v>640</v>
      </c>
      <c r="J470" s="258" t="s">
        <v>740</v>
      </c>
      <c r="K470" s="258" t="s">
        <v>16876</v>
      </c>
      <c r="L470" s="266" t="s">
        <v>16873</v>
      </c>
      <c r="M470" s="316">
        <v>38310000</v>
      </c>
      <c r="N470" s="266">
        <v>2157</v>
      </c>
      <c r="O470" s="258" t="s">
        <v>78</v>
      </c>
      <c r="P470" s="258" t="s">
        <v>1985</v>
      </c>
      <c r="Q470" s="258" t="s">
        <v>72</v>
      </c>
      <c r="R470" s="258">
        <v>5</v>
      </c>
      <c r="S470" s="410">
        <v>9</v>
      </c>
      <c r="T470" s="261">
        <v>6</v>
      </c>
      <c r="U470" s="261">
        <v>6</v>
      </c>
      <c r="V470" s="258" t="s">
        <v>71</v>
      </c>
      <c r="W470" s="261" t="str">
        <f t="shared" si="81"/>
        <v>쌍용자동차렉스턴 스포츠 쿨멘디젤2.2 2WD 노블레스38310000</v>
      </c>
      <c r="X470" s="411">
        <f t="shared" si="82"/>
        <v>4244</v>
      </c>
      <c r="Y470" s="261">
        <v>6</v>
      </c>
      <c r="Z470" s="261">
        <v>6</v>
      </c>
      <c r="AA470" s="407" t="s">
        <v>640</v>
      </c>
      <c r="AB470" s="258" t="s">
        <v>1985</v>
      </c>
      <c r="AC470" s="258"/>
      <c r="AD470" s="258" t="s">
        <v>2152</v>
      </c>
      <c r="AE470" s="258" t="s">
        <v>2149</v>
      </c>
      <c r="AF470" s="259"/>
      <c r="AG470" s="260"/>
      <c r="AH470" s="259"/>
      <c r="AI470" s="259"/>
      <c r="AJ470" s="260"/>
      <c r="AK470" s="259">
        <v>26</v>
      </c>
      <c r="AL470" s="259"/>
      <c r="AM470" s="259" t="s">
        <v>3244</v>
      </c>
      <c r="AN470" s="449"/>
      <c r="AO470" s="449"/>
      <c r="AP470" s="449"/>
      <c r="AQ470" s="392" t="str">
        <f>IFERROR(VLOOKUP(BG470,#REF!,1,0),"")</f>
        <v/>
      </c>
      <c r="AS470" s="259" t="s">
        <v>3244</v>
      </c>
      <c r="AT470" s="392">
        <v>2024.02</v>
      </c>
      <c r="AW470" s="392" t="s">
        <v>16909</v>
      </c>
      <c r="BD470" s="202" t="str">
        <f t="shared" si="74"/>
        <v>렉스턴 스포츠 쿨멘디젤2.2 2WD 노블레스</v>
      </c>
      <c r="BE470" s="261" t="str">
        <f t="shared" si="80"/>
        <v>0045</v>
      </c>
      <c r="BF470" s="407" t="s">
        <v>640</v>
      </c>
      <c r="BG470" s="202" t="str">
        <f t="shared" si="75"/>
        <v>0045-0469</v>
      </c>
    </row>
    <row r="471" spans="1:59">
      <c r="A471" s="405">
        <v>4245</v>
      </c>
      <c r="B471" s="406">
        <v>4245</v>
      </c>
      <c r="C471" s="261" t="str">
        <f t="shared" si="76"/>
        <v>0003-0045</v>
      </c>
      <c r="D471" s="261" t="str">
        <f t="shared" si="77"/>
        <v>0003-0045-0007</v>
      </c>
      <c r="E471" s="407" t="s">
        <v>639</v>
      </c>
      <c r="F471" s="261" t="str">
        <f>TEXT(VLOOKUP(J471,'[4]1'!$B$2:$D$37,2,0),"0000")</f>
        <v>0003</v>
      </c>
      <c r="G471" s="261" t="str">
        <f t="shared" si="78"/>
        <v>0045</v>
      </c>
      <c r="H471" s="408">
        <f t="shared" si="79"/>
        <v>7</v>
      </c>
      <c r="I471" s="407" t="s">
        <v>639</v>
      </c>
      <c r="J471" s="258" t="s">
        <v>740</v>
      </c>
      <c r="K471" s="258" t="s">
        <v>16876</v>
      </c>
      <c r="L471" s="266" t="s">
        <v>16874</v>
      </c>
      <c r="M471" s="316">
        <v>34780000</v>
      </c>
      <c r="N471" s="266">
        <v>2157</v>
      </c>
      <c r="O471" s="258" t="s">
        <v>78</v>
      </c>
      <c r="P471" s="258" t="s">
        <v>1985</v>
      </c>
      <c r="Q471" s="258" t="s">
        <v>72</v>
      </c>
      <c r="R471" s="258">
        <v>5</v>
      </c>
      <c r="S471" s="410">
        <v>9</v>
      </c>
      <c r="T471" s="261">
        <v>6</v>
      </c>
      <c r="U471" s="261">
        <v>6</v>
      </c>
      <c r="V471" s="258" t="s">
        <v>71</v>
      </c>
      <c r="W471" s="261" t="str">
        <f t="shared" si="81"/>
        <v>쌍용자동차렉스턴 스포츠 쿨멘디젤2.2 2WD 프레스티지34780000</v>
      </c>
      <c r="X471" s="411">
        <f t="shared" si="82"/>
        <v>4245</v>
      </c>
      <c r="Y471" s="261">
        <v>6</v>
      </c>
      <c r="Z471" s="261">
        <v>6</v>
      </c>
      <c r="AA471" s="407" t="s">
        <v>639</v>
      </c>
      <c r="AB471" s="258" t="s">
        <v>1985</v>
      </c>
      <c r="AC471" s="258"/>
      <c r="AD471" s="258" t="s">
        <v>2152</v>
      </c>
      <c r="AE471" s="258" t="s">
        <v>2149</v>
      </c>
      <c r="AF471" s="259"/>
      <c r="AG471" s="260"/>
      <c r="AH471" s="259"/>
      <c r="AI471" s="259"/>
      <c r="AJ471" s="260"/>
      <c r="AK471" s="259">
        <v>26</v>
      </c>
      <c r="AL471" s="259"/>
      <c r="AM471" s="259" t="s">
        <v>3244</v>
      </c>
      <c r="AN471" s="449"/>
      <c r="AO471" s="449"/>
      <c r="AP471" s="449"/>
      <c r="AQ471" s="392" t="str">
        <f>IFERROR(VLOOKUP(BG471,#REF!,1,0),"")</f>
        <v/>
      </c>
      <c r="AS471" s="259" t="s">
        <v>3244</v>
      </c>
      <c r="AT471" s="392">
        <v>2024.02</v>
      </c>
      <c r="AW471" s="392" t="s">
        <v>16909</v>
      </c>
      <c r="BD471" s="202" t="str">
        <f t="shared" si="74"/>
        <v>렉스턴 스포츠 쿨멘디젤2.2 2WD 프레스티지</v>
      </c>
      <c r="BE471" s="261" t="str">
        <f t="shared" si="80"/>
        <v>0045</v>
      </c>
      <c r="BF471" s="407" t="s">
        <v>639</v>
      </c>
      <c r="BG471" s="202" t="str">
        <f t="shared" si="75"/>
        <v>0045-0470</v>
      </c>
    </row>
    <row r="472" spans="1:59">
      <c r="A472" s="405">
        <v>4246</v>
      </c>
      <c r="B472" s="406">
        <v>4246</v>
      </c>
      <c r="C472" s="261" t="str">
        <f t="shared" si="76"/>
        <v>0003-0045</v>
      </c>
      <c r="D472" s="261" t="str">
        <f t="shared" si="77"/>
        <v>0003-0045-0008</v>
      </c>
      <c r="E472" s="407" t="s">
        <v>638</v>
      </c>
      <c r="F472" s="261" t="str">
        <f>TEXT(VLOOKUP(J472,'[4]1'!$B$2:$D$37,2,0),"0000")</f>
        <v>0003</v>
      </c>
      <c r="G472" s="261" t="str">
        <f t="shared" si="78"/>
        <v>0045</v>
      </c>
      <c r="H472" s="408">
        <f t="shared" si="79"/>
        <v>8</v>
      </c>
      <c r="I472" s="407" t="s">
        <v>638</v>
      </c>
      <c r="J472" s="258" t="s">
        <v>740</v>
      </c>
      <c r="K472" s="258" t="s">
        <v>16876</v>
      </c>
      <c r="L472" s="266" t="s">
        <v>16875</v>
      </c>
      <c r="M472" s="316">
        <v>32280000</v>
      </c>
      <c r="N472" s="266">
        <v>2157</v>
      </c>
      <c r="O472" s="258" t="s">
        <v>78</v>
      </c>
      <c r="P472" s="258" t="s">
        <v>1985</v>
      </c>
      <c r="Q472" s="258" t="s">
        <v>72</v>
      </c>
      <c r="R472" s="258">
        <v>5</v>
      </c>
      <c r="S472" s="410">
        <v>9</v>
      </c>
      <c r="T472" s="261">
        <v>6</v>
      </c>
      <c r="U472" s="261">
        <v>6</v>
      </c>
      <c r="V472" s="258" t="s">
        <v>71</v>
      </c>
      <c r="W472" s="261" t="str">
        <f t="shared" si="81"/>
        <v>쌍용자동차렉스턴 스포츠 쿨멘디젤2.2 2WD 와일드 플러스32280000</v>
      </c>
      <c r="X472" s="411">
        <f t="shared" si="82"/>
        <v>4246</v>
      </c>
      <c r="Y472" s="261">
        <v>6</v>
      </c>
      <c r="Z472" s="261">
        <v>6</v>
      </c>
      <c r="AA472" s="407" t="s">
        <v>638</v>
      </c>
      <c r="AB472" s="258" t="s">
        <v>1985</v>
      </c>
      <c r="AC472" s="258"/>
      <c r="AD472" s="258" t="s">
        <v>2152</v>
      </c>
      <c r="AE472" s="258" t="s">
        <v>2149</v>
      </c>
      <c r="AF472" s="259"/>
      <c r="AG472" s="260"/>
      <c r="AH472" s="259"/>
      <c r="AI472" s="259"/>
      <c r="AJ472" s="260"/>
      <c r="AK472" s="259">
        <v>26</v>
      </c>
      <c r="AL472" s="259"/>
      <c r="AM472" s="259" t="s">
        <v>3244</v>
      </c>
      <c r="AN472" s="449"/>
      <c r="AO472" s="449"/>
      <c r="AP472" s="449"/>
      <c r="AQ472" s="392" t="str">
        <f>IFERROR(VLOOKUP(BG472,#REF!,1,0),"")</f>
        <v/>
      </c>
      <c r="AS472" s="259" t="s">
        <v>3244</v>
      </c>
      <c r="AT472" s="392">
        <v>2024.02</v>
      </c>
      <c r="AW472" s="392" t="s">
        <v>16909</v>
      </c>
      <c r="BD472" s="202" t="str">
        <f t="shared" si="74"/>
        <v>렉스턴 스포츠 쿨멘디젤2.2 2WD 와일드 플러스</v>
      </c>
      <c r="BE472" s="261" t="str">
        <f t="shared" si="80"/>
        <v>0045</v>
      </c>
      <c r="BF472" s="407" t="s">
        <v>638</v>
      </c>
      <c r="BG472" s="202" t="str">
        <f t="shared" si="75"/>
        <v>0045-0471</v>
      </c>
    </row>
    <row r="473" spans="1:59">
      <c r="A473" s="405">
        <v>4247</v>
      </c>
      <c r="B473" s="406">
        <v>4247</v>
      </c>
      <c r="C473" s="261" t="str">
        <f t="shared" si="76"/>
        <v>0003-0046</v>
      </c>
      <c r="D473" s="261" t="str">
        <f t="shared" si="77"/>
        <v>0003-0046-0001</v>
      </c>
      <c r="E473" s="407" t="s">
        <v>637</v>
      </c>
      <c r="F473" s="261" t="str">
        <f>TEXT(VLOOKUP(J473,'[4]1'!$B$2:$D$37,2,0),"0000")</f>
        <v>0003</v>
      </c>
      <c r="G473" s="261" t="str">
        <f t="shared" si="78"/>
        <v>0046</v>
      </c>
      <c r="H473" s="408">
        <f t="shared" si="79"/>
        <v>1</v>
      </c>
      <c r="I473" s="407" t="s">
        <v>637</v>
      </c>
      <c r="J473" s="258" t="s">
        <v>740</v>
      </c>
      <c r="K473" s="258" t="s">
        <v>2753</v>
      </c>
      <c r="L473" s="258" t="s">
        <v>2392</v>
      </c>
      <c r="M473" s="409">
        <v>25990000</v>
      </c>
      <c r="N473" s="258">
        <v>2157</v>
      </c>
      <c r="O473" s="258" t="s">
        <v>78</v>
      </c>
      <c r="P473" s="258" t="s">
        <v>88</v>
      </c>
      <c r="Q473" s="258" t="s">
        <v>90</v>
      </c>
      <c r="R473" s="258">
        <v>7</v>
      </c>
      <c r="S473" s="410">
        <v>9</v>
      </c>
      <c r="T473" s="261">
        <v>6</v>
      </c>
      <c r="U473" s="261">
        <v>6</v>
      </c>
      <c r="V473" s="258" t="s">
        <v>16778</v>
      </c>
      <c r="W473" s="261" t="str">
        <f t="shared" si="81"/>
        <v>쌍용자동차렉스턴 스포츠2.2 4WD 와일드 (M/T)25990000</v>
      </c>
      <c r="X473" s="411">
        <f t="shared" si="82"/>
        <v>4247</v>
      </c>
      <c r="Y473" s="261">
        <v>6</v>
      </c>
      <c r="Z473" s="261">
        <v>6</v>
      </c>
      <c r="AA473" s="407" t="s">
        <v>637</v>
      </c>
      <c r="AB473" s="258" t="s">
        <v>16795</v>
      </c>
      <c r="AC473" s="258"/>
      <c r="AD473" s="258" t="s">
        <v>2152</v>
      </c>
      <c r="AE473" s="258" t="s">
        <v>2149</v>
      </c>
      <c r="AF473" s="259"/>
      <c r="AG473" s="260"/>
      <c r="AH473" s="259"/>
      <c r="AI473" s="259"/>
      <c r="AJ473" s="260"/>
      <c r="AK473" s="259">
        <v>26</v>
      </c>
      <c r="AL473" s="259"/>
      <c r="AM473" s="259" t="s">
        <v>3244</v>
      </c>
      <c r="AN473" s="449"/>
      <c r="AO473" s="449"/>
      <c r="AP473" s="449"/>
      <c r="AQ473" s="392" t="str">
        <f>IFERROR(VLOOKUP(BG473,#REF!,1,0),"")</f>
        <v/>
      </c>
      <c r="AR473" s="450"/>
      <c r="AS473" s="259" t="s">
        <v>3244</v>
      </c>
      <c r="AT473" s="450"/>
      <c r="AW473" s="450"/>
      <c r="AX473" s="450"/>
      <c r="AY473" s="450"/>
      <c r="BD473" s="202" t="str">
        <f t="shared" si="74"/>
        <v>렉스턴 스포츠2.2 4WD 와일드 (M/T)</v>
      </c>
      <c r="BE473" s="261" t="str">
        <f t="shared" si="80"/>
        <v>0046</v>
      </c>
      <c r="BF473" s="407" t="s">
        <v>637</v>
      </c>
      <c r="BG473" s="202" t="str">
        <f t="shared" si="75"/>
        <v>0046-0472</v>
      </c>
    </row>
    <row r="474" spans="1:59">
      <c r="A474" s="405">
        <v>4248</v>
      </c>
      <c r="B474" s="406">
        <v>4248</v>
      </c>
      <c r="C474" s="261" t="str">
        <f t="shared" si="76"/>
        <v>0003-0046</v>
      </c>
      <c r="D474" s="261" t="str">
        <f t="shared" si="77"/>
        <v>0003-0046-0002</v>
      </c>
      <c r="E474" s="407" t="s">
        <v>636</v>
      </c>
      <c r="F474" s="261" t="str">
        <f>TEXT(VLOOKUP(J474,'[4]1'!$B$2:$D$37,2,0),"0000")</f>
        <v>0003</v>
      </c>
      <c r="G474" s="261" t="str">
        <f t="shared" si="78"/>
        <v>0046</v>
      </c>
      <c r="H474" s="408">
        <f t="shared" si="79"/>
        <v>2</v>
      </c>
      <c r="I474" s="407" t="s">
        <v>636</v>
      </c>
      <c r="J474" s="258" t="s">
        <v>740</v>
      </c>
      <c r="K474" s="258" t="s">
        <v>2753</v>
      </c>
      <c r="L474" s="258" t="s">
        <v>2393</v>
      </c>
      <c r="M474" s="409">
        <v>27690000</v>
      </c>
      <c r="N474" s="258">
        <v>2157</v>
      </c>
      <c r="O474" s="258" t="s">
        <v>78</v>
      </c>
      <c r="P474" s="258" t="s">
        <v>88</v>
      </c>
      <c r="Q474" s="258" t="s">
        <v>72</v>
      </c>
      <c r="R474" s="258">
        <v>5</v>
      </c>
      <c r="S474" s="410">
        <v>9</v>
      </c>
      <c r="T474" s="261">
        <v>6</v>
      </c>
      <c r="U474" s="261">
        <v>6</v>
      </c>
      <c r="V474" s="258" t="s">
        <v>71</v>
      </c>
      <c r="W474" s="261" t="str">
        <f t="shared" si="81"/>
        <v>쌍용자동차렉스턴 스포츠2.2 4WD 와일드 (A/T)27690000</v>
      </c>
      <c r="X474" s="411">
        <f t="shared" si="82"/>
        <v>4248</v>
      </c>
      <c r="Y474" s="261">
        <v>6</v>
      </c>
      <c r="Z474" s="261">
        <v>6</v>
      </c>
      <c r="AA474" s="407" t="s">
        <v>636</v>
      </c>
      <c r="AB474" s="258" t="s">
        <v>73</v>
      </c>
      <c r="AC474" s="258"/>
      <c r="AD474" s="258" t="s">
        <v>2152</v>
      </c>
      <c r="AE474" s="258" t="s">
        <v>2149</v>
      </c>
      <c r="AF474" s="259"/>
      <c r="AG474" s="260"/>
      <c r="AH474" s="259"/>
      <c r="AI474" s="259"/>
      <c r="AJ474" s="260"/>
      <c r="AK474" s="259">
        <v>26</v>
      </c>
      <c r="AL474" s="259"/>
      <c r="AM474" s="259" t="s">
        <v>3244</v>
      </c>
      <c r="AN474" s="449"/>
      <c r="AO474" s="449"/>
      <c r="AP474" s="449"/>
      <c r="AQ474" s="392" t="str">
        <f>IFERROR(VLOOKUP(BG474,#REF!,1,0),"")</f>
        <v/>
      </c>
      <c r="AR474" s="450"/>
      <c r="AS474" s="259" t="s">
        <v>3244</v>
      </c>
      <c r="AT474" s="450"/>
      <c r="AW474" s="450"/>
      <c r="AX474" s="450"/>
      <c r="AY474" s="450"/>
      <c r="BD474" s="202" t="str">
        <f t="shared" si="74"/>
        <v>렉스턴 스포츠2.2 4WD 와일드 (A/T)</v>
      </c>
      <c r="BE474" s="261" t="str">
        <f t="shared" si="80"/>
        <v>0046</v>
      </c>
      <c r="BF474" s="407" t="s">
        <v>636</v>
      </c>
      <c r="BG474" s="202" t="str">
        <f t="shared" si="75"/>
        <v>0046-0473</v>
      </c>
    </row>
    <row r="475" spans="1:59">
      <c r="A475" s="405">
        <v>4249</v>
      </c>
      <c r="B475" s="406">
        <v>4249</v>
      </c>
      <c r="C475" s="261" t="str">
        <f t="shared" si="76"/>
        <v>0003-0046</v>
      </c>
      <c r="D475" s="261" t="str">
        <f t="shared" si="77"/>
        <v>0003-0046-0003</v>
      </c>
      <c r="E475" s="407" t="s">
        <v>635</v>
      </c>
      <c r="F475" s="261" t="str">
        <f>TEXT(VLOOKUP(J475,'[4]1'!$B$2:$D$37,2,0),"0000")</f>
        <v>0003</v>
      </c>
      <c r="G475" s="261" t="str">
        <f t="shared" si="78"/>
        <v>0046</v>
      </c>
      <c r="H475" s="408">
        <f t="shared" si="79"/>
        <v>3</v>
      </c>
      <c r="I475" s="407" t="s">
        <v>635</v>
      </c>
      <c r="J475" s="258" t="s">
        <v>740</v>
      </c>
      <c r="K475" s="258" t="s">
        <v>2753</v>
      </c>
      <c r="L475" s="258" t="s">
        <v>2394</v>
      </c>
      <c r="M475" s="409">
        <v>32600000</v>
      </c>
      <c r="N475" s="258">
        <v>2157</v>
      </c>
      <c r="O475" s="258" t="s">
        <v>78</v>
      </c>
      <c r="P475" s="258" t="s">
        <v>88</v>
      </c>
      <c r="Q475" s="258" t="s">
        <v>72</v>
      </c>
      <c r="R475" s="258">
        <v>5</v>
      </c>
      <c r="S475" s="410">
        <v>9</v>
      </c>
      <c r="T475" s="261">
        <v>6</v>
      </c>
      <c r="U475" s="261">
        <v>6</v>
      </c>
      <c r="V475" s="258" t="s">
        <v>71</v>
      </c>
      <c r="W475" s="261" t="str">
        <f t="shared" si="81"/>
        <v>쌍용자동차렉스턴 스포츠2.2 2WD 노블레스 (A/T)32600000</v>
      </c>
      <c r="X475" s="411">
        <f t="shared" si="82"/>
        <v>4249</v>
      </c>
      <c r="Y475" s="261">
        <v>6</v>
      </c>
      <c r="Z475" s="261">
        <v>6</v>
      </c>
      <c r="AA475" s="407" t="s">
        <v>635</v>
      </c>
      <c r="AB475" s="258" t="s">
        <v>73</v>
      </c>
      <c r="AC475" s="258"/>
      <c r="AD475" s="258" t="s">
        <v>2152</v>
      </c>
      <c r="AE475" s="258" t="s">
        <v>2149</v>
      </c>
      <c r="AF475" s="259"/>
      <c r="AG475" s="260"/>
      <c r="AH475" s="259"/>
      <c r="AI475" s="259"/>
      <c r="AJ475" s="260"/>
      <c r="AK475" s="259">
        <v>26</v>
      </c>
      <c r="AL475" s="259"/>
      <c r="AM475" s="259" t="s">
        <v>3244</v>
      </c>
      <c r="AN475" s="449"/>
      <c r="AO475" s="449"/>
      <c r="AP475" s="449"/>
      <c r="AQ475" s="392" t="str">
        <f>IFERROR(VLOOKUP(BG475,#REF!,1,0),"")</f>
        <v/>
      </c>
      <c r="AR475" s="450"/>
      <c r="AS475" s="259" t="s">
        <v>3244</v>
      </c>
      <c r="AT475" s="450"/>
      <c r="AW475" s="450"/>
      <c r="AX475" s="450"/>
      <c r="AY475" s="450"/>
      <c r="BD475" s="202" t="str">
        <f t="shared" si="74"/>
        <v>렉스턴 스포츠2.2 2WD 노블레스 (A/T)</v>
      </c>
      <c r="BE475" s="261" t="str">
        <f t="shared" si="80"/>
        <v>0046</v>
      </c>
      <c r="BF475" s="407" t="s">
        <v>635</v>
      </c>
      <c r="BG475" s="202" t="str">
        <f t="shared" si="75"/>
        <v>0046-0474</v>
      </c>
    </row>
    <row r="476" spans="1:59">
      <c r="A476" s="405">
        <v>4250</v>
      </c>
      <c r="B476" s="406">
        <v>4250</v>
      </c>
      <c r="C476" s="261" t="str">
        <f t="shared" si="76"/>
        <v>0003-0046</v>
      </c>
      <c r="D476" s="261" t="str">
        <f t="shared" si="77"/>
        <v>0003-0046-0004</v>
      </c>
      <c r="E476" s="407" t="s">
        <v>634</v>
      </c>
      <c r="F476" s="261" t="str">
        <f>TEXT(VLOOKUP(J476,'[4]1'!$B$2:$D$37,2,0),"0000")</f>
        <v>0003</v>
      </c>
      <c r="G476" s="261" t="str">
        <f t="shared" si="78"/>
        <v>0046</v>
      </c>
      <c r="H476" s="408">
        <f t="shared" si="79"/>
        <v>4</v>
      </c>
      <c r="I476" s="407" t="s">
        <v>634</v>
      </c>
      <c r="J476" s="258" t="s">
        <v>740</v>
      </c>
      <c r="K476" s="258" t="s">
        <v>2753</v>
      </c>
      <c r="L476" s="258" t="s">
        <v>2395</v>
      </c>
      <c r="M476" s="409">
        <v>24190000</v>
      </c>
      <c r="N476" s="258">
        <v>2157</v>
      </c>
      <c r="O476" s="258" t="s">
        <v>78</v>
      </c>
      <c r="P476" s="258" t="s">
        <v>88</v>
      </c>
      <c r="Q476" s="258" t="s">
        <v>90</v>
      </c>
      <c r="R476" s="258">
        <v>5</v>
      </c>
      <c r="S476" s="410">
        <v>9</v>
      </c>
      <c r="T476" s="261">
        <v>6</v>
      </c>
      <c r="U476" s="261">
        <v>6</v>
      </c>
      <c r="V476" s="258" t="s">
        <v>71</v>
      </c>
      <c r="W476" s="261" t="str">
        <f t="shared" si="81"/>
        <v>쌍용자동차렉스턴 스포츠2.2 2WD 와일드 (M/T)24190000</v>
      </c>
      <c r="X476" s="411">
        <f t="shared" si="82"/>
        <v>4250</v>
      </c>
      <c r="Y476" s="261">
        <v>6</v>
      </c>
      <c r="Z476" s="261">
        <v>6</v>
      </c>
      <c r="AA476" s="407" t="s">
        <v>634</v>
      </c>
      <c r="AB476" s="258" t="s">
        <v>73</v>
      </c>
      <c r="AC476" s="258"/>
      <c r="AD476" s="258" t="s">
        <v>2152</v>
      </c>
      <c r="AE476" s="258" t="s">
        <v>2149</v>
      </c>
      <c r="AF476" s="259"/>
      <c r="AG476" s="260"/>
      <c r="AH476" s="259"/>
      <c r="AI476" s="259"/>
      <c r="AJ476" s="260"/>
      <c r="AK476" s="259">
        <v>26</v>
      </c>
      <c r="AL476" s="259"/>
      <c r="AM476" s="259" t="s">
        <v>3244</v>
      </c>
      <c r="AN476" s="449"/>
      <c r="AO476" s="449"/>
      <c r="AP476" s="449"/>
      <c r="AQ476" s="392" t="str">
        <f>IFERROR(VLOOKUP(BG476,#REF!,1,0),"")</f>
        <v/>
      </c>
      <c r="AR476" s="450"/>
      <c r="AS476" s="259" t="s">
        <v>3244</v>
      </c>
      <c r="AT476" s="450"/>
      <c r="AW476" s="450"/>
      <c r="AX476" s="450"/>
      <c r="AY476" s="450"/>
      <c r="BD476" s="202" t="str">
        <f t="shared" si="74"/>
        <v>렉스턴 스포츠2.2 2WD 와일드 (M/T)</v>
      </c>
      <c r="BE476" s="261" t="str">
        <f t="shared" si="80"/>
        <v>0046</v>
      </c>
      <c r="BF476" s="407" t="s">
        <v>634</v>
      </c>
      <c r="BG476" s="202" t="str">
        <f t="shared" si="75"/>
        <v>0046-0475</v>
      </c>
    </row>
    <row r="477" spans="1:59">
      <c r="A477" s="405">
        <v>4251</v>
      </c>
      <c r="B477" s="406">
        <v>4251</v>
      </c>
      <c r="C477" s="261" t="str">
        <f t="shared" si="76"/>
        <v>0003-0046</v>
      </c>
      <c r="D477" s="261" t="str">
        <f t="shared" si="77"/>
        <v>0003-0046-0005</v>
      </c>
      <c r="E477" s="407" t="s">
        <v>633</v>
      </c>
      <c r="F477" s="261" t="str">
        <f>TEXT(VLOOKUP(J477,'[4]1'!$B$2:$D$37,2,0),"0000")</f>
        <v>0003</v>
      </c>
      <c r="G477" s="261" t="str">
        <f t="shared" si="78"/>
        <v>0046</v>
      </c>
      <c r="H477" s="408">
        <f t="shared" si="79"/>
        <v>5</v>
      </c>
      <c r="I477" s="407" t="s">
        <v>633</v>
      </c>
      <c r="J477" s="258" t="s">
        <v>740</v>
      </c>
      <c r="K477" s="258" t="s">
        <v>2753</v>
      </c>
      <c r="L477" s="258" t="s">
        <v>2396</v>
      </c>
      <c r="M477" s="409">
        <v>28950000</v>
      </c>
      <c r="N477" s="258">
        <v>2157</v>
      </c>
      <c r="O477" s="258" t="s">
        <v>78</v>
      </c>
      <c r="P477" s="258" t="s">
        <v>88</v>
      </c>
      <c r="Q477" s="258" t="s">
        <v>72</v>
      </c>
      <c r="R477" s="258">
        <v>5</v>
      </c>
      <c r="S477" s="410">
        <v>9</v>
      </c>
      <c r="T477" s="261">
        <v>6</v>
      </c>
      <c r="U477" s="261">
        <v>6</v>
      </c>
      <c r="V477" s="258" t="s">
        <v>71</v>
      </c>
      <c r="W477" s="261" t="str">
        <f t="shared" si="81"/>
        <v>쌍용자동차렉스턴 스포츠2.2 4WD 프레스티지 (A/T)28950000</v>
      </c>
      <c r="X477" s="411">
        <f t="shared" si="82"/>
        <v>4251</v>
      </c>
      <c r="Y477" s="261">
        <v>6</v>
      </c>
      <c r="Z477" s="261">
        <v>6</v>
      </c>
      <c r="AA477" s="407" t="s">
        <v>633</v>
      </c>
      <c r="AB477" s="258" t="s">
        <v>73</v>
      </c>
      <c r="AC477" s="258"/>
      <c r="AD477" s="258" t="s">
        <v>2152</v>
      </c>
      <c r="AE477" s="258" t="s">
        <v>2149</v>
      </c>
      <c r="AF477" s="259"/>
      <c r="AG477" s="260"/>
      <c r="AH477" s="259"/>
      <c r="AI477" s="259"/>
      <c r="AJ477" s="260"/>
      <c r="AK477" s="259">
        <v>26</v>
      </c>
      <c r="AL477" s="259"/>
      <c r="AM477" s="259" t="s">
        <v>3244</v>
      </c>
      <c r="AN477" s="449"/>
      <c r="AO477" s="449"/>
      <c r="AP477" s="449"/>
      <c r="AQ477" s="392" t="str">
        <f>IFERROR(VLOOKUP(BG477,#REF!,1,0),"")</f>
        <v/>
      </c>
      <c r="AR477" s="450"/>
      <c r="AS477" s="259" t="s">
        <v>3244</v>
      </c>
      <c r="AT477" s="450"/>
      <c r="AW477" s="450"/>
      <c r="AX477" s="450"/>
      <c r="AY477" s="450"/>
      <c r="BD477" s="202" t="str">
        <f t="shared" si="74"/>
        <v>렉스턴 스포츠2.2 4WD 프레스티지 (A/T)</v>
      </c>
      <c r="BE477" s="261" t="str">
        <f t="shared" si="80"/>
        <v>0046</v>
      </c>
      <c r="BF477" s="407" t="s">
        <v>633</v>
      </c>
      <c r="BG477" s="202" t="str">
        <f t="shared" si="75"/>
        <v>0046-0476</v>
      </c>
    </row>
    <row r="478" spans="1:59">
      <c r="A478" s="405">
        <v>4252</v>
      </c>
      <c r="B478" s="406">
        <v>4252</v>
      </c>
      <c r="C478" s="261" t="str">
        <f t="shared" si="76"/>
        <v>0003-0046</v>
      </c>
      <c r="D478" s="261" t="str">
        <f t="shared" si="77"/>
        <v>0003-0046-0006</v>
      </c>
      <c r="E478" s="407" t="s">
        <v>632</v>
      </c>
      <c r="F478" s="261" t="str">
        <f>TEXT(VLOOKUP(J478,'[4]1'!$B$2:$D$37,2,0),"0000")</f>
        <v>0003</v>
      </c>
      <c r="G478" s="261" t="str">
        <f t="shared" si="78"/>
        <v>0046</v>
      </c>
      <c r="H478" s="408">
        <f t="shared" si="79"/>
        <v>6</v>
      </c>
      <c r="I478" s="407" t="s">
        <v>632</v>
      </c>
      <c r="J478" s="258" t="s">
        <v>740</v>
      </c>
      <c r="K478" s="258" t="s">
        <v>2753</v>
      </c>
      <c r="L478" s="258" t="s">
        <v>2397</v>
      </c>
      <c r="M478" s="409">
        <v>25890000</v>
      </c>
      <c r="N478" s="258">
        <v>2157</v>
      </c>
      <c r="O478" s="258" t="s">
        <v>78</v>
      </c>
      <c r="P478" s="258" t="s">
        <v>88</v>
      </c>
      <c r="Q478" s="258" t="s">
        <v>72</v>
      </c>
      <c r="R478" s="258">
        <v>7</v>
      </c>
      <c r="S478" s="410">
        <v>9</v>
      </c>
      <c r="T478" s="261">
        <v>6</v>
      </c>
      <c r="U478" s="261">
        <v>6</v>
      </c>
      <c r="V478" s="258" t="s">
        <v>16778</v>
      </c>
      <c r="W478" s="261" t="str">
        <f t="shared" si="81"/>
        <v>쌍용자동차렉스턴 스포츠2.2 2WD 와일드 (A/T)25890000</v>
      </c>
      <c r="X478" s="411">
        <f t="shared" si="82"/>
        <v>4252</v>
      </c>
      <c r="Y478" s="261">
        <v>6</v>
      </c>
      <c r="Z478" s="261">
        <v>6</v>
      </c>
      <c r="AA478" s="407" t="s">
        <v>632</v>
      </c>
      <c r="AB478" s="258" t="s">
        <v>16795</v>
      </c>
      <c r="AC478" s="258"/>
      <c r="AD478" s="258" t="s">
        <v>2152</v>
      </c>
      <c r="AE478" s="258" t="s">
        <v>2149</v>
      </c>
      <c r="AF478" s="259"/>
      <c r="AG478" s="260"/>
      <c r="AH478" s="259"/>
      <c r="AI478" s="259"/>
      <c r="AJ478" s="260"/>
      <c r="AK478" s="259">
        <v>26</v>
      </c>
      <c r="AL478" s="259"/>
      <c r="AM478" s="259" t="s">
        <v>3244</v>
      </c>
      <c r="AN478" s="449"/>
      <c r="AO478" s="449"/>
      <c r="AP478" s="449"/>
      <c r="AQ478" s="392" t="str">
        <f>IFERROR(VLOOKUP(BG478,#REF!,1,0),"")</f>
        <v/>
      </c>
      <c r="AR478" s="450"/>
      <c r="AS478" s="259" t="s">
        <v>3244</v>
      </c>
      <c r="AT478" s="450"/>
      <c r="AW478" s="450"/>
      <c r="AX478" s="450"/>
      <c r="AY478" s="450"/>
      <c r="BD478" s="202" t="str">
        <f t="shared" si="74"/>
        <v>렉스턴 스포츠2.2 2WD 와일드 (A/T)</v>
      </c>
      <c r="BE478" s="261" t="str">
        <f t="shared" si="80"/>
        <v>0046</v>
      </c>
      <c r="BF478" s="407" t="s">
        <v>632</v>
      </c>
      <c r="BG478" s="202" t="str">
        <f t="shared" si="75"/>
        <v>0046-0477</v>
      </c>
    </row>
    <row r="479" spans="1:59">
      <c r="A479" s="405">
        <v>4253</v>
      </c>
      <c r="B479" s="406">
        <v>4253</v>
      </c>
      <c r="C479" s="261" t="str">
        <f t="shared" si="76"/>
        <v>0003-0046</v>
      </c>
      <c r="D479" s="261" t="str">
        <f t="shared" si="77"/>
        <v>0003-0046-0007</v>
      </c>
      <c r="E479" s="407" t="s">
        <v>631</v>
      </c>
      <c r="F479" s="261" t="str">
        <f>TEXT(VLOOKUP(J479,'[4]1'!$B$2:$D$37,2,0),"0000")</f>
        <v>0003</v>
      </c>
      <c r="G479" s="261" t="str">
        <f t="shared" si="78"/>
        <v>0046</v>
      </c>
      <c r="H479" s="408">
        <f t="shared" si="79"/>
        <v>7</v>
      </c>
      <c r="I479" s="407" t="s">
        <v>631</v>
      </c>
      <c r="J479" s="258" t="s">
        <v>740</v>
      </c>
      <c r="K479" s="258" t="s">
        <v>2753</v>
      </c>
      <c r="L479" s="258" t="s">
        <v>2398</v>
      </c>
      <c r="M479" s="409">
        <v>27150000</v>
      </c>
      <c r="N479" s="258">
        <v>2157</v>
      </c>
      <c r="O479" s="258" t="s">
        <v>78</v>
      </c>
      <c r="P479" s="258" t="s">
        <v>88</v>
      </c>
      <c r="Q479" s="258" t="s">
        <v>72</v>
      </c>
      <c r="R479" s="258">
        <v>7</v>
      </c>
      <c r="S479" s="410">
        <v>9</v>
      </c>
      <c r="T479" s="261">
        <v>6</v>
      </c>
      <c r="U479" s="261">
        <v>6</v>
      </c>
      <c r="V479" s="258" t="s">
        <v>16778</v>
      </c>
      <c r="W479" s="261" t="str">
        <f t="shared" si="81"/>
        <v>쌍용자동차렉스턴 스포츠2.2 2WD 프레스티지 (A/T)27150000</v>
      </c>
      <c r="X479" s="411">
        <f t="shared" si="82"/>
        <v>4253</v>
      </c>
      <c r="Y479" s="261">
        <v>6</v>
      </c>
      <c r="Z479" s="261">
        <v>6</v>
      </c>
      <c r="AA479" s="407" t="s">
        <v>631</v>
      </c>
      <c r="AB479" s="258" t="s">
        <v>16795</v>
      </c>
      <c r="AC479" s="258"/>
      <c r="AD479" s="258" t="s">
        <v>2152</v>
      </c>
      <c r="AE479" s="258" t="s">
        <v>2149</v>
      </c>
      <c r="AF479" s="259"/>
      <c r="AG479" s="260"/>
      <c r="AH479" s="259"/>
      <c r="AI479" s="259"/>
      <c r="AJ479" s="260"/>
      <c r="AK479" s="259">
        <v>26</v>
      </c>
      <c r="AL479" s="259"/>
      <c r="AM479" s="259" t="s">
        <v>3244</v>
      </c>
      <c r="AN479" s="449"/>
      <c r="AO479" s="449"/>
      <c r="AP479" s="449"/>
      <c r="AQ479" s="392" t="str">
        <f>IFERROR(VLOOKUP(BG479,#REF!,1,0),"")</f>
        <v/>
      </c>
      <c r="AR479" s="450"/>
      <c r="AS479" s="259" t="s">
        <v>3244</v>
      </c>
      <c r="AT479" s="450"/>
      <c r="AW479" s="450"/>
      <c r="AX479" s="450"/>
      <c r="AY479" s="450"/>
      <c r="BD479" s="202" t="str">
        <f t="shared" si="74"/>
        <v>렉스턴 스포츠2.2 2WD 프레스티지 (A/T)</v>
      </c>
      <c r="BE479" s="261" t="str">
        <f t="shared" si="80"/>
        <v>0046</v>
      </c>
      <c r="BF479" s="407" t="s">
        <v>631</v>
      </c>
      <c r="BG479" s="202" t="str">
        <f t="shared" si="75"/>
        <v>0046-0478</v>
      </c>
    </row>
    <row r="480" spans="1:59">
      <c r="A480" s="405">
        <v>4254</v>
      </c>
      <c r="B480" s="406">
        <v>4254</v>
      </c>
      <c r="C480" s="261" t="str">
        <f t="shared" si="76"/>
        <v>0003-0046</v>
      </c>
      <c r="D480" s="261" t="str">
        <f t="shared" si="77"/>
        <v>0003-0046-0008</v>
      </c>
      <c r="E480" s="407" t="s">
        <v>630</v>
      </c>
      <c r="F480" s="261" t="str">
        <f>TEXT(VLOOKUP(J480,'[4]1'!$B$2:$D$37,2,0),"0000")</f>
        <v>0003</v>
      </c>
      <c r="G480" s="261" t="str">
        <f t="shared" si="78"/>
        <v>0046</v>
      </c>
      <c r="H480" s="408">
        <f t="shared" si="79"/>
        <v>8</v>
      </c>
      <c r="I480" s="407" t="s">
        <v>630</v>
      </c>
      <c r="J480" s="258" t="s">
        <v>740</v>
      </c>
      <c r="K480" s="258" t="s">
        <v>2753</v>
      </c>
      <c r="L480" s="258" t="s">
        <v>2399</v>
      </c>
      <c r="M480" s="409">
        <v>34400000</v>
      </c>
      <c r="N480" s="258">
        <v>2157</v>
      </c>
      <c r="O480" s="258" t="s">
        <v>78</v>
      </c>
      <c r="P480" s="258" t="s">
        <v>88</v>
      </c>
      <c r="Q480" s="258" t="s">
        <v>72</v>
      </c>
      <c r="R480" s="258">
        <v>7</v>
      </c>
      <c r="S480" s="410">
        <v>9</v>
      </c>
      <c r="T480" s="261">
        <v>6</v>
      </c>
      <c r="U480" s="261">
        <v>6</v>
      </c>
      <c r="V480" s="258" t="s">
        <v>16778</v>
      </c>
      <c r="W480" s="261" t="str">
        <f t="shared" si="81"/>
        <v>쌍용자동차렉스턴 스포츠2.2 4WD 노블레스 (A/T)34400000</v>
      </c>
      <c r="X480" s="411">
        <f t="shared" si="82"/>
        <v>4254</v>
      </c>
      <c r="Y480" s="261">
        <v>6</v>
      </c>
      <c r="Z480" s="261">
        <v>6</v>
      </c>
      <c r="AA480" s="407" t="s">
        <v>630</v>
      </c>
      <c r="AB480" s="258" t="s">
        <v>16795</v>
      </c>
      <c r="AC480" s="258"/>
      <c r="AD480" s="258" t="s">
        <v>2152</v>
      </c>
      <c r="AE480" s="258" t="s">
        <v>2149</v>
      </c>
      <c r="AF480" s="259"/>
      <c r="AG480" s="260"/>
      <c r="AH480" s="259"/>
      <c r="AI480" s="259"/>
      <c r="AJ480" s="260"/>
      <c r="AK480" s="259">
        <v>26</v>
      </c>
      <c r="AL480" s="259"/>
      <c r="AM480" s="259" t="s">
        <v>3244</v>
      </c>
      <c r="AN480" s="449"/>
      <c r="AO480" s="449"/>
      <c r="AP480" s="449"/>
      <c r="AQ480" s="392" t="str">
        <f>IFERROR(VLOOKUP(BG480,#REF!,1,0),"")</f>
        <v/>
      </c>
      <c r="AR480" s="450"/>
      <c r="AS480" s="259" t="s">
        <v>3244</v>
      </c>
      <c r="AT480" s="450"/>
      <c r="AW480" s="450"/>
      <c r="AX480" s="450"/>
      <c r="AY480" s="450"/>
      <c r="BD480" s="202" t="str">
        <f t="shared" si="74"/>
        <v>렉스턴 스포츠2.2 4WD 노블레스 (A/T)</v>
      </c>
      <c r="BE480" s="261" t="str">
        <f t="shared" si="80"/>
        <v>0046</v>
      </c>
      <c r="BF480" s="407" t="s">
        <v>630</v>
      </c>
      <c r="BG480" s="202" t="str">
        <f t="shared" si="75"/>
        <v>0046-0479</v>
      </c>
    </row>
    <row r="481" spans="1:59">
      <c r="A481" s="405">
        <v>4255</v>
      </c>
      <c r="B481" s="406">
        <v>4255</v>
      </c>
      <c r="C481" s="261" t="str">
        <f t="shared" si="76"/>
        <v>0003-0046</v>
      </c>
      <c r="D481" s="261" t="str">
        <f t="shared" si="77"/>
        <v>0003-0046-0009</v>
      </c>
      <c r="E481" s="407" t="s">
        <v>629</v>
      </c>
      <c r="F481" s="261" t="str">
        <f>TEXT(VLOOKUP(J481,'[4]1'!$B$2:$D$37,2,0),"0000")</f>
        <v>0003</v>
      </c>
      <c r="G481" s="261" t="str">
        <f t="shared" si="78"/>
        <v>0046</v>
      </c>
      <c r="H481" s="408">
        <f t="shared" si="79"/>
        <v>9</v>
      </c>
      <c r="I481" s="407" t="s">
        <v>629</v>
      </c>
      <c r="J481" s="258" t="s">
        <v>740</v>
      </c>
      <c r="K481" s="258" t="s">
        <v>2753</v>
      </c>
      <c r="L481" s="258" t="s">
        <v>2400</v>
      </c>
      <c r="M481" s="409">
        <v>35100000</v>
      </c>
      <c r="N481" s="258">
        <v>2157</v>
      </c>
      <c r="O481" s="258" t="s">
        <v>77</v>
      </c>
      <c r="P481" s="258" t="s">
        <v>88</v>
      </c>
      <c r="Q481" s="258" t="s">
        <v>72</v>
      </c>
      <c r="R481" s="258">
        <v>7</v>
      </c>
      <c r="S481" s="410">
        <v>9</v>
      </c>
      <c r="T481" s="261">
        <v>6</v>
      </c>
      <c r="U481" s="261">
        <v>6</v>
      </c>
      <c r="V481" s="258" t="s">
        <v>16778</v>
      </c>
      <c r="W481" s="261" t="str">
        <f t="shared" si="81"/>
        <v>쌍용자동차렉스턴 스포츠칸 2WD 노블레스 (다이내믹 5링크 서스펜션) (A/T)35100000</v>
      </c>
      <c r="X481" s="411">
        <f t="shared" si="82"/>
        <v>4255</v>
      </c>
      <c r="Y481" s="261">
        <v>6</v>
      </c>
      <c r="Z481" s="261">
        <v>6</v>
      </c>
      <c r="AA481" s="407" t="s">
        <v>629</v>
      </c>
      <c r="AB481" s="258" t="s">
        <v>2826</v>
      </c>
      <c r="AC481" s="258"/>
      <c r="AD481" s="258" t="s">
        <v>2152</v>
      </c>
      <c r="AE481" s="258" t="s">
        <v>2149</v>
      </c>
      <c r="AF481" s="259"/>
      <c r="AG481" s="260"/>
      <c r="AH481" s="259"/>
      <c r="AI481" s="259"/>
      <c r="AJ481" s="260"/>
      <c r="AK481" s="259">
        <v>26</v>
      </c>
      <c r="AL481" s="259"/>
      <c r="AM481" s="259" t="s">
        <v>3244</v>
      </c>
      <c r="AN481" s="449"/>
      <c r="AO481" s="449"/>
      <c r="AP481" s="449"/>
      <c r="AQ481" s="392" t="str">
        <f>IFERROR(VLOOKUP(BG481,#REF!,1,0),"")</f>
        <v/>
      </c>
      <c r="AR481" s="450"/>
      <c r="AS481" s="259" t="s">
        <v>3244</v>
      </c>
      <c r="AT481" s="450"/>
      <c r="AW481" s="450"/>
      <c r="AX481" s="450"/>
      <c r="AY481" s="450"/>
      <c r="BD481" s="202" t="str">
        <f t="shared" si="74"/>
        <v>렉스턴 스포츠칸 2WD 노블레스 (다이내믹 5링크 서스펜션) (A/T)</v>
      </c>
      <c r="BE481" s="261" t="str">
        <f t="shared" si="80"/>
        <v>0046</v>
      </c>
      <c r="BF481" s="407" t="s">
        <v>629</v>
      </c>
      <c r="BG481" s="202" t="str">
        <f t="shared" si="75"/>
        <v>0046-0480</v>
      </c>
    </row>
    <row r="482" spans="1:59">
      <c r="A482" s="405">
        <v>4256</v>
      </c>
      <c r="B482" s="406">
        <v>4256</v>
      </c>
      <c r="C482" s="261" t="str">
        <f t="shared" si="76"/>
        <v>0003-0047</v>
      </c>
      <c r="D482" s="261" t="str">
        <f t="shared" si="77"/>
        <v>0003-0047-0001</v>
      </c>
      <c r="E482" s="407" t="s">
        <v>628</v>
      </c>
      <c r="F482" s="261" t="str">
        <f>TEXT(VLOOKUP(J482,'[4]1'!$B$2:$D$37,2,0),"0000")</f>
        <v>0003</v>
      </c>
      <c r="G482" s="261" t="str">
        <f t="shared" si="78"/>
        <v>0047</v>
      </c>
      <c r="H482" s="408">
        <f t="shared" si="79"/>
        <v>1</v>
      </c>
      <c r="I482" s="407" t="s">
        <v>628</v>
      </c>
      <c r="J482" s="258" t="s">
        <v>740</v>
      </c>
      <c r="K482" s="258" t="s">
        <v>2754</v>
      </c>
      <c r="L482" s="258" t="s">
        <v>2401</v>
      </c>
      <c r="M482" s="409"/>
      <c r="N482" s="258"/>
      <c r="O482" s="258" t="s">
        <v>78</v>
      </c>
      <c r="P482" s="258" t="s">
        <v>73</v>
      </c>
      <c r="Q482" s="258" t="s">
        <v>72</v>
      </c>
      <c r="R482" s="258">
        <v>5</v>
      </c>
      <c r="S482" s="410">
        <v>5</v>
      </c>
      <c r="T482" s="261">
        <v>6</v>
      </c>
      <c r="U482" s="261">
        <v>6</v>
      </c>
      <c r="V482" s="258" t="s">
        <v>71</v>
      </c>
      <c r="W482" s="261" t="str">
        <f t="shared" si="81"/>
        <v>쌍용자동차리스펙 티볼리V1 디젤</v>
      </c>
      <c r="X482" s="411">
        <f t="shared" si="82"/>
        <v>4256</v>
      </c>
      <c r="Y482" s="261">
        <v>6</v>
      </c>
      <c r="Z482" s="261">
        <v>6</v>
      </c>
      <c r="AA482" s="407" t="s">
        <v>628</v>
      </c>
      <c r="AB482" s="258" t="s">
        <v>73</v>
      </c>
      <c r="AC482" s="258"/>
      <c r="AD482" s="258" t="s">
        <v>2150</v>
      </c>
      <c r="AE482" s="258" t="s">
        <v>2149</v>
      </c>
      <c r="AF482" s="259"/>
      <c r="AG482" s="260"/>
      <c r="AH482" s="259"/>
      <c r="AI482" s="259"/>
      <c r="AJ482" s="260"/>
      <c r="AK482" s="259">
        <v>26</v>
      </c>
      <c r="AL482" s="259"/>
      <c r="AM482" s="259" t="s">
        <v>3246</v>
      </c>
      <c r="AN482" s="449"/>
      <c r="AO482" s="449"/>
      <c r="AP482" s="449"/>
      <c r="AQ482" s="392" t="str">
        <f>IFERROR(VLOOKUP(BG482,#REF!,1,0),"")</f>
        <v/>
      </c>
      <c r="AS482" s="259" t="s">
        <v>95</v>
      </c>
      <c r="AU482" s="392" t="s">
        <v>16803</v>
      </c>
      <c r="BD482" s="202" t="str">
        <f t="shared" si="74"/>
        <v>리스펙 티볼리V1 디젤</v>
      </c>
      <c r="BE482" s="261" t="str">
        <f t="shared" si="80"/>
        <v>0047</v>
      </c>
      <c r="BF482" s="407" t="s">
        <v>628</v>
      </c>
      <c r="BG482" s="202" t="str">
        <f t="shared" si="75"/>
        <v>0047-0481</v>
      </c>
    </row>
    <row r="483" spans="1:59">
      <c r="A483" s="405">
        <v>4257</v>
      </c>
      <c r="B483" s="406">
        <v>4257</v>
      </c>
      <c r="C483" s="261" t="str">
        <f t="shared" si="76"/>
        <v>0003-0047</v>
      </c>
      <c r="D483" s="261" t="str">
        <f t="shared" si="77"/>
        <v>0003-0047-0002</v>
      </c>
      <c r="E483" s="407" t="s">
        <v>627</v>
      </c>
      <c r="F483" s="261" t="str">
        <f>TEXT(VLOOKUP(J483,'[4]1'!$B$2:$D$37,2,0),"0000")</f>
        <v>0003</v>
      </c>
      <c r="G483" s="261" t="str">
        <f t="shared" si="78"/>
        <v>0047</v>
      </c>
      <c r="H483" s="408">
        <f t="shared" si="79"/>
        <v>2</v>
      </c>
      <c r="I483" s="407" t="s">
        <v>627</v>
      </c>
      <c r="J483" s="258" t="s">
        <v>740</v>
      </c>
      <c r="K483" s="258" t="s">
        <v>2754</v>
      </c>
      <c r="L483" s="258" t="s">
        <v>2402</v>
      </c>
      <c r="M483" s="409"/>
      <c r="N483" s="258"/>
      <c r="O483" s="258" t="s">
        <v>78</v>
      </c>
      <c r="P483" s="258" t="s">
        <v>73</v>
      </c>
      <c r="Q483" s="258" t="s">
        <v>72</v>
      </c>
      <c r="R483" s="258">
        <v>5</v>
      </c>
      <c r="S483" s="410">
        <v>5</v>
      </c>
      <c r="T483" s="261">
        <v>6</v>
      </c>
      <c r="U483" s="261">
        <v>6</v>
      </c>
      <c r="V483" s="258" t="s">
        <v>71</v>
      </c>
      <c r="W483" s="261" t="str">
        <f t="shared" si="81"/>
        <v>쌍용자동차리스펙 티볼리디젤 V3</v>
      </c>
      <c r="X483" s="411">
        <f t="shared" si="82"/>
        <v>4257</v>
      </c>
      <c r="Y483" s="261">
        <v>6</v>
      </c>
      <c r="Z483" s="261">
        <v>6</v>
      </c>
      <c r="AA483" s="407" t="s">
        <v>627</v>
      </c>
      <c r="AB483" s="258" t="s">
        <v>73</v>
      </c>
      <c r="AC483" s="258"/>
      <c r="AD483" s="258" t="s">
        <v>2150</v>
      </c>
      <c r="AE483" s="258" t="s">
        <v>2149</v>
      </c>
      <c r="AF483" s="259"/>
      <c r="AG483" s="260"/>
      <c r="AH483" s="259"/>
      <c r="AI483" s="259"/>
      <c r="AJ483" s="260"/>
      <c r="AK483" s="259">
        <v>26</v>
      </c>
      <c r="AL483" s="259"/>
      <c r="AM483" s="259" t="s">
        <v>3246</v>
      </c>
      <c r="AN483" s="449"/>
      <c r="AO483" s="449"/>
      <c r="AP483" s="449"/>
      <c r="AQ483" s="392" t="str">
        <f>IFERROR(VLOOKUP(BG483,#REF!,1,0),"")</f>
        <v/>
      </c>
      <c r="AS483" s="259" t="s">
        <v>95</v>
      </c>
      <c r="AU483" s="392" t="s">
        <v>16803</v>
      </c>
      <c r="BD483" s="202" t="str">
        <f t="shared" si="74"/>
        <v>리스펙 티볼리디젤 V3</v>
      </c>
      <c r="BE483" s="261" t="str">
        <f t="shared" si="80"/>
        <v>0047</v>
      </c>
      <c r="BF483" s="407" t="s">
        <v>627</v>
      </c>
      <c r="BG483" s="202" t="str">
        <f t="shared" si="75"/>
        <v>0047-0482</v>
      </c>
    </row>
    <row r="484" spans="1:59">
      <c r="A484" s="405">
        <v>4258</v>
      </c>
      <c r="B484" s="406">
        <v>4258</v>
      </c>
      <c r="C484" s="261" t="str">
        <f t="shared" si="76"/>
        <v>0003-0047</v>
      </c>
      <c r="D484" s="261" t="str">
        <f t="shared" si="77"/>
        <v>0003-0047-0003</v>
      </c>
      <c r="E484" s="407" t="s">
        <v>626</v>
      </c>
      <c r="F484" s="261" t="str">
        <f>TEXT(VLOOKUP(J484,'[4]1'!$B$2:$D$37,2,0),"0000")</f>
        <v>0003</v>
      </c>
      <c r="G484" s="261" t="str">
        <f t="shared" si="78"/>
        <v>0047</v>
      </c>
      <c r="H484" s="408">
        <f t="shared" si="79"/>
        <v>3</v>
      </c>
      <c r="I484" s="407" t="s">
        <v>626</v>
      </c>
      <c r="J484" s="258" t="s">
        <v>740</v>
      </c>
      <c r="K484" s="258" t="s">
        <v>2754</v>
      </c>
      <c r="L484" s="258" t="s">
        <v>2403</v>
      </c>
      <c r="M484" s="409"/>
      <c r="N484" s="258"/>
      <c r="O484" s="258" t="s">
        <v>78</v>
      </c>
      <c r="P484" s="258" t="s">
        <v>73</v>
      </c>
      <c r="Q484" s="258" t="s">
        <v>72</v>
      </c>
      <c r="R484" s="258">
        <v>5</v>
      </c>
      <c r="S484" s="410">
        <v>5</v>
      </c>
      <c r="T484" s="261">
        <v>6</v>
      </c>
      <c r="U484" s="261">
        <v>6</v>
      </c>
      <c r="V484" s="258" t="s">
        <v>71</v>
      </c>
      <c r="W484" s="261" t="str">
        <f t="shared" si="81"/>
        <v>쌍용자동차리스펙 티볼리V7 디젤</v>
      </c>
      <c r="X484" s="411">
        <f t="shared" si="82"/>
        <v>4258</v>
      </c>
      <c r="Y484" s="261">
        <v>6</v>
      </c>
      <c r="Z484" s="261">
        <v>6</v>
      </c>
      <c r="AA484" s="407" t="s">
        <v>626</v>
      </c>
      <c r="AB484" s="258" t="s">
        <v>73</v>
      </c>
      <c r="AC484" s="258"/>
      <c r="AD484" s="258" t="s">
        <v>2150</v>
      </c>
      <c r="AE484" s="258" t="s">
        <v>2149</v>
      </c>
      <c r="AF484" s="259"/>
      <c r="AG484" s="260"/>
      <c r="AH484" s="259"/>
      <c r="AI484" s="259"/>
      <c r="AJ484" s="260"/>
      <c r="AK484" s="259">
        <v>26</v>
      </c>
      <c r="AL484" s="259"/>
      <c r="AM484" s="259" t="s">
        <v>3246</v>
      </c>
      <c r="AN484" s="449"/>
      <c r="AO484" s="449"/>
      <c r="AP484" s="449"/>
      <c r="AQ484" s="392" t="str">
        <f>IFERROR(VLOOKUP(BG484,#REF!,1,0),"")</f>
        <v/>
      </c>
      <c r="AS484" s="259" t="s">
        <v>95</v>
      </c>
      <c r="AU484" s="392" t="s">
        <v>16803</v>
      </c>
      <c r="BD484" s="202" t="str">
        <f t="shared" si="74"/>
        <v>리스펙 티볼리V7 디젤</v>
      </c>
      <c r="BE484" s="261" t="str">
        <f t="shared" si="80"/>
        <v>0047</v>
      </c>
      <c r="BF484" s="407" t="s">
        <v>626</v>
      </c>
      <c r="BG484" s="202" t="str">
        <f t="shared" si="75"/>
        <v>0047-0483</v>
      </c>
    </row>
    <row r="485" spans="1:59">
      <c r="A485" s="405">
        <v>4259</v>
      </c>
      <c r="B485" s="406">
        <v>4259</v>
      </c>
      <c r="C485" s="261" t="str">
        <f t="shared" si="76"/>
        <v>0003-0047</v>
      </c>
      <c r="D485" s="261" t="str">
        <f t="shared" si="77"/>
        <v>0003-0047-0004</v>
      </c>
      <c r="E485" s="407" t="s">
        <v>625</v>
      </c>
      <c r="F485" s="261" t="str">
        <f>TEXT(VLOOKUP(J485,'[4]1'!$B$2:$D$37,2,0),"0000")</f>
        <v>0003</v>
      </c>
      <c r="G485" s="261" t="str">
        <f t="shared" si="78"/>
        <v>0047</v>
      </c>
      <c r="H485" s="408">
        <f t="shared" si="79"/>
        <v>4</v>
      </c>
      <c r="I485" s="407" t="s">
        <v>625</v>
      </c>
      <c r="J485" s="258" t="s">
        <v>740</v>
      </c>
      <c r="K485" s="258" t="s">
        <v>2754</v>
      </c>
      <c r="L485" s="258" t="s">
        <v>2404</v>
      </c>
      <c r="M485" s="409"/>
      <c r="N485" s="258"/>
      <c r="O485" s="258" t="s">
        <v>78</v>
      </c>
      <c r="P485" s="258" t="s">
        <v>73</v>
      </c>
      <c r="Q485" s="258" t="s">
        <v>72</v>
      </c>
      <c r="R485" s="258">
        <v>7</v>
      </c>
      <c r="S485" s="410">
        <v>5</v>
      </c>
      <c r="T485" s="261">
        <v>6</v>
      </c>
      <c r="U485" s="261">
        <v>6</v>
      </c>
      <c r="V485" s="258" t="s">
        <v>71</v>
      </c>
      <c r="W485" s="261" t="str">
        <f t="shared" si="81"/>
        <v>쌍용자동차리스펙 티볼리디젤 V5</v>
      </c>
      <c r="X485" s="411">
        <f t="shared" si="82"/>
        <v>4259</v>
      </c>
      <c r="Y485" s="261">
        <v>6</v>
      </c>
      <c r="Z485" s="261">
        <v>6</v>
      </c>
      <c r="AA485" s="407" t="s">
        <v>625</v>
      </c>
      <c r="AB485" s="258" t="s">
        <v>73</v>
      </c>
      <c r="AC485" s="258"/>
      <c r="AD485" s="258" t="s">
        <v>2150</v>
      </c>
      <c r="AE485" s="258" t="s">
        <v>2149</v>
      </c>
      <c r="AF485" s="259"/>
      <c r="AG485" s="260"/>
      <c r="AH485" s="259"/>
      <c r="AI485" s="259"/>
      <c r="AJ485" s="260"/>
      <c r="AK485" s="259">
        <v>26</v>
      </c>
      <c r="AL485" s="259"/>
      <c r="AM485" s="259" t="s">
        <v>3246</v>
      </c>
      <c r="AN485" s="449"/>
      <c r="AO485" s="449"/>
      <c r="AP485" s="449"/>
      <c r="AQ485" s="392" t="str">
        <f>IFERROR(VLOOKUP(BG485,#REF!,1,0),"")</f>
        <v/>
      </c>
      <c r="AS485" s="259" t="s">
        <v>95</v>
      </c>
      <c r="AU485" s="392" t="s">
        <v>16803</v>
      </c>
      <c r="BD485" s="202" t="str">
        <f t="shared" si="74"/>
        <v>리스펙 티볼리디젤 V5</v>
      </c>
      <c r="BE485" s="261" t="str">
        <f t="shared" si="80"/>
        <v>0047</v>
      </c>
      <c r="BF485" s="407" t="s">
        <v>625</v>
      </c>
      <c r="BG485" s="202" t="str">
        <f t="shared" si="75"/>
        <v>0047-0484</v>
      </c>
    </row>
    <row r="486" spans="1:59">
      <c r="A486" s="405">
        <v>4260</v>
      </c>
      <c r="B486" s="406">
        <v>4260</v>
      </c>
      <c r="C486" s="261" t="str">
        <f t="shared" si="76"/>
        <v>0003-0047</v>
      </c>
      <c r="D486" s="261" t="str">
        <f t="shared" si="77"/>
        <v>0003-0047-0005</v>
      </c>
      <c r="E486" s="407" t="s">
        <v>624</v>
      </c>
      <c r="F486" s="261" t="str">
        <f>TEXT(VLOOKUP(J486,'[4]1'!$B$2:$D$37,2,0),"0000")</f>
        <v>0003</v>
      </c>
      <c r="G486" s="261" t="str">
        <f t="shared" si="78"/>
        <v>0047</v>
      </c>
      <c r="H486" s="408">
        <f t="shared" si="79"/>
        <v>5</v>
      </c>
      <c r="I486" s="407" t="s">
        <v>624</v>
      </c>
      <c r="J486" s="258" t="s">
        <v>740</v>
      </c>
      <c r="K486" s="258" t="s">
        <v>2754</v>
      </c>
      <c r="L486" s="258" t="s">
        <v>2405</v>
      </c>
      <c r="M486" s="409">
        <v>20510000</v>
      </c>
      <c r="N486" s="258">
        <v>1497</v>
      </c>
      <c r="O486" s="258" t="s">
        <v>77</v>
      </c>
      <c r="P486" s="258" t="s">
        <v>73</v>
      </c>
      <c r="Q486" s="258" t="s">
        <v>72</v>
      </c>
      <c r="R486" s="258">
        <v>7</v>
      </c>
      <c r="S486" s="410">
        <v>7</v>
      </c>
      <c r="T486" s="261">
        <v>6</v>
      </c>
      <c r="U486" s="261">
        <v>6</v>
      </c>
      <c r="V486" s="258" t="s">
        <v>71</v>
      </c>
      <c r="W486" s="261" t="str">
        <f t="shared" si="81"/>
        <v>쌍용자동차리스펙 티볼리가솔린 V320510000</v>
      </c>
      <c r="X486" s="411">
        <f t="shared" si="82"/>
        <v>4260</v>
      </c>
      <c r="Y486" s="261">
        <v>6</v>
      </c>
      <c r="Z486" s="261">
        <v>6</v>
      </c>
      <c r="AA486" s="407" t="s">
        <v>624</v>
      </c>
      <c r="AB486" s="258" t="s">
        <v>73</v>
      </c>
      <c r="AC486" s="258"/>
      <c r="AD486" s="258" t="s">
        <v>2150</v>
      </c>
      <c r="AE486" s="258" t="s">
        <v>2149</v>
      </c>
      <c r="AF486" s="259"/>
      <c r="AG486" s="260"/>
      <c r="AH486" s="259"/>
      <c r="AI486" s="259"/>
      <c r="AJ486" s="260"/>
      <c r="AK486" s="259">
        <v>26</v>
      </c>
      <c r="AL486" s="259"/>
      <c r="AM486" s="259" t="s">
        <v>3251</v>
      </c>
      <c r="AN486" s="449"/>
      <c r="AO486" s="449"/>
      <c r="AP486" s="449"/>
      <c r="AQ486" s="392" t="str">
        <f>IFERROR(VLOOKUP(BG486,#REF!,1,0),"")</f>
        <v/>
      </c>
      <c r="AS486" s="259" t="s">
        <v>3251</v>
      </c>
      <c r="BD486" s="202" t="str">
        <f t="shared" si="74"/>
        <v>리스펙 티볼리가솔린 V3</v>
      </c>
      <c r="BE486" s="261" t="str">
        <f t="shared" si="80"/>
        <v>0047</v>
      </c>
      <c r="BF486" s="407" t="s">
        <v>624</v>
      </c>
      <c r="BG486" s="202" t="str">
        <f t="shared" si="75"/>
        <v>0047-0485</v>
      </c>
    </row>
    <row r="487" spans="1:59">
      <c r="A487" s="405">
        <v>4261</v>
      </c>
      <c r="B487" s="406">
        <v>4261</v>
      </c>
      <c r="C487" s="261" t="str">
        <f t="shared" si="76"/>
        <v>0003-0047</v>
      </c>
      <c r="D487" s="261" t="str">
        <f t="shared" si="77"/>
        <v>0003-0047-0006</v>
      </c>
      <c r="E487" s="407" t="s">
        <v>623</v>
      </c>
      <c r="F487" s="261" t="str">
        <f>TEXT(VLOOKUP(J487,'[4]1'!$B$2:$D$37,2,0),"0000")</f>
        <v>0003</v>
      </c>
      <c r="G487" s="261" t="str">
        <f t="shared" si="78"/>
        <v>0047</v>
      </c>
      <c r="H487" s="408">
        <f t="shared" si="79"/>
        <v>6</v>
      </c>
      <c r="I487" s="407" t="s">
        <v>623</v>
      </c>
      <c r="J487" s="258" t="s">
        <v>740</v>
      </c>
      <c r="K487" s="258" t="s">
        <v>2754</v>
      </c>
      <c r="L487" s="258" t="s">
        <v>2406</v>
      </c>
      <c r="M487" s="409">
        <v>23550000</v>
      </c>
      <c r="N487" s="258">
        <v>1497</v>
      </c>
      <c r="O487" s="258" t="s">
        <v>77</v>
      </c>
      <c r="P487" s="258" t="s">
        <v>73</v>
      </c>
      <c r="Q487" s="258" t="s">
        <v>72</v>
      </c>
      <c r="R487" s="258">
        <v>7</v>
      </c>
      <c r="S487" s="410">
        <v>7</v>
      </c>
      <c r="T487" s="261">
        <v>6</v>
      </c>
      <c r="U487" s="261">
        <v>6</v>
      </c>
      <c r="V487" s="258" t="s">
        <v>71</v>
      </c>
      <c r="W487" s="261" t="str">
        <f t="shared" si="81"/>
        <v>쌍용자동차리스펙 티볼리V7 가솔린23550000</v>
      </c>
      <c r="X487" s="411">
        <f t="shared" si="82"/>
        <v>4261</v>
      </c>
      <c r="Y487" s="261">
        <v>6</v>
      </c>
      <c r="Z487" s="261">
        <v>6</v>
      </c>
      <c r="AA487" s="407" t="s">
        <v>623</v>
      </c>
      <c r="AB487" s="258" t="s">
        <v>73</v>
      </c>
      <c r="AC487" s="258"/>
      <c r="AD487" s="258" t="s">
        <v>2150</v>
      </c>
      <c r="AE487" s="258" t="s">
        <v>2149</v>
      </c>
      <c r="AF487" s="259"/>
      <c r="AG487" s="260"/>
      <c r="AH487" s="259"/>
      <c r="AI487" s="259"/>
      <c r="AJ487" s="260"/>
      <c r="AK487" s="259">
        <v>26</v>
      </c>
      <c r="AL487" s="259"/>
      <c r="AM487" s="259" t="s">
        <v>3251</v>
      </c>
      <c r="AN487" s="449"/>
      <c r="AO487" s="449"/>
      <c r="AP487" s="449"/>
      <c r="AQ487" s="392" t="str">
        <f>IFERROR(VLOOKUP(BG487,#REF!,1,0),"")</f>
        <v/>
      </c>
      <c r="AS487" s="259" t="s">
        <v>3251</v>
      </c>
      <c r="BD487" s="202" t="str">
        <f t="shared" si="74"/>
        <v>리스펙 티볼리V7 가솔린</v>
      </c>
      <c r="BE487" s="261" t="str">
        <f t="shared" si="80"/>
        <v>0047</v>
      </c>
      <c r="BF487" s="407" t="s">
        <v>623</v>
      </c>
      <c r="BG487" s="202" t="str">
        <f t="shared" si="75"/>
        <v>0047-0486</v>
      </c>
    </row>
    <row r="488" spans="1:59">
      <c r="A488" s="405">
        <v>4262</v>
      </c>
      <c r="B488" s="406">
        <v>4262</v>
      </c>
      <c r="C488" s="261" t="str">
        <f t="shared" si="76"/>
        <v>0003-0047</v>
      </c>
      <c r="D488" s="261" t="str">
        <f t="shared" si="77"/>
        <v>0003-0047-0007</v>
      </c>
      <c r="E488" s="407" t="s">
        <v>622</v>
      </c>
      <c r="F488" s="261" t="str">
        <f>TEXT(VLOOKUP(J488,'[4]1'!$B$2:$D$37,2,0),"0000")</f>
        <v>0003</v>
      </c>
      <c r="G488" s="261" t="str">
        <f t="shared" si="78"/>
        <v>0047</v>
      </c>
      <c r="H488" s="408">
        <f t="shared" si="79"/>
        <v>7</v>
      </c>
      <c r="I488" s="407" t="s">
        <v>622</v>
      </c>
      <c r="J488" s="258" t="s">
        <v>740</v>
      </c>
      <c r="K488" s="258" t="s">
        <v>2754</v>
      </c>
      <c r="L488" s="258" t="s">
        <v>2407</v>
      </c>
      <c r="M488" s="409">
        <v>22930000</v>
      </c>
      <c r="N488" s="258">
        <v>1497</v>
      </c>
      <c r="O488" s="258" t="s">
        <v>77</v>
      </c>
      <c r="P488" s="258" t="s">
        <v>73</v>
      </c>
      <c r="Q488" s="258" t="s">
        <v>72</v>
      </c>
      <c r="R488" s="258">
        <v>7</v>
      </c>
      <c r="S488" s="410">
        <v>7</v>
      </c>
      <c r="T488" s="261">
        <v>6</v>
      </c>
      <c r="U488" s="261">
        <v>6</v>
      </c>
      <c r="V488" s="258" t="s">
        <v>71</v>
      </c>
      <c r="W488" s="261" t="str">
        <f t="shared" si="81"/>
        <v>쌍용자동차리스펙 티볼리가솔린 V522930000</v>
      </c>
      <c r="X488" s="411">
        <f t="shared" si="82"/>
        <v>4262</v>
      </c>
      <c r="Y488" s="261">
        <v>6</v>
      </c>
      <c r="Z488" s="261">
        <v>6</v>
      </c>
      <c r="AA488" s="407" t="s">
        <v>622</v>
      </c>
      <c r="AB488" s="258" t="s">
        <v>73</v>
      </c>
      <c r="AC488" s="258"/>
      <c r="AD488" s="258" t="s">
        <v>2150</v>
      </c>
      <c r="AE488" s="258" t="s">
        <v>2149</v>
      </c>
      <c r="AF488" s="259"/>
      <c r="AG488" s="260"/>
      <c r="AH488" s="259"/>
      <c r="AI488" s="259"/>
      <c r="AJ488" s="260"/>
      <c r="AK488" s="259">
        <v>26</v>
      </c>
      <c r="AL488" s="259"/>
      <c r="AM488" s="259" t="s">
        <v>3251</v>
      </c>
      <c r="AN488" s="449"/>
      <c r="AO488" s="449"/>
      <c r="AP488" s="449"/>
      <c r="AQ488" s="392" t="str">
        <f>IFERROR(VLOOKUP(BG488,#REF!,1,0),"")</f>
        <v/>
      </c>
      <c r="AS488" s="259" t="s">
        <v>3251</v>
      </c>
      <c r="BD488" s="202" t="str">
        <f t="shared" si="74"/>
        <v>리스펙 티볼리가솔린 V5</v>
      </c>
      <c r="BE488" s="261" t="str">
        <f t="shared" si="80"/>
        <v>0047</v>
      </c>
      <c r="BF488" s="407" t="s">
        <v>622</v>
      </c>
      <c r="BG488" s="202" t="str">
        <f t="shared" si="75"/>
        <v>0047-0487</v>
      </c>
    </row>
    <row r="489" spans="1:59">
      <c r="A489" s="405">
        <v>4263</v>
      </c>
      <c r="B489" s="406">
        <v>4263</v>
      </c>
      <c r="C489" s="261" t="str">
        <f t="shared" si="76"/>
        <v>0003-0047</v>
      </c>
      <c r="D489" s="261" t="str">
        <f t="shared" si="77"/>
        <v>0003-0047-0008</v>
      </c>
      <c r="E489" s="407" t="s">
        <v>621</v>
      </c>
      <c r="F489" s="261" t="str">
        <f>TEXT(VLOOKUP(J489,'[4]1'!$B$2:$D$37,2,0),"0000")</f>
        <v>0003</v>
      </c>
      <c r="G489" s="261" t="str">
        <f t="shared" si="78"/>
        <v>0047</v>
      </c>
      <c r="H489" s="408">
        <f t="shared" si="79"/>
        <v>8</v>
      </c>
      <c r="I489" s="407" t="s">
        <v>621</v>
      </c>
      <c r="J489" s="258" t="s">
        <v>740</v>
      </c>
      <c r="K489" s="258" t="s">
        <v>2754</v>
      </c>
      <c r="L489" s="258" t="s">
        <v>2408</v>
      </c>
      <c r="M489" s="409">
        <v>18430000</v>
      </c>
      <c r="N489" s="258">
        <v>1497</v>
      </c>
      <c r="O489" s="258" t="s">
        <v>77</v>
      </c>
      <c r="P489" s="258" t="s">
        <v>73</v>
      </c>
      <c r="Q489" s="258" t="s">
        <v>72</v>
      </c>
      <c r="R489" s="258">
        <v>5</v>
      </c>
      <c r="S489" s="410">
        <v>7</v>
      </c>
      <c r="T489" s="261">
        <v>6</v>
      </c>
      <c r="U489" s="261">
        <v>6</v>
      </c>
      <c r="V489" s="258" t="s">
        <v>71</v>
      </c>
      <c r="W489" s="261" t="str">
        <f t="shared" si="81"/>
        <v>쌍용자동차리스펙 티볼리가솔린 V1(A/T)18430000</v>
      </c>
      <c r="X489" s="411">
        <f t="shared" si="82"/>
        <v>4263</v>
      </c>
      <c r="Y489" s="261">
        <v>6</v>
      </c>
      <c r="Z489" s="261">
        <v>6</v>
      </c>
      <c r="AA489" s="407" t="s">
        <v>621</v>
      </c>
      <c r="AB489" s="258" t="s">
        <v>73</v>
      </c>
      <c r="AC489" s="258"/>
      <c r="AD489" s="258" t="s">
        <v>2150</v>
      </c>
      <c r="AE489" s="258" t="s">
        <v>2149</v>
      </c>
      <c r="AF489" s="259"/>
      <c r="AG489" s="260"/>
      <c r="AH489" s="259"/>
      <c r="AI489" s="259"/>
      <c r="AJ489" s="260"/>
      <c r="AK489" s="259">
        <v>26</v>
      </c>
      <c r="AL489" s="259"/>
      <c r="AM489" s="259" t="s">
        <v>3251</v>
      </c>
      <c r="AN489" s="449"/>
      <c r="AO489" s="449"/>
      <c r="AP489" s="449"/>
      <c r="AQ489" s="392" t="str">
        <f>IFERROR(VLOOKUP(BG489,#REF!,1,0),"")</f>
        <v/>
      </c>
      <c r="AS489" s="259" t="s">
        <v>3251</v>
      </c>
      <c r="BD489" s="202" t="str">
        <f t="shared" si="74"/>
        <v>리스펙 티볼리가솔린 V1(A/T)</v>
      </c>
      <c r="BE489" s="261" t="str">
        <f t="shared" si="80"/>
        <v>0047</v>
      </c>
      <c r="BF489" s="407" t="s">
        <v>621</v>
      </c>
      <c r="BG489" s="202" t="str">
        <f t="shared" si="75"/>
        <v>0047-0488</v>
      </c>
    </row>
    <row r="490" spans="1:59">
      <c r="A490" s="405">
        <v>4264</v>
      </c>
      <c r="B490" s="406">
        <v>4264</v>
      </c>
      <c r="C490" s="261" t="str">
        <f t="shared" si="76"/>
        <v>0003-0047</v>
      </c>
      <c r="D490" s="261" t="str">
        <f t="shared" si="77"/>
        <v>0003-0047-0009</v>
      </c>
      <c r="E490" s="407" t="s">
        <v>620</v>
      </c>
      <c r="F490" s="261" t="str">
        <f>TEXT(VLOOKUP(J490,'[4]1'!$B$2:$D$37,2,0),"0000")</f>
        <v>0003</v>
      </c>
      <c r="G490" s="261" t="str">
        <f t="shared" si="78"/>
        <v>0047</v>
      </c>
      <c r="H490" s="408">
        <f t="shared" si="79"/>
        <v>9</v>
      </c>
      <c r="I490" s="407" t="s">
        <v>620</v>
      </c>
      <c r="J490" s="258" t="s">
        <v>740</v>
      </c>
      <c r="K490" s="258" t="s">
        <v>2754</v>
      </c>
      <c r="L490" s="258" t="s">
        <v>3192</v>
      </c>
      <c r="M490" s="409">
        <v>24560000</v>
      </c>
      <c r="N490" s="258">
        <v>1497</v>
      </c>
      <c r="O490" s="258" t="s">
        <v>77</v>
      </c>
      <c r="P490" s="258" t="s">
        <v>73</v>
      </c>
      <c r="Q490" s="258" t="s">
        <v>72</v>
      </c>
      <c r="R490" s="258">
        <v>5</v>
      </c>
      <c r="S490" s="410">
        <v>7</v>
      </c>
      <c r="T490" s="261">
        <v>6</v>
      </c>
      <c r="U490" s="261">
        <v>6</v>
      </c>
      <c r="V490" s="258" t="s">
        <v>1989</v>
      </c>
      <c r="W490" s="261" t="str">
        <f t="shared" si="81"/>
        <v>쌍용자동차리스펙 티볼리업비트 2WD24560000</v>
      </c>
      <c r="X490" s="411">
        <f t="shared" si="82"/>
        <v>4264</v>
      </c>
      <c r="Y490" s="261">
        <v>6</v>
      </c>
      <c r="Z490" s="261">
        <v>6</v>
      </c>
      <c r="AA490" s="407" t="s">
        <v>620</v>
      </c>
      <c r="AB490" s="258" t="s">
        <v>1985</v>
      </c>
      <c r="AC490" s="258"/>
      <c r="AD490" s="258"/>
      <c r="AE490" s="258"/>
      <c r="AF490" s="259"/>
      <c r="AG490" s="260"/>
      <c r="AH490" s="259"/>
      <c r="AI490" s="259"/>
      <c r="AJ490" s="260"/>
      <c r="AK490" s="259">
        <v>26</v>
      </c>
      <c r="AL490" s="259"/>
      <c r="AM490" s="259" t="s">
        <v>3090</v>
      </c>
      <c r="AN490" s="449"/>
      <c r="AO490" s="449"/>
      <c r="AP490" s="449"/>
      <c r="AQ490" s="392" t="str">
        <f>IFERROR(VLOOKUP(BG490,#REF!,1,0),"")</f>
        <v/>
      </c>
      <c r="AS490" s="259" t="s">
        <v>3251</v>
      </c>
      <c r="AT490" s="392" t="s">
        <v>3193</v>
      </c>
      <c r="BD490" s="202" t="str">
        <f t="shared" si="74"/>
        <v>리스펙 티볼리업비트 2WD</v>
      </c>
      <c r="BE490" s="261" t="str">
        <f t="shared" si="80"/>
        <v>0047</v>
      </c>
      <c r="BF490" s="407" t="s">
        <v>620</v>
      </c>
      <c r="BG490" s="202" t="str">
        <f t="shared" si="75"/>
        <v>0047-0489</v>
      </c>
    </row>
    <row r="491" spans="1:59">
      <c r="A491" s="405">
        <v>4265</v>
      </c>
      <c r="B491" s="406">
        <v>4265</v>
      </c>
      <c r="C491" s="261" t="str">
        <f t="shared" si="76"/>
        <v>0003-0047</v>
      </c>
      <c r="D491" s="261" t="str">
        <f t="shared" si="77"/>
        <v>0003-0047-0010</v>
      </c>
      <c r="E491" s="407" t="s">
        <v>619</v>
      </c>
      <c r="F491" s="261" t="str">
        <f>TEXT(VLOOKUP(J491,'[4]1'!$B$2:$D$37,2,0),"0000")</f>
        <v>0003</v>
      </c>
      <c r="G491" s="261" t="str">
        <f t="shared" si="78"/>
        <v>0047</v>
      </c>
      <c r="H491" s="408">
        <f t="shared" si="79"/>
        <v>10</v>
      </c>
      <c r="I491" s="407" t="s">
        <v>619</v>
      </c>
      <c r="J491" s="258" t="s">
        <v>740</v>
      </c>
      <c r="K491" s="258" t="s">
        <v>2754</v>
      </c>
      <c r="L491" s="258" t="s">
        <v>3194</v>
      </c>
      <c r="M491" s="409">
        <v>26430000</v>
      </c>
      <c r="N491" s="258">
        <v>1497</v>
      </c>
      <c r="O491" s="258" t="s">
        <v>77</v>
      </c>
      <c r="P491" s="258" t="s">
        <v>73</v>
      </c>
      <c r="Q491" s="258" t="s">
        <v>72</v>
      </c>
      <c r="R491" s="258">
        <v>5</v>
      </c>
      <c r="S491" s="410">
        <v>7</v>
      </c>
      <c r="T491" s="261">
        <v>6</v>
      </c>
      <c r="U491" s="261">
        <v>6</v>
      </c>
      <c r="V491" s="258" t="s">
        <v>1989</v>
      </c>
      <c r="W491" s="261" t="str">
        <f t="shared" si="81"/>
        <v>쌍용자동차리스펙 티볼리업비트 4WD26430000</v>
      </c>
      <c r="X491" s="411">
        <f t="shared" si="82"/>
        <v>4265</v>
      </c>
      <c r="Y491" s="261">
        <v>6</v>
      </c>
      <c r="Z491" s="261">
        <v>6</v>
      </c>
      <c r="AA491" s="407" t="s">
        <v>619</v>
      </c>
      <c r="AB491" s="258" t="s">
        <v>1985</v>
      </c>
      <c r="AC491" s="258"/>
      <c r="AD491" s="258"/>
      <c r="AE491" s="258"/>
      <c r="AF491" s="259"/>
      <c r="AG491" s="260"/>
      <c r="AH491" s="259"/>
      <c r="AI491" s="259"/>
      <c r="AJ491" s="260"/>
      <c r="AK491" s="259">
        <v>26</v>
      </c>
      <c r="AL491" s="259"/>
      <c r="AM491" s="259" t="s">
        <v>3090</v>
      </c>
      <c r="AN491" s="449"/>
      <c r="AO491" s="449"/>
      <c r="AP491" s="449"/>
      <c r="AQ491" s="392" t="str">
        <f>IFERROR(VLOOKUP(BG491,#REF!,1,0),"")</f>
        <v/>
      </c>
      <c r="AS491" s="259" t="s">
        <v>3251</v>
      </c>
      <c r="AT491" s="392" t="s">
        <v>3193</v>
      </c>
      <c r="BD491" s="202" t="str">
        <f t="shared" si="74"/>
        <v>리스펙 티볼리업비트 4WD</v>
      </c>
      <c r="BE491" s="261" t="str">
        <f t="shared" si="80"/>
        <v>0047</v>
      </c>
      <c r="BF491" s="407" t="s">
        <v>619</v>
      </c>
      <c r="BG491" s="202" t="str">
        <f t="shared" si="75"/>
        <v>0047-0490</v>
      </c>
    </row>
    <row r="492" spans="1:59">
      <c r="A492" s="405">
        <v>4266</v>
      </c>
      <c r="B492" s="406">
        <v>4266</v>
      </c>
      <c r="C492" s="261" t="str">
        <f t="shared" si="76"/>
        <v>0003-0047</v>
      </c>
      <c r="D492" s="261" t="str">
        <f t="shared" si="77"/>
        <v>0003-0047-0011</v>
      </c>
      <c r="E492" s="407" t="s">
        <v>618</v>
      </c>
      <c r="F492" s="261" t="str">
        <f>TEXT(VLOOKUP(J492,'[4]1'!$B$2:$D$37,2,0),"0000")</f>
        <v>0003</v>
      </c>
      <c r="G492" s="261" t="str">
        <f t="shared" si="78"/>
        <v>0047</v>
      </c>
      <c r="H492" s="408">
        <f t="shared" si="79"/>
        <v>11</v>
      </c>
      <c r="I492" s="407" t="s">
        <v>618</v>
      </c>
      <c r="J492" s="258" t="s">
        <v>740</v>
      </c>
      <c r="K492" s="258" t="s">
        <v>2754</v>
      </c>
      <c r="L492" s="258" t="s">
        <v>2409</v>
      </c>
      <c r="M492" s="409">
        <v>16830000</v>
      </c>
      <c r="N492" s="258">
        <v>1497</v>
      </c>
      <c r="O492" s="258" t="s">
        <v>77</v>
      </c>
      <c r="P492" s="258" t="s">
        <v>73</v>
      </c>
      <c r="Q492" s="258" t="s">
        <v>72</v>
      </c>
      <c r="R492" s="258">
        <v>5</v>
      </c>
      <c r="S492" s="410">
        <v>7</v>
      </c>
      <c r="T492" s="261">
        <v>6</v>
      </c>
      <c r="U492" s="261">
        <v>6</v>
      </c>
      <c r="V492" s="258" t="s">
        <v>71</v>
      </c>
      <c r="W492" s="261" t="str">
        <f t="shared" si="81"/>
        <v>쌍용자동차리스펙 티볼리가솔린 V1(M/T)16830000</v>
      </c>
      <c r="X492" s="411">
        <f t="shared" si="82"/>
        <v>4266</v>
      </c>
      <c r="Y492" s="261">
        <v>6</v>
      </c>
      <c r="Z492" s="261">
        <v>6</v>
      </c>
      <c r="AA492" s="407" t="s">
        <v>618</v>
      </c>
      <c r="AB492" s="258" t="s">
        <v>73</v>
      </c>
      <c r="AC492" s="258"/>
      <c r="AD492" s="258" t="s">
        <v>2150</v>
      </c>
      <c r="AE492" s="258" t="s">
        <v>2149</v>
      </c>
      <c r="AF492" s="259"/>
      <c r="AG492" s="260"/>
      <c r="AH492" s="259"/>
      <c r="AI492" s="259"/>
      <c r="AJ492" s="260"/>
      <c r="AK492" s="259">
        <v>26</v>
      </c>
      <c r="AL492" s="259"/>
      <c r="AM492" s="259" t="s">
        <v>3251</v>
      </c>
      <c r="AN492" s="449"/>
      <c r="AO492" s="449"/>
      <c r="AP492" s="449"/>
      <c r="AQ492" s="392" t="str">
        <f>IFERROR(VLOOKUP(BG492,#REF!,1,0),"")</f>
        <v/>
      </c>
      <c r="AS492" s="259" t="s">
        <v>3251</v>
      </c>
      <c r="BD492" s="202" t="str">
        <f t="shared" si="74"/>
        <v>리스펙 티볼리가솔린 V1(M/T)</v>
      </c>
      <c r="BE492" s="261" t="str">
        <f t="shared" si="80"/>
        <v>0047</v>
      </c>
      <c r="BF492" s="407" t="s">
        <v>618</v>
      </c>
      <c r="BG492" s="202" t="str">
        <f t="shared" si="75"/>
        <v>0047-0491</v>
      </c>
    </row>
    <row r="493" spans="1:59">
      <c r="A493" s="405">
        <v>4267</v>
      </c>
      <c r="B493" s="406">
        <v>4267</v>
      </c>
      <c r="C493" s="261" t="str">
        <f t="shared" si="76"/>
        <v>0003-0047</v>
      </c>
      <c r="D493" s="261" t="str">
        <f t="shared" si="77"/>
        <v>0003-0047-0012</v>
      </c>
      <c r="E493" s="407" t="s">
        <v>617</v>
      </c>
      <c r="F493" s="261" t="str">
        <f>TEXT(VLOOKUP(J493,'[4]1'!$B$2:$D$37,2,0),"0000")</f>
        <v>0003</v>
      </c>
      <c r="G493" s="261" t="str">
        <f t="shared" si="78"/>
        <v>0047</v>
      </c>
      <c r="H493" s="408">
        <f t="shared" si="79"/>
        <v>12</v>
      </c>
      <c r="I493" s="407" t="s">
        <v>617</v>
      </c>
      <c r="J493" s="258" t="s">
        <v>740</v>
      </c>
      <c r="K493" s="258" t="s">
        <v>2754</v>
      </c>
      <c r="L493" s="258" t="s">
        <v>2410</v>
      </c>
      <c r="M493" s="409">
        <v>21590000</v>
      </c>
      <c r="N493" s="258">
        <v>1497</v>
      </c>
      <c r="O493" s="258" t="s">
        <v>77</v>
      </c>
      <c r="P493" s="258" t="s">
        <v>73</v>
      </c>
      <c r="Q493" s="258" t="s">
        <v>72</v>
      </c>
      <c r="R493" s="258">
        <v>5</v>
      </c>
      <c r="S493" s="410">
        <v>7</v>
      </c>
      <c r="T493" s="261">
        <v>6</v>
      </c>
      <c r="U493" s="261">
        <v>6</v>
      </c>
      <c r="V493" s="258" t="s">
        <v>71</v>
      </c>
      <c r="W493" s="261" t="str">
        <f t="shared" si="81"/>
        <v>쌍용자동차리스펙 티볼리가솔린 V:3 스페셜21590000</v>
      </c>
      <c r="X493" s="411">
        <f t="shared" si="82"/>
        <v>4267</v>
      </c>
      <c r="Y493" s="261">
        <v>6</v>
      </c>
      <c r="Z493" s="261">
        <v>6</v>
      </c>
      <c r="AA493" s="407" t="s">
        <v>617</v>
      </c>
      <c r="AB493" s="258" t="s">
        <v>73</v>
      </c>
      <c r="AC493" s="258"/>
      <c r="AD493" s="258" t="s">
        <v>2150</v>
      </c>
      <c r="AE493" s="258" t="s">
        <v>2149</v>
      </c>
      <c r="AF493" s="259"/>
      <c r="AG493" s="260"/>
      <c r="AH493" s="259"/>
      <c r="AI493" s="259"/>
      <c r="AJ493" s="260"/>
      <c r="AK493" s="259">
        <v>26</v>
      </c>
      <c r="AL493" s="259"/>
      <c r="AM493" s="259" t="s">
        <v>3251</v>
      </c>
      <c r="AN493" s="449"/>
      <c r="AO493" s="449"/>
      <c r="AP493" s="449"/>
      <c r="AQ493" s="392" t="str">
        <f>IFERROR(VLOOKUP(BG493,#REF!,1,0),"")</f>
        <v/>
      </c>
      <c r="AS493" s="259" t="s">
        <v>3251</v>
      </c>
      <c r="BD493" s="202" t="str">
        <f t="shared" si="74"/>
        <v>리스펙 티볼리가솔린 V:3 스페셜</v>
      </c>
      <c r="BE493" s="261" t="str">
        <f t="shared" si="80"/>
        <v>0047</v>
      </c>
      <c r="BF493" s="407" t="s">
        <v>617</v>
      </c>
      <c r="BG493" s="202" t="str">
        <f t="shared" si="75"/>
        <v>0047-0492</v>
      </c>
    </row>
    <row r="494" spans="1:59">
      <c r="A494" s="405">
        <v>4268</v>
      </c>
      <c r="B494" s="406">
        <v>4268</v>
      </c>
      <c r="C494" s="261" t="str">
        <f t="shared" si="76"/>
        <v>0003-0048</v>
      </c>
      <c r="D494" s="261" t="str">
        <f t="shared" si="77"/>
        <v>0003-0048-0001</v>
      </c>
      <c r="E494" s="407" t="s">
        <v>616</v>
      </c>
      <c r="F494" s="261" t="str">
        <f>TEXT(VLOOKUP(J494,'[4]1'!$B$2:$D$37,2,0),"0000")</f>
        <v>0003</v>
      </c>
      <c r="G494" s="261" t="str">
        <f t="shared" si="78"/>
        <v>0048</v>
      </c>
      <c r="H494" s="408">
        <f t="shared" si="79"/>
        <v>1</v>
      </c>
      <c r="I494" s="407" t="s">
        <v>616</v>
      </c>
      <c r="J494" s="258" t="s">
        <v>740</v>
      </c>
      <c r="K494" s="258" t="s">
        <v>2755</v>
      </c>
      <c r="L494" s="258" t="s">
        <v>2411</v>
      </c>
      <c r="M494" s="409">
        <v>27340000</v>
      </c>
      <c r="N494" s="258">
        <v>1597</v>
      </c>
      <c r="O494" s="258" t="s">
        <v>78</v>
      </c>
      <c r="P494" s="258" t="s">
        <v>73</v>
      </c>
      <c r="Q494" s="258" t="s">
        <v>72</v>
      </c>
      <c r="R494" s="258">
        <v>5</v>
      </c>
      <c r="S494" s="410">
        <v>7</v>
      </c>
      <c r="T494" s="261">
        <v>6</v>
      </c>
      <c r="U494" s="261">
        <v>6</v>
      </c>
      <c r="V494" s="258" t="s">
        <v>71</v>
      </c>
      <c r="W494" s="261" t="str">
        <f t="shared" si="81"/>
        <v>쌍용자동차코란도디젤 2WD C5 플러스 (A/T)27340000</v>
      </c>
      <c r="X494" s="411">
        <f t="shared" si="82"/>
        <v>4268</v>
      </c>
      <c r="Y494" s="261">
        <v>6</v>
      </c>
      <c r="Z494" s="261">
        <v>6</v>
      </c>
      <c r="AA494" s="407" t="s">
        <v>616</v>
      </c>
      <c r="AB494" s="258" t="s">
        <v>73</v>
      </c>
      <c r="AC494" s="258"/>
      <c r="AD494" s="258" t="s">
        <v>2150</v>
      </c>
      <c r="AE494" s="258" t="s">
        <v>2149</v>
      </c>
      <c r="AF494" s="259"/>
      <c r="AG494" s="260"/>
      <c r="AH494" s="259"/>
      <c r="AI494" s="259"/>
      <c r="AJ494" s="260"/>
      <c r="AK494" s="259">
        <v>26</v>
      </c>
      <c r="AL494" s="259"/>
      <c r="AM494" s="259" t="s">
        <v>3246</v>
      </c>
      <c r="AN494" s="449"/>
      <c r="AO494" s="449"/>
      <c r="AP494" s="449"/>
      <c r="AQ494" s="392" t="str">
        <f>IFERROR(VLOOKUP(BG494,#REF!,1,0),"")</f>
        <v/>
      </c>
      <c r="AS494" s="259" t="s">
        <v>3251</v>
      </c>
      <c r="BD494" s="202" t="str">
        <f t="shared" si="74"/>
        <v>코란도디젤 2WD C5 플러스 (A/T)</v>
      </c>
      <c r="BE494" s="261" t="str">
        <f t="shared" si="80"/>
        <v>0048</v>
      </c>
      <c r="BF494" s="407" t="s">
        <v>616</v>
      </c>
      <c r="BG494" s="202" t="str">
        <f t="shared" si="75"/>
        <v>0048-0493</v>
      </c>
    </row>
    <row r="495" spans="1:59">
      <c r="A495" s="405">
        <v>4269</v>
      </c>
      <c r="B495" s="406">
        <v>4269</v>
      </c>
      <c r="C495" s="261" t="str">
        <f t="shared" si="76"/>
        <v>0003-0048</v>
      </c>
      <c r="D495" s="261" t="str">
        <f t="shared" si="77"/>
        <v>0003-0048-0002</v>
      </c>
      <c r="E495" s="407" t="s">
        <v>615</v>
      </c>
      <c r="F495" s="261" t="str">
        <f>TEXT(VLOOKUP(J495,'[4]1'!$B$2:$D$37,2,0),"0000")</f>
        <v>0003</v>
      </c>
      <c r="G495" s="261" t="str">
        <f t="shared" si="78"/>
        <v>0048</v>
      </c>
      <c r="H495" s="408">
        <f t="shared" si="79"/>
        <v>2</v>
      </c>
      <c r="I495" s="407" t="s">
        <v>615</v>
      </c>
      <c r="J495" s="258" t="s">
        <v>740</v>
      </c>
      <c r="K495" s="258" t="s">
        <v>2755</v>
      </c>
      <c r="L495" s="258" t="s">
        <v>2412</v>
      </c>
      <c r="M495" s="409">
        <v>27540000</v>
      </c>
      <c r="N495" s="258">
        <v>1497</v>
      </c>
      <c r="O495" s="258" t="s">
        <v>77</v>
      </c>
      <c r="P495" s="258" t="s">
        <v>73</v>
      </c>
      <c r="Q495" s="258" t="s">
        <v>72</v>
      </c>
      <c r="R495" s="258">
        <v>5</v>
      </c>
      <c r="S495" s="410">
        <v>7</v>
      </c>
      <c r="T495" s="261">
        <v>6</v>
      </c>
      <c r="U495" s="261">
        <v>6</v>
      </c>
      <c r="V495" s="258" t="s">
        <v>71</v>
      </c>
      <c r="W495" s="261" t="str">
        <f t="shared" si="81"/>
        <v>쌍용자동차코란도가솔린 AWD C5 플러스 (A/T)27540000</v>
      </c>
      <c r="X495" s="411">
        <f t="shared" si="82"/>
        <v>4269</v>
      </c>
      <c r="Y495" s="261">
        <v>6</v>
      </c>
      <c r="Z495" s="261">
        <v>6</v>
      </c>
      <c r="AA495" s="407" t="s">
        <v>615</v>
      </c>
      <c r="AB495" s="258" t="s">
        <v>73</v>
      </c>
      <c r="AC495" s="258"/>
      <c r="AD495" s="258" t="s">
        <v>2151</v>
      </c>
      <c r="AE495" s="258" t="s">
        <v>2149</v>
      </c>
      <c r="AF495" s="259"/>
      <c r="AG495" s="260"/>
      <c r="AH495" s="259"/>
      <c r="AI495" s="259"/>
      <c r="AJ495" s="260"/>
      <c r="AK495" s="259">
        <v>26</v>
      </c>
      <c r="AL495" s="259"/>
      <c r="AM495" s="259" t="s">
        <v>3249</v>
      </c>
      <c r="AN495" s="449"/>
      <c r="AO495" s="449"/>
      <c r="AP495" s="449"/>
      <c r="AQ495" s="392" t="str">
        <f>IFERROR(VLOOKUP(BG495,#REF!,1,0),"")</f>
        <v/>
      </c>
      <c r="AS495" s="259" t="s">
        <v>3251</v>
      </c>
      <c r="BD495" s="202" t="str">
        <f t="shared" si="74"/>
        <v>코란도가솔린 AWD C5 플러스 (A/T)</v>
      </c>
      <c r="BE495" s="261" t="str">
        <f t="shared" si="80"/>
        <v>0048</v>
      </c>
      <c r="BF495" s="407" t="s">
        <v>615</v>
      </c>
      <c r="BG495" s="202" t="str">
        <f t="shared" si="75"/>
        <v>0048-0494</v>
      </c>
    </row>
    <row r="496" spans="1:59">
      <c r="A496" s="405">
        <v>4270</v>
      </c>
      <c r="B496" s="406">
        <v>4270</v>
      </c>
      <c r="C496" s="261" t="str">
        <f t="shared" si="76"/>
        <v>0003-0048</v>
      </c>
      <c r="D496" s="261" t="str">
        <f t="shared" si="77"/>
        <v>0003-0048-0003</v>
      </c>
      <c r="E496" s="407" t="s">
        <v>614</v>
      </c>
      <c r="F496" s="261" t="str">
        <f>TEXT(VLOOKUP(J496,'[4]1'!$B$2:$D$37,2,0),"0000")</f>
        <v>0003</v>
      </c>
      <c r="G496" s="261" t="str">
        <f t="shared" si="78"/>
        <v>0048</v>
      </c>
      <c r="H496" s="408">
        <f t="shared" si="79"/>
        <v>3</v>
      </c>
      <c r="I496" s="407" t="s">
        <v>614</v>
      </c>
      <c r="J496" s="258" t="s">
        <v>740</v>
      </c>
      <c r="K496" s="258" t="s">
        <v>2755</v>
      </c>
      <c r="L496" s="258" t="s">
        <v>2413</v>
      </c>
      <c r="M496" s="409">
        <v>23460000</v>
      </c>
      <c r="N496" s="258">
        <v>1497</v>
      </c>
      <c r="O496" s="258" t="s">
        <v>77</v>
      </c>
      <c r="P496" s="258" t="s">
        <v>73</v>
      </c>
      <c r="Q496" s="258" t="s">
        <v>72</v>
      </c>
      <c r="R496" s="258">
        <v>5</v>
      </c>
      <c r="S496" s="410">
        <v>7</v>
      </c>
      <c r="T496" s="261">
        <v>6</v>
      </c>
      <c r="U496" s="261">
        <v>6</v>
      </c>
      <c r="V496" s="258" t="s">
        <v>71</v>
      </c>
      <c r="W496" s="261" t="str">
        <f t="shared" si="81"/>
        <v>쌍용자동차코란도가솔린 2WD C3 플러스 (A/T)23460000</v>
      </c>
      <c r="X496" s="411">
        <f t="shared" si="82"/>
        <v>4270</v>
      </c>
      <c r="Y496" s="261">
        <v>6</v>
      </c>
      <c r="Z496" s="261">
        <v>6</v>
      </c>
      <c r="AA496" s="407" t="s">
        <v>614</v>
      </c>
      <c r="AB496" s="258" t="s">
        <v>73</v>
      </c>
      <c r="AC496" s="258"/>
      <c r="AD496" s="258" t="s">
        <v>2151</v>
      </c>
      <c r="AE496" s="258" t="s">
        <v>2149</v>
      </c>
      <c r="AF496" s="259"/>
      <c r="AG496" s="260"/>
      <c r="AH496" s="259"/>
      <c r="AI496" s="259"/>
      <c r="AJ496" s="260"/>
      <c r="AK496" s="259">
        <v>26</v>
      </c>
      <c r="AL496" s="259"/>
      <c r="AM496" s="259" t="s">
        <v>3249</v>
      </c>
      <c r="AN496" s="449"/>
      <c r="AO496" s="449"/>
      <c r="AP496" s="449"/>
      <c r="AQ496" s="392" t="str">
        <f>IFERROR(VLOOKUP(BG496,#REF!,1,0),"")</f>
        <v/>
      </c>
      <c r="AS496" s="259" t="s">
        <v>3251</v>
      </c>
      <c r="BD496" s="202" t="str">
        <f t="shared" si="74"/>
        <v>코란도가솔린 2WD C3 플러스 (A/T)</v>
      </c>
      <c r="BE496" s="261" t="str">
        <f t="shared" si="80"/>
        <v>0048</v>
      </c>
      <c r="BF496" s="407" t="s">
        <v>614</v>
      </c>
      <c r="BG496" s="202" t="str">
        <f t="shared" si="75"/>
        <v>0048-0495</v>
      </c>
    </row>
    <row r="497" spans="1:59">
      <c r="A497" s="405">
        <v>4271</v>
      </c>
      <c r="B497" s="406">
        <v>4271</v>
      </c>
      <c r="C497" s="261" t="str">
        <f t="shared" si="76"/>
        <v>0003-0048</v>
      </c>
      <c r="D497" s="261" t="str">
        <f t="shared" si="77"/>
        <v>0003-0048-0004</v>
      </c>
      <c r="E497" s="407" t="s">
        <v>613</v>
      </c>
      <c r="F497" s="261" t="str">
        <f>TEXT(VLOOKUP(J497,'[4]1'!$B$2:$D$37,2,0),"0000")</f>
        <v>0003</v>
      </c>
      <c r="G497" s="261" t="str">
        <f t="shared" si="78"/>
        <v>0048</v>
      </c>
      <c r="H497" s="408">
        <f t="shared" si="79"/>
        <v>4</v>
      </c>
      <c r="I497" s="407" t="s">
        <v>613</v>
      </c>
      <c r="J497" s="258" t="s">
        <v>740</v>
      </c>
      <c r="K497" s="258" t="s">
        <v>2755</v>
      </c>
      <c r="L497" s="258" t="s">
        <v>2414</v>
      </c>
      <c r="M497" s="409">
        <v>23910000</v>
      </c>
      <c r="N497" s="258">
        <v>1497</v>
      </c>
      <c r="O497" s="258" t="s">
        <v>77</v>
      </c>
      <c r="P497" s="258" t="s">
        <v>73</v>
      </c>
      <c r="Q497" s="258" t="s">
        <v>72</v>
      </c>
      <c r="R497" s="258">
        <v>5</v>
      </c>
      <c r="S497" s="410">
        <v>7</v>
      </c>
      <c r="T497" s="261">
        <v>6</v>
      </c>
      <c r="U497" s="261">
        <v>6</v>
      </c>
      <c r="V497" s="258" t="s">
        <v>71</v>
      </c>
      <c r="W497" s="261" t="str">
        <f t="shared" si="81"/>
        <v>쌍용자동차코란도가솔린 2WD C5 (A/T)23910000</v>
      </c>
      <c r="X497" s="411">
        <f t="shared" si="82"/>
        <v>4271</v>
      </c>
      <c r="Y497" s="261">
        <v>6</v>
      </c>
      <c r="Z497" s="261">
        <v>6</v>
      </c>
      <c r="AA497" s="407" t="s">
        <v>613</v>
      </c>
      <c r="AB497" s="258" t="s">
        <v>73</v>
      </c>
      <c r="AC497" s="258"/>
      <c r="AD497" s="258" t="s">
        <v>2151</v>
      </c>
      <c r="AE497" s="258" t="s">
        <v>2149</v>
      </c>
      <c r="AF497" s="259"/>
      <c r="AG497" s="260"/>
      <c r="AH497" s="259"/>
      <c r="AI497" s="259"/>
      <c r="AJ497" s="260"/>
      <c r="AK497" s="259">
        <v>26</v>
      </c>
      <c r="AL497" s="259"/>
      <c r="AM497" s="259" t="s">
        <v>3249</v>
      </c>
      <c r="AN497" s="449"/>
      <c r="AO497" s="449"/>
      <c r="AP497" s="449"/>
      <c r="AQ497" s="392" t="str">
        <f>IFERROR(VLOOKUP(BG497,#REF!,1,0),"")</f>
        <v/>
      </c>
      <c r="AS497" s="259" t="s">
        <v>3251</v>
      </c>
      <c r="BD497" s="202" t="str">
        <f t="shared" si="74"/>
        <v>코란도가솔린 2WD C5 (A/T)</v>
      </c>
      <c r="BE497" s="261" t="str">
        <f t="shared" si="80"/>
        <v>0048</v>
      </c>
      <c r="BF497" s="407" t="s">
        <v>613</v>
      </c>
      <c r="BG497" s="202" t="str">
        <f t="shared" si="75"/>
        <v>0048-0496</v>
      </c>
    </row>
    <row r="498" spans="1:59">
      <c r="A498" s="405">
        <v>4272</v>
      </c>
      <c r="B498" s="406">
        <v>4272</v>
      </c>
      <c r="C498" s="261" t="str">
        <f t="shared" si="76"/>
        <v>0003-0048</v>
      </c>
      <c r="D498" s="261" t="str">
        <f t="shared" si="77"/>
        <v>0003-0048-0005</v>
      </c>
      <c r="E498" s="407" t="s">
        <v>612</v>
      </c>
      <c r="F498" s="261" t="str">
        <f>TEXT(VLOOKUP(J498,'[4]1'!$B$2:$D$37,2,0),"0000")</f>
        <v>0003</v>
      </c>
      <c r="G498" s="261" t="str">
        <f t="shared" si="78"/>
        <v>0048</v>
      </c>
      <c r="H498" s="408">
        <f t="shared" si="79"/>
        <v>5</v>
      </c>
      <c r="I498" s="407" t="s">
        <v>612</v>
      </c>
      <c r="J498" s="258" t="s">
        <v>740</v>
      </c>
      <c r="K498" s="258" t="s">
        <v>2755</v>
      </c>
      <c r="L498" s="258" t="s">
        <v>2415</v>
      </c>
      <c r="M498" s="409">
        <v>29030000</v>
      </c>
      <c r="N498" s="258">
        <v>1497</v>
      </c>
      <c r="O498" s="258" t="s">
        <v>77</v>
      </c>
      <c r="P498" s="258" t="s">
        <v>73</v>
      </c>
      <c r="Q498" s="258" t="s">
        <v>72</v>
      </c>
      <c r="R498" s="258">
        <v>5</v>
      </c>
      <c r="S498" s="410">
        <v>7</v>
      </c>
      <c r="T498" s="261">
        <v>6</v>
      </c>
      <c r="U498" s="261">
        <v>6</v>
      </c>
      <c r="V498" s="258" t="s">
        <v>71</v>
      </c>
      <c r="W498" s="261" t="str">
        <f t="shared" si="81"/>
        <v>쌍용자동차코란도가솔린 2WD C7 (A/T)29030000</v>
      </c>
      <c r="X498" s="411">
        <f t="shared" si="82"/>
        <v>4272</v>
      </c>
      <c r="Y498" s="261">
        <v>6</v>
      </c>
      <c r="Z498" s="261">
        <v>6</v>
      </c>
      <c r="AA498" s="407" t="s">
        <v>612</v>
      </c>
      <c r="AB498" s="258" t="s">
        <v>73</v>
      </c>
      <c r="AC498" s="258"/>
      <c r="AD498" s="258" t="s">
        <v>2151</v>
      </c>
      <c r="AE498" s="258" t="s">
        <v>2149</v>
      </c>
      <c r="AF498" s="259"/>
      <c r="AG498" s="260"/>
      <c r="AH498" s="259"/>
      <c r="AI498" s="259"/>
      <c r="AJ498" s="260"/>
      <c r="AK498" s="259">
        <v>26</v>
      </c>
      <c r="AL498" s="259"/>
      <c r="AM498" s="259" t="s">
        <v>3249</v>
      </c>
      <c r="AN498" s="449"/>
      <c r="AO498" s="449"/>
      <c r="AP498" s="449"/>
      <c r="AQ498" s="392" t="str">
        <f>IFERROR(VLOOKUP(BG498,#REF!,1,0),"")</f>
        <v/>
      </c>
      <c r="AS498" s="259" t="s">
        <v>3251</v>
      </c>
      <c r="BD498" s="202" t="str">
        <f t="shared" si="74"/>
        <v>코란도가솔린 2WD C7 (A/T)</v>
      </c>
      <c r="BE498" s="261" t="str">
        <f t="shared" si="80"/>
        <v>0048</v>
      </c>
      <c r="BF498" s="407" t="s">
        <v>612</v>
      </c>
      <c r="BG498" s="202" t="str">
        <f t="shared" si="75"/>
        <v>0048-0497</v>
      </c>
    </row>
    <row r="499" spans="1:59">
      <c r="A499" s="405">
        <v>4273</v>
      </c>
      <c r="B499" s="406">
        <v>4273</v>
      </c>
      <c r="C499" s="261" t="str">
        <f t="shared" si="76"/>
        <v>0003-0048</v>
      </c>
      <c r="D499" s="261" t="str">
        <f t="shared" si="77"/>
        <v>0003-0048-0006</v>
      </c>
      <c r="E499" s="407" t="s">
        <v>611</v>
      </c>
      <c r="F499" s="261" t="str">
        <f>TEXT(VLOOKUP(J499,'[4]1'!$B$2:$D$37,2,0),"0000")</f>
        <v>0003</v>
      </c>
      <c r="G499" s="261" t="str">
        <f t="shared" si="78"/>
        <v>0048</v>
      </c>
      <c r="H499" s="408">
        <f t="shared" si="79"/>
        <v>6</v>
      </c>
      <c r="I499" s="407" t="s">
        <v>611</v>
      </c>
      <c r="J499" s="258" t="s">
        <v>740</v>
      </c>
      <c r="K499" s="258" t="s">
        <v>2755</v>
      </c>
      <c r="L499" s="258" t="s">
        <v>2416</v>
      </c>
      <c r="M499" s="409">
        <v>22530000</v>
      </c>
      <c r="N499" s="258">
        <v>1497</v>
      </c>
      <c r="O499" s="258" t="s">
        <v>77</v>
      </c>
      <c r="P499" s="258" t="s">
        <v>73</v>
      </c>
      <c r="Q499" s="258" t="s">
        <v>72</v>
      </c>
      <c r="R499" s="258">
        <v>5</v>
      </c>
      <c r="S499" s="410">
        <v>7</v>
      </c>
      <c r="T499" s="261">
        <v>6</v>
      </c>
      <c r="U499" s="261">
        <v>6</v>
      </c>
      <c r="V499" s="258" t="s">
        <v>71</v>
      </c>
      <c r="W499" s="261" t="str">
        <f t="shared" si="81"/>
        <v>쌍용자동차코란도가솔린 2WD C3 (A/T)22530000</v>
      </c>
      <c r="X499" s="411">
        <f t="shared" si="82"/>
        <v>4273</v>
      </c>
      <c r="Y499" s="261">
        <v>6</v>
      </c>
      <c r="Z499" s="261">
        <v>6</v>
      </c>
      <c r="AA499" s="407" t="s">
        <v>611</v>
      </c>
      <c r="AB499" s="258" t="s">
        <v>73</v>
      </c>
      <c r="AC499" s="258"/>
      <c r="AD499" s="258" t="s">
        <v>2151</v>
      </c>
      <c r="AE499" s="258" t="s">
        <v>2149</v>
      </c>
      <c r="AF499" s="259"/>
      <c r="AG499" s="260"/>
      <c r="AH499" s="259"/>
      <c r="AI499" s="259"/>
      <c r="AJ499" s="260"/>
      <c r="AK499" s="259">
        <v>26</v>
      </c>
      <c r="AL499" s="259"/>
      <c r="AM499" s="259" t="s">
        <v>3249</v>
      </c>
      <c r="AN499" s="449"/>
      <c r="AO499" s="449"/>
      <c r="AP499" s="449"/>
      <c r="AQ499" s="392" t="str">
        <f>IFERROR(VLOOKUP(BG499,#REF!,1,0),"")</f>
        <v/>
      </c>
      <c r="AS499" s="259" t="s">
        <v>3251</v>
      </c>
      <c r="BD499" s="202" t="str">
        <f t="shared" si="74"/>
        <v>코란도가솔린 2WD C3 (A/T)</v>
      </c>
      <c r="BE499" s="261" t="str">
        <f t="shared" si="80"/>
        <v>0048</v>
      </c>
      <c r="BF499" s="407" t="s">
        <v>611</v>
      </c>
      <c r="BG499" s="202" t="str">
        <f t="shared" si="75"/>
        <v>0048-0498</v>
      </c>
    </row>
    <row r="500" spans="1:59">
      <c r="A500" s="405">
        <v>4274</v>
      </c>
      <c r="B500" s="406">
        <v>4274</v>
      </c>
      <c r="C500" s="261" t="str">
        <f t="shared" si="76"/>
        <v>0003-0048</v>
      </c>
      <c r="D500" s="261" t="str">
        <f t="shared" si="77"/>
        <v>0003-0048-0007</v>
      </c>
      <c r="E500" s="407" t="s">
        <v>610</v>
      </c>
      <c r="F500" s="261" t="str">
        <f>TEXT(VLOOKUP(J500,'[4]1'!$B$2:$D$37,2,0),"0000")</f>
        <v>0003</v>
      </c>
      <c r="G500" s="261" t="str">
        <f t="shared" si="78"/>
        <v>0048</v>
      </c>
      <c r="H500" s="408">
        <f t="shared" si="79"/>
        <v>7</v>
      </c>
      <c r="I500" s="407" t="s">
        <v>610</v>
      </c>
      <c r="J500" s="258" t="s">
        <v>740</v>
      </c>
      <c r="K500" s="258" t="s">
        <v>2755</v>
      </c>
      <c r="L500" s="258" t="s">
        <v>2417</v>
      </c>
      <c r="M500" s="409">
        <v>30840000</v>
      </c>
      <c r="N500" s="258">
        <v>1497</v>
      </c>
      <c r="O500" s="258" t="s">
        <v>77</v>
      </c>
      <c r="P500" s="258" t="s">
        <v>73</v>
      </c>
      <c r="Q500" s="258" t="s">
        <v>72</v>
      </c>
      <c r="R500" s="258">
        <v>5</v>
      </c>
      <c r="S500" s="410">
        <v>7</v>
      </c>
      <c r="T500" s="261">
        <v>6</v>
      </c>
      <c r="U500" s="261">
        <v>6</v>
      </c>
      <c r="V500" s="258" t="s">
        <v>71</v>
      </c>
      <c r="W500" s="261" t="str">
        <f t="shared" si="81"/>
        <v>쌍용자동차코란도가솔린 AWD C7 (A/T)30840000</v>
      </c>
      <c r="X500" s="411">
        <f t="shared" si="82"/>
        <v>4274</v>
      </c>
      <c r="Y500" s="261">
        <v>6</v>
      </c>
      <c r="Z500" s="261">
        <v>6</v>
      </c>
      <c r="AA500" s="407" t="s">
        <v>610</v>
      </c>
      <c r="AB500" s="258" t="s">
        <v>73</v>
      </c>
      <c r="AC500" s="258"/>
      <c r="AD500" s="258" t="s">
        <v>2151</v>
      </c>
      <c r="AE500" s="258" t="s">
        <v>2149</v>
      </c>
      <c r="AF500" s="259"/>
      <c r="AG500" s="260"/>
      <c r="AH500" s="259"/>
      <c r="AI500" s="259"/>
      <c r="AJ500" s="260"/>
      <c r="AK500" s="259">
        <v>26</v>
      </c>
      <c r="AL500" s="259"/>
      <c r="AM500" s="259" t="s">
        <v>3249</v>
      </c>
      <c r="AN500" s="449"/>
      <c r="AO500" s="449"/>
      <c r="AP500" s="449"/>
      <c r="AQ500" s="392" t="str">
        <f>IFERROR(VLOOKUP(BG500,#REF!,1,0),"")</f>
        <v/>
      </c>
      <c r="AS500" s="259" t="s">
        <v>3251</v>
      </c>
      <c r="BD500" s="202" t="str">
        <f t="shared" si="74"/>
        <v>코란도가솔린 AWD C7 (A/T)</v>
      </c>
      <c r="BE500" s="261" t="str">
        <f t="shared" si="80"/>
        <v>0048</v>
      </c>
      <c r="BF500" s="407" t="s">
        <v>610</v>
      </c>
      <c r="BG500" s="202" t="str">
        <f t="shared" si="75"/>
        <v>0048-0499</v>
      </c>
    </row>
    <row r="501" spans="1:59">
      <c r="A501" s="405">
        <v>4275</v>
      </c>
      <c r="B501" s="406">
        <v>4275</v>
      </c>
      <c r="C501" s="261" t="str">
        <f t="shared" si="76"/>
        <v>0003-0048</v>
      </c>
      <c r="D501" s="261" t="str">
        <f t="shared" si="77"/>
        <v>0003-0048-0008</v>
      </c>
      <c r="E501" s="407" t="s">
        <v>609</v>
      </c>
      <c r="F501" s="261" t="str">
        <f>TEXT(VLOOKUP(J501,'[4]1'!$B$2:$D$37,2,0),"0000")</f>
        <v>0003</v>
      </c>
      <c r="G501" s="261" t="str">
        <f t="shared" si="78"/>
        <v>0048</v>
      </c>
      <c r="H501" s="408">
        <f t="shared" si="79"/>
        <v>8</v>
      </c>
      <c r="I501" s="407" t="s">
        <v>609</v>
      </c>
      <c r="J501" s="258" t="s">
        <v>740</v>
      </c>
      <c r="K501" s="258" t="s">
        <v>2755</v>
      </c>
      <c r="L501" s="258" t="s">
        <v>2418</v>
      </c>
      <c r="M501" s="409">
        <v>25730000</v>
      </c>
      <c r="N501" s="258">
        <v>1497</v>
      </c>
      <c r="O501" s="258" t="s">
        <v>77</v>
      </c>
      <c r="P501" s="258" t="s">
        <v>73</v>
      </c>
      <c r="Q501" s="258" t="s">
        <v>72</v>
      </c>
      <c r="R501" s="258">
        <v>5</v>
      </c>
      <c r="S501" s="410">
        <v>7</v>
      </c>
      <c r="T501" s="261">
        <v>6</v>
      </c>
      <c r="U501" s="261">
        <v>6</v>
      </c>
      <c r="V501" s="258" t="s">
        <v>1989</v>
      </c>
      <c r="W501" s="261" t="str">
        <f t="shared" si="81"/>
        <v>쌍용자동차코란도가솔린 2WD C5 플러스 (A/T)25730000</v>
      </c>
      <c r="X501" s="411">
        <f t="shared" si="82"/>
        <v>4275</v>
      </c>
      <c r="Y501" s="261">
        <v>6</v>
      </c>
      <c r="Z501" s="261">
        <v>6</v>
      </c>
      <c r="AA501" s="407" t="s">
        <v>609</v>
      </c>
      <c r="AB501" s="258" t="s">
        <v>73</v>
      </c>
      <c r="AC501" s="258"/>
      <c r="AD501" s="258" t="s">
        <v>2151</v>
      </c>
      <c r="AE501" s="258" t="s">
        <v>2149</v>
      </c>
      <c r="AF501" s="259"/>
      <c r="AG501" s="260"/>
      <c r="AH501" s="259"/>
      <c r="AI501" s="259"/>
      <c r="AJ501" s="260"/>
      <c r="AK501" s="259">
        <v>26</v>
      </c>
      <c r="AL501" s="259"/>
      <c r="AM501" s="259" t="s">
        <v>3249</v>
      </c>
      <c r="AN501" s="449"/>
      <c r="AO501" s="449"/>
      <c r="AP501" s="449"/>
      <c r="AQ501" s="392" t="str">
        <f>IFERROR(VLOOKUP(BG501,#REF!,1,0),"")</f>
        <v/>
      </c>
      <c r="AS501" s="259" t="s">
        <v>3251</v>
      </c>
      <c r="BD501" s="202" t="str">
        <f t="shared" si="74"/>
        <v>코란도가솔린 2WD C5 플러스 (A/T)</v>
      </c>
      <c r="BE501" s="261" t="str">
        <f t="shared" si="80"/>
        <v>0048</v>
      </c>
      <c r="BF501" s="407" t="s">
        <v>609</v>
      </c>
      <c r="BG501" s="202" t="str">
        <f t="shared" si="75"/>
        <v>0048-0500</v>
      </c>
    </row>
    <row r="502" spans="1:59">
      <c r="A502" s="405">
        <v>4276</v>
      </c>
      <c r="B502" s="406">
        <v>4276</v>
      </c>
      <c r="C502" s="261" t="str">
        <f t="shared" si="76"/>
        <v>0003-0049</v>
      </c>
      <c r="D502" s="261" t="str">
        <f t="shared" si="77"/>
        <v>0003-0049-0001</v>
      </c>
      <c r="E502" s="407" t="s">
        <v>608</v>
      </c>
      <c r="F502" s="261" t="str">
        <f>TEXT(VLOOKUP(J502,'[4]1'!$B$2:$D$37,2,0),"0000")</f>
        <v>0003</v>
      </c>
      <c r="G502" s="261" t="str">
        <f t="shared" si="78"/>
        <v>0049</v>
      </c>
      <c r="H502" s="408">
        <f t="shared" si="79"/>
        <v>1</v>
      </c>
      <c r="I502" s="407" t="s">
        <v>608</v>
      </c>
      <c r="J502" s="258" t="s">
        <v>740</v>
      </c>
      <c r="K502" s="258" t="s">
        <v>16824</v>
      </c>
      <c r="L502" s="258" t="s">
        <v>16825</v>
      </c>
      <c r="M502" s="409">
        <v>33760000</v>
      </c>
      <c r="N502" s="258">
        <v>1497</v>
      </c>
      <c r="O502" s="258" t="s">
        <v>77</v>
      </c>
      <c r="P502" s="258" t="s">
        <v>73</v>
      </c>
      <c r="Q502" s="258" t="s">
        <v>72</v>
      </c>
      <c r="R502" s="258">
        <v>5</v>
      </c>
      <c r="S502" s="410">
        <v>7</v>
      </c>
      <c r="T502" s="261">
        <v>6</v>
      </c>
      <c r="U502" s="261">
        <v>6</v>
      </c>
      <c r="V502" s="258" t="s">
        <v>1989</v>
      </c>
      <c r="W502" s="261" t="str">
        <f t="shared" si="81"/>
        <v>쌍용자동차토레스T7 4WD33760000</v>
      </c>
      <c r="X502" s="411">
        <f t="shared" si="82"/>
        <v>4276</v>
      </c>
      <c r="Y502" s="261">
        <v>6</v>
      </c>
      <c r="Z502" s="261">
        <v>6</v>
      </c>
      <c r="AA502" s="407" t="s">
        <v>608</v>
      </c>
      <c r="AB502" s="258" t="s">
        <v>73</v>
      </c>
      <c r="AC502" s="258"/>
      <c r="AD502" s="258" t="s">
        <v>2151</v>
      </c>
      <c r="AE502" s="258" t="s">
        <v>2149</v>
      </c>
      <c r="AF502" s="259"/>
      <c r="AG502" s="260"/>
      <c r="AH502" s="259"/>
      <c r="AI502" s="259"/>
      <c r="AJ502" s="260"/>
      <c r="AK502" s="259">
        <v>26</v>
      </c>
      <c r="AL502" s="259"/>
      <c r="AM502" s="259" t="s">
        <v>16826</v>
      </c>
      <c r="AN502" s="449"/>
      <c r="AO502" s="449"/>
      <c r="AP502" s="449"/>
      <c r="AQ502" s="392" t="str">
        <f>IFERROR(VLOOKUP(BG502,#REF!,1,0),"")</f>
        <v/>
      </c>
      <c r="AS502" s="259" t="s">
        <v>3251</v>
      </c>
      <c r="BD502" s="202" t="str">
        <f t="shared" si="74"/>
        <v>토레스T7 4WD</v>
      </c>
      <c r="BE502" s="261" t="str">
        <f t="shared" si="80"/>
        <v>0049</v>
      </c>
      <c r="BF502" s="407" t="s">
        <v>608</v>
      </c>
      <c r="BG502" s="202" t="str">
        <f t="shared" si="75"/>
        <v>0049-0501</v>
      </c>
    </row>
    <row r="503" spans="1:59">
      <c r="A503" s="405">
        <v>4277</v>
      </c>
      <c r="B503" s="406">
        <v>4277</v>
      </c>
      <c r="C503" s="261" t="str">
        <f t="shared" si="76"/>
        <v>0003-0049</v>
      </c>
      <c r="D503" s="261" t="str">
        <f t="shared" si="77"/>
        <v>0003-0049-0002</v>
      </c>
      <c r="E503" s="407" t="s">
        <v>607</v>
      </c>
      <c r="F503" s="261" t="str">
        <f>TEXT(VLOOKUP(J503,'[4]1'!$B$2:$D$37,2,0),"0000")</f>
        <v>0003</v>
      </c>
      <c r="G503" s="261" t="str">
        <f t="shared" si="78"/>
        <v>0049</v>
      </c>
      <c r="H503" s="408">
        <f t="shared" si="79"/>
        <v>2</v>
      </c>
      <c r="I503" s="407" t="s">
        <v>607</v>
      </c>
      <c r="J503" s="258" t="s">
        <v>740</v>
      </c>
      <c r="K503" s="258" t="s">
        <v>16824</v>
      </c>
      <c r="L503" s="258" t="s">
        <v>16827</v>
      </c>
      <c r="M503" s="409">
        <v>31740000</v>
      </c>
      <c r="N503" s="258">
        <v>1497</v>
      </c>
      <c r="O503" s="258" t="s">
        <v>77</v>
      </c>
      <c r="P503" s="258" t="s">
        <v>73</v>
      </c>
      <c r="Q503" s="258" t="s">
        <v>72</v>
      </c>
      <c r="R503" s="258">
        <v>5</v>
      </c>
      <c r="S503" s="410">
        <v>7</v>
      </c>
      <c r="T503" s="261">
        <v>6</v>
      </c>
      <c r="U503" s="261">
        <v>6</v>
      </c>
      <c r="V503" s="258" t="s">
        <v>1989</v>
      </c>
      <c r="W503" s="261" t="str">
        <f t="shared" si="81"/>
        <v>쌍용자동차토레스T7 2WD31740000</v>
      </c>
      <c r="X503" s="411">
        <f t="shared" si="82"/>
        <v>4277</v>
      </c>
      <c r="Y503" s="261">
        <v>6</v>
      </c>
      <c r="Z503" s="261">
        <v>6</v>
      </c>
      <c r="AA503" s="407" t="s">
        <v>607</v>
      </c>
      <c r="AB503" s="258" t="s">
        <v>73</v>
      </c>
      <c r="AC503" s="258"/>
      <c r="AD503" s="258" t="s">
        <v>2151</v>
      </c>
      <c r="AE503" s="258" t="s">
        <v>2149</v>
      </c>
      <c r="AF503" s="259"/>
      <c r="AG503" s="260"/>
      <c r="AH503" s="259"/>
      <c r="AI503" s="259"/>
      <c r="AJ503" s="260"/>
      <c r="AK503" s="259">
        <v>26</v>
      </c>
      <c r="AL503" s="259"/>
      <c r="AM503" s="259" t="s">
        <v>16826</v>
      </c>
      <c r="AN503" s="449"/>
      <c r="AO503" s="449"/>
      <c r="AP503" s="449"/>
      <c r="AQ503" s="392" t="str">
        <f>IFERROR(VLOOKUP(BG503,#REF!,1,0),"")</f>
        <v/>
      </c>
      <c r="AS503" s="259" t="s">
        <v>3251</v>
      </c>
      <c r="BD503" s="202" t="str">
        <f t="shared" si="74"/>
        <v>토레스T7 2WD</v>
      </c>
      <c r="BE503" s="261" t="str">
        <f t="shared" si="80"/>
        <v>0049</v>
      </c>
      <c r="BF503" s="407" t="s">
        <v>607</v>
      </c>
      <c r="BG503" s="202" t="str">
        <f t="shared" si="75"/>
        <v>0049-0502</v>
      </c>
    </row>
    <row r="504" spans="1:59">
      <c r="A504" s="405">
        <v>4278</v>
      </c>
      <c r="B504" s="406">
        <v>4278</v>
      </c>
      <c r="C504" s="261" t="str">
        <f t="shared" si="76"/>
        <v>0003-0049</v>
      </c>
      <c r="D504" s="261" t="str">
        <f t="shared" si="77"/>
        <v>0003-0049-0003</v>
      </c>
      <c r="E504" s="407" t="s">
        <v>606</v>
      </c>
      <c r="F504" s="261" t="str">
        <f>TEXT(VLOOKUP(J504,'[4]1'!$B$2:$D$37,2,0),"0000")</f>
        <v>0003</v>
      </c>
      <c r="G504" s="261" t="str">
        <f t="shared" si="78"/>
        <v>0049</v>
      </c>
      <c r="H504" s="408">
        <f t="shared" si="79"/>
        <v>3</v>
      </c>
      <c r="I504" s="407" t="s">
        <v>606</v>
      </c>
      <c r="J504" s="258" t="s">
        <v>740</v>
      </c>
      <c r="K504" s="258" t="s">
        <v>16824</v>
      </c>
      <c r="L504" s="258" t="s">
        <v>16828</v>
      </c>
      <c r="M504" s="409">
        <v>30540000</v>
      </c>
      <c r="N504" s="258">
        <v>1497</v>
      </c>
      <c r="O504" s="258" t="s">
        <v>77</v>
      </c>
      <c r="P504" s="258" t="s">
        <v>73</v>
      </c>
      <c r="Q504" s="258" t="s">
        <v>72</v>
      </c>
      <c r="R504" s="258">
        <v>5</v>
      </c>
      <c r="S504" s="410">
        <v>7</v>
      </c>
      <c r="T504" s="261">
        <v>6</v>
      </c>
      <c r="U504" s="261">
        <v>6</v>
      </c>
      <c r="V504" s="258" t="s">
        <v>1989</v>
      </c>
      <c r="W504" s="261" t="str">
        <f t="shared" si="81"/>
        <v>쌍용자동차토레스T5 4WD30540000</v>
      </c>
      <c r="X504" s="411">
        <f t="shared" si="82"/>
        <v>4278</v>
      </c>
      <c r="Y504" s="261">
        <v>6</v>
      </c>
      <c r="Z504" s="261">
        <v>6</v>
      </c>
      <c r="AA504" s="407" t="s">
        <v>606</v>
      </c>
      <c r="AB504" s="258" t="s">
        <v>73</v>
      </c>
      <c r="AC504" s="258"/>
      <c r="AD504" s="258" t="s">
        <v>2151</v>
      </c>
      <c r="AE504" s="258" t="s">
        <v>2149</v>
      </c>
      <c r="AF504" s="259"/>
      <c r="AG504" s="260"/>
      <c r="AH504" s="259"/>
      <c r="AI504" s="259"/>
      <c r="AJ504" s="260"/>
      <c r="AK504" s="259">
        <v>26</v>
      </c>
      <c r="AL504" s="259"/>
      <c r="AM504" s="259" t="s">
        <v>16826</v>
      </c>
      <c r="AN504" s="449"/>
      <c r="AO504" s="449"/>
      <c r="AP504" s="449"/>
      <c r="AQ504" s="392" t="str">
        <f>IFERROR(VLOOKUP(BG504,#REF!,1,0),"")</f>
        <v/>
      </c>
      <c r="AS504" s="259" t="s">
        <v>3251</v>
      </c>
      <c r="BD504" s="202" t="str">
        <f t="shared" si="74"/>
        <v>토레스T5 4WD</v>
      </c>
      <c r="BE504" s="261" t="str">
        <f t="shared" si="80"/>
        <v>0049</v>
      </c>
      <c r="BF504" s="407" t="s">
        <v>606</v>
      </c>
      <c r="BG504" s="202" t="str">
        <f t="shared" si="75"/>
        <v>0049-0503</v>
      </c>
    </row>
    <row r="505" spans="1:59">
      <c r="A505" s="405">
        <v>4279</v>
      </c>
      <c r="B505" s="406">
        <v>4279</v>
      </c>
      <c r="C505" s="261" t="str">
        <f t="shared" si="76"/>
        <v>0003-0049</v>
      </c>
      <c r="D505" s="261" t="str">
        <f t="shared" si="77"/>
        <v>0003-0049-0004</v>
      </c>
      <c r="E505" s="407" t="s">
        <v>605</v>
      </c>
      <c r="F505" s="261" t="str">
        <f>TEXT(VLOOKUP(J505,'[4]1'!$B$2:$D$37,2,0),"0000")</f>
        <v>0003</v>
      </c>
      <c r="G505" s="261" t="str">
        <f t="shared" si="78"/>
        <v>0049</v>
      </c>
      <c r="H505" s="408">
        <f t="shared" si="79"/>
        <v>4</v>
      </c>
      <c r="I505" s="407" t="s">
        <v>605</v>
      </c>
      <c r="J505" s="258" t="s">
        <v>740</v>
      </c>
      <c r="K505" s="258" t="s">
        <v>16824</v>
      </c>
      <c r="L505" s="258" t="s">
        <v>16829</v>
      </c>
      <c r="M505" s="409">
        <v>28520000</v>
      </c>
      <c r="N505" s="258">
        <v>1497</v>
      </c>
      <c r="O505" s="258" t="s">
        <v>77</v>
      </c>
      <c r="P505" s="258" t="s">
        <v>73</v>
      </c>
      <c r="Q505" s="258" t="s">
        <v>72</v>
      </c>
      <c r="R505" s="258">
        <v>5</v>
      </c>
      <c r="S505" s="410">
        <v>7</v>
      </c>
      <c r="T505" s="261">
        <v>6</v>
      </c>
      <c r="U505" s="261">
        <v>6</v>
      </c>
      <c r="V505" s="258" t="s">
        <v>16778</v>
      </c>
      <c r="W505" s="261" t="str">
        <f t="shared" si="81"/>
        <v>쌍용자동차토레스T5 2WD28520000</v>
      </c>
      <c r="X505" s="411">
        <f t="shared" si="82"/>
        <v>4279</v>
      </c>
      <c r="Y505" s="261">
        <v>6</v>
      </c>
      <c r="Z505" s="261">
        <v>6</v>
      </c>
      <c r="AA505" s="407" t="s">
        <v>605</v>
      </c>
      <c r="AB505" s="258" t="s">
        <v>73</v>
      </c>
      <c r="AC505" s="258"/>
      <c r="AD505" s="258" t="s">
        <v>2151</v>
      </c>
      <c r="AE505" s="258" t="s">
        <v>2149</v>
      </c>
      <c r="AF505" s="259"/>
      <c r="AG505" s="260"/>
      <c r="AH505" s="259"/>
      <c r="AI505" s="259"/>
      <c r="AJ505" s="260"/>
      <c r="AK505" s="259">
        <v>26</v>
      </c>
      <c r="AL505" s="259"/>
      <c r="AM505" s="259" t="s">
        <v>16826</v>
      </c>
      <c r="AN505" s="449"/>
      <c r="AO505" s="449"/>
      <c r="AP505" s="449"/>
      <c r="AQ505" s="392" t="str">
        <f>IFERROR(VLOOKUP(BG505,#REF!,1,0),"")</f>
        <v/>
      </c>
      <c r="AS505" s="259" t="s">
        <v>3251</v>
      </c>
      <c r="BD505" s="202" t="str">
        <f t="shared" si="74"/>
        <v>토레스T5 2WD</v>
      </c>
      <c r="BE505" s="261" t="str">
        <f t="shared" si="80"/>
        <v>0049</v>
      </c>
      <c r="BF505" s="407" t="s">
        <v>605</v>
      </c>
      <c r="BG505" s="202" t="str">
        <f t="shared" si="75"/>
        <v>0049-0504</v>
      </c>
    </row>
    <row r="506" spans="1:59">
      <c r="A506" s="405">
        <v>4280</v>
      </c>
      <c r="B506" s="406">
        <v>4280</v>
      </c>
      <c r="C506" s="261" t="str">
        <f t="shared" si="76"/>
        <v>0002-0050</v>
      </c>
      <c r="D506" s="261" t="str">
        <f t="shared" si="77"/>
        <v>0002-0050-0001</v>
      </c>
      <c r="E506" s="407" t="s">
        <v>604</v>
      </c>
      <c r="F506" s="261" t="str">
        <f>TEXT(VLOOKUP(J506,'[4]1'!$B$2:$D$37,2,0),"0000")</f>
        <v>0002</v>
      </c>
      <c r="G506" s="261" t="str">
        <f t="shared" si="78"/>
        <v>0050</v>
      </c>
      <c r="H506" s="408">
        <f t="shared" si="79"/>
        <v>1</v>
      </c>
      <c r="I506" s="407" t="s">
        <v>604</v>
      </c>
      <c r="J506" s="258" t="s">
        <v>785</v>
      </c>
      <c r="K506" s="258" t="s">
        <v>2749</v>
      </c>
      <c r="L506" s="258" t="s">
        <v>2361</v>
      </c>
      <c r="M506" s="409">
        <v>27690000</v>
      </c>
      <c r="N506" s="258">
        <v>1998</v>
      </c>
      <c r="O506" s="258" t="s">
        <v>2157</v>
      </c>
      <c r="P506" s="258" t="s">
        <v>1985</v>
      </c>
      <c r="Q506" s="258" t="s">
        <v>72</v>
      </c>
      <c r="R506" s="258">
        <v>5</v>
      </c>
      <c r="S506" s="410">
        <v>17</v>
      </c>
      <c r="T506" s="261">
        <v>6</v>
      </c>
      <c r="U506" s="261">
        <v>6</v>
      </c>
      <c r="V506" s="258" t="s">
        <v>17442</v>
      </c>
      <c r="W506" s="261" t="str">
        <f t="shared" si="81"/>
        <v>삼성자동차QM62.0 LPe RE27690000</v>
      </c>
      <c r="X506" s="411">
        <f t="shared" si="82"/>
        <v>4280</v>
      </c>
      <c r="Y506" s="261">
        <v>6</v>
      </c>
      <c r="Z506" s="261">
        <v>6</v>
      </c>
      <c r="AA506" s="407" t="s">
        <v>604</v>
      </c>
      <c r="AB506" s="258" t="s">
        <v>1985</v>
      </c>
      <c r="AC506" s="258"/>
      <c r="AD506" s="258" t="s">
        <v>2152</v>
      </c>
      <c r="AE506" s="258" t="s">
        <v>2149</v>
      </c>
      <c r="AF506" s="259"/>
      <c r="AG506" s="260"/>
      <c r="AH506" s="259"/>
      <c r="AI506" s="259"/>
      <c r="AJ506" s="260"/>
      <c r="AK506" s="259">
        <v>26</v>
      </c>
      <c r="AL506" s="259"/>
      <c r="AM506" s="259" t="s">
        <v>3256</v>
      </c>
      <c r="AN506" s="449"/>
      <c r="AO506" s="449"/>
      <c r="AP506" s="449"/>
      <c r="AQ506" s="392" t="str">
        <f>IFERROR(VLOOKUP(BG506,#REF!,1,0),"")</f>
        <v/>
      </c>
      <c r="AS506" s="259" t="s">
        <v>3258</v>
      </c>
      <c r="BD506" s="202" t="str">
        <f t="shared" si="74"/>
        <v>QM62.0 LPe RE</v>
      </c>
      <c r="BE506" s="261" t="str">
        <f t="shared" si="80"/>
        <v>0050</v>
      </c>
      <c r="BF506" s="407" t="s">
        <v>604</v>
      </c>
      <c r="BG506" s="202" t="str">
        <f t="shared" si="75"/>
        <v>0050-0505</v>
      </c>
    </row>
    <row r="507" spans="1:59">
      <c r="A507" s="405">
        <v>4281</v>
      </c>
      <c r="B507" s="406">
        <v>4281</v>
      </c>
      <c r="C507" s="261" t="str">
        <f t="shared" si="76"/>
        <v>0002-0050</v>
      </c>
      <c r="D507" s="261" t="str">
        <f t="shared" si="77"/>
        <v>0002-0050-0002</v>
      </c>
      <c r="E507" s="407" t="s">
        <v>603</v>
      </c>
      <c r="F507" s="261" t="str">
        <f>TEXT(VLOOKUP(J507,'[4]1'!$B$2:$D$37,2,0),"0000")</f>
        <v>0002</v>
      </c>
      <c r="G507" s="261" t="str">
        <f t="shared" si="78"/>
        <v>0050</v>
      </c>
      <c r="H507" s="408">
        <f t="shared" si="79"/>
        <v>2</v>
      </c>
      <c r="I507" s="407" t="s">
        <v>603</v>
      </c>
      <c r="J507" s="258" t="s">
        <v>785</v>
      </c>
      <c r="K507" s="258" t="s">
        <v>2749</v>
      </c>
      <c r="L507" s="258" t="s">
        <v>2362</v>
      </c>
      <c r="M507" s="409">
        <v>29460000</v>
      </c>
      <c r="N507" s="258">
        <v>1998</v>
      </c>
      <c r="O507" s="258" t="s">
        <v>2157</v>
      </c>
      <c r="P507" s="258" t="s">
        <v>1985</v>
      </c>
      <c r="Q507" s="258" t="s">
        <v>72</v>
      </c>
      <c r="R507" s="258">
        <v>5</v>
      </c>
      <c r="S507" s="410">
        <v>17</v>
      </c>
      <c r="T507" s="261">
        <v>6</v>
      </c>
      <c r="U507" s="261">
        <v>6</v>
      </c>
      <c r="V507" s="258" t="s">
        <v>17442</v>
      </c>
      <c r="W507" s="261" t="str">
        <f t="shared" si="81"/>
        <v>삼성자동차QM62.0 LPe signature29460000</v>
      </c>
      <c r="X507" s="411">
        <f t="shared" si="82"/>
        <v>4281</v>
      </c>
      <c r="Y507" s="261">
        <v>6</v>
      </c>
      <c r="Z507" s="261">
        <v>6</v>
      </c>
      <c r="AA507" s="407" t="s">
        <v>603</v>
      </c>
      <c r="AB507" s="258" t="s">
        <v>1985</v>
      </c>
      <c r="AC507" s="258"/>
      <c r="AD507" s="258" t="s">
        <v>2152</v>
      </c>
      <c r="AE507" s="258" t="s">
        <v>2149</v>
      </c>
      <c r="AF507" s="259"/>
      <c r="AG507" s="260"/>
      <c r="AH507" s="259"/>
      <c r="AI507" s="259"/>
      <c r="AJ507" s="260"/>
      <c r="AK507" s="259">
        <v>26</v>
      </c>
      <c r="AL507" s="259"/>
      <c r="AM507" s="259" t="s">
        <v>3256</v>
      </c>
      <c r="AN507" s="449"/>
      <c r="AO507" s="449"/>
      <c r="AP507" s="449"/>
      <c r="AQ507" s="392" t="str">
        <f>IFERROR(VLOOKUP(BG507,#REF!,1,0),"")</f>
        <v/>
      </c>
      <c r="AS507" s="259" t="s">
        <v>3258</v>
      </c>
      <c r="BD507" s="202" t="str">
        <f t="shared" si="74"/>
        <v>QM62.0 LPe signature</v>
      </c>
      <c r="BE507" s="261" t="str">
        <f t="shared" si="80"/>
        <v>0050</v>
      </c>
      <c r="BF507" s="407" t="s">
        <v>603</v>
      </c>
      <c r="BG507" s="202" t="str">
        <f t="shared" si="75"/>
        <v>0050-0506</v>
      </c>
    </row>
    <row r="508" spans="1:59">
      <c r="A508" s="405">
        <v>4282</v>
      </c>
      <c r="B508" s="406">
        <v>4282</v>
      </c>
      <c r="C508" s="261" t="str">
        <f t="shared" si="76"/>
        <v>0002-0050</v>
      </c>
      <c r="D508" s="261" t="str">
        <f t="shared" si="77"/>
        <v>0002-0050-0003</v>
      </c>
      <c r="E508" s="407" t="s">
        <v>602</v>
      </c>
      <c r="F508" s="261" t="str">
        <f>TEXT(VLOOKUP(J508,'[4]1'!$B$2:$D$37,2,0),"0000")</f>
        <v>0002</v>
      </c>
      <c r="G508" s="261" t="str">
        <f t="shared" si="78"/>
        <v>0050</v>
      </c>
      <c r="H508" s="408">
        <f t="shared" si="79"/>
        <v>3</v>
      </c>
      <c r="I508" s="407" t="s">
        <v>602</v>
      </c>
      <c r="J508" s="258" t="s">
        <v>785</v>
      </c>
      <c r="K508" s="258" t="s">
        <v>2749</v>
      </c>
      <c r="L508" s="258" t="s">
        <v>2363</v>
      </c>
      <c r="M508" s="409">
        <v>25330000</v>
      </c>
      <c r="N508" s="258">
        <v>1998</v>
      </c>
      <c r="O508" s="258" t="s">
        <v>2157</v>
      </c>
      <c r="P508" s="258" t="s">
        <v>1985</v>
      </c>
      <c r="Q508" s="258" t="s">
        <v>72</v>
      </c>
      <c r="R508" s="258">
        <v>5</v>
      </c>
      <c r="S508" s="410">
        <v>17</v>
      </c>
      <c r="T508" s="261">
        <v>6</v>
      </c>
      <c r="U508" s="261">
        <v>6</v>
      </c>
      <c r="V508" s="258" t="s">
        <v>71</v>
      </c>
      <c r="W508" s="261" t="str">
        <f t="shared" si="81"/>
        <v>삼성자동차QM62.0 LPe LE25330000</v>
      </c>
      <c r="X508" s="411">
        <f t="shared" si="82"/>
        <v>4282</v>
      </c>
      <c r="Y508" s="261">
        <v>6</v>
      </c>
      <c r="Z508" s="261">
        <v>6</v>
      </c>
      <c r="AA508" s="407" t="s">
        <v>602</v>
      </c>
      <c r="AB508" s="258" t="s">
        <v>1985</v>
      </c>
      <c r="AC508" s="258"/>
      <c r="AD508" s="258" t="s">
        <v>2152</v>
      </c>
      <c r="AE508" s="258" t="s">
        <v>2149</v>
      </c>
      <c r="AF508" s="259"/>
      <c r="AG508" s="260"/>
      <c r="AH508" s="259"/>
      <c r="AI508" s="259"/>
      <c r="AJ508" s="260"/>
      <c r="AK508" s="259">
        <v>26</v>
      </c>
      <c r="AL508" s="259"/>
      <c r="AM508" s="259" t="s">
        <v>3256</v>
      </c>
      <c r="AN508" s="449"/>
      <c r="AO508" s="449"/>
      <c r="AP508" s="449"/>
      <c r="AQ508" s="392" t="str">
        <f>IFERROR(VLOOKUP(BG508,#REF!,1,0),"")</f>
        <v/>
      </c>
      <c r="AS508" s="259" t="s">
        <v>3258</v>
      </c>
      <c r="BD508" s="202" t="str">
        <f t="shared" si="74"/>
        <v>QM62.0 LPe LE</v>
      </c>
      <c r="BE508" s="261" t="str">
        <f t="shared" si="80"/>
        <v>0050</v>
      </c>
      <c r="BF508" s="407" t="s">
        <v>602</v>
      </c>
      <c r="BG508" s="202" t="str">
        <f t="shared" si="75"/>
        <v>0050-0507</v>
      </c>
    </row>
    <row r="509" spans="1:59">
      <c r="A509" s="405">
        <v>4283</v>
      </c>
      <c r="B509" s="406">
        <v>4283</v>
      </c>
      <c r="C509" s="261" t="str">
        <f t="shared" si="76"/>
        <v>0002-0050</v>
      </c>
      <c r="D509" s="261" t="str">
        <f t="shared" si="77"/>
        <v>0002-0050-0004</v>
      </c>
      <c r="E509" s="407" t="s">
        <v>601</v>
      </c>
      <c r="F509" s="261" t="str">
        <f>TEXT(VLOOKUP(J509,'[4]1'!$B$2:$D$37,2,0),"0000")</f>
        <v>0002</v>
      </c>
      <c r="G509" s="261" t="str">
        <f t="shared" si="78"/>
        <v>0050</v>
      </c>
      <c r="H509" s="408">
        <f t="shared" si="79"/>
        <v>4</v>
      </c>
      <c r="I509" s="407" t="s">
        <v>601</v>
      </c>
      <c r="J509" s="258" t="s">
        <v>785</v>
      </c>
      <c r="K509" s="258" t="s">
        <v>2749</v>
      </c>
      <c r="L509" s="258" t="s">
        <v>2364</v>
      </c>
      <c r="M509" s="409">
        <v>23760000</v>
      </c>
      <c r="N509" s="258">
        <v>1998</v>
      </c>
      <c r="O509" s="258" t="s">
        <v>2157</v>
      </c>
      <c r="P509" s="258" t="s">
        <v>1985</v>
      </c>
      <c r="Q509" s="258" t="s">
        <v>72</v>
      </c>
      <c r="R509" s="258">
        <v>5</v>
      </c>
      <c r="S509" s="410">
        <v>17</v>
      </c>
      <c r="T509" s="261">
        <v>6</v>
      </c>
      <c r="U509" s="261">
        <v>6</v>
      </c>
      <c r="V509" s="258" t="s">
        <v>71</v>
      </c>
      <c r="W509" s="261" t="str">
        <f t="shared" si="81"/>
        <v>삼성자동차QM62.0 LPe SE23760000</v>
      </c>
      <c r="X509" s="411">
        <f t="shared" si="82"/>
        <v>4283</v>
      </c>
      <c r="Y509" s="261">
        <v>6</v>
      </c>
      <c r="Z509" s="261">
        <v>6</v>
      </c>
      <c r="AA509" s="407" t="s">
        <v>601</v>
      </c>
      <c r="AB509" s="258" t="s">
        <v>1985</v>
      </c>
      <c r="AC509" s="258"/>
      <c r="AD509" s="258" t="s">
        <v>2152</v>
      </c>
      <c r="AE509" s="258" t="s">
        <v>2149</v>
      </c>
      <c r="AF509" s="259"/>
      <c r="AG509" s="260"/>
      <c r="AH509" s="259"/>
      <c r="AI509" s="259"/>
      <c r="AJ509" s="260"/>
      <c r="AK509" s="259">
        <v>26</v>
      </c>
      <c r="AL509" s="259"/>
      <c r="AM509" s="259" t="s">
        <v>3256</v>
      </c>
      <c r="AN509" s="449"/>
      <c r="AO509" s="449"/>
      <c r="AP509" s="449"/>
      <c r="AQ509" s="392" t="str">
        <f>IFERROR(VLOOKUP(BG509,#REF!,1,0),"")</f>
        <v/>
      </c>
      <c r="AS509" s="259" t="s">
        <v>3258</v>
      </c>
      <c r="BD509" s="202" t="str">
        <f t="shared" si="74"/>
        <v>QM62.0 LPe SE</v>
      </c>
      <c r="BE509" s="261" t="str">
        <f t="shared" si="80"/>
        <v>0050</v>
      </c>
      <c r="BF509" s="407" t="s">
        <v>601</v>
      </c>
      <c r="BG509" s="202" t="str">
        <f t="shared" si="75"/>
        <v>0050-0508</v>
      </c>
    </row>
    <row r="510" spans="1:59">
      <c r="A510" s="405">
        <v>4284</v>
      </c>
      <c r="B510" s="406">
        <v>4284</v>
      </c>
      <c r="C510" s="261" t="str">
        <f t="shared" si="76"/>
        <v>0002-0050</v>
      </c>
      <c r="D510" s="261" t="str">
        <f t="shared" si="77"/>
        <v>0002-0050-0005</v>
      </c>
      <c r="E510" s="407" t="s">
        <v>600</v>
      </c>
      <c r="F510" s="261" t="str">
        <f>TEXT(VLOOKUP(J510,'[4]1'!$B$2:$D$37,2,0),"0000")</f>
        <v>0002</v>
      </c>
      <c r="G510" s="261" t="str">
        <f t="shared" si="78"/>
        <v>0050</v>
      </c>
      <c r="H510" s="408">
        <f t="shared" si="79"/>
        <v>5</v>
      </c>
      <c r="I510" s="407" t="s">
        <v>600</v>
      </c>
      <c r="J510" s="258" t="s">
        <v>785</v>
      </c>
      <c r="K510" s="258" t="s">
        <v>2749</v>
      </c>
      <c r="L510" s="258" t="s">
        <v>2365</v>
      </c>
      <c r="M510" s="409">
        <v>30190000</v>
      </c>
      <c r="N510" s="258">
        <v>1749</v>
      </c>
      <c r="O510" s="258" t="s">
        <v>78</v>
      </c>
      <c r="P510" s="258" t="s">
        <v>1985</v>
      </c>
      <c r="Q510" s="258" t="s">
        <v>72</v>
      </c>
      <c r="R510" s="258">
        <v>5</v>
      </c>
      <c r="S510" s="410">
        <v>5</v>
      </c>
      <c r="T510" s="261">
        <v>6</v>
      </c>
      <c r="U510" s="261">
        <v>6</v>
      </c>
      <c r="V510" s="258" t="s">
        <v>16778</v>
      </c>
      <c r="W510" s="261" t="str">
        <f t="shared" si="81"/>
        <v>삼성자동차QM61.7 dCi RE 2WD30190000</v>
      </c>
      <c r="X510" s="411">
        <f t="shared" si="82"/>
        <v>4284</v>
      </c>
      <c r="Y510" s="261">
        <v>6</v>
      </c>
      <c r="Z510" s="261">
        <v>6</v>
      </c>
      <c r="AA510" s="407" t="s">
        <v>600</v>
      </c>
      <c r="AB510" s="258" t="s">
        <v>1985</v>
      </c>
      <c r="AC510" s="258"/>
      <c r="AD510" s="258" t="s">
        <v>2152</v>
      </c>
      <c r="AE510" s="258" t="s">
        <v>2149</v>
      </c>
      <c r="AF510" s="259"/>
      <c r="AG510" s="260"/>
      <c r="AH510" s="259"/>
      <c r="AI510" s="259"/>
      <c r="AJ510" s="260"/>
      <c r="AK510" s="259">
        <v>26</v>
      </c>
      <c r="AL510" s="259"/>
      <c r="AM510" s="259" t="s">
        <v>95</v>
      </c>
      <c r="AN510" s="449"/>
      <c r="AO510" s="449"/>
      <c r="AP510" s="449"/>
      <c r="AQ510" s="392" t="str">
        <f>IFERROR(VLOOKUP(BG510,#REF!,1,0),"")</f>
        <v/>
      </c>
      <c r="AS510" s="259" t="s">
        <v>95</v>
      </c>
      <c r="BD510" s="202" t="str">
        <f t="shared" si="74"/>
        <v>QM61.7 dCi RE 2WD</v>
      </c>
      <c r="BE510" s="261" t="str">
        <f t="shared" si="80"/>
        <v>0050</v>
      </c>
      <c r="BF510" s="407" t="s">
        <v>600</v>
      </c>
      <c r="BG510" s="202" t="str">
        <f t="shared" si="75"/>
        <v>0050-0509</v>
      </c>
    </row>
    <row r="511" spans="1:59">
      <c r="A511" s="405">
        <v>4285</v>
      </c>
      <c r="B511" s="406">
        <v>4285</v>
      </c>
      <c r="C511" s="261" t="str">
        <f t="shared" si="76"/>
        <v>0002-0050</v>
      </c>
      <c r="D511" s="261" t="str">
        <f t="shared" si="77"/>
        <v>0002-0050-0006</v>
      </c>
      <c r="E511" s="407" t="s">
        <v>599</v>
      </c>
      <c r="F511" s="261" t="str">
        <f>TEXT(VLOOKUP(J511,'[4]1'!$B$2:$D$37,2,0),"0000")</f>
        <v>0002</v>
      </c>
      <c r="G511" s="261" t="str">
        <f t="shared" si="78"/>
        <v>0050</v>
      </c>
      <c r="H511" s="408">
        <f t="shared" si="79"/>
        <v>6</v>
      </c>
      <c r="I511" s="407" t="s">
        <v>599</v>
      </c>
      <c r="J511" s="258" t="s">
        <v>785</v>
      </c>
      <c r="K511" s="258" t="s">
        <v>2749</v>
      </c>
      <c r="L511" s="258" t="s">
        <v>2366</v>
      </c>
      <c r="M511" s="409">
        <v>33190000</v>
      </c>
      <c r="N511" s="258">
        <v>1749</v>
      </c>
      <c r="O511" s="258" t="s">
        <v>78</v>
      </c>
      <c r="P511" s="258" t="s">
        <v>1985</v>
      </c>
      <c r="Q511" s="258" t="s">
        <v>72</v>
      </c>
      <c r="R511" s="258">
        <v>8</v>
      </c>
      <c r="S511" s="410">
        <v>5</v>
      </c>
      <c r="T511" s="261">
        <v>6</v>
      </c>
      <c r="U511" s="261">
        <v>6</v>
      </c>
      <c r="V511" s="258" t="s">
        <v>71</v>
      </c>
      <c r="W511" s="261" t="str">
        <f t="shared" si="81"/>
        <v>삼성자동차QM61.7 dCi RE Signature  2WD33190000</v>
      </c>
      <c r="X511" s="411">
        <f t="shared" si="82"/>
        <v>4285</v>
      </c>
      <c r="Y511" s="261">
        <v>6</v>
      </c>
      <c r="Z511" s="261">
        <v>6</v>
      </c>
      <c r="AA511" s="407" t="s">
        <v>599</v>
      </c>
      <c r="AB511" s="258" t="s">
        <v>1985</v>
      </c>
      <c r="AC511" s="258"/>
      <c r="AD511" s="258" t="s">
        <v>2152</v>
      </c>
      <c r="AE511" s="258" t="s">
        <v>2149</v>
      </c>
      <c r="AF511" s="259"/>
      <c r="AG511" s="260"/>
      <c r="AH511" s="259"/>
      <c r="AI511" s="259"/>
      <c r="AJ511" s="260"/>
      <c r="AK511" s="259">
        <v>26</v>
      </c>
      <c r="AL511" s="259"/>
      <c r="AM511" s="259" t="s">
        <v>95</v>
      </c>
      <c r="AN511" s="449"/>
      <c r="AO511" s="449"/>
      <c r="AP511" s="449"/>
      <c r="AQ511" s="392" t="str">
        <f>IFERROR(VLOOKUP(BG511,#REF!,1,0),"")</f>
        <v/>
      </c>
      <c r="AS511" s="259" t="s">
        <v>95</v>
      </c>
      <c r="BD511" s="202" t="str">
        <f t="shared" si="74"/>
        <v>QM61.7 dCi RE Signature  2WD</v>
      </c>
      <c r="BE511" s="261" t="str">
        <f t="shared" si="80"/>
        <v>0050</v>
      </c>
      <c r="BF511" s="407" t="s">
        <v>599</v>
      </c>
      <c r="BG511" s="202" t="str">
        <f t="shared" si="75"/>
        <v>0050-0510</v>
      </c>
    </row>
    <row r="512" spans="1:59">
      <c r="A512" s="405">
        <v>4286</v>
      </c>
      <c r="B512" s="406">
        <v>4286</v>
      </c>
      <c r="C512" s="261" t="str">
        <f t="shared" si="76"/>
        <v>0002-0050</v>
      </c>
      <c r="D512" s="261" t="str">
        <f t="shared" si="77"/>
        <v>0002-0050-0007</v>
      </c>
      <c r="E512" s="407" t="s">
        <v>598</v>
      </c>
      <c r="F512" s="261" t="str">
        <f>TEXT(VLOOKUP(J512,'[4]1'!$B$2:$D$37,2,0),"0000")</f>
        <v>0002</v>
      </c>
      <c r="G512" s="261" t="str">
        <f t="shared" si="78"/>
        <v>0050</v>
      </c>
      <c r="H512" s="408">
        <f t="shared" si="79"/>
        <v>7</v>
      </c>
      <c r="I512" s="407" t="s">
        <v>598</v>
      </c>
      <c r="J512" s="258" t="s">
        <v>785</v>
      </c>
      <c r="K512" s="258" t="s">
        <v>2749</v>
      </c>
      <c r="L512" s="258" t="s">
        <v>2367</v>
      </c>
      <c r="M512" s="409">
        <v>27250000</v>
      </c>
      <c r="N512" s="258">
        <v>1749</v>
      </c>
      <c r="O512" s="258" t="s">
        <v>78</v>
      </c>
      <c r="P512" s="258" t="s">
        <v>1985</v>
      </c>
      <c r="Q512" s="258" t="s">
        <v>72</v>
      </c>
      <c r="R512" s="258">
        <v>8</v>
      </c>
      <c r="S512" s="410">
        <v>5</v>
      </c>
      <c r="T512" s="261">
        <v>6</v>
      </c>
      <c r="U512" s="261">
        <v>6</v>
      </c>
      <c r="V512" s="258" t="s">
        <v>71</v>
      </c>
      <c r="W512" s="261" t="str">
        <f t="shared" si="81"/>
        <v>삼성자동차QM61.7 dCi SE 2WD27250000</v>
      </c>
      <c r="X512" s="411">
        <f t="shared" si="82"/>
        <v>4286</v>
      </c>
      <c r="Y512" s="261">
        <v>6</v>
      </c>
      <c r="Z512" s="261">
        <v>6</v>
      </c>
      <c r="AA512" s="407" t="s">
        <v>598</v>
      </c>
      <c r="AB512" s="258" t="s">
        <v>1985</v>
      </c>
      <c r="AC512" s="258"/>
      <c r="AD512" s="258" t="s">
        <v>2152</v>
      </c>
      <c r="AE512" s="258" t="s">
        <v>2149</v>
      </c>
      <c r="AF512" s="259"/>
      <c r="AG512" s="260"/>
      <c r="AH512" s="259"/>
      <c r="AI512" s="259"/>
      <c r="AJ512" s="260"/>
      <c r="AK512" s="259">
        <v>26</v>
      </c>
      <c r="AL512" s="259"/>
      <c r="AM512" s="259" t="s">
        <v>95</v>
      </c>
      <c r="AN512" s="449"/>
      <c r="AO512" s="449"/>
      <c r="AP512" s="449"/>
      <c r="AQ512" s="392" t="str">
        <f>IFERROR(VLOOKUP(BG512,#REF!,1,0),"")</f>
        <v/>
      </c>
      <c r="AS512" s="259" t="s">
        <v>95</v>
      </c>
      <c r="BD512" s="202" t="str">
        <f t="shared" si="74"/>
        <v>QM61.7 dCi SE 2WD</v>
      </c>
      <c r="BE512" s="261" t="str">
        <f t="shared" si="80"/>
        <v>0050</v>
      </c>
      <c r="BF512" s="407" t="s">
        <v>598</v>
      </c>
      <c r="BG512" s="202" t="str">
        <f t="shared" si="75"/>
        <v>0050-0511</v>
      </c>
    </row>
    <row r="513" spans="1:59">
      <c r="A513" s="405">
        <v>4287</v>
      </c>
      <c r="B513" s="406">
        <v>4287</v>
      </c>
      <c r="C513" s="261" t="str">
        <f t="shared" si="76"/>
        <v>0002-0050</v>
      </c>
      <c r="D513" s="261" t="str">
        <f t="shared" si="77"/>
        <v>0002-0050-0008</v>
      </c>
      <c r="E513" s="407" t="s">
        <v>597</v>
      </c>
      <c r="F513" s="261" t="str">
        <f>TEXT(VLOOKUP(J513,'[4]1'!$B$2:$D$37,2,0),"0000")</f>
        <v>0002</v>
      </c>
      <c r="G513" s="261" t="str">
        <f t="shared" si="78"/>
        <v>0050</v>
      </c>
      <c r="H513" s="408">
        <f t="shared" si="79"/>
        <v>8</v>
      </c>
      <c r="I513" s="407" t="s">
        <v>597</v>
      </c>
      <c r="J513" s="258" t="s">
        <v>785</v>
      </c>
      <c r="K513" s="258" t="s">
        <v>2749</v>
      </c>
      <c r="L513" s="258" t="s">
        <v>2368</v>
      </c>
      <c r="M513" s="409">
        <v>26020000</v>
      </c>
      <c r="N513" s="258">
        <v>1997</v>
      </c>
      <c r="O513" s="258" t="s">
        <v>77</v>
      </c>
      <c r="P513" s="258" t="s">
        <v>1985</v>
      </c>
      <c r="Q513" s="258" t="s">
        <v>72</v>
      </c>
      <c r="R513" s="258">
        <v>8</v>
      </c>
      <c r="S513" s="410">
        <v>15</v>
      </c>
      <c r="T513" s="261">
        <v>6</v>
      </c>
      <c r="U513" s="261">
        <v>6</v>
      </c>
      <c r="V513" s="258" t="s">
        <v>71</v>
      </c>
      <c r="W513" s="261" t="str">
        <f t="shared" si="81"/>
        <v>삼성자동차QM62.0 GDe LE26020000</v>
      </c>
      <c r="X513" s="411">
        <f t="shared" si="82"/>
        <v>4287</v>
      </c>
      <c r="Y513" s="261">
        <v>6</v>
      </c>
      <c r="Z513" s="261">
        <v>6</v>
      </c>
      <c r="AA513" s="407" t="s">
        <v>597</v>
      </c>
      <c r="AB513" s="258" t="s">
        <v>1985</v>
      </c>
      <c r="AC513" s="258"/>
      <c r="AD513" s="258" t="s">
        <v>2155</v>
      </c>
      <c r="AE513" s="258" t="s">
        <v>2149</v>
      </c>
      <c r="AF513" s="259"/>
      <c r="AG513" s="260"/>
      <c r="AH513" s="259"/>
      <c r="AI513" s="259"/>
      <c r="AJ513" s="260"/>
      <c r="AK513" s="259">
        <v>26</v>
      </c>
      <c r="AL513" s="259"/>
      <c r="AM513" s="259" t="s">
        <v>3257</v>
      </c>
      <c r="AN513" s="449"/>
      <c r="AO513" s="449"/>
      <c r="AP513" s="449"/>
      <c r="AQ513" s="392" t="str">
        <f>IFERROR(VLOOKUP(BG513,#REF!,1,0),"")</f>
        <v/>
      </c>
      <c r="AS513" s="259" t="s">
        <v>3255</v>
      </c>
      <c r="BD513" s="202" t="str">
        <f t="shared" si="74"/>
        <v>QM62.0 GDe LE</v>
      </c>
      <c r="BE513" s="261" t="str">
        <f t="shared" si="80"/>
        <v>0050</v>
      </c>
      <c r="BF513" s="407" t="s">
        <v>597</v>
      </c>
      <c r="BG513" s="202" t="str">
        <f t="shared" si="75"/>
        <v>0050-0512</v>
      </c>
    </row>
    <row r="514" spans="1:59">
      <c r="A514" s="405">
        <v>4288</v>
      </c>
      <c r="B514" s="406">
        <v>4288</v>
      </c>
      <c r="C514" s="261" t="str">
        <f t="shared" si="76"/>
        <v>0002-0050</v>
      </c>
      <c r="D514" s="261" t="str">
        <f t="shared" si="77"/>
        <v>0002-0050-0009</v>
      </c>
      <c r="E514" s="407" t="s">
        <v>596</v>
      </c>
      <c r="F514" s="261" t="str">
        <f>TEXT(VLOOKUP(J514,'[4]1'!$B$2:$D$37,2,0),"0000")</f>
        <v>0002</v>
      </c>
      <c r="G514" s="261" t="str">
        <f t="shared" si="78"/>
        <v>0050</v>
      </c>
      <c r="H514" s="408">
        <f t="shared" si="79"/>
        <v>9</v>
      </c>
      <c r="I514" s="407" t="s">
        <v>596</v>
      </c>
      <c r="J514" s="258" t="s">
        <v>785</v>
      </c>
      <c r="K514" s="258" t="s">
        <v>2749</v>
      </c>
      <c r="L514" s="258" t="s">
        <v>2369</v>
      </c>
      <c r="M514" s="409">
        <v>32890000</v>
      </c>
      <c r="N514" s="258">
        <v>1997</v>
      </c>
      <c r="O514" s="258" t="s">
        <v>77</v>
      </c>
      <c r="P514" s="258" t="s">
        <v>1985</v>
      </c>
      <c r="Q514" s="258" t="s">
        <v>72</v>
      </c>
      <c r="R514" s="258">
        <v>8</v>
      </c>
      <c r="S514" s="410">
        <v>15</v>
      </c>
      <c r="T514" s="261">
        <v>6</v>
      </c>
      <c r="U514" s="261">
        <v>6</v>
      </c>
      <c r="V514" s="258" t="s">
        <v>71</v>
      </c>
      <c r="W514" s="261" t="str">
        <f t="shared" si="81"/>
        <v>삼성자동차QM62.0 GDe premiere32890000</v>
      </c>
      <c r="X514" s="411">
        <f t="shared" si="82"/>
        <v>4288</v>
      </c>
      <c r="Y514" s="261">
        <v>6</v>
      </c>
      <c r="Z514" s="261">
        <v>6</v>
      </c>
      <c r="AA514" s="407" t="s">
        <v>596</v>
      </c>
      <c r="AB514" s="258" t="s">
        <v>1985</v>
      </c>
      <c r="AC514" s="258"/>
      <c r="AD514" s="258" t="s">
        <v>2152</v>
      </c>
      <c r="AE514" s="258" t="s">
        <v>2149</v>
      </c>
      <c r="AF514" s="259"/>
      <c r="AG514" s="260"/>
      <c r="AH514" s="259"/>
      <c r="AI514" s="259"/>
      <c r="AJ514" s="260"/>
      <c r="AK514" s="259">
        <v>26</v>
      </c>
      <c r="AL514" s="259"/>
      <c r="AM514" s="259" t="s">
        <v>3257</v>
      </c>
      <c r="AN514" s="449"/>
      <c r="AO514" s="449"/>
      <c r="AP514" s="449"/>
      <c r="AQ514" s="392" t="str">
        <f>IFERROR(VLOOKUP(BG514,#REF!,1,0),"")</f>
        <v/>
      </c>
      <c r="AS514" s="259" t="s">
        <v>3255</v>
      </c>
      <c r="BD514" s="202" t="str">
        <f t="shared" si="74"/>
        <v>QM62.0 GDe premiere</v>
      </c>
      <c r="BE514" s="261" t="str">
        <f t="shared" si="80"/>
        <v>0050</v>
      </c>
      <c r="BF514" s="407" t="s">
        <v>596</v>
      </c>
      <c r="BG514" s="202" t="str">
        <f t="shared" si="75"/>
        <v>0050-0513</v>
      </c>
    </row>
    <row r="515" spans="1:59">
      <c r="A515" s="405">
        <v>4289</v>
      </c>
      <c r="B515" s="406">
        <v>4289</v>
      </c>
      <c r="C515" s="261" t="str">
        <f t="shared" si="76"/>
        <v>0002-0050</v>
      </c>
      <c r="D515" s="261" t="str">
        <f t="shared" si="77"/>
        <v>0002-0050-0010</v>
      </c>
      <c r="E515" s="407" t="s">
        <v>595</v>
      </c>
      <c r="F515" s="261" t="str">
        <f>TEXT(VLOOKUP(J515,'[4]1'!$B$2:$D$37,2,0),"0000")</f>
        <v>0002</v>
      </c>
      <c r="G515" s="261" t="str">
        <f t="shared" si="78"/>
        <v>0050</v>
      </c>
      <c r="H515" s="408">
        <f t="shared" si="79"/>
        <v>10</v>
      </c>
      <c r="I515" s="407" t="s">
        <v>595</v>
      </c>
      <c r="J515" s="258" t="s">
        <v>785</v>
      </c>
      <c r="K515" s="258" t="s">
        <v>2749</v>
      </c>
      <c r="L515" s="258" t="s">
        <v>2370</v>
      </c>
      <c r="M515" s="409">
        <v>24450000</v>
      </c>
      <c r="N515" s="258">
        <v>1997</v>
      </c>
      <c r="O515" s="258" t="s">
        <v>77</v>
      </c>
      <c r="P515" s="258" t="s">
        <v>1985</v>
      </c>
      <c r="Q515" s="258" t="s">
        <v>72</v>
      </c>
      <c r="R515" s="258">
        <v>5</v>
      </c>
      <c r="S515" s="410">
        <v>15</v>
      </c>
      <c r="T515" s="261">
        <v>6</v>
      </c>
      <c r="U515" s="261">
        <v>6</v>
      </c>
      <c r="V515" s="258" t="s">
        <v>16778</v>
      </c>
      <c r="W515" s="261" t="str">
        <f t="shared" si="81"/>
        <v>삼성자동차QM62.0 GDe 2WD SE24450000</v>
      </c>
      <c r="X515" s="411">
        <f t="shared" si="82"/>
        <v>4289</v>
      </c>
      <c r="Y515" s="261">
        <v>6</v>
      </c>
      <c r="Z515" s="261">
        <v>6</v>
      </c>
      <c r="AA515" s="407" t="s">
        <v>595</v>
      </c>
      <c r="AB515" s="258" t="s">
        <v>1985</v>
      </c>
      <c r="AC515" s="258"/>
      <c r="AD515" s="258" t="s">
        <v>2155</v>
      </c>
      <c r="AE515" s="258" t="s">
        <v>2149</v>
      </c>
      <c r="AF515" s="259"/>
      <c r="AG515" s="260"/>
      <c r="AH515" s="259"/>
      <c r="AI515" s="259"/>
      <c r="AJ515" s="260"/>
      <c r="AK515" s="259">
        <v>26</v>
      </c>
      <c r="AL515" s="259"/>
      <c r="AM515" s="259" t="s">
        <v>3257</v>
      </c>
      <c r="AN515" s="449"/>
      <c r="AO515" s="449"/>
      <c r="AP515" s="449"/>
      <c r="AQ515" s="392" t="str">
        <f>IFERROR(VLOOKUP(BG515,#REF!,1,0),"")</f>
        <v/>
      </c>
      <c r="AS515" s="259" t="s">
        <v>3255</v>
      </c>
      <c r="BD515" s="202" t="str">
        <f t="shared" si="74"/>
        <v>QM62.0 GDe 2WD SE</v>
      </c>
      <c r="BE515" s="261" t="str">
        <f t="shared" si="80"/>
        <v>0050</v>
      </c>
      <c r="BF515" s="407" t="s">
        <v>595</v>
      </c>
      <c r="BG515" s="202" t="str">
        <f t="shared" si="75"/>
        <v>0050-0514</v>
      </c>
    </row>
    <row r="516" spans="1:59">
      <c r="A516" s="405">
        <v>4290</v>
      </c>
      <c r="B516" s="406">
        <v>4290</v>
      </c>
      <c r="C516" s="261" t="str">
        <f t="shared" si="76"/>
        <v>0002-0050</v>
      </c>
      <c r="D516" s="261" t="str">
        <f t="shared" si="77"/>
        <v>0002-0050-0011</v>
      </c>
      <c r="E516" s="407" t="s">
        <v>594</v>
      </c>
      <c r="F516" s="261" t="str">
        <f>TEXT(VLOOKUP(J516,'[4]1'!$B$2:$D$37,2,0),"0000")</f>
        <v>0002</v>
      </c>
      <c r="G516" s="261" t="str">
        <f t="shared" si="78"/>
        <v>0050</v>
      </c>
      <c r="H516" s="408">
        <f t="shared" si="79"/>
        <v>11</v>
      </c>
      <c r="I516" s="407" t="s">
        <v>594</v>
      </c>
      <c r="J516" s="258" t="s">
        <v>785</v>
      </c>
      <c r="K516" s="258" t="s">
        <v>2749</v>
      </c>
      <c r="L516" s="258" t="s">
        <v>2371</v>
      </c>
      <c r="M516" s="409">
        <v>28380000</v>
      </c>
      <c r="N516" s="258">
        <v>1997</v>
      </c>
      <c r="O516" s="258" t="s">
        <v>77</v>
      </c>
      <c r="P516" s="258" t="s">
        <v>1985</v>
      </c>
      <c r="Q516" s="258" t="s">
        <v>72</v>
      </c>
      <c r="R516" s="258">
        <v>5</v>
      </c>
      <c r="S516" s="410">
        <v>15</v>
      </c>
      <c r="T516" s="261">
        <v>6</v>
      </c>
      <c r="U516" s="261">
        <v>6</v>
      </c>
      <c r="V516" s="258" t="s">
        <v>71</v>
      </c>
      <c r="W516" s="261" t="str">
        <f t="shared" si="81"/>
        <v>삼성자동차QM62.0 GDe 2WD RE28380000</v>
      </c>
      <c r="X516" s="411">
        <f t="shared" si="82"/>
        <v>4290</v>
      </c>
      <c r="Y516" s="261">
        <v>6</v>
      </c>
      <c r="Z516" s="261">
        <v>6</v>
      </c>
      <c r="AA516" s="407" t="s">
        <v>594</v>
      </c>
      <c r="AB516" s="258" t="s">
        <v>1985</v>
      </c>
      <c r="AC516" s="258"/>
      <c r="AD516" s="258" t="s">
        <v>2155</v>
      </c>
      <c r="AE516" s="258" t="s">
        <v>2149</v>
      </c>
      <c r="AF516" s="259"/>
      <c r="AG516" s="260"/>
      <c r="AH516" s="259"/>
      <c r="AI516" s="259"/>
      <c r="AJ516" s="260"/>
      <c r="AK516" s="259">
        <v>26</v>
      </c>
      <c r="AL516" s="259"/>
      <c r="AM516" s="259" t="s">
        <v>3257</v>
      </c>
      <c r="AN516" s="449"/>
      <c r="AO516" s="449"/>
      <c r="AP516" s="449"/>
      <c r="AQ516" s="392" t="str">
        <f>IFERROR(VLOOKUP(BG516,#REF!,1,0),"")</f>
        <v/>
      </c>
      <c r="AS516" s="259" t="s">
        <v>3255</v>
      </c>
      <c r="BD516" s="202" t="str">
        <f t="shared" si="74"/>
        <v>QM62.0 GDe 2WD RE</v>
      </c>
      <c r="BE516" s="261" t="str">
        <f t="shared" si="80"/>
        <v>0050</v>
      </c>
      <c r="BF516" s="407" t="s">
        <v>594</v>
      </c>
      <c r="BG516" s="202" t="str">
        <f t="shared" si="75"/>
        <v>0050-0515</v>
      </c>
    </row>
    <row r="517" spans="1:59">
      <c r="A517" s="405">
        <v>4291</v>
      </c>
      <c r="B517" s="406">
        <v>4291</v>
      </c>
      <c r="C517" s="261" t="str">
        <f t="shared" si="76"/>
        <v>0002-0050</v>
      </c>
      <c r="D517" s="261" t="str">
        <f t="shared" si="77"/>
        <v>0002-0050-0012</v>
      </c>
      <c r="E517" s="407" t="s">
        <v>593</v>
      </c>
      <c r="F517" s="261" t="str">
        <f>TEXT(VLOOKUP(J517,'[4]1'!$B$2:$D$37,2,0),"0000")</f>
        <v>0002</v>
      </c>
      <c r="G517" s="261" t="str">
        <f t="shared" si="78"/>
        <v>0050</v>
      </c>
      <c r="H517" s="408">
        <f t="shared" si="79"/>
        <v>12</v>
      </c>
      <c r="I517" s="407" t="s">
        <v>593</v>
      </c>
      <c r="J517" s="258" t="s">
        <v>785</v>
      </c>
      <c r="K517" s="258" t="s">
        <v>2749</v>
      </c>
      <c r="L517" s="258" t="s">
        <v>2372</v>
      </c>
      <c r="M517" s="409">
        <v>30140000</v>
      </c>
      <c r="N517" s="258">
        <v>1997</v>
      </c>
      <c r="O517" s="258" t="s">
        <v>77</v>
      </c>
      <c r="P517" s="258" t="s">
        <v>1985</v>
      </c>
      <c r="Q517" s="258" t="s">
        <v>72</v>
      </c>
      <c r="R517" s="258">
        <v>5</v>
      </c>
      <c r="S517" s="410">
        <v>15</v>
      </c>
      <c r="T517" s="261">
        <v>6</v>
      </c>
      <c r="U517" s="261">
        <v>6</v>
      </c>
      <c r="V517" s="258" t="s">
        <v>71</v>
      </c>
      <c r="W517" s="261" t="str">
        <f t="shared" si="81"/>
        <v>삼성자동차QM62.0 GDe 2WD RE signature30140000</v>
      </c>
      <c r="X517" s="411">
        <f t="shared" si="82"/>
        <v>4291</v>
      </c>
      <c r="Y517" s="261">
        <v>6</v>
      </c>
      <c r="Z517" s="261">
        <v>6</v>
      </c>
      <c r="AA517" s="407" t="s">
        <v>593</v>
      </c>
      <c r="AB517" s="258" t="s">
        <v>1985</v>
      </c>
      <c r="AC517" s="258"/>
      <c r="AD517" s="258" t="s">
        <v>2155</v>
      </c>
      <c r="AE517" s="258" t="s">
        <v>2149</v>
      </c>
      <c r="AF517" s="259"/>
      <c r="AG517" s="260"/>
      <c r="AH517" s="259"/>
      <c r="AI517" s="259"/>
      <c r="AJ517" s="260"/>
      <c r="AK517" s="259">
        <v>26</v>
      </c>
      <c r="AL517" s="259"/>
      <c r="AM517" s="259" t="s">
        <v>3257</v>
      </c>
      <c r="AN517" s="449"/>
      <c r="AO517" s="449"/>
      <c r="AP517" s="449"/>
      <c r="AQ517" s="392" t="str">
        <f>IFERROR(VLOOKUP(BG517,#REF!,1,0),"")</f>
        <v/>
      </c>
      <c r="AS517" s="259" t="s">
        <v>3255</v>
      </c>
      <c r="BD517" s="202" t="str">
        <f t="shared" ref="BD517:BD580" si="83">K517&amp;L517</f>
        <v>QM62.0 GDe 2WD RE signature</v>
      </c>
      <c r="BE517" s="261" t="str">
        <f t="shared" si="80"/>
        <v>0050</v>
      </c>
      <c r="BF517" s="407" t="s">
        <v>593</v>
      </c>
      <c r="BG517" s="202" t="str">
        <f t="shared" ref="BG517:BG580" si="84">BE517&amp;"-"&amp;BF517</f>
        <v>0050-0516</v>
      </c>
    </row>
    <row r="518" spans="1:59">
      <c r="A518" s="405">
        <v>4292</v>
      </c>
      <c r="B518" s="406">
        <v>4292</v>
      </c>
      <c r="C518" s="261" t="str">
        <f t="shared" ref="C518:C581" si="85">TEXT(F518,"0000")&amp;"-"&amp;TEXT(G518,"0000")</f>
        <v>0002-0051</v>
      </c>
      <c r="D518" s="261" t="str">
        <f t="shared" ref="D518:D581" si="86">TEXT(F518,"0000")&amp;"-"&amp;TEXT(G518,"0000")&amp;"-"&amp;TEXT(H518,"0000")</f>
        <v>0002-0051-0001</v>
      </c>
      <c r="E518" s="407" t="s">
        <v>592</v>
      </c>
      <c r="F518" s="261" t="str">
        <f>TEXT(VLOOKUP(J518,'[4]1'!$B$2:$D$37,2,0),"0000")</f>
        <v>0002</v>
      </c>
      <c r="G518" s="261" t="str">
        <f t="shared" ref="G518:G581" si="87">IF(K518=K517,TEXT(G517,"0000"),TEXT(G517+1,"0000"))</f>
        <v>0051</v>
      </c>
      <c r="H518" s="408">
        <f t="shared" ref="H518:H581" si="88">IF(F518&amp;G518=F517&amp;G517,H517+1,1)</f>
        <v>1</v>
      </c>
      <c r="I518" s="407" t="s">
        <v>592</v>
      </c>
      <c r="J518" s="258" t="s">
        <v>785</v>
      </c>
      <c r="K518" s="258" t="s">
        <v>2750</v>
      </c>
      <c r="L518" s="258" t="s">
        <v>2373</v>
      </c>
      <c r="M518" s="409">
        <v>29750000</v>
      </c>
      <c r="N518" s="258">
        <v>1461</v>
      </c>
      <c r="O518" s="258" t="s">
        <v>78</v>
      </c>
      <c r="P518" s="258" t="s">
        <v>73</v>
      </c>
      <c r="Q518" s="258" t="s">
        <v>72</v>
      </c>
      <c r="R518" s="258">
        <v>5</v>
      </c>
      <c r="S518" s="410">
        <v>11</v>
      </c>
      <c r="T518" s="261">
        <v>6</v>
      </c>
      <c r="U518" s="261">
        <v>6</v>
      </c>
      <c r="V518" s="258" t="s">
        <v>71</v>
      </c>
      <c r="W518" s="261" t="str">
        <f t="shared" si="81"/>
        <v>삼성자동차SM61.5 dCi LE29750000</v>
      </c>
      <c r="X518" s="411">
        <f t="shared" si="82"/>
        <v>4292</v>
      </c>
      <c r="Y518" s="261">
        <v>6</v>
      </c>
      <c r="Z518" s="261">
        <v>6</v>
      </c>
      <c r="AA518" s="407" t="s">
        <v>592</v>
      </c>
      <c r="AB518" s="258" t="s">
        <v>73</v>
      </c>
      <c r="AC518" s="258"/>
      <c r="AD518" s="258" t="s">
        <v>2151</v>
      </c>
      <c r="AE518" s="258" t="s">
        <v>2149</v>
      </c>
      <c r="AF518" s="259"/>
      <c r="AG518" s="260"/>
      <c r="AH518" s="259"/>
      <c r="AI518" s="259"/>
      <c r="AJ518" s="260"/>
      <c r="AK518" s="259">
        <v>26</v>
      </c>
      <c r="AL518" s="259"/>
      <c r="AM518" s="259" t="s">
        <v>3244</v>
      </c>
      <c r="AN518" s="449"/>
      <c r="AO518" s="449"/>
      <c r="AP518" s="449"/>
      <c r="AQ518" s="392" t="str">
        <f>IFERROR(VLOOKUP(BG518,#REF!,1,0),"")</f>
        <v/>
      </c>
      <c r="AS518" s="259" t="s">
        <v>3254</v>
      </c>
      <c r="BD518" s="202" t="str">
        <f t="shared" si="83"/>
        <v>SM61.5 dCi LE</v>
      </c>
      <c r="BE518" s="261" t="str">
        <f t="shared" ref="BE518:BE581" si="89">IF(K517=K518,TEXT(G517,"0000"),TEXT(G517+1,"0000"))</f>
        <v>0051</v>
      </c>
      <c r="BF518" s="407" t="s">
        <v>592</v>
      </c>
      <c r="BG518" s="202" t="str">
        <f t="shared" si="84"/>
        <v>0051-0517</v>
      </c>
    </row>
    <row r="519" spans="1:59">
      <c r="A519" s="405">
        <v>4293</v>
      </c>
      <c r="B519" s="406">
        <v>4293</v>
      </c>
      <c r="C519" s="261" t="str">
        <f t="shared" si="85"/>
        <v>0002-0051</v>
      </c>
      <c r="D519" s="261" t="str">
        <f t="shared" si="86"/>
        <v>0002-0051-0002</v>
      </c>
      <c r="E519" s="407" t="s">
        <v>591</v>
      </c>
      <c r="F519" s="261" t="str">
        <f>TEXT(VLOOKUP(J519,'[4]1'!$B$2:$D$37,2,0),"0000")</f>
        <v>0002</v>
      </c>
      <c r="G519" s="261" t="str">
        <f t="shared" si="87"/>
        <v>0051</v>
      </c>
      <c r="H519" s="408">
        <f t="shared" si="88"/>
        <v>2</v>
      </c>
      <c r="I519" s="407" t="s">
        <v>591</v>
      </c>
      <c r="J519" s="258" t="s">
        <v>785</v>
      </c>
      <c r="K519" s="258" t="s">
        <v>2750</v>
      </c>
      <c r="L519" s="258" t="s">
        <v>2374</v>
      </c>
      <c r="M519" s="409">
        <v>32940000</v>
      </c>
      <c r="N519" s="258">
        <v>1997</v>
      </c>
      <c r="O519" s="258" t="s">
        <v>77</v>
      </c>
      <c r="P519" s="258" t="s">
        <v>73</v>
      </c>
      <c r="Q519" s="258" t="s">
        <v>72</v>
      </c>
      <c r="R519" s="258">
        <v>5</v>
      </c>
      <c r="S519" s="410">
        <v>9</v>
      </c>
      <c r="T519" s="261">
        <v>6</v>
      </c>
      <c r="U519" s="261">
        <v>6</v>
      </c>
      <c r="V519" s="258" t="s">
        <v>71</v>
      </c>
      <c r="W519" s="261" t="str">
        <f t="shared" ref="W519:W582" si="90">J519&amp;K519&amp;L519&amp;M519</f>
        <v>삼성자동차SM62.0 GDe PREMIERE32940000</v>
      </c>
      <c r="X519" s="411">
        <f t="shared" ref="X519:X582" si="91">B519</f>
        <v>4293</v>
      </c>
      <c r="Y519" s="261">
        <v>6</v>
      </c>
      <c r="Z519" s="261">
        <v>6</v>
      </c>
      <c r="AA519" s="407" t="s">
        <v>591</v>
      </c>
      <c r="AB519" s="258" t="s">
        <v>73</v>
      </c>
      <c r="AC519" s="258"/>
      <c r="AD519" s="258" t="s">
        <v>2151</v>
      </c>
      <c r="AE519" s="258" t="s">
        <v>2149</v>
      </c>
      <c r="AF519" s="259"/>
      <c r="AG519" s="260"/>
      <c r="AH519" s="259"/>
      <c r="AI519" s="259"/>
      <c r="AJ519" s="260"/>
      <c r="AK519" s="259">
        <v>26</v>
      </c>
      <c r="AL519" s="259"/>
      <c r="AM519" s="259" t="s">
        <v>3244</v>
      </c>
      <c r="AN519" s="449"/>
      <c r="AO519" s="449"/>
      <c r="AP519" s="449"/>
      <c r="AQ519" s="392" t="str">
        <f>IFERROR(VLOOKUP(BG519,#REF!,1,0),"")</f>
        <v/>
      </c>
      <c r="AS519" s="259" t="s">
        <v>3244</v>
      </c>
      <c r="BD519" s="202" t="str">
        <f t="shared" si="83"/>
        <v>SM62.0 GDe PREMIERE</v>
      </c>
      <c r="BE519" s="261" t="str">
        <f t="shared" si="89"/>
        <v>0051</v>
      </c>
      <c r="BF519" s="407" t="s">
        <v>591</v>
      </c>
      <c r="BG519" s="202" t="str">
        <f t="shared" si="84"/>
        <v>0051-0518</v>
      </c>
    </row>
    <row r="520" spans="1:59">
      <c r="A520" s="405">
        <v>4294</v>
      </c>
      <c r="B520" s="406">
        <v>4294</v>
      </c>
      <c r="C520" s="261" t="str">
        <f t="shared" si="85"/>
        <v>0002-0051</v>
      </c>
      <c r="D520" s="261" t="str">
        <f t="shared" si="86"/>
        <v>0002-0051-0003</v>
      </c>
      <c r="E520" s="407" t="s">
        <v>590</v>
      </c>
      <c r="F520" s="261" t="str">
        <f>TEXT(VLOOKUP(J520,'[4]1'!$B$2:$D$37,2,0),"0000")</f>
        <v>0002</v>
      </c>
      <c r="G520" s="261" t="str">
        <f t="shared" si="87"/>
        <v>0051</v>
      </c>
      <c r="H520" s="408">
        <f t="shared" si="88"/>
        <v>3</v>
      </c>
      <c r="I520" s="407" t="s">
        <v>590</v>
      </c>
      <c r="J520" s="258" t="s">
        <v>785</v>
      </c>
      <c r="K520" s="258" t="s">
        <v>2750</v>
      </c>
      <c r="L520" s="258" t="s">
        <v>2368</v>
      </c>
      <c r="M520" s="409">
        <v>28080000</v>
      </c>
      <c r="N520" s="258">
        <v>1997</v>
      </c>
      <c r="O520" s="258" t="s">
        <v>77</v>
      </c>
      <c r="P520" s="258" t="s">
        <v>73</v>
      </c>
      <c r="Q520" s="258" t="s">
        <v>72</v>
      </c>
      <c r="R520" s="258">
        <v>5</v>
      </c>
      <c r="S520" s="410">
        <v>9</v>
      </c>
      <c r="T520" s="261">
        <v>6</v>
      </c>
      <c r="U520" s="261">
        <v>6</v>
      </c>
      <c r="V520" s="258" t="s">
        <v>16778</v>
      </c>
      <c r="W520" s="261" t="str">
        <f t="shared" si="90"/>
        <v>삼성자동차SM62.0 GDe LE28080000</v>
      </c>
      <c r="X520" s="411">
        <f t="shared" si="91"/>
        <v>4294</v>
      </c>
      <c r="Y520" s="261">
        <v>6</v>
      </c>
      <c r="Z520" s="261">
        <v>6</v>
      </c>
      <c r="AA520" s="407" t="s">
        <v>590</v>
      </c>
      <c r="AB520" s="258" t="s">
        <v>16779</v>
      </c>
      <c r="AC520" s="258"/>
      <c r="AD520" s="258" t="s">
        <v>2151</v>
      </c>
      <c r="AE520" s="258" t="s">
        <v>2149</v>
      </c>
      <c r="AF520" s="259"/>
      <c r="AG520" s="260"/>
      <c r="AH520" s="259"/>
      <c r="AI520" s="259"/>
      <c r="AJ520" s="260"/>
      <c r="AK520" s="259">
        <v>26</v>
      </c>
      <c r="AL520" s="259"/>
      <c r="AM520" s="259" t="s">
        <v>3244</v>
      </c>
      <c r="AN520" s="449"/>
      <c r="AO520" s="449"/>
      <c r="AP520" s="449"/>
      <c r="AQ520" s="392" t="str">
        <f>IFERROR(VLOOKUP(BG520,#REF!,1,0),"")</f>
        <v/>
      </c>
      <c r="AS520" s="259" t="s">
        <v>3244</v>
      </c>
      <c r="BD520" s="202" t="str">
        <f t="shared" si="83"/>
        <v>SM62.0 GDe LE</v>
      </c>
      <c r="BE520" s="261" t="str">
        <f t="shared" si="89"/>
        <v>0051</v>
      </c>
      <c r="BF520" s="407" t="s">
        <v>590</v>
      </c>
      <c r="BG520" s="202" t="str">
        <f t="shared" si="84"/>
        <v>0051-0519</v>
      </c>
    </row>
    <row r="521" spans="1:59">
      <c r="A521" s="405">
        <v>4295</v>
      </c>
      <c r="B521" s="406">
        <v>4295</v>
      </c>
      <c r="C521" s="261" t="str">
        <f t="shared" si="85"/>
        <v>0002-0051</v>
      </c>
      <c r="D521" s="261" t="str">
        <f t="shared" si="86"/>
        <v>0002-0051-0004</v>
      </c>
      <c r="E521" s="407" t="s">
        <v>589</v>
      </c>
      <c r="F521" s="261" t="str">
        <f>TEXT(VLOOKUP(J521,'[4]1'!$B$2:$D$37,2,0),"0000")</f>
        <v>0002</v>
      </c>
      <c r="G521" s="261" t="str">
        <f t="shared" si="87"/>
        <v>0051</v>
      </c>
      <c r="H521" s="408">
        <f t="shared" si="88"/>
        <v>4</v>
      </c>
      <c r="I521" s="407" t="s">
        <v>589</v>
      </c>
      <c r="J521" s="258" t="s">
        <v>785</v>
      </c>
      <c r="K521" s="258" t="s">
        <v>2750</v>
      </c>
      <c r="L521" s="258" t="s">
        <v>2375</v>
      </c>
      <c r="M521" s="409">
        <v>30440000</v>
      </c>
      <c r="N521" s="258">
        <v>1997</v>
      </c>
      <c r="O521" s="258" t="s">
        <v>77</v>
      </c>
      <c r="P521" s="258" t="s">
        <v>73</v>
      </c>
      <c r="Q521" s="258" t="s">
        <v>72</v>
      </c>
      <c r="R521" s="258">
        <v>5</v>
      </c>
      <c r="S521" s="410">
        <v>9</v>
      </c>
      <c r="T521" s="261">
        <v>6</v>
      </c>
      <c r="U521" s="261">
        <v>6</v>
      </c>
      <c r="V521" s="258" t="s">
        <v>71</v>
      </c>
      <c r="W521" s="261" t="str">
        <f t="shared" si="90"/>
        <v>삼성자동차SM62.0 GDe RE30440000</v>
      </c>
      <c r="X521" s="411">
        <f t="shared" si="91"/>
        <v>4295</v>
      </c>
      <c r="Y521" s="261">
        <v>6</v>
      </c>
      <c r="Z521" s="261">
        <v>6</v>
      </c>
      <c r="AA521" s="407" t="s">
        <v>589</v>
      </c>
      <c r="AB521" s="258" t="s">
        <v>73</v>
      </c>
      <c r="AC521" s="258"/>
      <c r="AD521" s="258" t="s">
        <v>2151</v>
      </c>
      <c r="AE521" s="258" t="s">
        <v>2149</v>
      </c>
      <c r="AF521" s="259"/>
      <c r="AG521" s="260"/>
      <c r="AH521" s="259"/>
      <c r="AI521" s="259"/>
      <c r="AJ521" s="260"/>
      <c r="AK521" s="259">
        <v>26</v>
      </c>
      <c r="AL521" s="259"/>
      <c r="AM521" s="259" t="s">
        <v>3244</v>
      </c>
      <c r="AN521" s="449"/>
      <c r="AO521" s="449"/>
      <c r="AP521" s="449"/>
      <c r="AQ521" s="392" t="str">
        <f>IFERROR(VLOOKUP(BG521,#REF!,1,0),"")</f>
        <v/>
      </c>
      <c r="AS521" s="259" t="s">
        <v>3244</v>
      </c>
      <c r="BD521" s="202" t="str">
        <f t="shared" si="83"/>
        <v>SM62.0 GDe RE</v>
      </c>
      <c r="BE521" s="261" t="str">
        <f t="shared" si="89"/>
        <v>0051</v>
      </c>
      <c r="BF521" s="407" t="s">
        <v>589</v>
      </c>
      <c r="BG521" s="202" t="str">
        <f t="shared" si="84"/>
        <v>0051-0520</v>
      </c>
    </row>
    <row r="522" spans="1:59">
      <c r="A522" s="405">
        <v>4296</v>
      </c>
      <c r="B522" s="406">
        <v>4296</v>
      </c>
      <c r="C522" s="261" t="str">
        <f t="shared" si="85"/>
        <v>0002-0051</v>
      </c>
      <c r="D522" s="261" t="str">
        <f t="shared" si="86"/>
        <v>0002-0051-0005</v>
      </c>
      <c r="E522" s="407" t="s">
        <v>588</v>
      </c>
      <c r="F522" s="261" t="str">
        <f>TEXT(VLOOKUP(J522,'[4]1'!$B$2:$D$37,2,0),"0000")</f>
        <v>0002</v>
      </c>
      <c r="G522" s="261" t="str">
        <f t="shared" si="87"/>
        <v>0051</v>
      </c>
      <c r="H522" s="408">
        <f t="shared" si="88"/>
        <v>5</v>
      </c>
      <c r="I522" s="407" t="s">
        <v>588</v>
      </c>
      <c r="J522" s="258" t="s">
        <v>785</v>
      </c>
      <c r="K522" s="258" t="s">
        <v>2750</v>
      </c>
      <c r="L522" s="258" t="s">
        <v>2376</v>
      </c>
      <c r="M522" s="409">
        <v>24060000</v>
      </c>
      <c r="N522" s="258">
        <v>1997</v>
      </c>
      <c r="O522" s="258" t="s">
        <v>77</v>
      </c>
      <c r="P522" s="258" t="s">
        <v>73</v>
      </c>
      <c r="Q522" s="258" t="s">
        <v>72</v>
      </c>
      <c r="R522" s="258">
        <v>11</v>
      </c>
      <c r="S522" s="410">
        <v>9</v>
      </c>
      <c r="T522" s="261">
        <v>6</v>
      </c>
      <c r="U522" s="261">
        <v>6</v>
      </c>
      <c r="V522" s="258" t="s">
        <v>71</v>
      </c>
      <c r="W522" s="261" t="str">
        <f t="shared" si="90"/>
        <v>삼성자동차SM62.0 GDe PE24060000</v>
      </c>
      <c r="X522" s="411">
        <f t="shared" si="91"/>
        <v>4296</v>
      </c>
      <c r="Y522" s="261">
        <v>6</v>
      </c>
      <c r="Z522" s="261">
        <v>6</v>
      </c>
      <c r="AA522" s="407" t="s">
        <v>588</v>
      </c>
      <c r="AB522" s="258" t="s">
        <v>2911</v>
      </c>
      <c r="AC522" s="258"/>
      <c r="AD522" s="258" t="s">
        <v>2151</v>
      </c>
      <c r="AE522" s="258" t="s">
        <v>2149</v>
      </c>
      <c r="AF522" s="259"/>
      <c r="AG522" s="260"/>
      <c r="AH522" s="259"/>
      <c r="AI522" s="259"/>
      <c r="AJ522" s="260"/>
      <c r="AK522" s="259">
        <v>26</v>
      </c>
      <c r="AL522" s="259"/>
      <c r="AM522" s="259" t="s">
        <v>3244</v>
      </c>
      <c r="AN522" s="449"/>
      <c r="AO522" s="449"/>
      <c r="AP522" s="449"/>
      <c r="AQ522" s="392" t="str">
        <f>IFERROR(VLOOKUP(BG522,#REF!,1,0),"")</f>
        <v/>
      </c>
      <c r="AS522" s="259" t="s">
        <v>3244</v>
      </c>
      <c r="BD522" s="202" t="str">
        <f t="shared" si="83"/>
        <v>SM62.0 GDe PE</v>
      </c>
      <c r="BE522" s="261" t="str">
        <f t="shared" si="89"/>
        <v>0051</v>
      </c>
      <c r="BF522" s="407" t="s">
        <v>588</v>
      </c>
      <c r="BG522" s="202" t="str">
        <f t="shared" si="84"/>
        <v>0051-0521</v>
      </c>
    </row>
    <row r="523" spans="1:59">
      <c r="A523" s="405">
        <v>4297</v>
      </c>
      <c r="B523" s="406">
        <v>4297</v>
      </c>
      <c r="C523" s="261" t="str">
        <f t="shared" si="85"/>
        <v>0002-0051</v>
      </c>
      <c r="D523" s="261" t="str">
        <f t="shared" si="86"/>
        <v>0002-0051-0006</v>
      </c>
      <c r="E523" s="407" t="s">
        <v>587</v>
      </c>
      <c r="F523" s="261" t="str">
        <f>TEXT(VLOOKUP(J523,'[4]1'!$B$2:$D$37,2,0),"0000")</f>
        <v>0002</v>
      </c>
      <c r="G523" s="261" t="str">
        <f t="shared" si="87"/>
        <v>0051</v>
      </c>
      <c r="H523" s="408">
        <f t="shared" si="88"/>
        <v>6</v>
      </c>
      <c r="I523" s="407" t="s">
        <v>587</v>
      </c>
      <c r="J523" s="258" t="s">
        <v>785</v>
      </c>
      <c r="K523" s="258" t="s">
        <v>2750</v>
      </c>
      <c r="L523" s="258" t="s">
        <v>2377</v>
      </c>
      <c r="M523" s="409">
        <v>26360000</v>
      </c>
      <c r="N523" s="258">
        <v>1997</v>
      </c>
      <c r="O523" s="258" t="s">
        <v>77</v>
      </c>
      <c r="P523" s="258" t="s">
        <v>73</v>
      </c>
      <c r="Q523" s="258" t="s">
        <v>72</v>
      </c>
      <c r="R523" s="258">
        <v>11</v>
      </c>
      <c r="S523" s="410">
        <v>9</v>
      </c>
      <c r="T523" s="261">
        <v>6</v>
      </c>
      <c r="U523" s="261">
        <v>6</v>
      </c>
      <c r="V523" s="258" t="s">
        <v>71</v>
      </c>
      <c r="W523" s="261" t="str">
        <f t="shared" si="90"/>
        <v>삼성자동차SM62.0 GDe SE26360000</v>
      </c>
      <c r="X523" s="411">
        <f t="shared" si="91"/>
        <v>4297</v>
      </c>
      <c r="Y523" s="261">
        <v>6</v>
      </c>
      <c r="Z523" s="261">
        <v>6</v>
      </c>
      <c r="AA523" s="407" t="s">
        <v>587</v>
      </c>
      <c r="AB523" s="258" t="s">
        <v>2911</v>
      </c>
      <c r="AC523" s="258"/>
      <c r="AD523" s="258" t="s">
        <v>2151</v>
      </c>
      <c r="AE523" s="258" t="s">
        <v>2149</v>
      </c>
      <c r="AF523" s="259"/>
      <c r="AG523" s="260"/>
      <c r="AH523" s="259"/>
      <c r="AI523" s="259"/>
      <c r="AJ523" s="260"/>
      <c r="AK523" s="259">
        <v>26</v>
      </c>
      <c r="AL523" s="259"/>
      <c r="AM523" s="259" t="s">
        <v>3244</v>
      </c>
      <c r="AN523" s="449"/>
      <c r="AO523" s="449"/>
      <c r="AP523" s="449"/>
      <c r="AQ523" s="392" t="str">
        <f>IFERROR(VLOOKUP(BG523,#REF!,1,0),"")</f>
        <v/>
      </c>
      <c r="AS523" s="259" t="s">
        <v>3244</v>
      </c>
      <c r="BD523" s="202" t="str">
        <f t="shared" si="83"/>
        <v>SM62.0 GDe SE</v>
      </c>
      <c r="BE523" s="261" t="str">
        <f t="shared" si="89"/>
        <v>0051</v>
      </c>
      <c r="BF523" s="407" t="s">
        <v>587</v>
      </c>
      <c r="BG523" s="202" t="str">
        <f t="shared" si="84"/>
        <v>0051-0522</v>
      </c>
    </row>
    <row r="524" spans="1:59">
      <c r="A524" s="405">
        <v>4298</v>
      </c>
      <c r="B524" s="406">
        <v>4298</v>
      </c>
      <c r="C524" s="261" t="str">
        <f t="shared" si="85"/>
        <v>0002-0052</v>
      </c>
      <c r="D524" s="261" t="str">
        <f t="shared" si="86"/>
        <v>0002-0052-0001</v>
      </c>
      <c r="E524" s="407" t="s">
        <v>586</v>
      </c>
      <c r="F524" s="261" t="str">
        <f>TEXT(VLOOKUP(J524,'[4]1'!$B$2:$D$37,2,0),"0000")</f>
        <v>0002</v>
      </c>
      <c r="G524" s="261" t="str">
        <f t="shared" si="87"/>
        <v>0052</v>
      </c>
      <c r="H524" s="408">
        <f t="shared" si="88"/>
        <v>1</v>
      </c>
      <c r="I524" s="407" t="s">
        <v>586</v>
      </c>
      <c r="J524" s="258" t="s">
        <v>785</v>
      </c>
      <c r="K524" s="258" t="s">
        <v>2751</v>
      </c>
      <c r="L524" s="258" t="s">
        <v>2378</v>
      </c>
      <c r="M524" s="409">
        <v>21360000</v>
      </c>
      <c r="N524" s="258">
        <v>1332</v>
      </c>
      <c r="O524" s="258" t="s">
        <v>77</v>
      </c>
      <c r="P524" s="258" t="s">
        <v>73</v>
      </c>
      <c r="Q524" s="258" t="s">
        <v>72</v>
      </c>
      <c r="R524" s="258">
        <v>5</v>
      </c>
      <c r="S524" s="410">
        <v>7</v>
      </c>
      <c r="T524" s="261">
        <v>6</v>
      </c>
      <c r="U524" s="261">
        <v>6</v>
      </c>
      <c r="V524" s="258" t="s">
        <v>71</v>
      </c>
      <c r="W524" s="261" t="str">
        <f t="shared" si="90"/>
        <v>삼성자동차XM3TCe 260 LE A/T21360000</v>
      </c>
      <c r="X524" s="411">
        <f t="shared" si="91"/>
        <v>4298</v>
      </c>
      <c r="Y524" s="261">
        <v>6</v>
      </c>
      <c r="Z524" s="261">
        <v>6</v>
      </c>
      <c r="AA524" s="407" t="s">
        <v>586</v>
      </c>
      <c r="AB524" s="258" t="s">
        <v>73</v>
      </c>
      <c r="AC524" s="258"/>
      <c r="AD524" s="258" t="s">
        <v>2152</v>
      </c>
      <c r="AE524" s="258" t="s">
        <v>2150</v>
      </c>
      <c r="AF524" s="259"/>
      <c r="AG524" s="260"/>
      <c r="AH524" s="259"/>
      <c r="AI524" s="259"/>
      <c r="AJ524" s="260"/>
      <c r="AK524" s="259">
        <v>26</v>
      </c>
      <c r="AL524" s="259"/>
      <c r="AM524" s="259" t="s">
        <v>3254</v>
      </c>
      <c r="AN524" s="449"/>
      <c r="AO524" s="449"/>
      <c r="AP524" s="449"/>
      <c r="AQ524" s="392" t="str">
        <f>IFERROR(VLOOKUP(BG524,#REF!,1,0),"")</f>
        <v/>
      </c>
      <c r="AS524" s="259" t="s">
        <v>3251</v>
      </c>
      <c r="BD524" s="202" t="str">
        <f t="shared" si="83"/>
        <v>XM3TCe 260 LE A/T</v>
      </c>
      <c r="BE524" s="261" t="str">
        <f t="shared" si="89"/>
        <v>0052</v>
      </c>
      <c r="BF524" s="407" t="s">
        <v>586</v>
      </c>
      <c r="BG524" s="202" t="str">
        <f t="shared" si="84"/>
        <v>0052-0523</v>
      </c>
    </row>
    <row r="525" spans="1:59">
      <c r="A525" s="405">
        <v>4299</v>
      </c>
      <c r="B525" s="406">
        <v>4299</v>
      </c>
      <c r="C525" s="261" t="str">
        <f t="shared" si="85"/>
        <v>0002-0052</v>
      </c>
      <c r="D525" s="261" t="str">
        <f t="shared" si="86"/>
        <v>0002-0052-0002</v>
      </c>
      <c r="E525" s="407" t="s">
        <v>585</v>
      </c>
      <c r="F525" s="261" t="str">
        <f>TEXT(VLOOKUP(J525,'[4]1'!$B$2:$D$37,2,0),"0000")</f>
        <v>0002</v>
      </c>
      <c r="G525" s="261" t="str">
        <f t="shared" si="87"/>
        <v>0052</v>
      </c>
      <c r="H525" s="408">
        <f t="shared" si="88"/>
        <v>2</v>
      </c>
      <c r="I525" s="407" t="s">
        <v>585</v>
      </c>
      <c r="J525" s="258" t="s">
        <v>785</v>
      </c>
      <c r="K525" s="258" t="s">
        <v>2751</v>
      </c>
      <c r="L525" s="258" t="s">
        <v>2379</v>
      </c>
      <c r="M525" s="409">
        <v>23520000</v>
      </c>
      <c r="N525" s="258">
        <v>1332</v>
      </c>
      <c r="O525" s="258" t="s">
        <v>77</v>
      </c>
      <c r="P525" s="258" t="s">
        <v>73</v>
      </c>
      <c r="Q525" s="258" t="s">
        <v>72</v>
      </c>
      <c r="R525" s="258">
        <v>5</v>
      </c>
      <c r="S525" s="410">
        <v>7</v>
      </c>
      <c r="T525" s="261">
        <v>6</v>
      </c>
      <c r="U525" s="261">
        <v>6</v>
      </c>
      <c r="V525" s="258" t="s">
        <v>71</v>
      </c>
      <c r="W525" s="261" t="str">
        <f t="shared" si="90"/>
        <v>삼성자동차XM3TCe 260 RE A/T23520000</v>
      </c>
      <c r="X525" s="411">
        <f t="shared" si="91"/>
        <v>4299</v>
      </c>
      <c r="Y525" s="261">
        <v>6</v>
      </c>
      <c r="Z525" s="261">
        <v>6</v>
      </c>
      <c r="AA525" s="407" t="s">
        <v>585</v>
      </c>
      <c r="AB525" s="258" t="s">
        <v>73</v>
      </c>
      <c r="AC525" s="258"/>
      <c r="AD525" s="258" t="s">
        <v>2152</v>
      </c>
      <c r="AE525" s="258" t="s">
        <v>2150</v>
      </c>
      <c r="AF525" s="259"/>
      <c r="AG525" s="260"/>
      <c r="AH525" s="259"/>
      <c r="AI525" s="259"/>
      <c r="AJ525" s="260"/>
      <c r="AK525" s="259">
        <v>26</v>
      </c>
      <c r="AL525" s="259"/>
      <c r="AM525" s="259" t="s">
        <v>3254</v>
      </c>
      <c r="AN525" s="449"/>
      <c r="AO525" s="449"/>
      <c r="AP525" s="449"/>
      <c r="AQ525" s="392" t="str">
        <f>IFERROR(VLOOKUP(BG525,#REF!,1,0),"")</f>
        <v/>
      </c>
      <c r="AS525" s="259" t="s">
        <v>3251</v>
      </c>
      <c r="BD525" s="202" t="str">
        <f t="shared" si="83"/>
        <v>XM3TCe 260 RE A/T</v>
      </c>
      <c r="BE525" s="261" t="str">
        <f t="shared" si="89"/>
        <v>0052</v>
      </c>
      <c r="BF525" s="407" t="s">
        <v>585</v>
      </c>
      <c r="BG525" s="202" t="str">
        <f t="shared" si="84"/>
        <v>0052-0524</v>
      </c>
    </row>
    <row r="526" spans="1:59">
      <c r="A526" s="405">
        <v>4300</v>
      </c>
      <c r="B526" s="406">
        <v>4300</v>
      </c>
      <c r="C526" s="261" t="str">
        <f t="shared" si="85"/>
        <v>0002-0052</v>
      </c>
      <c r="D526" s="261" t="str">
        <f t="shared" si="86"/>
        <v>0002-0052-0003</v>
      </c>
      <c r="E526" s="407" t="s">
        <v>584</v>
      </c>
      <c r="F526" s="261" t="str">
        <f>TEXT(VLOOKUP(J526,'[4]1'!$B$2:$D$37,2,0),"0000")</f>
        <v>0002</v>
      </c>
      <c r="G526" s="261" t="str">
        <f t="shared" si="87"/>
        <v>0052</v>
      </c>
      <c r="H526" s="408">
        <f t="shared" si="88"/>
        <v>3</v>
      </c>
      <c r="I526" s="407" t="s">
        <v>584</v>
      </c>
      <c r="J526" s="258" t="s">
        <v>785</v>
      </c>
      <c r="K526" s="258" t="s">
        <v>2751</v>
      </c>
      <c r="L526" s="258" t="s">
        <v>2380</v>
      </c>
      <c r="M526" s="409">
        <v>25970000</v>
      </c>
      <c r="N526" s="258">
        <v>1332</v>
      </c>
      <c r="O526" s="258" t="s">
        <v>77</v>
      </c>
      <c r="P526" s="258" t="s">
        <v>73</v>
      </c>
      <c r="Q526" s="258" t="s">
        <v>72</v>
      </c>
      <c r="R526" s="258">
        <v>8</v>
      </c>
      <c r="S526" s="410">
        <v>7</v>
      </c>
      <c r="T526" s="261">
        <v>6</v>
      </c>
      <c r="U526" s="261">
        <v>6</v>
      </c>
      <c r="V526" s="258" t="s">
        <v>71</v>
      </c>
      <c r="W526" s="261" t="str">
        <f t="shared" si="90"/>
        <v>삼성자동차XM3TCe 260 RE Signature A/T25970000</v>
      </c>
      <c r="X526" s="411">
        <f t="shared" si="91"/>
        <v>4300</v>
      </c>
      <c r="Y526" s="261">
        <v>6</v>
      </c>
      <c r="Z526" s="261">
        <v>6</v>
      </c>
      <c r="AA526" s="407" t="s">
        <v>584</v>
      </c>
      <c r="AB526" s="258" t="s">
        <v>73</v>
      </c>
      <c r="AC526" s="258"/>
      <c r="AD526" s="258" t="s">
        <v>2152</v>
      </c>
      <c r="AE526" s="258" t="s">
        <v>2150</v>
      </c>
      <c r="AF526" s="259"/>
      <c r="AG526" s="260"/>
      <c r="AH526" s="259"/>
      <c r="AI526" s="259"/>
      <c r="AJ526" s="260"/>
      <c r="AK526" s="259">
        <v>26</v>
      </c>
      <c r="AL526" s="259"/>
      <c r="AM526" s="259" t="s">
        <v>3254</v>
      </c>
      <c r="AN526" s="449"/>
      <c r="AO526" s="449"/>
      <c r="AP526" s="449"/>
      <c r="AQ526" s="392" t="str">
        <f>IFERROR(VLOOKUP(BG526,#REF!,1,0),"")</f>
        <v/>
      </c>
      <c r="AS526" s="259" t="s">
        <v>3251</v>
      </c>
      <c r="BD526" s="202" t="str">
        <f t="shared" si="83"/>
        <v>XM3TCe 260 RE Signature A/T</v>
      </c>
      <c r="BE526" s="261" t="str">
        <f t="shared" si="89"/>
        <v>0052</v>
      </c>
      <c r="BF526" s="407" t="s">
        <v>584</v>
      </c>
      <c r="BG526" s="202" t="str">
        <f t="shared" si="84"/>
        <v>0052-0525</v>
      </c>
    </row>
    <row r="527" spans="1:59">
      <c r="A527" s="405">
        <v>4301</v>
      </c>
      <c r="B527" s="406">
        <v>4301</v>
      </c>
      <c r="C527" s="261" t="str">
        <f t="shared" si="85"/>
        <v>0002-0052</v>
      </c>
      <c r="D527" s="261" t="str">
        <f t="shared" si="86"/>
        <v>0002-0052-0004</v>
      </c>
      <c r="E527" s="407" t="s">
        <v>583</v>
      </c>
      <c r="F527" s="261" t="str">
        <f>TEXT(VLOOKUP(J527,'[4]1'!$B$2:$D$37,2,0),"0000")</f>
        <v>0002</v>
      </c>
      <c r="G527" s="261" t="str">
        <f t="shared" si="87"/>
        <v>0052</v>
      </c>
      <c r="H527" s="408">
        <f t="shared" si="88"/>
        <v>4</v>
      </c>
      <c r="I527" s="407" t="s">
        <v>583</v>
      </c>
      <c r="J527" s="258" t="s">
        <v>785</v>
      </c>
      <c r="K527" s="258" t="s">
        <v>2751</v>
      </c>
      <c r="L527" s="258" t="s">
        <v>2381</v>
      </c>
      <c r="M527" s="409">
        <v>17630000</v>
      </c>
      <c r="N527" s="258">
        <v>1598</v>
      </c>
      <c r="O527" s="258" t="s">
        <v>77</v>
      </c>
      <c r="P527" s="258" t="s">
        <v>73</v>
      </c>
      <c r="Q527" s="258" t="s">
        <v>72</v>
      </c>
      <c r="R527" s="258">
        <v>5</v>
      </c>
      <c r="S527" s="410">
        <v>7</v>
      </c>
      <c r="T527" s="261">
        <v>6</v>
      </c>
      <c r="U527" s="261">
        <v>6</v>
      </c>
      <c r="V527" s="258" t="s">
        <v>71</v>
      </c>
      <c r="W527" s="261" t="str">
        <f t="shared" si="90"/>
        <v>삼성자동차XM31.6 GTe SE A/T17630000</v>
      </c>
      <c r="X527" s="411">
        <f t="shared" si="91"/>
        <v>4301</v>
      </c>
      <c r="Y527" s="261">
        <v>6</v>
      </c>
      <c r="Z527" s="261">
        <v>6</v>
      </c>
      <c r="AA527" s="407" t="s">
        <v>583</v>
      </c>
      <c r="AB527" s="258" t="s">
        <v>73</v>
      </c>
      <c r="AC527" s="258"/>
      <c r="AD527" s="258" t="s">
        <v>2152</v>
      </c>
      <c r="AE527" s="258" t="s">
        <v>2150</v>
      </c>
      <c r="AF527" s="259"/>
      <c r="AG527" s="260"/>
      <c r="AH527" s="259"/>
      <c r="AI527" s="259"/>
      <c r="AJ527" s="260"/>
      <c r="AK527" s="259">
        <v>26</v>
      </c>
      <c r="AL527" s="259"/>
      <c r="AM527" s="259" t="s">
        <v>3254</v>
      </c>
      <c r="AN527" s="449"/>
      <c r="AO527" s="449"/>
      <c r="AP527" s="449"/>
      <c r="AQ527" s="392" t="str">
        <f>IFERROR(VLOOKUP(BG527,#REF!,1,0),"")</f>
        <v/>
      </c>
      <c r="AS527" s="259" t="s">
        <v>3251</v>
      </c>
      <c r="BD527" s="202" t="str">
        <f t="shared" si="83"/>
        <v>XM31.6 GTe SE A/T</v>
      </c>
      <c r="BE527" s="261" t="str">
        <f t="shared" si="89"/>
        <v>0052</v>
      </c>
      <c r="BF527" s="407" t="s">
        <v>583</v>
      </c>
      <c r="BG527" s="202" t="str">
        <f t="shared" si="84"/>
        <v>0052-0526</v>
      </c>
    </row>
    <row r="528" spans="1:59">
      <c r="A528" s="405">
        <v>4302</v>
      </c>
      <c r="B528" s="406">
        <v>4302</v>
      </c>
      <c r="C528" s="261" t="str">
        <f t="shared" si="85"/>
        <v>0002-0052</v>
      </c>
      <c r="D528" s="261" t="str">
        <f t="shared" si="86"/>
        <v>0002-0052-0005</v>
      </c>
      <c r="E528" s="407" t="s">
        <v>582</v>
      </c>
      <c r="F528" s="261" t="str">
        <f>TEXT(VLOOKUP(J528,'[4]1'!$B$2:$D$37,2,0),"0000")</f>
        <v>0002</v>
      </c>
      <c r="G528" s="261" t="str">
        <f t="shared" si="87"/>
        <v>0052</v>
      </c>
      <c r="H528" s="408">
        <f t="shared" si="88"/>
        <v>5</v>
      </c>
      <c r="I528" s="407" t="s">
        <v>582</v>
      </c>
      <c r="J528" s="258" t="s">
        <v>785</v>
      </c>
      <c r="K528" s="258" t="s">
        <v>2751</v>
      </c>
      <c r="L528" s="258" t="s">
        <v>2382</v>
      </c>
      <c r="M528" s="409">
        <v>19880000</v>
      </c>
      <c r="N528" s="258">
        <v>1598</v>
      </c>
      <c r="O528" s="258" t="s">
        <v>77</v>
      </c>
      <c r="P528" s="258" t="s">
        <v>73</v>
      </c>
      <c r="Q528" s="258" t="s">
        <v>72</v>
      </c>
      <c r="R528" s="258">
        <v>5</v>
      </c>
      <c r="S528" s="410">
        <v>7</v>
      </c>
      <c r="T528" s="261">
        <v>6</v>
      </c>
      <c r="U528" s="261">
        <v>6</v>
      </c>
      <c r="V528" s="258" t="s">
        <v>16778</v>
      </c>
      <c r="W528" s="261" t="str">
        <f t="shared" si="90"/>
        <v>삼성자동차XM31.6 GTe LE A/T19880000</v>
      </c>
      <c r="X528" s="411">
        <f t="shared" si="91"/>
        <v>4302</v>
      </c>
      <c r="Y528" s="261">
        <v>6</v>
      </c>
      <c r="Z528" s="261">
        <v>6</v>
      </c>
      <c r="AA528" s="407" t="s">
        <v>582</v>
      </c>
      <c r="AB528" s="258" t="s">
        <v>16779</v>
      </c>
      <c r="AC528" s="258"/>
      <c r="AD528" s="258" t="s">
        <v>2152</v>
      </c>
      <c r="AE528" s="258" t="s">
        <v>2150</v>
      </c>
      <c r="AF528" s="259"/>
      <c r="AG528" s="260"/>
      <c r="AH528" s="259"/>
      <c r="AI528" s="259"/>
      <c r="AJ528" s="260"/>
      <c r="AK528" s="259">
        <v>26</v>
      </c>
      <c r="AL528" s="259"/>
      <c r="AM528" s="259" t="s">
        <v>3254</v>
      </c>
      <c r="AN528" s="449"/>
      <c r="AO528" s="449"/>
      <c r="AP528" s="449"/>
      <c r="AQ528" s="392" t="str">
        <f>IFERROR(VLOOKUP(BG528,#REF!,1,0),"")</f>
        <v/>
      </c>
      <c r="AS528" s="259" t="s">
        <v>3251</v>
      </c>
      <c r="BD528" s="202" t="str">
        <f t="shared" si="83"/>
        <v>XM31.6 GTe LE A/T</v>
      </c>
      <c r="BE528" s="261" t="str">
        <f t="shared" si="89"/>
        <v>0052</v>
      </c>
      <c r="BF528" s="407" t="s">
        <v>582</v>
      </c>
      <c r="BG528" s="202" t="str">
        <f t="shared" si="84"/>
        <v>0052-0527</v>
      </c>
    </row>
    <row r="529" spans="1:59">
      <c r="A529" s="405">
        <v>4303</v>
      </c>
      <c r="B529" s="406">
        <v>4303</v>
      </c>
      <c r="C529" s="261" t="str">
        <f t="shared" si="85"/>
        <v>0002-0052</v>
      </c>
      <c r="D529" s="261" t="str">
        <f t="shared" si="86"/>
        <v>0002-0052-0006</v>
      </c>
      <c r="E529" s="407" t="s">
        <v>581</v>
      </c>
      <c r="F529" s="261" t="str">
        <f>TEXT(VLOOKUP(J529,'[4]1'!$B$2:$D$37,2,0),"0000")</f>
        <v>0002</v>
      </c>
      <c r="G529" s="261" t="str">
        <f t="shared" si="87"/>
        <v>0052</v>
      </c>
      <c r="H529" s="408">
        <f t="shared" si="88"/>
        <v>6</v>
      </c>
      <c r="I529" s="407" t="s">
        <v>581</v>
      </c>
      <c r="J529" s="258" t="s">
        <v>785</v>
      </c>
      <c r="K529" s="258" t="s">
        <v>2751</v>
      </c>
      <c r="L529" s="258" t="s">
        <v>2383</v>
      </c>
      <c r="M529" s="409">
        <v>21950000</v>
      </c>
      <c r="N529" s="258">
        <v>1598</v>
      </c>
      <c r="O529" s="258" t="s">
        <v>77</v>
      </c>
      <c r="P529" s="258" t="s">
        <v>73</v>
      </c>
      <c r="Q529" s="258" t="s">
        <v>72</v>
      </c>
      <c r="R529" s="258">
        <v>5</v>
      </c>
      <c r="S529" s="410">
        <v>7</v>
      </c>
      <c r="T529" s="261">
        <v>6</v>
      </c>
      <c r="U529" s="261">
        <v>6</v>
      </c>
      <c r="V529" s="258" t="s">
        <v>71</v>
      </c>
      <c r="W529" s="261" t="str">
        <f t="shared" si="90"/>
        <v>삼성자동차XM31.6 GTe LE+ A/T21950000</v>
      </c>
      <c r="X529" s="411">
        <f t="shared" si="91"/>
        <v>4303</v>
      </c>
      <c r="Y529" s="261">
        <v>6</v>
      </c>
      <c r="Z529" s="261">
        <v>6</v>
      </c>
      <c r="AA529" s="407" t="s">
        <v>581</v>
      </c>
      <c r="AB529" s="258" t="s">
        <v>73</v>
      </c>
      <c r="AC529" s="258"/>
      <c r="AD529" s="258" t="s">
        <v>2152</v>
      </c>
      <c r="AE529" s="258" t="s">
        <v>2150</v>
      </c>
      <c r="AF529" s="259"/>
      <c r="AG529" s="260"/>
      <c r="AH529" s="259"/>
      <c r="AI529" s="259"/>
      <c r="AJ529" s="260"/>
      <c r="AK529" s="259">
        <v>26</v>
      </c>
      <c r="AL529" s="259"/>
      <c r="AM529" s="259" t="s">
        <v>3254</v>
      </c>
      <c r="AN529" s="449"/>
      <c r="AO529" s="449"/>
      <c r="AP529" s="449"/>
      <c r="AQ529" s="392" t="str">
        <f>IFERROR(VLOOKUP(BG529,#REF!,1,0),"")</f>
        <v/>
      </c>
      <c r="AS529" s="259" t="s">
        <v>3251</v>
      </c>
      <c r="BD529" s="202" t="str">
        <f t="shared" si="83"/>
        <v>XM31.6 GTe LE+ A/T</v>
      </c>
      <c r="BE529" s="261" t="str">
        <f t="shared" si="89"/>
        <v>0052</v>
      </c>
      <c r="BF529" s="407" t="s">
        <v>581</v>
      </c>
      <c r="BG529" s="202" t="str">
        <f t="shared" si="84"/>
        <v>0052-0528</v>
      </c>
    </row>
    <row r="530" spans="1:59">
      <c r="A530" s="405">
        <v>4304</v>
      </c>
      <c r="B530" s="406">
        <v>4304</v>
      </c>
      <c r="C530" s="261" t="str">
        <f t="shared" si="85"/>
        <v>0001-0053</v>
      </c>
      <c r="D530" s="261" t="str">
        <f t="shared" si="86"/>
        <v>0001-0053-0001</v>
      </c>
      <c r="E530" s="407" t="s">
        <v>580</v>
      </c>
      <c r="F530" s="261" t="str">
        <f>TEXT(VLOOKUP(J530,'[4]1'!$B$2:$D$37,2,0),"0000")</f>
        <v>0001</v>
      </c>
      <c r="G530" s="261" t="str">
        <f t="shared" si="87"/>
        <v>0053</v>
      </c>
      <c r="H530" s="408">
        <f t="shared" si="88"/>
        <v>1</v>
      </c>
      <c r="I530" s="407" t="s">
        <v>580</v>
      </c>
      <c r="J530" s="258" t="s">
        <v>840</v>
      </c>
      <c r="K530" s="258" t="s">
        <v>1059</v>
      </c>
      <c r="L530" s="258" t="s">
        <v>2158</v>
      </c>
      <c r="M530" s="409">
        <v>21400000</v>
      </c>
      <c r="N530" s="258">
        <v>1598</v>
      </c>
      <c r="O530" s="258" t="s">
        <v>77</v>
      </c>
      <c r="P530" s="258" t="s">
        <v>73</v>
      </c>
      <c r="Q530" s="258" t="s">
        <v>72</v>
      </c>
      <c r="R530" s="258">
        <v>5</v>
      </c>
      <c r="S530" s="410">
        <v>2</v>
      </c>
      <c r="T530" s="261">
        <v>6</v>
      </c>
      <c r="U530" s="261">
        <v>6</v>
      </c>
      <c r="V530" s="258" t="s">
        <v>16778</v>
      </c>
      <c r="W530" s="261" t="str">
        <f t="shared" si="90"/>
        <v>기아자동차K31.6 가솔린 시그니처21400000</v>
      </c>
      <c r="X530" s="411">
        <f t="shared" si="91"/>
        <v>4304</v>
      </c>
      <c r="Y530" s="261">
        <v>6</v>
      </c>
      <c r="Z530" s="261">
        <v>6</v>
      </c>
      <c r="AA530" s="407" t="s">
        <v>580</v>
      </c>
      <c r="AB530" s="258" t="s">
        <v>16779</v>
      </c>
      <c r="AC530" s="258"/>
      <c r="AD530" s="258" t="s">
        <v>2151</v>
      </c>
      <c r="AE530" s="258" t="s">
        <v>2149</v>
      </c>
      <c r="AF530" s="259"/>
      <c r="AG530" s="260"/>
      <c r="AH530" s="259"/>
      <c r="AI530" s="259"/>
      <c r="AJ530" s="260"/>
      <c r="AK530" s="259">
        <v>26</v>
      </c>
      <c r="AL530" s="259"/>
      <c r="AM530" s="259" t="s">
        <v>3245</v>
      </c>
      <c r="AN530" s="449">
        <v>2</v>
      </c>
      <c r="AO530" s="449" t="s">
        <v>1978</v>
      </c>
      <c r="AP530" s="449">
        <v>2</v>
      </c>
      <c r="AQ530" s="392" t="str">
        <f>IFERROR(VLOOKUP(BG530,#REF!,1,0),"")</f>
        <v/>
      </c>
      <c r="AS530" s="259" t="s">
        <v>3245</v>
      </c>
      <c r="BD530" s="202" t="str">
        <f t="shared" si="83"/>
        <v>K31.6 가솔린 시그니처</v>
      </c>
      <c r="BE530" s="261" t="str">
        <f t="shared" si="89"/>
        <v>0053</v>
      </c>
      <c r="BF530" s="407" t="s">
        <v>580</v>
      </c>
      <c r="BG530" s="202" t="str">
        <f t="shared" si="84"/>
        <v>0053-0529</v>
      </c>
    </row>
    <row r="531" spans="1:59">
      <c r="A531" s="405">
        <v>4305</v>
      </c>
      <c r="B531" s="406">
        <v>4305</v>
      </c>
      <c r="C531" s="261" t="str">
        <f t="shared" si="85"/>
        <v>0001-0053</v>
      </c>
      <c r="D531" s="261" t="str">
        <f t="shared" si="86"/>
        <v>0001-0053-0002</v>
      </c>
      <c r="E531" s="407" t="s">
        <v>579</v>
      </c>
      <c r="F531" s="261" t="str">
        <f>TEXT(VLOOKUP(J531,'[4]1'!$B$2:$D$37,2,0),"0000")</f>
        <v>0001</v>
      </c>
      <c r="G531" s="261" t="str">
        <f t="shared" si="87"/>
        <v>0053</v>
      </c>
      <c r="H531" s="408">
        <f t="shared" si="88"/>
        <v>2</v>
      </c>
      <c r="I531" s="407" t="s">
        <v>579</v>
      </c>
      <c r="J531" s="258" t="s">
        <v>840</v>
      </c>
      <c r="K531" s="258" t="s">
        <v>1059</v>
      </c>
      <c r="L531" s="258" t="s">
        <v>2159</v>
      </c>
      <c r="M531" s="409">
        <v>17570000</v>
      </c>
      <c r="N531" s="258">
        <v>1598</v>
      </c>
      <c r="O531" s="258" t="s">
        <v>77</v>
      </c>
      <c r="P531" s="258" t="s">
        <v>73</v>
      </c>
      <c r="Q531" s="258" t="s">
        <v>72</v>
      </c>
      <c r="R531" s="258">
        <v>5</v>
      </c>
      <c r="S531" s="410">
        <v>2</v>
      </c>
      <c r="T531" s="261">
        <v>6</v>
      </c>
      <c r="U531" s="261">
        <v>6</v>
      </c>
      <c r="V531" s="258" t="s">
        <v>16778</v>
      </c>
      <c r="W531" s="261" t="str">
        <f t="shared" si="90"/>
        <v>기아자동차K31.6 가솔린 스탠다드17570000</v>
      </c>
      <c r="X531" s="411">
        <f t="shared" si="91"/>
        <v>4305</v>
      </c>
      <c r="Y531" s="261">
        <v>6</v>
      </c>
      <c r="Z531" s="261">
        <v>6</v>
      </c>
      <c r="AA531" s="407" t="s">
        <v>579</v>
      </c>
      <c r="AB531" s="258" t="s">
        <v>16779</v>
      </c>
      <c r="AC531" s="258"/>
      <c r="AD531" s="258" t="s">
        <v>2151</v>
      </c>
      <c r="AE531" s="258" t="s">
        <v>2149</v>
      </c>
      <c r="AF531" s="259"/>
      <c r="AG531" s="260"/>
      <c r="AH531" s="259"/>
      <c r="AI531" s="259"/>
      <c r="AJ531" s="260"/>
      <c r="AK531" s="259">
        <v>26</v>
      </c>
      <c r="AL531" s="259"/>
      <c r="AM531" s="259" t="s">
        <v>3245</v>
      </c>
      <c r="AN531" s="449">
        <v>4</v>
      </c>
      <c r="AO531" s="449" t="s">
        <v>2002</v>
      </c>
      <c r="AP531" s="449">
        <v>4</v>
      </c>
      <c r="AQ531" s="392" t="str">
        <f>IFERROR(VLOOKUP(BG531,#REF!,1,0),"")</f>
        <v/>
      </c>
      <c r="AS531" s="259" t="s">
        <v>3245</v>
      </c>
      <c r="BD531" s="202" t="str">
        <f t="shared" si="83"/>
        <v>K31.6 가솔린 스탠다드</v>
      </c>
      <c r="BE531" s="261" t="str">
        <f t="shared" si="89"/>
        <v>0053</v>
      </c>
      <c r="BF531" s="407" t="s">
        <v>579</v>
      </c>
      <c r="BG531" s="202" t="str">
        <f t="shared" si="84"/>
        <v>0053-0530</v>
      </c>
    </row>
    <row r="532" spans="1:59">
      <c r="A532" s="405">
        <v>4306</v>
      </c>
      <c r="B532" s="406">
        <v>4306</v>
      </c>
      <c r="C532" s="261" t="str">
        <f t="shared" si="85"/>
        <v>0001-0053</v>
      </c>
      <c r="D532" s="261" t="str">
        <f t="shared" si="86"/>
        <v>0001-0053-0003</v>
      </c>
      <c r="E532" s="407" t="s">
        <v>578</v>
      </c>
      <c r="F532" s="261" t="str">
        <f>TEXT(VLOOKUP(J532,'[4]1'!$B$2:$D$37,2,0),"0000")</f>
        <v>0001</v>
      </c>
      <c r="G532" s="261" t="str">
        <f t="shared" si="87"/>
        <v>0053</v>
      </c>
      <c r="H532" s="408">
        <f t="shared" si="88"/>
        <v>3</v>
      </c>
      <c r="I532" s="407" t="s">
        <v>578</v>
      </c>
      <c r="J532" s="258" t="s">
        <v>840</v>
      </c>
      <c r="K532" s="258" t="s">
        <v>1059</v>
      </c>
      <c r="L532" s="258" t="s">
        <v>2160</v>
      </c>
      <c r="M532" s="409">
        <v>19440000</v>
      </c>
      <c r="N532" s="258">
        <v>1598</v>
      </c>
      <c r="O532" s="258" t="s">
        <v>77</v>
      </c>
      <c r="P532" s="258" t="s">
        <v>73</v>
      </c>
      <c r="Q532" s="258" t="s">
        <v>72</v>
      </c>
      <c r="R532" s="258">
        <v>5</v>
      </c>
      <c r="S532" s="410">
        <v>2</v>
      </c>
      <c r="T532" s="261">
        <v>6</v>
      </c>
      <c r="U532" s="261">
        <v>6</v>
      </c>
      <c r="V532" s="258" t="s">
        <v>16778</v>
      </c>
      <c r="W532" s="261" t="str">
        <f t="shared" si="90"/>
        <v>기아자동차K31.6 가솔린 프레스티지19440000</v>
      </c>
      <c r="X532" s="411">
        <f t="shared" si="91"/>
        <v>4306</v>
      </c>
      <c r="Y532" s="261">
        <v>6</v>
      </c>
      <c r="Z532" s="261">
        <v>6</v>
      </c>
      <c r="AA532" s="407" t="s">
        <v>578</v>
      </c>
      <c r="AB532" s="258" t="s">
        <v>16779</v>
      </c>
      <c r="AC532" s="258"/>
      <c r="AD532" s="258" t="s">
        <v>2151</v>
      </c>
      <c r="AE532" s="258" t="s">
        <v>2149</v>
      </c>
      <c r="AF532" s="259"/>
      <c r="AG532" s="260"/>
      <c r="AH532" s="259"/>
      <c r="AI532" s="259"/>
      <c r="AJ532" s="260"/>
      <c r="AK532" s="259">
        <v>26</v>
      </c>
      <c r="AL532" s="259"/>
      <c r="AM532" s="259" t="s">
        <v>3245</v>
      </c>
      <c r="AN532" s="449">
        <v>5</v>
      </c>
      <c r="AO532" s="449" t="s">
        <v>2003</v>
      </c>
      <c r="AP532" s="449">
        <v>5</v>
      </c>
      <c r="AQ532" s="392" t="str">
        <f>IFERROR(VLOOKUP(BG532,#REF!,1,0),"")</f>
        <v/>
      </c>
      <c r="AS532" s="259" t="s">
        <v>3245</v>
      </c>
      <c r="BD532" s="202" t="str">
        <f t="shared" si="83"/>
        <v>K31.6 가솔린 프레스티지</v>
      </c>
      <c r="BE532" s="261" t="str">
        <f t="shared" si="89"/>
        <v>0053</v>
      </c>
      <c r="BF532" s="407" t="s">
        <v>578</v>
      </c>
      <c r="BG532" s="202" t="str">
        <f t="shared" si="84"/>
        <v>0053-0531</v>
      </c>
    </row>
    <row r="533" spans="1:59">
      <c r="A533" s="405">
        <v>4307</v>
      </c>
      <c r="B533" s="406">
        <v>4307</v>
      </c>
      <c r="C533" s="261" t="str">
        <f t="shared" si="85"/>
        <v>0001-0053</v>
      </c>
      <c r="D533" s="261" t="str">
        <f t="shared" si="86"/>
        <v>0001-0053-0004</v>
      </c>
      <c r="E533" s="407" t="s">
        <v>577</v>
      </c>
      <c r="F533" s="261" t="str">
        <f>TEXT(VLOOKUP(J533,'[4]1'!$B$2:$D$37,2,0),"0000")</f>
        <v>0001</v>
      </c>
      <c r="G533" s="261" t="str">
        <f t="shared" si="87"/>
        <v>0053</v>
      </c>
      <c r="H533" s="408">
        <f t="shared" si="88"/>
        <v>4</v>
      </c>
      <c r="I533" s="407" t="s">
        <v>577</v>
      </c>
      <c r="J533" s="258" t="s">
        <v>840</v>
      </c>
      <c r="K533" s="258" t="s">
        <v>1059</v>
      </c>
      <c r="L533" s="258" t="s">
        <v>1300</v>
      </c>
      <c r="M533" s="409">
        <v>22100000</v>
      </c>
      <c r="N533" s="258">
        <v>1591</v>
      </c>
      <c r="O533" s="258" t="s">
        <v>77</v>
      </c>
      <c r="P533" s="258" t="s">
        <v>73</v>
      </c>
      <c r="Q533" s="258" t="s">
        <v>72</v>
      </c>
      <c r="R533" s="258">
        <v>5</v>
      </c>
      <c r="S533" s="410">
        <v>4</v>
      </c>
      <c r="T533" s="261">
        <v>6</v>
      </c>
      <c r="U533" s="261">
        <v>6</v>
      </c>
      <c r="V533" s="258" t="s">
        <v>1989</v>
      </c>
      <c r="W533" s="261" t="str">
        <f t="shared" si="90"/>
        <v>기아자동차K34도어 GT 베이직22100000</v>
      </c>
      <c r="X533" s="411">
        <f t="shared" si="91"/>
        <v>4307</v>
      </c>
      <c r="Y533" s="261">
        <v>6</v>
      </c>
      <c r="Z533" s="261">
        <v>6</v>
      </c>
      <c r="AA533" s="407" t="s">
        <v>577</v>
      </c>
      <c r="AB533" s="258" t="s">
        <v>1451</v>
      </c>
      <c r="AC533" s="258"/>
      <c r="AD533" s="258">
        <v>6</v>
      </c>
      <c r="AE533" s="258">
        <v>0</v>
      </c>
      <c r="AF533" s="259"/>
      <c r="AG533" s="260"/>
      <c r="AH533" s="259"/>
      <c r="AI533" s="259"/>
      <c r="AJ533" s="260"/>
      <c r="AK533" s="259">
        <v>26</v>
      </c>
      <c r="AL533" s="259"/>
      <c r="AM533" s="259" t="s">
        <v>3248</v>
      </c>
      <c r="AN533" s="449">
        <v>1</v>
      </c>
      <c r="AO533" s="449" t="s">
        <v>1977</v>
      </c>
      <c r="AP533" s="449">
        <v>1</v>
      </c>
      <c r="AQ533" s="392" t="str">
        <f>IFERROR(VLOOKUP(BG533,#REF!,1,0),"")</f>
        <v/>
      </c>
      <c r="AS533" s="259" t="s">
        <v>3248</v>
      </c>
      <c r="BD533" s="202" t="str">
        <f t="shared" si="83"/>
        <v>K34도어 GT 베이직</v>
      </c>
      <c r="BE533" s="261" t="str">
        <f t="shared" si="89"/>
        <v>0053</v>
      </c>
      <c r="BF533" s="407" t="s">
        <v>577</v>
      </c>
      <c r="BG533" s="202" t="str">
        <f t="shared" si="84"/>
        <v>0053-0532</v>
      </c>
    </row>
    <row r="534" spans="1:59">
      <c r="A534" s="405">
        <v>4308</v>
      </c>
      <c r="B534" s="406">
        <v>4308</v>
      </c>
      <c r="C534" s="261" t="str">
        <f t="shared" si="85"/>
        <v>0001-0053</v>
      </c>
      <c r="D534" s="261" t="str">
        <f t="shared" si="86"/>
        <v>0001-0053-0005</v>
      </c>
      <c r="E534" s="407" t="s">
        <v>576</v>
      </c>
      <c r="F534" s="261" t="str">
        <f>TEXT(VLOOKUP(J534,'[4]1'!$B$2:$D$37,2,0),"0000")</f>
        <v>0001</v>
      </c>
      <c r="G534" s="261" t="str">
        <f t="shared" si="87"/>
        <v>0053</v>
      </c>
      <c r="H534" s="408">
        <f t="shared" si="88"/>
        <v>5</v>
      </c>
      <c r="I534" s="407" t="s">
        <v>576</v>
      </c>
      <c r="J534" s="258" t="s">
        <v>840</v>
      </c>
      <c r="K534" s="413" t="s">
        <v>1059</v>
      </c>
      <c r="L534" s="413" t="s">
        <v>2132</v>
      </c>
      <c r="M534" s="415">
        <v>25130000</v>
      </c>
      <c r="N534" s="416">
        <v>1591</v>
      </c>
      <c r="O534" s="258" t="s">
        <v>77</v>
      </c>
      <c r="P534" s="413" t="s">
        <v>73</v>
      </c>
      <c r="Q534" s="413" t="s">
        <v>72</v>
      </c>
      <c r="R534" s="416">
        <v>5</v>
      </c>
      <c r="S534" s="410">
        <v>7</v>
      </c>
      <c r="T534" s="261">
        <v>6</v>
      </c>
      <c r="U534" s="261">
        <v>6</v>
      </c>
      <c r="V534" s="258" t="s">
        <v>1989</v>
      </c>
      <c r="W534" s="261" t="str">
        <f t="shared" si="90"/>
        <v>기아자동차K31.6 GT 가솔린 터보(5도어) 시그니처25130000</v>
      </c>
      <c r="X534" s="411">
        <f t="shared" si="91"/>
        <v>4308</v>
      </c>
      <c r="Y534" s="261">
        <v>6</v>
      </c>
      <c r="Z534" s="261">
        <v>6</v>
      </c>
      <c r="AA534" s="407" t="s">
        <v>576</v>
      </c>
      <c r="AB534" s="258" t="s">
        <v>1451</v>
      </c>
      <c r="AC534" s="258"/>
      <c r="AD534" s="258">
        <v>6</v>
      </c>
      <c r="AE534" s="258">
        <v>0</v>
      </c>
      <c r="AF534" s="259"/>
      <c r="AG534" s="260"/>
      <c r="AH534" s="259"/>
      <c r="AI534" s="259"/>
      <c r="AJ534" s="260"/>
      <c r="AK534" s="259">
        <v>26</v>
      </c>
      <c r="AL534" s="259"/>
      <c r="AM534" s="259" t="s">
        <v>3251</v>
      </c>
      <c r="AN534" s="449">
        <v>3</v>
      </c>
      <c r="AO534" s="449" t="s">
        <v>1979</v>
      </c>
      <c r="AP534" s="449">
        <v>3</v>
      </c>
      <c r="AQ534" s="392" t="str">
        <f>IFERROR(VLOOKUP(BG534,#REF!,1,0),"")</f>
        <v/>
      </c>
      <c r="AS534" s="259" t="s">
        <v>3251</v>
      </c>
      <c r="BD534" s="202" t="str">
        <f t="shared" si="83"/>
        <v>K31.6 GT 가솔린 터보(5도어) 시그니처</v>
      </c>
      <c r="BE534" s="261" t="str">
        <f t="shared" si="89"/>
        <v>0053</v>
      </c>
      <c r="BF534" s="407" t="s">
        <v>576</v>
      </c>
      <c r="BG534" s="202" t="str">
        <f t="shared" si="84"/>
        <v>0053-0533</v>
      </c>
    </row>
    <row r="535" spans="1:59">
      <c r="A535" s="405">
        <v>4309</v>
      </c>
      <c r="B535" s="406">
        <v>4309</v>
      </c>
      <c r="C535" s="261" t="str">
        <f t="shared" si="85"/>
        <v>0001-0053</v>
      </c>
      <c r="D535" s="261" t="str">
        <f t="shared" si="86"/>
        <v>0001-0053-0006</v>
      </c>
      <c r="E535" s="407" t="s">
        <v>575</v>
      </c>
      <c r="F535" s="261" t="str">
        <f>TEXT(VLOOKUP(J535,'[4]1'!$B$2:$D$37,2,0),"0000")</f>
        <v>0001</v>
      </c>
      <c r="G535" s="261" t="str">
        <f t="shared" si="87"/>
        <v>0053</v>
      </c>
      <c r="H535" s="408">
        <f t="shared" si="88"/>
        <v>6</v>
      </c>
      <c r="I535" s="407" t="s">
        <v>575</v>
      </c>
      <c r="J535" s="258" t="s">
        <v>840</v>
      </c>
      <c r="K535" s="413" t="s">
        <v>1059</v>
      </c>
      <c r="L535" s="413" t="s">
        <v>2133</v>
      </c>
      <c r="M535" s="415">
        <v>22430000</v>
      </c>
      <c r="N535" s="416">
        <v>1591</v>
      </c>
      <c r="O535" s="258" t="s">
        <v>77</v>
      </c>
      <c r="P535" s="413" t="s">
        <v>73</v>
      </c>
      <c r="Q535" s="413" t="s">
        <v>72</v>
      </c>
      <c r="R535" s="416">
        <v>5</v>
      </c>
      <c r="S535" s="410">
        <v>7</v>
      </c>
      <c r="T535" s="261">
        <v>6</v>
      </c>
      <c r="U535" s="261">
        <v>6</v>
      </c>
      <c r="V535" s="258" t="s">
        <v>1989</v>
      </c>
      <c r="W535" s="261" t="str">
        <f t="shared" si="90"/>
        <v>기아자동차K31.6 GT 가솔린 터보(5도어) 프레스티지22430000</v>
      </c>
      <c r="X535" s="411">
        <f t="shared" si="91"/>
        <v>4309</v>
      </c>
      <c r="Y535" s="261">
        <v>6</v>
      </c>
      <c r="Z535" s="261">
        <v>6</v>
      </c>
      <c r="AA535" s="407" t="s">
        <v>575</v>
      </c>
      <c r="AB535" s="258" t="s">
        <v>1451</v>
      </c>
      <c r="AC535" s="258"/>
      <c r="AD535" s="258">
        <v>6</v>
      </c>
      <c r="AE535" s="258">
        <v>0</v>
      </c>
      <c r="AF535" s="259"/>
      <c r="AG535" s="260"/>
      <c r="AH535" s="259"/>
      <c r="AI535" s="259"/>
      <c r="AJ535" s="260"/>
      <c r="AK535" s="259">
        <v>26</v>
      </c>
      <c r="AL535" s="259"/>
      <c r="AM535" s="259" t="s">
        <v>3251</v>
      </c>
      <c r="AN535" s="449">
        <v>6</v>
      </c>
      <c r="AO535" s="449" t="s">
        <v>2004</v>
      </c>
      <c r="AP535" s="449">
        <v>6</v>
      </c>
      <c r="AQ535" s="392" t="str">
        <f>IFERROR(VLOOKUP(BG535,#REF!,1,0),"")</f>
        <v/>
      </c>
      <c r="AS535" s="259" t="s">
        <v>3251</v>
      </c>
      <c r="BD535" s="202" t="str">
        <f t="shared" si="83"/>
        <v>K31.6 GT 가솔린 터보(5도어) 프레스티지</v>
      </c>
      <c r="BE535" s="261" t="str">
        <f t="shared" si="89"/>
        <v>0053</v>
      </c>
      <c r="BF535" s="407" t="s">
        <v>575</v>
      </c>
      <c r="BG535" s="202" t="str">
        <f t="shared" si="84"/>
        <v>0053-0534</v>
      </c>
    </row>
    <row r="536" spans="1:59">
      <c r="A536" s="405">
        <v>4310</v>
      </c>
      <c r="B536" s="406">
        <v>4310</v>
      </c>
      <c r="C536" s="261" t="str">
        <f t="shared" si="85"/>
        <v>0001-0054</v>
      </c>
      <c r="D536" s="261" t="str">
        <f t="shared" si="86"/>
        <v>0001-0054-0001</v>
      </c>
      <c r="E536" s="407" t="s">
        <v>574</v>
      </c>
      <c r="F536" s="261" t="str">
        <f>TEXT(VLOOKUP(J536,'[4]1'!$B$2:$D$37,2,0),"0000")</f>
        <v>0001</v>
      </c>
      <c r="G536" s="261" t="str">
        <f t="shared" si="87"/>
        <v>0054</v>
      </c>
      <c r="H536" s="408">
        <f t="shared" si="88"/>
        <v>1</v>
      </c>
      <c r="I536" s="407" t="s">
        <v>574</v>
      </c>
      <c r="J536" s="258" t="s">
        <v>840</v>
      </c>
      <c r="K536" s="258" t="s">
        <v>2730</v>
      </c>
      <c r="L536" s="258" t="s">
        <v>2166</v>
      </c>
      <c r="M536" s="409">
        <v>27090000</v>
      </c>
      <c r="N536" s="258">
        <v>1598</v>
      </c>
      <c r="O536" s="258" t="s">
        <v>77</v>
      </c>
      <c r="P536" s="258" t="s">
        <v>73</v>
      </c>
      <c r="Q536" s="258" t="s">
        <v>72</v>
      </c>
      <c r="R536" s="258">
        <v>5</v>
      </c>
      <c r="S536" s="410">
        <v>3</v>
      </c>
      <c r="T536" s="261">
        <v>6</v>
      </c>
      <c r="U536" s="261">
        <v>6</v>
      </c>
      <c r="V536" s="258" t="s">
        <v>16778</v>
      </c>
      <c r="W536" s="261" t="str">
        <f t="shared" si="90"/>
        <v>기아자동차K5DL3 1.6 가솔린 터보 프레스티지27090000</v>
      </c>
      <c r="X536" s="411">
        <f t="shared" si="91"/>
        <v>4310</v>
      </c>
      <c r="Y536" s="261">
        <v>6</v>
      </c>
      <c r="Z536" s="261">
        <v>6</v>
      </c>
      <c r="AA536" s="407" t="s">
        <v>574</v>
      </c>
      <c r="AB536" s="258" t="s">
        <v>16779</v>
      </c>
      <c r="AC536" s="258"/>
      <c r="AD536" s="258" t="s">
        <v>2150</v>
      </c>
      <c r="AE536" s="258" t="s">
        <v>2149</v>
      </c>
      <c r="AF536" s="259"/>
      <c r="AG536" s="260"/>
      <c r="AH536" s="259"/>
      <c r="AI536" s="259"/>
      <c r="AJ536" s="260"/>
      <c r="AK536" s="259">
        <v>26</v>
      </c>
      <c r="AL536" s="259"/>
      <c r="AM536" s="259" t="s">
        <v>1276</v>
      </c>
      <c r="AN536" s="449">
        <v>12</v>
      </c>
      <c r="AO536" s="449" t="s">
        <v>2010</v>
      </c>
      <c r="AP536" s="449">
        <v>12</v>
      </c>
      <c r="AQ536" s="392" t="str">
        <f>IFERROR(VLOOKUP(BG536,#REF!,1,0),"")</f>
        <v/>
      </c>
      <c r="AS536" s="259" t="s">
        <v>3259</v>
      </c>
      <c r="BD536" s="202" t="str">
        <f t="shared" si="83"/>
        <v>K5DL3 1.6 가솔린 터보 프레스티지</v>
      </c>
      <c r="BE536" s="261" t="str">
        <f t="shared" si="89"/>
        <v>0054</v>
      </c>
      <c r="BF536" s="407" t="s">
        <v>574</v>
      </c>
      <c r="BG536" s="202" t="str">
        <f t="shared" si="84"/>
        <v>0054-0535</v>
      </c>
    </row>
    <row r="537" spans="1:59">
      <c r="A537" s="405">
        <v>4311</v>
      </c>
      <c r="B537" s="406">
        <v>4311</v>
      </c>
      <c r="C537" s="261" t="str">
        <f t="shared" si="85"/>
        <v>0001-0054</v>
      </c>
      <c r="D537" s="261" t="str">
        <f t="shared" si="86"/>
        <v>0001-0054-0002</v>
      </c>
      <c r="E537" s="407" t="s">
        <v>573</v>
      </c>
      <c r="F537" s="261" t="str">
        <f>TEXT(VLOOKUP(J537,'[4]1'!$B$2:$D$37,2,0),"0000")</f>
        <v>0001</v>
      </c>
      <c r="G537" s="261" t="str">
        <f t="shared" si="87"/>
        <v>0054</v>
      </c>
      <c r="H537" s="408">
        <f t="shared" si="88"/>
        <v>2</v>
      </c>
      <c r="I537" s="407" t="s">
        <v>573</v>
      </c>
      <c r="J537" s="258" t="s">
        <v>840</v>
      </c>
      <c r="K537" s="258" t="s">
        <v>2730</v>
      </c>
      <c r="L537" s="258" t="s">
        <v>2167</v>
      </c>
      <c r="M537" s="409">
        <v>25920000</v>
      </c>
      <c r="N537" s="258">
        <v>1999</v>
      </c>
      <c r="O537" s="258" t="s">
        <v>77</v>
      </c>
      <c r="P537" s="258" t="s">
        <v>73</v>
      </c>
      <c r="Q537" s="258" t="s">
        <v>72</v>
      </c>
      <c r="R537" s="258">
        <v>5</v>
      </c>
      <c r="S537" s="410">
        <v>3</v>
      </c>
      <c r="T537" s="261">
        <v>6</v>
      </c>
      <c r="U537" s="261">
        <v>6</v>
      </c>
      <c r="V537" s="258" t="s">
        <v>16778</v>
      </c>
      <c r="W537" s="261" t="str">
        <f t="shared" si="90"/>
        <v>기아자동차K5DL3 2.0 가솔린 프레스티지25920000</v>
      </c>
      <c r="X537" s="411">
        <f t="shared" si="91"/>
        <v>4311</v>
      </c>
      <c r="Y537" s="261">
        <v>6</v>
      </c>
      <c r="Z537" s="261">
        <v>6</v>
      </c>
      <c r="AA537" s="407" t="s">
        <v>573</v>
      </c>
      <c r="AB537" s="258" t="s">
        <v>16779</v>
      </c>
      <c r="AC537" s="258"/>
      <c r="AD537" s="258" t="s">
        <v>2150</v>
      </c>
      <c r="AE537" s="258" t="s">
        <v>2149</v>
      </c>
      <c r="AF537" s="259"/>
      <c r="AG537" s="260"/>
      <c r="AH537" s="259"/>
      <c r="AI537" s="259"/>
      <c r="AJ537" s="260"/>
      <c r="AK537" s="259">
        <v>26</v>
      </c>
      <c r="AL537" s="259"/>
      <c r="AM537" s="259" t="s">
        <v>1276</v>
      </c>
      <c r="AN537" s="449">
        <v>13</v>
      </c>
      <c r="AO537" s="449" t="s">
        <v>2011</v>
      </c>
      <c r="AP537" s="449">
        <v>13</v>
      </c>
      <c r="AQ537" s="392" t="str">
        <f>IFERROR(VLOOKUP(BG537,#REF!,1,0),"")</f>
        <v/>
      </c>
      <c r="AS537" s="259" t="s">
        <v>3259</v>
      </c>
      <c r="BD537" s="202" t="str">
        <f t="shared" si="83"/>
        <v>K5DL3 2.0 가솔린 프레스티지</v>
      </c>
      <c r="BE537" s="261" t="str">
        <f t="shared" si="89"/>
        <v>0054</v>
      </c>
      <c r="BF537" s="407" t="s">
        <v>573</v>
      </c>
      <c r="BG537" s="202" t="str">
        <f t="shared" si="84"/>
        <v>0054-0536</v>
      </c>
    </row>
    <row r="538" spans="1:59">
      <c r="A538" s="405">
        <v>4312</v>
      </c>
      <c r="B538" s="406">
        <v>4312</v>
      </c>
      <c r="C538" s="261" t="str">
        <f t="shared" si="85"/>
        <v>0001-0054</v>
      </c>
      <c r="D538" s="261" t="str">
        <f t="shared" si="86"/>
        <v>0001-0054-0003</v>
      </c>
      <c r="E538" s="407" t="s">
        <v>572</v>
      </c>
      <c r="F538" s="261" t="str">
        <f>TEXT(VLOOKUP(J538,'[4]1'!$B$2:$D$37,2,0),"0000")</f>
        <v>0001</v>
      </c>
      <c r="G538" s="261" t="str">
        <f t="shared" si="87"/>
        <v>0054</v>
      </c>
      <c r="H538" s="408">
        <f t="shared" si="88"/>
        <v>3</v>
      </c>
      <c r="I538" s="407" t="s">
        <v>572</v>
      </c>
      <c r="J538" s="258" t="s">
        <v>840</v>
      </c>
      <c r="K538" s="258" t="s">
        <v>2730</v>
      </c>
      <c r="L538" s="258" t="s">
        <v>2168</v>
      </c>
      <c r="M538" s="409">
        <v>31410000</v>
      </c>
      <c r="N538" s="258">
        <v>1598</v>
      </c>
      <c r="O538" s="258" t="s">
        <v>77</v>
      </c>
      <c r="P538" s="258" t="s">
        <v>73</v>
      </c>
      <c r="Q538" s="258" t="s">
        <v>72</v>
      </c>
      <c r="R538" s="258">
        <v>5</v>
      </c>
      <c r="S538" s="410">
        <v>3</v>
      </c>
      <c r="T538" s="261">
        <v>6</v>
      </c>
      <c r="U538" s="261">
        <v>6</v>
      </c>
      <c r="V538" s="258" t="s">
        <v>16778</v>
      </c>
      <c r="W538" s="261" t="str">
        <f t="shared" si="90"/>
        <v>기아자동차K5DL3 1.6 가솔린 터보 시그니처31410000</v>
      </c>
      <c r="X538" s="411">
        <f t="shared" si="91"/>
        <v>4312</v>
      </c>
      <c r="Y538" s="261">
        <v>6</v>
      </c>
      <c r="Z538" s="261">
        <v>6</v>
      </c>
      <c r="AA538" s="407" t="s">
        <v>572</v>
      </c>
      <c r="AB538" s="258" t="s">
        <v>16779</v>
      </c>
      <c r="AC538" s="258"/>
      <c r="AD538" s="258" t="s">
        <v>2150</v>
      </c>
      <c r="AE538" s="258" t="s">
        <v>2149</v>
      </c>
      <c r="AF538" s="259"/>
      <c r="AG538" s="260"/>
      <c r="AH538" s="259"/>
      <c r="AI538" s="259"/>
      <c r="AJ538" s="260"/>
      <c r="AK538" s="259">
        <v>26</v>
      </c>
      <c r="AL538" s="259"/>
      <c r="AM538" s="259" t="s">
        <v>1276</v>
      </c>
      <c r="AN538" s="449">
        <v>14</v>
      </c>
      <c r="AO538" s="449" t="s">
        <v>1989</v>
      </c>
      <c r="AP538" s="449">
        <v>14</v>
      </c>
      <c r="AQ538" s="392" t="str">
        <f>IFERROR(VLOOKUP(BG538,#REF!,1,0),"")</f>
        <v/>
      </c>
      <c r="AS538" s="259" t="s">
        <v>3259</v>
      </c>
      <c r="BD538" s="202" t="str">
        <f t="shared" si="83"/>
        <v>K5DL3 1.6 가솔린 터보 시그니처</v>
      </c>
      <c r="BE538" s="261" t="str">
        <f t="shared" si="89"/>
        <v>0054</v>
      </c>
      <c r="BF538" s="407" t="s">
        <v>572</v>
      </c>
      <c r="BG538" s="202" t="str">
        <f t="shared" si="84"/>
        <v>0054-0537</v>
      </c>
    </row>
    <row r="539" spans="1:59">
      <c r="A539" s="405">
        <v>4313</v>
      </c>
      <c r="B539" s="406">
        <v>4313</v>
      </c>
      <c r="C539" s="261" t="str">
        <f t="shared" si="85"/>
        <v>0001-0054</v>
      </c>
      <c r="D539" s="261" t="str">
        <f t="shared" si="86"/>
        <v>0001-0054-0004</v>
      </c>
      <c r="E539" s="407" t="s">
        <v>571</v>
      </c>
      <c r="F539" s="261" t="str">
        <f>TEXT(VLOOKUP(J539,'[4]1'!$B$2:$D$37,2,0),"0000")</f>
        <v>0001</v>
      </c>
      <c r="G539" s="261" t="str">
        <f t="shared" si="87"/>
        <v>0054</v>
      </c>
      <c r="H539" s="408">
        <f t="shared" si="88"/>
        <v>4</v>
      </c>
      <c r="I539" s="407" t="s">
        <v>571</v>
      </c>
      <c r="J539" s="258" t="s">
        <v>840</v>
      </c>
      <c r="K539" s="258" t="s">
        <v>2730</v>
      </c>
      <c r="L539" s="258" t="s">
        <v>2169</v>
      </c>
      <c r="M539" s="409">
        <v>29010000</v>
      </c>
      <c r="N539" s="258">
        <v>1598</v>
      </c>
      <c r="O539" s="258" t="s">
        <v>77</v>
      </c>
      <c r="P539" s="258" t="s">
        <v>73</v>
      </c>
      <c r="Q539" s="258" t="s">
        <v>72</v>
      </c>
      <c r="R539" s="258">
        <v>5</v>
      </c>
      <c r="S539" s="410">
        <v>3</v>
      </c>
      <c r="T539" s="261">
        <v>6</v>
      </c>
      <c r="U539" s="261">
        <v>6</v>
      </c>
      <c r="V539" s="258" t="s">
        <v>16778</v>
      </c>
      <c r="W539" s="261" t="str">
        <f t="shared" si="90"/>
        <v>기아자동차K5DL3 1.6 가솔린 터보 노블레스29010000</v>
      </c>
      <c r="X539" s="411">
        <f t="shared" si="91"/>
        <v>4313</v>
      </c>
      <c r="Y539" s="261">
        <v>6</v>
      </c>
      <c r="Z539" s="261">
        <v>6</v>
      </c>
      <c r="AA539" s="407" t="s">
        <v>571</v>
      </c>
      <c r="AB539" s="258" t="s">
        <v>16779</v>
      </c>
      <c r="AC539" s="258"/>
      <c r="AD539" s="258" t="s">
        <v>2150</v>
      </c>
      <c r="AE539" s="258" t="s">
        <v>2149</v>
      </c>
      <c r="AF539" s="259"/>
      <c r="AG539" s="260"/>
      <c r="AH539" s="259"/>
      <c r="AI539" s="259"/>
      <c r="AJ539" s="260"/>
      <c r="AK539" s="259">
        <v>26</v>
      </c>
      <c r="AL539" s="259"/>
      <c r="AM539" s="259" t="s">
        <v>1276</v>
      </c>
      <c r="AN539" s="449">
        <v>15</v>
      </c>
      <c r="AO539" s="449" t="s">
        <v>2012</v>
      </c>
      <c r="AP539" s="449">
        <v>15</v>
      </c>
      <c r="AQ539" s="392" t="str">
        <f>IFERROR(VLOOKUP(BG539,#REF!,1,0),"")</f>
        <v/>
      </c>
      <c r="AS539" s="259" t="s">
        <v>3259</v>
      </c>
      <c r="BD539" s="202" t="str">
        <f t="shared" si="83"/>
        <v>K5DL3 1.6 가솔린 터보 노블레스</v>
      </c>
      <c r="BE539" s="261" t="str">
        <f t="shared" si="89"/>
        <v>0054</v>
      </c>
      <c r="BF539" s="407" t="s">
        <v>571</v>
      </c>
      <c r="BG539" s="202" t="str">
        <f t="shared" si="84"/>
        <v>0054-0538</v>
      </c>
    </row>
    <row r="540" spans="1:59">
      <c r="A540" s="405">
        <v>4314</v>
      </c>
      <c r="B540" s="406">
        <v>4314</v>
      </c>
      <c r="C540" s="261" t="str">
        <f t="shared" si="85"/>
        <v>0001-0054</v>
      </c>
      <c r="D540" s="261" t="str">
        <f t="shared" si="86"/>
        <v>0001-0054-0005</v>
      </c>
      <c r="E540" s="407" t="s">
        <v>570</v>
      </c>
      <c r="F540" s="261" t="str">
        <f>TEXT(VLOOKUP(J540,'[4]1'!$B$2:$D$37,2,0),"0000")</f>
        <v>0001</v>
      </c>
      <c r="G540" s="261" t="str">
        <f t="shared" si="87"/>
        <v>0054</v>
      </c>
      <c r="H540" s="408">
        <f t="shared" si="88"/>
        <v>5</v>
      </c>
      <c r="I540" s="407" t="s">
        <v>570</v>
      </c>
      <c r="J540" s="258" t="s">
        <v>840</v>
      </c>
      <c r="K540" s="258" t="s">
        <v>2730</v>
      </c>
      <c r="L540" s="258" t="s">
        <v>2170</v>
      </c>
      <c r="M540" s="409">
        <v>27830000</v>
      </c>
      <c r="N540" s="258">
        <v>1999</v>
      </c>
      <c r="O540" s="258" t="s">
        <v>77</v>
      </c>
      <c r="P540" s="258" t="s">
        <v>73</v>
      </c>
      <c r="Q540" s="258" t="s">
        <v>72</v>
      </c>
      <c r="R540" s="258">
        <v>5</v>
      </c>
      <c r="S540" s="410">
        <v>3</v>
      </c>
      <c r="T540" s="261">
        <v>6</v>
      </c>
      <c r="U540" s="261">
        <v>6</v>
      </c>
      <c r="V540" s="258" t="s">
        <v>16778</v>
      </c>
      <c r="W540" s="261" t="str">
        <f t="shared" si="90"/>
        <v>기아자동차K5DL3 2.0 가솔린 노블레스27830000</v>
      </c>
      <c r="X540" s="411">
        <f t="shared" si="91"/>
        <v>4314</v>
      </c>
      <c r="Y540" s="261">
        <v>6</v>
      </c>
      <c r="Z540" s="261">
        <v>6</v>
      </c>
      <c r="AA540" s="407" t="s">
        <v>570</v>
      </c>
      <c r="AB540" s="258" t="s">
        <v>16779</v>
      </c>
      <c r="AC540" s="258"/>
      <c r="AD540" s="258" t="s">
        <v>2150</v>
      </c>
      <c r="AE540" s="258" t="s">
        <v>2149</v>
      </c>
      <c r="AF540" s="259"/>
      <c r="AG540" s="260"/>
      <c r="AH540" s="259"/>
      <c r="AI540" s="259"/>
      <c r="AJ540" s="260"/>
      <c r="AK540" s="259">
        <v>26</v>
      </c>
      <c r="AL540" s="259"/>
      <c r="AM540" s="259" t="s">
        <v>1276</v>
      </c>
      <c r="AN540" s="449">
        <v>16</v>
      </c>
      <c r="AO540" s="449" t="s">
        <v>2013</v>
      </c>
      <c r="AP540" s="449">
        <v>16</v>
      </c>
      <c r="AQ540" s="392" t="str">
        <f>IFERROR(VLOOKUP(BG540,#REF!,1,0),"")</f>
        <v/>
      </c>
      <c r="AS540" s="259" t="s">
        <v>3259</v>
      </c>
      <c r="BD540" s="202" t="str">
        <f t="shared" si="83"/>
        <v>K5DL3 2.0 가솔린 노블레스</v>
      </c>
      <c r="BE540" s="261" t="str">
        <f t="shared" si="89"/>
        <v>0054</v>
      </c>
      <c r="BF540" s="407" t="s">
        <v>570</v>
      </c>
      <c r="BG540" s="202" t="str">
        <f t="shared" si="84"/>
        <v>0054-0539</v>
      </c>
    </row>
    <row r="541" spans="1:59">
      <c r="A541" s="405">
        <v>4315</v>
      </c>
      <c r="B541" s="406">
        <v>4315</v>
      </c>
      <c r="C541" s="261" t="str">
        <f t="shared" si="85"/>
        <v>0001-0054</v>
      </c>
      <c r="D541" s="261" t="str">
        <f t="shared" si="86"/>
        <v>0001-0054-0006</v>
      </c>
      <c r="E541" s="407" t="s">
        <v>569</v>
      </c>
      <c r="F541" s="261" t="str">
        <f>TEXT(VLOOKUP(J541,'[4]1'!$B$2:$D$37,2,0),"0000")</f>
        <v>0001</v>
      </c>
      <c r="G541" s="261" t="str">
        <f t="shared" si="87"/>
        <v>0054</v>
      </c>
      <c r="H541" s="408">
        <f t="shared" si="88"/>
        <v>6</v>
      </c>
      <c r="I541" s="407" t="s">
        <v>569</v>
      </c>
      <c r="J541" s="258" t="s">
        <v>840</v>
      </c>
      <c r="K541" s="258" t="s">
        <v>2730</v>
      </c>
      <c r="L541" s="258" t="s">
        <v>2171</v>
      </c>
      <c r="M541" s="409">
        <v>24300000</v>
      </c>
      <c r="N541" s="258">
        <v>1598</v>
      </c>
      <c r="O541" s="258" t="s">
        <v>77</v>
      </c>
      <c r="P541" s="258" t="s">
        <v>73</v>
      </c>
      <c r="Q541" s="258" t="s">
        <v>72</v>
      </c>
      <c r="R541" s="258">
        <v>5</v>
      </c>
      <c r="S541" s="410">
        <v>3</v>
      </c>
      <c r="T541" s="261">
        <v>6</v>
      </c>
      <c r="U541" s="261">
        <v>6</v>
      </c>
      <c r="V541" s="258" t="s">
        <v>16778</v>
      </c>
      <c r="W541" s="261" t="str">
        <f t="shared" si="90"/>
        <v>기아자동차K5DL3 1.6 가솔린 터보 트렌디24300000</v>
      </c>
      <c r="X541" s="411">
        <f t="shared" si="91"/>
        <v>4315</v>
      </c>
      <c r="Y541" s="261">
        <v>6</v>
      </c>
      <c r="Z541" s="261">
        <v>6</v>
      </c>
      <c r="AA541" s="407" t="s">
        <v>569</v>
      </c>
      <c r="AB541" s="258" t="s">
        <v>16779</v>
      </c>
      <c r="AC541" s="258"/>
      <c r="AD541" s="258" t="s">
        <v>2150</v>
      </c>
      <c r="AE541" s="258" t="s">
        <v>2149</v>
      </c>
      <c r="AF541" s="259"/>
      <c r="AG541" s="260"/>
      <c r="AH541" s="259"/>
      <c r="AI541" s="259"/>
      <c r="AJ541" s="260"/>
      <c r="AK541" s="259">
        <v>26</v>
      </c>
      <c r="AL541" s="259"/>
      <c r="AM541" s="259" t="s">
        <v>1276</v>
      </c>
      <c r="AN541" s="449">
        <v>17</v>
      </c>
      <c r="AO541" s="449" t="s">
        <v>2014</v>
      </c>
      <c r="AP541" s="449">
        <v>17</v>
      </c>
      <c r="AQ541" s="392" t="str">
        <f>IFERROR(VLOOKUP(BG541,#REF!,1,0),"")</f>
        <v/>
      </c>
      <c r="AS541" s="259" t="s">
        <v>3259</v>
      </c>
      <c r="BD541" s="202" t="str">
        <f t="shared" si="83"/>
        <v>K5DL3 1.6 가솔린 터보 트렌디</v>
      </c>
      <c r="BE541" s="261" t="str">
        <f t="shared" si="89"/>
        <v>0054</v>
      </c>
      <c r="BF541" s="407" t="s">
        <v>569</v>
      </c>
      <c r="BG541" s="202" t="str">
        <f t="shared" si="84"/>
        <v>0054-0540</v>
      </c>
    </row>
    <row r="542" spans="1:59">
      <c r="A542" s="405">
        <v>4316</v>
      </c>
      <c r="B542" s="406">
        <v>4316</v>
      </c>
      <c r="C542" s="261" t="str">
        <f t="shared" si="85"/>
        <v>0001-0054</v>
      </c>
      <c r="D542" s="261" t="str">
        <f t="shared" si="86"/>
        <v>0001-0054-0007</v>
      </c>
      <c r="E542" s="407" t="s">
        <v>568</v>
      </c>
      <c r="F542" s="261" t="str">
        <f>TEXT(VLOOKUP(J542,'[4]1'!$B$2:$D$37,2,0),"0000")</f>
        <v>0001</v>
      </c>
      <c r="G542" s="261" t="str">
        <f t="shared" si="87"/>
        <v>0054</v>
      </c>
      <c r="H542" s="408">
        <f t="shared" si="88"/>
        <v>7</v>
      </c>
      <c r="I542" s="407" t="s">
        <v>568</v>
      </c>
      <c r="J542" s="258" t="s">
        <v>840</v>
      </c>
      <c r="K542" s="258" t="s">
        <v>2730</v>
      </c>
      <c r="L542" s="258" t="s">
        <v>2172</v>
      </c>
      <c r="M542" s="409">
        <v>23510000</v>
      </c>
      <c r="N542" s="258">
        <v>1999</v>
      </c>
      <c r="O542" s="258" t="s">
        <v>77</v>
      </c>
      <c r="P542" s="258" t="s">
        <v>73</v>
      </c>
      <c r="Q542" s="258" t="s">
        <v>72</v>
      </c>
      <c r="R542" s="258">
        <v>5</v>
      </c>
      <c r="S542" s="410">
        <v>3</v>
      </c>
      <c r="T542" s="261">
        <v>6</v>
      </c>
      <c r="U542" s="261">
        <v>6</v>
      </c>
      <c r="V542" s="258" t="s">
        <v>16778</v>
      </c>
      <c r="W542" s="261" t="str">
        <f t="shared" si="90"/>
        <v>기아자동차K5DL3 2.0 가솔린 트렌디23510000</v>
      </c>
      <c r="X542" s="411">
        <f t="shared" si="91"/>
        <v>4316</v>
      </c>
      <c r="Y542" s="261">
        <v>6</v>
      </c>
      <c r="Z542" s="261">
        <v>6</v>
      </c>
      <c r="AA542" s="407" t="s">
        <v>568</v>
      </c>
      <c r="AB542" s="258" t="s">
        <v>16779</v>
      </c>
      <c r="AC542" s="258"/>
      <c r="AD542" s="258" t="s">
        <v>2150</v>
      </c>
      <c r="AE542" s="258" t="s">
        <v>2149</v>
      </c>
      <c r="AF542" s="259"/>
      <c r="AG542" s="260"/>
      <c r="AH542" s="259"/>
      <c r="AI542" s="259"/>
      <c r="AJ542" s="260"/>
      <c r="AK542" s="259">
        <v>26</v>
      </c>
      <c r="AL542" s="259"/>
      <c r="AM542" s="259" t="s">
        <v>1276</v>
      </c>
      <c r="AN542" s="449">
        <v>18</v>
      </c>
      <c r="AO542" s="449" t="s">
        <v>2015</v>
      </c>
      <c r="AP542" s="449">
        <v>18</v>
      </c>
      <c r="AQ542" s="392" t="str">
        <f>IFERROR(VLOOKUP(BG542,#REF!,1,0),"")</f>
        <v/>
      </c>
      <c r="AS542" s="259" t="s">
        <v>3259</v>
      </c>
      <c r="BD542" s="202" t="str">
        <f t="shared" si="83"/>
        <v>K5DL3 2.0 가솔린 트렌디</v>
      </c>
      <c r="BE542" s="261" t="str">
        <f t="shared" si="89"/>
        <v>0054</v>
      </c>
      <c r="BF542" s="407" t="s">
        <v>568</v>
      </c>
      <c r="BG542" s="202" t="str">
        <f t="shared" si="84"/>
        <v>0054-0541</v>
      </c>
    </row>
    <row r="543" spans="1:59">
      <c r="A543" s="405">
        <v>4317</v>
      </c>
      <c r="B543" s="406">
        <v>4317</v>
      </c>
      <c r="C543" s="261" t="str">
        <f t="shared" si="85"/>
        <v>0001-0054</v>
      </c>
      <c r="D543" s="261" t="str">
        <f t="shared" si="86"/>
        <v>0001-0054-0008</v>
      </c>
      <c r="E543" s="407" t="s">
        <v>567</v>
      </c>
      <c r="F543" s="261" t="str">
        <f>TEXT(VLOOKUP(J543,'[4]1'!$B$2:$D$37,2,0),"0000")</f>
        <v>0001</v>
      </c>
      <c r="G543" s="261" t="str">
        <f t="shared" si="87"/>
        <v>0054</v>
      </c>
      <c r="H543" s="408">
        <f t="shared" si="88"/>
        <v>8</v>
      </c>
      <c r="I543" s="407" t="s">
        <v>567</v>
      </c>
      <c r="J543" s="258" t="s">
        <v>840</v>
      </c>
      <c r="K543" s="258" t="s">
        <v>2730</v>
      </c>
      <c r="L543" s="258" t="s">
        <v>2173</v>
      </c>
      <c r="M543" s="409">
        <v>30630000</v>
      </c>
      <c r="N543" s="258">
        <v>1999</v>
      </c>
      <c r="O543" s="258" t="s">
        <v>77</v>
      </c>
      <c r="P543" s="258" t="s">
        <v>73</v>
      </c>
      <c r="Q543" s="258" t="s">
        <v>72</v>
      </c>
      <c r="R543" s="258">
        <v>5</v>
      </c>
      <c r="S543" s="410">
        <v>3</v>
      </c>
      <c r="T543" s="261">
        <v>6</v>
      </c>
      <c r="U543" s="261">
        <v>6</v>
      </c>
      <c r="V543" s="258" t="s">
        <v>16778</v>
      </c>
      <c r="W543" s="261" t="str">
        <f t="shared" si="90"/>
        <v>기아자동차K5DL3 2.0 가솔린 시그니처30630000</v>
      </c>
      <c r="X543" s="411">
        <f t="shared" si="91"/>
        <v>4317</v>
      </c>
      <c r="Y543" s="261">
        <v>6</v>
      </c>
      <c r="Z543" s="261">
        <v>6</v>
      </c>
      <c r="AA543" s="407" t="s">
        <v>567</v>
      </c>
      <c r="AB543" s="258" t="s">
        <v>16779</v>
      </c>
      <c r="AC543" s="258"/>
      <c r="AD543" s="258" t="s">
        <v>2150</v>
      </c>
      <c r="AE543" s="258" t="s">
        <v>2149</v>
      </c>
      <c r="AF543" s="259"/>
      <c r="AG543" s="260"/>
      <c r="AH543" s="259"/>
      <c r="AI543" s="259"/>
      <c r="AJ543" s="260"/>
      <c r="AK543" s="259">
        <v>26</v>
      </c>
      <c r="AL543" s="259"/>
      <c r="AM543" s="259" t="s">
        <v>1276</v>
      </c>
      <c r="AN543" s="449">
        <v>19</v>
      </c>
      <c r="AO543" s="449" t="s">
        <v>2016</v>
      </c>
      <c r="AP543" s="449">
        <v>19</v>
      </c>
      <c r="AQ543" s="392" t="str">
        <f>IFERROR(VLOOKUP(BG543,#REF!,1,0),"")</f>
        <v/>
      </c>
      <c r="AS543" s="259" t="s">
        <v>3259</v>
      </c>
      <c r="BD543" s="202" t="str">
        <f t="shared" si="83"/>
        <v>K5DL3 2.0 가솔린 시그니처</v>
      </c>
      <c r="BE543" s="261" t="str">
        <f t="shared" si="89"/>
        <v>0054</v>
      </c>
      <c r="BF543" s="407" t="s">
        <v>567</v>
      </c>
      <c r="BG543" s="202" t="str">
        <f t="shared" si="84"/>
        <v>0054-0542</v>
      </c>
    </row>
    <row r="544" spans="1:59">
      <c r="A544" s="405">
        <v>4318</v>
      </c>
      <c r="B544" s="406">
        <v>4318</v>
      </c>
      <c r="C544" s="261" t="str">
        <f t="shared" si="85"/>
        <v>0001-0054</v>
      </c>
      <c r="D544" s="261" t="str">
        <f t="shared" si="86"/>
        <v>0001-0054-0009</v>
      </c>
      <c r="E544" s="407" t="s">
        <v>566</v>
      </c>
      <c r="F544" s="261" t="str">
        <f>TEXT(VLOOKUP(J544,'[4]1'!$B$2:$D$37,2,0),"0000")</f>
        <v>0001</v>
      </c>
      <c r="G544" s="261" t="str">
        <f t="shared" si="87"/>
        <v>0054</v>
      </c>
      <c r="H544" s="408">
        <f t="shared" si="88"/>
        <v>9</v>
      </c>
      <c r="I544" s="407" t="s">
        <v>566</v>
      </c>
      <c r="J544" s="258" t="s">
        <v>840</v>
      </c>
      <c r="K544" s="258" t="s">
        <v>2730</v>
      </c>
      <c r="L544" s="258" t="s">
        <v>2161</v>
      </c>
      <c r="M544" s="409">
        <v>23750000</v>
      </c>
      <c r="N544" s="258">
        <v>1999</v>
      </c>
      <c r="O544" s="258" t="s">
        <v>2157</v>
      </c>
      <c r="P544" s="258" t="s">
        <v>73</v>
      </c>
      <c r="Q544" s="258" t="s">
        <v>72</v>
      </c>
      <c r="R544" s="258">
        <v>5</v>
      </c>
      <c r="S544" s="410">
        <v>13</v>
      </c>
      <c r="T544" s="261">
        <v>6</v>
      </c>
      <c r="U544" s="261">
        <v>6</v>
      </c>
      <c r="V544" s="258" t="s">
        <v>1989</v>
      </c>
      <c r="W544" s="261" t="str">
        <f t="shared" si="90"/>
        <v>기아자동차K5DL3 2.0 LPI 트렌디(렌터카)23750000</v>
      </c>
      <c r="X544" s="411">
        <f t="shared" si="91"/>
        <v>4318</v>
      </c>
      <c r="Y544" s="261">
        <v>6</v>
      </c>
      <c r="Z544" s="261">
        <v>6</v>
      </c>
      <c r="AA544" s="407" t="s">
        <v>566</v>
      </c>
      <c r="AB544" s="258" t="s">
        <v>16779</v>
      </c>
      <c r="AC544" s="258"/>
      <c r="AD544" s="258" t="s">
        <v>2152</v>
      </c>
      <c r="AE544" s="258" t="s">
        <v>2149</v>
      </c>
      <c r="AF544" s="259"/>
      <c r="AG544" s="260"/>
      <c r="AH544" s="259"/>
      <c r="AI544" s="259"/>
      <c r="AJ544" s="260"/>
      <c r="AK544" s="259">
        <v>26</v>
      </c>
      <c r="AL544" s="259"/>
      <c r="AM544" s="259" t="s">
        <v>3249</v>
      </c>
      <c r="AN544" s="449">
        <v>7</v>
      </c>
      <c r="AO544" s="449" t="s">
        <v>2005</v>
      </c>
      <c r="AP544" s="449">
        <v>7</v>
      </c>
      <c r="AQ544" s="392" t="str">
        <f>IFERROR(VLOOKUP(BG544,#REF!,1,0),"")</f>
        <v/>
      </c>
      <c r="AS544" s="259" t="s">
        <v>3249</v>
      </c>
      <c r="BD544" s="202" t="str">
        <f t="shared" si="83"/>
        <v>K5DL3 2.0 LPI 트렌디(렌터카)</v>
      </c>
      <c r="BE544" s="261" t="str">
        <f t="shared" si="89"/>
        <v>0054</v>
      </c>
      <c r="BF544" s="407" t="s">
        <v>566</v>
      </c>
      <c r="BG544" s="202" t="str">
        <f t="shared" si="84"/>
        <v>0054-0543</v>
      </c>
    </row>
    <row r="545" spans="1:59">
      <c r="A545" s="405">
        <v>4319</v>
      </c>
      <c r="B545" s="406">
        <v>4319</v>
      </c>
      <c r="C545" s="261" t="str">
        <f t="shared" si="85"/>
        <v>0001-0054</v>
      </c>
      <c r="D545" s="261" t="str">
        <f t="shared" si="86"/>
        <v>0001-0054-0010</v>
      </c>
      <c r="E545" s="407" t="s">
        <v>565</v>
      </c>
      <c r="F545" s="261" t="str">
        <f>TEXT(VLOOKUP(J545,'[4]1'!$B$2:$D$37,2,0),"0000")</f>
        <v>0001</v>
      </c>
      <c r="G545" s="261" t="str">
        <f t="shared" si="87"/>
        <v>0054</v>
      </c>
      <c r="H545" s="408">
        <f t="shared" si="88"/>
        <v>10</v>
      </c>
      <c r="I545" s="407" t="s">
        <v>565</v>
      </c>
      <c r="J545" s="258" t="s">
        <v>840</v>
      </c>
      <c r="K545" s="258" t="s">
        <v>2730</v>
      </c>
      <c r="L545" s="258" t="s">
        <v>2162</v>
      </c>
      <c r="M545" s="409">
        <v>26360000</v>
      </c>
      <c r="N545" s="258">
        <v>1999</v>
      </c>
      <c r="O545" s="258" t="s">
        <v>2157</v>
      </c>
      <c r="P545" s="258" t="s">
        <v>73</v>
      </c>
      <c r="Q545" s="258" t="s">
        <v>72</v>
      </c>
      <c r="R545" s="258">
        <v>5</v>
      </c>
      <c r="S545" s="410">
        <v>13</v>
      </c>
      <c r="T545" s="261">
        <v>6</v>
      </c>
      <c r="U545" s="261">
        <v>6</v>
      </c>
      <c r="V545" s="258" t="s">
        <v>1989</v>
      </c>
      <c r="W545" s="261" t="str">
        <f t="shared" si="90"/>
        <v>기아자동차K5DL3 2.0 LPI 프레스티지26360000</v>
      </c>
      <c r="X545" s="411">
        <f t="shared" si="91"/>
        <v>4319</v>
      </c>
      <c r="Y545" s="261">
        <v>6</v>
      </c>
      <c r="Z545" s="261">
        <v>6</v>
      </c>
      <c r="AA545" s="407" t="s">
        <v>565</v>
      </c>
      <c r="AB545" s="258" t="s">
        <v>73</v>
      </c>
      <c r="AC545" s="258"/>
      <c r="AD545" s="258" t="s">
        <v>2152</v>
      </c>
      <c r="AE545" s="258">
        <v>0</v>
      </c>
      <c r="AF545" s="259"/>
      <c r="AG545" s="260"/>
      <c r="AH545" s="259"/>
      <c r="AI545" s="259"/>
      <c r="AJ545" s="260"/>
      <c r="AK545" s="259">
        <v>26</v>
      </c>
      <c r="AL545" s="259"/>
      <c r="AM545" s="259" t="s">
        <v>3249</v>
      </c>
      <c r="AN545" s="449">
        <v>8</v>
      </c>
      <c r="AO545" s="449" t="s">
        <v>2006</v>
      </c>
      <c r="AP545" s="449">
        <v>8</v>
      </c>
      <c r="AQ545" s="392" t="str">
        <f>IFERROR(VLOOKUP(BG545,#REF!,1,0),"")</f>
        <v/>
      </c>
      <c r="AS545" s="259" t="s">
        <v>3249</v>
      </c>
      <c r="BD545" s="202" t="str">
        <f t="shared" si="83"/>
        <v>K5DL3 2.0 LPI 프레스티지</v>
      </c>
      <c r="BE545" s="261" t="str">
        <f t="shared" si="89"/>
        <v>0054</v>
      </c>
      <c r="BF545" s="407" t="s">
        <v>565</v>
      </c>
      <c r="BG545" s="202" t="str">
        <f t="shared" si="84"/>
        <v>0054-0544</v>
      </c>
    </row>
    <row r="546" spans="1:59">
      <c r="A546" s="405">
        <v>4320</v>
      </c>
      <c r="B546" s="406">
        <v>4320</v>
      </c>
      <c r="C546" s="261" t="str">
        <f t="shared" si="85"/>
        <v>0001-0054</v>
      </c>
      <c r="D546" s="261" t="str">
        <f t="shared" si="86"/>
        <v>0001-0054-0011</v>
      </c>
      <c r="E546" s="407" t="s">
        <v>564</v>
      </c>
      <c r="F546" s="261" t="str">
        <f>TEXT(VLOOKUP(J546,'[4]1'!$B$2:$D$37,2,0),"0000")</f>
        <v>0001</v>
      </c>
      <c r="G546" s="261" t="str">
        <f t="shared" si="87"/>
        <v>0054</v>
      </c>
      <c r="H546" s="408">
        <f t="shared" si="88"/>
        <v>11</v>
      </c>
      <c r="I546" s="407" t="s">
        <v>564</v>
      </c>
      <c r="J546" s="258" t="s">
        <v>840</v>
      </c>
      <c r="K546" s="258" t="s">
        <v>2730</v>
      </c>
      <c r="L546" s="258" t="s">
        <v>2163</v>
      </c>
      <c r="M546" s="409">
        <v>30580000</v>
      </c>
      <c r="N546" s="258">
        <v>1999</v>
      </c>
      <c r="O546" s="258" t="s">
        <v>2157</v>
      </c>
      <c r="P546" s="258" t="s">
        <v>73</v>
      </c>
      <c r="Q546" s="258" t="s">
        <v>72</v>
      </c>
      <c r="R546" s="258">
        <v>5</v>
      </c>
      <c r="S546" s="410">
        <v>13</v>
      </c>
      <c r="T546" s="261">
        <v>6</v>
      </c>
      <c r="U546" s="261">
        <v>6</v>
      </c>
      <c r="V546" s="258" t="s">
        <v>1989</v>
      </c>
      <c r="W546" s="261" t="str">
        <f t="shared" si="90"/>
        <v>기아자동차K5DL3 2.0 LPI 시그니처30580000</v>
      </c>
      <c r="X546" s="411">
        <f t="shared" si="91"/>
        <v>4320</v>
      </c>
      <c r="Y546" s="261">
        <v>6</v>
      </c>
      <c r="Z546" s="261">
        <v>6</v>
      </c>
      <c r="AA546" s="407" t="s">
        <v>564</v>
      </c>
      <c r="AB546" s="258" t="s">
        <v>16779</v>
      </c>
      <c r="AC546" s="258"/>
      <c r="AD546" s="258" t="s">
        <v>2152</v>
      </c>
      <c r="AE546" s="258" t="s">
        <v>2149</v>
      </c>
      <c r="AF546" s="259"/>
      <c r="AG546" s="260"/>
      <c r="AH546" s="259"/>
      <c r="AI546" s="259"/>
      <c r="AJ546" s="260"/>
      <c r="AK546" s="259">
        <v>26</v>
      </c>
      <c r="AL546" s="259"/>
      <c r="AM546" s="259" t="s">
        <v>3249</v>
      </c>
      <c r="AN546" s="449">
        <v>9</v>
      </c>
      <c r="AO546" s="449" t="s">
        <v>2007</v>
      </c>
      <c r="AP546" s="449">
        <v>9</v>
      </c>
      <c r="AQ546" s="392" t="str">
        <f>IFERROR(VLOOKUP(BG546,#REF!,1,0),"")</f>
        <v/>
      </c>
      <c r="AS546" s="259" t="s">
        <v>3249</v>
      </c>
      <c r="BD546" s="202" t="str">
        <f t="shared" si="83"/>
        <v>K5DL3 2.0 LPI 시그니처</v>
      </c>
      <c r="BE546" s="261" t="str">
        <f t="shared" si="89"/>
        <v>0054</v>
      </c>
      <c r="BF546" s="407" t="s">
        <v>564</v>
      </c>
      <c r="BG546" s="202" t="str">
        <f t="shared" si="84"/>
        <v>0054-0545</v>
      </c>
    </row>
    <row r="547" spans="1:59">
      <c r="A547" s="405">
        <v>4321</v>
      </c>
      <c r="B547" s="406">
        <v>4321</v>
      </c>
      <c r="C547" s="261" t="str">
        <f t="shared" si="85"/>
        <v>0001-0054</v>
      </c>
      <c r="D547" s="261" t="str">
        <f t="shared" si="86"/>
        <v>0001-0054-0012</v>
      </c>
      <c r="E547" s="407" t="s">
        <v>563</v>
      </c>
      <c r="F547" s="261" t="str">
        <f>TEXT(VLOOKUP(J547,'[4]1'!$B$2:$D$37,2,0),"0000")</f>
        <v>0001</v>
      </c>
      <c r="G547" s="261" t="str">
        <f t="shared" si="87"/>
        <v>0054</v>
      </c>
      <c r="H547" s="408">
        <f t="shared" si="88"/>
        <v>12</v>
      </c>
      <c r="I547" s="407" t="s">
        <v>563</v>
      </c>
      <c r="J547" s="258" t="s">
        <v>840</v>
      </c>
      <c r="K547" s="258" t="s">
        <v>2730</v>
      </c>
      <c r="L547" s="258" t="s">
        <v>2164</v>
      </c>
      <c r="M547" s="409">
        <v>20900000</v>
      </c>
      <c r="N547" s="258">
        <v>1999</v>
      </c>
      <c r="O547" s="258" t="s">
        <v>2157</v>
      </c>
      <c r="P547" s="258" t="s">
        <v>73</v>
      </c>
      <c r="Q547" s="258" t="s">
        <v>72</v>
      </c>
      <c r="R547" s="258">
        <v>5</v>
      </c>
      <c r="S547" s="410">
        <v>13</v>
      </c>
      <c r="T547" s="261">
        <v>6</v>
      </c>
      <c r="U547" s="261">
        <v>6</v>
      </c>
      <c r="V547" s="258" t="s">
        <v>1989</v>
      </c>
      <c r="W547" s="261" t="str">
        <f t="shared" si="90"/>
        <v>기아자동차K5DL3 2.0 LPI 스탠다드(렌터카)20900000</v>
      </c>
      <c r="X547" s="411">
        <f t="shared" si="91"/>
        <v>4321</v>
      </c>
      <c r="Y547" s="261">
        <v>6</v>
      </c>
      <c r="Z547" s="261">
        <v>6</v>
      </c>
      <c r="AA547" s="407" t="s">
        <v>563</v>
      </c>
      <c r="AB547" s="258" t="s">
        <v>16779</v>
      </c>
      <c r="AC547" s="258"/>
      <c r="AD547" s="258" t="s">
        <v>2152</v>
      </c>
      <c r="AE547" s="258" t="s">
        <v>2149</v>
      </c>
      <c r="AF547" s="259"/>
      <c r="AG547" s="260"/>
      <c r="AH547" s="259"/>
      <c r="AI547" s="259"/>
      <c r="AJ547" s="260"/>
      <c r="AK547" s="259">
        <v>26</v>
      </c>
      <c r="AL547" s="259"/>
      <c r="AM547" s="259" t="s">
        <v>3249</v>
      </c>
      <c r="AN547" s="449">
        <v>10</v>
      </c>
      <c r="AO547" s="449" t="s">
        <v>2008</v>
      </c>
      <c r="AP547" s="449">
        <v>10</v>
      </c>
      <c r="AQ547" s="392" t="str">
        <f>IFERROR(VLOOKUP(BG547,#REF!,1,0),"")</f>
        <v/>
      </c>
      <c r="AS547" s="259" t="s">
        <v>3249</v>
      </c>
      <c r="BD547" s="202" t="str">
        <f t="shared" si="83"/>
        <v>K5DL3 2.0 LPI 스탠다드(렌터카)</v>
      </c>
      <c r="BE547" s="261" t="str">
        <f t="shared" si="89"/>
        <v>0054</v>
      </c>
      <c r="BF547" s="407" t="s">
        <v>563</v>
      </c>
      <c r="BG547" s="202" t="str">
        <f t="shared" si="84"/>
        <v>0054-0546</v>
      </c>
    </row>
    <row r="548" spans="1:59">
      <c r="A548" s="405">
        <v>4322</v>
      </c>
      <c r="B548" s="406">
        <v>4322</v>
      </c>
      <c r="C548" s="261" t="str">
        <f t="shared" si="85"/>
        <v>0001-0054</v>
      </c>
      <c r="D548" s="261" t="str">
        <f t="shared" si="86"/>
        <v>0001-0054-0013</v>
      </c>
      <c r="E548" s="407" t="s">
        <v>562</v>
      </c>
      <c r="F548" s="261" t="str">
        <f>TEXT(VLOOKUP(J548,'[4]1'!$B$2:$D$37,2,0),"0000")</f>
        <v>0001</v>
      </c>
      <c r="G548" s="261" t="str">
        <f t="shared" si="87"/>
        <v>0054</v>
      </c>
      <c r="H548" s="408">
        <f t="shared" si="88"/>
        <v>13</v>
      </c>
      <c r="I548" s="407" t="s">
        <v>562</v>
      </c>
      <c r="J548" s="258" t="s">
        <v>840</v>
      </c>
      <c r="K548" s="258" t="s">
        <v>2730</v>
      </c>
      <c r="L548" s="258" t="s">
        <v>2165</v>
      </c>
      <c r="M548" s="409">
        <v>29010000</v>
      </c>
      <c r="N548" s="258">
        <v>1999</v>
      </c>
      <c r="O548" s="258" t="s">
        <v>2157</v>
      </c>
      <c r="P548" s="258" t="s">
        <v>73</v>
      </c>
      <c r="Q548" s="258" t="s">
        <v>72</v>
      </c>
      <c r="R548" s="258">
        <v>5</v>
      </c>
      <c r="S548" s="410">
        <v>13</v>
      </c>
      <c r="T548" s="261">
        <v>6</v>
      </c>
      <c r="U548" s="261">
        <v>6</v>
      </c>
      <c r="V548" s="258" t="s">
        <v>1989</v>
      </c>
      <c r="W548" s="261" t="str">
        <f t="shared" si="90"/>
        <v>기아자동차K5DL3 2.0 LPI 노블레스29010000</v>
      </c>
      <c r="X548" s="411">
        <f t="shared" si="91"/>
        <v>4322</v>
      </c>
      <c r="Y548" s="261">
        <v>6</v>
      </c>
      <c r="Z548" s="261">
        <v>6</v>
      </c>
      <c r="AA548" s="407" t="s">
        <v>562</v>
      </c>
      <c r="AB548" s="258" t="s">
        <v>16779</v>
      </c>
      <c r="AC548" s="258"/>
      <c r="AD548" s="258" t="s">
        <v>2152</v>
      </c>
      <c r="AE548" s="258" t="s">
        <v>2149</v>
      </c>
      <c r="AF548" s="259"/>
      <c r="AG548" s="260"/>
      <c r="AH548" s="259"/>
      <c r="AI548" s="259"/>
      <c r="AJ548" s="260"/>
      <c r="AK548" s="259">
        <v>26</v>
      </c>
      <c r="AL548" s="259"/>
      <c r="AM548" s="259" t="s">
        <v>3249</v>
      </c>
      <c r="AN548" s="449">
        <v>11</v>
      </c>
      <c r="AO548" s="449" t="s">
        <v>2009</v>
      </c>
      <c r="AP548" s="449">
        <v>11</v>
      </c>
      <c r="AQ548" s="392" t="str">
        <f>IFERROR(VLOOKUP(BG548,#REF!,1,0),"")</f>
        <v/>
      </c>
      <c r="AS548" s="259" t="s">
        <v>3249</v>
      </c>
      <c r="BD548" s="202" t="str">
        <f t="shared" si="83"/>
        <v>K5DL3 2.0 LPI 노블레스</v>
      </c>
      <c r="BE548" s="261" t="str">
        <f t="shared" si="89"/>
        <v>0054</v>
      </c>
      <c r="BF548" s="407" t="s">
        <v>562</v>
      </c>
      <c r="BG548" s="202" t="str">
        <f t="shared" si="84"/>
        <v>0054-0547</v>
      </c>
    </row>
    <row r="549" spans="1:59">
      <c r="A549" s="405">
        <v>4323</v>
      </c>
      <c r="B549" s="406">
        <v>4323</v>
      </c>
      <c r="C549" s="261" t="str">
        <f t="shared" si="85"/>
        <v>0001-0055</v>
      </c>
      <c r="D549" s="261" t="str">
        <f t="shared" si="86"/>
        <v>0001-0055-0001</v>
      </c>
      <c r="E549" s="407" t="s">
        <v>561</v>
      </c>
      <c r="F549" s="261" t="str">
        <f>TEXT(VLOOKUP(J549,'[4]1'!$B$2:$D$37,2,0),"0000")</f>
        <v>0001</v>
      </c>
      <c r="G549" s="261" t="str">
        <f t="shared" si="87"/>
        <v>0055</v>
      </c>
      <c r="H549" s="408">
        <f t="shared" si="88"/>
        <v>1</v>
      </c>
      <c r="I549" s="407" t="s">
        <v>561</v>
      </c>
      <c r="J549" s="258" t="s">
        <v>840</v>
      </c>
      <c r="K549" s="258" t="s">
        <v>2731</v>
      </c>
      <c r="L549" s="258" t="s">
        <v>2174</v>
      </c>
      <c r="M549" s="409">
        <v>30710000</v>
      </c>
      <c r="N549" s="258">
        <v>1999</v>
      </c>
      <c r="O549" s="258" t="s">
        <v>74</v>
      </c>
      <c r="P549" s="258" t="s">
        <v>73</v>
      </c>
      <c r="Q549" s="258" t="s">
        <v>72</v>
      </c>
      <c r="R549" s="258">
        <v>5</v>
      </c>
      <c r="S549" s="410">
        <v>8</v>
      </c>
      <c r="T549" s="261">
        <v>6</v>
      </c>
      <c r="U549" s="261">
        <v>6</v>
      </c>
      <c r="V549" s="258" t="s">
        <v>1934</v>
      </c>
      <c r="W549" s="261" t="str">
        <f t="shared" si="90"/>
        <v>기아자동차K5하이브리드DL3 프레스티지30710000</v>
      </c>
      <c r="X549" s="411">
        <f t="shared" si="91"/>
        <v>4323</v>
      </c>
      <c r="Y549" s="261">
        <v>6</v>
      </c>
      <c r="Z549" s="261">
        <v>6</v>
      </c>
      <c r="AA549" s="407" t="s">
        <v>561</v>
      </c>
      <c r="AB549" s="258" t="s">
        <v>73</v>
      </c>
      <c r="AC549" s="258"/>
      <c r="AD549" s="258" t="s">
        <v>2152</v>
      </c>
      <c r="AE549" s="258" t="s">
        <v>2149</v>
      </c>
      <c r="AF549" s="259"/>
      <c r="AG549" s="260"/>
      <c r="AH549" s="259"/>
      <c r="AI549" s="259"/>
      <c r="AJ549" s="260"/>
      <c r="AK549" s="259">
        <v>26</v>
      </c>
      <c r="AL549" s="259"/>
      <c r="AM549" s="259" t="s">
        <v>3253</v>
      </c>
      <c r="AN549" s="449">
        <v>20</v>
      </c>
      <c r="AO549" s="449" t="s">
        <v>3080</v>
      </c>
      <c r="AP549" s="449"/>
      <c r="AQ549" s="392" t="str">
        <f>IFERROR(VLOOKUP(BG549,#REF!,1,0),"")</f>
        <v/>
      </c>
      <c r="AS549" s="259" t="s">
        <v>3253</v>
      </c>
      <c r="BD549" s="202" t="str">
        <f t="shared" si="83"/>
        <v>K5하이브리드DL3 프레스티지</v>
      </c>
      <c r="BE549" s="261" t="str">
        <f t="shared" si="89"/>
        <v>0055</v>
      </c>
      <c r="BF549" s="407" t="s">
        <v>561</v>
      </c>
      <c r="BG549" s="202" t="str">
        <f t="shared" si="84"/>
        <v>0055-0548</v>
      </c>
    </row>
    <row r="550" spans="1:59">
      <c r="A550" s="405">
        <v>4324</v>
      </c>
      <c r="B550" s="406">
        <v>4324</v>
      </c>
      <c r="C550" s="261" t="str">
        <f t="shared" si="85"/>
        <v>0001-0055</v>
      </c>
      <c r="D550" s="261" t="str">
        <f t="shared" si="86"/>
        <v>0001-0055-0002</v>
      </c>
      <c r="E550" s="407" t="s">
        <v>560</v>
      </c>
      <c r="F550" s="261" t="str">
        <f>TEXT(VLOOKUP(J550,'[4]1'!$B$2:$D$37,2,0),"0000")</f>
        <v>0001</v>
      </c>
      <c r="G550" s="261" t="str">
        <f t="shared" si="87"/>
        <v>0055</v>
      </c>
      <c r="H550" s="408">
        <f t="shared" si="88"/>
        <v>2</v>
      </c>
      <c r="I550" s="407" t="s">
        <v>560</v>
      </c>
      <c r="J550" s="258" t="s">
        <v>840</v>
      </c>
      <c r="K550" s="258" t="s">
        <v>2731</v>
      </c>
      <c r="L550" s="258" t="s">
        <v>2175</v>
      </c>
      <c r="M550" s="409">
        <v>28740000</v>
      </c>
      <c r="N550" s="258">
        <v>1999</v>
      </c>
      <c r="O550" s="258" t="s">
        <v>74</v>
      </c>
      <c r="P550" s="258" t="s">
        <v>73</v>
      </c>
      <c r="Q550" s="258" t="s">
        <v>72</v>
      </c>
      <c r="R550" s="258">
        <v>5</v>
      </c>
      <c r="S550" s="410">
        <v>8</v>
      </c>
      <c r="T550" s="261">
        <v>6</v>
      </c>
      <c r="U550" s="261">
        <v>6</v>
      </c>
      <c r="V550" s="258" t="s">
        <v>1934</v>
      </c>
      <c r="W550" s="261" t="str">
        <f t="shared" si="90"/>
        <v>기아자동차K5하이브리드DL3 트렌디28740000</v>
      </c>
      <c r="X550" s="411">
        <f t="shared" si="91"/>
        <v>4324</v>
      </c>
      <c r="Y550" s="261">
        <v>6</v>
      </c>
      <c r="Z550" s="261">
        <v>6</v>
      </c>
      <c r="AA550" s="407" t="s">
        <v>560</v>
      </c>
      <c r="AB550" s="258" t="s">
        <v>73</v>
      </c>
      <c r="AC550" s="258"/>
      <c r="AD550" s="258" t="s">
        <v>2152</v>
      </c>
      <c r="AE550" s="258" t="s">
        <v>2149</v>
      </c>
      <c r="AF550" s="259"/>
      <c r="AG550" s="260"/>
      <c r="AH550" s="259"/>
      <c r="AI550" s="259"/>
      <c r="AJ550" s="260"/>
      <c r="AK550" s="259">
        <v>26</v>
      </c>
      <c r="AL550" s="259"/>
      <c r="AM550" s="259" t="s">
        <v>3253</v>
      </c>
      <c r="AN550" s="449"/>
      <c r="AO550" s="449"/>
      <c r="AP550" s="449"/>
      <c r="AQ550" s="392" t="str">
        <f>IFERROR(VLOOKUP(BG550,#REF!,1,0),"")</f>
        <v/>
      </c>
      <c r="AS550" s="259" t="s">
        <v>3253</v>
      </c>
      <c r="BD550" s="202" t="str">
        <f t="shared" si="83"/>
        <v>K5하이브리드DL3 트렌디</v>
      </c>
      <c r="BE550" s="261" t="str">
        <f t="shared" si="89"/>
        <v>0055</v>
      </c>
      <c r="BF550" s="407" t="s">
        <v>560</v>
      </c>
      <c r="BG550" s="202" t="str">
        <f t="shared" si="84"/>
        <v>0055-0549</v>
      </c>
    </row>
    <row r="551" spans="1:59">
      <c r="A551" s="405">
        <v>4325</v>
      </c>
      <c r="B551" s="406">
        <v>4325</v>
      </c>
      <c r="C551" s="261" t="str">
        <f t="shared" si="85"/>
        <v>0001-0055</v>
      </c>
      <c r="D551" s="261" t="str">
        <f t="shared" si="86"/>
        <v>0001-0055-0003</v>
      </c>
      <c r="E551" s="407" t="s">
        <v>559</v>
      </c>
      <c r="F551" s="261" t="str">
        <f>TEXT(VLOOKUP(J551,'[4]1'!$B$2:$D$37,2,0),"0000")</f>
        <v>0001</v>
      </c>
      <c r="G551" s="261" t="str">
        <f t="shared" si="87"/>
        <v>0055</v>
      </c>
      <c r="H551" s="408">
        <f t="shared" si="88"/>
        <v>3</v>
      </c>
      <c r="I551" s="407" t="s">
        <v>559</v>
      </c>
      <c r="J551" s="258" t="s">
        <v>840</v>
      </c>
      <c r="K551" s="258" t="s">
        <v>2731</v>
      </c>
      <c r="L551" s="258" t="s">
        <v>2176</v>
      </c>
      <c r="M551" s="409">
        <v>32720000</v>
      </c>
      <c r="N551" s="258">
        <v>1999</v>
      </c>
      <c r="O551" s="258" t="s">
        <v>74</v>
      </c>
      <c r="P551" s="258" t="s">
        <v>73</v>
      </c>
      <c r="Q551" s="258" t="s">
        <v>72</v>
      </c>
      <c r="R551" s="258">
        <v>5</v>
      </c>
      <c r="S551" s="410">
        <v>8</v>
      </c>
      <c r="T551" s="261">
        <v>6</v>
      </c>
      <c r="U551" s="261">
        <v>6</v>
      </c>
      <c r="V551" s="258" t="s">
        <v>1934</v>
      </c>
      <c r="W551" s="261" t="str">
        <f t="shared" si="90"/>
        <v>기아자동차K5하이브리드DL3 노블레스32720000</v>
      </c>
      <c r="X551" s="411">
        <f t="shared" si="91"/>
        <v>4325</v>
      </c>
      <c r="Y551" s="261">
        <v>6</v>
      </c>
      <c r="Z551" s="261">
        <v>6</v>
      </c>
      <c r="AA551" s="407" t="s">
        <v>559</v>
      </c>
      <c r="AB551" s="258" t="s">
        <v>73</v>
      </c>
      <c r="AC551" s="258"/>
      <c r="AD551" s="258" t="s">
        <v>2152</v>
      </c>
      <c r="AE551" s="258" t="s">
        <v>2149</v>
      </c>
      <c r="AF551" s="259"/>
      <c r="AG551" s="260"/>
      <c r="AH551" s="259"/>
      <c r="AI551" s="259"/>
      <c r="AJ551" s="260"/>
      <c r="AK551" s="259">
        <v>26</v>
      </c>
      <c r="AL551" s="259"/>
      <c r="AM551" s="259" t="s">
        <v>3253</v>
      </c>
      <c r="AN551" s="449"/>
      <c r="AO551" s="449"/>
      <c r="AP551" s="449"/>
      <c r="AQ551" s="392" t="str">
        <f>IFERROR(VLOOKUP(BG551,#REF!,1,0),"")</f>
        <v/>
      </c>
      <c r="AS551" s="259" t="s">
        <v>3253</v>
      </c>
      <c r="BD551" s="202" t="str">
        <f t="shared" si="83"/>
        <v>K5하이브리드DL3 노블레스</v>
      </c>
      <c r="BE551" s="261" t="str">
        <f t="shared" si="89"/>
        <v>0055</v>
      </c>
      <c r="BF551" s="407" t="s">
        <v>559</v>
      </c>
      <c r="BG551" s="202" t="str">
        <f t="shared" si="84"/>
        <v>0055-0550</v>
      </c>
    </row>
    <row r="552" spans="1:59">
      <c r="A552" s="405">
        <v>4326</v>
      </c>
      <c r="B552" s="406">
        <v>4326</v>
      </c>
      <c r="C552" s="261" t="str">
        <f t="shared" si="85"/>
        <v>0001-0055</v>
      </c>
      <c r="D552" s="261" t="str">
        <f t="shared" si="86"/>
        <v>0001-0055-0004</v>
      </c>
      <c r="E552" s="407" t="s">
        <v>558</v>
      </c>
      <c r="F552" s="261" t="str">
        <f>TEXT(VLOOKUP(J552,'[4]1'!$B$2:$D$37,2,0),"0000")</f>
        <v>0001</v>
      </c>
      <c r="G552" s="261" t="str">
        <f t="shared" si="87"/>
        <v>0055</v>
      </c>
      <c r="H552" s="408">
        <f t="shared" si="88"/>
        <v>4</v>
      </c>
      <c r="I552" s="407" t="s">
        <v>558</v>
      </c>
      <c r="J552" s="258" t="s">
        <v>840</v>
      </c>
      <c r="K552" s="258" t="s">
        <v>2731</v>
      </c>
      <c r="L552" s="258" t="s">
        <v>2177</v>
      </c>
      <c r="M552" s="409">
        <v>34780000</v>
      </c>
      <c r="N552" s="258">
        <v>1999</v>
      </c>
      <c r="O552" s="258" t="s">
        <v>74</v>
      </c>
      <c r="P552" s="258" t="s">
        <v>73</v>
      </c>
      <c r="Q552" s="258" t="s">
        <v>72</v>
      </c>
      <c r="R552" s="258">
        <v>5</v>
      </c>
      <c r="S552" s="410">
        <v>8</v>
      </c>
      <c r="T552" s="261">
        <v>6</v>
      </c>
      <c r="U552" s="261">
        <v>6</v>
      </c>
      <c r="V552" s="258" t="s">
        <v>1934</v>
      </c>
      <c r="W552" s="261" t="str">
        <f t="shared" si="90"/>
        <v>기아자동차K5하이브리드DL3 시그니처34780000</v>
      </c>
      <c r="X552" s="411">
        <f t="shared" si="91"/>
        <v>4326</v>
      </c>
      <c r="Y552" s="261">
        <v>6</v>
      </c>
      <c r="Z552" s="261">
        <v>6</v>
      </c>
      <c r="AA552" s="407" t="s">
        <v>558</v>
      </c>
      <c r="AB552" s="258" t="s">
        <v>16779</v>
      </c>
      <c r="AC552" s="258"/>
      <c r="AD552" s="258" t="s">
        <v>2152</v>
      </c>
      <c r="AE552" s="258" t="s">
        <v>2149</v>
      </c>
      <c r="AF552" s="259"/>
      <c r="AG552" s="260"/>
      <c r="AH552" s="259"/>
      <c r="AI552" s="259"/>
      <c r="AJ552" s="260"/>
      <c r="AK552" s="259">
        <v>26</v>
      </c>
      <c r="AL552" s="259"/>
      <c r="AM552" s="259" t="s">
        <v>3253</v>
      </c>
      <c r="AN552" s="449"/>
      <c r="AO552" s="449"/>
      <c r="AP552" s="449"/>
      <c r="AQ552" s="392" t="str">
        <f>IFERROR(VLOOKUP(BG552,#REF!,1,0),"")</f>
        <v/>
      </c>
      <c r="AS552" s="259" t="s">
        <v>3253</v>
      </c>
      <c r="BD552" s="202" t="str">
        <f t="shared" si="83"/>
        <v>K5하이브리드DL3 시그니처</v>
      </c>
      <c r="BE552" s="261" t="str">
        <f t="shared" si="89"/>
        <v>0055</v>
      </c>
      <c r="BF552" s="407" t="s">
        <v>558</v>
      </c>
      <c r="BG552" s="202" t="str">
        <f t="shared" si="84"/>
        <v>0055-0551</v>
      </c>
    </row>
    <row r="553" spans="1:59">
      <c r="A553" s="405">
        <v>4327</v>
      </c>
      <c r="B553" s="406">
        <v>4327</v>
      </c>
      <c r="C553" s="261" t="str">
        <f t="shared" si="85"/>
        <v>0001-0056</v>
      </c>
      <c r="D553" s="261" t="str">
        <f t="shared" si="86"/>
        <v>0001-0056-0001</v>
      </c>
      <c r="E553" s="407" t="s">
        <v>557</v>
      </c>
      <c r="F553" s="261" t="str">
        <f>TEXT(VLOOKUP(J553,'[4]1'!$B$2:$D$37,2,0),"0000")</f>
        <v>0001</v>
      </c>
      <c r="G553" s="261" t="str">
        <f t="shared" si="87"/>
        <v>0056</v>
      </c>
      <c r="H553" s="408">
        <f t="shared" si="88"/>
        <v>1</v>
      </c>
      <c r="I553" s="407" t="s">
        <v>557</v>
      </c>
      <c r="J553" s="258" t="s">
        <v>840</v>
      </c>
      <c r="K553" s="258" t="s">
        <v>2732</v>
      </c>
      <c r="L553" s="258" t="s">
        <v>2179</v>
      </c>
      <c r="M553" s="409">
        <v>33670000</v>
      </c>
      <c r="N553" s="258">
        <v>2497</v>
      </c>
      <c r="O553" s="258" t="s">
        <v>77</v>
      </c>
      <c r="P553" s="258" t="s">
        <v>73</v>
      </c>
      <c r="Q553" s="258" t="s">
        <v>72</v>
      </c>
      <c r="R553" s="258">
        <v>5</v>
      </c>
      <c r="S553" s="410">
        <v>1</v>
      </c>
      <c r="T553" s="261">
        <v>6</v>
      </c>
      <c r="U553" s="261">
        <v>6</v>
      </c>
      <c r="V553" s="258" t="s">
        <v>71</v>
      </c>
      <c r="W553" s="261" t="str">
        <f t="shared" si="90"/>
        <v>기아자동차K7premier 2.5 GDI 노블레스33670000</v>
      </c>
      <c r="X553" s="411">
        <f t="shared" si="91"/>
        <v>4327</v>
      </c>
      <c r="Y553" s="261">
        <v>6</v>
      </c>
      <c r="Z553" s="261">
        <v>6</v>
      </c>
      <c r="AA553" s="407" t="s">
        <v>557</v>
      </c>
      <c r="AB553" s="258" t="s">
        <v>73</v>
      </c>
      <c r="AC553" s="258"/>
      <c r="AD553" s="258" t="s">
        <v>2151</v>
      </c>
      <c r="AE553" s="258" t="s">
        <v>2149</v>
      </c>
      <c r="AF553" s="259"/>
      <c r="AG553" s="260"/>
      <c r="AH553" s="259"/>
      <c r="AI553" s="259"/>
      <c r="AJ553" s="260"/>
      <c r="AK553" s="259">
        <v>26</v>
      </c>
      <c r="AL553" s="259"/>
      <c r="AM553" s="259" t="s">
        <v>3211</v>
      </c>
      <c r="AN553" s="449"/>
      <c r="AO553" s="449"/>
      <c r="AP553" s="449"/>
      <c r="AQ553" s="392" t="str">
        <f>IFERROR(VLOOKUP(BG553,#REF!,1,0),"")</f>
        <v/>
      </c>
      <c r="AS553" s="259" t="s">
        <v>3211</v>
      </c>
      <c r="BD553" s="202" t="str">
        <f t="shared" si="83"/>
        <v>K7premier 2.5 GDI 노블레스</v>
      </c>
      <c r="BE553" s="261" t="str">
        <f t="shared" si="89"/>
        <v>0056</v>
      </c>
      <c r="BF553" s="407" t="s">
        <v>557</v>
      </c>
      <c r="BG553" s="202" t="str">
        <f t="shared" si="84"/>
        <v>0056-0552</v>
      </c>
    </row>
    <row r="554" spans="1:59">
      <c r="A554" s="405">
        <v>4328</v>
      </c>
      <c r="B554" s="406">
        <v>4328</v>
      </c>
      <c r="C554" s="261" t="str">
        <f t="shared" si="85"/>
        <v>0001-0056</v>
      </c>
      <c r="D554" s="261" t="str">
        <f t="shared" si="86"/>
        <v>0001-0056-0002</v>
      </c>
      <c r="E554" s="407" t="s">
        <v>556</v>
      </c>
      <c r="F554" s="261" t="str">
        <f>TEXT(VLOOKUP(J554,'[4]1'!$B$2:$D$37,2,0),"0000")</f>
        <v>0001</v>
      </c>
      <c r="G554" s="261" t="str">
        <f t="shared" si="87"/>
        <v>0056</v>
      </c>
      <c r="H554" s="408">
        <f t="shared" si="88"/>
        <v>2</v>
      </c>
      <c r="I554" s="407" t="s">
        <v>556</v>
      </c>
      <c r="J554" s="258" t="s">
        <v>840</v>
      </c>
      <c r="K554" s="258" t="s">
        <v>2732</v>
      </c>
      <c r="L554" s="258" t="s">
        <v>2180</v>
      </c>
      <c r="M554" s="409">
        <v>31900000</v>
      </c>
      <c r="N554" s="258">
        <v>2497</v>
      </c>
      <c r="O554" s="258" t="s">
        <v>77</v>
      </c>
      <c r="P554" s="258" t="s">
        <v>73</v>
      </c>
      <c r="Q554" s="258" t="s">
        <v>72</v>
      </c>
      <c r="R554" s="258">
        <v>5</v>
      </c>
      <c r="S554" s="410">
        <v>1</v>
      </c>
      <c r="T554" s="261">
        <v>6</v>
      </c>
      <c r="U554" s="261">
        <v>6</v>
      </c>
      <c r="V554" s="258" t="s">
        <v>1310</v>
      </c>
      <c r="W554" s="261" t="str">
        <f t="shared" si="90"/>
        <v>기아자동차K7premier 2.5 GDI 프레스티지31900000</v>
      </c>
      <c r="X554" s="411">
        <f t="shared" si="91"/>
        <v>4328</v>
      </c>
      <c r="Y554" s="261">
        <v>6</v>
      </c>
      <c r="Z554" s="261">
        <v>6</v>
      </c>
      <c r="AA554" s="407" t="s">
        <v>556</v>
      </c>
      <c r="AB554" s="258" t="s">
        <v>73</v>
      </c>
      <c r="AC554" s="258"/>
      <c r="AD554" s="258" t="s">
        <v>2151</v>
      </c>
      <c r="AE554" s="258" t="s">
        <v>2149</v>
      </c>
      <c r="AF554" s="259"/>
      <c r="AG554" s="260"/>
      <c r="AH554" s="259"/>
      <c r="AI554" s="259"/>
      <c r="AJ554" s="260"/>
      <c r="AK554" s="259">
        <v>26</v>
      </c>
      <c r="AL554" s="259"/>
      <c r="AM554" s="259" t="s">
        <v>3211</v>
      </c>
      <c r="AN554" s="449"/>
      <c r="AO554" s="449"/>
      <c r="AP554" s="449"/>
      <c r="AQ554" s="392" t="str">
        <f>IFERROR(VLOOKUP(BG554,#REF!,1,0),"")</f>
        <v/>
      </c>
      <c r="AS554" s="259" t="s">
        <v>3211</v>
      </c>
      <c r="BD554" s="202" t="str">
        <f t="shared" si="83"/>
        <v>K7premier 2.5 GDI 프레스티지</v>
      </c>
      <c r="BE554" s="261" t="str">
        <f t="shared" si="89"/>
        <v>0056</v>
      </c>
      <c r="BF554" s="407" t="s">
        <v>556</v>
      </c>
      <c r="BG554" s="202" t="str">
        <f t="shared" si="84"/>
        <v>0056-0553</v>
      </c>
    </row>
    <row r="555" spans="1:59">
      <c r="A555" s="405">
        <v>4329</v>
      </c>
      <c r="B555" s="406">
        <v>4329</v>
      </c>
      <c r="C555" s="261" t="str">
        <f t="shared" si="85"/>
        <v>0001-0056</v>
      </c>
      <c r="D555" s="261" t="str">
        <f t="shared" si="86"/>
        <v>0001-0056-0003</v>
      </c>
      <c r="E555" s="407" t="s">
        <v>555</v>
      </c>
      <c r="F555" s="261" t="str">
        <f>TEXT(VLOOKUP(J555,'[4]1'!$B$2:$D$37,2,0),"0000")</f>
        <v>0001</v>
      </c>
      <c r="G555" s="261" t="str">
        <f t="shared" si="87"/>
        <v>0056</v>
      </c>
      <c r="H555" s="408">
        <f t="shared" si="88"/>
        <v>3</v>
      </c>
      <c r="I555" s="407" t="s">
        <v>555</v>
      </c>
      <c r="J555" s="258" t="s">
        <v>840</v>
      </c>
      <c r="K555" s="258" t="s">
        <v>2732</v>
      </c>
      <c r="L555" s="258" t="s">
        <v>2181</v>
      </c>
      <c r="M555" s="409">
        <v>35930000</v>
      </c>
      <c r="N555" s="258">
        <v>2999</v>
      </c>
      <c r="O555" s="258" t="s">
        <v>77</v>
      </c>
      <c r="P555" s="258" t="s">
        <v>73</v>
      </c>
      <c r="Q555" s="258" t="s">
        <v>72</v>
      </c>
      <c r="R555" s="258" t="e">
        <v>#N/A</v>
      </c>
      <c r="S555" s="410">
        <v>5</v>
      </c>
      <c r="T555" s="261">
        <v>6</v>
      </c>
      <c r="U555" s="261">
        <v>6</v>
      </c>
      <c r="V555" s="258" t="s">
        <v>16778</v>
      </c>
      <c r="W555" s="261" t="str">
        <f t="shared" si="90"/>
        <v>기아자동차K7premier 3.0 GDI 노블레스35930000</v>
      </c>
      <c r="X555" s="411">
        <f t="shared" si="91"/>
        <v>4329</v>
      </c>
      <c r="Y555" s="261">
        <v>6</v>
      </c>
      <c r="Z555" s="261">
        <v>6</v>
      </c>
      <c r="AA555" s="407" t="s">
        <v>555</v>
      </c>
      <c r="AB555" s="258" t="s">
        <v>16779</v>
      </c>
      <c r="AC555" s="258"/>
      <c r="AD555" s="258" t="s">
        <v>2151</v>
      </c>
      <c r="AE555" s="258" t="s">
        <v>2149</v>
      </c>
      <c r="AF555" s="259"/>
      <c r="AG555" s="260"/>
      <c r="AH555" s="259"/>
      <c r="AI555" s="259"/>
      <c r="AJ555" s="260"/>
      <c r="AK555" s="259">
        <v>26</v>
      </c>
      <c r="AL555" s="259"/>
      <c r="AM555" s="259" t="s">
        <v>95</v>
      </c>
      <c r="AN555" s="449"/>
      <c r="AO555" s="449"/>
      <c r="AP555" s="449"/>
      <c r="AQ555" s="392" t="str">
        <f>IFERROR(VLOOKUP(BG555,#REF!,1,0),"")</f>
        <v/>
      </c>
      <c r="AS555" s="259" t="s">
        <v>95</v>
      </c>
      <c r="BD555" s="202" t="str">
        <f t="shared" si="83"/>
        <v>K7premier 3.0 GDI 노블레스</v>
      </c>
      <c r="BE555" s="261" t="str">
        <f t="shared" si="89"/>
        <v>0056</v>
      </c>
      <c r="BF555" s="407" t="s">
        <v>555</v>
      </c>
      <c r="BG555" s="202" t="str">
        <f t="shared" si="84"/>
        <v>0056-0554</v>
      </c>
    </row>
    <row r="556" spans="1:59">
      <c r="A556" s="405">
        <v>4330</v>
      </c>
      <c r="B556" s="406">
        <v>4330</v>
      </c>
      <c r="C556" s="261" t="str">
        <f t="shared" si="85"/>
        <v>0001-0056</v>
      </c>
      <c r="D556" s="261" t="str">
        <f t="shared" si="86"/>
        <v>0001-0056-0004</v>
      </c>
      <c r="E556" s="407" t="s">
        <v>554</v>
      </c>
      <c r="F556" s="261" t="str">
        <f>TEXT(VLOOKUP(J556,'[4]1'!$B$2:$D$37,2,0),"0000")</f>
        <v>0001</v>
      </c>
      <c r="G556" s="261" t="str">
        <f t="shared" si="87"/>
        <v>0056</v>
      </c>
      <c r="H556" s="408">
        <f t="shared" si="88"/>
        <v>4</v>
      </c>
      <c r="I556" s="407" t="s">
        <v>554</v>
      </c>
      <c r="J556" s="258" t="s">
        <v>840</v>
      </c>
      <c r="K556" s="258" t="s">
        <v>2732</v>
      </c>
      <c r="L556" s="258" t="s">
        <v>2182</v>
      </c>
      <c r="M556" s="409">
        <v>37990000</v>
      </c>
      <c r="N556" s="258">
        <v>2999</v>
      </c>
      <c r="O556" s="258" t="s">
        <v>77</v>
      </c>
      <c r="P556" s="258" t="s">
        <v>73</v>
      </c>
      <c r="Q556" s="258" t="s">
        <v>72</v>
      </c>
      <c r="R556" s="258">
        <v>5</v>
      </c>
      <c r="S556" s="410">
        <v>5</v>
      </c>
      <c r="T556" s="261">
        <v>6</v>
      </c>
      <c r="U556" s="261">
        <v>6</v>
      </c>
      <c r="V556" s="258" t="s">
        <v>71</v>
      </c>
      <c r="W556" s="261" t="str">
        <f t="shared" si="90"/>
        <v>기아자동차K7premier 3.0 GDI 시그니처37990000</v>
      </c>
      <c r="X556" s="411">
        <f t="shared" si="91"/>
        <v>4330</v>
      </c>
      <c r="Y556" s="261">
        <v>6</v>
      </c>
      <c r="Z556" s="261">
        <v>6</v>
      </c>
      <c r="AA556" s="407" t="s">
        <v>554</v>
      </c>
      <c r="AB556" s="258" t="s">
        <v>73</v>
      </c>
      <c r="AC556" s="258"/>
      <c r="AD556" s="258" t="s">
        <v>2151</v>
      </c>
      <c r="AE556" s="258" t="s">
        <v>2149</v>
      </c>
      <c r="AF556" s="259"/>
      <c r="AG556" s="260"/>
      <c r="AH556" s="259"/>
      <c r="AI556" s="259"/>
      <c r="AJ556" s="260"/>
      <c r="AK556" s="259">
        <v>26</v>
      </c>
      <c r="AL556" s="259"/>
      <c r="AM556" s="259" t="s">
        <v>95</v>
      </c>
      <c r="AN556" s="449"/>
      <c r="AO556" s="449"/>
      <c r="AP556" s="449"/>
      <c r="AQ556" s="392" t="str">
        <f>IFERROR(VLOOKUP(BG556,#REF!,1,0),"")</f>
        <v/>
      </c>
      <c r="AS556" s="259" t="s">
        <v>95</v>
      </c>
      <c r="BD556" s="202" t="str">
        <f t="shared" si="83"/>
        <v>K7premier 3.0 GDI 시그니처</v>
      </c>
      <c r="BE556" s="261" t="str">
        <f t="shared" si="89"/>
        <v>0056</v>
      </c>
      <c r="BF556" s="407" t="s">
        <v>554</v>
      </c>
      <c r="BG556" s="202" t="str">
        <f t="shared" si="84"/>
        <v>0056-0555</v>
      </c>
    </row>
    <row r="557" spans="1:59">
      <c r="A557" s="405">
        <v>4331</v>
      </c>
      <c r="B557" s="406">
        <v>4331</v>
      </c>
      <c r="C557" s="261" t="str">
        <f t="shared" si="85"/>
        <v>0001-0056</v>
      </c>
      <c r="D557" s="261" t="str">
        <f t="shared" si="86"/>
        <v>0001-0056-0005</v>
      </c>
      <c r="E557" s="407" t="s">
        <v>553</v>
      </c>
      <c r="F557" s="261" t="str">
        <f>TEXT(VLOOKUP(J557,'[4]1'!$B$2:$D$37,2,0),"0000")</f>
        <v>0001</v>
      </c>
      <c r="G557" s="261" t="str">
        <f t="shared" si="87"/>
        <v>0056</v>
      </c>
      <c r="H557" s="408">
        <f t="shared" si="88"/>
        <v>5</v>
      </c>
      <c r="I557" s="407" t="s">
        <v>553</v>
      </c>
      <c r="J557" s="258" t="s">
        <v>840</v>
      </c>
      <c r="K557" s="258" t="s">
        <v>2732</v>
      </c>
      <c r="L557" s="258" t="s">
        <v>2183</v>
      </c>
      <c r="M557" s="409">
        <v>35050000</v>
      </c>
      <c r="N557" s="258">
        <v>2497</v>
      </c>
      <c r="O557" s="258" t="s">
        <v>77</v>
      </c>
      <c r="P557" s="258" t="s">
        <v>73</v>
      </c>
      <c r="Q557" s="258" t="s">
        <v>72</v>
      </c>
      <c r="R557" s="258" t="e">
        <v>#N/A</v>
      </c>
      <c r="S557" s="410">
        <v>1</v>
      </c>
      <c r="T557" s="261">
        <v>6</v>
      </c>
      <c r="U557" s="261">
        <v>6</v>
      </c>
      <c r="V557" s="258" t="s">
        <v>16778</v>
      </c>
      <c r="W557" s="261" t="str">
        <f t="shared" si="90"/>
        <v>기아자동차K7premier 2.5 GDI  X 에디션35050000</v>
      </c>
      <c r="X557" s="411">
        <f t="shared" si="91"/>
        <v>4331</v>
      </c>
      <c r="Y557" s="261">
        <v>6</v>
      </c>
      <c r="Z557" s="261">
        <v>6</v>
      </c>
      <c r="AA557" s="407" t="s">
        <v>553</v>
      </c>
      <c r="AB557" s="258" t="s">
        <v>16779</v>
      </c>
      <c r="AC557" s="258"/>
      <c r="AD557" s="258" t="s">
        <v>2151</v>
      </c>
      <c r="AE557" s="258" t="s">
        <v>2149</v>
      </c>
      <c r="AF557" s="259"/>
      <c r="AG557" s="260"/>
      <c r="AH557" s="259"/>
      <c r="AI557" s="259"/>
      <c r="AJ557" s="260"/>
      <c r="AK557" s="259">
        <v>26</v>
      </c>
      <c r="AL557" s="259"/>
      <c r="AM557" s="259" t="s">
        <v>3211</v>
      </c>
      <c r="AN557" s="449"/>
      <c r="AO557" s="449"/>
      <c r="AP557" s="449"/>
      <c r="AQ557" s="392" t="str">
        <f>IFERROR(VLOOKUP(BG557,#REF!,1,0),"")</f>
        <v/>
      </c>
      <c r="AS557" s="259" t="s">
        <v>3211</v>
      </c>
      <c r="BD557" s="202" t="str">
        <f t="shared" si="83"/>
        <v>K7premier 2.5 GDI  X 에디션</v>
      </c>
      <c r="BE557" s="261" t="str">
        <f t="shared" si="89"/>
        <v>0056</v>
      </c>
      <c r="BF557" s="407" t="s">
        <v>553</v>
      </c>
      <c r="BG557" s="202" t="str">
        <f t="shared" si="84"/>
        <v>0056-0556</v>
      </c>
    </row>
    <row r="558" spans="1:59">
      <c r="A558" s="405">
        <v>4332</v>
      </c>
      <c r="B558" s="406">
        <v>4332</v>
      </c>
      <c r="C558" s="261" t="str">
        <f t="shared" si="85"/>
        <v>0001-0056</v>
      </c>
      <c r="D558" s="261" t="str">
        <f t="shared" si="86"/>
        <v>0001-0056-0006</v>
      </c>
      <c r="E558" s="407" t="s">
        <v>552</v>
      </c>
      <c r="F558" s="261" t="str">
        <f>TEXT(VLOOKUP(J558,'[4]1'!$B$2:$D$37,2,0),"0000")</f>
        <v>0001</v>
      </c>
      <c r="G558" s="261" t="str">
        <f t="shared" si="87"/>
        <v>0056</v>
      </c>
      <c r="H558" s="408">
        <f t="shared" si="88"/>
        <v>6</v>
      </c>
      <c r="I558" s="407" t="s">
        <v>552</v>
      </c>
      <c r="J558" s="258" t="s">
        <v>840</v>
      </c>
      <c r="K558" s="258" t="s">
        <v>2732</v>
      </c>
      <c r="L558" s="258" t="s">
        <v>2178</v>
      </c>
      <c r="M558" s="409">
        <v>30940000</v>
      </c>
      <c r="N558" s="258">
        <v>2999</v>
      </c>
      <c r="O558" s="258" t="s">
        <v>2157</v>
      </c>
      <c r="P558" s="258" t="s">
        <v>73</v>
      </c>
      <c r="Q558" s="258" t="s">
        <v>72</v>
      </c>
      <c r="R558" s="258">
        <v>5</v>
      </c>
      <c r="S558" s="410">
        <v>20</v>
      </c>
      <c r="T558" s="261">
        <v>6</v>
      </c>
      <c r="U558" s="261">
        <v>6</v>
      </c>
      <c r="V558" s="258" t="s">
        <v>71</v>
      </c>
      <c r="W558" s="261" t="str">
        <f t="shared" si="90"/>
        <v>기아자동차K7premier 3.0 LPI 프레스티지30940000</v>
      </c>
      <c r="X558" s="411">
        <f t="shared" si="91"/>
        <v>4332</v>
      </c>
      <c r="Y558" s="261">
        <v>6</v>
      </c>
      <c r="Z558" s="261">
        <v>6</v>
      </c>
      <c r="AA558" s="407" t="s">
        <v>552</v>
      </c>
      <c r="AB558" s="258" t="s">
        <v>73</v>
      </c>
      <c r="AC558" s="258"/>
      <c r="AD558" s="258" t="s">
        <v>2152</v>
      </c>
      <c r="AE558" s="258" t="s">
        <v>2149</v>
      </c>
      <c r="AF558" s="259"/>
      <c r="AG558" s="260"/>
      <c r="AH558" s="259"/>
      <c r="AI558" s="259"/>
      <c r="AJ558" s="260"/>
      <c r="AK558" s="259">
        <v>26</v>
      </c>
      <c r="AL558" s="259"/>
      <c r="AM558" s="259" t="s">
        <v>3256</v>
      </c>
      <c r="AN558" s="449"/>
      <c r="AO558" s="449"/>
      <c r="AP558" s="449"/>
      <c r="AQ558" s="392" t="str">
        <f>IFERROR(VLOOKUP(BG558,#REF!,1,0),"")</f>
        <v/>
      </c>
      <c r="AS558" s="259" t="s">
        <v>3256</v>
      </c>
      <c r="BD558" s="202" t="str">
        <f t="shared" si="83"/>
        <v>K7premier 3.0 LPI 프레스티지</v>
      </c>
      <c r="BE558" s="261" t="str">
        <f t="shared" si="89"/>
        <v>0056</v>
      </c>
      <c r="BF558" s="407" t="s">
        <v>552</v>
      </c>
      <c r="BG558" s="202" t="str">
        <f t="shared" si="84"/>
        <v>0056-0557</v>
      </c>
    </row>
    <row r="559" spans="1:59">
      <c r="A559" s="405">
        <v>4333</v>
      </c>
      <c r="B559" s="406">
        <v>4333</v>
      </c>
      <c r="C559" s="261" t="str">
        <f t="shared" si="85"/>
        <v>0001-0057</v>
      </c>
      <c r="D559" s="261" t="str">
        <f t="shared" si="86"/>
        <v>0001-0057-0001</v>
      </c>
      <c r="E559" s="407" t="s">
        <v>551</v>
      </c>
      <c r="F559" s="261" t="str">
        <f>TEXT(VLOOKUP(J559,'[4]1'!$B$2:$D$37,2,0),"0000")</f>
        <v>0001</v>
      </c>
      <c r="G559" s="261" t="str">
        <f t="shared" si="87"/>
        <v>0057</v>
      </c>
      <c r="H559" s="408">
        <f t="shared" si="88"/>
        <v>1</v>
      </c>
      <c r="I559" s="407" t="s">
        <v>551</v>
      </c>
      <c r="J559" s="258" t="s">
        <v>840</v>
      </c>
      <c r="K559" s="258" t="s">
        <v>2733</v>
      </c>
      <c r="L559" s="258" t="s">
        <v>2184</v>
      </c>
      <c r="M559" s="409">
        <v>37630000</v>
      </c>
      <c r="N559" s="258">
        <v>2359</v>
      </c>
      <c r="O559" s="258" t="s">
        <v>74</v>
      </c>
      <c r="P559" s="258" t="s">
        <v>73</v>
      </c>
      <c r="Q559" s="258" t="s">
        <v>72</v>
      </c>
      <c r="R559" s="258">
        <v>5</v>
      </c>
      <c r="S559" s="410">
        <v>3</v>
      </c>
      <c r="T559" s="261">
        <v>6</v>
      </c>
      <c r="U559" s="261">
        <v>6</v>
      </c>
      <c r="V559" s="258" t="s">
        <v>1934</v>
      </c>
      <c r="W559" s="261" t="str">
        <f t="shared" si="90"/>
        <v>기아자동차K7 하이브리드프레스티지37630000</v>
      </c>
      <c r="X559" s="411">
        <f t="shared" si="91"/>
        <v>4333</v>
      </c>
      <c r="Y559" s="261">
        <v>6</v>
      </c>
      <c r="Z559" s="261">
        <v>6</v>
      </c>
      <c r="AA559" s="407" t="s">
        <v>551</v>
      </c>
      <c r="AB559" s="258" t="s">
        <v>73</v>
      </c>
      <c r="AC559" s="258"/>
      <c r="AD559" s="258" t="s">
        <v>2152</v>
      </c>
      <c r="AE559" s="258" t="s">
        <v>2149</v>
      </c>
      <c r="AF559" s="259"/>
      <c r="AG559" s="260"/>
      <c r="AH559" s="259"/>
      <c r="AI559" s="259"/>
      <c r="AJ559" s="260"/>
      <c r="AK559" s="259">
        <v>26</v>
      </c>
      <c r="AL559" s="259"/>
      <c r="AM559" s="259" t="s">
        <v>1276</v>
      </c>
      <c r="AN559" s="449"/>
      <c r="AO559" s="449"/>
      <c r="AP559" s="449"/>
      <c r="AQ559" s="392" t="str">
        <f>IFERROR(VLOOKUP(BG559,#REF!,1,0),"")</f>
        <v/>
      </c>
      <c r="AS559" s="259" t="s">
        <v>3259</v>
      </c>
      <c r="BD559" s="202" t="str">
        <f t="shared" si="83"/>
        <v>K7 하이브리드프레스티지</v>
      </c>
      <c r="BE559" s="261" t="str">
        <f t="shared" si="89"/>
        <v>0057</v>
      </c>
      <c r="BF559" s="407" t="s">
        <v>551</v>
      </c>
      <c r="BG559" s="202" t="str">
        <f t="shared" si="84"/>
        <v>0057-0558</v>
      </c>
    </row>
    <row r="560" spans="1:59">
      <c r="A560" s="405">
        <v>4334</v>
      </c>
      <c r="B560" s="406">
        <v>4334</v>
      </c>
      <c r="C560" s="261" t="str">
        <f t="shared" si="85"/>
        <v>0001-0057</v>
      </c>
      <c r="D560" s="261" t="str">
        <f t="shared" si="86"/>
        <v>0001-0057-0002</v>
      </c>
      <c r="E560" s="407" t="s">
        <v>550</v>
      </c>
      <c r="F560" s="261" t="str">
        <f>TEXT(VLOOKUP(J560,'[4]1'!$B$2:$D$37,2,0),"0000")</f>
        <v>0001</v>
      </c>
      <c r="G560" s="261" t="str">
        <f t="shared" si="87"/>
        <v>0057</v>
      </c>
      <c r="H560" s="408">
        <f t="shared" si="88"/>
        <v>2</v>
      </c>
      <c r="I560" s="407" t="s">
        <v>550</v>
      </c>
      <c r="J560" s="258" t="s">
        <v>840</v>
      </c>
      <c r="K560" s="258" t="s">
        <v>2733</v>
      </c>
      <c r="L560" s="258" t="s">
        <v>2185</v>
      </c>
      <c r="M560" s="409">
        <v>39400000</v>
      </c>
      <c r="N560" s="258">
        <v>2359</v>
      </c>
      <c r="O560" s="258" t="s">
        <v>74</v>
      </c>
      <c r="P560" s="258" t="s">
        <v>73</v>
      </c>
      <c r="Q560" s="258" t="s">
        <v>72</v>
      </c>
      <c r="R560" s="258">
        <v>5</v>
      </c>
      <c r="S560" s="410">
        <v>3</v>
      </c>
      <c r="T560" s="261">
        <v>6</v>
      </c>
      <c r="U560" s="261">
        <v>6</v>
      </c>
      <c r="V560" s="258" t="s">
        <v>1934</v>
      </c>
      <c r="W560" s="261" t="str">
        <f t="shared" si="90"/>
        <v>기아자동차K7 하이브리드노블레스39400000</v>
      </c>
      <c r="X560" s="411">
        <f t="shared" si="91"/>
        <v>4334</v>
      </c>
      <c r="Y560" s="261">
        <v>6</v>
      </c>
      <c r="Z560" s="261">
        <v>6</v>
      </c>
      <c r="AA560" s="407" t="s">
        <v>550</v>
      </c>
      <c r="AB560" s="258" t="s">
        <v>16779</v>
      </c>
      <c r="AC560" s="258"/>
      <c r="AD560" s="258" t="s">
        <v>2152</v>
      </c>
      <c r="AE560" s="258" t="s">
        <v>2149</v>
      </c>
      <c r="AF560" s="259"/>
      <c r="AG560" s="260"/>
      <c r="AH560" s="259"/>
      <c r="AI560" s="259"/>
      <c r="AJ560" s="260"/>
      <c r="AK560" s="259">
        <v>26</v>
      </c>
      <c r="AL560" s="259"/>
      <c r="AM560" s="259" t="s">
        <v>1276</v>
      </c>
      <c r="AN560" s="449"/>
      <c r="AO560" s="449"/>
      <c r="AP560" s="449"/>
      <c r="AQ560" s="392" t="str">
        <f>IFERROR(VLOOKUP(BG560,#REF!,1,0),"")</f>
        <v/>
      </c>
      <c r="AS560" s="259" t="s">
        <v>3259</v>
      </c>
      <c r="BD560" s="202" t="str">
        <f t="shared" si="83"/>
        <v>K7 하이브리드노블레스</v>
      </c>
      <c r="BE560" s="261" t="str">
        <f t="shared" si="89"/>
        <v>0057</v>
      </c>
      <c r="BF560" s="407" t="s">
        <v>550</v>
      </c>
      <c r="BG560" s="202" t="str">
        <f t="shared" si="84"/>
        <v>0057-0559</v>
      </c>
    </row>
    <row r="561" spans="1:59">
      <c r="A561" s="405">
        <v>4335</v>
      </c>
      <c r="B561" s="406">
        <v>4335</v>
      </c>
      <c r="C561" s="261" t="str">
        <f t="shared" si="85"/>
        <v>0001-0057</v>
      </c>
      <c r="D561" s="261" t="str">
        <f t="shared" si="86"/>
        <v>0001-0057-0003</v>
      </c>
      <c r="E561" s="407" t="s">
        <v>549</v>
      </c>
      <c r="F561" s="261" t="str">
        <f>TEXT(VLOOKUP(J561,'[4]1'!$B$2:$D$37,2,0),"0000")</f>
        <v>0001</v>
      </c>
      <c r="G561" s="261" t="str">
        <f t="shared" si="87"/>
        <v>0057</v>
      </c>
      <c r="H561" s="408">
        <f t="shared" si="88"/>
        <v>3</v>
      </c>
      <c r="I561" s="407" t="s">
        <v>549</v>
      </c>
      <c r="J561" s="258" t="s">
        <v>840</v>
      </c>
      <c r="K561" s="258" t="s">
        <v>2733</v>
      </c>
      <c r="L561" s="258" t="s">
        <v>2186</v>
      </c>
      <c r="M561" s="409">
        <v>41550000</v>
      </c>
      <c r="N561" s="258">
        <v>2359</v>
      </c>
      <c r="O561" s="258" t="s">
        <v>74</v>
      </c>
      <c r="P561" s="258" t="s">
        <v>73</v>
      </c>
      <c r="Q561" s="258" t="s">
        <v>72</v>
      </c>
      <c r="R561" s="258">
        <v>5</v>
      </c>
      <c r="S561" s="410">
        <v>3</v>
      </c>
      <c r="T561" s="261">
        <v>6</v>
      </c>
      <c r="U561" s="261">
        <v>6</v>
      </c>
      <c r="V561" s="258" t="s">
        <v>1934</v>
      </c>
      <c r="W561" s="261" t="str">
        <f t="shared" si="90"/>
        <v>기아자동차K7 하이브리드시그니쳐41550000</v>
      </c>
      <c r="X561" s="411">
        <f t="shared" si="91"/>
        <v>4335</v>
      </c>
      <c r="Y561" s="261">
        <v>6</v>
      </c>
      <c r="Z561" s="261">
        <v>6</v>
      </c>
      <c r="AA561" s="407" t="s">
        <v>549</v>
      </c>
      <c r="AB561" s="258" t="s">
        <v>73</v>
      </c>
      <c r="AC561" s="258"/>
      <c r="AD561" s="258" t="s">
        <v>2152</v>
      </c>
      <c r="AE561" s="258" t="s">
        <v>2149</v>
      </c>
      <c r="AF561" s="259"/>
      <c r="AG561" s="260"/>
      <c r="AH561" s="259"/>
      <c r="AI561" s="259"/>
      <c r="AJ561" s="260"/>
      <c r="AK561" s="259">
        <v>26</v>
      </c>
      <c r="AL561" s="259"/>
      <c r="AM561" s="259" t="s">
        <v>1276</v>
      </c>
      <c r="AN561" s="449"/>
      <c r="AO561" s="449"/>
      <c r="AP561" s="449"/>
      <c r="AQ561" s="392" t="str">
        <f>IFERROR(VLOOKUP(BG561,#REF!,1,0),"")</f>
        <v/>
      </c>
      <c r="AS561" s="259" t="s">
        <v>3259</v>
      </c>
      <c r="BD561" s="202" t="str">
        <f t="shared" si="83"/>
        <v>K7 하이브리드시그니쳐</v>
      </c>
      <c r="BE561" s="261" t="str">
        <f t="shared" si="89"/>
        <v>0057</v>
      </c>
      <c r="BF561" s="407" t="s">
        <v>549</v>
      </c>
      <c r="BG561" s="202" t="str">
        <f t="shared" si="84"/>
        <v>0057-0560</v>
      </c>
    </row>
    <row r="562" spans="1:59">
      <c r="A562" s="405">
        <v>4336</v>
      </c>
      <c r="B562" s="406">
        <v>4336</v>
      </c>
      <c r="C562" s="261" t="str">
        <f t="shared" si="85"/>
        <v>0001-0058</v>
      </c>
      <c r="D562" s="261" t="str">
        <f t="shared" si="86"/>
        <v>0001-0058-0001</v>
      </c>
      <c r="E562" s="407" t="s">
        <v>548</v>
      </c>
      <c r="F562" s="261" t="str">
        <f>TEXT(VLOOKUP(J562,'[4]1'!$B$2:$D$37,2,0),"0000")</f>
        <v>0001</v>
      </c>
      <c r="G562" s="261" t="str">
        <f t="shared" si="87"/>
        <v>0058</v>
      </c>
      <c r="H562" s="408">
        <f t="shared" si="88"/>
        <v>1</v>
      </c>
      <c r="I562" s="407" t="s">
        <v>548</v>
      </c>
      <c r="J562" s="258" t="s">
        <v>840</v>
      </c>
      <c r="K562" s="258" t="s">
        <v>3043</v>
      </c>
      <c r="L562" s="258" t="s">
        <v>3044</v>
      </c>
      <c r="M562" s="409">
        <v>35100000</v>
      </c>
      <c r="N562" s="258">
        <v>2497</v>
      </c>
      <c r="O562" s="258" t="s">
        <v>77</v>
      </c>
      <c r="P562" s="258" t="s">
        <v>73</v>
      </c>
      <c r="Q562" s="258" t="s">
        <v>72</v>
      </c>
      <c r="R562" s="258">
        <v>5</v>
      </c>
      <c r="S562" s="410">
        <v>2</v>
      </c>
      <c r="T562" s="261">
        <v>6</v>
      </c>
      <c r="U562" s="261">
        <v>6</v>
      </c>
      <c r="V562" s="258" t="s">
        <v>71</v>
      </c>
      <c r="W562" s="261" t="str">
        <f t="shared" si="90"/>
        <v>기아자동차K8가솔린 2.535100000</v>
      </c>
      <c r="X562" s="411">
        <f t="shared" si="91"/>
        <v>4336</v>
      </c>
      <c r="Y562" s="261">
        <v>6</v>
      </c>
      <c r="Z562" s="261">
        <v>6</v>
      </c>
      <c r="AA562" s="407" t="s">
        <v>548</v>
      </c>
      <c r="AB562" s="258" t="s">
        <v>73</v>
      </c>
      <c r="AC562" s="258"/>
      <c r="AD562" s="258">
        <v>3</v>
      </c>
      <c r="AE562" s="258">
        <v>0</v>
      </c>
      <c r="AF562" s="259"/>
      <c r="AG562" s="260"/>
      <c r="AH562" s="259"/>
      <c r="AI562" s="259"/>
      <c r="AJ562" s="260"/>
      <c r="AK562" s="259">
        <v>26</v>
      </c>
      <c r="AL562" s="259"/>
      <c r="AM562" s="259" t="s">
        <v>3245</v>
      </c>
      <c r="AN562" s="449"/>
      <c r="AO562" s="449"/>
      <c r="AP562" s="449"/>
      <c r="AQ562" s="392" t="str">
        <f>IFERROR(VLOOKUP(BG562,#REF!,1,0),"")</f>
        <v/>
      </c>
      <c r="AS562" s="259" t="s">
        <v>3245</v>
      </c>
      <c r="BD562" s="202" t="str">
        <f t="shared" si="83"/>
        <v>K8가솔린 2.5</v>
      </c>
      <c r="BE562" s="261" t="str">
        <f t="shared" si="89"/>
        <v>0058</v>
      </c>
      <c r="BF562" s="407" t="s">
        <v>548</v>
      </c>
      <c r="BG562" s="202" t="str">
        <f t="shared" si="84"/>
        <v>0058-0561</v>
      </c>
    </row>
    <row r="563" spans="1:59">
      <c r="A563" s="405">
        <v>4337</v>
      </c>
      <c r="B563" s="406">
        <v>4337</v>
      </c>
      <c r="C563" s="261" t="str">
        <f t="shared" si="85"/>
        <v>0001-0058</v>
      </c>
      <c r="D563" s="261" t="str">
        <f t="shared" si="86"/>
        <v>0001-0058-0002</v>
      </c>
      <c r="E563" s="407" t="s">
        <v>547</v>
      </c>
      <c r="F563" s="261" t="str">
        <f>TEXT(VLOOKUP(J563,'[4]1'!$B$2:$D$37,2,0),"0000")</f>
        <v>0001</v>
      </c>
      <c r="G563" s="261" t="str">
        <f t="shared" si="87"/>
        <v>0058</v>
      </c>
      <c r="H563" s="408">
        <f t="shared" si="88"/>
        <v>2</v>
      </c>
      <c r="I563" s="407" t="s">
        <v>547</v>
      </c>
      <c r="J563" s="258" t="s">
        <v>840</v>
      </c>
      <c r="K563" s="258" t="s">
        <v>3043</v>
      </c>
      <c r="L563" s="258" t="s">
        <v>3045</v>
      </c>
      <c r="M563" s="409">
        <v>36180000</v>
      </c>
      <c r="N563" s="258">
        <v>3470</v>
      </c>
      <c r="O563" s="258" t="s">
        <v>77</v>
      </c>
      <c r="P563" s="258" t="s">
        <v>73</v>
      </c>
      <c r="Q563" s="258" t="s">
        <v>72</v>
      </c>
      <c r="R563" s="258">
        <v>5</v>
      </c>
      <c r="S563" s="410">
        <v>10</v>
      </c>
      <c r="T563" s="261">
        <v>6</v>
      </c>
      <c r="U563" s="261">
        <v>6</v>
      </c>
      <c r="V563" s="258" t="s">
        <v>71</v>
      </c>
      <c r="W563" s="261" t="str">
        <f t="shared" si="90"/>
        <v>기아자동차K8가솔린 3.536180000</v>
      </c>
      <c r="X563" s="411">
        <f t="shared" si="91"/>
        <v>4337</v>
      </c>
      <c r="Y563" s="261">
        <v>6</v>
      </c>
      <c r="Z563" s="261">
        <v>6</v>
      </c>
      <c r="AA563" s="407" t="s">
        <v>547</v>
      </c>
      <c r="AB563" s="258" t="s">
        <v>73</v>
      </c>
      <c r="AC563" s="258"/>
      <c r="AD563" s="258">
        <v>3</v>
      </c>
      <c r="AE563" s="258">
        <v>0</v>
      </c>
      <c r="AF563" s="259"/>
      <c r="AG563" s="260"/>
      <c r="AH563" s="259"/>
      <c r="AI563" s="259"/>
      <c r="AJ563" s="260"/>
      <c r="AK563" s="259">
        <v>26</v>
      </c>
      <c r="AL563" s="259"/>
      <c r="AM563" s="259" t="s">
        <v>3246</v>
      </c>
      <c r="AN563" s="449"/>
      <c r="AO563" s="449"/>
      <c r="AP563" s="449"/>
      <c r="AQ563" s="392" t="str">
        <f>IFERROR(VLOOKUP(BG563,#REF!,1,0),"")</f>
        <v/>
      </c>
      <c r="AS563" s="259" t="s">
        <v>3246</v>
      </c>
      <c r="BD563" s="202" t="str">
        <f t="shared" si="83"/>
        <v>K8가솔린 3.5</v>
      </c>
      <c r="BE563" s="261" t="str">
        <f t="shared" si="89"/>
        <v>0058</v>
      </c>
      <c r="BF563" s="407" t="s">
        <v>547</v>
      </c>
      <c r="BG563" s="202" t="str">
        <f t="shared" si="84"/>
        <v>0058-0562</v>
      </c>
    </row>
    <row r="564" spans="1:59">
      <c r="A564" s="405">
        <v>4338</v>
      </c>
      <c r="B564" s="406">
        <v>4338</v>
      </c>
      <c r="C564" s="261" t="str">
        <f t="shared" si="85"/>
        <v>0001-0059</v>
      </c>
      <c r="D564" s="261" t="str">
        <f t="shared" si="86"/>
        <v>0001-0059-0001</v>
      </c>
      <c r="E564" s="407" t="s">
        <v>546</v>
      </c>
      <c r="F564" s="261" t="str">
        <f>TEXT(VLOOKUP(J564,'[4]1'!$B$2:$D$37,2,0),"0000")</f>
        <v>0001</v>
      </c>
      <c r="G564" s="261" t="str">
        <f t="shared" si="87"/>
        <v>0059</v>
      </c>
      <c r="H564" s="408">
        <f t="shared" si="88"/>
        <v>1</v>
      </c>
      <c r="I564" s="407" t="s">
        <v>546</v>
      </c>
      <c r="J564" s="258" t="s">
        <v>840</v>
      </c>
      <c r="K564" s="258" t="s">
        <v>3111</v>
      </c>
      <c r="L564" s="258" t="s">
        <v>3112</v>
      </c>
      <c r="M564" s="409">
        <v>36980000</v>
      </c>
      <c r="N564" s="258">
        <v>1598</v>
      </c>
      <c r="O564" s="258" t="s">
        <v>3107</v>
      </c>
      <c r="P564" s="258" t="s">
        <v>73</v>
      </c>
      <c r="Q564" s="258" t="s">
        <v>72</v>
      </c>
      <c r="R564" s="258">
        <v>5</v>
      </c>
      <c r="S564" s="410">
        <v>4</v>
      </c>
      <c r="T564" s="261">
        <v>6</v>
      </c>
      <c r="U564" s="261">
        <v>6</v>
      </c>
      <c r="V564" s="258" t="s">
        <v>1934</v>
      </c>
      <c r="W564" s="261" t="str">
        <f t="shared" si="90"/>
        <v>기아자동차K8 하이브리드터보 1.6 노블레스 라이트36980000</v>
      </c>
      <c r="X564" s="411">
        <f t="shared" si="91"/>
        <v>4338</v>
      </c>
      <c r="Y564" s="261">
        <v>6</v>
      </c>
      <c r="Z564" s="261">
        <v>6</v>
      </c>
      <c r="AA564" s="407" t="s">
        <v>546</v>
      </c>
      <c r="AB564" s="258" t="s">
        <v>73</v>
      </c>
      <c r="AC564" s="258"/>
      <c r="AD564" s="258">
        <v>7</v>
      </c>
      <c r="AE564" s="258">
        <v>0</v>
      </c>
      <c r="AF564" s="259"/>
      <c r="AG564" s="260"/>
      <c r="AH564" s="259"/>
      <c r="AI564" s="259"/>
      <c r="AJ564" s="260"/>
      <c r="AK564" s="259">
        <v>26</v>
      </c>
      <c r="AL564" s="259"/>
      <c r="AM564" s="259" t="s">
        <v>3248</v>
      </c>
      <c r="AN564" s="449"/>
      <c r="AO564" s="449"/>
      <c r="AP564" s="449"/>
      <c r="AQ564" s="392" t="str">
        <f>IFERROR(VLOOKUP(BG564,#REF!,1,0),"")</f>
        <v/>
      </c>
      <c r="AS564" s="259" t="s">
        <v>3248</v>
      </c>
      <c r="AT564" s="451" t="s">
        <v>3106</v>
      </c>
      <c r="BD564" s="202" t="str">
        <f t="shared" si="83"/>
        <v>K8 하이브리드터보 1.6 노블레스 라이트</v>
      </c>
      <c r="BE564" s="261" t="str">
        <f t="shared" si="89"/>
        <v>0059</v>
      </c>
      <c r="BF564" s="407" t="s">
        <v>546</v>
      </c>
      <c r="BG564" s="202" t="str">
        <f t="shared" si="84"/>
        <v>0059-0563</v>
      </c>
    </row>
    <row r="565" spans="1:59">
      <c r="A565" s="405">
        <v>4339</v>
      </c>
      <c r="B565" s="406">
        <v>4339</v>
      </c>
      <c r="C565" s="261" t="str">
        <f t="shared" si="85"/>
        <v>0001-0059</v>
      </c>
      <c r="D565" s="261" t="str">
        <f t="shared" si="86"/>
        <v>0001-0059-0002</v>
      </c>
      <c r="E565" s="407" t="s">
        <v>545</v>
      </c>
      <c r="F565" s="261" t="str">
        <f>TEXT(VLOOKUP(J565,'[4]1'!$B$2:$D$37,2,0),"0000")</f>
        <v>0001</v>
      </c>
      <c r="G565" s="261" t="str">
        <f t="shared" si="87"/>
        <v>0059</v>
      </c>
      <c r="H565" s="408">
        <f t="shared" si="88"/>
        <v>2</v>
      </c>
      <c r="I565" s="407" t="s">
        <v>545</v>
      </c>
      <c r="J565" s="258" t="s">
        <v>840</v>
      </c>
      <c r="K565" s="258" t="s">
        <v>3111</v>
      </c>
      <c r="L565" s="258" t="s">
        <v>3113</v>
      </c>
      <c r="M565" s="409">
        <v>39290000</v>
      </c>
      <c r="N565" s="258">
        <v>1598</v>
      </c>
      <c r="O565" s="258" t="s">
        <v>3107</v>
      </c>
      <c r="P565" s="258" t="s">
        <v>73</v>
      </c>
      <c r="Q565" s="258" t="s">
        <v>72</v>
      </c>
      <c r="R565" s="258">
        <v>5</v>
      </c>
      <c r="S565" s="410">
        <v>4</v>
      </c>
      <c r="T565" s="261">
        <v>6</v>
      </c>
      <c r="U565" s="261">
        <v>6</v>
      </c>
      <c r="V565" s="258" t="s">
        <v>1934</v>
      </c>
      <c r="W565" s="261" t="str">
        <f t="shared" si="90"/>
        <v>기아자동차K8 하이브리드터보 1.6 노블레스39290000</v>
      </c>
      <c r="X565" s="411">
        <f t="shared" si="91"/>
        <v>4339</v>
      </c>
      <c r="Y565" s="261">
        <v>6</v>
      </c>
      <c r="Z565" s="261">
        <v>6</v>
      </c>
      <c r="AA565" s="407" t="s">
        <v>545</v>
      </c>
      <c r="AB565" s="258" t="s">
        <v>73</v>
      </c>
      <c r="AC565" s="258"/>
      <c r="AD565" s="258">
        <v>7</v>
      </c>
      <c r="AE565" s="258">
        <v>0</v>
      </c>
      <c r="AF565" s="259"/>
      <c r="AG565" s="260"/>
      <c r="AH565" s="259"/>
      <c r="AI565" s="259"/>
      <c r="AJ565" s="260"/>
      <c r="AK565" s="259">
        <v>26</v>
      </c>
      <c r="AL565" s="259"/>
      <c r="AM565" s="259" t="s">
        <v>3248</v>
      </c>
      <c r="AN565" s="449"/>
      <c r="AO565" s="449"/>
      <c r="AP565" s="449"/>
      <c r="AQ565" s="392" t="str">
        <f>IFERROR(VLOOKUP(BG565,#REF!,1,0),"")</f>
        <v/>
      </c>
      <c r="AS565" s="259" t="s">
        <v>3248</v>
      </c>
      <c r="AT565" s="451" t="s">
        <v>3106</v>
      </c>
      <c r="BD565" s="202" t="str">
        <f t="shared" si="83"/>
        <v>K8 하이브리드터보 1.6 노블레스</v>
      </c>
      <c r="BE565" s="261" t="str">
        <f t="shared" si="89"/>
        <v>0059</v>
      </c>
      <c r="BF565" s="407" t="s">
        <v>545</v>
      </c>
      <c r="BG565" s="202" t="str">
        <f t="shared" si="84"/>
        <v>0059-0564</v>
      </c>
    </row>
    <row r="566" spans="1:59">
      <c r="A566" s="405">
        <v>4340</v>
      </c>
      <c r="B566" s="406">
        <v>4340</v>
      </c>
      <c r="C566" s="261" t="str">
        <f t="shared" si="85"/>
        <v>0001-0059</v>
      </c>
      <c r="D566" s="261" t="str">
        <f t="shared" si="86"/>
        <v>0001-0059-0003</v>
      </c>
      <c r="E566" s="407" t="s">
        <v>544</v>
      </c>
      <c r="F566" s="261" t="str">
        <f>TEXT(VLOOKUP(J566,'[4]1'!$B$2:$D$37,2,0),"0000")</f>
        <v>0001</v>
      </c>
      <c r="G566" s="261" t="str">
        <f t="shared" si="87"/>
        <v>0059</v>
      </c>
      <c r="H566" s="408">
        <f t="shared" si="88"/>
        <v>3</v>
      </c>
      <c r="I566" s="407" t="s">
        <v>544</v>
      </c>
      <c r="J566" s="258" t="s">
        <v>840</v>
      </c>
      <c r="K566" s="258" t="s">
        <v>3111</v>
      </c>
      <c r="L566" s="258" t="s">
        <v>3114</v>
      </c>
      <c r="M566" s="409">
        <v>42870000</v>
      </c>
      <c r="N566" s="258">
        <v>1598</v>
      </c>
      <c r="O566" s="258" t="s">
        <v>3107</v>
      </c>
      <c r="P566" s="258" t="s">
        <v>73</v>
      </c>
      <c r="Q566" s="258" t="s">
        <v>72</v>
      </c>
      <c r="R566" s="258">
        <v>5</v>
      </c>
      <c r="S566" s="410">
        <v>4</v>
      </c>
      <c r="T566" s="261">
        <v>6</v>
      </c>
      <c r="U566" s="261">
        <v>6</v>
      </c>
      <c r="V566" s="258" t="s">
        <v>1934</v>
      </c>
      <c r="W566" s="261" t="str">
        <f t="shared" si="90"/>
        <v>기아자동차K8 하이브리드터보 1.6 시그니처42870000</v>
      </c>
      <c r="X566" s="411">
        <f t="shared" si="91"/>
        <v>4340</v>
      </c>
      <c r="Y566" s="261">
        <v>6</v>
      </c>
      <c r="Z566" s="261">
        <v>6</v>
      </c>
      <c r="AA566" s="407" t="s">
        <v>544</v>
      </c>
      <c r="AB566" s="258" t="s">
        <v>73</v>
      </c>
      <c r="AC566" s="258"/>
      <c r="AD566" s="258">
        <v>7</v>
      </c>
      <c r="AE566" s="258">
        <v>0</v>
      </c>
      <c r="AF566" s="259"/>
      <c r="AG566" s="260"/>
      <c r="AH566" s="259"/>
      <c r="AI566" s="259"/>
      <c r="AJ566" s="260"/>
      <c r="AK566" s="259">
        <v>26</v>
      </c>
      <c r="AL566" s="259"/>
      <c r="AM566" s="259" t="s">
        <v>3248</v>
      </c>
      <c r="AN566" s="449"/>
      <c r="AO566" s="449"/>
      <c r="AP566" s="449"/>
      <c r="AQ566" s="392" t="str">
        <f>IFERROR(VLOOKUP(BG566,#REF!,1,0),"")</f>
        <v/>
      </c>
      <c r="AS566" s="259" t="s">
        <v>3248</v>
      </c>
      <c r="AT566" s="451" t="s">
        <v>3106</v>
      </c>
      <c r="BD566" s="202" t="str">
        <f t="shared" si="83"/>
        <v>K8 하이브리드터보 1.6 시그니처</v>
      </c>
      <c r="BE566" s="261" t="str">
        <f t="shared" si="89"/>
        <v>0059</v>
      </c>
      <c r="BF566" s="407" t="s">
        <v>544</v>
      </c>
      <c r="BG566" s="202" t="str">
        <f t="shared" si="84"/>
        <v>0059-0565</v>
      </c>
    </row>
    <row r="567" spans="1:59">
      <c r="A567" s="405">
        <v>4341</v>
      </c>
      <c r="B567" s="406">
        <v>4341</v>
      </c>
      <c r="C567" s="261" t="str">
        <f t="shared" si="85"/>
        <v>0001-0060</v>
      </c>
      <c r="D567" s="261" t="str">
        <f t="shared" si="86"/>
        <v>0001-0060-0001</v>
      </c>
      <c r="E567" s="407" t="s">
        <v>543</v>
      </c>
      <c r="F567" s="261" t="str">
        <f>TEXT(VLOOKUP(J567,'[4]1'!$B$2:$D$37,2,0),"0000")</f>
        <v>0001</v>
      </c>
      <c r="G567" s="261" t="str">
        <f t="shared" si="87"/>
        <v>0060</v>
      </c>
      <c r="H567" s="408">
        <f t="shared" si="88"/>
        <v>1</v>
      </c>
      <c r="I567" s="407" t="s">
        <v>543</v>
      </c>
      <c r="J567" s="258" t="s">
        <v>840</v>
      </c>
      <c r="K567" s="258" t="s">
        <v>2734</v>
      </c>
      <c r="L567" s="258" t="s">
        <v>2188</v>
      </c>
      <c r="M567" s="409">
        <v>81140000</v>
      </c>
      <c r="N567" s="258">
        <v>3342</v>
      </c>
      <c r="O567" s="258" t="s">
        <v>77</v>
      </c>
      <c r="P567" s="258" t="s">
        <v>73</v>
      </c>
      <c r="Q567" s="258" t="s">
        <v>72</v>
      </c>
      <c r="R567" s="258">
        <v>5</v>
      </c>
      <c r="S567" s="410">
        <v>11</v>
      </c>
      <c r="T567" s="261">
        <v>6</v>
      </c>
      <c r="U567" s="261">
        <v>6</v>
      </c>
      <c r="V567" s="258" t="s">
        <v>71</v>
      </c>
      <c r="W567" s="261" t="str">
        <f t="shared" si="90"/>
        <v>기아자동차K93.3T 그랜드 마스터즈 베스트셀렉션Ⅱ81140000</v>
      </c>
      <c r="X567" s="411">
        <f t="shared" si="91"/>
        <v>4341</v>
      </c>
      <c r="Y567" s="261">
        <v>6</v>
      </c>
      <c r="Z567" s="261">
        <v>6</v>
      </c>
      <c r="AA567" s="407" t="s">
        <v>543</v>
      </c>
      <c r="AB567" s="258" t="s">
        <v>73</v>
      </c>
      <c r="AC567" s="258"/>
      <c r="AD567" s="258" t="s">
        <v>2153</v>
      </c>
      <c r="AE567" s="258" t="s">
        <v>2149</v>
      </c>
      <c r="AF567" s="259"/>
      <c r="AG567" s="260"/>
      <c r="AH567" s="259"/>
      <c r="AI567" s="259"/>
      <c r="AJ567" s="260"/>
      <c r="AK567" s="259">
        <v>26</v>
      </c>
      <c r="AL567" s="259"/>
      <c r="AM567" s="259" t="s">
        <v>3254</v>
      </c>
      <c r="AN567" s="449"/>
      <c r="AO567" s="449"/>
      <c r="AP567" s="449"/>
      <c r="AQ567" s="392" t="str">
        <f>IFERROR(VLOOKUP(BG567,#REF!,1,0),"")</f>
        <v/>
      </c>
      <c r="AS567" s="259" t="s">
        <v>3254</v>
      </c>
      <c r="BD567" s="202" t="str">
        <f t="shared" si="83"/>
        <v>K93.3T 그랜드 마스터즈 베스트셀렉션Ⅱ</v>
      </c>
      <c r="BE567" s="261" t="str">
        <f t="shared" si="89"/>
        <v>0060</v>
      </c>
      <c r="BF567" s="407" t="s">
        <v>543</v>
      </c>
      <c r="BG567" s="202" t="str">
        <f t="shared" si="84"/>
        <v>0060-0566</v>
      </c>
    </row>
    <row r="568" spans="1:59">
      <c r="A568" s="405">
        <v>4342</v>
      </c>
      <c r="B568" s="406">
        <v>4342</v>
      </c>
      <c r="C568" s="261" t="str">
        <f t="shared" si="85"/>
        <v>0001-0060</v>
      </c>
      <c r="D568" s="261" t="str">
        <f t="shared" si="86"/>
        <v>0001-0060-0002</v>
      </c>
      <c r="E568" s="407" t="s">
        <v>542</v>
      </c>
      <c r="F568" s="261" t="str">
        <f>TEXT(VLOOKUP(J568,'[4]1'!$B$2:$D$37,2,0),"0000")</f>
        <v>0001</v>
      </c>
      <c r="G568" s="261" t="str">
        <f t="shared" si="87"/>
        <v>0060</v>
      </c>
      <c r="H568" s="408">
        <f t="shared" si="88"/>
        <v>2</v>
      </c>
      <c r="I568" s="407" t="s">
        <v>542</v>
      </c>
      <c r="J568" s="258" t="s">
        <v>840</v>
      </c>
      <c r="K568" s="258" t="s">
        <v>2734</v>
      </c>
      <c r="L568" s="258" t="s">
        <v>2189</v>
      </c>
      <c r="M568" s="409">
        <v>73230000</v>
      </c>
      <c r="N568" s="258">
        <v>3342</v>
      </c>
      <c r="O568" s="258" t="s">
        <v>77</v>
      </c>
      <c r="P568" s="258" t="s">
        <v>73</v>
      </c>
      <c r="Q568" s="258" t="s">
        <v>72</v>
      </c>
      <c r="R568" s="258">
        <v>5</v>
      </c>
      <c r="S568" s="410">
        <v>11</v>
      </c>
      <c r="T568" s="261">
        <v>6</v>
      </c>
      <c r="U568" s="261">
        <v>6</v>
      </c>
      <c r="V568" s="258" t="s">
        <v>16778</v>
      </c>
      <c r="W568" s="261" t="str">
        <f t="shared" si="90"/>
        <v>기아자동차K93.3T 그랜드 마스터즈73230000</v>
      </c>
      <c r="X568" s="411">
        <f t="shared" si="91"/>
        <v>4342</v>
      </c>
      <c r="Y568" s="261">
        <v>6</v>
      </c>
      <c r="Z568" s="261">
        <v>6</v>
      </c>
      <c r="AA568" s="407" t="s">
        <v>542</v>
      </c>
      <c r="AB568" s="258" t="s">
        <v>16779</v>
      </c>
      <c r="AC568" s="258"/>
      <c r="AD568" s="258" t="s">
        <v>2153</v>
      </c>
      <c r="AE568" s="258" t="s">
        <v>2149</v>
      </c>
      <c r="AF568" s="259"/>
      <c r="AG568" s="260"/>
      <c r="AH568" s="259"/>
      <c r="AI568" s="259"/>
      <c r="AJ568" s="260"/>
      <c r="AK568" s="259">
        <v>26</v>
      </c>
      <c r="AL568" s="259"/>
      <c r="AM568" s="259" t="s">
        <v>3254</v>
      </c>
      <c r="AN568" s="449"/>
      <c r="AO568" s="449"/>
      <c r="AP568" s="449"/>
      <c r="AQ568" s="392" t="str">
        <f>IFERROR(VLOOKUP(BG568,#REF!,1,0),"")</f>
        <v/>
      </c>
      <c r="AS568" s="259" t="s">
        <v>3254</v>
      </c>
      <c r="BD568" s="202" t="str">
        <f t="shared" si="83"/>
        <v>K93.3T 그랜드 마스터즈</v>
      </c>
      <c r="BE568" s="261" t="str">
        <f t="shared" si="89"/>
        <v>0060</v>
      </c>
      <c r="BF568" s="407" t="s">
        <v>542</v>
      </c>
      <c r="BG568" s="202" t="str">
        <f t="shared" si="84"/>
        <v>0060-0567</v>
      </c>
    </row>
    <row r="569" spans="1:59">
      <c r="A569" s="405">
        <v>4343</v>
      </c>
      <c r="B569" s="406">
        <v>4343</v>
      </c>
      <c r="C569" s="261" t="str">
        <f t="shared" si="85"/>
        <v>0001-0060</v>
      </c>
      <c r="D569" s="261" t="str">
        <f t="shared" si="86"/>
        <v>0001-0060-0003</v>
      </c>
      <c r="E569" s="407" t="s">
        <v>541</v>
      </c>
      <c r="F569" s="261" t="str">
        <f>TEXT(VLOOKUP(J569,'[4]1'!$B$2:$D$37,2,0),"0000")</f>
        <v>0001</v>
      </c>
      <c r="G569" s="261" t="str">
        <f t="shared" si="87"/>
        <v>0060</v>
      </c>
      <c r="H569" s="408">
        <f t="shared" si="88"/>
        <v>3</v>
      </c>
      <c r="I569" s="407" t="s">
        <v>541</v>
      </c>
      <c r="J569" s="258" t="s">
        <v>840</v>
      </c>
      <c r="K569" s="258" t="s">
        <v>2734</v>
      </c>
      <c r="L569" s="258" t="s">
        <v>2192</v>
      </c>
      <c r="M569" s="409">
        <v>65770000</v>
      </c>
      <c r="N569" s="258">
        <v>3342</v>
      </c>
      <c r="O569" s="258" t="s">
        <v>77</v>
      </c>
      <c r="P569" s="258" t="s">
        <v>73</v>
      </c>
      <c r="Q569" s="258" t="s">
        <v>72</v>
      </c>
      <c r="R569" s="258">
        <v>5</v>
      </c>
      <c r="S569" s="410">
        <v>11</v>
      </c>
      <c r="T569" s="261">
        <v>6</v>
      </c>
      <c r="U569" s="261">
        <v>6</v>
      </c>
      <c r="V569" s="258" t="s">
        <v>16778</v>
      </c>
      <c r="W569" s="261" t="str">
        <f t="shared" si="90"/>
        <v>기아자동차K93.3T 마스터즈65770000</v>
      </c>
      <c r="X569" s="411">
        <f t="shared" si="91"/>
        <v>4343</v>
      </c>
      <c r="Y569" s="261">
        <v>6</v>
      </c>
      <c r="Z569" s="261">
        <v>6</v>
      </c>
      <c r="AA569" s="407" t="s">
        <v>541</v>
      </c>
      <c r="AB569" s="258" t="s">
        <v>16779</v>
      </c>
      <c r="AC569" s="258"/>
      <c r="AD569" s="258" t="s">
        <v>2153</v>
      </c>
      <c r="AE569" s="258" t="s">
        <v>2149</v>
      </c>
      <c r="AF569" s="259"/>
      <c r="AG569" s="260"/>
      <c r="AH569" s="259"/>
      <c r="AI569" s="259"/>
      <c r="AJ569" s="260"/>
      <c r="AK569" s="259">
        <v>26</v>
      </c>
      <c r="AL569" s="259"/>
      <c r="AM569" s="259" t="s">
        <v>3254</v>
      </c>
      <c r="AN569" s="449"/>
      <c r="AO569" s="449"/>
      <c r="AP569" s="449"/>
      <c r="AQ569" s="392" t="str">
        <f>IFERROR(VLOOKUP(BG569,#REF!,1,0),"")</f>
        <v/>
      </c>
      <c r="AS569" s="259" t="s">
        <v>3254</v>
      </c>
      <c r="BD569" s="202" t="str">
        <f t="shared" si="83"/>
        <v>K93.3T 마스터즈</v>
      </c>
      <c r="BE569" s="261" t="str">
        <f t="shared" si="89"/>
        <v>0060</v>
      </c>
      <c r="BF569" s="407" t="s">
        <v>541</v>
      </c>
      <c r="BG569" s="202" t="str">
        <f t="shared" si="84"/>
        <v>0060-0568</v>
      </c>
    </row>
    <row r="570" spans="1:59">
      <c r="A570" s="405">
        <v>4344</v>
      </c>
      <c r="B570" s="406">
        <v>4344</v>
      </c>
      <c r="C570" s="261" t="str">
        <f t="shared" si="85"/>
        <v>0001-0060</v>
      </c>
      <c r="D570" s="261" t="str">
        <f t="shared" si="86"/>
        <v>0001-0060-0004</v>
      </c>
      <c r="E570" s="407" t="s">
        <v>540</v>
      </c>
      <c r="F570" s="261" t="str">
        <f>TEXT(VLOOKUP(J570,'[4]1'!$B$2:$D$37,2,0),"0000")</f>
        <v>0001</v>
      </c>
      <c r="G570" s="261" t="str">
        <f t="shared" si="87"/>
        <v>0060</v>
      </c>
      <c r="H570" s="408">
        <f t="shared" si="88"/>
        <v>4</v>
      </c>
      <c r="I570" s="407" t="s">
        <v>540</v>
      </c>
      <c r="J570" s="258" t="s">
        <v>840</v>
      </c>
      <c r="K570" s="258" t="s">
        <v>2734</v>
      </c>
      <c r="L570" s="258" t="s">
        <v>2187</v>
      </c>
      <c r="M570" s="409">
        <v>68520000</v>
      </c>
      <c r="N570" s="258">
        <v>3778</v>
      </c>
      <c r="O570" s="258" t="s">
        <v>77</v>
      </c>
      <c r="P570" s="258" t="s">
        <v>73</v>
      </c>
      <c r="Q570" s="258" t="s">
        <v>72</v>
      </c>
      <c r="R570" s="258">
        <v>5</v>
      </c>
      <c r="S570" s="410">
        <v>13</v>
      </c>
      <c r="T570" s="261">
        <v>6</v>
      </c>
      <c r="U570" s="261">
        <v>6</v>
      </c>
      <c r="V570" s="258" t="s">
        <v>16778</v>
      </c>
      <c r="W570" s="261" t="str">
        <f t="shared" si="90"/>
        <v>기아자동차K93.8 그랜드 플래티넘68520000</v>
      </c>
      <c r="X570" s="411">
        <f t="shared" si="91"/>
        <v>4344</v>
      </c>
      <c r="Y570" s="261">
        <v>6</v>
      </c>
      <c r="Z570" s="261">
        <v>6</v>
      </c>
      <c r="AA570" s="407" t="s">
        <v>540</v>
      </c>
      <c r="AB570" s="258" t="s">
        <v>16779</v>
      </c>
      <c r="AC570" s="258"/>
      <c r="AD570" s="258" t="s">
        <v>2153</v>
      </c>
      <c r="AE570" s="258" t="s">
        <v>2149</v>
      </c>
      <c r="AF570" s="259"/>
      <c r="AG570" s="260"/>
      <c r="AH570" s="259"/>
      <c r="AI570" s="259"/>
      <c r="AJ570" s="260"/>
      <c r="AK570" s="259">
        <v>26</v>
      </c>
      <c r="AL570" s="259"/>
      <c r="AM570" s="259" t="s">
        <v>3249</v>
      </c>
      <c r="AN570" s="449"/>
      <c r="AO570" s="449"/>
      <c r="AP570" s="449"/>
      <c r="AQ570" s="392" t="str">
        <f>IFERROR(VLOOKUP(BG570,#REF!,1,0),"")</f>
        <v/>
      </c>
      <c r="AS570" s="259" t="s">
        <v>3249</v>
      </c>
      <c r="BD570" s="202" t="str">
        <f t="shared" si="83"/>
        <v>K93.8 그랜드 플래티넘</v>
      </c>
      <c r="BE570" s="261" t="str">
        <f t="shared" si="89"/>
        <v>0060</v>
      </c>
      <c r="BF570" s="407" t="s">
        <v>540</v>
      </c>
      <c r="BG570" s="202" t="str">
        <f t="shared" si="84"/>
        <v>0060-0569</v>
      </c>
    </row>
    <row r="571" spans="1:59">
      <c r="A571" s="405">
        <v>4345</v>
      </c>
      <c r="B571" s="406">
        <v>4345</v>
      </c>
      <c r="C571" s="261" t="str">
        <f t="shared" si="85"/>
        <v>0001-0060</v>
      </c>
      <c r="D571" s="261" t="str">
        <f t="shared" si="86"/>
        <v>0001-0060-0005</v>
      </c>
      <c r="E571" s="407" t="s">
        <v>539</v>
      </c>
      <c r="F571" s="261" t="str">
        <f>TEXT(VLOOKUP(J571,'[4]1'!$B$2:$D$37,2,0),"0000")</f>
        <v>0001</v>
      </c>
      <c r="G571" s="261" t="str">
        <f t="shared" si="87"/>
        <v>0060</v>
      </c>
      <c r="H571" s="408">
        <f t="shared" si="88"/>
        <v>5</v>
      </c>
      <c r="I571" s="407" t="s">
        <v>539</v>
      </c>
      <c r="J571" s="258" t="s">
        <v>840</v>
      </c>
      <c r="K571" s="258" t="s">
        <v>2734</v>
      </c>
      <c r="L571" s="258" t="s">
        <v>2191</v>
      </c>
      <c r="M571" s="409">
        <v>60770000</v>
      </c>
      <c r="N571" s="258">
        <v>3778</v>
      </c>
      <c r="O571" s="258" t="s">
        <v>77</v>
      </c>
      <c r="P571" s="258" t="s">
        <v>73</v>
      </c>
      <c r="Q571" s="258" t="s">
        <v>72</v>
      </c>
      <c r="R571" s="258">
        <v>5</v>
      </c>
      <c r="S571" s="410">
        <v>13</v>
      </c>
      <c r="T571" s="261">
        <v>6</v>
      </c>
      <c r="U571" s="261">
        <v>6</v>
      </c>
      <c r="V571" s="258" t="s">
        <v>71</v>
      </c>
      <c r="W571" s="261" t="str">
        <f t="shared" si="90"/>
        <v>기아자동차K93.8 플래티넘 베스트셀렉션I60770000</v>
      </c>
      <c r="X571" s="411">
        <f t="shared" si="91"/>
        <v>4345</v>
      </c>
      <c r="Y571" s="261">
        <v>6</v>
      </c>
      <c r="Z571" s="261">
        <v>6</v>
      </c>
      <c r="AA571" s="407" t="s">
        <v>539</v>
      </c>
      <c r="AB571" s="258" t="s">
        <v>73</v>
      </c>
      <c r="AC571" s="258"/>
      <c r="AD571" s="258" t="s">
        <v>2155</v>
      </c>
      <c r="AE571" s="258" t="s">
        <v>2149</v>
      </c>
      <c r="AF571" s="259"/>
      <c r="AG571" s="260"/>
      <c r="AH571" s="259"/>
      <c r="AI571" s="259"/>
      <c r="AJ571" s="260"/>
      <c r="AK571" s="259">
        <v>26</v>
      </c>
      <c r="AL571" s="259"/>
      <c r="AM571" s="259" t="s">
        <v>3249</v>
      </c>
      <c r="AN571" s="449"/>
      <c r="AO571" s="449"/>
      <c r="AP571" s="449"/>
      <c r="AQ571" s="392" t="str">
        <f>IFERROR(VLOOKUP(BG571,#REF!,1,0),"")</f>
        <v/>
      </c>
      <c r="AS571" s="259" t="s">
        <v>3249</v>
      </c>
      <c r="BD571" s="202" t="str">
        <f t="shared" si="83"/>
        <v>K93.8 플래티넘 베스트셀렉션I</v>
      </c>
      <c r="BE571" s="261" t="str">
        <f t="shared" si="89"/>
        <v>0060</v>
      </c>
      <c r="BF571" s="407" t="s">
        <v>539</v>
      </c>
      <c r="BG571" s="202" t="str">
        <f t="shared" si="84"/>
        <v>0060-0570</v>
      </c>
    </row>
    <row r="572" spans="1:59">
      <c r="A572" s="405">
        <v>4346</v>
      </c>
      <c r="B572" s="406">
        <v>4346</v>
      </c>
      <c r="C572" s="261" t="str">
        <f t="shared" si="85"/>
        <v>0001-0060</v>
      </c>
      <c r="D572" s="261" t="str">
        <f t="shared" si="86"/>
        <v>0001-0060-0006</v>
      </c>
      <c r="E572" s="407" t="s">
        <v>538</v>
      </c>
      <c r="F572" s="261" t="str">
        <f>TEXT(VLOOKUP(J572,'[4]1'!$B$2:$D$37,2,0),"0000")</f>
        <v>0001</v>
      </c>
      <c r="G572" s="261" t="str">
        <f t="shared" si="87"/>
        <v>0060</v>
      </c>
      <c r="H572" s="408">
        <f t="shared" si="88"/>
        <v>6</v>
      </c>
      <c r="I572" s="407" t="s">
        <v>538</v>
      </c>
      <c r="J572" s="258" t="s">
        <v>840</v>
      </c>
      <c r="K572" s="258" t="s">
        <v>2734</v>
      </c>
      <c r="L572" s="258" t="s">
        <v>2193</v>
      </c>
      <c r="M572" s="409">
        <v>54780000</v>
      </c>
      <c r="N572" s="258">
        <v>3778</v>
      </c>
      <c r="O572" s="258" t="s">
        <v>77</v>
      </c>
      <c r="P572" s="258" t="s">
        <v>73</v>
      </c>
      <c r="Q572" s="258" t="s">
        <v>72</v>
      </c>
      <c r="R572" s="258">
        <v>5</v>
      </c>
      <c r="S572" s="410">
        <v>13</v>
      </c>
      <c r="T572" s="261">
        <v>6</v>
      </c>
      <c r="U572" s="261">
        <v>6</v>
      </c>
      <c r="V572" s="258" t="s">
        <v>16778</v>
      </c>
      <c r="W572" s="261" t="str">
        <f t="shared" si="90"/>
        <v>기아자동차K93.8 플래티넘54780000</v>
      </c>
      <c r="X572" s="411">
        <f t="shared" si="91"/>
        <v>4346</v>
      </c>
      <c r="Y572" s="261">
        <v>6</v>
      </c>
      <c r="Z572" s="261">
        <v>6</v>
      </c>
      <c r="AA572" s="407" t="s">
        <v>538</v>
      </c>
      <c r="AB572" s="258" t="s">
        <v>16779</v>
      </c>
      <c r="AC572" s="258"/>
      <c r="AD572" s="258" t="s">
        <v>2155</v>
      </c>
      <c r="AE572" s="258" t="s">
        <v>2149</v>
      </c>
      <c r="AF572" s="259"/>
      <c r="AG572" s="260"/>
      <c r="AH572" s="259"/>
      <c r="AI572" s="259"/>
      <c r="AJ572" s="260"/>
      <c r="AK572" s="259">
        <v>26</v>
      </c>
      <c r="AL572" s="259"/>
      <c r="AM572" s="259" t="s">
        <v>3249</v>
      </c>
      <c r="AN572" s="449"/>
      <c r="AO572" s="449"/>
      <c r="AP572" s="449"/>
      <c r="AQ572" s="392" t="str">
        <f>IFERROR(VLOOKUP(BG572,#REF!,1,0),"")</f>
        <v/>
      </c>
      <c r="AS572" s="259" t="s">
        <v>3249</v>
      </c>
      <c r="BD572" s="202" t="str">
        <f t="shared" si="83"/>
        <v>K93.8 플래티넘</v>
      </c>
      <c r="BE572" s="261" t="str">
        <f t="shared" si="89"/>
        <v>0060</v>
      </c>
      <c r="BF572" s="407" t="s">
        <v>538</v>
      </c>
      <c r="BG572" s="202" t="str">
        <f t="shared" si="84"/>
        <v>0060-0571</v>
      </c>
    </row>
    <row r="573" spans="1:59">
      <c r="A573" s="405">
        <v>4347</v>
      </c>
      <c r="B573" s="406">
        <v>4347</v>
      </c>
      <c r="C573" s="261" t="str">
        <f t="shared" si="85"/>
        <v>0001-0060</v>
      </c>
      <c r="D573" s="261" t="str">
        <f t="shared" si="86"/>
        <v>0001-0060-0007</v>
      </c>
      <c r="E573" s="407" t="s">
        <v>537</v>
      </c>
      <c r="F573" s="261" t="str">
        <f>TEXT(VLOOKUP(J573,'[4]1'!$B$2:$D$37,2,0),"0000")</f>
        <v>0001</v>
      </c>
      <c r="G573" s="261" t="str">
        <f t="shared" si="87"/>
        <v>0060</v>
      </c>
      <c r="H573" s="408">
        <f t="shared" si="88"/>
        <v>7</v>
      </c>
      <c r="I573" s="407" t="s">
        <v>537</v>
      </c>
      <c r="J573" s="258" t="s">
        <v>840</v>
      </c>
      <c r="K573" s="258" t="s">
        <v>2734</v>
      </c>
      <c r="L573" s="258" t="s">
        <v>2194</v>
      </c>
      <c r="M573" s="409">
        <v>76420000</v>
      </c>
      <c r="N573" s="258">
        <v>3778</v>
      </c>
      <c r="O573" s="258" t="s">
        <v>77</v>
      </c>
      <c r="P573" s="258" t="s">
        <v>73</v>
      </c>
      <c r="Q573" s="258" t="s">
        <v>72</v>
      </c>
      <c r="R573" s="258">
        <v>5</v>
      </c>
      <c r="S573" s="410">
        <v>13</v>
      </c>
      <c r="T573" s="261">
        <v>6</v>
      </c>
      <c r="U573" s="261">
        <v>6</v>
      </c>
      <c r="V573" s="258" t="s">
        <v>16778</v>
      </c>
      <c r="W573" s="261" t="str">
        <f t="shared" si="90"/>
        <v>기아자동차K93.8 그랜드 플래티넘 베스트셀렉션II76420000</v>
      </c>
      <c r="X573" s="411">
        <f t="shared" si="91"/>
        <v>4347</v>
      </c>
      <c r="Y573" s="261">
        <v>6</v>
      </c>
      <c r="Z573" s="261">
        <v>6</v>
      </c>
      <c r="AA573" s="407" t="s">
        <v>537</v>
      </c>
      <c r="AB573" s="258" t="s">
        <v>16779</v>
      </c>
      <c r="AC573" s="258"/>
      <c r="AD573" s="258" t="s">
        <v>2153</v>
      </c>
      <c r="AE573" s="258" t="s">
        <v>2149</v>
      </c>
      <c r="AF573" s="259"/>
      <c r="AG573" s="260"/>
      <c r="AH573" s="259"/>
      <c r="AI573" s="259"/>
      <c r="AJ573" s="260"/>
      <c r="AK573" s="259">
        <v>26</v>
      </c>
      <c r="AL573" s="259"/>
      <c r="AM573" s="259" t="s">
        <v>3249</v>
      </c>
      <c r="AN573" s="449"/>
      <c r="AO573" s="449"/>
      <c r="AP573" s="449"/>
      <c r="AQ573" s="392" t="str">
        <f>IFERROR(VLOOKUP(BG573,#REF!,1,0),"")</f>
        <v/>
      </c>
      <c r="AS573" s="259" t="s">
        <v>3249</v>
      </c>
      <c r="BD573" s="202" t="str">
        <f t="shared" si="83"/>
        <v>K93.8 그랜드 플래티넘 베스트셀렉션II</v>
      </c>
      <c r="BE573" s="261" t="str">
        <f t="shared" si="89"/>
        <v>0060</v>
      </c>
      <c r="BF573" s="407" t="s">
        <v>537</v>
      </c>
      <c r="BG573" s="202" t="str">
        <f t="shared" si="84"/>
        <v>0060-0572</v>
      </c>
    </row>
    <row r="574" spans="1:59">
      <c r="A574" s="405">
        <v>4348</v>
      </c>
      <c r="B574" s="406">
        <v>4348</v>
      </c>
      <c r="C574" s="261" t="str">
        <f t="shared" si="85"/>
        <v>0001-0060</v>
      </c>
      <c r="D574" s="261" t="str">
        <f t="shared" si="86"/>
        <v>0001-0060-0008</v>
      </c>
      <c r="E574" s="407" t="s">
        <v>536</v>
      </c>
      <c r="F574" s="261" t="str">
        <f>TEXT(VLOOKUP(J574,'[4]1'!$B$2:$D$37,2,0),"0000")</f>
        <v>0001</v>
      </c>
      <c r="G574" s="261" t="str">
        <f t="shared" si="87"/>
        <v>0060</v>
      </c>
      <c r="H574" s="408">
        <f t="shared" si="88"/>
        <v>8</v>
      </c>
      <c r="I574" s="407" t="s">
        <v>536</v>
      </c>
      <c r="J574" s="258" t="s">
        <v>840</v>
      </c>
      <c r="K574" s="258" t="s">
        <v>2734</v>
      </c>
      <c r="L574" s="258" t="s">
        <v>2190</v>
      </c>
      <c r="M574" s="409">
        <v>92030000</v>
      </c>
      <c r="N574" s="258">
        <v>5038</v>
      </c>
      <c r="O574" s="258" t="s">
        <v>77</v>
      </c>
      <c r="P574" s="258" t="s">
        <v>73</v>
      </c>
      <c r="Q574" s="258" t="s">
        <v>72</v>
      </c>
      <c r="R574" s="258">
        <v>5</v>
      </c>
      <c r="S574" s="410">
        <v>20</v>
      </c>
      <c r="T574" s="261">
        <v>6</v>
      </c>
      <c r="U574" s="261">
        <v>6</v>
      </c>
      <c r="V574" s="258" t="s">
        <v>16778</v>
      </c>
      <c r="W574" s="261" t="str">
        <f t="shared" si="90"/>
        <v>기아자동차K95.0 퀀텀92030000</v>
      </c>
      <c r="X574" s="411">
        <f t="shared" si="91"/>
        <v>4348</v>
      </c>
      <c r="Y574" s="261">
        <v>6</v>
      </c>
      <c r="Z574" s="261">
        <v>6</v>
      </c>
      <c r="AA574" s="407" t="s">
        <v>536</v>
      </c>
      <c r="AB574" s="258" t="s">
        <v>16779</v>
      </c>
      <c r="AC574" s="258"/>
      <c r="AD574" s="258" t="s">
        <v>2154</v>
      </c>
      <c r="AE574" s="258" t="s">
        <v>2149</v>
      </c>
      <c r="AF574" s="259"/>
      <c r="AG574" s="260"/>
      <c r="AH574" s="259"/>
      <c r="AI574" s="259"/>
      <c r="AJ574" s="260"/>
      <c r="AK574" s="259">
        <v>26</v>
      </c>
      <c r="AL574" s="259"/>
      <c r="AM574" s="259" t="s">
        <v>3256</v>
      </c>
      <c r="AN574" s="449"/>
      <c r="AO574" s="449"/>
      <c r="AP574" s="449"/>
      <c r="AQ574" s="392" t="str">
        <f>IFERROR(VLOOKUP(BG574,#REF!,1,0),"")</f>
        <v/>
      </c>
      <c r="AS574" s="259" t="s">
        <v>3256</v>
      </c>
      <c r="BD574" s="202" t="str">
        <f t="shared" si="83"/>
        <v>K95.0 퀀텀</v>
      </c>
      <c r="BE574" s="261" t="str">
        <f t="shared" si="89"/>
        <v>0060</v>
      </c>
      <c r="BF574" s="407" t="s">
        <v>536</v>
      </c>
      <c r="BG574" s="202" t="str">
        <f t="shared" si="84"/>
        <v>0060-0573</v>
      </c>
    </row>
    <row r="575" spans="1:59">
      <c r="A575" s="405">
        <v>4349</v>
      </c>
      <c r="B575" s="406">
        <v>4349</v>
      </c>
      <c r="C575" s="261" t="str">
        <f t="shared" si="85"/>
        <v>0001-0061</v>
      </c>
      <c r="D575" s="261" t="str">
        <f t="shared" si="86"/>
        <v>0001-0061-0001</v>
      </c>
      <c r="E575" s="407" t="s">
        <v>535</v>
      </c>
      <c r="F575" s="261" t="str">
        <f>TEXT(VLOOKUP(J575,'[4]1'!$B$2:$D$37,2,0),"0000")</f>
        <v>0001</v>
      </c>
      <c r="G575" s="261" t="str">
        <f t="shared" si="87"/>
        <v>0061</v>
      </c>
      <c r="H575" s="408">
        <f t="shared" si="88"/>
        <v>1</v>
      </c>
      <c r="I575" s="407" t="s">
        <v>535</v>
      </c>
      <c r="J575" s="258" t="s">
        <v>840</v>
      </c>
      <c r="K575" s="258" t="s">
        <v>2735</v>
      </c>
      <c r="L575" s="258" t="s">
        <v>2195</v>
      </c>
      <c r="M575" s="409">
        <v>29270000</v>
      </c>
      <c r="N575" s="258">
        <v>1580</v>
      </c>
      <c r="O575" s="258" t="s">
        <v>74</v>
      </c>
      <c r="P575" s="258" t="s">
        <v>73</v>
      </c>
      <c r="Q575" s="258" t="s">
        <v>72</v>
      </c>
      <c r="R575" s="258">
        <v>5</v>
      </c>
      <c r="S575" s="410">
        <v>13</v>
      </c>
      <c r="T575" s="261">
        <v>6</v>
      </c>
      <c r="U575" s="261">
        <v>6</v>
      </c>
      <c r="V575" s="258" t="s">
        <v>1934</v>
      </c>
      <c r="W575" s="261" t="str">
        <f t="shared" si="90"/>
        <v>기아자동차니로1.6 HEV 노블레스29270000</v>
      </c>
      <c r="X575" s="411">
        <f t="shared" si="91"/>
        <v>4349</v>
      </c>
      <c r="Y575" s="261">
        <v>6</v>
      </c>
      <c r="Z575" s="261">
        <v>6</v>
      </c>
      <c r="AA575" s="407" t="s">
        <v>535</v>
      </c>
      <c r="AB575" s="258" t="s">
        <v>16779</v>
      </c>
      <c r="AC575" s="258"/>
      <c r="AD575" s="258" t="s">
        <v>2152</v>
      </c>
      <c r="AE575" s="258" t="s">
        <v>2149</v>
      </c>
      <c r="AF575" s="259"/>
      <c r="AG575" s="260"/>
      <c r="AH575" s="259"/>
      <c r="AI575" s="259"/>
      <c r="AJ575" s="260"/>
      <c r="AK575" s="259">
        <v>26</v>
      </c>
      <c r="AL575" s="259"/>
      <c r="AM575" s="259" t="s">
        <v>3249</v>
      </c>
      <c r="AN575" s="449"/>
      <c r="AO575" s="449"/>
      <c r="AP575" s="449"/>
      <c r="AQ575" s="392" t="str">
        <f>IFERROR(VLOOKUP(BG575,#REF!,1,0),"")</f>
        <v/>
      </c>
      <c r="AS575" s="259" t="s">
        <v>3249</v>
      </c>
      <c r="BD575" s="202" t="str">
        <f t="shared" si="83"/>
        <v>니로1.6 HEV 노블레스</v>
      </c>
      <c r="BE575" s="261" t="str">
        <f t="shared" si="89"/>
        <v>0061</v>
      </c>
      <c r="BF575" s="407" t="s">
        <v>535</v>
      </c>
      <c r="BG575" s="202" t="str">
        <f t="shared" si="84"/>
        <v>0061-0574</v>
      </c>
    </row>
    <row r="576" spans="1:59">
      <c r="A576" s="405">
        <v>4350</v>
      </c>
      <c r="B576" s="406">
        <v>4350</v>
      </c>
      <c r="C576" s="261" t="str">
        <f t="shared" si="85"/>
        <v>0001-0061</v>
      </c>
      <c r="D576" s="261" t="str">
        <f t="shared" si="86"/>
        <v>0001-0061-0002</v>
      </c>
      <c r="E576" s="407" t="s">
        <v>534</v>
      </c>
      <c r="F576" s="261" t="str">
        <f>TEXT(VLOOKUP(J576,'[4]1'!$B$2:$D$37,2,0),"0000")</f>
        <v>0001</v>
      </c>
      <c r="G576" s="261" t="str">
        <f t="shared" si="87"/>
        <v>0061</v>
      </c>
      <c r="H576" s="408">
        <f t="shared" si="88"/>
        <v>2</v>
      </c>
      <c r="I576" s="407" t="s">
        <v>534</v>
      </c>
      <c r="J576" s="258" t="s">
        <v>840</v>
      </c>
      <c r="K576" s="258" t="s">
        <v>2735</v>
      </c>
      <c r="L576" s="258" t="s">
        <v>2196</v>
      </c>
      <c r="M576" s="409">
        <v>31300000</v>
      </c>
      <c r="N576" s="258">
        <v>1580</v>
      </c>
      <c r="O576" s="258" t="s">
        <v>74</v>
      </c>
      <c r="P576" s="258" t="s">
        <v>73</v>
      </c>
      <c r="Q576" s="258" t="s">
        <v>72</v>
      </c>
      <c r="R576" s="258">
        <v>5</v>
      </c>
      <c r="S576" s="410">
        <v>13</v>
      </c>
      <c r="T576" s="261">
        <v>6</v>
      </c>
      <c r="U576" s="261">
        <v>6</v>
      </c>
      <c r="V576" s="258" t="s">
        <v>1934</v>
      </c>
      <c r="W576" s="261" t="str">
        <f t="shared" si="90"/>
        <v>기아자동차니로1.6 HEV 노블레스 스페셜31300000</v>
      </c>
      <c r="X576" s="411">
        <f t="shared" si="91"/>
        <v>4350</v>
      </c>
      <c r="Y576" s="261">
        <v>6</v>
      </c>
      <c r="Z576" s="261">
        <v>6</v>
      </c>
      <c r="AA576" s="407" t="s">
        <v>534</v>
      </c>
      <c r="AB576" s="258" t="s">
        <v>16779</v>
      </c>
      <c r="AC576" s="258"/>
      <c r="AD576" s="258" t="s">
        <v>2152</v>
      </c>
      <c r="AE576" s="258" t="s">
        <v>2149</v>
      </c>
      <c r="AF576" s="259"/>
      <c r="AG576" s="260"/>
      <c r="AH576" s="259"/>
      <c r="AI576" s="259"/>
      <c r="AJ576" s="260"/>
      <c r="AK576" s="259">
        <v>26</v>
      </c>
      <c r="AL576" s="259"/>
      <c r="AM576" s="259" t="s">
        <v>3249</v>
      </c>
      <c r="AN576" s="449"/>
      <c r="AO576" s="449"/>
      <c r="AP576" s="449"/>
      <c r="AQ576" s="392" t="str">
        <f>IFERROR(VLOOKUP(BG576,#REF!,1,0),"")</f>
        <v/>
      </c>
      <c r="AS576" s="259" t="s">
        <v>3249</v>
      </c>
      <c r="BD576" s="202" t="str">
        <f t="shared" si="83"/>
        <v>니로1.6 HEV 노블레스 스페셜</v>
      </c>
      <c r="BE576" s="261" t="str">
        <f t="shared" si="89"/>
        <v>0061</v>
      </c>
      <c r="BF576" s="407" t="s">
        <v>534</v>
      </c>
      <c r="BG576" s="202" t="str">
        <f t="shared" si="84"/>
        <v>0061-0575</v>
      </c>
    </row>
    <row r="577" spans="1:59">
      <c r="A577" s="405">
        <v>4351</v>
      </c>
      <c r="B577" s="406">
        <v>4351</v>
      </c>
      <c r="C577" s="261" t="str">
        <f t="shared" si="85"/>
        <v>0001-0061</v>
      </c>
      <c r="D577" s="261" t="str">
        <f t="shared" si="86"/>
        <v>0001-0061-0003</v>
      </c>
      <c r="E577" s="407" t="s">
        <v>533</v>
      </c>
      <c r="F577" s="261" t="str">
        <f>TEXT(VLOOKUP(J577,'[4]1'!$B$2:$D$37,2,0),"0000")</f>
        <v>0001</v>
      </c>
      <c r="G577" s="261" t="str">
        <f t="shared" si="87"/>
        <v>0061</v>
      </c>
      <c r="H577" s="408">
        <f t="shared" si="88"/>
        <v>3</v>
      </c>
      <c r="I577" s="407" t="s">
        <v>533</v>
      </c>
      <c r="J577" s="258" t="s">
        <v>840</v>
      </c>
      <c r="K577" s="258" t="s">
        <v>2735</v>
      </c>
      <c r="L577" s="258" t="s">
        <v>2197</v>
      </c>
      <c r="M577" s="409">
        <v>25300000</v>
      </c>
      <c r="N577" s="258">
        <v>1580</v>
      </c>
      <c r="O577" s="258" t="s">
        <v>74</v>
      </c>
      <c r="P577" s="258" t="s">
        <v>73</v>
      </c>
      <c r="Q577" s="258" t="s">
        <v>72</v>
      </c>
      <c r="R577" s="258">
        <v>5</v>
      </c>
      <c r="S577" s="410">
        <v>13</v>
      </c>
      <c r="T577" s="261">
        <v>6</v>
      </c>
      <c r="U577" s="261">
        <v>6</v>
      </c>
      <c r="V577" s="258" t="s">
        <v>1934</v>
      </c>
      <c r="W577" s="261" t="str">
        <f t="shared" si="90"/>
        <v>기아자동차니로1.6 HEV  럭셔리25300000</v>
      </c>
      <c r="X577" s="411">
        <f t="shared" si="91"/>
        <v>4351</v>
      </c>
      <c r="Y577" s="261">
        <v>6</v>
      </c>
      <c r="Z577" s="261">
        <v>6</v>
      </c>
      <c r="AA577" s="407" t="s">
        <v>533</v>
      </c>
      <c r="AB577" s="258" t="s">
        <v>16779</v>
      </c>
      <c r="AC577" s="258"/>
      <c r="AD577" s="258" t="s">
        <v>2152</v>
      </c>
      <c r="AE577" s="258" t="s">
        <v>2149</v>
      </c>
      <c r="AF577" s="259"/>
      <c r="AG577" s="260"/>
      <c r="AH577" s="259"/>
      <c r="AI577" s="259"/>
      <c r="AJ577" s="260"/>
      <c r="AK577" s="259">
        <v>26</v>
      </c>
      <c r="AL577" s="259"/>
      <c r="AM577" s="259" t="s">
        <v>3249</v>
      </c>
      <c r="AN577" s="449"/>
      <c r="AO577" s="449"/>
      <c r="AP577" s="449"/>
      <c r="AQ577" s="392" t="str">
        <f>IFERROR(VLOOKUP(BG577,#REF!,1,0),"")</f>
        <v/>
      </c>
      <c r="AS577" s="259" t="s">
        <v>3249</v>
      </c>
      <c r="BD577" s="202" t="str">
        <f t="shared" si="83"/>
        <v>니로1.6 HEV  럭셔리</v>
      </c>
      <c r="BE577" s="261" t="str">
        <f t="shared" si="89"/>
        <v>0061</v>
      </c>
      <c r="BF577" s="407" t="s">
        <v>533</v>
      </c>
      <c r="BG577" s="202" t="str">
        <f t="shared" si="84"/>
        <v>0061-0576</v>
      </c>
    </row>
    <row r="578" spans="1:59">
      <c r="A578" s="405">
        <v>4352</v>
      </c>
      <c r="B578" s="406">
        <v>4352</v>
      </c>
      <c r="C578" s="261" t="str">
        <f t="shared" si="85"/>
        <v>0001-0061</v>
      </c>
      <c r="D578" s="261" t="str">
        <f t="shared" si="86"/>
        <v>0001-0061-0004</v>
      </c>
      <c r="E578" s="407" t="s">
        <v>532</v>
      </c>
      <c r="F578" s="261" t="str">
        <f>TEXT(VLOOKUP(J578,'[4]1'!$B$2:$D$37,2,0),"0000")</f>
        <v>0001</v>
      </c>
      <c r="G578" s="261" t="str">
        <f t="shared" si="87"/>
        <v>0061</v>
      </c>
      <c r="H578" s="408">
        <f t="shared" si="88"/>
        <v>4</v>
      </c>
      <c r="I578" s="407" t="s">
        <v>532</v>
      </c>
      <c r="J578" s="258" t="s">
        <v>840</v>
      </c>
      <c r="K578" s="258" t="s">
        <v>2735</v>
      </c>
      <c r="L578" s="258" t="s">
        <v>2198</v>
      </c>
      <c r="M578" s="409">
        <v>27080000</v>
      </c>
      <c r="N578" s="258">
        <v>1580</v>
      </c>
      <c r="O578" s="258" t="s">
        <v>74</v>
      </c>
      <c r="P578" s="258" t="s">
        <v>73</v>
      </c>
      <c r="Q578" s="258" t="s">
        <v>72</v>
      </c>
      <c r="R578" s="258">
        <v>5</v>
      </c>
      <c r="S578" s="410">
        <v>13</v>
      </c>
      <c r="T578" s="261">
        <v>6</v>
      </c>
      <c r="U578" s="261">
        <v>6</v>
      </c>
      <c r="V578" s="258" t="s">
        <v>1934</v>
      </c>
      <c r="W578" s="261" t="str">
        <f t="shared" si="90"/>
        <v>기아자동차니로1.6 HEV 프레스티지27080000</v>
      </c>
      <c r="X578" s="411">
        <f t="shared" si="91"/>
        <v>4352</v>
      </c>
      <c r="Y578" s="261">
        <v>6</v>
      </c>
      <c r="Z578" s="261">
        <v>6</v>
      </c>
      <c r="AA578" s="407" t="s">
        <v>532</v>
      </c>
      <c r="AB578" s="258" t="s">
        <v>16779</v>
      </c>
      <c r="AC578" s="258"/>
      <c r="AD578" s="258" t="s">
        <v>2152</v>
      </c>
      <c r="AE578" s="258" t="s">
        <v>2149</v>
      </c>
      <c r="AF578" s="259"/>
      <c r="AG578" s="260"/>
      <c r="AH578" s="259"/>
      <c r="AI578" s="259"/>
      <c r="AJ578" s="260"/>
      <c r="AK578" s="259">
        <v>26</v>
      </c>
      <c r="AL578" s="259"/>
      <c r="AM578" s="259" t="s">
        <v>3249</v>
      </c>
      <c r="AN578" s="449"/>
      <c r="AO578" s="449"/>
      <c r="AP578" s="449"/>
      <c r="AQ578" s="392" t="str">
        <f>IFERROR(VLOOKUP(BG578,#REF!,1,0),"")</f>
        <v/>
      </c>
      <c r="AS578" s="259" t="s">
        <v>3249</v>
      </c>
      <c r="BD578" s="202" t="str">
        <f t="shared" si="83"/>
        <v>니로1.6 HEV 프레스티지</v>
      </c>
      <c r="BE578" s="261" t="str">
        <f t="shared" si="89"/>
        <v>0061</v>
      </c>
      <c r="BF578" s="407" t="s">
        <v>532</v>
      </c>
      <c r="BG578" s="202" t="str">
        <f t="shared" si="84"/>
        <v>0061-0577</v>
      </c>
    </row>
    <row r="579" spans="1:59">
      <c r="A579" s="405">
        <v>4353</v>
      </c>
      <c r="B579" s="406">
        <v>4353</v>
      </c>
      <c r="C579" s="261" t="str">
        <f t="shared" si="85"/>
        <v>0001-0062</v>
      </c>
      <c r="D579" s="261" t="str">
        <f t="shared" si="86"/>
        <v>0001-0062-0001</v>
      </c>
      <c r="E579" s="407" t="s">
        <v>531</v>
      </c>
      <c r="F579" s="261" t="str">
        <f>TEXT(VLOOKUP(J579,'[4]1'!$B$2:$D$37,2,0),"0000")</f>
        <v>0001</v>
      </c>
      <c r="G579" s="261" t="str">
        <f t="shared" si="87"/>
        <v>0062</v>
      </c>
      <c r="H579" s="408">
        <f t="shared" si="88"/>
        <v>1</v>
      </c>
      <c r="I579" s="407" t="s">
        <v>531</v>
      </c>
      <c r="J579" s="258" t="s">
        <v>840</v>
      </c>
      <c r="K579" s="258" t="s">
        <v>2736</v>
      </c>
      <c r="L579" s="258" t="s">
        <v>2199</v>
      </c>
      <c r="M579" s="409">
        <v>14700000</v>
      </c>
      <c r="N579" s="258">
        <v>998</v>
      </c>
      <c r="O579" s="258" t="s">
        <v>77</v>
      </c>
      <c r="P579" s="258" t="s">
        <v>73</v>
      </c>
      <c r="Q579" s="258" t="s">
        <v>72</v>
      </c>
      <c r="R579" s="258">
        <v>5</v>
      </c>
      <c r="S579" s="410">
        <v>6</v>
      </c>
      <c r="T579" s="261">
        <v>6</v>
      </c>
      <c r="U579" s="261">
        <v>6</v>
      </c>
      <c r="V579" s="258" t="s">
        <v>16778</v>
      </c>
      <c r="W579" s="261" t="str">
        <f t="shared" si="90"/>
        <v>기아자동차레이1.0 프레스티지14700000</v>
      </c>
      <c r="X579" s="411">
        <f t="shared" si="91"/>
        <v>4353</v>
      </c>
      <c r="Y579" s="261">
        <v>6</v>
      </c>
      <c r="Z579" s="261">
        <v>6</v>
      </c>
      <c r="AA579" s="407" t="s">
        <v>531</v>
      </c>
      <c r="AB579" s="258" t="s">
        <v>16779</v>
      </c>
      <c r="AC579" s="258"/>
      <c r="AD579" s="258" t="s">
        <v>2152</v>
      </c>
      <c r="AE579" s="258" t="s">
        <v>2149</v>
      </c>
      <c r="AF579" s="259"/>
      <c r="AG579" s="260"/>
      <c r="AH579" s="259"/>
      <c r="AI579" s="259"/>
      <c r="AJ579" s="260"/>
      <c r="AK579" s="259">
        <v>26</v>
      </c>
      <c r="AL579" s="259"/>
      <c r="AM579" s="259" t="s">
        <v>156</v>
      </c>
      <c r="AN579" s="449"/>
      <c r="AO579" s="449"/>
      <c r="AP579" s="449"/>
      <c r="AQ579" s="392" t="str">
        <f>IFERROR(VLOOKUP(BG579,#REF!,1,0),"")</f>
        <v/>
      </c>
      <c r="AS579" s="259" t="s">
        <v>156</v>
      </c>
      <c r="BD579" s="202" t="str">
        <f t="shared" si="83"/>
        <v>레이1.0 프레스티지</v>
      </c>
      <c r="BE579" s="261" t="str">
        <f t="shared" si="89"/>
        <v>0062</v>
      </c>
      <c r="BF579" s="407" t="s">
        <v>531</v>
      </c>
      <c r="BG579" s="202" t="str">
        <f t="shared" si="84"/>
        <v>0062-0578</v>
      </c>
    </row>
    <row r="580" spans="1:59">
      <c r="A580" s="405">
        <v>4354</v>
      </c>
      <c r="B580" s="406">
        <v>4354</v>
      </c>
      <c r="C580" s="261" t="str">
        <f t="shared" si="85"/>
        <v>0001-0062</v>
      </c>
      <c r="D580" s="261" t="str">
        <f t="shared" si="86"/>
        <v>0001-0062-0002</v>
      </c>
      <c r="E580" s="407" t="s">
        <v>530</v>
      </c>
      <c r="F580" s="261" t="str">
        <f>TEXT(VLOOKUP(J580,'[4]1'!$B$2:$D$37,2,0),"0000")</f>
        <v>0001</v>
      </c>
      <c r="G580" s="261" t="str">
        <f t="shared" si="87"/>
        <v>0062</v>
      </c>
      <c r="H580" s="408">
        <f t="shared" si="88"/>
        <v>2</v>
      </c>
      <c r="I580" s="407" t="s">
        <v>530</v>
      </c>
      <c r="J580" s="258" t="s">
        <v>840</v>
      </c>
      <c r="K580" s="258" t="s">
        <v>2736</v>
      </c>
      <c r="L580" s="258" t="s">
        <v>2200</v>
      </c>
      <c r="M580" s="409">
        <v>15700000</v>
      </c>
      <c r="N580" s="258">
        <v>998</v>
      </c>
      <c r="O580" s="258" t="s">
        <v>77</v>
      </c>
      <c r="P580" s="258" t="s">
        <v>73</v>
      </c>
      <c r="Q580" s="258" t="s">
        <v>72</v>
      </c>
      <c r="R580" s="258">
        <v>5</v>
      </c>
      <c r="S580" s="410">
        <v>6</v>
      </c>
      <c r="T580" s="261">
        <v>6</v>
      </c>
      <c r="U580" s="261">
        <v>6</v>
      </c>
      <c r="V580" s="258" t="s">
        <v>71</v>
      </c>
      <c r="W580" s="261" t="str">
        <f t="shared" si="90"/>
        <v>기아자동차레이1.0 시그니처15700000</v>
      </c>
      <c r="X580" s="411">
        <f t="shared" si="91"/>
        <v>4354</v>
      </c>
      <c r="Y580" s="261">
        <v>6</v>
      </c>
      <c r="Z580" s="261">
        <v>6</v>
      </c>
      <c r="AA580" s="407" t="s">
        <v>530</v>
      </c>
      <c r="AB580" s="258" t="s">
        <v>73</v>
      </c>
      <c r="AC580" s="258"/>
      <c r="AD580" s="258" t="s">
        <v>2152</v>
      </c>
      <c r="AE580" s="258" t="s">
        <v>2149</v>
      </c>
      <c r="AF580" s="259"/>
      <c r="AG580" s="260"/>
      <c r="AH580" s="259"/>
      <c r="AI580" s="259"/>
      <c r="AJ580" s="260"/>
      <c r="AK580" s="259">
        <v>26</v>
      </c>
      <c r="AL580" s="259"/>
      <c r="AM580" s="259" t="s">
        <v>156</v>
      </c>
      <c r="AN580" s="449"/>
      <c r="AO580" s="449"/>
      <c r="AP580" s="449"/>
      <c r="AQ580" s="392" t="str">
        <f>IFERROR(VLOOKUP(BG580,#REF!,1,0),"")</f>
        <v/>
      </c>
      <c r="AS580" s="259" t="s">
        <v>156</v>
      </c>
      <c r="BD580" s="202" t="str">
        <f t="shared" si="83"/>
        <v>레이1.0 시그니처</v>
      </c>
      <c r="BE580" s="261" t="str">
        <f t="shared" si="89"/>
        <v>0062</v>
      </c>
      <c r="BF580" s="407" t="s">
        <v>530</v>
      </c>
      <c r="BG580" s="202" t="str">
        <f t="shared" si="84"/>
        <v>0062-0579</v>
      </c>
    </row>
    <row r="581" spans="1:59">
      <c r="A581" s="405">
        <v>4355</v>
      </c>
      <c r="B581" s="406">
        <v>4355</v>
      </c>
      <c r="C581" s="261" t="str">
        <f t="shared" si="85"/>
        <v>0001-0062</v>
      </c>
      <c r="D581" s="261" t="str">
        <f t="shared" si="86"/>
        <v>0001-0062-0003</v>
      </c>
      <c r="E581" s="407" t="s">
        <v>529</v>
      </c>
      <c r="F581" s="261" t="str">
        <f>TEXT(VLOOKUP(J581,'[4]1'!$B$2:$D$37,2,0),"0000")</f>
        <v>0001</v>
      </c>
      <c r="G581" s="261" t="str">
        <f t="shared" si="87"/>
        <v>0062</v>
      </c>
      <c r="H581" s="408">
        <f t="shared" si="88"/>
        <v>3</v>
      </c>
      <c r="I581" s="407" t="s">
        <v>529</v>
      </c>
      <c r="J581" s="258" t="s">
        <v>840</v>
      </c>
      <c r="K581" s="258" t="s">
        <v>2736</v>
      </c>
      <c r="L581" s="258" t="s">
        <v>2201</v>
      </c>
      <c r="M581" s="409">
        <v>13500000</v>
      </c>
      <c r="N581" s="258">
        <v>998</v>
      </c>
      <c r="O581" s="258" t="s">
        <v>77</v>
      </c>
      <c r="P581" s="258" t="s">
        <v>73</v>
      </c>
      <c r="Q581" s="258" t="s">
        <v>72</v>
      </c>
      <c r="R581" s="258">
        <v>5</v>
      </c>
      <c r="S581" s="410">
        <v>6</v>
      </c>
      <c r="T581" s="261">
        <v>6</v>
      </c>
      <c r="U581" s="261">
        <v>6</v>
      </c>
      <c r="V581" s="258" t="s">
        <v>71</v>
      </c>
      <c r="W581" s="261" t="str">
        <f t="shared" si="90"/>
        <v>기아자동차레이1.0 스탠다드13500000</v>
      </c>
      <c r="X581" s="411">
        <f t="shared" si="91"/>
        <v>4355</v>
      </c>
      <c r="Y581" s="261">
        <v>6</v>
      </c>
      <c r="Z581" s="261">
        <v>6</v>
      </c>
      <c r="AA581" s="407" t="s">
        <v>529</v>
      </c>
      <c r="AB581" s="258" t="s">
        <v>73</v>
      </c>
      <c r="AC581" s="258"/>
      <c r="AD581" s="258" t="s">
        <v>2152</v>
      </c>
      <c r="AE581" s="258" t="s">
        <v>2149</v>
      </c>
      <c r="AF581" s="259"/>
      <c r="AG581" s="260"/>
      <c r="AH581" s="259"/>
      <c r="AI581" s="259"/>
      <c r="AJ581" s="260"/>
      <c r="AK581" s="259">
        <v>26</v>
      </c>
      <c r="AL581" s="259"/>
      <c r="AM581" s="259" t="s">
        <v>156</v>
      </c>
      <c r="AN581" s="449"/>
      <c r="AO581" s="449"/>
      <c r="AP581" s="449"/>
      <c r="AQ581" s="392" t="str">
        <f>IFERROR(VLOOKUP(BG581,#REF!,1,0),"")</f>
        <v/>
      </c>
      <c r="AS581" s="259" t="s">
        <v>156</v>
      </c>
      <c r="BD581" s="202" t="str">
        <f t="shared" ref="BD581:BD644" si="92">K581&amp;L581</f>
        <v>레이1.0 스탠다드</v>
      </c>
      <c r="BE581" s="261" t="str">
        <f t="shared" si="89"/>
        <v>0062</v>
      </c>
      <c r="BF581" s="407" t="s">
        <v>529</v>
      </c>
      <c r="BG581" s="202" t="str">
        <f t="shared" ref="BG581:BG644" si="93">BE581&amp;"-"&amp;BF581</f>
        <v>0062-0580</v>
      </c>
    </row>
    <row r="582" spans="1:59">
      <c r="A582" s="405">
        <v>4356</v>
      </c>
      <c r="B582" s="406">
        <v>4356</v>
      </c>
      <c r="C582" s="261" t="str">
        <f t="shared" ref="C582:C645" si="94">TEXT(F582,"0000")&amp;"-"&amp;TEXT(G582,"0000")</f>
        <v>0001-0062</v>
      </c>
      <c r="D582" s="261" t="str">
        <f t="shared" ref="D582:D645" si="95">TEXT(F582,"0000")&amp;"-"&amp;TEXT(G582,"0000")&amp;"-"&amp;TEXT(H582,"0000")</f>
        <v>0001-0062-0004</v>
      </c>
      <c r="E582" s="407" t="s">
        <v>528</v>
      </c>
      <c r="F582" s="261" t="str">
        <f>TEXT(VLOOKUP(J582,'[4]1'!$B$2:$D$37,2,0),"0000")</f>
        <v>0001</v>
      </c>
      <c r="G582" s="261" t="str">
        <f t="shared" ref="G582:G645" si="96">IF(K582=K581,TEXT(G581,"0000"),TEXT(G581+1,"0000"))</f>
        <v>0062</v>
      </c>
      <c r="H582" s="408">
        <f t="shared" ref="H582:H645" si="97">IF(F582&amp;G582=F581&amp;G581,H581+1,1)</f>
        <v>4</v>
      </c>
      <c r="I582" s="407" t="s">
        <v>528</v>
      </c>
      <c r="J582" s="258" t="s">
        <v>840</v>
      </c>
      <c r="K582" s="258" t="s">
        <v>2736</v>
      </c>
      <c r="L582" s="258" t="s">
        <v>16840</v>
      </c>
      <c r="M582" s="409">
        <v>12600000</v>
      </c>
      <c r="N582" s="258">
        <v>998</v>
      </c>
      <c r="O582" s="258" t="s">
        <v>77</v>
      </c>
      <c r="P582" s="258" t="s">
        <v>73</v>
      </c>
      <c r="Q582" s="258" t="s">
        <v>72</v>
      </c>
      <c r="R582" s="258">
        <v>1</v>
      </c>
      <c r="S582" s="410">
        <v>18</v>
      </c>
      <c r="T582" s="261">
        <v>6</v>
      </c>
      <c r="U582" s="261">
        <v>6</v>
      </c>
      <c r="V582" s="258" t="s">
        <v>71</v>
      </c>
      <c r="W582" s="261" t="str">
        <f t="shared" si="90"/>
        <v>기아자동차레이1.0 밴프레스티지12600000</v>
      </c>
      <c r="X582" s="411">
        <f t="shared" si="91"/>
        <v>4356</v>
      </c>
      <c r="Y582" s="261">
        <v>6</v>
      </c>
      <c r="Z582" s="261">
        <v>6</v>
      </c>
      <c r="AA582" s="407" t="s">
        <v>528</v>
      </c>
      <c r="AB582" s="258" t="s">
        <v>73</v>
      </c>
      <c r="AC582" s="258"/>
      <c r="AD582" s="258" t="s">
        <v>2153</v>
      </c>
      <c r="AE582" s="258" t="s">
        <v>2149</v>
      </c>
      <c r="AF582" s="259"/>
      <c r="AG582" s="260"/>
      <c r="AH582" s="259"/>
      <c r="AI582" s="259"/>
      <c r="AJ582" s="260"/>
      <c r="AK582" s="259">
        <v>26</v>
      </c>
      <c r="AL582" s="259"/>
      <c r="AM582" s="259" t="s">
        <v>3257</v>
      </c>
      <c r="AN582" s="449"/>
      <c r="AO582" s="449"/>
      <c r="AP582" s="449"/>
      <c r="AQ582" s="392" t="str">
        <f>IFERROR(VLOOKUP(BG582,#REF!,1,0),"")</f>
        <v/>
      </c>
      <c r="AS582" s="259" t="s">
        <v>3257</v>
      </c>
      <c r="BD582" s="202" t="str">
        <f t="shared" si="92"/>
        <v>레이1.0 밴프레스티지</v>
      </c>
      <c r="BE582" s="261" t="str">
        <f t="shared" ref="BE582:BE645" si="98">IF(K581=K582,TEXT(G581,"0000"),TEXT(G581+1,"0000"))</f>
        <v>0062</v>
      </c>
      <c r="BF582" s="407" t="s">
        <v>528</v>
      </c>
      <c r="BG582" s="202" t="str">
        <f t="shared" si="93"/>
        <v>0062-0581</v>
      </c>
    </row>
    <row r="583" spans="1:59">
      <c r="A583" s="405">
        <v>4357</v>
      </c>
      <c r="B583" s="406">
        <v>4357</v>
      </c>
      <c r="C583" s="261" t="str">
        <f t="shared" si="94"/>
        <v>0001-0062</v>
      </c>
      <c r="D583" s="261" t="str">
        <f t="shared" si="95"/>
        <v>0001-0062-0005</v>
      </c>
      <c r="E583" s="407" t="s">
        <v>527</v>
      </c>
      <c r="F583" s="261" t="str">
        <f>TEXT(VLOOKUP(J583,'[4]1'!$B$2:$D$37,2,0),"0000")</f>
        <v>0001</v>
      </c>
      <c r="G583" s="261" t="str">
        <f t="shared" si="96"/>
        <v>0062</v>
      </c>
      <c r="H583" s="408">
        <f t="shared" si="97"/>
        <v>5</v>
      </c>
      <c r="I583" s="407" t="s">
        <v>527</v>
      </c>
      <c r="J583" s="258" t="s">
        <v>840</v>
      </c>
      <c r="K583" s="258" t="s">
        <v>2736</v>
      </c>
      <c r="L583" s="258" t="s">
        <v>2202</v>
      </c>
      <c r="M583" s="409">
        <v>13000000</v>
      </c>
      <c r="N583" s="258">
        <v>998</v>
      </c>
      <c r="O583" s="258" t="s">
        <v>77</v>
      </c>
      <c r="P583" s="258" t="s">
        <v>73</v>
      </c>
      <c r="Q583" s="258" t="s">
        <v>72</v>
      </c>
      <c r="R583" s="258">
        <v>1</v>
      </c>
      <c r="S583" s="410">
        <v>18</v>
      </c>
      <c r="T583" s="261">
        <v>6</v>
      </c>
      <c r="U583" s="261">
        <v>6</v>
      </c>
      <c r="V583" s="258" t="s">
        <v>71</v>
      </c>
      <c r="W583" s="261" t="str">
        <f t="shared" ref="W583:W646" si="99">J583&amp;K583&amp;L583&amp;M583</f>
        <v>기아자동차레이1.0 밴 프레스티지13000000</v>
      </c>
      <c r="X583" s="411">
        <f t="shared" ref="X583:X646" si="100">B583</f>
        <v>4357</v>
      </c>
      <c r="Y583" s="261">
        <v>6</v>
      </c>
      <c r="Z583" s="261">
        <v>6</v>
      </c>
      <c r="AA583" s="407" t="s">
        <v>527</v>
      </c>
      <c r="AB583" s="258" t="s">
        <v>73</v>
      </c>
      <c r="AC583" s="258"/>
      <c r="AD583" s="258" t="s">
        <v>2153</v>
      </c>
      <c r="AE583" s="258" t="s">
        <v>2149</v>
      </c>
      <c r="AF583" s="259"/>
      <c r="AG583" s="260"/>
      <c r="AH583" s="259"/>
      <c r="AI583" s="259"/>
      <c r="AJ583" s="260"/>
      <c r="AK583" s="259">
        <v>26</v>
      </c>
      <c r="AL583" s="259"/>
      <c r="AM583" s="259" t="s">
        <v>3257</v>
      </c>
      <c r="AN583" s="449"/>
      <c r="AO583" s="449"/>
      <c r="AP583" s="449"/>
      <c r="AQ583" s="392" t="str">
        <f>IFERROR(VLOOKUP(BG583,#REF!,1,0),"")</f>
        <v/>
      </c>
      <c r="AS583" s="259" t="s">
        <v>3257</v>
      </c>
      <c r="BD583" s="202" t="str">
        <f t="shared" si="92"/>
        <v>레이1.0 밴 프레스티지</v>
      </c>
      <c r="BE583" s="261" t="str">
        <f t="shared" si="98"/>
        <v>0062</v>
      </c>
      <c r="BF583" s="407" t="s">
        <v>527</v>
      </c>
      <c r="BG583" s="202" t="str">
        <f t="shared" si="93"/>
        <v>0062-0582</v>
      </c>
    </row>
    <row r="584" spans="1:59">
      <c r="A584" s="405">
        <v>4358</v>
      </c>
      <c r="B584" s="406">
        <v>4358</v>
      </c>
      <c r="C584" s="261" t="str">
        <f t="shared" si="94"/>
        <v>0001-0062</v>
      </c>
      <c r="D584" s="261" t="str">
        <f t="shared" si="95"/>
        <v>0001-0062-0006</v>
      </c>
      <c r="E584" s="407" t="s">
        <v>526</v>
      </c>
      <c r="F584" s="261" t="str">
        <f>TEXT(VLOOKUP(J584,'[4]1'!$B$2:$D$37,2,0),"0000")</f>
        <v>0001</v>
      </c>
      <c r="G584" s="261" t="str">
        <f t="shared" si="96"/>
        <v>0062</v>
      </c>
      <c r="H584" s="408">
        <f t="shared" si="97"/>
        <v>6</v>
      </c>
      <c r="I584" s="407" t="s">
        <v>526</v>
      </c>
      <c r="J584" s="258" t="s">
        <v>840</v>
      </c>
      <c r="K584" s="258" t="s">
        <v>2736</v>
      </c>
      <c r="L584" s="258" t="s">
        <v>2203</v>
      </c>
      <c r="M584" s="409">
        <v>13450000</v>
      </c>
      <c r="N584" s="258">
        <v>998</v>
      </c>
      <c r="O584" s="258" t="s">
        <v>77</v>
      </c>
      <c r="P584" s="258" t="s">
        <v>73</v>
      </c>
      <c r="Q584" s="258" t="s">
        <v>72</v>
      </c>
      <c r="R584" s="258">
        <v>1</v>
      </c>
      <c r="S584" s="410">
        <v>18</v>
      </c>
      <c r="T584" s="261">
        <v>6</v>
      </c>
      <c r="U584" s="261">
        <v>6</v>
      </c>
      <c r="V584" s="258" t="s">
        <v>71</v>
      </c>
      <c r="W584" s="261" t="str">
        <f t="shared" si="99"/>
        <v>기아자동차레이1.0 밴 프레스티지 스페셜13450000</v>
      </c>
      <c r="X584" s="411">
        <f t="shared" si="100"/>
        <v>4358</v>
      </c>
      <c r="Y584" s="261">
        <v>6</v>
      </c>
      <c r="Z584" s="261">
        <v>6</v>
      </c>
      <c r="AA584" s="407" t="s">
        <v>526</v>
      </c>
      <c r="AB584" s="258" t="s">
        <v>73</v>
      </c>
      <c r="AC584" s="258"/>
      <c r="AD584" s="258" t="s">
        <v>2153</v>
      </c>
      <c r="AE584" s="258" t="s">
        <v>2149</v>
      </c>
      <c r="AF584" s="259"/>
      <c r="AG584" s="260"/>
      <c r="AH584" s="259"/>
      <c r="AI584" s="259"/>
      <c r="AJ584" s="260"/>
      <c r="AK584" s="259">
        <v>26</v>
      </c>
      <c r="AL584" s="259"/>
      <c r="AM584" s="259" t="s">
        <v>3257</v>
      </c>
      <c r="AN584" s="449"/>
      <c r="AO584" s="449"/>
      <c r="AP584" s="449"/>
      <c r="AQ584" s="392" t="str">
        <f>IFERROR(VLOOKUP(BG584,#REF!,1,0),"")</f>
        <v/>
      </c>
      <c r="AS584" s="259" t="s">
        <v>3257</v>
      </c>
      <c r="BD584" s="202" t="str">
        <f t="shared" si="92"/>
        <v>레이1.0 밴 프레스티지 스페셜</v>
      </c>
      <c r="BE584" s="261" t="str">
        <f t="shared" si="98"/>
        <v>0062</v>
      </c>
      <c r="BF584" s="407" t="s">
        <v>526</v>
      </c>
      <c r="BG584" s="202" t="str">
        <f t="shared" si="93"/>
        <v>0062-0583</v>
      </c>
    </row>
    <row r="585" spans="1:59">
      <c r="A585" s="405">
        <v>4359</v>
      </c>
      <c r="B585" s="406">
        <v>4359</v>
      </c>
      <c r="C585" s="261" t="str">
        <f t="shared" si="94"/>
        <v>0001-0063</v>
      </c>
      <c r="D585" s="261" t="str">
        <f t="shared" si="95"/>
        <v>0001-0063-0001</v>
      </c>
      <c r="E585" s="407" t="s">
        <v>525</v>
      </c>
      <c r="F585" s="261" t="str">
        <f>TEXT(VLOOKUP(J585,'[4]1'!$B$2:$D$37,2,0),"0000")</f>
        <v>0001</v>
      </c>
      <c r="G585" s="261" t="str">
        <f t="shared" si="96"/>
        <v>0063</v>
      </c>
      <c r="H585" s="408">
        <f t="shared" si="97"/>
        <v>1</v>
      </c>
      <c r="I585" s="407" t="s">
        <v>525</v>
      </c>
      <c r="J585" s="258" t="s">
        <v>840</v>
      </c>
      <c r="K585" s="258" t="s">
        <v>2737</v>
      </c>
      <c r="L585" s="258" t="s">
        <v>2204</v>
      </c>
      <c r="M585" s="409">
        <v>11950000</v>
      </c>
      <c r="N585" s="258">
        <v>998</v>
      </c>
      <c r="O585" s="258" t="s">
        <v>77</v>
      </c>
      <c r="P585" s="258" t="s">
        <v>73</v>
      </c>
      <c r="Q585" s="258" t="s">
        <v>72</v>
      </c>
      <c r="R585" s="258">
        <v>7</v>
      </c>
      <c r="S585" s="410">
        <v>7</v>
      </c>
      <c r="T585" s="261">
        <v>6</v>
      </c>
      <c r="U585" s="261">
        <v>6</v>
      </c>
      <c r="V585" s="258" t="s">
        <v>71</v>
      </c>
      <c r="W585" s="261" t="str">
        <f t="shared" si="99"/>
        <v>기아자동차모닝어반 1.0 스탠다드 A/T11950000</v>
      </c>
      <c r="X585" s="411">
        <f t="shared" si="100"/>
        <v>4359</v>
      </c>
      <c r="Y585" s="261">
        <v>6</v>
      </c>
      <c r="Z585" s="261">
        <v>6</v>
      </c>
      <c r="AA585" s="407" t="s">
        <v>525</v>
      </c>
      <c r="AB585" s="258" t="s">
        <v>73</v>
      </c>
      <c r="AC585" s="258"/>
      <c r="AD585" s="258" t="s">
        <v>2151</v>
      </c>
      <c r="AE585" s="258" t="s">
        <v>2149</v>
      </c>
      <c r="AF585" s="259"/>
      <c r="AG585" s="260"/>
      <c r="AH585" s="259"/>
      <c r="AI585" s="259"/>
      <c r="AJ585" s="260"/>
      <c r="AK585" s="259">
        <v>26</v>
      </c>
      <c r="AL585" s="259"/>
      <c r="AM585" s="259" t="s">
        <v>3251</v>
      </c>
      <c r="AN585" s="449"/>
      <c r="AO585" s="449"/>
      <c r="AP585" s="449"/>
      <c r="AQ585" s="392" t="str">
        <f>IFERROR(VLOOKUP(BG585,#REF!,1,0),"")</f>
        <v/>
      </c>
      <c r="AS585" s="259" t="s">
        <v>3251</v>
      </c>
      <c r="BD585" s="202" t="str">
        <f t="shared" si="92"/>
        <v>모닝어반 1.0 스탠다드 A/T</v>
      </c>
      <c r="BE585" s="261" t="str">
        <f t="shared" si="98"/>
        <v>0063</v>
      </c>
      <c r="BF585" s="407" t="s">
        <v>525</v>
      </c>
      <c r="BG585" s="202" t="str">
        <f t="shared" si="93"/>
        <v>0063-0584</v>
      </c>
    </row>
    <row r="586" spans="1:59">
      <c r="A586" s="405">
        <v>4360</v>
      </c>
      <c r="B586" s="406">
        <v>4360</v>
      </c>
      <c r="C586" s="261" t="str">
        <f t="shared" si="94"/>
        <v>0001-0063</v>
      </c>
      <c r="D586" s="261" t="str">
        <f t="shared" si="95"/>
        <v>0001-0063-0002</v>
      </c>
      <c r="E586" s="407" t="s">
        <v>524</v>
      </c>
      <c r="F586" s="261" t="str">
        <f>TEXT(VLOOKUP(J586,'[4]1'!$B$2:$D$37,2,0),"0000")</f>
        <v>0001</v>
      </c>
      <c r="G586" s="261" t="str">
        <f t="shared" si="96"/>
        <v>0063</v>
      </c>
      <c r="H586" s="408">
        <f t="shared" si="97"/>
        <v>2</v>
      </c>
      <c r="I586" s="407" t="s">
        <v>524</v>
      </c>
      <c r="J586" s="258" t="s">
        <v>840</v>
      </c>
      <c r="K586" s="258" t="s">
        <v>2737</v>
      </c>
      <c r="L586" s="258" t="s">
        <v>2205</v>
      </c>
      <c r="M586" s="409">
        <v>14800000</v>
      </c>
      <c r="N586" s="258">
        <v>998</v>
      </c>
      <c r="O586" s="258" t="s">
        <v>77</v>
      </c>
      <c r="P586" s="258" t="s">
        <v>73</v>
      </c>
      <c r="Q586" s="258" t="s">
        <v>72</v>
      </c>
      <c r="R586" s="258">
        <v>5</v>
      </c>
      <c r="S586" s="410">
        <v>7</v>
      </c>
      <c r="T586" s="261">
        <v>6</v>
      </c>
      <c r="U586" s="261">
        <v>6</v>
      </c>
      <c r="V586" s="258" t="s">
        <v>16778</v>
      </c>
      <c r="W586" s="261" t="str">
        <f t="shared" si="99"/>
        <v>기아자동차모닝어반 1.0 시그니처 A/T14800000</v>
      </c>
      <c r="X586" s="411">
        <f t="shared" si="100"/>
        <v>4360</v>
      </c>
      <c r="Y586" s="261">
        <v>6</v>
      </c>
      <c r="Z586" s="261">
        <v>6</v>
      </c>
      <c r="AA586" s="407" t="s">
        <v>524</v>
      </c>
      <c r="AB586" s="258" t="s">
        <v>16779</v>
      </c>
      <c r="AC586" s="258"/>
      <c r="AD586" s="258" t="s">
        <v>2151</v>
      </c>
      <c r="AE586" s="258" t="s">
        <v>2149</v>
      </c>
      <c r="AF586" s="259"/>
      <c r="AG586" s="260"/>
      <c r="AH586" s="259"/>
      <c r="AI586" s="259"/>
      <c r="AJ586" s="260"/>
      <c r="AK586" s="259">
        <v>26</v>
      </c>
      <c r="AL586" s="259"/>
      <c r="AM586" s="259" t="s">
        <v>3251</v>
      </c>
      <c r="AN586" s="449"/>
      <c r="AO586" s="449"/>
      <c r="AP586" s="449"/>
      <c r="AQ586" s="392" t="str">
        <f>IFERROR(VLOOKUP(BG586,#REF!,1,0),"")</f>
        <v/>
      </c>
      <c r="AS586" s="259" t="s">
        <v>3251</v>
      </c>
      <c r="BD586" s="202" t="str">
        <f t="shared" si="92"/>
        <v>모닝어반 1.0 시그니처 A/T</v>
      </c>
      <c r="BE586" s="261" t="str">
        <f t="shared" si="98"/>
        <v>0063</v>
      </c>
      <c r="BF586" s="407" t="s">
        <v>524</v>
      </c>
      <c r="BG586" s="202" t="str">
        <f t="shared" si="93"/>
        <v>0063-0585</v>
      </c>
    </row>
    <row r="587" spans="1:59">
      <c r="A587" s="405">
        <v>4361</v>
      </c>
      <c r="B587" s="406">
        <v>4361</v>
      </c>
      <c r="C587" s="261" t="str">
        <f t="shared" si="94"/>
        <v>0001-0063</v>
      </c>
      <c r="D587" s="261" t="str">
        <f t="shared" si="95"/>
        <v>0001-0063-0003</v>
      </c>
      <c r="E587" s="407" t="s">
        <v>523</v>
      </c>
      <c r="F587" s="261" t="str">
        <f>TEXT(VLOOKUP(J587,'[4]1'!$B$2:$D$37,2,0),"0000")</f>
        <v>0001</v>
      </c>
      <c r="G587" s="261" t="str">
        <f t="shared" si="96"/>
        <v>0063</v>
      </c>
      <c r="H587" s="408">
        <f t="shared" si="97"/>
        <v>3</v>
      </c>
      <c r="I587" s="407" t="s">
        <v>523</v>
      </c>
      <c r="J587" s="258" t="s">
        <v>840</v>
      </c>
      <c r="K587" s="258" t="s">
        <v>2737</v>
      </c>
      <c r="L587" s="258" t="s">
        <v>2207</v>
      </c>
      <c r="M587" s="409">
        <v>13500000</v>
      </c>
      <c r="N587" s="258">
        <v>998</v>
      </c>
      <c r="O587" s="258" t="s">
        <v>77</v>
      </c>
      <c r="P587" s="258" t="s">
        <v>73</v>
      </c>
      <c r="Q587" s="258" t="s">
        <v>72</v>
      </c>
      <c r="R587" s="258">
        <v>6</v>
      </c>
      <c r="S587" s="410">
        <v>7</v>
      </c>
      <c r="T587" s="261">
        <v>6</v>
      </c>
      <c r="U587" s="261">
        <v>6</v>
      </c>
      <c r="V587" s="258" t="s">
        <v>71</v>
      </c>
      <c r="W587" s="261" t="str">
        <f t="shared" si="99"/>
        <v>기아자동차모닝어반 1.0 프레스티지 A/T13500000</v>
      </c>
      <c r="X587" s="411">
        <f t="shared" si="100"/>
        <v>4361</v>
      </c>
      <c r="Y587" s="261">
        <v>6</v>
      </c>
      <c r="Z587" s="261">
        <v>6</v>
      </c>
      <c r="AA587" s="407" t="s">
        <v>523</v>
      </c>
      <c r="AB587" s="258" t="s">
        <v>73</v>
      </c>
      <c r="AC587" s="258"/>
      <c r="AD587" s="258" t="s">
        <v>2151</v>
      </c>
      <c r="AE587" s="258" t="s">
        <v>2149</v>
      </c>
      <c r="AF587" s="259"/>
      <c r="AG587" s="260"/>
      <c r="AH587" s="259"/>
      <c r="AI587" s="259"/>
      <c r="AJ587" s="260"/>
      <c r="AK587" s="259">
        <v>26</v>
      </c>
      <c r="AL587" s="259"/>
      <c r="AM587" s="259" t="s">
        <v>3251</v>
      </c>
      <c r="AN587" s="449"/>
      <c r="AO587" s="449"/>
      <c r="AP587" s="449"/>
      <c r="AQ587" s="392" t="str">
        <f>IFERROR(VLOOKUP(BG587,#REF!,1,0),"")</f>
        <v/>
      </c>
      <c r="AS587" s="259" t="s">
        <v>3251</v>
      </c>
      <c r="BD587" s="202" t="str">
        <f t="shared" si="92"/>
        <v>모닝어반 1.0 프레스티지 A/T</v>
      </c>
      <c r="BE587" s="261" t="str">
        <f t="shared" si="98"/>
        <v>0063</v>
      </c>
      <c r="BF587" s="407" t="s">
        <v>523</v>
      </c>
      <c r="BG587" s="202" t="str">
        <f t="shared" si="93"/>
        <v>0063-0586</v>
      </c>
    </row>
    <row r="588" spans="1:59">
      <c r="A588" s="405">
        <v>4362</v>
      </c>
      <c r="B588" s="406">
        <v>4362</v>
      </c>
      <c r="C588" s="261" t="str">
        <f t="shared" si="94"/>
        <v>0001-0063</v>
      </c>
      <c r="D588" s="261" t="str">
        <f t="shared" si="95"/>
        <v>0001-0063-0004</v>
      </c>
      <c r="E588" s="407" t="s">
        <v>522</v>
      </c>
      <c r="F588" s="261" t="str">
        <f>TEXT(VLOOKUP(J588,'[4]1'!$B$2:$D$37,2,0),"0000")</f>
        <v>0001</v>
      </c>
      <c r="G588" s="261" t="str">
        <f t="shared" si="96"/>
        <v>0063</v>
      </c>
      <c r="H588" s="408">
        <f t="shared" si="97"/>
        <v>4</v>
      </c>
      <c r="I588" s="407" t="s">
        <v>522</v>
      </c>
      <c r="J588" s="258" t="s">
        <v>840</v>
      </c>
      <c r="K588" s="258" t="s">
        <v>2737</v>
      </c>
      <c r="L588" s="258" t="s">
        <v>2208</v>
      </c>
      <c r="M588" s="409">
        <v>11750000</v>
      </c>
      <c r="N588" s="258">
        <v>998</v>
      </c>
      <c r="O588" s="258" t="s">
        <v>77</v>
      </c>
      <c r="P588" s="258" t="s">
        <v>73</v>
      </c>
      <c r="Q588" s="258" t="s">
        <v>72</v>
      </c>
      <c r="R588" s="258">
        <v>5</v>
      </c>
      <c r="S588" s="410">
        <v>7</v>
      </c>
      <c r="T588" s="261">
        <v>6</v>
      </c>
      <c r="U588" s="261">
        <v>6</v>
      </c>
      <c r="V588" s="258" t="s">
        <v>16778</v>
      </c>
      <c r="W588" s="261" t="str">
        <f t="shared" si="99"/>
        <v>기아자동차모닝어반 1.0 스탠다드 마이너스 (A/T)11750000</v>
      </c>
      <c r="X588" s="411">
        <f t="shared" si="100"/>
        <v>4362</v>
      </c>
      <c r="Y588" s="261">
        <v>6</v>
      </c>
      <c r="Z588" s="261">
        <v>6</v>
      </c>
      <c r="AA588" s="407" t="s">
        <v>522</v>
      </c>
      <c r="AB588" s="258" t="s">
        <v>16779</v>
      </c>
      <c r="AC588" s="258"/>
      <c r="AD588" s="258" t="s">
        <v>2151</v>
      </c>
      <c r="AE588" s="258" t="s">
        <v>2149</v>
      </c>
      <c r="AF588" s="259"/>
      <c r="AG588" s="260"/>
      <c r="AH588" s="259"/>
      <c r="AI588" s="259"/>
      <c r="AJ588" s="260"/>
      <c r="AK588" s="259">
        <v>26</v>
      </c>
      <c r="AL588" s="259"/>
      <c r="AM588" s="259" t="s">
        <v>3251</v>
      </c>
      <c r="AN588" s="449"/>
      <c r="AO588" s="449"/>
      <c r="AP588" s="449"/>
      <c r="AQ588" s="392" t="str">
        <f>IFERROR(VLOOKUP(BG588,#REF!,1,0),"")</f>
        <v/>
      </c>
      <c r="AS588" s="259" t="s">
        <v>3251</v>
      </c>
      <c r="BD588" s="202" t="str">
        <f t="shared" si="92"/>
        <v>모닝어반 1.0 스탠다드 마이너스 (A/T)</v>
      </c>
      <c r="BE588" s="261" t="str">
        <f t="shared" si="98"/>
        <v>0063</v>
      </c>
      <c r="BF588" s="407" t="s">
        <v>522</v>
      </c>
      <c r="BG588" s="202" t="str">
        <f t="shared" si="93"/>
        <v>0063-0587</v>
      </c>
    </row>
    <row r="589" spans="1:59">
      <c r="A589" s="405">
        <v>4363</v>
      </c>
      <c r="B589" s="406">
        <v>4363</v>
      </c>
      <c r="C589" s="261" t="str">
        <f t="shared" si="94"/>
        <v>0001-0063</v>
      </c>
      <c r="D589" s="261" t="str">
        <f t="shared" si="95"/>
        <v>0001-0063-0005</v>
      </c>
      <c r="E589" s="407" t="s">
        <v>521</v>
      </c>
      <c r="F589" s="261" t="str">
        <f>TEXT(VLOOKUP(J589,'[4]1'!$B$2:$D$37,2,0),"0000")</f>
        <v>0001</v>
      </c>
      <c r="G589" s="261" t="str">
        <f t="shared" si="96"/>
        <v>0063</v>
      </c>
      <c r="H589" s="408">
        <f t="shared" si="97"/>
        <v>5</v>
      </c>
      <c r="I589" s="407" t="s">
        <v>521</v>
      </c>
      <c r="J589" s="258" t="s">
        <v>840</v>
      </c>
      <c r="K589" s="258" t="s">
        <v>2737</v>
      </c>
      <c r="L589" s="258" t="s">
        <v>2206</v>
      </c>
      <c r="M589" s="409">
        <v>12350000</v>
      </c>
      <c r="N589" s="258">
        <v>998</v>
      </c>
      <c r="O589" s="258" t="s">
        <v>77</v>
      </c>
      <c r="P589" s="258" t="s">
        <v>73</v>
      </c>
      <c r="Q589" s="258" t="s">
        <v>72</v>
      </c>
      <c r="R589" s="258">
        <v>5</v>
      </c>
      <c r="S589" s="410">
        <v>18</v>
      </c>
      <c r="T589" s="261">
        <v>6</v>
      </c>
      <c r="U589" s="261">
        <v>6</v>
      </c>
      <c r="V589" s="258" t="s">
        <v>71</v>
      </c>
      <c r="W589" s="261" t="str">
        <f t="shared" si="99"/>
        <v>기아자동차모닝어반 VAN 스페셜 A/T12350000</v>
      </c>
      <c r="X589" s="411">
        <f t="shared" si="100"/>
        <v>4363</v>
      </c>
      <c r="Y589" s="261">
        <v>6</v>
      </c>
      <c r="Z589" s="261">
        <v>6</v>
      </c>
      <c r="AA589" s="407" t="s">
        <v>521</v>
      </c>
      <c r="AB589" s="258" t="s">
        <v>73</v>
      </c>
      <c r="AC589" s="258"/>
      <c r="AD589" s="258" t="s">
        <v>2153</v>
      </c>
      <c r="AE589" s="258" t="s">
        <v>2149</v>
      </c>
      <c r="AF589" s="259"/>
      <c r="AG589" s="260"/>
      <c r="AH589" s="259"/>
      <c r="AI589" s="259"/>
      <c r="AJ589" s="260"/>
      <c r="AK589" s="259">
        <v>26</v>
      </c>
      <c r="AL589" s="259"/>
      <c r="AM589" s="259" t="s">
        <v>3257</v>
      </c>
      <c r="AN589" s="449"/>
      <c r="AO589" s="449"/>
      <c r="AP589" s="449"/>
      <c r="AQ589" s="392" t="str">
        <f>IFERROR(VLOOKUP(BG589,#REF!,1,0),"")</f>
        <v/>
      </c>
      <c r="AS589" s="259" t="s">
        <v>3257</v>
      </c>
      <c r="BD589" s="202" t="str">
        <f t="shared" si="92"/>
        <v>모닝어반 VAN 스페셜 A/T</v>
      </c>
      <c r="BE589" s="261" t="str">
        <f t="shared" si="98"/>
        <v>0063</v>
      </c>
      <c r="BF589" s="407" t="s">
        <v>521</v>
      </c>
      <c r="BG589" s="202" t="str">
        <f t="shared" si="93"/>
        <v>0063-0588</v>
      </c>
    </row>
    <row r="590" spans="1:59">
      <c r="A590" s="405">
        <v>4364</v>
      </c>
      <c r="B590" s="406">
        <v>4364</v>
      </c>
      <c r="C590" s="261" t="str">
        <f t="shared" si="94"/>
        <v>0001-0063</v>
      </c>
      <c r="D590" s="261" t="str">
        <f t="shared" si="95"/>
        <v>0001-0063-0006</v>
      </c>
      <c r="E590" s="407" t="s">
        <v>520</v>
      </c>
      <c r="F590" s="261" t="str">
        <f>TEXT(VLOOKUP(J590,'[4]1'!$B$2:$D$37,2,0),"0000")</f>
        <v>0001</v>
      </c>
      <c r="G590" s="261" t="str">
        <f t="shared" si="96"/>
        <v>0063</v>
      </c>
      <c r="H590" s="408">
        <f t="shared" si="97"/>
        <v>6</v>
      </c>
      <c r="I590" s="407" t="s">
        <v>520</v>
      </c>
      <c r="J590" s="258" t="s">
        <v>840</v>
      </c>
      <c r="K590" s="258" t="s">
        <v>2737</v>
      </c>
      <c r="L590" s="258" t="s">
        <v>2209</v>
      </c>
      <c r="M590" s="409">
        <v>11800000</v>
      </c>
      <c r="N590" s="258">
        <v>998</v>
      </c>
      <c r="O590" s="258" t="s">
        <v>77</v>
      </c>
      <c r="P590" s="258" t="s">
        <v>73</v>
      </c>
      <c r="Q590" s="258" t="s">
        <v>72</v>
      </c>
      <c r="R590" s="258">
        <v>5</v>
      </c>
      <c r="S590" s="410">
        <v>18</v>
      </c>
      <c r="T590" s="261">
        <v>6</v>
      </c>
      <c r="U590" s="261">
        <v>6</v>
      </c>
      <c r="V590" s="258" t="s">
        <v>16778</v>
      </c>
      <c r="W590" s="261" t="str">
        <f t="shared" si="99"/>
        <v>기아자동차모닝어반 VAN A/T11800000</v>
      </c>
      <c r="X590" s="411">
        <f t="shared" si="100"/>
        <v>4364</v>
      </c>
      <c r="Y590" s="261">
        <v>6</v>
      </c>
      <c r="Z590" s="261">
        <v>6</v>
      </c>
      <c r="AA590" s="407" t="s">
        <v>520</v>
      </c>
      <c r="AB590" s="258" t="s">
        <v>16779</v>
      </c>
      <c r="AC590" s="258"/>
      <c r="AD590" s="258" t="s">
        <v>2153</v>
      </c>
      <c r="AE590" s="258" t="s">
        <v>2149</v>
      </c>
      <c r="AF590" s="259"/>
      <c r="AG590" s="260"/>
      <c r="AH590" s="259"/>
      <c r="AI590" s="259"/>
      <c r="AJ590" s="260"/>
      <c r="AK590" s="259">
        <v>26</v>
      </c>
      <c r="AL590" s="259"/>
      <c r="AM590" s="259" t="s">
        <v>3257</v>
      </c>
      <c r="AN590" s="449"/>
      <c r="AO590" s="449"/>
      <c r="AP590" s="449"/>
      <c r="AQ590" s="392" t="str">
        <f>IFERROR(VLOOKUP(BG590,#REF!,1,0),"")</f>
        <v/>
      </c>
      <c r="AS590" s="259" t="s">
        <v>3257</v>
      </c>
      <c r="BD590" s="202" t="str">
        <f t="shared" si="92"/>
        <v>모닝어반 VAN A/T</v>
      </c>
      <c r="BE590" s="261" t="str">
        <f t="shared" si="98"/>
        <v>0063</v>
      </c>
      <c r="BF590" s="407" t="s">
        <v>520</v>
      </c>
      <c r="BG590" s="202" t="str">
        <f t="shared" si="93"/>
        <v>0063-0589</v>
      </c>
    </row>
    <row r="591" spans="1:59">
      <c r="A591" s="405">
        <v>4365</v>
      </c>
      <c r="B591" s="406">
        <v>4365</v>
      </c>
      <c r="C591" s="261" t="str">
        <f t="shared" si="94"/>
        <v>0001-0064</v>
      </c>
      <c r="D591" s="261" t="str">
        <f t="shared" si="95"/>
        <v>0001-0064-0001</v>
      </c>
      <c r="E591" s="407" t="s">
        <v>519</v>
      </c>
      <c r="F591" s="261" t="str">
        <f>TEXT(VLOOKUP(J591,'[4]1'!$B$2:$D$37,2,0),"0000")</f>
        <v>0001</v>
      </c>
      <c r="G591" s="261" t="str">
        <f t="shared" si="96"/>
        <v>0064</v>
      </c>
      <c r="H591" s="408">
        <f t="shared" si="97"/>
        <v>1</v>
      </c>
      <c r="I591" s="407" t="s">
        <v>519</v>
      </c>
      <c r="J591" s="258" t="s">
        <v>840</v>
      </c>
      <c r="K591" s="258" t="s">
        <v>2738</v>
      </c>
      <c r="L591" s="258" t="s">
        <v>2212</v>
      </c>
      <c r="M591" s="409">
        <v>48050000</v>
      </c>
      <c r="N591" s="258">
        <v>2959</v>
      </c>
      <c r="O591" s="258" t="s">
        <v>78</v>
      </c>
      <c r="P591" s="258" t="s">
        <v>1985</v>
      </c>
      <c r="Q591" s="258" t="s">
        <v>72</v>
      </c>
      <c r="R591" s="258">
        <v>6</v>
      </c>
      <c r="S591" s="410">
        <v>5</v>
      </c>
      <c r="T591" s="261">
        <v>6</v>
      </c>
      <c r="U591" s="261">
        <v>6</v>
      </c>
      <c r="V591" s="258" t="s">
        <v>16778</v>
      </c>
      <c r="W591" s="261" t="str">
        <f t="shared" si="99"/>
        <v>기아자동차모하비3.0 플래티넘(6인승)48050000</v>
      </c>
      <c r="X591" s="411">
        <f t="shared" si="100"/>
        <v>4365</v>
      </c>
      <c r="Y591" s="261">
        <v>6</v>
      </c>
      <c r="Z591" s="261">
        <v>6</v>
      </c>
      <c r="AA591" s="407" t="s">
        <v>519</v>
      </c>
      <c r="AB591" s="258" t="s">
        <v>1985</v>
      </c>
      <c r="AC591" s="258"/>
      <c r="AD591" s="258" t="s">
        <v>2151</v>
      </c>
      <c r="AE591" s="258" t="s">
        <v>2149</v>
      </c>
      <c r="AF591" s="259"/>
      <c r="AG591" s="260"/>
      <c r="AH591" s="259"/>
      <c r="AI591" s="259"/>
      <c r="AJ591" s="260"/>
      <c r="AK591" s="259">
        <v>26</v>
      </c>
      <c r="AL591" s="259"/>
      <c r="AM591" s="259" t="s">
        <v>95</v>
      </c>
      <c r="AN591" s="449"/>
      <c r="AO591" s="449"/>
      <c r="AP591" s="449"/>
      <c r="AQ591" s="392" t="str">
        <f>IFERROR(VLOOKUP(BG591,#REF!,1,0),"")</f>
        <v/>
      </c>
      <c r="AS591" s="259" t="s">
        <v>95</v>
      </c>
      <c r="BD591" s="202" t="str">
        <f t="shared" si="92"/>
        <v>모하비3.0 플래티넘(6인승)</v>
      </c>
      <c r="BE591" s="261" t="str">
        <f t="shared" si="98"/>
        <v>0064</v>
      </c>
      <c r="BF591" s="407" t="s">
        <v>519</v>
      </c>
      <c r="BG591" s="202" t="str">
        <f t="shared" si="93"/>
        <v>0064-0590</v>
      </c>
    </row>
    <row r="592" spans="1:59">
      <c r="A592" s="405">
        <v>4366</v>
      </c>
      <c r="B592" s="406">
        <v>4366</v>
      </c>
      <c r="C592" s="261" t="str">
        <f t="shared" si="94"/>
        <v>0001-0064</v>
      </c>
      <c r="D592" s="261" t="str">
        <f t="shared" si="95"/>
        <v>0001-0064-0002</v>
      </c>
      <c r="E592" s="407" t="s">
        <v>518</v>
      </c>
      <c r="F592" s="261" t="str">
        <f>TEXT(VLOOKUP(J592,'[4]1'!$B$2:$D$37,2,0),"0000")</f>
        <v>0001</v>
      </c>
      <c r="G592" s="261" t="str">
        <f t="shared" si="96"/>
        <v>0064</v>
      </c>
      <c r="H592" s="408">
        <f t="shared" si="97"/>
        <v>2</v>
      </c>
      <c r="I592" s="407" t="s">
        <v>518</v>
      </c>
      <c r="J592" s="258" t="s">
        <v>840</v>
      </c>
      <c r="K592" s="258" t="s">
        <v>2738</v>
      </c>
      <c r="L592" s="258" t="s">
        <v>2214</v>
      </c>
      <c r="M592" s="409">
        <v>47660000</v>
      </c>
      <c r="N592" s="258">
        <v>2959</v>
      </c>
      <c r="O592" s="258" t="s">
        <v>78</v>
      </c>
      <c r="P592" s="258" t="s">
        <v>1985</v>
      </c>
      <c r="Q592" s="258" t="s">
        <v>72</v>
      </c>
      <c r="R592" s="258">
        <v>7</v>
      </c>
      <c r="S592" s="410">
        <v>5</v>
      </c>
      <c r="T592" s="261">
        <v>6</v>
      </c>
      <c r="U592" s="261">
        <v>6</v>
      </c>
      <c r="V592" s="258" t="s">
        <v>16778</v>
      </c>
      <c r="W592" s="261" t="str">
        <f t="shared" si="99"/>
        <v>기아자동차모하비3.0 플래티넘(7인승)47660000</v>
      </c>
      <c r="X592" s="411">
        <f t="shared" si="100"/>
        <v>4366</v>
      </c>
      <c r="Y592" s="261">
        <v>6</v>
      </c>
      <c r="Z592" s="261">
        <v>6</v>
      </c>
      <c r="AA592" s="407" t="s">
        <v>518</v>
      </c>
      <c r="AB592" s="258" t="s">
        <v>1985</v>
      </c>
      <c r="AC592" s="258"/>
      <c r="AD592" s="258" t="s">
        <v>2151</v>
      </c>
      <c r="AE592" s="258" t="s">
        <v>2149</v>
      </c>
      <c r="AF592" s="259"/>
      <c r="AG592" s="260"/>
      <c r="AH592" s="259"/>
      <c r="AI592" s="259"/>
      <c r="AJ592" s="260"/>
      <c r="AK592" s="259">
        <v>26</v>
      </c>
      <c r="AL592" s="259"/>
      <c r="AM592" s="259" t="s">
        <v>95</v>
      </c>
      <c r="AN592" s="449"/>
      <c r="AO592" s="449"/>
      <c r="AP592" s="449"/>
      <c r="AQ592" s="392" t="str">
        <f>IFERROR(VLOOKUP(BG592,#REF!,1,0),"")</f>
        <v/>
      </c>
      <c r="AS592" s="259" t="s">
        <v>95</v>
      </c>
      <c r="BD592" s="202" t="str">
        <f t="shared" si="92"/>
        <v>모하비3.0 플래티넘(7인승)</v>
      </c>
      <c r="BE592" s="261" t="str">
        <f t="shared" si="98"/>
        <v>0064</v>
      </c>
      <c r="BF592" s="407" t="s">
        <v>518</v>
      </c>
      <c r="BG592" s="202" t="str">
        <f t="shared" si="93"/>
        <v>0064-0591</v>
      </c>
    </row>
    <row r="593" spans="1:59">
      <c r="A593" s="405">
        <v>4367</v>
      </c>
      <c r="B593" s="406">
        <v>4367</v>
      </c>
      <c r="C593" s="261" t="str">
        <f t="shared" si="94"/>
        <v>0001-0064</v>
      </c>
      <c r="D593" s="261" t="str">
        <f t="shared" si="95"/>
        <v>0001-0064-0003</v>
      </c>
      <c r="E593" s="407" t="s">
        <v>517</v>
      </c>
      <c r="F593" s="261" t="str">
        <f>TEXT(VLOOKUP(J593,'[4]1'!$B$2:$D$37,2,0),"0000")</f>
        <v>0001</v>
      </c>
      <c r="G593" s="261" t="str">
        <f t="shared" si="96"/>
        <v>0064</v>
      </c>
      <c r="H593" s="408">
        <f t="shared" si="97"/>
        <v>3</v>
      </c>
      <c r="I593" s="407" t="s">
        <v>517</v>
      </c>
      <c r="J593" s="258" t="s">
        <v>840</v>
      </c>
      <c r="K593" s="258" t="s">
        <v>2738</v>
      </c>
      <c r="L593" s="258" t="s">
        <v>2218</v>
      </c>
      <c r="M593" s="409">
        <v>47020000</v>
      </c>
      <c r="N593" s="258">
        <v>2959</v>
      </c>
      <c r="O593" s="258" t="s">
        <v>78</v>
      </c>
      <c r="P593" s="258" t="s">
        <v>1985</v>
      </c>
      <c r="Q593" s="258" t="s">
        <v>72</v>
      </c>
      <c r="R593" s="258">
        <v>5</v>
      </c>
      <c r="S593" s="410">
        <v>5</v>
      </c>
      <c r="T593" s="261">
        <v>6</v>
      </c>
      <c r="U593" s="261">
        <v>6</v>
      </c>
      <c r="V593" s="258" t="s">
        <v>16778</v>
      </c>
      <c r="W593" s="261" t="str">
        <f t="shared" si="99"/>
        <v>기아자동차모하비3.0 플래티넘(5인승)47020000</v>
      </c>
      <c r="X593" s="411">
        <f t="shared" si="100"/>
        <v>4367</v>
      </c>
      <c r="Y593" s="261">
        <v>6</v>
      </c>
      <c r="Z593" s="261">
        <v>6</v>
      </c>
      <c r="AA593" s="407" t="s">
        <v>517</v>
      </c>
      <c r="AB593" s="258" t="s">
        <v>1985</v>
      </c>
      <c r="AC593" s="258"/>
      <c r="AD593" s="258" t="s">
        <v>2151</v>
      </c>
      <c r="AE593" s="258" t="s">
        <v>2149</v>
      </c>
      <c r="AF593" s="259"/>
      <c r="AG593" s="260"/>
      <c r="AH593" s="259"/>
      <c r="AI593" s="259"/>
      <c r="AJ593" s="260"/>
      <c r="AK593" s="259">
        <v>26</v>
      </c>
      <c r="AL593" s="259"/>
      <c r="AM593" s="259" t="s">
        <v>95</v>
      </c>
      <c r="AN593" s="449"/>
      <c r="AO593" s="449"/>
      <c r="AP593" s="449"/>
      <c r="AQ593" s="392" t="str">
        <f>IFERROR(VLOOKUP(BG593,#REF!,1,0),"")</f>
        <v/>
      </c>
      <c r="AS593" s="259" t="s">
        <v>95</v>
      </c>
      <c r="BD593" s="202" t="str">
        <f t="shared" si="92"/>
        <v>모하비3.0 플래티넘(5인승)</v>
      </c>
      <c r="BE593" s="261" t="str">
        <f t="shared" si="98"/>
        <v>0064</v>
      </c>
      <c r="BF593" s="407" t="s">
        <v>517</v>
      </c>
      <c r="BG593" s="202" t="str">
        <f t="shared" si="93"/>
        <v>0064-0592</v>
      </c>
    </row>
    <row r="594" spans="1:59">
      <c r="A594" s="405">
        <v>4368</v>
      </c>
      <c r="B594" s="406">
        <v>4368</v>
      </c>
      <c r="C594" s="261" t="str">
        <f t="shared" si="94"/>
        <v>0001-0064</v>
      </c>
      <c r="D594" s="261" t="str">
        <f t="shared" si="95"/>
        <v>0001-0064-0004</v>
      </c>
      <c r="E594" s="407" t="s">
        <v>516</v>
      </c>
      <c r="F594" s="261" t="str">
        <f>TEXT(VLOOKUP(J594,'[4]1'!$B$2:$D$37,2,0),"0000")</f>
        <v>0001</v>
      </c>
      <c r="G594" s="261" t="str">
        <f t="shared" si="96"/>
        <v>0064</v>
      </c>
      <c r="H594" s="408">
        <f t="shared" si="97"/>
        <v>4</v>
      </c>
      <c r="I594" s="407" t="s">
        <v>516</v>
      </c>
      <c r="J594" s="258" t="s">
        <v>840</v>
      </c>
      <c r="K594" s="258" t="s">
        <v>2738</v>
      </c>
      <c r="L594" s="258" t="s">
        <v>2210</v>
      </c>
      <c r="M594" s="409">
        <v>52670000</v>
      </c>
      <c r="N594" s="258">
        <v>2959</v>
      </c>
      <c r="O594" s="258" t="s">
        <v>78</v>
      </c>
      <c r="P594" s="258" t="s">
        <v>1985</v>
      </c>
      <c r="Q594" s="258" t="s">
        <v>72</v>
      </c>
      <c r="R594" s="258">
        <v>6</v>
      </c>
      <c r="S594" s="410">
        <v>5</v>
      </c>
      <c r="T594" s="261">
        <v>6</v>
      </c>
      <c r="U594" s="261">
        <v>6</v>
      </c>
      <c r="V594" s="258" t="s">
        <v>16778</v>
      </c>
      <c r="W594" s="261" t="str">
        <f t="shared" si="99"/>
        <v>기아자동차모하비3.0 마스터즈(6인승)52670000</v>
      </c>
      <c r="X594" s="411">
        <f t="shared" si="100"/>
        <v>4368</v>
      </c>
      <c r="Y594" s="261">
        <v>6</v>
      </c>
      <c r="Z594" s="261">
        <v>6</v>
      </c>
      <c r="AA594" s="407" t="s">
        <v>516</v>
      </c>
      <c r="AB594" s="258" t="s">
        <v>1985</v>
      </c>
      <c r="AC594" s="258"/>
      <c r="AD594" s="258" t="s">
        <v>2151</v>
      </c>
      <c r="AE594" s="258" t="s">
        <v>2149</v>
      </c>
      <c r="AF594" s="259"/>
      <c r="AG594" s="260"/>
      <c r="AH594" s="259"/>
      <c r="AI594" s="259"/>
      <c r="AJ594" s="260"/>
      <c r="AK594" s="259">
        <v>26</v>
      </c>
      <c r="AL594" s="259"/>
      <c r="AM594" s="259" t="s">
        <v>95</v>
      </c>
      <c r="AN594" s="449"/>
      <c r="AO594" s="449"/>
      <c r="AP594" s="449"/>
      <c r="AQ594" s="392" t="str">
        <f>IFERROR(VLOOKUP(BG594,#REF!,1,0),"")</f>
        <v/>
      </c>
      <c r="AS594" s="259" t="s">
        <v>95</v>
      </c>
      <c r="BD594" s="202" t="str">
        <f t="shared" si="92"/>
        <v>모하비3.0 마스터즈(6인승)</v>
      </c>
      <c r="BE594" s="261" t="str">
        <f t="shared" si="98"/>
        <v>0064</v>
      </c>
      <c r="BF594" s="407" t="s">
        <v>516</v>
      </c>
      <c r="BG594" s="202" t="str">
        <f t="shared" si="93"/>
        <v>0064-0593</v>
      </c>
    </row>
    <row r="595" spans="1:59">
      <c r="A595" s="405">
        <v>4369</v>
      </c>
      <c r="B595" s="406">
        <v>4369</v>
      </c>
      <c r="C595" s="261" t="str">
        <f t="shared" si="94"/>
        <v>0001-0064</v>
      </c>
      <c r="D595" s="261" t="str">
        <f t="shared" si="95"/>
        <v>0001-0064-0005</v>
      </c>
      <c r="E595" s="407" t="s">
        <v>515</v>
      </c>
      <c r="F595" s="261" t="str">
        <f>TEXT(VLOOKUP(J595,'[4]1'!$B$2:$D$37,2,0),"0000")</f>
        <v>0001</v>
      </c>
      <c r="G595" s="261" t="str">
        <f t="shared" si="96"/>
        <v>0064</v>
      </c>
      <c r="H595" s="408">
        <f t="shared" si="97"/>
        <v>5</v>
      </c>
      <c r="I595" s="407" t="s">
        <v>515</v>
      </c>
      <c r="J595" s="258" t="s">
        <v>840</v>
      </c>
      <c r="K595" s="258" t="s">
        <v>2738</v>
      </c>
      <c r="L595" s="258" t="s">
        <v>2211</v>
      </c>
      <c r="M595" s="409">
        <v>52280000</v>
      </c>
      <c r="N595" s="258">
        <v>2959</v>
      </c>
      <c r="O595" s="258" t="s">
        <v>78</v>
      </c>
      <c r="P595" s="258" t="s">
        <v>1985</v>
      </c>
      <c r="Q595" s="258" t="s">
        <v>72</v>
      </c>
      <c r="R595" s="258">
        <v>7</v>
      </c>
      <c r="S595" s="410">
        <v>5</v>
      </c>
      <c r="T595" s="261">
        <v>6</v>
      </c>
      <c r="U595" s="261">
        <v>6</v>
      </c>
      <c r="V595" s="258" t="s">
        <v>16778</v>
      </c>
      <c r="W595" s="261" t="str">
        <f t="shared" si="99"/>
        <v>기아자동차모하비3.0 마스터즈(7인승)52280000</v>
      </c>
      <c r="X595" s="411">
        <f t="shared" si="100"/>
        <v>4369</v>
      </c>
      <c r="Y595" s="261">
        <v>6</v>
      </c>
      <c r="Z595" s="261">
        <v>6</v>
      </c>
      <c r="AA595" s="407" t="s">
        <v>515</v>
      </c>
      <c r="AB595" s="258" t="s">
        <v>1985</v>
      </c>
      <c r="AC595" s="258"/>
      <c r="AD595" s="258" t="s">
        <v>2151</v>
      </c>
      <c r="AE595" s="258" t="s">
        <v>2149</v>
      </c>
      <c r="AF595" s="259"/>
      <c r="AG595" s="260"/>
      <c r="AH595" s="259"/>
      <c r="AI595" s="259"/>
      <c r="AJ595" s="260"/>
      <c r="AK595" s="259">
        <v>26</v>
      </c>
      <c r="AL595" s="259"/>
      <c r="AM595" s="259" t="s">
        <v>95</v>
      </c>
      <c r="AN595" s="449"/>
      <c r="AO595" s="449"/>
      <c r="AP595" s="449"/>
      <c r="AQ595" s="392" t="str">
        <f>IFERROR(VLOOKUP(BG595,#REF!,1,0),"")</f>
        <v/>
      </c>
      <c r="AS595" s="259" t="s">
        <v>95</v>
      </c>
      <c r="BD595" s="202" t="str">
        <f t="shared" si="92"/>
        <v>모하비3.0 마스터즈(7인승)</v>
      </c>
      <c r="BE595" s="261" t="str">
        <f t="shared" si="98"/>
        <v>0064</v>
      </c>
      <c r="BF595" s="407" t="s">
        <v>515</v>
      </c>
      <c r="BG595" s="202" t="str">
        <f t="shared" si="93"/>
        <v>0064-0594</v>
      </c>
    </row>
    <row r="596" spans="1:59">
      <c r="A596" s="405">
        <v>4370</v>
      </c>
      <c r="B596" s="406">
        <v>4370</v>
      </c>
      <c r="C596" s="261" t="str">
        <f t="shared" si="94"/>
        <v>0001-0064</v>
      </c>
      <c r="D596" s="261" t="str">
        <f t="shared" si="95"/>
        <v>0001-0064-0006</v>
      </c>
      <c r="E596" s="407" t="s">
        <v>514</v>
      </c>
      <c r="F596" s="261" t="str">
        <f>TEXT(VLOOKUP(J596,'[4]1'!$B$2:$D$37,2,0),"0000")</f>
        <v>0001</v>
      </c>
      <c r="G596" s="261" t="str">
        <f t="shared" si="96"/>
        <v>0064</v>
      </c>
      <c r="H596" s="408">
        <f t="shared" si="97"/>
        <v>6</v>
      </c>
      <c r="I596" s="407" t="s">
        <v>514</v>
      </c>
      <c r="J596" s="258" t="s">
        <v>840</v>
      </c>
      <c r="K596" s="258" t="s">
        <v>2738</v>
      </c>
      <c r="L596" s="258" t="s">
        <v>2213</v>
      </c>
      <c r="M596" s="409">
        <v>51640000</v>
      </c>
      <c r="N596" s="258">
        <v>2959</v>
      </c>
      <c r="O596" s="258" t="s">
        <v>78</v>
      </c>
      <c r="P596" s="258" t="s">
        <v>1985</v>
      </c>
      <c r="Q596" s="258" t="s">
        <v>72</v>
      </c>
      <c r="R596" s="258">
        <v>5</v>
      </c>
      <c r="S596" s="410">
        <v>5</v>
      </c>
      <c r="T596" s="261">
        <v>6</v>
      </c>
      <c r="U596" s="261">
        <v>6</v>
      </c>
      <c r="V596" s="258" t="s">
        <v>16778</v>
      </c>
      <c r="W596" s="261" t="str">
        <f t="shared" si="99"/>
        <v>기아자동차모하비3.0 마스터즈(5인승)51640000</v>
      </c>
      <c r="X596" s="411">
        <f t="shared" si="100"/>
        <v>4370</v>
      </c>
      <c r="Y596" s="261">
        <v>6</v>
      </c>
      <c r="Z596" s="261">
        <v>6</v>
      </c>
      <c r="AA596" s="407" t="s">
        <v>514</v>
      </c>
      <c r="AB596" s="258" t="s">
        <v>1985</v>
      </c>
      <c r="AC596" s="258"/>
      <c r="AD596" s="258" t="s">
        <v>2151</v>
      </c>
      <c r="AE596" s="258" t="s">
        <v>2149</v>
      </c>
      <c r="AF596" s="259"/>
      <c r="AG596" s="260"/>
      <c r="AH596" s="259"/>
      <c r="AI596" s="259"/>
      <c r="AJ596" s="260"/>
      <c r="AK596" s="259">
        <v>26</v>
      </c>
      <c r="AL596" s="259"/>
      <c r="AM596" s="259" t="s">
        <v>95</v>
      </c>
      <c r="AN596" s="449"/>
      <c r="AO596" s="449"/>
      <c r="AP596" s="449"/>
      <c r="AQ596" s="392" t="str">
        <f>IFERROR(VLOOKUP(BG596,#REF!,1,0),"")</f>
        <v/>
      </c>
      <c r="AS596" s="259" t="s">
        <v>95</v>
      </c>
      <c r="BD596" s="202" t="str">
        <f t="shared" si="92"/>
        <v>모하비3.0 마스터즈(5인승)</v>
      </c>
      <c r="BE596" s="261" t="str">
        <f t="shared" si="98"/>
        <v>0064</v>
      </c>
      <c r="BF596" s="407" t="s">
        <v>514</v>
      </c>
      <c r="BG596" s="202" t="str">
        <f t="shared" si="93"/>
        <v>0064-0595</v>
      </c>
    </row>
    <row r="597" spans="1:59">
      <c r="A597" s="405">
        <v>4371</v>
      </c>
      <c r="B597" s="406">
        <v>4371</v>
      </c>
      <c r="C597" s="261" t="str">
        <f t="shared" si="94"/>
        <v>0001-0064</v>
      </c>
      <c r="D597" s="261" t="str">
        <f t="shared" si="95"/>
        <v>0001-0064-0007</v>
      </c>
      <c r="E597" s="407" t="s">
        <v>513</v>
      </c>
      <c r="F597" s="261" t="str">
        <f>TEXT(VLOOKUP(J597,'[4]1'!$B$2:$D$37,2,0),"0000")</f>
        <v>0001</v>
      </c>
      <c r="G597" s="261" t="str">
        <f t="shared" si="96"/>
        <v>0064</v>
      </c>
      <c r="H597" s="408">
        <f t="shared" si="97"/>
        <v>7</v>
      </c>
      <c r="I597" s="407" t="s">
        <v>513</v>
      </c>
      <c r="J597" s="258" t="s">
        <v>840</v>
      </c>
      <c r="K597" s="258" t="s">
        <v>2738</v>
      </c>
      <c r="L597" s="258" t="s">
        <v>2215</v>
      </c>
      <c r="M597" s="409">
        <v>55860000</v>
      </c>
      <c r="N597" s="258">
        <v>2959</v>
      </c>
      <c r="O597" s="258" t="s">
        <v>78</v>
      </c>
      <c r="P597" s="258" t="s">
        <v>1985</v>
      </c>
      <c r="Q597" s="258" t="s">
        <v>72</v>
      </c>
      <c r="R597" s="258">
        <v>5</v>
      </c>
      <c r="S597" s="410">
        <v>5</v>
      </c>
      <c r="T597" s="261">
        <v>6</v>
      </c>
      <c r="U597" s="261">
        <v>6</v>
      </c>
      <c r="V597" s="258" t="s">
        <v>71</v>
      </c>
      <c r="W597" s="261" t="str">
        <f t="shared" si="99"/>
        <v>기아자동차모하비3.0 마스터즈 그래비티(5인승)55860000</v>
      </c>
      <c r="X597" s="411">
        <f t="shared" si="100"/>
        <v>4371</v>
      </c>
      <c r="Y597" s="261">
        <v>6</v>
      </c>
      <c r="Z597" s="261">
        <v>6</v>
      </c>
      <c r="AA597" s="407" t="s">
        <v>513</v>
      </c>
      <c r="AB597" s="258" t="s">
        <v>1985</v>
      </c>
      <c r="AC597" s="258"/>
      <c r="AD597" s="258" t="s">
        <v>2151</v>
      </c>
      <c r="AE597" s="258" t="s">
        <v>2149</v>
      </c>
      <c r="AF597" s="259"/>
      <c r="AG597" s="260"/>
      <c r="AH597" s="259"/>
      <c r="AI597" s="259"/>
      <c r="AJ597" s="260"/>
      <c r="AK597" s="259">
        <v>26</v>
      </c>
      <c r="AL597" s="259"/>
      <c r="AM597" s="259" t="s">
        <v>95</v>
      </c>
      <c r="AN597" s="449"/>
      <c r="AO597" s="449"/>
      <c r="AP597" s="449"/>
      <c r="AQ597" s="392" t="str">
        <f>IFERROR(VLOOKUP(BG597,#REF!,1,0),"")</f>
        <v/>
      </c>
      <c r="AS597" s="259" t="s">
        <v>95</v>
      </c>
      <c r="BD597" s="202" t="str">
        <f t="shared" si="92"/>
        <v>모하비3.0 마스터즈 그래비티(5인승)</v>
      </c>
      <c r="BE597" s="261" t="str">
        <f t="shared" si="98"/>
        <v>0064</v>
      </c>
      <c r="BF597" s="407" t="s">
        <v>513</v>
      </c>
      <c r="BG597" s="202" t="str">
        <f t="shared" si="93"/>
        <v>0064-0596</v>
      </c>
    </row>
    <row r="598" spans="1:59">
      <c r="A598" s="405">
        <v>4372</v>
      </c>
      <c r="B598" s="406">
        <v>4372</v>
      </c>
      <c r="C598" s="261" t="str">
        <f t="shared" si="94"/>
        <v>0001-0064</v>
      </c>
      <c r="D598" s="261" t="str">
        <f t="shared" si="95"/>
        <v>0001-0064-0008</v>
      </c>
      <c r="E598" s="407" t="s">
        <v>512</v>
      </c>
      <c r="F598" s="261" t="str">
        <f>TEXT(VLOOKUP(J598,'[4]1'!$B$2:$D$37,2,0),"0000")</f>
        <v>0001</v>
      </c>
      <c r="G598" s="261" t="str">
        <f t="shared" si="96"/>
        <v>0064</v>
      </c>
      <c r="H598" s="408">
        <f t="shared" si="97"/>
        <v>8</v>
      </c>
      <c r="I598" s="407" t="s">
        <v>512</v>
      </c>
      <c r="J598" s="258" t="s">
        <v>840</v>
      </c>
      <c r="K598" s="258" t="s">
        <v>2738</v>
      </c>
      <c r="L598" s="258" t="s">
        <v>2216</v>
      </c>
      <c r="M598" s="409">
        <v>56890000</v>
      </c>
      <c r="N598" s="258">
        <v>2959</v>
      </c>
      <c r="O598" s="258" t="s">
        <v>78</v>
      </c>
      <c r="P598" s="258" t="s">
        <v>1985</v>
      </c>
      <c r="Q598" s="258" t="s">
        <v>72</v>
      </c>
      <c r="R598" s="258">
        <v>6</v>
      </c>
      <c r="S598" s="410">
        <v>5</v>
      </c>
      <c r="T598" s="261">
        <v>6</v>
      </c>
      <c r="U598" s="261">
        <v>6</v>
      </c>
      <c r="V598" s="258" t="s">
        <v>16778</v>
      </c>
      <c r="W598" s="261" t="str">
        <f t="shared" si="99"/>
        <v>기아자동차모하비3.0 마스터즈 그래비티(6인승)56890000</v>
      </c>
      <c r="X598" s="411">
        <f t="shared" si="100"/>
        <v>4372</v>
      </c>
      <c r="Y598" s="261">
        <v>6</v>
      </c>
      <c r="Z598" s="261">
        <v>6</v>
      </c>
      <c r="AA598" s="407" t="s">
        <v>512</v>
      </c>
      <c r="AB598" s="258" t="s">
        <v>1985</v>
      </c>
      <c r="AC598" s="258"/>
      <c r="AD598" s="258" t="s">
        <v>2151</v>
      </c>
      <c r="AE598" s="258" t="s">
        <v>2149</v>
      </c>
      <c r="AF598" s="259"/>
      <c r="AG598" s="260"/>
      <c r="AH598" s="259"/>
      <c r="AI598" s="259"/>
      <c r="AJ598" s="260"/>
      <c r="AK598" s="259">
        <v>26</v>
      </c>
      <c r="AL598" s="259"/>
      <c r="AM598" s="259" t="s">
        <v>95</v>
      </c>
      <c r="AN598" s="449"/>
      <c r="AO598" s="449"/>
      <c r="AP598" s="449"/>
      <c r="AQ598" s="392" t="str">
        <f>IFERROR(VLOOKUP(BG598,#REF!,1,0),"")</f>
        <v/>
      </c>
      <c r="AS598" s="259" t="s">
        <v>95</v>
      </c>
      <c r="BD598" s="202" t="str">
        <f t="shared" si="92"/>
        <v>모하비3.0 마스터즈 그래비티(6인승)</v>
      </c>
      <c r="BE598" s="261" t="str">
        <f t="shared" si="98"/>
        <v>0064</v>
      </c>
      <c r="BF598" s="407" t="s">
        <v>512</v>
      </c>
      <c r="BG598" s="202" t="str">
        <f t="shared" si="93"/>
        <v>0064-0597</v>
      </c>
    </row>
    <row r="599" spans="1:59">
      <c r="A599" s="405">
        <v>4373</v>
      </c>
      <c r="B599" s="406">
        <v>4373</v>
      </c>
      <c r="C599" s="261" t="str">
        <f t="shared" si="94"/>
        <v>0001-0064</v>
      </c>
      <c r="D599" s="261" t="str">
        <f t="shared" si="95"/>
        <v>0001-0064-0009</v>
      </c>
      <c r="E599" s="407" t="s">
        <v>511</v>
      </c>
      <c r="F599" s="261" t="str">
        <f>TEXT(VLOOKUP(J599,'[4]1'!$B$2:$D$37,2,0),"0000")</f>
        <v>0001</v>
      </c>
      <c r="G599" s="261" t="str">
        <f t="shared" si="96"/>
        <v>0064</v>
      </c>
      <c r="H599" s="408">
        <f t="shared" si="97"/>
        <v>9</v>
      </c>
      <c r="I599" s="407" t="s">
        <v>511</v>
      </c>
      <c r="J599" s="258" t="s">
        <v>840</v>
      </c>
      <c r="K599" s="258" t="s">
        <v>2738</v>
      </c>
      <c r="L599" s="258" t="s">
        <v>2217</v>
      </c>
      <c r="M599" s="409">
        <v>56500000</v>
      </c>
      <c r="N599" s="258">
        <v>2959</v>
      </c>
      <c r="O599" s="258" t="s">
        <v>78</v>
      </c>
      <c r="P599" s="258" t="s">
        <v>1985</v>
      </c>
      <c r="Q599" s="258" t="s">
        <v>72</v>
      </c>
      <c r="R599" s="258">
        <v>2</v>
      </c>
      <c r="S599" s="410">
        <v>5</v>
      </c>
      <c r="T599" s="261">
        <v>6</v>
      </c>
      <c r="U599" s="261">
        <v>6</v>
      </c>
      <c r="V599" s="258" t="s">
        <v>71</v>
      </c>
      <c r="W599" s="261" t="str">
        <f t="shared" si="99"/>
        <v>기아자동차모하비3.0 마스터즈 그래비티(7인승)56500000</v>
      </c>
      <c r="X599" s="411">
        <f t="shared" si="100"/>
        <v>4373</v>
      </c>
      <c r="Y599" s="261">
        <v>6</v>
      </c>
      <c r="Z599" s="261">
        <v>6</v>
      </c>
      <c r="AA599" s="407" t="s">
        <v>511</v>
      </c>
      <c r="AB599" s="258" t="s">
        <v>1985</v>
      </c>
      <c r="AC599" s="258"/>
      <c r="AD599" s="258" t="s">
        <v>2151</v>
      </c>
      <c r="AE599" s="258" t="s">
        <v>2149</v>
      </c>
      <c r="AF599" s="259"/>
      <c r="AG599" s="260"/>
      <c r="AH599" s="259"/>
      <c r="AI599" s="259"/>
      <c r="AJ599" s="260"/>
      <c r="AK599" s="259">
        <v>26</v>
      </c>
      <c r="AL599" s="259"/>
      <c r="AM599" s="259" t="s">
        <v>95</v>
      </c>
      <c r="AN599" s="449"/>
      <c r="AO599" s="449"/>
      <c r="AP599" s="449"/>
      <c r="AQ599" s="392" t="str">
        <f>IFERROR(VLOOKUP(BG599,#REF!,1,0),"")</f>
        <v/>
      </c>
      <c r="AS599" s="259" t="s">
        <v>95</v>
      </c>
      <c r="BD599" s="202" t="str">
        <f t="shared" si="92"/>
        <v>모하비3.0 마스터즈 그래비티(7인승)</v>
      </c>
      <c r="BE599" s="261" t="str">
        <f t="shared" si="98"/>
        <v>0064</v>
      </c>
      <c r="BF599" s="407" t="s">
        <v>511</v>
      </c>
      <c r="BG599" s="202" t="str">
        <f t="shared" si="93"/>
        <v>0064-0598</v>
      </c>
    </row>
    <row r="600" spans="1:59">
      <c r="A600" s="405">
        <v>4374</v>
      </c>
      <c r="B600" s="406">
        <v>4374</v>
      </c>
      <c r="C600" s="261" t="str">
        <f t="shared" si="94"/>
        <v>0001-0065</v>
      </c>
      <c r="D600" s="261" t="str">
        <f t="shared" si="95"/>
        <v>0001-0065-0001</v>
      </c>
      <c r="E600" s="407" t="s">
        <v>510</v>
      </c>
      <c r="F600" s="261" t="str">
        <f>TEXT(VLOOKUP(J600,'[4]1'!$B$2:$D$37,2,0),"0000")</f>
        <v>0001</v>
      </c>
      <c r="G600" s="261" t="str">
        <f t="shared" si="96"/>
        <v>0065</v>
      </c>
      <c r="H600" s="408">
        <f t="shared" si="97"/>
        <v>1</v>
      </c>
      <c r="I600" s="407" t="s">
        <v>510</v>
      </c>
      <c r="J600" s="258" t="s">
        <v>840</v>
      </c>
      <c r="K600" s="258" t="s">
        <v>2739</v>
      </c>
      <c r="L600" s="258" t="s">
        <v>2219</v>
      </c>
      <c r="M600" s="409">
        <v>16590000</v>
      </c>
      <c r="N600" s="258">
        <v>2497</v>
      </c>
      <c r="O600" s="258" t="s">
        <v>78</v>
      </c>
      <c r="P600" s="258" t="s">
        <v>88</v>
      </c>
      <c r="Q600" s="258" t="s">
        <v>90</v>
      </c>
      <c r="R600" s="258">
        <v>2</v>
      </c>
      <c r="S600" s="410">
        <v>12</v>
      </c>
      <c r="T600" s="261">
        <v>6</v>
      </c>
      <c r="U600" s="261">
        <v>6</v>
      </c>
      <c r="V600" s="258" t="s">
        <v>71</v>
      </c>
      <c r="W600" s="261" t="str">
        <f t="shared" si="99"/>
        <v>기아자동차봉고3봉고 1톤 초장축 더블캡 디젤 디럭스 2WD16590000</v>
      </c>
      <c r="X600" s="411">
        <f t="shared" si="100"/>
        <v>4374</v>
      </c>
      <c r="Y600" s="261">
        <v>6</v>
      </c>
      <c r="Z600" s="261">
        <v>6</v>
      </c>
      <c r="AA600" s="407" t="s">
        <v>510</v>
      </c>
      <c r="AB600" s="258" t="s">
        <v>73</v>
      </c>
      <c r="AC600" s="258"/>
      <c r="AD600" s="258" t="s">
        <v>2152</v>
      </c>
      <c r="AE600" s="258" t="s">
        <v>2149</v>
      </c>
      <c r="AF600" s="259"/>
      <c r="AG600" s="260"/>
      <c r="AH600" s="259"/>
      <c r="AI600" s="259"/>
      <c r="AJ600" s="260"/>
      <c r="AK600" s="259">
        <v>26</v>
      </c>
      <c r="AL600" s="259"/>
      <c r="AM600" s="259" t="s">
        <v>3250</v>
      </c>
      <c r="AN600" s="449"/>
      <c r="AO600" s="449"/>
      <c r="AP600" s="449"/>
      <c r="AQ600" s="392" t="str">
        <f>IFERROR(VLOOKUP(BG600,#REF!,1,0),"")</f>
        <v/>
      </c>
      <c r="AS600" s="259" t="s">
        <v>3250</v>
      </c>
      <c r="BD600" s="202" t="str">
        <f t="shared" si="92"/>
        <v>봉고3봉고 1톤 초장축 더블캡 디젤 디럭스 2WD</v>
      </c>
      <c r="BE600" s="261" t="str">
        <f t="shared" si="98"/>
        <v>0065</v>
      </c>
      <c r="BF600" s="407" t="s">
        <v>510</v>
      </c>
      <c r="BG600" s="202" t="str">
        <f t="shared" si="93"/>
        <v>0065-0599</v>
      </c>
    </row>
    <row r="601" spans="1:59">
      <c r="A601" s="405">
        <v>4375</v>
      </c>
      <c r="B601" s="406">
        <v>4375</v>
      </c>
      <c r="C601" s="261" t="str">
        <f t="shared" si="94"/>
        <v>0001-0065</v>
      </c>
      <c r="D601" s="261" t="str">
        <f t="shared" si="95"/>
        <v>0001-0065-0002</v>
      </c>
      <c r="E601" s="407" t="s">
        <v>509</v>
      </c>
      <c r="F601" s="261" t="str">
        <f>TEXT(VLOOKUP(J601,'[4]1'!$B$2:$D$37,2,0),"0000")</f>
        <v>0001</v>
      </c>
      <c r="G601" s="261" t="str">
        <f t="shared" si="96"/>
        <v>0065</v>
      </c>
      <c r="H601" s="408">
        <f t="shared" si="97"/>
        <v>2</v>
      </c>
      <c r="I601" s="407" t="s">
        <v>509</v>
      </c>
      <c r="J601" s="413" t="s">
        <v>840</v>
      </c>
      <c r="K601" s="413" t="s">
        <v>2739</v>
      </c>
      <c r="L601" s="413" t="s">
        <v>2811</v>
      </c>
      <c r="M601" s="415">
        <v>21860000</v>
      </c>
      <c r="N601" s="416">
        <v>2497</v>
      </c>
      <c r="O601" s="413" t="s">
        <v>78</v>
      </c>
      <c r="P601" s="413" t="s">
        <v>88</v>
      </c>
      <c r="Q601" s="413" t="s">
        <v>72</v>
      </c>
      <c r="R601" s="416">
        <v>3</v>
      </c>
      <c r="S601" s="410">
        <v>12</v>
      </c>
      <c r="T601" s="261">
        <v>6</v>
      </c>
      <c r="U601" s="261">
        <v>6</v>
      </c>
      <c r="V601" s="258" t="s">
        <v>1989</v>
      </c>
      <c r="W601" s="261" t="str">
        <f t="shared" si="99"/>
        <v>기아자동차봉고3봉고3 1톤 카고 초장축 더블캡 디젤 GLS 2WD A/T 기본형(오토론)21860000</v>
      </c>
      <c r="X601" s="411">
        <f t="shared" si="100"/>
        <v>4375</v>
      </c>
      <c r="Y601" s="261">
        <v>6</v>
      </c>
      <c r="Z601" s="261">
        <v>6</v>
      </c>
      <c r="AA601" s="407" t="s">
        <v>509</v>
      </c>
      <c r="AB601" s="258" t="s">
        <v>73</v>
      </c>
      <c r="AC601" s="258"/>
      <c r="AD601" s="258" t="s">
        <v>2152</v>
      </c>
      <c r="AE601" s="258" t="s">
        <v>2149</v>
      </c>
      <c r="AF601" s="259"/>
      <c r="AG601" s="260"/>
      <c r="AH601" s="259"/>
      <c r="AI601" s="259"/>
      <c r="AJ601" s="260"/>
      <c r="AK601" s="259">
        <v>26</v>
      </c>
      <c r="AL601" s="259"/>
      <c r="AM601" s="259" t="s">
        <v>3250</v>
      </c>
      <c r="AN601" s="449"/>
      <c r="AO601" s="449"/>
      <c r="AP601" s="449"/>
      <c r="AQ601" s="392" t="str">
        <f>IFERROR(VLOOKUP(BG601,#REF!,1,0),"")</f>
        <v/>
      </c>
      <c r="AS601" s="259" t="s">
        <v>3250</v>
      </c>
      <c r="BD601" s="202" t="str">
        <f t="shared" si="92"/>
        <v>봉고3봉고3 1톤 카고 초장축 더블캡 디젤 GLS 2WD A/T 기본형(오토론)</v>
      </c>
      <c r="BE601" s="261" t="str">
        <f t="shared" si="98"/>
        <v>0065</v>
      </c>
      <c r="BF601" s="407" t="s">
        <v>509</v>
      </c>
      <c r="BG601" s="202" t="str">
        <f t="shared" si="93"/>
        <v>0065-0600</v>
      </c>
    </row>
    <row r="602" spans="1:59">
      <c r="A602" s="405">
        <v>4376</v>
      </c>
      <c r="B602" s="406">
        <v>4376</v>
      </c>
      <c r="C602" s="261" t="str">
        <f t="shared" si="94"/>
        <v>0001-0065</v>
      </c>
      <c r="D602" s="261" t="str">
        <f t="shared" si="95"/>
        <v>0001-0065-0003</v>
      </c>
      <c r="E602" s="407" t="s">
        <v>508</v>
      </c>
      <c r="F602" s="261" t="str">
        <f>TEXT(VLOOKUP(J602,'[4]1'!$B$2:$D$37,2,0),"0000")</f>
        <v>0001</v>
      </c>
      <c r="G602" s="261" t="str">
        <f t="shared" si="96"/>
        <v>0065</v>
      </c>
      <c r="H602" s="408">
        <f t="shared" si="97"/>
        <v>3</v>
      </c>
      <c r="I602" s="407" t="s">
        <v>508</v>
      </c>
      <c r="J602" s="258" t="s">
        <v>840</v>
      </c>
      <c r="K602" s="258" t="s">
        <v>2739</v>
      </c>
      <c r="L602" s="258" t="s">
        <v>2220</v>
      </c>
      <c r="M602" s="409">
        <v>20430000</v>
      </c>
      <c r="N602" s="258">
        <v>2497</v>
      </c>
      <c r="O602" s="258" t="s">
        <v>78</v>
      </c>
      <c r="P602" s="258" t="s">
        <v>88</v>
      </c>
      <c r="Q602" s="258" t="s">
        <v>90</v>
      </c>
      <c r="R602" s="258" t="e">
        <v>#N/A</v>
      </c>
      <c r="S602" s="410">
        <v>10</v>
      </c>
      <c r="T602" s="261">
        <v>6</v>
      </c>
      <c r="U602" s="261">
        <v>6</v>
      </c>
      <c r="V602" s="258" t="s">
        <v>17442</v>
      </c>
      <c r="W602" s="261" t="str">
        <f t="shared" si="99"/>
        <v>기아자동차봉고3봉고3 1.2 2WD 킹캡 초장축 노블레스20430000</v>
      </c>
      <c r="X602" s="411">
        <f t="shared" si="100"/>
        <v>4376</v>
      </c>
      <c r="Y602" s="261">
        <v>6</v>
      </c>
      <c r="Z602" s="261">
        <v>6</v>
      </c>
      <c r="AA602" s="407" t="s">
        <v>508</v>
      </c>
      <c r="AB602" s="258" t="e">
        <v>#N/A</v>
      </c>
      <c r="AC602" s="258"/>
      <c r="AD602" s="258" t="s">
        <v>2152</v>
      </c>
      <c r="AE602" s="258" t="s">
        <v>2149</v>
      </c>
      <c r="AF602" s="259"/>
      <c r="AG602" s="260"/>
      <c r="AH602" s="259"/>
      <c r="AI602" s="259"/>
      <c r="AJ602" s="260"/>
      <c r="AK602" s="259">
        <v>26</v>
      </c>
      <c r="AL602" s="259"/>
      <c r="AM602" s="259" t="s">
        <v>3246</v>
      </c>
      <c r="AN602" s="449"/>
      <c r="AO602" s="449"/>
      <c r="AP602" s="449"/>
      <c r="AQ602" s="392" t="str">
        <f>IFERROR(VLOOKUP(BG602,#REF!,1,0),"")</f>
        <v/>
      </c>
      <c r="AS602" s="259" t="s">
        <v>3246</v>
      </c>
      <c r="BD602" s="202" t="str">
        <f t="shared" si="92"/>
        <v>봉고3봉고3 1.2 2WD 킹캡 초장축 노블레스</v>
      </c>
      <c r="BE602" s="261" t="str">
        <f t="shared" si="98"/>
        <v>0065</v>
      </c>
      <c r="BF602" s="407" t="s">
        <v>508</v>
      </c>
      <c r="BG602" s="202" t="str">
        <f t="shared" si="93"/>
        <v>0065-0601</v>
      </c>
    </row>
    <row r="603" spans="1:59">
      <c r="A603" s="405">
        <v>4377</v>
      </c>
      <c r="B603" s="406">
        <v>4377</v>
      </c>
      <c r="C603" s="261" t="str">
        <f t="shared" si="94"/>
        <v>0001-0065</v>
      </c>
      <c r="D603" s="261" t="str">
        <f t="shared" si="95"/>
        <v>0001-0065-0004</v>
      </c>
      <c r="E603" s="407" t="s">
        <v>507</v>
      </c>
      <c r="F603" s="261" t="str">
        <f>TEXT(VLOOKUP(J603,'[4]1'!$B$2:$D$37,2,0),"0000")</f>
        <v>0001</v>
      </c>
      <c r="G603" s="261" t="str">
        <f t="shared" si="96"/>
        <v>0065</v>
      </c>
      <c r="H603" s="408">
        <f t="shared" si="97"/>
        <v>4</v>
      </c>
      <c r="I603" s="407" t="s">
        <v>507</v>
      </c>
      <c r="J603" s="258" t="s">
        <v>840</v>
      </c>
      <c r="K603" s="258" t="s">
        <v>2739</v>
      </c>
      <c r="L603" s="258" t="s">
        <v>2221</v>
      </c>
      <c r="M603" s="409">
        <v>18970000</v>
      </c>
      <c r="N603" s="258">
        <v>2497</v>
      </c>
      <c r="O603" s="258" t="s">
        <v>78</v>
      </c>
      <c r="P603" s="258" t="s">
        <v>88</v>
      </c>
      <c r="Q603" s="258" t="s">
        <v>90</v>
      </c>
      <c r="R603" s="258" t="e">
        <v>#N/A</v>
      </c>
      <c r="S603" s="410">
        <v>12</v>
      </c>
      <c r="T603" s="261">
        <v>6</v>
      </c>
      <c r="U603" s="261">
        <v>6</v>
      </c>
      <c r="V603" s="258" t="s">
        <v>17442</v>
      </c>
      <c r="W603" s="261" t="str">
        <f t="shared" si="99"/>
        <v>기아자동차봉고3봉고3 1.2 2WD 표준캡 초장축 프레스티지18970000</v>
      </c>
      <c r="X603" s="411">
        <f t="shared" si="100"/>
        <v>4377</v>
      </c>
      <c r="Y603" s="261">
        <v>6</v>
      </c>
      <c r="Z603" s="261">
        <v>6</v>
      </c>
      <c r="AA603" s="407" t="s">
        <v>507</v>
      </c>
      <c r="AB603" s="258" t="e">
        <v>#N/A</v>
      </c>
      <c r="AC603" s="258"/>
      <c r="AD603" s="258" t="s">
        <v>2152</v>
      </c>
      <c r="AE603" s="258" t="s">
        <v>2149</v>
      </c>
      <c r="AF603" s="259"/>
      <c r="AG603" s="260"/>
      <c r="AH603" s="259"/>
      <c r="AI603" s="259"/>
      <c r="AJ603" s="260"/>
      <c r="AK603" s="259">
        <v>26</v>
      </c>
      <c r="AL603" s="259"/>
      <c r="AM603" s="259" t="s">
        <v>3250</v>
      </c>
      <c r="AN603" s="449"/>
      <c r="AO603" s="449"/>
      <c r="AP603" s="449"/>
      <c r="AQ603" s="392" t="str">
        <f>IFERROR(VLOOKUP(BG603,#REF!,1,0),"")</f>
        <v/>
      </c>
      <c r="AS603" s="259" t="s">
        <v>3250</v>
      </c>
      <c r="BD603" s="202" t="str">
        <f t="shared" si="92"/>
        <v>봉고3봉고3 1.2 2WD 표준캡 초장축 프레스티지</v>
      </c>
      <c r="BE603" s="261" t="str">
        <f t="shared" si="98"/>
        <v>0065</v>
      </c>
      <c r="BF603" s="407" t="s">
        <v>507</v>
      </c>
      <c r="BG603" s="202" t="str">
        <f t="shared" si="93"/>
        <v>0065-0602</v>
      </c>
    </row>
    <row r="604" spans="1:59">
      <c r="A604" s="405">
        <v>4378</v>
      </c>
      <c r="B604" s="406">
        <v>4378</v>
      </c>
      <c r="C604" s="261" t="str">
        <f t="shared" si="94"/>
        <v>0001-0065</v>
      </c>
      <c r="D604" s="261" t="str">
        <f t="shared" si="95"/>
        <v>0001-0065-0005</v>
      </c>
      <c r="E604" s="407" t="s">
        <v>506</v>
      </c>
      <c r="F604" s="261" t="str">
        <f>TEXT(VLOOKUP(J604,'[4]1'!$B$2:$D$37,2,0),"0000")</f>
        <v>0001</v>
      </c>
      <c r="G604" s="261" t="str">
        <f t="shared" si="96"/>
        <v>0065</v>
      </c>
      <c r="H604" s="408">
        <f t="shared" si="97"/>
        <v>5</v>
      </c>
      <c r="I604" s="407" t="s">
        <v>506</v>
      </c>
      <c r="J604" s="258" t="s">
        <v>840</v>
      </c>
      <c r="K604" s="258" t="s">
        <v>2739</v>
      </c>
      <c r="L604" s="258" t="s">
        <v>2222</v>
      </c>
      <c r="M604" s="409">
        <v>19070000</v>
      </c>
      <c r="N604" s="258">
        <v>2497</v>
      </c>
      <c r="O604" s="258" t="s">
        <v>78</v>
      </c>
      <c r="P604" s="258" t="s">
        <v>88</v>
      </c>
      <c r="Q604" s="258" t="s">
        <v>90</v>
      </c>
      <c r="R604" s="258" t="e">
        <v>#N/A</v>
      </c>
      <c r="S604" s="410">
        <v>10</v>
      </c>
      <c r="T604" s="261">
        <v>6</v>
      </c>
      <c r="U604" s="261">
        <v>6</v>
      </c>
      <c r="V604" s="258" t="s">
        <v>17442</v>
      </c>
      <c r="W604" s="261" t="str">
        <f t="shared" si="99"/>
        <v>기아자동차봉고3봉고3 1.2톤 2WD 킹캡 초장축 프레스티지19070000</v>
      </c>
      <c r="X604" s="411">
        <f t="shared" si="100"/>
        <v>4378</v>
      </c>
      <c r="Y604" s="261">
        <v>6</v>
      </c>
      <c r="Z604" s="261">
        <v>6</v>
      </c>
      <c r="AA604" s="407" t="s">
        <v>506</v>
      </c>
      <c r="AB604" s="258" t="e">
        <v>#N/A</v>
      </c>
      <c r="AC604" s="258"/>
      <c r="AD604" s="258" t="s">
        <v>2152</v>
      </c>
      <c r="AE604" s="258" t="s">
        <v>2149</v>
      </c>
      <c r="AF604" s="259"/>
      <c r="AG604" s="260"/>
      <c r="AH604" s="259"/>
      <c r="AI604" s="259"/>
      <c r="AJ604" s="260"/>
      <c r="AK604" s="259">
        <v>26</v>
      </c>
      <c r="AL604" s="259"/>
      <c r="AM604" s="259" t="s">
        <v>3246</v>
      </c>
      <c r="AN604" s="449"/>
      <c r="AO604" s="449"/>
      <c r="AP604" s="449"/>
      <c r="AQ604" s="392" t="str">
        <f>IFERROR(VLOOKUP(BG604,#REF!,1,0),"")</f>
        <v/>
      </c>
      <c r="AS604" s="259" t="s">
        <v>3246</v>
      </c>
      <c r="BD604" s="202" t="str">
        <f t="shared" si="92"/>
        <v>봉고3봉고3 1.2톤 2WD 킹캡 초장축 프레스티지</v>
      </c>
      <c r="BE604" s="261" t="str">
        <f t="shared" si="98"/>
        <v>0065</v>
      </c>
      <c r="BF604" s="407" t="s">
        <v>506</v>
      </c>
      <c r="BG604" s="202" t="str">
        <f t="shared" si="93"/>
        <v>0065-0603</v>
      </c>
    </row>
    <row r="605" spans="1:59">
      <c r="A605" s="405">
        <v>4379</v>
      </c>
      <c r="B605" s="406">
        <v>4379</v>
      </c>
      <c r="C605" s="261" t="str">
        <f t="shared" si="94"/>
        <v>0001-0065</v>
      </c>
      <c r="D605" s="261" t="str">
        <f t="shared" si="95"/>
        <v>0001-0065-0006</v>
      </c>
      <c r="E605" s="407" t="s">
        <v>505</v>
      </c>
      <c r="F605" s="261" t="str">
        <f>TEXT(VLOOKUP(J605,'[4]1'!$B$2:$D$37,2,0),"0000")</f>
        <v>0001</v>
      </c>
      <c r="G605" s="261" t="str">
        <f t="shared" si="96"/>
        <v>0065</v>
      </c>
      <c r="H605" s="408">
        <f t="shared" si="97"/>
        <v>6</v>
      </c>
      <c r="I605" s="407" t="s">
        <v>505</v>
      </c>
      <c r="J605" s="258" t="s">
        <v>840</v>
      </c>
      <c r="K605" s="258" t="s">
        <v>2739</v>
      </c>
      <c r="L605" s="258" t="s">
        <v>2223</v>
      </c>
      <c r="M605" s="409">
        <v>20330000</v>
      </c>
      <c r="N605" s="258">
        <v>2497</v>
      </c>
      <c r="O605" s="258" t="s">
        <v>78</v>
      </c>
      <c r="P605" s="258" t="s">
        <v>88</v>
      </c>
      <c r="Q605" s="258" t="s">
        <v>90</v>
      </c>
      <c r="R605" s="258" t="e">
        <v>#N/A</v>
      </c>
      <c r="S605" s="410">
        <v>12</v>
      </c>
      <c r="T605" s="261">
        <v>6</v>
      </c>
      <c r="U605" s="261">
        <v>6</v>
      </c>
      <c r="V605" s="258" t="s">
        <v>17442</v>
      </c>
      <c r="W605" s="261" t="str">
        <f t="shared" si="99"/>
        <v>기아자동차봉고3봉고3 1.2톤 2WD 표준캡 초장축 노블레스20330000</v>
      </c>
      <c r="X605" s="411">
        <f t="shared" si="100"/>
        <v>4379</v>
      </c>
      <c r="Y605" s="261">
        <v>6</v>
      </c>
      <c r="Z605" s="261">
        <v>6</v>
      </c>
      <c r="AA605" s="407" t="s">
        <v>505</v>
      </c>
      <c r="AB605" s="258" t="e">
        <v>#N/A</v>
      </c>
      <c r="AC605" s="258"/>
      <c r="AD605" s="258" t="s">
        <v>2152</v>
      </c>
      <c r="AE605" s="258" t="s">
        <v>2149</v>
      </c>
      <c r="AF605" s="259"/>
      <c r="AG605" s="260"/>
      <c r="AH605" s="259"/>
      <c r="AI605" s="259"/>
      <c r="AJ605" s="260"/>
      <c r="AK605" s="259">
        <v>26</v>
      </c>
      <c r="AL605" s="259"/>
      <c r="AM605" s="259" t="s">
        <v>3250</v>
      </c>
      <c r="AN605" s="449"/>
      <c r="AO605" s="449"/>
      <c r="AP605" s="449"/>
      <c r="AQ605" s="392" t="str">
        <f>IFERROR(VLOOKUP(BG605,#REF!,1,0),"")</f>
        <v/>
      </c>
      <c r="AS605" s="259" t="s">
        <v>3250</v>
      </c>
      <c r="BD605" s="202" t="str">
        <f t="shared" si="92"/>
        <v>봉고3봉고3 1.2톤 2WD 표준캡 초장축 노블레스</v>
      </c>
      <c r="BE605" s="261" t="str">
        <f t="shared" si="98"/>
        <v>0065</v>
      </c>
      <c r="BF605" s="407" t="s">
        <v>505</v>
      </c>
      <c r="BG605" s="202" t="str">
        <f t="shared" si="93"/>
        <v>0065-0604</v>
      </c>
    </row>
    <row r="606" spans="1:59">
      <c r="A606" s="405">
        <v>4380</v>
      </c>
      <c r="B606" s="406">
        <v>4380</v>
      </c>
      <c r="C606" s="261" t="str">
        <f t="shared" si="94"/>
        <v>0001-0065</v>
      </c>
      <c r="D606" s="261" t="str">
        <f t="shared" si="95"/>
        <v>0001-0065-0007</v>
      </c>
      <c r="E606" s="407" t="s">
        <v>504</v>
      </c>
      <c r="F606" s="261" t="str">
        <f>TEXT(VLOOKUP(J606,'[4]1'!$B$2:$D$37,2,0),"0000")</f>
        <v>0001</v>
      </c>
      <c r="G606" s="261" t="str">
        <f t="shared" si="96"/>
        <v>0065</v>
      </c>
      <c r="H606" s="408">
        <f t="shared" si="97"/>
        <v>7</v>
      </c>
      <c r="I606" s="407" t="s">
        <v>504</v>
      </c>
      <c r="J606" s="258" t="s">
        <v>840</v>
      </c>
      <c r="K606" s="258" t="s">
        <v>2739</v>
      </c>
      <c r="L606" s="258" t="s">
        <v>2224</v>
      </c>
      <c r="M606" s="409">
        <v>17860000</v>
      </c>
      <c r="N606" s="258">
        <v>2497</v>
      </c>
      <c r="O606" s="258" t="s">
        <v>78</v>
      </c>
      <c r="P606" s="258" t="s">
        <v>88</v>
      </c>
      <c r="Q606" s="258" t="s">
        <v>90</v>
      </c>
      <c r="R606" s="258" t="e">
        <v>#N/A</v>
      </c>
      <c r="S606" s="410">
        <v>12</v>
      </c>
      <c r="T606" s="261">
        <v>6</v>
      </c>
      <c r="U606" s="261">
        <v>6</v>
      </c>
      <c r="V606" s="258" t="s">
        <v>17442</v>
      </c>
      <c r="W606" s="261" t="str">
        <f t="shared" si="99"/>
        <v>기아자동차봉고3봉고3 1톤 2WD 더블캡 장축 프레스티지17860000</v>
      </c>
      <c r="X606" s="411">
        <f t="shared" si="100"/>
        <v>4380</v>
      </c>
      <c r="Y606" s="261">
        <v>6</v>
      </c>
      <c r="Z606" s="261">
        <v>6</v>
      </c>
      <c r="AA606" s="407" t="s">
        <v>504</v>
      </c>
      <c r="AB606" s="258" t="e">
        <v>#N/A</v>
      </c>
      <c r="AC606" s="258"/>
      <c r="AD606" s="258" t="s">
        <v>2152</v>
      </c>
      <c r="AE606" s="258" t="s">
        <v>2149</v>
      </c>
      <c r="AF606" s="259"/>
      <c r="AG606" s="260"/>
      <c r="AH606" s="259"/>
      <c r="AI606" s="259"/>
      <c r="AJ606" s="260"/>
      <c r="AK606" s="259">
        <v>26</v>
      </c>
      <c r="AL606" s="259"/>
      <c r="AM606" s="259" t="s">
        <v>3250</v>
      </c>
      <c r="AN606" s="449"/>
      <c r="AO606" s="449"/>
      <c r="AP606" s="449"/>
      <c r="AQ606" s="392" t="str">
        <f>IFERROR(VLOOKUP(BG606,#REF!,1,0),"")</f>
        <v/>
      </c>
      <c r="AS606" s="259" t="s">
        <v>3250</v>
      </c>
      <c r="BD606" s="202" t="str">
        <f t="shared" si="92"/>
        <v>봉고3봉고3 1톤 2WD 더블캡 장축 프레스티지</v>
      </c>
      <c r="BE606" s="261" t="str">
        <f t="shared" si="98"/>
        <v>0065</v>
      </c>
      <c r="BF606" s="407" t="s">
        <v>504</v>
      </c>
      <c r="BG606" s="202" t="str">
        <f t="shared" si="93"/>
        <v>0065-0605</v>
      </c>
    </row>
    <row r="607" spans="1:59">
      <c r="A607" s="405">
        <v>4381</v>
      </c>
      <c r="B607" s="406">
        <v>4381</v>
      </c>
      <c r="C607" s="261" t="str">
        <f t="shared" si="94"/>
        <v>0001-0065</v>
      </c>
      <c r="D607" s="261" t="str">
        <f t="shared" si="95"/>
        <v>0001-0065-0008</v>
      </c>
      <c r="E607" s="407" t="s">
        <v>503</v>
      </c>
      <c r="F607" s="261" t="str">
        <f>TEXT(VLOOKUP(J607,'[4]1'!$B$2:$D$37,2,0),"0000")</f>
        <v>0001</v>
      </c>
      <c r="G607" s="261" t="str">
        <f t="shared" si="96"/>
        <v>0065</v>
      </c>
      <c r="H607" s="408">
        <f t="shared" si="97"/>
        <v>8</v>
      </c>
      <c r="I607" s="407" t="s">
        <v>503</v>
      </c>
      <c r="J607" s="258" t="s">
        <v>840</v>
      </c>
      <c r="K607" s="258" t="s">
        <v>2739</v>
      </c>
      <c r="L607" s="258" t="s">
        <v>2225</v>
      </c>
      <c r="M607" s="409">
        <v>19180000</v>
      </c>
      <c r="N607" s="258">
        <v>2497</v>
      </c>
      <c r="O607" s="258" t="s">
        <v>78</v>
      </c>
      <c r="P607" s="258" t="s">
        <v>88</v>
      </c>
      <c r="Q607" s="258" t="s">
        <v>90</v>
      </c>
      <c r="R607" s="258" t="e">
        <v>#N/A</v>
      </c>
      <c r="S607" s="410">
        <v>12</v>
      </c>
      <c r="T607" s="261">
        <v>6</v>
      </c>
      <c r="U607" s="261">
        <v>6</v>
      </c>
      <c r="V607" s="258" t="s">
        <v>17442</v>
      </c>
      <c r="W607" s="261" t="str">
        <f t="shared" si="99"/>
        <v>기아자동차봉고3봉고3 1톤 2WD 더블캡 초장축 노블레스19180000</v>
      </c>
      <c r="X607" s="411">
        <f t="shared" si="100"/>
        <v>4381</v>
      </c>
      <c r="Y607" s="261">
        <v>6</v>
      </c>
      <c r="Z607" s="261">
        <v>6</v>
      </c>
      <c r="AA607" s="407" t="s">
        <v>503</v>
      </c>
      <c r="AB607" s="258" t="e">
        <v>#N/A</v>
      </c>
      <c r="AC607" s="258"/>
      <c r="AD607" s="258" t="s">
        <v>2152</v>
      </c>
      <c r="AE607" s="258" t="s">
        <v>2149</v>
      </c>
      <c r="AF607" s="259"/>
      <c r="AG607" s="260"/>
      <c r="AH607" s="259"/>
      <c r="AI607" s="259"/>
      <c r="AJ607" s="260"/>
      <c r="AK607" s="259">
        <v>26</v>
      </c>
      <c r="AL607" s="259"/>
      <c r="AM607" s="259" t="s">
        <v>3250</v>
      </c>
      <c r="AN607" s="449"/>
      <c r="AO607" s="449"/>
      <c r="AP607" s="449"/>
      <c r="AQ607" s="392" t="str">
        <f>IFERROR(VLOOKUP(BG607,#REF!,1,0),"")</f>
        <v/>
      </c>
      <c r="AS607" s="259" t="s">
        <v>3250</v>
      </c>
      <c r="BD607" s="202" t="str">
        <f t="shared" si="92"/>
        <v>봉고3봉고3 1톤 2WD 더블캡 초장축 노블레스</v>
      </c>
      <c r="BE607" s="261" t="str">
        <f t="shared" si="98"/>
        <v>0065</v>
      </c>
      <c r="BF607" s="407" t="s">
        <v>503</v>
      </c>
      <c r="BG607" s="202" t="str">
        <f t="shared" si="93"/>
        <v>0065-0606</v>
      </c>
    </row>
    <row r="608" spans="1:59">
      <c r="A608" s="405">
        <v>4382</v>
      </c>
      <c r="B608" s="406">
        <v>4382</v>
      </c>
      <c r="C608" s="261" t="str">
        <f t="shared" si="94"/>
        <v>0001-0065</v>
      </c>
      <c r="D608" s="261" t="str">
        <f t="shared" si="95"/>
        <v>0001-0065-0009</v>
      </c>
      <c r="E608" s="407" t="s">
        <v>502</v>
      </c>
      <c r="F608" s="261" t="str">
        <f>TEXT(VLOOKUP(J608,'[4]1'!$B$2:$D$37,2,0),"0000")</f>
        <v>0001</v>
      </c>
      <c r="G608" s="261" t="str">
        <f t="shared" si="96"/>
        <v>0065</v>
      </c>
      <c r="H608" s="408">
        <f t="shared" si="97"/>
        <v>9</v>
      </c>
      <c r="I608" s="407" t="s">
        <v>502</v>
      </c>
      <c r="J608" s="258" t="s">
        <v>840</v>
      </c>
      <c r="K608" s="258" t="s">
        <v>2739</v>
      </c>
      <c r="L608" s="258" t="s">
        <v>2226</v>
      </c>
      <c r="M608" s="409">
        <v>20300000</v>
      </c>
      <c r="N608" s="258">
        <v>2497</v>
      </c>
      <c r="O608" s="258" t="s">
        <v>78</v>
      </c>
      <c r="P608" s="258" t="s">
        <v>88</v>
      </c>
      <c r="Q608" s="258" t="s">
        <v>72</v>
      </c>
      <c r="R608" s="258">
        <v>2</v>
      </c>
      <c r="S608" s="410">
        <v>12</v>
      </c>
      <c r="T608" s="261">
        <v>6</v>
      </c>
      <c r="U608" s="261">
        <v>6</v>
      </c>
      <c r="V608" s="258" t="s">
        <v>71</v>
      </c>
      <c r="W608" s="261" t="str">
        <f t="shared" si="99"/>
        <v>기아자동차봉고3봉고3 1톤 2WD 더블캡 초장축 노블레스 A/T20300000</v>
      </c>
      <c r="X608" s="411">
        <f t="shared" si="100"/>
        <v>4382</v>
      </c>
      <c r="Y608" s="261">
        <v>6</v>
      </c>
      <c r="Z608" s="261">
        <v>6</v>
      </c>
      <c r="AA608" s="407" t="s">
        <v>502</v>
      </c>
      <c r="AB608" s="258" t="s">
        <v>73</v>
      </c>
      <c r="AC608" s="258"/>
      <c r="AD608" s="258" t="s">
        <v>2152</v>
      </c>
      <c r="AE608" s="258" t="s">
        <v>2149</v>
      </c>
      <c r="AF608" s="259"/>
      <c r="AG608" s="260"/>
      <c r="AH608" s="259"/>
      <c r="AI608" s="259"/>
      <c r="AJ608" s="260"/>
      <c r="AK608" s="259">
        <v>26</v>
      </c>
      <c r="AL608" s="259"/>
      <c r="AM608" s="259" t="s">
        <v>3250</v>
      </c>
      <c r="AN608" s="449"/>
      <c r="AO608" s="449"/>
      <c r="AP608" s="449"/>
      <c r="AQ608" s="392" t="str">
        <f>IFERROR(VLOOKUP(BG608,#REF!,1,0),"")</f>
        <v/>
      </c>
      <c r="AS608" s="259" t="s">
        <v>3250</v>
      </c>
      <c r="BD608" s="202" t="str">
        <f t="shared" si="92"/>
        <v>봉고3봉고3 1톤 2WD 더블캡 초장축 노블레스 A/T</v>
      </c>
      <c r="BE608" s="261" t="str">
        <f t="shared" si="98"/>
        <v>0065</v>
      </c>
      <c r="BF608" s="407" t="s">
        <v>502</v>
      </c>
      <c r="BG608" s="202" t="str">
        <f t="shared" si="93"/>
        <v>0065-0607</v>
      </c>
    </row>
    <row r="609" spans="1:59">
      <c r="A609" s="405">
        <v>4383</v>
      </c>
      <c r="B609" s="406">
        <v>4383</v>
      </c>
      <c r="C609" s="261" t="str">
        <f t="shared" si="94"/>
        <v>0001-0065</v>
      </c>
      <c r="D609" s="261" t="str">
        <f t="shared" si="95"/>
        <v>0001-0065-0010</v>
      </c>
      <c r="E609" s="407" t="s">
        <v>501</v>
      </c>
      <c r="F609" s="261" t="str">
        <f>TEXT(VLOOKUP(J609,'[4]1'!$B$2:$D$37,2,0),"0000")</f>
        <v>0001</v>
      </c>
      <c r="G609" s="261" t="str">
        <f t="shared" si="96"/>
        <v>0065</v>
      </c>
      <c r="H609" s="408">
        <f t="shared" si="97"/>
        <v>10</v>
      </c>
      <c r="I609" s="407" t="s">
        <v>501</v>
      </c>
      <c r="J609" s="258" t="s">
        <v>840</v>
      </c>
      <c r="K609" s="258" t="s">
        <v>2739</v>
      </c>
      <c r="L609" s="258" t="s">
        <v>2227</v>
      </c>
      <c r="M609" s="409">
        <v>15750000</v>
      </c>
      <c r="N609" s="258">
        <v>2497</v>
      </c>
      <c r="O609" s="258" t="s">
        <v>78</v>
      </c>
      <c r="P609" s="258" t="s">
        <v>88</v>
      </c>
      <c r="Q609" s="258" t="s">
        <v>90</v>
      </c>
      <c r="R609" s="258">
        <v>2</v>
      </c>
      <c r="S609" s="410">
        <v>12</v>
      </c>
      <c r="T609" s="261">
        <v>6</v>
      </c>
      <c r="U609" s="261">
        <v>6</v>
      </c>
      <c r="V609" s="258" t="s">
        <v>71</v>
      </c>
      <c r="W609" s="261" t="str">
        <f t="shared" si="99"/>
        <v>기아자동차봉고3봉고3 1톤 2WD 더블캡 초장축 디럭스15750000</v>
      </c>
      <c r="X609" s="411">
        <f t="shared" si="100"/>
        <v>4383</v>
      </c>
      <c r="Y609" s="261">
        <v>6</v>
      </c>
      <c r="Z609" s="261">
        <v>6</v>
      </c>
      <c r="AA609" s="407" t="s">
        <v>501</v>
      </c>
      <c r="AB609" s="258" t="s">
        <v>73</v>
      </c>
      <c r="AC609" s="258"/>
      <c r="AD609" s="258" t="s">
        <v>2152</v>
      </c>
      <c r="AE609" s="258" t="s">
        <v>2149</v>
      </c>
      <c r="AF609" s="259"/>
      <c r="AG609" s="260"/>
      <c r="AH609" s="259"/>
      <c r="AI609" s="259"/>
      <c r="AJ609" s="260"/>
      <c r="AK609" s="259">
        <v>26</v>
      </c>
      <c r="AL609" s="259"/>
      <c r="AM609" s="259" t="s">
        <v>3250</v>
      </c>
      <c r="AN609" s="449"/>
      <c r="AO609" s="449"/>
      <c r="AP609" s="449"/>
      <c r="AQ609" s="392" t="str">
        <f>IFERROR(VLOOKUP(BG609,#REF!,1,0),"")</f>
        <v/>
      </c>
      <c r="AS609" s="259" t="s">
        <v>3250</v>
      </c>
      <c r="BD609" s="202" t="str">
        <f t="shared" si="92"/>
        <v>봉고3봉고3 1톤 2WD 더블캡 초장축 디럭스</v>
      </c>
      <c r="BE609" s="261" t="str">
        <f t="shared" si="98"/>
        <v>0065</v>
      </c>
      <c r="BF609" s="407" t="s">
        <v>501</v>
      </c>
      <c r="BG609" s="202" t="str">
        <f t="shared" si="93"/>
        <v>0065-0608</v>
      </c>
    </row>
    <row r="610" spans="1:59">
      <c r="A610" s="405">
        <v>4384</v>
      </c>
      <c r="B610" s="406">
        <v>4384</v>
      </c>
      <c r="C610" s="261" t="str">
        <f t="shared" si="94"/>
        <v>0001-0065</v>
      </c>
      <c r="D610" s="261" t="str">
        <f t="shared" si="95"/>
        <v>0001-0065-0011</v>
      </c>
      <c r="E610" s="407" t="s">
        <v>500</v>
      </c>
      <c r="F610" s="261" t="str">
        <f>TEXT(VLOOKUP(J610,'[4]1'!$B$2:$D$37,2,0),"0000")</f>
        <v>0001</v>
      </c>
      <c r="G610" s="261" t="str">
        <f t="shared" si="96"/>
        <v>0065</v>
      </c>
      <c r="H610" s="408">
        <f t="shared" si="97"/>
        <v>11</v>
      </c>
      <c r="I610" s="407" t="s">
        <v>500</v>
      </c>
      <c r="J610" s="258" t="s">
        <v>840</v>
      </c>
      <c r="K610" s="258" t="s">
        <v>2739</v>
      </c>
      <c r="L610" s="258" t="s">
        <v>2228</v>
      </c>
      <c r="M610" s="409">
        <v>16870000</v>
      </c>
      <c r="N610" s="258">
        <v>2497</v>
      </c>
      <c r="O610" s="258" t="s">
        <v>78</v>
      </c>
      <c r="P610" s="258" t="s">
        <v>88</v>
      </c>
      <c r="Q610" s="258" t="s">
        <v>72</v>
      </c>
      <c r="R610" s="258">
        <v>2</v>
      </c>
      <c r="S610" s="410">
        <v>12</v>
      </c>
      <c r="T610" s="261">
        <v>6</v>
      </c>
      <c r="U610" s="261">
        <v>6</v>
      </c>
      <c r="V610" s="258" t="s">
        <v>71</v>
      </c>
      <c r="W610" s="261" t="str">
        <f t="shared" si="99"/>
        <v>기아자동차봉고3봉고3 1톤 2WD 더블캡 초장축 디럭스 A/T16870000</v>
      </c>
      <c r="X610" s="411">
        <f t="shared" si="100"/>
        <v>4384</v>
      </c>
      <c r="Y610" s="261">
        <v>6</v>
      </c>
      <c r="Z610" s="261">
        <v>6</v>
      </c>
      <c r="AA610" s="407" t="s">
        <v>500</v>
      </c>
      <c r="AB610" s="258" t="s">
        <v>73</v>
      </c>
      <c r="AC610" s="258"/>
      <c r="AD610" s="258" t="s">
        <v>2152</v>
      </c>
      <c r="AE610" s="258" t="s">
        <v>2149</v>
      </c>
      <c r="AF610" s="259"/>
      <c r="AG610" s="260"/>
      <c r="AH610" s="259"/>
      <c r="AI610" s="259"/>
      <c r="AJ610" s="260"/>
      <c r="AK610" s="259">
        <v>26</v>
      </c>
      <c r="AL610" s="259"/>
      <c r="AM610" s="259" t="s">
        <v>3250</v>
      </c>
      <c r="AN610" s="449"/>
      <c r="AO610" s="449"/>
      <c r="AP610" s="449"/>
      <c r="AQ610" s="392" t="str">
        <f>IFERROR(VLOOKUP(BG610,#REF!,1,0),"")</f>
        <v/>
      </c>
      <c r="AS610" s="259" t="s">
        <v>3250</v>
      </c>
      <c r="BD610" s="202" t="str">
        <f t="shared" si="92"/>
        <v>봉고3봉고3 1톤 2WD 더블캡 초장축 디럭스 A/T</v>
      </c>
      <c r="BE610" s="261" t="str">
        <f t="shared" si="98"/>
        <v>0065</v>
      </c>
      <c r="BF610" s="407" t="s">
        <v>500</v>
      </c>
      <c r="BG610" s="202" t="str">
        <f t="shared" si="93"/>
        <v>0065-0609</v>
      </c>
    </row>
    <row r="611" spans="1:59">
      <c r="A611" s="405">
        <v>4385</v>
      </c>
      <c r="B611" s="406">
        <v>4385</v>
      </c>
      <c r="C611" s="261" t="str">
        <f t="shared" si="94"/>
        <v>0001-0065</v>
      </c>
      <c r="D611" s="261" t="str">
        <f t="shared" si="95"/>
        <v>0001-0065-0012</v>
      </c>
      <c r="E611" s="407" t="s">
        <v>499</v>
      </c>
      <c r="F611" s="261" t="str">
        <f>TEXT(VLOOKUP(J611,'[4]1'!$B$2:$D$37,2,0),"0000")</f>
        <v>0001</v>
      </c>
      <c r="G611" s="261" t="str">
        <f t="shared" si="96"/>
        <v>0065</v>
      </c>
      <c r="H611" s="408">
        <f t="shared" si="97"/>
        <v>12</v>
      </c>
      <c r="I611" s="407" t="s">
        <v>499</v>
      </c>
      <c r="J611" s="258" t="s">
        <v>840</v>
      </c>
      <c r="K611" s="258" t="s">
        <v>2739</v>
      </c>
      <c r="L611" s="258" t="s">
        <v>2229</v>
      </c>
      <c r="M611" s="409">
        <v>16590000</v>
      </c>
      <c r="N611" s="258">
        <v>2497</v>
      </c>
      <c r="O611" s="258" t="s">
        <v>78</v>
      </c>
      <c r="P611" s="258" t="s">
        <v>88</v>
      </c>
      <c r="Q611" s="258" t="s">
        <v>90</v>
      </c>
      <c r="R611" s="258">
        <v>5</v>
      </c>
      <c r="S611" s="410">
        <v>12</v>
      </c>
      <c r="T611" s="261">
        <v>6</v>
      </c>
      <c r="U611" s="261">
        <v>6</v>
      </c>
      <c r="V611" s="258" t="s">
        <v>71</v>
      </c>
      <c r="W611" s="261" t="str">
        <f t="shared" si="99"/>
        <v>기아자동차봉고3봉고3 1톤 2WD 더블캡 초장축 디럭스 M/T16590000</v>
      </c>
      <c r="X611" s="411">
        <f t="shared" si="100"/>
        <v>4385</v>
      </c>
      <c r="Y611" s="261">
        <v>6</v>
      </c>
      <c r="Z611" s="261">
        <v>6</v>
      </c>
      <c r="AA611" s="407" t="s">
        <v>499</v>
      </c>
      <c r="AB611" s="258" t="s">
        <v>73</v>
      </c>
      <c r="AC611" s="258"/>
      <c r="AD611" s="258" t="s">
        <v>2152</v>
      </c>
      <c r="AE611" s="258" t="s">
        <v>2149</v>
      </c>
      <c r="AF611" s="259"/>
      <c r="AG611" s="260"/>
      <c r="AH611" s="259"/>
      <c r="AI611" s="259"/>
      <c r="AJ611" s="260"/>
      <c r="AK611" s="259">
        <v>26</v>
      </c>
      <c r="AL611" s="259"/>
      <c r="AM611" s="259" t="s">
        <v>3250</v>
      </c>
      <c r="AN611" s="449"/>
      <c r="AO611" s="449"/>
      <c r="AP611" s="449"/>
      <c r="AQ611" s="392" t="str">
        <f>IFERROR(VLOOKUP(BG611,#REF!,1,0),"")</f>
        <v/>
      </c>
      <c r="AS611" s="259" t="s">
        <v>3250</v>
      </c>
      <c r="BD611" s="202" t="str">
        <f t="shared" si="92"/>
        <v>봉고3봉고3 1톤 2WD 더블캡 초장축 디럭스 M/T</v>
      </c>
      <c r="BE611" s="261" t="str">
        <f t="shared" si="98"/>
        <v>0065</v>
      </c>
      <c r="BF611" s="407" t="s">
        <v>499</v>
      </c>
      <c r="BG611" s="202" t="str">
        <f t="shared" si="93"/>
        <v>0065-0610</v>
      </c>
    </row>
    <row r="612" spans="1:59">
      <c r="A612" s="405">
        <v>4386</v>
      </c>
      <c r="B612" s="406">
        <v>4386</v>
      </c>
      <c r="C612" s="261" t="str">
        <f t="shared" si="94"/>
        <v>0001-0065</v>
      </c>
      <c r="D612" s="261" t="str">
        <f t="shared" si="95"/>
        <v>0001-0065-0013</v>
      </c>
      <c r="E612" s="407" t="s">
        <v>498</v>
      </c>
      <c r="F612" s="261" t="str">
        <f>TEXT(VLOOKUP(J612,'[4]1'!$B$2:$D$37,2,0),"0000")</f>
        <v>0001</v>
      </c>
      <c r="G612" s="261" t="str">
        <f t="shared" si="96"/>
        <v>0065</v>
      </c>
      <c r="H612" s="408">
        <f t="shared" si="97"/>
        <v>13</v>
      </c>
      <c r="I612" s="407" t="s">
        <v>498</v>
      </c>
      <c r="J612" s="258" t="s">
        <v>840</v>
      </c>
      <c r="K612" s="258" t="s">
        <v>2739</v>
      </c>
      <c r="L612" s="258" t="s">
        <v>2230</v>
      </c>
      <c r="M612" s="409">
        <v>17190000</v>
      </c>
      <c r="N612" s="258">
        <v>2497</v>
      </c>
      <c r="O612" s="258" t="s">
        <v>78</v>
      </c>
      <c r="P612" s="258" t="s">
        <v>88</v>
      </c>
      <c r="Q612" s="258" t="s">
        <v>90</v>
      </c>
      <c r="R612" s="258" t="e">
        <v>#N/A</v>
      </c>
      <c r="S612" s="410">
        <v>12</v>
      </c>
      <c r="T612" s="261">
        <v>6</v>
      </c>
      <c r="U612" s="261">
        <v>6</v>
      </c>
      <c r="V612" s="258" t="s">
        <v>17442</v>
      </c>
      <c r="W612" s="261" t="str">
        <f t="shared" si="99"/>
        <v>기아자동차봉고3봉고3 1톤 2WD 더블캡 초장축 럭셔리17190000</v>
      </c>
      <c r="X612" s="411">
        <f t="shared" si="100"/>
        <v>4386</v>
      </c>
      <c r="Y612" s="261">
        <v>6</v>
      </c>
      <c r="Z612" s="261">
        <v>6</v>
      </c>
      <c r="AA612" s="407" t="s">
        <v>498</v>
      </c>
      <c r="AB612" s="258" t="e">
        <v>#N/A</v>
      </c>
      <c r="AC612" s="258"/>
      <c r="AD612" s="258" t="s">
        <v>2152</v>
      </c>
      <c r="AE612" s="258" t="s">
        <v>2149</v>
      </c>
      <c r="AF612" s="259"/>
      <c r="AG612" s="260"/>
      <c r="AH612" s="259"/>
      <c r="AI612" s="259"/>
      <c r="AJ612" s="260"/>
      <c r="AK612" s="259">
        <v>26</v>
      </c>
      <c r="AL612" s="259"/>
      <c r="AM612" s="259" t="s">
        <v>3250</v>
      </c>
      <c r="AN612" s="449"/>
      <c r="AO612" s="449"/>
      <c r="AP612" s="449"/>
      <c r="AQ612" s="392" t="str">
        <f>IFERROR(VLOOKUP(BG612,#REF!,1,0),"")</f>
        <v/>
      </c>
      <c r="AS612" s="259" t="s">
        <v>3250</v>
      </c>
      <c r="BD612" s="202" t="str">
        <f t="shared" si="92"/>
        <v>봉고3봉고3 1톤 2WD 더블캡 초장축 럭셔리</v>
      </c>
      <c r="BE612" s="261" t="str">
        <f t="shared" si="98"/>
        <v>0065</v>
      </c>
      <c r="BF612" s="407" t="s">
        <v>498</v>
      </c>
      <c r="BG612" s="202" t="str">
        <f t="shared" si="93"/>
        <v>0065-0611</v>
      </c>
    </row>
    <row r="613" spans="1:59">
      <c r="A613" s="405">
        <v>4387</v>
      </c>
      <c r="B613" s="406">
        <v>4387</v>
      </c>
      <c r="C613" s="261" t="str">
        <f t="shared" si="94"/>
        <v>0001-0065</v>
      </c>
      <c r="D613" s="261" t="str">
        <f t="shared" si="95"/>
        <v>0001-0065-0014</v>
      </c>
      <c r="E613" s="407" t="s">
        <v>497</v>
      </c>
      <c r="F613" s="261" t="str">
        <f>TEXT(VLOOKUP(J613,'[4]1'!$B$2:$D$37,2,0),"0000")</f>
        <v>0001</v>
      </c>
      <c r="G613" s="261" t="str">
        <f t="shared" si="96"/>
        <v>0065</v>
      </c>
      <c r="H613" s="408">
        <f t="shared" si="97"/>
        <v>14</v>
      </c>
      <c r="I613" s="407" t="s">
        <v>497</v>
      </c>
      <c r="J613" s="258" t="s">
        <v>840</v>
      </c>
      <c r="K613" s="258" t="s">
        <v>2739</v>
      </c>
      <c r="L613" s="258" t="s">
        <v>2231</v>
      </c>
      <c r="M613" s="409">
        <v>17870000</v>
      </c>
      <c r="N613" s="258">
        <v>2497</v>
      </c>
      <c r="O613" s="258" t="s">
        <v>78</v>
      </c>
      <c r="P613" s="258" t="s">
        <v>88</v>
      </c>
      <c r="Q613" s="258" t="s">
        <v>72</v>
      </c>
      <c r="R613" s="258" t="e">
        <v>#N/A</v>
      </c>
      <c r="S613" s="410">
        <v>12</v>
      </c>
      <c r="T613" s="261">
        <v>6</v>
      </c>
      <c r="U613" s="261">
        <v>6</v>
      </c>
      <c r="V613" s="258" t="s">
        <v>17442</v>
      </c>
      <c r="W613" s="261" t="str">
        <f t="shared" si="99"/>
        <v>기아자동차봉고3봉고3 1톤 2WD 더블캡 초장축 럭셔리 A/T17870000</v>
      </c>
      <c r="X613" s="411">
        <f t="shared" si="100"/>
        <v>4387</v>
      </c>
      <c r="Y613" s="261">
        <v>6</v>
      </c>
      <c r="Z613" s="261">
        <v>6</v>
      </c>
      <c r="AA613" s="407" t="s">
        <v>497</v>
      </c>
      <c r="AB613" s="258" t="e">
        <v>#N/A</v>
      </c>
      <c r="AC613" s="258"/>
      <c r="AD613" s="258" t="s">
        <v>2152</v>
      </c>
      <c r="AE613" s="258" t="s">
        <v>2149</v>
      </c>
      <c r="AF613" s="259"/>
      <c r="AG613" s="260"/>
      <c r="AH613" s="259"/>
      <c r="AI613" s="259"/>
      <c r="AJ613" s="260"/>
      <c r="AK613" s="259">
        <v>26</v>
      </c>
      <c r="AL613" s="259"/>
      <c r="AM613" s="259" t="s">
        <v>3250</v>
      </c>
      <c r="AN613" s="449"/>
      <c r="AO613" s="449"/>
      <c r="AP613" s="449"/>
      <c r="AQ613" s="392" t="str">
        <f>IFERROR(VLOOKUP(BG613,#REF!,1,0),"")</f>
        <v/>
      </c>
      <c r="AS613" s="259" t="s">
        <v>3250</v>
      </c>
      <c r="BD613" s="202" t="str">
        <f t="shared" si="92"/>
        <v>봉고3봉고3 1톤 2WD 더블캡 초장축 럭셔리 A/T</v>
      </c>
      <c r="BE613" s="261" t="str">
        <f t="shared" si="98"/>
        <v>0065</v>
      </c>
      <c r="BF613" s="407" t="s">
        <v>497</v>
      </c>
      <c r="BG613" s="202" t="str">
        <f t="shared" si="93"/>
        <v>0065-0612</v>
      </c>
    </row>
    <row r="614" spans="1:59">
      <c r="A614" s="405">
        <v>4388</v>
      </c>
      <c r="B614" s="406">
        <v>4388</v>
      </c>
      <c r="C614" s="261" t="str">
        <f t="shared" si="94"/>
        <v>0001-0065</v>
      </c>
      <c r="D614" s="261" t="str">
        <f t="shared" si="95"/>
        <v>0001-0065-0015</v>
      </c>
      <c r="E614" s="407" t="s">
        <v>496</v>
      </c>
      <c r="F614" s="261" t="str">
        <f>TEXT(VLOOKUP(J614,'[4]1'!$B$2:$D$37,2,0),"0000")</f>
        <v>0001</v>
      </c>
      <c r="G614" s="261" t="str">
        <f t="shared" si="96"/>
        <v>0065</v>
      </c>
      <c r="H614" s="408">
        <f t="shared" si="97"/>
        <v>15</v>
      </c>
      <c r="I614" s="407" t="s">
        <v>496</v>
      </c>
      <c r="J614" s="258" t="s">
        <v>840</v>
      </c>
      <c r="K614" s="258" t="s">
        <v>2739</v>
      </c>
      <c r="L614" s="258" t="s">
        <v>2232</v>
      </c>
      <c r="M614" s="409">
        <v>18160000</v>
      </c>
      <c r="N614" s="258">
        <v>2497</v>
      </c>
      <c r="O614" s="258" t="s">
        <v>78</v>
      </c>
      <c r="P614" s="258" t="s">
        <v>88</v>
      </c>
      <c r="Q614" s="258" t="s">
        <v>90</v>
      </c>
      <c r="R614" s="258" t="e">
        <v>#N/A</v>
      </c>
      <c r="S614" s="410">
        <v>12</v>
      </c>
      <c r="T614" s="261">
        <v>6</v>
      </c>
      <c r="U614" s="261">
        <v>6</v>
      </c>
      <c r="V614" s="258" t="s">
        <v>17442</v>
      </c>
      <c r="W614" s="261" t="str">
        <f t="shared" si="99"/>
        <v>기아자동차봉고3봉고3 1톤 2WD 더블캡 초장축 프레스티지18160000</v>
      </c>
      <c r="X614" s="411">
        <f t="shared" si="100"/>
        <v>4388</v>
      </c>
      <c r="Y614" s="261">
        <v>6</v>
      </c>
      <c r="Z614" s="261">
        <v>6</v>
      </c>
      <c r="AA614" s="407" t="s">
        <v>496</v>
      </c>
      <c r="AB614" s="258" t="e">
        <v>#N/A</v>
      </c>
      <c r="AC614" s="258"/>
      <c r="AD614" s="258" t="s">
        <v>2152</v>
      </c>
      <c r="AE614" s="258" t="s">
        <v>2149</v>
      </c>
      <c r="AF614" s="259"/>
      <c r="AG614" s="260"/>
      <c r="AH614" s="259"/>
      <c r="AI614" s="259"/>
      <c r="AJ614" s="260"/>
      <c r="AK614" s="259">
        <v>26</v>
      </c>
      <c r="AL614" s="259"/>
      <c r="AM614" s="259" t="s">
        <v>3250</v>
      </c>
      <c r="AN614" s="449"/>
      <c r="AO614" s="449"/>
      <c r="AP614" s="449"/>
      <c r="AQ614" s="392" t="str">
        <f>IFERROR(VLOOKUP(BG614,#REF!,1,0),"")</f>
        <v/>
      </c>
      <c r="AS614" s="259" t="s">
        <v>3250</v>
      </c>
      <c r="BD614" s="202" t="str">
        <f t="shared" si="92"/>
        <v>봉고3봉고3 1톤 2WD 더블캡 초장축 프레스티지</v>
      </c>
      <c r="BE614" s="261" t="str">
        <f t="shared" si="98"/>
        <v>0065</v>
      </c>
      <c r="BF614" s="407" t="s">
        <v>496</v>
      </c>
      <c r="BG614" s="202" t="str">
        <f t="shared" si="93"/>
        <v>0065-0613</v>
      </c>
    </row>
    <row r="615" spans="1:59">
      <c r="A615" s="405">
        <v>4389</v>
      </c>
      <c r="B615" s="406">
        <v>4389</v>
      </c>
      <c r="C615" s="261" t="str">
        <f t="shared" si="94"/>
        <v>0001-0065</v>
      </c>
      <c r="D615" s="261" t="str">
        <f t="shared" si="95"/>
        <v>0001-0065-0016</v>
      </c>
      <c r="E615" s="407" t="s">
        <v>495</v>
      </c>
      <c r="F615" s="261" t="str">
        <f>TEXT(VLOOKUP(J615,'[4]1'!$B$2:$D$37,2,0),"0000")</f>
        <v>0001</v>
      </c>
      <c r="G615" s="261" t="str">
        <f t="shared" si="96"/>
        <v>0065</v>
      </c>
      <c r="H615" s="408">
        <f t="shared" si="97"/>
        <v>16</v>
      </c>
      <c r="I615" s="407" t="s">
        <v>495</v>
      </c>
      <c r="J615" s="258" t="s">
        <v>840</v>
      </c>
      <c r="K615" s="258" t="s">
        <v>2739</v>
      </c>
      <c r="L615" s="258" t="s">
        <v>2233</v>
      </c>
      <c r="M615" s="409">
        <v>18730000</v>
      </c>
      <c r="N615" s="258">
        <v>2497</v>
      </c>
      <c r="O615" s="258" t="s">
        <v>78</v>
      </c>
      <c r="P615" s="258" t="s">
        <v>88</v>
      </c>
      <c r="Q615" s="258" t="s">
        <v>72</v>
      </c>
      <c r="R615" s="258">
        <v>4</v>
      </c>
      <c r="S615" s="410">
        <v>12</v>
      </c>
      <c r="T615" s="261">
        <v>6</v>
      </c>
      <c r="U615" s="261">
        <v>6</v>
      </c>
      <c r="V615" s="258" t="s">
        <v>71</v>
      </c>
      <c r="W615" s="261" t="str">
        <f t="shared" si="99"/>
        <v>기아자동차봉고3봉고3 1톤 2WD 더블캡 초장축 프레스티지 A/T18730000</v>
      </c>
      <c r="X615" s="411">
        <f t="shared" si="100"/>
        <v>4389</v>
      </c>
      <c r="Y615" s="261">
        <v>6</v>
      </c>
      <c r="Z615" s="261">
        <v>6</v>
      </c>
      <c r="AA615" s="407" t="s">
        <v>495</v>
      </c>
      <c r="AB615" s="258" t="s">
        <v>73</v>
      </c>
      <c r="AC615" s="258"/>
      <c r="AD615" s="258" t="s">
        <v>2152</v>
      </c>
      <c r="AE615" s="258" t="s">
        <v>2149</v>
      </c>
      <c r="AF615" s="259"/>
      <c r="AG615" s="260"/>
      <c r="AH615" s="259"/>
      <c r="AI615" s="259"/>
      <c r="AJ615" s="260"/>
      <c r="AK615" s="259">
        <v>26</v>
      </c>
      <c r="AL615" s="259"/>
      <c r="AM615" s="259" t="s">
        <v>3250</v>
      </c>
      <c r="AN615" s="449"/>
      <c r="AO615" s="449"/>
      <c r="AP615" s="449"/>
      <c r="AQ615" s="392" t="str">
        <f>IFERROR(VLOOKUP(BG615,#REF!,1,0),"")</f>
        <v/>
      </c>
      <c r="AS615" s="259" t="s">
        <v>3250</v>
      </c>
      <c r="BD615" s="202" t="str">
        <f t="shared" si="92"/>
        <v>봉고3봉고3 1톤 2WD 더블캡 초장축 프레스티지 A/T</v>
      </c>
      <c r="BE615" s="261" t="str">
        <f t="shared" si="98"/>
        <v>0065</v>
      </c>
      <c r="BF615" s="407" t="s">
        <v>495</v>
      </c>
      <c r="BG615" s="202" t="str">
        <f t="shared" si="93"/>
        <v>0065-0614</v>
      </c>
    </row>
    <row r="616" spans="1:59">
      <c r="A616" s="405">
        <v>4390</v>
      </c>
      <c r="B616" s="406">
        <v>4390</v>
      </c>
      <c r="C616" s="261" t="str">
        <f t="shared" si="94"/>
        <v>0001-0065</v>
      </c>
      <c r="D616" s="261" t="str">
        <f t="shared" si="95"/>
        <v>0001-0065-0017</v>
      </c>
      <c r="E616" s="407" t="s">
        <v>494</v>
      </c>
      <c r="F616" s="261" t="str">
        <f>TEXT(VLOOKUP(J616,'[4]1'!$B$2:$D$37,2,0),"0000")</f>
        <v>0001</v>
      </c>
      <c r="G616" s="261" t="str">
        <f t="shared" si="96"/>
        <v>0065</v>
      </c>
      <c r="H616" s="408">
        <f t="shared" si="97"/>
        <v>17</v>
      </c>
      <c r="I616" s="407" t="s">
        <v>494</v>
      </c>
      <c r="J616" s="258" t="s">
        <v>840</v>
      </c>
      <c r="K616" s="258" t="s">
        <v>2739</v>
      </c>
      <c r="L616" s="258" t="s">
        <v>2234</v>
      </c>
      <c r="M616" s="409">
        <v>16550000</v>
      </c>
      <c r="N616" s="258">
        <v>2497</v>
      </c>
      <c r="O616" s="258" t="s">
        <v>78</v>
      </c>
      <c r="P616" s="258" t="s">
        <v>88</v>
      </c>
      <c r="Q616" s="258" t="s">
        <v>90</v>
      </c>
      <c r="R616" s="258">
        <v>4</v>
      </c>
      <c r="S616" s="410">
        <v>10</v>
      </c>
      <c r="T616" s="261">
        <v>6</v>
      </c>
      <c r="U616" s="261">
        <v>6</v>
      </c>
      <c r="V616" s="258" t="s">
        <v>71</v>
      </c>
      <c r="W616" s="261" t="str">
        <f t="shared" si="99"/>
        <v>기아자동차봉고3봉고3 1톤 2WD 킹캡 장축 프레스티지16550000</v>
      </c>
      <c r="X616" s="411">
        <f t="shared" si="100"/>
        <v>4390</v>
      </c>
      <c r="Y616" s="261">
        <v>6</v>
      </c>
      <c r="Z616" s="261">
        <v>6</v>
      </c>
      <c r="AA616" s="407" t="s">
        <v>494</v>
      </c>
      <c r="AB616" s="258" t="s">
        <v>73</v>
      </c>
      <c r="AC616" s="258"/>
      <c r="AD616" s="258" t="s">
        <v>2152</v>
      </c>
      <c r="AE616" s="258" t="s">
        <v>2149</v>
      </c>
      <c r="AF616" s="259"/>
      <c r="AG616" s="260"/>
      <c r="AH616" s="259"/>
      <c r="AI616" s="259"/>
      <c r="AJ616" s="260"/>
      <c r="AK616" s="259">
        <v>26</v>
      </c>
      <c r="AL616" s="259"/>
      <c r="AM616" s="259" t="s">
        <v>3246</v>
      </c>
      <c r="AN616" s="449"/>
      <c r="AO616" s="449"/>
      <c r="AP616" s="449"/>
      <c r="AQ616" s="392" t="str">
        <f>IFERROR(VLOOKUP(BG616,#REF!,1,0),"")</f>
        <v/>
      </c>
      <c r="AS616" s="259" t="s">
        <v>3246</v>
      </c>
      <c r="BD616" s="202" t="str">
        <f t="shared" si="92"/>
        <v>봉고3봉고3 1톤 2WD 킹캡 장축 프레스티지</v>
      </c>
      <c r="BE616" s="261" t="str">
        <f t="shared" si="98"/>
        <v>0065</v>
      </c>
      <c r="BF616" s="407" t="s">
        <v>494</v>
      </c>
      <c r="BG616" s="202" t="str">
        <f t="shared" si="93"/>
        <v>0065-0615</v>
      </c>
    </row>
    <row r="617" spans="1:59">
      <c r="A617" s="405">
        <v>4391</v>
      </c>
      <c r="B617" s="406">
        <v>4391</v>
      </c>
      <c r="C617" s="261" t="str">
        <f t="shared" si="94"/>
        <v>0001-0065</v>
      </c>
      <c r="D617" s="261" t="str">
        <f t="shared" si="95"/>
        <v>0001-0065-0018</v>
      </c>
      <c r="E617" s="407" t="s">
        <v>493</v>
      </c>
      <c r="F617" s="261" t="str">
        <f>TEXT(VLOOKUP(J617,'[4]1'!$B$2:$D$37,2,0),"0000")</f>
        <v>0001</v>
      </c>
      <c r="G617" s="261" t="str">
        <f t="shared" si="96"/>
        <v>0065</v>
      </c>
      <c r="H617" s="408">
        <f t="shared" si="97"/>
        <v>18</v>
      </c>
      <c r="I617" s="407" t="s">
        <v>493</v>
      </c>
      <c r="J617" s="258" t="s">
        <v>840</v>
      </c>
      <c r="K617" s="258" t="s">
        <v>2739</v>
      </c>
      <c r="L617" s="258" t="s">
        <v>2235</v>
      </c>
      <c r="M617" s="409">
        <v>17900000</v>
      </c>
      <c r="N617" s="258">
        <v>2497</v>
      </c>
      <c r="O617" s="258" t="s">
        <v>78</v>
      </c>
      <c r="P617" s="258" t="s">
        <v>88</v>
      </c>
      <c r="Q617" s="258" t="s">
        <v>90</v>
      </c>
      <c r="R617" s="258">
        <v>4</v>
      </c>
      <c r="S617" s="410">
        <v>10</v>
      </c>
      <c r="T617" s="261">
        <v>6</v>
      </c>
      <c r="U617" s="261">
        <v>6</v>
      </c>
      <c r="V617" s="258" t="s">
        <v>71</v>
      </c>
      <c r="W617" s="261" t="str">
        <f t="shared" si="99"/>
        <v>기아자동차봉고3봉고3 1톤 2WD 킹캡 초장축 노블레스17900000</v>
      </c>
      <c r="X617" s="411">
        <f t="shared" si="100"/>
        <v>4391</v>
      </c>
      <c r="Y617" s="261">
        <v>6</v>
      </c>
      <c r="Z617" s="261">
        <v>6</v>
      </c>
      <c r="AA617" s="407" t="s">
        <v>493</v>
      </c>
      <c r="AB617" s="258" t="s">
        <v>73</v>
      </c>
      <c r="AC617" s="258"/>
      <c r="AD617" s="258" t="s">
        <v>2152</v>
      </c>
      <c r="AE617" s="258" t="s">
        <v>2149</v>
      </c>
      <c r="AF617" s="259"/>
      <c r="AG617" s="260"/>
      <c r="AH617" s="259"/>
      <c r="AI617" s="259"/>
      <c r="AJ617" s="260"/>
      <c r="AK617" s="259">
        <v>26</v>
      </c>
      <c r="AL617" s="259"/>
      <c r="AM617" s="259" t="s">
        <v>3246</v>
      </c>
      <c r="AN617" s="449"/>
      <c r="AO617" s="449"/>
      <c r="AP617" s="449"/>
      <c r="AQ617" s="392" t="str">
        <f>IFERROR(VLOOKUP(BG617,#REF!,1,0),"")</f>
        <v/>
      </c>
      <c r="AS617" s="259" t="s">
        <v>3246</v>
      </c>
      <c r="BD617" s="202" t="str">
        <f t="shared" si="92"/>
        <v>봉고3봉고3 1톤 2WD 킹캡 초장축 노블레스</v>
      </c>
      <c r="BE617" s="261" t="str">
        <f t="shared" si="98"/>
        <v>0065</v>
      </c>
      <c r="BF617" s="407" t="s">
        <v>493</v>
      </c>
      <c r="BG617" s="202" t="str">
        <f t="shared" si="93"/>
        <v>0065-0616</v>
      </c>
    </row>
    <row r="618" spans="1:59">
      <c r="A618" s="405">
        <v>4392</v>
      </c>
      <c r="B618" s="406">
        <v>4392</v>
      </c>
      <c r="C618" s="261" t="str">
        <f t="shared" si="94"/>
        <v>0001-0065</v>
      </c>
      <c r="D618" s="261" t="str">
        <f t="shared" si="95"/>
        <v>0001-0065-0019</v>
      </c>
      <c r="E618" s="407" t="s">
        <v>492</v>
      </c>
      <c r="F618" s="261" t="str">
        <f>TEXT(VLOOKUP(J618,'[4]1'!$B$2:$D$37,2,0),"0000")</f>
        <v>0001</v>
      </c>
      <c r="G618" s="261" t="str">
        <f t="shared" si="96"/>
        <v>0065</v>
      </c>
      <c r="H618" s="408">
        <f t="shared" si="97"/>
        <v>19</v>
      </c>
      <c r="I618" s="407" t="s">
        <v>492</v>
      </c>
      <c r="J618" s="258" t="s">
        <v>840</v>
      </c>
      <c r="K618" s="258" t="s">
        <v>2739</v>
      </c>
      <c r="L618" s="258" t="s">
        <v>2236</v>
      </c>
      <c r="M618" s="409">
        <v>18040000</v>
      </c>
      <c r="N618" s="258">
        <v>2497</v>
      </c>
      <c r="O618" s="258" t="s">
        <v>78</v>
      </c>
      <c r="P618" s="258" t="s">
        <v>88</v>
      </c>
      <c r="Q618" s="258" t="s">
        <v>72</v>
      </c>
      <c r="R618" s="258">
        <v>5</v>
      </c>
      <c r="S618" s="410">
        <v>10</v>
      </c>
      <c r="T618" s="261">
        <v>6</v>
      </c>
      <c r="U618" s="261">
        <v>6</v>
      </c>
      <c r="V618" s="258" t="s">
        <v>71</v>
      </c>
      <c r="W618" s="261" t="str">
        <f t="shared" si="99"/>
        <v>기아자동차봉고3봉고3 1톤 2WD 킹캡 초장축 노블레스 A/T18040000</v>
      </c>
      <c r="X618" s="411">
        <f t="shared" si="100"/>
        <v>4392</v>
      </c>
      <c r="Y618" s="261">
        <v>6</v>
      </c>
      <c r="Z618" s="261">
        <v>6</v>
      </c>
      <c r="AA618" s="407" t="s">
        <v>492</v>
      </c>
      <c r="AB618" s="258" t="s">
        <v>73</v>
      </c>
      <c r="AC618" s="258"/>
      <c r="AD618" s="258" t="s">
        <v>2152</v>
      </c>
      <c r="AE618" s="258" t="s">
        <v>2149</v>
      </c>
      <c r="AF618" s="259"/>
      <c r="AG618" s="260"/>
      <c r="AH618" s="259"/>
      <c r="AI618" s="259"/>
      <c r="AJ618" s="260"/>
      <c r="AK618" s="259">
        <v>26</v>
      </c>
      <c r="AL618" s="259"/>
      <c r="AM618" s="259" t="s">
        <v>3246</v>
      </c>
      <c r="AN618" s="449"/>
      <c r="AO618" s="449"/>
      <c r="AP618" s="449"/>
      <c r="AQ618" s="392" t="str">
        <f>IFERROR(VLOOKUP(BG618,#REF!,1,0),"")</f>
        <v/>
      </c>
      <c r="AS618" s="259" t="s">
        <v>3246</v>
      </c>
      <c r="BD618" s="202" t="str">
        <f t="shared" si="92"/>
        <v>봉고3봉고3 1톤 2WD 킹캡 초장축 노블레스 A/T</v>
      </c>
      <c r="BE618" s="261" t="str">
        <f t="shared" si="98"/>
        <v>0065</v>
      </c>
      <c r="BF618" s="407" t="s">
        <v>492</v>
      </c>
      <c r="BG618" s="202" t="str">
        <f t="shared" si="93"/>
        <v>0065-0617</v>
      </c>
    </row>
    <row r="619" spans="1:59">
      <c r="A619" s="405">
        <v>4393</v>
      </c>
      <c r="B619" s="406">
        <v>4393</v>
      </c>
      <c r="C619" s="261" t="str">
        <f t="shared" si="94"/>
        <v>0001-0065</v>
      </c>
      <c r="D619" s="261" t="str">
        <f t="shared" si="95"/>
        <v>0001-0065-0020</v>
      </c>
      <c r="E619" s="407" t="s">
        <v>491</v>
      </c>
      <c r="F619" s="261" t="str">
        <f>TEXT(VLOOKUP(J619,'[4]1'!$B$2:$D$37,2,0),"0000")</f>
        <v>0001</v>
      </c>
      <c r="G619" s="261" t="str">
        <f t="shared" si="96"/>
        <v>0065</v>
      </c>
      <c r="H619" s="408">
        <f t="shared" si="97"/>
        <v>20</v>
      </c>
      <c r="I619" s="407" t="s">
        <v>491</v>
      </c>
      <c r="J619" s="258" t="s">
        <v>840</v>
      </c>
      <c r="K619" s="258" t="s">
        <v>2739</v>
      </c>
      <c r="L619" s="258" t="s">
        <v>2237</v>
      </c>
      <c r="M619" s="409">
        <v>15300000</v>
      </c>
      <c r="N619" s="258">
        <v>2497</v>
      </c>
      <c r="O619" s="258" t="s">
        <v>78</v>
      </c>
      <c r="P619" s="258" t="s">
        <v>88</v>
      </c>
      <c r="Q619" s="258" t="s">
        <v>90</v>
      </c>
      <c r="R619" s="258">
        <v>5</v>
      </c>
      <c r="S619" s="410">
        <v>10</v>
      </c>
      <c r="T619" s="261">
        <v>6</v>
      </c>
      <c r="U619" s="261">
        <v>6</v>
      </c>
      <c r="V619" s="258" t="s">
        <v>71</v>
      </c>
      <c r="W619" s="261" t="str">
        <f t="shared" si="99"/>
        <v>기아자동차봉고3봉고3 1톤 2WD 킹캡 초장축 디럭스15300000</v>
      </c>
      <c r="X619" s="411">
        <f t="shared" si="100"/>
        <v>4393</v>
      </c>
      <c r="Y619" s="261">
        <v>6</v>
      </c>
      <c r="Z619" s="261">
        <v>6</v>
      </c>
      <c r="AA619" s="407" t="s">
        <v>491</v>
      </c>
      <c r="AB619" s="258" t="s">
        <v>73</v>
      </c>
      <c r="AC619" s="258"/>
      <c r="AD619" s="258" t="s">
        <v>2152</v>
      </c>
      <c r="AE619" s="258" t="s">
        <v>2149</v>
      </c>
      <c r="AF619" s="259"/>
      <c r="AG619" s="260"/>
      <c r="AH619" s="259"/>
      <c r="AI619" s="259"/>
      <c r="AJ619" s="260"/>
      <c r="AK619" s="259">
        <v>26</v>
      </c>
      <c r="AL619" s="259"/>
      <c r="AM619" s="259" t="s">
        <v>3246</v>
      </c>
      <c r="AN619" s="449"/>
      <c r="AO619" s="449"/>
      <c r="AP619" s="449"/>
      <c r="AQ619" s="392" t="str">
        <f>IFERROR(VLOOKUP(BG619,#REF!,1,0),"")</f>
        <v/>
      </c>
      <c r="AS619" s="259" t="s">
        <v>3246</v>
      </c>
      <c r="BD619" s="202" t="str">
        <f t="shared" si="92"/>
        <v>봉고3봉고3 1톤 2WD 킹캡 초장축 디럭스</v>
      </c>
      <c r="BE619" s="261" t="str">
        <f t="shared" si="98"/>
        <v>0065</v>
      </c>
      <c r="BF619" s="407" t="s">
        <v>491</v>
      </c>
      <c r="BG619" s="202" t="str">
        <f t="shared" si="93"/>
        <v>0065-0618</v>
      </c>
    </row>
    <row r="620" spans="1:59">
      <c r="A620" s="405">
        <v>4394</v>
      </c>
      <c r="B620" s="406">
        <v>4394</v>
      </c>
      <c r="C620" s="261" t="str">
        <f t="shared" si="94"/>
        <v>0001-0065</v>
      </c>
      <c r="D620" s="261" t="str">
        <f t="shared" si="95"/>
        <v>0001-0065-0021</v>
      </c>
      <c r="E620" s="407" t="s">
        <v>490</v>
      </c>
      <c r="F620" s="261" t="str">
        <f>TEXT(VLOOKUP(J620,'[4]1'!$B$2:$D$37,2,0),"0000")</f>
        <v>0001</v>
      </c>
      <c r="G620" s="261" t="str">
        <f t="shared" si="96"/>
        <v>0065</v>
      </c>
      <c r="H620" s="408">
        <f t="shared" si="97"/>
        <v>21</v>
      </c>
      <c r="I620" s="407" t="s">
        <v>490</v>
      </c>
      <c r="J620" s="258" t="s">
        <v>840</v>
      </c>
      <c r="K620" s="258" t="s">
        <v>2739</v>
      </c>
      <c r="L620" s="258" t="s">
        <v>2238</v>
      </c>
      <c r="M620" s="409">
        <v>15620000</v>
      </c>
      <c r="N620" s="258">
        <v>2497</v>
      </c>
      <c r="O620" s="258" t="s">
        <v>78</v>
      </c>
      <c r="P620" s="258" t="s">
        <v>88</v>
      </c>
      <c r="Q620" s="258" t="s">
        <v>72</v>
      </c>
      <c r="R620" s="258">
        <v>5</v>
      </c>
      <c r="S620" s="410">
        <v>10</v>
      </c>
      <c r="T620" s="261">
        <v>6</v>
      </c>
      <c r="U620" s="261">
        <v>6</v>
      </c>
      <c r="V620" s="258" t="s">
        <v>71</v>
      </c>
      <c r="W620" s="261" t="str">
        <f t="shared" si="99"/>
        <v>기아자동차봉고3봉고3 1톤 2WD 킹캡 초장축 디럭스 A/T15620000</v>
      </c>
      <c r="X620" s="411">
        <f t="shared" si="100"/>
        <v>4394</v>
      </c>
      <c r="Y620" s="261">
        <v>6</v>
      </c>
      <c r="Z620" s="261">
        <v>6</v>
      </c>
      <c r="AA620" s="407" t="s">
        <v>490</v>
      </c>
      <c r="AB620" s="258" t="s">
        <v>73</v>
      </c>
      <c r="AC620" s="258"/>
      <c r="AD620" s="258" t="s">
        <v>2152</v>
      </c>
      <c r="AE620" s="258" t="s">
        <v>2149</v>
      </c>
      <c r="AF620" s="259"/>
      <c r="AG620" s="260"/>
      <c r="AH620" s="259"/>
      <c r="AI620" s="259"/>
      <c r="AJ620" s="260"/>
      <c r="AK620" s="259">
        <v>26</v>
      </c>
      <c r="AL620" s="259"/>
      <c r="AM620" s="259" t="s">
        <v>3246</v>
      </c>
      <c r="AN620" s="449"/>
      <c r="AO620" s="449"/>
      <c r="AP620" s="449"/>
      <c r="AQ620" s="392" t="str">
        <f>IFERROR(VLOOKUP(BG620,#REF!,1,0),"")</f>
        <v/>
      </c>
      <c r="AS620" s="259" t="s">
        <v>3246</v>
      </c>
      <c r="BD620" s="202" t="str">
        <f t="shared" si="92"/>
        <v>봉고3봉고3 1톤 2WD 킹캡 초장축 디럭스 A/T</v>
      </c>
      <c r="BE620" s="261" t="str">
        <f t="shared" si="98"/>
        <v>0065</v>
      </c>
      <c r="BF620" s="407" t="s">
        <v>490</v>
      </c>
      <c r="BG620" s="202" t="str">
        <f t="shared" si="93"/>
        <v>0065-0619</v>
      </c>
    </row>
    <row r="621" spans="1:59">
      <c r="A621" s="405">
        <v>4395</v>
      </c>
      <c r="B621" s="406">
        <v>4395</v>
      </c>
      <c r="C621" s="261" t="str">
        <f t="shared" si="94"/>
        <v>0001-0065</v>
      </c>
      <c r="D621" s="261" t="str">
        <f t="shared" si="95"/>
        <v>0001-0065-0022</v>
      </c>
      <c r="E621" s="407" t="s">
        <v>489</v>
      </c>
      <c r="F621" s="261" t="str">
        <f>TEXT(VLOOKUP(J621,'[4]1'!$B$2:$D$37,2,0),"0000")</f>
        <v>0001</v>
      </c>
      <c r="G621" s="261" t="str">
        <f t="shared" si="96"/>
        <v>0065</v>
      </c>
      <c r="H621" s="408">
        <f t="shared" si="97"/>
        <v>22</v>
      </c>
      <c r="I621" s="407" t="s">
        <v>489</v>
      </c>
      <c r="J621" s="258" t="s">
        <v>840</v>
      </c>
      <c r="K621" s="258" t="s">
        <v>2739</v>
      </c>
      <c r="L621" s="258" t="s">
        <v>2239</v>
      </c>
      <c r="M621" s="409">
        <v>15900000</v>
      </c>
      <c r="N621" s="258">
        <v>2497</v>
      </c>
      <c r="O621" s="258" t="s">
        <v>78</v>
      </c>
      <c r="P621" s="258" t="s">
        <v>88</v>
      </c>
      <c r="Q621" s="258" t="s">
        <v>90</v>
      </c>
      <c r="R621" s="258">
        <v>5</v>
      </c>
      <c r="S621" s="410">
        <v>10</v>
      </c>
      <c r="T621" s="261">
        <v>6</v>
      </c>
      <c r="U621" s="261">
        <v>6</v>
      </c>
      <c r="V621" s="258" t="s">
        <v>71</v>
      </c>
      <c r="W621" s="261" t="str">
        <f t="shared" si="99"/>
        <v>기아자동차봉고3봉고3 1톤 2WD 킹캡 초장축 럭셔리15900000</v>
      </c>
      <c r="X621" s="411">
        <f t="shared" si="100"/>
        <v>4395</v>
      </c>
      <c r="Y621" s="261">
        <v>6</v>
      </c>
      <c r="Z621" s="261">
        <v>6</v>
      </c>
      <c r="AA621" s="407" t="s">
        <v>489</v>
      </c>
      <c r="AB621" s="258" t="s">
        <v>73</v>
      </c>
      <c r="AC621" s="258"/>
      <c r="AD621" s="258" t="s">
        <v>2152</v>
      </c>
      <c r="AE621" s="258" t="s">
        <v>2149</v>
      </c>
      <c r="AF621" s="259"/>
      <c r="AG621" s="260"/>
      <c r="AH621" s="259"/>
      <c r="AI621" s="259"/>
      <c r="AJ621" s="260"/>
      <c r="AK621" s="259">
        <v>26</v>
      </c>
      <c r="AL621" s="259"/>
      <c r="AM621" s="259" t="s">
        <v>3246</v>
      </c>
      <c r="AN621" s="449"/>
      <c r="AO621" s="449"/>
      <c r="AP621" s="449"/>
      <c r="AQ621" s="392" t="str">
        <f>IFERROR(VLOOKUP(BG621,#REF!,1,0),"")</f>
        <v/>
      </c>
      <c r="AS621" s="259" t="s">
        <v>3246</v>
      </c>
      <c r="BD621" s="202" t="str">
        <f t="shared" si="92"/>
        <v>봉고3봉고3 1톤 2WD 킹캡 초장축 럭셔리</v>
      </c>
      <c r="BE621" s="261" t="str">
        <f t="shared" si="98"/>
        <v>0065</v>
      </c>
      <c r="BF621" s="407" t="s">
        <v>489</v>
      </c>
      <c r="BG621" s="202" t="str">
        <f t="shared" si="93"/>
        <v>0065-0620</v>
      </c>
    </row>
    <row r="622" spans="1:59">
      <c r="A622" s="405">
        <v>4396</v>
      </c>
      <c r="B622" s="406">
        <v>4396</v>
      </c>
      <c r="C622" s="261" t="str">
        <f t="shared" si="94"/>
        <v>0001-0065</v>
      </c>
      <c r="D622" s="261" t="str">
        <f t="shared" si="95"/>
        <v>0001-0065-0023</v>
      </c>
      <c r="E622" s="407" t="s">
        <v>488</v>
      </c>
      <c r="F622" s="261" t="str">
        <f>TEXT(VLOOKUP(J622,'[4]1'!$B$2:$D$37,2,0),"0000")</f>
        <v>0001</v>
      </c>
      <c r="G622" s="261" t="str">
        <f t="shared" si="96"/>
        <v>0065</v>
      </c>
      <c r="H622" s="408">
        <f t="shared" si="97"/>
        <v>23</v>
      </c>
      <c r="I622" s="407" t="s">
        <v>488</v>
      </c>
      <c r="J622" s="258" t="s">
        <v>840</v>
      </c>
      <c r="K622" s="258" t="s">
        <v>2739</v>
      </c>
      <c r="L622" s="258" t="s">
        <v>2240</v>
      </c>
      <c r="M622" s="409">
        <v>17020000</v>
      </c>
      <c r="N622" s="258">
        <v>2497</v>
      </c>
      <c r="O622" s="258" t="s">
        <v>78</v>
      </c>
      <c r="P622" s="258" t="s">
        <v>88</v>
      </c>
      <c r="Q622" s="258" t="s">
        <v>72</v>
      </c>
      <c r="R622" s="258">
        <v>5</v>
      </c>
      <c r="S622" s="410">
        <v>10</v>
      </c>
      <c r="T622" s="261">
        <v>6</v>
      </c>
      <c r="U622" s="261">
        <v>6</v>
      </c>
      <c r="V622" s="258" t="s">
        <v>71</v>
      </c>
      <c r="W622" s="261" t="str">
        <f t="shared" si="99"/>
        <v>기아자동차봉고3봉고3 1톤 2WD 킹캡 초장축 럭셔리 A/T17020000</v>
      </c>
      <c r="X622" s="411">
        <f t="shared" si="100"/>
        <v>4396</v>
      </c>
      <c r="Y622" s="261">
        <v>6</v>
      </c>
      <c r="Z622" s="261">
        <v>6</v>
      </c>
      <c r="AA622" s="407" t="s">
        <v>488</v>
      </c>
      <c r="AB622" s="258" t="s">
        <v>73</v>
      </c>
      <c r="AC622" s="258"/>
      <c r="AD622" s="258" t="s">
        <v>2152</v>
      </c>
      <c r="AE622" s="258" t="s">
        <v>2149</v>
      </c>
      <c r="AF622" s="259"/>
      <c r="AG622" s="260"/>
      <c r="AH622" s="259"/>
      <c r="AI622" s="259"/>
      <c r="AJ622" s="260"/>
      <c r="AK622" s="259">
        <v>26</v>
      </c>
      <c r="AL622" s="259"/>
      <c r="AM622" s="259" t="s">
        <v>3246</v>
      </c>
      <c r="AN622" s="449"/>
      <c r="AO622" s="449"/>
      <c r="AP622" s="449"/>
      <c r="AQ622" s="392" t="str">
        <f>IFERROR(VLOOKUP(BG622,#REF!,1,0),"")</f>
        <v/>
      </c>
      <c r="AS622" s="259" t="s">
        <v>3246</v>
      </c>
      <c r="BD622" s="202" t="str">
        <f t="shared" si="92"/>
        <v>봉고3봉고3 1톤 2WD 킹캡 초장축 럭셔리 A/T</v>
      </c>
      <c r="BE622" s="261" t="str">
        <f t="shared" si="98"/>
        <v>0065</v>
      </c>
      <c r="BF622" s="407" t="s">
        <v>488</v>
      </c>
      <c r="BG622" s="202" t="str">
        <f t="shared" si="93"/>
        <v>0065-0621</v>
      </c>
    </row>
    <row r="623" spans="1:59">
      <c r="A623" s="405">
        <v>4397</v>
      </c>
      <c r="B623" s="406">
        <v>4397</v>
      </c>
      <c r="C623" s="261" t="str">
        <f t="shared" si="94"/>
        <v>0001-0065</v>
      </c>
      <c r="D623" s="261" t="str">
        <f t="shared" si="95"/>
        <v>0001-0065-0024</v>
      </c>
      <c r="E623" s="407" t="s">
        <v>487</v>
      </c>
      <c r="F623" s="261" t="str">
        <f>TEXT(VLOOKUP(J623,'[4]1'!$B$2:$D$37,2,0),"0000")</f>
        <v>0001</v>
      </c>
      <c r="G623" s="261" t="str">
        <f t="shared" si="96"/>
        <v>0065</v>
      </c>
      <c r="H623" s="408">
        <f t="shared" si="97"/>
        <v>24</v>
      </c>
      <c r="I623" s="407" t="s">
        <v>487</v>
      </c>
      <c r="J623" s="258" t="s">
        <v>840</v>
      </c>
      <c r="K623" s="258" t="s">
        <v>2739</v>
      </c>
      <c r="L623" s="258" t="s">
        <v>2241</v>
      </c>
      <c r="M623" s="409">
        <v>15900000</v>
      </c>
      <c r="N623" s="258">
        <v>2497</v>
      </c>
      <c r="O623" s="258" t="s">
        <v>78</v>
      </c>
      <c r="P623" s="258" t="s">
        <v>88</v>
      </c>
      <c r="Q623" s="258" t="s">
        <v>90</v>
      </c>
      <c r="R623" s="258">
        <v>5</v>
      </c>
      <c r="S623" s="410">
        <v>10</v>
      </c>
      <c r="T623" s="261">
        <v>6</v>
      </c>
      <c r="U623" s="261">
        <v>6</v>
      </c>
      <c r="V623" s="258" t="s">
        <v>71</v>
      </c>
      <c r="W623" s="261" t="str">
        <f t="shared" si="99"/>
        <v>기아자동차봉고3봉고3 1톤 2WD 킹캡 초장축 럭셔리 M/T15900000</v>
      </c>
      <c r="X623" s="411">
        <f t="shared" si="100"/>
        <v>4397</v>
      </c>
      <c r="Y623" s="261">
        <v>6</v>
      </c>
      <c r="Z623" s="261">
        <v>6</v>
      </c>
      <c r="AA623" s="407" t="s">
        <v>487</v>
      </c>
      <c r="AB623" s="258" t="s">
        <v>73</v>
      </c>
      <c r="AC623" s="258"/>
      <c r="AD623" s="258" t="s">
        <v>2152</v>
      </c>
      <c r="AE623" s="258" t="s">
        <v>2149</v>
      </c>
      <c r="AF623" s="259"/>
      <c r="AG623" s="260"/>
      <c r="AH623" s="259"/>
      <c r="AI623" s="259"/>
      <c r="AJ623" s="260"/>
      <c r="AK623" s="259">
        <v>26</v>
      </c>
      <c r="AL623" s="259"/>
      <c r="AM623" s="259" t="s">
        <v>3246</v>
      </c>
      <c r="AN623" s="449"/>
      <c r="AO623" s="449"/>
      <c r="AP623" s="449"/>
      <c r="AQ623" s="392" t="str">
        <f>IFERROR(VLOOKUP(BG623,#REF!,1,0),"")</f>
        <v/>
      </c>
      <c r="AS623" s="259" t="s">
        <v>3246</v>
      </c>
      <c r="BD623" s="202" t="str">
        <f t="shared" si="92"/>
        <v>봉고3봉고3 1톤 2WD 킹캡 초장축 럭셔리 M/T</v>
      </c>
      <c r="BE623" s="261" t="str">
        <f t="shared" si="98"/>
        <v>0065</v>
      </c>
      <c r="BF623" s="407" t="s">
        <v>487</v>
      </c>
      <c r="BG623" s="202" t="str">
        <f t="shared" si="93"/>
        <v>0065-0622</v>
      </c>
    </row>
    <row r="624" spans="1:59">
      <c r="A624" s="405">
        <v>4398</v>
      </c>
      <c r="B624" s="406">
        <v>4398</v>
      </c>
      <c r="C624" s="261" t="str">
        <f t="shared" si="94"/>
        <v>0001-0065</v>
      </c>
      <c r="D624" s="261" t="str">
        <f t="shared" si="95"/>
        <v>0001-0065-0025</v>
      </c>
      <c r="E624" s="407" t="s">
        <v>486</v>
      </c>
      <c r="F624" s="261" t="str">
        <f>TEXT(VLOOKUP(J624,'[4]1'!$B$2:$D$37,2,0),"0000")</f>
        <v>0001</v>
      </c>
      <c r="G624" s="261" t="str">
        <f t="shared" si="96"/>
        <v>0065</v>
      </c>
      <c r="H624" s="408">
        <f t="shared" si="97"/>
        <v>25</v>
      </c>
      <c r="I624" s="407" t="s">
        <v>486</v>
      </c>
      <c r="J624" s="258" t="s">
        <v>840</v>
      </c>
      <c r="K624" s="258" t="s">
        <v>2739</v>
      </c>
      <c r="L624" s="258" t="s">
        <v>2242</v>
      </c>
      <c r="M624" s="409">
        <v>16900000</v>
      </c>
      <c r="N624" s="258">
        <v>2497</v>
      </c>
      <c r="O624" s="258" t="s">
        <v>78</v>
      </c>
      <c r="P624" s="258" t="s">
        <v>88</v>
      </c>
      <c r="Q624" s="258" t="s">
        <v>90</v>
      </c>
      <c r="R624" s="258">
        <v>5</v>
      </c>
      <c r="S624" s="410">
        <v>10</v>
      </c>
      <c r="T624" s="261">
        <v>6</v>
      </c>
      <c r="U624" s="261">
        <v>6</v>
      </c>
      <c r="V624" s="258" t="s">
        <v>71</v>
      </c>
      <c r="W624" s="261" t="str">
        <f t="shared" si="99"/>
        <v>기아자동차봉고3봉고3 1톤 2WD 킹캡 초장축 프레스티지16900000</v>
      </c>
      <c r="X624" s="411">
        <f t="shared" si="100"/>
        <v>4398</v>
      </c>
      <c r="Y624" s="261">
        <v>6</v>
      </c>
      <c r="Z624" s="261">
        <v>6</v>
      </c>
      <c r="AA624" s="407" t="s">
        <v>486</v>
      </c>
      <c r="AB624" s="258" t="s">
        <v>73</v>
      </c>
      <c r="AC624" s="258"/>
      <c r="AD624" s="258" t="s">
        <v>2152</v>
      </c>
      <c r="AE624" s="258" t="s">
        <v>2149</v>
      </c>
      <c r="AF624" s="259"/>
      <c r="AG624" s="260"/>
      <c r="AH624" s="259"/>
      <c r="AI624" s="259"/>
      <c r="AJ624" s="260"/>
      <c r="AK624" s="259">
        <v>26</v>
      </c>
      <c r="AL624" s="259"/>
      <c r="AM624" s="259" t="s">
        <v>3246</v>
      </c>
      <c r="AN624" s="449"/>
      <c r="AO624" s="449"/>
      <c r="AP624" s="449"/>
      <c r="AQ624" s="392" t="str">
        <f>IFERROR(VLOOKUP(BG624,#REF!,1,0),"")</f>
        <v/>
      </c>
      <c r="AS624" s="259" t="s">
        <v>3246</v>
      </c>
      <c r="BD624" s="202" t="str">
        <f t="shared" si="92"/>
        <v>봉고3봉고3 1톤 2WD 킹캡 초장축 프레스티지</v>
      </c>
      <c r="BE624" s="261" t="str">
        <f t="shared" si="98"/>
        <v>0065</v>
      </c>
      <c r="BF624" s="407" t="s">
        <v>486</v>
      </c>
      <c r="BG624" s="202" t="str">
        <f t="shared" si="93"/>
        <v>0065-0623</v>
      </c>
    </row>
    <row r="625" spans="1:59">
      <c r="A625" s="405">
        <v>4399</v>
      </c>
      <c r="B625" s="406">
        <v>4399</v>
      </c>
      <c r="C625" s="261" t="str">
        <f t="shared" si="94"/>
        <v>0001-0065</v>
      </c>
      <c r="D625" s="261" t="str">
        <f t="shared" si="95"/>
        <v>0001-0065-0026</v>
      </c>
      <c r="E625" s="407" t="s">
        <v>485</v>
      </c>
      <c r="F625" s="261" t="str">
        <f>TEXT(VLOOKUP(J625,'[4]1'!$B$2:$D$37,2,0),"0000")</f>
        <v>0001</v>
      </c>
      <c r="G625" s="261" t="str">
        <f t="shared" si="96"/>
        <v>0065</v>
      </c>
      <c r="H625" s="408">
        <f t="shared" si="97"/>
        <v>26</v>
      </c>
      <c r="I625" s="407" t="s">
        <v>485</v>
      </c>
      <c r="J625" s="258" t="s">
        <v>840</v>
      </c>
      <c r="K625" s="258" t="s">
        <v>2739</v>
      </c>
      <c r="L625" s="258" t="s">
        <v>2243</v>
      </c>
      <c r="M625" s="409">
        <v>17510000</v>
      </c>
      <c r="N625" s="258">
        <v>2497</v>
      </c>
      <c r="O625" s="258" t="s">
        <v>78</v>
      </c>
      <c r="P625" s="258" t="s">
        <v>88</v>
      </c>
      <c r="Q625" s="258" t="s">
        <v>72</v>
      </c>
      <c r="R625" s="258" t="e">
        <v>#N/A</v>
      </c>
      <c r="S625" s="410">
        <v>10</v>
      </c>
      <c r="T625" s="261">
        <v>6</v>
      </c>
      <c r="U625" s="261">
        <v>6</v>
      </c>
      <c r="V625" s="258" t="s">
        <v>17442</v>
      </c>
      <c r="W625" s="261" t="str">
        <f t="shared" si="99"/>
        <v>기아자동차봉고3봉고3 1톤 2WD 킹캡 초장축 프레스티지 A/T17510000</v>
      </c>
      <c r="X625" s="411">
        <f t="shared" si="100"/>
        <v>4399</v>
      </c>
      <c r="Y625" s="261">
        <v>6</v>
      </c>
      <c r="Z625" s="261">
        <v>6</v>
      </c>
      <c r="AA625" s="407" t="s">
        <v>485</v>
      </c>
      <c r="AB625" s="258" t="e">
        <v>#N/A</v>
      </c>
      <c r="AC625" s="258"/>
      <c r="AD625" s="258" t="s">
        <v>2152</v>
      </c>
      <c r="AE625" s="258" t="s">
        <v>2149</v>
      </c>
      <c r="AF625" s="259"/>
      <c r="AG625" s="260"/>
      <c r="AH625" s="259"/>
      <c r="AI625" s="259"/>
      <c r="AJ625" s="260"/>
      <c r="AK625" s="259">
        <v>26</v>
      </c>
      <c r="AL625" s="259"/>
      <c r="AM625" s="259" t="s">
        <v>3246</v>
      </c>
      <c r="AN625" s="449"/>
      <c r="AO625" s="449"/>
      <c r="AP625" s="449"/>
      <c r="AQ625" s="392" t="str">
        <f>IFERROR(VLOOKUP(BG625,#REF!,1,0),"")</f>
        <v/>
      </c>
      <c r="AS625" s="259" t="s">
        <v>3246</v>
      </c>
      <c r="BD625" s="202" t="str">
        <f t="shared" si="92"/>
        <v>봉고3봉고3 1톤 2WD 킹캡 초장축 프레스티지 A/T</v>
      </c>
      <c r="BE625" s="261" t="str">
        <f t="shared" si="98"/>
        <v>0065</v>
      </c>
      <c r="BF625" s="407" t="s">
        <v>485</v>
      </c>
      <c r="BG625" s="202" t="str">
        <f t="shared" si="93"/>
        <v>0065-0624</v>
      </c>
    </row>
    <row r="626" spans="1:59">
      <c r="A626" s="405">
        <v>4400</v>
      </c>
      <c r="B626" s="406">
        <v>4400</v>
      </c>
      <c r="C626" s="261" t="str">
        <f t="shared" si="94"/>
        <v>0001-0065</v>
      </c>
      <c r="D626" s="261" t="str">
        <f t="shared" si="95"/>
        <v>0001-0065-0027</v>
      </c>
      <c r="E626" s="407" t="s">
        <v>484</v>
      </c>
      <c r="F626" s="261" t="str">
        <f>TEXT(VLOOKUP(J626,'[4]1'!$B$2:$D$37,2,0),"0000")</f>
        <v>0001</v>
      </c>
      <c r="G626" s="261" t="str">
        <f t="shared" si="96"/>
        <v>0065</v>
      </c>
      <c r="H626" s="408">
        <f t="shared" si="97"/>
        <v>27</v>
      </c>
      <c r="I626" s="407" t="s">
        <v>484</v>
      </c>
      <c r="J626" s="258" t="s">
        <v>840</v>
      </c>
      <c r="K626" s="258" t="s">
        <v>2739</v>
      </c>
      <c r="L626" s="258" t="s">
        <v>2244</v>
      </c>
      <c r="M626" s="409">
        <v>16450000</v>
      </c>
      <c r="N626" s="258">
        <v>2497</v>
      </c>
      <c r="O626" s="258" t="s">
        <v>78</v>
      </c>
      <c r="P626" s="258" t="s">
        <v>88</v>
      </c>
      <c r="Q626" s="258" t="s">
        <v>90</v>
      </c>
      <c r="R626" s="258">
        <v>5</v>
      </c>
      <c r="S626" s="410">
        <v>12</v>
      </c>
      <c r="T626" s="261">
        <v>6</v>
      </c>
      <c r="U626" s="261">
        <v>6</v>
      </c>
      <c r="V626" s="258" t="s">
        <v>71</v>
      </c>
      <c r="W626" s="261" t="str">
        <f t="shared" si="99"/>
        <v>기아자동차봉고3봉고3 1톤 2WD 표준캡 장축 프레스티지16450000</v>
      </c>
      <c r="X626" s="411">
        <f t="shared" si="100"/>
        <v>4400</v>
      </c>
      <c r="Y626" s="261">
        <v>6</v>
      </c>
      <c r="Z626" s="261">
        <v>6</v>
      </c>
      <c r="AA626" s="407" t="s">
        <v>484</v>
      </c>
      <c r="AB626" s="258" t="s">
        <v>73</v>
      </c>
      <c r="AC626" s="258"/>
      <c r="AD626" s="258" t="s">
        <v>2152</v>
      </c>
      <c r="AE626" s="258" t="s">
        <v>2149</v>
      </c>
      <c r="AF626" s="259"/>
      <c r="AG626" s="260"/>
      <c r="AH626" s="259"/>
      <c r="AI626" s="259"/>
      <c r="AJ626" s="260"/>
      <c r="AK626" s="259">
        <v>26</v>
      </c>
      <c r="AL626" s="259"/>
      <c r="AM626" s="259" t="s">
        <v>3250</v>
      </c>
      <c r="AN626" s="449"/>
      <c r="AO626" s="449"/>
      <c r="AP626" s="449"/>
      <c r="AQ626" s="392" t="str">
        <f>IFERROR(VLOOKUP(BG626,#REF!,1,0),"")</f>
        <v/>
      </c>
      <c r="AS626" s="259" t="s">
        <v>3250</v>
      </c>
      <c r="BD626" s="202" t="str">
        <f t="shared" si="92"/>
        <v>봉고3봉고3 1톤 2WD 표준캡 장축 프레스티지</v>
      </c>
      <c r="BE626" s="261" t="str">
        <f t="shared" si="98"/>
        <v>0065</v>
      </c>
      <c r="BF626" s="407" t="s">
        <v>484</v>
      </c>
      <c r="BG626" s="202" t="str">
        <f t="shared" si="93"/>
        <v>0065-0625</v>
      </c>
    </row>
    <row r="627" spans="1:59">
      <c r="A627" s="405">
        <v>4401</v>
      </c>
      <c r="B627" s="406">
        <v>4401</v>
      </c>
      <c r="C627" s="261" t="str">
        <f t="shared" si="94"/>
        <v>0001-0065</v>
      </c>
      <c r="D627" s="261" t="str">
        <f t="shared" si="95"/>
        <v>0001-0065-0028</v>
      </c>
      <c r="E627" s="407" t="s">
        <v>483</v>
      </c>
      <c r="F627" s="261" t="str">
        <f>TEXT(VLOOKUP(J627,'[4]1'!$B$2:$D$37,2,0),"0000")</f>
        <v>0001</v>
      </c>
      <c r="G627" s="261" t="str">
        <f t="shared" si="96"/>
        <v>0065</v>
      </c>
      <c r="H627" s="408">
        <f t="shared" si="97"/>
        <v>28</v>
      </c>
      <c r="I627" s="407" t="s">
        <v>483</v>
      </c>
      <c r="J627" s="258" t="s">
        <v>840</v>
      </c>
      <c r="K627" s="258" t="s">
        <v>2739</v>
      </c>
      <c r="L627" s="258" t="s">
        <v>2245</v>
      </c>
      <c r="M627" s="409">
        <v>16750000</v>
      </c>
      <c r="N627" s="258">
        <v>2497</v>
      </c>
      <c r="O627" s="258" t="s">
        <v>78</v>
      </c>
      <c r="P627" s="258" t="s">
        <v>88</v>
      </c>
      <c r="Q627" s="258" t="s">
        <v>90</v>
      </c>
      <c r="R627" s="258" t="e">
        <v>#N/A</v>
      </c>
      <c r="S627" s="410">
        <v>12</v>
      </c>
      <c r="T627" s="261">
        <v>6</v>
      </c>
      <c r="U627" s="261">
        <v>6</v>
      </c>
      <c r="V627" s="258" t="s">
        <v>17442</v>
      </c>
      <c r="W627" s="261" t="str">
        <f t="shared" si="99"/>
        <v>기아자동차봉고3봉고3 1톤 2WD 표준캡 초장축 노블레스16750000</v>
      </c>
      <c r="X627" s="411">
        <f t="shared" si="100"/>
        <v>4401</v>
      </c>
      <c r="Y627" s="261">
        <v>6</v>
      </c>
      <c r="Z627" s="261">
        <v>6</v>
      </c>
      <c r="AA627" s="407" t="s">
        <v>483</v>
      </c>
      <c r="AB627" s="258" t="e">
        <v>#N/A</v>
      </c>
      <c r="AC627" s="258"/>
      <c r="AD627" s="258" t="s">
        <v>2152</v>
      </c>
      <c r="AE627" s="258" t="s">
        <v>2149</v>
      </c>
      <c r="AF627" s="259"/>
      <c r="AG627" s="260"/>
      <c r="AH627" s="259"/>
      <c r="AI627" s="259"/>
      <c r="AJ627" s="260"/>
      <c r="AK627" s="259">
        <v>26</v>
      </c>
      <c r="AL627" s="259"/>
      <c r="AM627" s="259" t="s">
        <v>3250</v>
      </c>
      <c r="AN627" s="449"/>
      <c r="AO627" s="449"/>
      <c r="AP627" s="449"/>
      <c r="AQ627" s="392" t="str">
        <f>IFERROR(VLOOKUP(BG627,#REF!,1,0),"")</f>
        <v/>
      </c>
      <c r="AS627" s="259" t="s">
        <v>3250</v>
      </c>
      <c r="BD627" s="202" t="str">
        <f t="shared" si="92"/>
        <v>봉고3봉고3 1톤 2WD 표준캡 초장축 노블레스</v>
      </c>
      <c r="BE627" s="261" t="str">
        <f t="shared" si="98"/>
        <v>0065</v>
      </c>
      <c r="BF627" s="407" t="s">
        <v>483</v>
      </c>
      <c r="BG627" s="202" t="str">
        <f t="shared" si="93"/>
        <v>0065-0626</v>
      </c>
    </row>
    <row r="628" spans="1:59">
      <c r="A628" s="405">
        <v>4402</v>
      </c>
      <c r="B628" s="406">
        <v>4402</v>
      </c>
      <c r="C628" s="261" t="str">
        <f t="shared" si="94"/>
        <v>0001-0065</v>
      </c>
      <c r="D628" s="261" t="str">
        <f t="shared" si="95"/>
        <v>0001-0065-0029</v>
      </c>
      <c r="E628" s="407" t="s">
        <v>482</v>
      </c>
      <c r="F628" s="261" t="str">
        <f>TEXT(VLOOKUP(J628,'[4]1'!$B$2:$D$37,2,0),"0000")</f>
        <v>0001</v>
      </c>
      <c r="G628" s="261" t="str">
        <f t="shared" si="96"/>
        <v>0065</v>
      </c>
      <c r="H628" s="408">
        <f t="shared" si="97"/>
        <v>29</v>
      </c>
      <c r="I628" s="407" t="s">
        <v>482</v>
      </c>
      <c r="J628" s="258" t="s">
        <v>840</v>
      </c>
      <c r="K628" s="258" t="s">
        <v>2739</v>
      </c>
      <c r="L628" s="258" t="s">
        <v>2246</v>
      </c>
      <c r="M628" s="409">
        <v>17870000</v>
      </c>
      <c r="N628" s="258">
        <v>2497</v>
      </c>
      <c r="O628" s="258" t="s">
        <v>78</v>
      </c>
      <c r="P628" s="258" t="s">
        <v>88</v>
      </c>
      <c r="Q628" s="258" t="s">
        <v>72</v>
      </c>
      <c r="R628" s="258" t="e">
        <v>#N/A</v>
      </c>
      <c r="S628" s="410">
        <v>12</v>
      </c>
      <c r="T628" s="261">
        <v>6</v>
      </c>
      <c r="U628" s="261">
        <v>6</v>
      </c>
      <c r="V628" s="258" t="s">
        <v>17442</v>
      </c>
      <c r="W628" s="261" t="str">
        <f t="shared" si="99"/>
        <v>기아자동차봉고3봉고3 1톤 2WD 표준캡 초장축 노블레스 A/T17870000</v>
      </c>
      <c r="X628" s="411">
        <f t="shared" si="100"/>
        <v>4402</v>
      </c>
      <c r="Y628" s="261">
        <v>6</v>
      </c>
      <c r="Z628" s="261">
        <v>6</v>
      </c>
      <c r="AA628" s="407" t="s">
        <v>482</v>
      </c>
      <c r="AB628" s="258" t="e">
        <v>#N/A</v>
      </c>
      <c r="AC628" s="258"/>
      <c r="AD628" s="258" t="s">
        <v>2152</v>
      </c>
      <c r="AE628" s="258" t="s">
        <v>2149</v>
      </c>
      <c r="AF628" s="259"/>
      <c r="AG628" s="260"/>
      <c r="AH628" s="259"/>
      <c r="AI628" s="259"/>
      <c r="AJ628" s="260"/>
      <c r="AK628" s="259">
        <v>26</v>
      </c>
      <c r="AL628" s="259"/>
      <c r="AM628" s="259" t="s">
        <v>3250</v>
      </c>
      <c r="AN628" s="449"/>
      <c r="AO628" s="449"/>
      <c r="AP628" s="449"/>
      <c r="AQ628" s="392" t="str">
        <f>IFERROR(VLOOKUP(BG628,#REF!,1,0),"")</f>
        <v/>
      </c>
      <c r="AS628" s="259" t="s">
        <v>3250</v>
      </c>
      <c r="BD628" s="202" t="str">
        <f t="shared" si="92"/>
        <v>봉고3봉고3 1톤 2WD 표준캡 초장축 노블레스 A/T</v>
      </c>
      <c r="BE628" s="261" t="str">
        <f t="shared" si="98"/>
        <v>0065</v>
      </c>
      <c r="BF628" s="407" t="s">
        <v>482</v>
      </c>
      <c r="BG628" s="202" t="str">
        <f t="shared" si="93"/>
        <v>0065-0627</v>
      </c>
    </row>
    <row r="629" spans="1:59">
      <c r="A629" s="405">
        <v>4403</v>
      </c>
      <c r="B629" s="406">
        <v>4403</v>
      </c>
      <c r="C629" s="261" t="str">
        <f t="shared" si="94"/>
        <v>0001-0065</v>
      </c>
      <c r="D629" s="261" t="str">
        <f t="shared" si="95"/>
        <v>0001-0065-0030</v>
      </c>
      <c r="E629" s="407" t="s">
        <v>481</v>
      </c>
      <c r="F629" s="261" t="str">
        <f>TEXT(VLOOKUP(J629,'[4]1'!$B$2:$D$37,2,0),"0000")</f>
        <v>0001</v>
      </c>
      <c r="G629" s="261" t="str">
        <f t="shared" si="96"/>
        <v>0065</v>
      </c>
      <c r="H629" s="408">
        <f t="shared" si="97"/>
        <v>30</v>
      </c>
      <c r="I629" s="407" t="s">
        <v>481</v>
      </c>
      <c r="J629" s="258" t="s">
        <v>840</v>
      </c>
      <c r="K629" s="258" t="s">
        <v>2739</v>
      </c>
      <c r="L629" s="258" t="s">
        <v>2247</v>
      </c>
      <c r="M629" s="409">
        <v>15200000</v>
      </c>
      <c r="N629" s="258">
        <v>2497</v>
      </c>
      <c r="O629" s="258" t="s">
        <v>78</v>
      </c>
      <c r="P629" s="258" t="s">
        <v>88</v>
      </c>
      <c r="Q629" s="258" t="s">
        <v>90</v>
      </c>
      <c r="R629" s="258">
        <v>5</v>
      </c>
      <c r="S629" s="410">
        <v>12</v>
      </c>
      <c r="T629" s="261">
        <v>6</v>
      </c>
      <c r="U629" s="261">
        <v>6</v>
      </c>
      <c r="V629" s="258" t="s">
        <v>71</v>
      </c>
      <c r="W629" s="261" t="str">
        <f t="shared" si="99"/>
        <v>기아자동차봉고3봉고3 1톤 2WD 표준캡 초장축 디럭스15200000</v>
      </c>
      <c r="X629" s="411">
        <f t="shared" si="100"/>
        <v>4403</v>
      </c>
      <c r="Y629" s="261">
        <v>6</v>
      </c>
      <c r="Z629" s="261">
        <v>6</v>
      </c>
      <c r="AA629" s="407" t="s">
        <v>481</v>
      </c>
      <c r="AB629" s="258" t="s">
        <v>73</v>
      </c>
      <c r="AC629" s="258"/>
      <c r="AD629" s="258" t="s">
        <v>2152</v>
      </c>
      <c r="AE629" s="258" t="s">
        <v>2149</v>
      </c>
      <c r="AF629" s="259"/>
      <c r="AG629" s="260"/>
      <c r="AH629" s="259"/>
      <c r="AI629" s="259"/>
      <c r="AJ629" s="260"/>
      <c r="AK629" s="259">
        <v>26</v>
      </c>
      <c r="AL629" s="259"/>
      <c r="AM629" s="259" t="s">
        <v>3250</v>
      </c>
      <c r="AN629" s="449"/>
      <c r="AO629" s="449"/>
      <c r="AP629" s="449"/>
      <c r="AQ629" s="392" t="str">
        <f>IFERROR(VLOOKUP(BG629,#REF!,1,0),"")</f>
        <v/>
      </c>
      <c r="AS629" s="259" t="s">
        <v>3250</v>
      </c>
      <c r="BD629" s="202" t="str">
        <f t="shared" si="92"/>
        <v>봉고3봉고3 1톤 2WD 표준캡 초장축 디럭스</v>
      </c>
      <c r="BE629" s="261" t="str">
        <f t="shared" si="98"/>
        <v>0065</v>
      </c>
      <c r="BF629" s="407" t="s">
        <v>481</v>
      </c>
      <c r="BG629" s="202" t="str">
        <f t="shared" si="93"/>
        <v>0065-0628</v>
      </c>
    </row>
    <row r="630" spans="1:59">
      <c r="A630" s="405">
        <v>4404</v>
      </c>
      <c r="B630" s="406">
        <v>4404</v>
      </c>
      <c r="C630" s="261" t="str">
        <f t="shared" si="94"/>
        <v>0001-0065</v>
      </c>
      <c r="D630" s="261" t="str">
        <f t="shared" si="95"/>
        <v>0001-0065-0031</v>
      </c>
      <c r="E630" s="407" t="s">
        <v>480</v>
      </c>
      <c r="F630" s="261" t="str">
        <f>TEXT(VLOOKUP(J630,'[4]1'!$B$2:$D$37,2,0),"0000")</f>
        <v>0001</v>
      </c>
      <c r="G630" s="261" t="str">
        <f t="shared" si="96"/>
        <v>0065</v>
      </c>
      <c r="H630" s="408">
        <f t="shared" si="97"/>
        <v>31</v>
      </c>
      <c r="I630" s="407" t="s">
        <v>480</v>
      </c>
      <c r="J630" s="258" t="s">
        <v>840</v>
      </c>
      <c r="K630" s="258" t="s">
        <v>2739</v>
      </c>
      <c r="L630" s="258" t="s">
        <v>2248</v>
      </c>
      <c r="M630" s="409">
        <v>16320000</v>
      </c>
      <c r="N630" s="258">
        <v>2497</v>
      </c>
      <c r="O630" s="258" t="s">
        <v>78</v>
      </c>
      <c r="P630" s="258" t="s">
        <v>88</v>
      </c>
      <c r="Q630" s="258" t="s">
        <v>72</v>
      </c>
      <c r="R630" s="258">
        <v>5</v>
      </c>
      <c r="S630" s="410">
        <v>12</v>
      </c>
      <c r="T630" s="261">
        <v>6</v>
      </c>
      <c r="U630" s="261">
        <v>6</v>
      </c>
      <c r="V630" s="258" t="s">
        <v>71</v>
      </c>
      <c r="W630" s="261" t="str">
        <f t="shared" si="99"/>
        <v>기아자동차봉고3봉고3 1톤 2WD 표준캡 초장축 디럭스 A/T16320000</v>
      </c>
      <c r="X630" s="411">
        <f t="shared" si="100"/>
        <v>4404</v>
      </c>
      <c r="Y630" s="261">
        <v>6</v>
      </c>
      <c r="Z630" s="261">
        <v>6</v>
      </c>
      <c r="AA630" s="407" t="s">
        <v>480</v>
      </c>
      <c r="AB630" s="258" t="s">
        <v>73</v>
      </c>
      <c r="AC630" s="258"/>
      <c r="AD630" s="258" t="s">
        <v>2152</v>
      </c>
      <c r="AE630" s="258" t="s">
        <v>2149</v>
      </c>
      <c r="AF630" s="259"/>
      <c r="AG630" s="260"/>
      <c r="AH630" s="259"/>
      <c r="AI630" s="259"/>
      <c r="AJ630" s="260"/>
      <c r="AK630" s="259">
        <v>26</v>
      </c>
      <c r="AL630" s="259"/>
      <c r="AM630" s="259" t="s">
        <v>3250</v>
      </c>
      <c r="AN630" s="449"/>
      <c r="AO630" s="449"/>
      <c r="AP630" s="449"/>
      <c r="AQ630" s="392" t="str">
        <f>IFERROR(VLOOKUP(BG630,#REF!,1,0),"")</f>
        <v/>
      </c>
      <c r="AS630" s="259" t="s">
        <v>3250</v>
      </c>
      <c r="BD630" s="202" t="str">
        <f t="shared" si="92"/>
        <v>봉고3봉고3 1톤 2WD 표준캡 초장축 디럭스 A/T</v>
      </c>
      <c r="BE630" s="261" t="str">
        <f t="shared" si="98"/>
        <v>0065</v>
      </c>
      <c r="BF630" s="407" t="s">
        <v>480</v>
      </c>
      <c r="BG630" s="202" t="str">
        <f t="shared" si="93"/>
        <v>0065-0629</v>
      </c>
    </row>
    <row r="631" spans="1:59">
      <c r="A631" s="405">
        <v>4405</v>
      </c>
      <c r="B631" s="406">
        <v>4405</v>
      </c>
      <c r="C631" s="261" t="str">
        <f t="shared" si="94"/>
        <v>0001-0065</v>
      </c>
      <c r="D631" s="261" t="str">
        <f t="shared" si="95"/>
        <v>0001-0065-0032</v>
      </c>
      <c r="E631" s="407" t="s">
        <v>479</v>
      </c>
      <c r="F631" s="261" t="str">
        <f>TEXT(VLOOKUP(J631,'[4]1'!$B$2:$D$37,2,0),"0000")</f>
        <v>0001</v>
      </c>
      <c r="G631" s="261" t="str">
        <f t="shared" si="96"/>
        <v>0065</v>
      </c>
      <c r="H631" s="408">
        <f t="shared" si="97"/>
        <v>32</v>
      </c>
      <c r="I631" s="407" t="s">
        <v>479</v>
      </c>
      <c r="J631" s="258" t="s">
        <v>840</v>
      </c>
      <c r="K631" s="258" t="s">
        <v>2739</v>
      </c>
      <c r="L631" s="258" t="s">
        <v>2249</v>
      </c>
      <c r="M631" s="409">
        <v>15800000</v>
      </c>
      <c r="N631" s="258">
        <v>2497</v>
      </c>
      <c r="O631" s="258" t="s">
        <v>78</v>
      </c>
      <c r="P631" s="258" t="s">
        <v>88</v>
      </c>
      <c r="Q631" s="258" t="s">
        <v>90</v>
      </c>
      <c r="R631" s="258">
        <v>5</v>
      </c>
      <c r="S631" s="410">
        <v>12</v>
      </c>
      <c r="T631" s="261">
        <v>6</v>
      </c>
      <c r="U631" s="261">
        <v>6</v>
      </c>
      <c r="V631" s="258" t="s">
        <v>71</v>
      </c>
      <c r="W631" s="261" t="str">
        <f t="shared" si="99"/>
        <v>기아자동차봉고3봉고3 1톤 2WD 표준캡 초장축 럭셔리15800000</v>
      </c>
      <c r="X631" s="411">
        <f t="shared" si="100"/>
        <v>4405</v>
      </c>
      <c r="Y631" s="261">
        <v>6</v>
      </c>
      <c r="Z631" s="261">
        <v>6</v>
      </c>
      <c r="AA631" s="407" t="s">
        <v>479</v>
      </c>
      <c r="AB631" s="258" t="s">
        <v>73</v>
      </c>
      <c r="AC631" s="258"/>
      <c r="AD631" s="258" t="s">
        <v>2152</v>
      </c>
      <c r="AE631" s="258" t="s">
        <v>2149</v>
      </c>
      <c r="AF631" s="259"/>
      <c r="AG631" s="260"/>
      <c r="AH631" s="259"/>
      <c r="AI631" s="259"/>
      <c r="AJ631" s="260"/>
      <c r="AK631" s="259">
        <v>26</v>
      </c>
      <c r="AL631" s="259"/>
      <c r="AM631" s="259" t="s">
        <v>3250</v>
      </c>
      <c r="AN631" s="449"/>
      <c r="AO631" s="449"/>
      <c r="AP631" s="449"/>
      <c r="AQ631" s="392" t="str">
        <f>IFERROR(VLOOKUP(BG631,#REF!,1,0),"")</f>
        <v/>
      </c>
      <c r="AS631" s="259" t="s">
        <v>3250</v>
      </c>
      <c r="BD631" s="202" t="str">
        <f t="shared" si="92"/>
        <v>봉고3봉고3 1톤 2WD 표준캡 초장축 럭셔리</v>
      </c>
      <c r="BE631" s="261" t="str">
        <f t="shared" si="98"/>
        <v>0065</v>
      </c>
      <c r="BF631" s="407" t="s">
        <v>479</v>
      </c>
      <c r="BG631" s="202" t="str">
        <f t="shared" si="93"/>
        <v>0065-0630</v>
      </c>
    </row>
    <row r="632" spans="1:59">
      <c r="A632" s="405">
        <v>4406</v>
      </c>
      <c r="B632" s="406">
        <v>4406</v>
      </c>
      <c r="C632" s="261" t="str">
        <f t="shared" si="94"/>
        <v>0001-0065</v>
      </c>
      <c r="D632" s="261" t="str">
        <f t="shared" si="95"/>
        <v>0001-0065-0033</v>
      </c>
      <c r="E632" s="407" t="s">
        <v>478</v>
      </c>
      <c r="F632" s="261" t="str">
        <f>TEXT(VLOOKUP(J632,'[4]1'!$B$2:$D$37,2,0),"0000")</f>
        <v>0001</v>
      </c>
      <c r="G632" s="261" t="str">
        <f t="shared" si="96"/>
        <v>0065</v>
      </c>
      <c r="H632" s="408">
        <f t="shared" si="97"/>
        <v>33</v>
      </c>
      <c r="I632" s="407" t="s">
        <v>478</v>
      </c>
      <c r="J632" s="258" t="s">
        <v>840</v>
      </c>
      <c r="K632" s="258" t="s">
        <v>2739</v>
      </c>
      <c r="L632" s="258" t="s">
        <v>2250</v>
      </c>
      <c r="M632" s="409">
        <v>16520000</v>
      </c>
      <c r="N632" s="258">
        <v>2497</v>
      </c>
      <c r="O632" s="258" t="s">
        <v>78</v>
      </c>
      <c r="P632" s="258" t="s">
        <v>88</v>
      </c>
      <c r="Q632" s="258" t="s">
        <v>72</v>
      </c>
      <c r="R632" s="258">
        <v>5</v>
      </c>
      <c r="S632" s="410">
        <v>12</v>
      </c>
      <c r="T632" s="261">
        <v>6</v>
      </c>
      <c r="U632" s="261">
        <v>6</v>
      </c>
      <c r="V632" s="258" t="s">
        <v>71</v>
      </c>
      <c r="W632" s="261" t="str">
        <f t="shared" si="99"/>
        <v>기아자동차봉고3봉고3 1톤 2WD 표준캡 초장축 럭셔리 A/T16520000</v>
      </c>
      <c r="X632" s="411">
        <f t="shared" si="100"/>
        <v>4406</v>
      </c>
      <c r="Y632" s="261">
        <v>6</v>
      </c>
      <c r="Z632" s="261">
        <v>6</v>
      </c>
      <c r="AA632" s="407" t="s">
        <v>478</v>
      </c>
      <c r="AB632" s="258" t="s">
        <v>73</v>
      </c>
      <c r="AC632" s="258"/>
      <c r="AD632" s="258" t="s">
        <v>2152</v>
      </c>
      <c r="AE632" s="258" t="s">
        <v>2149</v>
      </c>
      <c r="AF632" s="259"/>
      <c r="AG632" s="260"/>
      <c r="AH632" s="259"/>
      <c r="AI632" s="259"/>
      <c r="AJ632" s="260"/>
      <c r="AK632" s="259">
        <v>26</v>
      </c>
      <c r="AL632" s="259"/>
      <c r="AM632" s="259" t="s">
        <v>3250</v>
      </c>
      <c r="AN632" s="449"/>
      <c r="AO632" s="449"/>
      <c r="AP632" s="449"/>
      <c r="AQ632" s="392" t="str">
        <f>IFERROR(VLOOKUP(BG632,#REF!,1,0),"")</f>
        <v/>
      </c>
      <c r="AS632" s="259" t="s">
        <v>3250</v>
      </c>
      <c r="BD632" s="202" t="str">
        <f t="shared" si="92"/>
        <v>봉고3봉고3 1톤 2WD 표준캡 초장축 럭셔리 A/T</v>
      </c>
      <c r="BE632" s="261" t="str">
        <f t="shared" si="98"/>
        <v>0065</v>
      </c>
      <c r="BF632" s="407" t="s">
        <v>478</v>
      </c>
      <c r="BG632" s="202" t="str">
        <f t="shared" si="93"/>
        <v>0065-0631</v>
      </c>
    </row>
    <row r="633" spans="1:59">
      <c r="A633" s="405">
        <v>4407</v>
      </c>
      <c r="B633" s="406">
        <v>4407</v>
      </c>
      <c r="C633" s="261" t="str">
        <f t="shared" si="94"/>
        <v>0001-0065</v>
      </c>
      <c r="D633" s="261" t="str">
        <f t="shared" si="95"/>
        <v>0001-0065-0034</v>
      </c>
      <c r="E633" s="407" t="s">
        <v>477</v>
      </c>
      <c r="F633" s="261" t="str">
        <f>TEXT(VLOOKUP(J633,'[4]1'!$B$2:$D$37,2,0),"0000")</f>
        <v>0001</v>
      </c>
      <c r="G633" s="261" t="str">
        <f t="shared" si="96"/>
        <v>0065</v>
      </c>
      <c r="H633" s="408">
        <f t="shared" si="97"/>
        <v>34</v>
      </c>
      <c r="I633" s="407" t="s">
        <v>477</v>
      </c>
      <c r="J633" s="258" t="s">
        <v>840</v>
      </c>
      <c r="K633" s="258" t="s">
        <v>2739</v>
      </c>
      <c r="L633" s="258" t="s">
        <v>2251</v>
      </c>
      <c r="M633" s="409">
        <v>16750000</v>
      </c>
      <c r="N633" s="258">
        <v>2497</v>
      </c>
      <c r="O633" s="258" t="s">
        <v>78</v>
      </c>
      <c r="P633" s="258" t="s">
        <v>88</v>
      </c>
      <c r="Q633" s="258" t="s">
        <v>90</v>
      </c>
      <c r="R633" s="258">
        <v>5</v>
      </c>
      <c r="S633" s="410">
        <v>12</v>
      </c>
      <c r="T633" s="261">
        <v>6</v>
      </c>
      <c r="U633" s="261">
        <v>6</v>
      </c>
      <c r="V633" s="258" t="s">
        <v>71</v>
      </c>
      <c r="W633" s="261" t="str">
        <f t="shared" si="99"/>
        <v>기아자동차봉고3봉고3 1톤 2WD 표준캡 초장축 프레스티지16750000</v>
      </c>
      <c r="X633" s="411">
        <f t="shared" si="100"/>
        <v>4407</v>
      </c>
      <c r="Y633" s="261">
        <v>6</v>
      </c>
      <c r="Z633" s="261">
        <v>6</v>
      </c>
      <c r="AA633" s="407" t="s">
        <v>477</v>
      </c>
      <c r="AB633" s="258" t="s">
        <v>73</v>
      </c>
      <c r="AC633" s="258"/>
      <c r="AD633" s="258" t="s">
        <v>2152</v>
      </c>
      <c r="AE633" s="258" t="s">
        <v>2149</v>
      </c>
      <c r="AF633" s="259"/>
      <c r="AG633" s="260"/>
      <c r="AH633" s="259"/>
      <c r="AI633" s="259"/>
      <c r="AJ633" s="260"/>
      <c r="AK633" s="259">
        <v>26</v>
      </c>
      <c r="AL633" s="259"/>
      <c r="AM633" s="259" t="s">
        <v>3250</v>
      </c>
      <c r="AN633" s="449"/>
      <c r="AO633" s="449"/>
      <c r="AP633" s="449"/>
      <c r="AQ633" s="392" t="str">
        <f>IFERROR(VLOOKUP(BG633,#REF!,1,0),"")</f>
        <v/>
      </c>
      <c r="AS633" s="259" t="s">
        <v>3250</v>
      </c>
      <c r="BD633" s="202" t="str">
        <f t="shared" si="92"/>
        <v>봉고3봉고3 1톤 2WD 표준캡 초장축 프레스티지</v>
      </c>
      <c r="BE633" s="261" t="str">
        <f t="shared" si="98"/>
        <v>0065</v>
      </c>
      <c r="BF633" s="407" t="s">
        <v>477</v>
      </c>
      <c r="BG633" s="202" t="str">
        <f t="shared" si="93"/>
        <v>0065-0632</v>
      </c>
    </row>
    <row r="634" spans="1:59">
      <c r="A634" s="405">
        <v>4408</v>
      </c>
      <c r="B634" s="406">
        <v>4408</v>
      </c>
      <c r="C634" s="261" t="str">
        <f t="shared" si="94"/>
        <v>0001-0065</v>
      </c>
      <c r="D634" s="261" t="str">
        <f t="shared" si="95"/>
        <v>0001-0065-0035</v>
      </c>
      <c r="E634" s="407" t="s">
        <v>476</v>
      </c>
      <c r="F634" s="261" t="str">
        <f>TEXT(VLOOKUP(J634,'[4]1'!$B$2:$D$37,2,0),"0000")</f>
        <v>0001</v>
      </c>
      <c r="G634" s="261" t="str">
        <f t="shared" si="96"/>
        <v>0065</v>
      </c>
      <c r="H634" s="408">
        <f t="shared" si="97"/>
        <v>35</v>
      </c>
      <c r="I634" s="407" t="s">
        <v>476</v>
      </c>
      <c r="J634" s="258" t="s">
        <v>840</v>
      </c>
      <c r="K634" s="258" t="s">
        <v>2739</v>
      </c>
      <c r="L634" s="258" t="s">
        <v>2252</v>
      </c>
      <c r="M634" s="409">
        <v>17360000</v>
      </c>
      <c r="N634" s="258">
        <v>2497</v>
      </c>
      <c r="O634" s="258" t="s">
        <v>78</v>
      </c>
      <c r="P634" s="258" t="s">
        <v>88</v>
      </c>
      <c r="Q634" s="258" t="s">
        <v>72</v>
      </c>
      <c r="R634" s="258" t="e">
        <v>#N/A</v>
      </c>
      <c r="S634" s="410">
        <v>12</v>
      </c>
      <c r="T634" s="261">
        <v>6</v>
      </c>
      <c r="U634" s="261">
        <v>6</v>
      </c>
      <c r="V634" s="258" t="s">
        <v>17442</v>
      </c>
      <c r="W634" s="261" t="str">
        <f t="shared" si="99"/>
        <v>기아자동차봉고3봉고3 1톤 2WD 표준캡 초장축 프레스티지 A/T17360000</v>
      </c>
      <c r="X634" s="411">
        <f t="shared" si="100"/>
        <v>4408</v>
      </c>
      <c r="Y634" s="261">
        <v>6</v>
      </c>
      <c r="Z634" s="261">
        <v>6</v>
      </c>
      <c r="AA634" s="407" t="s">
        <v>476</v>
      </c>
      <c r="AB634" s="258" t="e">
        <v>#N/A</v>
      </c>
      <c r="AC634" s="258"/>
      <c r="AD634" s="258" t="s">
        <v>2152</v>
      </c>
      <c r="AE634" s="258" t="s">
        <v>2149</v>
      </c>
      <c r="AF634" s="259"/>
      <c r="AG634" s="260"/>
      <c r="AH634" s="259"/>
      <c r="AI634" s="259"/>
      <c r="AJ634" s="260"/>
      <c r="AK634" s="259">
        <v>26</v>
      </c>
      <c r="AL634" s="259"/>
      <c r="AM634" s="259" t="s">
        <v>3250</v>
      </c>
      <c r="AN634" s="449"/>
      <c r="AO634" s="449"/>
      <c r="AP634" s="449"/>
      <c r="AQ634" s="392" t="str">
        <f>IFERROR(VLOOKUP(BG634,#REF!,1,0),"")</f>
        <v/>
      </c>
      <c r="AS634" s="259" t="s">
        <v>3250</v>
      </c>
      <c r="BD634" s="202" t="str">
        <f t="shared" si="92"/>
        <v>봉고3봉고3 1톤 2WD 표준캡 초장축 프레스티지 A/T</v>
      </c>
      <c r="BE634" s="261" t="str">
        <f t="shared" si="98"/>
        <v>0065</v>
      </c>
      <c r="BF634" s="407" t="s">
        <v>476</v>
      </c>
      <c r="BG634" s="202" t="str">
        <f t="shared" si="93"/>
        <v>0065-0633</v>
      </c>
    </row>
    <row r="635" spans="1:59">
      <c r="A635" s="405">
        <v>4409</v>
      </c>
      <c r="B635" s="406">
        <v>4409</v>
      </c>
      <c r="C635" s="261" t="str">
        <f t="shared" si="94"/>
        <v>0001-0065</v>
      </c>
      <c r="D635" s="261" t="str">
        <f t="shared" si="95"/>
        <v>0001-0065-0036</v>
      </c>
      <c r="E635" s="407" t="s">
        <v>475</v>
      </c>
      <c r="F635" s="261" t="str">
        <f>TEXT(VLOOKUP(J635,'[4]1'!$B$2:$D$37,2,0),"0000")</f>
        <v>0001</v>
      </c>
      <c r="G635" s="261" t="str">
        <f t="shared" si="96"/>
        <v>0065</v>
      </c>
      <c r="H635" s="408">
        <f t="shared" si="97"/>
        <v>36</v>
      </c>
      <c r="I635" s="407" t="s">
        <v>475</v>
      </c>
      <c r="J635" s="258" t="s">
        <v>840</v>
      </c>
      <c r="K635" s="258" t="s">
        <v>2739</v>
      </c>
      <c r="L635" s="258" t="s">
        <v>2253</v>
      </c>
      <c r="M635" s="409">
        <v>20340000</v>
      </c>
      <c r="N635" s="258">
        <v>2497</v>
      </c>
      <c r="O635" s="258" t="s">
        <v>78</v>
      </c>
      <c r="P635" s="258" t="s">
        <v>88</v>
      </c>
      <c r="Q635" s="258" t="s">
        <v>90</v>
      </c>
      <c r="R635" s="258" t="e">
        <v>#N/A</v>
      </c>
      <c r="S635" s="410">
        <v>12</v>
      </c>
      <c r="T635" s="261">
        <v>6</v>
      </c>
      <c r="U635" s="261">
        <v>6</v>
      </c>
      <c r="V635" s="258" t="s">
        <v>17442</v>
      </c>
      <c r="W635" s="261" t="str">
        <f t="shared" si="99"/>
        <v>기아자동차봉고3봉고3 1톤 4WD 더블캡 장축 노블레스20340000</v>
      </c>
      <c r="X635" s="411">
        <f t="shared" si="100"/>
        <v>4409</v>
      </c>
      <c r="Y635" s="261">
        <v>6</v>
      </c>
      <c r="Z635" s="261">
        <v>6</v>
      </c>
      <c r="AA635" s="407" t="s">
        <v>475</v>
      </c>
      <c r="AB635" s="258" t="e">
        <v>#N/A</v>
      </c>
      <c r="AC635" s="258"/>
      <c r="AD635" s="258" t="s">
        <v>2152</v>
      </c>
      <c r="AE635" s="258" t="s">
        <v>2149</v>
      </c>
      <c r="AF635" s="259"/>
      <c r="AG635" s="260"/>
      <c r="AH635" s="259"/>
      <c r="AI635" s="259"/>
      <c r="AJ635" s="260"/>
      <c r="AK635" s="259">
        <v>26</v>
      </c>
      <c r="AL635" s="259"/>
      <c r="AM635" s="259" t="s">
        <v>3250</v>
      </c>
      <c r="AN635" s="449"/>
      <c r="AO635" s="449"/>
      <c r="AP635" s="449"/>
      <c r="AQ635" s="392" t="str">
        <f>IFERROR(VLOOKUP(BG635,#REF!,1,0),"")</f>
        <v/>
      </c>
      <c r="AS635" s="259" t="s">
        <v>3250</v>
      </c>
      <c r="BD635" s="202" t="str">
        <f t="shared" si="92"/>
        <v>봉고3봉고3 1톤 4WD 더블캡 장축 노블레스</v>
      </c>
      <c r="BE635" s="261" t="str">
        <f t="shared" si="98"/>
        <v>0065</v>
      </c>
      <c r="BF635" s="407" t="s">
        <v>475</v>
      </c>
      <c r="BG635" s="202" t="str">
        <f t="shared" si="93"/>
        <v>0065-0634</v>
      </c>
    </row>
    <row r="636" spans="1:59" ht="15" customHeight="1">
      <c r="A636" s="405">
        <v>4410</v>
      </c>
      <c r="B636" s="406">
        <v>4410</v>
      </c>
      <c r="C636" s="261" t="str">
        <f t="shared" si="94"/>
        <v>0001-0065</v>
      </c>
      <c r="D636" s="261" t="str">
        <f t="shared" si="95"/>
        <v>0001-0065-0037</v>
      </c>
      <c r="E636" s="407" t="s">
        <v>474</v>
      </c>
      <c r="F636" s="261" t="str">
        <f>TEXT(VLOOKUP(J636,'[4]1'!$B$2:$D$37,2,0),"0000")</f>
        <v>0001</v>
      </c>
      <c r="G636" s="261" t="str">
        <f t="shared" si="96"/>
        <v>0065</v>
      </c>
      <c r="H636" s="408">
        <f t="shared" si="97"/>
        <v>37</v>
      </c>
      <c r="I636" s="407" t="s">
        <v>474</v>
      </c>
      <c r="J636" s="258" t="s">
        <v>840</v>
      </c>
      <c r="K636" s="258" t="s">
        <v>2739</v>
      </c>
      <c r="L636" s="258" t="s">
        <v>2254</v>
      </c>
      <c r="M636" s="409">
        <v>18440000</v>
      </c>
      <c r="N636" s="258">
        <v>2497</v>
      </c>
      <c r="O636" s="258" t="s">
        <v>78</v>
      </c>
      <c r="P636" s="258" t="s">
        <v>88</v>
      </c>
      <c r="Q636" s="258" t="s">
        <v>90</v>
      </c>
      <c r="R636" s="258" t="e">
        <v>#N/A</v>
      </c>
      <c r="S636" s="410">
        <v>12</v>
      </c>
      <c r="T636" s="261">
        <v>6</v>
      </c>
      <c r="U636" s="261">
        <v>6</v>
      </c>
      <c r="V636" s="258" t="s">
        <v>17442</v>
      </c>
      <c r="W636" s="261" t="str">
        <f t="shared" si="99"/>
        <v>기아자동차봉고3봉고3 1톤 4WD 더블캡 장축 디럭스18440000</v>
      </c>
      <c r="X636" s="411">
        <f t="shared" si="100"/>
        <v>4410</v>
      </c>
      <c r="Y636" s="261">
        <v>6</v>
      </c>
      <c r="Z636" s="261">
        <v>6</v>
      </c>
      <c r="AA636" s="407" t="s">
        <v>474</v>
      </c>
      <c r="AB636" s="258" t="e">
        <v>#N/A</v>
      </c>
      <c r="AC636" s="258"/>
      <c r="AD636" s="258" t="s">
        <v>2152</v>
      </c>
      <c r="AE636" s="258" t="s">
        <v>2149</v>
      </c>
      <c r="AF636" s="259"/>
      <c r="AG636" s="260"/>
      <c r="AH636" s="259"/>
      <c r="AI636" s="259"/>
      <c r="AJ636" s="260"/>
      <c r="AK636" s="259">
        <v>26</v>
      </c>
      <c r="AL636" s="259"/>
      <c r="AM636" s="259" t="s">
        <v>3250</v>
      </c>
      <c r="AN636" s="449"/>
      <c r="AO636" s="449"/>
      <c r="AP636" s="449"/>
      <c r="AQ636" s="392" t="str">
        <f>IFERROR(VLOOKUP(BG636,#REF!,1,0),"")</f>
        <v/>
      </c>
      <c r="AS636" s="259" t="s">
        <v>3250</v>
      </c>
      <c r="BD636" s="202" t="str">
        <f t="shared" si="92"/>
        <v>봉고3봉고3 1톤 4WD 더블캡 장축 디럭스</v>
      </c>
      <c r="BE636" s="261" t="str">
        <f t="shared" si="98"/>
        <v>0065</v>
      </c>
      <c r="BF636" s="407" t="s">
        <v>474</v>
      </c>
      <c r="BG636" s="202" t="str">
        <f t="shared" si="93"/>
        <v>0065-0635</v>
      </c>
    </row>
    <row r="637" spans="1:59">
      <c r="A637" s="405">
        <v>4411</v>
      </c>
      <c r="B637" s="406">
        <v>4411</v>
      </c>
      <c r="C637" s="261" t="str">
        <f t="shared" si="94"/>
        <v>0001-0065</v>
      </c>
      <c r="D637" s="261" t="str">
        <f t="shared" si="95"/>
        <v>0001-0065-0038</v>
      </c>
      <c r="E637" s="407" t="s">
        <v>473</v>
      </c>
      <c r="F637" s="261" t="str">
        <f>TEXT(VLOOKUP(J637,'[4]1'!$B$2:$D$37,2,0),"0000")</f>
        <v>0001</v>
      </c>
      <c r="G637" s="261" t="str">
        <f t="shared" si="96"/>
        <v>0065</v>
      </c>
      <c r="H637" s="408">
        <f t="shared" si="97"/>
        <v>38</v>
      </c>
      <c r="I637" s="407" t="s">
        <v>473</v>
      </c>
      <c r="J637" s="258" t="s">
        <v>840</v>
      </c>
      <c r="K637" s="258" t="s">
        <v>2739</v>
      </c>
      <c r="L637" s="258" t="s">
        <v>2255</v>
      </c>
      <c r="M637" s="409">
        <v>18940000</v>
      </c>
      <c r="N637" s="258">
        <v>2497</v>
      </c>
      <c r="O637" s="258" t="s">
        <v>78</v>
      </c>
      <c r="P637" s="258" t="s">
        <v>88</v>
      </c>
      <c r="Q637" s="258" t="s">
        <v>90</v>
      </c>
      <c r="R637" s="258" t="e">
        <v>#N/A</v>
      </c>
      <c r="S637" s="410">
        <v>12</v>
      </c>
      <c r="T637" s="261">
        <v>6</v>
      </c>
      <c r="U637" s="261">
        <v>6</v>
      </c>
      <c r="V637" s="258" t="s">
        <v>17442</v>
      </c>
      <c r="W637" s="261" t="str">
        <f t="shared" si="99"/>
        <v>기아자동차봉고3봉고3 1톤 4WD 더블캡 장축 럭셔리18940000</v>
      </c>
      <c r="X637" s="411">
        <f t="shared" si="100"/>
        <v>4411</v>
      </c>
      <c r="Y637" s="261">
        <v>6</v>
      </c>
      <c r="Z637" s="261">
        <v>6</v>
      </c>
      <c r="AA637" s="407" t="s">
        <v>473</v>
      </c>
      <c r="AB637" s="258" t="e">
        <v>#N/A</v>
      </c>
      <c r="AC637" s="258"/>
      <c r="AD637" s="258" t="s">
        <v>2152</v>
      </c>
      <c r="AE637" s="258" t="s">
        <v>2149</v>
      </c>
      <c r="AF637" s="259"/>
      <c r="AG637" s="260"/>
      <c r="AH637" s="259"/>
      <c r="AI637" s="259"/>
      <c r="AJ637" s="260"/>
      <c r="AK637" s="259">
        <v>26</v>
      </c>
      <c r="AL637" s="259"/>
      <c r="AM637" s="259" t="s">
        <v>3250</v>
      </c>
      <c r="AN637" s="449"/>
      <c r="AO637" s="449"/>
      <c r="AP637" s="449"/>
      <c r="AQ637" s="392" t="str">
        <f>IFERROR(VLOOKUP(BG637,#REF!,1,0),"")</f>
        <v/>
      </c>
      <c r="AS637" s="259" t="s">
        <v>3250</v>
      </c>
      <c r="BD637" s="202" t="str">
        <f t="shared" si="92"/>
        <v>봉고3봉고3 1톤 4WD 더블캡 장축 럭셔리</v>
      </c>
      <c r="BE637" s="261" t="str">
        <f t="shared" si="98"/>
        <v>0065</v>
      </c>
      <c r="BF637" s="407" t="s">
        <v>473</v>
      </c>
      <c r="BG637" s="202" t="str">
        <f t="shared" si="93"/>
        <v>0065-0636</v>
      </c>
    </row>
    <row r="638" spans="1:59">
      <c r="A638" s="405">
        <v>4412</v>
      </c>
      <c r="B638" s="406">
        <v>4412</v>
      </c>
      <c r="C638" s="261" t="str">
        <f t="shared" si="94"/>
        <v>0001-0065</v>
      </c>
      <c r="D638" s="261" t="str">
        <f t="shared" si="95"/>
        <v>0001-0065-0039</v>
      </c>
      <c r="E638" s="407" t="s">
        <v>472</v>
      </c>
      <c r="F638" s="261" t="str">
        <f>TEXT(VLOOKUP(J638,'[4]1'!$B$2:$D$37,2,0),"0000")</f>
        <v>0001</v>
      </c>
      <c r="G638" s="261" t="str">
        <f t="shared" si="96"/>
        <v>0065</v>
      </c>
      <c r="H638" s="408">
        <f t="shared" si="97"/>
        <v>39</v>
      </c>
      <c r="I638" s="407" t="s">
        <v>472</v>
      </c>
      <c r="J638" s="258" t="s">
        <v>840</v>
      </c>
      <c r="K638" s="258" t="s">
        <v>2739</v>
      </c>
      <c r="L638" s="258" t="s">
        <v>2256</v>
      </c>
      <c r="M638" s="409">
        <v>19310000</v>
      </c>
      <c r="N638" s="258">
        <v>2497</v>
      </c>
      <c r="O638" s="258" t="s">
        <v>78</v>
      </c>
      <c r="P638" s="258" t="s">
        <v>88</v>
      </c>
      <c r="Q638" s="258" t="s">
        <v>90</v>
      </c>
      <c r="R638" s="258" t="e">
        <v>#N/A</v>
      </c>
      <c r="S638" s="410">
        <v>10</v>
      </c>
      <c r="T638" s="261">
        <v>6</v>
      </c>
      <c r="U638" s="261">
        <v>6</v>
      </c>
      <c r="V638" s="258" t="s">
        <v>17442</v>
      </c>
      <c r="W638" s="261" t="str">
        <f t="shared" si="99"/>
        <v>기아자동차봉고3봉고3 1톤 4WD 킹캡 장축 노블레스19310000</v>
      </c>
      <c r="X638" s="411">
        <f t="shared" si="100"/>
        <v>4412</v>
      </c>
      <c r="Y638" s="261">
        <v>6</v>
      </c>
      <c r="Z638" s="261">
        <v>6</v>
      </c>
      <c r="AA638" s="407" t="s">
        <v>472</v>
      </c>
      <c r="AB638" s="258" t="e">
        <v>#N/A</v>
      </c>
      <c r="AC638" s="258"/>
      <c r="AD638" s="258" t="s">
        <v>2152</v>
      </c>
      <c r="AE638" s="258" t="s">
        <v>2149</v>
      </c>
      <c r="AF638" s="259"/>
      <c r="AG638" s="260"/>
      <c r="AH638" s="259"/>
      <c r="AI638" s="259"/>
      <c r="AJ638" s="260"/>
      <c r="AK638" s="259">
        <v>26</v>
      </c>
      <c r="AL638" s="259"/>
      <c r="AM638" s="259" t="s">
        <v>3246</v>
      </c>
      <c r="AN638" s="449"/>
      <c r="AO638" s="449"/>
      <c r="AP638" s="449"/>
      <c r="AQ638" s="392" t="str">
        <f>IFERROR(VLOOKUP(BG638,#REF!,1,0),"")</f>
        <v/>
      </c>
      <c r="AS638" s="259" t="s">
        <v>3246</v>
      </c>
      <c r="BD638" s="202" t="str">
        <f t="shared" si="92"/>
        <v>봉고3봉고3 1톤 4WD 킹캡 장축 노블레스</v>
      </c>
      <c r="BE638" s="261" t="str">
        <f t="shared" si="98"/>
        <v>0065</v>
      </c>
      <c r="BF638" s="407" t="s">
        <v>472</v>
      </c>
      <c r="BG638" s="202" t="str">
        <f t="shared" si="93"/>
        <v>0065-0637</v>
      </c>
    </row>
    <row r="639" spans="1:59">
      <c r="A639" s="405">
        <v>4413</v>
      </c>
      <c r="B639" s="406">
        <v>4413</v>
      </c>
      <c r="C639" s="261" t="str">
        <f t="shared" si="94"/>
        <v>0001-0065</v>
      </c>
      <c r="D639" s="261" t="str">
        <f t="shared" si="95"/>
        <v>0001-0065-0040</v>
      </c>
      <c r="E639" s="407" t="s">
        <v>471</v>
      </c>
      <c r="F639" s="261" t="str">
        <f>TEXT(VLOOKUP(J639,'[4]1'!$B$2:$D$37,2,0),"0000")</f>
        <v>0001</v>
      </c>
      <c r="G639" s="261" t="str">
        <f t="shared" si="96"/>
        <v>0065</v>
      </c>
      <c r="H639" s="408">
        <f t="shared" si="97"/>
        <v>40</v>
      </c>
      <c r="I639" s="407" t="s">
        <v>471</v>
      </c>
      <c r="J639" s="258" t="s">
        <v>840</v>
      </c>
      <c r="K639" s="258" t="s">
        <v>2739</v>
      </c>
      <c r="L639" s="258" t="s">
        <v>2257</v>
      </c>
      <c r="M639" s="409">
        <v>17450000</v>
      </c>
      <c r="N639" s="258">
        <v>2497</v>
      </c>
      <c r="O639" s="258" t="s">
        <v>78</v>
      </c>
      <c r="P639" s="258" t="s">
        <v>88</v>
      </c>
      <c r="Q639" s="258" t="s">
        <v>90</v>
      </c>
      <c r="R639" s="258" t="e">
        <v>#N/A</v>
      </c>
      <c r="S639" s="410">
        <v>10</v>
      </c>
      <c r="T639" s="261">
        <v>6</v>
      </c>
      <c r="U639" s="261">
        <v>6</v>
      </c>
      <c r="V639" s="258" t="s">
        <v>17442</v>
      </c>
      <c r="W639" s="261" t="str">
        <f t="shared" si="99"/>
        <v>기아자동차봉고3봉고3 1톤 4WD 킹캡 장축 디럭스17450000</v>
      </c>
      <c r="X639" s="411">
        <f t="shared" si="100"/>
        <v>4413</v>
      </c>
      <c r="Y639" s="261">
        <v>6</v>
      </c>
      <c r="Z639" s="261">
        <v>6</v>
      </c>
      <c r="AA639" s="407" t="s">
        <v>471</v>
      </c>
      <c r="AB639" s="258" t="e">
        <v>#N/A</v>
      </c>
      <c r="AC639" s="258"/>
      <c r="AD639" s="258" t="s">
        <v>2152</v>
      </c>
      <c r="AE639" s="258" t="s">
        <v>2149</v>
      </c>
      <c r="AF639" s="259"/>
      <c r="AG639" s="260"/>
      <c r="AH639" s="259"/>
      <c r="AI639" s="259"/>
      <c r="AJ639" s="260"/>
      <c r="AK639" s="259">
        <v>26</v>
      </c>
      <c r="AL639" s="259"/>
      <c r="AM639" s="259" t="s">
        <v>3246</v>
      </c>
      <c r="AN639" s="449"/>
      <c r="AO639" s="449"/>
      <c r="AP639" s="449"/>
      <c r="AQ639" s="392" t="str">
        <f>IFERROR(VLOOKUP(BG639,#REF!,1,0),"")</f>
        <v/>
      </c>
      <c r="AS639" s="259" t="s">
        <v>3246</v>
      </c>
      <c r="BD639" s="202" t="str">
        <f t="shared" si="92"/>
        <v>봉고3봉고3 1톤 4WD 킹캡 장축 디럭스</v>
      </c>
      <c r="BE639" s="261" t="str">
        <f t="shared" si="98"/>
        <v>0065</v>
      </c>
      <c r="BF639" s="407" t="s">
        <v>471</v>
      </c>
      <c r="BG639" s="202" t="str">
        <f t="shared" si="93"/>
        <v>0065-0638</v>
      </c>
    </row>
    <row r="640" spans="1:59">
      <c r="A640" s="405">
        <v>4414</v>
      </c>
      <c r="B640" s="406">
        <v>4414</v>
      </c>
      <c r="C640" s="261" t="str">
        <f t="shared" si="94"/>
        <v>0001-0065</v>
      </c>
      <c r="D640" s="261" t="str">
        <f t="shared" si="95"/>
        <v>0001-0065-0041</v>
      </c>
      <c r="E640" s="407" t="s">
        <v>470</v>
      </c>
      <c r="F640" s="261" t="str">
        <f>TEXT(VLOOKUP(J640,'[4]1'!$B$2:$D$37,2,0),"0000")</f>
        <v>0001</v>
      </c>
      <c r="G640" s="261" t="str">
        <f t="shared" si="96"/>
        <v>0065</v>
      </c>
      <c r="H640" s="408">
        <f t="shared" si="97"/>
        <v>41</v>
      </c>
      <c r="I640" s="407" t="s">
        <v>470</v>
      </c>
      <c r="J640" s="258" t="s">
        <v>840</v>
      </c>
      <c r="K640" s="258" t="s">
        <v>2739</v>
      </c>
      <c r="L640" s="258" t="s">
        <v>2258</v>
      </c>
      <c r="M640" s="409">
        <v>17950000</v>
      </c>
      <c r="N640" s="258">
        <v>2497</v>
      </c>
      <c r="O640" s="258" t="s">
        <v>78</v>
      </c>
      <c r="P640" s="258" t="s">
        <v>88</v>
      </c>
      <c r="Q640" s="258" t="s">
        <v>90</v>
      </c>
      <c r="R640" s="258">
        <v>5</v>
      </c>
      <c r="S640" s="410">
        <v>10</v>
      </c>
      <c r="T640" s="261">
        <v>6</v>
      </c>
      <c r="U640" s="261">
        <v>6</v>
      </c>
      <c r="V640" s="258" t="s">
        <v>71</v>
      </c>
      <c r="W640" s="261" t="str">
        <f t="shared" si="99"/>
        <v>기아자동차봉고3봉고3 1톤 4WD 킹캡 장축 럭셔리17950000</v>
      </c>
      <c r="X640" s="411">
        <f t="shared" si="100"/>
        <v>4414</v>
      </c>
      <c r="Y640" s="261">
        <v>6</v>
      </c>
      <c r="Z640" s="261">
        <v>6</v>
      </c>
      <c r="AA640" s="407" t="s">
        <v>470</v>
      </c>
      <c r="AB640" s="258" t="s">
        <v>73</v>
      </c>
      <c r="AC640" s="258"/>
      <c r="AD640" s="258" t="s">
        <v>2152</v>
      </c>
      <c r="AE640" s="258" t="s">
        <v>2149</v>
      </c>
      <c r="AF640" s="259"/>
      <c r="AG640" s="260"/>
      <c r="AH640" s="259"/>
      <c r="AI640" s="259"/>
      <c r="AJ640" s="260"/>
      <c r="AK640" s="259">
        <v>26</v>
      </c>
      <c r="AL640" s="259"/>
      <c r="AM640" s="259" t="s">
        <v>3246</v>
      </c>
      <c r="AN640" s="449"/>
      <c r="AO640" s="449"/>
      <c r="AP640" s="449"/>
      <c r="AQ640" s="392" t="str">
        <f>IFERROR(VLOOKUP(BG640,#REF!,1,0),"")</f>
        <v/>
      </c>
      <c r="AS640" s="259" t="s">
        <v>3246</v>
      </c>
      <c r="BD640" s="202" t="str">
        <f t="shared" si="92"/>
        <v>봉고3봉고3 1톤 4WD 킹캡 장축 럭셔리</v>
      </c>
      <c r="BE640" s="261" t="str">
        <f t="shared" si="98"/>
        <v>0065</v>
      </c>
      <c r="BF640" s="407" t="s">
        <v>470</v>
      </c>
      <c r="BG640" s="202" t="str">
        <f t="shared" si="93"/>
        <v>0065-0639</v>
      </c>
    </row>
    <row r="641" spans="1:59">
      <c r="A641" s="405">
        <v>4415</v>
      </c>
      <c r="B641" s="406">
        <v>4415</v>
      </c>
      <c r="C641" s="261" t="str">
        <f t="shared" si="94"/>
        <v>0001-0065</v>
      </c>
      <c r="D641" s="261" t="str">
        <f t="shared" si="95"/>
        <v>0001-0065-0042</v>
      </c>
      <c r="E641" s="407" t="s">
        <v>469</v>
      </c>
      <c r="F641" s="261" t="str">
        <f>TEXT(VLOOKUP(J641,'[4]1'!$B$2:$D$37,2,0),"0000")</f>
        <v>0001</v>
      </c>
      <c r="G641" s="261" t="str">
        <f t="shared" si="96"/>
        <v>0065</v>
      </c>
      <c r="H641" s="408">
        <f t="shared" si="97"/>
        <v>42</v>
      </c>
      <c r="I641" s="407" t="s">
        <v>469</v>
      </c>
      <c r="J641" s="258" t="s">
        <v>840</v>
      </c>
      <c r="K641" s="258" t="s">
        <v>2739</v>
      </c>
      <c r="L641" s="258" t="s">
        <v>2259</v>
      </c>
      <c r="M641" s="409">
        <v>18890000</v>
      </c>
      <c r="N641" s="258">
        <v>2497</v>
      </c>
      <c r="O641" s="258" t="s">
        <v>78</v>
      </c>
      <c r="P641" s="258" t="s">
        <v>88</v>
      </c>
      <c r="Q641" s="258" t="s">
        <v>90</v>
      </c>
      <c r="R641" s="258" t="e">
        <v>#N/A</v>
      </c>
      <c r="S641" s="410">
        <v>12</v>
      </c>
      <c r="T641" s="261">
        <v>6</v>
      </c>
      <c r="U641" s="261">
        <v>6</v>
      </c>
      <c r="V641" s="258" t="s">
        <v>17442</v>
      </c>
      <c r="W641" s="261" t="str">
        <f t="shared" si="99"/>
        <v>기아자동차봉고3봉고3 1톤 4WD 표준캡 장축 노블레스18890000</v>
      </c>
      <c r="X641" s="411">
        <f t="shared" si="100"/>
        <v>4415</v>
      </c>
      <c r="Y641" s="261">
        <v>6</v>
      </c>
      <c r="Z641" s="261">
        <v>6</v>
      </c>
      <c r="AA641" s="407" t="s">
        <v>469</v>
      </c>
      <c r="AB641" s="258" t="e">
        <v>#N/A</v>
      </c>
      <c r="AC641" s="258"/>
      <c r="AD641" s="258" t="s">
        <v>2152</v>
      </c>
      <c r="AE641" s="258" t="s">
        <v>2149</v>
      </c>
      <c r="AF641" s="259"/>
      <c r="AG641" s="260"/>
      <c r="AH641" s="259"/>
      <c r="AI641" s="259"/>
      <c r="AJ641" s="260"/>
      <c r="AK641" s="259">
        <v>26</v>
      </c>
      <c r="AL641" s="259"/>
      <c r="AM641" s="259" t="s">
        <v>3250</v>
      </c>
      <c r="AN641" s="449"/>
      <c r="AO641" s="449"/>
      <c r="AP641" s="449"/>
      <c r="AQ641" s="392" t="str">
        <f>IFERROR(VLOOKUP(BG641,#REF!,1,0),"")</f>
        <v/>
      </c>
      <c r="AS641" s="259" t="s">
        <v>3250</v>
      </c>
      <c r="BD641" s="202" t="str">
        <f t="shared" si="92"/>
        <v>봉고3봉고3 1톤 4WD 표준캡 장축 노블레스</v>
      </c>
      <c r="BE641" s="261" t="str">
        <f t="shared" si="98"/>
        <v>0065</v>
      </c>
      <c r="BF641" s="407" t="s">
        <v>469</v>
      </c>
      <c r="BG641" s="202" t="str">
        <f t="shared" si="93"/>
        <v>0065-0640</v>
      </c>
    </row>
    <row r="642" spans="1:59">
      <c r="A642" s="405">
        <v>4416</v>
      </c>
      <c r="B642" s="406">
        <v>4416</v>
      </c>
      <c r="C642" s="261" t="str">
        <f t="shared" si="94"/>
        <v>0001-0065</v>
      </c>
      <c r="D642" s="261" t="str">
        <f t="shared" si="95"/>
        <v>0001-0065-0043</v>
      </c>
      <c r="E642" s="407" t="s">
        <v>468</v>
      </c>
      <c r="F642" s="261" t="str">
        <f>TEXT(VLOOKUP(J642,'[4]1'!$B$2:$D$37,2,0),"0000")</f>
        <v>0001</v>
      </c>
      <c r="G642" s="261" t="str">
        <f t="shared" si="96"/>
        <v>0065</v>
      </c>
      <c r="H642" s="408">
        <f t="shared" si="97"/>
        <v>43</v>
      </c>
      <c r="I642" s="407" t="s">
        <v>468</v>
      </c>
      <c r="J642" s="258" t="s">
        <v>840</v>
      </c>
      <c r="K642" s="258" t="s">
        <v>2739</v>
      </c>
      <c r="L642" s="258" t="s">
        <v>2260</v>
      </c>
      <c r="M642" s="409">
        <v>17050000</v>
      </c>
      <c r="N642" s="258">
        <v>2497</v>
      </c>
      <c r="O642" s="258" t="s">
        <v>78</v>
      </c>
      <c r="P642" s="258" t="s">
        <v>88</v>
      </c>
      <c r="Q642" s="258" t="s">
        <v>90</v>
      </c>
      <c r="R642" s="258">
        <v>5</v>
      </c>
      <c r="S642" s="410">
        <v>12</v>
      </c>
      <c r="T642" s="261">
        <v>6</v>
      </c>
      <c r="U642" s="261">
        <v>6</v>
      </c>
      <c r="V642" s="258" t="s">
        <v>71</v>
      </c>
      <c r="W642" s="261" t="str">
        <f t="shared" si="99"/>
        <v>기아자동차봉고3봉고3 1톤 4WD 표준캡 장축 디럭스17050000</v>
      </c>
      <c r="X642" s="411">
        <f t="shared" si="100"/>
        <v>4416</v>
      </c>
      <c r="Y642" s="261">
        <v>6</v>
      </c>
      <c r="Z642" s="261">
        <v>6</v>
      </c>
      <c r="AA642" s="407" t="s">
        <v>468</v>
      </c>
      <c r="AB642" s="258" t="s">
        <v>73</v>
      </c>
      <c r="AC642" s="258"/>
      <c r="AD642" s="258" t="s">
        <v>2152</v>
      </c>
      <c r="AE642" s="258" t="s">
        <v>2149</v>
      </c>
      <c r="AF642" s="259"/>
      <c r="AG642" s="260"/>
      <c r="AH642" s="259"/>
      <c r="AI642" s="259"/>
      <c r="AJ642" s="260"/>
      <c r="AK642" s="259">
        <v>26</v>
      </c>
      <c r="AL642" s="259"/>
      <c r="AM642" s="259" t="s">
        <v>3250</v>
      </c>
      <c r="AN642" s="449"/>
      <c r="AO642" s="449"/>
      <c r="AP642" s="449"/>
      <c r="AQ642" s="392" t="str">
        <f>IFERROR(VLOOKUP(BG642,#REF!,1,0),"")</f>
        <v/>
      </c>
      <c r="AS642" s="259" t="s">
        <v>3250</v>
      </c>
      <c r="BD642" s="202" t="str">
        <f t="shared" si="92"/>
        <v>봉고3봉고3 1톤 4WD 표준캡 장축 디럭스</v>
      </c>
      <c r="BE642" s="261" t="str">
        <f t="shared" si="98"/>
        <v>0065</v>
      </c>
      <c r="BF642" s="407" t="s">
        <v>468</v>
      </c>
      <c r="BG642" s="202" t="str">
        <f t="shared" si="93"/>
        <v>0065-0641</v>
      </c>
    </row>
    <row r="643" spans="1:59">
      <c r="A643" s="405">
        <v>4417</v>
      </c>
      <c r="B643" s="406">
        <v>4417</v>
      </c>
      <c r="C643" s="261" t="str">
        <f t="shared" si="94"/>
        <v>0001-0065</v>
      </c>
      <c r="D643" s="261" t="str">
        <f t="shared" si="95"/>
        <v>0001-0065-0044</v>
      </c>
      <c r="E643" s="407" t="s">
        <v>467</v>
      </c>
      <c r="F643" s="261" t="str">
        <f>TEXT(VLOOKUP(J643,'[4]1'!$B$2:$D$37,2,0),"0000")</f>
        <v>0001</v>
      </c>
      <c r="G643" s="261" t="str">
        <f t="shared" si="96"/>
        <v>0065</v>
      </c>
      <c r="H643" s="408">
        <f t="shared" si="97"/>
        <v>44</v>
      </c>
      <c r="I643" s="407" t="s">
        <v>467</v>
      </c>
      <c r="J643" s="258" t="s">
        <v>840</v>
      </c>
      <c r="K643" s="258" t="s">
        <v>2739</v>
      </c>
      <c r="L643" s="258" t="s">
        <v>2261</v>
      </c>
      <c r="M643" s="409">
        <v>17550000</v>
      </c>
      <c r="N643" s="258">
        <v>2497</v>
      </c>
      <c r="O643" s="258" t="s">
        <v>78</v>
      </c>
      <c r="P643" s="258" t="s">
        <v>88</v>
      </c>
      <c r="Q643" s="258" t="s">
        <v>90</v>
      </c>
      <c r="R643" s="258" t="e">
        <v>#N/A</v>
      </c>
      <c r="S643" s="410">
        <v>12</v>
      </c>
      <c r="T643" s="261">
        <v>6</v>
      </c>
      <c r="U643" s="261">
        <v>6</v>
      </c>
      <c r="V643" s="258" t="s">
        <v>17442</v>
      </c>
      <c r="W643" s="261" t="str">
        <f t="shared" si="99"/>
        <v>기아자동차봉고3봉고3 1톤 4WD 표준캡 장축 럭셔리17550000</v>
      </c>
      <c r="X643" s="411">
        <f t="shared" si="100"/>
        <v>4417</v>
      </c>
      <c r="Y643" s="261">
        <v>6</v>
      </c>
      <c r="Z643" s="261">
        <v>6</v>
      </c>
      <c r="AA643" s="407" t="s">
        <v>467</v>
      </c>
      <c r="AB643" s="258" t="e">
        <v>#N/A</v>
      </c>
      <c r="AC643" s="258"/>
      <c r="AD643" s="258" t="s">
        <v>2152</v>
      </c>
      <c r="AE643" s="258" t="s">
        <v>2149</v>
      </c>
      <c r="AF643" s="259"/>
      <c r="AG643" s="260"/>
      <c r="AH643" s="259"/>
      <c r="AI643" s="259"/>
      <c r="AJ643" s="260"/>
      <c r="AK643" s="259">
        <v>26</v>
      </c>
      <c r="AL643" s="259"/>
      <c r="AM643" s="259" t="s">
        <v>3250</v>
      </c>
      <c r="AN643" s="449"/>
      <c r="AO643" s="449"/>
      <c r="AP643" s="449"/>
      <c r="AQ643" s="392" t="str">
        <f>IFERROR(VLOOKUP(BG643,#REF!,1,0),"")</f>
        <v/>
      </c>
      <c r="AS643" s="259" t="s">
        <v>3250</v>
      </c>
      <c r="BD643" s="202" t="str">
        <f t="shared" si="92"/>
        <v>봉고3봉고3 1톤 4WD 표준캡 장축 럭셔리</v>
      </c>
      <c r="BE643" s="261" t="str">
        <f t="shared" si="98"/>
        <v>0065</v>
      </c>
      <c r="BF643" s="407" t="s">
        <v>467</v>
      </c>
      <c r="BG643" s="202" t="str">
        <f t="shared" si="93"/>
        <v>0065-0642</v>
      </c>
    </row>
    <row r="644" spans="1:59">
      <c r="A644" s="405">
        <v>4418</v>
      </c>
      <c r="B644" s="406">
        <v>4418</v>
      </c>
      <c r="C644" s="261" t="str">
        <f t="shared" si="94"/>
        <v>0001-0065</v>
      </c>
      <c r="D644" s="261" t="str">
        <f t="shared" si="95"/>
        <v>0001-0065-0045</v>
      </c>
      <c r="E644" s="407" t="s">
        <v>466</v>
      </c>
      <c r="F644" s="261" t="str">
        <f>TEXT(VLOOKUP(J644,'[4]1'!$B$2:$D$37,2,0),"0000")</f>
        <v>0001</v>
      </c>
      <c r="G644" s="261" t="str">
        <f t="shared" si="96"/>
        <v>0065</v>
      </c>
      <c r="H644" s="408">
        <f t="shared" si="97"/>
        <v>45</v>
      </c>
      <c r="I644" s="407" t="s">
        <v>466</v>
      </c>
      <c r="J644" s="413" t="s">
        <v>840</v>
      </c>
      <c r="K644" s="258" t="s">
        <v>2739</v>
      </c>
      <c r="L644" s="258" t="s">
        <v>2262</v>
      </c>
      <c r="M644" s="409">
        <v>22190000</v>
      </c>
      <c r="N644" s="258">
        <v>2497</v>
      </c>
      <c r="O644" s="258" t="s">
        <v>78</v>
      </c>
      <c r="P644" s="258" t="s">
        <v>88</v>
      </c>
      <c r="Q644" s="258" t="s">
        <v>90</v>
      </c>
      <c r="R644" s="258">
        <v>5</v>
      </c>
      <c r="S644" s="410">
        <v>12</v>
      </c>
      <c r="T644" s="261">
        <v>6</v>
      </c>
      <c r="U644" s="261">
        <v>6</v>
      </c>
      <c r="V644" s="258" t="s">
        <v>71</v>
      </c>
      <c r="W644" s="261" t="str">
        <f t="shared" si="99"/>
        <v>기아자동차봉고3더 뉴 봉고3 트럭 1톤 더블캡 장축 4WD GLS M/T22190000</v>
      </c>
      <c r="X644" s="411">
        <f t="shared" si="100"/>
        <v>4418</v>
      </c>
      <c r="Y644" s="261">
        <v>6</v>
      </c>
      <c r="Z644" s="261">
        <v>6</v>
      </c>
      <c r="AA644" s="407" t="s">
        <v>466</v>
      </c>
      <c r="AB644" s="258" t="s">
        <v>73</v>
      </c>
      <c r="AC644" s="258"/>
      <c r="AD644" s="258" t="s">
        <v>2152</v>
      </c>
      <c r="AE644" s="258" t="s">
        <v>2149</v>
      </c>
      <c r="AF644" s="259"/>
      <c r="AG644" s="260"/>
      <c r="AH644" s="259"/>
      <c r="AI644" s="259"/>
      <c r="AJ644" s="260"/>
      <c r="AK644" s="259">
        <v>26</v>
      </c>
      <c r="AL644" s="259"/>
      <c r="AM644" s="259" t="s">
        <v>3250</v>
      </c>
      <c r="AN644" s="449"/>
      <c r="AO644" s="449"/>
      <c r="AP644" s="449"/>
      <c r="AQ644" s="392" t="str">
        <f>IFERROR(VLOOKUP(BG644,#REF!,1,0),"")</f>
        <v/>
      </c>
      <c r="AS644" s="259" t="s">
        <v>3250</v>
      </c>
      <c r="BD644" s="202" t="str">
        <f t="shared" si="92"/>
        <v>봉고3더 뉴 봉고3 트럭 1톤 더블캡 장축 4WD GLS M/T</v>
      </c>
      <c r="BE644" s="261" t="str">
        <f t="shared" si="98"/>
        <v>0065</v>
      </c>
      <c r="BF644" s="407" t="s">
        <v>466</v>
      </c>
      <c r="BG644" s="202" t="str">
        <f t="shared" si="93"/>
        <v>0065-0643</v>
      </c>
    </row>
    <row r="645" spans="1:59">
      <c r="A645" s="405">
        <v>4419</v>
      </c>
      <c r="B645" s="406">
        <v>4419</v>
      </c>
      <c r="C645" s="261" t="str">
        <f t="shared" si="94"/>
        <v>0001-0065</v>
      </c>
      <c r="D645" s="261" t="str">
        <f t="shared" si="95"/>
        <v>0001-0065-0046</v>
      </c>
      <c r="E645" s="407" t="s">
        <v>465</v>
      </c>
      <c r="F645" s="261" t="str">
        <f>TEXT(VLOOKUP(J645,'[4]1'!$B$2:$D$37,2,0),"0000")</f>
        <v>0001</v>
      </c>
      <c r="G645" s="261" t="str">
        <f t="shared" si="96"/>
        <v>0065</v>
      </c>
      <c r="H645" s="408">
        <f t="shared" si="97"/>
        <v>46</v>
      </c>
      <c r="I645" s="407" t="s">
        <v>465</v>
      </c>
      <c r="J645" s="413" t="s">
        <v>840</v>
      </c>
      <c r="K645" s="258" t="s">
        <v>2739</v>
      </c>
      <c r="L645" s="258" t="s">
        <v>2263</v>
      </c>
      <c r="M645" s="409">
        <v>16850000</v>
      </c>
      <c r="N645" s="258">
        <v>2497</v>
      </c>
      <c r="O645" s="258" t="s">
        <v>78</v>
      </c>
      <c r="P645" s="258" t="s">
        <v>88</v>
      </c>
      <c r="Q645" s="258" t="s">
        <v>72</v>
      </c>
      <c r="R645" s="258">
        <v>5</v>
      </c>
      <c r="S645" s="410">
        <v>10</v>
      </c>
      <c r="T645" s="261">
        <v>6</v>
      </c>
      <c r="U645" s="261">
        <v>6</v>
      </c>
      <c r="V645" s="258" t="s">
        <v>71</v>
      </c>
      <c r="W645" s="261" t="str">
        <f t="shared" si="99"/>
        <v>기아자동차봉고3봉고3 1톤 2WD 킹캡 초장축 L라이트16850000</v>
      </c>
      <c r="X645" s="411">
        <f t="shared" si="100"/>
        <v>4419</v>
      </c>
      <c r="Y645" s="261">
        <v>6</v>
      </c>
      <c r="Z645" s="261">
        <v>6</v>
      </c>
      <c r="AA645" s="407" t="s">
        <v>465</v>
      </c>
      <c r="AB645" s="258" t="s">
        <v>73</v>
      </c>
      <c r="AC645" s="258"/>
      <c r="AD645" s="258" t="s">
        <v>2152</v>
      </c>
      <c r="AE645" s="258" t="s">
        <v>2149</v>
      </c>
      <c r="AF645" s="259"/>
      <c r="AG645" s="260"/>
      <c r="AH645" s="259"/>
      <c r="AI645" s="259"/>
      <c r="AJ645" s="260"/>
      <c r="AK645" s="259">
        <v>26</v>
      </c>
      <c r="AL645" s="259"/>
      <c r="AM645" s="259" t="s">
        <v>3246</v>
      </c>
      <c r="AN645" s="449"/>
      <c r="AO645" s="449"/>
      <c r="AP645" s="449"/>
      <c r="AQ645" s="392" t="str">
        <f>IFERROR(VLOOKUP(BG645,#REF!,1,0),"")</f>
        <v/>
      </c>
      <c r="AS645" s="259" t="s">
        <v>3246</v>
      </c>
      <c r="BD645" s="202" t="str">
        <f t="shared" ref="BD645:BD708" si="101">K645&amp;L645</f>
        <v>봉고3봉고3 1톤 2WD 킹캡 초장축 L라이트</v>
      </c>
      <c r="BE645" s="261" t="str">
        <f t="shared" si="98"/>
        <v>0065</v>
      </c>
      <c r="BF645" s="407" t="s">
        <v>465</v>
      </c>
      <c r="BG645" s="202" t="str">
        <f t="shared" ref="BG645:BG708" si="102">BE645&amp;"-"&amp;BF645</f>
        <v>0065-0644</v>
      </c>
    </row>
    <row r="646" spans="1:59">
      <c r="A646" s="405">
        <v>4420</v>
      </c>
      <c r="B646" s="406">
        <v>4420</v>
      </c>
      <c r="C646" s="261" t="str">
        <f t="shared" ref="C646:C709" si="103">TEXT(F646,"0000")&amp;"-"&amp;TEXT(G646,"0000")</f>
        <v>0001-0065</v>
      </c>
      <c r="D646" s="261" t="str">
        <f t="shared" ref="D646:D709" si="104">TEXT(F646,"0000")&amp;"-"&amp;TEXT(G646,"0000")&amp;"-"&amp;TEXT(H646,"0000")</f>
        <v>0001-0065-0047</v>
      </c>
      <c r="E646" s="407" t="s">
        <v>464</v>
      </c>
      <c r="F646" s="261" t="str">
        <f>TEXT(VLOOKUP(J646,'[4]1'!$B$2:$D$37,2,0),"0000")</f>
        <v>0001</v>
      </c>
      <c r="G646" s="261" t="str">
        <f t="shared" ref="G646:G709" si="105">IF(K646=K645,TEXT(G645,"0000"),TEXT(G645+1,"0000"))</f>
        <v>0065</v>
      </c>
      <c r="H646" s="408">
        <f t="shared" ref="H646:H709" si="106">IF(F646&amp;G646=F645&amp;G645,H645+1,1)</f>
        <v>47</v>
      </c>
      <c r="I646" s="407" t="s">
        <v>464</v>
      </c>
      <c r="J646" s="413" t="s">
        <v>840</v>
      </c>
      <c r="K646" s="258" t="s">
        <v>2739</v>
      </c>
      <c r="L646" s="258" t="s">
        <v>2264</v>
      </c>
      <c r="M646" s="409">
        <v>18800000</v>
      </c>
      <c r="N646" s="258">
        <v>2497</v>
      </c>
      <c r="O646" s="258" t="s">
        <v>78</v>
      </c>
      <c r="P646" s="258" t="s">
        <v>88</v>
      </c>
      <c r="Q646" s="258" t="s">
        <v>72</v>
      </c>
      <c r="R646" s="258" t="e">
        <v>#N/A</v>
      </c>
      <c r="S646" s="410">
        <v>12</v>
      </c>
      <c r="T646" s="261">
        <v>6</v>
      </c>
      <c r="U646" s="261">
        <v>6</v>
      </c>
      <c r="V646" s="258" t="s">
        <v>17442</v>
      </c>
      <c r="W646" s="261" t="str">
        <f t="shared" si="99"/>
        <v>기아자동차봉고3봉고3 1톤 카고 장축 표준캡 디젤 GL  4WD M/T 라이트18800000</v>
      </c>
      <c r="X646" s="411">
        <f t="shared" si="100"/>
        <v>4420</v>
      </c>
      <c r="Y646" s="261">
        <v>6</v>
      </c>
      <c r="Z646" s="261">
        <v>6</v>
      </c>
      <c r="AA646" s="407" t="s">
        <v>464</v>
      </c>
      <c r="AB646" s="258" t="e">
        <v>#N/A</v>
      </c>
      <c r="AC646" s="258"/>
      <c r="AD646" s="258" t="s">
        <v>2154</v>
      </c>
      <c r="AE646" s="258" t="s">
        <v>2149</v>
      </c>
      <c r="AF646" s="259"/>
      <c r="AG646" s="260"/>
      <c r="AH646" s="259"/>
      <c r="AI646" s="259"/>
      <c r="AJ646" s="260"/>
      <c r="AK646" s="259">
        <v>26</v>
      </c>
      <c r="AL646" s="259"/>
      <c r="AM646" s="259" t="s">
        <v>3250</v>
      </c>
      <c r="AN646" s="449"/>
      <c r="AO646" s="449"/>
      <c r="AP646" s="449"/>
      <c r="AQ646" s="392" t="str">
        <f>IFERROR(VLOOKUP(BG646,#REF!,1,0),"")</f>
        <v/>
      </c>
      <c r="AS646" s="259" t="s">
        <v>3250</v>
      </c>
      <c r="BD646" s="202" t="str">
        <f t="shared" si="101"/>
        <v>봉고3봉고3 1톤 카고 장축 표준캡 디젤 GL  4WD M/T 라이트</v>
      </c>
      <c r="BE646" s="261" t="str">
        <f t="shared" ref="BE646:BE709" si="107">IF(K645=K646,TEXT(G645,"0000"),TEXT(G645+1,"0000"))</f>
        <v>0065</v>
      </c>
      <c r="BF646" s="407" t="s">
        <v>464</v>
      </c>
      <c r="BG646" s="202" t="str">
        <f t="shared" si="102"/>
        <v>0065-0645</v>
      </c>
    </row>
    <row r="647" spans="1:59">
      <c r="A647" s="405">
        <v>4421</v>
      </c>
      <c r="B647" s="406">
        <v>4421</v>
      </c>
      <c r="C647" s="261" t="str">
        <f t="shared" si="103"/>
        <v>0001-0065</v>
      </c>
      <c r="D647" s="261" t="str">
        <f t="shared" si="104"/>
        <v>0001-0065-0048</v>
      </c>
      <c r="E647" s="407" t="s">
        <v>463</v>
      </c>
      <c r="F647" s="261" t="str">
        <f>TEXT(VLOOKUP(J647,'[4]1'!$B$2:$D$37,2,0),"0000")</f>
        <v>0001</v>
      </c>
      <c r="G647" s="261" t="str">
        <f t="shared" si="105"/>
        <v>0065</v>
      </c>
      <c r="H647" s="408">
        <f t="shared" si="106"/>
        <v>48</v>
      </c>
      <c r="I647" s="407" t="s">
        <v>463</v>
      </c>
      <c r="J647" s="413" t="s">
        <v>840</v>
      </c>
      <c r="K647" s="258" t="s">
        <v>2739</v>
      </c>
      <c r="L647" s="258" t="s">
        <v>2265</v>
      </c>
      <c r="M647" s="409">
        <v>20480000</v>
      </c>
      <c r="N647" s="258">
        <v>2497</v>
      </c>
      <c r="O647" s="258" t="s">
        <v>78</v>
      </c>
      <c r="P647" s="258" t="s">
        <v>88</v>
      </c>
      <c r="Q647" s="258" t="s">
        <v>90</v>
      </c>
      <c r="R647" s="258">
        <v>5</v>
      </c>
      <c r="S647" s="410">
        <v>12</v>
      </c>
      <c r="T647" s="261">
        <v>6</v>
      </c>
      <c r="U647" s="261">
        <v>6</v>
      </c>
      <c r="V647" s="258" t="s">
        <v>71</v>
      </c>
      <c r="W647" s="261" t="str">
        <f t="shared" ref="W647:W710" si="108">J647&amp;K647&amp;L647&amp;M647</f>
        <v>기아자동차봉고3봉고3 1.2톤 표준캡 초장축 GL M/T20480000</v>
      </c>
      <c r="X647" s="411">
        <f t="shared" ref="X647:X710" si="109">B647</f>
        <v>4421</v>
      </c>
      <c r="Y647" s="261">
        <v>6</v>
      </c>
      <c r="Z647" s="261">
        <v>6</v>
      </c>
      <c r="AA647" s="407" t="s">
        <v>463</v>
      </c>
      <c r="AB647" s="258" t="s">
        <v>73</v>
      </c>
      <c r="AC647" s="258"/>
      <c r="AD647" s="258" t="s">
        <v>2154</v>
      </c>
      <c r="AE647" s="258" t="s">
        <v>2149</v>
      </c>
      <c r="AF647" s="259"/>
      <c r="AG647" s="260"/>
      <c r="AH647" s="259"/>
      <c r="AI647" s="259"/>
      <c r="AJ647" s="260"/>
      <c r="AK647" s="259">
        <v>26</v>
      </c>
      <c r="AL647" s="259"/>
      <c r="AM647" s="259" t="s">
        <v>3250</v>
      </c>
      <c r="AN647" s="449"/>
      <c r="AO647" s="449"/>
      <c r="AP647" s="449"/>
      <c r="AQ647" s="392" t="str">
        <f>IFERROR(VLOOKUP(BG647,#REF!,1,0),"")</f>
        <v/>
      </c>
      <c r="AS647" s="259" t="s">
        <v>3250</v>
      </c>
      <c r="BD647" s="202" t="str">
        <f t="shared" si="101"/>
        <v>봉고3봉고3 1.2톤 표준캡 초장축 GL M/T</v>
      </c>
      <c r="BE647" s="261" t="str">
        <f t="shared" si="107"/>
        <v>0065</v>
      </c>
      <c r="BF647" s="407" t="s">
        <v>463</v>
      </c>
      <c r="BG647" s="202" t="str">
        <f t="shared" si="102"/>
        <v>0065-0646</v>
      </c>
    </row>
    <row r="648" spans="1:59">
      <c r="A648" s="405">
        <v>4422</v>
      </c>
      <c r="B648" s="406">
        <v>4422</v>
      </c>
      <c r="C648" s="261" t="str">
        <f t="shared" si="103"/>
        <v>0001-0065</v>
      </c>
      <c r="D648" s="261" t="str">
        <f t="shared" si="104"/>
        <v>0001-0065-0049</v>
      </c>
      <c r="E648" s="407" t="s">
        <v>462</v>
      </c>
      <c r="F648" s="261" t="str">
        <f>TEXT(VLOOKUP(J648,'[4]1'!$B$2:$D$37,2,0),"0000")</f>
        <v>0001</v>
      </c>
      <c r="G648" s="261" t="str">
        <f t="shared" si="105"/>
        <v>0065</v>
      </c>
      <c r="H648" s="408">
        <f t="shared" si="106"/>
        <v>49</v>
      </c>
      <c r="I648" s="407" t="s">
        <v>462</v>
      </c>
      <c r="J648" s="413" t="s">
        <v>840</v>
      </c>
      <c r="K648" s="258" t="s">
        <v>2739</v>
      </c>
      <c r="L648" s="258" t="s">
        <v>2266</v>
      </c>
      <c r="M648" s="409">
        <v>19570000</v>
      </c>
      <c r="N648" s="258">
        <v>2497</v>
      </c>
      <c r="O648" s="258" t="s">
        <v>78</v>
      </c>
      <c r="P648" s="258" t="s">
        <v>88</v>
      </c>
      <c r="Q648" s="258" t="s">
        <v>72</v>
      </c>
      <c r="R648" s="258">
        <v>7</v>
      </c>
      <c r="S648" s="410">
        <v>12</v>
      </c>
      <c r="T648" s="261">
        <v>6</v>
      </c>
      <c r="U648" s="261">
        <v>6</v>
      </c>
      <c r="V648" s="258" t="s">
        <v>71</v>
      </c>
      <c r="W648" s="261" t="str">
        <f t="shared" si="108"/>
        <v>기아자동차봉고3봉고3 1톤 2WD 더블캡 초장축 L A/T19570000</v>
      </c>
      <c r="X648" s="411">
        <f t="shared" si="109"/>
        <v>4422</v>
      </c>
      <c r="Y648" s="261">
        <v>6</v>
      </c>
      <c r="Z648" s="261">
        <v>6</v>
      </c>
      <c r="AA648" s="407" t="s">
        <v>462</v>
      </c>
      <c r="AB648" s="258" t="s">
        <v>73</v>
      </c>
      <c r="AC648" s="258"/>
      <c r="AD648" s="258" t="s">
        <v>2152</v>
      </c>
      <c r="AE648" s="258" t="s">
        <v>2149</v>
      </c>
      <c r="AF648" s="259"/>
      <c r="AG648" s="260"/>
      <c r="AH648" s="259"/>
      <c r="AI648" s="259"/>
      <c r="AJ648" s="260"/>
      <c r="AK648" s="259">
        <v>26</v>
      </c>
      <c r="AL648" s="259"/>
      <c r="AM648" s="259" t="s">
        <v>3250</v>
      </c>
      <c r="AN648" s="449"/>
      <c r="AO648" s="449"/>
      <c r="AP648" s="449"/>
      <c r="AQ648" s="392" t="str">
        <f>IFERROR(VLOOKUP(BG648,#REF!,1,0),"")</f>
        <v/>
      </c>
      <c r="AS648" s="259" t="s">
        <v>3250</v>
      </c>
      <c r="BD648" s="202" t="str">
        <f t="shared" si="101"/>
        <v>봉고3봉고3 1톤 2WD 더블캡 초장축 L A/T</v>
      </c>
      <c r="BE648" s="261" t="str">
        <f t="shared" si="107"/>
        <v>0065</v>
      </c>
      <c r="BF648" s="407" t="s">
        <v>462</v>
      </c>
      <c r="BG648" s="202" t="str">
        <f t="shared" si="102"/>
        <v>0065-0647</v>
      </c>
    </row>
    <row r="649" spans="1:59">
      <c r="A649" s="405">
        <v>4423</v>
      </c>
      <c r="B649" s="406">
        <v>4423</v>
      </c>
      <c r="C649" s="261" t="str">
        <f t="shared" si="103"/>
        <v>0001-0065</v>
      </c>
      <c r="D649" s="261" t="str">
        <f t="shared" si="104"/>
        <v>0001-0065-0050</v>
      </c>
      <c r="E649" s="407" t="s">
        <v>461</v>
      </c>
      <c r="F649" s="261" t="str">
        <f>TEXT(VLOOKUP(J649,'[4]1'!$B$2:$D$37,2,0),"0000")</f>
        <v>0001</v>
      </c>
      <c r="G649" s="261" t="str">
        <f t="shared" si="105"/>
        <v>0065</v>
      </c>
      <c r="H649" s="408">
        <f t="shared" si="106"/>
        <v>50</v>
      </c>
      <c r="I649" s="407" t="s">
        <v>461</v>
      </c>
      <c r="J649" s="413" t="s">
        <v>840</v>
      </c>
      <c r="K649" s="258" t="s">
        <v>2739</v>
      </c>
      <c r="L649" s="258" t="s">
        <v>2267</v>
      </c>
      <c r="M649" s="409">
        <v>21080000</v>
      </c>
      <c r="N649" s="258">
        <v>2497</v>
      </c>
      <c r="O649" s="258" t="s">
        <v>78</v>
      </c>
      <c r="P649" s="258" t="s">
        <v>88</v>
      </c>
      <c r="Q649" s="258" t="s">
        <v>72</v>
      </c>
      <c r="R649" s="258" t="e">
        <v>#N/A</v>
      </c>
      <c r="S649" s="410">
        <v>10</v>
      </c>
      <c r="T649" s="261">
        <v>6</v>
      </c>
      <c r="U649" s="261">
        <v>6</v>
      </c>
      <c r="V649" s="258" t="s">
        <v>17442</v>
      </c>
      <c r="W649" s="261" t="str">
        <f t="shared" si="108"/>
        <v>기아자동차봉고3봉고3 1톤 2WD 초장축 킹캡  GLS A/T 플러스21080000</v>
      </c>
      <c r="X649" s="411">
        <f t="shared" si="109"/>
        <v>4423</v>
      </c>
      <c r="Y649" s="261">
        <v>6</v>
      </c>
      <c r="Z649" s="261">
        <v>6</v>
      </c>
      <c r="AA649" s="407" t="s">
        <v>461</v>
      </c>
      <c r="AB649" s="258" t="e">
        <v>#N/A</v>
      </c>
      <c r="AC649" s="258"/>
      <c r="AD649" s="258" t="s">
        <v>2152</v>
      </c>
      <c r="AE649" s="258" t="s">
        <v>2149</v>
      </c>
      <c r="AF649" s="259"/>
      <c r="AG649" s="260"/>
      <c r="AH649" s="259"/>
      <c r="AI649" s="259"/>
      <c r="AJ649" s="260"/>
      <c r="AK649" s="259">
        <v>26</v>
      </c>
      <c r="AL649" s="259"/>
      <c r="AM649" s="259" t="s">
        <v>3246</v>
      </c>
      <c r="AN649" s="449"/>
      <c r="AO649" s="449"/>
      <c r="AP649" s="449"/>
      <c r="AQ649" s="392" t="str">
        <f>IFERROR(VLOOKUP(BG649,#REF!,1,0),"")</f>
        <v/>
      </c>
      <c r="AS649" s="259" t="s">
        <v>3246</v>
      </c>
      <c r="BD649" s="202" t="str">
        <f t="shared" si="101"/>
        <v>봉고3봉고3 1톤 2WD 초장축 킹캡  GLS A/T 플러스</v>
      </c>
      <c r="BE649" s="261" t="str">
        <f t="shared" si="107"/>
        <v>0065</v>
      </c>
      <c r="BF649" s="407" t="s">
        <v>461</v>
      </c>
      <c r="BG649" s="202" t="str">
        <f t="shared" si="102"/>
        <v>0065-0648</v>
      </c>
    </row>
    <row r="650" spans="1:59">
      <c r="A650" s="405">
        <v>4424</v>
      </c>
      <c r="B650" s="406">
        <v>4424</v>
      </c>
      <c r="C650" s="261" t="str">
        <f t="shared" si="103"/>
        <v>0001-0065</v>
      </c>
      <c r="D650" s="261" t="str">
        <f t="shared" si="104"/>
        <v>0001-0065-0051</v>
      </c>
      <c r="E650" s="407" t="s">
        <v>460</v>
      </c>
      <c r="F650" s="261" t="str">
        <f>TEXT(VLOOKUP(J650,'[4]1'!$B$2:$D$37,2,0),"0000")</f>
        <v>0001</v>
      </c>
      <c r="G650" s="261" t="str">
        <f t="shared" si="105"/>
        <v>0065</v>
      </c>
      <c r="H650" s="408">
        <f t="shared" si="106"/>
        <v>51</v>
      </c>
      <c r="I650" s="407" t="s">
        <v>460</v>
      </c>
      <c r="J650" s="413" t="s">
        <v>840</v>
      </c>
      <c r="K650" s="258" t="s">
        <v>2739</v>
      </c>
      <c r="L650" s="258" t="s">
        <v>2268</v>
      </c>
      <c r="M650" s="409">
        <v>16750000</v>
      </c>
      <c r="N650" s="258">
        <v>2497</v>
      </c>
      <c r="O650" s="258" t="s">
        <v>78</v>
      </c>
      <c r="P650" s="258" t="s">
        <v>88</v>
      </c>
      <c r="Q650" s="258" t="s">
        <v>72</v>
      </c>
      <c r="R650" s="258">
        <v>7</v>
      </c>
      <c r="S650" s="410">
        <v>12</v>
      </c>
      <c r="T650" s="261">
        <v>6</v>
      </c>
      <c r="U650" s="261">
        <v>6</v>
      </c>
      <c r="V650" s="258" t="s">
        <v>71</v>
      </c>
      <c r="W650" s="261" t="str">
        <f t="shared" si="108"/>
        <v>기아자동차봉고3봉고3 1톤 카고 초장축 표준캡 디젤 L 라이트 2WD16750000</v>
      </c>
      <c r="X650" s="411">
        <f t="shared" si="109"/>
        <v>4424</v>
      </c>
      <c r="Y650" s="261">
        <v>6</v>
      </c>
      <c r="Z650" s="261">
        <v>6</v>
      </c>
      <c r="AA650" s="407" t="s">
        <v>460</v>
      </c>
      <c r="AB650" s="258" t="s">
        <v>73</v>
      </c>
      <c r="AC650" s="258"/>
      <c r="AD650" s="258" t="s">
        <v>2152</v>
      </c>
      <c r="AE650" s="258" t="s">
        <v>2149</v>
      </c>
      <c r="AF650" s="259"/>
      <c r="AG650" s="260"/>
      <c r="AH650" s="259"/>
      <c r="AI650" s="259"/>
      <c r="AJ650" s="260"/>
      <c r="AK650" s="259">
        <v>26</v>
      </c>
      <c r="AL650" s="259"/>
      <c r="AM650" s="259" t="s">
        <v>3250</v>
      </c>
      <c r="AN650" s="449"/>
      <c r="AO650" s="449"/>
      <c r="AP650" s="449"/>
      <c r="AQ650" s="392" t="str">
        <f>IFERROR(VLOOKUP(BG650,#REF!,1,0),"")</f>
        <v/>
      </c>
      <c r="AS650" s="259" t="s">
        <v>3250</v>
      </c>
      <c r="BD650" s="202" t="str">
        <f t="shared" si="101"/>
        <v>봉고3봉고3 1톤 카고 초장축 표준캡 디젤 L 라이트 2WD</v>
      </c>
      <c r="BE650" s="261" t="str">
        <f t="shared" si="107"/>
        <v>0065</v>
      </c>
      <c r="BF650" s="407" t="s">
        <v>460</v>
      </c>
      <c r="BG650" s="202" t="str">
        <f t="shared" si="102"/>
        <v>0065-0649</v>
      </c>
    </row>
    <row r="651" spans="1:59">
      <c r="A651" s="405">
        <v>4425</v>
      </c>
      <c r="B651" s="406">
        <v>4425</v>
      </c>
      <c r="C651" s="261" t="str">
        <f t="shared" si="103"/>
        <v>0001-0065</v>
      </c>
      <c r="D651" s="261" t="str">
        <f t="shared" si="104"/>
        <v>0001-0065-0052</v>
      </c>
      <c r="E651" s="407" t="s">
        <v>459</v>
      </c>
      <c r="F651" s="261" t="str">
        <f>TEXT(VLOOKUP(J651,'[4]1'!$B$2:$D$37,2,0),"0000")</f>
        <v>0001</v>
      </c>
      <c r="G651" s="261" t="str">
        <f t="shared" si="105"/>
        <v>0065</v>
      </c>
      <c r="H651" s="408">
        <f t="shared" si="106"/>
        <v>52</v>
      </c>
      <c r="I651" s="407" t="s">
        <v>459</v>
      </c>
      <c r="J651" s="413" t="s">
        <v>840</v>
      </c>
      <c r="K651" s="258" t="s">
        <v>2739</v>
      </c>
      <c r="L651" s="258" t="s">
        <v>2269</v>
      </c>
      <c r="M651" s="409">
        <v>18140000</v>
      </c>
      <c r="N651" s="258">
        <v>2497</v>
      </c>
      <c r="O651" s="258" t="s">
        <v>78</v>
      </c>
      <c r="P651" s="258" t="s">
        <v>88</v>
      </c>
      <c r="Q651" s="258" t="s">
        <v>72</v>
      </c>
      <c r="R651" s="258">
        <v>5</v>
      </c>
      <c r="S651" s="410">
        <v>12</v>
      </c>
      <c r="T651" s="261">
        <v>6</v>
      </c>
      <c r="U651" s="261">
        <v>6</v>
      </c>
      <c r="V651" s="258" t="s">
        <v>71</v>
      </c>
      <c r="W651" s="261" t="str">
        <f t="shared" si="108"/>
        <v>기아자동차봉고3봉고3 1톤 초장축 카고 더블캡 디젤 L 라이트18140000</v>
      </c>
      <c r="X651" s="411">
        <f t="shared" si="109"/>
        <v>4425</v>
      </c>
      <c r="Y651" s="261">
        <v>6</v>
      </c>
      <c r="Z651" s="261">
        <v>6</v>
      </c>
      <c r="AA651" s="407" t="s">
        <v>459</v>
      </c>
      <c r="AB651" s="258" t="s">
        <v>73</v>
      </c>
      <c r="AC651" s="258"/>
      <c r="AD651" s="258" t="s">
        <v>2155</v>
      </c>
      <c r="AE651" s="258" t="s">
        <v>2149</v>
      </c>
      <c r="AF651" s="259"/>
      <c r="AG651" s="260"/>
      <c r="AH651" s="259"/>
      <c r="AI651" s="259"/>
      <c r="AJ651" s="260"/>
      <c r="AK651" s="259">
        <v>26</v>
      </c>
      <c r="AL651" s="259"/>
      <c r="AM651" s="259" t="s">
        <v>3250</v>
      </c>
      <c r="AN651" s="449"/>
      <c r="AO651" s="449"/>
      <c r="AP651" s="449"/>
      <c r="AQ651" s="392" t="str">
        <f>IFERROR(VLOOKUP(BG651,#REF!,1,0),"")</f>
        <v/>
      </c>
      <c r="AS651" s="259" t="s">
        <v>3250</v>
      </c>
      <c r="BD651" s="202" t="str">
        <f t="shared" si="101"/>
        <v>봉고3봉고3 1톤 초장축 카고 더블캡 디젤 L 라이트</v>
      </c>
      <c r="BE651" s="261" t="str">
        <f t="shared" si="107"/>
        <v>0065</v>
      </c>
      <c r="BF651" s="407" t="s">
        <v>459</v>
      </c>
      <c r="BG651" s="202" t="str">
        <f t="shared" si="102"/>
        <v>0065-0650</v>
      </c>
    </row>
    <row r="652" spans="1:59">
      <c r="A652" s="405">
        <v>4426</v>
      </c>
      <c r="B652" s="406">
        <v>4426</v>
      </c>
      <c r="C652" s="261" t="str">
        <f t="shared" si="103"/>
        <v>0001-0065</v>
      </c>
      <c r="D652" s="261" t="str">
        <f t="shared" si="104"/>
        <v>0001-0065-0053</v>
      </c>
      <c r="E652" s="407" t="s">
        <v>458</v>
      </c>
      <c r="F652" s="261" t="str">
        <f>TEXT(VLOOKUP(J652,'[4]1'!$B$2:$D$37,2,0),"0000")</f>
        <v>0001</v>
      </c>
      <c r="G652" s="261" t="str">
        <f t="shared" si="105"/>
        <v>0065</v>
      </c>
      <c r="H652" s="408">
        <f t="shared" si="106"/>
        <v>53</v>
      </c>
      <c r="I652" s="407" t="s">
        <v>458</v>
      </c>
      <c r="J652" s="413" t="s">
        <v>840</v>
      </c>
      <c r="K652" s="258" t="s">
        <v>2739</v>
      </c>
      <c r="L652" s="258" t="s">
        <v>2270</v>
      </c>
      <c r="M652" s="409">
        <v>18330000</v>
      </c>
      <c r="N652" s="258">
        <v>2497</v>
      </c>
      <c r="O652" s="258" t="s">
        <v>78</v>
      </c>
      <c r="P652" s="258" t="s">
        <v>88</v>
      </c>
      <c r="Q652" s="258" t="s">
        <v>72</v>
      </c>
      <c r="R652" s="258">
        <v>5</v>
      </c>
      <c r="S652" s="410">
        <v>10</v>
      </c>
      <c r="T652" s="261">
        <v>6</v>
      </c>
      <c r="U652" s="261">
        <v>6</v>
      </c>
      <c r="V652" s="258" t="s">
        <v>71</v>
      </c>
      <c r="W652" s="261" t="str">
        <f t="shared" si="108"/>
        <v>기아자동차봉고3봉고3 1톤 카고 초장축 킹캡 디젤 L A/T18330000</v>
      </c>
      <c r="X652" s="411">
        <f t="shared" si="109"/>
        <v>4426</v>
      </c>
      <c r="Y652" s="261">
        <v>6</v>
      </c>
      <c r="Z652" s="261">
        <v>6</v>
      </c>
      <c r="AA652" s="407" t="s">
        <v>458</v>
      </c>
      <c r="AB652" s="258" t="s">
        <v>73</v>
      </c>
      <c r="AC652" s="258"/>
      <c r="AD652" s="258" t="s">
        <v>2152</v>
      </c>
      <c r="AE652" s="258" t="s">
        <v>2149</v>
      </c>
      <c r="AF652" s="259"/>
      <c r="AG652" s="260"/>
      <c r="AH652" s="259"/>
      <c r="AI652" s="259"/>
      <c r="AJ652" s="260"/>
      <c r="AK652" s="259">
        <v>26</v>
      </c>
      <c r="AL652" s="259"/>
      <c r="AM652" s="259" t="s">
        <v>3246</v>
      </c>
      <c r="AN652" s="449"/>
      <c r="AO652" s="449"/>
      <c r="AP652" s="449"/>
      <c r="AQ652" s="392" t="str">
        <f>IFERROR(VLOOKUP(BG652,#REF!,1,0),"")</f>
        <v/>
      </c>
      <c r="AS652" s="259" t="s">
        <v>3246</v>
      </c>
      <c r="BD652" s="202" t="str">
        <f t="shared" si="101"/>
        <v>봉고3봉고3 1톤 카고 초장축 킹캡 디젤 L A/T</v>
      </c>
      <c r="BE652" s="261" t="str">
        <f t="shared" si="107"/>
        <v>0065</v>
      </c>
      <c r="BF652" s="407" t="s">
        <v>458</v>
      </c>
      <c r="BG652" s="202" t="str">
        <f t="shared" si="102"/>
        <v>0065-0651</v>
      </c>
    </row>
    <row r="653" spans="1:59">
      <c r="A653" s="405">
        <v>4427</v>
      </c>
      <c r="B653" s="406">
        <v>4427</v>
      </c>
      <c r="C653" s="261" t="str">
        <f t="shared" si="103"/>
        <v>0001-0065</v>
      </c>
      <c r="D653" s="261" t="str">
        <f t="shared" si="104"/>
        <v>0001-0065-0054</v>
      </c>
      <c r="E653" s="407" t="s">
        <v>457</v>
      </c>
      <c r="F653" s="261" t="str">
        <f>TEXT(VLOOKUP(J653,'[4]1'!$B$2:$D$37,2,0),"0000")</f>
        <v>0001</v>
      </c>
      <c r="G653" s="261" t="str">
        <f t="shared" si="105"/>
        <v>0065</v>
      </c>
      <c r="H653" s="408">
        <f t="shared" si="106"/>
        <v>54</v>
      </c>
      <c r="I653" s="407" t="s">
        <v>457</v>
      </c>
      <c r="J653" s="413" t="s">
        <v>840</v>
      </c>
      <c r="K653" s="258" t="s">
        <v>2739</v>
      </c>
      <c r="L653" s="258" t="s">
        <v>2271</v>
      </c>
      <c r="M653" s="409">
        <v>18440000</v>
      </c>
      <c r="N653" s="258">
        <v>2497</v>
      </c>
      <c r="O653" s="258" t="s">
        <v>78</v>
      </c>
      <c r="P653" s="258" t="s">
        <v>88</v>
      </c>
      <c r="Q653" s="258" t="s">
        <v>90</v>
      </c>
      <c r="R653" s="258">
        <v>5</v>
      </c>
      <c r="S653" s="410">
        <v>12</v>
      </c>
      <c r="T653" s="261">
        <v>6</v>
      </c>
      <c r="U653" s="261">
        <v>6</v>
      </c>
      <c r="V653" s="258" t="s">
        <v>71</v>
      </c>
      <c r="W653" s="261" t="str">
        <f t="shared" si="108"/>
        <v>기아자동차봉고3봉고3 1톤 2WD 더블캡 초장축 L M/T18440000</v>
      </c>
      <c r="X653" s="411">
        <f t="shared" si="109"/>
        <v>4427</v>
      </c>
      <c r="Y653" s="261">
        <v>6</v>
      </c>
      <c r="Z653" s="261">
        <v>6</v>
      </c>
      <c r="AA653" s="407" t="s">
        <v>457</v>
      </c>
      <c r="AB653" s="258" t="s">
        <v>73</v>
      </c>
      <c r="AC653" s="258"/>
      <c r="AD653" s="258" t="s">
        <v>2152</v>
      </c>
      <c r="AE653" s="258" t="s">
        <v>2149</v>
      </c>
      <c r="AF653" s="259"/>
      <c r="AG653" s="260"/>
      <c r="AH653" s="259"/>
      <c r="AI653" s="259"/>
      <c r="AJ653" s="260"/>
      <c r="AK653" s="259">
        <v>26</v>
      </c>
      <c r="AL653" s="259"/>
      <c r="AM653" s="259" t="s">
        <v>3250</v>
      </c>
      <c r="AN653" s="449"/>
      <c r="AO653" s="449"/>
      <c r="AP653" s="449"/>
      <c r="AQ653" s="392" t="str">
        <f>IFERROR(VLOOKUP(BG653,#REF!,1,0),"")</f>
        <v/>
      </c>
      <c r="AS653" s="259" t="s">
        <v>3250</v>
      </c>
      <c r="BD653" s="202" t="str">
        <f t="shared" si="101"/>
        <v>봉고3봉고3 1톤 2WD 더블캡 초장축 L M/T</v>
      </c>
      <c r="BE653" s="261" t="str">
        <f t="shared" si="107"/>
        <v>0065</v>
      </c>
      <c r="BF653" s="407" t="s">
        <v>457</v>
      </c>
      <c r="BG653" s="202" t="str">
        <f t="shared" si="102"/>
        <v>0065-0652</v>
      </c>
    </row>
    <row r="654" spans="1:59">
      <c r="A654" s="405">
        <v>4428</v>
      </c>
      <c r="B654" s="406">
        <v>4428</v>
      </c>
      <c r="C654" s="261" t="str">
        <f t="shared" si="103"/>
        <v>0001-0065</v>
      </c>
      <c r="D654" s="261" t="str">
        <f t="shared" si="104"/>
        <v>0001-0065-0055</v>
      </c>
      <c r="E654" s="407" t="s">
        <v>456</v>
      </c>
      <c r="F654" s="261" t="str">
        <f>TEXT(VLOOKUP(J654,'[4]1'!$B$2:$D$37,2,0),"0000")</f>
        <v>0001</v>
      </c>
      <c r="G654" s="261" t="str">
        <f t="shared" si="105"/>
        <v>0065</v>
      </c>
      <c r="H654" s="408">
        <f t="shared" si="106"/>
        <v>55</v>
      </c>
      <c r="I654" s="407" t="s">
        <v>456</v>
      </c>
      <c r="J654" s="413" t="s">
        <v>840</v>
      </c>
      <c r="K654" s="258" t="s">
        <v>2739</v>
      </c>
      <c r="L654" s="258" t="s">
        <v>2272</v>
      </c>
      <c r="M654" s="409">
        <v>19360000</v>
      </c>
      <c r="N654" s="258">
        <v>2497</v>
      </c>
      <c r="O654" s="258" t="s">
        <v>78</v>
      </c>
      <c r="P654" s="258" t="s">
        <v>88</v>
      </c>
      <c r="Q654" s="258" t="s">
        <v>90</v>
      </c>
      <c r="R654" s="258" t="e">
        <v>#N/A</v>
      </c>
      <c r="S654" s="410">
        <v>12</v>
      </c>
      <c r="T654" s="261">
        <v>6</v>
      </c>
      <c r="U654" s="261">
        <v>6</v>
      </c>
      <c r="V654" s="258" t="s">
        <v>17442</v>
      </c>
      <c r="W654" s="261" t="str">
        <f t="shared" si="108"/>
        <v>기아자동차봉고3봉고3 1톤 2WD 더블캡 초장축 GL M/T19360000</v>
      </c>
      <c r="X654" s="411">
        <f t="shared" si="109"/>
        <v>4428</v>
      </c>
      <c r="Y654" s="261">
        <v>6</v>
      </c>
      <c r="Z654" s="261">
        <v>6</v>
      </c>
      <c r="AA654" s="407" t="s">
        <v>456</v>
      </c>
      <c r="AB654" s="258" t="e">
        <v>#N/A</v>
      </c>
      <c r="AC654" s="258"/>
      <c r="AD654" s="258" t="s">
        <v>2152</v>
      </c>
      <c r="AE654" s="258" t="s">
        <v>2149</v>
      </c>
      <c r="AF654" s="259"/>
      <c r="AG654" s="260"/>
      <c r="AH654" s="259"/>
      <c r="AI654" s="259"/>
      <c r="AJ654" s="260"/>
      <c r="AK654" s="259">
        <v>26</v>
      </c>
      <c r="AL654" s="259"/>
      <c r="AM654" s="259" t="s">
        <v>3250</v>
      </c>
      <c r="AN654" s="449"/>
      <c r="AO654" s="449"/>
      <c r="AP654" s="449"/>
      <c r="AQ654" s="392" t="str">
        <f>IFERROR(VLOOKUP(BG654,#REF!,1,0),"")</f>
        <v/>
      </c>
      <c r="AS654" s="259" t="s">
        <v>3250</v>
      </c>
      <c r="BD654" s="202" t="str">
        <f t="shared" si="101"/>
        <v>봉고3봉고3 1톤 2WD 더블캡 초장축 GL M/T</v>
      </c>
      <c r="BE654" s="261" t="str">
        <f t="shared" si="107"/>
        <v>0065</v>
      </c>
      <c r="BF654" s="407" t="s">
        <v>456</v>
      </c>
      <c r="BG654" s="202" t="str">
        <f t="shared" si="102"/>
        <v>0065-0653</v>
      </c>
    </row>
    <row r="655" spans="1:59">
      <c r="A655" s="405">
        <v>4429</v>
      </c>
      <c r="B655" s="406">
        <v>4429</v>
      </c>
      <c r="C655" s="261" t="str">
        <f t="shared" si="103"/>
        <v>0001-0065</v>
      </c>
      <c r="D655" s="261" t="str">
        <f t="shared" si="104"/>
        <v>0001-0065-0056</v>
      </c>
      <c r="E655" s="407" t="s">
        <v>455</v>
      </c>
      <c r="F655" s="261" t="str">
        <f>TEXT(VLOOKUP(J655,'[4]1'!$B$2:$D$37,2,0),"0000")</f>
        <v>0001</v>
      </c>
      <c r="G655" s="261" t="str">
        <f t="shared" si="105"/>
        <v>0065</v>
      </c>
      <c r="H655" s="408">
        <f t="shared" si="106"/>
        <v>56</v>
      </c>
      <c r="I655" s="407" t="s">
        <v>455</v>
      </c>
      <c r="J655" s="413" t="s">
        <v>840</v>
      </c>
      <c r="K655" s="258" t="s">
        <v>2739</v>
      </c>
      <c r="L655" s="258" t="s">
        <v>2273</v>
      </c>
      <c r="M655" s="409">
        <v>20190000</v>
      </c>
      <c r="N655" s="258">
        <v>2497</v>
      </c>
      <c r="O655" s="258" t="s">
        <v>78</v>
      </c>
      <c r="P655" s="258" t="s">
        <v>88</v>
      </c>
      <c r="Q655" s="258" t="s">
        <v>90</v>
      </c>
      <c r="R655" s="258" t="e">
        <v>#N/A</v>
      </c>
      <c r="S655" s="410">
        <v>12</v>
      </c>
      <c r="T655" s="261">
        <v>6</v>
      </c>
      <c r="U655" s="261">
        <v>6</v>
      </c>
      <c r="V655" s="258" t="s">
        <v>17442</v>
      </c>
      <c r="W655" s="261" t="str">
        <f t="shared" si="108"/>
        <v>기아자동차봉고3봉고3 1톤 카4WD 카고 장축 더블캡 GL 라이트 M/T20190000</v>
      </c>
      <c r="X655" s="411">
        <f t="shared" si="109"/>
        <v>4429</v>
      </c>
      <c r="Y655" s="261">
        <v>6</v>
      </c>
      <c r="Z655" s="261">
        <v>6</v>
      </c>
      <c r="AA655" s="407" t="s">
        <v>455</v>
      </c>
      <c r="AB655" s="258" t="e">
        <v>#N/A</v>
      </c>
      <c r="AC655" s="258"/>
      <c r="AD655" s="258" t="s">
        <v>2155</v>
      </c>
      <c r="AE655" s="258" t="s">
        <v>2149</v>
      </c>
      <c r="AF655" s="259"/>
      <c r="AG655" s="260"/>
      <c r="AH655" s="259"/>
      <c r="AI655" s="259"/>
      <c r="AJ655" s="260"/>
      <c r="AK655" s="259">
        <v>26</v>
      </c>
      <c r="AL655" s="259"/>
      <c r="AM655" s="259" t="s">
        <v>3250</v>
      </c>
      <c r="AN655" s="449"/>
      <c r="AO655" s="449"/>
      <c r="AP655" s="449"/>
      <c r="AQ655" s="392" t="str">
        <f>IFERROR(VLOOKUP(BG655,#REF!,1,0),"")</f>
        <v/>
      </c>
      <c r="AS655" s="259" t="s">
        <v>3250</v>
      </c>
      <c r="BD655" s="202" t="str">
        <f t="shared" si="101"/>
        <v>봉고3봉고3 1톤 카4WD 카고 장축 더블캡 GL 라이트 M/T</v>
      </c>
      <c r="BE655" s="261" t="str">
        <f t="shared" si="107"/>
        <v>0065</v>
      </c>
      <c r="BF655" s="407" t="s">
        <v>455</v>
      </c>
      <c r="BG655" s="202" t="str">
        <f t="shared" si="102"/>
        <v>0065-0654</v>
      </c>
    </row>
    <row r="656" spans="1:59">
      <c r="A656" s="405">
        <v>4430</v>
      </c>
      <c r="B656" s="406">
        <v>4430</v>
      </c>
      <c r="C656" s="261" t="str">
        <f t="shared" si="103"/>
        <v>0001-0065</v>
      </c>
      <c r="D656" s="261" t="str">
        <f t="shared" si="104"/>
        <v>0001-0065-0057</v>
      </c>
      <c r="E656" s="407" t="s">
        <v>454</v>
      </c>
      <c r="F656" s="261" t="str">
        <f>TEXT(VLOOKUP(J656,'[4]1'!$B$2:$D$37,2,0),"0000")</f>
        <v>0001</v>
      </c>
      <c r="G656" s="261" t="str">
        <f t="shared" si="105"/>
        <v>0065</v>
      </c>
      <c r="H656" s="408">
        <f t="shared" si="106"/>
        <v>57</v>
      </c>
      <c r="I656" s="407" t="s">
        <v>454</v>
      </c>
      <c r="J656" s="413" t="s">
        <v>840</v>
      </c>
      <c r="K656" s="258" t="s">
        <v>2739</v>
      </c>
      <c r="L656" s="258" t="s">
        <v>2274</v>
      </c>
      <c r="M656" s="409">
        <v>18100000</v>
      </c>
      <c r="N656" s="258">
        <v>2497</v>
      </c>
      <c r="O656" s="258" t="s">
        <v>78</v>
      </c>
      <c r="P656" s="258" t="s">
        <v>88</v>
      </c>
      <c r="Q656" s="258" t="s">
        <v>90</v>
      </c>
      <c r="R656" s="258" t="e">
        <v>#N/A</v>
      </c>
      <c r="S656" s="410">
        <v>10</v>
      </c>
      <c r="T656" s="261">
        <v>6</v>
      </c>
      <c r="U656" s="261">
        <v>6</v>
      </c>
      <c r="V656" s="258" t="s">
        <v>17442</v>
      </c>
      <c r="W656" s="261" t="str">
        <f t="shared" si="108"/>
        <v>기아자동차봉고3봉고3 1톤 2WD 초장축 킹캡 GL M/T18100000</v>
      </c>
      <c r="X656" s="411">
        <f t="shared" si="109"/>
        <v>4430</v>
      </c>
      <c r="Y656" s="261">
        <v>6</v>
      </c>
      <c r="Z656" s="261">
        <v>6</v>
      </c>
      <c r="AA656" s="407" t="s">
        <v>454</v>
      </c>
      <c r="AB656" s="258" t="e">
        <v>#N/A</v>
      </c>
      <c r="AC656" s="258"/>
      <c r="AD656" s="258" t="s">
        <v>2155</v>
      </c>
      <c r="AE656" s="258" t="s">
        <v>2149</v>
      </c>
      <c r="AF656" s="259"/>
      <c r="AG656" s="260"/>
      <c r="AH656" s="259"/>
      <c r="AI656" s="259"/>
      <c r="AJ656" s="260"/>
      <c r="AK656" s="259">
        <v>26</v>
      </c>
      <c r="AL656" s="259"/>
      <c r="AM656" s="259" t="s">
        <v>3246</v>
      </c>
      <c r="AN656" s="449"/>
      <c r="AO656" s="449"/>
      <c r="AP656" s="449"/>
      <c r="AQ656" s="392" t="str">
        <f>IFERROR(VLOOKUP(BG656,#REF!,1,0),"")</f>
        <v/>
      </c>
      <c r="AS656" s="259" t="s">
        <v>3246</v>
      </c>
      <c r="BD656" s="202" t="str">
        <f t="shared" si="101"/>
        <v>봉고3봉고3 1톤 2WD 초장축 킹캡 GL M/T</v>
      </c>
      <c r="BE656" s="261" t="str">
        <f t="shared" si="107"/>
        <v>0065</v>
      </c>
      <c r="BF656" s="407" t="s">
        <v>454</v>
      </c>
      <c r="BG656" s="202" t="str">
        <f t="shared" si="102"/>
        <v>0065-0655</v>
      </c>
    </row>
    <row r="657" spans="1:59">
      <c r="A657" s="405">
        <v>4431</v>
      </c>
      <c r="B657" s="406">
        <v>4431</v>
      </c>
      <c r="C657" s="261" t="str">
        <f t="shared" si="103"/>
        <v>0001-0065</v>
      </c>
      <c r="D657" s="261" t="str">
        <f t="shared" si="104"/>
        <v>0001-0065-0058</v>
      </c>
      <c r="E657" s="407" t="s">
        <v>453</v>
      </c>
      <c r="F657" s="261" t="str">
        <f>TEXT(VLOOKUP(J657,'[4]1'!$B$2:$D$37,2,0),"0000")</f>
        <v>0001</v>
      </c>
      <c r="G657" s="261" t="str">
        <f t="shared" si="105"/>
        <v>0065</v>
      </c>
      <c r="H657" s="408">
        <f t="shared" si="106"/>
        <v>58</v>
      </c>
      <c r="I657" s="407" t="s">
        <v>453</v>
      </c>
      <c r="J657" s="413" t="s">
        <v>840</v>
      </c>
      <c r="K657" s="258" t="s">
        <v>2739</v>
      </c>
      <c r="L657" s="258" t="s">
        <v>2275</v>
      </c>
      <c r="M657" s="409">
        <v>18100000</v>
      </c>
      <c r="N657" s="258">
        <v>2497</v>
      </c>
      <c r="O657" s="258" t="s">
        <v>78</v>
      </c>
      <c r="P657" s="258" t="s">
        <v>88</v>
      </c>
      <c r="Q657" s="258" t="s">
        <v>72</v>
      </c>
      <c r="R657" s="258">
        <v>5</v>
      </c>
      <c r="S657" s="410">
        <v>10</v>
      </c>
      <c r="T657" s="261">
        <v>6</v>
      </c>
      <c r="U657" s="261">
        <v>6</v>
      </c>
      <c r="V657" s="258" t="s">
        <v>71</v>
      </c>
      <c r="W657" s="261" t="str">
        <f t="shared" si="108"/>
        <v>기아자동차봉고3봉고3 1톤 2WD 초장축 킹캡 GL A/T18100000</v>
      </c>
      <c r="X657" s="411">
        <f t="shared" si="109"/>
        <v>4431</v>
      </c>
      <c r="Y657" s="261">
        <v>6</v>
      </c>
      <c r="Z657" s="261">
        <v>6</v>
      </c>
      <c r="AA657" s="407" t="s">
        <v>453</v>
      </c>
      <c r="AB657" s="258" t="s">
        <v>73</v>
      </c>
      <c r="AC657" s="258"/>
      <c r="AD657" s="258" t="s">
        <v>2152</v>
      </c>
      <c r="AE657" s="258" t="s">
        <v>2149</v>
      </c>
      <c r="AF657" s="259"/>
      <c r="AG657" s="260"/>
      <c r="AH657" s="259"/>
      <c r="AI657" s="259"/>
      <c r="AJ657" s="260"/>
      <c r="AK657" s="259">
        <v>26</v>
      </c>
      <c r="AL657" s="259"/>
      <c r="AM657" s="259" t="s">
        <v>3246</v>
      </c>
      <c r="AN657" s="449"/>
      <c r="AO657" s="449"/>
      <c r="AP657" s="449"/>
      <c r="AQ657" s="392" t="str">
        <f>IFERROR(VLOOKUP(BG657,#REF!,1,0),"")</f>
        <v/>
      </c>
      <c r="AS657" s="259" t="s">
        <v>3246</v>
      </c>
      <c r="BD657" s="202" t="str">
        <f t="shared" si="101"/>
        <v>봉고3봉고3 1톤 2WD 초장축 킹캡 GL A/T</v>
      </c>
      <c r="BE657" s="261" t="str">
        <f t="shared" si="107"/>
        <v>0065</v>
      </c>
      <c r="BF657" s="407" t="s">
        <v>453</v>
      </c>
      <c r="BG657" s="202" t="str">
        <f t="shared" si="102"/>
        <v>0065-0656</v>
      </c>
    </row>
    <row r="658" spans="1:59">
      <c r="A658" s="405">
        <v>4432</v>
      </c>
      <c r="B658" s="406">
        <v>4432</v>
      </c>
      <c r="C658" s="261" t="str">
        <f t="shared" si="103"/>
        <v>0001-0065</v>
      </c>
      <c r="D658" s="261" t="str">
        <f t="shared" si="104"/>
        <v>0001-0065-0059</v>
      </c>
      <c r="E658" s="407" t="s">
        <v>452</v>
      </c>
      <c r="F658" s="261" t="str">
        <f>TEXT(VLOOKUP(J658,'[4]1'!$B$2:$D$37,2,0),"0000")</f>
        <v>0001</v>
      </c>
      <c r="G658" s="261" t="str">
        <f t="shared" si="105"/>
        <v>0065</v>
      </c>
      <c r="H658" s="408">
        <f t="shared" si="106"/>
        <v>59</v>
      </c>
      <c r="I658" s="407" t="s">
        <v>452</v>
      </c>
      <c r="J658" s="413" t="s">
        <v>840</v>
      </c>
      <c r="K658" s="258" t="s">
        <v>2739</v>
      </c>
      <c r="L658" s="258" t="s">
        <v>2276</v>
      </c>
      <c r="M658" s="409">
        <v>19150000</v>
      </c>
      <c r="N658" s="258">
        <v>2497</v>
      </c>
      <c r="O658" s="258" t="s">
        <v>78</v>
      </c>
      <c r="P658" s="258" t="s">
        <v>88</v>
      </c>
      <c r="Q658" s="258" t="s">
        <v>90</v>
      </c>
      <c r="R658" s="258">
        <v>5</v>
      </c>
      <c r="S658" s="410">
        <v>10</v>
      </c>
      <c r="T658" s="261">
        <v>6</v>
      </c>
      <c r="U658" s="261">
        <v>6</v>
      </c>
      <c r="V658" s="258" t="s">
        <v>71</v>
      </c>
      <c r="W658" s="261" t="str">
        <f t="shared" si="108"/>
        <v>기아자동차봉고3봉고3 1톤 카고 장축 킹캡 GL 4WD19150000</v>
      </c>
      <c r="X658" s="411">
        <f t="shared" si="109"/>
        <v>4432</v>
      </c>
      <c r="Y658" s="261">
        <v>6</v>
      </c>
      <c r="Z658" s="261">
        <v>6</v>
      </c>
      <c r="AA658" s="407" t="s">
        <v>452</v>
      </c>
      <c r="AB658" s="258" t="s">
        <v>73</v>
      </c>
      <c r="AC658" s="258"/>
      <c r="AD658" s="258" t="s">
        <v>2152</v>
      </c>
      <c r="AE658" s="258" t="s">
        <v>2149</v>
      </c>
      <c r="AF658" s="259"/>
      <c r="AG658" s="260"/>
      <c r="AH658" s="259"/>
      <c r="AI658" s="259"/>
      <c r="AJ658" s="260"/>
      <c r="AK658" s="259">
        <v>26</v>
      </c>
      <c r="AL658" s="259"/>
      <c r="AM658" s="259" t="s">
        <v>3246</v>
      </c>
      <c r="AN658" s="449"/>
      <c r="AO658" s="449"/>
      <c r="AP658" s="449"/>
      <c r="AQ658" s="392" t="str">
        <f>IFERROR(VLOOKUP(BG658,#REF!,1,0),"")</f>
        <v/>
      </c>
      <c r="AS658" s="259" t="s">
        <v>3246</v>
      </c>
      <c r="BD658" s="202" t="str">
        <f t="shared" si="101"/>
        <v>봉고3봉고3 1톤 카고 장축 킹캡 GL 4WD</v>
      </c>
      <c r="BE658" s="261" t="str">
        <f t="shared" si="107"/>
        <v>0065</v>
      </c>
      <c r="BF658" s="407" t="s">
        <v>452</v>
      </c>
      <c r="BG658" s="202" t="str">
        <f t="shared" si="102"/>
        <v>0065-0657</v>
      </c>
    </row>
    <row r="659" spans="1:59">
      <c r="A659" s="405">
        <v>4433</v>
      </c>
      <c r="B659" s="406">
        <v>4433</v>
      </c>
      <c r="C659" s="261" t="str">
        <f t="shared" si="103"/>
        <v>0001-0066</v>
      </c>
      <c r="D659" s="261" t="str">
        <f t="shared" si="104"/>
        <v>0001-0066-0001</v>
      </c>
      <c r="E659" s="407" t="s">
        <v>451</v>
      </c>
      <c r="F659" s="261" t="str">
        <f>TEXT(VLOOKUP(J659,'[4]1'!$B$2:$D$37,2,0),"0000")</f>
        <v>0001</v>
      </c>
      <c r="G659" s="261" t="str">
        <f t="shared" si="105"/>
        <v>0066</v>
      </c>
      <c r="H659" s="408">
        <f t="shared" si="106"/>
        <v>1</v>
      </c>
      <c r="I659" s="407" t="s">
        <v>451</v>
      </c>
      <c r="J659" s="258" t="s">
        <v>840</v>
      </c>
      <c r="K659" s="258" t="s">
        <v>2740</v>
      </c>
      <c r="L659" s="258" t="s">
        <v>2277</v>
      </c>
      <c r="M659" s="409">
        <v>22730000</v>
      </c>
      <c r="N659" s="258">
        <v>2497</v>
      </c>
      <c r="O659" s="258" t="s">
        <v>78</v>
      </c>
      <c r="P659" s="258" t="s">
        <v>88</v>
      </c>
      <c r="Q659" s="258" t="s">
        <v>90</v>
      </c>
      <c r="R659" s="258" t="e">
        <v>#N/A</v>
      </c>
      <c r="S659" s="410">
        <v>12</v>
      </c>
      <c r="T659" s="261">
        <v>6</v>
      </c>
      <c r="U659" s="261">
        <v>6</v>
      </c>
      <c r="V659" s="258" t="s">
        <v>17442</v>
      </c>
      <c r="W659" s="261" t="str">
        <f t="shared" si="108"/>
        <v>기아자동차봉고3 특장1.2톤 내장탑차 표준형 PLUS 킹캡 초장축 프레스티지22730000</v>
      </c>
      <c r="X659" s="411">
        <f t="shared" si="109"/>
        <v>4433</v>
      </c>
      <c r="Y659" s="261">
        <v>6</v>
      </c>
      <c r="Z659" s="261">
        <v>6</v>
      </c>
      <c r="AA659" s="407" t="s">
        <v>451</v>
      </c>
      <c r="AB659" s="258" t="e">
        <v>#N/A</v>
      </c>
      <c r="AC659" s="258"/>
      <c r="AD659" s="258" t="s">
        <v>2155</v>
      </c>
      <c r="AE659" s="258" t="s">
        <v>2149</v>
      </c>
      <c r="AF659" s="259"/>
      <c r="AG659" s="260"/>
      <c r="AH659" s="259"/>
      <c r="AI659" s="259"/>
      <c r="AJ659" s="260"/>
      <c r="AK659" s="259">
        <v>26</v>
      </c>
      <c r="AL659" s="259"/>
      <c r="AM659" s="259" t="s">
        <v>3250</v>
      </c>
      <c r="AN659" s="449"/>
      <c r="AO659" s="449"/>
      <c r="AP659" s="449"/>
      <c r="AQ659" s="392" t="str">
        <f>IFERROR(VLOOKUP(BG659,#REF!,1,0),"")</f>
        <v/>
      </c>
      <c r="AS659" s="259" t="s">
        <v>3250</v>
      </c>
      <c r="BD659" s="202" t="str">
        <f t="shared" si="101"/>
        <v>봉고3 특장1.2톤 내장탑차 표준형 PLUS 킹캡 초장축 프레스티지</v>
      </c>
      <c r="BE659" s="261" t="str">
        <f t="shared" si="107"/>
        <v>0066</v>
      </c>
      <c r="BF659" s="407" t="s">
        <v>451</v>
      </c>
      <c r="BG659" s="202" t="str">
        <f t="shared" si="102"/>
        <v>0066-0658</v>
      </c>
    </row>
    <row r="660" spans="1:59">
      <c r="A660" s="405">
        <v>4434</v>
      </c>
      <c r="B660" s="406">
        <v>4434</v>
      </c>
      <c r="C660" s="261" t="str">
        <f t="shared" si="103"/>
        <v>0001-0066</v>
      </c>
      <c r="D660" s="261" t="str">
        <f t="shared" si="104"/>
        <v>0001-0066-0002</v>
      </c>
      <c r="E660" s="407" t="s">
        <v>450</v>
      </c>
      <c r="F660" s="261" t="str">
        <f>TEXT(VLOOKUP(J660,'[4]1'!$B$2:$D$37,2,0),"0000")</f>
        <v>0001</v>
      </c>
      <c r="G660" s="261" t="str">
        <f t="shared" si="105"/>
        <v>0066</v>
      </c>
      <c r="H660" s="408">
        <f t="shared" si="106"/>
        <v>2</v>
      </c>
      <c r="I660" s="407" t="s">
        <v>450</v>
      </c>
      <c r="J660" s="258" t="s">
        <v>840</v>
      </c>
      <c r="K660" s="258" t="s">
        <v>2740</v>
      </c>
      <c r="L660" s="258" t="s">
        <v>2278</v>
      </c>
      <c r="M660" s="409">
        <v>22630000</v>
      </c>
      <c r="N660" s="258">
        <v>2497</v>
      </c>
      <c r="O660" s="258" t="s">
        <v>78</v>
      </c>
      <c r="P660" s="258" t="s">
        <v>88</v>
      </c>
      <c r="Q660" s="258" t="s">
        <v>90</v>
      </c>
      <c r="R660" s="258" t="e">
        <v>#N/A</v>
      </c>
      <c r="S660" s="410">
        <v>12</v>
      </c>
      <c r="T660" s="261">
        <v>6</v>
      </c>
      <c r="U660" s="261">
        <v>6</v>
      </c>
      <c r="V660" s="258" t="s">
        <v>17442</v>
      </c>
      <c r="W660" s="261" t="str">
        <f t="shared" si="108"/>
        <v>기아자동차봉고3 특장1.2톤 내장탑차 표준형 PLUS 표준캡 초장축 프레스티지22630000</v>
      </c>
      <c r="X660" s="411">
        <f t="shared" si="109"/>
        <v>4434</v>
      </c>
      <c r="Y660" s="261">
        <v>6</v>
      </c>
      <c r="Z660" s="261">
        <v>6</v>
      </c>
      <c r="AA660" s="407" t="s">
        <v>450</v>
      </c>
      <c r="AB660" s="258" t="e">
        <v>#N/A</v>
      </c>
      <c r="AC660" s="258"/>
      <c r="AD660" s="258" t="s">
        <v>2155</v>
      </c>
      <c r="AE660" s="258" t="s">
        <v>2149</v>
      </c>
      <c r="AF660" s="259"/>
      <c r="AG660" s="260"/>
      <c r="AH660" s="259"/>
      <c r="AI660" s="259"/>
      <c r="AJ660" s="260"/>
      <c r="AK660" s="259">
        <v>26</v>
      </c>
      <c r="AL660" s="259"/>
      <c r="AM660" s="259" t="s">
        <v>3250</v>
      </c>
      <c r="AN660" s="449"/>
      <c r="AO660" s="449"/>
      <c r="AP660" s="449"/>
      <c r="AQ660" s="392" t="str">
        <f>IFERROR(VLOOKUP(BG660,#REF!,1,0),"")</f>
        <v/>
      </c>
      <c r="AS660" s="259" t="s">
        <v>3250</v>
      </c>
      <c r="BD660" s="202" t="str">
        <f t="shared" si="101"/>
        <v>봉고3 특장1.2톤 내장탑차 표준형 PLUS 표준캡 초장축 프레스티지</v>
      </c>
      <c r="BE660" s="261" t="str">
        <f t="shared" si="107"/>
        <v>0066</v>
      </c>
      <c r="BF660" s="407" t="s">
        <v>450</v>
      </c>
      <c r="BG660" s="202" t="str">
        <f t="shared" si="102"/>
        <v>0066-0659</v>
      </c>
    </row>
    <row r="661" spans="1:59">
      <c r="A661" s="405">
        <v>4435</v>
      </c>
      <c r="B661" s="406">
        <v>4435</v>
      </c>
      <c r="C661" s="261" t="str">
        <f t="shared" si="103"/>
        <v>0001-0066</v>
      </c>
      <c r="D661" s="261" t="str">
        <f t="shared" si="104"/>
        <v>0001-0066-0003</v>
      </c>
      <c r="E661" s="407" t="s">
        <v>449</v>
      </c>
      <c r="F661" s="261" t="str">
        <f>TEXT(VLOOKUP(J661,'[4]1'!$B$2:$D$37,2,0),"0000")</f>
        <v>0001</v>
      </c>
      <c r="G661" s="261" t="str">
        <f t="shared" si="105"/>
        <v>0066</v>
      </c>
      <c r="H661" s="408">
        <f t="shared" si="106"/>
        <v>3</v>
      </c>
      <c r="I661" s="407" t="s">
        <v>449</v>
      </c>
      <c r="J661" s="258" t="s">
        <v>840</v>
      </c>
      <c r="K661" s="258" t="s">
        <v>2740</v>
      </c>
      <c r="L661" s="258" t="s">
        <v>2279</v>
      </c>
      <c r="M661" s="409">
        <v>22510000</v>
      </c>
      <c r="N661" s="258">
        <v>2497</v>
      </c>
      <c r="O661" s="258" t="s">
        <v>78</v>
      </c>
      <c r="P661" s="258" t="s">
        <v>88</v>
      </c>
      <c r="Q661" s="258" t="s">
        <v>90</v>
      </c>
      <c r="R661" s="258" t="e">
        <v>#N/A</v>
      </c>
      <c r="S661" s="410">
        <v>12</v>
      </c>
      <c r="T661" s="261">
        <v>6</v>
      </c>
      <c r="U661" s="261">
        <v>6</v>
      </c>
      <c r="V661" s="258" t="s">
        <v>17442</v>
      </c>
      <c r="W661" s="261" t="str">
        <f t="shared" si="108"/>
        <v>기아자동차봉고3 특장1.2톤 내장탑차 표준형 킹캡 초장축 프레스티지22510000</v>
      </c>
      <c r="X661" s="411">
        <f t="shared" si="109"/>
        <v>4435</v>
      </c>
      <c r="Y661" s="261">
        <v>6</v>
      </c>
      <c r="Z661" s="261">
        <v>6</v>
      </c>
      <c r="AA661" s="407" t="s">
        <v>449</v>
      </c>
      <c r="AB661" s="258" t="e">
        <v>#N/A</v>
      </c>
      <c r="AC661" s="258"/>
      <c r="AD661" s="258" t="s">
        <v>2155</v>
      </c>
      <c r="AE661" s="258" t="s">
        <v>2149</v>
      </c>
      <c r="AF661" s="259"/>
      <c r="AG661" s="260"/>
      <c r="AH661" s="259"/>
      <c r="AI661" s="259"/>
      <c r="AJ661" s="260"/>
      <c r="AK661" s="259">
        <v>26</v>
      </c>
      <c r="AL661" s="259"/>
      <c r="AM661" s="259" t="s">
        <v>3250</v>
      </c>
      <c r="AN661" s="449"/>
      <c r="AO661" s="449"/>
      <c r="AP661" s="449"/>
      <c r="AQ661" s="392" t="str">
        <f>IFERROR(VLOOKUP(BG661,#REF!,1,0),"")</f>
        <v/>
      </c>
      <c r="AS661" s="259" t="s">
        <v>3250</v>
      </c>
      <c r="BD661" s="202" t="str">
        <f t="shared" si="101"/>
        <v>봉고3 특장1.2톤 내장탑차 표준형 킹캡 초장축 프레스티지</v>
      </c>
      <c r="BE661" s="261" t="str">
        <f t="shared" si="107"/>
        <v>0066</v>
      </c>
      <c r="BF661" s="407" t="s">
        <v>449</v>
      </c>
      <c r="BG661" s="202" t="str">
        <f t="shared" si="102"/>
        <v>0066-0660</v>
      </c>
    </row>
    <row r="662" spans="1:59">
      <c r="A662" s="405">
        <v>4436</v>
      </c>
      <c r="B662" s="406">
        <v>4436</v>
      </c>
      <c r="C662" s="261" t="str">
        <f t="shared" si="103"/>
        <v>0001-0066</v>
      </c>
      <c r="D662" s="261" t="str">
        <f t="shared" si="104"/>
        <v>0001-0066-0004</v>
      </c>
      <c r="E662" s="407" t="s">
        <v>448</v>
      </c>
      <c r="F662" s="261" t="str">
        <f>TEXT(VLOOKUP(J662,'[4]1'!$B$2:$D$37,2,0),"0000")</f>
        <v>0001</v>
      </c>
      <c r="G662" s="261" t="str">
        <f t="shared" si="105"/>
        <v>0066</v>
      </c>
      <c r="H662" s="408">
        <f t="shared" si="106"/>
        <v>4</v>
      </c>
      <c r="I662" s="407" t="s">
        <v>448</v>
      </c>
      <c r="J662" s="258" t="s">
        <v>840</v>
      </c>
      <c r="K662" s="258" t="s">
        <v>2740</v>
      </c>
      <c r="L662" s="258" t="s">
        <v>2280</v>
      </c>
      <c r="M662" s="409">
        <v>22410000</v>
      </c>
      <c r="N662" s="258">
        <v>2497</v>
      </c>
      <c r="O662" s="258" t="s">
        <v>78</v>
      </c>
      <c r="P662" s="258" t="s">
        <v>88</v>
      </c>
      <c r="Q662" s="258" t="s">
        <v>90</v>
      </c>
      <c r="R662" s="258">
        <v>5</v>
      </c>
      <c r="S662" s="410">
        <v>12</v>
      </c>
      <c r="T662" s="261">
        <v>6</v>
      </c>
      <c r="U662" s="261">
        <v>6</v>
      </c>
      <c r="V662" s="258" t="s">
        <v>71</v>
      </c>
      <c r="W662" s="261" t="str">
        <f t="shared" si="108"/>
        <v>기아자동차봉고3 특장1.2톤 내장탑차 표준형 표준캡 초장축 프레스티지22410000</v>
      </c>
      <c r="X662" s="411">
        <f t="shared" si="109"/>
        <v>4436</v>
      </c>
      <c r="Y662" s="261">
        <v>6</v>
      </c>
      <c r="Z662" s="261">
        <v>6</v>
      </c>
      <c r="AA662" s="407" t="s">
        <v>448</v>
      </c>
      <c r="AB662" s="258" t="s">
        <v>73</v>
      </c>
      <c r="AC662" s="258"/>
      <c r="AD662" s="258" t="s">
        <v>2155</v>
      </c>
      <c r="AE662" s="258" t="s">
        <v>2149</v>
      </c>
      <c r="AF662" s="259"/>
      <c r="AG662" s="260"/>
      <c r="AH662" s="259"/>
      <c r="AI662" s="259"/>
      <c r="AJ662" s="260"/>
      <c r="AK662" s="259">
        <v>26</v>
      </c>
      <c r="AL662" s="259"/>
      <c r="AM662" s="259" t="s">
        <v>3250</v>
      </c>
      <c r="AN662" s="449"/>
      <c r="AO662" s="449"/>
      <c r="AP662" s="449"/>
      <c r="AQ662" s="392" t="str">
        <f>IFERROR(VLOOKUP(BG662,#REF!,1,0),"")</f>
        <v/>
      </c>
      <c r="AS662" s="259" t="s">
        <v>3250</v>
      </c>
      <c r="BD662" s="202" t="str">
        <f t="shared" si="101"/>
        <v>봉고3 특장1.2톤 내장탑차 표준형 표준캡 초장축 프레스티지</v>
      </c>
      <c r="BE662" s="261" t="str">
        <f t="shared" si="107"/>
        <v>0066</v>
      </c>
      <c r="BF662" s="407" t="s">
        <v>448</v>
      </c>
      <c r="BG662" s="202" t="str">
        <f t="shared" si="102"/>
        <v>0066-0661</v>
      </c>
    </row>
    <row r="663" spans="1:59">
      <c r="A663" s="405">
        <v>4437</v>
      </c>
      <c r="B663" s="406">
        <v>4437</v>
      </c>
      <c r="C663" s="261" t="str">
        <f t="shared" si="103"/>
        <v>0001-0066</v>
      </c>
      <c r="D663" s="261" t="str">
        <f t="shared" si="104"/>
        <v>0001-0066-0005</v>
      </c>
      <c r="E663" s="407" t="s">
        <v>447</v>
      </c>
      <c r="F663" s="261" t="str">
        <f>TEXT(VLOOKUP(J663,'[4]1'!$B$2:$D$37,2,0),"0000")</f>
        <v>0001</v>
      </c>
      <c r="G663" s="261" t="str">
        <f t="shared" si="105"/>
        <v>0066</v>
      </c>
      <c r="H663" s="408">
        <f t="shared" si="106"/>
        <v>5</v>
      </c>
      <c r="I663" s="407" t="s">
        <v>447</v>
      </c>
      <c r="J663" s="258" t="s">
        <v>840</v>
      </c>
      <c r="K663" s="258" t="s">
        <v>2740</v>
      </c>
      <c r="L663" s="258" t="s">
        <v>2281</v>
      </c>
      <c r="M663" s="409">
        <v>26220000</v>
      </c>
      <c r="N663" s="258">
        <v>2497</v>
      </c>
      <c r="O663" s="258" t="s">
        <v>78</v>
      </c>
      <c r="P663" s="258" t="s">
        <v>88</v>
      </c>
      <c r="Q663" s="258" t="s">
        <v>90</v>
      </c>
      <c r="R663" s="258">
        <v>5</v>
      </c>
      <c r="S663" s="410">
        <v>12</v>
      </c>
      <c r="T663" s="261">
        <v>6</v>
      </c>
      <c r="U663" s="261">
        <v>6</v>
      </c>
      <c r="V663" s="258" t="s">
        <v>71</v>
      </c>
      <c r="W663" s="261" t="str">
        <f t="shared" si="108"/>
        <v>기아자동차봉고3 특장1.2톤 냉동탑차 표준형  킹캡 초장축 프레스티지26220000</v>
      </c>
      <c r="X663" s="411">
        <f t="shared" si="109"/>
        <v>4437</v>
      </c>
      <c r="Y663" s="261">
        <v>6</v>
      </c>
      <c r="Z663" s="261">
        <v>6</v>
      </c>
      <c r="AA663" s="407" t="s">
        <v>447</v>
      </c>
      <c r="AB663" s="258" t="s">
        <v>73</v>
      </c>
      <c r="AC663" s="258"/>
      <c r="AD663" s="258" t="s">
        <v>2155</v>
      </c>
      <c r="AE663" s="258" t="s">
        <v>2149</v>
      </c>
      <c r="AF663" s="259"/>
      <c r="AG663" s="260"/>
      <c r="AH663" s="259"/>
      <c r="AI663" s="259"/>
      <c r="AJ663" s="260"/>
      <c r="AK663" s="259">
        <v>26</v>
      </c>
      <c r="AL663" s="259"/>
      <c r="AM663" s="259" t="s">
        <v>3250</v>
      </c>
      <c r="AN663" s="449"/>
      <c r="AO663" s="449"/>
      <c r="AP663" s="449"/>
      <c r="AQ663" s="392" t="str">
        <f>IFERROR(VLOOKUP(BG663,#REF!,1,0),"")</f>
        <v/>
      </c>
      <c r="AS663" s="259" t="s">
        <v>3250</v>
      </c>
      <c r="BD663" s="202" t="str">
        <f t="shared" si="101"/>
        <v>봉고3 특장1.2톤 냉동탑차 표준형  킹캡 초장축 프레스티지</v>
      </c>
      <c r="BE663" s="261" t="str">
        <f t="shared" si="107"/>
        <v>0066</v>
      </c>
      <c r="BF663" s="407" t="s">
        <v>447</v>
      </c>
      <c r="BG663" s="202" t="str">
        <f t="shared" si="102"/>
        <v>0066-0662</v>
      </c>
    </row>
    <row r="664" spans="1:59">
      <c r="A664" s="405">
        <v>4438</v>
      </c>
      <c r="B664" s="406">
        <v>4438</v>
      </c>
      <c r="C664" s="261" t="str">
        <f t="shared" si="103"/>
        <v>0001-0066</v>
      </c>
      <c r="D664" s="261" t="str">
        <f t="shared" si="104"/>
        <v>0001-0066-0006</v>
      </c>
      <c r="E664" s="407" t="s">
        <v>446</v>
      </c>
      <c r="F664" s="261" t="str">
        <f>TEXT(VLOOKUP(J664,'[4]1'!$B$2:$D$37,2,0),"0000")</f>
        <v>0001</v>
      </c>
      <c r="G664" s="261" t="str">
        <f t="shared" si="105"/>
        <v>0066</v>
      </c>
      <c r="H664" s="408">
        <f t="shared" si="106"/>
        <v>6</v>
      </c>
      <c r="I664" s="407" t="s">
        <v>446</v>
      </c>
      <c r="J664" s="258" t="s">
        <v>840</v>
      </c>
      <c r="K664" s="258" t="s">
        <v>2740</v>
      </c>
      <c r="L664" s="258" t="s">
        <v>2282</v>
      </c>
      <c r="M664" s="409">
        <v>26120000</v>
      </c>
      <c r="N664" s="258">
        <v>2497</v>
      </c>
      <c r="O664" s="258" t="s">
        <v>78</v>
      </c>
      <c r="P664" s="258" t="s">
        <v>88</v>
      </c>
      <c r="Q664" s="258" t="s">
        <v>90</v>
      </c>
      <c r="R664" s="258" t="e">
        <v>#N/A</v>
      </c>
      <c r="S664" s="410">
        <v>12</v>
      </c>
      <c r="T664" s="261">
        <v>6</v>
      </c>
      <c r="U664" s="261">
        <v>6</v>
      </c>
      <c r="V664" s="258" t="s">
        <v>17442</v>
      </c>
      <c r="W664" s="261" t="str">
        <f t="shared" si="108"/>
        <v>기아자동차봉고3 특장1.2톤 냉동탑차 표준형 표준캡 초장축 프레스티지26120000</v>
      </c>
      <c r="X664" s="411">
        <f t="shared" si="109"/>
        <v>4438</v>
      </c>
      <c r="Y664" s="261">
        <v>6</v>
      </c>
      <c r="Z664" s="261">
        <v>6</v>
      </c>
      <c r="AA664" s="407" t="s">
        <v>446</v>
      </c>
      <c r="AB664" s="258" t="e">
        <v>#N/A</v>
      </c>
      <c r="AC664" s="258"/>
      <c r="AD664" s="258" t="s">
        <v>2155</v>
      </c>
      <c r="AE664" s="258" t="s">
        <v>2149</v>
      </c>
      <c r="AF664" s="259"/>
      <c r="AG664" s="260"/>
      <c r="AH664" s="259"/>
      <c r="AI664" s="259"/>
      <c r="AJ664" s="260"/>
      <c r="AK664" s="259">
        <v>26</v>
      </c>
      <c r="AL664" s="259"/>
      <c r="AM664" s="259" t="s">
        <v>3250</v>
      </c>
      <c r="AN664" s="449"/>
      <c r="AO664" s="449"/>
      <c r="AP664" s="449"/>
      <c r="AQ664" s="392" t="str">
        <f>IFERROR(VLOOKUP(BG664,#REF!,1,0),"")</f>
        <v/>
      </c>
      <c r="AS664" s="259" t="s">
        <v>3250</v>
      </c>
      <c r="BD664" s="202" t="str">
        <f t="shared" si="101"/>
        <v>봉고3 특장1.2톤 냉동탑차 표준형 표준캡 초장축 프레스티지</v>
      </c>
      <c r="BE664" s="261" t="str">
        <f t="shared" si="107"/>
        <v>0066</v>
      </c>
      <c r="BF664" s="407" t="s">
        <v>446</v>
      </c>
      <c r="BG664" s="202" t="str">
        <f t="shared" si="102"/>
        <v>0066-0663</v>
      </c>
    </row>
    <row r="665" spans="1:59">
      <c r="A665" s="405">
        <v>4439</v>
      </c>
      <c r="B665" s="406">
        <v>4439</v>
      </c>
      <c r="C665" s="261" t="str">
        <f t="shared" si="103"/>
        <v>0001-0066</v>
      </c>
      <c r="D665" s="261" t="str">
        <f t="shared" si="104"/>
        <v>0001-0066-0007</v>
      </c>
      <c r="E665" s="407" t="s">
        <v>445</v>
      </c>
      <c r="F665" s="261" t="str">
        <f>TEXT(VLOOKUP(J665,'[4]1'!$B$2:$D$37,2,0),"0000")</f>
        <v>0001</v>
      </c>
      <c r="G665" s="261" t="str">
        <f t="shared" si="105"/>
        <v>0066</v>
      </c>
      <c r="H665" s="408">
        <f t="shared" si="106"/>
        <v>7</v>
      </c>
      <c r="I665" s="407" t="s">
        <v>445</v>
      </c>
      <c r="J665" s="258" t="s">
        <v>840</v>
      </c>
      <c r="K665" s="258" t="s">
        <v>2740</v>
      </c>
      <c r="L665" s="258" t="s">
        <v>2283</v>
      </c>
      <c r="M665" s="409">
        <v>23560000</v>
      </c>
      <c r="N665" s="258">
        <v>2497</v>
      </c>
      <c r="O665" s="258" t="s">
        <v>78</v>
      </c>
      <c r="P665" s="258" t="s">
        <v>88</v>
      </c>
      <c r="Q665" s="258" t="s">
        <v>90</v>
      </c>
      <c r="R665" s="258" t="e">
        <v>#N/A</v>
      </c>
      <c r="S665" s="410">
        <v>12</v>
      </c>
      <c r="T665" s="261">
        <v>6</v>
      </c>
      <c r="U665" s="261">
        <v>6</v>
      </c>
      <c r="V665" s="258" t="s">
        <v>17442</v>
      </c>
      <c r="W665" s="261" t="str">
        <f t="shared" si="108"/>
        <v>기아자동차봉고3 특장1.2톤 윙바디 수동식 킹캡 초장축 프레스티지23560000</v>
      </c>
      <c r="X665" s="411">
        <f t="shared" si="109"/>
        <v>4439</v>
      </c>
      <c r="Y665" s="261">
        <v>6</v>
      </c>
      <c r="Z665" s="261">
        <v>6</v>
      </c>
      <c r="AA665" s="407" t="s">
        <v>445</v>
      </c>
      <c r="AB665" s="258" t="e">
        <v>#N/A</v>
      </c>
      <c r="AC665" s="258"/>
      <c r="AD665" s="258" t="s">
        <v>2155</v>
      </c>
      <c r="AE665" s="258" t="s">
        <v>2149</v>
      </c>
      <c r="AF665" s="259"/>
      <c r="AG665" s="260"/>
      <c r="AH665" s="259"/>
      <c r="AI665" s="259"/>
      <c r="AJ665" s="260"/>
      <c r="AK665" s="259">
        <v>26</v>
      </c>
      <c r="AL665" s="259"/>
      <c r="AM665" s="259" t="s">
        <v>3250</v>
      </c>
      <c r="AN665" s="449"/>
      <c r="AO665" s="449"/>
      <c r="AP665" s="449"/>
      <c r="AQ665" s="392" t="str">
        <f>IFERROR(VLOOKUP(BG665,#REF!,1,0),"")</f>
        <v/>
      </c>
      <c r="AS665" s="259" t="s">
        <v>3250</v>
      </c>
      <c r="BD665" s="202" t="str">
        <f t="shared" si="101"/>
        <v>봉고3 특장1.2톤 윙바디 수동식 킹캡 초장축 프레스티지</v>
      </c>
      <c r="BE665" s="261" t="str">
        <f t="shared" si="107"/>
        <v>0066</v>
      </c>
      <c r="BF665" s="407" t="s">
        <v>445</v>
      </c>
      <c r="BG665" s="202" t="str">
        <f t="shared" si="102"/>
        <v>0066-0664</v>
      </c>
    </row>
    <row r="666" spans="1:59">
      <c r="A666" s="405">
        <v>4440</v>
      </c>
      <c r="B666" s="406">
        <v>4440</v>
      </c>
      <c r="C666" s="261" t="str">
        <f t="shared" si="103"/>
        <v>0001-0066</v>
      </c>
      <c r="D666" s="261" t="str">
        <f t="shared" si="104"/>
        <v>0001-0066-0008</v>
      </c>
      <c r="E666" s="407" t="s">
        <v>444</v>
      </c>
      <c r="F666" s="261" t="str">
        <f>TEXT(VLOOKUP(J666,'[4]1'!$B$2:$D$37,2,0),"0000")</f>
        <v>0001</v>
      </c>
      <c r="G666" s="261" t="str">
        <f t="shared" si="105"/>
        <v>0066</v>
      </c>
      <c r="H666" s="408">
        <f t="shared" si="106"/>
        <v>8</v>
      </c>
      <c r="I666" s="407" t="s">
        <v>444</v>
      </c>
      <c r="J666" s="258" t="s">
        <v>840</v>
      </c>
      <c r="K666" s="258" t="s">
        <v>2740</v>
      </c>
      <c r="L666" s="258" t="s">
        <v>2284</v>
      </c>
      <c r="M666" s="409">
        <v>24480000</v>
      </c>
      <c r="N666" s="258">
        <v>2497</v>
      </c>
      <c r="O666" s="258" t="s">
        <v>78</v>
      </c>
      <c r="P666" s="258" t="s">
        <v>88</v>
      </c>
      <c r="Q666" s="258" t="s">
        <v>72</v>
      </c>
      <c r="R666" s="258" t="e">
        <v>#N/A</v>
      </c>
      <c r="S666" s="410">
        <v>12</v>
      </c>
      <c r="T666" s="261">
        <v>6</v>
      </c>
      <c r="U666" s="261">
        <v>6</v>
      </c>
      <c r="V666" s="258" t="s">
        <v>17442</v>
      </c>
      <c r="W666" s="261" t="str">
        <f t="shared" si="108"/>
        <v>기아자동차봉고3 특장1.2톤 윙바디 전동식 킹캡 초장축 프레스티지24480000</v>
      </c>
      <c r="X666" s="411">
        <f t="shared" si="109"/>
        <v>4440</v>
      </c>
      <c r="Y666" s="261">
        <v>6</v>
      </c>
      <c r="Z666" s="261">
        <v>6</v>
      </c>
      <c r="AA666" s="407" t="s">
        <v>444</v>
      </c>
      <c r="AB666" s="258" t="e">
        <v>#N/A</v>
      </c>
      <c r="AC666" s="258"/>
      <c r="AD666" s="258" t="s">
        <v>2155</v>
      </c>
      <c r="AE666" s="258" t="s">
        <v>2149</v>
      </c>
      <c r="AF666" s="259"/>
      <c r="AG666" s="260"/>
      <c r="AH666" s="259"/>
      <c r="AI666" s="259"/>
      <c r="AJ666" s="260"/>
      <c r="AK666" s="259">
        <v>26</v>
      </c>
      <c r="AL666" s="259"/>
      <c r="AM666" s="259" t="s">
        <v>3250</v>
      </c>
      <c r="AN666" s="449"/>
      <c r="AO666" s="449"/>
      <c r="AP666" s="449"/>
      <c r="AQ666" s="392" t="str">
        <f>IFERROR(VLOOKUP(BG666,#REF!,1,0),"")</f>
        <v/>
      </c>
      <c r="AS666" s="259" t="s">
        <v>3250</v>
      </c>
      <c r="BD666" s="202" t="str">
        <f t="shared" si="101"/>
        <v>봉고3 특장1.2톤 윙바디 전동식 킹캡 초장축 프레스티지</v>
      </c>
      <c r="BE666" s="261" t="str">
        <f t="shared" si="107"/>
        <v>0066</v>
      </c>
      <c r="BF666" s="407" t="s">
        <v>444</v>
      </c>
      <c r="BG666" s="202" t="str">
        <f t="shared" si="102"/>
        <v>0066-0665</v>
      </c>
    </row>
    <row r="667" spans="1:59">
      <c r="A667" s="405">
        <v>4441</v>
      </c>
      <c r="B667" s="406">
        <v>4441</v>
      </c>
      <c r="C667" s="261" t="str">
        <f t="shared" si="103"/>
        <v>0001-0066</v>
      </c>
      <c r="D667" s="261" t="str">
        <f t="shared" si="104"/>
        <v>0001-0066-0009</v>
      </c>
      <c r="E667" s="407" t="s">
        <v>443</v>
      </c>
      <c r="F667" s="261" t="str">
        <f>TEXT(VLOOKUP(J667,'[4]1'!$B$2:$D$37,2,0),"0000")</f>
        <v>0001</v>
      </c>
      <c r="G667" s="261" t="str">
        <f t="shared" si="105"/>
        <v>0066</v>
      </c>
      <c r="H667" s="408">
        <f t="shared" si="106"/>
        <v>9</v>
      </c>
      <c r="I667" s="407" t="s">
        <v>443</v>
      </c>
      <c r="J667" s="258" t="s">
        <v>840</v>
      </c>
      <c r="K667" s="258" t="s">
        <v>2740</v>
      </c>
      <c r="L667" s="258" t="s">
        <v>2285</v>
      </c>
      <c r="M667" s="409">
        <v>20340000</v>
      </c>
      <c r="N667" s="258">
        <v>2497</v>
      </c>
      <c r="O667" s="258" t="s">
        <v>78</v>
      </c>
      <c r="P667" s="258" t="s">
        <v>88</v>
      </c>
      <c r="Q667" s="258" t="s">
        <v>90</v>
      </c>
      <c r="R667" s="258" t="e">
        <v>#N/A</v>
      </c>
      <c r="S667" s="410">
        <v>12</v>
      </c>
      <c r="T667" s="261">
        <v>6</v>
      </c>
      <c r="U667" s="261">
        <v>6</v>
      </c>
      <c r="V667" s="258" t="s">
        <v>17442</v>
      </c>
      <c r="W667" s="261" t="str">
        <f t="shared" si="108"/>
        <v>기아자동차봉고3 특장1.2톤 파워게이트 1단 킹캡 초장축 프레스티지20340000</v>
      </c>
      <c r="X667" s="411">
        <f t="shared" si="109"/>
        <v>4441</v>
      </c>
      <c r="Y667" s="261">
        <v>6</v>
      </c>
      <c r="Z667" s="261">
        <v>6</v>
      </c>
      <c r="AA667" s="407" t="s">
        <v>443</v>
      </c>
      <c r="AB667" s="258" t="e">
        <v>#N/A</v>
      </c>
      <c r="AC667" s="258"/>
      <c r="AD667" s="258" t="s">
        <v>2155</v>
      </c>
      <c r="AE667" s="258" t="s">
        <v>2149</v>
      </c>
      <c r="AF667" s="259"/>
      <c r="AG667" s="260"/>
      <c r="AH667" s="259"/>
      <c r="AI667" s="259"/>
      <c r="AJ667" s="260"/>
      <c r="AK667" s="259">
        <v>26</v>
      </c>
      <c r="AL667" s="259"/>
      <c r="AM667" s="259" t="s">
        <v>3250</v>
      </c>
      <c r="AN667" s="449"/>
      <c r="AO667" s="449"/>
      <c r="AP667" s="449"/>
      <c r="AQ667" s="392" t="str">
        <f>IFERROR(VLOOKUP(BG667,#REF!,1,0),"")</f>
        <v/>
      </c>
      <c r="AS667" s="259" t="s">
        <v>3250</v>
      </c>
      <c r="BD667" s="202" t="str">
        <f t="shared" si="101"/>
        <v>봉고3 특장1.2톤 파워게이트 1단 킹캡 초장축 프레스티지</v>
      </c>
      <c r="BE667" s="261" t="str">
        <f t="shared" si="107"/>
        <v>0066</v>
      </c>
      <c r="BF667" s="407" t="s">
        <v>443</v>
      </c>
      <c r="BG667" s="202" t="str">
        <f t="shared" si="102"/>
        <v>0066-0666</v>
      </c>
    </row>
    <row r="668" spans="1:59">
      <c r="A668" s="405">
        <v>4442</v>
      </c>
      <c r="B668" s="406">
        <v>4442</v>
      </c>
      <c r="C668" s="261" t="str">
        <f t="shared" si="103"/>
        <v>0001-0066</v>
      </c>
      <c r="D668" s="261" t="str">
        <f t="shared" si="104"/>
        <v>0001-0066-0010</v>
      </c>
      <c r="E668" s="407" t="s">
        <v>442</v>
      </c>
      <c r="F668" s="261" t="str">
        <f>TEXT(VLOOKUP(J668,'[4]1'!$B$2:$D$37,2,0),"0000")</f>
        <v>0001</v>
      </c>
      <c r="G668" s="261" t="str">
        <f t="shared" si="105"/>
        <v>0066</v>
      </c>
      <c r="H668" s="408">
        <f t="shared" si="106"/>
        <v>10</v>
      </c>
      <c r="I668" s="407" t="s">
        <v>442</v>
      </c>
      <c r="J668" s="258" t="s">
        <v>840</v>
      </c>
      <c r="K668" s="258" t="s">
        <v>2740</v>
      </c>
      <c r="L668" s="258" t="s">
        <v>2286</v>
      </c>
      <c r="M668" s="409">
        <v>20620000</v>
      </c>
      <c r="N668" s="258">
        <v>2497</v>
      </c>
      <c r="O668" s="258" t="s">
        <v>78</v>
      </c>
      <c r="P668" s="258" t="s">
        <v>88</v>
      </c>
      <c r="Q668" s="258" t="s">
        <v>90</v>
      </c>
      <c r="R668" s="258" t="e">
        <v>#N/A</v>
      </c>
      <c r="S668" s="410">
        <v>12</v>
      </c>
      <c r="T668" s="261">
        <v>6</v>
      </c>
      <c r="U668" s="261">
        <v>6</v>
      </c>
      <c r="V668" s="258" t="s">
        <v>17442</v>
      </c>
      <c r="W668" s="261" t="str">
        <f t="shared" si="108"/>
        <v>기아자동차봉고3 특장1.2톤 파워게이트 2단 킹캡 초장축 프레스티지20620000</v>
      </c>
      <c r="X668" s="411">
        <f t="shared" si="109"/>
        <v>4442</v>
      </c>
      <c r="Y668" s="261">
        <v>6</v>
      </c>
      <c r="Z668" s="261">
        <v>6</v>
      </c>
      <c r="AA668" s="407" t="s">
        <v>442</v>
      </c>
      <c r="AB668" s="258" t="e">
        <v>#N/A</v>
      </c>
      <c r="AC668" s="258"/>
      <c r="AD668" s="258" t="s">
        <v>2155</v>
      </c>
      <c r="AE668" s="258" t="s">
        <v>2149</v>
      </c>
      <c r="AF668" s="259"/>
      <c r="AG668" s="260"/>
      <c r="AH668" s="259"/>
      <c r="AI668" s="259"/>
      <c r="AJ668" s="260"/>
      <c r="AK668" s="259">
        <v>26</v>
      </c>
      <c r="AL668" s="259"/>
      <c r="AM668" s="259" t="s">
        <v>3250</v>
      </c>
      <c r="AN668" s="449"/>
      <c r="AO668" s="449"/>
      <c r="AP668" s="449"/>
      <c r="AQ668" s="392" t="str">
        <f>IFERROR(VLOOKUP(BG668,#REF!,1,0),"")</f>
        <v/>
      </c>
      <c r="AS668" s="259" t="s">
        <v>3250</v>
      </c>
      <c r="BD668" s="202" t="str">
        <f t="shared" si="101"/>
        <v>봉고3 특장1.2톤 파워게이트 2단 킹캡 초장축 프레스티지</v>
      </c>
      <c r="BE668" s="261" t="str">
        <f t="shared" si="107"/>
        <v>0066</v>
      </c>
      <c r="BF668" s="407" t="s">
        <v>442</v>
      </c>
      <c r="BG668" s="202" t="str">
        <f t="shared" si="102"/>
        <v>0066-0667</v>
      </c>
    </row>
    <row r="669" spans="1:59">
      <c r="A669" s="405">
        <v>4443</v>
      </c>
      <c r="B669" s="406">
        <v>4443</v>
      </c>
      <c r="C669" s="261" t="str">
        <f t="shared" si="103"/>
        <v>0001-0066</v>
      </c>
      <c r="D669" s="261" t="str">
        <f t="shared" si="104"/>
        <v>0001-0066-0011</v>
      </c>
      <c r="E669" s="407" t="s">
        <v>441</v>
      </c>
      <c r="F669" s="261" t="str">
        <f>TEXT(VLOOKUP(J669,'[4]1'!$B$2:$D$37,2,0),"0000")</f>
        <v>0001</v>
      </c>
      <c r="G669" s="261" t="str">
        <f t="shared" si="105"/>
        <v>0066</v>
      </c>
      <c r="H669" s="408">
        <f t="shared" si="106"/>
        <v>11</v>
      </c>
      <c r="I669" s="407" t="s">
        <v>441</v>
      </c>
      <c r="J669" s="258" t="s">
        <v>840</v>
      </c>
      <c r="K669" s="258" t="s">
        <v>2740</v>
      </c>
      <c r="L669" s="258" t="s">
        <v>2287</v>
      </c>
      <c r="M669" s="409">
        <v>41800000</v>
      </c>
      <c r="N669" s="258">
        <v>2497</v>
      </c>
      <c r="O669" s="258" t="s">
        <v>78</v>
      </c>
      <c r="P669" s="258" t="s">
        <v>88</v>
      </c>
      <c r="Q669" s="258" t="s">
        <v>72</v>
      </c>
      <c r="R669" s="258" t="e">
        <v>#N/A</v>
      </c>
      <c r="S669" s="410">
        <v>12</v>
      </c>
      <c r="T669" s="261">
        <v>6</v>
      </c>
      <c r="U669" s="261">
        <v>6</v>
      </c>
      <c r="V669" s="258" t="s">
        <v>17442</v>
      </c>
      <c r="W669" s="261" t="str">
        <f t="shared" si="108"/>
        <v>기아자동차봉고3 특장1톤 고소작업트럭 (A/T)41800000</v>
      </c>
      <c r="X669" s="411">
        <f t="shared" si="109"/>
        <v>4443</v>
      </c>
      <c r="Y669" s="261">
        <v>6</v>
      </c>
      <c r="Z669" s="261">
        <v>6</v>
      </c>
      <c r="AA669" s="407" t="s">
        <v>441</v>
      </c>
      <c r="AB669" s="258" t="e">
        <v>#N/A</v>
      </c>
      <c r="AC669" s="258"/>
      <c r="AD669" s="258" t="s">
        <v>2154</v>
      </c>
      <c r="AE669" s="258" t="s">
        <v>2149</v>
      </c>
      <c r="AF669" s="259"/>
      <c r="AG669" s="260"/>
      <c r="AH669" s="259"/>
      <c r="AI669" s="259"/>
      <c r="AJ669" s="260"/>
      <c r="AK669" s="259">
        <v>26</v>
      </c>
      <c r="AL669" s="259"/>
      <c r="AM669" s="259" t="s">
        <v>3250</v>
      </c>
      <c r="AN669" s="449"/>
      <c r="AO669" s="449"/>
      <c r="AP669" s="449"/>
      <c r="AQ669" s="392" t="str">
        <f>IFERROR(VLOOKUP(BG669,#REF!,1,0),"")</f>
        <v/>
      </c>
      <c r="AS669" s="259" t="s">
        <v>3250</v>
      </c>
      <c r="BD669" s="202" t="str">
        <f t="shared" si="101"/>
        <v>봉고3 특장1톤 고소작업트럭 (A/T)</v>
      </c>
      <c r="BE669" s="261" t="str">
        <f t="shared" si="107"/>
        <v>0066</v>
      </c>
      <c r="BF669" s="407" t="s">
        <v>441</v>
      </c>
      <c r="BG669" s="202" t="str">
        <f t="shared" si="102"/>
        <v>0066-0668</v>
      </c>
    </row>
    <row r="670" spans="1:59">
      <c r="A670" s="405">
        <v>4444</v>
      </c>
      <c r="B670" s="406">
        <v>4444</v>
      </c>
      <c r="C670" s="261" t="str">
        <f t="shared" si="103"/>
        <v>0001-0066</v>
      </c>
      <c r="D670" s="261" t="str">
        <f t="shared" si="104"/>
        <v>0001-0066-0012</v>
      </c>
      <c r="E670" s="407" t="s">
        <v>440</v>
      </c>
      <c r="F670" s="261" t="str">
        <f>TEXT(VLOOKUP(J670,'[4]1'!$B$2:$D$37,2,0),"0000")</f>
        <v>0001</v>
      </c>
      <c r="G670" s="261" t="str">
        <f t="shared" si="105"/>
        <v>0066</v>
      </c>
      <c r="H670" s="408">
        <f t="shared" si="106"/>
        <v>12</v>
      </c>
      <c r="I670" s="407" t="s">
        <v>440</v>
      </c>
      <c r="J670" s="258" t="s">
        <v>840</v>
      </c>
      <c r="K670" s="258" t="s">
        <v>2740</v>
      </c>
      <c r="L670" s="258" t="s">
        <v>2288</v>
      </c>
      <c r="M670" s="409">
        <v>16680000</v>
      </c>
      <c r="N670" s="258">
        <v>2497</v>
      </c>
      <c r="O670" s="258" t="s">
        <v>78</v>
      </c>
      <c r="P670" s="258" t="s">
        <v>88</v>
      </c>
      <c r="Q670" s="258" t="s">
        <v>90</v>
      </c>
      <c r="R670" s="258" t="e">
        <v>#N/A</v>
      </c>
      <c r="S670" s="410">
        <v>12</v>
      </c>
      <c r="T670" s="261">
        <v>6</v>
      </c>
      <c r="U670" s="261">
        <v>6</v>
      </c>
      <c r="V670" s="258" t="s">
        <v>17442</v>
      </c>
      <c r="W670" s="261" t="str">
        <f t="shared" si="108"/>
        <v>기아자동차봉고3 특장1톤 내장탑차 경제형 PLUS 킹캡 초장축 디럭스16680000</v>
      </c>
      <c r="X670" s="411">
        <f t="shared" si="109"/>
        <v>4444</v>
      </c>
      <c r="Y670" s="261">
        <v>6</v>
      </c>
      <c r="Z670" s="261">
        <v>6</v>
      </c>
      <c r="AA670" s="407" t="s">
        <v>440</v>
      </c>
      <c r="AB670" s="258" t="e">
        <v>#N/A</v>
      </c>
      <c r="AC670" s="258"/>
      <c r="AD670" s="258" t="s">
        <v>2155</v>
      </c>
      <c r="AE670" s="258" t="s">
        <v>2149</v>
      </c>
      <c r="AF670" s="259"/>
      <c r="AG670" s="260"/>
      <c r="AH670" s="259"/>
      <c r="AI670" s="259"/>
      <c r="AJ670" s="260"/>
      <c r="AK670" s="259">
        <v>26</v>
      </c>
      <c r="AL670" s="259"/>
      <c r="AM670" s="259" t="s">
        <v>3250</v>
      </c>
      <c r="AN670" s="449"/>
      <c r="AO670" s="449"/>
      <c r="AP670" s="449"/>
      <c r="AQ670" s="392" t="str">
        <f>IFERROR(VLOOKUP(BG670,#REF!,1,0),"")</f>
        <v/>
      </c>
      <c r="AS670" s="259" t="s">
        <v>3250</v>
      </c>
      <c r="BD670" s="202" t="str">
        <f t="shared" si="101"/>
        <v>봉고3 특장1톤 내장탑차 경제형 PLUS 킹캡 초장축 디럭스</v>
      </c>
      <c r="BE670" s="261" t="str">
        <f t="shared" si="107"/>
        <v>0066</v>
      </c>
      <c r="BF670" s="407" t="s">
        <v>440</v>
      </c>
      <c r="BG670" s="202" t="str">
        <f t="shared" si="102"/>
        <v>0066-0669</v>
      </c>
    </row>
    <row r="671" spans="1:59">
      <c r="A671" s="405">
        <v>4445</v>
      </c>
      <c r="B671" s="406">
        <v>4445</v>
      </c>
      <c r="C671" s="261" t="str">
        <f t="shared" si="103"/>
        <v>0001-0066</v>
      </c>
      <c r="D671" s="261" t="str">
        <f t="shared" si="104"/>
        <v>0001-0066-0013</v>
      </c>
      <c r="E671" s="407" t="s">
        <v>439</v>
      </c>
      <c r="F671" s="261" t="str">
        <f>TEXT(VLOOKUP(J671,'[4]1'!$B$2:$D$37,2,0),"0000")</f>
        <v>0001</v>
      </c>
      <c r="G671" s="261" t="str">
        <f t="shared" si="105"/>
        <v>0066</v>
      </c>
      <c r="H671" s="408">
        <f t="shared" si="106"/>
        <v>13</v>
      </c>
      <c r="I671" s="407" t="s">
        <v>439</v>
      </c>
      <c r="J671" s="258" t="s">
        <v>840</v>
      </c>
      <c r="K671" s="258" t="s">
        <v>2740</v>
      </c>
      <c r="L671" s="258" t="s">
        <v>2289</v>
      </c>
      <c r="M671" s="409">
        <v>15960000</v>
      </c>
      <c r="N671" s="258">
        <v>2497</v>
      </c>
      <c r="O671" s="258" t="s">
        <v>78</v>
      </c>
      <c r="P671" s="258" t="s">
        <v>88</v>
      </c>
      <c r="Q671" s="258" t="s">
        <v>90</v>
      </c>
      <c r="R671" s="258" t="e">
        <v>#N/A</v>
      </c>
      <c r="S671" s="410">
        <v>12</v>
      </c>
      <c r="T671" s="261">
        <v>6</v>
      </c>
      <c r="U671" s="261">
        <v>6</v>
      </c>
      <c r="V671" s="258" t="s">
        <v>17442</v>
      </c>
      <c r="W671" s="261" t="str">
        <f t="shared" si="108"/>
        <v>기아자동차봉고3 특장1톤 내장탑차 경제형 킹캡 초장축 디럭스15960000</v>
      </c>
      <c r="X671" s="411">
        <f t="shared" si="109"/>
        <v>4445</v>
      </c>
      <c r="Y671" s="261">
        <v>6</v>
      </c>
      <c r="Z671" s="261">
        <v>6</v>
      </c>
      <c r="AA671" s="407" t="s">
        <v>439</v>
      </c>
      <c r="AB671" s="258" t="e">
        <v>#N/A</v>
      </c>
      <c r="AC671" s="258"/>
      <c r="AD671" s="258" t="s">
        <v>2155</v>
      </c>
      <c r="AE671" s="258" t="s">
        <v>2149</v>
      </c>
      <c r="AF671" s="259"/>
      <c r="AG671" s="260"/>
      <c r="AH671" s="259"/>
      <c r="AI671" s="259"/>
      <c r="AJ671" s="260"/>
      <c r="AK671" s="259">
        <v>26</v>
      </c>
      <c r="AL671" s="259"/>
      <c r="AM671" s="259" t="s">
        <v>3250</v>
      </c>
      <c r="AN671" s="449"/>
      <c r="AO671" s="449"/>
      <c r="AP671" s="449"/>
      <c r="AQ671" s="392" t="str">
        <f>IFERROR(VLOOKUP(BG671,#REF!,1,0),"")</f>
        <v/>
      </c>
      <c r="AS671" s="259" t="s">
        <v>3250</v>
      </c>
      <c r="BD671" s="202" t="str">
        <f t="shared" si="101"/>
        <v>봉고3 특장1톤 내장탑차 경제형 킹캡 초장축 디럭스</v>
      </c>
      <c r="BE671" s="261" t="str">
        <f t="shared" si="107"/>
        <v>0066</v>
      </c>
      <c r="BF671" s="407" t="s">
        <v>439</v>
      </c>
      <c r="BG671" s="202" t="str">
        <f t="shared" si="102"/>
        <v>0066-0670</v>
      </c>
    </row>
    <row r="672" spans="1:59">
      <c r="A672" s="405">
        <v>4446</v>
      </c>
      <c r="B672" s="406">
        <v>4446</v>
      </c>
      <c r="C672" s="261" t="str">
        <f t="shared" si="103"/>
        <v>0001-0066</v>
      </c>
      <c r="D672" s="261" t="str">
        <f t="shared" si="104"/>
        <v>0001-0066-0014</v>
      </c>
      <c r="E672" s="407" t="s">
        <v>438</v>
      </c>
      <c r="F672" s="261" t="str">
        <f>TEXT(VLOOKUP(J672,'[4]1'!$B$2:$D$37,2,0),"0000")</f>
        <v>0001</v>
      </c>
      <c r="G672" s="261" t="str">
        <f t="shared" si="105"/>
        <v>0066</v>
      </c>
      <c r="H672" s="408">
        <f t="shared" si="106"/>
        <v>14</v>
      </c>
      <c r="I672" s="407" t="s">
        <v>438</v>
      </c>
      <c r="J672" s="258" t="s">
        <v>840</v>
      </c>
      <c r="K672" s="258" t="s">
        <v>2740</v>
      </c>
      <c r="L672" s="258" t="s">
        <v>2290</v>
      </c>
      <c r="M672" s="409">
        <v>19360000</v>
      </c>
      <c r="N672" s="258">
        <v>2497</v>
      </c>
      <c r="O672" s="258" t="s">
        <v>78</v>
      </c>
      <c r="P672" s="258" t="s">
        <v>88</v>
      </c>
      <c r="Q672" s="258" t="s">
        <v>90</v>
      </c>
      <c r="R672" s="258" t="e">
        <v>#N/A</v>
      </c>
      <c r="S672" s="410">
        <v>12</v>
      </c>
      <c r="T672" s="261">
        <v>6</v>
      </c>
      <c r="U672" s="261">
        <v>6</v>
      </c>
      <c r="V672" s="258" t="s">
        <v>17442</v>
      </c>
      <c r="W672" s="261" t="str">
        <f t="shared" si="108"/>
        <v>기아자동차봉고3 특장1톤 내장탑차 미닫이 킹캡 초장축 럭셔리 2WD M/T19360000</v>
      </c>
      <c r="X672" s="411">
        <f t="shared" si="109"/>
        <v>4446</v>
      </c>
      <c r="Y672" s="261">
        <v>6</v>
      </c>
      <c r="Z672" s="261">
        <v>6</v>
      </c>
      <c r="AA672" s="407" t="s">
        <v>438</v>
      </c>
      <c r="AB672" s="258" t="e">
        <v>#N/A</v>
      </c>
      <c r="AC672" s="258"/>
      <c r="AD672" s="258" t="s">
        <v>2155</v>
      </c>
      <c r="AE672" s="258" t="s">
        <v>2149</v>
      </c>
      <c r="AF672" s="259"/>
      <c r="AG672" s="260"/>
      <c r="AH672" s="259"/>
      <c r="AI672" s="259"/>
      <c r="AJ672" s="260"/>
      <c r="AK672" s="259">
        <v>26</v>
      </c>
      <c r="AL672" s="259"/>
      <c r="AM672" s="259" t="s">
        <v>3250</v>
      </c>
      <c r="AN672" s="449"/>
      <c r="AO672" s="449"/>
      <c r="AP672" s="449"/>
      <c r="AQ672" s="392" t="str">
        <f>IFERROR(VLOOKUP(BG672,#REF!,1,0),"")</f>
        <v/>
      </c>
      <c r="AS672" s="259" t="s">
        <v>3250</v>
      </c>
      <c r="BD672" s="202" t="str">
        <f t="shared" si="101"/>
        <v>봉고3 특장1톤 내장탑차 미닫이 킹캡 초장축 럭셔리 2WD M/T</v>
      </c>
      <c r="BE672" s="261" t="str">
        <f t="shared" si="107"/>
        <v>0066</v>
      </c>
      <c r="BF672" s="407" t="s">
        <v>438</v>
      </c>
      <c r="BG672" s="202" t="str">
        <f t="shared" si="102"/>
        <v>0066-0671</v>
      </c>
    </row>
    <row r="673" spans="1:59">
      <c r="A673" s="405">
        <v>4447</v>
      </c>
      <c r="B673" s="406">
        <v>4447</v>
      </c>
      <c r="C673" s="261" t="str">
        <f t="shared" si="103"/>
        <v>0001-0066</v>
      </c>
      <c r="D673" s="261" t="str">
        <f t="shared" si="104"/>
        <v>0001-0066-0015</v>
      </c>
      <c r="E673" s="407" t="s">
        <v>437</v>
      </c>
      <c r="F673" s="261" t="str">
        <f>TEXT(VLOOKUP(J673,'[4]1'!$B$2:$D$37,2,0),"0000")</f>
        <v>0001</v>
      </c>
      <c r="G673" s="261" t="str">
        <f t="shared" si="105"/>
        <v>0066</v>
      </c>
      <c r="H673" s="408">
        <f t="shared" si="106"/>
        <v>15</v>
      </c>
      <c r="I673" s="407" t="s">
        <v>437</v>
      </c>
      <c r="J673" s="258" t="s">
        <v>840</v>
      </c>
      <c r="K673" s="258" t="s">
        <v>2740</v>
      </c>
      <c r="L673" s="258" t="s">
        <v>2291</v>
      </c>
      <c r="M673" s="409">
        <v>17430000</v>
      </c>
      <c r="N673" s="258">
        <v>2497</v>
      </c>
      <c r="O673" s="258" t="s">
        <v>78</v>
      </c>
      <c r="P673" s="258" t="s">
        <v>88</v>
      </c>
      <c r="Q673" s="258" t="s">
        <v>90</v>
      </c>
      <c r="R673" s="258">
        <v>5</v>
      </c>
      <c r="S673" s="410">
        <v>12</v>
      </c>
      <c r="T673" s="261">
        <v>6</v>
      </c>
      <c r="U673" s="261">
        <v>6</v>
      </c>
      <c r="V673" s="258" t="s">
        <v>1310</v>
      </c>
      <c r="W673" s="261" t="str">
        <f t="shared" si="108"/>
        <v>기아자동차봉고3 특장1톤 내장탑차 표준형 PLUS 킹캡 초장축 럭셔리17430000</v>
      </c>
      <c r="X673" s="411">
        <f t="shared" si="109"/>
        <v>4447</v>
      </c>
      <c r="Y673" s="261">
        <v>6</v>
      </c>
      <c r="Z673" s="261">
        <v>6</v>
      </c>
      <c r="AA673" s="407" t="s">
        <v>437</v>
      </c>
      <c r="AB673" s="258" t="s">
        <v>73</v>
      </c>
      <c r="AC673" s="258"/>
      <c r="AD673" s="258" t="s">
        <v>2155</v>
      </c>
      <c r="AE673" s="258" t="s">
        <v>2149</v>
      </c>
      <c r="AF673" s="259"/>
      <c r="AG673" s="260"/>
      <c r="AH673" s="259"/>
      <c r="AI673" s="259"/>
      <c r="AJ673" s="260"/>
      <c r="AK673" s="259">
        <v>26</v>
      </c>
      <c r="AL673" s="259"/>
      <c r="AM673" s="259" t="s">
        <v>3250</v>
      </c>
      <c r="AN673" s="449"/>
      <c r="AO673" s="449"/>
      <c r="AP673" s="449"/>
      <c r="AQ673" s="392" t="str">
        <f>IFERROR(VLOOKUP(BG673,#REF!,1,0),"")</f>
        <v/>
      </c>
      <c r="AS673" s="259" t="s">
        <v>3250</v>
      </c>
      <c r="BD673" s="202" t="str">
        <f t="shared" si="101"/>
        <v>봉고3 특장1톤 내장탑차 표준형 PLUS 킹캡 초장축 럭셔리</v>
      </c>
      <c r="BE673" s="261" t="str">
        <f t="shared" si="107"/>
        <v>0066</v>
      </c>
      <c r="BF673" s="407" t="s">
        <v>437</v>
      </c>
      <c r="BG673" s="202" t="str">
        <f t="shared" si="102"/>
        <v>0066-0672</v>
      </c>
    </row>
    <row r="674" spans="1:59">
      <c r="A674" s="405">
        <v>4448</v>
      </c>
      <c r="B674" s="406">
        <v>4448</v>
      </c>
      <c r="C674" s="261" t="str">
        <f t="shared" si="103"/>
        <v>0001-0066</v>
      </c>
      <c r="D674" s="261" t="str">
        <f t="shared" si="104"/>
        <v>0001-0066-0016</v>
      </c>
      <c r="E674" s="407" t="s">
        <v>436</v>
      </c>
      <c r="F674" s="261" t="str">
        <f>TEXT(VLOOKUP(J674,'[4]1'!$B$2:$D$37,2,0),"0000")</f>
        <v>0001</v>
      </c>
      <c r="G674" s="261" t="str">
        <f t="shared" si="105"/>
        <v>0066</v>
      </c>
      <c r="H674" s="408">
        <f t="shared" si="106"/>
        <v>16</v>
      </c>
      <c r="I674" s="407" t="s">
        <v>436</v>
      </c>
      <c r="J674" s="258" t="s">
        <v>840</v>
      </c>
      <c r="K674" s="258" t="s">
        <v>2740</v>
      </c>
      <c r="L674" s="258" t="s">
        <v>2292</v>
      </c>
      <c r="M674" s="409">
        <v>18550000</v>
      </c>
      <c r="N674" s="258">
        <v>2497</v>
      </c>
      <c r="O674" s="258" t="s">
        <v>78</v>
      </c>
      <c r="P674" s="258" t="s">
        <v>88</v>
      </c>
      <c r="Q674" s="258" t="s">
        <v>72</v>
      </c>
      <c r="R674" s="258">
        <v>5</v>
      </c>
      <c r="S674" s="410">
        <v>12</v>
      </c>
      <c r="T674" s="261">
        <v>6</v>
      </c>
      <c r="U674" s="261">
        <v>6</v>
      </c>
      <c r="V674" s="258" t="s">
        <v>71</v>
      </c>
      <c r="W674" s="261" t="str">
        <f t="shared" si="108"/>
        <v>기아자동차봉고3 특장1톤 내장탑차 표준형 PLUS 킹캡 초장축 럭셔리 A/T18550000</v>
      </c>
      <c r="X674" s="411">
        <f t="shared" si="109"/>
        <v>4448</v>
      </c>
      <c r="Y674" s="261">
        <v>6</v>
      </c>
      <c r="Z674" s="261">
        <v>6</v>
      </c>
      <c r="AA674" s="407" t="s">
        <v>436</v>
      </c>
      <c r="AB674" s="258" t="s">
        <v>73</v>
      </c>
      <c r="AC674" s="258"/>
      <c r="AD674" s="258" t="s">
        <v>2155</v>
      </c>
      <c r="AE674" s="258" t="s">
        <v>2149</v>
      </c>
      <c r="AF674" s="259"/>
      <c r="AG674" s="260"/>
      <c r="AH674" s="259"/>
      <c r="AI674" s="259"/>
      <c r="AJ674" s="260"/>
      <c r="AK674" s="259">
        <v>26</v>
      </c>
      <c r="AL674" s="259"/>
      <c r="AM674" s="259" t="s">
        <v>3250</v>
      </c>
      <c r="AN674" s="449"/>
      <c r="AO674" s="449"/>
      <c r="AP674" s="449"/>
      <c r="AQ674" s="392" t="str">
        <f>IFERROR(VLOOKUP(BG674,#REF!,1,0),"")</f>
        <v/>
      </c>
      <c r="AS674" s="259" t="s">
        <v>3250</v>
      </c>
      <c r="BD674" s="202" t="str">
        <f t="shared" si="101"/>
        <v>봉고3 특장1톤 내장탑차 표준형 PLUS 킹캡 초장축 럭셔리 A/T</v>
      </c>
      <c r="BE674" s="261" t="str">
        <f t="shared" si="107"/>
        <v>0066</v>
      </c>
      <c r="BF674" s="407" t="s">
        <v>436</v>
      </c>
      <c r="BG674" s="202" t="str">
        <f t="shared" si="102"/>
        <v>0066-0673</v>
      </c>
    </row>
    <row r="675" spans="1:59">
      <c r="A675" s="405">
        <v>4449</v>
      </c>
      <c r="B675" s="406">
        <v>4449</v>
      </c>
      <c r="C675" s="261" t="str">
        <f t="shared" si="103"/>
        <v>0001-0066</v>
      </c>
      <c r="D675" s="261" t="str">
        <f t="shared" si="104"/>
        <v>0001-0066-0017</v>
      </c>
      <c r="E675" s="407" t="s">
        <v>435</v>
      </c>
      <c r="F675" s="261" t="str">
        <f>TEXT(VLOOKUP(J675,'[4]1'!$B$2:$D$37,2,0),"0000")</f>
        <v>0001</v>
      </c>
      <c r="G675" s="261" t="str">
        <f t="shared" si="105"/>
        <v>0066</v>
      </c>
      <c r="H675" s="408">
        <f t="shared" si="106"/>
        <v>17</v>
      </c>
      <c r="I675" s="407" t="s">
        <v>435</v>
      </c>
      <c r="J675" s="258" t="s">
        <v>840</v>
      </c>
      <c r="K675" s="258" t="s">
        <v>2740</v>
      </c>
      <c r="L675" s="258" t="s">
        <v>2293</v>
      </c>
      <c r="M675" s="409">
        <v>17330000</v>
      </c>
      <c r="N675" s="258">
        <v>2497</v>
      </c>
      <c r="O675" s="258" t="s">
        <v>78</v>
      </c>
      <c r="P675" s="258" t="s">
        <v>88</v>
      </c>
      <c r="Q675" s="258" t="s">
        <v>90</v>
      </c>
      <c r="R675" s="258" t="e">
        <v>#N/A</v>
      </c>
      <c r="S675" s="410">
        <v>12</v>
      </c>
      <c r="T675" s="261">
        <v>6</v>
      </c>
      <c r="U675" s="261">
        <v>6</v>
      </c>
      <c r="V675" s="258" t="s">
        <v>17442</v>
      </c>
      <c r="W675" s="261" t="str">
        <f t="shared" si="108"/>
        <v>기아자동차봉고3 특장1톤 내장탑차 표준형 PLUS 표준캡 초장축 럭셔리17330000</v>
      </c>
      <c r="X675" s="411">
        <f t="shared" si="109"/>
        <v>4449</v>
      </c>
      <c r="Y675" s="261">
        <v>6</v>
      </c>
      <c r="Z675" s="261">
        <v>6</v>
      </c>
      <c r="AA675" s="407" t="s">
        <v>435</v>
      </c>
      <c r="AB675" s="258" t="e">
        <v>#N/A</v>
      </c>
      <c r="AC675" s="258"/>
      <c r="AD675" s="258" t="s">
        <v>2155</v>
      </c>
      <c r="AE675" s="258" t="s">
        <v>2149</v>
      </c>
      <c r="AF675" s="259"/>
      <c r="AG675" s="260"/>
      <c r="AH675" s="259"/>
      <c r="AI675" s="259"/>
      <c r="AJ675" s="260"/>
      <c r="AK675" s="259">
        <v>26</v>
      </c>
      <c r="AL675" s="259"/>
      <c r="AM675" s="259" t="s">
        <v>3250</v>
      </c>
      <c r="AN675" s="449"/>
      <c r="AO675" s="449"/>
      <c r="AP675" s="449"/>
      <c r="AQ675" s="392" t="str">
        <f>IFERROR(VLOOKUP(BG675,#REF!,1,0),"")</f>
        <v/>
      </c>
      <c r="AS675" s="259" t="s">
        <v>3250</v>
      </c>
      <c r="BD675" s="202" t="str">
        <f t="shared" si="101"/>
        <v>봉고3 특장1톤 내장탑차 표준형 PLUS 표준캡 초장축 럭셔리</v>
      </c>
      <c r="BE675" s="261" t="str">
        <f t="shared" si="107"/>
        <v>0066</v>
      </c>
      <c r="BF675" s="407" t="s">
        <v>435</v>
      </c>
      <c r="BG675" s="202" t="str">
        <f t="shared" si="102"/>
        <v>0066-0674</v>
      </c>
    </row>
    <row r="676" spans="1:59">
      <c r="A676" s="405">
        <v>4450</v>
      </c>
      <c r="B676" s="406">
        <v>4450</v>
      </c>
      <c r="C676" s="261" t="str">
        <f t="shared" si="103"/>
        <v>0001-0066</v>
      </c>
      <c r="D676" s="261" t="str">
        <f t="shared" si="104"/>
        <v>0001-0066-0018</v>
      </c>
      <c r="E676" s="407" t="s">
        <v>434</v>
      </c>
      <c r="F676" s="261" t="str">
        <f>TEXT(VLOOKUP(J676,'[4]1'!$B$2:$D$37,2,0),"0000")</f>
        <v>0001</v>
      </c>
      <c r="G676" s="261" t="str">
        <f t="shared" si="105"/>
        <v>0066</v>
      </c>
      <c r="H676" s="408">
        <f t="shared" si="106"/>
        <v>18</v>
      </c>
      <c r="I676" s="407" t="s">
        <v>434</v>
      </c>
      <c r="J676" s="258" t="s">
        <v>840</v>
      </c>
      <c r="K676" s="258" t="s">
        <v>2740</v>
      </c>
      <c r="L676" s="258" t="s">
        <v>2294</v>
      </c>
      <c r="M676" s="409">
        <v>17180000</v>
      </c>
      <c r="N676" s="258">
        <v>2497</v>
      </c>
      <c r="O676" s="258" t="s">
        <v>78</v>
      </c>
      <c r="P676" s="258" t="s">
        <v>88</v>
      </c>
      <c r="Q676" s="258" t="s">
        <v>90</v>
      </c>
      <c r="R676" s="258" t="e">
        <v>#N/A</v>
      </c>
      <c r="S676" s="410">
        <v>12</v>
      </c>
      <c r="T676" s="261">
        <v>6</v>
      </c>
      <c r="U676" s="261">
        <v>6</v>
      </c>
      <c r="V676" s="258" t="s">
        <v>17442</v>
      </c>
      <c r="W676" s="261" t="str">
        <f t="shared" si="108"/>
        <v>기아자동차봉고3 특장1톤 내장탑차 표준형 킹캡 초장축 럭셔리17180000</v>
      </c>
      <c r="X676" s="411">
        <f t="shared" si="109"/>
        <v>4450</v>
      </c>
      <c r="Y676" s="261">
        <v>6</v>
      </c>
      <c r="Z676" s="261">
        <v>6</v>
      </c>
      <c r="AA676" s="407" t="s">
        <v>434</v>
      </c>
      <c r="AB676" s="258" t="e">
        <v>#N/A</v>
      </c>
      <c r="AC676" s="258"/>
      <c r="AD676" s="258" t="s">
        <v>2155</v>
      </c>
      <c r="AE676" s="258" t="s">
        <v>2149</v>
      </c>
      <c r="AF676" s="259"/>
      <c r="AG676" s="260"/>
      <c r="AH676" s="259"/>
      <c r="AI676" s="259"/>
      <c r="AJ676" s="260"/>
      <c r="AK676" s="259">
        <v>26</v>
      </c>
      <c r="AL676" s="259"/>
      <c r="AM676" s="259" t="s">
        <v>3250</v>
      </c>
      <c r="AN676" s="449"/>
      <c r="AO676" s="449"/>
      <c r="AP676" s="449"/>
      <c r="AQ676" s="392" t="str">
        <f>IFERROR(VLOOKUP(BG676,#REF!,1,0),"")</f>
        <v/>
      </c>
      <c r="AS676" s="259" t="s">
        <v>3250</v>
      </c>
      <c r="BD676" s="202" t="str">
        <f t="shared" si="101"/>
        <v>봉고3 특장1톤 내장탑차 표준형 킹캡 초장축 럭셔리</v>
      </c>
      <c r="BE676" s="261" t="str">
        <f t="shared" si="107"/>
        <v>0066</v>
      </c>
      <c r="BF676" s="407" t="s">
        <v>434</v>
      </c>
      <c r="BG676" s="202" t="str">
        <f t="shared" si="102"/>
        <v>0066-0675</v>
      </c>
    </row>
    <row r="677" spans="1:59">
      <c r="A677" s="405">
        <v>4451</v>
      </c>
      <c r="B677" s="406">
        <v>4451</v>
      </c>
      <c r="C677" s="261" t="str">
        <f t="shared" si="103"/>
        <v>0001-0066</v>
      </c>
      <c r="D677" s="261" t="str">
        <f t="shared" si="104"/>
        <v>0001-0066-0019</v>
      </c>
      <c r="E677" s="407" t="s">
        <v>433</v>
      </c>
      <c r="F677" s="261" t="str">
        <f>TEXT(VLOOKUP(J677,'[4]1'!$B$2:$D$37,2,0),"0000")</f>
        <v>0001</v>
      </c>
      <c r="G677" s="261" t="str">
        <f t="shared" si="105"/>
        <v>0066</v>
      </c>
      <c r="H677" s="408">
        <f t="shared" si="106"/>
        <v>19</v>
      </c>
      <c r="I677" s="407" t="s">
        <v>433</v>
      </c>
      <c r="J677" s="258" t="s">
        <v>840</v>
      </c>
      <c r="K677" s="258" t="s">
        <v>2740</v>
      </c>
      <c r="L677" s="258" t="s">
        <v>2295</v>
      </c>
      <c r="M677" s="409">
        <v>18300000</v>
      </c>
      <c r="N677" s="258">
        <v>2497</v>
      </c>
      <c r="O677" s="258" t="s">
        <v>78</v>
      </c>
      <c r="P677" s="258" t="s">
        <v>88</v>
      </c>
      <c r="Q677" s="258" t="s">
        <v>72</v>
      </c>
      <c r="R677" s="258">
        <v>5</v>
      </c>
      <c r="S677" s="410">
        <v>12</v>
      </c>
      <c r="T677" s="261">
        <v>6</v>
      </c>
      <c r="U677" s="261">
        <v>6</v>
      </c>
      <c r="V677" s="258" t="s">
        <v>71</v>
      </c>
      <c r="W677" s="261" t="str">
        <f t="shared" si="108"/>
        <v>기아자동차봉고3 특장1톤 내장탑차 표준형 킹캡 초장축 럭셔리 A/T18300000</v>
      </c>
      <c r="X677" s="411">
        <f t="shared" si="109"/>
        <v>4451</v>
      </c>
      <c r="Y677" s="261">
        <v>6</v>
      </c>
      <c r="Z677" s="261">
        <v>6</v>
      </c>
      <c r="AA677" s="407" t="s">
        <v>433</v>
      </c>
      <c r="AB677" s="258" t="s">
        <v>73</v>
      </c>
      <c r="AC677" s="258"/>
      <c r="AD677" s="258" t="s">
        <v>2155</v>
      </c>
      <c r="AE677" s="258" t="s">
        <v>2149</v>
      </c>
      <c r="AF677" s="259"/>
      <c r="AG677" s="260"/>
      <c r="AH677" s="259"/>
      <c r="AI677" s="259"/>
      <c r="AJ677" s="260"/>
      <c r="AK677" s="259">
        <v>26</v>
      </c>
      <c r="AL677" s="259"/>
      <c r="AM677" s="259" t="s">
        <v>3250</v>
      </c>
      <c r="AN677" s="449"/>
      <c r="AO677" s="449"/>
      <c r="AP677" s="449"/>
      <c r="AQ677" s="392" t="str">
        <f>IFERROR(VLOOKUP(BG677,#REF!,1,0),"")</f>
        <v/>
      </c>
      <c r="AS677" s="259" t="s">
        <v>3250</v>
      </c>
      <c r="BD677" s="202" t="str">
        <f t="shared" si="101"/>
        <v>봉고3 특장1톤 내장탑차 표준형 킹캡 초장축 럭셔리 A/T</v>
      </c>
      <c r="BE677" s="261" t="str">
        <f t="shared" si="107"/>
        <v>0066</v>
      </c>
      <c r="BF677" s="407" t="s">
        <v>433</v>
      </c>
      <c r="BG677" s="202" t="str">
        <f t="shared" si="102"/>
        <v>0066-0676</v>
      </c>
    </row>
    <row r="678" spans="1:59">
      <c r="A678" s="405">
        <v>4452</v>
      </c>
      <c r="B678" s="406">
        <v>4452</v>
      </c>
      <c r="C678" s="261" t="str">
        <f t="shared" si="103"/>
        <v>0001-0066</v>
      </c>
      <c r="D678" s="261" t="str">
        <f t="shared" si="104"/>
        <v>0001-0066-0020</v>
      </c>
      <c r="E678" s="407" t="s">
        <v>432</v>
      </c>
      <c r="F678" s="261" t="str">
        <f>TEXT(VLOOKUP(J678,'[4]1'!$B$2:$D$37,2,0),"0000")</f>
        <v>0001</v>
      </c>
      <c r="G678" s="261" t="str">
        <f t="shared" si="105"/>
        <v>0066</v>
      </c>
      <c r="H678" s="408">
        <f t="shared" si="106"/>
        <v>20</v>
      </c>
      <c r="I678" s="407" t="s">
        <v>432</v>
      </c>
      <c r="J678" s="258" t="s">
        <v>840</v>
      </c>
      <c r="K678" s="258" t="s">
        <v>2740</v>
      </c>
      <c r="L678" s="258" t="s">
        <v>2296</v>
      </c>
      <c r="M678" s="409">
        <v>17080000</v>
      </c>
      <c r="N678" s="258">
        <v>2497</v>
      </c>
      <c r="O678" s="258" t="s">
        <v>78</v>
      </c>
      <c r="P678" s="258" t="s">
        <v>88</v>
      </c>
      <c r="Q678" s="258" t="s">
        <v>90</v>
      </c>
      <c r="R678" s="258">
        <v>5</v>
      </c>
      <c r="S678" s="410">
        <v>12</v>
      </c>
      <c r="T678" s="261">
        <v>6</v>
      </c>
      <c r="U678" s="261">
        <v>6</v>
      </c>
      <c r="V678" s="258" t="s">
        <v>71</v>
      </c>
      <c r="W678" s="261" t="str">
        <f t="shared" si="108"/>
        <v>기아자동차봉고3 특장1톤 내장탑차 표준형 표준캡 초장축 럭셔리17080000</v>
      </c>
      <c r="X678" s="411">
        <f t="shared" si="109"/>
        <v>4452</v>
      </c>
      <c r="Y678" s="261">
        <v>6</v>
      </c>
      <c r="Z678" s="261">
        <v>6</v>
      </c>
      <c r="AA678" s="407" t="s">
        <v>432</v>
      </c>
      <c r="AB678" s="258" t="s">
        <v>73</v>
      </c>
      <c r="AC678" s="258"/>
      <c r="AD678" s="258" t="s">
        <v>2155</v>
      </c>
      <c r="AE678" s="258" t="s">
        <v>2149</v>
      </c>
      <c r="AF678" s="259"/>
      <c r="AG678" s="260"/>
      <c r="AH678" s="259"/>
      <c r="AI678" s="259"/>
      <c r="AJ678" s="260"/>
      <c r="AK678" s="259">
        <v>26</v>
      </c>
      <c r="AL678" s="259"/>
      <c r="AM678" s="259" t="s">
        <v>3250</v>
      </c>
      <c r="AN678" s="449"/>
      <c r="AO678" s="449"/>
      <c r="AP678" s="449"/>
      <c r="AQ678" s="392" t="str">
        <f>IFERROR(VLOOKUP(BG678,#REF!,1,0),"")</f>
        <v/>
      </c>
      <c r="AS678" s="259" t="s">
        <v>3250</v>
      </c>
      <c r="BD678" s="202" t="str">
        <f t="shared" si="101"/>
        <v>봉고3 특장1톤 내장탑차 표준형 표준캡 초장축 럭셔리</v>
      </c>
      <c r="BE678" s="261" t="str">
        <f t="shared" si="107"/>
        <v>0066</v>
      </c>
      <c r="BF678" s="407" t="s">
        <v>432</v>
      </c>
      <c r="BG678" s="202" t="str">
        <f t="shared" si="102"/>
        <v>0066-0677</v>
      </c>
    </row>
    <row r="679" spans="1:59">
      <c r="A679" s="405">
        <v>4453</v>
      </c>
      <c r="B679" s="406">
        <v>4453</v>
      </c>
      <c r="C679" s="261" t="str">
        <f t="shared" si="103"/>
        <v>0001-0066</v>
      </c>
      <c r="D679" s="261" t="str">
        <f t="shared" si="104"/>
        <v>0001-0066-0021</v>
      </c>
      <c r="E679" s="407" t="s">
        <v>431</v>
      </c>
      <c r="F679" s="261" t="str">
        <f>TEXT(VLOOKUP(J679,'[4]1'!$B$2:$D$37,2,0),"0000")</f>
        <v>0001</v>
      </c>
      <c r="G679" s="261" t="str">
        <f t="shared" si="105"/>
        <v>0066</v>
      </c>
      <c r="H679" s="408">
        <f t="shared" si="106"/>
        <v>21</v>
      </c>
      <c r="I679" s="407" t="s">
        <v>431</v>
      </c>
      <c r="J679" s="258" t="s">
        <v>840</v>
      </c>
      <c r="K679" s="258" t="s">
        <v>2740</v>
      </c>
      <c r="L679" s="258" t="s">
        <v>2297</v>
      </c>
      <c r="M679" s="409">
        <v>18000000</v>
      </c>
      <c r="N679" s="258">
        <v>2497</v>
      </c>
      <c r="O679" s="258" t="s">
        <v>78</v>
      </c>
      <c r="P679" s="258" t="s">
        <v>88</v>
      </c>
      <c r="Q679" s="258" t="s">
        <v>90</v>
      </c>
      <c r="R679" s="258">
        <v>5</v>
      </c>
      <c r="S679" s="410">
        <v>12</v>
      </c>
      <c r="T679" s="261">
        <v>6</v>
      </c>
      <c r="U679" s="261">
        <v>6</v>
      </c>
      <c r="V679" s="258" t="s">
        <v>71</v>
      </c>
      <c r="W679" s="261" t="str">
        <f t="shared" si="108"/>
        <v>기아자동차봉고3 특장1톤 내장탑차Ⅱ 미닫이 킹캡 초장축 럭셔리18000000</v>
      </c>
      <c r="X679" s="411">
        <f t="shared" si="109"/>
        <v>4453</v>
      </c>
      <c r="Y679" s="261">
        <v>6</v>
      </c>
      <c r="Z679" s="261">
        <v>6</v>
      </c>
      <c r="AA679" s="407" t="s">
        <v>431</v>
      </c>
      <c r="AB679" s="258" t="s">
        <v>73</v>
      </c>
      <c r="AC679" s="258"/>
      <c r="AD679" s="258" t="s">
        <v>2155</v>
      </c>
      <c r="AE679" s="258" t="s">
        <v>2149</v>
      </c>
      <c r="AF679" s="259"/>
      <c r="AG679" s="260"/>
      <c r="AH679" s="259"/>
      <c r="AI679" s="259"/>
      <c r="AJ679" s="260"/>
      <c r="AK679" s="259">
        <v>26</v>
      </c>
      <c r="AL679" s="259"/>
      <c r="AM679" s="259" t="s">
        <v>3250</v>
      </c>
      <c r="AN679" s="449"/>
      <c r="AO679" s="449"/>
      <c r="AP679" s="449"/>
      <c r="AQ679" s="392" t="str">
        <f>IFERROR(VLOOKUP(BG679,#REF!,1,0),"")</f>
        <v/>
      </c>
      <c r="AS679" s="259" t="s">
        <v>3250</v>
      </c>
      <c r="BD679" s="202" t="str">
        <f t="shared" si="101"/>
        <v>봉고3 특장1톤 내장탑차Ⅱ 미닫이 킹캡 초장축 럭셔리</v>
      </c>
      <c r="BE679" s="261" t="str">
        <f t="shared" si="107"/>
        <v>0066</v>
      </c>
      <c r="BF679" s="407" t="s">
        <v>431</v>
      </c>
      <c r="BG679" s="202" t="str">
        <f t="shared" si="102"/>
        <v>0066-0678</v>
      </c>
    </row>
    <row r="680" spans="1:59">
      <c r="A680" s="405">
        <v>4454</v>
      </c>
      <c r="B680" s="406">
        <v>4454</v>
      </c>
      <c r="C680" s="261" t="str">
        <f t="shared" si="103"/>
        <v>0001-0066</v>
      </c>
      <c r="D680" s="261" t="str">
        <f t="shared" si="104"/>
        <v>0001-0066-0022</v>
      </c>
      <c r="E680" s="407" t="s">
        <v>430</v>
      </c>
      <c r="F680" s="261" t="str">
        <f>TEXT(VLOOKUP(J680,'[4]1'!$B$2:$D$37,2,0),"0000")</f>
        <v>0001</v>
      </c>
      <c r="G680" s="261" t="str">
        <f t="shared" si="105"/>
        <v>0066</v>
      </c>
      <c r="H680" s="408">
        <f t="shared" si="106"/>
        <v>22</v>
      </c>
      <c r="I680" s="407" t="s">
        <v>430</v>
      </c>
      <c r="J680" s="258" t="s">
        <v>840</v>
      </c>
      <c r="K680" s="258" t="s">
        <v>2740</v>
      </c>
      <c r="L680" s="258" t="s">
        <v>2298</v>
      </c>
      <c r="M680" s="409">
        <v>17900000</v>
      </c>
      <c r="N680" s="258">
        <v>2497</v>
      </c>
      <c r="O680" s="258" t="s">
        <v>78</v>
      </c>
      <c r="P680" s="258" t="s">
        <v>88</v>
      </c>
      <c r="Q680" s="258" t="s">
        <v>90</v>
      </c>
      <c r="R680" s="258">
        <v>5</v>
      </c>
      <c r="S680" s="410">
        <v>12</v>
      </c>
      <c r="T680" s="261">
        <v>6</v>
      </c>
      <c r="U680" s="261">
        <v>6</v>
      </c>
      <c r="V680" s="258" t="s">
        <v>71</v>
      </c>
      <c r="W680" s="261" t="str">
        <f t="shared" si="108"/>
        <v>기아자동차봉고3 특장1톤 내장탑차Ⅱ 미닫이 표준캡 초장축 럭셔리17900000</v>
      </c>
      <c r="X680" s="411">
        <f t="shared" si="109"/>
        <v>4454</v>
      </c>
      <c r="Y680" s="261">
        <v>6</v>
      </c>
      <c r="Z680" s="261">
        <v>6</v>
      </c>
      <c r="AA680" s="407" t="s">
        <v>430</v>
      </c>
      <c r="AB680" s="258" t="s">
        <v>73</v>
      </c>
      <c r="AC680" s="258"/>
      <c r="AD680" s="258" t="s">
        <v>2155</v>
      </c>
      <c r="AE680" s="258" t="s">
        <v>2149</v>
      </c>
      <c r="AF680" s="259"/>
      <c r="AG680" s="260"/>
      <c r="AH680" s="259"/>
      <c r="AI680" s="259"/>
      <c r="AJ680" s="260"/>
      <c r="AK680" s="259">
        <v>26</v>
      </c>
      <c r="AL680" s="259"/>
      <c r="AM680" s="259" t="s">
        <v>3250</v>
      </c>
      <c r="AN680" s="449"/>
      <c r="AO680" s="449"/>
      <c r="AP680" s="449"/>
      <c r="AQ680" s="392" t="str">
        <f>IFERROR(VLOOKUP(BG680,#REF!,1,0),"")</f>
        <v/>
      </c>
      <c r="AS680" s="259" t="s">
        <v>3250</v>
      </c>
      <c r="BD680" s="202" t="str">
        <f t="shared" si="101"/>
        <v>봉고3 특장1톤 내장탑차Ⅱ 미닫이 표준캡 초장축 럭셔리</v>
      </c>
      <c r="BE680" s="261" t="str">
        <f t="shared" si="107"/>
        <v>0066</v>
      </c>
      <c r="BF680" s="407" t="s">
        <v>430</v>
      </c>
      <c r="BG680" s="202" t="str">
        <f t="shared" si="102"/>
        <v>0066-0679</v>
      </c>
    </row>
    <row r="681" spans="1:59">
      <c r="A681" s="405">
        <v>4455</v>
      </c>
      <c r="B681" s="406">
        <v>4455</v>
      </c>
      <c r="C681" s="261" t="str">
        <f t="shared" si="103"/>
        <v>0001-0066</v>
      </c>
      <c r="D681" s="261" t="str">
        <f t="shared" si="104"/>
        <v>0001-0066-0023</v>
      </c>
      <c r="E681" s="407" t="s">
        <v>429</v>
      </c>
      <c r="F681" s="261" t="str">
        <f>TEXT(VLOOKUP(J681,'[4]1'!$B$2:$D$37,2,0),"0000")</f>
        <v>0001</v>
      </c>
      <c r="G681" s="261" t="str">
        <f t="shared" si="105"/>
        <v>0066</v>
      </c>
      <c r="H681" s="408">
        <f t="shared" si="106"/>
        <v>23</v>
      </c>
      <c r="I681" s="407" t="s">
        <v>429</v>
      </c>
      <c r="J681" s="258" t="s">
        <v>840</v>
      </c>
      <c r="K681" s="258" t="s">
        <v>2740</v>
      </c>
      <c r="L681" s="258" t="s">
        <v>2299</v>
      </c>
      <c r="M681" s="409">
        <v>18150000</v>
      </c>
      <c r="N681" s="258">
        <v>2497</v>
      </c>
      <c r="O681" s="258" t="s">
        <v>78</v>
      </c>
      <c r="P681" s="258" t="s">
        <v>88</v>
      </c>
      <c r="Q681" s="258" t="s">
        <v>90</v>
      </c>
      <c r="R681" s="258">
        <v>5</v>
      </c>
      <c r="S681" s="410">
        <v>12</v>
      </c>
      <c r="T681" s="261">
        <v>6</v>
      </c>
      <c r="U681" s="261">
        <v>6</v>
      </c>
      <c r="V681" s="258" t="s">
        <v>1310</v>
      </c>
      <c r="W681" s="261" t="str">
        <f t="shared" si="108"/>
        <v>기아자동차봉고3 특장1톤 내장탑차Ⅱ 택배전용 킹캡 초장축 럭셔리18150000</v>
      </c>
      <c r="X681" s="411">
        <f t="shared" si="109"/>
        <v>4455</v>
      </c>
      <c r="Y681" s="261">
        <v>6</v>
      </c>
      <c r="Z681" s="261">
        <v>6</v>
      </c>
      <c r="AA681" s="407" t="s">
        <v>429</v>
      </c>
      <c r="AB681" s="258" t="s">
        <v>73</v>
      </c>
      <c r="AC681" s="258"/>
      <c r="AD681" s="258" t="s">
        <v>2155</v>
      </c>
      <c r="AE681" s="258" t="s">
        <v>2149</v>
      </c>
      <c r="AF681" s="259"/>
      <c r="AG681" s="260"/>
      <c r="AH681" s="259"/>
      <c r="AI681" s="259"/>
      <c r="AJ681" s="260"/>
      <c r="AK681" s="259">
        <v>26</v>
      </c>
      <c r="AL681" s="259"/>
      <c r="AM681" s="259" t="s">
        <v>3250</v>
      </c>
      <c r="AN681" s="449"/>
      <c r="AO681" s="449"/>
      <c r="AP681" s="449"/>
      <c r="AQ681" s="392" t="str">
        <f>IFERROR(VLOOKUP(BG681,#REF!,1,0),"")</f>
        <v/>
      </c>
      <c r="AS681" s="259" t="s">
        <v>3250</v>
      </c>
      <c r="BD681" s="202" t="str">
        <f t="shared" si="101"/>
        <v>봉고3 특장1톤 내장탑차Ⅱ 택배전용 킹캡 초장축 럭셔리</v>
      </c>
      <c r="BE681" s="261" t="str">
        <f t="shared" si="107"/>
        <v>0066</v>
      </c>
      <c r="BF681" s="407" t="s">
        <v>429</v>
      </c>
      <c r="BG681" s="202" t="str">
        <f t="shared" si="102"/>
        <v>0066-0680</v>
      </c>
    </row>
    <row r="682" spans="1:59">
      <c r="A682" s="405">
        <v>4456</v>
      </c>
      <c r="B682" s="406">
        <v>4456</v>
      </c>
      <c r="C682" s="261" t="str">
        <f t="shared" si="103"/>
        <v>0001-0066</v>
      </c>
      <c r="D682" s="261" t="str">
        <f t="shared" si="104"/>
        <v>0001-0066-0024</v>
      </c>
      <c r="E682" s="407" t="s">
        <v>428</v>
      </c>
      <c r="F682" s="261" t="str">
        <f>TEXT(VLOOKUP(J682,'[4]1'!$B$2:$D$37,2,0),"0000")</f>
        <v>0001</v>
      </c>
      <c r="G682" s="261" t="str">
        <f t="shared" si="105"/>
        <v>0066</v>
      </c>
      <c r="H682" s="408">
        <f t="shared" si="106"/>
        <v>24</v>
      </c>
      <c r="I682" s="407" t="s">
        <v>428</v>
      </c>
      <c r="J682" s="258" t="s">
        <v>840</v>
      </c>
      <c r="K682" s="258" t="s">
        <v>2740</v>
      </c>
      <c r="L682" s="258" t="s">
        <v>2300</v>
      </c>
      <c r="M682" s="409">
        <v>20010000</v>
      </c>
      <c r="N682" s="258">
        <v>2497</v>
      </c>
      <c r="O682" s="258" t="s">
        <v>78</v>
      </c>
      <c r="P682" s="258" t="s">
        <v>88</v>
      </c>
      <c r="Q682" s="258" t="s">
        <v>90</v>
      </c>
      <c r="R682" s="258">
        <v>5</v>
      </c>
      <c r="S682" s="410">
        <v>12</v>
      </c>
      <c r="T682" s="261">
        <v>6</v>
      </c>
      <c r="U682" s="261">
        <v>6</v>
      </c>
      <c r="V682" s="258" t="s">
        <v>1310</v>
      </c>
      <c r="W682" s="261" t="str">
        <f t="shared" si="108"/>
        <v>기아자동차봉고3 특장1톤 냉동탑차 경제형 PLUS 킹캡 초장축 디럭스20010000</v>
      </c>
      <c r="X682" s="411">
        <f t="shared" si="109"/>
        <v>4456</v>
      </c>
      <c r="Y682" s="261">
        <v>6</v>
      </c>
      <c r="Z682" s="261">
        <v>6</v>
      </c>
      <c r="AA682" s="407" t="s">
        <v>428</v>
      </c>
      <c r="AB682" s="258" t="s">
        <v>73</v>
      </c>
      <c r="AC682" s="258"/>
      <c r="AD682" s="258" t="s">
        <v>2155</v>
      </c>
      <c r="AE682" s="258" t="s">
        <v>2149</v>
      </c>
      <c r="AF682" s="259"/>
      <c r="AG682" s="260"/>
      <c r="AH682" s="259"/>
      <c r="AI682" s="259"/>
      <c r="AJ682" s="260"/>
      <c r="AK682" s="259">
        <v>26</v>
      </c>
      <c r="AL682" s="259"/>
      <c r="AM682" s="259" t="s">
        <v>3250</v>
      </c>
      <c r="AN682" s="449"/>
      <c r="AO682" s="449"/>
      <c r="AP682" s="449"/>
      <c r="AQ682" s="392" t="str">
        <f>IFERROR(VLOOKUP(BG682,#REF!,1,0),"")</f>
        <v/>
      </c>
      <c r="AS682" s="259" t="s">
        <v>3250</v>
      </c>
      <c r="BD682" s="202" t="str">
        <f t="shared" si="101"/>
        <v>봉고3 특장1톤 냉동탑차 경제형 PLUS 킹캡 초장축 디럭스</v>
      </c>
      <c r="BE682" s="261" t="str">
        <f t="shared" si="107"/>
        <v>0066</v>
      </c>
      <c r="BF682" s="407" t="s">
        <v>428</v>
      </c>
      <c r="BG682" s="202" t="str">
        <f t="shared" si="102"/>
        <v>0066-0681</v>
      </c>
    </row>
    <row r="683" spans="1:59">
      <c r="A683" s="405">
        <v>4457</v>
      </c>
      <c r="B683" s="406">
        <v>4457</v>
      </c>
      <c r="C683" s="261" t="str">
        <f t="shared" si="103"/>
        <v>0001-0066</v>
      </c>
      <c r="D683" s="261" t="str">
        <f t="shared" si="104"/>
        <v>0001-0066-0025</v>
      </c>
      <c r="E683" s="407" t="s">
        <v>427</v>
      </c>
      <c r="F683" s="261" t="str">
        <f>TEXT(VLOOKUP(J683,'[4]1'!$B$2:$D$37,2,0),"0000")</f>
        <v>0001</v>
      </c>
      <c r="G683" s="261" t="str">
        <f t="shared" si="105"/>
        <v>0066</v>
      </c>
      <c r="H683" s="408">
        <f t="shared" si="106"/>
        <v>25</v>
      </c>
      <c r="I683" s="407" t="s">
        <v>427</v>
      </c>
      <c r="J683" s="258" t="s">
        <v>840</v>
      </c>
      <c r="K683" s="258" t="s">
        <v>2740</v>
      </c>
      <c r="L683" s="258" t="s">
        <v>2301</v>
      </c>
      <c r="M683" s="409">
        <v>18760000</v>
      </c>
      <c r="N683" s="258">
        <v>2497</v>
      </c>
      <c r="O683" s="258" t="s">
        <v>78</v>
      </c>
      <c r="P683" s="258" t="s">
        <v>88</v>
      </c>
      <c r="Q683" s="258" t="s">
        <v>90</v>
      </c>
      <c r="R683" s="258">
        <v>5</v>
      </c>
      <c r="S683" s="410">
        <v>12</v>
      </c>
      <c r="T683" s="261">
        <v>6</v>
      </c>
      <c r="U683" s="261">
        <v>6</v>
      </c>
      <c r="V683" s="258" t="s">
        <v>71</v>
      </c>
      <c r="W683" s="261" t="str">
        <f t="shared" si="108"/>
        <v>기아자동차봉고3 특장1톤 냉동탑차 경제형 킹캡 초장축 디럭스18760000</v>
      </c>
      <c r="X683" s="411">
        <f t="shared" si="109"/>
        <v>4457</v>
      </c>
      <c r="Y683" s="261">
        <v>6</v>
      </c>
      <c r="Z683" s="261">
        <v>6</v>
      </c>
      <c r="AA683" s="407" t="s">
        <v>427</v>
      </c>
      <c r="AB683" s="258" t="s">
        <v>73</v>
      </c>
      <c r="AC683" s="258"/>
      <c r="AD683" s="258" t="s">
        <v>2155</v>
      </c>
      <c r="AE683" s="258" t="s">
        <v>2149</v>
      </c>
      <c r="AF683" s="259"/>
      <c r="AG683" s="260"/>
      <c r="AH683" s="259"/>
      <c r="AI683" s="259"/>
      <c r="AJ683" s="260"/>
      <c r="AK683" s="259">
        <v>26</v>
      </c>
      <c r="AL683" s="259"/>
      <c r="AM683" s="259" t="s">
        <v>3250</v>
      </c>
      <c r="AN683" s="449"/>
      <c r="AO683" s="449"/>
      <c r="AP683" s="449"/>
      <c r="AQ683" s="392" t="str">
        <f>IFERROR(VLOOKUP(BG683,#REF!,1,0),"")</f>
        <v/>
      </c>
      <c r="AS683" s="259" t="s">
        <v>3250</v>
      </c>
      <c r="BD683" s="202" t="str">
        <f t="shared" si="101"/>
        <v>봉고3 특장1톤 냉동탑차 경제형 킹캡 초장축 디럭스</v>
      </c>
      <c r="BE683" s="261" t="str">
        <f t="shared" si="107"/>
        <v>0066</v>
      </c>
      <c r="BF683" s="407" t="s">
        <v>427</v>
      </c>
      <c r="BG683" s="202" t="str">
        <f t="shared" si="102"/>
        <v>0066-0682</v>
      </c>
    </row>
    <row r="684" spans="1:59">
      <c r="A684" s="405">
        <v>4458</v>
      </c>
      <c r="B684" s="406">
        <v>4458</v>
      </c>
      <c r="C684" s="261" t="str">
        <f t="shared" si="103"/>
        <v>0001-0066</v>
      </c>
      <c r="D684" s="261" t="str">
        <f t="shared" si="104"/>
        <v>0001-0066-0026</v>
      </c>
      <c r="E684" s="407" t="s">
        <v>426</v>
      </c>
      <c r="F684" s="261" t="str">
        <f>TEXT(VLOOKUP(J684,'[4]1'!$B$2:$D$37,2,0),"0000")</f>
        <v>0001</v>
      </c>
      <c r="G684" s="261" t="str">
        <f t="shared" si="105"/>
        <v>0066</v>
      </c>
      <c r="H684" s="408">
        <f t="shared" si="106"/>
        <v>26</v>
      </c>
      <c r="I684" s="407" t="s">
        <v>426</v>
      </c>
      <c r="J684" s="258" t="s">
        <v>840</v>
      </c>
      <c r="K684" s="258" t="s">
        <v>2740</v>
      </c>
      <c r="L684" s="258" t="s">
        <v>2302</v>
      </c>
      <c r="M684" s="409">
        <v>20930000</v>
      </c>
      <c r="N684" s="258">
        <v>2497</v>
      </c>
      <c r="O684" s="258" t="s">
        <v>78</v>
      </c>
      <c r="P684" s="258" t="s">
        <v>88</v>
      </c>
      <c r="Q684" s="258" t="s">
        <v>90</v>
      </c>
      <c r="R684" s="258">
        <v>5</v>
      </c>
      <c r="S684" s="410">
        <v>12</v>
      </c>
      <c r="T684" s="261">
        <v>6</v>
      </c>
      <c r="U684" s="261">
        <v>6</v>
      </c>
      <c r="V684" s="258" t="s">
        <v>71</v>
      </c>
      <c r="W684" s="261" t="str">
        <f t="shared" si="108"/>
        <v>기아자동차봉고3 특장1톤 냉동탑차 표준형 PLUS 킹캡 초장축 럭셔리20930000</v>
      </c>
      <c r="X684" s="411">
        <f t="shared" si="109"/>
        <v>4458</v>
      </c>
      <c r="Y684" s="261">
        <v>6</v>
      </c>
      <c r="Z684" s="261">
        <v>6</v>
      </c>
      <c r="AA684" s="407" t="s">
        <v>426</v>
      </c>
      <c r="AB684" s="258" t="s">
        <v>73</v>
      </c>
      <c r="AC684" s="258"/>
      <c r="AD684" s="258" t="s">
        <v>2155</v>
      </c>
      <c r="AE684" s="258" t="s">
        <v>2149</v>
      </c>
      <c r="AF684" s="259"/>
      <c r="AG684" s="260"/>
      <c r="AH684" s="259"/>
      <c r="AI684" s="259"/>
      <c r="AJ684" s="260"/>
      <c r="AK684" s="259">
        <v>26</v>
      </c>
      <c r="AL684" s="259"/>
      <c r="AM684" s="259" t="s">
        <v>3250</v>
      </c>
      <c r="AN684" s="449"/>
      <c r="AO684" s="449"/>
      <c r="AP684" s="449"/>
      <c r="AQ684" s="392" t="str">
        <f>IFERROR(VLOOKUP(BG684,#REF!,1,0),"")</f>
        <v/>
      </c>
      <c r="AS684" s="259" t="s">
        <v>3250</v>
      </c>
      <c r="BD684" s="202" t="str">
        <f t="shared" si="101"/>
        <v>봉고3 특장1톤 냉동탑차 표준형 PLUS 킹캡 초장축 럭셔리</v>
      </c>
      <c r="BE684" s="261" t="str">
        <f t="shared" si="107"/>
        <v>0066</v>
      </c>
      <c r="BF684" s="407" t="s">
        <v>426</v>
      </c>
      <c r="BG684" s="202" t="str">
        <f t="shared" si="102"/>
        <v>0066-0683</v>
      </c>
    </row>
    <row r="685" spans="1:59">
      <c r="A685" s="405">
        <v>4459</v>
      </c>
      <c r="B685" s="406">
        <v>4459</v>
      </c>
      <c r="C685" s="261" t="str">
        <f t="shared" si="103"/>
        <v>0001-0066</v>
      </c>
      <c r="D685" s="261" t="str">
        <f t="shared" si="104"/>
        <v>0001-0066-0027</v>
      </c>
      <c r="E685" s="407" t="s">
        <v>425</v>
      </c>
      <c r="F685" s="261" t="str">
        <f>TEXT(VLOOKUP(J685,'[4]1'!$B$2:$D$37,2,0),"0000")</f>
        <v>0001</v>
      </c>
      <c r="G685" s="261" t="str">
        <f t="shared" si="105"/>
        <v>0066</v>
      </c>
      <c r="H685" s="408">
        <f t="shared" si="106"/>
        <v>27</v>
      </c>
      <c r="I685" s="407" t="s">
        <v>425</v>
      </c>
      <c r="J685" s="258" t="s">
        <v>840</v>
      </c>
      <c r="K685" s="258" t="s">
        <v>2740</v>
      </c>
      <c r="L685" s="258" t="s">
        <v>2303</v>
      </c>
      <c r="M685" s="409">
        <v>22050000</v>
      </c>
      <c r="N685" s="258">
        <v>2497</v>
      </c>
      <c r="O685" s="258" t="s">
        <v>78</v>
      </c>
      <c r="P685" s="258" t="s">
        <v>88</v>
      </c>
      <c r="Q685" s="258" t="s">
        <v>72</v>
      </c>
      <c r="R685" s="258">
        <v>5</v>
      </c>
      <c r="S685" s="410">
        <v>12</v>
      </c>
      <c r="T685" s="261">
        <v>6</v>
      </c>
      <c r="U685" s="261">
        <v>6</v>
      </c>
      <c r="V685" s="258" t="s">
        <v>71</v>
      </c>
      <c r="W685" s="261" t="str">
        <f t="shared" si="108"/>
        <v>기아자동차봉고3 특장1톤 냉동탑차 표준형 PLUS 킹캡 초장축 럭셔리 A/T22050000</v>
      </c>
      <c r="X685" s="411">
        <f t="shared" si="109"/>
        <v>4459</v>
      </c>
      <c r="Y685" s="261">
        <v>6</v>
      </c>
      <c r="Z685" s="261">
        <v>6</v>
      </c>
      <c r="AA685" s="407" t="s">
        <v>425</v>
      </c>
      <c r="AB685" s="258" t="s">
        <v>73</v>
      </c>
      <c r="AC685" s="258"/>
      <c r="AD685" s="258" t="s">
        <v>2155</v>
      </c>
      <c r="AE685" s="258" t="s">
        <v>2149</v>
      </c>
      <c r="AF685" s="259"/>
      <c r="AG685" s="260"/>
      <c r="AH685" s="259"/>
      <c r="AI685" s="259"/>
      <c r="AJ685" s="260"/>
      <c r="AK685" s="259">
        <v>26</v>
      </c>
      <c r="AL685" s="259"/>
      <c r="AM685" s="259" t="s">
        <v>3250</v>
      </c>
      <c r="AN685" s="449"/>
      <c r="AO685" s="449"/>
      <c r="AP685" s="449"/>
      <c r="AQ685" s="392" t="str">
        <f>IFERROR(VLOOKUP(BG685,#REF!,1,0),"")</f>
        <v/>
      </c>
      <c r="AS685" s="259" t="s">
        <v>3250</v>
      </c>
      <c r="BD685" s="202" t="str">
        <f t="shared" si="101"/>
        <v>봉고3 특장1톤 냉동탑차 표준형 PLUS 킹캡 초장축 럭셔리 A/T</v>
      </c>
      <c r="BE685" s="261" t="str">
        <f t="shared" si="107"/>
        <v>0066</v>
      </c>
      <c r="BF685" s="407" t="s">
        <v>425</v>
      </c>
      <c r="BG685" s="202" t="str">
        <f t="shared" si="102"/>
        <v>0066-0684</v>
      </c>
    </row>
    <row r="686" spans="1:59">
      <c r="A686" s="405">
        <v>4460</v>
      </c>
      <c r="B686" s="406">
        <v>4460</v>
      </c>
      <c r="C686" s="261" t="str">
        <f t="shared" si="103"/>
        <v>0001-0066</v>
      </c>
      <c r="D686" s="261" t="str">
        <f t="shared" si="104"/>
        <v>0001-0066-0028</v>
      </c>
      <c r="E686" s="407" t="s">
        <v>424</v>
      </c>
      <c r="F686" s="261" t="str">
        <f>TEXT(VLOOKUP(J686,'[4]1'!$B$2:$D$37,2,0),"0000")</f>
        <v>0001</v>
      </c>
      <c r="G686" s="261" t="str">
        <f t="shared" si="105"/>
        <v>0066</v>
      </c>
      <c r="H686" s="408">
        <f t="shared" si="106"/>
        <v>28</v>
      </c>
      <c r="I686" s="407" t="s">
        <v>424</v>
      </c>
      <c r="J686" s="258" t="s">
        <v>840</v>
      </c>
      <c r="K686" s="258" t="s">
        <v>2740</v>
      </c>
      <c r="L686" s="258" t="s">
        <v>2304</v>
      </c>
      <c r="M686" s="409">
        <v>20560000</v>
      </c>
      <c r="N686" s="258">
        <v>2497</v>
      </c>
      <c r="O686" s="258" t="s">
        <v>78</v>
      </c>
      <c r="P686" s="258" t="s">
        <v>88</v>
      </c>
      <c r="Q686" s="258" t="s">
        <v>90</v>
      </c>
      <c r="R686" s="258">
        <v>5</v>
      </c>
      <c r="S686" s="410">
        <v>12</v>
      </c>
      <c r="T686" s="261">
        <v>6</v>
      </c>
      <c r="U686" s="261">
        <v>6</v>
      </c>
      <c r="V686" s="258" t="s">
        <v>71</v>
      </c>
      <c r="W686" s="261" t="str">
        <f t="shared" si="108"/>
        <v>기아자동차봉고3 특장1톤 냉동탑차 표준형 킹캡 초장축 럭셔리20560000</v>
      </c>
      <c r="X686" s="411">
        <f t="shared" si="109"/>
        <v>4460</v>
      </c>
      <c r="Y686" s="261">
        <v>6</v>
      </c>
      <c r="Z686" s="261">
        <v>6</v>
      </c>
      <c r="AA686" s="407" t="s">
        <v>424</v>
      </c>
      <c r="AB686" s="258" t="s">
        <v>73</v>
      </c>
      <c r="AC686" s="258"/>
      <c r="AD686" s="258" t="s">
        <v>2155</v>
      </c>
      <c r="AE686" s="258" t="s">
        <v>2149</v>
      </c>
      <c r="AF686" s="259"/>
      <c r="AG686" s="260"/>
      <c r="AH686" s="259"/>
      <c r="AI686" s="259"/>
      <c r="AJ686" s="260"/>
      <c r="AK686" s="259">
        <v>26</v>
      </c>
      <c r="AL686" s="259"/>
      <c r="AM686" s="259" t="s">
        <v>3250</v>
      </c>
      <c r="AN686" s="449"/>
      <c r="AO686" s="449"/>
      <c r="AP686" s="449"/>
      <c r="AQ686" s="392" t="str">
        <f>IFERROR(VLOOKUP(BG686,#REF!,1,0),"")</f>
        <v/>
      </c>
      <c r="AS686" s="259" t="s">
        <v>3250</v>
      </c>
      <c r="BD686" s="202" t="str">
        <f t="shared" si="101"/>
        <v>봉고3 특장1톤 냉동탑차 표준형 킹캡 초장축 럭셔리</v>
      </c>
      <c r="BE686" s="261" t="str">
        <f t="shared" si="107"/>
        <v>0066</v>
      </c>
      <c r="BF686" s="407" t="s">
        <v>424</v>
      </c>
      <c r="BG686" s="202" t="str">
        <f t="shared" si="102"/>
        <v>0066-0685</v>
      </c>
    </row>
    <row r="687" spans="1:59">
      <c r="A687" s="405">
        <v>4461</v>
      </c>
      <c r="B687" s="406">
        <v>4461</v>
      </c>
      <c r="C687" s="261" t="str">
        <f t="shared" si="103"/>
        <v>0001-0066</v>
      </c>
      <c r="D687" s="261" t="str">
        <f t="shared" si="104"/>
        <v>0001-0066-0029</v>
      </c>
      <c r="E687" s="407" t="s">
        <v>423</v>
      </c>
      <c r="F687" s="261" t="str">
        <f>TEXT(VLOOKUP(J687,'[4]1'!$B$2:$D$37,2,0),"0000")</f>
        <v>0001</v>
      </c>
      <c r="G687" s="261" t="str">
        <f t="shared" si="105"/>
        <v>0066</v>
      </c>
      <c r="H687" s="408">
        <f t="shared" si="106"/>
        <v>29</v>
      </c>
      <c r="I687" s="407" t="s">
        <v>423</v>
      </c>
      <c r="J687" s="258" t="s">
        <v>840</v>
      </c>
      <c r="K687" s="258" t="s">
        <v>2740</v>
      </c>
      <c r="L687" s="258" t="s">
        <v>2305</v>
      </c>
      <c r="M687" s="409">
        <v>21680000</v>
      </c>
      <c r="N687" s="258">
        <v>2497</v>
      </c>
      <c r="O687" s="258" t="s">
        <v>78</v>
      </c>
      <c r="P687" s="258" t="s">
        <v>88</v>
      </c>
      <c r="Q687" s="258" t="s">
        <v>72</v>
      </c>
      <c r="R687" s="258">
        <v>5</v>
      </c>
      <c r="S687" s="410">
        <v>12</v>
      </c>
      <c r="T687" s="261">
        <v>6</v>
      </c>
      <c r="U687" s="261">
        <v>6</v>
      </c>
      <c r="V687" s="258" t="s">
        <v>71</v>
      </c>
      <c r="W687" s="261" t="str">
        <f t="shared" si="108"/>
        <v>기아자동차봉고3 특장1톤 냉동탑차 표준형 킹캡 초장축 럭셔리 A/T21680000</v>
      </c>
      <c r="X687" s="411">
        <f t="shared" si="109"/>
        <v>4461</v>
      </c>
      <c r="Y687" s="261">
        <v>6</v>
      </c>
      <c r="Z687" s="261">
        <v>6</v>
      </c>
      <c r="AA687" s="407" t="s">
        <v>423</v>
      </c>
      <c r="AB687" s="258" t="s">
        <v>73</v>
      </c>
      <c r="AC687" s="258"/>
      <c r="AD687" s="258" t="s">
        <v>2155</v>
      </c>
      <c r="AE687" s="258" t="s">
        <v>2149</v>
      </c>
      <c r="AF687" s="259"/>
      <c r="AG687" s="260"/>
      <c r="AH687" s="259"/>
      <c r="AI687" s="259"/>
      <c r="AJ687" s="260"/>
      <c r="AK687" s="259">
        <v>26</v>
      </c>
      <c r="AL687" s="259"/>
      <c r="AM687" s="259" t="s">
        <v>3250</v>
      </c>
      <c r="AN687" s="449"/>
      <c r="AO687" s="449"/>
      <c r="AP687" s="449"/>
      <c r="AQ687" s="392" t="str">
        <f>IFERROR(VLOOKUP(BG687,#REF!,1,0),"")</f>
        <v/>
      </c>
      <c r="AS687" s="259" t="s">
        <v>3250</v>
      </c>
      <c r="BD687" s="202" t="str">
        <f t="shared" si="101"/>
        <v>봉고3 특장1톤 냉동탑차 표준형 킹캡 초장축 럭셔리 A/T</v>
      </c>
      <c r="BE687" s="261" t="str">
        <f t="shared" si="107"/>
        <v>0066</v>
      </c>
      <c r="BF687" s="407" t="s">
        <v>423</v>
      </c>
      <c r="BG687" s="202" t="str">
        <f t="shared" si="102"/>
        <v>0066-0686</v>
      </c>
    </row>
    <row r="688" spans="1:59">
      <c r="A688" s="405">
        <v>4462</v>
      </c>
      <c r="B688" s="406">
        <v>4462</v>
      </c>
      <c r="C688" s="261" t="str">
        <f t="shared" si="103"/>
        <v>0001-0066</v>
      </c>
      <c r="D688" s="261" t="str">
        <f t="shared" si="104"/>
        <v>0001-0066-0030</v>
      </c>
      <c r="E688" s="407" t="s">
        <v>422</v>
      </c>
      <c r="F688" s="261" t="str">
        <f>TEXT(VLOOKUP(J688,'[4]1'!$B$2:$D$37,2,0),"0000")</f>
        <v>0001</v>
      </c>
      <c r="G688" s="261" t="str">
        <f t="shared" si="105"/>
        <v>0066</v>
      </c>
      <c r="H688" s="408">
        <f t="shared" si="106"/>
        <v>30</v>
      </c>
      <c r="I688" s="407" t="s">
        <v>422</v>
      </c>
      <c r="J688" s="258" t="s">
        <v>840</v>
      </c>
      <c r="K688" s="258" t="s">
        <v>2740</v>
      </c>
      <c r="L688" s="258" t="s">
        <v>2306</v>
      </c>
      <c r="M688" s="409">
        <v>20460000</v>
      </c>
      <c r="N688" s="258">
        <v>2497</v>
      </c>
      <c r="O688" s="258" t="s">
        <v>78</v>
      </c>
      <c r="P688" s="258" t="s">
        <v>88</v>
      </c>
      <c r="Q688" s="258" t="s">
        <v>90</v>
      </c>
      <c r="R688" s="258">
        <v>5</v>
      </c>
      <c r="S688" s="410">
        <v>12</v>
      </c>
      <c r="T688" s="261">
        <v>6</v>
      </c>
      <c r="U688" s="261">
        <v>6</v>
      </c>
      <c r="V688" s="258" t="s">
        <v>71</v>
      </c>
      <c r="W688" s="261" t="str">
        <f t="shared" si="108"/>
        <v>기아자동차봉고3 특장1톤 냉동탑차 표준형 표준캡 초장축 럭셔리20460000</v>
      </c>
      <c r="X688" s="411">
        <f t="shared" si="109"/>
        <v>4462</v>
      </c>
      <c r="Y688" s="261">
        <v>6</v>
      </c>
      <c r="Z688" s="261">
        <v>6</v>
      </c>
      <c r="AA688" s="407" t="s">
        <v>422</v>
      </c>
      <c r="AB688" s="258" t="s">
        <v>73</v>
      </c>
      <c r="AC688" s="258"/>
      <c r="AD688" s="258" t="s">
        <v>2155</v>
      </c>
      <c r="AE688" s="258" t="s">
        <v>2149</v>
      </c>
      <c r="AF688" s="259"/>
      <c r="AG688" s="260"/>
      <c r="AH688" s="259"/>
      <c r="AI688" s="259"/>
      <c r="AJ688" s="260"/>
      <c r="AK688" s="259">
        <v>26</v>
      </c>
      <c r="AL688" s="259"/>
      <c r="AM688" s="259" t="s">
        <v>3250</v>
      </c>
      <c r="AN688" s="449"/>
      <c r="AO688" s="449"/>
      <c r="AP688" s="449"/>
      <c r="AQ688" s="392" t="str">
        <f>IFERROR(VLOOKUP(BG688,#REF!,1,0),"")</f>
        <v/>
      </c>
      <c r="AS688" s="259" t="s">
        <v>3250</v>
      </c>
      <c r="BD688" s="202" t="str">
        <f t="shared" si="101"/>
        <v>봉고3 특장1톤 냉동탑차 표준형 표준캡 초장축 럭셔리</v>
      </c>
      <c r="BE688" s="261" t="str">
        <f t="shared" si="107"/>
        <v>0066</v>
      </c>
      <c r="BF688" s="407" t="s">
        <v>422</v>
      </c>
      <c r="BG688" s="202" t="str">
        <f t="shared" si="102"/>
        <v>0066-0687</v>
      </c>
    </row>
    <row r="689" spans="1:59">
      <c r="A689" s="405">
        <v>4463</v>
      </c>
      <c r="B689" s="406">
        <v>4463</v>
      </c>
      <c r="C689" s="261" t="str">
        <f t="shared" si="103"/>
        <v>0001-0066</v>
      </c>
      <c r="D689" s="261" t="str">
        <f t="shared" si="104"/>
        <v>0001-0066-0031</v>
      </c>
      <c r="E689" s="407" t="s">
        <v>421</v>
      </c>
      <c r="F689" s="261" t="str">
        <f>TEXT(VLOOKUP(J689,'[4]1'!$B$2:$D$37,2,0),"0000")</f>
        <v>0001</v>
      </c>
      <c r="G689" s="261" t="str">
        <f t="shared" si="105"/>
        <v>0066</v>
      </c>
      <c r="H689" s="408">
        <f t="shared" si="106"/>
        <v>31</v>
      </c>
      <c r="I689" s="407" t="s">
        <v>421</v>
      </c>
      <c r="J689" s="258" t="s">
        <v>840</v>
      </c>
      <c r="K689" s="258" t="s">
        <v>2740</v>
      </c>
      <c r="L689" s="258" t="s">
        <v>2307</v>
      </c>
      <c r="M689" s="409">
        <v>20370000</v>
      </c>
      <c r="N689" s="258">
        <v>2497</v>
      </c>
      <c r="O689" s="258" t="s">
        <v>78</v>
      </c>
      <c r="P689" s="258" t="s">
        <v>88</v>
      </c>
      <c r="Q689" s="258" t="s">
        <v>90</v>
      </c>
      <c r="R689" s="258">
        <v>5</v>
      </c>
      <c r="S689" s="410">
        <v>12</v>
      </c>
      <c r="T689" s="261">
        <v>6</v>
      </c>
      <c r="U689" s="261">
        <v>6</v>
      </c>
      <c r="V689" s="258" t="s">
        <v>71</v>
      </c>
      <c r="W689" s="261" t="str">
        <f t="shared" si="108"/>
        <v>기아자동차봉고3 특장1톤 냉장탑차 표준형 PLUS 킹캡 초장축 럭셔리20370000</v>
      </c>
      <c r="X689" s="411">
        <f t="shared" si="109"/>
        <v>4463</v>
      </c>
      <c r="Y689" s="261">
        <v>6</v>
      </c>
      <c r="Z689" s="261">
        <v>6</v>
      </c>
      <c r="AA689" s="407" t="s">
        <v>421</v>
      </c>
      <c r="AB689" s="258" t="s">
        <v>73</v>
      </c>
      <c r="AC689" s="258"/>
      <c r="AD689" s="258" t="s">
        <v>2155</v>
      </c>
      <c r="AE689" s="258" t="s">
        <v>2149</v>
      </c>
      <c r="AF689" s="259"/>
      <c r="AG689" s="260"/>
      <c r="AH689" s="259"/>
      <c r="AI689" s="259"/>
      <c r="AJ689" s="260"/>
      <c r="AK689" s="259">
        <v>26</v>
      </c>
      <c r="AL689" s="259"/>
      <c r="AM689" s="259" t="s">
        <v>3250</v>
      </c>
      <c r="AN689" s="449"/>
      <c r="AO689" s="449"/>
      <c r="AP689" s="449"/>
      <c r="AQ689" s="392" t="str">
        <f>IFERROR(VLOOKUP(BG689,#REF!,1,0),"")</f>
        <v/>
      </c>
      <c r="AS689" s="259" t="s">
        <v>3250</v>
      </c>
      <c r="BD689" s="202" t="str">
        <f t="shared" si="101"/>
        <v>봉고3 특장1톤 냉장탑차 표준형 PLUS 킹캡 초장축 럭셔리</v>
      </c>
      <c r="BE689" s="261" t="str">
        <f t="shared" si="107"/>
        <v>0066</v>
      </c>
      <c r="BF689" s="407" t="s">
        <v>421</v>
      </c>
      <c r="BG689" s="202" t="str">
        <f t="shared" si="102"/>
        <v>0066-0688</v>
      </c>
    </row>
    <row r="690" spans="1:59">
      <c r="A690" s="405">
        <v>4464</v>
      </c>
      <c r="B690" s="406">
        <v>4464</v>
      </c>
      <c r="C690" s="261" t="str">
        <f t="shared" si="103"/>
        <v>0001-0066</v>
      </c>
      <c r="D690" s="261" t="str">
        <f t="shared" si="104"/>
        <v>0001-0066-0032</v>
      </c>
      <c r="E690" s="407" t="s">
        <v>420</v>
      </c>
      <c r="F690" s="261" t="str">
        <f>TEXT(VLOOKUP(J690,'[4]1'!$B$2:$D$37,2,0),"0000")</f>
        <v>0001</v>
      </c>
      <c r="G690" s="261" t="str">
        <f t="shared" si="105"/>
        <v>0066</v>
      </c>
      <c r="H690" s="408">
        <f t="shared" si="106"/>
        <v>32</v>
      </c>
      <c r="I690" s="407" t="s">
        <v>420</v>
      </c>
      <c r="J690" s="258" t="s">
        <v>840</v>
      </c>
      <c r="K690" s="258" t="s">
        <v>2740</v>
      </c>
      <c r="L690" s="258" t="s">
        <v>2308</v>
      </c>
      <c r="M690" s="409">
        <v>21490000</v>
      </c>
      <c r="N690" s="258">
        <v>2497</v>
      </c>
      <c r="O690" s="258" t="s">
        <v>78</v>
      </c>
      <c r="P690" s="258" t="s">
        <v>88</v>
      </c>
      <c r="Q690" s="258" t="s">
        <v>72</v>
      </c>
      <c r="R690" s="258">
        <v>5</v>
      </c>
      <c r="S690" s="410">
        <v>12</v>
      </c>
      <c r="T690" s="261">
        <v>6</v>
      </c>
      <c r="U690" s="261">
        <v>6</v>
      </c>
      <c r="V690" s="258" t="s">
        <v>71</v>
      </c>
      <c r="W690" s="261" t="str">
        <f t="shared" si="108"/>
        <v>기아자동차봉고3 특장1톤 냉장탑차 표준형 PLUS 킹캡 초장축 럭셔리 A/T21490000</v>
      </c>
      <c r="X690" s="411">
        <f t="shared" si="109"/>
        <v>4464</v>
      </c>
      <c r="Y690" s="261">
        <v>6</v>
      </c>
      <c r="Z690" s="261">
        <v>6</v>
      </c>
      <c r="AA690" s="407" t="s">
        <v>420</v>
      </c>
      <c r="AB690" s="258" t="s">
        <v>73</v>
      </c>
      <c r="AC690" s="258"/>
      <c r="AD690" s="258" t="s">
        <v>2155</v>
      </c>
      <c r="AE690" s="258" t="s">
        <v>2149</v>
      </c>
      <c r="AF690" s="259"/>
      <c r="AG690" s="260"/>
      <c r="AH690" s="259"/>
      <c r="AI690" s="259"/>
      <c r="AJ690" s="260"/>
      <c r="AK690" s="259">
        <v>26</v>
      </c>
      <c r="AL690" s="259"/>
      <c r="AM690" s="259" t="s">
        <v>3250</v>
      </c>
      <c r="AN690" s="449"/>
      <c r="AO690" s="449"/>
      <c r="AP690" s="449"/>
      <c r="AQ690" s="392" t="str">
        <f>IFERROR(VLOOKUP(BG690,#REF!,1,0),"")</f>
        <v/>
      </c>
      <c r="AS690" s="259" t="s">
        <v>3250</v>
      </c>
      <c r="BD690" s="202" t="str">
        <f t="shared" si="101"/>
        <v>봉고3 특장1톤 냉장탑차 표준형 PLUS 킹캡 초장축 럭셔리 A/T</v>
      </c>
      <c r="BE690" s="261" t="str">
        <f t="shared" si="107"/>
        <v>0066</v>
      </c>
      <c r="BF690" s="407" t="s">
        <v>420</v>
      </c>
      <c r="BG690" s="202" t="str">
        <f t="shared" si="102"/>
        <v>0066-0689</v>
      </c>
    </row>
    <row r="691" spans="1:59">
      <c r="A691" s="405">
        <v>4465</v>
      </c>
      <c r="B691" s="406">
        <v>4465</v>
      </c>
      <c r="C691" s="261" t="str">
        <f t="shared" si="103"/>
        <v>0001-0066</v>
      </c>
      <c r="D691" s="261" t="str">
        <f t="shared" si="104"/>
        <v>0001-0066-0033</v>
      </c>
      <c r="E691" s="407" t="s">
        <v>419</v>
      </c>
      <c r="F691" s="261" t="str">
        <f>TEXT(VLOOKUP(J691,'[4]1'!$B$2:$D$37,2,0),"0000")</f>
        <v>0001</v>
      </c>
      <c r="G691" s="261" t="str">
        <f t="shared" si="105"/>
        <v>0066</v>
      </c>
      <c r="H691" s="408">
        <f t="shared" si="106"/>
        <v>33</v>
      </c>
      <c r="I691" s="407" t="s">
        <v>419</v>
      </c>
      <c r="J691" s="258" t="s">
        <v>840</v>
      </c>
      <c r="K691" s="258" t="s">
        <v>2740</v>
      </c>
      <c r="L691" s="258" t="s">
        <v>2309</v>
      </c>
      <c r="M691" s="409">
        <v>21000000</v>
      </c>
      <c r="N691" s="258">
        <v>2497</v>
      </c>
      <c r="O691" s="258" t="s">
        <v>78</v>
      </c>
      <c r="P691" s="258" t="s">
        <v>88</v>
      </c>
      <c r="Q691" s="258" t="s">
        <v>72</v>
      </c>
      <c r="R691" s="258">
        <v>5</v>
      </c>
      <c r="S691" s="410">
        <v>12</v>
      </c>
      <c r="T691" s="261">
        <v>6</v>
      </c>
      <c r="U691" s="261">
        <v>6</v>
      </c>
      <c r="V691" s="258" t="s">
        <v>71</v>
      </c>
      <c r="W691" s="261" t="str">
        <f t="shared" si="108"/>
        <v>기아자동차봉고3 특장1톤 냉장탑차 표준형 킵캡 초장축 럭셔리 A/T21000000</v>
      </c>
      <c r="X691" s="411">
        <f t="shared" si="109"/>
        <v>4465</v>
      </c>
      <c r="Y691" s="261">
        <v>6</v>
      </c>
      <c r="Z691" s="261">
        <v>6</v>
      </c>
      <c r="AA691" s="407" t="s">
        <v>419</v>
      </c>
      <c r="AB691" s="258" t="s">
        <v>73</v>
      </c>
      <c r="AC691" s="258"/>
      <c r="AD691" s="258" t="s">
        <v>2155</v>
      </c>
      <c r="AE691" s="258" t="s">
        <v>2149</v>
      </c>
      <c r="AF691" s="259"/>
      <c r="AG691" s="260"/>
      <c r="AH691" s="259"/>
      <c r="AI691" s="259"/>
      <c r="AJ691" s="260"/>
      <c r="AK691" s="259">
        <v>26</v>
      </c>
      <c r="AL691" s="259"/>
      <c r="AM691" s="259" t="s">
        <v>3250</v>
      </c>
      <c r="AN691" s="449"/>
      <c r="AO691" s="449"/>
      <c r="AP691" s="449"/>
      <c r="AQ691" s="392" t="str">
        <f>IFERROR(VLOOKUP(BG691,#REF!,1,0),"")</f>
        <v/>
      </c>
      <c r="AS691" s="259" t="s">
        <v>3250</v>
      </c>
      <c r="BD691" s="202" t="str">
        <f t="shared" si="101"/>
        <v>봉고3 특장1톤 냉장탑차 표준형 킵캡 초장축 럭셔리 A/T</v>
      </c>
      <c r="BE691" s="261" t="str">
        <f t="shared" si="107"/>
        <v>0066</v>
      </c>
      <c r="BF691" s="407" t="s">
        <v>419</v>
      </c>
      <c r="BG691" s="202" t="str">
        <f t="shared" si="102"/>
        <v>0066-0690</v>
      </c>
    </row>
    <row r="692" spans="1:59">
      <c r="A692" s="405">
        <v>4466</v>
      </c>
      <c r="B692" s="406">
        <v>4466</v>
      </c>
      <c r="C692" s="261" t="str">
        <f t="shared" si="103"/>
        <v>0001-0066</v>
      </c>
      <c r="D692" s="261" t="str">
        <f t="shared" si="104"/>
        <v>0001-0066-0034</v>
      </c>
      <c r="E692" s="407" t="s">
        <v>2799</v>
      </c>
      <c r="F692" s="261" t="str">
        <f>TEXT(VLOOKUP(J692,'[4]1'!$B$2:$D$37,2,0),"0000")</f>
        <v>0001</v>
      </c>
      <c r="G692" s="261" t="str">
        <f t="shared" si="105"/>
        <v>0066</v>
      </c>
      <c r="H692" s="408">
        <f t="shared" si="106"/>
        <v>34</v>
      </c>
      <c r="I692" s="407" t="s">
        <v>2799</v>
      </c>
      <c r="J692" s="258" t="s">
        <v>840</v>
      </c>
      <c r="K692" s="258" t="s">
        <v>2740</v>
      </c>
      <c r="L692" s="258" t="s">
        <v>2310</v>
      </c>
      <c r="M692" s="409">
        <v>19880000</v>
      </c>
      <c r="N692" s="258">
        <v>2497</v>
      </c>
      <c r="O692" s="258" t="s">
        <v>78</v>
      </c>
      <c r="P692" s="258" t="s">
        <v>88</v>
      </c>
      <c r="Q692" s="258" t="s">
        <v>90</v>
      </c>
      <c r="R692" s="258" t="e">
        <v>#N/A</v>
      </c>
      <c r="S692" s="410">
        <v>12</v>
      </c>
      <c r="T692" s="261">
        <v>6</v>
      </c>
      <c r="U692" s="261">
        <v>6</v>
      </c>
      <c r="V692" s="258" t="s">
        <v>17442</v>
      </c>
      <c r="W692" s="261" t="str">
        <f t="shared" si="108"/>
        <v>기아자동차봉고3 특장1톤 냉장탑차 표준형 킹캡 초장축 럭셔리19880000</v>
      </c>
      <c r="X692" s="411">
        <f t="shared" si="109"/>
        <v>4466</v>
      </c>
      <c r="Y692" s="261">
        <v>6</v>
      </c>
      <c r="Z692" s="261">
        <v>6</v>
      </c>
      <c r="AA692" s="407" t="s">
        <v>2799</v>
      </c>
      <c r="AB692" s="258" t="e">
        <v>#N/A</v>
      </c>
      <c r="AC692" s="258"/>
      <c r="AD692" s="258" t="s">
        <v>2155</v>
      </c>
      <c r="AE692" s="258" t="s">
        <v>2149</v>
      </c>
      <c r="AF692" s="259"/>
      <c r="AG692" s="260"/>
      <c r="AH692" s="259"/>
      <c r="AI692" s="259"/>
      <c r="AJ692" s="260"/>
      <c r="AK692" s="259">
        <v>26</v>
      </c>
      <c r="AL692" s="259"/>
      <c r="AM692" s="259" t="s">
        <v>3250</v>
      </c>
      <c r="AN692" s="449"/>
      <c r="AO692" s="449"/>
      <c r="AP692" s="449"/>
      <c r="AQ692" s="392" t="str">
        <f>IFERROR(VLOOKUP(BG692,#REF!,1,0),"")</f>
        <v/>
      </c>
      <c r="AS692" s="259" t="s">
        <v>3250</v>
      </c>
      <c r="BD692" s="202" t="str">
        <f t="shared" si="101"/>
        <v>봉고3 특장1톤 냉장탑차 표준형 킹캡 초장축 럭셔리</v>
      </c>
      <c r="BE692" s="261" t="str">
        <f t="shared" si="107"/>
        <v>0066</v>
      </c>
      <c r="BF692" s="407" t="s">
        <v>2799</v>
      </c>
      <c r="BG692" s="202" t="str">
        <f t="shared" si="102"/>
        <v>0066-0691</v>
      </c>
    </row>
    <row r="693" spans="1:59">
      <c r="A693" s="405">
        <v>4467</v>
      </c>
      <c r="B693" s="406">
        <v>4467</v>
      </c>
      <c r="C693" s="261" t="str">
        <f t="shared" si="103"/>
        <v>0001-0066</v>
      </c>
      <c r="D693" s="261" t="str">
        <f t="shared" si="104"/>
        <v>0001-0066-0035</v>
      </c>
      <c r="E693" s="407" t="s">
        <v>418</v>
      </c>
      <c r="F693" s="261" t="str">
        <f>TEXT(VLOOKUP(J693,'[4]1'!$B$2:$D$37,2,0),"0000")</f>
        <v>0001</v>
      </c>
      <c r="G693" s="261" t="str">
        <f t="shared" si="105"/>
        <v>0066</v>
      </c>
      <c r="H693" s="408">
        <f t="shared" si="106"/>
        <v>35</v>
      </c>
      <c r="I693" s="407" t="s">
        <v>418</v>
      </c>
      <c r="J693" s="258" t="s">
        <v>840</v>
      </c>
      <c r="K693" s="258" t="s">
        <v>2740</v>
      </c>
      <c r="L693" s="258" t="s">
        <v>2311</v>
      </c>
      <c r="M693" s="409">
        <v>21380000</v>
      </c>
      <c r="N693" s="258">
        <v>2497</v>
      </c>
      <c r="O693" s="258" t="s">
        <v>78</v>
      </c>
      <c r="P693" s="258" t="s">
        <v>88</v>
      </c>
      <c r="Q693" s="258" t="s">
        <v>90</v>
      </c>
      <c r="R693" s="258">
        <v>5</v>
      </c>
      <c r="S693" s="410">
        <v>12</v>
      </c>
      <c r="T693" s="261">
        <v>6</v>
      </c>
      <c r="U693" s="261">
        <v>6</v>
      </c>
      <c r="V693" s="258" t="s">
        <v>71</v>
      </c>
      <c r="W693" s="261" t="str">
        <f t="shared" si="108"/>
        <v>기아자동차봉고3 특장1톤 덤프 4WD 일반덤프 표준캡 장축 럭셔리21380000</v>
      </c>
      <c r="X693" s="411">
        <f t="shared" si="109"/>
        <v>4467</v>
      </c>
      <c r="Y693" s="261">
        <v>6</v>
      </c>
      <c r="Z693" s="261">
        <v>6</v>
      </c>
      <c r="AA693" s="407" t="s">
        <v>418</v>
      </c>
      <c r="AB693" s="258" t="s">
        <v>73</v>
      </c>
      <c r="AC693" s="258"/>
      <c r="AD693" s="258" t="s">
        <v>2155</v>
      </c>
      <c r="AE693" s="258" t="s">
        <v>2149</v>
      </c>
      <c r="AF693" s="259"/>
      <c r="AG693" s="260"/>
      <c r="AH693" s="259"/>
      <c r="AI693" s="259"/>
      <c r="AJ693" s="260"/>
      <c r="AK693" s="259">
        <v>26</v>
      </c>
      <c r="AL693" s="259"/>
      <c r="AM693" s="259" t="s">
        <v>3250</v>
      </c>
      <c r="AN693" s="449"/>
      <c r="AO693" s="449"/>
      <c r="AP693" s="449"/>
      <c r="AQ693" s="392" t="str">
        <f>IFERROR(VLOOKUP(BG693,#REF!,1,0),"")</f>
        <v/>
      </c>
      <c r="AS693" s="259" t="s">
        <v>3250</v>
      </c>
      <c r="BD693" s="202" t="str">
        <f t="shared" si="101"/>
        <v>봉고3 특장1톤 덤프 4WD 일반덤프 표준캡 장축 럭셔리</v>
      </c>
      <c r="BE693" s="261" t="str">
        <f t="shared" si="107"/>
        <v>0066</v>
      </c>
      <c r="BF693" s="407" t="s">
        <v>418</v>
      </c>
      <c r="BG693" s="202" t="str">
        <f t="shared" si="102"/>
        <v>0066-0692</v>
      </c>
    </row>
    <row r="694" spans="1:59">
      <c r="A694" s="405">
        <v>4468</v>
      </c>
      <c r="B694" s="406">
        <v>4468</v>
      </c>
      <c r="C694" s="261" t="str">
        <f t="shared" si="103"/>
        <v>0001-0066</v>
      </c>
      <c r="D694" s="261" t="str">
        <f t="shared" si="104"/>
        <v>0001-0066-0036</v>
      </c>
      <c r="E694" s="407" t="s">
        <v>417</v>
      </c>
      <c r="F694" s="261" t="str">
        <f>TEXT(VLOOKUP(J694,'[4]1'!$B$2:$D$37,2,0),"0000")</f>
        <v>0001</v>
      </c>
      <c r="G694" s="261" t="str">
        <f t="shared" si="105"/>
        <v>0066</v>
      </c>
      <c r="H694" s="408">
        <f t="shared" si="106"/>
        <v>36</v>
      </c>
      <c r="I694" s="407" t="s">
        <v>417</v>
      </c>
      <c r="J694" s="258" t="s">
        <v>840</v>
      </c>
      <c r="K694" s="258" t="s">
        <v>2740</v>
      </c>
      <c r="L694" s="258" t="s">
        <v>2312</v>
      </c>
      <c r="M694" s="409">
        <v>22420000</v>
      </c>
      <c r="N694" s="258">
        <v>2497</v>
      </c>
      <c r="O694" s="258" t="s">
        <v>78</v>
      </c>
      <c r="P694" s="258" t="s">
        <v>88</v>
      </c>
      <c r="Q694" s="258" t="s">
        <v>90</v>
      </c>
      <c r="R694" s="258">
        <v>8</v>
      </c>
      <c r="S694" s="410">
        <v>12</v>
      </c>
      <c r="T694" s="261">
        <v>6</v>
      </c>
      <c r="U694" s="261">
        <v>6</v>
      </c>
      <c r="V694" s="258" t="s">
        <v>71</v>
      </c>
      <c r="W694" s="261" t="str">
        <f t="shared" si="108"/>
        <v>기아자동차봉고3 특장1톤 워크스루밴 킹캡 초장축 럭셔리22420000</v>
      </c>
      <c r="X694" s="411">
        <f t="shared" si="109"/>
        <v>4468</v>
      </c>
      <c r="Y694" s="261">
        <v>6</v>
      </c>
      <c r="Z694" s="261">
        <v>6</v>
      </c>
      <c r="AA694" s="407" t="s">
        <v>417</v>
      </c>
      <c r="AB694" s="258" t="s">
        <v>73</v>
      </c>
      <c r="AC694" s="258"/>
      <c r="AD694" s="258" t="s">
        <v>2155</v>
      </c>
      <c r="AE694" s="258" t="s">
        <v>2149</v>
      </c>
      <c r="AF694" s="259"/>
      <c r="AG694" s="260"/>
      <c r="AH694" s="259"/>
      <c r="AI694" s="259"/>
      <c r="AJ694" s="260"/>
      <c r="AK694" s="259">
        <v>26</v>
      </c>
      <c r="AL694" s="259"/>
      <c r="AM694" s="259" t="s">
        <v>3250</v>
      </c>
      <c r="AN694" s="449"/>
      <c r="AO694" s="449"/>
      <c r="AP694" s="449"/>
      <c r="AQ694" s="392" t="str">
        <f>IFERROR(VLOOKUP(BG694,#REF!,1,0),"")</f>
        <v/>
      </c>
      <c r="AS694" s="259" t="s">
        <v>3250</v>
      </c>
      <c r="BD694" s="202" t="str">
        <f t="shared" si="101"/>
        <v>봉고3 특장1톤 워크스루밴 킹캡 초장축 럭셔리</v>
      </c>
      <c r="BE694" s="261" t="str">
        <f t="shared" si="107"/>
        <v>0066</v>
      </c>
      <c r="BF694" s="407" t="s">
        <v>417</v>
      </c>
      <c r="BG694" s="202" t="str">
        <f t="shared" si="102"/>
        <v>0066-0693</v>
      </c>
    </row>
    <row r="695" spans="1:59">
      <c r="A695" s="405">
        <v>4469</v>
      </c>
      <c r="B695" s="406">
        <v>4469</v>
      </c>
      <c r="C695" s="261" t="str">
        <f t="shared" si="103"/>
        <v>0001-0066</v>
      </c>
      <c r="D695" s="261" t="str">
        <f t="shared" si="104"/>
        <v>0001-0066-0037</v>
      </c>
      <c r="E695" s="407" t="s">
        <v>416</v>
      </c>
      <c r="F695" s="261" t="str">
        <f>TEXT(VLOOKUP(J695,'[4]1'!$B$2:$D$37,2,0),"0000")</f>
        <v>0001</v>
      </c>
      <c r="G695" s="261" t="str">
        <f t="shared" si="105"/>
        <v>0066</v>
      </c>
      <c r="H695" s="408">
        <f t="shared" si="106"/>
        <v>37</v>
      </c>
      <c r="I695" s="407" t="s">
        <v>416</v>
      </c>
      <c r="J695" s="258" t="s">
        <v>840</v>
      </c>
      <c r="K695" s="258" t="s">
        <v>2740</v>
      </c>
      <c r="L695" s="258" t="s">
        <v>2313</v>
      </c>
      <c r="M695" s="409">
        <v>21430000</v>
      </c>
      <c r="N695" s="258">
        <v>2497</v>
      </c>
      <c r="O695" s="258" t="s">
        <v>78</v>
      </c>
      <c r="P695" s="258" t="s">
        <v>88</v>
      </c>
      <c r="Q695" s="258" t="s">
        <v>72</v>
      </c>
      <c r="R695" s="258" t="e">
        <v>#N/A</v>
      </c>
      <c r="S695" s="410">
        <v>12</v>
      </c>
      <c r="T695" s="261">
        <v>6</v>
      </c>
      <c r="U695" s="261">
        <v>6</v>
      </c>
      <c r="V695" s="258" t="s">
        <v>17442</v>
      </c>
      <c r="W695" s="261" t="str">
        <f t="shared" si="108"/>
        <v>기아자동차봉고3 특장1톤 워크스루밴 킹캡 초장축 럭셔리 A/T21430000</v>
      </c>
      <c r="X695" s="411">
        <f t="shared" si="109"/>
        <v>4469</v>
      </c>
      <c r="Y695" s="261">
        <v>6</v>
      </c>
      <c r="Z695" s="261">
        <v>6</v>
      </c>
      <c r="AA695" s="407" t="s">
        <v>416</v>
      </c>
      <c r="AB695" s="258" t="e">
        <v>#N/A</v>
      </c>
      <c r="AC695" s="258"/>
      <c r="AD695" s="258" t="s">
        <v>2155</v>
      </c>
      <c r="AE695" s="258" t="s">
        <v>2149</v>
      </c>
      <c r="AF695" s="259"/>
      <c r="AG695" s="260"/>
      <c r="AH695" s="259"/>
      <c r="AI695" s="259"/>
      <c r="AJ695" s="260"/>
      <c r="AK695" s="259">
        <v>26</v>
      </c>
      <c r="AL695" s="259"/>
      <c r="AM695" s="259" t="s">
        <v>3250</v>
      </c>
      <c r="AN695" s="449"/>
      <c r="AO695" s="449"/>
      <c r="AP695" s="449"/>
      <c r="AQ695" s="392" t="str">
        <f>IFERROR(VLOOKUP(BG695,#REF!,1,0),"")</f>
        <v/>
      </c>
      <c r="AS695" s="259" t="s">
        <v>3250</v>
      </c>
      <c r="BD695" s="202" t="str">
        <f t="shared" si="101"/>
        <v>봉고3 특장1톤 워크스루밴 킹캡 초장축 럭셔리 A/T</v>
      </c>
      <c r="BE695" s="261" t="str">
        <f t="shared" si="107"/>
        <v>0066</v>
      </c>
      <c r="BF695" s="407" t="s">
        <v>416</v>
      </c>
      <c r="BG695" s="202" t="str">
        <f t="shared" si="102"/>
        <v>0066-0694</v>
      </c>
    </row>
    <row r="696" spans="1:59">
      <c r="A696" s="405">
        <v>4470</v>
      </c>
      <c r="B696" s="406">
        <v>4470</v>
      </c>
      <c r="C696" s="261" t="str">
        <f t="shared" si="103"/>
        <v>0001-0066</v>
      </c>
      <c r="D696" s="261" t="str">
        <f t="shared" si="104"/>
        <v>0001-0066-0038</v>
      </c>
      <c r="E696" s="407" t="s">
        <v>415</v>
      </c>
      <c r="F696" s="261" t="str">
        <f>TEXT(VLOOKUP(J696,'[4]1'!$B$2:$D$37,2,0),"0000")</f>
        <v>0001</v>
      </c>
      <c r="G696" s="261" t="str">
        <f t="shared" si="105"/>
        <v>0066</v>
      </c>
      <c r="H696" s="408">
        <f t="shared" si="106"/>
        <v>38</v>
      </c>
      <c r="I696" s="407" t="s">
        <v>415</v>
      </c>
      <c r="J696" s="258" t="s">
        <v>840</v>
      </c>
      <c r="K696" s="258" t="s">
        <v>2740</v>
      </c>
      <c r="L696" s="258" t="s">
        <v>2314</v>
      </c>
      <c r="M696" s="409">
        <v>18570000</v>
      </c>
      <c r="N696" s="258">
        <v>2497</v>
      </c>
      <c r="O696" s="258" t="s">
        <v>78</v>
      </c>
      <c r="P696" s="258" t="s">
        <v>88</v>
      </c>
      <c r="Q696" s="258" t="s">
        <v>90</v>
      </c>
      <c r="R696" s="258" t="e">
        <v>#N/A</v>
      </c>
      <c r="S696" s="410">
        <v>12</v>
      </c>
      <c r="T696" s="261">
        <v>6</v>
      </c>
      <c r="U696" s="261">
        <v>6</v>
      </c>
      <c r="V696" s="258" t="s">
        <v>17442</v>
      </c>
      <c r="W696" s="261" t="str">
        <f t="shared" si="108"/>
        <v>기아자동차봉고3 특장1톤 윙바디 수동식 킹캡 초장축 디럭스18570000</v>
      </c>
      <c r="X696" s="411">
        <f t="shared" si="109"/>
        <v>4470</v>
      </c>
      <c r="Y696" s="261">
        <v>6</v>
      </c>
      <c r="Z696" s="261">
        <v>6</v>
      </c>
      <c r="AA696" s="407" t="s">
        <v>415</v>
      </c>
      <c r="AB696" s="258" t="e">
        <v>#N/A</v>
      </c>
      <c r="AC696" s="258"/>
      <c r="AD696" s="258" t="s">
        <v>2155</v>
      </c>
      <c r="AE696" s="258" t="s">
        <v>2149</v>
      </c>
      <c r="AF696" s="259"/>
      <c r="AG696" s="260"/>
      <c r="AH696" s="259"/>
      <c r="AI696" s="259"/>
      <c r="AJ696" s="260"/>
      <c r="AK696" s="259">
        <v>26</v>
      </c>
      <c r="AL696" s="259"/>
      <c r="AM696" s="259" t="s">
        <v>3250</v>
      </c>
      <c r="AN696" s="449"/>
      <c r="AO696" s="449"/>
      <c r="AP696" s="449"/>
      <c r="AQ696" s="392" t="str">
        <f>IFERROR(VLOOKUP(BG696,#REF!,1,0),"")</f>
        <v/>
      </c>
      <c r="AS696" s="259" t="s">
        <v>3250</v>
      </c>
      <c r="BD696" s="202" t="str">
        <f t="shared" si="101"/>
        <v>봉고3 특장1톤 윙바디 수동식 킹캡 초장축 디럭스</v>
      </c>
      <c r="BE696" s="261" t="str">
        <f t="shared" si="107"/>
        <v>0066</v>
      </c>
      <c r="BF696" s="407" t="s">
        <v>415</v>
      </c>
      <c r="BG696" s="202" t="str">
        <f t="shared" si="102"/>
        <v>0066-0695</v>
      </c>
    </row>
    <row r="697" spans="1:59">
      <c r="A697" s="405">
        <v>4471</v>
      </c>
      <c r="B697" s="406">
        <v>4471</v>
      </c>
      <c r="C697" s="261" t="str">
        <f t="shared" si="103"/>
        <v>0001-0066</v>
      </c>
      <c r="D697" s="261" t="str">
        <f t="shared" si="104"/>
        <v>0001-0066-0039</v>
      </c>
      <c r="E697" s="407" t="s">
        <v>414</v>
      </c>
      <c r="F697" s="261" t="str">
        <f>TEXT(VLOOKUP(J697,'[4]1'!$B$2:$D$37,2,0),"0000")</f>
        <v>0001</v>
      </c>
      <c r="G697" s="261" t="str">
        <f t="shared" si="105"/>
        <v>0066</v>
      </c>
      <c r="H697" s="408">
        <f t="shared" si="106"/>
        <v>39</v>
      </c>
      <c r="I697" s="407" t="s">
        <v>414</v>
      </c>
      <c r="J697" s="258" t="s">
        <v>840</v>
      </c>
      <c r="K697" s="258" t="s">
        <v>2740</v>
      </c>
      <c r="L697" s="258" t="s">
        <v>2315</v>
      </c>
      <c r="M697" s="409">
        <v>21210000</v>
      </c>
      <c r="N697" s="258">
        <v>2497</v>
      </c>
      <c r="O697" s="258" t="s">
        <v>78</v>
      </c>
      <c r="P697" s="258" t="s">
        <v>88</v>
      </c>
      <c r="Q697" s="258" t="s">
        <v>72</v>
      </c>
      <c r="R697" s="258" t="e">
        <v>#N/A</v>
      </c>
      <c r="S697" s="410">
        <v>12</v>
      </c>
      <c r="T697" s="261">
        <v>6</v>
      </c>
      <c r="U697" s="261">
        <v>6</v>
      </c>
      <c r="V697" s="258" t="s">
        <v>17442</v>
      </c>
      <c r="W697" s="261" t="str">
        <f t="shared" si="108"/>
        <v>기아자동차봉고3 특장1톤 윙바디 전동식 킹캡 초장축 럭셔리 A/T21210000</v>
      </c>
      <c r="X697" s="411">
        <f t="shared" si="109"/>
        <v>4471</v>
      </c>
      <c r="Y697" s="261">
        <v>6</v>
      </c>
      <c r="Z697" s="261">
        <v>6</v>
      </c>
      <c r="AA697" s="407" t="s">
        <v>414</v>
      </c>
      <c r="AB697" s="258" t="e">
        <v>#N/A</v>
      </c>
      <c r="AC697" s="258"/>
      <c r="AD697" s="258" t="s">
        <v>2155</v>
      </c>
      <c r="AE697" s="258" t="s">
        <v>2149</v>
      </c>
      <c r="AF697" s="259"/>
      <c r="AG697" s="260"/>
      <c r="AH697" s="259"/>
      <c r="AI697" s="259"/>
      <c r="AJ697" s="260"/>
      <c r="AK697" s="259">
        <v>26</v>
      </c>
      <c r="AL697" s="259"/>
      <c r="AM697" s="259" t="s">
        <v>3250</v>
      </c>
      <c r="AN697" s="449"/>
      <c r="AO697" s="449"/>
      <c r="AP697" s="449"/>
      <c r="AQ697" s="392" t="str">
        <f>IFERROR(VLOOKUP(BG697,#REF!,1,0),"")</f>
        <v/>
      </c>
      <c r="AS697" s="259" t="s">
        <v>3250</v>
      </c>
      <c r="BD697" s="202" t="str">
        <f t="shared" si="101"/>
        <v>봉고3 특장1톤 윙바디 전동식 킹캡 초장축 럭셔리 A/T</v>
      </c>
      <c r="BE697" s="261" t="str">
        <f t="shared" si="107"/>
        <v>0066</v>
      </c>
      <c r="BF697" s="407" t="s">
        <v>414</v>
      </c>
      <c r="BG697" s="202" t="str">
        <f t="shared" si="102"/>
        <v>0066-0696</v>
      </c>
    </row>
    <row r="698" spans="1:59">
      <c r="A698" s="405">
        <v>4472</v>
      </c>
      <c r="B698" s="406">
        <v>4472</v>
      </c>
      <c r="C698" s="261" t="str">
        <f t="shared" si="103"/>
        <v>0001-0066</v>
      </c>
      <c r="D698" s="261" t="str">
        <f t="shared" si="104"/>
        <v>0001-0066-0040</v>
      </c>
      <c r="E698" s="407" t="s">
        <v>413</v>
      </c>
      <c r="F698" s="261" t="str">
        <f>TEXT(VLOOKUP(J698,'[4]1'!$B$2:$D$37,2,0),"0000")</f>
        <v>0001</v>
      </c>
      <c r="G698" s="261" t="str">
        <f t="shared" si="105"/>
        <v>0066</v>
      </c>
      <c r="H698" s="408">
        <f t="shared" si="106"/>
        <v>40</v>
      </c>
      <c r="I698" s="407" t="s">
        <v>413</v>
      </c>
      <c r="J698" s="258" t="s">
        <v>840</v>
      </c>
      <c r="K698" s="258" t="s">
        <v>2740</v>
      </c>
      <c r="L698" s="258" t="s">
        <v>2316</v>
      </c>
      <c r="M698" s="409">
        <v>18360000</v>
      </c>
      <c r="N698" s="258">
        <v>2497</v>
      </c>
      <c r="O698" s="258" t="s">
        <v>78</v>
      </c>
      <c r="P698" s="258" t="s">
        <v>88</v>
      </c>
      <c r="Q698" s="258" t="s">
        <v>90</v>
      </c>
      <c r="R698" s="258" t="e">
        <v>#N/A</v>
      </c>
      <c r="S698" s="410">
        <v>12</v>
      </c>
      <c r="T698" s="261">
        <v>6</v>
      </c>
      <c r="U698" s="261">
        <v>6</v>
      </c>
      <c r="V698" s="258" t="s">
        <v>17442</v>
      </c>
      <c r="W698" s="261" t="str">
        <f t="shared" si="108"/>
        <v>기아자동차봉고3 특장1톤 파워게이트 1단 킹캡 초장축 럭셔리18360000</v>
      </c>
      <c r="X698" s="411">
        <f t="shared" si="109"/>
        <v>4472</v>
      </c>
      <c r="Y698" s="261">
        <v>6</v>
      </c>
      <c r="Z698" s="261">
        <v>6</v>
      </c>
      <c r="AA698" s="407" t="s">
        <v>413</v>
      </c>
      <c r="AB698" s="258" t="e">
        <v>#N/A</v>
      </c>
      <c r="AC698" s="258"/>
      <c r="AD698" s="258" t="s">
        <v>2155</v>
      </c>
      <c r="AE698" s="258" t="s">
        <v>2149</v>
      </c>
      <c r="AF698" s="259"/>
      <c r="AG698" s="260"/>
      <c r="AH698" s="259"/>
      <c r="AI698" s="259"/>
      <c r="AJ698" s="260"/>
      <c r="AK698" s="259">
        <v>26</v>
      </c>
      <c r="AL698" s="259"/>
      <c r="AM698" s="259" t="s">
        <v>3250</v>
      </c>
      <c r="AN698" s="449"/>
      <c r="AO698" s="449"/>
      <c r="AP698" s="449"/>
      <c r="AQ698" s="392" t="str">
        <f>IFERROR(VLOOKUP(BG698,#REF!,1,0),"")</f>
        <v/>
      </c>
      <c r="AS698" s="259" t="s">
        <v>3250</v>
      </c>
      <c r="BD698" s="202" t="str">
        <f t="shared" si="101"/>
        <v>봉고3 특장1톤 파워게이트 1단 킹캡 초장축 럭셔리</v>
      </c>
      <c r="BE698" s="261" t="str">
        <f t="shared" si="107"/>
        <v>0066</v>
      </c>
      <c r="BF698" s="407" t="s">
        <v>413</v>
      </c>
      <c r="BG698" s="202" t="str">
        <f t="shared" si="102"/>
        <v>0066-0697</v>
      </c>
    </row>
    <row r="699" spans="1:59">
      <c r="A699" s="405">
        <v>4473</v>
      </c>
      <c r="B699" s="406">
        <v>4473</v>
      </c>
      <c r="C699" s="261" t="str">
        <f t="shared" si="103"/>
        <v>0001-0066</v>
      </c>
      <c r="D699" s="261" t="str">
        <f t="shared" si="104"/>
        <v>0001-0066-0041</v>
      </c>
      <c r="E699" s="407" t="s">
        <v>412</v>
      </c>
      <c r="F699" s="261" t="str">
        <f>TEXT(VLOOKUP(J699,'[4]1'!$B$2:$D$37,2,0),"0000")</f>
        <v>0001</v>
      </c>
      <c r="G699" s="261" t="str">
        <f t="shared" si="105"/>
        <v>0066</v>
      </c>
      <c r="H699" s="408">
        <f t="shared" si="106"/>
        <v>41</v>
      </c>
      <c r="I699" s="407" t="s">
        <v>412</v>
      </c>
      <c r="J699" s="258" t="s">
        <v>840</v>
      </c>
      <c r="K699" s="258" t="s">
        <v>2740</v>
      </c>
      <c r="L699" s="258" t="s">
        <v>2317</v>
      </c>
      <c r="M699" s="409">
        <v>18360000</v>
      </c>
      <c r="N699" s="258">
        <v>2497</v>
      </c>
      <c r="O699" s="258" t="s">
        <v>78</v>
      </c>
      <c r="P699" s="258" t="s">
        <v>88</v>
      </c>
      <c r="Q699" s="258" t="s">
        <v>90</v>
      </c>
      <c r="R699" s="258" t="e">
        <v>#N/A</v>
      </c>
      <c r="S699" s="410">
        <v>12</v>
      </c>
      <c r="T699" s="261">
        <v>6</v>
      </c>
      <c r="U699" s="261">
        <v>6</v>
      </c>
      <c r="V699" s="258" t="s">
        <v>17442</v>
      </c>
      <c r="W699" s="261" t="str">
        <f t="shared" si="108"/>
        <v>기아자동차봉고3 특장1톤 파워게이트 2단 킹캡 초장축 럭셔리18360000</v>
      </c>
      <c r="X699" s="411">
        <f t="shared" si="109"/>
        <v>4473</v>
      </c>
      <c r="Y699" s="261">
        <v>6</v>
      </c>
      <c r="Z699" s="261">
        <v>6</v>
      </c>
      <c r="AA699" s="407" t="s">
        <v>412</v>
      </c>
      <c r="AB699" s="258" t="e">
        <v>#N/A</v>
      </c>
      <c r="AC699" s="258"/>
      <c r="AD699" s="258" t="s">
        <v>2155</v>
      </c>
      <c r="AE699" s="258" t="s">
        <v>2149</v>
      </c>
      <c r="AF699" s="259"/>
      <c r="AG699" s="260"/>
      <c r="AH699" s="259"/>
      <c r="AI699" s="259"/>
      <c r="AJ699" s="260"/>
      <c r="AK699" s="259">
        <v>26</v>
      </c>
      <c r="AL699" s="259"/>
      <c r="AM699" s="259" t="s">
        <v>3250</v>
      </c>
      <c r="AN699" s="449"/>
      <c r="AO699" s="449"/>
      <c r="AP699" s="449"/>
      <c r="AQ699" s="392" t="str">
        <f>IFERROR(VLOOKUP(BG699,#REF!,1,0),"")</f>
        <v/>
      </c>
      <c r="AS699" s="259" t="s">
        <v>3250</v>
      </c>
      <c r="BD699" s="202" t="str">
        <f t="shared" si="101"/>
        <v>봉고3 특장1톤 파워게이트 2단 킹캡 초장축 럭셔리</v>
      </c>
      <c r="BE699" s="261" t="str">
        <f t="shared" si="107"/>
        <v>0066</v>
      </c>
      <c r="BF699" s="407" t="s">
        <v>412</v>
      </c>
      <c r="BG699" s="202" t="str">
        <f t="shared" si="102"/>
        <v>0066-0698</v>
      </c>
    </row>
    <row r="700" spans="1:59">
      <c r="A700" s="405">
        <v>4474</v>
      </c>
      <c r="B700" s="406">
        <v>4474</v>
      </c>
      <c r="C700" s="261" t="str">
        <f t="shared" si="103"/>
        <v>0001-0066</v>
      </c>
      <c r="D700" s="261" t="str">
        <f t="shared" si="104"/>
        <v>0001-0066-0042</v>
      </c>
      <c r="E700" s="407" t="s">
        <v>411</v>
      </c>
      <c r="F700" s="261" t="str">
        <f>TEXT(VLOOKUP(J700,'[4]1'!$B$2:$D$37,2,0),"0000")</f>
        <v>0001</v>
      </c>
      <c r="G700" s="261" t="str">
        <f t="shared" si="105"/>
        <v>0066</v>
      </c>
      <c r="H700" s="408">
        <f t="shared" si="106"/>
        <v>42</v>
      </c>
      <c r="I700" s="407" t="s">
        <v>411</v>
      </c>
      <c r="J700" s="258" t="s">
        <v>840</v>
      </c>
      <c r="K700" s="258" t="s">
        <v>2740</v>
      </c>
      <c r="L700" s="258" t="s">
        <v>2318</v>
      </c>
      <c r="M700" s="409">
        <v>20990000</v>
      </c>
      <c r="N700" s="258">
        <v>2497</v>
      </c>
      <c r="O700" s="258" t="s">
        <v>78</v>
      </c>
      <c r="P700" s="258" t="s">
        <v>88</v>
      </c>
      <c r="Q700" s="258" t="s">
        <v>90</v>
      </c>
      <c r="R700" s="258">
        <v>4</v>
      </c>
      <c r="S700" s="410">
        <v>12</v>
      </c>
      <c r="T700" s="261">
        <v>6</v>
      </c>
      <c r="U700" s="261">
        <v>6</v>
      </c>
      <c r="V700" s="258" t="s">
        <v>71</v>
      </c>
      <c r="W700" s="261" t="str">
        <f t="shared" si="108"/>
        <v>기아자동차봉고3 특장1톤 파워케이트 1단 킹캡 초장축 프레스티지 M/T20990000</v>
      </c>
      <c r="X700" s="411">
        <f t="shared" si="109"/>
        <v>4474</v>
      </c>
      <c r="Y700" s="261">
        <v>6</v>
      </c>
      <c r="Z700" s="261">
        <v>6</v>
      </c>
      <c r="AA700" s="407" t="s">
        <v>411</v>
      </c>
      <c r="AB700" s="258" t="s">
        <v>73</v>
      </c>
      <c r="AC700" s="258"/>
      <c r="AD700" s="258" t="s">
        <v>2155</v>
      </c>
      <c r="AE700" s="258" t="s">
        <v>2149</v>
      </c>
      <c r="AF700" s="259"/>
      <c r="AG700" s="260"/>
      <c r="AH700" s="259"/>
      <c r="AI700" s="259"/>
      <c r="AJ700" s="260"/>
      <c r="AK700" s="259">
        <v>26</v>
      </c>
      <c r="AL700" s="259"/>
      <c r="AM700" s="259" t="s">
        <v>3250</v>
      </c>
      <c r="AN700" s="449"/>
      <c r="AO700" s="449"/>
      <c r="AP700" s="449"/>
      <c r="AQ700" s="392" t="str">
        <f>IFERROR(VLOOKUP(BG700,#REF!,1,0),"")</f>
        <v/>
      </c>
      <c r="AS700" s="259" t="s">
        <v>3250</v>
      </c>
      <c r="BD700" s="202" t="str">
        <f t="shared" si="101"/>
        <v>봉고3 특장1톤 파워케이트 1단 킹캡 초장축 프레스티지 M/T</v>
      </c>
      <c r="BE700" s="261" t="str">
        <f t="shared" si="107"/>
        <v>0066</v>
      </c>
      <c r="BF700" s="407" t="s">
        <v>411</v>
      </c>
      <c r="BG700" s="202" t="str">
        <f t="shared" si="102"/>
        <v>0066-0699</v>
      </c>
    </row>
    <row r="701" spans="1:59">
      <c r="A701" s="405">
        <v>4475</v>
      </c>
      <c r="B701" s="406">
        <v>4475</v>
      </c>
      <c r="C701" s="261" t="str">
        <f t="shared" si="103"/>
        <v>0001-0066</v>
      </c>
      <c r="D701" s="261" t="str">
        <f t="shared" si="104"/>
        <v>0001-0066-0043</v>
      </c>
      <c r="E701" s="407" t="s">
        <v>410</v>
      </c>
      <c r="F701" s="261" t="str">
        <f>TEXT(VLOOKUP(J701,'[4]1'!$B$2:$D$37,2,0),"0000")</f>
        <v>0001</v>
      </c>
      <c r="G701" s="261" t="str">
        <f t="shared" si="105"/>
        <v>0066</v>
      </c>
      <c r="H701" s="408">
        <f t="shared" si="106"/>
        <v>43</v>
      </c>
      <c r="I701" s="407" t="s">
        <v>410</v>
      </c>
      <c r="J701" s="258" t="s">
        <v>840</v>
      </c>
      <c r="K701" s="258" t="s">
        <v>2740</v>
      </c>
      <c r="L701" s="258" t="s">
        <v>2319</v>
      </c>
      <c r="M701" s="409">
        <v>30470000</v>
      </c>
      <c r="N701" s="258">
        <v>2497</v>
      </c>
      <c r="O701" s="258" t="s">
        <v>78</v>
      </c>
      <c r="P701" s="258" t="s">
        <v>88</v>
      </c>
      <c r="Q701" s="258" t="s">
        <v>90</v>
      </c>
      <c r="R701" s="258" t="e">
        <v>#N/A</v>
      </c>
      <c r="S701" s="410">
        <v>12</v>
      </c>
      <c r="T701" s="261">
        <v>6</v>
      </c>
      <c r="U701" s="261">
        <v>6</v>
      </c>
      <c r="V701" s="258" t="s">
        <v>17442</v>
      </c>
      <c r="W701" s="261" t="str">
        <f t="shared" si="108"/>
        <v>기아자동차봉고3 특장1톤 홈로리 2WD 킹캡 장축 프레스티지30470000</v>
      </c>
      <c r="X701" s="411">
        <f t="shared" si="109"/>
        <v>4475</v>
      </c>
      <c r="Y701" s="261">
        <v>6</v>
      </c>
      <c r="Z701" s="261">
        <v>6</v>
      </c>
      <c r="AA701" s="407" t="s">
        <v>410</v>
      </c>
      <c r="AB701" s="258" t="e">
        <v>#N/A</v>
      </c>
      <c r="AC701" s="258"/>
      <c r="AD701" s="258" t="s">
        <v>2155</v>
      </c>
      <c r="AE701" s="258" t="s">
        <v>2149</v>
      </c>
      <c r="AF701" s="259"/>
      <c r="AG701" s="260"/>
      <c r="AH701" s="259"/>
      <c r="AI701" s="259"/>
      <c r="AJ701" s="260"/>
      <c r="AK701" s="259">
        <v>26</v>
      </c>
      <c r="AL701" s="259"/>
      <c r="AM701" s="259" t="s">
        <v>3250</v>
      </c>
      <c r="AN701" s="449"/>
      <c r="AO701" s="449"/>
      <c r="AP701" s="449"/>
      <c r="AQ701" s="392" t="str">
        <f>IFERROR(VLOOKUP(BG701,#REF!,1,0),"")</f>
        <v/>
      </c>
      <c r="AS701" s="259" t="s">
        <v>3250</v>
      </c>
      <c r="BD701" s="202" t="str">
        <f t="shared" si="101"/>
        <v>봉고3 특장1톤 홈로리 2WD 킹캡 장축 프레스티지</v>
      </c>
      <c r="BE701" s="261" t="str">
        <f t="shared" si="107"/>
        <v>0066</v>
      </c>
      <c r="BF701" s="407" t="s">
        <v>410</v>
      </c>
      <c r="BG701" s="202" t="str">
        <f t="shared" si="102"/>
        <v>0066-0700</v>
      </c>
    </row>
    <row r="702" spans="1:59">
      <c r="A702" s="405">
        <v>4476</v>
      </c>
      <c r="B702" s="406">
        <v>4476</v>
      </c>
      <c r="C702" s="261" t="str">
        <f t="shared" si="103"/>
        <v>0001-0066</v>
      </c>
      <c r="D702" s="261" t="str">
        <f t="shared" si="104"/>
        <v>0001-0066-0044</v>
      </c>
      <c r="E702" s="407" t="s">
        <v>409</v>
      </c>
      <c r="F702" s="261" t="str">
        <f>TEXT(VLOOKUP(J702,'[4]1'!$B$2:$D$37,2,0),"0000")</f>
        <v>0001</v>
      </c>
      <c r="G702" s="261" t="str">
        <f t="shared" si="105"/>
        <v>0066</v>
      </c>
      <c r="H702" s="408">
        <f t="shared" si="106"/>
        <v>44</v>
      </c>
      <c r="I702" s="407" t="s">
        <v>409</v>
      </c>
      <c r="J702" s="258" t="s">
        <v>840</v>
      </c>
      <c r="K702" s="258" t="s">
        <v>2740</v>
      </c>
      <c r="L702" s="258" t="s">
        <v>2320</v>
      </c>
      <c r="M702" s="409">
        <v>20030000</v>
      </c>
      <c r="N702" s="258">
        <v>2497</v>
      </c>
      <c r="O702" s="258" t="s">
        <v>78</v>
      </c>
      <c r="P702" s="258" t="s">
        <v>88</v>
      </c>
      <c r="Q702" s="258" t="s">
        <v>72</v>
      </c>
      <c r="R702" s="258" t="e">
        <v>#N/A</v>
      </c>
      <c r="S702" s="410">
        <v>12</v>
      </c>
      <c r="T702" s="261">
        <v>6</v>
      </c>
      <c r="U702" s="261">
        <v>6</v>
      </c>
      <c r="V702" s="258" t="s">
        <v>17442</v>
      </c>
      <c r="W702" s="261" t="str">
        <f t="shared" si="108"/>
        <v>기아자동차봉고3 특장1톤 활어수송차 킹캡 초장축 럭셔리 A/T20030000</v>
      </c>
      <c r="X702" s="411">
        <f t="shared" si="109"/>
        <v>4476</v>
      </c>
      <c r="Y702" s="261">
        <v>6</v>
      </c>
      <c r="Z702" s="261">
        <v>6</v>
      </c>
      <c r="AA702" s="407" t="s">
        <v>409</v>
      </c>
      <c r="AB702" s="258" t="e">
        <v>#N/A</v>
      </c>
      <c r="AC702" s="258"/>
      <c r="AD702" s="258" t="s">
        <v>2155</v>
      </c>
      <c r="AE702" s="258" t="s">
        <v>2149</v>
      </c>
      <c r="AF702" s="259"/>
      <c r="AG702" s="260"/>
      <c r="AH702" s="259"/>
      <c r="AI702" s="259"/>
      <c r="AJ702" s="260"/>
      <c r="AK702" s="259">
        <v>26</v>
      </c>
      <c r="AL702" s="259"/>
      <c r="AM702" s="259" t="s">
        <v>3250</v>
      </c>
      <c r="AN702" s="449"/>
      <c r="AO702" s="449"/>
      <c r="AP702" s="449"/>
      <c r="AQ702" s="392" t="str">
        <f>IFERROR(VLOOKUP(BG702,#REF!,1,0),"")</f>
        <v/>
      </c>
      <c r="AS702" s="259" t="s">
        <v>3250</v>
      </c>
      <c r="BD702" s="202" t="str">
        <f t="shared" si="101"/>
        <v>봉고3 특장1톤 활어수송차 킹캡 초장축 럭셔리 A/T</v>
      </c>
      <c r="BE702" s="261" t="str">
        <f t="shared" si="107"/>
        <v>0066</v>
      </c>
      <c r="BF702" s="407" t="s">
        <v>409</v>
      </c>
      <c r="BG702" s="202" t="str">
        <f t="shared" si="102"/>
        <v>0066-0701</v>
      </c>
    </row>
    <row r="703" spans="1:59">
      <c r="A703" s="405">
        <v>4477</v>
      </c>
      <c r="B703" s="406">
        <v>4477</v>
      </c>
      <c r="C703" s="261" t="str">
        <f t="shared" si="103"/>
        <v>0001-0066</v>
      </c>
      <c r="D703" s="261" t="str">
        <f t="shared" si="104"/>
        <v>0001-0066-0045</v>
      </c>
      <c r="E703" s="407" t="s">
        <v>408</v>
      </c>
      <c r="F703" s="261" t="str">
        <f>TEXT(VLOOKUP(J703,'[4]1'!$B$2:$D$37,2,0),"0000")</f>
        <v>0001</v>
      </c>
      <c r="G703" s="261" t="str">
        <f t="shared" si="105"/>
        <v>0066</v>
      </c>
      <c r="H703" s="408">
        <f t="shared" si="106"/>
        <v>45</v>
      </c>
      <c r="I703" s="407" t="s">
        <v>408</v>
      </c>
      <c r="J703" s="258" t="s">
        <v>840</v>
      </c>
      <c r="K703" s="258" t="s">
        <v>2740</v>
      </c>
      <c r="L703" s="258" t="s">
        <v>2321</v>
      </c>
      <c r="M703" s="409">
        <v>19220000</v>
      </c>
      <c r="N703" s="258">
        <v>2497</v>
      </c>
      <c r="O703" s="258" t="s">
        <v>78</v>
      </c>
      <c r="P703" s="258" t="s">
        <v>88</v>
      </c>
      <c r="Q703" s="258" t="s">
        <v>72</v>
      </c>
      <c r="R703" s="258" t="e">
        <v>#N/A</v>
      </c>
      <c r="S703" s="410">
        <v>12</v>
      </c>
      <c r="T703" s="261">
        <v>6</v>
      </c>
      <c r="U703" s="261">
        <v>6</v>
      </c>
      <c r="V703" s="258" t="s">
        <v>17442</v>
      </c>
      <c r="W703" s="261" t="str">
        <f t="shared" si="108"/>
        <v>기아자동차봉고3 특장봉고3 1톤 2WD 베이스 내장탑차 플러스형 킹캡 초장축 디럭스A/T19220000</v>
      </c>
      <c r="X703" s="411">
        <f t="shared" si="109"/>
        <v>4477</v>
      </c>
      <c r="Y703" s="261">
        <v>6</v>
      </c>
      <c r="Z703" s="261">
        <v>6</v>
      </c>
      <c r="AA703" s="407" t="s">
        <v>408</v>
      </c>
      <c r="AB703" s="258" t="e">
        <v>#N/A</v>
      </c>
      <c r="AC703" s="258"/>
      <c r="AD703" s="258" t="s">
        <v>2151</v>
      </c>
      <c r="AE703" s="258" t="s">
        <v>2149</v>
      </c>
      <c r="AF703" s="259"/>
      <c r="AG703" s="260"/>
      <c r="AH703" s="259"/>
      <c r="AI703" s="259"/>
      <c r="AJ703" s="260"/>
      <c r="AK703" s="259">
        <v>26</v>
      </c>
      <c r="AL703" s="259"/>
      <c r="AM703" s="259" t="s">
        <v>3250</v>
      </c>
      <c r="AN703" s="449"/>
      <c r="AO703" s="449"/>
      <c r="AP703" s="449"/>
      <c r="AQ703" s="392" t="str">
        <f>IFERROR(VLOOKUP(BG703,#REF!,1,0),"")</f>
        <v/>
      </c>
      <c r="AS703" s="259" t="s">
        <v>3250</v>
      </c>
      <c r="BD703" s="202" t="str">
        <f t="shared" si="101"/>
        <v>봉고3 특장봉고3 1톤 2WD 베이스 내장탑차 플러스형 킹캡 초장축 디럭스A/T</v>
      </c>
      <c r="BE703" s="261" t="str">
        <f t="shared" si="107"/>
        <v>0066</v>
      </c>
      <c r="BF703" s="407" t="s">
        <v>408</v>
      </c>
      <c r="BG703" s="202" t="str">
        <f t="shared" si="102"/>
        <v>0066-0702</v>
      </c>
    </row>
    <row r="704" spans="1:59">
      <c r="A704" s="405">
        <v>4478</v>
      </c>
      <c r="B704" s="406">
        <v>4478</v>
      </c>
      <c r="C704" s="261" t="str">
        <f t="shared" si="103"/>
        <v>0001-0066</v>
      </c>
      <c r="D704" s="261" t="str">
        <f t="shared" si="104"/>
        <v>0001-0066-0046</v>
      </c>
      <c r="E704" s="407" t="s">
        <v>407</v>
      </c>
      <c r="F704" s="261" t="str">
        <f>TEXT(VLOOKUP(J704,'[4]1'!$B$2:$D$37,2,0),"0000")</f>
        <v>0001</v>
      </c>
      <c r="G704" s="261" t="str">
        <f t="shared" si="105"/>
        <v>0066</v>
      </c>
      <c r="H704" s="408">
        <f t="shared" si="106"/>
        <v>46</v>
      </c>
      <c r="I704" s="407" t="s">
        <v>407</v>
      </c>
      <c r="J704" s="258" t="s">
        <v>840</v>
      </c>
      <c r="K704" s="258" t="s">
        <v>2740</v>
      </c>
      <c r="L704" s="258" t="s">
        <v>2322</v>
      </c>
      <c r="M704" s="409">
        <v>21530000</v>
      </c>
      <c r="N704" s="258">
        <v>2497</v>
      </c>
      <c r="O704" s="258" t="s">
        <v>78</v>
      </c>
      <c r="P704" s="258" t="s">
        <v>88</v>
      </c>
      <c r="Q704" s="258" t="s">
        <v>72</v>
      </c>
      <c r="R704" s="258" t="e">
        <v>#N/A</v>
      </c>
      <c r="S704" s="410">
        <v>12</v>
      </c>
      <c r="T704" s="261">
        <v>6</v>
      </c>
      <c r="U704" s="261">
        <v>6</v>
      </c>
      <c r="V704" s="258" t="s">
        <v>17442</v>
      </c>
      <c r="W704" s="261" t="str">
        <f t="shared" si="108"/>
        <v>기아자동차봉고3 특장봉고3 1톤 4WD 일반덤프 킹캡 장축 럭셔리 M/T21530000</v>
      </c>
      <c r="X704" s="411">
        <f t="shared" si="109"/>
        <v>4478</v>
      </c>
      <c r="Y704" s="261">
        <v>6</v>
      </c>
      <c r="Z704" s="261">
        <v>6</v>
      </c>
      <c r="AA704" s="407" t="s">
        <v>407</v>
      </c>
      <c r="AB704" s="258" t="e">
        <v>#N/A</v>
      </c>
      <c r="AC704" s="258"/>
      <c r="AD704" s="258" t="s">
        <v>2155</v>
      </c>
      <c r="AE704" s="258" t="s">
        <v>2149</v>
      </c>
      <c r="AF704" s="259"/>
      <c r="AG704" s="260"/>
      <c r="AH704" s="259"/>
      <c r="AI704" s="259"/>
      <c r="AJ704" s="260"/>
      <c r="AK704" s="259">
        <v>26</v>
      </c>
      <c r="AL704" s="259"/>
      <c r="AM704" s="259" t="s">
        <v>3250</v>
      </c>
      <c r="AN704" s="449"/>
      <c r="AO704" s="449"/>
      <c r="AP704" s="449"/>
      <c r="AQ704" s="392" t="str">
        <f>IFERROR(VLOOKUP(BG704,#REF!,1,0),"")</f>
        <v/>
      </c>
      <c r="AS704" s="259" t="s">
        <v>3250</v>
      </c>
      <c r="BD704" s="202" t="str">
        <f t="shared" si="101"/>
        <v>봉고3 특장봉고3 1톤 4WD 일반덤프 킹캡 장축 럭셔리 M/T</v>
      </c>
      <c r="BE704" s="261" t="str">
        <f t="shared" si="107"/>
        <v>0066</v>
      </c>
      <c r="BF704" s="407" t="s">
        <v>407</v>
      </c>
      <c r="BG704" s="202" t="str">
        <f t="shared" si="102"/>
        <v>0066-0703</v>
      </c>
    </row>
    <row r="705" spans="1:59">
      <c r="A705" s="405">
        <v>4479</v>
      </c>
      <c r="B705" s="406">
        <v>4479</v>
      </c>
      <c r="C705" s="261" t="str">
        <f t="shared" si="103"/>
        <v>0001-0066</v>
      </c>
      <c r="D705" s="261" t="str">
        <f t="shared" si="104"/>
        <v>0001-0066-0047</v>
      </c>
      <c r="E705" s="407" t="s">
        <v>406</v>
      </c>
      <c r="F705" s="261" t="str">
        <f>TEXT(VLOOKUP(J705,'[4]1'!$B$2:$D$37,2,0),"0000")</f>
        <v>0001</v>
      </c>
      <c r="G705" s="261" t="str">
        <f t="shared" si="105"/>
        <v>0066</v>
      </c>
      <c r="H705" s="408">
        <f t="shared" si="106"/>
        <v>47</v>
      </c>
      <c r="I705" s="407" t="s">
        <v>406</v>
      </c>
      <c r="J705" s="413" t="s">
        <v>840</v>
      </c>
      <c r="K705" s="258" t="s">
        <v>2740</v>
      </c>
      <c r="L705" s="258" t="s">
        <v>2323</v>
      </c>
      <c r="M705" s="409">
        <v>24530000</v>
      </c>
      <c r="N705" s="258">
        <v>2497</v>
      </c>
      <c r="O705" s="258" t="s">
        <v>78</v>
      </c>
      <c r="P705" s="258" t="s">
        <v>88</v>
      </c>
      <c r="Q705" s="258" t="s">
        <v>72</v>
      </c>
      <c r="R705" s="258">
        <v>5</v>
      </c>
      <c r="S705" s="410">
        <v>12</v>
      </c>
      <c r="T705" s="261">
        <v>6</v>
      </c>
      <c r="U705" s="261">
        <v>6</v>
      </c>
      <c r="V705" s="258" t="s">
        <v>71</v>
      </c>
      <c r="W705" s="261" t="str">
        <f t="shared" si="108"/>
        <v>기아자동차봉고3 특장1톤 내장탑차 플러스형 킹캡 초장축 L24530000</v>
      </c>
      <c r="X705" s="411">
        <f t="shared" si="109"/>
        <v>4479</v>
      </c>
      <c r="Y705" s="261">
        <v>6</v>
      </c>
      <c r="Z705" s="261">
        <v>6</v>
      </c>
      <c r="AA705" s="407" t="s">
        <v>406</v>
      </c>
      <c r="AB705" s="258" t="s">
        <v>73</v>
      </c>
      <c r="AC705" s="258"/>
      <c r="AD705" s="258" t="s">
        <v>2155</v>
      </c>
      <c r="AE705" s="258" t="s">
        <v>2149</v>
      </c>
      <c r="AF705" s="259"/>
      <c r="AG705" s="260"/>
      <c r="AH705" s="259"/>
      <c r="AI705" s="259"/>
      <c r="AJ705" s="260"/>
      <c r="AK705" s="259">
        <v>26</v>
      </c>
      <c r="AL705" s="259"/>
      <c r="AM705" s="259" t="s">
        <v>3250</v>
      </c>
      <c r="AN705" s="449"/>
      <c r="AO705" s="449"/>
      <c r="AP705" s="449"/>
      <c r="AQ705" s="392" t="str">
        <f>IFERROR(VLOOKUP(BG705,#REF!,1,0),"")</f>
        <v/>
      </c>
      <c r="AS705" s="259" t="s">
        <v>3250</v>
      </c>
      <c r="BD705" s="202" t="str">
        <f t="shared" si="101"/>
        <v>봉고3 특장1톤 내장탑차 플러스형 킹캡 초장축 L</v>
      </c>
      <c r="BE705" s="261" t="str">
        <f t="shared" si="107"/>
        <v>0066</v>
      </c>
      <c r="BF705" s="407" t="s">
        <v>406</v>
      </c>
      <c r="BG705" s="202" t="str">
        <f t="shared" si="102"/>
        <v>0066-0704</v>
      </c>
    </row>
    <row r="706" spans="1:59">
      <c r="A706" s="405">
        <v>4480</v>
      </c>
      <c r="B706" s="406">
        <v>4480</v>
      </c>
      <c r="C706" s="261" t="str">
        <f t="shared" si="103"/>
        <v>0001-0066</v>
      </c>
      <c r="D706" s="261" t="str">
        <f t="shared" si="104"/>
        <v>0001-0066-0048</v>
      </c>
      <c r="E706" s="407" t="s">
        <v>405</v>
      </c>
      <c r="F706" s="261" t="str">
        <f>TEXT(VLOOKUP(J706,'[4]1'!$B$2:$D$37,2,0),"0000")</f>
        <v>0001</v>
      </c>
      <c r="G706" s="261" t="str">
        <f t="shared" si="105"/>
        <v>0066</v>
      </c>
      <c r="H706" s="408">
        <f t="shared" si="106"/>
        <v>48</v>
      </c>
      <c r="I706" s="407" t="s">
        <v>405</v>
      </c>
      <c r="J706" s="413" t="s">
        <v>840</v>
      </c>
      <c r="K706" s="258" t="s">
        <v>2740</v>
      </c>
      <c r="L706" s="258" t="s">
        <v>2324</v>
      </c>
      <c r="M706" s="409">
        <v>26890000</v>
      </c>
      <c r="N706" s="258">
        <v>2497</v>
      </c>
      <c r="O706" s="258" t="s">
        <v>78</v>
      </c>
      <c r="P706" s="258" t="s">
        <v>88</v>
      </c>
      <c r="Q706" s="258" t="s">
        <v>90</v>
      </c>
      <c r="R706" s="258">
        <v>6</v>
      </c>
      <c r="S706" s="410">
        <v>12</v>
      </c>
      <c r="T706" s="261">
        <v>6</v>
      </c>
      <c r="U706" s="261">
        <v>6</v>
      </c>
      <c r="V706" s="258" t="s">
        <v>71</v>
      </c>
      <c r="W706" s="261" t="str">
        <f t="shared" si="108"/>
        <v>기아자동차봉고3 특장1.2톤 윙바디 전동식 표준캡 초장축 GL (M/T)26890000</v>
      </c>
      <c r="X706" s="411">
        <f t="shared" si="109"/>
        <v>4480</v>
      </c>
      <c r="Y706" s="261">
        <v>6</v>
      </c>
      <c r="Z706" s="261">
        <v>6</v>
      </c>
      <c r="AA706" s="407" t="s">
        <v>405</v>
      </c>
      <c r="AB706" s="258" t="e">
        <v>#N/A</v>
      </c>
      <c r="AC706" s="258"/>
      <c r="AD706" s="258" t="s">
        <v>2155</v>
      </c>
      <c r="AE706" s="258" t="s">
        <v>2149</v>
      </c>
      <c r="AF706" s="259"/>
      <c r="AG706" s="260"/>
      <c r="AH706" s="259"/>
      <c r="AI706" s="259"/>
      <c r="AJ706" s="260"/>
      <c r="AK706" s="259">
        <v>26</v>
      </c>
      <c r="AL706" s="259"/>
      <c r="AM706" s="259" t="s">
        <v>3250</v>
      </c>
      <c r="AN706" s="449"/>
      <c r="AO706" s="449"/>
      <c r="AP706" s="449"/>
      <c r="AQ706" s="392" t="str">
        <f>IFERROR(VLOOKUP(BG706,#REF!,1,0),"")</f>
        <v/>
      </c>
      <c r="AS706" s="259" t="s">
        <v>3250</v>
      </c>
      <c r="BD706" s="202" t="str">
        <f t="shared" si="101"/>
        <v>봉고3 특장1.2톤 윙바디 전동식 표준캡 초장축 GL (M/T)</v>
      </c>
      <c r="BE706" s="261" t="str">
        <f t="shared" si="107"/>
        <v>0066</v>
      </c>
      <c r="BF706" s="407" t="s">
        <v>405</v>
      </c>
      <c r="BG706" s="202" t="str">
        <f t="shared" si="102"/>
        <v>0066-0705</v>
      </c>
    </row>
    <row r="707" spans="1:59">
      <c r="A707" s="405">
        <v>4481</v>
      </c>
      <c r="B707" s="406">
        <v>4481</v>
      </c>
      <c r="C707" s="261" t="str">
        <f t="shared" si="103"/>
        <v>0001-0066</v>
      </c>
      <c r="D707" s="261" t="str">
        <f t="shared" si="104"/>
        <v>0001-0066-0049</v>
      </c>
      <c r="E707" s="407" t="s">
        <v>404</v>
      </c>
      <c r="F707" s="261" t="str">
        <f>TEXT(VLOOKUP(J707,'[4]1'!$B$2:$D$37,2,0),"0000")</f>
        <v>0001</v>
      </c>
      <c r="G707" s="261" t="str">
        <f t="shared" si="105"/>
        <v>0066</v>
      </c>
      <c r="H707" s="408">
        <f t="shared" si="106"/>
        <v>49</v>
      </c>
      <c r="I707" s="407" t="s">
        <v>404</v>
      </c>
      <c r="J707" s="413" t="s">
        <v>840</v>
      </c>
      <c r="K707" s="258" t="s">
        <v>2740</v>
      </c>
      <c r="L707" s="258" t="s">
        <v>2325</v>
      </c>
      <c r="M707" s="409">
        <v>24480000</v>
      </c>
      <c r="N707" s="258">
        <v>2497</v>
      </c>
      <c r="O707" s="258" t="s">
        <v>78</v>
      </c>
      <c r="P707" s="258" t="s">
        <v>88</v>
      </c>
      <c r="Q707" s="258" t="s">
        <v>90</v>
      </c>
      <c r="R707" s="258">
        <v>6</v>
      </c>
      <c r="S707" s="410">
        <v>12</v>
      </c>
      <c r="T707" s="261">
        <v>6</v>
      </c>
      <c r="U707" s="261">
        <v>6</v>
      </c>
      <c r="V707" s="258" t="s">
        <v>71</v>
      </c>
      <c r="W707" s="261" t="str">
        <f t="shared" si="108"/>
        <v>기아자동차봉고3 특장1톤 덤프 장축 킹캡 4WD 3WAY형 킹캡 장축 GL24480000</v>
      </c>
      <c r="X707" s="411">
        <f t="shared" si="109"/>
        <v>4481</v>
      </c>
      <c r="Y707" s="261">
        <v>6</v>
      </c>
      <c r="Z707" s="261">
        <v>6</v>
      </c>
      <c r="AA707" s="407" t="s">
        <v>404</v>
      </c>
      <c r="AB707" s="258" t="e">
        <v>#N/A</v>
      </c>
      <c r="AC707" s="258"/>
      <c r="AD707" s="258" t="s">
        <v>2155</v>
      </c>
      <c r="AE707" s="258" t="s">
        <v>2149</v>
      </c>
      <c r="AF707" s="259"/>
      <c r="AG707" s="260"/>
      <c r="AH707" s="259"/>
      <c r="AI707" s="259"/>
      <c r="AJ707" s="260"/>
      <c r="AK707" s="259">
        <v>26</v>
      </c>
      <c r="AL707" s="259"/>
      <c r="AM707" s="259" t="s">
        <v>3250</v>
      </c>
      <c r="AN707" s="449"/>
      <c r="AO707" s="449"/>
      <c r="AP707" s="449"/>
      <c r="AQ707" s="392" t="str">
        <f>IFERROR(VLOOKUP(BG707,#REF!,1,0),"")</f>
        <v/>
      </c>
      <c r="AS707" s="259" t="s">
        <v>3250</v>
      </c>
      <c r="BD707" s="202" t="str">
        <f t="shared" si="101"/>
        <v>봉고3 특장1톤 덤프 장축 킹캡 4WD 3WAY형 킹캡 장축 GL</v>
      </c>
      <c r="BE707" s="261" t="str">
        <f t="shared" si="107"/>
        <v>0066</v>
      </c>
      <c r="BF707" s="407" t="s">
        <v>404</v>
      </c>
      <c r="BG707" s="202" t="str">
        <f t="shared" si="102"/>
        <v>0066-0706</v>
      </c>
    </row>
    <row r="708" spans="1:59">
      <c r="A708" s="405">
        <v>4482</v>
      </c>
      <c r="B708" s="406">
        <v>4482</v>
      </c>
      <c r="C708" s="261" t="str">
        <f t="shared" si="103"/>
        <v>0001-0066</v>
      </c>
      <c r="D708" s="261" t="str">
        <f t="shared" si="104"/>
        <v>0001-0066-0050</v>
      </c>
      <c r="E708" s="407" t="s">
        <v>403</v>
      </c>
      <c r="F708" s="261" t="str">
        <f>TEXT(VLOOKUP(J708,'[4]1'!$B$2:$D$37,2,0),"0000")</f>
        <v>0001</v>
      </c>
      <c r="G708" s="261" t="str">
        <f t="shared" si="105"/>
        <v>0066</v>
      </c>
      <c r="H708" s="408">
        <f t="shared" si="106"/>
        <v>50</v>
      </c>
      <c r="I708" s="407" t="s">
        <v>403</v>
      </c>
      <c r="J708" s="413" t="s">
        <v>840</v>
      </c>
      <c r="K708" s="258" t="s">
        <v>2740</v>
      </c>
      <c r="L708" s="258" t="s">
        <v>2326</v>
      </c>
      <c r="M708" s="409">
        <v>26950000</v>
      </c>
      <c r="N708" s="258">
        <v>2497</v>
      </c>
      <c r="O708" s="258" t="s">
        <v>78</v>
      </c>
      <c r="P708" s="258" t="s">
        <v>88</v>
      </c>
      <c r="Q708" s="258" t="s">
        <v>72</v>
      </c>
      <c r="R708" s="258">
        <v>6</v>
      </c>
      <c r="S708" s="410">
        <v>12</v>
      </c>
      <c r="T708" s="261">
        <v>6</v>
      </c>
      <c r="U708" s="261">
        <v>6</v>
      </c>
      <c r="V708" s="258" t="s">
        <v>71</v>
      </c>
      <c r="W708" s="261" t="str">
        <f t="shared" si="108"/>
        <v>기아자동차봉고3 특장봉고3 1톤 냉동탑 초장축 킹캡 디젤 GL 2WD26950000</v>
      </c>
      <c r="X708" s="411">
        <f t="shared" si="109"/>
        <v>4482</v>
      </c>
      <c r="Y708" s="261">
        <v>6</v>
      </c>
      <c r="Z708" s="261">
        <v>6</v>
      </c>
      <c r="AA708" s="407" t="s">
        <v>403</v>
      </c>
      <c r="AB708" s="258" t="e">
        <v>#N/A</v>
      </c>
      <c r="AC708" s="258"/>
      <c r="AD708" s="258" t="s">
        <v>2154</v>
      </c>
      <c r="AE708" s="258" t="s">
        <v>2149</v>
      </c>
      <c r="AF708" s="259"/>
      <c r="AG708" s="260"/>
      <c r="AH708" s="259"/>
      <c r="AI708" s="259"/>
      <c r="AJ708" s="260"/>
      <c r="AK708" s="259">
        <v>26</v>
      </c>
      <c r="AL708" s="259"/>
      <c r="AM708" s="259" t="s">
        <v>3250</v>
      </c>
      <c r="AN708" s="449"/>
      <c r="AO708" s="449"/>
      <c r="AP708" s="449"/>
      <c r="AQ708" s="392" t="str">
        <f>IFERROR(VLOOKUP(BG708,#REF!,1,0),"")</f>
        <v/>
      </c>
      <c r="AS708" s="259" t="s">
        <v>3250</v>
      </c>
      <c r="BD708" s="202" t="str">
        <f t="shared" si="101"/>
        <v>봉고3 특장봉고3 1톤 냉동탑 초장축 킹캡 디젤 GL 2WD</v>
      </c>
      <c r="BE708" s="261" t="str">
        <f t="shared" si="107"/>
        <v>0066</v>
      </c>
      <c r="BF708" s="407" t="s">
        <v>403</v>
      </c>
      <c r="BG708" s="202" t="str">
        <f t="shared" si="102"/>
        <v>0066-0707</v>
      </c>
    </row>
    <row r="709" spans="1:59">
      <c r="A709" s="405">
        <v>4483</v>
      </c>
      <c r="B709" s="406">
        <v>4483</v>
      </c>
      <c r="C709" s="261" t="str">
        <f t="shared" si="103"/>
        <v>0001-0066</v>
      </c>
      <c r="D709" s="261" t="str">
        <f t="shared" si="104"/>
        <v>0001-0066-0051</v>
      </c>
      <c r="E709" s="407" t="s">
        <v>402</v>
      </c>
      <c r="F709" s="261" t="str">
        <f>TEXT(VLOOKUP(J709,'[4]1'!$B$2:$D$37,2,0),"0000")</f>
        <v>0001</v>
      </c>
      <c r="G709" s="261" t="str">
        <f t="shared" si="105"/>
        <v>0066</v>
      </c>
      <c r="H709" s="408">
        <f t="shared" si="106"/>
        <v>51</v>
      </c>
      <c r="I709" s="407" t="s">
        <v>402</v>
      </c>
      <c r="J709" s="413" t="s">
        <v>840</v>
      </c>
      <c r="K709" s="258" t="s">
        <v>2740</v>
      </c>
      <c r="L709" s="258" t="s">
        <v>2327</v>
      </c>
      <c r="M709" s="409">
        <v>20400000</v>
      </c>
      <c r="N709" s="258">
        <v>2497</v>
      </c>
      <c r="O709" s="258" t="s">
        <v>78</v>
      </c>
      <c r="P709" s="258" t="s">
        <v>88</v>
      </c>
      <c r="Q709" s="258" t="s">
        <v>72</v>
      </c>
      <c r="R709" s="258">
        <v>6</v>
      </c>
      <c r="S709" s="410">
        <v>12</v>
      </c>
      <c r="T709" s="261">
        <v>6</v>
      </c>
      <c r="U709" s="261">
        <v>6</v>
      </c>
      <c r="V709" s="258" t="s">
        <v>71</v>
      </c>
      <c r="W709" s="261" t="str">
        <f t="shared" si="108"/>
        <v>기아자동차봉고3 특장1톤 내장탑차 표준형 킹캡 초장축 L 2WD A/T20400000</v>
      </c>
      <c r="X709" s="411">
        <f t="shared" si="109"/>
        <v>4483</v>
      </c>
      <c r="Y709" s="261">
        <v>6</v>
      </c>
      <c r="Z709" s="261">
        <v>6</v>
      </c>
      <c r="AA709" s="407" t="s">
        <v>402</v>
      </c>
      <c r="AB709" s="258" t="e">
        <v>#N/A</v>
      </c>
      <c r="AC709" s="258"/>
      <c r="AD709" s="258" t="s">
        <v>2155</v>
      </c>
      <c r="AE709" s="258" t="s">
        <v>2149</v>
      </c>
      <c r="AF709" s="259"/>
      <c r="AG709" s="260"/>
      <c r="AH709" s="259"/>
      <c r="AI709" s="259"/>
      <c r="AJ709" s="260"/>
      <c r="AK709" s="259">
        <v>26</v>
      </c>
      <c r="AL709" s="259"/>
      <c r="AM709" s="259" t="s">
        <v>3250</v>
      </c>
      <c r="AN709" s="449"/>
      <c r="AO709" s="449"/>
      <c r="AP709" s="449"/>
      <c r="AQ709" s="392" t="str">
        <f>IFERROR(VLOOKUP(BG709,#REF!,1,0),"")</f>
        <v/>
      </c>
      <c r="AS709" s="259" t="s">
        <v>3250</v>
      </c>
      <c r="BD709" s="202" t="str">
        <f t="shared" ref="BD709:BD772" si="110">K709&amp;L709</f>
        <v>봉고3 특장1톤 내장탑차 표준형 킹캡 초장축 L 2WD A/T</v>
      </c>
      <c r="BE709" s="261" t="str">
        <f t="shared" si="107"/>
        <v>0066</v>
      </c>
      <c r="BF709" s="407" t="s">
        <v>402</v>
      </c>
      <c r="BG709" s="202" t="str">
        <f t="shared" ref="BG709:BG772" si="111">BE709&amp;"-"&amp;BF709</f>
        <v>0066-0708</v>
      </c>
    </row>
    <row r="710" spans="1:59">
      <c r="A710" s="405">
        <v>4484</v>
      </c>
      <c r="B710" s="406">
        <v>4484</v>
      </c>
      <c r="C710" s="261" t="str">
        <f t="shared" ref="C710:C773" si="112">TEXT(F710,"0000")&amp;"-"&amp;TEXT(G710,"0000")</f>
        <v>0001-0066</v>
      </c>
      <c r="D710" s="261" t="str">
        <f t="shared" ref="D710:D773" si="113">TEXT(F710,"0000")&amp;"-"&amp;TEXT(G710,"0000")&amp;"-"&amp;TEXT(H710,"0000")</f>
        <v>0001-0066-0052</v>
      </c>
      <c r="E710" s="407" t="s">
        <v>401</v>
      </c>
      <c r="F710" s="261" t="str">
        <f>TEXT(VLOOKUP(J710,'[4]1'!$B$2:$D$37,2,0),"0000")</f>
        <v>0001</v>
      </c>
      <c r="G710" s="261" t="str">
        <f t="shared" ref="G710:G773" si="114">IF(K710=K709,TEXT(G709,"0000"),TEXT(G709+1,"0000"))</f>
        <v>0066</v>
      </c>
      <c r="H710" s="408">
        <f t="shared" ref="H710:H773" si="115">IF(F710&amp;G710=F709&amp;G709,H709+1,1)</f>
        <v>52</v>
      </c>
      <c r="I710" s="407" t="s">
        <v>401</v>
      </c>
      <c r="J710" s="413" t="s">
        <v>840</v>
      </c>
      <c r="K710" s="258" t="s">
        <v>2740</v>
      </c>
      <c r="L710" s="258" t="s">
        <v>2328</v>
      </c>
      <c r="M710" s="409">
        <v>23380000</v>
      </c>
      <c r="N710" s="258">
        <v>2497</v>
      </c>
      <c r="O710" s="258" t="s">
        <v>78</v>
      </c>
      <c r="P710" s="258" t="s">
        <v>88</v>
      </c>
      <c r="Q710" s="258" t="s">
        <v>90</v>
      </c>
      <c r="R710" s="258">
        <v>6</v>
      </c>
      <c r="S710" s="410">
        <v>12</v>
      </c>
      <c r="T710" s="261">
        <v>6</v>
      </c>
      <c r="U710" s="261">
        <v>6</v>
      </c>
      <c r="V710" s="258" t="s">
        <v>71</v>
      </c>
      <c r="W710" s="261" t="str">
        <f t="shared" si="108"/>
        <v>기아자동차봉고3 특장1톤 일반덤프 장축 킹캡 4WD 일반형 GL23380000</v>
      </c>
      <c r="X710" s="411">
        <f t="shared" si="109"/>
        <v>4484</v>
      </c>
      <c r="Y710" s="261">
        <v>6</v>
      </c>
      <c r="Z710" s="261">
        <v>6</v>
      </c>
      <c r="AA710" s="407" t="s">
        <v>401</v>
      </c>
      <c r="AB710" s="258" t="e">
        <v>#N/A</v>
      </c>
      <c r="AC710" s="258"/>
      <c r="AD710" s="258" t="s">
        <v>2155</v>
      </c>
      <c r="AE710" s="258" t="s">
        <v>2149</v>
      </c>
      <c r="AF710" s="259"/>
      <c r="AG710" s="260"/>
      <c r="AH710" s="259"/>
      <c r="AI710" s="259"/>
      <c r="AJ710" s="260"/>
      <c r="AK710" s="259">
        <v>26</v>
      </c>
      <c r="AL710" s="259"/>
      <c r="AM710" s="259" t="s">
        <v>3250</v>
      </c>
      <c r="AN710" s="449"/>
      <c r="AO710" s="449"/>
      <c r="AP710" s="449"/>
      <c r="AQ710" s="392" t="str">
        <f>IFERROR(VLOOKUP(BG710,#REF!,1,0),"")</f>
        <v/>
      </c>
      <c r="AS710" s="259" t="s">
        <v>3250</v>
      </c>
      <c r="BD710" s="202" t="str">
        <f t="shared" si="110"/>
        <v>봉고3 특장1톤 일반덤프 장축 킹캡 4WD 일반형 GL</v>
      </c>
      <c r="BE710" s="261" t="str">
        <f t="shared" ref="BE710:BE773" si="116">IF(K709=K710,TEXT(G709,"0000"),TEXT(G709+1,"0000"))</f>
        <v>0066</v>
      </c>
      <c r="BF710" s="407" t="s">
        <v>401</v>
      </c>
      <c r="BG710" s="202" t="str">
        <f t="shared" si="111"/>
        <v>0066-0709</v>
      </c>
    </row>
    <row r="711" spans="1:59">
      <c r="A711" s="405">
        <v>4485</v>
      </c>
      <c r="B711" s="406">
        <v>4485</v>
      </c>
      <c r="C711" s="261" t="str">
        <f t="shared" si="112"/>
        <v>0001-0066</v>
      </c>
      <c r="D711" s="261" t="str">
        <f t="shared" si="113"/>
        <v>0001-0066-0053</v>
      </c>
      <c r="E711" s="407" t="s">
        <v>400</v>
      </c>
      <c r="F711" s="261" t="str">
        <f>TEXT(VLOOKUP(J711,'[4]1'!$B$2:$D$37,2,0),"0000")</f>
        <v>0001</v>
      </c>
      <c r="G711" s="261" t="str">
        <f t="shared" si="114"/>
        <v>0066</v>
      </c>
      <c r="H711" s="408">
        <f t="shared" si="115"/>
        <v>53</v>
      </c>
      <c r="I711" s="407" t="s">
        <v>400</v>
      </c>
      <c r="J711" s="413" t="s">
        <v>840</v>
      </c>
      <c r="K711" s="258" t="s">
        <v>2740</v>
      </c>
      <c r="L711" s="258" t="s">
        <v>2329</v>
      </c>
      <c r="M711" s="409">
        <v>22450000</v>
      </c>
      <c r="N711" s="258">
        <v>2497</v>
      </c>
      <c r="O711" s="258" t="s">
        <v>78</v>
      </c>
      <c r="P711" s="258" t="s">
        <v>88</v>
      </c>
      <c r="Q711" s="258" t="s">
        <v>72</v>
      </c>
      <c r="R711" s="258">
        <v>6</v>
      </c>
      <c r="S711" s="410">
        <v>12</v>
      </c>
      <c r="T711" s="261">
        <v>6</v>
      </c>
      <c r="U711" s="261">
        <v>6</v>
      </c>
      <c r="V711" s="258" t="s">
        <v>71</v>
      </c>
      <c r="W711" s="261" t="str">
        <f t="shared" ref="W711:W774" si="117">J711&amp;K711&amp;L711&amp;M711</f>
        <v>기아자동차봉고3 특장1톤 윙바디 킹캡 초장축 L22450000</v>
      </c>
      <c r="X711" s="411">
        <f t="shared" ref="X711:X774" si="118">B711</f>
        <v>4485</v>
      </c>
      <c r="Y711" s="261">
        <v>6</v>
      </c>
      <c r="Z711" s="261">
        <v>6</v>
      </c>
      <c r="AA711" s="407" t="s">
        <v>400</v>
      </c>
      <c r="AB711" s="258" t="e">
        <v>#N/A</v>
      </c>
      <c r="AC711" s="258"/>
      <c r="AD711" s="258" t="s">
        <v>2155</v>
      </c>
      <c r="AE711" s="258" t="s">
        <v>2149</v>
      </c>
      <c r="AF711" s="259"/>
      <c r="AG711" s="260"/>
      <c r="AH711" s="259"/>
      <c r="AI711" s="259"/>
      <c r="AJ711" s="260"/>
      <c r="AK711" s="259">
        <v>26</v>
      </c>
      <c r="AL711" s="259"/>
      <c r="AM711" s="259" t="s">
        <v>3250</v>
      </c>
      <c r="AN711" s="449"/>
      <c r="AO711" s="449"/>
      <c r="AP711" s="449"/>
      <c r="AQ711" s="392" t="str">
        <f>IFERROR(VLOOKUP(BG711,#REF!,1,0),"")</f>
        <v/>
      </c>
      <c r="AS711" s="259" t="s">
        <v>3250</v>
      </c>
      <c r="BD711" s="202" t="str">
        <f t="shared" si="110"/>
        <v>봉고3 특장1톤 윙바디 킹캡 초장축 L</v>
      </c>
      <c r="BE711" s="261" t="str">
        <f t="shared" si="116"/>
        <v>0066</v>
      </c>
      <c r="BF711" s="407" t="s">
        <v>400</v>
      </c>
      <c r="BG711" s="202" t="str">
        <f t="shared" si="111"/>
        <v>0066-0710</v>
      </c>
    </row>
    <row r="712" spans="1:59">
      <c r="A712" s="405">
        <v>4486</v>
      </c>
      <c r="B712" s="406">
        <v>4486</v>
      </c>
      <c r="C712" s="261" t="str">
        <f t="shared" si="112"/>
        <v>0001-0066</v>
      </c>
      <c r="D712" s="261" t="str">
        <f t="shared" si="113"/>
        <v>0001-0066-0054</v>
      </c>
      <c r="E712" s="407" t="s">
        <v>399</v>
      </c>
      <c r="F712" s="261" t="str">
        <f>TEXT(VLOOKUP(J712,'[4]1'!$B$2:$D$37,2,0),"0000")</f>
        <v>0001</v>
      </c>
      <c r="G712" s="261" t="str">
        <f t="shared" si="114"/>
        <v>0066</v>
      </c>
      <c r="H712" s="408">
        <f t="shared" si="115"/>
        <v>54</v>
      </c>
      <c r="I712" s="407" t="s">
        <v>399</v>
      </c>
      <c r="J712" s="413" t="s">
        <v>840</v>
      </c>
      <c r="K712" s="258" t="s">
        <v>2740</v>
      </c>
      <c r="L712" s="258" t="s">
        <v>16799</v>
      </c>
      <c r="M712" s="409">
        <v>25160000</v>
      </c>
      <c r="N712" s="258">
        <v>2469</v>
      </c>
      <c r="O712" s="258" t="s">
        <v>16800</v>
      </c>
      <c r="P712" s="258" t="s">
        <v>88</v>
      </c>
      <c r="Q712" s="258" t="s">
        <v>72</v>
      </c>
      <c r="R712" s="258">
        <v>6</v>
      </c>
      <c r="S712" s="410">
        <v>20</v>
      </c>
      <c r="T712" s="261">
        <v>6</v>
      </c>
      <c r="U712" s="261">
        <v>6</v>
      </c>
      <c r="V712" s="258" t="s">
        <v>16801</v>
      </c>
      <c r="W712" s="261" t="str">
        <f t="shared" si="117"/>
        <v>기아자동차봉고3 특장1톤 더블캡 2WD25160000</v>
      </c>
      <c r="X712" s="411">
        <f t="shared" si="118"/>
        <v>4486</v>
      </c>
      <c r="Y712" s="261">
        <v>6</v>
      </c>
      <c r="Z712" s="261">
        <v>6</v>
      </c>
      <c r="AA712" s="407" t="s">
        <v>399</v>
      </c>
      <c r="AB712" s="258" t="s">
        <v>2826</v>
      </c>
      <c r="AC712" s="258"/>
      <c r="AD712" s="258" t="s">
        <v>2155</v>
      </c>
      <c r="AE712" s="258" t="s">
        <v>2149</v>
      </c>
      <c r="AF712" s="259"/>
      <c r="AG712" s="260"/>
      <c r="AH712" s="259"/>
      <c r="AI712" s="259"/>
      <c r="AJ712" s="260"/>
      <c r="AK712" s="259">
        <v>26</v>
      </c>
      <c r="AL712" s="259"/>
      <c r="AM712" s="259" t="s">
        <v>16802</v>
      </c>
      <c r="AN712" s="449"/>
      <c r="AO712" s="449"/>
      <c r="AP712" s="449"/>
      <c r="AQ712" s="392" t="str">
        <f>IFERROR(VLOOKUP(BG712,#REF!,1,0),"")</f>
        <v/>
      </c>
      <c r="AS712" s="259" t="s">
        <v>16802</v>
      </c>
      <c r="BD712" s="202" t="str">
        <f t="shared" si="110"/>
        <v>봉고3 특장1톤 더블캡 2WD</v>
      </c>
      <c r="BE712" s="261" t="str">
        <f t="shared" si="116"/>
        <v>0066</v>
      </c>
      <c r="BF712" s="407" t="s">
        <v>399</v>
      </c>
      <c r="BG712" s="202" t="str">
        <f t="shared" si="111"/>
        <v>0066-0711</v>
      </c>
    </row>
    <row r="713" spans="1:59">
      <c r="A713" s="405">
        <v>4487</v>
      </c>
      <c r="B713" s="406">
        <v>4487</v>
      </c>
      <c r="C713" s="261" t="str">
        <f t="shared" si="112"/>
        <v>0001-0067</v>
      </c>
      <c r="D713" s="261" t="str">
        <f t="shared" si="113"/>
        <v>0001-0067-0001</v>
      </c>
      <c r="E713" s="407" t="s">
        <v>398</v>
      </c>
      <c r="F713" s="261" t="str">
        <f>TEXT(VLOOKUP(J713,'[4]1'!$B$2:$D$37,2,0),"0000")</f>
        <v>0001</v>
      </c>
      <c r="G713" s="261" t="str">
        <f t="shared" si="114"/>
        <v>0067</v>
      </c>
      <c r="H713" s="408">
        <f t="shared" si="115"/>
        <v>1</v>
      </c>
      <c r="I713" s="407" t="s">
        <v>398</v>
      </c>
      <c r="J713" s="260" t="s">
        <v>840</v>
      </c>
      <c r="K713" s="258" t="s">
        <v>2741</v>
      </c>
      <c r="L713" s="258" t="s">
        <v>2330</v>
      </c>
      <c r="M713" s="409">
        <v>24400000</v>
      </c>
      <c r="N713" s="258">
        <v>1598</v>
      </c>
      <c r="O713" s="258" t="s">
        <v>78</v>
      </c>
      <c r="P713" s="258" t="s">
        <v>73</v>
      </c>
      <c r="Q713" s="258" t="s">
        <v>72</v>
      </c>
      <c r="R713" s="258">
        <v>5</v>
      </c>
      <c r="S713" s="410">
        <v>5</v>
      </c>
      <c r="T713" s="261">
        <v>6</v>
      </c>
      <c r="U713" s="261">
        <v>6</v>
      </c>
      <c r="V713" s="258" t="s">
        <v>16778</v>
      </c>
      <c r="W713" s="261" t="str">
        <f t="shared" si="117"/>
        <v>기아자동차셀토스1.6 디젤 프레스티지24400000</v>
      </c>
      <c r="X713" s="411">
        <f t="shared" si="118"/>
        <v>4487</v>
      </c>
      <c r="Y713" s="261">
        <v>6</v>
      </c>
      <c r="Z713" s="261">
        <v>6</v>
      </c>
      <c r="AA713" s="407" t="s">
        <v>398</v>
      </c>
      <c r="AB713" s="258" t="s">
        <v>16782</v>
      </c>
      <c r="AC713" s="260"/>
      <c r="AD713" s="258" t="s">
        <v>2150</v>
      </c>
      <c r="AE713" s="258" t="s">
        <v>2149</v>
      </c>
      <c r="AF713" s="259"/>
      <c r="AG713" s="260"/>
      <c r="AH713" s="259"/>
      <c r="AI713" s="259"/>
      <c r="AJ713" s="260"/>
      <c r="AK713" s="259">
        <v>26</v>
      </c>
      <c r="AL713" s="259"/>
      <c r="AM713" s="259" t="s">
        <v>95</v>
      </c>
      <c r="AN713" s="449"/>
      <c r="AO713" s="449"/>
      <c r="AP713" s="449"/>
      <c r="AQ713" s="392" t="str">
        <f>IFERROR(VLOOKUP(BG713,#REF!,1,0),"")</f>
        <v/>
      </c>
      <c r="AS713" s="259" t="s">
        <v>95</v>
      </c>
      <c r="BD713" s="202" t="str">
        <f t="shared" si="110"/>
        <v>셀토스1.6 디젤 프레스티지</v>
      </c>
      <c r="BE713" s="261" t="str">
        <f t="shared" si="116"/>
        <v>0067</v>
      </c>
      <c r="BF713" s="407" t="s">
        <v>398</v>
      </c>
      <c r="BG713" s="202" t="str">
        <f t="shared" si="111"/>
        <v>0067-0712</v>
      </c>
    </row>
    <row r="714" spans="1:59">
      <c r="A714" s="405">
        <v>4488</v>
      </c>
      <c r="B714" s="406">
        <v>4488</v>
      </c>
      <c r="C714" s="261" t="str">
        <f t="shared" si="112"/>
        <v>0001-0067</v>
      </c>
      <c r="D714" s="261" t="str">
        <f t="shared" si="113"/>
        <v>0001-0067-0002</v>
      </c>
      <c r="E714" s="407" t="s">
        <v>397</v>
      </c>
      <c r="F714" s="261" t="str">
        <f>TEXT(VLOOKUP(J714,'[4]1'!$B$2:$D$37,2,0),"0000")</f>
        <v>0001</v>
      </c>
      <c r="G714" s="261" t="str">
        <f t="shared" si="114"/>
        <v>0067</v>
      </c>
      <c r="H714" s="408">
        <f t="shared" si="115"/>
        <v>2</v>
      </c>
      <c r="I714" s="407" t="s">
        <v>397</v>
      </c>
      <c r="J714" s="260" t="s">
        <v>840</v>
      </c>
      <c r="K714" s="258" t="s">
        <v>2741</v>
      </c>
      <c r="L714" s="258" t="s">
        <v>2331</v>
      </c>
      <c r="M714" s="409">
        <v>27190000</v>
      </c>
      <c r="N714" s="258">
        <v>1598</v>
      </c>
      <c r="O714" s="258" t="s">
        <v>78</v>
      </c>
      <c r="P714" s="258" t="s">
        <v>73</v>
      </c>
      <c r="Q714" s="258" t="s">
        <v>72</v>
      </c>
      <c r="R714" s="258">
        <v>5</v>
      </c>
      <c r="S714" s="410">
        <v>5</v>
      </c>
      <c r="T714" s="261">
        <v>6</v>
      </c>
      <c r="U714" s="261">
        <v>6</v>
      </c>
      <c r="V714" s="258" t="s">
        <v>16778</v>
      </c>
      <c r="W714" s="261" t="str">
        <f t="shared" si="117"/>
        <v>기아자동차셀토스1.6 디젤 그래비티27190000</v>
      </c>
      <c r="X714" s="411">
        <f t="shared" si="118"/>
        <v>4488</v>
      </c>
      <c r="Y714" s="261">
        <v>6</v>
      </c>
      <c r="Z714" s="261">
        <v>6</v>
      </c>
      <c r="AA714" s="407" t="s">
        <v>397</v>
      </c>
      <c r="AB714" s="258" t="s">
        <v>16782</v>
      </c>
      <c r="AC714" s="260"/>
      <c r="AD714" s="258" t="s">
        <v>2150</v>
      </c>
      <c r="AE714" s="258" t="s">
        <v>2149</v>
      </c>
      <c r="AF714" s="259"/>
      <c r="AG714" s="260"/>
      <c r="AH714" s="259"/>
      <c r="AI714" s="259"/>
      <c r="AJ714" s="260"/>
      <c r="AK714" s="259">
        <v>26</v>
      </c>
      <c r="AL714" s="259"/>
      <c r="AM714" s="259" t="s">
        <v>95</v>
      </c>
      <c r="AN714" s="449"/>
      <c r="AO714" s="449"/>
      <c r="AP714" s="449"/>
      <c r="AQ714" s="392" t="str">
        <f>IFERROR(VLOOKUP(BG714,#REF!,1,0),"")</f>
        <v/>
      </c>
      <c r="AS714" s="259" t="s">
        <v>95</v>
      </c>
      <c r="BD714" s="202" t="str">
        <f t="shared" si="110"/>
        <v>셀토스1.6 디젤 그래비티</v>
      </c>
      <c r="BE714" s="261" t="str">
        <f t="shared" si="116"/>
        <v>0067</v>
      </c>
      <c r="BF714" s="407" t="s">
        <v>397</v>
      </c>
      <c r="BG714" s="202" t="str">
        <f t="shared" si="111"/>
        <v>0067-0713</v>
      </c>
    </row>
    <row r="715" spans="1:59">
      <c r="A715" s="405">
        <v>4489</v>
      </c>
      <c r="B715" s="406">
        <v>4489</v>
      </c>
      <c r="C715" s="261" t="str">
        <f t="shared" si="112"/>
        <v>0001-0067</v>
      </c>
      <c r="D715" s="261" t="str">
        <f t="shared" si="113"/>
        <v>0001-0067-0003</v>
      </c>
      <c r="E715" s="407" t="s">
        <v>396</v>
      </c>
      <c r="F715" s="261" t="str">
        <f>TEXT(VLOOKUP(J715,'[4]1'!$B$2:$D$37,2,0),"0000")</f>
        <v>0001</v>
      </c>
      <c r="G715" s="261" t="str">
        <f t="shared" si="114"/>
        <v>0067</v>
      </c>
      <c r="H715" s="408">
        <f t="shared" si="115"/>
        <v>3</v>
      </c>
      <c r="I715" s="407" t="s">
        <v>396</v>
      </c>
      <c r="J715" s="260" t="s">
        <v>840</v>
      </c>
      <c r="K715" s="258" t="s">
        <v>2741</v>
      </c>
      <c r="L715" s="258" t="s">
        <v>2332</v>
      </c>
      <c r="M715" s="409">
        <v>21250000</v>
      </c>
      <c r="N715" s="258">
        <v>1598</v>
      </c>
      <c r="O715" s="258" t="s">
        <v>78</v>
      </c>
      <c r="P715" s="258" t="s">
        <v>73</v>
      </c>
      <c r="Q715" s="258" t="s">
        <v>72</v>
      </c>
      <c r="R715" s="258">
        <v>5</v>
      </c>
      <c r="S715" s="410">
        <v>5</v>
      </c>
      <c r="T715" s="261">
        <v>6</v>
      </c>
      <c r="U715" s="261">
        <v>6</v>
      </c>
      <c r="V715" s="258" t="s">
        <v>16778</v>
      </c>
      <c r="W715" s="261" t="str">
        <f t="shared" si="117"/>
        <v>기아자동차셀토스1.6 디젤 트렌디21250000</v>
      </c>
      <c r="X715" s="411">
        <f t="shared" si="118"/>
        <v>4489</v>
      </c>
      <c r="Y715" s="261">
        <v>6</v>
      </c>
      <c r="Z715" s="261">
        <v>6</v>
      </c>
      <c r="AA715" s="407" t="s">
        <v>396</v>
      </c>
      <c r="AB715" s="258" t="s">
        <v>16782</v>
      </c>
      <c r="AC715" s="260"/>
      <c r="AD715" s="258" t="s">
        <v>2150</v>
      </c>
      <c r="AE715" s="258" t="s">
        <v>2149</v>
      </c>
      <c r="AF715" s="259"/>
      <c r="AG715" s="260"/>
      <c r="AH715" s="259"/>
      <c r="AI715" s="259"/>
      <c r="AJ715" s="260"/>
      <c r="AK715" s="259">
        <v>26</v>
      </c>
      <c r="AL715" s="259"/>
      <c r="AM715" s="259" t="s">
        <v>95</v>
      </c>
      <c r="AN715" s="449"/>
      <c r="AO715" s="449"/>
      <c r="AP715" s="449"/>
      <c r="AQ715" s="392" t="str">
        <f>IFERROR(VLOOKUP(BG715,#REF!,1,0),"")</f>
        <v/>
      </c>
      <c r="AS715" s="259" t="s">
        <v>95</v>
      </c>
      <c r="BD715" s="202" t="str">
        <f t="shared" si="110"/>
        <v>셀토스1.6 디젤 트렌디</v>
      </c>
      <c r="BE715" s="261" t="str">
        <f t="shared" si="116"/>
        <v>0067</v>
      </c>
      <c r="BF715" s="407" t="s">
        <v>396</v>
      </c>
      <c r="BG715" s="202" t="str">
        <f t="shared" si="111"/>
        <v>0067-0714</v>
      </c>
    </row>
    <row r="716" spans="1:59">
      <c r="A716" s="405">
        <v>4490</v>
      </c>
      <c r="B716" s="406">
        <v>4490</v>
      </c>
      <c r="C716" s="261" t="str">
        <f t="shared" si="112"/>
        <v>0001-0067</v>
      </c>
      <c r="D716" s="261" t="str">
        <f t="shared" si="113"/>
        <v>0001-0067-0004</v>
      </c>
      <c r="E716" s="407" t="s">
        <v>395</v>
      </c>
      <c r="F716" s="261" t="str">
        <f>TEXT(VLOOKUP(J716,'[4]1'!$B$2:$D$37,2,0),"0000")</f>
        <v>0001</v>
      </c>
      <c r="G716" s="261" t="str">
        <f t="shared" si="114"/>
        <v>0067</v>
      </c>
      <c r="H716" s="408">
        <f t="shared" si="115"/>
        <v>4</v>
      </c>
      <c r="I716" s="407" t="s">
        <v>395</v>
      </c>
      <c r="J716" s="260" t="s">
        <v>840</v>
      </c>
      <c r="K716" s="258" t="s">
        <v>2741</v>
      </c>
      <c r="L716" s="258" t="s">
        <v>2333</v>
      </c>
      <c r="M716" s="409">
        <v>26460000</v>
      </c>
      <c r="N716" s="258">
        <v>1598</v>
      </c>
      <c r="O716" s="258" t="s">
        <v>78</v>
      </c>
      <c r="P716" s="258" t="s">
        <v>73</v>
      </c>
      <c r="Q716" s="258" t="s">
        <v>72</v>
      </c>
      <c r="R716" s="258">
        <v>5</v>
      </c>
      <c r="S716" s="410">
        <v>5</v>
      </c>
      <c r="T716" s="261">
        <v>6</v>
      </c>
      <c r="U716" s="261">
        <v>6</v>
      </c>
      <c r="V716" s="258" t="s">
        <v>16778</v>
      </c>
      <c r="W716" s="261" t="str">
        <f t="shared" si="117"/>
        <v>기아자동차셀토스1.6 디젤 시그니처26460000</v>
      </c>
      <c r="X716" s="411">
        <f t="shared" si="118"/>
        <v>4490</v>
      </c>
      <c r="Y716" s="261">
        <v>6</v>
      </c>
      <c r="Z716" s="261">
        <v>6</v>
      </c>
      <c r="AA716" s="407" t="s">
        <v>395</v>
      </c>
      <c r="AB716" s="258" t="s">
        <v>16782</v>
      </c>
      <c r="AC716" s="260"/>
      <c r="AD716" s="258" t="s">
        <v>2150</v>
      </c>
      <c r="AE716" s="258" t="s">
        <v>2149</v>
      </c>
      <c r="AF716" s="259"/>
      <c r="AG716" s="260"/>
      <c r="AH716" s="259"/>
      <c r="AI716" s="259"/>
      <c r="AJ716" s="260"/>
      <c r="AK716" s="259">
        <v>26</v>
      </c>
      <c r="AL716" s="259"/>
      <c r="AM716" s="259" t="s">
        <v>95</v>
      </c>
      <c r="AN716" s="449"/>
      <c r="AO716" s="449"/>
      <c r="AP716" s="449"/>
      <c r="AQ716" s="392" t="str">
        <f>IFERROR(VLOOKUP(BG716,#REF!,1,0),"")</f>
        <v/>
      </c>
      <c r="AS716" s="259" t="s">
        <v>95</v>
      </c>
      <c r="BD716" s="202" t="str">
        <f t="shared" si="110"/>
        <v>셀토스1.6 디젤 시그니처</v>
      </c>
      <c r="BE716" s="261" t="str">
        <f t="shared" si="116"/>
        <v>0067</v>
      </c>
      <c r="BF716" s="407" t="s">
        <v>395</v>
      </c>
      <c r="BG716" s="202" t="str">
        <f t="shared" si="111"/>
        <v>0067-0715</v>
      </c>
    </row>
    <row r="717" spans="1:59">
      <c r="A717" s="405">
        <v>4491</v>
      </c>
      <c r="B717" s="406">
        <v>4491</v>
      </c>
      <c r="C717" s="261" t="str">
        <f t="shared" si="112"/>
        <v>0001-0067</v>
      </c>
      <c r="D717" s="261" t="str">
        <f t="shared" si="113"/>
        <v>0001-0067-0005</v>
      </c>
      <c r="E717" s="407" t="s">
        <v>394</v>
      </c>
      <c r="F717" s="261" t="str">
        <f>TEXT(VLOOKUP(J717,'[4]1'!$B$2:$D$37,2,0),"0000")</f>
        <v>0001</v>
      </c>
      <c r="G717" s="261" t="str">
        <f t="shared" si="114"/>
        <v>0067</v>
      </c>
      <c r="H717" s="408">
        <f t="shared" si="115"/>
        <v>5</v>
      </c>
      <c r="I717" s="407" t="s">
        <v>394</v>
      </c>
      <c r="J717" s="260" t="s">
        <v>840</v>
      </c>
      <c r="K717" s="258" t="s">
        <v>2741</v>
      </c>
      <c r="L717" s="258" t="s">
        <v>2160</v>
      </c>
      <c r="M717" s="409">
        <v>22480000</v>
      </c>
      <c r="N717" s="258">
        <v>1591</v>
      </c>
      <c r="O717" s="258" t="s">
        <v>77</v>
      </c>
      <c r="P717" s="258" t="s">
        <v>73</v>
      </c>
      <c r="Q717" s="258" t="s">
        <v>72</v>
      </c>
      <c r="R717" s="258">
        <v>5</v>
      </c>
      <c r="S717" s="410">
        <v>6</v>
      </c>
      <c r="T717" s="261">
        <v>6</v>
      </c>
      <c r="U717" s="261">
        <v>6</v>
      </c>
      <c r="V717" s="258" t="s">
        <v>16778</v>
      </c>
      <c r="W717" s="261" t="str">
        <f t="shared" si="117"/>
        <v>기아자동차셀토스1.6 가솔린 프레스티지22480000</v>
      </c>
      <c r="X717" s="411">
        <f t="shared" si="118"/>
        <v>4491</v>
      </c>
      <c r="Y717" s="261">
        <v>6</v>
      </c>
      <c r="Z717" s="261">
        <v>6</v>
      </c>
      <c r="AA717" s="407" t="s">
        <v>394</v>
      </c>
      <c r="AB717" s="258" t="s">
        <v>16782</v>
      </c>
      <c r="AC717" s="260"/>
      <c r="AD717" s="258" t="s">
        <v>2151</v>
      </c>
      <c r="AE717" s="258" t="s">
        <v>2149</v>
      </c>
      <c r="AF717" s="259"/>
      <c r="AG717" s="260"/>
      <c r="AH717" s="259"/>
      <c r="AI717" s="259"/>
      <c r="AJ717" s="260"/>
      <c r="AK717" s="259">
        <v>26</v>
      </c>
      <c r="AL717" s="259"/>
      <c r="AM717" s="259" t="s">
        <v>156</v>
      </c>
      <c r="AN717" s="449"/>
      <c r="AO717" s="449"/>
      <c r="AP717" s="449"/>
      <c r="AQ717" s="392" t="str">
        <f>IFERROR(VLOOKUP(BG717,#REF!,1,0),"")</f>
        <v/>
      </c>
      <c r="AS717" s="259" t="s">
        <v>156</v>
      </c>
      <c r="BD717" s="202" t="str">
        <f t="shared" si="110"/>
        <v>셀토스1.6 가솔린 프레스티지</v>
      </c>
      <c r="BE717" s="261" t="str">
        <f t="shared" si="116"/>
        <v>0067</v>
      </c>
      <c r="BF717" s="407" t="s">
        <v>394</v>
      </c>
      <c r="BG717" s="202" t="str">
        <f t="shared" si="111"/>
        <v>0067-0716</v>
      </c>
    </row>
    <row r="718" spans="1:59">
      <c r="A718" s="405">
        <v>4492</v>
      </c>
      <c r="B718" s="406">
        <v>4492</v>
      </c>
      <c r="C718" s="261" t="str">
        <f t="shared" si="112"/>
        <v>0001-0067</v>
      </c>
      <c r="D718" s="261" t="str">
        <f t="shared" si="113"/>
        <v>0001-0067-0006</v>
      </c>
      <c r="E718" s="407" t="s">
        <v>393</v>
      </c>
      <c r="F718" s="261" t="str">
        <f>TEXT(VLOOKUP(J718,'[4]1'!$B$2:$D$37,2,0),"0000")</f>
        <v>0001</v>
      </c>
      <c r="G718" s="261" t="str">
        <f t="shared" si="114"/>
        <v>0067</v>
      </c>
      <c r="H718" s="408">
        <f t="shared" si="115"/>
        <v>6</v>
      </c>
      <c r="I718" s="407" t="s">
        <v>393</v>
      </c>
      <c r="J718" s="260" t="s">
        <v>840</v>
      </c>
      <c r="K718" s="258" t="s">
        <v>2741</v>
      </c>
      <c r="L718" s="258" t="s">
        <v>2158</v>
      </c>
      <c r="M718" s="409">
        <v>24540000</v>
      </c>
      <c r="N718" s="258">
        <v>1591</v>
      </c>
      <c r="O718" s="258" t="s">
        <v>77</v>
      </c>
      <c r="P718" s="258" t="s">
        <v>73</v>
      </c>
      <c r="Q718" s="258" t="s">
        <v>72</v>
      </c>
      <c r="R718" s="258">
        <v>5</v>
      </c>
      <c r="S718" s="410">
        <v>6</v>
      </c>
      <c r="T718" s="261">
        <v>6</v>
      </c>
      <c r="U718" s="261">
        <v>6</v>
      </c>
      <c r="V718" s="258" t="s">
        <v>16778</v>
      </c>
      <c r="W718" s="261" t="str">
        <f t="shared" si="117"/>
        <v>기아자동차셀토스1.6 가솔린 시그니처24540000</v>
      </c>
      <c r="X718" s="411">
        <f t="shared" si="118"/>
        <v>4492</v>
      </c>
      <c r="Y718" s="261">
        <v>6</v>
      </c>
      <c r="Z718" s="261">
        <v>6</v>
      </c>
      <c r="AA718" s="407" t="s">
        <v>393</v>
      </c>
      <c r="AB718" s="258" t="s">
        <v>16782</v>
      </c>
      <c r="AC718" s="260"/>
      <c r="AD718" s="258" t="s">
        <v>2151</v>
      </c>
      <c r="AE718" s="258" t="s">
        <v>2149</v>
      </c>
      <c r="AF718" s="259"/>
      <c r="AG718" s="260"/>
      <c r="AH718" s="259"/>
      <c r="AI718" s="259"/>
      <c r="AJ718" s="260"/>
      <c r="AK718" s="259">
        <v>26</v>
      </c>
      <c r="AL718" s="259"/>
      <c r="AM718" s="259" t="s">
        <v>156</v>
      </c>
      <c r="AN718" s="449"/>
      <c r="AO718" s="449"/>
      <c r="AP718" s="449"/>
      <c r="AQ718" s="392" t="str">
        <f>IFERROR(VLOOKUP(BG718,#REF!,1,0),"")</f>
        <v/>
      </c>
      <c r="AS718" s="259" t="s">
        <v>156</v>
      </c>
      <c r="BD718" s="202" t="str">
        <f t="shared" si="110"/>
        <v>셀토스1.6 가솔린 시그니처</v>
      </c>
      <c r="BE718" s="261" t="str">
        <f t="shared" si="116"/>
        <v>0067</v>
      </c>
      <c r="BF718" s="407" t="s">
        <v>393</v>
      </c>
      <c r="BG718" s="202" t="str">
        <f t="shared" si="111"/>
        <v>0067-0717</v>
      </c>
    </row>
    <row r="719" spans="1:59">
      <c r="A719" s="405">
        <v>4493</v>
      </c>
      <c r="B719" s="406">
        <v>4493</v>
      </c>
      <c r="C719" s="261" t="str">
        <f t="shared" si="112"/>
        <v>0001-0067</v>
      </c>
      <c r="D719" s="261" t="str">
        <f t="shared" si="113"/>
        <v>0001-0067-0007</v>
      </c>
      <c r="E719" s="407" t="s">
        <v>392</v>
      </c>
      <c r="F719" s="261" t="str">
        <f>TEXT(VLOOKUP(J719,'[4]1'!$B$2:$D$37,2,0),"0000")</f>
        <v>0001</v>
      </c>
      <c r="G719" s="261" t="str">
        <f t="shared" si="114"/>
        <v>0067</v>
      </c>
      <c r="H719" s="408">
        <f t="shared" si="115"/>
        <v>7</v>
      </c>
      <c r="I719" s="407" t="s">
        <v>392</v>
      </c>
      <c r="J719" s="260" t="s">
        <v>840</v>
      </c>
      <c r="K719" s="258" t="s">
        <v>2741</v>
      </c>
      <c r="L719" s="258" t="s">
        <v>2334</v>
      </c>
      <c r="M719" s="409">
        <v>19340000</v>
      </c>
      <c r="N719" s="258">
        <v>1591</v>
      </c>
      <c r="O719" s="258" t="s">
        <v>77</v>
      </c>
      <c r="P719" s="258" t="s">
        <v>73</v>
      </c>
      <c r="Q719" s="258" t="s">
        <v>72</v>
      </c>
      <c r="R719" s="258">
        <v>5</v>
      </c>
      <c r="S719" s="410">
        <v>6</v>
      </c>
      <c r="T719" s="261">
        <v>6</v>
      </c>
      <c r="U719" s="261">
        <v>6</v>
      </c>
      <c r="V719" s="258" t="s">
        <v>16778</v>
      </c>
      <c r="W719" s="261" t="str">
        <f t="shared" si="117"/>
        <v>기아자동차셀토스1.6 가솔린 트렌디19340000</v>
      </c>
      <c r="X719" s="411">
        <f t="shared" si="118"/>
        <v>4493</v>
      </c>
      <c r="Y719" s="261">
        <v>6</v>
      </c>
      <c r="Z719" s="261">
        <v>6</v>
      </c>
      <c r="AA719" s="407" t="s">
        <v>392</v>
      </c>
      <c r="AB719" s="258" t="s">
        <v>16782</v>
      </c>
      <c r="AC719" s="260"/>
      <c r="AD719" s="258" t="s">
        <v>2151</v>
      </c>
      <c r="AE719" s="258" t="s">
        <v>2149</v>
      </c>
      <c r="AF719" s="259"/>
      <c r="AG719" s="260"/>
      <c r="AH719" s="259"/>
      <c r="AI719" s="259"/>
      <c r="AJ719" s="260"/>
      <c r="AK719" s="259">
        <v>26</v>
      </c>
      <c r="AL719" s="259"/>
      <c r="AM719" s="259" t="s">
        <v>156</v>
      </c>
      <c r="AN719" s="449"/>
      <c r="AO719" s="449"/>
      <c r="AP719" s="449"/>
      <c r="AQ719" s="392" t="str">
        <f>IFERROR(VLOOKUP(BG719,#REF!,1,0),"")</f>
        <v/>
      </c>
      <c r="AS719" s="259" t="s">
        <v>156</v>
      </c>
      <c r="BD719" s="202" t="str">
        <f t="shared" si="110"/>
        <v>셀토스1.6 가솔린 트렌디</v>
      </c>
      <c r="BE719" s="261" t="str">
        <f t="shared" si="116"/>
        <v>0067</v>
      </c>
      <c r="BF719" s="407" t="s">
        <v>392</v>
      </c>
      <c r="BG719" s="202" t="str">
        <f t="shared" si="111"/>
        <v>0067-0718</v>
      </c>
    </row>
    <row r="720" spans="1:59">
      <c r="A720" s="405">
        <v>4494</v>
      </c>
      <c r="B720" s="406">
        <v>4494</v>
      </c>
      <c r="C720" s="261" t="str">
        <f t="shared" si="112"/>
        <v>0001-0067</v>
      </c>
      <c r="D720" s="261" t="str">
        <f t="shared" si="113"/>
        <v>0001-0067-0008</v>
      </c>
      <c r="E720" s="407" t="s">
        <v>391</v>
      </c>
      <c r="F720" s="261" t="str">
        <f>TEXT(VLOOKUP(J720,'[4]1'!$B$2:$D$37,2,0),"0000")</f>
        <v>0001</v>
      </c>
      <c r="G720" s="261" t="str">
        <f t="shared" si="114"/>
        <v>0067</v>
      </c>
      <c r="H720" s="408">
        <f t="shared" si="115"/>
        <v>8</v>
      </c>
      <c r="I720" s="407" t="s">
        <v>391</v>
      </c>
      <c r="J720" s="260" t="s">
        <v>840</v>
      </c>
      <c r="K720" s="258" t="s">
        <v>2741</v>
      </c>
      <c r="L720" s="258" t="s">
        <v>2335</v>
      </c>
      <c r="M720" s="409">
        <v>25280000</v>
      </c>
      <c r="N720" s="258">
        <v>1591</v>
      </c>
      <c r="O720" s="258" t="s">
        <v>77</v>
      </c>
      <c r="P720" s="258" t="s">
        <v>73</v>
      </c>
      <c r="Q720" s="258" t="s">
        <v>72</v>
      </c>
      <c r="R720" s="258">
        <v>5</v>
      </c>
      <c r="S720" s="410">
        <v>6</v>
      </c>
      <c r="T720" s="261">
        <v>6</v>
      </c>
      <c r="U720" s="261">
        <v>6</v>
      </c>
      <c r="V720" s="258" t="s">
        <v>71</v>
      </c>
      <c r="W720" s="261" t="str">
        <f t="shared" si="117"/>
        <v>기아자동차셀토스1.6 가솔린 그래비티25280000</v>
      </c>
      <c r="X720" s="411">
        <f t="shared" si="118"/>
        <v>4494</v>
      </c>
      <c r="Y720" s="261">
        <v>6</v>
      </c>
      <c r="Z720" s="261">
        <v>6</v>
      </c>
      <c r="AA720" s="407" t="s">
        <v>391</v>
      </c>
      <c r="AB720" s="258" t="s">
        <v>73</v>
      </c>
      <c r="AC720" s="260"/>
      <c r="AD720" s="258" t="s">
        <v>2151</v>
      </c>
      <c r="AE720" s="258" t="s">
        <v>2149</v>
      </c>
      <c r="AF720" s="259"/>
      <c r="AG720" s="260"/>
      <c r="AH720" s="259"/>
      <c r="AI720" s="259"/>
      <c r="AJ720" s="260"/>
      <c r="AK720" s="259">
        <v>26</v>
      </c>
      <c r="AL720" s="259"/>
      <c r="AM720" s="259" t="s">
        <v>156</v>
      </c>
      <c r="AN720" s="449"/>
      <c r="AO720" s="449"/>
      <c r="AP720" s="449"/>
      <c r="AQ720" s="392" t="str">
        <f>IFERROR(VLOOKUP(BG720,#REF!,1,0),"")</f>
        <v/>
      </c>
      <c r="AS720" s="259" t="s">
        <v>156</v>
      </c>
      <c r="BD720" s="202" t="str">
        <f t="shared" si="110"/>
        <v>셀토스1.6 가솔린 그래비티</v>
      </c>
      <c r="BE720" s="261" t="str">
        <f t="shared" si="116"/>
        <v>0067</v>
      </c>
      <c r="BF720" s="407" t="s">
        <v>391</v>
      </c>
      <c r="BG720" s="202" t="str">
        <f t="shared" si="111"/>
        <v>0067-0719</v>
      </c>
    </row>
    <row r="721" spans="1:59">
      <c r="A721" s="405">
        <v>4495</v>
      </c>
      <c r="B721" s="406">
        <v>4495</v>
      </c>
      <c r="C721" s="261" t="str">
        <f t="shared" si="112"/>
        <v>0001-0068</v>
      </c>
      <c r="D721" s="261" t="str">
        <f t="shared" si="113"/>
        <v>0001-0068-0001</v>
      </c>
      <c r="E721" s="407" t="s">
        <v>390</v>
      </c>
      <c r="F721" s="261" t="str">
        <f>TEXT(VLOOKUP(J721,'[4]1'!$B$2:$D$37,2,0),"0000")</f>
        <v>0001</v>
      </c>
      <c r="G721" s="261" t="str">
        <f t="shared" si="114"/>
        <v>0068</v>
      </c>
      <c r="H721" s="408">
        <f t="shared" si="115"/>
        <v>1</v>
      </c>
      <c r="I721" s="407" t="s">
        <v>390</v>
      </c>
      <c r="J721" s="258" t="s">
        <v>840</v>
      </c>
      <c r="K721" s="258" t="s">
        <v>2742</v>
      </c>
      <c r="L721" s="258" t="s">
        <v>2336</v>
      </c>
      <c r="M721" s="409">
        <v>20520000</v>
      </c>
      <c r="N721" s="258">
        <v>1368</v>
      </c>
      <c r="O721" s="258" t="s">
        <v>78</v>
      </c>
      <c r="P721" s="258" t="s">
        <v>73</v>
      </c>
      <c r="Q721" s="258" t="s">
        <v>72</v>
      </c>
      <c r="R721" s="258" t="e">
        <v>#N/A</v>
      </c>
      <c r="S721" s="410">
        <v>5</v>
      </c>
      <c r="T721" s="261">
        <v>6</v>
      </c>
      <c r="U721" s="261">
        <v>6</v>
      </c>
      <c r="V721" s="258" t="s">
        <v>17442</v>
      </c>
      <c r="W721" s="261" t="str">
        <f t="shared" si="117"/>
        <v>기아자동차스토닉1.4 프레스티지20520000</v>
      </c>
      <c r="X721" s="411">
        <f t="shared" si="118"/>
        <v>4495</v>
      </c>
      <c r="Y721" s="261">
        <v>6</v>
      </c>
      <c r="Z721" s="261">
        <v>6</v>
      </c>
      <c r="AA721" s="407" t="s">
        <v>390</v>
      </c>
      <c r="AB721" s="258" t="e">
        <v>#N/A</v>
      </c>
      <c r="AC721" s="258"/>
      <c r="AD721" s="258" t="s">
        <v>2150</v>
      </c>
      <c r="AE721" s="258" t="s">
        <v>2149</v>
      </c>
      <c r="AF721" s="259"/>
      <c r="AG721" s="260"/>
      <c r="AH721" s="259"/>
      <c r="AI721" s="259"/>
      <c r="AJ721" s="260"/>
      <c r="AK721" s="259">
        <v>26</v>
      </c>
      <c r="AL721" s="259"/>
      <c r="AM721" s="259" t="s">
        <v>95</v>
      </c>
      <c r="AN721" s="449"/>
      <c r="AO721" s="449"/>
      <c r="AP721" s="449"/>
      <c r="AQ721" s="392" t="str">
        <f>IFERROR(VLOOKUP(BG721,#REF!,1,0),"")</f>
        <v/>
      </c>
      <c r="AS721" s="259" t="s">
        <v>95</v>
      </c>
      <c r="BD721" s="202" t="str">
        <f t="shared" si="110"/>
        <v>스토닉1.4 프레스티지</v>
      </c>
      <c r="BE721" s="261" t="str">
        <f t="shared" si="116"/>
        <v>0068</v>
      </c>
      <c r="BF721" s="407" t="s">
        <v>390</v>
      </c>
      <c r="BG721" s="202" t="str">
        <f t="shared" si="111"/>
        <v>0068-0720</v>
      </c>
    </row>
    <row r="722" spans="1:59">
      <c r="A722" s="405">
        <v>4496</v>
      </c>
      <c r="B722" s="406">
        <v>4496</v>
      </c>
      <c r="C722" s="261" t="str">
        <f t="shared" si="112"/>
        <v>0001-0068</v>
      </c>
      <c r="D722" s="261" t="str">
        <f t="shared" si="113"/>
        <v>0001-0068-0002</v>
      </c>
      <c r="E722" s="407" t="s">
        <v>389</v>
      </c>
      <c r="F722" s="261" t="str">
        <f>TEXT(VLOOKUP(J722,'[4]1'!$B$2:$D$37,2,0),"0000")</f>
        <v>0001</v>
      </c>
      <c r="G722" s="261" t="str">
        <f t="shared" si="114"/>
        <v>0068</v>
      </c>
      <c r="H722" s="408">
        <f t="shared" si="115"/>
        <v>2</v>
      </c>
      <c r="I722" s="407" t="s">
        <v>389</v>
      </c>
      <c r="J722" s="258" t="s">
        <v>840</v>
      </c>
      <c r="K722" s="258" t="s">
        <v>2742</v>
      </c>
      <c r="L722" s="258" t="s">
        <v>2337</v>
      </c>
      <c r="M722" s="409">
        <v>18010000</v>
      </c>
      <c r="N722" s="258">
        <v>1368</v>
      </c>
      <c r="O722" s="258" t="s">
        <v>77</v>
      </c>
      <c r="P722" s="258" t="s">
        <v>73</v>
      </c>
      <c r="Q722" s="258" t="s">
        <v>72</v>
      </c>
      <c r="R722" s="258">
        <v>5</v>
      </c>
      <c r="S722" s="410">
        <v>8</v>
      </c>
      <c r="T722" s="261">
        <v>6</v>
      </c>
      <c r="U722" s="261">
        <v>6</v>
      </c>
      <c r="V722" s="258" t="s">
        <v>71</v>
      </c>
      <c r="W722" s="261" t="str">
        <f t="shared" si="117"/>
        <v>기아자동차스토닉1.4 트렌디18010000</v>
      </c>
      <c r="X722" s="411">
        <f t="shared" si="118"/>
        <v>4496</v>
      </c>
      <c r="Y722" s="261">
        <v>6</v>
      </c>
      <c r="Z722" s="261">
        <v>6</v>
      </c>
      <c r="AA722" s="407" t="s">
        <v>389</v>
      </c>
      <c r="AB722" s="258" t="s">
        <v>73</v>
      </c>
      <c r="AC722" s="258"/>
      <c r="AD722" s="258" t="s">
        <v>2150</v>
      </c>
      <c r="AE722" s="258" t="s">
        <v>2149</v>
      </c>
      <c r="AF722" s="259"/>
      <c r="AG722" s="260"/>
      <c r="AH722" s="259"/>
      <c r="AI722" s="259"/>
      <c r="AJ722" s="260"/>
      <c r="AK722" s="259">
        <v>26</v>
      </c>
      <c r="AL722" s="259"/>
      <c r="AM722" s="259" t="s">
        <v>3253</v>
      </c>
      <c r="AN722" s="449"/>
      <c r="AO722" s="449"/>
      <c r="AP722" s="449"/>
      <c r="AQ722" s="392" t="str">
        <f>IFERROR(VLOOKUP(BG722,#REF!,1,0),"")</f>
        <v/>
      </c>
      <c r="AS722" s="259" t="s">
        <v>3253</v>
      </c>
      <c r="BD722" s="202" t="str">
        <f t="shared" si="110"/>
        <v>스토닉1.4 트렌디</v>
      </c>
      <c r="BE722" s="261" t="str">
        <f t="shared" si="116"/>
        <v>0068</v>
      </c>
      <c r="BF722" s="407" t="s">
        <v>389</v>
      </c>
      <c r="BG722" s="202" t="str">
        <f t="shared" si="111"/>
        <v>0068-0721</v>
      </c>
    </row>
    <row r="723" spans="1:59">
      <c r="A723" s="405">
        <v>4497</v>
      </c>
      <c r="B723" s="406">
        <v>4497</v>
      </c>
      <c r="C723" s="261" t="str">
        <f t="shared" si="112"/>
        <v>0001-0068</v>
      </c>
      <c r="D723" s="261" t="str">
        <f t="shared" si="113"/>
        <v>0001-0068-0003</v>
      </c>
      <c r="E723" s="407" t="s">
        <v>388</v>
      </c>
      <c r="F723" s="261" t="str">
        <f>TEXT(VLOOKUP(J723,'[4]1'!$B$2:$D$37,2,0),"0000")</f>
        <v>0001</v>
      </c>
      <c r="G723" s="261" t="str">
        <f t="shared" si="114"/>
        <v>0068</v>
      </c>
      <c r="H723" s="408">
        <f t="shared" si="115"/>
        <v>3</v>
      </c>
      <c r="I723" s="407" t="s">
        <v>388</v>
      </c>
      <c r="J723" s="258" t="s">
        <v>840</v>
      </c>
      <c r="K723" s="258" t="s">
        <v>2742</v>
      </c>
      <c r="L723" s="258" t="s">
        <v>2338</v>
      </c>
      <c r="M723" s="409">
        <v>16250000</v>
      </c>
      <c r="N723" s="258">
        <v>1368</v>
      </c>
      <c r="O723" s="258" t="s">
        <v>77</v>
      </c>
      <c r="P723" s="258" t="s">
        <v>73</v>
      </c>
      <c r="Q723" s="258" t="s">
        <v>72</v>
      </c>
      <c r="R723" s="258" t="e">
        <v>#N/A</v>
      </c>
      <c r="S723" s="410">
        <v>8</v>
      </c>
      <c r="T723" s="261">
        <v>6</v>
      </c>
      <c r="U723" s="261">
        <v>6</v>
      </c>
      <c r="V723" s="258" t="s">
        <v>17442</v>
      </c>
      <c r="W723" s="261" t="str">
        <f t="shared" si="117"/>
        <v>기아자동차스토닉1.4 디럭스16250000</v>
      </c>
      <c r="X723" s="411">
        <f t="shared" si="118"/>
        <v>4497</v>
      </c>
      <c r="Y723" s="261">
        <v>6</v>
      </c>
      <c r="Z723" s="261">
        <v>6</v>
      </c>
      <c r="AA723" s="407" t="s">
        <v>388</v>
      </c>
      <c r="AB723" s="258" t="e">
        <v>#N/A</v>
      </c>
      <c r="AC723" s="258"/>
      <c r="AD723" s="258" t="s">
        <v>2150</v>
      </c>
      <c r="AE723" s="258" t="s">
        <v>2149</v>
      </c>
      <c r="AF723" s="259"/>
      <c r="AG723" s="260"/>
      <c r="AH723" s="259"/>
      <c r="AI723" s="259"/>
      <c r="AJ723" s="260"/>
      <c r="AK723" s="259">
        <v>26</v>
      </c>
      <c r="AL723" s="259"/>
      <c r="AM723" s="259" t="s">
        <v>3253</v>
      </c>
      <c r="AN723" s="449"/>
      <c r="AO723" s="449"/>
      <c r="AP723" s="449"/>
      <c r="AQ723" s="392" t="str">
        <f>IFERROR(VLOOKUP(BG723,#REF!,1,0),"")</f>
        <v/>
      </c>
      <c r="AS723" s="259" t="s">
        <v>3253</v>
      </c>
      <c r="BD723" s="202" t="str">
        <f t="shared" si="110"/>
        <v>스토닉1.4 디럭스</v>
      </c>
      <c r="BE723" s="261" t="str">
        <f t="shared" si="116"/>
        <v>0068</v>
      </c>
      <c r="BF723" s="407" t="s">
        <v>388</v>
      </c>
      <c r="BG723" s="202" t="str">
        <f t="shared" si="111"/>
        <v>0068-0722</v>
      </c>
    </row>
    <row r="724" spans="1:59">
      <c r="A724" s="405">
        <v>4498</v>
      </c>
      <c r="B724" s="406">
        <v>4498</v>
      </c>
      <c r="C724" s="261" t="str">
        <f t="shared" si="112"/>
        <v>0001-0068</v>
      </c>
      <c r="D724" s="261" t="str">
        <f t="shared" si="113"/>
        <v>0001-0068-0004</v>
      </c>
      <c r="E724" s="407" t="s">
        <v>387</v>
      </c>
      <c r="F724" s="261" t="str">
        <f>TEXT(VLOOKUP(J724,'[4]1'!$B$2:$D$37,2,0),"0000")</f>
        <v>0001</v>
      </c>
      <c r="G724" s="261" t="str">
        <f t="shared" si="114"/>
        <v>0068</v>
      </c>
      <c r="H724" s="408">
        <f t="shared" si="115"/>
        <v>4</v>
      </c>
      <c r="I724" s="407" t="s">
        <v>387</v>
      </c>
      <c r="J724" s="258" t="s">
        <v>840</v>
      </c>
      <c r="K724" s="258" t="s">
        <v>2742</v>
      </c>
      <c r="L724" s="258" t="s">
        <v>2339</v>
      </c>
      <c r="M724" s="409">
        <v>21650000</v>
      </c>
      <c r="N724" s="258">
        <v>998</v>
      </c>
      <c r="O724" s="258" t="s">
        <v>77</v>
      </c>
      <c r="P724" s="258" t="s">
        <v>73</v>
      </c>
      <c r="Q724" s="258" t="s">
        <v>72</v>
      </c>
      <c r="R724" s="258" t="e">
        <v>#N/A</v>
      </c>
      <c r="S724" s="410">
        <v>8</v>
      </c>
      <c r="T724" s="261">
        <v>6</v>
      </c>
      <c r="U724" s="261">
        <v>6</v>
      </c>
      <c r="V724" s="258" t="s">
        <v>17442</v>
      </c>
      <c r="W724" s="261" t="str">
        <f t="shared" si="117"/>
        <v>기아자동차스토닉1.0 터보 프레스티지21650000</v>
      </c>
      <c r="X724" s="411">
        <f t="shared" si="118"/>
        <v>4498</v>
      </c>
      <c r="Y724" s="261">
        <v>6</v>
      </c>
      <c r="Z724" s="261">
        <v>6</v>
      </c>
      <c r="AA724" s="407" t="s">
        <v>387</v>
      </c>
      <c r="AB724" s="258" t="e">
        <v>#N/A</v>
      </c>
      <c r="AC724" s="258"/>
      <c r="AD724" s="258" t="s">
        <v>2151</v>
      </c>
      <c r="AE724" s="258" t="s">
        <v>2149</v>
      </c>
      <c r="AF724" s="259"/>
      <c r="AG724" s="260"/>
      <c r="AH724" s="259"/>
      <c r="AI724" s="259"/>
      <c r="AJ724" s="260"/>
      <c r="AK724" s="259">
        <v>26</v>
      </c>
      <c r="AL724" s="259"/>
      <c r="AM724" s="259" t="s">
        <v>3253</v>
      </c>
      <c r="AN724" s="449"/>
      <c r="AO724" s="449"/>
      <c r="AP724" s="449"/>
      <c r="AQ724" s="392" t="str">
        <f>IFERROR(VLOOKUP(BG724,#REF!,1,0),"")</f>
        <v/>
      </c>
      <c r="AS724" s="259" t="s">
        <v>3253</v>
      </c>
      <c r="BD724" s="202" t="str">
        <f t="shared" si="110"/>
        <v>스토닉1.0 터보 프레스티지</v>
      </c>
      <c r="BE724" s="261" t="str">
        <f t="shared" si="116"/>
        <v>0068</v>
      </c>
      <c r="BF724" s="407" t="s">
        <v>387</v>
      </c>
      <c r="BG724" s="202" t="str">
        <f t="shared" si="111"/>
        <v>0068-0723</v>
      </c>
    </row>
    <row r="725" spans="1:59">
      <c r="A725" s="405">
        <v>4499</v>
      </c>
      <c r="B725" s="406">
        <v>4499</v>
      </c>
      <c r="C725" s="261" t="str">
        <f t="shared" si="112"/>
        <v>0001-0068</v>
      </c>
      <c r="D725" s="261" t="str">
        <f t="shared" si="113"/>
        <v>0001-0068-0005</v>
      </c>
      <c r="E725" s="407" t="s">
        <v>386</v>
      </c>
      <c r="F725" s="261" t="str">
        <f>TEXT(VLOOKUP(J725,'[4]1'!$B$2:$D$37,2,0),"0000")</f>
        <v>0001</v>
      </c>
      <c r="G725" s="261" t="str">
        <f t="shared" si="114"/>
        <v>0068</v>
      </c>
      <c r="H725" s="408">
        <f t="shared" si="115"/>
        <v>5</v>
      </c>
      <c r="I725" s="407" t="s">
        <v>386</v>
      </c>
      <c r="J725" s="258" t="s">
        <v>840</v>
      </c>
      <c r="K725" s="258" t="s">
        <v>2742</v>
      </c>
      <c r="L725" s="258" t="s">
        <v>2340</v>
      </c>
      <c r="M725" s="409">
        <v>19140000</v>
      </c>
      <c r="N725" s="258">
        <v>998</v>
      </c>
      <c r="O725" s="258" t="s">
        <v>77</v>
      </c>
      <c r="P725" s="258" t="s">
        <v>73</v>
      </c>
      <c r="Q725" s="258" t="s">
        <v>72</v>
      </c>
      <c r="R725" s="258" t="e">
        <v>#N/A</v>
      </c>
      <c r="S725" s="410">
        <v>8</v>
      </c>
      <c r="T725" s="261">
        <v>6</v>
      </c>
      <c r="U725" s="261">
        <v>6</v>
      </c>
      <c r="V725" s="258" t="s">
        <v>17442</v>
      </c>
      <c r="W725" s="261" t="str">
        <f t="shared" si="117"/>
        <v>기아자동차스토닉1.0 터보 트렌디19140000</v>
      </c>
      <c r="X725" s="411">
        <f t="shared" si="118"/>
        <v>4499</v>
      </c>
      <c r="Y725" s="261">
        <v>6</v>
      </c>
      <c r="Z725" s="261">
        <v>6</v>
      </c>
      <c r="AA725" s="407" t="s">
        <v>386</v>
      </c>
      <c r="AB725" s="258" t="e">
        <v>#N/A</v>
      </c>
      <c r="AC725" s="258"/>
      <c r="AD725" s="258" t="s">
        <v>2151</v>
      </c>
      <c r="AE725" s="258" t="s">
        <v>2149</v>
      </c>
      <c r="AF725" s="259"/>
      <c r="AG725" s="260"/>
      <c r="AH725" s="259"/>
      <c r="AI725" s="259"/>
      <c r="AJ725" s="260"/>
      <c r="AK725" s="259">
        <v>26</v>
      </c>
      <c r="AL725" s="259"/>
      <c r="AM725" s="259" t="s">
        <v>3253</v>
      </c>
      <c r="AN725" s="449"/>
      <c r="AO725" s="449"/>
      <c r="AP725" s="449"/>
      <c r="AQ725" s="392" t="str">
        <f>IFERROR(VLOOKUP(BG725,#REF!,1,0),"")</f>
        <v/>
      </c>
      <c r="AS725" s="259" t="s">
        <v>3253</v>
      </c>
      <c r="BD725" s="202" t="str">
        <f t="shared" si="110"/>
        <v>스토닉1.0 터보 트렌디</v>
      </c>
      <c r="BE725" s="261" t="str">
        <f t="shared" si="116"/>
        <v>0068</v>
      </c>
      <c r="BF725" s="407" t="s">
        <v>386</v>
      </c>
      <c r="BG725" s="202" t="str">
        <f t="shared" si="111"/>
        <v>0068-0724</v>
      </c>
    </row>
    <row r="726" spans="1:59">
      <c r="A726" s="405">
        <v>4500</v>
      </c>
      <c r="B726" s="406">
        <v>4500</v>
      </c>
      <c r="C726" s="261" t="str">
        <f t="shared" si="112"/>
        <v>0001-0069</v>
      </c>
      <c r="D726" s="261" t="str">
        <f t="shared" si="113"/>
        <v>0001-0069-0001</v>
      </c>
      <c r="E726" s="407" t="s">
        <v>385</v>
      </c>
      <c r="F726" s="261" t="str">
        <f>TEXT(VLOOKUP(J726,'[4]1'!$B$2:$D$37,2,0),"0000")</f>
        <v>0001</v>
      </c>
      <c r="G726" s="261" t="str">
        <f t="shared" si="114"/>
        <v>0069</v>
      </c>
      <c r="H726" s="408">
        <f t="shared" si="115"/>
        <v>1</v>
      </c>
      <c r="I726" s="407" t="s">
        <v>385</v>
      </c>
      <c r="J726" s="258" t="s">
        <v>840</v>
      </c>
      <c r="K726" s="258" t="s">
        <v>2743</v>
      </c>
      <c r="L726" s="258" t="s">
        <v>2341</v>
      </c>
      <c r="M726" s="409">
        <v>35240000</v>
      </c>
      <c r="N726" s="258">
        <v>1998</v>
      </c>
      <c r="O726" s="258" t="s">
        <v>77</v>
      </c>
      <c r="P726" s="258" t="s">
        <v>73</v>
      </c>
      <c r="Q726" s="258" t="s">
        <v>72</v>
      </c>
      <c r="R726" s="258" t="e">
        <v>#N/A</v>
      </c>
      <c r="S726" s="410">
        <v>11</v>
      </c>
      <c r="T726" s="261">
        <v>6</v>
      </c>
      <c r="U726" s="261">
        <v>6</v>
      </c>
      <c r="V726" s="258" t="s">
        <v>17442</v>
      </c>
      <c r="W726" s="261" t="str">
        <f t="shared" si="117"/>
        <v>기아자동차스팅어2.0 가솔린 터보 프라임35240000</v>
      </c>
      <c r="X726" s="411">
        <f t="shared" si="118"/>
        <v>4500</v>
      </c>
      <c r="Y726" s="261">
        <v>6</v>
      </c>
      <c r="Z726" s="261">
        <v>6</v>
      </c>
      <c r="AA726" s="407" t="s">
        <v>385</v>
      </c>
      <c r="AB726" s="258" t="e">
        <v>#N/A</v>
      </c>
      <c r="AC726" s="258"/>
      <c r="AD726" s="258" t="s">
        <v>2152</v>
      </c>
      <c r="AE726" s="258" t="s">
        <v>2149</v>
      </c>
      <c r="AF726" s="259"/>
      <c r="AG726" s="260"/>
      <c r="AH726" s="259"/>
      <c r="AI726" s="259"/>
      <c r="AJ726" s="260"/>
      <c r="AK726" s="259">
        <v>26</v>
      </c>
      <c r="AL726" s="259"/>
      <c r="AM726" s="259" t="s">
        <v>3254</v>
      </c>
      <c r="AN726" s="449"/>
      <c r="AO726" s="449"/>
      <c r="AP726" s="449"/>
      <c r="AQ726" s="392" t="str">
        <f>IFERROR(VLOOKUP(BG726,#REF!,1,0),"")</f>
        <v/>
      </c>
      <c r="AS726" s="259" t="s">
        <v>3254</v>
      </c>
      <c r="BD726" s="202" t="str">
        <f t="shared" si="110"/>
        <v>스팅어2.0 가솔린 터보 프라임</v>
      </c>
      <c r="BE726" s="261" t="str">
        <f t="shared" si="116"/>
        <v>0069</v>
      </c>
      <c r="BF726" s="407" t="s">
        <v>385</v>
      </c>
      <c r="BG726" s="202" t="str">
        <f t="shared" si="111"/>
        <v>0069-0725</v>
      </c>
    </row>
    <row r="727" spans="1:59">
      <c r="A727" s="405">
        <v>4501</v>
      </c>
      <c r="B727" s="406">
        <v>4501</v>
      </c>
      <c r="C727" s="261" t="str">
        <f t="shared" si="112"/>
        <v>0001-0069</v>
      </c>
      <c r="D727" s="261" t="str">
        <f t="shared" si="113"/>
        <v>0001-0069-0002</v>
      </c>
      <c r="E727" s="407" t="s">
        <v>384</v>
      </c>
      <c r="F727" s="261" t="str">
        <f>TEXT(VLOOKUP(J727,'[4]1'!$B$2:$D$37,2,0),"0000")</f>
        <v>0001</v>
      </c>
      <c r="G727" s="261" t="str">
        <f t="shared" si="114"/>
        <v>0069</v>
      </c>
      <c r="H727" s="408">
        <f t="shared" si="115"/>
        <v>2</v>
      </c>
      <c r="I727" s="407" t="s">
        <v>384</v>
      </c>
      <c r="J727" s="258" t="s">
        <v>840</v>
      </c>
      <c r="K727" s="258" t="s">
        <v>2743</v>
      </c>
      <c r="L727" s="258" t="s">
        <v>2342</v>
      </c>
      <c r="M727" s="409">
        <v>38680000</v>
      </c>
      <c r="N727" s="258">
        <v>1998</v>
      </c>
      <c r="O727" s="258" t="s">
        <v>77</v>
      </c>
      <c r="P727" s="258" t="s">
        <v>73</v>
      </c>
      <c r="Q727" s="258" t="s">
        <v>72</v>
      </c>
      <c r="R727" s="258" t="e">
        <v>#N/A</v>
      </c>
      <c r="S727" s="410">
        <v>11</v>
      </c>
      <c r="T727" s="261">
        <v>6</v>
      </c>
      <c r="U727" s="261">
        <v>6</v>
      </c>
      <c r="V727" s="258" t="s">
        <v>17442</v>
      </c>
      <c r="W727" s="261" t="str">
        <f t="shared" si="117"/>
        <v>기아자동차스팅어2.0 가솔린 터보 플래티넘38680000</v>
      </c>
      <c r="X727" s="411">
        <f t="shared" si="118"/>
        <v>4501</v>
      </c>
      <c r="Y727" s="261">
        <v>6</v>
      </c>
      <c r="Z727" s="261">
        <v>6</v>
      </c>
      <c r="AA727" s="407" t="s">
        <v>384</v>
      </c>
      <c r="AB727" s="258" t="e">
        <v>#N/A</v>
      </c>
      <c r="AC727" s="258"/>
      <c r="AD727" s="258" t="s">
        <v>2152</v>
      </c>
      <c r="AE727" s="258" t="s">
        <v>2149</v>
      </c>
      <c r="AF727" s="259"/>
      <c r="AG727" s="260"/>
      <c r="AH727" s="259"/>
      <c r="AI727" s="259"/>
      <c r="AJ727" s="260"/>
      <c r="AK727" s="259">
        <v>26</v>
      </c>
      <c r="AL727" s="259"/>
      <c r="AM727" s="259" t="s">
        <v>3254</v>
      </c>
      <c r="AN727" s="449"/>
      <c r="AO727" s="449"/>
      <c r="AP727" s="449"/>
      <c r="AQ727" s="392" t="str">
        <f>IFERROR(VLOOKUP(BG727,#REF!,1,0),"")</f>
        <v/>
      </c>
      <c r="AS727" s="259" t="s">
        <v>3254</v>
      </c>
      <c r="BD727" s="202" t="str">
        <f t="shared" si="110"/>
        <v>스팅어2.0 가솔린 터보 플래티넘</v>
      </c>
      <c r="BE727" s="261" t="str">
        <f t="shared" si="116"/>
        <v>0069</v>
      </c>
      <c r="BF727" s="407" t="s">
        <v>384</v>
      </c>
      <c r="BG727" s="202" t="str">
        <f t="shared" si="111"/>
        <v>0069-0726</v>
      </c>
    </row>
    <row r="728" spans="1:59">
      <c r="A728" s="405">
        <v>4502</v>
      </c>
      <c r="B728" s="406">
        <v>4502</v>
      </c>
      <c r="C728" s="261" t="str">
        <f t="shared" si="112"/>
        <v>0001-0069</v>
      </c>
      <c r="D728" s="261" t="str">
        <f t="shared" si="113"/>
        <v>0001-0069-0003</v>
      </c>
      <c r="E728" s="407" t="s">
        <v>383</v>
      </c>
      <c r="F728" s="261" t="str">
        <f>TEXT(VLOOKUP(J728,'[4]1'!$B$2:$D$37,2,0),"0000")</f>
        <v>0001</v>
      </c>
      <c r="G728" s="261" t="str">
        <f t="shared" si="114"/>
        <v>0069</v>
      </c>
      <c r="H728" s="408">
        <f t="shared" si="115"/>
        <v>3</v>
      </c>
      <c r="I728" s="407" t="s">
        <v>383</v>
      </c>
      <c r="J728" s="258" t="s">
        <v>840</v>
      </c>
      <c r="K728" s="258" t="s">
        <v>2743</v>
      </c>
      <c r="L728" s="266" t="s">
        <v>2974</v>
      </c>
      <c r="M728" s="316">
        <v>38530000</v>
      </c>
      <c r="N728" s="266">
        <v>2497</v>
      </c>
      <c r="O728" s="258" t="s">
        <v>77</v>
      </c>
      <c r="P728" s="258" t="s">
        <v>73</v>
      </c>
      <c r="Q728" s="258" t="s">
        <v>72</v>
      </c>
      <c r="R728" s="236">
        <v>5</v>
      </c>
      <c r="S728" s="410">
        <v>11</v>
      </c>
      <c r="T728" s="261">
        <v>6</v>
      </c>
      <c r="U728" s="261">
        <v>6</v>
      </c>
      <c r="V728" s="258" t="s">
        <v>71</v>
      </c>
      <c r="W728" s="261" t="str">
        <f t="shared" si="117"/>
        <v>기아자동차스팅어가솔린 2.5 RWD 플래티넘38530000</v>
      </c>
      <c r="X728" s="411">
        <f t="shared" si="118"/>
        <v>4502</v>
      </c>
      <c r="Y728" s="261">
        <v>6</v>
      </c>
      <c r="Z728" s="261">
        <v>6</v>
      </c>
      <c r="AA728" s="407" t="s">
        <v>383</v>
      </c>
      <c r="AB728" s="258" t="s">
        <v>73</v>
      </c>
      <c r="AC728" s="258"/>
      <c r="AD728" s="271">
        <v>4</v>
      </c>
      <c r="AE728" s="258" t="s">
        <v>2149</v>
      </c>
      <c r="AF728" s="259"/>
      <c r="AG728" s="260"/>
      <c r="AH728" s="259"/>
      <c r="AI728" s="259"/>
      <c r="AJ728" s="260"/>
      <c r="AK728" s="259">
        <v>26</v>
      </c>
      <c r="AL728" s="259"/>
      <c r="AM728" s="259" t="s">
        <v>3254</v>
      </c>
      <c r="AN728" s="449"/>
      <c r="AO728" s="449"/>
      <c r="AP728" s="449"/>
      <c r="AQ728" s="392" t="str">
        <f>IFERROR(VLOOKUP(BG728,#REF!,1,0),"")</f>
        <v/>
      </c>
      <c r="AS728" s="259" t="s">
        <v>3254</v>
      </c>
      <c r="BD728" s="202" t="str">
        <f t="shared" si="110"/>
        <v>스팅어가솔린 2.5 RWD 플래티넘</v>
      </c>
      <c r="BE728" s="261" t="str">
        <f t="shared" si="116"/>
        <v>0069</v>
      </c>
      <c r="BF728" s="407" t="s">
        <v>383</v>
      </c>
      <c r="BG728" s="202" t="str">
        <f t="shared" si="111"/>
        <v>0069-0727</v>
      </c>
    </row>
    <row r="729" spans="1:59">
      <c r="A729" s="405">
        <v>4503</v>
      </c>
      <c r="B729" s="406">
        <v>4503</v>
      </c>
      <c r="C729" s="261" t="str">
        <f t="shared" si="112"/>
        <v>0001-0069</v>
      </c>
      <c r="D729" s="261" t="str">
        <f t="shared" si="113"/>
        <v>0001-0069-0004</v>
      </c>
      <c r="E729" s="407" t="s">
        <v>382</v>
      </c>
      <c r="F729" s="261" t="str">
        <f>TEXT(VLOOKUP(J729,'[4]1'!$B$2:$D$37,2,0),"0000")</f>
        <v>0001</v>
      </c>
      <c r="G729" s="261" t="str">
        <f t="shared" si="114"/>
        <v>0069</v>
      </c>
      <c r="H729" s="408">
        <f t="shared" si="115"/>
        <v>4</v>
      </c>
      <c r="I729" s="407" t="s">
        <v>382</v>
      </c>
      <c r="J729" s="258" t="s">
        <v>840</v>
      </c>
      <c r="K729" s="258" t="s">
        <v>2743</v>
      </c>
      <c r="L729" s="266" t="s">
        <v>2975</v>
      </c>
      <c r="M729" s="316">
        <v>41970000</v>
      </c>
      <c r="N729" s="266">
        <v>2497</v>
      </c>
      <c r="O729" s="258" t="s">
        <v>77</v>
      </c>
      <c r="P729" s="258" t="s">
        <v>73</v>
      </c>
      <c r="Q729" s="258" t="s">
        <v>72</v>
      </c>
      <c r="R729" s="236">
        <v>5</v>
      </c>
      <c r="S729" s="410">
        <v>11</v>
      </c>
      <c r="T729" s="261">
        <v>6</v>
      </c>
      <c r="U729" s="261">
        <v>6</v>
      </c>
      <c r="V729" s="258" t="s">
        <v>71</v>
      </c>
      <c r="W729" s="261" t="str">
        <f t="shared" si="117"/>
        <v>기아자동차스팅어가솔린 2.5 RWD 마스터즈41970000</v>
      </c>
      <c r="X729" s="411">
        <f t="shared" si="118"/>
        <v>4503</v>
      </c>
      <c r="Y729" s="261">
        <v>6</v>
      </c>
      <c r="Z729" s="261">
        <v>6</v>
      </c>
      <c r="AA729" s="407" t="s">
        <v>382</v>
      </c>
      <c r="AB729" s="258" t="s">
        <v>73</v>
      </c>
      <c r="AC729" s="258"/>
      <c r="AD729" s="271">
        <v>4</v>
      </c>
      <c r="AE729" s="258" t="s">
        <v>2149</v>
      </c>
      <c r="AF729" s="259"/>
      <c r="AG729" s="260"/>
      <c r="AH729" s="259"/>
      <c r="AI729" s="259"/>
      <c r="AJ729" s="260"/>
      <c r="AK729" s="259">
        <v>26</v>
      </c>
      <c r="AL729" s="259"/>
      <c r="AM729" s="259" t="s">
        <v>3254</v>
      </c>
      <c r="AN729" s="449"/>
      <c r="AO729" s="449"/>
      <c r="AP729" s="449"/>
      <c r="AQ729" s="392" t="str">
        <f>IFERROR(VLOOKUP(BG729,#REF!,1,0),"")</f>
        <v/>
      </c>
      <c r="AS729" s="259" t="s">
        <v>3254</v>
      </c>
      <c r="BD729" s="202" t="str">
        <f t="shared" si="110"/>
        <v>스팅어가솔린 2.5 RWD 마스터즈</v>
      </c>
      <c r="BE729" s="261" t="str">
        <f t="shared" si="116"/>
        <v>0069</v>
      </c>
      <c r="BF729" s="407" t="s">
        <v>382</v>
      </c>
      <c r="BG729" s="202" t="str">
        <f t="shared" si="111"/>
        <v>0069-0728</v>
      </c>
    </row>
    <row r="730" spans="1:59">
      <c r="A730" s="405">
        <v>4504</v>
      </c>
      <c r="B730" s="406">
        <v>4504</v>
      </c>
      <c r="C730" s="261" t="str">
        <f t="shared" si="112"/>
        <v>0001-0069</v>
      </c>
      <c r="D730" s="261" t="str">
        <f t="shared" si="113"/>
        <v>0001-0069-0005</v>
      </c>
      <c r="E730" s="407" t="s">
        <v>381</v>
      </c>
      <c r="F730" s="261" t="str">
        <f>TEXT(VLOOKUP(J730,'[4]1'!$B$2:$D$37,2,0),"0000")</f>
        <v>0001</v>
      </c>
      <c r="G730" s="261" t="str">
        <f t="shared" si="114"/>
        <v>0069</v>
      </c>
      <c r="H730" s="408">
        <f t="shared" si="115"/>
        <v>5</v>
      </c>
      <c r="I730" s="407" t="s">
        <v>381</v>
      </c>
      <c r="J730" s="258" t="s">
        <v>840</v>
      </c>
      <c r="K730" s="258" t="s">
        <v>2743</v>
      </c>
      <c r="L730" s="266" t="s">
        <v>2976</v>
      </c>
      <c r="M730" s="316">
        <v>40790000</v>
      </c>
      <c r="N730" s="266">
        <v>2497</v>
      </c>
      <c r="O730" s="258" t="s">
        <v>77</v>
      </c>
      <c r="P730" s="258" t="s">
        <v>73</v>
      </c>
      <c r="Q730" s="258" t="s">
        <v>72</v>
      </c>
      <c r="R730" s="236">
        <v>5</v>
      </c>
      <c r="S730" s="410">
        <v>11</v>
      </c>
      <c r="T730" s="261">
        <v>6</v>
      </c>
      <c r="U730" s="261">
        <v>6</v>
      </c>
      <c r="V730" s="258" t="s">
        <v>71</v>
      </c>
      <c r="W730" s="261" t="str">
        <f t="shared" si="117"/>
        <v>기아자동차스팅어가솔린 2.5 AWD 플래티넘40790000</v>
      </c>
      <c r="X730" s="411">
        <f t="shared" si="118"/>
        <v>4504</v>
      </c>
      <c r="Y730" s="261">
        <v>6</v>
      </c>
      <c r="Z730" s="261">
        <v>6</v>
      </c>
      <c r="AA730" s="407" t="s">
        <v>381</v>
      </c>
      <c r="AB730" s="258" t="s">
        <v>73</v>
      </c>
      <c r="AC730" s="258"/>
      <c r="AD730" s="271">
        <v>4</v>
      </c>
      <c r="AE730" s="258" t="s">
        <v>2149</v>
      </c>
      <c r="AF730" s="259"/>
      <c r="AG730" s="260"/>
      <c r="AH730" s="259"/>
      <c r="AI730" s="259"/>
      <c r="AJ730" s="260"/>
      <c r="AK730" s="259">
        <v>26</v>
      </c>
      <c r="AL730" s="259"/>
      <c r="AM730" s="259" t="s">
        <v>3254</v>
      </c>
      <c r="AN730" s="449"/>
      <c r="AO730" s="449"/>
      <c r="AP730" s="449"/>
      <c r="AQ730" s="392" t="str">
        <f>IFERROR(VLOOKUP(BG730,#REF!,1,0),"")</f>
        <v/>
      </c>
      <c r="AS730" s="259" t="s">
        <v>3254</v>
      </c>
      <c r="BD730" s="202" t="str">
        <f t="shared" si="110"/>
        <v>스팅어가솔린 2.5 AWD 플래티넘</v>
      </c>
      <c r="BE730" s="261" t="str">
        <f t="shared" si="116"/>
        <v>0069</v>
      </c>
      <c r="BF730" s="407" t="s">
        <v>381</v>
      </c>
      <c r="BG730" s="202" t="str">
        <f t="shared" si="111"/>
        <v>0069-0729</v>
      </c>
    </row>
    <row r="731" spans="1:59">
      <c r="A731" s="405">
        <v>4505</v>
      </c>
      <c r="B731" s="406">
        <v>4505</v>
      </c>
      <c r="C731" s="261" t="str">
        <f t="shared" si="112"/>
        <v>0001-0069</v>
      </c>
      <c r="D731" s="261" t="str">
        <f t="shared" si="113"/>
        <v>0001-0069-0006</v>
      </c>
      <c r="E731" s="407" t="s">
        <v>380</v>
      </c>
      <c r="F731" s="261" t="str">
        <f>TEXT(VLOOKUP(J731,'[4]1'!$B$2:$D$37,2,0),"0000")</f>
        <v>0001</v>
      </c>
      <c r="G731" s="261" t="str">
        <f t="shared" si="114"/>
        <v>0069</v>
      </c>
      <c r="H731" s="408">
        <f t="shared" si="115"/>
        <v>6</v>
      </c>
      <c r="I731" s="407" t="s">
        <v>380</v>
      </c>
      <c r="J731" s="258" t="s">
        <v>840</v>
      </c>
      <c r="K731" s="258" t="s">
        <v>2743</v>
      </c>
      <c r="L731" s="258" t="s">
        <v>2343</v>
      </c>
      <c r="M731" s="409">
        <v>49820000</v>
      </c>
      <c r="N731" s="258">
        <v>3342</v>
      </c>
      <c r="O731" s="258" t="s">
        <v>77</v>
      </c>
      <c r="P731" s="258" t="s">
        <v>73</v>
      </c>
      <c r="Q731" s="258" t="s">
        <v>72</v>
      </c>
      <c r="R731" s="258" t="e">
        <v>#N/A</v>
      </c>
      <c r="S731" s="410">
        <v>13</v>
      </c>
      <c r="T731" s="261">
        <v>6</v>
      </c>
      <c r="U731" s="261">
        <v>6</v>
      </c>
      <c r="V731" s="258" t="s">
        <v>17442</v>
      </c>
      <c r="W731" s="261" t="str">
        <f t="shared" si="117"/>
        <v>기아자동차스팅어3.3 가솔린 터보 GT49820000</v>
      </c>
      <c r="X731" s="411">
        <f t="shared" si="118"/>
        <v>4505</v>
      </c>
      <c r="Y731" s="261">
        <v>6</v>
      </c>
      <c r="Z731" s="261">
        <v>6</v>
      </c>
      <c r="AA731" s="407" t="s">
        <v>380</v>
      </c>
      <c r="AB731" s="258" t="e">
        <v>#N/A</v>
      </c>
      <c r="AC731" s="258"/>
      <c r="AD731" s="258" t="s">
        <v>2155</v>
      </c>
      <c r="AE731" s="258" t="s">
        <v>2149</v>
      </c>
      <c r="AF731" s="259"/>
      <c r="AG731" s="260"/>
      <c r="AH731" s="259"/>
      <c r="AI731" s="259"/>
      <c r="AJ731" s="260"/>
      <c r="AK731" s="259">
        <v>26</v>
      </c>
      <c r="AL731" s="259"/>
      <c r="AM731" s="259" t="s">
        <v>3249</v>
      </c>
      <c r="AN731" s="449"/>
      <c r="AO731" s="449"/>
      <c r="AP731" s="449"/>
      <c r="AQ731" s="392" t="str">
        <f>IFERROR(VLOOKUP(BG731,#REF!,1,0),"")</f>
        <v/>
      </c>
      <c r="AS731" s="259" t="s">
        <v>3249</v>
      </c>
      <c r="BD731" s="202" t="str">
        <f t="shared" si="110"/>
        <v>스팅어3.3 가솔린 터보 GT</v>
      </c>
      <c r="BE731" s="261" t="str">
        <f t="shared" si="116"/>
        <v>0069</v>
      </c>
      <c r="BF731" s="407" t="s">
        <v>380</v>
      </c>
      <c r="BG731" s="202" t="str">
        <f t="shared" si="111"/>
        <v>0069-0730</v>
      </c>
    </row>
    <row r="732" spans="1:59">
      <c r="A732" s="405">
        <v>4506</v>
      </c>
      <c r="B732" s="406">
        <v>4506</v>
      </c>
      <c r="C732" s="261" t="str">
        <f t="shared" si="112"/>
        <v>0001-0069</v>
      </c>
      <c r="D732" s="261" t="str">
        <f t="shared" si="113"/>
        <v>0001-0069-0007</v>
      </c>
      <c r="E732" s="407" t="s">
        <v>379</v>
      </c>
      <c r="F732" s="261" t="str">
        <f>TEXT(VLOOKUP(J732,'[4]1'!$B$2:$D$37,2,0),"0000")</f>
        <v>0001</v>
      </c>
      <c r="G732" s="261" t="str">
        <f t="shared" si="114"/>
        <v>0069</v>
      </c>
      <c r="H732" s="408">
        <f t="shared" si="115"/>
        <v>7</v>
      </c>
      <c r="I732" s="407" t="s">
        <v>379</v>
      </c>
      <c r="J732" s="420" t="s">
        <v>840</v>
      </c>
      <c r="K732" s="420" t="s">
        <v>2743</v>
      </c>
      <c r="L732" s="421" t="s">
        <v>2977</v>
      </c>
      <c r="M732" s="316">
        <v>44230000</v>
      </c>
      <c r="N732" s="421">
        <v>2497</v>
      </c>
      <c r="O732" s="258" t="s">
        <v>77</v>
      </c>
      <c r="P732" s="420" t="s">
        <v>73</v>
      </c>
      <c r="Q732" s="420" t="s">
        <v>72</v>
      </c>
      <c r="R732" s="306">
        <v>5</v>
      </c>
      <c r="S732" s="410">
        <v>11</v>
      </c>
      <c r="T732" s="261">
        <v>6</v>
      </c>
      <c r="U732" s="261">
        <v>6</v>
      </c>
      <c r="V732" s="420" t="s">
        <v>71</v>
      </c>
      <c r="W732" s="261" t="str">
        <f t="shared" si="117"/>
        <v>기아자동차스팅어가솔린 2.5 AWD 마스터즈44230000</v>
      </c>
      <c r="X732" s="411">
        <f t="shared" si="118"/>
        <v>4506</v>
      </c>
      <c r="Y732" s="261">
        <v>6</v>
      </c>
      <c r="Z732" s="261">
        <v>6</v>
      </c>
      <c r="AA732" s="407" t="s">
        <v>379</v>
      </c>
      <c r="AB732" s="258" t="s">
        <v>73</v>
      </c>
      <c r="AC732" s="258"/>
      <c r="AD732" s="271">
        <v>4</v>
      </c>
      <c r="AE732" s="258" t="s">
        <v>2149</v>
      </c>
      <c r="AF732" s="259"/>
      <c r="AG732" s="260"/>
      <c r="AH732" s="259"/>
      <c r="AI732" s="259"/>
      <c r="AJ732" s="260"/>
      <c r="AK732" s="259">
        <v>26</v>
      </c>
      <c r="AL732" s="259"/>
      <c r="AM732" s="259" t="s">
        <v>3254</v>
      </c>
      <c r="AN732" s="449"/>
      <c r="AO732" s="449"/>
      <c r="AP732" s="449"/>
      <c r="AQ732" s="392" t="str">
        <f>IFERROR(VLOOKUP(BG732,#REF!,1,0),"")</f>
        <v/>
      </c>
      <c r="AS732" s="259" t="s">
        <v>3254</v>
      </c>
      <c r="BD732" s="202" t="str">
        <f t="shared" si="110"/>
        <v>스팅어가솔린 2.5 AWD 마스터즈</v>
      </c>
      <c r="BE732" s="261" t="str">
        <f t="shared" si="116"/>
        <v>0069</v>
      </c>
      <c r="BF732" s="407" t="s">
        <v>379</v>
      </c>
      <c r="BG732" s="202" t="str">
        <f t="shared" si="111"/>
        <v>0069-0731</v>
      </c>
    </row>
    <row r="733" spans="1:59">
      <c r="A733" s="405">
        <v>4507</v>
      </c>
      <c r="B733" s="406">
        <v>4507</v>
      </c>
      <c r="C733" s="261" t="str">
        <f t="shared" si="112"/>
        <v>0001-0069</v>
      </c>
      <c r="D733" s="261" t="str">
        <f t="shared" si="113"/>
        <v>0001-0069-0008</v>
      </c>
      <c r="E733" s="407" t="s">
        <v>378</v>
      </c>
      <c r="F733" s="261" t="str">
        <f>TEXT(VLOOKUP(J733,'[4]1'!$B$2:$D$37,2,0),"0000")</f>
        <v>0001</v>
      </c>
      <c r="G733" s="261" t="str">
        <f t="shared" si="114"/>
        <v>0069</v>
      </c>
      <c r="H733" s="408">
        <f t="shared" si="115"/>
        <v>8</v>
      </c>
      <c r="I733" s="407" t="s">
        <v>378</v>
      </c>
      <c r="J733" s="258" t="s">
        <v>840</v>
      </c>
      <c r="K733" s="258" t="s">
        <v>2743</v>
      </c>
      <c r="L733" s="266" t="s">
        <v>2978</v>
      </c>
      <c r="M733" s="316">
        <v>46430000</v>
      </c>
      <c r="N733" s="266">
        <v>3342</v>
      </c>
      <c r="O733" s="258" t="s">
        <v>77</v>
      </c>
      <c r="P733" s="258" t="s">
        <v>73</v>
      </c>
      <c r="Q733" s="258" t="s">
        <v>72</v>
      </c>
      <c r="R733" s="236">
        <v>5</v>
      </c>
      <c r="S733" s="410">
        <v>13</v>
      </c>
      <c r="T733" s="261">
        <v>6</v>
      </c>
      <c r="U733" s="261">
        <v>6</v>
      </c>
      <c r="V733" s="258" t="s">
        <v>71</v>
      </c>
      <c r="W733" s="261" t="str">
        <f t="shared" si="117"/>
        <v>기아자동차스팅어가솔린 터보 3.3 RWD 마스터즈46430000</v>
      </c>
      <c r="X733" s="411">
        <f t="shared" si="118"/>
        <v>4507</v>
      </c>
      <c r="Y733" s="261">
        <v>6</v>
      </c>
      <c r="Z733" s="261">
        <v>6</v>
      </c>
      <c r="AA733" s="407" t="s">
        <v>378</v>
      </c>
      <c r="AB733" s="258" t="s">
        <v>73</v>
      </c>
      <c r="AC733" s="258"/>
      <c r="AD733" s="271">
        <v>5</v>
      </c>
      <c r="AE733" s="258" t="s">
        <v>2149</v>
      </c>
      <c r="AF733" s="259"/>
      <c r="AG733" s="260"/>
      <c r="AH733" s="259"/>
      <c r="AI733" s="259"/>
      <c r="AJ733" s="260"/>
      <c r="AK733" s="259">
        <v>26</v>
      </c>
      <c r="AL733" s="259"/>
      <c r="AM733" s="259" t="s">
        <v>3249</v>
      </c>
      <c r="AN733" s="449"/>
      <c r="AO733" s="449"/>
      <c r="AP733" s="449"/>
      <c r="AQ733" s="392" t="str">
        <f>IFERROR(VLOOKUP(BG733,#REF!,1,0),"")</f>
        <v/>
      </c>
      <c r="AS733" s="259" t="s">
        <v>3249</v>
      </c>
      <c r="BD733" s="202" t="str">
        <f t="shared" si="110"/>
        <v>스팅어가솔린 터보 3.3 RWD 마스터즈</v>
      </c>
      <c r="BE733" s="261" t="str">
        <f t="shared" si="116"/>
        <v>0069</v>
      </c>
      <c r="BF733" s="407" t="s">
        <v>378</v>
      </c>
      <c r="BG733" s="202" t="str">
        <f t="shared" si="111"/>
        <v>0069-0732</v>
      </c>
    </row>
    <row r="734" spans="1:59">
      <c r="A734" s="405">
        <v>4508</v>
      </c>
      <c r="B734" s="406">
        <v>4508</v>
      </c>
      <c r="C734" s="261" t="str">
        <f t="shared" si="112"/>
        <v>0001-0069</v>
      </c>
      <c r="D734" s="261" t="str">
        <f t="shared" si="113"/>
        <v>0001-0069-0009</v>
      </c>
      <c r="E734" s="407" t="s">
        <v>377</v>
      </c>
      <c r="F734" s="261" t="str">
        <f>TEXT(VLOOKUP(J734,'[4]1'!$B$2:$D$37,2,0),"0000")</f>
        <v>0001</v>
      </c>
      <c r="G734" s="261" t="str">
        <f t="shared" si="114"/>
        <v>0069</v>
      </c>
      <c r="H734" s="408">
        <f t="shared" si="115"/>
        <v>9</v>
      </c>
      <c r="I734" s="407" t="s">
        <v>377</v>
      </c>
      <c r="J734" s="258" t="s">
        <v>840</v>
      </c>
      <c r="K734" s="258" t="s">
        <v>2743</v>
      </c>
      <c r="L734" s="266" t="s">
        <v>2979</v>
      </c>
      <c r="M734" s="316">
        <v>48880000</v>
      </c>
      <c r="N734" s="266">
        <v>3342</v>
      </c>
      <c r="O734" s="258" t="s">
        <v>77</v>
      </c>
      <c r="P734" s="258" t="s">
        <v>73</v>
      </c>
      <c r="Q734" s="258" t="s">
        <v>72</v>
      </c>
      <c r="R734" s="236">
        <v>5</v>
      </c>
      <c r="S734" s="410">
        <v>13</v>
      </c>
      <c r="T734" s="261">
        <v>6</v>
      </c>
      <c r="U734" s="261">
        <v>6</v>
      </c>
      <c r="V734" s="258" t="s">
        <v>71</v>
      </c>
      <c r="W734" s="261" t="str">
        <f t="shared" si="117"/>
        <v>기아자동차스팅어가솔린 터보 3.3 AWD 마스터즈48880000</v>
      </c>
      <c r="X734" s="411">
        <f t="shared" si="118"/>
        <v>4508</v>
      </c>
      <c r="Y734" s="261">
        <v>6</v>
      </c>
      <c r="Z734" s="261">
        <v>6</v>
      </c>
      <c r="AA734" s="407" t="s">
        <v>377</v>
      </c>
      <c r="AB734" s="258" t="s">
        <v>73</v>
      </c>
      <c r="AC734" s="258"/>
      <c r="AD734" s="271">
        <v>5</v>
      </c>
      <c r="AE734" s="258" t="s">
        <v>2149</v>
      </c>
      <c r="AF734" s="259"/>
      <c r="AG734" s="260"/>
      <c r="AH734" s="259"/>
      <c r="AI734" s="259"/>
      <c r="AJ734" s="260"/>
      <c r="AK734" s="259">
        <v>26</v>
      </c>
      <c r="AL734" s="259"/>
      <c r="AM734" s="259" t="s">
        <v>3249</v>
      </c>
      <c r="AN734" s="449"/>
      <c r="AO734" s="449"/>
      <c r="AP734" s="449"/>
      <c r="AQ734" s="392" t="str">
        <f>IFERROR(VLOOKUP(BG734,#REF!,1,0),"")</f>
        <v/>
      </c>
      <c r="AS734" s="259" t="s">
        <v>3249</v>
      </c>
      <c r="BD734" s="202" t="str">
        <f t="shared" si="110"/>
        <v>스팅어가솔린 터보 3.3 AWD 마스터즈</v>
      </c>
      <c r="BE734" s="261" t="str">
        <f t="shared" si="116"/>
        <v>0069</v>
      </c>
      <c r="BF734" s="407" t="s">
        <v>377</v>
      </c>
      <c r="BG734" s="202" t="str">
        <f t="shared" si="111"/>
        <v>0069-0733</v>
      </c>
    </row>
    <row r="735" spans="1:59">
      <c r="A735" s="405">
        <v>4509</v>
      </c>
      <c r="B735" s="406">
        <v>4509</v>
      </c>
      <c r="C735" s="261" t="str">
        <f t="shared" si="112"/>
        <v>0001-0070</v>
      </c>
      <c r="D735" s="261" t="str">
        <f t="shared" si="113"/>
        <v>0001-0070-0001</v>
      </c>
      <c r="E735" s="407" t="s">
        <v>376</v>
      </c>
      <c r="F735" s="261" t="str">
        <f>TEXT(VLOOKUP(J735,'[4]1'!$B$2:$D$37,2,0),"0000")</f>
        <v>0001</v>
      </c>
      <c r="G735" s="261" t="str">
        <f t="shared" si="114"/>
        <v>0070</v>
      </c>
      <c r="H735" s="408">
        <f t="shared" si="115"/>
        <v>1</v>
      </c>
      <c r="I735" s="407" t="s">
        <v>376</v>
      </c>
      <c r="J735" s="258" t="s">
        <v>840</v>
      </c>
      <c r="K735" s="258" t="s">
        <v>2744</v>
      </c>
      <c r="L735" s="258" t="s">
        <v>2333</v>
      </c>
      <c r="M735" s="409">
        <v>2917000</v>
      </c>
      <c r="N735" s="258">
        <v>1598</v>
      </c>
      <c r="O735" s="258" t="s">
        <v>78</v>
      </c>
      <c r="P735" s="258" t="s">
        <v>73</v>
      </c>
      <c r="Q735" s="258" t="s">
        <v>72</v>
      </c>
      <c r="R735" s="258">
        <v>5</v>
      </c>
      <c r="S735" s="410">
        <v>4</v>
      </c>
      <c r="T735" s="261">
        <v>6</v>
      </c>
      <c r="U735" s="261">
        <v>6</v>
      </c>
      <c r="V735" s="258" t="s">
        <v>16778</v>
      </c>
      <c r="W735" s="261" t="str">
        <f t="shared" si="117"/>
        <v>기아자동차스포티지1.6 디젤 시그니처2917000</v>
      </c>
      <c r="X735" s="411">
        <f t="shared" si="118"/>
        <v>4509</v>
      </c>
      <c r="Y735" s="261">
        <v>6</v>
      </c>
      <c r="Z735" s="261">
        <v>6</v>
      </c>
      <c r="AA735" s="407" t="s">
        <v>376</v>
      </c>
      <c r="AB735" s="258" t="s">
        <v>16782</v>
      </c>
      <c r="AC735" s="258"/>
      <c r="AD735" s="258" t="s">
        <v>2150</v>
      </c>
      <c r="AE735" s="258" t="s">
        <v>2149</v>
      </c>
      <c r="AF735" s="259"/>
      <c r="AG735" s="260"/>
      <c r="AH735" s="259"/>
      <c r="AI735" s="259"/>
      <c r="AJ735" s="260"/>
      <c r="AK735" s="259">
        <v>26</v>
      </c>
      <c r="AL735" s="259"/>
      <c r="AM735" s="259" t="s">
        <v>3248</v>
      </c>
      <c r="AN735" s="449"/>
      <c r="AO735" s="449"/>
      <c r="AP735" s="449"/>
      <c r="AQ735" s="392" t="str">
        <f>IFERROR(VLOOKUP(BG735,#REF!,1,0),"")</f>
        <v/>
      </c>
      <c r="AS735" s="259" t="s">
        <v>3248</v>
      </c>
      <c r="BD735" s="202" t="str">
        <f t="shared" si="110"/>
        <v>스포티지1.6 디젤 시그니처</v>
      </c>
      <c r="BE735" s="261" t="str">
        <f t="shared" si="116"/>
        <v>0070</v>
      </c>
      <c r="BF735" s="407" t="s">
        <v>376</v>
      </c>
      <c r="BG735" s="202" t="str">
        <f t="shared" si="111"/>
        <v>0070-0734</v>
      </c>
    </row>
    <row r="736" spans="1:59">
      <c r="A736" s="405">
        <v>4510</v>
      </c>
      <c r="B736" s="406">
        <v>4510</v>
      </c>
      <c r="C736" s="261" t="str">
        <f t="shared" si="112"/>
        <v>0001-0070</v>
      </c>
      <c r="D736" s="261" t="str">
        <f t="shared" si="113"/>
        <v>0001-0070-0002</v>
      </c>
      <c r="E736" s="407" t="s">
        <v>375</v>
      </c>
      <c r="F736" s="261" t="str">
        <f>TEXT(VLOOKUP(J736,'[4]1'!$B$2:$D$37,2,0),"0000")</f>
        <v>0001</v>
      </c>
      <c r="G736" s="261" t="str">
        <f t="shared" si="114"/>
        <v>0070</v>
      </c>
      <c r="H736" s="408">
        <f t="shared" si="115"/>
        <v>2</v>
      </c>
      <c r="I736" s="407" t="s">
        <v>375</v>
      </c>
      <c r="J736" s="258" t="s">
        <v>840</v>
      </c>
      <c r="K736" s="258" t="s">
        <v>2744</v>
      </c>
      <c r="L736" s="258" t="s">
        <v>2344</v>
      </c>
      <c r="M736" s="409">
        <v>24310000</v>
      </c>
      <c r="N736" s="258">
        <v>1995</v>
      </c>
      <c r="O736" s="258" t="s">
        <v>78</v>
      </c>
      <c r="P736" s="258" t="s">
        <v>73</v>
      </c>
      <c r="Q736" s="258" t="s">
        <v>72</v>
      </c>
      <c r="R736" s="258">
        <v>5</v>
      </c>
      <c r="S736" s="410">
        <v>4</v>
      </c>
      <c r="T736" s="261">
        <v>6</v>
      </c>
      <c r="U736" s="261">
        <v>6</v>
      </c>
      <c r="V736" s="258" t="s">
        <v>16778</v>
      </c>
      <c r="W736" s="261" t="str">
        <f t="shared" si="117"/>
        <v>기아자동차스포티지2.0 디젤 트렌디24310000</v>
      </c>
      <c r="X736" s="411">
        <f t="shared" si="118"/>
        <v>4510</v>
      </c>
      <c r="Y736" s="261">
        <v>6</v>
      </c>
      <c r="Z736" s="261">
        <v>6</v>
      </c>
      <c r="AA736" s="407" t="s">
        <v>375</v>
      </c>
      <c r="AB736" s="258" t="s">
        <v>16782</v>
      </c>
      <c r="AC736" s="258"/>
      <c r="AD736" s="258" t="s">
        <v>2155</v>
      </c>
      <c r="AE736" s="258" t="s">
        <v>2149</v>
      </c>
      <c r="AF736" s="259"/>
      <c r="AG736" s="260"/>
      <c r="AH736" s="259"/>
      <c r="AI736" s="259"/>
      <c r="AJ736" s="260"/>
      <c r="AK736" s="259">
        <v>26</v>
      </c>
      <c r="AL736" s="259"/>
      <c r="AM736" s="259" t="s">
        <v>3248</v>
      </c>
      <c r="AN736" s="449"/>
      <c r="AO736" s="449"/>
      <c r="AP736" s="449"/>
      <c r="AQ736" s="392" t="str">
        <f>IFERROR(VLOOKUP(BG736,#REF!,1,0),"")</f>
        <v/>
      </c>
      <c r="AS736" s="259" t="s">
        <v>3248</v>
      </c>
      <c r="BD736" s="202" t="str">
        <f t="shared" si="110"/>
        <v>스포티지2.0 디젤 트렌디</v>
      </c>
      <c r="BE736" s="261" t="str">
        <f t="shared" si="116"/>
        <v>0070</v>
      </c>
      <c r="BF736" s="407" t="s">
        <v>375</v>
      </c>
      <c r="BG736" s="202" t="str">
        <f t="shared" si="111"/>
        <v>0070-0735</v>
      </c>
    </row>
    <row r="737" spans="1:60">
      <c r="A737" s="405">
        <v>4511</v>
      </c>
      <c r="B737" s="406">
        <v>4511</v>
      </c>
      <c r="C737" s="261" t="str">
        <f t="shared" si="112"/>
        <v>0001-0070</v>
      </c>
      <c r="D737" s="261" t="str">
        <f t="shared" si="113"/>
        <v>0001-0070-0003</v>
      </c>
      <c r="E737" s="407" t="s">
        <v>374</v>
      </c>
      <c r="F737" s="261" t="str">
        <f>TEXT(VLOOKUP(J737,'[4]1'!$B$2:$D$37,2,0),"0000")</f>
        <v>0001</v>
      </c>
      <c r="G737" s="261" t="str">
        <f t="shared" si="114"/>
        <v>0070</v>
      </c>
      <c r="H737" s="408">
        <f t="shared" si="115"/>
        <v>3</v>
      </c>
      <c r="I737" s="407" t="s">
        <v>374</v>
      </c>
      <c r="J737" s="258" t="s">
        <v>840</v>
      </c>
      <c r="K737" s="258" t="s">
        <v>2744</v>
      </c>
      <c r="L737" s="258" t="s">
        <v>2330</v>
      </c>
      <c r="M737" s="409">
        <v>25890000</v>
      </c>
      <c r="N737" s="258">
        <v>1598</v>
      </c>
      <c r="O737" s="258" t="s">
        <v>78</v>
      </c>
      <c r="P737" s="258" t="s">
        <v>73</v>
      </c>
      <c r="Q737" s="258" t="s">
        <v>72</v>
      </c>
      <c r="R737" s="258">
        <v>5</v>
      </c>
      <c r="S737" s="410">
        <v>4</v>
      </c>
      <c r="T737" s="261">
        <v>6</v>
      </c>
      <c r="U737" s="261">
        <v>6</v>
      </c>
      <c r="V737" s="258" t="s">
        <v>16778</v>
      </c>
      <c r="W737" s="261" t="str">
        <f t="shared" si="117"/>
        <v>기아자동차스포티지1.6 디젤 프레스티지25890000</v>
      </c>
      <c r="X737" s="411">
        <f t="shared" si="118"/>
        <v>4511</v>
      </c>
      <c r="Y737" s="261">
        <v>6</v>
      </c>
      <c r="Z737" s="261">
        <v>6</v>
      </c>
      <c r="AA737" s="407" t="s">
        <v>374</v>
      </c>
      <c r="AB737" s="258" t="s">
        <v>16782</v>
      </c>
      <c r="AC737" s="258"/>
      <c r="AD737" s="258" t="s">
        <v>2150</v>
      </c>
      <c r="AE737" s="258" t="s">
        <v>2149</v>
      </c>
      <c r="AF737" s="259"/>
      <c r="AG737" s="260"/>
      <c r="AH737" s="259"/>
      <c r="AI737" s="259"/>
      <c r="AJ737" s="260"/>
      <c r="AK737" s="259">
        <v>26</v>
      </c>
      <c r="AL737" s="259"/>
      <c r="AM737" s="259" t="s">
        <v>3248</v>
      </c>
      <c r="AN737" s="449"/>
      <c r="AO737" s="449"/>
      <c r="AP737" s="449"/>
      <c r="AQ737" s="392" t="str">
        <f>IFERROR(VLOOKUP(BG737,#REF!,1,0),"")</f>
        <v/>
      </c>
      <c r="AS737" s="259" t="s">
        <v>3248</v>
      </c>
      <c r="BD737" s="202" t="str">
        <f t="shared" si="110"/>
        <v>스포티지1.6 디젤 프레스티지</v>
      </c>
      <c r="BE737" s="261" t="str">
        <f t="shared" si="116"/>
        <v>0070</v>
      </c>
      <c r="BF737" s="407" t="s">
        <v>374</v>
      </c>
      <c r="BG737" s="202" t="str">
        <f t="shared" si="111"/>
        <v>0070-0736</v>
      </c>
    </row>
    <row r="738" spans="1:60">
      <c r="A738" s="405">
        <v>4512</v>
      </c>
      <c r="B738" s="406">
        <v>4512</v>
      </c>
      <c r="C738" s="261" t="str">
        <f t="shared" si="112"/>
        <v>0001-0070</v>
      </c>
      <c r="D738" s="261" t="str">
        <f t="shared" si="113"/>
        <v>0001-0070-0004</v>
      </c>
      <c r="E738" s="407" t="s">
        <v>373</v>
      </c>
      <c r="F738" s="261" t="str">
        <f>TEXT(VLOOKUP(J738,'[4]1'!$B$2:$D$37,2,0),"0000")</f>
        <v>0001</v>
      </c>
      <c r="G738" s="261" t="str">
        <f t="shared" si="114"/>
        <v>0070</v>
      </c>
      <c r="H738" s="408">
        <f t="shared" si="115"/>
        <v>4</v>
      </c>
      <c r="I738" s="407" t="s">
        <v>373</v>
      </c>
      <c r="J738" s="258" t="s">
        <v>840</v>
      </c>
      <c r="K738" s="258" t="s">
        <v>2744</v>
      </c>
      <c r="L738" s="258" t="s">
        <v>2345</v>
      </c>
      <c r="M738" s="409">
        <v>29660000</v>
      </c>
      <c r="N738" s="258">
        <v>1995</v>
      </c>
      <c r="O738" s="258" t="s">
        <v>78</v>
      </c>
      <c r="P738" s="258" t="s">
        <v>73</v>
      </c>
      <c r="Q738" s="258" t="s">
        <v>72</v>
      </c>
      <c r="R738" s="258">
        <v>5</v>
      </c>
      <c r="S738" s="410">
        <v>4</v>
      </c>
      <c r="T738" s="261">
        <v>6</v>
      </c>
      <c r="U738" s="261">
        <v>6</v>
      </c>
      <c r="V738" s="258" t="s">
        <v>16778</v>
      </c>
      <c r="W738" s="261" t="str">
        <f t="shared" si="117"/>
        <v>기아자동차스포티지2.0 디젤 시그니처29660000</v>
      </c>
      <c r="X738" s="411">
        <f t="shared" si="118"/>
        <v>4512</v>
      </c>
      <c r="Y738" s="261">
        <v>6</v>
      </c>
      <c r="Z738" s="261">
        <v>6</v>
      </c>
      <c r="AA738" s="407" t="s">
        <v>373</v>
      </c>
      <c r="AB738" s="258" t="s">
        <v>16782</v>
      </c>
      <c r="AC738" s="258"/>
      <c r="AD738" s="258" t="s">
        <v>2150</v>
      </c>
      <c r="AE738" s="258" t="s">
        <v>2149</v>
      </c>
      <c r="AF738" s="259"/>
      <c r="AG738" s="260"/>
      <c r="AH738" s="259"/>
      <c r="AI738" s="259"/>
      <c r="AJ738" s="260"/>
      <c r="AK738" s="259">
        <v>26</v>
      </c>
      <c r="AL738" s="259"/>
      <c r="AM738" s="259" t="s">
        <v>3248</v>
      </c>
      <c r="AN738" s="449"/>
      <c r="AO738" s="449"/>
      <c r="AP738" s="449"/>
      <c r="AQ738" s="392" t="str">
        <f>IFERROR(VLOOKUP(BG738,#REF!,1,0),"")</f>
        <v/>
      </c>
      <c r="AS738" s="259" t="s">
        <v>3248</v>
      </c>
      <c r="BD738" s="202" t="str">
        <f t="shared" si="110"/>
        <v>스포티지2.0 디젤 시그니처</v>
      </c>
      <c r="BE738" s="261" t="str">
        <f t="shared" si="116"/>
        <v>0070</v>
      </c>
      <c r="BF738" s="407" t="s">
        <v>373</v>
      </c>
      <c r="BG738" s="202" t="str">
        <f t="shared" si="111"/>
        <v>0070-0737</v>
      </c>
    </row>
    <row r="739" spans="1:60">
      <c r="A739" s="405">
        <v>4513</v>
      </c>
      <c r="B739" s="406">
        <v>4513</v>
      </c>
      <c r="C739" s="261" t="str">
        <f t="shared" si="112"/>
        <v>0001-0070</v>
      </c>
      <c r="D739" s="261" t="str">
        <f t="shared" si="113"/>
        <v>0001-0070-0005</v>
      </c>
      <c r="E739" s="407" t="s">
        <v>372</v>
      </c>
      <c r="F739" s="261" t="str">
        <f>TEXT(VLOOKUP(J739,'[4]1'!$B$2:$D$37,2,0),"0000")</f>
        <v>0001</v>
      </c>
      <c r="G739" s="261" t="str">
        <f t="shared" si="114"/>
        <v>0070</v>
      </c>
      <c r="H739" s="408">
        <f t="shared" si="115"/>
        <v>5</v>
      </c>
      <c r="I739" s="407" t="s">
        <v>372</v>
      </c>
      <c r="J739" s="258" t="s">
        <v>840</v>
      </c>
      <c r="K739" s="258" t="s">
        <v>2744</v>
      </c>
      <c r="L739" s="258" t="s">
        <v>2346</v>
      </c>
      <c r="M739" s="409">
        <v>26380000</v>
      </c>
      <c r="N739" s="258">
        <v>1995</v>
      </c>
      <c r="O739" s="258" t="s">
        <v>78</v>
      </c>
      <c r="P739" s="258" t="s">
        <v>73</v>
      </c>
      <c r="Q739" s="258" t="s">
        <v>72</v>
      </c>
      <c r="R739" s="258">
        <v>5</v>
      </c>
      <c r="S739" s="410">
        <v>4</v>
      </c>
      <c r="T739" s="261">
        <v>6</v>
      </c>
      <c r="U739" s="261">
        <v>6</v>
      </c>
      <c r="V739" s="258" t="s">
        <v>71</v>
      </c>
      <c r="W739" s="261" t="str">
        <f t="shared" si="117"/>
        <v>기아자동차스포티지2.0 디젤 프레스티지26380000</v>
      </c>
      <c r="X739" s="411">
        <f t="shared" si="118"/>
        <v>4513</v>
      </c>
      <c r="Y739" s="261">
        <v>6</v>
      </c>
      <c r="Z739" s="261">
        <v>6</v>
      </c>
      <c r="AA739" s="407" t="s">
        <v>372</v>
      </c>
      <c r="AB739" s="258" t="s">
        <v>73</v>
      </c>
      <c r="AC739" s="258"/>
      <c r="AD739" s="258" t="s">
        <v>2150</v>
      </c>
      <c r="AE739" s="258" t="s">
        <v>2149</v>
      </c>
      <c r="AF739" s="259"/>
      <c r="AG739" s="260"/>
      <c r="AH739" s="259"/>
      <c r="AI739" s="259"/>
      <c r="AJ739" s="260"/>
      <c r="AK739" s="259">
        <v>26</v>
      </c>
      <c r="AL739" s="259"/>
      <c r="AM739" s="259" t="s">
        <v>3248</v>
      </c>
      <c r="AN739" s="449"/>
      <c r="AO739" s="449"/>
      <c r="AP739" s="449"/>
      <c r="AQ739" s="392" t="str">
        <f>IFERROR(VLOOKUP(BG739,#REF!,1,0),"")</f>
        <v/>
      </c>
      <c r="AS739" s="259" t="s">
        <v>3248</v>
      </c>
      <c r="BD739" s="202" t="str">
        <f t="shared" si="110"/>
        <v>스포티지2.0 디젤 프레스티지</v>
      </c>
      <c r="BE739" s="261" t="str">
        <f t="shared" si="116"/>
        <v>0070</v>
      </c>
      <c r="BF739" s="407" t="s">
        <v>372</v>
      </c>
      <c r="BG739" s="202" t="str">
        <f t="shared" si="111"/>
        <v>0070-0738</v>
      </c>
    </row>
    <row r="740" spans="1:60">
      <c r="A740" s="405">
        <v>4514</v>
      </c>
      <c r="B740" s="406">
        <v>4514</v>
      </c>
      <c r="C740" s="261" t="str">
        <f t="shared" si="112"/>
        <v>0001-0070</v>
      </c>
      <c r="D740" s="261" t="str">
        <f t="shared" si="113"/>
        <v>0001-0070-0006</v>
      </c>
      <c r="E740" s="407" t="s">
        <v>371</v>
      </c>
      <c r="F740" s="261" t="str">
        <f>TEXT(VLOOKUP(J740,'[4]1'!$B$2:$D$37,2,0),"0000")</f>
        <v>0001</v>
      </c>
      <c r="G740" s="261" t="str">
        <f t="shared" si="114"/>
        <v>0070</v>
      </c>
      <c r="H740" s="408">
        <f t="shared" si="115"/>
        <v>6</v>
      </c>
      <c r="I740" s="407" t="s">
        <v>371</v>
      </c>
      <c r="J740" s="258" t="s">
        <v>840</v>
      </c>
      <c r="K740" s="258" t="s">
        <v>2744</v>
      </c>
      <c r="L740" s="258" t="s">
        <v>2332</v>
      </c>
      <c r="M740" s="409">
        <v>23810000</v>
      </c>
      <c r="N740" s="258">
        <v>1598</v>
      </c>
      <c r="O740" s="258" t="s">
        <v>78</v>
      </c>
      <c r="P740" s="258" t="s">
        <v>73</v>
      </c>
      <c r="Q740" s="258" t="s">
        <v>72</v>
      </c>
      <c r="R740" s="258">
        <v>5</v>
      </c>
      <c r="S740" s="410">
        <v>4</v>
      </c>
      <c r="T740" s="261">
        <v>6</v>
      </c>
      <c r="U740" s="261">
        <v>6</v>
      </c>
      <c r="V740" s="258" t="s">
        <v>16778</v>
      </c>
      <c r="W740" s="261" t="str">
        <f t="shared" si="117"/>
        <v>기아자동차스포티지1.6 디젤 트렌디23810000</v>
      </c>
      <c r="X740" s="411">
        <f t="shared" si="118"/>
        <v>4514</v>
      </c>
      <c r="Y740" s="261">
        <v>6</v>
      </c>
      <c r="Z740" s="261">
        <v>6</v>
      </c>
      <c r="AA740" s="407" t="s">
        <v>371</v>
      </c>
      <c r="AB740" s="258" t="s">
        <v>16782</v>
      </c>
      <c r="AC740" s="258"/>
      <c r="AD740" s="258" t="s">
        <v>2150</v>
      </c>
      <c r="AE740" s="258" t="s">
        <v>2149</v>
      </c>
      <c r="AF740" s="259"/>
      <c r="AG740" s="260"/>
      <c r="AH740" s="259"/>
      <c r="AI740" s="259"/>
      <c r="AJ740" s="260"/>
      <c r="AK740" s="259">
        <v>26</v>
      </c>
      <c r="AL740" s="259"/>
      <c r="AM740" s="259" t="s">
        <v>3248</v>
      </c>
      <c r="AN740" s="449"/>
      <c r="AO740" s="449"/>
      <c r="AP740" s="449"/>
      <c r="AQ740" s="392" t="str">
        <f>IFERROR(VLOOKUP(BG740,#REF!,1,0),"")</f>
        <v/>
      </c>
      <c r="AS740" s="259" t="s">
        <v>3248</v>
      </c>
      <c r="BD740" s="202" t="str">
        <f t="shared" si="110"/>
        <v>스포티지1.6 디젤 트렌디</v>
      </c>
      <c r="BE740" s="261" t="str">
        <f t="shared" si="116"/>
        <v>0070</v>
      </c>
      <c r="BF740" s="407" t="s">
        <v>371</v>
      </c>
      <c r="BG740" s="202" t="str">
        <f t="shared" si="111"/>
        <v>0070-0739</v>
      </c>
    </row>
    <row r="741" spans="1:60">
      <c r="A741" s="405">
        <v>4515</v>
      </c>
      <c r="B741" s="406">
        <v>4515</v>
      </c>
      <c r="C741" s="261" t="str">
        <f t="shared" si="112"/>
        <v>0001-0070</v>
      </c>
      <c r="D741" s="261" t="str">
        <f t="shared" si="113"/>
        <v>0001-0070-0007</v>
      </c>
      <c r="E741" s="407" t="s">
        <v>370</v>
      </c>
      <c r="F741" s="261" t="str">
        <f>TEXT(VLOOKUP(J741,'[4]1'!$B$2:$D$37,2,0),"0000")</f>
        <v>0001</v>
      </c>
      <c r="G741" s="261" t="str">
        <f t="shared" si="114"/>
        <v>0070</v>
      </c>
      <c r="H741" s="408">
        <f t="shared" si="115"/>
        <v>7</v>
      </c>
      <c r="I741" s="407" t="s">
        <v>370</v>
      </c>
      <c r="J741" s="258" t="s">
        <v>840</v>
      </c>
      <c r="K741" s="258" t="s">
        <v>2744</v>
      </c>
      <c r="L741" s="258" t="s">
        <v>3216</v>
      </c>
      <c r="M741" s="409">
        <v>32530000</v>
      </c>
      <c r="N741" s="258">
        <v>1999</v>
      </c>
      <c r="O741" s="258" t="s">
        <v>77</v>
      </c>
      <c r="P741" s="258" t="s">
        <v>73</v>
      </c>
      <c r="Q741" s="258" t="s">
        <v>72</v>
      </c>
      <c r="R741" s="258">
        <v>5</v>
      </c>
      <c r="S741" s="410">
        <v>15</v>
      </c>
      <c r="T741" s="261">
        <v>6</v>
      </c>
      <c r="U741" s="261">
        <v>6</v>
      </c>
      <c r="V741" s="258" t="s">
        <v>16778</v>
      </c>
      <c r="W741" s="261" t="str">
        <f t="shared" si="117"/>
        <v>기아자동차스포티지1.6 가솔린 시그니처32530000</v>
      </c>
      <c r="X741" s="411">
        <f t="shared" si="118"/>
        <v>4515</v>
      </c>
      <c r="Y741" s="261">
        <v>6</v>
      </c>
      <c r="Z741" s="261">
        <v>6</v>
      </c>
      <c r="AA741" s="407" t="s">
        <v>370</v>
      </c>
      <c r="AB741" s="258" t="s">
        <v>16782</v>
      </c>
      <c r="AC741" s="258"/>
      <c r="AD741" s="258" t="s">
        <v>2155</v>
      </c>
      <c r="AE741" s="258" t="s">
        <v>2149</v>
      </c>
      <c r="AF741" s="259"/>
      <c r="AG741" s="260"/>
      <c r="AH741" s="259"/>
      <c r="AI741" s="259"/>
      <c r="AJ741" s="260"/>
      <c r="AK741" s="259">
        <v>26</v>
      </c>
      <c r="AL741" s="259"/>
      <c r="AM741" s="259" t="s">
        <v>3255</v>
      </c>
      <c r="AN741" s="449"/>
      <c r="AO741" s="449"/>
      <c r="AP741" s="449"/>
      <c r="AQ741" s="392" t="str">
        <f>IFERROR(VLOOKUP(BG741,#REF!,1,0),"")</f>
        <v/>
      </c>
      <c r="AS741" s="259" t="s">
        <v>3255</v>
      </c>
      <c r="BD741" s="202" t="str">
        <f t="shared" si="110"/>
        <v>스포티지1.6 가솔린 시그니처</v>
      </c>
      <c r="BE741" s="261" t="str">
        <f t="shared" si="116"/>
        <v>0070</v>
      </c>
      <c r="BF741" s="407" t="s">
        <v>370</v>
      </c>
      <c r="BG741" s="202" t="str">
        <f t="shared" si="111"/>
        <v>0070-0740</v>
      </c>
    </row>
    <row r="742" spans="1:60">
      <c r="A742" s="405">
        <v>4516</v>
      </c>
      <c r="B742" s="406">
        <v>4516</v>
      </c>
      <c r="C742" s="261" t="str">
        <f t="shared" si="112"/>
        <v>0001-0070</v>
      </c>
      <c r="D742" s="261" t="str">
        <f t="shared" si="113"/>
        <v>0001-0070-0008</v>
      </c>
      <c r="E742" s="407" t="s">
        <v>369</v>
      </c>
      <c r="F742" s="261" t="str">
        <f>TEXT(VLOOKUP(J742,'[4]1'!$B$2:$D$37,2,0),"0000")</f>
        <v>0001</v>
      </c>
      <c r="G742" s="261" t="str">
        <f t="shared" si="114"/>
        <v>0070</v>
      </c>
      <c r="H742" s="408">
        <f t="shared" si="115"/>
        <v>8</v>
      </c>
      <c r="I742" s="407" t="s">
        <v>369</v>
      </c>
      <c r="J742" s="258" t="s">
        <v>840</v>
      </c>
      <c r="K742" s="258" t="s">
        <v>2744</v>
      </c>
      <c r="L742" s="258" t="s">
        <v>3217</v>
      </c>
      <c r="M742" s="409">
        <v>26730000</v>
      </c>
      <c r="N742" s="258">
        <v>1999</v>
      </c>
      <c r="O742" s="258" t="s">
        <v>77</v>
      </c>
      <c r="P742" s="258" t="s">
        <v>73</v>
      </c>
      <c r="Q742" s="258" t="s">
        <v>72</v>
      </c>
      <c r="R742" s="258">
        <v>5</v>
      </c>
      <c r="S742" s="410">
        <v>15</v>
      </c>
      <c r="T742" s="261">
        <v>6</v>
      </c>
      <c r="U742" s="261">
        <v>6</v>
      </c>
      <c r="V742" s="258" t="s">
        <v>16778</v>
      </c>
      <c r="W742" s="261" t="str">
        <f t="shared" si="117"/>
        <v>기아자동차스포티지1.6 가솔린 프레스티지26730000</v>
      </c>
      <c r="X742" s="411">
        <f t="shared" si="118"/>
        <v>4516</v>
      </c>
      <c r="Y742" s="261">
        <v>6</v>
      </c>
      <c r="Z742" s="261">
        <v>6</v>
      </c>
      <c r="AA742" s="407" t="s">
        <v>369</v>
      </c>
      <c r="AB742" s="258" t="s">
        <v>16782</v>
      </c>
      <c r="AC742" s="258"/>
      <c r="AD742" s="258" t="s">
        <v>2155</v>
      </c>
      <c r="AE742" s="258" t="s">
        <v>2149</v>
      </c>
      <c r="AF742" s="259"/>
      <c r="AG742" s="260"/>
      <c r="AH742" s="259"/>
      <c r="AI742" s="259"/>
      <c r="AJ742" s="260"/>
      <c r="AK742" s="259">
        <v>26</v>
      </c>
      <c r="AL742" s="259"/>
      <c r="AM742" s="259" t="s">
        <v>3255</v>
      </c>
      <c r="AN742" s="449"/>
      <c r="AO742" s="449"/>
      <c r="AP742" s="449"/>
      <c r="AQ742" s="392" t="str">
        <f>IFERROR(VLOOKUP(BG742,#REF!,1,0),"")</f>
        <v/>
      </c>
      <c r="AS742" s="259" t="s">
        <v>3255</v>
      </c>
      <c r="BD742" s="202" t="str">
        <f t="shared" si="110"/>
        <v>스포티지1.6 가솔린 프레스티지</v>
      </c>
      <c r="BE742" s="261" t="str">
        <f t="shared" si="116"/>
        <v>0070</v>
      </c>
      <c r="BF742" s="407" t="s">
        <v>369</v>
      </c>
      <c r="BG742" s="202" t="str">
        <f t="shared" si="111"/>
        <v>0070-0741</v>
      </c>
    </row>
    <row r="743" spans="1:60" s="479" customFormat="1">
      <c r="A743" s="405">
        <v>4517</v>
      </c>
      <c r="B743" s="406">
        <v>4517</v>
      </c>
      <c r="C743" s="261" t="str">
        <f t="shared" si="112"/>
        <v>0001-0071</v>
      </c>
      <c r="D743" s="261" t="str">
        <f t="shared" si="113"/>
        <v>0001-0071-0001</v>
      </c>
      <c r="E743" s="407" t="s">
        <v>368</v>
      </c>
      <c r="F743" s="261" t="str">
        <f>TEXT(VLOOKUP(J743,'[4]1'!$B$2:$D$37,2,0),"0000")</f>
        <v>0001</v>
      </c>
      <c r="G743" s="261" t="str">
        <f t="shared" si="114"/>
        <v>0071</v>
      </c>
      <c r="H743" s="408">
        <f t="shared" si="115"/>
        <v>1</v>
      </c>
      <c r="I743" s="407" t="s">
        <v>368</v>
      </c>
      <c r="J743" s="258" t="s">
        <v>840</v>
      </c>
      <c r="K743" s="258" t="s">
        <v>3170</v>
      </c>
      <c r="L743" s="473" t="s">
        <v>3171</v>
      </c>
      <c r="M743" s="474">
        <v>35930000</v>
      </c>
      <c r="N743" s="473">
        <v>1598</v>
      </c>
      <c r="O743" s="473" t="s">
        <v>1185</v>
      </c>
      <c r="P743" s="258" t="s">
        <v>73</v>
      </c>
      <c r="Q743" s="258" t="s">
        <v>72</v>
      </c>
      <c r="R743" s="258">
        <v>5</v>
      </c>
      <c r="S743" s="475">
        <v>4</v>
      </c>
      <c r="T743" s="261">
        <v>6</v>
      </c>
      <c r="U743" s="261">
        <v>6</v>
      </c>
      <c r="V743" s="258" t="s">
        <v>1934</v>
      </c>
      <c r="W743" s="261" t="str">
        <f t="shared" si="117"/>
        <v>기아자동차스포티지 하이브리드1.6 하이브리드 시그니처35930000</v>
      </c>
      <c r="X743" s="411">
        <f t="shared" si="118"/>
        <v>4517</v>
      </c>
      <c r="Y743" s="261">
        <v>6</v>
      </c>
      <c r="Z743" s="261">
        <v>6</v>
      </c>
      <c r="AA743" s="407" t="s">
        <v>368</v>
      </c>
      <c r="AB743" s="258" t="s">
        <v>73</v>
      </c>
      <c r="AC743" s="258"/>
      <c r="AD743" s="258" t="s">
        <v>2155</v>
      </c>
      <c r="AE743" s="258" t="s">
        <v>2149</v>
      </c>
      <c r="AF743" s="476"/>
      <c r="AG743" s="476"/>
      <c r="AH743" s="476"/>
      <c r="AI743" s="476"/>
      <c r="AJ743" s="476"/>
      <c r="AK743" s="259">
        <v>26</v>
      </c>
      <c r="AL743" s="259"/>
      <c r="AM743" s="259" t="s">
        <v>3248</v>
      </c>
      <c r="AN743" s="477"/>
      <c r="AO743" s="477"/>
      <c r="AP743" s="477"/>
      <c r="AQ743" s="392" t="str">
        <f>IFERROR(VLOOKUP(BG743,#REF!,1,0),"")</f>
        <v/>
      </c>
      <c r="AR743" s="478"/>
      <c r="AS743" s="259" t="s">
        <v>3248</v>
      </c>
      <c r="AT743" s="478" t="s">
        <v>3172</v>
      </c>
      <c r="AU743" s="478"/>
      <c r="AV743" s="478"/>
      <c r="AW743" s="478"/>
      <c r="AX743" s="478"/>
      <c r="AY743" s="478"/>
      <c r="BD743" s="202" t="str">
        <f t="shared" si="110"/>
        <v>스포티지 하이브리드1.6 하이브리드 시그니처</v>
      </c>
      <c r="BE743" s="261" t="str">
        <f t="shared" si="116"/>
        <v>0071</v>
      </c>
      <c r="BF743" s="407" t="s">
        <v>368</v>
      </c>
      <c r="BG743" s="202" t="str">
        <f t="shared" si="111"/>
        <v>0071-0742</v>
      </c>
      <c r="BH743" s="202"/>
    </row>
    <row r="744" spans="1:60" s="479" customFormat="1">
      <c r="A744" s="405">
        <v>4518</v>
      </c>
      <c r="B744" s="406">
        <v>4518</v>
      </c>
      <c r="C744" s="261" t="str">
        <f t="shared" si="112"/>
        <v>0001-0071</v>
      </c>
      <c r="D744" s="261" t="str">
        <f t="shared" si="113"/>
        <v>0001-0071-0002</v>
      </c>
      <c r="E744" s="407" t="s">
        <v>367</v>
      </c>
      <c r="F744" s="261" t="str">
        <f>TEXT(VLOOKUP(J744,'[4]1'!$B$2:$D$37,2,0),"0000")</f>
        <v>0001</v>
      </c>
      <c r="G744" s="261" t="str">
        <f t="shared" si="114"/>
        <v>0071</v>
      </c>
      <c r="H744" s="408">
        <f t="shared" si="115"/>
        <v>2</v>
      </c>
      <c r="I744" s="407" t="s">
        <v>367</v>
      </c>
      <c r="J744" s="258" t="s">
        <v>840</v>
      </c>
      <c r="K744" s="258" t="s">
        <v>3170</v>
      </c>
      <c r="L744" s="473" t="s">
        <v>3173</v>
      </c>
      <c r="M744" s="474">
        <v>31090000</v>
      </c>
      <c r="N744" s="473">
        <v>1598</v>
      </c>
      <c r="O744" s="473" t="s">
        <v>1185</v>
      </c>
      <c r="P744" s="258" t="s">
        <v>73</v>
      </c>
      <c r="Q744" s="258" t="s">
        <v>72</v>
      </c>
      <c r="R744" s="258">
        <v>5</v>
      </c>
      <c r="S744" s="475">
        <v>4</v>
      </c>
      <c r="T744" s="261">
        <v>6</v>
      </c>
      <c r="U744" s="261">
        <v>6</v>
      </c>
      <c r="V744" s="258" t="s">
        <v>1934</v>
      </c>
      <c r="W744" s="261" t="str">
        <f t="shared" si="117"/>
        <v>기아자동차스포티지 하이브리드1.6 하이브리드 프레스티지31090000</v>
      </c>
      <c r="X744" s="411">
        <f t="shared" si="118"/>
        <v>4518</v>
      </c>
      <c r="Y744" s="261">
        <v>6</v>
      </c>
      <c r="Z744" s="261">
        <v>6</v>
      </c>
      <c r="AA744" s="407" t="s">
        <v>367</v>
      </c>
      <c r="AB744" s="258" t="s">
        <v>73</v>
      </c>
      <c r="AC744" s="258"/>
      <c r="AD744" s="258" t="s">
        <v>2155</v>
      </c>
      <c r="AE744" s="258" t="s">
        <v>2149</v>
      </c>
      <c r="AF744" s="476"/>
      <c r="AG744" s="476"/>
      <c r="AH744" s="476"/>
      <c r="AI744" s="476"/>
      <c r="AJ744" s="476"/>
      <c r="AK744" s="259">
        <v>26</v>
      </c>
      <c r="AL744" s="259"/>
      <c r="AM744" s="259" t="s">
        <v>3248</v>
      </c>
      <c r="AN744" s="477"/>
      <c r="AO744" s="477"/>
      <c r="AP744" s="477"/>
      <c r="AQ744" s="392" t="str">
        <f>IFERROR(VLOOKUP(BG744,#REF!,1,0),"")</f>
        <v/>
      </c>
      <c r="AR744" s="478"/>
      <c r="AS744" s="259" t="s">
        <v>3248</v>
      </c>
      <c r="AT744" s="478" t="s">
        <v>3172</v>
      </c>
      <c r="AU744" s="478"/>
      <c r="AV744" s="478"/>
      <c r="AW744" s="478"/>
      <c r="AX744" s="478"/>
      <c r="AY744" s="478"/>
      <c r="BD744" s="202" t="str">
        <f t="shared" si="110"/>
        <v>스포티지 하이브리드1.6 하이브리드 프레스티지</v>
      </c>
      <c r="BE744" s="261" t="str">
        <f t="shared" si="116"/>
        <v>0071</v>
      </c>
      <c r="BF744" s="407" t="s">
        <v>367</v>
      </c>
      <c r="BG744" s="202" t="str">
        <f t="shared" si="111"/>
        <v>0071-0743</v>
      </c>
      <c r="BH744" s="202"/>
    </row>
    <row r="745" spans="1:60">
      <c r="A745" s="405">
        <v>4519</v>
      </c>
      <c r="B745" s="406">
        <v>4519</v>
      </c>
      <c r="C745" s="261" t="str">
        <f t="shared" si="112"/>
        <v>0001-0072</v>
      </c>
      <c r="D745" s="261" t="str">
        <f t="shared" si="113"/>
        <v>0001-0072-0001</v>
      </c>
      <c r="E745" s="407" t="s">
        <v>366</v>
      </c>
      <c r="F745" s="261" t="str">
        <f>TEXT(VLOOKUP(J745,'[4]1'!$B$2:$D$37,2,0),"0000")</f>
        <v>0001</v>
      </c>
      <c r="G745" s="261" t="str">
        <f t="shared" si="114"/>
        <v>0072</v>
      </c>
      <c r="H745" s="408">
        <f t="shared" si="115"/>
        <v>1</v>
      </c>
      <c r="I745" s="407" t="s">
        <v>366</v>
      </c>
      <c r="J745" s="258" t="s">
        <v>840</v>
      </c>
      <c r="K745" s="258" t="s">
        <v>2745</v>
      </c>
      <c r="L745" s="258" t="s">
        <v>2347</v>
      </c>
      <c r="M745" s="409">
        <v>33870000</v>
      </c>
      <c r="N745" s="258">
        <v>2151</v>
      </c>
      <c r="O745" s="258" t="s">
        <v>78</v>
      </c>
      <c r="P745" s="258" t="s">
        <v>1985</v>
      </c>
      <c r="Q745" s="258" t="s">
        <v>72</v>
      </c>
      <c r="R745" s="258">
        <v>6</v>
      </c>
      <c r="S745" s="410">
        <v>1</v>
      </c>
      <c r="T745" s="261">
        <v>6</v>
      </c>
      <c r="U745" s="261">
        <v>6</v>
      </c>
      <c r="V745" s="258" t="s">
        <v>16778</v>
      </c>
      <c r="W745" s="261" t="str">
        <f t="shared" si="117"/>
        <v>기아자동차쏘렌토MQ4 디젤 2.2 프레스티지 (6인승)33870000</v>
      </c>
      <c r="X745" s="411">
        <f t="shared" si="118"/>
        <v>4519</v>
      </c>
      <c r="Y745" s="261">
        <v>6</v>
      </c>
      <c r="Z745" s="261">
        <v>6</v>
      </c>
      <c r="AA745" s="407" t="s">
        <v>366</v>
      </c>
      <c r="AB745" s="258" t="s">
        <v>1985</v>
      </c>
      <c r="AC745" s="258"/>
      <c r="AD745" s="258" t="s">
        <v>2156</v>
      </c>
      <c r="AE745" s="258" t="s">
        <v>2149</v>
      </c>
      <c r="AF745" s="259"/>
      <c r="AG745" s="260"/>
      <c r="AH745" s="259"/>
      <c r="AI745" s="259"/>
      <c r="AJ745" s="260"/>
      <c r="AK745" s="259">
        <v>26</v>
      </c>
      <c r="AL745" s="259"/>
      <c r="AM745" s="259" t="s">
        <v>3211</v>
      </c>
      <c r="AN745" s="449"/>
      <c r="AO745" s="449"/>
      <c r="AP745" s="449"/>
      <c r="AQ745" s="392" t="str">
        <f>IFERROR(VLOOKUP(BG745,#REF!,1,0),"")</f>
        <v/>
      </c>
      <c r="AS745" s="259" t="s">
        <v>3211</v>
      </c>
      <c r="BD745" s="202" t="str">
        <f t="shared" si="110"/>
        <v>쏘렌토MQ4 디젤 2.2 프레스티지 (6인승)</v>
      </c>
      <c r="BE745" s="261" t="str">
        <f t="shared" si="116"/>
        <v>0072</v>
      </c>
      <c r="BF745" s="407" t="s">
        <v>366</v>
      </c>
      <c r="BG745" s="202" t="str">
        <f t="shared" si="111"/>
        <v>0072-0744</v>
      </c>
    </row>
    <row r="746" spans="1:60">
      <c r="A746" s="405">
        <v>4520</v>
      </c>
      <c r="B746" s="406">
        <v>4520</v>
      </c>
      <c r="C746" s="261" t="str">
        <f t="shared" si="112"/>
        <v>0001-0072</v>
      </c>
      <c r="D746" s="261" t="str">
        <f t="shared" si="113"/>
        <v>0001-0072-0002</v>
      </c>
      <c r="E746" s="407" t="s">
        <v>365</v>
      </c>
      <c r="F746" s="261" t="str">
        <f>TEXT(VLOOKUP(J746,'[4]1'!$B$2:$D$37,2,0),"0000")</f>
        <v>0001</v>
      </c>
      <c r="G746" s="261" t="str">
        <f t="shared" si="114"/>
        <v>0072</v>
      </c>
      <c r="H746" s="408">
        <f t="shared" si="115"/>
        <v>2</v>
      </c>
      <c r="I746" s="407" t="s">
        <v>365</v>
      </c>
      <c r="J746" s="413" t="s">
        <v>840</v>
      </c>
      <c r="K746" s="258" t="s">
        <v>2745</v>
      </c>
      <c r="L746" s="258" t="s">
        <v>2351</v>
      </c>
      <c r="M746" s="409">
        <v>33080000</v>
      </c>
      <c r="N746" s="258">
        <v>2151</v>
      </c>
      <c r="O746" s="258" t="s">
        <v>78</v>
      </c>
      <c r="P746" s="258" t="s">
        <v>1985</v>
      </c>
      <c r="Q746" s="258" t="s">
        <v>72</v>
      </c>
      <c r="R746" s="258">
        <v>5</v>
      </c>
      <c r="S746" s="410">
        <v>1</v>
      </c>
      <c r="T746" s="261">
        <v>6</v>
      </c>
      <c r="U746" s="261">
        <v>6</v>
      </c>
      <c r="V746" s="258" t="s">
        <v>1989</v>
      </c>
      <c r="W746" s="261" t="str">
        <f t="shared" si="117"/>
        <v>기아자동차쏘렌토MQ4 디젤 2.2 프레스티지 (5인승)33080000</v>
      </c>
      <c r="X746" s="411">
        <f t="shared" si="118"/>
        <v>4520</v>
      </c>
      <c r="Y746" s="261">
        <v>6</v>
      </c>
      <c r="Z746" s="261">
        <v>6</v>
      </c>
      <c r="AA746" s="407" t="s">
        <v>365</v>
      </c>
      <c r="AB746" s="258" t="s">
        <v>1985</v>
      </c>
      <c r="AC746" s="258"/>
      <c r="AD746" s="258" t="s">
        <v>2156</v>
      </c>
      <c r="AE746" s="258" t="s">
        <v>2149</v>
      </c>
      <c r="AF746" s="259"/>
      <c r="AG746" s="260"/>
      <c r="AH746" s="259"/>
      <c r="AI746" s="259"/>
      <c r="AJ746" s="260"/>
      <c r="AK746" s="259">
        <v>26</v>
      </c>
      <c r="AL746" s="259"/>
      <c r="AM746" s="259" t="s">
        <v>3211</v>
      </c>
      <c r="AN746" s="449"/>
      <c r="AO746" s="449"/>
      <c r="AP746" s="449"/>
      <c r="AQ746" s="392" t="str">
        <f>IFERROR(VLOOKUP(BG746,#REF!,1,0),"")</f>
        <v/>
      </c>
      <c r="AS746" s="259" t="s">
        <v>3211</v>
      </c>
      <c r="BD746" s="202" t="str">
        <f t="shared" si="110"/>
        <v>쏘렌토MQ4 디젤 2.2 프레스티지 (5인승)</v>
      </c>
      <c r="BE746" s="261" t="str">
        <f t="shared" si="116"/>
        <v>0072</v>
      </c>
      <c r="BF746" s="407" t="s">
        <v>365</v>
      </c>
      <c r="BG746" s="202" t="str">
        <f t="shared" si="111"/>
        <v>0072-0745</v>
      </c>
    </row>
    <row r="747" spans="1:60">
      <c r="A747" s="405">
        <v>4521</v>
      </c>
      <c r="B747" s="406">
        <v>4521</v>
      </c>
      <c r="C747" s="261" t="str">
        <f t="shared" si="112"/>
        <v>0001-0072</v>
      </c>
      <c r="D747" s="261" t="str">
        <f t="shared" si="113"/>
        <v>0001-0072-0003</v>
      </c>
      <c r="E747" s="407" t="s">
        <v>364</v>
      </c>
      <c r="F747" s="261" t="str">
        <f>TEXT(VLOOKUP(J747,'[4]1'!$B$2:$D$37,2,0),"0000")</f>
        <v>0001</v>
      </c>
      <c r="G747" s="261" t="str">
        <f t="shared" si="114"/>
        <v>0072</v>
      </c>
      <c r="H747" s="408">
        <f t="shared" si="115"/>
        <v>3</v>
      </c>
      <c r="I747" s="407" t="s">
        <v>364</v>
      </c>
      <c r="J747" s="413" t="s">
        <v>840</v>
      </c>
      <c r="K747" s="258" t="s">
        <v>2745</v>
      </c>
      <c r="L747" s="258" t="s">
        <v>2357</v>
      </c>
      <c r="M747" s="409">
        <v>33700000</v>
      </c>
      <c r="N747" s="258">
        <v>2151</v>
      </c>
      <c r="O747" s="258" t="s">
        <v>78</v>
      </c>
      <c r="P747" s="258" t="s">
        <v>1985</v>
      </c>
      <c r="Q747" s="258" t="s">
        <v>72</v>
      </c>
      <c r="R747" s="258">
        <v>7</v>
      </c>
      <c r="S747" s="410">
        <v>1</v>
      </c>
      <c r="T747" s="261">
        <v>6</v>
      </c>
      <c r="U747" s="261">
        <v>6</v>
      </c>
      <c r="V747" s="258" t="s">
        <v>1989</v>
      </c>
      <c r="W747" s="261" t="str">
        <f t="shared" si="117"/>
        <v>기아자동차쏘렌토MQ4 디젤 2.2 프레스티지 (7인승)33700000</v>
      </c>
      <c r="X747" s="411">
        <f t="shared" si="118"/>
        <v>4521</v>
      </c>
      <c r="Y747" s="261">
        <v>6</v>
      </c>
      <c r="Z747" s="261">
        <v>6</v>
      </c>
      <c r="AA747" s="407" t="s">
        <v>364</v>
      </c>
      <c r="AB747" s="258" t="s">
        <v>1985</v>
      </c>
      <c r="AC747" s="258"/>
      <c r="AD747" s="258" t="s">
        <v>2156</v>
      </c>
      <c r="AE747" s="258" t="s">
        <v>2149</v>
      </c>
      <c r="AF747" s="259"/>
      <c r="AG747" s="260"/>
      <c r="AH747" s="259"/>
      <c r="AI747" s="259"/>
      <c r="AJ747" s="260"/>
      <c r="AK747" s="259">
        <v>26</v>
      </c>
      <c r="AL747" s="259"/>
      <c r="AM747" s="259" t="s">
        <v>3211</v>
      </c>
      <c r="AN747" s="449"/>
      <c r="AO747" s="449"/>
      <c r="AP747" s="449"/>
      <c r="AQ747" s="392" t="str">
        <f>IFERROR(VLOOKUP(BG747,#REF!,1,0),"")</f>
        <v/>
      </c>
      <c r="AS747" s="259" t="s">
        <v>3211</v>
      </c>
      <c r="BD747" s="202" t="str">
        <f t="shared" si="110"/>
        <v>쏘렌토MQ4 디젤 2.2 프레스티지 (7인승)</v>
      </c>
      <c r="BE747" s="261" t="str">
        <f t="shared" si="116"/>
        <v>0072</v>
      </c>
      <c r="BF747" s="407" t="s">
        <v>364</v>
      </c>
      <c r="BG747" s="202" t="str">
        <f t="shared" si="111"/>
        <v>0072-0746</v>
      </c>
    </row>
    <row r="748" spans="1:60">
      <c r="A748" s="405">
        <v>4522</v>
      </c>
      <c r="B748" s="406">
        <v>4522</v>
      </c>
      <c r="C748" s="261" t="str">
        <f t="shared" si="112"/>
        <v>0001-0072</v>
      </c>
      <c r="D748" s="261" t="str">
        <f t="shared" si="113"/>
        <v>0001-0072-0004</v>
      </c>
      <c r="E748" s="407" t="s">
        <v>363</v>
      </c>
      <c r="F748" s="261" t="str">
        <f>TEXT(VLOOKUP(J748,'[4]1'!$B$2:$D$37,2,0),"0000")</f>
        <v>0001</v>
      </c>
      <c r="G748" s="261" t="str">
        <f t="shared" si="114"/>
        <v>0072</v>
      </c>
      <c r="H748" s="408">
        <f t="shared" si="115"/>
        <v>4</v>
      </c>
      <c r="I748" s="407" t="s">
        <v>363</v>
      </c>
      <c r="J748" s="413" t="s">
        <v>840</v>
      </c>
      <c r="K748" s="258" t="s">
        <v>2745</v>
      </c>
      <c r="L748" s="258" t="s">
        <v>2348</v>
      </c>
      <c r="M748" s="409">
        <v>30930000</v>
      </c>
      <c r="N748" s="258">
        <v>2151</v>
      </c>
      <c r="O748" s="258" t="s">
        <v>78</v>
      </c>
      <c r="P748" s="258" t="s">
        <v>1985</v>
      </c>
      <c r="Q748" s="258" t="s">
        <v>72</v>
      </c>
      <c r="R748" s="258">
        <v>7</v>
      </c>
      <c r="S748" s="410">
        <v>1</v>
      </c>
      <c r="T748" s="261">
        <v>6</v>
      </c>
      <c r="U748" s="261">
        <v>6</v>
      </c>
      <c r="V748" s="258" t="s">
        <v>16778</v>
      </c>
      <c r="W748" s="261" t="str">
        <f t="shared" si="117"/>
        <v>기아자동차쏘렌토MQ4 디젤 2.2 트렌디 (7인승)30930000</v>
      </c>
      <c r="X748" s="411">
        <f t="shared" si="118"/>
        <v>4522</v>
      </c>
      <c r="Y748" s="261">
        <v>6</v>
      </c>
      <c r="Z748" s="261">
        <v>6</v>
      </c>
      <c r="AA748" s="407" t="s">
        <v>363</v>
      </c>
      <c r="AB748" s="258" t="s">
        <v>1985</v>
      </c>
      <c r="AC748" s="258"/>
      <c r="AD748" s="258" t="s">
        <v>2156</v>
      </c>
      <c r="AE748" s="258" t="s">
        <v>2149</v>
      </c>
      <c r="AF748" s="259"/>
      <c r="AG748" s="260"/>
      <c r="AH748" s="259"/>
      <c r="AI748" s="259"/>
      <c r="AJ748" s="260"/>
      <c r="AK748" s="259">
        <v>26</v>
      </c>
      <c r="AL748" s="259"/>
      <c r="AM748" s="259" t="s">
        <v>3211</v>
      </c>
      <c r="AN748" s="449"/>
      <c r="AO748" s="449"/>
      <c r="AP748" s="449"/>
      <c r="AQ748" s="392" t="str">
        <f>IFERROR(VLOOKUP(BG748,#REF!,1,0),"")</f>
        <v/>
      </c>
      <c r="AS748" s="259" t="s">
        <v>3211</v>
      </c>
      <c r="BD748" s="202" t="str">
        <f t="shared" si="110"/>
        <v>쏘렌토MQ4 디젤 2.2 트렌디 (7인승)</v>
      </c>
      <c r="BE748" s="261" t="str">
        <f t="shared" si="116"/>
        <v>0072</v>
      </c>
      <c r="BF748" s="407" t="s">
        <v>363</v>
      </c>
      <c r="BG748" s="202" t="str">
        <f t="shared" si="111"/>
        <v>0072-0747</v>
      </c>
    </row>
    <row r="749" spans="1:60">
      <c r="A749" s="405">
        <v>4523</v>
      </c>
      <c r="B749" s="406">
        <v>4523</v>
      </c>
      <c r="C749" s="261" t="str">
        <f t="shared" si="112"/>
        <v>0001-0072</v>
      </c>
      <c r="D749" s="261" t="str">
        <f t="shared" si="113"/>
        <v>0001-0072-0005</v>
      </c>
      <c r="E749" s="407" t="s">
        <v>362</v>
      </c>
      <c r="F749" s="261" t="str">
        <f>TEXT(VLOOKUP(J749,'[4]1'!$B$2:$D$37,2,0),"0000")</f>
        <v>0001</v>
      </c>
      <c r="G749" s="261" t="str">
        <f t="shared" si="114"/>
        <v>0072</v>
      </c>
      <c r="H749" s="408">
        <f t="shared" si="115"/>
        <v>5</v>
      </c>
      <c r="I749" s="407" t="s">
        <v>362</v>
      </c>
      <c r="J749" s="413" t="s">
        <v>840</v>
      </c>
      <c r="K749" s="258" t="s">
        <v>2745</v>
      </c>
      <c r="L749" s="258" t="s">
        <v>2349</v>
      </c>
      <c r="M749" s="409">
        <v>31030000</v>
      </c>
      <c r="N749" s="258">
        <v>2151</v>
      </c>
      <c r="O749" s="258" t="s">
        <v>78</v>
      </c>
      <c r="P749" s="258" t="s">
        <v>1985</v>
      </c>
      <c r="Q749" s="258" t="s">
        <v>72</v>
      </c>
      <c r="R749" s="258">
        <v>6</v>
      </c>
      <c r="S749" s="410">
        <v>1</v>
      </c>
      <c r="T749" s="261">
        <v>6</v>
      </c>
      <c r="U749" s="261">
        <v>6</v>
      </c>
      <c r="V749" s="258" t="s">
        <v>16778</v>
      </c>
      <c r="W749" s="261" t="str">
        <f t="shared" si="117"/>
        <v>기아자동차쏘렌토MQ4 디젤 2.2 트렌디 (6인승)31030000</v>
      </c>
      <c r="X749" s="411">
        <f t="shared" si="118"/>
        <v>4523</v>
      </c>
      <c r="Y749" s="261">
        <v>6</v>
      </c>
      <c r="Z749" s="261">
        <v>6</v>
      </c>
      <c r="AA749" s="407" t="s">
        <v>362</v>
      </c>
      <c r="AB749" s="258" t="s">
        <v>1985</v>
      </c>
      <c r="AC749" s="258"/>
      <c r="AD749" s="258" t="s">
        <v>2156</v>
      </c>
      <c r="AE749" s="258" t="s">
        <v>2149</v>
      </c>
      <c r="AF749" s="259"/>
      <c r="AG749" s="260"/>
      <c r="AH749" s="259"/>
      <c r="AI749" s="259"/>
      <c r="AJ749" s="260"/>
      <c r="AK749" s="259">
        <v>26</v>
      </c>
      <c r="AL749" s="259"/>
      <c r="AM749" s="259" t="s">
        <v>3211</v>
      </c>
      <c r="AN749" s="449"/>
      <c r="AO749" s="449"/>
      <c r="AP749" s="449"/>
      <c r="AQ749" s="392" t="str">
        <f>IFERROR(VLOOKUP(BG749,#REF!,1,0),"")</f>
        <v/>
      </c>
      <c r="AS749" s="259" t="s">
        <v>3211</v>
      </c>
      <c r="BD749" s="202" t="str">
        <f t="shared" si="110"/>
        <v>쏘렌토MQ4 디젤 2.2 트렌디 (6인승)</v>
      </c>
      <c r="BE749" s="261" t="str">
        <f t="shared" si="116"/>
        <v>0072</v>
      </c>
      <c r="BF749" s="407" t="s">
        <v>362</v>
      </c>
      <c r="BG749" s="202" t="str">
        <f t="shared" si="111"/>
        <v>0072-0748</v>
      </c>
    </row>
    <row r="750" spans="1:60">
      <c r="A750" s="405">
        <v>4524</v>
      </c>
      <c r="B750" s="406">
        <v>4524</v>
      </c>
      <c r="C750" s="261" t="str">
        <f t="shared" si="112"/>
        <v>0001-0072</v>
      </c>
      <c r="D750" s="261" t="str">
        <f t="shared" si="113"/>
        <v>0001-0072-0006</v>
      </c>
      <c r="E750" s="407" t="s">
        <v>361</v>
      </c>
      <c r="F750" s="261" t="str">
        <f>TEXT(VLOOKUP(J750,'[4]1'!$B$2:$D$37,2,0),"0000")</f>
        <v>0001</v>
      </c>
      <c r="G750" s="261" t="str">
        <f t="shared" si="114"/>
        <v>0072</v>
      </c>
      <c r="H750" s="408">
        <f t="shared" si="115"/>
        <v>6</v>
      </c>
      <c r="I750" s="407" t="s">
        <v>361</v>
      </c>
      <c r="J750" s="413" t="s">
        <v>840</v>
      </c>
      <c r="K750" s="258" t="s">
        <v>2745</v>
      </c>
      <c r="L750" s="258" t="s">
        <v>2358</v>
      </c>
      <c r="M750" s="409">
        <v>30240000</v>
      </c>
      <c r="N750" s="258">
        <v>2151</v>
      </c>
      <c r="O750" s="258" t="s">
        <v>78</v>
      </c>
      <c r="P750" s="258" t="s">
        <v>1985</v>
      </c>
      <c r="Q750" s="258" t="s">
        <v>72</v>
      </c>
      <c r="R750" s="258">
        <v>5</v>
      </c>
      <c r="S750" s="410">
        <v>1</v>
      </c>
      <c r="T750" s="261">
        <v>6</v>
      </c>
      <c r="U750" s="261">
        <v>6</v>
      </c>
      <c r="V750" s="258" t="s">
        <v>1989</v>
      </c>
      <c r="W750" s="261" t="str">
        <f t="shared" si="117"/>
        <v>기아자동차쏘렌토MQ4 디젤 2.2 트렌디 (5인승)30240000</v>
      </c>
      <c r="X750" s="411">
        <f t="shared" si="118"/>
        <v>4524</v>
      </c>
      <c r="Y750" s="261">
        <v>6</v>
      </c>
      <c r="Z750" s="261">
        <v>6</v>
      </c>
      <c r="AA750" s="407" t="s">
        <v>361</v>
      </c>
      <c r="AB750" s="258" t="s">
        <v>1985</v>
      </c>
      <c r="AC750" s="258"/>
      <c r="AD750" s="258" t="s">
        <v>2156</v>
      </c>
      <c r="AE750" s="258" t="s">
        <v>2149</v>
      </c>
      <c r="AF750" s="259"/>
      <c r="AG750" s="260"/>
      <c r="AH750" s="259"/>
      <c r="AI750" s="259"/>
      <c r="AJ750" s="260"/>
      <c r="AK750" s="259">
        <v>26</v>
      </c>
      <c r="AL750" s="259"/>
      <c r="AM750" s="259" t="s">
        <v>3211</v>
      </c>
      <c r="AN750" s="449"/>
      <c r="AO750" s="449"/>
      <c r="AP750" s="449"/>
      <c r="AQ750" s="392" t="str">
        <f>IFERROR(VLOOKUP(BG750,#REF!,1,0),"")</f>
        <v/>
      </c>
      <c r="AS750" s="259" t="s">
        <v>3211</v>
      </c>
      <c r="BD750" s="202" t="str">
        <f t="shared" si="110"/>
        <v>쏘렌토MQ4 디젤 2.2 트렌디 (5인승)</v>
      </c>
      <c r="BE750" s="261" t="str">
        <f t="shared" si="116"/>
        <v>0072</v>
      </c>
      <c r="BF750" s="407" t="s">
        <v>361</v>
      </c>
      <c r="BG750" s="202" t="str">
        <f t="shared" si="111"/>
        <v>0072-0749</v>
      </c>
    </row>
    <row r="751" spans="1:60">
      <c r="A751" s="405">
        <v>4525</v>
      </c>
      <c r="B751" s="406">
        <v>4525</v>
      </c>
      <c r="C751" s="261" t="str">
        <f t="shared" si="112"/>
        <v>0001-0072</v>
      </c>
      <c r="D751" s="261" t="str">
        <f t="shared" si="113"/>
        <v>0001-0072-0007</v>
      </c>
      <c r="E751" s="407" t="s">
        <v>360</v>
      </c>
      <c r="F751" s="261" t="str">
        <f>TEXT(VLOOKUP(J751,'[4]1'!$B$2:$D$37,2,0),"0000")</f>
        <v>0001</v>
      </c>
      <c r="G751" s="261" t="str">
        <f t="shared" si="114"/>
        <v>0072</v>
      </c>
      <c r="H751" s="408">
        <f t="shared" si="115"/>
        <v>7</v>
      </c>
      <c r="I751" s="407" t="s">
        <v>360</v>
      </c>
      <c r="J751" s="413" t="s">
        <v>840</v>
      </c>
      <c r="K751" s="258" t="s">
        <v>2745</v>
      </c>
      <c r="L751" s="258" t="s">
        <v>2350</v>
      </c>
      <c r="M751" s="409">
        <v>38870000</v>
      </c>
      <c r="N751" s="258">
        <v>2151</v>
      </c>
      <c r="O751" s="258" t="s">
        <v>78</v>
      </c>
      <c r="P751" s="258" t="s">
        <v>1985</v>
      </c>
      <c r="Q751" s="258" t="s">
        <v>72</v>
      </c>
      <c r="R751" s="258">
        <v>5</v>
      </c>
      <c r="S751" s="410">
        <v>1</v>
      </c>
      <c r="T751" s="261">
        <v>6</v>
      </c>
      <c r="U751" s="261">
        <v>6</v>
      </c>
      <c r="V751" s="258" t="s">
        <v>16778</v>
      </c>
      <c r="W751" s="261" t="str">
        <f t="shared" si="117"/>
        <v>기아자동차쏘렌토MQ4 디젤 2.2 시그니쳐 (5인승)38870000</v>
      </c>
      <c r="X751" s="411">
        <f t="shared" si="118"/>
        <v>4525</v>
      </c>
      <c r="Y751" s="261">
        <v>6</v>
      </c>
      <c r="Z751" s="261">
        <v>6</v>
      </c>
      <c r="AA751" s="407" t="s">
        <v>360</v>
      </c>
      <c r="AB751" s="258" t="s">
        <v>1985</v>
      </c>
      <c r="AC751" s="258"/>
      <c r="AD751" s="258" t="s">
        <v>2156</v>
      </c>
      <c r="AE751" s="258" t="s">
        <v>2149</v>
      </c>
      <c r="AF751" s="259"/>
      <c r="AG751" s="260"/>
      <c r="AH751" s="259"/>
      <c r="AI751" s="259"/>
      <c r="AJ751" s="260"/>
      <c r="AK751" s="259">
        <v>26</v>
      </c>
      <c r="AL751" s="259"/>
      <c r="AM751" s="259" t="s">
        <v>3211</v>
      </c>
      <c r="AN751" s="449"/>
      <c r="AO751" s="449"/>
      <c r="AP751" s="449"/>
      <c r="AQ751" s="392" t="str">
        <f>IFERROR(VLOOKUP(BG751,#REF!,1,0),"")</f>
        <v/>
      </c>
      <c r="AS751" s="259" t="s">
        <v>3211</v>
      </c>
      <c r="BD751" s="202" t="str">
        <f t="shared" si="110"/>
        <v>쏘렌토MQ4 디젤 2.2 시그니쳐 (5인승)</v>
      </c>
      <c r="BE751" s="261" t="str">
        <f t="shared" si="116"/>
        <v>0072</v>
      </c>
      <c r="BF751" s="407" t="s">
        <v>360</v>
      </c>
      <c r="BG751" s="202" t="str">
        <f t="shared" si="111"/>
        <v>0072-0750</v>
      </c>
    </row>
    <row r="752" spans="1:60">
      <c r="A752" s="405">
        <v>4526</v>
      </c>
      <c r="B752" s="406">
        <v>4526</v>
      </c>
      <c r="C752" s="261" t="str">
        <f t="shared" si="112"/>
        <v>0001-0072</v>
      </c>
      <c r="D752" s="261" t="str">
        <f t="shared" si="113"/>
        <v>0001-0072-0008</v>
      </c>
      <c r="E752" s="407" t="s">
        <v>359</v>
      </c>
      <c r="F752" s="261" t="str">
        <f>TEXT(VLOOKUP(J752,'[4]1'!$B$2:$D$37,2,0),"0000")</f>
        <v>0001</v>
      </c>
      <c r="G752" s="261" t="str">
        <f t="shared" si="114"/>
        <v>0072</v>
      </c>
      <c r="H752" s="408">
        <f t="shared" si="115"/>
        <v>8</v>
      </c>
      <c r="I752" s="407" t="s">
        <v>359</v>
      </c>
      <c r="J752" s="413" t="s">
        <v>840</v>
      </c>
      <c r="K752" s="258" t="s">
        <v>2745</v>
      </c>
      <c r="L752" s="258" t="s">
        <v>2353</v>
      </c>
      <c r="M752" s="409">
        <v>39560000</v>
      </c>
      <c r="N752" s="258">
        <v>2151</v>
      </c>
      <c r="O752" s="258" t="s">
        <v>78</v>
      </c>
      <c r="P752" s="258" t="s">
        <v>1985</v>
      </c>
      <c r="Q752" s="258" t="s">
        <v>72</v>
      </c>
      <c r="R752" s="258">
        <v>7</v>
      </c>
      <c r="S752" s="410">
        <v>1</v>
      </c>
      <c r="T752" s="261">
        <v>6</v>
      </c>
      <c r="U752" s="261">
        <v>6</v>
      </c>
      <c r="V752" s="258" t="s">
        <v>16778</v>
      </c>
      <c r="W752" s="261" t="str">
        <f t="shared" si="117"/>
        <v>기아자동차쏘렌토MQ4 디젤 2.2 시그니처 (7인승)39560000</v>
      </c>
      <c r="X752" s="411">
        <f t="shared" si="118"/>
        <v>4526</v>
      </c>
      <c r="Y752" s="261">
        <v>6</v>
      </c>
      <c r="Z752" s="261">
        <v>6</v>
      </c>
      <c r="AA752" s="407" t="s">
        <v>359</v>
      </c>
      <c r="AB752" s="258" t="s">
        <v>1985</v>
      </c>
      <c r="AC752" s="258"/>
      <c r="AD752" s="258" t="s">
        <v>2156</v>
      </c>
      <c r="AE752" s="258" t="s">
        <v>2149</v>
      </c>
      <c r="AF752" s="259"/>
      <c r="AG752" s="260"/>
      <c r="AH752" s="259"/>
      <c r="AI752" s="259"/>
      <c r="AJ752" s="260"/>
      <c r="AK752" s="259">
        <v>26</v>
      </c>
      <c r="AL752" s="259"/>
      <c r="AM752" s="259" t="s">
        <v>3211</v>
      </c>
      <c r="AN752" s="449"/>
      <c r="AO752" s="449"/>
      <c r="AP752" s="449"/>
      <c r="AQ752" s="392" t="str">
        <f>IFERROR(VLOOKUP(BG752,#REF!,1,0),"")</f>
        <v/>
      </c>
      <c r="AS752" s="259" t="s">
        <v>3211</v>
      </c>
      <c r="BD752" s="202" t="str">
        <f t="shared" si="110"/>
        <v>쏘렌토MQ4 디젤 2.2 시그니처 (7인승)</v>
      </c>
      <c r="BE752" s="261" t="str">
        <f t="shared" si="116"/>
        <v>0072</v>
      </c>
      <c r="BF752" s="407" t="s">
        <v>359</v>
      </c>
      <c r="BG752" s="202" t="str">
        <f t="shared" si="111"/>
        <v>0072-0751</v>
      </c>
    </row>
    <row r="753" spans="1:59">
      <c r="A753" s="405">
        <v>4527</v>
      </c>
      <c r="B753" s="406">
        <v>4527</v>
      </c>
      <c r="C753" s="261" t="str">
        <f t="shared" si="112"/>
        <v>0001-0072</v>
      </c>
      <c r="D753" s="261" t="str">
        <f t="shared" si="113"/>
        <v>0001-0072-0009</v>
      </c>
      <c r="E753" s="407" t="s">
        <v>358</v>
      </c>
      <c r="F753" s="261" t="str">
        <f>TEXT(VLOOKUP(J753,'[4]1'!$B$2:$D$37,2,0),"0000")</f>
        <v>0001</v>
      </c>
      <c r="G753" s="261" t="str">
        <f t="shared" si="114"/>
        <v>0072</v>
      </c>
      <c r="H753" s="408">
        <f t="shared" si="115"/>
        <v>9</v>
      </c>
      <c r="I753" s="407" t="s">
        <v>358</v>
      </c>
      <c r="J753" s="413" t="s">
        <v>840</v>
      </c>
      <c r="K753" s="258" t="s">
        <v>2745</v>
      </c>
      <c r="L753" s="258" t="s">
        <v>2354</v>
      </c>
      <c r="M753" s="409">
        <v>39660000</v>
      </c>
      <c r="N753" s="258">
        <v>2151</v>
      </c>
      <c r="O753" s="258" t="s">
        <v>78</v>
      </c>
      <c r="P753" s="258" t="s">
        <v>1985</v>
      </c>
      <c r="Q753" s="258" t="s">
        <v>72</v>
      </c>
      <c r="R753" s="258">
        <v>6</v>
      </c>
      <c r="S753" s="410">
        <v>1</v>
      </c>
      <c r="T753" s="261">
        <v>6</v>
      </c>
      <c r="U753" s="261">
        <v>6</v>
      </c>
      <c r="V753" s="258" t="s">
        <v>16778</v>
      </c>
      <c r="W753" s="261" t="str">
        <f t="shared" si="117"/>
        <v>기아자동차쏘렌토MQ4 디젤 2.2 시그니처 (6인승)39660000</v>
      </c>
      <c r="X753" s="411">
        <f t="shared" si="118"/>
        <v>4527</v>
      </c>
      <c r="Y753" s="261">
        <v>6</v>
      </c>
      <c r="Z753" s="261">
        <v>6</v>
      </c>
      <c r="AA753" s="407" t="s">
        <v>358</v>
      </c>
      <c r="AB753" s="258" t="s">
        <v>1985</v>
      </c>
      <c r="AC753" s="258"/>
      <c r="AD753" s="258" t="s">
        <v>2156</v>
      </c>
      <c r="AE753" s="258" t="s">
        <v>2149</v>
      </c>
      <c r="AF753" s="259"/>
      <c r="AG753" s="260"/>
      <c r="AH753" s="259"/>
      <c r="AI753" s="259"/>
      <c r="AJ753" s="260"/>
      <c r="AK753" s="259">
        <v>26</v>
      </c>
      <c r="AL753" s="259"/>
      <c r="AM753" s="259" t="s">
        <v>3211</v>
      </c>
      <c r="AN753" s="449"/>
      <c r="AO753" s="449"/>
      <c r="AP753" s="449"/>
      <c r="AQ753" s="392" t="str">
        <f>IFERROR(VLOOKUP(BG753,#REF!,1,0),"")</f>
        <v/>
      </c>
      <c r="AS753" s="259" t="s">
        <v>3211</v>
      </c>
      <c r="BD753" s="202" t="str">
        <f t="shared" si="110"/>
        <v>쏘렌토MQ4 디젤 2.2 시그니처 (6인승)</v>
      </c>
      <c r="BE753" s="261" t="str">
        <f t="shared" si="116"/>
        <v>0072</v>
      </c>
      <c r="BF753" s="407" t="s">
        <v>358</v>
      </c>
      <c r="BG753" s="202" t="str">
        <f t="shared" si="111"/>
        <v>0072-0752</v>
      </c>
    </row>
    <row r="754" spans="1:59">
      <c r="A754" s="405">
        <v>4528</v>
      </c>
      <c r="B754" s="406">
        <v>4528</v>
      </c>
      <c r="C754" s="261" t="str">
        <f t="shared" si="112"/>
        <v>0001-0072</v>
      </c>
      <c r="D754" s="261" t="str">
        <f t="shared" si="113"/>
        <v>0001-0072-0010</v>
      </c>
      <c r="E754" s="407" t="s">
        <v>357</v>
      </c>
      <c r="F754" s="261" t="str">
        <f>TEXT(VLOOKUP(J754,'[4]1'!$B$2:$D$37,2,0),"0000")</f>
        <v>0001</v>
      </c>
      <c r="G754" s="261" t="str">
        <f t="shared" si="114"/>
        <v>0072</v>
      </c>
      <c r="H754" s="408">
        <f t="shared" si="115"/>
        <v>10</v>
      </c>
      <c r="I754" s="407" t="s">
        <v>357</v>
      </c>
      <c r="J754" s="413" t="s">
        <v>840</v>
      </c>
      <c r="K754" s="258" t="s">
        <v>2745</v>
      </c>
      <c r="L754" s="258" t="s">
        <v>2352</v>
      </c>
      <c r="M754" s="409">
        <v>36720000</v>
      </c>
      <c r="N754" s="258">
        <v>2151</v>
      </c>
      <c r="O754" s="258" t="s">
        <v>78</v>
      </c>
      <c r="P754" s="258" t="s">
        <v>1985</v>
      </c>
      <c r="Q754" s="258" t="s">
        <v>72</v>
      </c>
      <c r="R754" s="258">
        <v>7</v>
      </c>
      <c r="S754" s="410">
        <v>1</v>
      </c>
      <c r="T754" s="261">
        <v>6</v>
      </c>
      <c r="U754" s="261">
        <v>6</v>
      </c>
      <c r="V754" s="258" t="s">
        <v>1989</v>
      </c>
      <c r="W754" s="261" t="str">
        <f t="shared" si="117"/>
        <v>기아자동차쏘렌토MQ4 디젤 2.2 노블레스 (7인승)36720000</v>
      </c>
      <c r="X754" s="411">
        <f t="shared" si="118"/>
        <v>4528</v>
      </c>
      <c r="Y754" s="261">
        <v>6</v>
      </c>
      <c r="Z754" s="261">
        <v>6</v>
      </c>
      <c r="AA754" s="407" t="s">
        <v>357</v>
      </c>
      <c r="AB754" s="258" t="s">
        <v>1985</v>
      </c>
      <c r="AC754" s="258"/>
      <c r="AD754" s="258" t="s">
        <v>2156</v>
      </c>
      <c r="AE754" s="258" t="s">
        <v>2149</v>
      </c>
      <c r="AF754" s="259"/>
      <c r="AG754" s="260"/>
      <c r="AH754" s="259"/>
      <c r="AI754" s="259"/>
      <c r="AJ754" s="260"/>
      <c r="AK754" s="259">
        <v>26</v>
      </c>
      <c r="AL754" s="259"/>
      <c r="AM754" s="259" t="s">
        <v>3211</v>
      </c>
      <c r="AN754" s="449"/>
      <c r="AO754" s="449"/>
      <c r="AP754" s="449"/>
      <c r="AQ754" s="392" t="str">
        <f>IFERROR(VLOOKUP(BG754,#REF!,1,0),"")</f>
        <v/>
      </c>
      <c r="AS754" s="259" t="s">
        <v>3211</v>
      </c>
      <c r="BD754" s="202" t="str">
        <f t="shared" si="110"/>
        <v>쏘렌토MQ4 디젤 2.2 노블레스 (7인승)</v>
      </c>
      <c r="BE754" s="261" t="str">
        <f t="shared" si="116"/>
        <v>0072</v>
      </c>
      <c r="BF754" s="407" t="s">
        <v>357</v>
      </c>
      <c r="BG754" s="202" t="str">
        <f t="shared" si="111"/>
        <v>0072-0753</v>
      </c>
    </row>
    <row r="755" spans="1:59">
      <c r="A755" s="405">
        <v>4529</v>
      </c>
      <c r="B755" s="406">
        <v>4529</v>
      </c>
      <c r="C755" s="261" t="str">
        <f t="shared" si="112"/>
        <v>0001-0072</v>
      </c>
      <c r="D755" s="261" t="str">
        <f t="shared" si="113"/>
        <v>0001-0072-0011</v>
      </c>
      <c r="E755" s="407" t="s">
        <v>356</v>
      </c>
      <c r="F755" s="261" t="str">
        <f>TEXT(VLOOKUP(J755,'[4]1'!$B$2:$D$37,2,0),"0000")</f>
        <v>0001</v>
      </c>
      <c r="G755" s="261" t="str">
        <f t="shared" si="114"/>
        <v>0072</v>
      </c>
      <c r="H755" s="408">
        <f t="shared" si="115"/>
        <v>11</v>
      </c>
      <c r="I755" s="407" t="s">
        <v>356</v>
      </c>
      <c r="J755" s="413" t="s">
        <v>840</v>
      </c>
      <c r="K755" s="258" t="s">
        <v>2745</v>
      </c>
      <c r="L755" s="258" t="s">
        <v>2355</v>
      </c>
      <c r="M755" s="409">
        <v>37210000</v>
      </c>
      <c r="N755" s="258">
        <v>2151</v>
      </c>
      <c r="O755" s="258" t="s">
        <v>78</v>
      </c>
      <c r="P755" s="258" t="s">
        <v>1985</v>
      </c>
      <c r="Q755" s="258" t="s">
        <v>72</v>
      </c>
      <c r="R755" s="258">
        <v>6</v>
      </c>
      <c r="S755" s="410">
        <v>1</v>
      </c>
      <c r="T755" s="261">
        <v>6</v>
      </c>
      <c r="U755" s="261">
        <v>6</v>
      </c>
      <c r="V755" s="258" t="s">
        <v>16778</v>
      </c>
      <c r="W755" s="261" t="str">
        <f t="shared" si="117"/>
        <v>기아자동차쏘렌토MQ4 디젤 2.2 노블레스 (6인승)37210000</v>
      </c>
      <c r="X755" s="411">
        <f t="shared" si="118"/>
        <v>4529</v>
      </c>
      <c r="Y755" s="261">
        <v>6</v>
      </c>
      <c r="Z755" s="261">
        <v>6</v>
      </c>
      <c r="AA755" s="407" t="s">
        <v>356</v>
      </c>
      <c r="AB755" s="258" t="s">
        <v>1985</v>
      </c>
      <c r="AC755" s="258"/>
      <c r="AD755" s="258" t="s">
        <v>2156</v>
      </c>
      <c r="AE755" s="258" t="s">
        <v>2149</v>
      </c>
      <c r="AF755" s="259"/>
      <c r="AG755" s="260"/>
      <c r="AH755" s="259"/>
      <c r="AI755" s="259"/>
      <c r="AJ755" s="260"/>
      <c r="AK755" s="259">
        <v>26</v>
      </c>
      <c r="AL755" s="259"/>
      <c r="AM755" s="259" t="s">
        <v>3211</v>
      </c>
      <c r="AN755" s="449"/>
      <c r="AO755" s="449"/>
      <c r="AP755" s="449"/>
      <c r="AQ755" s="392" t="str">
        <f>IFERROR(VLOOKUP(BG755,#REF!,1,0),"")</f>
        <v/>
      </c>
      <c r="AS755" s="259" t="s">
        <v>3211</v>
      </c>
      <c r="BD755" s="202" t="str">
        <f t="shared" si="110"/>
        <v>쏘렌토MQ4 디젤 2.2 노블레스 (6인승)</v>
      </c>
      <c r="BE755" s="261" t="str">
        <f t="shared" si="116"/>
        <v>0072</v>
      </c>
      <c r="BF755" s="407" t="s">
        <v>356</v>
      </c>
      <c r="BG755" s="202" t="str">
        <f t="shared" si="111"/>
        <v>0072-0754</v>
      </c>
    </row>
    <row r="756" spans="1:59">
      <c r="A756" s="405">
        <v>4530</v>
      </c>
      <c r="B756" s="406">
        <v>4530</v>
      </c>
      <c r="C756" s="261" t="str">
        <f t="shared" si="112"/>
        <v>0001-0072</v>
      </c>
      <c r="D756" s="261" t="str">
        <f t="shared" si="113"/>
        <v>0001-0072-0012</v>
      </c>
      <c r="E756" s="407" t="s">
        <v>355</v>
      </c>
      <c r="F756" s="261" t="str">
        <f>TEXT(VLOOKUP(J756,'[4]1'!$B$2:$D$37,2,0),"0000")</f>
        <v>0001</v>
      </c>
      <c r="G756" s="261" t="str">
        <f t="shared" si="114"/>
        <v>0072</v>
      </c>
      <c r="H756" s="408">
        <f t="shared" si="115"/>
        <v>12</v>
      </c>
      <c r="I756" s="407" t="s">
        <v>355</v>
      </c>
      <c r="J756" s="413" t="s">
        <v>840</v>
      </c>
      <c r="K756" s="258" t="s">
        <v>2745</v>
      </c>
      <c r="L756" s="258" t="s">
        <v>2356</v>
      </c>
      <c r="M756" s="409">
        <v>36030000</v>
      </c>
      <c r="N756" s="258">
        <v>2151</v>
      </c>
      <c r="O756" s="258" t="s">
        <v>78</v>
      </c>
      <c r="P756" s="258" t="s">
        <v>1985</v>
      </c>
      <c r="Q756" s="258" t="s">
        <v>72</v>
      </c>
      <c r="R756" s="258">
        <v>5</v>
      </c>
      <c r="S756" s="410">
        <v>1</v>
      </c>
      <c r="T756" s="261">
        <v>6</v>
      </c>
      <c r="U756" s="261">
        <v>6</v>
      </c>
      <c r="V756" s="258" t="s">
        <v>16778</v>
      </c>
      <c r="W756" s="261" t="str">
        <f t="shared" si="117"/>
        <v>기아자동차쏘렌토MQ4 디젤 2.2 노블레스 (5인승)36030000</v>
      </c>
      <c r="X756" s="411">
        <f t="shared" si="118"/>
        <v>4530</v>
      </c>
      <c r="Y756" s="261">
        <v>6</v>
      </c>
      <c r="Z756" s="261">
        <v>6</v>
      </c>
      <c r="AA756" s="407" t="s">
        <v>355</v>
      </c>
      <c r="AB756" s="258" t="s">
        <v>1985</v>
      </c>
      <c r="AC756" s="258"/>
      <c r="AD756" s="258" t="s">
        <v>2156</v>
      </c>
      <c r="AE756" s="258" t="s">
        <v>2149</v>
      </c>
      <c r="AF756" s="259"/>
      <c r="AG756" s="260"/>
      <c r="AH756" s="259"/>
      <c r="AI756" s="259"/>
      <c r="AJ756" s="260"/>
      <c r="AK756" s="259">
        <v>26</v>
      </c>
      <c r="AL756" s="259"/>
      <c r="AM756" s="259" t="s">
        <v>3211</v>
      </c>
      <c r="AN756" s="449"/>
      <c r="AO756" s="449"/>
      <c r="AP756" s="449"/>
      <c r="AQ756" s="392" t="str">
        <f>IFERROR(VLOOKUP(BG756,#REF!,1,0),"")</f>
        <v/>
      </c>
      <c r="AS756" s="259" t="s">
        <v>3211</v>
      </c>
      <c r="BD756" s="202" t="str">
        <f t="shared" si="110"/>
        <v>쏘렌토MQ4 디젤 2.2 노블레스 (5인승)</v>
      </c>
      <c r="BE756" s="261" t="str">
        <f t="shared" si="116"/>
        <v>0072</v>
      </c>
      <c r="BF756" s="407" t="s">
        <v>355</v>
      </c>
      <c r="BG756" s="202" t="str">
        <f t="shared" si="111"/>
        <v>0072-0755</v>
      </c>
    </row>
    <row r="757" spans="1:59">
      <c r="A757" s="405">
        <v>4531</v>
      </c>
      <c r="B757" s="406">
        <v>4531</v>
      </c>
      <c r="C757" s="261" t="str">
        <f t="shared" si="112"/>
        <v>0001-0072</v>
      </c>
      <c r="D757" s="261" t="str">
        <f t="shared" si="113"/>
        <v>0001-0072-0013</v>
      </c>
      <c r="E757" s="407" t="s">
        <v>354</v>
      </c>
      <c r="F757" s="261" t="str">
        <f>TEXT(VLOOKUP(J757,'[4]1'!$B$2:$D$37,2,0),"0000")</f>
        <v>0001</v>
      </c>
      <c r="G757" s="261" t="str">
        <f t="shared" si="114"/>
        <v>0072</v>
      </c>
      <c r="H757" s="408">
        <f t="shared" si="115"/>
        <v>13</v>
      </c>
      <c r="I757" s="407" t="s">
        <v>354</v>
      </c>
      <c r="J757" s="413" t="s">
        <v>840</v>
      </c>
      <c r="K757" s="258" t="s">
        <v>2745</v>
      </c>
      <c r="L757" s="266" t="s">
        <v>2930</v>
      </c>
      <c r="M757" s="317">
        <v>29250000</v>
      </c>
      <c r="N757" s="266">
        <v>2497</v>
      </c>
      <c r="O757" s="258" t="s">
        <v>77</v>
      </c>
      <c r="P757" s="258" t="s">
        <v>1985</v>
      </c>
      <c r="Q757" s="258" t="s">
        <v>72</v>
      </c>
      <c r="R757" s="266">
        <v>5</v>
      </c>
      <c r="S757" s="410">
        <v>15</v>
      </c>
      <c r="T757" s="261">
        <v>6</v>
      </c>
      <c r="U757" s="261">
        <v>6</v>
      </c>
      <c r="V757" s="258" t="s">
        <v>71</v>
      </c>
      <c r="W757" s="261" t="str">
        <f t="shared" si="117"/>
        <v>기아자동차쏘렌토가솔린 터보 2.5 2WD 트렌디 (5인승) (A/T)29250000</v>
      </c>
      <c r="X757" s="411">
        <f t="shared" si="118"/>
        <v>4531</v>
      </c>
      <c r="Y757" s="261">
        <v>6</v>
      </c>
      <c r="Z757" s="261">
        <v>6</v>
      </c>
      <c r="AA757" s="407" t="s">
        <v>354</v>
      </c>
      <c r="AB757" s="258" t="s">
        <v>1985</v>
      </c>
      <c r="AC757" s="258"/>
      <c r="AD757" s="258">
        <v>5</v>
      </c>
      <c r="AE757" s="258">
        <v>0</v>
      </c>
      <c r="AF757" s="259"/>
      <c r="AG757" s="260"/>
      <c r="AH757" s="259"/>
      <c r="AI757" s="259"/>
      <c r="AJ757" s="260"/>
      <c r="AK757" s="259">
        <v>26</v>
      </c>
      <c r="AL757" s="259"/>
      <c r="AM757" s="259" t="s">
        <v>3255</v>
      </c>
      <c r="AN757" s="449"/>
      <c r="AO757" s="449"/>
      <c r="AP757" s="449"/>
      <c r="AQ757" s="392" t="str">
        <f>IFERROR(VLOOKUP(BG757,#REF!,1,0),"")</f>
        <v/>
      </c>
      <c r="AS757" s="259" t="s">
        <v>3255</v>
      </c>
      <c r="BD757" s="202" t="str">
        <f t="shared" si="110"/>
        <v>쏘렌토가솔린 터보 2.5 2WD 트렌디 (5인승) (A/T)</v>
      </c>
      <c r="BE757" s="261" t="str">
        <f t="shared" si="116"/>
        <v>0072</v>
      </c>
      <c r="BF757" s="407" t="s">
        <v>354</v>
      </c>
      <c r="BG757" s="202" t="str">
        <f t="shared" si="111"/>
        <v>0072-0756</v>
      </c>
    </row>
    <row r="758" spans="1:59">
      <c r="A758" s="405">
        <v>4532</v>
      </c>
      <c r="B758" s="406">
        <v>4532</v>
      </c>
      <c r="C758" s="261" t="str">
        <f t="shared" si="112"/>
        <v>0001-0072</v>
      </c>
      <c r="D758" s="261" t="str">
        <f t="shared" si="113"/>
        <v>0001-0072-0014</v>
      </c>
      <c r="E758" s="407" t="s">
        <v>353</v>
      </c>
      <c r="F758" s="261" t="str">
        <f>TEXT(VLOOKUP(J758,'[4]1'!$B$2:$D$37,2,0),"0000")</f>
        <v>0001</v>
      </c>
      <c r="G758" s="261" t="str">
        <f t="shared" si="114"/>
        <v>0072</v>
      </c>
      <c r="H758" s="408">
        <f t="shared" si="115"/>
        <v>14</v>
      </c>
      <c r="I758" s="407" t="s">
        <v>353</v>
      </c>
      <c r="J758" s="413" t="s">
        <v>840</v>
      </c>
      <c r="K758" s="258" t="s">
        <v>2745</v>
      </c>
      <c r="L758" s="266" t="s">
        <v>2932</v>
      </c>
      <c r="M758" s="317">
        <v>30040000</v>
      </c>
      <c r="N758" s="266">
        <v>2497</v>
      </c>
      <c r="O758" s="258" t="s">
        <v>77</v>
      </c>
      <c r="P758" s="258" t="s">
        <v>1985</v>
      </c>
      <c r="Q758" s="258" t="s">
        <v>72</v>
      </c>
      <c r="R758" s="266">
        <v>6</v>
      </c>
      <c r="S758" s="410">
        <v>15</v>
      </c>
      <c r="T758" s="261">
        <v>6</v>
      </c>
      <c r="U758" s="261">
        <v>6</v>
      </c>
      <c r="V758" s="258" t="s">
        <v>71</v>
      </c>
      <c r="W758" s="261" t="str">
        <f t="shared" si="117"/>
        <v>기아자동차쏘렌토가솔린 터보 2.5 2WD트렌디 (6인승) (A/T)30040000</v>
      </c>
      <c r="X758" s="411">
        <f t="shared" si="118"/>
        <v>4532</v>
      </c>
      <c r="Y758" s="261">
        <v>6</v>
      </c>
      <c r="Z758" s="261">
        <v>6</v>
      </c>
      <c r="AA758" s="407" t="s">
        <v>353</v>
      </c>
      <c r="AB758" s="258" t="s">
        <v>1985</v>
      </c>
      <c r="AC758" s="258"/>
      <c r="AD758" s="258">
        <v>5</v>
      </c>
      <c r="AE758" s="258">
        <v>0</v>
      </c>
      <c r="AF758" s="259"/>
      <c r="AG758" s="260"/>
      <c r="AH758" s="259"/>
      <c r="AI758" s="259"/>
      <c r="AJ758" s="260"/>
      <c r="AK758" s="259">
        <v>26</v>
      </c>
      <c r="AL758" s="259"/>
      <c r="AM758" s="259" t="s">
        <v>3255</v>
      </c>
      <c r="AN758" s="449"/>
      <c r="AO758" s="449"/>
      <c r="AP758" s="449"/>
      <c r="AQ758" s="392" t="str">
        <f>IFERROR(VLOOKUP(BG758,#REF!,1,0),"")</f>
        <v/>
      </c>
      <c r="AS758" s="259" t="s">
        <v>3255</v>
      </c>
      <c r="BD758" s="202" t="str">
        <f t="shared" si="110"/>
        <v>쏘렌토가솔린 터보 2.5 2WD트렌디 (6인승) (A/T)</v>
      </c>
      <c r="BE758" s="261" t="str">
        <f t="shared" si="116"/>
        <v>0072</v>
      </c>
      <c r="BF758" s="407" t="s">
        <v>353</v>
      </c>
      <c r="BG758" s="202" t="str">
        <f t="shared" si="111"/>
        <v>0072-0757</v>
      </c>
    </row>
    <row r="759" spans="1:59">
      <c r="A759" s="405">
        <v>4533</v>
      </c>
      <c r="B759" s="406">
        <v>4533</v>
      </c>
      <c r="C759" s="261" t="str">
        <f t="shared" si="112"/>
        <v>0001-0072</v>
      </c>
      <c r="D759" s="261" t="str">
        <f t="shared" si="113"/>
        <v>0001-0072-0015</v>
      </c>
      <c r="E759" s="407" t="s">
        <v>352</v>
      </c>
      <c r="F759" s="261" t="str">
        <f>TEXT(VLOOKUP(J759,'[4]1'!$B$2:$D$37,2,0),"0000")</f>
        <v>0001</v>
      </c>
      <c r="G759" s="261" t="str">
        <f t="shared" si="114"/>
        <v>0072</v>
      </c>
      <c r="H759" s="408">
        <f t="shared" si="115"/>
        <v>15</v>
      </c>
      <c r="I759" s="407" t="s">
        <v>352</v>
      </c>
      <c r="J759" s="413" t="s">
        <v>840</v>
      </c>
      <c r="K759" s="258" t="s">
        <v>2745</v>
      </c>
      <c r="L759" s="266" t="s">
        <v>2933</v>
      </c>
      <c r="M759" s="317">
        <v>29940000</v>
      </c>
      <c r="N759" s="266">
        <v>2497</v>
      </c>
      <c r="O759" s="258" t="s">
        <v>77</v>
      </c>
      <c r="P759" s="258" t="s">
        <v>1985</v>
      </c>
      <c r="Q759" s="258" t="s">
        <v>72</v>
      </c>
      <c r="R759" s="266">
        <v>7</v>
      </c>
      <c r="S759" s="410">
        <v>15</v>
      </c>
      <c r="T759" s="261">
        <v>6</v>
      </c>
      <c r="U759" s="261">
        <v>6</v>
      </c>
      <c r="V759" s="258" t="s">
        <v>71</v>
      </c>
      <c r="W759" s="261" t="str">
        <f t="shared" si="117"/>
        <v>기아자동차쏘렌토가솔린 터보 2.5 2WD트렌디 (7인승) (A/T)29940000</v>
      </c>
      <c r="X759" s="411">
        <f t="shared" si="118"/>
        <v>4533</v>
      </c>
      <c r="Y759" s="261">
        <v>6</v>
      </c>
      <c r="Z759" s="261">
        <v>6</v>
      </c>
      <c r="AA759" s="407" t="s">
        <v>352</v>
      </c>
      <c r="AB759" s="258" t="s">
        <v>1985</v>
      </c>
      <c r="AC759" s="258"/>
      <c r="AD759" s="258">
        <v>5</v>
      </c>
      <c r="AE759" s="258">
        <v>0</v>
      </c>
      <c r="AF759" s="259"/>
      <c r="AG759" s="260"/>
      <c r="AH759" s="259"/>
      <c r="AI759" s="259"/>
      <c r="AJ759" s="260"/>
      <c r="AK759" s="259">
        <v>26</v>
      </c>
      <c r="AL759" s="259"/>
      <c r="AM759" s="259" t="s">
        <v>3255</v>
      </c>
      <c r="AN759" s="449"/>
      <c r="AO759" s="449"/>
      <c r="AP759" s="449"/>
      <c r="AQ759" s="392" t="str">
        <f>IFERROR(VLOOKUP(BG759,#REF!,1,0),"")</f>
        <v/>
      </c>
      <c r="AS759" s="259" t="s">
        <v>3255</v>
      </c>
      <c r="BD759" s="202" t="str">
        <f t="shared" si="110"/>
        <v>쏘렌토가솔린 터보 2.5 2WD트렌디 (7인승) (A/T)</v>
      </c>
      <c r="BE759" s="261" t="str">
        <f t="shared" si="116"/>
        <v>0072</v>
      </c>
      <c r="BF759" s="407" t="s">
        <v>352</v>
      </c>
      <c r="BG759" s="202" t="str">
        <f t="shared" si="111"/>
        <v>0072-0758</v>
      </c>
    </row>
    <row r="760" spans="1:59">
      <c r="A760" s="405">
        <v>4534</v>
      </c>
      <c r="B760" s="406">
        <v>4534</v>
      </c>
      <c r="C760" s="261" t="str">
        <f t="shared" si="112"/>
        <v>0001-0072</v>
      </c>
      <c r="D760" s="261" t="str">
        <f t="shared" si="113"/>
        <v>0001-0072-0016</v>
      </c>
      <c r="E760" s="407" t="s">
        <v>351</v>
      </c>
      <c r="F760" s="261" t="str">
        <f>TEXT(VLOOKUP(J760,'[4]1'!$B$2:$D$37,2,0),"0000")</f>
        <v>0001</v>
      </c>
      <c r="G760" s="261" t="str">
        <f t="shared" si="114"/>
        <v>0072</v>
      </c>
      <c r="H760" s="408">
        <f t="shared" si="115"/>
        <v>16</v>
      </c>
      <c r="I760" s="407" t="s">
        <v>351</v>
      </c>
      <c r="J760" s="413" t="s">
        <v>840</v>
      </c>
      <c r="K760" s="258" t="s">
        <v>2745</v>
      </c>
      <c r="L760" s="266" t="s">
        <v>2934</v>
      </c>
      <c r="M760" s="317">
        <v>32100000</v>
      </c>
      <c r="N760" s="266">
        <v>2497</v>
      </c>
      <c r="O760" s="258" t="s">
        <v>77</v>
      </c>
      <c r="P760" s="258" t="s">
        <v>1985</v>
      </c>
      <c r="Q760" s="258" t="s">
        <v>72</v>
      </c>
      <c r="R760" s="266">
        <v>5</v>
      </c>
      <c r="S760" s="410">
        <v>15</v>
      </c>
      <c r="T760" s="261">
        <v>6</v>
      </c>
      <c r="U760" s="261">
        <v>6</v>
      </c>
      <c r="V760" s="258" t="s">
        <v>71</v>
      </c>
      <c r="W760" s="261" t="str">
        <f t="shared" si="117"/>
        <v>기아자동차쏘렌토가솔린 터보 2.5 2WD프레스티지 (5인승) (A/T)32100000</v>
      </c>
      <c r="X760" s="411">
        <f t="shared" si="118"/>
        <v>4534</v>
      </c>
      <c r="Y760" s="261">
        <v>6</v>
      </c>
      <c r="Z760" s="261">
        <v>6</v>
      </c>
      <c r="AA760" s="407" t="s">
        <v>351</v>
      </c>
      <c r="AB760" s="258" t="s">
        <v>1985</v>
      </c>
      <c r="AC760" s="258"/>
      <c r="AD760" s="258">
        <v>5</v>
      </c>
      <c r="AE760" s="258">
        <v>0</v>
      </c>
      <c r="AF760" s="259"/>
      <c r="AG760" s="260"/>
      <c r="AH760" s="259"/>
      <c r="AI760" s="259"/>
      <c r="AJ760" s="260"/>
      <c r="AK760" s="259">
        <v>26</v>
      </c>
      <c r="AL760" s="259"/>
      <c r="AM760" s="259" t="s">
        <v>3255</v>
      </c>
      <c r="AN760" s="449"/>
      <c r="AO760" s="449"/>
      <c r="AP760" s="449"/>
      <c r="AQ760" s="392" t="str">
        <f>IFERROR(VLOOKUP(BG760,#REF!,1,0),"")</f>
        <v/>
      </c>
      <c r="AS760" s="259" t="s">
        <v>3255</v>
      </c>
      <c r="BD760" s="202" t="str">
        <f t="shared" si="110"/>
        <v>쏘렌토가솔린 터보 2.5 2WD프레스티지 (5인승) (A/T)</v>
      </c>
      <c r="BE760" s="261" t="str">
        <f t="shared" si="116"/>
        <v>0072</v>
      </c>
      <c r="BF760" s="407" t="s">
        <v>351</v>
      </c>
      <c r="BG760" s="202" t="str">
        <f t="shared" si="111"/>
        <v>0072-0759</v>
      </c>
    </row>
    <row r="761" spans="1:59">
      <c r="A761" s="405">
        <v>4535</v>
      </c>
      <c r="B761" s="406">
        <v>4535</v>
      </c>
      <c r="C761" s="261" t="str">
        <f t="shared" si="112"/>
        <v>0001-0072</v>
      </c>
      <c r="D761" s="261" t="str">
        <f t="shared" si="113"/>
        <v>0001-0072-0017</v>
      </c>
      <c r="E761" s="407" t="s">
        <v>350</v>
      </c>
      <c r="F761" s="261" t="str">
        <f>TEXT(VLOOKUP(J761,'[4]1'!$B$2:$D$37,2,0),"0000")</f>
        <v>0001</v>
      </c>
      <c r="G761" s="261" t="str">
        <f t="shared" si="114"/>
        <v>0072</v>
      </c>
      <c r="H761" s="408">
        <f t="shared" si="115"/>
        <v>17</v>
      </c>
      <c r="I761" s="407" t="s">
        <v>350</v>
      </c>
      <c r="J761" s="413" t="s">
        <v>840</v>
      </c>
      <c r="K761" s="258" t="s">
        <v>2745</v>
      </c>
      <c r="L761" s="266" t="s">
        <v>2935</v>
      </c>
      <c r="M761" s="317">
        <v>32890000</v>
      </c>
      <c r="N761" s="266">
        <v>2497</v>
      </c>
      <c r="O761" s="258" t="s">
        <v>77</v>
      </c>
      <c r="P761" s="258" t="s">
        <v>1985</v>
      </c>
      <c r="Q761" s="258" t="s">
        <v>72</v>
      </c>
      <c r="R761" s="266">
        <v>6</v>
      </c>
      <c r="S761" s="410">
        <v>15</v>
      </c>
      <c r="T761" s="261">
        <v>6</v>
      </c>
      <c r="U761" s="261">
        <v>6</v>
      </c>
      <c r="V761" s="258" t="s">
        <v>71</v>
      </c>
      <c r="W761" s="261" t="str">
        <f t="shared" si="117"/>
        <v>기아자동차쏘렌토가솔린 터보 2.5 2WD프레스티지 (6인승) (A/T)32890000</v>
      </c>
      <c r="X761" s="411">
        <f t="shared" si="118"/>
        <v>4535</v>
      </c>
      <c r="Y761" s="261">
        <v>6</v>
      </c>
      <c r="Z761" s="261">
        <v>6</v>
      </c>
      <c r="AA761" s="407" t="s">
        <v>350</v>
      </c>
      <c r="AB761" s="258" t="s">
        <v>1985</v>
      </c>
      <c r="AC761" s="258"/>
      <c r="AD761" s="258">
        <v>5</v>
      </c>
      <c r="AE761" s="258">
        <v>0</v>
      </c>
      <c r="AF761" s="259"/>
      <c r="AG761" s="260"/>
      <c r="AH761" s="259"/>
      <c r="AI761" s="259"/>
      <c r="AJ761" s="260"/>
      <c r="AK761" s="259">
        <v>26</v>
      </c>
      <c r="AL761" s="259"/>
      <c r="AM761" s="259" t="s">
        <v>3255</v>
      </c>
      <c r="AN761" s="449"/>
      <c r="AO761" s="449"/>
      <c r="AP761" s="449"/>
      <c r="AQ761" s="392" t="str">
        <f>IFERROR(VLOOKUP(BG761,#REF!,1,0),"")</f>
        <v/>
      </c>
      <c r="AS761" s="259" t="s">
        <v>3255</v>
      </c>
      <c r="BD761" s="202" t="str">
        <f t="shared" si="110"/>
        <v>쏘렌토가솔린 터보 2.5 2WD프레스티지 (6인승) (A/T)</v>
      </c>
      <c r="BE761" s="261" t="str">
        <f t="shared" si="116"/>
        <v>0072</v>
      </c>
      <c r="BF761" s="407" t="s">
        <v>350</v>
      </c>
      <c r="BG761" s="202" t="str">
        <f t="shared" si="111"/>
        <v>0072-0760</v>
      </c>
    </row>
    <row r="762" spans="1:59">
      <c r="A762" s="405">
        <v>4536</v>
      </c>
      <c r="B762" s="406">
        <v>4536</v>
      </c>
      <c r="C762" s="261" t="str">
        <f t="shared" si="112"/>
        <v>0001-0072</v>
      </c>
      <c r="D762" s="261" t="str">
        <f t="shared" si="113"/>
        <v>0001-0072-0018</v>
      </c>
      <c r="E762" s="407" t="s">
        <v>349</v>
      </c>
      <c r="F762" s="261" t="str">
        <f>TEXT(VLOOKUP(J762,'[4]1'!$B$2:$D$37,2,0),"0000")</f>
        <v>0001</v>
      </c>
      <c r="G762" s="261" t="str">
        <f t="shared" si="114"/>
        <v>0072</v>
      </c>
      <c r="H762" s="408">
        <f t="shared" si="115"/>
        <v>18</v>
      </c>
      <c r="I762" s="407" t="s">
        <v>349</v>
      </c>
      <c r="J762" s="413" t="s">
        <v>840</v>
      </c>
      <c r="K762" s="258" t="s">
        <v>2745</v>
      </c>
      <c r="L762" s="266" t="s">
        <v>2936</v>
      </c>
      <c r="M762" s="317">
        <v>32790000</v>
      </c>
      <c r="N762" s="266">
        <v>2497</v>
      </c>
      <c r="O762" s="258" t="s">
        <v>77</v>
      </c>
      <c r="P762" s="258" t="s">
        <v>1985</v>
      </c>
      <c r="Q762" s="258" t="s">
        <v>72</v>
      </c>
      <c r="R762" s="266">
        <v>7</v>
      </c>
      <c r="S762" s="410">
        <v>15</v>
      </c>
      <c r="T762" s="261">
        <v>6</v>
      </c>
      <c r="U762" s="261">
        <v>6</v>
      </c>
      <c r="V762" s="258" t="s">
        <v>71</v>
      </c>
      <c r="W762" s="261" t="str">
        <f t="shared" si="117"/>
        <v>기아자동차쏘렌토가솔린 터보 2.5 2WD프레스티지 (7인승) (A/T)32790000</v>
      </c>
      <c r="X762" s="411">
        <f t="shared" si="118"/>
        <v>4536</v>
      </c>
      <c r="Y762" s="261">
        <v>6</v>
      </c>
      <c r="Z762" s="261">
        <v>6</v>
      </c>
      <c r="AA762" s="407" t="s">
        <v>349</v>
      </c>
      <c r="AB762" s="258" t="s">
        <v>1985</v>
      </c>
      <c r="AC762" s="258"/>
      <c r="AD762" s="258">
        <v>5</v>
      </c>
      <c r="AE762" s="258">
        <v>0</v>
      </c>
      <c r="AF762" s="259"/>
      <c r="AG762" s="260"/>
      <c r="AH762" s="259"/>
      <c r="AI762" s="259"/>
      <c r="AJ762" s="260"/>
      <c r="AK762" s="259">
        <v>26</v>
      </c>
      <c r="AL762" s="259"/>
      <c r="AM762" s="259" t="s">
        <v>3255</v>
      </c>
      <c r="AN762" s="449"/>
      <c r="AO762" s="449"/>
      <c r="AP762" s="449"/>
      <c r="AQ762" s="392" t="str">
        <f>IFERROR(VLOOKUP(BG762,#REF!,1,0),"")</f>
        <v/>
      </c>
      <c r="AS762" s="259" t="s">
        <v>3255</v>
      </c>
      <c r="BD762" s="202" t="str">
        <f t="shared" si="110"/>
        <v>쏘렌토가솔린 터보 2.5 2WD프레스티지 (7인승) (A/T)</v>
      </c>
      <c r="BE762" s="261" t="str">
        <f t="shared" si="116"/>
        <v>0072</v>
      </c>
      <c r="BF762" s="407" t="s">
        <v>349</v>
      </c>
      <c r="BG762" s="202" t="str">
        <f t="shared" si="111"/>
        <v>0072-0761</v>
      </c>
    </row>
    <row r="763" spans="1:59">
      <c r="A763" s="405">
        <v>4537</v>
      </c>
      <c r="B763" s="406">
        <v>4537</v>
      </c>
      <c r="C763" s="261" t="str">
        <f t="shared" si="112"/>
        <v>0001-0072</v>
      </c>
      <c r="D763" s="261" t="str">
        <f t="shared" si="113"/>
        <v>0001-0072-0019</v>
      </c>
      <c r="E763" s="407" t="s">
        <v>348</v>
      </c>
      <c r="F763" s="261" t="str">
        <f>TEXT(VLOOKUP(J763,'[4]1'!$B$2:$D$37,2,0),"0000")</f>
        <v>0001</v>
      </c>
      <c r="G763" s="261" t="str">
        <f t="shared" si="114"/>
        <v>0072</v>
      </c>
      <c r="H763" s="408">
        <f t="shared" si="115"/>
        <v>19</v>
      </c>
      <c r="I763" s="407" t="s">
        <v>348</v>
      </c>
      <c r="J763" s="413" t="s">
        <v>840</v>
      </c>
      <c r="K763" s="258" t="s">
        <v>2745</v>
      </c>
      <c r="L763" s="266" t="s">
        <v>2937</v>
      </c>
      <c r="M763" s="317">
        <v>35050000</v>
      </c>
      <c r="N763" s="266">
        <v>2497</v>
      </c>
      <c r="O763" s="258" t="s">
        <v>77</v>
      </c>
      <c r="P763" s="258" t="s">
        <v>1985</v>
      </c>
      <c r="Q763" s="258" t="s">
        <v>72</v>
      </c>
      <c r="R763" s="266">
        <v>5</v>
      </c>
      <c r="S763" s="410">
        <v>15</v>
      </c>
      <c r="T763" s="261">
        <v>6</v>
      </c>
      <c r="U763" s="261">
        <v>6</v>
      </c>
      <c r="V763" s="258" t="s">
        <v>71</v>
      </c>
      <c r="W763" s="261" t="str">
        <f t="shared" si="117"/>
        <v>기아자동차쏘렌토가솔린 터보 2.5 2WD노블레스(5인승)35050000</v>
      </c>
      <c r="X763" s="411">
        <f t="shared" si="118"/>
        <v>4537</v>
      </c>
      <c r="Y763" s="261">
        <v>6</v>
      </c>
      <c r="Z763" s="261">
        <v>6</v>
      </c>
      <c r="AA763" s="407" t="s">
        <v>348</v>
      </c>
      <c r="AB763" s="258" t="s">
        <v>1985</v>
      </c>
      <c r="AC763" s="258"/>
      <c r="AD763" s="258">
        <v>5</v>
      </c>
      <c r="AE763" s="258">
        <v>0</v>
      </c>
      <c r="AF763" s="259"/>
      <c r="AG763" s="260"/>
      <c r="AH763" s="259"/>
      <c r="AI763" s="259"/>
      <c r="AJ763" s="260"/>
      <c r="AK763" s="259">
        <v>26</v>
      </c>
      <c r="AL763" s="259"/>
      <c r="AM763" s="259" t="s">
        <v>3255</v>
      </c>
      <c r="AN763" s="449"/>
      <c r="AO763" s="449"/>
      <c r="AP763" s="449"/>
      <c r="AQ763" s="392" t="str">
        <f>IFERROR(VLOOKUP(BG763,#REF!,1,0),"")</f>
        <v/>
      </c>
      <c r="AS763" s="259" t="s">
        <v>3255</v>
      </c>
      <c r="BD763" s="202" t="str">
        <f t="shared" si="110"/>
        <v>쏘렌토가솔린 터보 2.5 2WD노블레스(5인승)</v>
      </c>
      <c r="BE763" s="261" t="str">
        <f t="shared" si="116"/>
        <v>0072</v>
      </c>
      <c r="BF763" s="407" t="s">
        <v>348</v>
      </c>
      <c r="BG763" s="202" t="str">
        <f t="shared" si="111"/>
        <v>0072-0762</v>
      </c>
    </row>
    <row r="764" spans="1:59">
      <c r="A764" s="405">
        <v>4538</v>
      </c>
      <c r="B764" s="406">
        <v>4538</v>
      </c>
      <c r="C764" s="261" t="str">
        <f t="shared" si="112"/>
        <v>0001-0072</v>
      </c>
      <c r="D764" s="261" t="str">
        <f t="shared" si="113"/>
        <v>0001-0072-0020</v>
      </c>
      <c r="E764" s="407" t="s">
        <v>347</v>
      </c>
      <c r="F764" s="261" t="str">
        <f>TEXT(VLOOKUP(J764,'[4]1'!$B$2:$D$37,2,0),"0000")</f>
        <v>0001</v>
      </c>
      <c r="G764" s="261" t="str">
        <f t="shared" si="114"/>
        <v>0072</v>
      </c>
      <c r="H764" s="408">
        <f t="shared" si="115"/>
        <v>20</v>
      </c>
      <c r="I764" s="407" t="s">
        <v>347</v>
      </c>
      <c r="J764" s="413" t="s">
        <v>840</v>
      </c>
      <c r="K764" s="258" t="s">
        <v>2745</v>
      </c>
      <c r="L764" s="266" t="s">
        <v>2938</v>
      </c>
      <c r="M764" s="317">
        <v>36230000</v>
      </c>
      <c r="N764" s="266">
        <v>2497</v>
      </c>
      <c r="O764" s="258" t="s">
        <v>77</v>
      </c>
      <c r="P764" s="258" t="s">
        <v>1985</v>
      </c>
      <c r="Q764" s="258" t="s">
        <v>72</v>
      </c>
      <c r="R764" s="266">
        <v>6</v>
      </c>
      <c r="S764" s="410">
        <v>15</v>
      </c>
      <c r="T764" s="261">
        <v>6</v>
      </c>
      <c r="U764" s="261">
        <v>6</v>
      </c>
      <c r="V764" s="258" t="s">
        <v>71</v>
      </c>
      <c r="W764" s="261" t="str">
        <f t="shared" si="117"/>
        <v>기아자동차쏘렌토가솔린 터보 2.5 2WD노블레스(6인승)36230000</v>
      </c>
      <c r="X764" s="411">
        <f t="shared" si="118"/>
        <v>4538</v>
      </c>
      <c r="Y764" s="261">
        <v>6</v>
      </c>
      <c r="Z764" s="261">
        <v>6</v>
      </c>
      <c r="AA764" s="407" t="s">
        <v>347</v>
      </c>
      <c r="AB764" s="258" t="s">
        <v>1985</v>
      </c>
      <c r="AC764" s="258"/>
      <c r="AD764" s="258">
        <v>5</v>
      </c>
      <c r="AE764" s="258">
        <v>0</v>
      </c>
      <c r="AF764" s="259"/>
      <c r="AG764" s="260"/>
      <c r="AH764" s="259"/>
      <c r="AI764" s="259"/>
      <c r="AJ764" s="260"/>
      <c r="AK764" s="259">
        <v>26</v>
      </c>
      <c r="AL764" s="259"/>
      <c r="AM764" s="259" t="s">
        <v>3255</v>
      </c>
      <c r="AN764" s="449"/>
      <c r="AO764" s="449"/>
      <c r="AP764" s="449"/>
      <c r="AQ764" s="392" t="str">
        <f>IFERROR(VLOOKUP(BG764,#REF!,1,0),"")</f>
        <v/>
      </c>
      <c r="AS764" s="259" t="s">
        <v>3255</v>
      </c>
      <c r="BD764" s="202" t="str">
        <f t="shared" si="110"/>
        <v>쏘렌토가솔린 터보 2.5 2WD노블레스(6인승)</v>
      </c>
      <c r="BE764" s="261" t="str">
        <f t="shared" si="116"/>
        <v>0072</v>
      </c>
      <c r="BF764" s="407" t="s">
        <v>347</v>
      </c>
      <c r="BG764" s="202" t="str">
        <f t="shared" si="111"/>
        <v>0072-0763</v>
      </c>
    </row>
    <row r="765" spans="1:59">
      <c r="A765" s="405">
        <v>4539</v>
      </c>
      <c r="B765" s="406">
        <v>4539</v>
      </c>
      <c r="C765" s="261" t="str">
        <f t="shared" si="112"/>
        <v>0001-0072</v>
      </c>
      <c r="D765" s="261" t="str">
        <f t="shared" si="113"/>
        <v>0001-0072-0021</v>
      </c>
      <c r="E765" s="407" t="s">
        <v>346</v>
      </c>
      <c r="F765" s="261" t="str">
        <f>TEXT(VLOOKUP(J765,'[4]1'!$B$2:$D$37,2,0),"0000")</f>
        <v>0001</v>
      </c>
      <c r="G765" s="261" t="str">
        <f t="shared" si="114"/>
        <v>0072</v>
      </c>
      <c r="H765" s="408">
        <f t="shared" si="115"/>
        <v>21</v>
      </c>
      <c r="I765" s="407" t="s">
        <v>346</v>
      </c>
      <c r="J765" s="413" t="s">
        <v>840</v>
      </c>
      <c r="K765" s="258" t="s">
        <v>2745</v>
      </c>
      <c r="L765" s="266" t="s">
        <v>2939</v>
      </c>
      <c r="M765" s="317">
        <v>35740000</v>
      </c>
      <c r="N765" s="266">
        <v>2497</v>
      </c>
      <c r="O765" s="258" t="s">
        <v>77</v>
      </c>
      <c r="P765" s="258" t="s">
        <v>1985</v>
      </c>
      <c r="Q765" s="258" t="s">
        <v>72</v>
      </c>
      <c r="R765" s="266">
        <v>7</v>
      </c>
      <c r="S765" s="410">
        <v>15</v>
      </c>
      <c r="T765" s="261">
        <v>6</v>
      </c>
      <c r="U765" s="261">
        <v>6</v>
      </c>
      <c r="V765" s="258" t="s">
        <v>71</v>
      </c>
      <c r="W765" s="261" t="str">
        <f t="shared" si="117"/>
        <v>기아자동차쏘렌토가솔린 터보 2.5 2WD노블레스(7인승)35740000</v>
      </c>
      <c r="X765" s="411">
        <f t="shared" si="118"/>
        <v>4539</v>
      </c>
      <c r="Y765" s="261">
        <v>6</v>
      </c>
      <c r="Z765" s="261">
        <v>6</v>
      </c>
      <c r="AA765" s="407" t="s">
        <v>346</v>
      </c>
      <c r="AB765" s="258" t="s">
        <v>1985</v>
      </c>
      <c r="AC765" s="258"/>
      <c r="AD765" s="258">
        <v>5</v>
      </c>
      <c r="AE765" s="258">
        <v>0</v>
      </c>
      <c r="AF765" s="259"/>
      <c r="AG765" s="260"/>
      <c r="AH765" s="259"/>
      <c r="AI765" s="259"/>
      <c r="AJ765" s="260"/>
      <c r="AK765" s="259">
        <v>26</v>
      </c>
      <c r="AL765" s="259"/>
      <c r="AM765" s="259" t="s">
        <v>3255</v>
      </c>
      <c r="AN765" s="449"/>
      <c r="AO765" s="449"/>
      <c r="AP765" s="449"/>
      <c r="AQ765" s="392" t="str">
        <f>IFERROR(VLOOKUP(BG765,#REF!,1,0),"")</f>
        <v/>
      </c>
      <c r="AS765" s="259" t="s">
        <v>3255</v>
      </c>
      <c r="BD765" s="202" t="str">
        <f t="shared" si="110"/>
        <v>쏘렌토가솔린 터보 2.5 2WD노블레스(7인승)</v>
      </c>
      <c r="BE765" s="261" t="str">
        <f t="shared" si="116"/>
        <v>0072</v>
      </c>
      <c r="BF765" s="407" t="s">
        <v>346</v>
      </c>
      <c r="BG765" s="202" t="str">
        <f t="shared" si="111"/>
        <v>0072-0764</v>
      </c>
    </row>
    <row r="766" spans="1:59">
      <c r="A766" s="405">
        <v>4540</v>
      </c>
      <c r="B766" s="406">
        <v>4540</v>
      </c>
      <c r="C766" s="261" t="str">
        <f t="shared" si="112"/>
        <v>0001-0072</v>
      </c>
      <c r="D766" s="261" t="str">
        <f t="shared" si="113"/>
        <v>0001-0072-0022</v>
      </c>
      <c r="E766" s="407" t="s">
        <v>345</v>
      </c>
      <c r="F766" s="261" t="str">
        <f>TEXT(VLOOKUP(J766,'[4]1'!$B$2:$D$37,2,0),"0000")</f>
        <v>0001</v>
      </c>
      <c r="G766" s="261" t="str">
        <f t="shared" si="114"/>
        <v>0072</v>
      </c>
      <c r="H766" s="408">
        <f t="shared" si="115"/>
        <v>22</v>
      </c>
      <c r="I766" s="407" t="s">
        <v>345</v>
      </c>
      <c r="J766" s="413" t="s">
        <v>840</v>
      </c>
      <c r="K766" s="258" t="s">
        <v>2745</v>
      </c>
      <c r="L766" s="266" t="s">
        <v>2940</v>
      </c>
      <c r="M766" s="317">
        <v>37890000</v>
      </c>
      <c r="N766" s="266">
        <v>2497</v>
      </c>
      <c r="O766" s="258" t="s">
        <v>77</v>
      </c>
      <c r="P766" s="258" t="s">
        <v>1985</v>
      </c>
      <c r="Q766" s="258" t="s">
        <v>72</v>
      </c>
      <c r="R766" s="266">
        <v>5</v>
      </c>
      <c r="S766" s="410">
        <v>15</v>
      </c>
      <c r="T766" s="261">
        <v>6</v>
      </c>
      <c r="U766" s="261">
        <v>6</v>
      </c>
      <c r="V766" s="258" t="s">
        <v>71</v>
      </c>
      <c r="W766" s="261" t="str">
        <f t="shared" si="117"/>
        <v>기아자동차쏘렌토가솔린 터보 2.5 2WD시그니처(5인승)37890000</v>
      </c>
      <c r="X766" s="411">
        <f t="shared" si="118"/>
        <v>4540</v>
      </c>
      <c r="Y766" s="261">
        <v>6</v>
      </c>
      <c r="Z766" s="261">
        <v>6</v>
      </c>
      <c r="AA766" s="407" t="s">
        <v>345</v>
      </c>
      <c r="AB766" s="258" t="s">
        <v>1985</v>
      </c>
      <c r="AC766" s="258"/>
      <c r="AD766" s="258">
        <v>5</v>
      </c>
      <c r="AE766" s="258">
        <v>0</v>
      </c>
      <c r="AF766" s="259"/>
      <c r="AG766" s="260"/>
      <c r="AH766" s="259"/>
      <c r="AI766" s="259"/>
      <c r="AJ766" s="260"/>
      <c r="AK766" s="259">
        <v>26</v>
      </c>
      <c r="AL766" s="259"/>
      <c r="AM766" s="259" t="s">
        <v>3255</v>
      </c>
      <c r="AN766" s="449"/>
      <c r="AO766" s="449"/>
      <c r="AP766" s="449"/>
      <c r="AQ766" s="392" t="str">
        <f>IFERROR(VLOOKUP(BG766,#REF!,1,0),"")</f>
        <v/>
      </c>
      <c r="AS766" s="259" t="s">
        <v>3255</v>
      </c>
      <c r="BD766" s="202" t="str">
        <f t="shared" si="110"/>
        <v>쏘렌토가솔린 터보 2.5 2WD시그니처(5인승)</v>
      </c>
      <c r="BE766" s="261" t="str">
        <f t="shared" si="116"/>
        <v>0072</v>
      </c>
      <c r="BF766" s="407" t="s">
        <v>345</v>
      </c>
      <c r="BG766" s="202" t="str">
        <f t="shared" si="111"/>
        <v>0072-0765</v>
      </c>
    </row>
    <row r="767" spans="1:59">
      <c r="A767" s="405">
        <v>4541</v>
      </c>
      <c r="B767" s="406">
        <v>4541</v>
      </c>
      <c r="C767" s="261" t="str">
        <f t="shared" si="112"/>
        <v>0001-0072</v>
      </c>
      <c r="D767" s="261" t="str">
        <f t="shared" si="113"/>
        <v>0001-0072-0023</v>
      </c>
      <c r="E767" s="407" t="s">
        <v>344</v>
      </c>
      <c r="F767" s="261" t="str">
        <f>TEXT(VLOOKUP(J767,'[4]1'!$B$2:$D$37,2,0),"0000")</f>
        <v>0001</v>
      </c>
      <c r="G767" s="261" t="str">
        <f t="shared" si="114"/>
        <v>0072</v>
      </c>
      <c r="H767" s="408">
        <f t="shared" si="115"/>
        <v>23</v>
      </c>
      <c r="I767" s="407" t="s">
        <v>344</v>
      </c>
      <c r="J767" s="413" t="s">
        <v>840</v>
      </c>
      <c r="K767" s="258" t="s">
        <v>2745</v>
      </c>
      <c r="L767" s="266" t="s">
        <v>2940</v>
      </c>
      <c r="M767" s="317">
        <v>38680000</v>
      </c>
      <c r="N767" s="266">
        <v>2497</v>
      </c>
      <c r="O767" s="258" t="s">
        <v>77</v>
      </c>
      <c r="P767" s="258" t="s">
        <v>1985</v>
      </c>
      <c r="Q767" s="258" t="s">
        <v>72</v>
      </c>
      <c r="R767" s="266">
        <v>6</v>
      </c>
      <c r="S767" s="410">
        <v>15</v>
      </c>
      <c r="T767" s="261">
        <v>6</v>
      </c>
      <c r="U767" s="261">
        <v>6</v>
      </c>
      <c r="V767" s="258" t="s">
        <v>71</v>
      </c>
      <c r="W767" s="261" t="str">
        <f t="shared" si="117"/>
        <v>기아자동차쏘렌토가솔린 터보 2.5 2WD시그니처(5인승)38680000</v>
      </c>
      <c r="X767" s="411">
        <f t="shared" si="118"/>
        <v>4541</v>
      </c>
      <c r="Y767" s="261">
        <v>6</v>
      </c>
      <c r="Z767" s="261">
        <v>6</v>
      </c>
      <c r="AA767" s="407" t="s">
        <v>344</v>
      </c>
      <c r="AB767" s="258" t="s">
        <v>1985</v>
      </c>
      <c r="AC767" s="258"/>
      <c r="AD767" s="258">
        <v>5</v>
      </c>
      <c r="AE767" s="258">
        <v>0</v>
      </c>
      <c r="AF767" s="259"/>
      <c r="AG767" s="260"/>
      <c r="AH767" s="259"/>
      <c r="AI767" s="259"/>
      <c r="AJ767" s="260"/>
      <c r="AK767" s="259">
        <v>26</v>
      </c>
      <c r="AL767" s="259"/>
      <c r="AM767" s="259" t="s">
        <v>3255</v>
      </c>
      <c r="AN767" s="449"/>
      <c r="AO767" s="449"/>
      <c r="AP767" s="449"/>
      <c r="AQ767" s="392" t="str">
        <f>IFERROR(VLOOKUP(BG767,#REF!,1,0),"")</f>
        <v/>
      </c>
      <c r="AS767" s="259" t="s">
        <v>3255</v>
      </c>
      <c r="BD767" s="202" t="str">
        <f t="shared" si="110"/>
        <v>쏘렌토가솔린 터보 2.5 2WD시그니처(5인승)</v>
      </c>
      <c r="BE767" s="261" t="str">
        <f t="shared" si="116"/>
        <v>0072</v>
      </c>
      <c r="BF767" s="407" t="s">
        <v>344</v>
      </c>
      <c r="BG767" s="202" t="str">
        <f t="shared" si="111"/>
        <v>0072-0766</v>
      </c>
    </row>
    <row r="768" spans="1:59">
      <c r="A768" s="405">
        <v>4542</v>
      </c>
      <c r="B768" s="406">
        <v>4542</v>
      </c>
      <c r="C768" s="261" t="str">
        <f t="shared" si="112"/>
        <v>0001-0072</v>
      </c>
      <c r="D768" s="261" t="str">
        <f t="shared" si="113"/>
        <v>0001-0072-0024</v>
      </c>
      <c r="E768" s="407" t="s">
        <v>343</v>
      </c>
      <c r="F768" s="261" t="str">
        <f>TEXT(VLOOKUP(J768,'[4]1'!$B$2:$D$37,2,0),"0000")</f>
        <v>0001</v>
      </c>
      <c r="G768" s="261" t="str">
        <f t="shared" si="114"/>
        <v>0072</v>
      </c>
      <c r="H768" s="408">
        <f t="shared" si="115"/>
        <v>24</v>
      </c>
      <c r="I768" s="407" t="s">
        <v>343</v>
      </c>
      <c r="J768" s="413" t="s">
        <v>840</v>
      </c>
      <c r="K768" s="258" t="s">
        <v>2745</v>
      </c>
      <c r="L768" s="266" t="s">
        <v>2940</v>
      </c>
      <c r="M768" s="317">
        <v>38580000</v>
      </c>
      <c r="N768" s="266">
        <v>2497</v>
      </c>
      <c r="O768" s="258" t="s">
        <v>77</v>
      </c>
      <c r="P768" s="258" t="s">
        <v>1985</v>
      </c>
      <c r="Q768" s="258" t="s">
        <v>72</v>
      </c>
      <c r="R768" s="266">
        <v>7</v>
      </c>
      <c r="S768" s="410">
        <v>15</v>
      </c>
      <c r="T768" s="261">
        <v>6</v>
      </c>
      <c r="U768" s="261">
        <v>6</v>
      </c>
      <c r="V768" s="258" t="s">
        <v>71</v>
      </c>
      <c r="W768" s="261" t="str">
        <f t="shared" si="117"/>
        <v>기아자동차쏘렌토가솔린 터보 2.5 2WD시그니처(5인승)38580000</v>
      </c>
      <c r="X768" s="411">
        <f t="shared" si="118"/>
        <v>4542</v>
      </c>
      <c r="Y768" s="261">
        <v>6</v>
      </c>
      <c r="Z768" s="261">
        <v>6</v>
      </c>
      <c r="AA768" s="407" t="s">
        <v>343</v>
      </c>
      <c r="AB768" s="258" t="s">
        <v>1985</v>
      </c>
      <c r="AC768" s="258"/>
      <c r="AD768" s="258">
        <v>5</v>
      </c>
      <c r="AE768" s="258">
        <v>0</v>
      </c>
      <c r="AF768" s="259"/>
      <c r="AG768" s="260"/>
      <c r="AH768" s="259"/>
      <c r="AI768" s="259"/>
      <c r="AJ768" s="260"/>
      <c r="AK768" s="259">
        <v>26</v>
      </c>
      <c r="AL768" s="259"/>
      <c r="AM768" s="259" t="s">
        <v>3255</v>
      </c>
      <c r="AN768" s="449"/>
      <c r="AO768" s="449"/>
      <c r="AP768" s="449"/>
      <c r="AQ768" s="392" t="str">
        <f>IFERROR(VLOOKUP(BG768,#REF!,1,0),"")</f>
        <v/>
      </c>
      <c r="AS768" s="259" t="s">
        <v>3255</v>
      </c>
      <c r="BD768" s="202" t="str">
        <f t="shared" si="110"/>
        <v>쏘렌토가솔린 터보 2.5 2WD시그니처(5인승)</v>
      </c>
      <c r="BE768" s="261" t="str">
        <f t="shared" si="116"/>
        <v>0072</v>
      </c>
      <c r="BF768" s="407" t="s">
        <v>343</v>
      </c>
      <c r="BG768" s="202" t="str">
        <f t="shared" si="111"/>
        <v>0072-0767</v>
      </c>
    </row>
    <row r="769" spans="1:59">
      <c r="A769" s="405">
        <v>4543</v>
      </c>
      <c r="B769" s="406">
        <v>4543</v>
      </c>
      <c r="C769" s="261" t="str">
        <f t="shared" si="112"/>
        <v>0001-0072</v>
      </c>
      <c r="D769" s="261" t="str">
        <f t="shared" si="113"/>
        <v>0001-0072-0025</v>
      </c>
      <c r="E769" s="407" t="s">
        <v>342</v>
      </c>
      <c r="F769" s="261" t="str">
        <f>TEXT(VLOOKUP(J769,'[4]1'!$B$2:$D$37,2,0),"0000")</f>
        <v>0001</v>
      </c>
      <c r="G769" s="261" t="str">
        <f t="shared" si="114"/>
        <v>0072</v>
      </c>
      <c r="H769" s="408">
        <f t="shared" si="115"/>
        <v>25</v>
      </c>
      <c r="I769" s="407" t="s">
        <v>342</v>
      </c>
      <c r="J769" s="413" t="s">
        <v>840</v>
      </c>
      <c r="K769" s="258" t="s">
        <v>2745</v>
      </c>
      <c r="L769" s="266" t="s">
        <v>2941</v>
      </c>
      <c r="M769" s="317">
        <v>38870000</v>
      </c>
      <c r="N769" s="266">
        <v>2497</v>
      </c>
      <c r="O769" s="258" t="s">
        <v>77</v>
      </c>
      <c r="P769" s="258" t="s">
        <v>1985</v>
      </c>
      <c r="Q769" s="258" t="s">
        <v>72</v>
      </c>
      <c r="R769" s="266">
        <v>5</v>
      </c>
      <c r="S769" s="410">
        <v>15</v>
      </c>
      <c r="T769" s="261">
        <v>6</v>
      </c>
      <c r="U769" s="261">
        <v>6</v>
      </c>
      <c r="V769" s="258" t="s">
        <v>71</v>
      </c>
      <c r="W769" s="261" t="str">
        <f t="shared" si="117"/>
        <v>기아자동차쏘렌토가솔린 터보 2.5 2WD그래비티(5인승)38870000</v>
      </c>
      <c r="X769" s="411">
        <f t="shared" si="118"/>
        <v>4543</v>
      </c>
      <c r="Y769" s="261">
        <v>6</v>
      </c>
      <c r="Z769" s="261">
        <v>6</v>
      </c>
      <c r="AA769" s="407" t="s">
        <v>342</v>
      </c>
      <c r="AB769" s="258" t="s">
        <v>1985</v>
      </c>
      <c r="AC769" s="258"/>
      <c r="AD769" s="258">
        <v>5</v>
      </c>
      <c r="AE769" s="258">
        <v>0</v>
      </c>
      <c r="AF769" s="259"/>
      <c r="AG769" s="260"/>
      <c r="AH769" s="259"/>
      <c r="AI769" s="259"/>
      <c r="AJ769" s="260"/>
      <c r="AK769" s="259">
        <v>26</v>
      </c>
      <c r="AL769" s="259"/>
      <c r="AM769" s="259" t="s">
        <v>3255</v>
      </c>
      <c r="AN769" s="449"/>
      <c r="AO769" s="449"/>
      <c r="AP769" s="449"/>
      <c r="AQ769" s="392" t="str">
        <f>IFERROR(VLOOKUP(BG769,#REF!,1,0),"")</f>
        <v/>
      </c>
      <c r="AS769" s="259" t="s">
        <v>3255</v>
      </c>
      <c r="BD769" s="202" t="str">
        <f t="shared" si="110"/>
        <v>쏘렌토가솔린 터보 2.5 2WD그래비티(5인승)</v>
      </c>
      <c r="BE769" s="261" t="str">
        <f t="shared" si="116"/>
        <v>0072</v>
      </c>
      <c r="BF769" s="407" t="s">
        <v>342</v>
      </c>
      <c r="BG769" s="202" t="str">
        <f t="shared" si="111"/>
        <v>0072-0768</v>
      </c>
    </row>
    <row r="770" spans="1:59">
      <c r="A770" s="405">
        <v>4544</v>
      </c>
      <c r="B770" s="406">
        <v>4544</v>
      </c>
      <c r="C770" s="261" t="str">
        <f t="shared" si="112"/>
        <v>0001-0072</v>
      </c>
      <c r="D770" s="261" t="str">
        <f t="shared" si="113"/>
        <v>0001-0072-0026</v>
      </c>
      <c r="E770" s="407" t="s">
        <v>341</v>
      </c>
      <c r="F770" s="261" t="str">
        <f>TEXT(VLOOKUP(J770,'[4]1'!$B$2:$D$37,2,0),"0000")</f>
        <v>0001</v>
      </c>
      <c r="G770" s="261" t="str">
        <f t="shared" si="114"/>
        <v>0072</v>
      </c>
      <c r="H770" s="408">
        <f t="shared" si="115"/>
        <v>26</v>
      </c>
      <c r="I770" s="407" t="s">
        <v>341</v>
      </c>
      <c r="J770" s="413" t="s">
        <v>840</v>
      </c>
      <c r="K770" s="258" t="s">
        <v>2745</v>
      </c>
      <c r="L770" s="266" t="s">
        <v>2942</v>
      </c>
      <c r="M770" s="317">
        <v>39660000</v>
      </c>
      <c r="N770" s="266">
        <v>2497</v>
      </c>
      <c r="O770" s="258" t="s">
        <v>77</v>
      </c>
      <c r="P770" s="258" t="s">
        <v>1985</v>
      </c>
      <c r="Q770" s="258" t="s">
        <v>72</v>
      </c>
      <c r="R770" s="266">
        <v>6</v>
      </c>
      <c r="S770" s="410">
        <v>15</v>
      </c>
      <c r="T770" s="261">
        <v>6</v>
      </c>
      <c r="U770" s="261">
        <v>6</v>
      </c>
      <c r="V770" s="258" t="s">
        <v>71</v>
      </c>
      <c r="W770" s="261" t="str">
        <f t="shared" si="117"/>
        <v>기아자동차쏘렌토가솔린 터보 2.5 2WD그래비티(6인승)39660000</v>
      </c>
      <c r="X770" s="411">
        <f t="shared" si="118"/>
        <v>4544</v>
      </c>
      <c r="Y770" s="261">
        <v>6</v>
      </c>
      <c r="Z770" s="261">
        <v>6</v>
      </c>
      <c r="AA770" s="407" t="s">
        <v>341</v>
      </c>
      <c r="AB770" s="258" t="s">
        <v>1985</v>
      </c>
      <c r="AC770" s="258"/>
      <c r="AD770" s="258">
        <v>5</v>
      </c>
      <c r="AE770" s="258">
        <v>0</v>
      </c>
      <c r="AF770" s="259"/>
      <c r="AG770" s="260"/>
      <c r="AH770" s="259"/>
      <c r="AI770" s="259"/>
      <c r="AJ770" s="260"/>
      <c r="AK770" s="259">
        <v>26</v>
      </c>
      <c r="AL770" s="259"/>
      <c r="AM770" s="259" t="s">
        <v>3255</v>
      </c>
      <c r="AN770" s="449"/>
      <c r="AO770" s="449"/>
      <c r="AP770" s="449"/>
      <c r="AQ770" s="392" t="str">
        <f>IFERROR(VLOOKUP(BG770,#REF!,1,0),"")</f>
        <v/>
      </c>
      <c r="AS770" s="259" t="s">
        <v>3255</v>
      </c>
      <c r="BD770" s="202" t="str">
        <f t="shared" si="110"/>
        <v>쏘렌토가솔린 터보 2.5 2WD그래비티(6인승)</v>
      </c>
      <c r="BE770" s="261" t="str">
        <f t="shared" si="116"/>
        <v>0072</v>
      </c>
      <c r="BF770" s="407" t="s">
        <v>341</v>
      </c>
      <c r="BG770" s="202" t="str">
        <f t="shared" si="111"/>
        <v>0072-0769</v>
      </c>
    </row>
    <row r="771" spans="1:59">
      <c r="A771" s="405">
        <v>4545</v>
      </c>
      <c r="B771" s="406">
        <v>4545</v>
      </c>
      <c r="C771" s="261" t="str">
        <f t="shared" si="112"/>
        <v>0001-0072</v>
      </c>
      <c r="D771" s="261" t="str">
        <f t="shared" si="113"/>
        <v>0001-0072-0027</v>
      </c>
      <c r="E771" s="407" t="s">
        <v>340</v>
      </c>
      <c r="F771" s="261" t="str">
        <f>TEXT(VLOOKUP(J771,'[4]1'!$B$2:$D$37,2,0),"0000")</f>
        <v>0001</v>
      </c>
      <c r="G771" s="261" t="str">
        <f t="shared" si="114"/>
        <v>0072</v>
      </c>
      <c r="H771" s="408">
        <f t="shared" si="115"/>
        <v>27</v>
      </c>
      <c r="I771" s="407" t="s">
        <v>340</v>
      </c>
      <c r="J771" s="413" t="s">
        <v>840</v>
      </c>
      <c r="K771" s="258" t="s">
        <v>2745</v>
      </c>
      <c r="L771" s="266" t="s">
        <v>2943</v>
      </c>
      <c r="M771" s="317">
        <v>39560000</v>
      </c>
      <c r="N771" s="266">
        <v>2497</v>
      </c>
      <c r="O771" s="258" t="s">
        <v>77</v>
      </c>
      <c r="P771" s="258" t="s">
        <v>1985</v>
      </c>
      <c r="Q771" s="258" t="s">
        <v>72</v>
      </c>
      <c r="R771" s="266">
        <v>7</v>
      </c>
      <c r="S771" s="410">
        <v>15</v>
      </c>
      <c r="T771" s="261">
        <v>6</v>
      </c>
      <c r="U771" s="261">
        <v>6</v>
      </c>
      <c r="V771" s="258" t="s">
        <v>71</v>
      </c>
      <c r="W771" s="261" t="str">
        <f t="shared" si="117"/>
        <v>기아자동차쏘렌토가솔린 터보 2.5 2WD그래비티(7인승)39560000</v>
      </c>
      <c r="X771" s="411">
        <f t="shared" si="118"/>
        <v>4545</v>
      </c>
      <c r="Y771" s="261">
        <v>6</v>
      </c>
      <c r="Z771" s="261">
        <v>6</v>
      </c>
      <c r="AA771" s="407" t="s">
        <v>340</v>
      </c>
      <c r="AB771" s="258" t="s">
        <v>1985</v>
      </c>
      <c r="AC771" s="258"/>
      <c r="AD771" s="258">
        <v>5</v>
      </c>
      <c r="AE771" s="258">
        <v>0</v>
      </c>
      <c r="AF771" s="259"/>
      <c r="AG771" s="260"/>
      <c r="AH771" s="259"/>
      <c r="AI771" s="259"/>
      <c r="AJ771" s="260"/>
      <c r="AK771" s="259">
        <v>26</v>
      </c>
      <c r="AL771" s="259"/>
      <c r="AM771" s="259" t="s">
        <v>3255</v>
      </c>
      <c r="AN771" s="449"/>
      <c r="AO771" s="449"/>
      <c r="AP771" s="449"/>
      <c r="AQ771" s="392" t="str">
        <f>IFERROR(VLOOKUP(BG771,#REF!,1,0),"")</f>
        <v/>
      </c>
      <c r="AS771" s="259" t="s">
        <v>3255</v>
      </c>
      <c r="BD771" s="202" t="str">
        <f t="shared" si="110"/>
        <v>쏘렌토가솔린 터보 2.5 2WD그래비티(7인승)</v>
      </c>
      <c r="BE771" s="261" t="str">
        <f t="shared" si="116"/>
        <v>0072</v>
      </c>
      <c r="BF771" s="407" t="s">
        <v>340</v>
      </c>
      <c r="BG771" s="202" t="str">
        <f t="shared" si="111"/>
        <v>0072-0770</v>
      </c>
    </row>
    <row r="772" spans="1:59">
      <c r="A772" s="405">
        <v>4546</v>
      </c>
      <c r="B772" s="406">
        <v>4546</v>
      </c>
      <c r="C772" s="261" t="str">
        <f t="shared" si="112"/>
        <v>0001-0072</v>
      </c>
      <c r="D772" s="261" t="str">
        <f t="shared" si="113"/>
        <v>0001-0072-0028</v>
      </c>
      <c r="E772" s="407" t="s">
        <v>339</v>
      </c>
      <c r="F772" s="261" t="str">
        <f>TEXT(VLOOKUP(J772,'[4]1'!$B$2:$D$37,2,0),"0000")</f>
        <v>0001</v>
      </c>
      <c r="G772" s="261" t="str">
        <f t="shared" si="114"/>
        <v>0072</v>
      </c>
      <c r="H772" s="408">
        <f t="shared" si="115"/>
        <v>28</v>
      </c>
      <c r="I772" s="407" t="s">
        <v>339</v>
      </c>
      <c r="J772" s="413" t="s">
        <v>840</v>
      </c>
      <c r="K772" s="258" t="s">
        <v>2745</v>
      </c>
      <c r="L772" s="266" t="s">
        <v>2931</v>
      </c>
      <c r="M772" s="317">
        <v>31510000</v>
      </c>
      <c r="N772" s="266">
        <v>2497</v>
      </c>
      <c r="O772" s="258" t="s">
        <v>77</v>
      </c>
      <c r="P772" s="258" t="s">
        <v>1985</v>
      </c>
      <c r="Q772" s="258" t="s">
        <v>72</v>
      </c>
      <c r="R772" s="266">
        <v>5</v>
      </c>
      <c r="S772" s="410">
        <v>15</v>
      </c>
      <c r="T772" s="261">
        <v>6</v>
      </c>
      <c r="U772" s="261">
        <v>6</v>
      </c>
      <c r="V772" s="258" t="s">
        <v>71</v>
      </c>
      <c r="W772" s="261" t="str">
        <f t="shared" si="117"/>
        <v>기아자동차쏘렌토가솔린 터보 2.5 4WD 트렌디 (5인승) (A/T)31510000</v>
      </c>
      <c r="X772" s="411">
        <f t="shared" si="118"/>
        <v>4546</v>
      </c>
      <c r="Y772" s="261">
        <v>6</v>
      </c>
      <c r="Z772" s="261">
        <v>6</v>
      </c>
      <c r="AA772" s="407" t="s">
        <v>339</v>
      </c>
      <c r="AB772" s="258" t="s">
        <v>1985</v>
      </c>
      <c r="AC772" s="258"/>
      <c r="AD772" s="258">
        <v>5</v>
      </c>
      <c r="AE772" s="258">
        <v>0</v>
      </c>
      <c r="AF772" s="259"/>
      <c r="AG772" s="260"/>
      <c r="AH772" s="259"/>
      <c r="AI772" s="259"/>
      <c r="AJ772" s="260"/>
      <c r="AK772" s="259">
        <v>26</v>
      </c>
      <c r="AL772" s="259"/>
      <c r="AM772" s="259" t="s">
        <v>3255</v>
      </c>
      <c r="AN772" s="449"/>
      <c r="AO772" s="449"/>
      <c r="AP772" s="449"/>
      <c r="AQ772" s="392" t="str">
        <f>IFERROR(VLOOKUP(BG772,#REF!,1,0),"")</f>
        <v/>
      </c>
      <c r="AS772" s="259" t="s">
        <v>3255</v>
      </c>
      <c r="BD772" s="202" t="str">
        <f t="shared" si="110"/>
        <v>쏘렌토가솔린 터보 2.5 4WD 트렌디 (5인승) (A/T)</v>
      </c>
      <c r="BE772" s="261" t="str">
        <f t="shared" si="116"/>
        <v>0072</v>
      </c>
      <c r="BF772" s="407" t="s">
        <v>339</v>
      </c>
      <c r="BG772" s="202" t="str">
        <f t="shared" si="111"/>
        <v>0072-0771</v>
      </c>
    </row>
    <row r="773" spans="1:59">
      <c r="A773" s="405">
        <v>4547</v>
      </c>
      <c r="B773" s="406">
        <v>4547</v>
      </c>
      <c r="C773" s="261" t="str">
        <f t="shared" si="112"/>
        <v>0001-0072</v>
      </c>
      <c r="D773" s="261" t="str">
        <f t="shared" si="113"/>
        <v>0001-0072-0029</v>
      </c>
      <c r="E773" s="407" t="s">
        <v>338</v>
      </c>
      <c r="F773" s="261" t="str">
        <f>TEXT(VLOOKUP(J773,'[4]1'!$B$2:$D$37,2,0),"0000")</f>
        <v>0001</v>
      </c>
      <c r="G773" s="261" t="str">
        <f t="shared" si="114"/>
        <v>0072</v>
      </c>
      <c r="H773" s="408">
        <f t="shared" si="115"/>
        <v>29</v>
      </c>
      <c r="I773" s="407" t="s">
        <v>338</v>
      </c>
      <c r="J773" s="413" t="s">
        <v>840</v>
      </c>
      <c r="K773" s="258" t="s">
        <v>2745</v>
      </c>
      <c r="L773" s="266" t="s">
        <v>2944</v>
      </c>
      <c r="M773" s="317">
        <v>32300000</v>
      </c>
      <c r="N773" s="266">
        <v>2497</v>
      </c>
      <c r="O773" s="258" t="s">
        <v>77</v>
      </c>
      <c r="P773" s="258" t="s">
        <v>1985</v>
      </c>
      <c r="Q773" s="258" t="s">
        <v>72</v>
      </c>
      <c r="R773" s="266">
        <v>6</v>
      </c>
      <c r="S773" s="410">
        <v>15</v>
      </c>
      <c r="T773" s="261">
        <v>6</v>
      </c>
      <c r="U773" s="261">
        <v>6</v>
      </c>
      <c r="V773" s="258" t="s">
        <v>71</v>
      </c>
      <c r="W773" s="261" t="str">
        <f t="shared" si="117"/>
        <v>기아자동차쏘렌토가솔린 터보 2.5 4WD 트렌디 (6인승) (A/T)32300000</v>
      </c>
      <c r="X773" s="411">
        <f t="shared" si="118"/>
        <v>4547</v>
      </c>
      <c r="Y773" s="261">
        <v>6</v>
      </c>
      <c r="Z773" s="261">
        <v>6</v>
      </c>
      <c r="AA773" s="407" t="s">
        <v>338</v>
      </c>
      <c r="AB773" s="258" t="s">
        <v>1985</v>
      </c>
      <c r="AC773" s="258"/>
      <c r="AD773" s="258">
        <v>5</v>
      </c>
      <c r="AE773" s="258">
        <v>0</v>
      </c>
      <c r="AF773" s="259"/>
      <c r="AG773" s="260"/>
      <c r="AH773" s="259"/>
      <c r="AI773" s="259"/>
      <c r="AJ773" s="260"/>
      <c r="AK773" s="259">
        <v>26</v>
      </c>
      <c r="AL773" s="259"/>
      <c r="AM773" s="259" t="s">
        <v>3255</v>
      </c>
      <c r="AN773" s="449"/>
      <c r="AO773" s="449"/>
      <c r="AP773" s="449"/>
      <c r="AQ773" s="392" t="str">
        <f>IFERROR(VLOOKUP(BG773,#REF!,1,0),"")</f>
        <v/>
      </c>
      <c r="AS773" s="259" t="s">
        <v>3255</v>
      </c>
      <c r="BD773" s="202" t="str">
        <f t="shared" ref="BD773:BD836" si="119">K773&amp;L773</f>
        <v>쏘렌토가솔린 터보 2.5 4WD 트렌디 (6인승) (A/T)</v>
      </c>
      <c r="BE773" s="261" t="str">
        <f t="shared" si="116"/>
        <v>0072</v>
      </c>
      <c r="BF773" s="407" t="s">
        <v>338</v>
      </c>
      <c r="BG773" s="202" t="str">
        <f t="shared" ref="BG773:BG836" si="120">BE773&amp;"-"&amp;BF773</f>
        <v>0072-0772</v>
      </c>
    </row>
    <row r="774" spans="1:59">
      <c r="A774" s="405">
        <v>4548</v>
      </c>
      <c r="B774" s="406">
        <v>4548</v>
      </c>
      <c r="C774" s="261" t="str">
        <f t="shared" ref="C774:C837" si="121">TEXT(F774,"0000")&amp;"-"&amp;TEXT(G774,"0000")</f>
        <v>0001-0072</v>
      </c>
      <c r="D774" s="261" t="str">
        <f t="shared" ref="D774:D837" si="122">TEXT(F774,"0000")&amp;"-"&amp;TEXT(G774,"0000")&amp;"-"&amp;TEXT(H774,"0000")</f>
        <v>0001-0072-0030</v>
      </c>
      <c r="E774" s="407" t="s">
        <v>337</v>
      </c>
      <c r="F774" s="261" t="str">
        <f>TEXT(VLOOKUP(J774,'[4]1'!$B$2:$D$37,2,0),"0000")</f>
        <v>0001</v>
      </c>
      <c r="G774" s="261" t="str">
        <f t="shared" ref="G774:G837" si="123">IF(K774=K773,TEXT(G773,"0000"),TEXT(G773+1,"0000"))</f>
        <v>0072</v>
      </c>
      <c r="H774" s="408">
        <f t="shared" ref="H774:H837" si="124">IF(F774&amp;G774=F773&amp;G773,H773+1,1)</f>
        <v>30</v>
      </c>
      <c r="I774" s="407" t="s">
        <v>337</v>
      </c>
      <c r="J774" s="413" t="s">
        <v>840</v>
      </c>
      <c r="K774" s="258" t="s">
        <v>2745</v>
      </c>
      <c r="L774" s="266" t="s">
        <v>2945</v>
      </c>
      <c r="M774" s="317">
        <v>32200000</v>
      </c>
      <c r="N774" s="266">
        <v>2497</v>
      </c>
      <c r="O774" s="258" t="s">
        <v>77</v>
      </c>
      <c r="P774" s="258" t="s">
        <v>1985</v>
      </c>
      <c r="Q774" s="258" t="s">
        <v>72</v>
      </c>
      <c r="R774" s="266">
        <v>7</v>
      </c>
      <c r="S774" s="410">
        <v>15</v>
      </c>
      <c r="T774" s="261">
        <v>6</v>
      </c>
      <c r="U774" s="261">
        <v>6</v>
      </c>
      <c r="V774" s="258" t="s">
        <v>71</v>
      </c>
      <c r="W774" s="261" t="str">
        <f t="shared" si="117"/>
        <v>기아자동차쏘렌토가솔린 터보 2.5 4WD 트렌디 (7인승) (A/T)32200000</v>
      </c>
      <c r="X774" s="411">
        <f t="shared" si="118"/>
        <v>4548</v>
      </c>
      <c r="Y774" s="261">
        <v>6</v>
      </c>
      <c r="Z774" s="261">
        <v>6</v>
      </c>
      <c r="AA774" s="407" t="s">
        <v>337</v>
      </c>
      <c r="AB774" s="258" t="s">
        <v>1985</v>
      </c>
      <c r="AC774" s="258"/>
      <c r="AD774" s="258">
        <v>5</v>
      </c>
      <c r="AE774" s="258">
        <v>0</v>
      </c>
      <c r="AF774" s="259"/>
      <c r="AG774" s="260"/>
      <c r="AH774" s="259"/>
      <c r="AI774" s="259"/>
      <c r="AJ774" s="260"/>
      <c r="AK774" s="259">
        <v>26</v>
      </c>
      <c r="AL774" s="259"/>
      <c r="AM774" s="259" t="s">
        <v>3255</v>
      </c>
      <c r="AN774" s="449"/>
      <c r="AO774" s="449"/>
      <c r="AP774" s="449"/>
      <c r="AQ774" s="392" t="str">
        <f>IFERROR(VLOOKUP(BG774,#REF!,1,0),"")</f>
        <v/>
      </c>
      <c r="AS774" s="259" t="s">
        <v>3255</v>
      </c>
      <c r="BD774" s="202" t="str">
        <f t="shared" si="119"/>
        <v>쏘렌토가솔린 터보 2.5 4WD 트렌디 (7인승) (A/T)</v>
      </c>
      <c r="BE774" s="261" t="str">
        <f t="shared" ref="BE774:BE837" si="125">IF(K773=K774,TEXT(G773,"0000"),TEXT(G773+1,"0000"))</f>
        <v>0072</v>
      </c>
      <c r="BF774" s="407" t="s">
        <v>337</v>
      </c>
      <c r="BG774" s="202" t="str">
        <f t="shared" si="120"/>
        <v>0072-0773</v>
      </c>
    </row>
    <row r="775" spans="1:59">
      <c r="A775" s="405">
        <v>4549</v>
      </c>
      <c r="B775" s="406">
        <v>4549</v>
      </c>
      <c r="C775" s="261" t="str">
        <f t="shared" si="121"/>
        <v>0001-0072</v>
      </c>
      <c r="D775" s="261" t="str">
        <f t="shared" si="122"/>
        <v>0001-0072-0031</v>
      </c>
      <c r="E775" s="407" t="s">
        <v>336</v>
      </c>
      <c r="F775" s="261" t="str">
        <f>TEXT(VLOOKUP(J775,'[4]1'!$B$2:$D$37,2,0),"0000")</f>
        <v>0001</v>
      </c>
      <c r="G775" s="261" t="str">
        <f t="shared" si="123"/>
        <v>0072</v>
      </c>
      <c r="H775" s="408">
        <f t="shared" si="124"/>
        <v>31</v>
      </c>
      <c r="I775" s="407" t="s">
        <v>336</v>
      </c>
      <c r="J775" s="413" t="s">
        <v>840</v>
      </c>
      <c r="K775" s="258" t="s">
        <v>2745</v>
      </c>
      <c r="L775" s="266" t="s">
        <v>2946</v>
      </c>
      <c r="M775" s="317">
        <v>34360000</v>
      </c>
      <c r="N775" s="266">
        <v>2497</v>
      </c>
      <c r="O775" s="258" t="s">
        <v>77</v>
      </c>
      <c r="P775" s="258" t="s">
        <v>1985</v>
      </c>
      <c r="Q775" s="258" t="s">
        <v>72</v>
      </c>
      <c r="R775" s="266">
        <v>5</v>
      </c>
      <c r="S775" s="410">
        <v>15</v>
      </c>
      <c r="T775" s="261">
        <v>6</v>
      </c>
      <c r="U775" s="261">
        <v>6</v>
      </c>
      <c r="V775" s="258" t="s">
        <v>71</v>
      </c>
      <c r="W775" s="261" t="str">
        <f t="shared" ref="W775:W838" si="126">J775&amp;K775&amp;L775&amp;M775</f>
        <v>기아자동차쏘렌토가솔린 터보 2.5 4WD 프레스티지 (5인승) (A/T)34360000</v>
      </c>
      <c r="X775" s="411">
        <f t="shared" ref="X775:X838" si="127">B775</f>
        <v>4549</v>
      </c>
      <c r="Y775" s="261">
        <v>6</v>
      </c>
      <c r="Z775" s="261">
        <v>6</v>
      </c>
      <c r="AA775" s="407" t="s">
        <v>336</v>
      </c>
      <c r="AB775" s="258" t="s">
        <v>1985</v>
      </c>
      <c r="AC775" s="258"/>
      <c r="AD775" s="258">
        <v>5</v>
      </c>
      <c r="AE775" s="258">
        <v>0</v>
      </c>
      <c r="AF775" s="259"/>
      <c r="AG775" s="260"/>
      <c r="AH775" s="259"/>
      <c r="AI775" s="259"/>
      <c r="AJ775" s="260"/>
      <c r="AK775" s="259">
        <v>26</v>
      </c>
      <c r="AL775" s="259"/>
      <c r="AM775" s="259" t="s">
        <v>3255</v>
      </c>
      <c r="AN775" s="449"/>
      <c r="AO775" s="449"/>
      <c r="AP775" s="449"/>
      <c r="AQ775" s="392" t="str">
        <f>IFERROR(VLOOKUP(BG775,#REF!,1,0),"")</f>
        <v/>
      </c>
      <c r="AS775" s="259" t="s">
        <v>3255</v>
      </c>
      <c r="BD775" s="202" t="str">
        <f t="shared" si="119"/>
        <v>쏘렌토가솔린 터보 2.5 4WD 프레스티지 (5인승) (A/T)</v>
      </c>
      <c r="BE775" s="261" t="str">
        <f t="shared" si="125"/>
        <v>0072</v>
      </c>
      <c r="BF775" s="407" t="s">
        <v>336</v>
      </c>
      <c r="BG775" s="202" t="str">
        <f t="shared" si="120"/>
        <v>0072-0774</v>
      </c>
    </row>
    <row r="776" spans="1:59">
      <c r="A776" s="405">
        <v>4550</v>
      </c>
      <c r="B776" s="406">
        <v>4550</v>
      </c>
      <c r="C776" s="261" t="str">
        <f t="shared" si="121"/>
        <v>0001-0072</v>
      </c>
      <c r="D776" s="261" t="str">
        <f t="shared" si="122"/>
        <v>0001-0072-0032</v>
      </c>
      <c r="E776" s="407" t="s">
        <v>335</v>
      </c>
      <c r="F776" s="261" t="str">
        <f>TEXT(VLOOKUP(J776,'[4]1'!$B$2:$D$37,2,0),"0000")</f>
        <v>0001</v>
      </c>
      <c r="G776" s="261" t="str">
        <f t="shared" si="123"/>
        <v>0072</v>
      </c>
      <c r="H776" s="408">
        <f t="shared" si="124"/>
        <v>32</v>
      </c>
      <c r="I776" s="407" t="s">
        <v>335</v>
      </c>
      <c r="J776" s="413" t="s">
        <v>840</v>
      </c>
      <c r="K776" s="258" t="s">
        <v>2745</v>
      </c>
      <c r="L776" s="266" t="s">
        <v>2947</v>
      </c>
      <c r="M776" s="317">
        <v>35150000</v>
      </c>
      <c r="N776" s="266">
        <v>2497</v>
      </c>
      <c r="O776" s="258" t="s">
        <v>77</v>
      </c>
      <c r="P776" s="258" t="s">
        <v>1985</v>
      </c>
      <c r="Q776" s="258" t="s">
        <v>72</v>
      </c>
      <c r="R776" s="266">
        <v>6</v>
      </c>
      <c r="S776" s="410">
        <v>15</v>
      </c>
      <c r="T776" s="261">
        <v>6</v>
      </c>
      <c r="U776" s="261">
        <v>6</v>
      </c>
      <c r="V776" s="258" t="s">
        <v>71</v>
      </c>
      <c r="W776" s="261" t="str">
        <f t="shared" si="126"/>
        <v>기아자동차쏘렌토가솔린 터보 2.5 4WD 프레스티지 (6인승) (A/T)35150000</v>
      </c>
      <c r="X776" s="411">
        <f t="shared" si="127"/>
        <v>4550</v>
      </c>
      <c r="Y776" s="261">
        <v>6</v>
      </c>
      <c r="Z776" s="261">
        <v>6</v>
      </c>
      <c r="AA776" s="407" t="s">
        <v>335</v>
      </c>
      <c r="AB776" s="258" t="s">
        <v>1985</v>
      </c>
      <c r="AC776" s="258"/>
      <c r="AD776" s="258">
        <v>5</v>
      </c>
      <c r="AE776" s="258">
        <v>0</v>
      </c>
      <c r="AF776" s="259"/>
      <c r="AG776" s="260"/>
      <c r="AH776" s="259"/>
      <c r="AI776" s="259"/>
      <c r="AJ776" s="260"/>
      <c r="AK776" s="259">
        <v>26</v>
      </c>
      <c r="AL776" s="259"/>
      <c r="AM776" s="259" t="s">
        <v>3255</v>
      </c>
      <c r="AN776" s="449"/>
      <c r="AO776" s="449"/>
      <c r="AP776" s="449"/>
      <c r="AQ776" s="392" t="str">
        <f>IFERROR(VLOOKUP(BG776,#REF!,1,0),"")</f>
        <v/>
      </c>
      <c r="AS776" s="259" t="s">
        <v>3255</v>
      </c>
      <c r="BD776" s="202" t="str">
        <f t="shared" si="119"/>
        <v>쏘렌토가솔린 터보 2.5 4WD 프레스티지 (6인승) (A/T)</v>
      </c>
      <c r="BE776" s="261" t="str">
        <f t="shared" si="125"/>
        <v>0072</v>
      </c>
      <c r="BF776" s="407" t="s">
        <v>335</v>
      </c>
      <c r="BG776" s="202" t="str">
        <f t="shared" si="120"/>
        <v>0072-0775</v>
      </c>
    </row>
    <row r="777" spans="1:59">
      <c r="A777" s="405">
        <v>4551</v>
      </c>
      <c r="B777" s="406">
        <v>4551</v>
      </c>
      <c r="C777" s="261" t="str">
        <f t="shared" si="121"/>
        <v>0001-0072</v>
      </c>
      <c r="D777" s="261" t="str">
        <f t="shared" si="122"/>
        <v>0001-0072-0033</v>
      </c>
      <c r="E777" s="407" t="s">
        <v>334</v>
      </c>
      <c r="F777" s="261" t="str">
        <f>TEXT(VLOOKUP(J777,'[4]1'!$B$2:$D$37,2,0),"0000")</f>
        <v>0001</v>
      </c>
      <c r="G777" s="261" t="str">
        <f t="shared" si="123"/>
        <v>0072</v>
      </c>
      <c r="H777" s="408">
        <f t="shared" si="124"/>
        <v>33</v>
      </c>
      <c r="I777" s="407" t="s">
        <v>334</v>
      </c>
      <c r="J777" s="413" t="s">
        <v>840</v>
      </c>
      <c r="K777" s="258" t="s">
        <v>2745</v>
      </c>
      <c r="L777" s="266" t="s">
        <v>2948</v>
      </c>
      <c r="M777" s="317">
        <v>35050000</v>
      </c>
      <c r="N777" s="266">
        <v>2497</v>
      </c>
      <c r="O777" s="258" t="s">
        <v>77</v>
      </c>
      <c r="P777" s="258" t="s">
        <v>1985</v>
      </c>
      <c r="Q777" s="258" t="s">
        <v>72</v>
      </c>
      <c r="R777" s="266">
        <v>7</v>
      </c>
      <c r="S777" s="410">
        <v>15</v>
      </c>
      <c r="T777" s="261">
        <v>6</v>
      </c>
      <c r="U777" s="261">
        <v>6</v>
      </c>
      <c r="V777" s="258" t="s">
        <v>71</v>
      </c>
      <c r="W777" s="261" t="str">
        <f t="shared" si="126"/>
        <v>기아자동차쏘렌토가솔린 터보 2.5 4WD 프레스티지 (7인승) (A/T)35050000</v>
      </c>
      <c r="X777" s="411">
        <f t="shared" si="127"/>
        <v>4551</v>
      </c>
      <c r="Y777" s="261">
        <v>6</v>
      </c>
      <c r="Z777" s="261">
        <v>6</v>
      </c>
      <c r="AA777" s="407" t="s">
        <v>334</v>
      </c>
      <c r="AB777" s="258" t="s">
        <v>1985</v>
      </c>
      <c r="AC777" s="258"/>
      <c r="AD777" s="258">
        <v>5</v>
      </c>
      <c r="AE777" s="258">
        <v>0</v>
      </c>
      <c r="AF777" s="259"/>
      <c r="AG777" s="260"/>
      <c r="AH777" s="259"/>
      <c r="AI777" s="259"/>
      <c r="AJ777" s="260"/>
      <c r="AK777" s="259">
        <v>26</v>
      </c>
      <c r="AL777" s="259"/>
      <c r="AM777" s="259" t="s">
        <v>3255</v>
      </c>
      <c r="AN777" s="449"/>
      <c r="AO777" s="449"/>
      <c r="AP777" s="449"/>
      <c r="AQ777" s="392" t="str">
        <f>IFERROR(VLOOKUP(BG777,#REF!,1,0),"")</f>
        <v/>
      </c>
      <c r="AS777" s="259" t="s">
        <v>3255</v>
      </c>
      <c r="BD777" s="202" t="str">
        <f t="shared" si="119"/>
        <v>쏘렌토가솔린 터보 2.5 4WD 프레스티지 (7인승) (A/T)</v>
      </c>
      <c r="BE777" s="261" t="str">
        <f t="shared" si="125"/>
        <v>0072</v>
      </c>
      <c r="BF777" s="407" t="s">
        <v>334</v>
      </c>
      <c r="BG777" s="202" t="str">
        <f t="shared" si="120"/>
        <v>0072-0776</v>
      </c>
    </row>
    <row r="778" spans="1:59">
      <c r="A778" s="405">
        <v>4552</v>
      </c>
      <c r="B778" s="406">
        <v>4552</v>
      </c>
      <c r="C778" s="261" t="str">
        <f t="shared" si="121"/>
        <v>0001-0072</v>
      </c>
      <c r="D778" s="261" t="str">
        <f t="shared" si="122"/>
        <v>0001-0072-0034</v>
      </c>
      <c r="E778" s="407" t="s">
        <v>333</v>
      </c>
      <c r="F778" s="261" t="str">
        <f>TEXT(VLOOKUP(J778,'[4]1'!$B$2:$D$37,2,0),"0000")</f>
        <v>0001</v>
      </c>
      <c r="G778" s="261" t="str">
        <f t="shared" si="123"/>
        <v>0072</v>
      </c>
      <c r="H778" s="408">
        <f t="shared" si="124"/>
        <v>34</v>
      </c>
      <c r="I778" s="407" t="s">
        <v>333</v>
      </c>
      <c r="J778" s="413" t="s">
        <v>840</v>
      </c>
      <c r="K778" s="258" t="s">
        <v>2745</v>
      </c>
      <c r="L778" s="266" t="s">
        <v>2949</v>
      </c>
      <c r="M778" s="317">
        <v>37310000</v>
      </c>
      <c r="N778" s="266">
        <v>2497</v>
      </c>
      <c r="O778" s="258" t="s">
        <v>77</v>
      </c>
      <c r="P778" s="258" t="s">
        <v>1985</v>
      </c>
      <c r="Q778" s="258" t="s">
        <v>72</v>
      </c>
      <c r="R778" s="266">
        <v>5</v>
      </c>
      <c r="S778" s="410">
        <v>15</v>
      </c>
      <c r="T778" s="261">
        <v>6</v>
      </c>
      <c r="U778" s="261">
        <v>6</v>
      </c>
      <c r="V778" s="258" t="s">
        <v>71</v>
      </c>
      <c r="W778" s="261" t="str">
        <f t="shared" si="126"/>
        <v>기아자동차쏘렌토가솔린 터보 2.5 4WD 노블레스(5인승)37310000</v>
      </c>
      <c r="X778" s="411">
        <f t="shared" si="127"/>
        <v>4552</v>
      </c>
      <c r="Y778" s="261">
        <v>6</v>
      </c>
      <c r="Z778" s="261">
        <v>6</v>
      </c>
      <c r="AA778" s="407" t="s">
        <v>333</v>
      </c>
      <c r="AB778" s="258" t="s">
        <v>1985</v>
      </c>
      <c r="AC778" s="258"/>
      <c r="AD778" s="258">
        <v>5</v>
      </c>
      <c r="AE778" s="258">
        <v>0</v>
      </c>
      <c r="AF778" s="259"/>
      <c r="AG778" s="260"/>
      <c r="AH778" s="259"/>
      <c r="AI778" s="259"/>
      <c r="AJ778" s="260"/>
      <c r="AK778" s="259">
        <v>26</v>
      </c>
      <c r="AL778" s="259"/>
      <c r="AM778" s="259" t="s">
        <v>3255</v>
      </c>
      <c r="AN778" s="449"/>
      <c r="AO778" s="449"/>
      <c r="AP778" s="449"/>
      <c r="AQ778" s="392" t="str">
        <f>IFERROR(VLOOKUP(BG778,#REF!,1,0),"")</f>
        <v/>
      </c>
      <c r="AS778" s="259" t="s">
        <v>3255</v>
      </c>
      <c r="BD778" s="202" t="str">
        <f t="shared" si="119"/>
        <v>쏘렌토가솔린 터보 2.5 4WD 노블레스(5인승)</v>
      </c>
      <c r="BE778" s="261" t="str">
        <f t="shared" si="125"/>
        <v>0072</v>
      </c>
      <c r="BF778" s="407" t="s">
        <v>333</v>
      </c>
      <c r="BG778" s="202" t="str">
        <f t="shared" si="120"/>
        <v>0072-0777</v>
      </c>
    </row>
    <row r="779" spans="1:59">
      <c r="A779" s="405">
        <v>4553</v>
      </c>
      <c r="B779" s="406">
        <v>4553</v>
      </c>
      <c r="C779" s="261" t="str">
        <f t="shared" si="121"/>
        <v>0001-0072</v>
      </c>
      <c r="D779" s="261" t="str">
        <f t="shared" si="122"/>
        <v>0001-0072-0035</v>
      </c>
      <c r="E779" s="407" t="s">
        <v>332</v>
      </c>
      <c r="F779" s="261" t="str">
        <f>TEXT(VLOOKUP(J779,'[4]1'!$B$2:$D$37,2,0),"0000")</f>
        <v>0001</v>
      </c>
      <c r="G779" s="261" t="str">
        <f t="shared" si="123"/>
        <v>0072</v>
      </c>
      <c r="H779" s="408">
        <f t="shared" si="124"/>
        <v>35</v>
      </c>
      <c r="I779" s="407" t="s">
        <v>332</v>
      </c>
      <c r="J779" s="413" t="s">
        <v>840</v>
      </c>
      <c r="K779" s="258" t="s">
        <v>2745</v>
      </c>
      <c r="L779" s="266" t="s">
        <v>2950</v>
      </c>
      <c r="M779" s="317">
        <v>38490000</v>
      </c>
      <c r="N779" s="266">
        <v>2497</v>
      </c>
      <c r="O779" s="258" t="s">
        <v>77</v>
      </c>
      <c r="P779" s="258" t="s">
        <v>1985</v>
      </c>
      <c r="Q779" s="258" t="s">
        <v>72</v>
      </c>
      <c r="R779" s="266">
        <v>6</v>
      </c>
      <c r="S779" s="410">
        <v>15</v>
      </c>
      <c r="T779" s="261">
        <v>6</v>
      </c>
      <c r="U779" s="261">
        <v>6</v>
      </c>
      <c r="V779" s="258" t="s">
        <v>71</v>
      </c>
      <c r="W779" s="261" t="str">
        <f t="shared" si="126"/>
        <v>기아자동차쏘렌토가솔린 터보 2.5 4WD 노블레스(6인승)38490000</v>
      </c>
      <c r="X779" s="411">
        <f t="shared" si="127"/>
        <v>4553</v>
      </c>
      <c r="Y779" s="261">
        <v>6</v>
      </c>
      <c r="Z779" s="261">
        <v>6</v>
      </c>
      <c r="AA779" s="407" t="s">
        <v>332</v>
      </c>
      <c r="AB779" s="258" t="s">
        <v>1985</v>
      </c>
      <c r="AC779" s="258"/>
      <c r="AD779" s="258">
        <v>5</v>
      </c>
      <c r="AE779" s="258">
        <v>0</v>
      </c>
      <c r="AF779" s="259"/>
      <c r="AG779" s="260"/>
      <c r="AH779" s="259"/>
      <c r="AI779" s="259"/>
      <c r="AJ779" s="260"/>
      <c r="AK779" s="259">
        <v>26</v>
      </c>
      <c r="AL779" s="259"/>
      <c r="AM779" s="259" t="s">
        <v>3255</v>
      </c>
      <c r="AN779" s="449"/>
      <c r="AO779" s="449"/>
      <c r="AP779" s="449"/>
      <c r="AQ779" s="392" t="str">
        <f>IFERROR(VLOOKUP(BG779,#REF!,1,0),"")</f>
        <v/>
      </c>
      <c r="AS779" s="259" t="s">
        <v>3255</v>
      </c>
      <c r="BD779" s="202" t="str">
        <f t="shared" si="119"/>
        <v>쏘렌토가솔린 터보 2.5 4WD 노블레스(6인승)</v>
      </c>
      <c r="BE779" s="261" t="str">
        <f t="shared" si="125"/>
        <v>0072</v>
      </c>
      <c r="BF779" s="407" t="s">
        <v>332</v>
      </c>
      <c r="BG779" s="202" t="str">
        <f t="shared" si="120"/>
        <v>0072-0778</v>
      </c>
    </row>
    <row r="780" spans="1:59">
      <c r="A780" s="405">
        <v>4554</v>
      </c>
      <c r="B780" s="406">
        <v>4554</v>
      </c>
      <c r="C780" s="261" t="str">
        <f t="shared" si="121"/>
        <v>0001-0072</v>
      </c>
      <c r="D780" s="261" t="str">
        <f t="shared" si="122"/>
        <v>0001-0072-0036</v>
      </c>
      <c r="E780" s="407" t="s">
        <v>331</v>
      </c>
      <c r="F780" s="261" t="str">
        <f>TEXT(VLOOKUP(J780,'[4]1'!$B$2:$D$37,2,0),"0000")</f>
        <v>0001</v>
      </c>
      <c r="G780" s="261" t="str">
        <f t="shared" si="123"/>
        <v>0072</v>
      </c>
      <c r="H780" s="408">
        <f t="shared" si="124"/>
        <v>36</v>
      </c>
      <c r="I780" s="407" t="s">
        <v>331</v>
      </c>
      <c r="J780" s="413" t="s">
        <v>840</v>
      </c>
      <c r="K780" s="258" t="s">
        <v>2745</v>
      </c>
      <c r="L780" s="266" t="s">
        <v>2951</v>
      </c>
      <c r="M780" s="317">
        <v>38000000</v>
      </c>
      <c r="N780" s="266">
        <v>2497</v>
      </c>
      <c r="O780" s="258" t="s">
        <v>77</v>
      </c>
      <c r="P780" s="258" t="s">
        <v>1985</v>
      </c>
      <c r="Q780" s="258" t="s">
        <v>72</v>
      </c>
      <c r="R780" s="266">
        <v>7</v>
      </c>
      <c r="S780" s="410">
        <v>15</v>
      </c>
      <c r="T780" s="261">
        <v>6</v>
      </c>
      <c r="U780" s="261">
        <v>6</v>
      </c>
      <c r="V780" s="258" t="s">
        <v>71</v>
      </c>
      <c r="W780" s="261" t="str">
        <f t="shared" si="126"/>
        <v>기아자동차쏘렌토가솔린 터보 2.5 4WD 노블레스(7인승)38000000</v>
      </c>
      <c r="X780" s="411">
        <f t="shared" si="127"/>
        <v>4554</v>
      </c>
      <c r="Y780" s="261">
        <v>6</v>
      </c>
      <c r="Z780" s="261">
        <v>6</v>
      </c>
      <c r="AA780" s="407" t="s">
        <v>331</v>
      </c>
      <c r="AB780" s="258" t="s">
        <v>1985</v>
      </c>
      <c r="AC780" s="258"/>
      <c r="AD780" s="258">
        <v>5</v>
      </c>
      <c r="AE780" s="258">
        <v>0</v>
      </c>
      <c r="AF780" s="259"/>
      <c r="AG780" s="260"/>
      <c r="AH780" s="259"/>
      <c r="AI780" s="259"/>
      <c r="AJ780" s="260"/>
      <c r="AK780" s="259">
        <v>26</v>
      </c>
      <c r="AL780" s="259"/>
      <c r="AM780" s="259" t="s">
        <v>3255</v>
      </c>
      <c r="AN780" s="449"/>
      <c r="AO780" s="449"/>
      <c r="AP780" s="449"/>
      <c r="AQ780" s="392" t="str">
        <f>IFERROR(VLOOKUP(BG780,#REF!,1,0),"")</f>
        <v/>
      </c>
      <c r="AS780" s="259" t="s">
        <v>3255</v>
      </c>
      <c r="BD780" s="202" t="str">
        <f t="shared" si="119"/>
        <v>쏘렌토가솔린 터보 2.5 4WD 노블레스(7인승)</v>
      </c>
      <c r="BE780" s="261" t="str">
        <f t="shared" si="125"/>
        <v>0072</v>
      </c>
      <c r="BF780" s="407" t="s">
        <v>331</v>
      </c>
      <c r="BG780" s="202" t="str">
        <f t="shared" si="120"/>
        <v>0072-0779</v>
      </c>
    </row>
    <row r="781" spans="1:59">
      <c r="A781" s="405">
        <v>4555</v>
      </c>
      <c r="B781" s="406">
        <v>4555</v>
      </c>
      <c r="C781" s="261" t="str">
        <f t="shared" si="121"/>
        <v>0001-0072</v>
      </c>
      <c r="D781" s="261" t="str">
        <f t="shared" si="122"/>
        <v>0001-0072-0037</v>
      </c>
      <c r="E781" s="407" t="s">
        <v>330</v>
      </c>
      <c r="F781" s="261" t="str">
        <f>TEXT(VLOOKUP(J781,'[4]1'!$B$2:$D$37,2,0),"0000")</f>
        <v>0001</v>
      </c>
      <c r="G781" s="261" t="str">
        <f t="shared" si="123"/>
        <v>0072</v>
      </c>
      <c r="H781" s="408">
        <f t="shared" si="124"/>
        <v>37</v>
      </c>
      <c r="I781" s="407" t="s">
        <v>330</v>
      </c>
      <c r="J781" s="413" t="s">
        <v>840</v>
      </c>
      <c r="K781" s="258" t="s">
        <v>2745</v>
      </c>
      <c r="L781" s="266" t="s">
        <v>2952</v>
      </c>
      <c r="M781" s="317">
        <v>40150000</v>
      </c>
      <c r="N781" s="266">
        <v>2497</v>
      </c>
      <c r="O781" s="258" t="s">
        <v>77</v>
      </c>
      <c r="P781" s="258" t="s">
        <v>1985</v>
      </c>
      <c r="Q781" s="258" t="s">
        <v>72</v>
      </c>
      <c r="R781" s="266">
        <v>5</v>
      </c>
      <c r="S781" s="410">
        <v>15</v>
      </c>
      <c r="T781" s="261">
        <v>6</v>
      </c>
      <c r="U781" s="261">
        <v>6</v>
      </c>
      <c r="V781" s="258" t="s">
        <v>71</v>
      </c>
      <c r="W781" s="261" t="str">
        <f t="shared" si="126"/>
        <v>기아자동차쏘렌토가솔린 터보 2.5 4WD 시그니처(5인승)40150000</v>
      </c>
      <c r="X781" s="411">
        <f t="shared" si="127"/>
        <v>4555</v>
      </c>
      <c r="Y781" s="261">
        <v>6</v>
      </c>
      <c r="Z781" s="261">
        <v>6</v>
      </c>
      <c r="AA781" s="407" t="s">
        <v>330</v>
      </c>
      <c r="AB781" s="258" t="s">
        <v>1985</v>
      </c>
      <c r="AC781" s="258"/>
      <c r="AD781" s="258">
        <v>5</v>
      </c>
      <c r="AE781" s="258">
        <v>0</v>
      </c>
      <c r="AF781" s="259"/>
      <c r="AG781" s="260"/>
      <c r="AH781" s="259"/>
      <c r="AI781" s="259"/>
      <c r="AJ781" s="260"/>
      <c r="AK781" s="259">
        <v>26</v>
      </c>
      <c r="AL781" s="259"/>
      <c r="AM781" s="259" t="s">
        <v>3255</v>
      </c>
      <c r="AN781" s="449"/>
      <c r="AO781" s="449"/>
      <c r="AP781" s="449"/>
      <c r="AQ781" s="392" t="str">
        <f>IFERROR(VLOOKUP(BG781,#REF!,1,0),"")</f>
        <v/>
      </c>
      <c r="AS781" s="259" t="s">
        <v>3255</v>
      </c>
      <c r="BD781" s="202" t="str">
        <f t="shared" si="119"/>
        <v>쏘렌토가솔린 터보 2.5 4WD 시그니처(5인승)</v>
      </c>
      <c r="BE781" s="261" t="str">
        <f t="shared" si="125"/>
        <v>0072</v>
      </c>
      <c r="BF781" s="407" t="s">
        <v>330</v>
      </c>
      <c r="BG781" s="202" t="str">
        <f t="shared" si="120"/>
        <v>0072-0780</v>
      </c>
    </row>
    <row r="782" spans="1:59">
      <c r="A782" s="405">
        <v>4556</v>
      </c>
      <c r="B782" s="406">
        <v>4556</v>
      </c>
      <c r="C782" s="261" t="str">
        <f t="shared" si="121"/>
        <v>0001-0072</v>
      </c>
      <c r="D782" s="261" t="str">
        <f t="shared" si="122"/>
        <v>0001-0072-0038</v>
      </c>
      <c r="E782" s="407" t="s">
        <v>329</v>
      </c>
      <c r="F782" s="261" t="str">
        <f>TEXT(VLOOKUP(J782,'[4]1'!$B$2:$D$37,2,0),"0000")</f>
        <v>0001</v>
      </c>
      <c r="G782" s="261" t="str">
        <f t="shared" si="123"/>
        <v>0072</v>
      </c>
      <c r="H782" s="408">
        <f t="shared" si="124"/>
        <v>38</v>
      </c>
      <c r="I782" s="407" t="s">
        <v>329</v>
      </c>
      <c r="J782" s="413" t="s">
        <v>840</v>
      </c>
      <c r="K782" s="258" t="s">
        <v>2745</v>
      </c>
      <c r="L782" s="266" t="s">
        <v>2952</v>
      </c>
      <c r="M782" s="317">
        <v>40940000</v>
      </c>
      <c r="N782" s="266">
        <v>2497</v>
      </c>
      <c r="O782" s="258" t="s">
        <v>77</v>
      </c>
      <c r="P782" s="258" t="s">
        <v>1985</v>
      </c>
      <c r="Q782" s="258" t="s">
        <v>72</v>
      </c>
      <c r="R782" s="266">
        <v>6</v>
      </c>
      <c r="S782" s="410">
        <v>15</v>
      </c>
      <c r="T782" s="261">
        <v>6</v>
      </c>
      <c r="U782" s="261">
        <v>6</v>
      </c>
      <c r="V782" s="258" t="s">
        <v>71</v>
      </c>
      <c r="W782" s="261" t="str">
        <f t="shared" si="126"/>
        <v>기아자동차쏘렌토가솔린 터보 2.5 4WD 시그니처(5인승)40940000</v>
      </c>
      <c r="X782" s="411">
        <f t="shared" si="127"/>
        <v>4556</v>
      </c>
      <c r="Y782" s="261">
        <v>6</v>
      </c>
      <c r="Z782" s="261">
        <v>6</v>
      </c>
      <c r="AA782" s="407" t="s">
        <v>329</v>
      </c>
      <c r="AB782" s="258" t="s">
        <v>1985</v>
      </c>
      <c r="AC782" s="258"/>
      <c r="AD782" s="258">
        <v>5</v>
      </c>
      <c r="AE782" s="258">
        <v>0</v>
      </c>
      <c r="AF782" s="259"/>
      <c r="AG782" s="260"/>
      <c r="AH782" s="259"/>
      <c r="AI782" s="259"/>
      <c r="AJ782" s="260"/>
      <c r="AK782" s="259">
        <v>26</v>
      </c>
      <c r="AL782" s="259"/>
      <c r="AM782" s="259" t="s">
        <v>3255</v>
      </c>
      <c r="AN782" s="449"/>
      <c r="AO782" s="449"/>
      <c r="AP782" s="449"/>
      <c r="AQ782" s="392" t="str">
        <f>IFERROR(VLOOKUP(BG782,#REF!,1,0),"")</f>
        <v/>
      </c>
      <c r="AS782" s="259" t="s">
        <v>3255</v>
      </c>
      <c r="BD782" s="202" t="str">
        <f t="shared" si="119"/>
        <v>쏘렌토가솔린 터보 2.5 4WD 시그니처(5인승)</v>
      </c>
      <c r="BE782" s="261" t="str">
        <f t="shared" si="125"/>
        <v>0072</v>
      </c>
      <c r="BF782" s="407" t="s">
        <v>329</v>
      </c>
      <c r="BG782" s="202" t="str">
        <f t="shared" si="120"/>
        <v>0072-0781</v>
      </c>
    </row>
    <row r="783" spans="1:59">
      <c r="A783" s="405">
        <v>4557</v>
      </c>
      <c r="B783" s="406">
        <v>4557</v>
      </c>
      <c r="C783" s="261" t="str">
        <f t="shared" si="121"/>
        <v>0001-0072</v>
      </c>
      <c r="D783" s="261" t="str">
        <f t="shared" si="122"/>
        <v>0001-0072-0039</v>
      </c>
      <c r="E783" s="407" t="s">
        <v>328</v>
      </c>
      <c r="F783" s="261" t="str">
        <f>TEXT(VLOOKUP(J783,'[4]1'!$B$2:$D$37,2,0),"0000")</f>
        <v>0001</v>
      </c>
      <c r="G783" s="261" t="str">
        <f t="shared" si="123"/>
        <v>0072</v>
      </c>
      <c r="H783" s="408">
        <f t="shared" si="124"/>
        <v>39</v>
      </c>
      <c r="I783" s="407" t="s">
        <v>328</v>
      </c>
      <c r="J783" s="413" t="s">
        <v>840</v>
      </c>
      <c r="K783" s="258" t="s">
        <v>2745</v>
      </c>
      <c r="L783" s="266" t="s">
        <v>2952</v>
      </c>
      <c r="M783" s="317">
        <v>40840000</v>
      </c>
      <c r="N783" s="266">
        <v>2497</v>
      </c>
      <c r="O783" s="258" t="s">
        <v>77</v>
      </c>
      <c r="P783" s="258" t="s">
        <v>1985</v>
      </c>
      <c r="Q783" s="258" t="s">
        <v>72</v>
      </c>
      <c r="R783" s="266">
        <v>7</v>
      </c>
      <c r="S783" s="410">
        <v>15</v>
      </c>
      <c r="T783" s="261">
        <v>6</v>
      </c>
      <c r="U783" s="261">
        <v>6</v>
      </c>
      <c r="V783" s="258" t="s">
        <v>71</v>
      </c>
      <c r="W783" s="261" t="str">
        <f t="shared" si="126"/>
        <v>기아자동차쏘렌토가솔린 터보 2.5 4WD 시그니처(5인승)40840000</v>
      </c>
      <c r="X783" s="411">
        <f t="shared" si="127"/>
        <v>4557</v>
      </c>
      <c r="Y783" s="261">
        <v>6</v>
      </c>
      <c r="Z783" s="261">
        <v>6</v>
      </c>
      <c r="AA783" s="407" t="s">
        <v>328</v>
      </c>
      <c r="AB783" s="258" t="s">
        <v>1985</v>
      </c>
      <c r="AC783" s="258"/>
      <c r="AD783" s="258">
        <v>5</v>
      </c>
      <c r="AE783" s="258">
        <v>0</v>
      </c>
      <c r="AF783" s="259"/>
      <c r="AG783" s="260"/>
      <c r="AH783" s="259"/>
      <c r="AI783" s="259"/>
      <c r="AJ783" s="260"/>
      <c r="AK783" s="259">
        <v>26</v>
      </c>
      <c r="AL783" s="259"/>
      <c r="AM783" s="259" t="s">
        <v>3255</v>
      </c>
      <c r="AN783" s="449"/>
      <c r="AO783" s="449"/>
      <c r="AP783" s="449"/>
      <c r="AQ783" s="392" t="str">
        <f>IFERROR(VLOOKUP(BG783,#REF!,1,0),"")</f>
        <v/>
      </c>
      <c r="AS783" s="259" t="s">
        <v>3255</v>
      </c>
      <c r="BD783" s="202" t="str">
        <f t="shared" si="119"/>
        <v>쏘렌토가솔린 터보 2.5 4WD 시그니처(5인승)</v>
      </c>
      <c r="BE783" s="261" t="str">
        <f t="shared" si="125"/>
        <v>0072</v>
      </c>
      <c r="BF783" s="407" t="s">
        <v>328</v>
      </c>
      <c r="BG783" s="202" t="str">
        <f t="shared" si="120"/>
        <v>0072-0782</v>
      </c>
    </row>
    <row r="784" spans="1:59">
      <c r="A784" s="405">
        <v>4558</v>
      </c>
      <c r="B784" s="406">
        <v>4558</v>
      </c>
      <c r="C784" s="261" t="str">
        <f t="shared" si="121"/>
        <v>0001-0072</v>
      </c>
      <c r="D784" s="261" t="str">
        <f t="shared" si="122"/>
        <v>0001-0072-0040</v>
      </c>
      <c r="E784" s="407" t="s">
        <v>327</v>
      </c>
      <c r="F784" s="261" t="str">
        <f>TEXT(VLOOKUP(J784,'[4]1'!$B$2:$D$37,2,0),"0000")</f>
        <v>0001</v>
      </c>
      <c r="G784" s="261" t="str">
        <f t="shared" si="123"/>
        <v>0072</v>
      </c>
      <c r="H784" s="408">
        <f t="shared" si="124"/>
        <v>40</v>
      </c>
      <c r="I784" s="407" t="s">
        <v>327</v>
      </c>
      <c r="J784" s="413" t="s">
        <v>840</v>
      </c>
      <c r="K784" s="258" t="s">
        <v>2745</v>
      </c>
      <c r="L784" s="266" t="s">
        <v>2953</v>
      </c>
      <c r="M784" s="317">
        <v>41130000</v>
      </c>
      <c r="N784" s="266">
        <v>2497</v>
      </c>
      <c r="O784" s="258" t="s">
        <v>77</v>
      </c>
      <c r="P784" s="258" t="s">
        <v>1985</v>
      </c>
      <c r="Q784" s="258" t="s">
        <v>72</v>
      </c>
      <c r="R784" s="266">
        <v>5</v>
      </c>
      <c r="S784" s="410">
        <v>15</v>
      </c>
      <c r="T784" s="261">
        <v>6</v>
      </c>
      <c r="U784" s="261">
        <v>6</v>
      </c>
      <c r="V784" s="258" t="s">
        <v>71</v>
      </c>
      <c r="W784" s="261" t="str">
        <f t="shared" si="126"/>
        <v>기아자동차쏘렌토가솔린 터보 2.5 4WD 그래비티(5인승)41130000</v>
      </c>
      <c r="X784" s="411">
        <f t="shared" si="127"/>
        <v>4558</v>
      </c>
      <c r="Y784" s="261">
        <v>6</v>
      </c>
      <c r="Z784" s="261">
        <v>6</v>
      </c>
      <c r="AA784" s="407" t="s">
        <v>327</v>
      </c>
      <c r="AB784" s="258" t="s">
        <v>1985</v>
      </c>
      <c r="AC784" s="258"/>
      <c r="AD784" s="258">
        <v>5</v>
      </c>
      <c r="AE784" s="258">
        <v>0</v>
      </c>
      <c r="AF784" s="259"/>
      <c r="AG784" s="260"/>
      <c r="AH784" s="259"/>
      <c r="AI784" s="259"/>
      <c r="AJ784" s="260"/>
      <c r="AK784" s="259">
        <v>26</v>
      </c>
      <c r="AL784" s="259"/>
      <c r="AM784" s="259" t="s">
        <v>3255</v>
      </c>
      <c r="AN784" s="449"/>
      <c r="AO784" s="449"/>
      <c r="AP784" s="449"/>
      <c r="AQ784" s="392" t="str">
        <f>IFERROR(VLOOKUP(BG784,#REF!,1,0),"")</f>
        <v/>
      </c>
      <c r="AS784" s="259" t="s">
        <v>3255</v>
      </c>
      <c r="BD784" s="202" t="str">
        <f t="shared" si="119"/>
        <v>쏘렌토가솔린 터보 2.5 4WD 그래비티(5인승)</v>
      </c>
      <c r="BE784" s="261" t="str">
        <f t="shared" si="125"/>
        <v>0072</v>
      </c>
      <c r="BF784" s="407" t="s">
        <v>327</v>
      </c>
      <c r="BG784" s="202" t="str">
        <f t="shared" si="120"/>
        <v>0072-0783</v>
      </c>
    </row>
    <row r="785" spans="1:60">
      <c r="A785" s="405">
        <v>4559</v>
      </c>
      <c r="B785" s="406">
        <v>4559</v>
      </c>
      <c r="C785" s="261" t="str">
        <f t="shared" si="121"/>
        <v>0001-0072</v>
      </c>
      <c r="D785" s="261" t="str">
        <f t="shared" si="122"/>
        <v>0001-0072-0041</v>
      </c>
      <c r="E785" s="407" t="s">
        <v>326</v>
      </c>
      <c r="F785" s="261" t="str">
        <f>TEXT(VLOOKUP(J785,'[4]1'!$B$2:$D$37,2,0),"0000")</f>
        <v>0001</v>
      </c>
      <c r="G785" s="261" t="str">
        <f t="shared" si="123"/>
        <v>0072</v>
      </c>
      <c r="H785" s="408">
        <f t="shared" si="124"/>
        <v>41</v>
      </c>
      <c r="I785" s="407" t="s">
        <v>326</v>
      </c>
      <c r="J785" s="413" t="s">
        <v>840</v>
      </c>
      <c r="K785" s="258" t="s">
        <v>2745</v>
      </c>
      <c r="L785" s="266" t="s">
        <v>2954</v>
      </c>
      <c r="M785" s="317">
        <v>41920000</v>
      </c>
      <c r="N785" s="266">
        <v>2497</v>
      </c>
      <c r="O785" s="258" t="s">
        <v>77</v>
      </c>
      <c r="P785" s="258" t="s">
        <v>1985</v>
      </c>
      <c r="Q785" s="258" t="s">
        <v>72</v>
      </c>
      <c r="R785" s="266">
        <v>6</v>
      </c>
      <c r="S785" s="410">
        <v>15</v>
      </c>
      <c r="T785" s="261">
        <v>6</v>
      </c>
      <c r="U785" s="261">
        <v>6</v>
      </c>
      <c r="V785" s="258" t="s">
        <v>71</v>
      </c>
      <c r="W785" s="261" t="str">
        <f t="shared" si="126"/>
        <v>기아자동차쏘렌토가솔린 터보 2.5 4WD 그래비티(6인승)41920000</v>
      </c>
      <c r="X785" s="411">
        <f t="shared" si="127"/>
        <v>4559</v>
      </c>
      <c r="Y785" s="261">
        <v>6</v>
      </c>
      <c r="Z785" s="261">
        <v>6</v>
      </c>
      <c r="AA785" s="407" t="s">
        <v>326</v>
      </c>
      <c r="AB785" s="258" t="s">
        <v>1985</v>
      </c>
      <c r="AC785" s="258"/>
      <c r="AD785" s="258">
        <v>5</v>
      </c>
      <c r="AE785" s="258">
        <v>0</v>
      </c>
      <c r="AF785" s="259"/>
      <c r="AG785" s="260"/>
      <c r="AH785" s="259"/>
      <c r="AI785" s="259"/>
      <c r="AJ785" s="260"/>
      <c r="AK785" s="259">
        <v>26</v>
      </c>
      <c r="AL785" s="259"/>
      <c r="AM785" s="259" t="s">
        <v>3255</v>
      </c>
      <c r="AN785" s="449"/>
      <c r="AO785" s="449"/>
      <c r="AP785" s="449"/>
      <c r="AQ785" s="392" t="str">
        <f>IFERROR(VLOOKUP(BG785,#REF!,1,0),"")</f>
        <v/>
      </c>
      <c r="AS785" s="259" t="s">
        <v>3255</v>
      </c>
      <c r="BD785" s="202" t="str">
        <f t="shared" si="119"/>
        <v>쏘렌토가솔린 터보 2.5 4WD 그래비티(6인승)</v>
      </c>
      <c r="BE785" s="261" t="str">
        <f t="shared" si="125"/>
        <v>0072</v>
      </c>
      <c r="BF785" s="407" t="s">
        <v>326</v>
      </c>
      <c r="BG785" s="202" t="str">
        <f t="shared" si="120"/>
        <v>0072-0784</v>
      </c>
    </row>
    <row r="786" spans="1:60">
      <c r="A786" s="405">
        <v>4560</v>
      </c>
      <c r="B786" s="406">
        <v>4560</v>
      </c>
      <c r="C786" s="261" t="str">
        <f t="shared" si="121"/>
        <v>0001-0072</v>
      </c>
      <c r="D786" s="261" t="str">
        <f t="shared" si="122"/>
        <v>0001-0072-0042</v>
      </c>
      <c r="E786" s="407" t="s">
        <v>325</v>
      </c>
      <c r="F786" s="261" t="str">
        <f>TEXT(VLOOKUP(J786,'[4]1'!$B$2:$D$37,2,0),"0000")</f>
        <v>0001</v>
      </c>
      <c r="G786" s="261" t="str">
        <f t="shared" si="123"/>
        <v>0072</v>
      </c>
      <c r="H786" s="408">
        <f t="shared" si="124"/>
        <v>42</v>
      </c>
      <c r="I786" s="407" t="s">
        <v>325</v>
      </c>
      <c r="J786" s="413" t="s">
        <v>840</v>
      </c>
      <c r="K786" s="258" t="s">
        <v>2745</v>
      </c>
      <c r="L786" s="266" t="s">
        <v>2955</v>
      </c>
      <c r="M786" s="317">
        <v>41820000</v>
      </c>
      <c r="N786" s="266">
        <v>2497</v>
      </c>
      <c r="O786" s="258" t="s">
        <v>77</v>
      </c>
      <c r="P786" s="258" t="s">
        <v>1985</v>
      </c>
      <c r="Q786" s="258" t="s">
        <v>72</v>
      </c>
      <c r="R786" s="266">
        <v>7</v>
      </c>
      <c r="S786" s="410">
        <v>15</v>
      </c>
      <c r="T786" s="261">
        <v>6</v>
      </c>
      <c r="U786" s="261">
        <v>6</v>
      </c>
      <c r="V786" s="258" t="s">
        <v>71</v>
      </c>
      <c r="W786" s="261" t="str">
        <f t="shared" si="126"/>
        <v>기아자동차쏘렌토가솔린 터보 2.5 4WD 그래비티(7인승)41820000</v>
      </c>
      <c r="X786" s="411">
        <f t="shared" si="127"/>
        <v>4560</v>
      </c>
      <c r="Y786" s="261">
        <v>6</v>
      </c>
      <c r="Z786" s="261">
        <v>6</v>
      </c>
      <c r="AA786" s="407" t="s">
        <v>325</v>
      </c>
      <c r="AB786" s="258" t="s">
        <v>1985</v>
      </c>
      <c r="AC786" s="258"/>
      <c r="AD786" s="258">
        <v>5</v>
      </c>
      <c r="AE786" s="258">
        <v>0</v>
      </c>
      <c r="AF786" s="259"/>
      <c r="AG786" s="260"/>
      <c r="AH786" s="259"/>
      <c r="AI786" s="259"/>
      <c r="AJ786" s="260"/>
      <c r="AK786" s="259">
        <v>26</v>
      </c>
      <c r="AL786" s="259"/>
      <c r="AM786" s="259" t="s">
        <v>3255</v>
      </c>
      <c r="AN786" s="449"/>
      <c r="AO786" s="449"/>
      <c r="AP786" s="449"/>
      <c r="AQ786" s="392" t="str">
        <f>IFERROR(VLOOKUP(BG786,#REF!,1,0),"")</f>
        <v/>
      </c>
      <c r="AS786" s="259" t="s">
        <v>3255</v>
      </c>
      <c r="BD786" s="202" t="str">
        <f t="shared" si="119"/>
        <v>쏘렌토가솔린 터보 2.5 4WD 그래비티(7인승)</v>
      </c>
      <c r="BE786" s="261" t="str">
        <f t="shared" si="125"/>
        <v>0072</v>
      </c>
      <c r="BF786" s="407" t="s">
        <v>325</v>
      </c>
      <c r="BG786" s="202" t="str">
        <f t="shared" si="120"/>
        <v>0072-0785</v>
      </c>
    </row>
    <row r="787" spans="1:60">
      <c r="A787" s="405">
        <v>4561</v>
      </c>
      <c r="B787" s="406">
        <v>4561</v>
      </c>
      <c r="C787" s="261" t="str">
        <f t="shared" si="121"/>
        <v>0001-0073</v>
      </c>
      <c r="D787" s="261" t="str">
        <f t="shared" si="122"/>
        <v>0001-0073-0001</v>
      </c>
      <c r="E787" s="407" t="s">
        <v>324</v>
      </c>
      <c r="F787" s="261" t="str">
        <f>TEXT(VLOOKUP(J787,'[4]1'!$B$2:$D$37,2,0),"0000")</f>
        <v>0001</v>
      </c>
      <c r="G787" s="261" t="str">
        <f t="shared" si="123"/>
        <v>0073</v>
      </c>
      <c r="H787" s="408">
        <f t="shared" si="124"/>
        <v>1</v>
      </c>
      <c r="I787" s="407" t="s">
        <v>324</v>
      </c>
      <c r="J787" s="258" t="s">
        <v>840</v>
      </c>
      <c r="K787" s="258" t="s">
        <v>2746</v>
      </c>
      <c r="L787" s="443" t="s">
        <v>3145</v>
      </c>
      <c r="M787" s="452">
        <v>37260000</v>
      </c>
      <c r="N787" s="442">
        <v>1598</v>
      </c>
      <c r="O787" s="443" t="s">
        <v>74</v>
      </c>
      <c r="P787" s="258" t="s">
        <v>70</v>
      </c>
      <c r="Q787" s="258" t="s">
        <v>72</v>
      </c>
      <c r="R787" s="444">
        <v>5</v>
      </c>
      <c r="S787" s="410">
        <v>1</v>
      </c>
      <c r="T787" s="261">
        <v>6</v>
      </c>
      <c r="U787" s="261">
        <v>6</v>
      </c>
      <c r="V787" s="258" t="s">
        <v>1989</v>
      </c>
      <c r="W787" s="261" t="str">
        <f t="shared" si="126"/>
        <v>기아자동차쏘렌토 하이브리드MQ4 HEV 1.6 프레스티지 4WD (5인승)37260000</v>
      </c>
      <c r="X787" s="411">
        <f t="shared" si="127"/>
        <v>4561</v>
      </c>
      <c r="Y787" s="261">
        <v>6</v>
      </c>
      <c r="Z787" s="261">
        <v>6</v>
      </c>
      <c r="AA787" s="407" t="s">
        <v>324</v>
      </c>
      <c r="AB787" s="258" t="s">
        <v>70</v>
      </c>
      <c r="AC787" s="258"/>
      <c r="AD787" s="258">
        <v>5</v>
      </c>
      <c r="AE787" s="258">
        <v>0</v>
      </c>
      <c r="AF787" s="259"/>
      <c r="AG787" s="260"/>
      <c r="AH787" s="259"/>
      <c r="AI787" s="259"/>
      <c r="AJ787" s="260"/>
      <c r="AK787" s="259">
        <v>26</v>
      </c>
      <c r="AL787" s="259"/>
      <c r="AM787" s="259" t="s">
        <v>3211</v>
      </c>
      <c r="AN787" s="449"/>
      <c r="AO787" s="449"/>
      <c r="AP787" s="449"/>
      <c r="AQ787" s="392" t="str">
        <f>IFERROR(VLOOKUP(BG787,#REF!,1,0),"")</f>
        <v/>
      </c>
      <c r="AS787" s="259" t="s">
        <v>3211</v>
      </c>
      <c r="BD787" s="202" t="str">
        <f t="shared" si="119"/>
        <v>쏘렌토 하이브리드MQ4 HEV 1.6 프레스티지 4WD (5인승)</v>
      </c>
      <c r="BE787" s="261" t="str">
        <f t="shared" si="125"/>
        <v>0073</v>
      </c>
      <c r="BF787" s="407" t="s">
        <v>324</v>
      </c>
      <c r="BG787" s="202" t="str">
        <f t="shared" si="120"/>
        <v>0073-0786</v>
      </c>
    </row>
    <row r="788" spans="1:60">
      <c r="A788" s="405">
        <v>4562</v>
      </c>
      <c r="B788" s="406">
        <v>4562</v>
      </c>
      <c r="C788" s="261" t="str">
        <f t="shared" si="121"/>
        <v>0001-0073</v>
      </c>
      <c r="D788" s="261" t="str">
        <f t="shared" si="122"/>
        <v>0001-0073-0002</v>
      </c>
      <c r="E788" s="407" t="s">
        <v>323</v>
      </c>
      <c r="F788" s="261" t="str">
        <f>TEXT(VLOOKUP(J788,'[4]1'!$B$2:$D$37,2,0),"0000")</f>
        <v>0001</v>
      </c>
      <c r="G788" s="261" t="str">
        <f t="shared" si="123"/>
        <v>0073</v>
      </c>
      <c r="H788" s="408">
        <f t="shared" si="124"/>
        <v>2</v>
      </c>
      <c r="I788" s="407" t="s">
        <v>323</v>
      </c>
      <c r="J788" s="258" t="s">
        <v>840</v>
      </c>
      <c r="K788" s="258" t="s">
        <v>2746</v>
      </c>
      <c r="L788" s="443" t="s">
        <v>3146</v>
      </c>
      <c r="M788" s="452">
        <v>40110000</v>
      </c>
      <c r="N788" s="442">
        <v>1598</v>
      </c>
      <c r="O788" s="443" t="s">
        <v>74</v>
      </c>
      <c r="P788" s="258" t="s">
        <v>70</v>
      </c>
      <c r="Q788" s="258" t="s">
        <v>72</v>
      </c>
      <c r="R788" s="444">
        <v>5</v>
      </c>
      <c r="S788" s="410">
        <v>1</v>
      </c>
      <c r="T788" s="261">
        <v>6</v>
      </c>
      <c r="U788" s="261">
        <v>6</v>
      </c>
      <c r="V788" s="258" t="s">
        <v>1989</v>
      </c>
      <c r="W788" s="261" t="str">
        <f t="shared" si="126"/>
        <v>기아자동차쏘렌토 하이브리드MQ4 HEV 1.6 노블레스 4WD (5인승)40110000</v>
      </c>
      <c r="X788" s="411">
        <f t="shared" si="127"/>
        <v>4562</v>
      </c>
      <c r="Y788" s="261">
        <v>6</v>
      </c>
      <c r="Z788" s="261">
        <v>6</v>
      </c>
      <c r="AA788" s="407" t="s">
        <v>323</v>
      </c>
      <c r="AB788" s="258" t="s">
        <v>70</v>
      </c>
      <c r="AC788" s="258"/>
      <c r="AD788" s="258">
        <v>5</v>
      </c>
      <c r="AE788" s="258">
        <v>0</v>
      </c>
      <c r="AF788" s="259"/>
      <c r="AG788" s="260"/>
      <c r="AH788" s="259"/>
      <c r="AI788" s="259"/>
      <c r="AJ788" s="260"/>
      <c r="AK788" s="259">
        <v>26</v>
      </c>
      <c r="AL788" s="259"/>
      <c r="AM788" s="259" t="s">
        <v>3211</v>
      </c>
      <c r="AN788" s="449"/>
      <c r="AO788" s="449"/>
      <c r="AP788" s="449"/>
      <c r="AQ788" s="392" t="str">
        <f>IFERROR(VLOOKUP(BG788,#REF!,1,0),"")</f>
        <v/>
      </c>
      <c r="AS788" s="259" t="s">
        <v>3211</v>
      </c>
      <c r="BD788" s="202" t="str">
        <f t="shared" si="119"/>
        <v>쏘렌토 하이브리드MQ4 HEV 1.6 노블레스 4WD (5인승)</v>
      </c>
      <c r="BE788" s="261" t="str">
        <f t="shared" si="125"/>
        <v>0073</v>
      </c>
      <c r="BF788" s="407" t="s">
        <v>323</v>
      </c>
      <c r="BG788" s="202" t="str">
        <f t="shared" si="120"/>
        <v>0073-0787</v>
      </c>
    </row>
    <row r="789" spans="1:60">
      <c r="A789" s="405">
        <v>4563</v>
      </c>
      <c r="B789" s="406">
        <v>4563</v>
      </c>
      <c r="C789" s="261" t="str">
        <f t="shared" si="121"/>
        <v>0001-0073</v>
      </c>
      <c r="D789" s="261" t="str">
        <f t="shared" si="122"/>
        <v>0001-0073-0003</v>
      </c>
      <c r="E789" s="407" t="s">
        <v>322</v>
      </c>
      <c r="F789" s="261" t="str">
        <f>TEXT(VLOOKUP(J789,'[4]1'!$B$2:$D$37,2,0),"0000")</f>
        <v>0001</v>
      </c>
      <c r="G789" s="261" t="str">
        <f t="shared" si="123"/>
        <v>0073</v>
      </c>
      <c r="H789" s="408">
        <f t="shared" si="124"/>
        <v>3</v>
      </c>
      <c r="I789" s="407" t="s">
        <v>322</v>
      </c>
      <c r="J789" s="258" t="s">
        <v>840</v>
      </c>
      <c r="K789" s="258" t="s">
        <v>2746</v>
      </c>
      <c r="L789" s="443" t="s">
        <v>3147</v>
      </c>
      <c r="M789" s="452">
        <v>43110000</v>
      </c>
      <c r="N789" s="442">
        <v>1598</v>
      </c>
      <c r="O789" s="443" t="s">
        <v>74</v>
      </c>
      <c r="P789" s="258" t="s">
        <v>70</v>
      </c>
      <c r="Q789" s="258" t="s">
        <v>72</v>
      </c>
      <c r="R789" s="444">
        <v>5</v>
      </c>
      <c r="S789" s="410">
        <v>1</v>
      </c>
      <c r="T789" s="261">
        <v>6</v>
      </c>
      <c r="U789" s="261">
        <v>6</v>
      </c>
      <c r="V789" s="258" t="s">
        <v>1989</v>
      </c>
      <c r="W789" s="261" t="str">
        <f t="shared" si="126"/>
        <v>기아자동차쏘렌토 하이브리드MQ4 HEV 1.6 시그니처 4WD (5인승)43110000</v>
      </c>
      <c r="X789" s="411">
        <f t="shared" si="127"/>
        <v>4563</v>
      </c>
      <c r="Y789" s="261">
        <v>6</v>
      </c>
      <c r="Z789" s="261">
        <v>6</v>
      </c>
      <c r="AA789" s="407" t="s">
        <v>322</v>
      </c>
      <c r="AB789" s="258" t="s">
        <v>70</v>
      </c>
      <c r="AC789" s="258"/>
      <c r="AD789" s="258">
        <v>5</v>
      </c>
      <c r="AE789" s="258">
        <v>0</v>
      </c>
      <c r="AF789" s="259"/>
      <c r="AG789" s="260"/>
      <c r="AH789" s="259"/>
      <c r="AI789" s="259"/>
      <c r="AJ789" s="260"/>
      <c r="AK789" s="259">
        <v>26</v>
      </c>
      <c r="AL789" s="259"/>
      <c r="AM789" s="259" t="s">
        <v>3211</v>
      </c>
      <c r="AN789" s="449"/>
      <c r="AO789" s="449"/>
      <c r="AP789" s="449"/>
      <c r="AQ789" s="392" t="str">
        <f>IFERROR(VLOOKUP(BG789,#REF!,1,0),"")</f>
        <v/>
      </c>
      <c r="AS789" s="259" t="s">
        <v>3211</v>
      </c>
      <c r="BD789" s="202" t="str">
        <f t="shared" si="119"/>
        <v>쏘렌토 하이브리드MQ4 HEV 1.6 시그니처 4WD (5인승)</v>
      </c>
      <c r="BE789" s="261" t="str">
        <f t="shared" si="125"/>
        <v>0073</v>
      </c>
      <c r="BF789" s="407" t="s">
        <v>322</v>
      </c>
      <c r="BG789" s="202" t="str">
        <f t="shared" si="120"/>
        <v>0073-0788</v>
      </c>
    </row>
    <row r="790" spans="1:60">
      <c r="A790" s="405">
        <v>4564</v>
      </c>
      <c r="B790" s="406">
        <v>4564</v>
      </c>
      <c r="C790" s="261" t="str">
        <f t="shared" si="121"/>
        <v>0001-0073</v>
      </c>
      <c r="D790" s="261" t="str">
        <f t="shared" si="122"/>
        <v>0001-0073-0004</v>
      </c>
      <c r="E790" s="407" t="s">
        <v>321</v>
      </c>
      <c r="F790" s="261" t="str">
        <f>TEXT(VLOOKUP(J790,'[4]1'!$B$2:$D$37,2,0),"0000")</f>
        <v>0001</v>
      </c>
      <c r="G790" s="261" t="str">
        <f t="shared" si="123"/>
        <v>0073</v>
      </c>
      <c r="H790" s="408">
        <f t="shared" si="124"/>
        <v>4</v>
      </c>
      <c r="I790" s="407" t="s">
        <v>321</v>
      </c>
      <c r="J790" s="258" t="s">
        <v>840</v>
      </c>
      <c r="K790" s="258" t="s">
        <v>2746</v>
      </c>
      <c r="L790" s="443" t="s">
        <v>3148</v>
      </c>
      <c r="M790" s="452">
        <v>44010000</v>
      </c>
      <c r="N790" s="442">
        <v>1598</v>
      </c>
      <c r="O790" s="443" t="s">
        <v>74</v>
      </c>
      <c r="P790" s="258" t="s">
        <v>70</v>
      </c>
      <c r="Q790" s="258" t="s">
        <v>72</v>
      </c>
      <c r="R790" s="444">
        <v>5</v>
      </c>
      <c r="S790" s="410">
        <v>1</v>
      </c>
      <c r="T790" s="261">
        <v>6</v>
      </c>
      <c r="U790" s="261">
        <v>6</v>
      </c>
      <c r="V790" s="258" t="s">
        <v>1989</v>
      </c>
      <c r="W790" s="261" t="str">
        <f t="shared" si="126"/>
        <v>기아자동차쏘렌토 하이브리드MQ4 HEV 1.6 시그니처 그래비티 4WD (5인승)44010000</v>
      </c>
      <c r="X790" s="411">
        <f t="shared" si="127"/>
        <v>4564</v>
      </c>
      <c r="Y790" s="261">
        <v>6</v>
      </c>
      <c r="Z790" s="261">
        <v>6</v>
      </c>
      <c r="AA790" s="407" t="s">
        <v>321</v>
      </c>
      <c r="AB790" s="258" t="s">
        <v>70</v>
      </c>
      <c r="AC790" s="258"/>
      <c r="AD790" s="258">
        <v>5</v>
      </c>
      <c r="AE790" s="258">
        <v>0</v>
      </c>
      <c r="AF790" s="259"/>
      <c r="AG790" s="260"/>
      <c r="AH790" s="259"/>
      <c r="AI790" s="259"/>
      <c r="AJ790" s="260"/>
      <c r="AK790" s="259">
        <v>26</v>
      </c>
      <c r="AL790" s="259"/>
      <c r="AM790" s="259" t="s">
        <v>3211</v>
      </c>
      <c r="AN790" s="449"/>
      <c r="AO790" s="449"/>
      <c r="AP790" s="449"/>
      <c r="AQ790" s="392" t="str">
        <f>IFERROR(VLOOKUP(BG790,#REF!,1,0),"")</f>
        <v/>
      </c>
      <c r="AS790" s="259" t="s">
        <v>3211</v>
      </c>
      <c r="BD790" s="202" t="str">
        <f t="shared" si="119"/>
        <v>쏘렌토 하이브리드MQ4 HEV 1.6 시그니처 그래비티 4WD (5인승)</v>
      </c>
      <c r="BE790" s="261" t="str">
        <f t="shared" si="125"/>
        <v>0073</v>
      </c>
      <c r="BF790" s="407" t="s">
        <v>321</v>
      </c>
      <c r="BG790" s="202" t="str">
        <f t="shared" si="120"/>
        <v>0073-0789</v>
      </c>
    </row>
    <row r="791" spans="1:60">
      <c r="A791" s="405">
        <v>4565</v>
      </c>
      <c r="B791" s="406">
        <v>4565</v>
      </c>
      <c r="C791" s="261" t="str">
        <f t="shared" si="121"/>
        <v>0001-0073</v>
      </c>
      <c r="D791" s="261" t="str">
        <f t="shared" si="122"/>
        <v>0001-0073-0005</v>
      </c>
      <c r="E791" s="407" t="s">
        <v>320</v>
      </c>
      <c r="F791" s="261" t="str">
        <f>TEXT(VLOOKUP(J791,'[4]1'!$B$2:$D$37,2,0),"0000")</f>
        <v>0001</v>
      </c>
      <c r="G791" s="261" t="str">
        <f t="shared" si="123"/>
        <v>0073</v>
      </c>
      <c r="H791" s="408">
        <f t="shared" si="124"/>
        <v>5</v>
      </c>
      <c r="I791" s="407" t="s">
        <v>320</v>
      </c>
      <c r="J791" s="258" t="s">
        <v>840</v>
      </c>
      <c r="K791" s="258" t="s">
        <v>2746</v>
      </c>
      <c r="L791" s="446" t="s">
        <v>3149</v>
      </c>
      <c r="M791" s="453">
        <v>37260000</v>
      </c>
      <c r="N791" s="445">
        <v>1598</v>
      </c>
      <c r="O791" s="446" t="s">
        <v>74</v>
      </c>
      <c r="P791" s="258" t="s">
        <v>70</v>
      </c>
      <c r="Q791" s="258" t="s">
        <v>72</v>
      </c>
      <c r="R791" s="447">
        <v>5</v>
      </c>
      <c r="S791" s="410">
        <v>1</v>
      </c>
      <c r="T791" s="261">
        <v>6</v>
      </c>
      <c r="U791" s="261">
        <v>6</v>
      </c>
      <c r="V791" s="258" t="s">
        <v>1934</v>
      </c>
      <c r="W791" s="261" t="str">
        <f t="shared" si="126"/>
        <v>기아자동차쏘렌토 하이브리드MQ4 HEV 1.6 프레스티지 2WD (5인승)37260000</v>
      </c>
      <c r="X791" s="411">
        <f t="shared" si="127"/>
        <v>4565</v>
      </c>
      <c r="Y791" s="261">
        <v>6</v>
      </c>
      <c r="Z791" s="261">
        <v>6</v>
      </c>
      <c r="AA791" s="407" t="s">
        <v>320</v>
      </c>
      <c r="AB791" s="258" t="s">
        <v>70</v>
      </c>
      <c r="AC791" s="258"/>
      <c r="AD791" s="258">
        <v>5</v>
      </c>
      <c r="AE791" s="258">
        <v>0</v>
      </c>
      <c r="AF791" s="259"/>
      <c r="AG791" s="260"/>
      <c r="AH791" s="259"/>
      <c r="AI791" s="259"/>
      <c r="AJ791" s="260"/>
      <c r="AK791" s="259">
        <v>26</v>
      </c>
      <c r="AL791" s="259"/>
      <c r="AM791" s="259" t="s">
        <v>3211</v>
      </c>
      <c r="AN791" s="449"/>
      <c r="AO791" s="449"/>
      <c r="AP791" s="449"/>
      <c r="AQ791" s="392" t="str">
        <f>IFERROR(VLOOKUP(BG791,#REF!,1,0),"")</f>
        <v/>
      </c>
      <c r="AS791" s="259" t="s">
        <v>3211</v>
      </c>
      <c r="BD791" s="202" t="str">
        <f t="shared" si="119"/>
        <v>쏘렌토 하이브리드MQ4 HEV 1.6 프레스티지 2WD (5인승)</v>
      </c>
      <c r="BE791" s="261" t="str">
        <f t="shared" si="125"/>
        <v>0073</v>
      </c>
      <c r="BF791" s="407" t="s">
        <v>320</v>
      </c>
      <c r="BG791" s="202" t="str">
        <f t="shared" si="120"/>
        <v>0073-0790</v>
      </c>
    </row>
    <row r="792" spans="1:60">
      <c r="A792" s="405">
        <v>4566</v>
      </c>
      <c r="B792" s="406">
        <v>4566</v>
      </c>
      <c r="C792" s="261" t="str">
        <f t="shared" si="121"/>
        <v>0001-0073</v>
      </c>
      <c r="D792" s="261" t="str">
        <f t="shared" si="122"/>
        <v>0001-0073-0006</v>
      </c>
      <c r="E792" s="407" t="s">
        <v>319</v>
      </c>
      <c r="F792" s="261" t="str">
        <f>TEXT(VLOOKUP(J792,'[4]1'!$B$2:$D$37,2,0),"0000")</f>
        <v>0001</v>
      </c>
      <c r="G792" s="261" t="str">
        <f t="shared" si="123"/>
        <v>0073</v>
      </c>
      <c r="H792" s="408">
        <f t="shared" si="124"/>
        <v>6</v>
      </c>
      <c r="I792" s="407" t="s">
        <v>319</v>
      </c>
      <c r="J792" s="258" t="s">
        <v>840</v>
      </c>
      <c r="K792" s="258" t="s">
        <v>2746</v>
      </c>
      <c r="L792" s="446" t="s">
        <v>3150</v>
      </c>
      <c r="M792" s="453">
        <v>40110000</v>
      </c>
      <c r="N792" s="445">
        <v>1598</v>
      </c>
      <c r="O792" s="446" t="s">
        <v>74</v>
      </c>
      <c r="P792" s="258" t="s">
        <v>70</v>
      </c>
      <c r="Q792" s="258" t="s">
        <v>72</v>
      </c>
      <c r="R792" s="447">
        <v>5</v>
      </c>
      <c r="S792" s="410">
        <v>1</v>
      </c>
      <c r="T792" s="261">
        <v>6</v>
      </c>
      <c r="U792" s="261">
        <v>6</v>
      </c>
      <c r="V792" s="258" t="s">
        <v>1934</v>
      </c>
      <c r="W792" s="261" t="str">
        <f t="shared" si="126"/>
        <v>기아자동차쏘렌토 하이브리드MQ4 HEV 1.6 노블레스 2WD (5인승)40110000</v>
      </c>
      <c r="X792" s="411">
        <f t="shared" si="127"/>
        <v>4566</v>
      </c>
      <c r="Y792" s="261">
        <v>6</v>
      </c>
      <c r="Z792" s="261">
        <v>6</v>
      </c>
      <c r="AA792" s="407" t="s">
        <v>319</v>
      </c>
      <c r="AB792" s="258" t="s">
        <v>70</v>
      </c>
      <c r="AC792" s="258"/>
      <c r="AD792" s="258">
        <v>5</v>
      </c>
      <c r="AE792" s="258">
        <v>0</v>
      </c>
      <c r="AF792" s="259"/>
      <c r="AG792" s="260"/>
      <c r="AH792" s="259"/>
      <c r="AI792" s="259"/>
      <c r="AJ792" s="260"/>
      <c r="AK792" s="259">
        <v>26</v>
      </c>
      <c r="AL792" s="259"/>
      <c r="AM792" s="259" t="s">
        <v>3211</v>
      </c>
      <c r="AN792" s="449"/>
      <c r="AO792" s="449"/>
      <c r="AP792" s="449"/>
      <c r="AQ792" s="392" t="str">
        <f>IFERROR(VLOOKUP(BG792,#REF!,1,0),"")</f>
        <v/>
      </c>
      <c r="AS792" s="259" t="s">
        <v>3211</v>
      </c>
      <c r="BD792" s="202" t="str">
        <f t="shared" si="119"/>
        <v>쏘렌토 하이브리드MQ4 HEV 1.6 노블레스 2WD (5인승)</v>
      </c>
      <c r="BE792" s="261" t="str">
        <f t="shared" si="125"/>
        <v>0073</v>
      </c>
      <c r="BF792" s="407" t="s">
        <v>319</v>
      </c>
      <c r="BG792" s="202" t="str">
        <f t="shared" si="120"/>
        <v>0073-0791</v>
      </c>
    </row>
    <row r="793" spans="1:60">
      <c r="A793" s="405">
        <v>4567</v>
      </c>
      <c r="B793" s="406">
        <v>4567</v>
      </c>
      <c r="C793" s="261" t="str">
        <f t="shared" si="121"/>
        <v>0001-0073</v>
      </c>
      <c r="D793" s="261" t="str">
        <f t="shared" si="122"/>
        <v>0001-0073-0007</v>
      </c>
      <c r="E793" s="407" t="s">
        <v>318</v>
      </c>
      <c r="F793" s="261" t="str">
        <f>TEXT(VLOOKUP(J793,'[4]1'!$B$2:$D$37,2,0),"0000")</f>
        <v>0001</v>
      </c>
      <c r="G793" s="261" t="str">
        <f t="shared" si="123"/>
        <v>0073</v>
      </c>
      <c r="H793" s="408">
        <f t="shared" si="124"/>
        <v>7</v>
      </c>
      <c r="I793" s="407" t="s">
        <v>318</v>
      </c>
      <c r="J793" s="258" t="s">
        <v>840</v>
      </c>
      <c r="K793" s="258" t="s">
        <v>2746</v>
      </c>
      <c r="L793" s="446" t="s">
        <v>3151</v>
      </c>
      <c r="M793" s="453">
        <v>43110000</v>
      </c>
      <c r="N793" s="445">
        <v>1598</v>
      </c>
      <c r="O793" s="446" t="s">
        <v>74</v>
      </c>
      <c r="P793" s="258" t="s">
        <v>70</v>
      </c>
      <c r="Q793" s="258" t="s">
        <v>72</v>
      </c>
      <c r="R793" s="447">
        <v>5</v>
      </c>
      <c r="S793" s="410">
        <v>1</v>
      </c>
      <c r="T793" s="261">
        <v>6</v>
      </c>
      <c r="U793" s="261">
        <v>6</v>
      </c>
      <c r="V793" s="258" t="s">
        <v>1934</v>
      </c>
      <c r="W793" s="261" t="str">
        <f t="shared" si="126"/>
        <v>기아자동차쏘렌토 하이브리드MQ4 HEV 1.6 시그니처 2WD (5인승)43110000</v>
      </c>
      <c r="X793" s="411">
        <f t="shared" si="127"/>
        <v>4567</v>
      </c>
      <c r="Y793" s="261">
        <v>6</v>
      </c>
      <c r="Z793" s="261">
        <v>6</v>
      </c>
      <c r="AA793" s="407" t="s">
        <v>318</v>
      </c>
      <c r="AB793" s="258" t="s">
        <v>70</v>
      </c>
      <c r="AC793" s="258"/>
      <c r="AD793" s="258">
        <v>5</v>
      </c>
      <c r="AE793" s="258">
        <v>0</v>
      </c>
      <c r="AF793" s="259"/>
      <c r="AG793" s="260"/>
      <c r="AH793" s="259"/>
      <c r="AI793" s="259"/>
      <c r="AJ793" s="260"/>
      <c r="AK793" s="259">
        <v>26</v>
      </c>
      <c r="AL793" s="259"/>
      <c r="AM793" s="259" t="s">
        <v>3211</v>
      </c>
      <c r="AN793" s="449"/>
      <c r="AO793" s="449"/>
      <c r="AP793" s="449"/>
      <c r="AQ793" s="392" t="str">
        <f>IFERROR(VLOOKUP(BG793,#REF!,1,0),"")</f>
        <v/>
      </c>
      <c r="AS793" s="259" t="s">
        <v>3211</v>
      </c>
      <c r="BD793" s="202" t="str">
        <f t="shared" si="119"/>
        <v>쏘렌토 하이브리드MQ4 HEV 1.6 시그니처 2WD (5인승)</v>
      </c>
      <c r="BE793" s="261" t="str">
        <f t="shared" si="125"/>
        <v>0073</v>
      </c>
      <c r="BF793" s="407" t="s">
        <v>318</v>
      </c>
      <c r="BG793" s="202" t="str">
        <f t="shared" si="120"/>
        <v>0073-0792</v>
      </c>
    </row>
    <row r="794" spans="1:60">
      <c r="A794" s="405">
        <v>4568</v>
      </c>
      <c r="B794" s="406">
        <v>4568</v>
      </c>
      <c r="C794" s="261" t="str">
        <f t="shared" si="121"/>
        <v>0001-0073</v>
      </c>
      <c r="D794" s="261" t="str">
        <f t="shared" si="122"/>
        <v>0001-0073-0008</v>
      </c>
      <c r="E794" s="407" t="s">
        <v>317</v>
      </c>
      <c r="F794" s="261" t="str">
        <f>TEXT(VLOOKUP(J794,'[4]1'!$B$2:$D$37,2,0),"0000")</f>
        <v>0001</v>
      </c>
      <c r="G794" s="261" t="str">
        <f t="shared" si="123"/>
        <v>0073</v>
      </c>
      <c r="H794" s="408">
        <f t="shared" si="124"/>
        <v>8</v>
      </c>
      <c r="I794" s="407" t="s">
        <v>317</v>
      </c>
      <c r="J794" s="258" t="s">
        <v>840</v>
      </c>
      <c r="K794" s="258" t="s">
        <v>2746</v>
      </c>
      <c r="L794" s="446" t="s">
        <v>3152</v>
      </c>
      <c r="M794" s="453">
        <v>44010000</v>
      </c>
      <c r="N794" s="445">
        <v>1598</v>
      </c>
      <c r="O794" s="446" t="s">
        <v>74</v>
      </c>
      <c r="P794" s="258" t="s">
        <v>70</v>
      </c>
      <c r="Q794" s="258" t="s">
        <v>72</v>
      </c>
      <c r="R794" s="447">
        <v>5</v>
      </c>
      <c r="S794" s="410">
        <v>1</v>
      </c>
      <c r="T794" s="261">
        <v>6</v>
      </c>
      <c r="U794" s="261">
        <v>6</v>
      </c>
      <c r="V794" s="258" t="s">
        <v>1934</v>
      </c>
      <c r="W794" s="261" t="str">
        <f t="shared" si="126"/>
        <v>기아자동차쏘렌토 하이브리드MQ4 HEV 1.6 시그니처 그래비티 2WD (5인승)44010000</v>
      </c>
      <c r="X794" s="411">
        <f t="shared" si="127"/>
        <v>4568</v>
      </c>
      <c r="Y794" s="261">
        <v>6</v>
      </c>
      <c r="Z794" s="261">
        <v>6</v>
      </c>
      <c r="AA794" s="407" t="s">
        <v>317</v>
      </c>
      <c r="AB794" s="258" t="s">
        <v>70</v>
      </c>
      <c r="AC794" s="258"/>
      <c r="AD794" s="258">
        <v>5</v>
      </c>
      <c r="AE794" s="258">
        <v>0</v>
      </c>
      <c r="AF794" s="259"/>
      <c r="AG794" s="260"/>
      <c r="AH794" s="259"/>
      <c r="AI794" s="259"/>
      <c r="AJ794" s="260"/>
      <c r="AK794" s="259">
        <v>26</v>
      </c>
      <c r="AL794" s="259"/>
      <c r="AM794" s="259" t="s">
        <v>3211</v>
      </c>
      <c r="AN794" s="449"/>
      <c r="AO794" s="449"/>
      <c r="AP794" s="449"/>
      <c r="AQ794" s="392" t="str">
        <f>IFERROR(VLOOKUP(BG794,#REF!,1,0),"")</f>
        <v/>
      </c>
      <c r="AS794" s="259" t="s">
        <v>3211</v>
      </c>
      <c r="BD794" s="202" t="str">
        <f t="shared" si="119"/>
        <v>쏘렌토 하이브리드MQ4 HEV 1.6 시그니처 그래비티 2WD (5인승)</v>
      </c>
      <c r="BE794" s="261" t="str">
        <f t="shared" si="125"/>
        <v>0073</v>
      </c>
      <c r="BF794" s="407" t="s">
        <v>317</v>
      </c>
      <c r="BG794" s="202" t="str">
        <f t="shared" si="120"/>
        <v>0073-0793</v>
      </c>
    </row>
    <row r="795" spans="1:60">
      <c r="A795" s="405">
        <v>4569</v>
      </c>
      <c r="B795" s="406">
        <v>4569</v>
      </c>
      <c r="C795" s="261" t="str">
        <f t="shared" si="121"/>
        <v>0001-0074</v>
      </c>
      <c r="D795" s="261" t="str">
        <f t="shared" si="122"/>
        <v>0001-0074-0001</v>
      </c>
      <c r="E795" s="407" t="s">
        <v>316</v>
      </c>
      <c r="F795" s="261" t="str">
        <f>TEXT(VLOOKUP(J795,'[4]1'!$B$2:$D$37,2,0),"0000")</f>
        <v>0001</v>
      </c>
      <c r="G795" s="261" t="str">
        <f t="shared" si="123"/>
        <v>0074</v>
      </c>
      <c r="H795" s="408">
        <f t="shared" si="124"/>
        <v>1</v>
      </c>
      <c r="I795" s="407" t="s">
        <v>316</v>
      </c>
      <c r="J795" s="258" t="s">
        <v>840</v>
      </c>
      <c r="K795" s="258" t="s">
        <v>2747</v>
      </c>
      <c r="L795" s="258" t="s">
        <v>2359</v>
      </c>
      <c r="M795" s="409">
        <v>21550000</v>
      </c>
      <c r="N795" s="258">
        <v>1591</v>
      </c>
      <c r="O795" s="258" t="s">
        <v>77</v>
      </c>
      <c r="P795" s="258" t="s">
        <v>73</v>
      </c>
      <c r="Q795" s="258" t="s">
        <v>72</v>
      </c>
      <c r="R795" s="258">
        <v>5</v>
      </c>
      <c r="S795" s="410">
        <v>9</v>
      </c>
      <c r="T795" s="261">
        <v>6</v>
      </c>
      <c r="U795" s="261">
        <v>6</v>
      </c>
      <c r="V795" s="258" t="s">
        <v>71</v>
      </c>
      <c r="W795" s="261" t="str">
        <f t="shared" si="126"/>
        <v>기아자동차쏘울1.6 노블레스21550000</v>
      </c>
      <c r="X795" s="411">
        <f t="shared" si="127"/>
        <v>4569</v>
      </c>
      <c r="Y795" s="261">
        <v>6</v>
      </c>
      <c r="Z795" s="261">
        <v>6</v>
      </c>
      <c r="AA795" s="407" t="s">
        <v>316</v>
      </c>
      <c r="AB795" s="258" t="s">
        <v>73</v>
      </c>
      <c r="AC795" s="258"/>
      <c r="AD795" s="258" t="s">
        <v>2151</v>
      </c>
      <c r="AE795" s="258" t="s">
        <v>2149</v>
      </c>
      <c r="AF795" s="259"/>
      <c r="AG795" s="260"/>
      <c r="AH795" s="259"/>
      <c r="AI795" s="259"/>
      <c r="AJ795" s="260"/>
      <c r="AK795" s="259">
        <v>26</v>
      </c>
      <c r="AL795" s="259"/>
      <c r="AM795" s="259" t="s">
        <v>3244</v>
      </c>
      <c r="AN795" s="449"/>
      <c r="AO795" s="449"/>
      <c r="AP795" s="449"/>
      <c r="AQ795" s="392" t="str">
        <f>IFERROR(VLOOKUP(BG795,#REF!,1,0),"")</f>
        <v/>
      </c>
      <c r="AS795" s="259" t="s">
        <v>3244</v>
      </c>
      <c r="BD795" s="202" t="str">
        <f t="shared" si="119"/>
        <v>쏘울1.6 노블레스</v>
      </c>
      <c r="BE795" s="261" t="str">
        <f t="shared" si="125"/>
        <v>0074</v>
      </c>
      <c r="BF795" s="407" t="s">
        <v>316</v>
      </c>
      <c r="BG795" s="202" t="str">
        <f t="shared" si="120"/>
        <v>0074-0794</v>
      </c>
    </row>
    <row r="796" spans="1:60">
      <c r="A796" s="405">
        <v>4570</v>
      </c>
      <c r="B796" s="406">
        <v>4570</v>
      </c>
      <c r="C796" s="261" t="str">
        <f t="shared" si="121"/>
        <v>0001-0074</v>
      </c>
      <c r="D796" s="261" t="str">
        <f t="shared" si="122"/>
        <v>0001-0074-0002</v>
      </c>
      <c r="E796" s="407" t="s">
        <v>315</v>
      </c>
      <c r="F796" s="261" t="str">
        <f>TEXT(VLOOKUP(J796,'[4]1'!$B$2:$D$37,2,0),"0000")</f>
        <v>0001</v>
      </c>
      <c r="G796" s="261" t="str">
        <f t="shared" si="123"/>
        <v>0074</v>
      </c>
      <c r="H796" s="408">
        <f t="shared" si="124"/>
        <v>2</v>
      </c>
      <c r="I796" s="407" t="s">
        <v>315</v>
      </c>
      <c r="J796" s="258" t="s">
        <v>840</v>
      </c>
      <c r="K796" s="258" t="s">
        <v>2747</v>
      </c>
      <c r="L796" s="258" t="s">
        <v>2360</v>
      </c>
      <c r="M796" s="409">
        <v>19580000</v>
      </c>
      <c r="N796" s="258">
        <v>1591</v>
      </c>
      <c r="O796" s="258" t="s">
        <v>77</v>
      </c>
      <c r="P796" s="258" t="s">
        <v>73</v>
      </c>
      <c r="Q796" s="258" t="s">
        <v>72</v>
      </c>
      <c r="R796" s="258" t="e">
        <v>#N/A</v>
      </c>
      <c r="S796" s="410">
        <v>9</v>
      </c>
      <c r="T796" s="261">
        <v>6</v>
      </c>
      <c r="U796" s="261">
        <v>6</v>
      </c>
      <c r="V796" s="258" t="s">
        <v>16778</v>
      </c>
      <c r="W796" s="261" t="str">
        <f t="shared" si="126"/>
        <v>기아자동차쏘울1.6 프레스티지19580000</v>
      </c>
      <c r="X796" s="411">
        <f t="shared" si="127"/>
        <v>4570</v>
      </c>
      <c r="Y796" s="261">
        <v>6</v>
      </c>
      <c r="Z796" s="261">
        <v>6</v>
      </c>
      <c r="AA796" s="407" t="s">
        <v>315</v>
      </c>
      <c r="AB796" s="258" t="e">
        <v>#N/A</v>
      </c>
      <c r="AC796" s="258"/>
      <c r="AD796" s="258" t="s">
        <v>2151</v>
      </c>
      <c r="AE796" s="258" t="s">
        <v>2149</v>
      </c>
      <c r="AF796" s="259"/>
      <c r="AG796" s="260"/>
      <c r="AH796" s="259"/>
      <c r="AI796" s="259"/>
      <c r="AJ796" s="260"/>
      <c r="AK796" s="259">
        <v>26</v>
      </c>
      <c r="AL796" s="259"/>
      <c r="AM796" s="259" t="s">
        <v>3244</v>
      </c>
      <c r="AN796" s="449"/>
      <c r="AO796" s="449"/>
      <c r="AP796" s="449"/>
      <c r="AQ796" s="392" t="str">
        <f>IFERROR(VLOOKUP(BG796,#REF!,1,0),"")</f>
        <v/>
      </c>
      <c r="AS796" s="259" t="s">
        <v>3244</v>
      </c>
      <c r="BD796" s="202" t="str">
        <f t="shared" si="119"/>
        <v>쏘울1.6 프레스티지</v>
      </c>
      <c r="BE796" s="261" t="str">
        <f t="shared" si="125"/>
        <v>0074</v>
      </c>
      <c r="BF796" s="407" t="s">
        <v>315</v>
      </c>
      <c r="BG796" s="202" t="str">
        <f t="shared" si="120"/>
        <v>0074-0795</v>
      </c>
    </row>
    <row r="797" spans="1:60" s="207" customFormat="1">
      <c r="A797" s="405">
        <v>4571</v>
      </c>
      <c r="B797" s="406">
        <v>4571</v>
      </c>
      <c r="C797" s="261" t="str">
        <f t="shared" si="121"/>
        <v>0001-0075</v>
      </c>
      <c r="D797" s="261" t="str">
        <f t="shared" si="122"/>
        <v>0001-0075-0001</v>
      </c>
      <c r="E797" s="407" t="s">
        <v>314</v>
      </c>
      <c r="F797" s="261" t="str">
        <f>TEXT(VLOOKUP(J797,'[4]1'!$B$2:$D$37,2,0),"0000")</f>
        <v>0001</v>
      </c>
      <c r="G797" s="261" t="str">
        <f t="shared" si="123"/>
        <v>0075</v>
      </c>
      <c r="H797" s="408">
        <f t="shared" si="124"/>
        <v>1</v>
      </c>
      <c r="I797" s="407" t="s">
        <v>314</v>
      </c>
      <c r="J797" s="422" t="s">
        <v>840</v>
      </c>
      <c r="K797" s="422" t="s">
        <v>2748</v>
      </c>
      <c r="L797" s="397" t="s">
        <v>3132</v>
      </c>
      <c r="M797" s="423">
        <v>60660000</v>
      </c>
      <c r="N797" s="396">
        <v>3470</v>
      </c>
      <c r="O797" s="258" t="s">
        <v>77</v>
      </c>
      <c r="P797" s="267" t="s">
        <v>1985</v>
      </c>
      <c r="Q797" s="422" t="s">
        <v>72</v>
      </c>
      <c r="R797" s="398">
        <v>9</v>
      </c>
      <c r="S797" s="424">
        <v>12</v>
      </c>
      <c r="T797" s="261">
        <v>6</v>
      </c>
      <c r="U797" s="261">
        <v>6</v>
      </c>
      <c r="V797" s="267" t="s">
        <v>1989</v>
      </c>
      <c r="W797" s="261" t="str">
        <f t="shared" si="126"/>
        <v>기아자동차카니발KA4 3.5 가솔린 하이리무진 시그니처 (9인승)60660000</v>
      </c>
      <c r="X797" s="411">
        <f t="shared" si="127"/>
        <v>4571</v>
      </c>
      <c r="Y797" s="261">
        <v>6</v>
      </c>
      <c r="Z797" s="261">
        <v>6</v>
      </c>
      <c r="AA797" s="407" t="s">
        <v>314</v>
      </c>
      <c r="AB797" s="267" t="s">
        <v>1985</v>
      </c>
      <c r="AC797" s="267"/>
      <c r="AD797" s="267">
        <v>3</v>
      </c>
      <c r="AE797" s="267" t="s">
        <v>2149</v>
      </c>
      <c r="AF797" s="270"/>
      <c r="AG797" s="307"/>
      <c r="AH797" s="270"/>
      <c r="AI797" s="270"/>
      <c r="AJ797" s="307"/>
      <c r="AK797" s="259">
        <v>26</v>
      </c>
      <c r="AL797" s="259"/>
      <c r="AM797" s="259" t="s">
        <v>3255</v>
      </c>
      <c r="AN797" s="391"/>
      <c r="AO797" s="391"/>
      <c r="AP797" s="391"/>
      <c r="AQ797" s="392" t="str">
        <f>IFERROR(VLOOKUP(BG797,#REF!,1,0),"")</f>
        <v/>
      </c>
      <c r="AR797" s="450"/>
      <c r="AS797" s="259" t="s">
        <v>2010</v>
      </c>
      <c r="AT797" s="450"/>
      <c r="AU797" s="450"/>
      <c r="AV797" s="450"/>
      <c r="AW797" s="450"/>
      <c r="AX797" s="450">
        <v>2024.03</v>
      </c>
      <c r="AY797" s="450"/>
      <c r="BB797" s="202" t="s">
        <v>16836</v>
      </c>
      <c r="BD797" s="202" t="str">
        <f t="shared" si="119"/>
        <v>카니발KA4 3.5 가솔린 하이리무진 시그니처 (9인승)</v>
      </c>
      <c r="BE797" s="261" t="str">
        <f t="shared" si="125"/>
        <v>0075</v>
      </c>
      <c r="BF797" s="407" t="s">
        <v>314</v>
      </c>
      <c r="BG797" s="202" t="str">
        <f t="shared" si="120"/>
        <v>0075-0796</v>
      </c>
      <c r="BH797" s="202"/>
    </row>
    <row r="798" spans="1:60">
      <c r="A798" s="405">
        <v>4572</v>
      </c>
      <c r="B798" s="406">
        <v>4572</v>
      </c>
      <c r="C798" s="261" t="str">
        <f t="shared" si="121"/>
        <v>0001-0075</v>
      </c>
      <c r="D798" s="261" t="str">
        <f t="shared" si="122"/>
        <v>0001-0075-0002</v>
      </c>
      <c r="E798" s="407" t="s">
        <v>313</v>
      </c>
      <c r="F798" s="261" t="str">
        <f>TEXT(VLOOKUP(J798,'[4]1'!$B$2:$D$37,2,0),"0000")</f>
        <v>0001</v>
      </c>
      <c r="G798" s="261" t="str">
        <f t="shared" si="123"/>
        <v>0075</v>
      </c>
      <c r="H798" s="408">
        <f t="shared" si="124"/>
        <v>2</v>
      </c>
      <c r="I798" s="407" t="s">
        <v>313</v>
      </c>
      <c r="J798" s="413" t="s">
        <v>840</v>
      </c>
      <c r="K798" s="413" t="s">
        <v>2748</v>
      </c>
      <c r="L798" s="397" t="s">
        <v>3133</v>
      </c>
      <c r="M798" s="425">
        <v>63880000</v>
      </c>
      <c r="N798" s="394">
        <v>3470</v>
      </c>
      <c r="O798" s="258" t="s">
        <v>77</v>
      </c>
      <c r="P798" s="258" t="s">
        <v>1985</v>
      </c>
      <c r="Q798" s="413" t="s">
        <v>72</v>
      </c>
      <c r="R798" s="395">
        <v>7</v>
      </c>
      <c r="S798" s="424">
        <v>9</v>
      </c>
      <c r="T798" s="261">
        <v>6</v>
      </c>
      <c r="U798" s="261">
        <v>6</v>
      </c>
      <c r="V798" s="258" t="s">
        <v>1989</v>
      </c>
      <c r="W798" s="261" t="str">
        <f t="shared" si="126"/>
        <v>기아자동차카니발KA4 3.5 가솔린 하이리무진 시그니처 (7인승)63880000</v>
      </c>
      <c r="X798" s="411">
        <f t="shared" si="127"/>
        <v>4572</v>
      </c>
      <c r="Y798" s="261">
        <v>6</v>
      </c>
      <c r="Z798" s="261">
        <v>6</v>
      </c>
      <c r="AA798" s="407" t="s">
        <v>313</v>
      </c>
      <c r="AB798" s="258" t="s">
        <v>1985</v>
      </c>
      <c r="AC798" s="258"/>
      <c r="AD798" s="258">
        <v>3</v>
      </c>
      <c r="AE798" s="258" t="s">
        <v>2149</v>
      </c>
      <c r="AF798" s="259"/>
      <c r="AG798" s="260"/>
      <c r="AH798" s="259"/>
      <c r="AI798" s="259"/>
      <c r="AJ798" s="260"/>
      <c r="AK798" s="259">
        <v>26</v>
      </c>
      <c r="AL798" s="259"/>
      <c r="AM798" s="259" t="s">
        <v>3255</v>
      </c>
      <c r="AN798" s="449"/>
      <c r="AO798" s="449"/>
      <c r="AP798" s="449"/>
      <c r="AQ798" s="392" t="str">
        <f>IFERROR(VLOOKUP(BG798,#REF!,1,0),"")</f>
        <v/>
      </c>
      <c r="AS798" s="259" t="s">
        <v>16911</v>
      </c>
      <c r="AX798" s="392">
        <v>2024.03</v>
      </c>
      <c r="BB798" s="202" t="s">
        <v>16912</v>
      </c>
      <c r="BD798" s="202" t="str">
        <f t="shared" si="119"/>
        <v>카니발KA4 3.5 가솔린 하이리무진 시그니처 (7인승)</v>
      </c>
      <c r="BE798" s="261" t="str">
        <f t="shared" si="125"/>
        <v>0075</v>
      </c>
      <c r="BF798" s="407" t="s">
        <v>313</v>
      </c>
      <c r="BG798" s="202" t="str">
        <f t="shared" si="120"/>
        <v>0075-0797</v>
      </c>
    </row>
    <row r="799" spans="1:60">
      <c r="A799" s="405">
        <v>4573</v>
      </c>
      <c r="B799" s="406">
        <v>4573</v>
      </c>
      <c r="C799" s="261" t="str">
        <f t="shared" si="121"/>
        <v>0001-0075</v>
      </c>
      <c r="D799" s="261" t="str">
        <f t="shared" si="122"/>
        <v>0001-0075-0003</v>
      </c>
      <c r="E799" s="407" t="s">
        <v>312</v>
      </c>
      <c r="F799" s="261" t="str">
        <f>TEXT(VLOOKUP(J799,'[4]1'!$B$2:$D$37,2,0),"0000")</f>
        <v>0001</v>
      </c>
      <c r="G799" s="261" t="str">
        <f t="shared" si="123"/>
        <v>0075</v>
      </c>
      <c r="H799" s="408">
        <f t="shared" si="124"/>
        <v>3</v>
      </c>
      <c r="I799" s="407" t="s">
        <v>312</v>
      </c>
      <c r="J799" s="413" t="s">
        <v>840</v>
      </c>
      <c r="K799" s="413" t="s">
        <v>2748</v>
      </c>
      <c r="L799" s="397" t="s">
        <v>16931</v>
      </c>
      <c r="M799" s="425">
        <v>88260000</v>
      </c>
      <c r="N799" s="394">
        <v>3470</v>
      </c>
      <c r="O799" s="632" t="s">
        <v>1185</v>
      </c>
      <c r="P799" s="258" t="s">
        <v>1985</v>
      </c>
      <c r="Q799" s="413" t="s">
        <v>72</v>
      </c>
      <c r="R799" s="395">
        <v>4</v>
      </c>
      <c r="S799" s="424">
        <v>18</v>
      </c>
      <c r="T799" s="261">
        <v>6</v>
      </c>
      <c r="U799" s="261">
        <v>6</v>
      </c>
      <c r="V799" s="258" t="s">
        <v>1989</v>
      </c>
      <c r="W799" s="261" t="str">
        <f t="shared" si="126"/>
        <v>기아자동차카니발3.5 하이리무진 시그니처 (4인승) HEV88260000</v>
      </c>
      <c r="X799" s="411">
        <f t="shared" si="127"/>
        <v>4573</v>
      </c>
      <c r="Y799" s="261">
        <v>6</v>
      </c>
      <c r="Z799" s="261">
        <v>6</v>
      </c>
      <c r="AA799" s="407" t="s">
        <v>312</v>
      </c>
      <c r="AB799" s="258" t="s">
        <v>1985</v>
      </c>
      <c r="AC799" s="258"/>
      <c r="AD799" s="258">
        <v>5</v>
      </c>
      <c r="AE799" s="258" t="s">
        <v>2149</v>
      </c>
      <c r="AF799" s="259"/>
      <c r="AG799" s="260"/>
      <c r="AH799" s="259"/>
      <c r="AI799" s="259"/>
      <c r="AJ799" s="260"/>
      <c r="AK799" s="259">
        <v>26</v>
      </c>
      <c r="AL799" s="259"/>
      <c r="AM799" s="259" t="s">
        <v>16853</v>
      </c>
      <c r="AN799" s="449"/>
      <c r="AO799" s="449"/>
      <c r="AP799" s="449"/>
      <c r="AQ799" s="392" t="str">
        <f>IFERROR(VLOOKUP(BG799,#REF!,1,0),"")</f>
        <v/>
      </c>
      <c r="AS799" s="259" t="s">
        <v>16852</v>
      </c>
      <c r="AX799" s="392">
        <v>2024.02</v>
      </c>
      <c r="BB799" s="202" t="s">
        <v>16854</v>
      </c>
      <c r="BD799" s="202" t="str">
        <f t="shared" si="119"/>
        <v>카니발3.5 하이리무진 시그니처 (4인승) HEV</v>
      </c>
      <c r="BE799" s="261" t="str">
        <f t="shared" si="125"/>
        <v>0075</v>
      </c>
      <c r="BF799" s="407" t="s">
        <v>312</v>
      </c>
      <c r="BG799" s="202" t="str">
        <f t="shared" si="120"/>
        <v>0075-0798</v>
      </c>
    </row>
    <row r="800" spans="1:60">
      <c r="A800" s="405">
        <v>4574</v>
      </c>
      <c r="B800" s="406">
        <v>4574</v>
      </c>
      <c r="C800" s="261" t="str">
        <f t="shared" si="121"/>
        <v>0001-0075</v>
      </c>
      <c r="D800" s="261" t="str">
        <f t="shared" si="122"/>
        <v>0001-0075-0004</v>
      </c>
      <c r="E800" s="407" t="s">
        <v>311</v>
      </c>
      <c r="F800" s="261" t="str">
        <f>TEXT(VLOOKUP(J800,'[4]1'!$B$2:$D$37,2,0),"0000")</f>
        <v>0001</v>
      </c>
      <c r="G800" s="261" t="str">
        <f t="shared" si="123"/>
        <v>0075</v>
      </c>
      <c r="H800" s="408">
        <f t="shared" si="124"/>
        <v>4</v>
      </c>
      <c r="I800" s="407" t="s">
        <v>311</v>
      </c>
      <c r="J800" s="413" t="s">
        <v>840</v>
      </c>
      <c r="K800" s="413" t="s">
        <v>2748</v>
      </c>
      <c r="L800" s="397" t="s">
        <v>16835</v>
      </c>
      <c r="M800" s="425">
        <v>31800000</v>
      </c>
      <c r="N800" s="394">
        <v>3470</v>
      </c>
      <c r="O800" s="258" t="s">
        <v>77</v>
      </c>
      <c r="P800" s="258" t="s">
        <v>1985</v>
      </c>
      <c r="Q800" s="413" t="s">
        <v>72</v>
      </c>
      <c r="R800" s="395">
        <v>9</v>
      </c>
      <c r="S800" s="424">
        <v>12</v>
      </c>
      <c r="T800" s="261">
        <v>6</v>
      </c>
      <c r="U800" s="261">
        <v>6</v>
      </c>
      <c r="V800" s="258" t="s">
        <v>1989</v>
      </c>
      <c r="W800" s="261" t="str">
        <f t="shared" si="126"/>
        <v>기아자동차카니발3.5 가솔린 프레스티지 (9인승)31800000</v>
      </c>
      <c r="X800" s="411">
        <f t="shared" si="127"/>
        <v>4574</v>
      </c>
      <c r="Y800" s="261">
        <v>6</v>
      </c>
      <c r="Z800" s="261">
        <v>6</v>
      </c>
      <c r="AA800" s="407" t="s">
        <v>311</v>
      </c>
      <c r="AB800" s="258" t="s">
        <v>1985</v>
      </c>
      <c r="AC800" s="258"/>
      <c r="AD800" s="258">
        <v>3</v>
      </c>
      <c r="AE800" s="258" t="s">
        <v>2149</v>
      </c>
      <c r="AF800" s="259"/>
      <c r="AG800" s="260"/>
      <c r="AH800" s="259"/>
      <c r="AI800" s="259"/>
      <c r="AJ800" s="260"/>
      <c r="AK800" s="259">
        <v>26</v>
      </c>
      <c r="AL800" s="259"/>
      <c r="AM800" s="259" t="s">
        <v>16826</v>
      </c>
      <c r="AN800" s="449"/>
      <c r="AO800" s="449"/>
      <c r="AP800" s="449"/>
      <c r="AQ800" s="392" t="str">
        <f>IFERROR(VLOOKUP(BG800,#REF!,1,0),"")</f>
        <v/>
      </c>
      <c r="AS800" s="259" t="s">
        <v>2010</v>
      </c>
      <c r="AX800" s="392">
        <v>2024.02</v>
      </c>
      <c r="BB800" s="202" t="s">
        <v>16836</v>
      </c>
      <c r="BD800" s="202" t="str">
        <f t="shared" si="119"/>
        <v>카니발3.5 가솔린 프레스티지 (9인승)</v>
      </c>
      <c r="BE800" s="261" t="str">
        <f t="shared" si="125"/>
        <v>0075</v>
      </c>
      <c r="BF800" s="407" t="s">
        <v>311</v>
      </c>
      <c r="BG800" s="202" t="str">
        <f t="shared" si="120"/>
        <v>0075-0799</v>
      </c>
    </row>
    <row r="801" spans="1:59">
      <c r="A801" s="405">
        <v>4575</v>
      </c>
      <c r="B801" s="406">
        <v>4575</v>
      </c>
      <c r="C801" s="261" t="str">
        <f t="shared" si="121"/>
        <v>0001-0075</v>
      </c>
      <c r="D801" s="261" t="str">
        <f t="shared" si="122"/>
        <v>0001-0075-0005</v>
      </c>
      <c r="E801" s="407" t="s">
        <v>310</v>
      </c>
      <c r="F801" s="261" t="str">
        <f>TEXT(VLOOKUP(J801,'[4]1'!$B$2:$D$37,2,0),"0000")</f>
        <v>0001</v>
      </c>
      <c r="G801" s="261" t="str">
        <f t="shared" si="123"/>
        <v>0075</v>
      </c>
      <c r="H801" s="408">
        <f t="shared" si="124"/>
        <v>5</v>
      </c>
      <c r="I801" s="407" t="s">
        <v>310</v>
      </c>
      <c r="J801" s="413" t="s">
        <v>840</v>
      </c>
      <c r="K801" s="413" t="s">
        <v>2748</v>
      </c>
      <c r="L801" s="397" t="s">
        <v>3134</v>
      </c>
      <c r="M801" s="425">
        <v>31800000</v>
      </c>
      <c r="N801" s="394">
        <v>3470</v>
      </c>
      <c r="O801" s="258" t="s">
        <v>77</v>
      </c>
      <c r="P801" s="393" t="s">
        <v>2911</v>
      </c>
      <c r="Q801" s="413" t="s">
        <v>72</v>
      </c>
      <c r="R801" s="395">
        <v>11</v>
      </c>
      <c r="S801" s="410">
        <v>15</v>
      </c>
      <c r="T801" s="261">
        <v>6</v>
      </c>
      <c r="U801" s="261">
        <v>6</v>
      </c>
      <c r="V801" s="258" t="s">
        <v>1989</v>
      </c>
      <c r="W801" s="261" t="str">
        <f t="shared" si="126"/>
        <v>기아자동차카니발KA4 3.5 가솔린 프레스티지 (11인승)31800000</v>
      </c>
      <c r="X801" s="411">
        <f t="shared" si="127"/>
        <v>4575</v>
      </c>
      <c r="Y801" s="261">
        <v>6</v>
      </c>
      <c r="Z801" s="261">
        <v>6</v>
      </c>
      <c r="AA801" s="407" t="s">
        <v>310</v>
      </c>
      <c r="AB801" s="393" t="s">
        <v>2911</v>
      </c>
      <c r="AC801" s="258"/>
      <c r="AD801" s="258">
        <v>3</v>
      </c>
      <c r="AE801" s="258" t="s">
        <v>2149</v>
      </c>
      <c r="AF801" s="259"/>
      <c r="AG801" s="260"/>
      <c r="AH801" s="259"/>
      <c r="AI801" s="259"/>
      <c r="AJ801" s="260"/>
      <c r="AK801" s="259">
        <v>26</v>
      </c>
      <c r="AL801" s="259"/>
      <c r="AM801" s="259" t="s">
        <v>3244</v>
      </c>
      <c r="AN801" s="449"/>
      <c r="AO801" s="449"/>
      <c r="AP801" s="449"/>
      <c r="AQ801" s="392" t="str">
        <f>IFERROR(VLOOKUP(BG801,#REF!,1,0),"")</f>
        <v/>
      </c>
      <c r="AS801" s="259" t="s">
        <v>3255</v>
      </c>
      <c r="BD801" s="202" t="str">
        <f t="shared" si="119"/>
        <v>카니발KA4 3.5 가솔린 프레스티지 (11인승)</v>
      </c>
      <c r="BE801" s="261" t="str">
        <f t="shared" si="125"/>
        <v>0075</v>
      </c>
      <c r="BF801" s="407" t="s">
        <v>310</v>
      </c>
      <c r="BG801" s="202" t="str">
        <f t="shared" si="120"/>
        <v>0075-0800</v>
      </c>
    </row>
    <row r="802" spans="1:59">
      <c r="A802" s="405">
        <v>4576</v>
      </c>
      <c r="B802" s="406">
        <v>4576</v>
      </c>
      <c r="C802" s="261" t="str">
        <f t="shared" si="121"/>
        <v>0001-0075</v>
      </c>
      <c r="D802" s="261" t="str">
        <f t="shared" si="122"/>
        <v>0001-0075-0006</v>
      </c>
      <c r="E802" s="407" t="s">
        <v>309</v>
      </c>
      <c r="F802" s="261" t="str">
        <f>TEXT(VLOOKUP(J802,'[4]1'!$B$2:$D$37,2,0),"0000")</f>
        <v>0001</v>
      </c>
      <c r="G802" s="261" t="str">
        <f t="shared" si="123"/>
        <v>0075</v>
      </c>
      <c r="H802" s="408">
        <f t="shared" si="124"/>
        <v>6</v>
      </c>
      <c r="I802" s="407" t="s">
        <v>309</v>
      </c>
      <c r="J802" s="413" t="s">
        <v>840</v>
      </c>
      <c r="K802" s="413" t="s">
        <v>2748</v>
      </c>
      <c r="L802" s="397" t="s">
        <v>16837</v>
      </c>
      <c r="M802" s="425">
        <v>38200000</v>
      </c>
      <c r="N802" s="394">
        <v>3470</v>
      </c>
      <c r="O802" s="258" t="s">
        <v>77</v>
      </c>
      <c r="P802" s="258" t="s">
        <v>1985</v>
      </c>
      <c r="Q802" s="413" t="s">
        <v>72</v>
      </c>
      <c r="R802" s="395">
        <v>7</v>
      </c>
      <c r="S802" s="424">
        <v>15</v>
      </c>
      <c r="T802" s="261">
        <v>6</v>
      </c>
      <c r="U802" s="261">
        <v>6</v>
      </c>
      <c r="V802" s="258" t="s">
        <v>1989</v>
      </c>
      <c r="W802" s="261" t="str">
        <f t="shared" si="126"/>
        <v>기아자동차카니발3.5 가솔린 아웃도어 노블레스 (7인승)38200000</v>
      </c>
      <c r="X802" s="411">
        <f t="shared" si="127"/>
        <v>4576</v>
      </c>
      <c r="Y802" s="261">
        <v>6</v>
      </c>
      <c r="Z802" s="261">
        <v>6</v>
      </c>
      <c r="AA802" s="407" t="s">
        <v>309</v>
      </c>
      <c r="AB802" s="258" t="s">
        <v>1985</v>
      </c>
      <c r="AC802" s="258"/>
      <c r="AD802" s="258">
        <v>5</v>
      </c>
      <c r="AE802" s="258" t="s">
        <v>2149</v>
      </c>
      <c r="AF802" s="259"/>
      <c r="AG802" s="260"/>
      <c r="AH802" s="259"/>
      <c r="AI802" s="259"/>
      <c r="AJ802" s="260"/>
      <c r="AK802" s="259">
        <v>26</v>
      </c>
      <c r="AL802" s="259"/>
      <c r="AM802" s="259" t="s">
        <v>3255</v>
      </c>
      <c r="AN802" s="449"/>
      <c r="AO802" s="449"/>
      <c r="AP802" s="449"/>
      <c r="AQ802" s="392" t="str">
        <f>IFERROR(VLOOKUP(BG802,#REF!,1,0),"")</f>
        <v/>
      </c>
      <c r="AS802" s="259" t="s">
        <v>3255</v>
      </c>
      <c r="BD802" s="202" t="str">
        <f t="shared" si="119"/>
        <v>카니발3.5 가솔린 아웃도어 노블레스 (7인승)</v>
      </c>
      <c r="BE802" s="261" t="str">
        <f t="shared" si="125"/>
        <v>0075</v>
      </c>
      <c r="BF802" s="407" t="s">
        <v>309</v>
      </c>
      <c r="BG802" s="202" t="str">
        <f t="shared" si="120"/>
        <v>0075-0801</v>
      </c>
    </row>
    <row r="803" spans="1:59">
      <c r="A803" s="405">
        <v>4577</v>
      </c>
      <c r="B803" s="406">
        <v>4577</v>
      </c>
      <c r="C803" s="261" t="str">
        <f t="shared" si="121"/>
        <v>0001-0075</v>
      </c>
      <c r="D803" s="261" t="str">
        <f t="shared" si="122"/>
        <v>0001-0075-0007</v>
      </c>
      <c r="E803" s="407" t="s">
        <v>308</v>
      </c>
      <c r="F803" s="261" t="str">
        <f>TEXT(VLOOKUP(J803,'[4]1'!$B$2:$D$37,2,0),"0000")</f>
        <v>0001</v>
      </c>
      <c r="G803" s="261" t="str">
        <f t="shared" si="123"/>
        <v>0075</v>
      </c>
      <c r="H803" s="408">
        <f t="shared" si="124"/>
        <v>7</v>
      </c>
      <c r="I803" s="407" t="s">
        <v>308</v>
      </c>
      <c r="J803" s="413" t="s">
        <v>840</v>
      </c>
      <c r="K803" s="413" t="s">
        <v>2748</v>
      </c>
      <c r="L803" s="397" t="s">
        <v>16839</v>
      </c>
      <c r="M803" s="425">
        <v>40100000</v>
      </c>
      <c r="N803" s="394">
        <v>3470</v>
      </c>
      <c r="O803" s="258" t="s">
        <v>77</v>
      </c>
      <c r="P803" s="258" t="s">
        <v>1985</v>
      </c>
      <c r="Q803" s="413" t="s">
        <v>72</v>
      </c>
      <c r="R803" s="395">
        <v>9</v>
      </c>
      <c r="S803" s="424">
        <v>9</v>
      </c>
      <c r="T803" s="261">
        <v>6</v>
      </c>
      <c r="U803" s="261">
        <v>6</v>
      </c>
      <c r="V803" s="258" t="s">
        <v>1989</v>
      </c>
      <c r="W803" s="261" t="str">
        <f t="shared" si="126"/>
        <v>기아자동차카니발3.5 가솔린 시그니처 (9인승)40100000</v>
      </c>
      <c r="X803" s="411">
        <f t="shared" si="127"/>
        <v>4577</v>
      </c>
      <c r="Y803" s="261">
        <v>6</v>
      </c>
      <c r="Z803" s="261">
        <v>6</v>
      </c>
      <c r="AA803" s="407" t="s">
        <v>308</v>
      </c>
      <c r="AB803" s="258" t="s">
        <v>1985</v>
      </c>
      <c r="AC803" s="258"/>
      <c r="AD803" s="258">
        <v>3</v>
      </c>
      <c r="AE803" s="258" t="s">
        <v>2149</v>
      </c>
      <c r="AF803" s="259"/>
      <c r="AG803" s="260"/>
      <c r="AH803" s="259"/>
      <c r="AI803" s="259"/>
      <c r="AJ803" s="260"/>
      <c r="AK803" s="259">
        <v>26</v>
      </c>
      <c r="AL803" s="259"/>
      <c r="AM803" s="259" t="s">
        <v>3244</v>
      </c>
      <c r="AN803" s="449"/>
      <c r="AO803" s="449"/>
      <c r="AP803" s="449"/>
      <c r="AQ803" s="392" t="str">
        <f>IFERROR(VLOOKUP(BG803,#REF!,1,0),"")</f>
        <v/>
      </c>
      <c r="AS803" s="259" t="s">
        <v>2007</v>
      </c>
      <c r="AX803" s="450">
        <v>2024.03</v>
      </c>
      <c r="BB803" s="202" t="s">
        <v>16913</v>
      </c>
      <c r="BD803" s="202" t="str">
        <f t="shared" si="119"/>
        <v>카니발3.5 가솔린 시그니처 (9인승)</v>
      </c>
      <c r="BE803" s="261" t="str">
        <f t="shared" si="125"/>
        <v>0075</v>
      </c>
      <c r="BF803" s="407" t="s">
        <v>308</v>
      </c>
      <c r="BG803" s="202" t="str">
        <f t="shared" si="120"/>
        <v>0075-0802</v>
      </c>
    </row>
    <row r="804" spans="1:59">
      <c r="A804" s="405">
        <v>4578</v>
      </c>
      <c r="B804" s="406">
        <v>4578</v>
      </c>
      <c r="C804" s="261" t="str">
        <f t="shared" si="121"/>
        <v>0001-0075</v>
      </c>
      <c r="D804" s="261" t="str">
        <f t="shared" si="122"/>
        <v>0001-0075-0008</v>
      </c>
      <c r="E804" s="407" t="s">
        <v>307</v>
      </c>
      <c r="F804" s="261" t="str">
        <f>TEXT(VLOOKUP(J804,'[4]1'!$B$2:$D$37,2,0),"0000")</f>
        <v>0001</v>
      </c>
      <c r="G804" s="261" t="str">
        <f t="shared" si="123"/>
        <v>0075</v>
      </c>
      <c r="H804" s="408">
        <f t="shared" si="124"/>
        <v>8</v>
      </c>
      <c r="I804" s="407" t="s">
        <v>307</v>
      </c>
      <c r="J804" s="413" t="s">
        <v>840</v>
      </c>
      <c r="K804" s="413" t="s">
        <v>2748</v>
      </c>
      <c r="L804" s="397" t="s">
        <v>16838</v>
      </c>
      <c r="M804" s="425">
        <v>68200000</v>
      </c>
      <c r="N804" s="394">
        <v>3470</v>
      </c>
      <c r="O804" s="258" t="s">
        <v>77</v>
      </c>
      <c r="P804" s="258" t="s">
        <v>1985</v>
      </c>
      <c r="Q804" s="413" t="s">
        <v>72</v>
      </c>
      <c r="R804" s="395">
        <v>7</v>
      </c>
      <c r="S804" s="410">
        <v>9</v>
      </c>
      <c r="T804" s="261">
        <v>6</v>
      </c>
      <c r="U804" s="261">
        <v>6</v>
      </c>
      <c r="V804" s="258" t="s">
        <v>1989</v>
      </c>
      <c r="W804" s="261" t="str">
        <f t="shared" si="126"/>
        <v>기아자동차카니발3.5 가솔린 시그니처 (7인승)68200000</v>
      </c>
      <c r="X804" s="411">
        <f t="shared" si="127"/>
        <v>4578</v>
      </c>
      <c r="Y804" s="261">
        <v>6</v>
      </c>
      <c r="Z804" s="261">
        <v>6</v>
      </c>
      <c r="AA804" s="407" t="s">
        <v>307</v>
      </c>
      <c r="AB804" s="258" t="s">
        <v>1985</v>
      </c>
      <c r="AC804" s="258"/>
      <c r="AD804" s="258">
        <v>3</v>
      </c>
      <c r="AE804" s="258" t="s">
        <v>2149</v>
      </c>
      <c r="AF804" s="259"/>
      <c r="AG804" s="260"/>
      <c r="AH804" s="259"/>
      <c r="AI804" s="259"/>
      <c r="AJ804" s="260"/>
      <c r="AK804" s="259">
        <v>26</v>
      </c>
      <c r="AL804" s="259"/>
      <c r="AM804" s="259" t="s">
        <v>3244</v>
      </c>
      <c r="AN804" s="449"/>
      <c r="AO804" s="449"/>
      <c r="AP804" s="449"/>
      <c r="AQ804" s="392" t="str">
        <f>IFERROR(VLOOKUP(BG804,#REF!,1,0),"")</f>
        <v/>
      </c>
      <c r="AS804" s="259" t="s">
        <v>16911</v>
      </c>
      <c r="AX804" s="450">
        <v>2024.03</v>
      </c>
      <c r="BB804" s="202" t="s">
        <v>16913</v>
      </c>
      <c r="BD804" s="202" t="str">
        <f t="shared" si="119"/>
        <v>카니발3.5 가솔린 시그니처 (7인승)</v>
      </c>
      <c r="BE804" s="261" t="str">
        <f t="shared" si="125"/>
        <v>0075</v>
      </c>
      <c r="BF804" s="407" t="s">
        <v>307</v>
      </c>
      <c r="BG804" s="202" t="str">
        <f t="shared" si="120"/>
        <v>0075-0803</v>
      </c>
    </row>
    <row r="805" spans="1:59">
      <c r="A805" s="405">
        <v>4579</v>
      </c>
      <c r="B805" s="406">
        <v>4579</v>
      </c>
      <c r="C805" s="261" t="str">
        <f t="shared" si="121"/>
        <v>0001-0075</v>
      </c>
      <c r="D805" s="261" t="str">
        <f t="shared" si="122"/>
        <v>0001-0075-0009</v>
      </c>
      <c r="E805" s="407" t="s">
        <v>305</v>
      </c>
      <c r="F805" s="261" t="str">
        <f>TEXT(VLOOKUP(J805,'[4]1'!$B$2:$D$37,2,0),"0000")</f>
        <v>0001</v>
      </c>
      <c r="G805" s="261" t="str">
        <f t="shared" si="123"/>
        <v>0075</v>
      </c>
      <c r="H805" s="408">
        <f t="shared" si="124"/>
        <v>9</v>
      </c>
      <c r="I805" s="407" t="s">
        <v>305</v>
      </c>
      <c r="J805" s="413" t="s">
        <v>840</v>
      </c>
      <c r="K805" s="413" t="s">
        <v>2748</v>
      </c>
      <c r="L805" s="397" t="s">
        <v>3135</v>
      </c>
      <c r="M805" s="425">
        <v>40100000</v>
      </c>
      <c r="N805" s="394">
        <v>3470</v>
      </c>
      <c r="O805" s="258" t="s">
        <v>77</v>
      </c>
      <c r="P805" s="393" t="s">
        <v>2911</v>
      </c>
      <c r="Q805" s="413" t="s">
        <v>72</v>
      </c>
      <c r="R805" s="395">
        <v>11</v>
      </c>
      <c r="S805" s="410">
        <v>15</v>
      </c>
      <c r="T805" s="261">
        <v>6</v>
      </c>
      <c r="U805" s="261">
        <v>6</v>
      </c>
      <c r="V805" s="258" t="s">
        <v>1989</v>
      </c>
      <c r="W805" s="261" t="str">
        <f t="shared" si="126"/>
        <v>기아자동차카니발KA4 3.5 가솔린 시그니처 (11인승)40100000</v>
      </c>
      <c r="X805" s="411">
        <f t="shared" si="127"/>
        <v>4579</v>
      </c>
      <c r="Y805" s="261">
        <v>6</v>
      </c>
      <c r="Z805" s="261">
        <v>6</v>
      </c>
      <c r="AA805" s="407" t="s">
        <v>305</v>
      </c>
      <c r="AB805" s="393" t="s">
        <v>2911</v>
      </c>
      <c r="AC805" s="258"/>
      <c r="AD805" s="258">
        <v>5</v>
      </c>
      <c r="AE805" s="258" t="s">
        <v>2149</v>
      </c>
      <c r="AF805" s="259"/>
      <c r="AG805" s="260"/>
      <c r="AH805" s="259"/>
      <c r="AI805" s="259"/>
      <c r="AJ805" s="260"/>
      <c r="AK805" s="259">
        <v>26</v>
      </c>
      <c r="AL805" s="259"/>
      <c r="AM805" s="259" t="s">
        <v>3244</v>
      </c>
      <c r="AN805" s="449"/>
      <c r="AO805" s="449"/>
      <c r="AP805" s="449"/>
      <c r="AQ805" s="392" t="str">
        <f>IFERROR(VLOOKUP(BG805,#REF!,1,0),"")</f>
        <v/>
      </c>
      <c r="AS805" s="259" t="s">
        <v>3255</v>
      </c>
      <c r="BD805" s="202" t="str">
        <f t="shared" si="119"/>
        <v>카니발KA4 3.5 가솔린 시그니처 (11인승)</v>
      </c>
      <c r="BE805" s="261" t="str">
        <f t="shared" si="125"/>
        <v>0075</v>
      </c>
      <c r="BF805" s="407" t="s">
        <v>305</v>
      </c>
      <c r="BG805" s="202" t="str">
        <f t="shared" si="120"/>
        <v>0075-0804</v>
      </c>
    </row>
    <row r="806" spans="1:59">
      <c r="A806" s="405">
        <v>4580</v>
      </c>
      <c r="B806" s="406">
        <v>4580</v>
      </c>
      <c r="C806" s="261" t="str">
        <f t="shared" si="121"/>
        <v>0001-0075</v>
      </c>
      <c r="D806" s="261" t="str">
        <f t="shared" si="122"/>
        <v>0001-0075-0010</v>
      </c>
      <c r="E806" s="407" t="s">
        <v>304</v>
      </c>
      <c r="F806" s="261" t="str">
        <f>TEXT(VLOOKUP(J806,'[4]1'!$B$2:$D$37,2,0),"0000")</f>
        <v>0001</v>
      </c>
      <c r="G806" s="261" t="str">
        <f t="shared" si="123"/>
        <v>0075</v>
      </c>
      <c r="H806" s="408">
        <f t="shared" si="124"/>
        <v>10</v>
      </c>
      <c r="I806" s="407" t="s">
        <v>304</v>
      </c>
      <c r="J806" s="413" t="s">
        <v>840</v>
      </c>
      <c r="K806" s="413" t="s">
        <v>2748</v>
      </c>
      <c r="L806" s="397" t="s">
        <v>3136</v>
      </c>
      <c r="M806" s="425">
        <v>36150000</v>
      </c>
      <c r="N806" s="394">
        <v>3470</v>
      </c>
      <c r="O806" s="258" t="s">
        <v>77</v>
      </c>
      <c r="P806" s="258" t="s">
        <v>1985</v>
      </c>
      <c r="Q806" s="413" t="s">
        <v>72</v>
      </c>
      <c r="R806" s="395">
        <v>9</v>
      </c>
      <c r="S806" s="424">
        <v>12</v>
      </c>
      <c r="T806" s="261">
        <v>6</v>
      </c>
      <c r="U806" s="261">
        <v>6</v>
      </c>
      <c r="V806" s="258" t="s">
        <v>1989</v>
      </c>
      <c r="W806" s="261" t="str">
        <f t="shared" si="126"/>
        <v>기아자동차카니발KA4 3.5 가솔린 노블레스 (9인승)36150000</v>
      </c>
      <c r="X806" s="411">
        <f t="shared" si="127"/>
        <v>4580</v>
      </c>
      <c r="Y806" s="261">
        <v>6</v>
      </c>
      <c r="Z806" s="261">
        <v>6</v>
      </c>
      <c r="AA806" s="407" t="s">
        <v>304</v>
      </c>
      <c r="AB806" s="258" t="s">
        <v>1985</v>
      </c>
      <c r="AC806" s="258"/>
      <c r="AD806" s="258">
        <v>5</v>
      </c>
      <c r="AE806" s="258" t="s">
        <v>2149</v>
      </c>
      <c r="AF806" s="259"/>
      <c r="AG806" s="260"/>
      <c r="AH806" s="259"/>
      <c r="AI806" s="259"/>
      <c r="AJ806" s="260"/>
      <c r="AK806" s="259">
        <v>26</v>
      </c>
      <c r="AL806" s="259"/>
      <c r="AM806" s="259" t="s">
        <v>3244</v>
      </c>
      <c r="AN806" s="449"/>
      <c r="AO806" s="449"/>
      <c r="AP806" s="449"/>
      <c r="AQ806" s="392" t="str">
        <f>IFERROR(VLOOKUP(BG806,#REF!,1,0),"")</f>
        <v/>
      </c>
      <c r="AS806" s="259" t="s">
        <v>2010</v>
      </c>
      <c r="AX806" s="450">
        <v>2024.03</v>
      </c>
      <c r="BB806" s="202" t="s">
        <v>16836</v>
      </c>
      <c r="BD806" s="202" t="str">
        <f t="shared" si="119"/>
        <v>카니발KA4 3.5 가솔린 노블레스 (9인승)</v>
      </c>
      <c r="BE806" s="261" t="str">
        <f t="shared" si="125"/>
        <v>0075</v>
      </c>
      <c r="BF806" s="407" t="s">
        <v>304</v>
      </c>
      <c r="BG806" s="202" t="str">
        <f t="shared" si="120"/>
        <v>0075-0805</v>
      </c>
    </row>
    <row r="807" spans="1:59">
      <c r="A807" s="405">
        <v>4581</v>
      </c>
      <c r="B807" s="406">
        <v>4581</v>
      </c>
      <c r="C807" s="261" t="str">
        <f t="shared" si="121"/>
        <v>0001-0075</v>
      </c>
      <c r="D807" s="261" t="str">
        <f t="shared" si="122"/>
        <v>0001-0075-0011</v>
      </c>
      <c r="E807" s="407" t="s">
        <v>303</v>
      </c>
      <c r="F807" s="261" t="str">
        <f>TEXT(VLOOKUP(J807,'[4]1'!$B$2:$D$37,2,0),"0000")</f>
        <v>0001</v>
      </c>
      <c r="G807" s="261" t="str">
        <f t="shared" si="123"/>
        <v>0075</v>
      </c>
      <c r="H807" s="408">
        <f t="shared" si="124"/>
        <v>11</v>
      </c>
      <c r="I807" s="407" t="s">
        <v>303</v>
      </c>
      <c r="J807" s="413" t="s">
        <v>840</v>
      </c>
      <c r="K807" s="413" t="s">
        <v>2748</v>
      </c>
      <c r="L807" s="397" t="s">
        <v>3137</v>
      </c>
      <c r="M807" s="425">
        <v>39200000</v>
      </c>
      <c r="N807" s="394">
        <v>3470</v>
      </c>
      <c r="O807" s="258" t="s">
        <v>77</v>
      </c>
      <c r="P807" s="258" t="s">
        <v>1985</v>
      </c>
      <c r="Q807" s="413" t="s">
        <v>72</v>
      </c>
      <c r="R807" s="395">
        <v>7</v>
      </c>
      <c r="S807" s="410">
        <v>9</v>
      </c>
      <c r="T807" s="261">
        <v>6</v>
      </c>
      <c r="U807" s="261">
        <v>6</v>
      </c>
      <c r="V807" s="258" t="s">
        <v>1989</v>
      </c>
      <c r="W807" s="261" t="str">
        <f t="shared" si="126"/>
        <v>기아자동차카니발KA4 3.5 가솔린 노블레스 (7인승)39200000</v>
      </c>
      <c r="X807" s="411">
        <f t="shared" si="127"/>
        <v>4581</v>
      </c>
      <c r="Y807" s="261">
        <v>6</v>
      </c>
      <c r="Z807" s="261">
        <v>6</v>
      </c>
      <c r="AA807" s="407" t="s">
        <v>303</v>
      </c>
      <c r="AB807" s="258" t="s">
        <v>1985</v>
      </c>
      <c r="AC807" s="258"/>
      <c r="AD807" s="258">
        <v>5</v>
      </c>
      <c r="AE807" s="258" t="s">
        <v>2149</v>
      </c>
      <c r="AF807" s="259"/>
      <c r="AG807" s="260"/>
      <c r="AH807" s="259"/>
      <c r="AI807" s="259"/>
      <c r="AJ807" s="260"/>
      <c r="AK807" s="259">
        <v>26</v>
      </c>
      <c r="AL807" s="259"/>
      <c r="AM807" s="259" t="s">
        <v>3244</v>
      </c>
      <c r="AN807" s="449"/>
      <c r="AO807" s="449"/>
      <c r="AP807" s="449"/>
      <c r="AQ807" s="392" t="str">
        <f>IFERROR(VLOOKUP(BG807,#REF!,1,0),"")</f>
        <v/>
      </c>
      <c r="AS807" s="259" t="s">
        <v>16911</v>
      </c>
      <c r="AX807" s="392">
        <v>2024.03</v>
      </c>
      <c r="BB807" s="202" t="s">
        <v>16912</v>
      </c>
      <c r="BD807" s="202" t="str">
        <f t="shared" si="119"/>
        <v>카니발KA4 3.5 가솔린 노블레스 (7인승)</v>
      </c>
      <c r="BE807" s="261" t="str">
        <f t="shared" si="125"/>
        <v>0075</v>
      </c>
      <c r="BF807" s="407" t="s">
        <v>303</v>
      </c>
      <c r="BG807" s="202" t="str">
        <f t="shared" si="120"/>
        <v>0075-0806</v>
      </c>
    </row>
    <row r="808" spans="1:59">
      <c r="A808" s="405">
        <v>4582</v>
      </c>
      <c r="B808" s="406">
        <v>4582</v>
      </c>
      <c r="C808" s="261" t="str">
        <f t="shared" si="121"/>
        <v>0001-0075</v>
      </c>
      <c r="D808" s="261" t="str">
        <f t="shared" si="122"/>
        <v>0001-0075-0012</v>
      </c>
      <c r="E808" s="407" t="s">
        <v>302</v>
      </c>
      <c r="F808" s="261" t="str">
        <f>TEXT(VLOOKUP(J808,'[4]1'!$B$2:$D$37,2,0),"0000")</f>
        <v>0001</v>
      </c>
      <c r="G808" s="261" t="str">
        <f t="shared" si="123"/>
        <v>0075</v>
      </c>
      <c r="H808" s="408">
        <f t="shared" si="124"/>
        <v>12</v>
      </c>
      <c r="I808" s="407" t="s">
        <v>302</v>
      </c>
      <c r="J808" s="413" t="s">
        <v>840</v>
      </c>
      <c r="K808" s="413" t="s">
        <v>2748</v>
      </c>
      <c r="L808" s="397" t="s">
        <v>3138</v>
      </c>
      <c r="M808" s="425">
        <v>36150000</v>
      </c>
      <c r="N808" s="394">
        <v>3470</v>
      </c>
      <c r="O808" s="258" t="s">
        <v>77</v>
      </c>
      <c r="P808" s="393" t="s">
        <v>2911</v>
      </c>
      <c r="Q808" s="413" t="s">
        <v>72</v>
      </c>
      <c r="R808" s="395">
        <v>11</v>
      </c>
      <c r="S808" s="410">
        <v>15</v>
      </c>
      <c r="T808" s="261">
        <v>6</v>
      </c>
      <c r="U808" s="261">
        <v>6</v>
      </c>
      <c r="V808" s="258" t="s">
        <v>1989</v>
      </c>
      <c r="W808" s="261" t="str">
        <f t="shared" si="126"/>
        <v>기아자동차카니발KA4 3.5 가솔린 노블레스 (11인승)36150000</v>
      </c>
      <c r="X808" s="411">
        <f t="shared" si="127"/>
        <v>4582</v>
      </c>
      <c r="Y808" s="261">
        <v>6</v>
      </c>
      <c r="Z808" s="261">
        <v>6</v>
      </c>
      <c r="AA808" s="407" t="s">
        <v>302</v>
      </c>
      <c r="AB808" s="393" t="s">
        <v>2911</v>
      </c>
      <c r="AC808" s="258"/>
      <c r="AD808" s="258">
        <v>5</v>
      </c>
      <c r="AE808" s="258" t="s">
        <v>2149</v>
      </c>
      <c r="AF808" s="259"/>
      <c r="AG808" s="260"/>
      <c r="AH808" s="259"/>
      <c r="AI808" s="259"/>
      <c r="AJ808" s="260"/>
      <c r="AK808" s="259">
        <v>26</v>
      </c>
      <c r="AL808" s="259"/>
      <c r="AM808" s="259" t="s">
        <v>3244</v>
      </c>
      <c r="AN808" s="449"/>
      <c r="AO808" s="449"/>
      <c r="AP808" s="449"/>
      <c r="AQ808" s="392" t="str">
        <f>IFERROR(VLOOKUP(BG808,#REF!,1,0),"")</f>
        <v/>
      </c>
      <c r="AS808" s="259" t="s">
        <v>3255</v>
      </c>
      <c r="BD808" s="202" t="str">
        <f t="shared" si="119"/>
        <v>카니발KA4 3.5 가솔린 노블레스 (11인승)</v>
      </c>
      <c r="BE808" s="261" t="str">
        <f t="shared" si="125"/>
        <v>0075</v>
      </c>
      <c r="BF808" s="407" t="s">
        <v>302</v>
      </c>
      <c r="BG808" s="202" t="str">
        <f t="shared" si="120"/>
        <v>0075-0807</v>
      </c>
    </row>
    <row r="809" spans="1:59">
      <c r="A809" s="405">
        <v>4583</v>
      </c>
      <c r="B809" s="406">
        <v>4583</v>
      </c>
      <c r="C809" s="261" t="str">
        <f t="shared" si="121"/>
        <v>0001-0075</v>
      </c>
      <c r="D809" s="261" t="str">
        <f t="shared" si="122"/>
        <v>0001-0075-0013</v>
      </c>
      <c r="E809" s="407" t="s">
        <v>301</v>
      </c>
      <c r="F809" s="261" t="str">
        <f>TEXT(VLOOKUP(J809,'[4]1'!$B$2:$D$37,2,0),"0000")</f>
        <v>0001</v>
      </c>
      <c r="G809" s="261" t="str">
        <f t="shared" si="123"/>
        <v>0075</v>
      </c>
      <c r="H809" s="408">
        <f t="shared" si="124"/>
        <v>13</v>
      </c>
      <c r="I809" s="407" t="s">
        <v>301</v>
      </c>
      <c r="J809" s="413" t="s">
        <v>840</v>
      </c>
      <c r="K809" s="413" t="s">
        <v>2748</v>
      </c>
      <c r="L809" s="397" t="s">
        <v>3139</v>
      </c>
      <c r="M809" s="425">
        <v>61860000</v>
      </c>
      <c r="N809" s="394">
        <v>2151</v>
      </c>
      <c r="O809" s="393" t="s">
        <v>78</v>
      </c>
      <c r="P809" s="258" t="s">
        <v>1985</v>
      </c>
      <c r="Q809" s="413" t="s">
        <v>72</v>
      </c>
      <c r="R809" s="395">
        <v>9</v>
      </c>
      <c r="S809" s="424">
        <v>15</v>
      </c>
      <c r="T809" s="261">
        <v>6</v>
      </c>
      <c r="U809" s="261">
        <v>6</v>
      </c>
      <c r="V809" s="258" t="s">
        <v>1989</v>
      </c>
      <c r="W809" s="261" t="str">
        <f t="shared" si="126"/>
        <v>기아자동차카니발KA4 2.2 디젤 하이리무진 시그니처 (9인승)61860000</v>
      </c>
      <c r="X809" s="411">
        <f t="shared" si="127"/>
        <v>4583</v>
      </c>
      <c r="Y809" s="261">
        <v>6</v>
      </c>
      <c r="Z809" s="261">
        <v>6</v>
      </c>
      <c r="AA809" s="407" t="s">
        <v>301</v>
      </c>
      <c r="AB809" s="258" t="s">
        <v>1985</v>
      </c>
      <c r="AC809" s="258"/>
      <c r="AD809" s="258">
        <v>5</v>
      </c>
      <c r="AE809" s="258" t="s">
        <v>2149</v>
      </c>
      <c r="AF809" s="259"/>
      <c r="AG809" s="260"/>
      <c r="AH809" s="259"/>
      <c r="AI809" s="259"/>
      <c r="AJ809" s="260"/>
      <c r="AK809" s="259">
        <v>26</v>
      </c>
      <c r="AL809" s="259"/>
      <c r="AM809" s="259" t="s">
        <v>3255</v>
      </c>
      <c r="AN809" s="449"/>
      <c r="AO809" s="449"/>
      <c r="AP809" s="449"/>
      <c r="AQ809" s="392" t="str">
        <f>IFERROR(VLOOKUP(BG809,#REF!,1,0),"")</f>
        <v/>
      </c>
      <c r="AS809" s="259" t="s">
        <v>3255</v>
      </c>
      <c r="BD809" s="202" t="str">
        <f t="shared" si="119"/>
        <v>카니발KA4 2.2 디젤 하이리무진 시그니처 (9인승)</v>
      </c>
      <c r="BE809" s="261" t="str">
        <f t="shared" si="125"/>
        <v>0075</v>
      </c>
      <c r="BF809" s="407" t="s">
        <v>301</v>
      </c>
      <c r="BG809" s="202" t="str">
        <f t="shared" si="120"/>
        <v>0075-0808</v>
      </c>
    </row>
    <row r="810" spans="1:59">
      <c r="A810" s="405">
        <v>4584</v>
      </c>
      <c r="B810" s="406">
        <v>4584</v>
      </c>
      <c r="C810" s="261" t="str">
        <f t="shared" si="121"/>
        <v>0001-0075</v>
      </c>
      <c r="D810" s="261" t="str">
        <f t="shared" si="122"/>
        <v>0001-0075-0014</v>
      </c>
      <c r="E810" s="407" t="s">
        <v>300</v>
      </c>
      <c r="F810" s="261" t="str">
        <f>TEXT(VLOOKUP(J810,'[4]1'!$B$2:$D$37,2,0),"0000")</f>
        <v>0001</v>
      </c>
      <c r="G810" s="261" t="str">
        <f t="shared" si="123"/>
        <v>0075</v>
      </c>
      <c r="H810" s="408">
        <f t="shared" si="124"/>
        <v>14</v>
      </c>
      <c r="I810" s="407" t="s">
        <v>300</v>
      </c>
      <c r="J810" s="413" t="s">
        <v>840</v>
      </c>
      <c r="K810" s="413" t="s">
        <v>2748</v>
      </c>
      <c r="L810" s="397" t="s">
        <v>3140</v>
      </c>
      <c r="M810" s="425">
        <v>65080000</v>
      </c>
      <c r="N810" s="394">
        <v>2151</v>
      </c>
      <c r="O810" s="393" t="s">
        <v>78</v>
      </c>
      <c r="P810" s="258" t="s">
        <v>1985</v>
      </c>
      <c r="Q810" s="413" t="s">
        <v>72</v>
      </c>
      <c r="R810" s="395">
        <v>7</v>
      </c>
      <c r="S810" s="424">
        <v>15</v>
      </c>
      <c r="T810" s="261">
        <v>6</v>
      </c>
      <c r="U810" s="261">
        <v>6</v>
      </c>
      <c r="V810" s="258" t="s">
        <v>1989</v>
      </c>
      <c r="W810" s="261" t="str">
        <f t="shared" si="126"/>
        <v>기아자동차카니발KA4 2.2 디젤 하이리무진 시그니처 (7인승)65080000</v>
      </c>
      <c r="X810" s="411">
        <f t="shared" si="127"/>
        <v>4584</v>
      </c>
      <c r="Y810" s="261">
        <v>6</v>
      </c>
      <c r="Z810" s="261">
        <v>6</v>
      </c>
      <c r="AA810" s="407" t="s">
        <v>300</v>
      </c>
      <c r="AB810" s="258" t="s">
        <v>1985</v>
      </c>
      <c r="AC810" s="258"/>
      <c r="AD810" s="258">
        <v>5</v>
      </c>
      <c r="AE810" s="258" t="s">
        <v>2149</v>
      </c>
      <c r="AF810" s="259"/>
      <c r="AG810" s="260"/>
      <c r="AH810" s="259"/>
      <c r="AI810" s="259"/>
      <c r="AJ810" s="260"/>
      <c r="AK810" s="259">
        <v>26</v>
      </c>
      <c r="AL810" s="259"/>
      <c r="AM810" s="259" t="s">
        <v>3255</v>
      </c>
      <c r="AN810" s="449"/>
      <c r="AO810" s="449"/>
      <c r="AP810" s="449"/>
      <c r="AQ810" s="392" t="str">
        <f>IFERROR(VLOOKUP(BG810,#REF!,1,0),"")</f>
        <v/>
      </c>
      <c r="AS810" s="259" t="s">
        <v>3255</v>
      </c>
      <c r="BD810" s="202" t="str">
        <f t="shared" si="119"/>
        <v>카니발KA4 2.2 디젤 하이리무진 시그니처 (7인승)</v>
      </c>
      <c r="BE810" s="261" t="str">
        <f t="shared" si="125"/>
        <v>0075</v>
      </c>
      <c r="BF810" s="407" t="s">
        <v>300</v>
      </c>
      <c r="BG810" s="202" t="str">
        <f t="shared" si="120"/>
        <v>0075-0809</v>
      </c>
    </row>
    <row r="811" spans="1:59">
      <c r="A811" s="405">
        <v>4585</v>
      </c>
      <c r="B811" s="406">
        <v>4585</v>
      </c>
      <c r="C811" s="261" t="str">
        <f t="shared" si="121"/>
        <v>0001-0075</v>
      </c>
      <c r="D811" s="261" t="str">
        <f t="shared" si="122"/>
        <v>0001-0075-0015</v>
      </c>
      <c r="E811" s="407" t="s">
        <v>299</v>
      </c>
      <c r="F811" s="261" t="str">
        <f>TEXT(VLOOKUP(J811,'[4]1'!$B$2:$D$37,2,0),"0000")</f>
        <v>0001</v>
      </c>
      <c r="G811" s="261" t="str">
        <f t="shared" si="123"/>
        <v>0075</v>
      </c>
      <c r="H811" s="408">
        <f t="shared" si="124"/>
        <v>15</v>
      </c>
      <c r="I811" s="407" t="s">
        <v>299</v>
      </c>
      <c r="J811" s="413" t="s">
        <v>840</v>
      </c>
      <c r="K811" s="413" t="s">
        <v>2748</v>
      </c>
      <c r="L811" s="631" t="s">
        <v>16830</v>
      </c>
      <c r="M811" s="425">
        <v>63480000</v>
      </c>
      <c r="N811" s="394">
        <v>3470</v>
      </c>
      <c r="O811" s="258" t="s">
        <v>77</v>
      </c>
      <c r="P811" s="258" t="s">
        <v>1985</v>
      </c>
      <c r="Q811" s="413" t="s">
        <v>72</v>
      </c>
      <c r="R811" s="395">
        <v>7</v>
      </c>
      <c r="S811" s="424">
        <v>15</v>
      </c>
      <c r="T811" s="261">
        <v>6</v>
      </c>
      <c r="U811" s="261">
        <v>6</v>
      </c>
      <c r="V811" s="258" t="s">
        <v>1989</v>
      </c>
      <c r="W811" s="261" t="str">
        <f t="shared" si="126"/>
        <v>기아자동차카니발하이리무진 가솔린 3.5 시그니처 (7인승)63480000</v>
      </c>
      <c r="X811" s="411">
        <f t="shared" si="127"/>
        <v>4585</v>
      </c>
      <c r="Y811" s="261">
        <v>6</v>
      </c>
      <c r="Z811" s="261">
        <v>6</v>
      </c>
      <c r="AA811" s="407" t="s">
        <v>299</v>
      </c>
      <c r="AB811" s="258" t="s">
        <v>1985</v>
      </c>
      <c r="AC811" s="258"/>
      <c r="AD811" s="258">
        <v>5</v>
      </c>
      <c r="AE811" s="258" t="s">
        <v>2149</v>
      </c>
      <c r="AF811" s="259"/>
      <c r="AG811" s="260"/>
      <c r="AH811" s="259"/>
      <c r="AI811" s="259"/>
      <c r="AJ811" s="260"/>
      <c r="AK811" s="259">
        <v>26</v>
      </c>
      <c r="AL811" s="259"/>
      <c r="AM811" s="259" t="s">
        <v>3255</v>
      </c>
      <c r="AN811" s="449"/>
      <c r="AO811" s="449"/>
      <c r="AP811" s="449"/>
      <c r="AQ811" s="392" t="str">
        <f>IFERROR(VLOOKUP(BG811,#REF!,1,0),"")</f>
        <v/>
      </c>
      <c r="AS811" s="259" t="s">
        <v>3255</v>
      </c>
      <c r="BD811" s="202" t="str">
        <f t="shared" si="119"/>
        <v>카니발하이리무진 가솔린 3.5 시그니처 (7인승)</v>
      </c>
      <c r="BE811" s="261" t="str">
        <f t="shared" si="125"/>
        <v>0075</v>
      </c>
      <c r="BF811" s="407" t="s">
        <v>299</v>
      </c>
      <c r="BG811" s="202" t="str">
        <f t="shared" si="120"/>
        <v>0075-0810</v>
      </c>
    </row>
    <row r="812" spans="1:59">
      <c r="A812" s="405">
        <v>4586</v>
      </c>
      <c r="B812" s="406">
        <v>4586</v>
      </c>
      <c r="C812" s="261" t="str">
        <f t="shared" si="121"/>
        <v>0001-0075</v>
      </c>
      <c r="D812" s="261" t="str">
        <f t="shared" si="122"/>
        <v>0001-0075-0016</v>
      </c>
      <c r="E812" s="407" t="s">
        <v>298</v>
      </c>
      <c r="F812" s="261" t="str">
        <f>TEXT(VLOOKUP(J812,'[4]1'!$B$2:$D$37,2,0),"0000")</f>
        <v>0001</v>
      </c>
      <c r="G812" s="261" t="str">
        <f t="shared" si="123"/>
        <v>0075</v>
      </c>
      <c r="H812" s="408">
        <f t="shared" si="124"/>
        <v>16</v>
      </c>
      <c r="I812" s="407" t="s">
        <v>298</v>
      </c>
      <c r="J812" s="413" t="s">
        <v>840</v>
      </c>
      <c r="K812" s="413" t="s">
        <v>2748</v>
      </c>
      <c r="L812" s="631" t="s">
        <v>16932</v>
      </c>
      <c r="M812" s="425">
        <v>69450000</v>
      </c>
      <c r="N812" s="394">
        <v>1598</v>
      </c>
      <c r="O812" s="632" t="s">
        <v>16815</v>
      </c>
      <c r="P812" s="258" t="s">
        <v>1985</v>
      </c>
      <c r="Q812" s="413" t="s">
        <v>72</v>
      </c>
      <c r="R812" s="395">
        <v>9</v>
      </c>
      <c r="S812" s="424">
        <v>15</v>
      </c>
      <c r="T812" s="261">
        <v>6</v>
      </c>
      <c r="U812" s="261">
        <v>6</v>
      </c>
      <c r="V812" s="258" t="s">
        <v>1989</v>
      </c>
      <c r="W812" s="261" t="str">
        <f t="shared" si="126"/>
        <v>기아자동차카니발하이리무진 1.6터보 시그니처 (9인승) HEV69450000</v>
      </c>
      <c r="X812" s="411">
        <f t="shared" si="127"/>
        <v>4586</v>
      </c>
      <c r="Y812" s="261">
        <v>6</v>
      </c>
      <c r="Z812" s="261">
        <v>6</v>
      </c>
      <c r="AA812" s="407" t="s">
        <v>298</v>
      </c>
      <c r="AB812" s="258" t="s">
        <v>1985</v>
      </c>
      <c r="AC812" s="258"/>
      <c r="AD812" s="258">
        <v>5</v>
      </c>
      <c r="AE812" s="258" t="s">
        <v>2149</v>
      </c>
      <c r="AF812" s="259"/>
      <c r="AG812" s="260"/>
      <c r="AH812" s="259"/>
      <c r="AI812" s="259"/>
      <c r="AJ812" s="260"/>
      <c r="AK812" s="259">
        <v>26</v>
      </c>
      <c r="AL812" s="259"/>
      <c r="AM812" s="259" t="s">
        <v>3255</v>
      </c>
      <c r="AN812" s="449"/>
      <c r="AO812" s="449"/>
      <c r="AP812" s="449"/>
      <c r="AQ812" s="392" t="str">
        <f>IFERROR(VLOOKUP(BG812,#REF!,1,0),"")</f>
        <v/>
      </c>
      <c r="AS812" s="259" t="s">
        <v>3255</v>
      </c>
      <c r="AT812" s="392">
        <v>2024.02</v>
      </c>
      <c r="AW812" s="392" t="s">
        <v>16909</v>
      </c>
      <c r="BD812" s="202" t="str">
        <f t="shared" si="119"/>
        <v>카니발하이리무진 1.6터보 시그니처 (9인승) HEV</v>
      </c>
      <c r="BE812" s="261" t="str">
        <f t="shared" si="125"/>
        <v>0075</v>
      </c>
      <c r="BF812" s="407" t="s">
        <v>298</v>
      </c>
      <c r="BG812" s="202" t="str">
        <f t="shared" si="120"/>
        <v>0075-0811</v>
      </c>
    </row>
    <row r="813" spans="1:59">
      <c r="A813" s="405">
        <v>4587</v>
      </c>
      <c r="B813" s="406">
        <v>4587</v>
      </c>
      <c r="C813" s="261" t="str">
        <f t="shared" si="121"/>
        <v>0001-0075</v>
      </c>
      <c r="D813" s="261" t="str">
        <f t="shared" si="122"/>
        <v>0001-0075-0017</v>
      </c>
      <c r="E813" s="407" t="s">
        <v>297</v>
      </c>
      <c r="F813" s="261" t="str">
        <f>TEXT(VLOOKUP(J813,'[4]1'!$B$2:$D$37,2,0),"0000")</f>
        <v>0001</v>
      </c>
      <c r="G813" s="261" t="str">
        <f t="shared" si="123"/>
        <v>0075</v>
      </c>
      <c r="H813" s="408">
        <f t="shared" si="124"/>
        <v>17</v>
      </c>
      <c r="I813" s="407" t="s">
        <v>297</v>
      </c>
      <c r="J813" s="413" t="s">
        <v>840</v>
      </c>
      <c r="K813" s="413" t="s">
        <v>2748</v>
      </c>
      <c r="L813" s="631" t="s">
        <v>16933</v>
      </c>
      <c r="M813" s="425">
        <v>72700000</v>
      </c>
      <c r="N813" s="394">
        <v>1598</v>
      </c>
      <c r="O813" s="632" t="s">
        <v>16815</v>
      </c>
      <c r="P813" s="258" t="s">
        <v>1985</v>
      </c>
      <c r="Q813" s="413" t="s">
        <v>72</v>
      </c>
      <c r="R813" s="395">
        <v>7</v>
      </c>
      <c r="S813" s="424">
        <v>15</v>
      </c>
      <c r="T813" s="261">
        <v>6</v>
      </c>
      <c r="U813" s="261">
        <v>6</v>
      </c>
      <c r="V813" s="258" t="s">
        <v>1989</v>
      </c>
      <c r="W813" s="261" t="str">
        <f t="shared" si="126"/>
        <v>기아자동차카니발하이리무진 1.6터보 시그니처 (7인승) HEV72700000</v>
      </c>
      <c r="X813" s="411">
        <f t="shared" si="127"/>
        <v>4587</v>
      </c>
      <c r="Y813" s="261">
        <v>6</v>
      </c>
      <c r="Z813" s="261">
        <v>6</v>
      </c>
      <c r="AA813" s="407" t="s">
        <v>297</v>
      </c>
      <c r="AB813" s="258" t="s">
        <v>1985</v>
      </c>
      <c r="AC813" s="258"/>
      <c r="AD813" s="258">
        <v>5</v>
      </c>
      <c r="AE813" s="258" t="s">
        <v>2149</v>
      </c>
      <c r="AF813" s="259"/>
      <c r="AG813" s="260"/>
      <c r="AH813" s="259"/>
      <c r="AI813" s="259"/>
      <c r="AJ813" s="260"/>
      <c r="AK813" s="259">
        <v>26</v>
      </c>
      <c r="AL813" s="259"/>
      <c r="AM813" s="259" t="s">
        <v>3255</v>
      </c>
      <c r="AN813" s="449"/>
      <c r="AO813" s="449"/>
      <c r="AP813" s="449"/>
      <c r="AQ813" s="392" t="str">
        <f>IFERROR(VLOOKUP(BG813,#REF!,1,0),"")</f>
        <v/>
      </c>
      <c r="AS813" s="259" t="s">
        <v>3255</v>
      </c>
      <c r="AT813" s="392">
        <v>2024.02</v>
      </c>
      <c r="AW813" s="392" t="s">
        <v>16909</v>
      </c>
      <c r="BD813" s="202" t="str">
        <f t="shared" si="119"/>
        <v>카니발하이리무진 1.6터보 시그니처 (7인승) HEV</v>
      </c>
      <c r="BE813" s="261" t="str">
        <f t="shared" si="125"/>
        <v>0075</v>
      </c>
      <c r="BF813" s="407" t="s">
        <v>297</v>
      </c>
      <c r="BG813" s="202" t="str">
        <f t="shared" si="120"/>
        <v>0075-0812</v>
      </c>
    </row>
    <row r="814" spans="1:59">
      <c r="A814" s="405">
        <v>4588</v>
      </c>
      <c r="B814" s="406">
        <v>4588</v>
      </c>
      <c r="C814" s="261" t="str">
        <f t="shared" si="121"/>
        <v>0001-0075</v>
      </c>
      <c r="D814" s="261" t="str">
        <f t="shared" si="122"/>
        <v>0001-0075-0018</v>
      </c>
      <c r="E814" s="407" t="s">
        <v>296</v>
      </c>
      <c r="F814" s="261" t="str">
        <f>TEXT(VLOOKUP(J814,'[4]1'!$B$2:$D$37,2,0),"0000")</f>
        <v>0001</v>
      </c>
      <c r="G814" s="261" t="str">
        <f t="shared" si="123"/>
        <v>0075</v>
      </c>
      <c r="H814" s="408">
        <f t="shared" si="124"/>
        <v>18</v>
      </c>
      <c r="I814" s="407" t="s">
        <v>296</v>
      </c>
      <c r="J814" s="413" t="s">
        <v>840</v>
      </c>
      <c r="K814" s="413" t="s">
        <v>2748</v>
      </c>
      <c r="L814" s="631" t="s">
        <v>16934</v>
      </c>
      <c r="M814" s="425">
        <v>47000000</v>
      </c>
      <c r="N814" s="394">
        <v>1598</v>
      </c>
      <c r="O814" s="632" t="s">
        <v>1185</v>
      </c>
      <c r="P814" s="258" t="s">
        <v>1985</v>
      </c>
      <c r="Q814" s="413" t="s">
        <v>72</v>
      </c>
      <c r="R814" s="395">
        <v>9</v>
      </c>
      <c r="S814" s="424">
        <v>9</v>
      </c>
      <c r="T814" s="261">
        <v>6</v>
      </c>
      <c r="U814" s="261">
        <v>6</v>
      </c>
      <c r="V814" s="258" t="s">
        <v>1989</v>
      </c>
      <c r="W814" s="261" t="str">
        <f t="shared" si="126"/>
        <v>기아자동차카니발하이브리드 1.6터보 시그니처 (9인승) HEV47000000</v>
      </c>
      <c r="X814" s="411">
        <f t="shared" si="127"/>
        <v>4588</v>
      </c>
      <c r="Y814" s="261">
        <v>6</v>
      </c>
      <c r="Z814" s="261">
        <v>6</v>
      </c>
      <c r="AA814" s="407" t="s">
        <v>296</v>
      </c>
      <c r="AB814" s="258" t="s">
        <v>1985</v>
      </c>
      <c r="AC814" s="258"/>
      <c r="AD814" s="258">
        <v>5</v>
      </c>
      <c r="AE814" s="258" t="s">
        <v>2149</v>
      </c>
      <c r="AF814" s="259"/>
      <c r="AG814" s="260"/>
      <c r="AH814" s="259"/>
      <c r="AI814" s="259"/>
      <c r="AJ814" s="260"/>
      <c r="AK814" s="259">
        <v>26</v>
      </c>
      <c r="AL814" s="259"/>
      <c r="AM814" s="259" t="s">
        <v>3255</v>
      </c>
      <c r="AN814" s="449"/>
      <c r="AO814" s="449"/>
      <c r="AP814" s="449"/>
      <c r="AQ814" s="392" t="str">
        <f>IFERROR(VLOOKUP(BG814,#REF!,1,0),"")</f>
        <v/>
      </c>
      <c r="AS814" s="259" t="s">
        <v>16849</v>
      </c>
      <c r="AT814" s="392">
        <v>2024.02</v>
      </c>
      <c r="AW814" s="392" t="s">
        <v>16909</v>
      </c>
      <c r="BD814" s="202" t="str">
        <f t="shared" si="119"/>
        <v>카니발하이브리드 1.6터보 시그니처 (9인승) HEV</v>
      </c>
      <c r="BE814" s="261" t="str">
        <f t="shared" si="125"/>
        <v>0075</v>
      </c>
      <c r="BF814" s="407" t="s">
        <v>296</v>
      </c>
      <c r="BG814" s="202" t="str">
        <f t="shared" si="120"/>
        <v>0075-0813</v>
      </c>
    </row>
    <row r="815" spans="1:59">
      <c r="A815" s="405">
        <v>4589</v>
      </c>
      <c r="B815" s="406">
        <v>4589</v>
      </c>
      <c r="C815" s="261" t="str">
        <f t="shared" si="121"/>
        <v>0001-0075</v>
      </c>
      <c r="D815" s="261" t="str">
        <f t="shared" si="122"/>
        <v>0001-0075-0019</v>
      </c>
      <c r="E815" s="407" t="s">
        <v>295</v>
      </c>
      <c r="F815" s="261" t="str">
        <f>TEXT(VLOOKUP(J815,'[4]1'!$B$2:$D$37,2,0),"0000")</f>
        <v>0001</v>
      </c>
      <c r="G815" s="261" t="str">
        <f t="shared" si="123"/>
        <v>0075</v>
      </c>
      <c r="H815" s="408">
        <f t="shared" si="124"/>
        <v>19</v>
      </c>
      <c r="I815" s="407" t="s">
        <v>295</v>
      </c>
      <c r="J815" s="413" t="s">
        <v>840</v>
      </c>
      <c r="K815" s="413" t="s">
        <v>2748</v>
      </c>
      <c r="L815" s="397" t="s">
        <v>16832</v>
      </c>
      <c r="M815" s="425">
        <v>33000000</v>
      </c>
      <c r="N815" s="394">
        <v>2151</v>
      </c>
      <c r="O815" s="393" t="s">
        <v>78</v>
      </c>
      <c r="P815" s="258" t="s">
        <v>1985</v>
      </c>
      <c r="Q815" s="413" t="s">
        <v>72</v>
      </c>
      <c r="R815" s="395">
        <v>9</v>
      </c>
      <c r="S815" s="410">
        <v>1</v>
      </c>
      <c r="T815" s="261">
        <v>6</v>
      </c>
      <c r="U815" s="261">
        <v>6</v>
      </c>
      <c r="V815" s="258" t="s">
        <v>1989</v>
      </c>
      <c r="W815" s="261" t="str">
        <f t="shared" si="126"/>
        <v>기아자동차카니발2.2 디젤 프레스티지 (9인승)33000000</v>
      </c>
      <c r="X815" s="411">
        <f t="shared" si="127"/>
        <v>4589</v>
      </c>
      <c r="Y815" s="261">
        <v>6</v>
      </c>
      <c r="Z815" s="261">
        <v>6</v>
      </c>
      <c r="AA815" s="407" t="s">
        <v>295</v>
      </c>
      <c r="AB815" s="258" t="s">
        <v>1985</v>
      </c>
      <c r="AC815" s="258"/>
      <c r="AD815" s="258">
        <v>5</v>
      </c>
      <c r="AE815" s="258" t="s">
        <v>2149</v>
      </c>
      <c r="AF815" s="259"/>
      <c r="AG815" s="260"/>
      <c r="AH815" s="259"/>
      <c r="AI815" s="259"/>
      <c r="AJ815" s="260"/>
      <c r="AK815" s="259">
        <v>26</v>
      </c>
      <c r="AL815" s="259"/>
      <c r="AM815" s="259" t="s">
        <v>3211</v>
      </c>
      <c r="AN815" s="449"/>
      <c r="AO815" s="449"/>
      <c r="AP815" s="449"/>
      <c r="AQ815" s="392" t="str">
        <f>IFERROR(VLOOKUP(BG815,#REF!,1,0),"")</f>
        <v/>
      </c>
      <c r="AS815" s="259" t="s">
        <v>3211</v>
      </c>
      <c r="BD815" s="202" t="str">
        <f t="shared" si="119"/>
        <v>카니발2.2 디젤 프레스티지 (9인승)</v>
      </c>
      <c r="BE815" s="261" t="str">
        <f t="shared" si="125"/>
        <v>0075</v>
      </c>
      <c r="BF815" s="407" t="s">
        <v>295</v>
      </c>
      <c r="BG815" s="202" t="str">
        <f t="shared" si="120"/>
        <v>0075-0814</v>
      </c>
    </row>
    <row r="816" spans="1:59">
      <c r="A816" s="405">
        <v>4590</v>
      </c>
      <c r="B816" s="406">
        <v>4590</v>
      </c>
      <c r="C816" s="261" t="str">
        <f t="shared" si="121"/>
        <v>0001-0075</v>
      </c>
      <c r="D816" s="261" t="str">
        <f t="shared" si="122"/>
        <v>0001-0075-0020</v>
      </c>
      <c r="E816" s="407" t="s">
        <v>294</v>
      </c>
      <c r="F816" s="261" t="str">
        <f>TEXT(VLOOKUP(J816,'[4]1'!$B$2:$D$37,2,0),"0000")</f>
        <v>0001</v>
      </c>
      <c r="G816" s="261" t="str">
        <f t="shared" si="123"/>
        <v>0075</v>
      </c>
      <c r="H816" s="408">
        <f t="shared" si="124"/>
        <v>20</v>
      </c>
      <c r="I816" s="407" t="s">
        <v>294</v>
      </c>
      <c r="J816" s="413" t="s">
        <v>840</v>
      </c>
      <c r="K816" s="413" t="s">
        <v>2748</v>
      </c>
      <c r="L816" s="397" t="s">
        <v>16833</v>
      </c>
      <c r="M816" s="425">
        <v>33000000</v>
      </c>
      <c r="N816" s="394">
        <v>2151</v>
      </c>
      <c r="O816" s="393" t="s">
        <v>78</v>
      </c>
      <c r="P816" s="393" t="s">
        <v>2911</v>
      </c>
      <c r="Q816" s="413" t="s">
        <v>72</v>
      </c>
      <c r="R816" s="395">
        <v>11</v>
      </c>
      <c r="S816" s="410">
        <v>1</v>
      </c>
      <c r="T816" s="261">
        <v>6</v>
      </c>
      <c r="U816" s="261">
        <v>6</v>
      </c>
      <c r="V816" s="258" t="s">
        <v>1989</v>
      </c>
      <c r="W816" s="261" t="str">
        <f t="shared" si="126"/>
        <v>기아자동차카니발2.2 디젤 프레스티지 (11인승)33000000</v>
      </c>
      <c r="X816" s="411">
        <f t="shared" si="127"/>
        <v>4590</v>
      </c>
      <c r="Y816" s="261">
        <v>6</v>
      </c>
      <c r="Z816" s="261">
        <v>6</v>
      </c>
      <c r="AA816" s="407" t="s">
        <v>294</v>
      </c>
      <c r="AB816" s="393" t="s">
        <v>2911</v>
      </c>
      <c r="AC816" s="258"/>
      <c r="AD816" s="258">
        <v>5</v>
      </c>
      <c r="AE816" s="258" t="s">
        <v>2149</v>
      </c>
      <c r="AF816" s="259"/>
      <c r="AG816" s="260"/>
      <c r="AH816" s="259"/>
      <c r="AI816" s="259"/>
      <c r="AJ816" s="260"/>
      <c r="AK816" s="259">
        <v>26</v>
      </c>
      <c r="AL816" s="259"/>
      <c r="AM816" s="259" t="s">
        <v>3211</v>
      </c>
      <c r="AN816" s="449"/>
      <c r="AO816" s="449"/>
      <c r="AP816" s="449"/>
      <c r="AQ816" s="392" t="str">
        <f>IFERROR(VLOOKUP(BG816,#REF!,1,0),"")</f>
        <v/>
      </c>
      <c r="AS816" s="259" t="s">
        <v>3211</v>
      </c>
      <c r="BD816" s="202" t="str">
        <f t="shared" si="119"/>
        <v>카니발2.2 디젤 프레스티지 (11인승)</v>
      </c>
      <c r="BE816" s="261" t="str">
        <f t="shared" si="125"/>
        <v>0075</v>
      </c>
      <c r="BF816" s="407" t="s">
        <v>294</v>
      </c>
      <c r="BG816" s="202" t="str">
        <f t="shared" si="120"/>
        <v>0075-0815</v>
      </c>
    </row>
    <row r="817" spans="1:59">
      <c r="A817" s="405">
        <v>4591</v>
      </c>
      <c r="B817" s="406">
        <v>4591</v>
      </c>
      <c r="C817" s="261" t="str">
        <f t="shared" si="121"/>
        <v>0001-0075</v>
      </c>
      <c r="D817" s="261" t="str">
        <f t="shared" si="122"/>
        <v>0001-0075-0021</v>
      </c>
      <c r="E817" s="407" t="s">
        <v>293</v>
      </c>
      <c r="F817" s="261" t="str">
        <f>TEXT(VLOOKUP(J817,'[4]1'!$B$2:$D$37,2,0),"0000")</f>
        <v>0001</v>
      </c>
      <c r="G817" s="261" t="str">
        <f t="shared" si="123"/>
        <v>0075</v>
      </c>
      <c r="H817" s="408">
        <f t="shared" si="124"/>
        <v>21</v>
      </c>
      <c r="I817" s="407" t="s">
        <v>293</v>
      </c>
      <c r="J817" s="258" t="s">
        <v>840</v>
      </c>
      <c r="K817" s="258" t="s">
        <v>2748</v>
      </c>
      <c r="L817" s="397" t="s">
        <v>16834</v>
      </c>
      <c r="M817" s="425">
        <v>39400000</v>
      </c>
      <c r="N817" s="394">
        <v>2151</v>
      </c>
      <c r="O817" s="393" t="s">
        <v>78</v>
      </c>
      <c r="P817" s="258" t="s">
        <v>1985</v>
      </c>
      <c r="Q817" s="258" t="s">
        <v>72</v>
      </c>
      <c r="R817" s="395">
        <v>7</v>
      </c>
      <c r="S817" s="424">
        <v>2</v>
      </c>
      <c r="T817" s="261">
        <v>6</v>
      </c>
      <c r="U817" s="261">
        <v>6</v>
      </c>
      <c r="V817" s="258" t="s">
        <v>1989</v>
      </c>
      <c r="W817" s="261" t="str">
        <f t="shared" si="126"/>
        <v>기아자동차카니발KA4 2.2 디젤 아웃도어 노블레스 (7인승)39400000</v>
      </c>
      <c r="X817" s="411">
        <f t="shared" si="127"/>
        <v>4591</v>
      </c>
      <c r="Y817" s="261">
        <v>6</v>
      </c>
      <c r="Z817" s="261">
        <v>6</v>
      </c>
      <c r="AA817" s="407" t="s">
        <v>293</v>
      </c>
      <c r="AB817" s="258" t="s">
        <v>1985</v>
      </c>
      <c r="AC817" s="258"/>
      <c r="AD817" s="258" t="s">
        <v>2151</v>
      </c>
      <c r="AE817" s="258" t="s">
        <v>2149</v>
      </c>
      <c r="AF817" s="259"/>
      <c r="AG817" s="260"/>
      <c r="AH817" s="259"/>
      <c r="AI817" s="259"/>
      <c r="AJ817" s="260"/>
      <c r="AK817" s="259">
        <v>26</v>
      </c>
      <c r="AL817" s="259"/>
      <c r="AM817" s="259" t="s">
        <v>3255</v>
      </c>
      <c r="AN817" s="449"/>
      <c r="AO817" s="449"/>
      <c r="AP817" s="449"/>
      <c r="AQ817" s="392" t="str">
        <f>IFERROR(VLOOKUP(BG817,#REF!,1,0),"")</f>
        <v/>
      </c>
      <c r="AS817" s="259" t="s">
        <v>16821</v>
      </c>
      <c r="AX817" s="392">
        <v>2024.02</v>
      </c>
      <c r="BB817" s="202" t="s">
        <v>16831</v>
      </c>
      <c r="BD817" s="202" t="str">
        <f t="shared" si="119"/>
        <v>카니발KA4 2.2 디젤 아웃도어 노블레스 (7인승)</v>
      </c>
      <c r="BE817" s="261" t="str">
        <f t="shared" si="125"/>
        <v>0075</v>
      </c>
      <c r="BF817" s="407" t="s">
        <v>293</v>
      </c>
      <c r="BG817" s="202" t="str">
        <f t="shared" si="120"/>
        <v>0075-0816</v>
      </c>
    </row>
    <row r="818" spans="1:59">
      <c r="A818" s="405">
        <v>4592</v>
      </c>
      <c r="B818" s="406">
        <v>4592</v>
      </c>
      <c r="C818" s="261" t="str">
        <f t="shared" si="121"/>
        <v>0001-0075</v>
      </c>
      <c r="D818" s="261" t="str">
        <f t="shared" si="122"/>
        <v>0001-0075-0022</v>
      </c>
      <c r="E818" s="407" t="s">
        <v>292</v>
      </c>
      <c r="F818" s="261" t="str">
        <f>TEXT(VLOOKUP(J818,'[4]1'!$B$2:$D$37,2,0),"0000")</f>
        <v>0001</v>
      </c>
      <c r="G818" s="261" t="str">
        <f t="shared" si="123"/>
        <v>0075</v>
      </c>
      <c r="H818" s="408">
        <f t="shared" si="124"/>
        <v>22</v>
      </c>
      <c r="I818" s="407" t="s">
        <v>292</v>
      </c>
      <c r="J818" s="258" t="s">
        <v>840</v>
      </c>
      <c r="K818" s="258" t="s">
        <v>2748</v>
      </c>
      <c r="L818" s="397" t="s">
        <v>16850</v>
      </c>
      <c r="M818" s="425">
        <v>41300000</v>
      </c>
      <c r="N818" s="394">
        <v>2151</v>
      </c>
      <c r="O818" s="393" t="s">
        <v>78</v>
      </c>
      <c r="P818" s="258" t="s">
        <v>1985</v>
      </c>
      <c r="Q818" s="258" t="s">
        <v>72</v>
      </c>
      <c r="R818" s="395">
        <v>9</v>
      </c>
      <c r="S818" s="410">
        <v>1</v>
      </c>
      <c r="T818" s="261">
        <v>6</v>
      </c>
      <c r="U818" s="261">
        <v>6</v>
      </c>
      <c r="V818" s="258" t="s">
        <v>1989</v>
      </c>
      <c r="W818" s="261" t="str">
        <f t="shared" si="126"/>
        <v>기아자동차카니발2.2 디젤 시그니처 (9인승)41300000</v>
      </c>
      <c r="X818" s="411">
        <f t="shared" si="127"/>
        <v>4592</v>
      </c>
      <c r="Y818" s="261">
        <v>6</v>
      </c>
      <c r="Z818" s="261">
        <v>6</v>
      </c>
      <c r="AA818" s="407" t="s">
        <v>292</v>
      </c>
      <c r="AB818" s="258" t="s">
        <v>1985</v>
      </c>
      <c r="AC818" s="258"/>
      <c r="AD818" s="258" t="s">
        <v>2151</v>
      </c>
      <c r="AE818" s="258" t="s">
        <v>2149</v>
      </c>
      <c r="AF818" s="259"/>
      <c r="AG818" s="260"/>
      <c r="AH818" s="259"/>
      <c r="AI818" s="259"/>
      <c r="AJ818" s="260"/>
      <c r="AK818" s="259">
        <v>26</v>
      </c>
      <c r="AL818" s="259"/>
      <c r="AM818" s="259" t="s">
        <v>3211</v>
      </c>
      <c r="AN818" s="449"/>
      <c r="AO818" s="449"/>
      <c r="AP818" s="449"/>
      <c r="AQ818" s="392" t="str">
        <f>IFERROR(VLOOKUP(BG818,#REF!,1,0),"")</f>
        <v/>
      </c>
      <c r="AS818" s="259" t="s">
        <v>3211</v>
      </c>
      <c r="BD818" s="202" t="str">
        <f t="shared" si="119"/>
        <v>카니발2.2 디젤 시그니처 (9인승)</v>
      </c>
      <c r="BE818" s="261" t="str">
        <f t="shared" si="125"/>
        <v>0075</v>
      </c>
      <c r="BF818" s="407" t="s">
        <v>292</v>
      </c>
      <c r="BG818" s="202" t="str">
        <f t="shared" si="120"/>
        <v>0075-0817</v>
      </c>
    </row>
    <row r="819" spans="1:59">
      <c r="A819" s="405">
        <v>4593</v>
      </c>
      <c r="B819" s="406">
        <v>4593</v>
      </c>
      <c r="C819" s="261" t="str">
        <f t="shared" si="121"/>
        <v>0001-0075</v>
      </c>
      <c r="D819" s="261" t="str">
        <f t="shared" si="122"/>
        <v>0001-0075-0023</v>
      </c>
      <c r="E819" s="407" t="s">
        <v>291</v>
      </c>
      <c r="F819" s="261" t="str">
        <f>TEXT(VLOOKUP(J819,'[4]1'!$B$2:$D$37,2,0),"0000")</f>
        <v>0001</v>
      </c>
      <c r="G819" s="261" t="str">
        <f t="shared" si="123"/>
        <v>0075</v>
      </c>
      <c r="H819" s="408">
        <f t="shared" si="124"/>
        <v>23</v>
      </c>
      <c r="I819" s="407" t="s">
        <v>291</v>
      </c>
      <c r="J819" s="258" t="s">
        <v>840</v>
      </c>
      <c r="K819" s="258" t="s">
        <v>2748</v>
      </c>
      <c r="L819" s="397" t="s">
        <v>16851</v>
      </c>
      <c r="M819" s="425">
        <v>44600000</v>
      </c>
      <c r="N819" s="394">
        <v>2151</v>
      </c>
      <c r="O819" s="393" t="s">
        <v>78</v>
      </c>
      <c r="P819" s="258" t="s">
        <v>1985</v>
      </c>
      <c r="Q819" s="258" t="s">
        <v>72</v>
      </c>
      <c r="R819" s="395">
        <v>7</v>
      </c>
      <c r="S819" s="410">
        <v>2</v>
      </c>
      <c r="T819" s="261">
        <v>6</v>
      </c>
      <c r="U819" s="261">
        <v>6</v>
      </c>
      <c r="V819" s="258" t="s">
        <v>1989</v>
      </c>
      <c r="W819" s="261" t="str">
        <f t="shared" si="126"/>
        <v>기아자동차카니발2.2 디젤 시그니처 (7인승)44600000</v>
      </c>
      <c r="X819" s="411">
        <f t="shared" si="127"/>
        <v>4593</v>
      </c>
      <c r="Y819" s="261">
        <v>6</v>
      </c>
      <c r="Z819" s="261">
        <v>6</v>
      </c>
      <c r="AA819" s="407" t="s">
        <v>291</v>
      </c>
      <c r="AB819" s="258" t="s">
        <v>1985</v>
      </c>
      <c r="AC819" s="258"/>
      <c r="AD819" s="258" t="s">
        <v>2151</v>
      </c>
      <c r="AE819" s="258" t="s">
        <v>2149</v>
      </c>
      <c r="AF819" s="259"/>
      <c r="AG819" s="260"/>
      <c r="AH819" s="259"/>
      <c r="AI819" s="259"/>
      <c r="AJ819" s="260"/>
      <c r="AK819" s="259">
        <v>26</v>
      </c>
      <c r="AL819" s="259"/>
      <c r="AM819" s="259" t="s">
        <v>3245</v>
      </c>
      <c r="AN819" s="449"/>
      <c r="AO819" s="449"/>
      <c r="AP819" s="449"/>
      <c r="AQ819" s="392" t="str">
        <f>IFERROR(VLOOKUP(BG819,#REF!,1,0),"")</f>
        <v/>
      </c>
      <c r="AS819" s="259" t="s">
        <v>3245</v>
      </c>
      <c r="BD819" s="202" t="str">
        <f t="shared" si="119"/>
        <v>카니발2.2 디젤 시그니처 (7인승)</v>
      </c>
      <c r="BE819" s="261" t="str">
        <f t="shared" si="125"/>
        <v>0075</v>
      </c>
      <c r="BF819" s="407" t="s">
        <v>291</v>
      </c>
      <c r="BG819" s="202" t="str">
        <f t="shared" si="120"/>
        <v>0075-0818</v>
      </c>
    </row>
    <row r="820" spans="1:59">
      <c r="A820" s="405">
        <v>4594</v>
      </c>
      <c r="B820" s="406">
        <v>4594</v>
      </c>
      <c r="C820" s="261" t="str">
        <f t="shared" si="121"/>
        <v>0001-0075</v>
      </c>
      <c r="D820" s="261" t="str">
        <f t="shared" si="122"/>
        <v>0001-0075-0024</v>
      </c>
      <c r="E820" s="407" t="s">
        <v>290</v>
      </c>
      <c r="F820" s="261" t="str">
        <f>TEXT(VLOOKUP(J820,'[4]1'!$B$2:$D$37,2,0),"0000")</f>
        <v>0001</v>
      </c>
      <c r="G820" s="261" t="str">
        <f t="shared" si="123"/>
        <v>0075</v>
      </c>
      <c r="H820" s="408">
        <f t="shared" si="124"/>
        <v>24</v>
      </c>
      <c r="I820" s="407" t="s">
        <v>290</v>
      </c>
      <c r="J820" s="258" t="s">
        <v>840</v>
      </c>
      <c r="K820" s="258" t="s">
        <v>2748</v>
      </c>
      <c r="L820" s="397" t="s">
        <v>3141</v>
      </c>
      <c r="M820" s="425">
        <v>41300000</v>
      </c>
      <c r="N820" s="394">
        <v>2151</v>
      </c>
      <c r="O820" s="393" t="s">
        <v>78</v>
      </c>
      <c r="P820" s="393" t="s">
        <v>2911</v>
      </c>
      <c r="Q820" s="258" t="s">
        <v>72</v>
      </c>
      <c r="R820" s="395">
        <v>11</v>
      </c>
      <c r="S820" s="410">
        <v>1</v>
      </c>
      <c r="T820" s="261">
        <v>6</v>
      </c>
      <c r="U820" s="261">
        <v>6</v>
      </c>
      <c r="V820" s="258" t="s">
        <v>1989</v>
      </c>
      <c r="W820" s="261" t="str">
        <f t="shared" si="126"/>
        <v>기아자동차카니발KA4 2.2 디젤 시그니처 (11인승)41300000</v>
      </c>
      <c r="X820" s="411">
        <f t="shared" si="127"/>
        <v>4594</v>
      </c>
      <c r="Y820" s="261">
        <v>6</v>
      </c>
      <c r="Z820" s="261">
        <v>6</v>
      </c>
      <c r="AA820" s="407" t="s">
        <v>290</v>
      </c>
      <c r="AB820" s="393" t="s">
        <v>2911</v>
      </c>
      <c r="AC820" s="258"/>
      <c r="AD820" s="258" t="s">
        <v>2151</v>
      </c>
      <c r="AE820" s="258" t="s">
        <v>2149</v>
      </c>
      <c r="AF820" s="259"/>
      <c r="AG820" s="260"/>
      <c r="AH820" s="259"/>
      <c r="AI820" s="259"/>
      <c r="AJ820" s="260"/>
      <c r="AK820" s="259">
        <v>26</v>
      </c>
      <c r="AL820" s="259"/>
      <c r="AM820" s="259" t="s">
        <v>3211</v>
      </c>
      <c r="AN820" s="449"/>
      <c r="AO820" s="449"/>
      <c r="AP820" s="449"/>
      <c r="AQ820" s="392" t="str">
        <f>IFERROR(VLOOKUP(BG820,#REF!,1,0),"")</f>
        <v/>
      </c>
      <c r="AS820" s="259" t="s">
        <v>3211</v>
      </c>
      <c r="BD820" s="202" t="str">
        <f t="shared" si="119"/>
        <v>카니발KA4 2.2 디젤 시그니처 (11인승)</v>
      </c>
      <c r="BE820" s="261" t="str">
        <f t="shared" si="125"/>
        <v>0075</v>
      </c>
      <c r="BF820" s="407" t="s">
        <v>290</v>
      </c>
      <c r="BG820" s="202" t="str">
        <f t="shared" si="120"/>
        <v>0075-0819</v>
      </c>
    </row>
    <row r="821" spans="1:59">
      <c r="A821" s="405">
        <v>4595</v>
      </c>
      <c r="B821" s="406">
        <v>4595</v>
      </c>
      <c r="C821" s="261" t="str">
        <f t="shared" si="121"/>
        <v>0001-0075</v>
      </c>
      <c r="D821" s="261" t="str">
        <f t="shared" si="122"/>
        <v>0001-0075-0025</v>
      </c>
      <c r="E821" s="407" t="s">
        <v>289</v>
      </c>
      <c r="F821" s="261" t="str">
        <f>TEXT(VLOOKUP(J821,'[4]1'!$B$2:$D$37,2,0),"0000")</f>
        <v>0001</v>
      </c>
      <c r="G821" s="261" t="str">
        <f t="shared" si="123"/>
        <v>0075</v>
      </c>
      <c r="H821" s="408">
        <f t="shared" si="124"/>
        <v>25</v>
      </c>
      <c r="I821" s="407" t="s">
        <v>289</v>
      </c>
      <c r="J821" s="258" t="s">
        <v>840</v>
      </c>
      <c r="K821" s="258" t="s">
        <v>2748</v>
      </c>
      <c r="L821" s="397" t="s">
        <v>3142</v>
      </c>
      <c r="M821" s="425">
        <v>37350000</v>
      </c>
      <c r="N821" s="394">
        <v>2151</v>
      </c>
      <c r="O821" s="393" t="s">
        <v>78</v>
      </c>
      <c r="P821" s="258" t="s">
        <v>1985</v>
      </c>
      <c r="Q821" s="258" t="s">
        <v>72</v>
      </c>
      <c r="R821" s="395">
        <v>9</v>
      </c>
      <c r="S821" s="410">
        <v>1</v>
      </c>
      <c r="T821" s="261">
        <v>6</v>
      </c>
      <c r="U821" s="261">
        <v>6</v>
      </c>
      <c r="V821" s="258" t="s">
        <v>1989</v>
      </c>
      <c r="W821" s="261" t="str">
        <f t="shared" si="126"/>
        <v>기아자동차카니발KA4 2.2 디젤 노블레스 (9인승)37350000</v>
      </c>
      <c r="X821" s="411">
        <f t="shared" si="127"/>
        <v>4595</v>
      </c>
      <c r="Y821" s="261">
        <v>6</v>
      </c>
      <c r="Z821" s="261">
        <v>6</v>
      </c>
      <c r="AA821" s="407" t="s">
        <v>289</v>
      </c>
      <c r="AB821" s="258" t="s">
        <v>1985</v>
      </c>
      <c r="AC821" s="258"/>
      <c r="AD821" s="258" t="s">
        <v>2151</v>
      </c>
      <c r="AE821" s="258" t="s">
        <v>2149</v>
      </c>
      <c r="AF821" s="259"/>
      <c r="AG821" s="260"/>
      <c r="AH821" s="259"/>
      <c r="AI821" s="259"/>
      <c r="AJ821" s="260"/>
      <c r="AK821" s="259">
        <v>26</v>
      </c>
      <c r="AL821" s="259"/>
      <c r="AM821" s="259" t="s">
        <v>3211</v>
      </c>
      <c r="AN821" s="449"/>
      <c r="AO821" s="449"/>
      <c r="AP821" s="449"/>
      <c r="AQ821" s="392" t="str">
        <f>IFERROR(VLOOKUP(BG821,#REF!,1,0),"")</f>
        <v/>
      </c>
      <c r="AS821" s="259" t="s">
        <v>3211</v>
      </c>
      <c r="BD821" s="202" t="str">
        <f t="shared" si="119"/>
        <v>카니발KA4 2.2 디젤 노블레스 (9인승)</v>
      </c>
      <c r="BE821" s="261" t="str">
        <f t="shared" si="125"/>
        <v>0075</v>
      </c>
      <c r="BF821" s="407" t="s">
        <v>289</v>
      </c>
      <c r="BG821" s="202" t="str">
        <f t="shared" si="120"/>
        <v>0075-0820</v>
      </c>
    </row>
    <row r="822" spans="1:59">
      <c r="A822" s="405">
        <v>4596</v>
      </c>
      <c r="B822" s="406">
        <v>4596</v>
      </c>
      <c r="C822" s="261" t="str">
        <f t="shared" si="121"/>
        <v>0001-0075</v>
      </c>
      <c r="D822" s="261" t="str">
        <f t="shared" si="122"/>
        <v>0001-0075-0026</v>
      </c>
      <c r="E822" s="407" t="s">
        <v>288</v>
      </c>
      <c r="F822" s="261" t="str">
        <f>TEXT(VLOOKUP(J822,'[4]1'!$B$2:$D$37,2,0),"0000")</f>
        <v>0001</v>
      </c>
      <c r="G822" s="261" t="str">
        <f t="shared" si="123"/>
        <v>0075</v>
      </c>
      <c r="H822" s="408">
        <f t="shared" si="124"/>
        <v>26</v>
      </c>
      <c r="I822" s="407" t="s">
        <v>288</v>
      </c>
      <c r="J822" s="258" t="s">
        <v>840</v>
      </c>
      <c r="K822" s="258" t="s">
        <v>2748</v>
      </c>
      <c r="L822" s="397" t="s">
        <v>3143</v>
      </c>
      <c r="M822" s="425">
        <v>40400000</v>
      </c>
      <c r="N822" s="394">
        <v>2151</v>
      </c>
      <c r="O822" s="393" t="s">
        <v>78</v>
      </c>
      <c r="P822" s="258" t="s">
        <v>1985</v>
      </c>
      <c r="Q822" s="258" t="s">
        <v>72</v>
      </c>
      <c r="R822" s="395">
        <v>7</v>
      </c>
      <c r="S822" s="410">
        <v>2</v>
      </c>
      <c r="T822" s="261">
        <v>6</v>
      </c>
      <c r="U822" s="261">
        <v>6</v>
      </c>
      <c r="V822" s="258" t="s">
        <v>1989</v>
      </c>
      <c r="W822" s="261" t="str">
        <f t="shared" si="126"/>
        <v>기아자동차카니발KA4 2.2 디젤 노블레스 (7인승)40400000</v>
      </c>
      <c r="X822" s="411">
        <f t="shared" si="127"/>
        <v>4596</v>
      </c>
      <c r="Y822" s="261">
        <v>6</v>
      </c>
      <c r="Z822" s="261">
        <v>6</v>
      </c>
      <c r="AA822" s="407" t="s">
        <v>288</v>
      </c>
      <c r="AB822" s="258" t="s">
        <v>1985</v>
      </c>
      <c r="AC822" s="258"/>
      <c r="AD822" s="258" t="s">
        <v>2151</v>
      </c>
      <c r="AE822" s="258" t="s">
        <v>2149</v>
      </c>
      <c r="AF822" s="259"/>
      <c r="AG822" s="260"/>
      <c r="AH822" s="259"/>
      <c r="AI822" s="259"/>
      <c r="AJ822" s="260"/>
      <c r="AK822" s="259">
        <v>26</v>
      </c>
      <c r="AL822" s="259"/>
      <c r="AM822" s="259" t="s">
        <v>3245</v>
      </c>
      <c r="AN822" s="449"/>
      <c r="AO822" s="449"/>
      <c r="AP822" s="449"/>
      <c r="AQ822" s="392" t="str">
        <f>IFERROR(VLOOKUP(BG822,#REF!,1,0),"")</f>
        <v/>
      </c>
      <c r="AS822" s="259" t="s">
        <v>3245</v>
      </c>
      <c r="BD822" s="202" t="str">
        <f t="shared" si="119"/>
        <v>카니발KA4 2.2 디젤 노블레스 (7인승)</v>
      </c>
      <c r="BE822" s="261" t="str">
        <f t="shared" si="125"/>
        <v>0075</v>
      </c>
      <c r="BF822" s="407" t="s">
        <v>288</v>
      </c>
      <c r="BG822" s="202" t="str">
        <f t="shared" si="120"/>
        <v>0075-0821</v>
      </c>
    </row>
    <row r="823" spans="1:59">
      <c r="A823" s="405">
        <v>4597</v>
      </c>
      <c r="B823" s="406">
        <v>4597</v>
      </c>
      <c r="C823" s="261" t="str">
        <f t="shared" si="121"/>
        <v>0001-0075</v>
      </c>
      <c r="D823" s="261" t="str">
        <f t="shared" si="122"/>
        <v>0001-0075-0027</v>
      </c>
      <c r="E823" s="407" t="s">
        <v>287</v>
      </c>
      <c r="F823" s="261" t="str">
        <f>TEXT(VLOOKUP(J823,'[4]1'!$B$2:$D$37,2,0),"0000")</f>
        <v>0001</v>
      </c>
      <c r="G823" s="261" t="str">
        <f t="shared" si="123"/>
        <v>0075</v>
      </c>
      <c r="H823" s="408">
        <f t="shared" si="124"/>
        <v>27</v>
      </c>
      <c r="I823" s="407" t="s">
        <v>287</v>
      </c>
      <c r="J823" s="258" t="s">
        <v>840</v>
      </c>
      <c r="K823" s="258" t="s">
        <v>2748</v>
      </c>
      <c r="L823" s="397" t="s">
        <v>3144</v>
      </c>
      <c r="M823" s="425">
        <v>37350000</v>
      </c>
      <c r="N823" s="394">
        <v>2151</v>
      </c>
      <c r="O823" s="393" t="s">
        <v>78</v>
      </c>
      <c r="P823" s="393" t="s">
        <v>2911</v>
      </c>
      <c r="Q823" s="258" t="s">
        <v>72</v>
      </c>
      <c r="R823" s="395">
        <v>11</v>
      </c>
      <c r="S823" s="410">
        <v>1</v>
      </c>
      <c r="T823" s="261">
        <v>6</v>
      </c>
      <c r="U823" s="261">
        <v>6</v>
      </c>
      <c r="V823" s="258" t="s">
        <v>1989</v>
      </c>
      <c r="W823" s="261" t="str">
        <f t="shared" si="126"/>
        <v>기아자동차카니발KA4 2.2 디젤 노블레스 (11인승)37350000</v>
      </c>
      <c r="X823" s="411">
        <f t="shared" si="127"/>
        <v>4597</v>
      </c>
      <c r="Y823" s="261">
        <v>6</v>
      </c>
      <c r="Z823" s="261">
        <v>6</v>
      </c>
      <c r="AA823" s="407" t="s">
        <v>287</v>
      </c>
      <c r="AB823" s="393" t="s">
        <v>2911</v>
      </c>
      <c r="AC823" s="258"/>
      <c r="AD823" s="258" t="s">
        <v>2151</v>
      </c>
      <c r="AE823" s="258" t="s">
        <v>2149</v>
      </c>
      <c r="AF823" s="259"/>
      <c r="AG823" s="260"/>
      <c r="AH823" s="259"/>
      <c r="AI823" s="259"/>
      <c r="AJ823" s="260"/>
      <c r="AK823" s="259">
        <v>26</v>
      </c>
      <c r="AL823" s="259"/>
      <c r="AM823" s="259" t="s">
        <v>3211</v>
      </c>
      <c r="AN823" s="449"/>
      <c r="AO823" s="449"/>
      <c r="AP823" s="449"/>
      <c r="AQ823" s="392" t="str">
        <f>IFERROR(VLOOKUP(BG823,#REF!,1,0),"")</f>
        <v/>
      </c>
      <c r="AS823" s="259" t="s">
        <v>3211</v>
      </c>
      <c r="BD823" s="202" t="str">
        <f t="shared" si="119"/>
        <v>카니발KA4 2.2 디젤 노블레스 (11인승)</v>
      </c>
      <c r="BE823" s="261" t="str">
        <f t="shared" si="125"/>
        <v>0075</v>
      </c>
      <c r="BF823" s="407" t="s">
        <v>287</v>
      </c>
      <c r="BG823" s="202" t="str">
        <f t="shared" si="120"/>
        <v>0075-0822</v>
      </c>
    </row>
    <row r="824" spans="1:59">
      <c r="A824" s="405">
        <v>4598</v>
      </c>
      <c r="B824" s="406">
        <v>4598</v>
      </c>
      <c r="C824" s="261" t="str">
        <f t="shared" si="121"/>
        <v>0036-0076</v>
      </c>
      <c r="D824" s="261" t="str">
        <f t="shared" si="122"/>
        <v>0036-0076-0001</v>
      </c>
      <c r="E824" s="407" t="s">
        <v>286</v>
      </c>
      <c r="F824" s="261" t="str">
        <f>TEXT(VLOOKUP(J824,'[4]1'!$B$2:$D$37,2,0),"0000")</f>
        <v>0036</v>
      </c>
      <c r="G824" s="261" t="str">
        <f t="shared" si="123"/>
        <v>0076</v>
      </c>
      <c r="H824" s="408">
        <f t="shared" si="124"/>
        <v>1</v>
      </c>
      <c r="I824" s="407" t="s">
        <v>286</v>
      </c>
      <c r="J824" s="258" t="s">
        <v>76</v>
      </c>
      <c r="K824" s="258" t="s">
        <v>17013</v>
      </c>
      <c r="L824" s="258" t="s">
        <v>17014</v>
      </c>
      <c r="M824" s="409">
        <v>68650000</v>
      </c>
      <c r="N824" s="258"/>
      <c r="O824" s="258" t="s">
        <v>2137</v>
      </c>
      <c r="P824" s="258" t="s">
        <v>73</v>
      </c>
      <c r="Q824" s="258" t="s">
        <v>72</v>
      </c>
      <c r="R824" s="258">
        <v>5</v>
      </c>
      <c r="S824" s="410">
        <v>26</v>
      </c>
      <c r="T824" s="261">
        <v>6</v>
      </c>
      <c r="U824" s="261">
        <v>6</v>
      </c>
      <c r="V824" s="258" t="s">
        <v>71</v>
      </c>
      <c r="W824" s="261" t="str">
        <f t="shared" si="126"/>
        <v>VOLVOC40 리차지트윈 얼티메이트68650000</v>
      </c>
      <c r="X824" s="411">
        <f t="shared" si="127"/>
        <v>4598</v>
      </c>
      <c r="Y824" s="261">
        <v>6</v>
      </c>
      <c r="Z824" s="261">
        <v>6</v>
      </c>
      <c r="AA824" s="407" t="s">
        <v>286</v>
      </c>
      <c r="AB824" s="258" t="s">
        <v>1985</v>
      </c>
      <c r="AC824" s="258"/>
      <c r="AD824" s="258">
        <v>4</v>
      </c>
      <c r="AE824" s="258">
        <v>0</v>
      </c>
      <c r="AF824" s="259"/>
      <c r="AG824" s="260"/>
      <c r="AH824" s="259"/>
      <c r="AI824" s="259"/>
      <c r="AJ824" s="259"/>
      <c r="AK824" s="259">
        <v>10</v>
      </c>
      <c r="AL824" s="259"/>
      <c r="AM824" s="259" t="s">
        <v>17108</v>
      </c>
      <c r="AN824" s="449"/>
      <c r="AO824" s="449"/>
      <c r="AP824" s="449"/>
      <c r="AQ824" s="392" t="str">
        <f>IFERROR(VLOOKUP(BG824,#REF!,1,0),"")</f>
        <v/>
      </c>
      <c r="AS824" s="259" t="s">
        <v>3254</v>
      </c>
      <c r="BD824" s="202" t="str">
        <f t="shared" si="119"/>
        <v>C40 리차지트윈 얼티메이트</v>
      </c>
      <c r="BE824" s="261" t="str">
        <f t="shared" si="125"/>
        <v>0076</v>
      </c>
      <c r="BF824" s="407" t="s">
        <v>286</v>
      </c>
      <c r="BG824" s="202" t="str">
        <f t="shared" si="120"/>
        <v>0076-0823</v>
      </c>
    </row>
    <row r="825" spans="1:59">
      <c r="A825" s="405">
        <v>4599</v>
      </c>
      <c r="B825" s="406">
        <v>4599</v>
      </c>
      <c r="C825" s="261" t="str">
        <f t="shared" si="121"/>
        <v>0036-0077</v>
      </c>
      <c r="D825" s="261" t="str">
        <f t="shared" si="122"/>
        <v>0036-0077-0001</v>
      </c>
      <c r="E825" s="407" t="s">
        <v>285</v>
      </c>
      <c r="F825" s="261" t="str">
        <f>TEXT(VLOOKUP(J825,'[4]1'!$B$2:$D$37,2,0),"0000")</f>
        <v>0036</v>
      </c>
      <c r="G825" s="261" t="str">
        <f t="shared" si="123"/>
        <v>0077</v>
      </c>
      <c r="H825" s="408">
        <f t="shared" si="124"/>
        <v>1</v>
      </c>
      <c r="I825" s="407" t="s">
        <v>285</v>
      </c>
      <c r="J825" s="258" t="s">
        <v>76</v>
      </c>
      <c r="K825" s="258" t="s">
        <v>82</v>
      </c>
      <c r="L825" s="258" t="s">
        <v>17012</v>
      </c>
      <c r="M825" s="409">
        <v>56400000</v>
      </c>
      <c r="N825" s="258">
        <v>1969</v>
      </c>
      <c r="O825" s="258" t="s">
        <v>77</v>
      </c>
      <c r="P825" s="258" t="s">
        <v>73</v>
      </c>
      <c r="Q825" s="258" t="s">
        <v>72</v>
      </c>
      <c r="R825" s="258">
        <v>5</v>
      </c>
      <c r="S825" s="410">
        <v>26</v>
      </c>
      <c r="T825" s="261">
        <v>6</v>
      </c>
      <c r="U825" s="261">
        <v>6</v>
      </c>
      <c r="V825" s="258" t="s">
        <v>71</v>
      </c>
      <c r="W825" s="261" t="str">
        <f t="shared" si="126"/>
        <v>VOLVOS60B5 얼티메이트 브라이트56400000</v>
      </c>
      <c r="X825" s="411">
        <f t="shared" si="127"/>
        <v>4599</v>
      </c>
      <c r="Y825" s="261">
        <v>6</v>
      </c>
      <c r="Z825" s="261">
        <v>6</v>
      </c>
      <c r="AA825" s="407" t="s">
        <v>285</v>
      </c>
      <c r="AB825" s="258" t="s">
        <v>1985</v>
      </c>
      <c r="AC825" s="258"/>
      <c r="AD825" s="258">
        <v>4</v>
      </c>
      <c r="AE825" s="258">
        <v>0</v>
      </c>
      <c r="AF825" s="259"/>
      <c r="AG825" s="260"/>
      <c r="AH825" s="259"/>
      <c r="AI825" s="259"/>
      <c r="AJ825" s="259"/>
      <c r="AK825" s="259">
        <v>10</v>
      </c>
      <c r="AL825" s="259"/>
      <c r="AM825" s="259" t="s">
        <v>17108</v>
      </c>
      <c r="AN825" s="449"/>
      <c r="AO825" s="449"/>
      <c r="AP825" s="449"/>
      <c r="AQ825" s="392" t="str">
        <f>IFERROR(VLOOKUP(BG825,#REF!,1,0),"")</f>
        <v/>
      </c>
      <c r="AS825" s="259" t="s">
        <v>3254</v>
      </c>
      <c r="BD825" s="202" t="str">
        <f t="shared" si="119"/>
        <v>S60B5 얼티메이트 브라이트</v>
      </c>
      <c r="BE825" s="261" t="str">
        <f t="shared" si="125"/>
        <v>0077</v>
      </c>
      <c r="BF825" s="407" t="s">
        <v>285</v>
      </c>
      <c r="BG825" s="202" t="str">
        <f t="shared" si="120"/>
        <v>0077-0824</v>
      </c>
    </row>
    <row r="826" spans="1:59">
      <c r="A826" s="405">
        <v>4600</v>
      </c>
      <c r="B826" s="406">
        <v>4600</v>
      </c>
      <c r="C826" s="261" t="str">
        <f t="shared" si="121"/>
        <v>0036-0078</v>
      </c>
      <c r="D826" s="261" t="str">
        <f t="shared" si="122"/>
        <v>0036-0078-0001</v>
      </c>
      <c r="E826" s="407" t="s">
        <v>284</v>
      </c>
      <c r="F826" s="261" t="str">
        <f>TEXT(VLOOKUP(J826,'[4]1'!$B$2:$D$37,2,0),"0000")</f>
        <v>0036</v>
      </c>
      <c r="G826" s="261" t="str">
        <f t="shared" si="123"/>
        <v>0078</v>
      </c>
      <c r="H826" s="408">
        <f t="shared" si="124"/>
        <v>1</v>
      </c>
      <c r="I826" s="407" t="s">
        <v>284</v>
      </c>
      <c r="J826" s="258" t="s">
        <v>76</v>
      </c>
      <c r="K826" s="258" t="s">
        <v>81</v>
      </c>
      <c r="L826" s="258" t="s">
        <v>17012</v>
      </c>
      <c r="M826" s="409">
        <v>70000000</v>
      </c>
      <c r="N826" s="258">
        <v>1969</v>
      </c>
      <c r="O826" s="258" t="s">
        <v>77</v>
      </c>
      <c r="P826" s="258" t="s">
        <v>73</v>
      </c>
      <c r="Q826" s="258" t="s">
        <v>72</v>
      </c>
      <c r="R826" s="258">
        <v>5</v>
      </c>
      <c r="S826" s="410">
        <v>26</v>
      </c>
      <c r="T826" s="261">
        <v>6</v>
      </c>
      <c r="U826" s="261">
        <v>6</v>
      </c>
      <c r="V826" s="258" t="s">
        <v>71</v>
      </c>
      <c r="W826" s="261" t="str">
        <f t="shared" si="126"/>
        <v>VOLVOS90B5 얼티메이트 브라이트70000000</v>
      </c>
      <c r="X826" s="411">
        <f t="shared" si="127"/>
        <v>4600</v>
      </c>
      <c r="Y826" s="261">
        <v>6</v>
      </c>
      <c r="Z826" s="261">
        <v>6</v>
      </c>
      <c r="AA826" s="407" t="s">
        <v>284</v>
      </c>
      <c r="AB826" s="258" t="s">
        <v>73</v>
      </c>
      <c r="AC826" s="258"/>
      <c r="AD826" s="258">
        <v>5</v>
      </c>
      <c r="AE826" s="258">
        <v>0</v>
      </c>
      <c r="AF826" s="259"/>
      <c r="AG826" s="260"/>
      <c r="AH826" s="259"/>
      <c r="AI826" s="259"/>
      <c r="AJ826" s="259"/>
      <c r="AK826" s="259">
        <v>10</v>
      </c>
      <c r="AL826" s="259"/>
      <c r="AM826" s="259" t="s">
        <v>17108</v>
      </c>
      <c r="AN826" s="449"/>
      <c r="AO826" s="449"/>
      <c r="AP826" s="449"/>
      <c r="AS826" s="259" t="s">
        <v>17130</v>
      </c>
      <c r="BD826" s="202" t="str">
        <f t="shared" si="119"/>
        <v>S90B5 얼티메이트 브라이트</v>
      </c>
      <c r="BE826" s="261" t="str">
        <f t="shared" si="125"/>
        <v>0078</v>
      </c>
      <c r="BF826" s="407" t="s">
        <v>284</v>
      </c>
      <c r="BG826" s="202" t="str">
        <f t="shared" si="120"/>
        <v>0078-0825</v>
      </c>
    </row>
    <row r="827" spans="1:59">
      <c r="A827" s="405">
        <v>4601</v>
      </c>
      <c r="B827" s="406">
        <v>4601</v>
      </c>
      <c r="C827" s="261" t="str">
        <f t="shared" si="121"/>
        <v>0036-0078</v>
      </c>
      <c r="D827" s="261" t="str">
        <f t="shared" si="122"/>
        <v>0036-0078-0002</v>
      </c>
      <c r="E827" s="407" t="s">
        <v>283</v>
      </c>
      <c r="F827" s="261" t="str">
        <f>TEXT(VLOOKUP(J827,'[4]1'!$B$2:$D$37,2,0),"0000")</f>
        <v>0036</v>
      </c>
      <c r="G827" s="261" t="str">
        <f t="shared" si="123"/>
        <v>0078</v>
      </c>
      <c r="H827" s="408">
        <f t="shared" si="124"/>
        <v>2</v>
      </c>
      <c r="I827" s="407" t="s">
        <v>283</v>
      </c>
      <c r="J827" s="258" t="s">
        <v>76</v>
      </c>
      <c r="K827" s="258" t="s">
        <v>81</v>
      </c>
      <c r="L827" s="258" t="s">
        <v>17009</v>
      </c>
      <c r="M827" s="409">
        <v>74000000</v>
      </c>
      <c r="N827" s="258">
        <v>1969</v>
      </c>
      <c r="O827" s="258" t="s">
        <v>77</v>
      </c>
      <c r="P827" s="258" t="s">
        <v>73</v>
      </c>
      <c r="Q827" s="258" t="s">
        <v>72</v>
      </c>
      <c r="R827" s="258">
        <v>5</v>
      </c>
      <c r="S827" s="410">
        <v>26</v>
      </c>
      <c r="T827" s="261">
        <v>6</v>
      </c>
      <c r="U827" s="261">
        <v>6</v>
      </c>
      <c r="V827" s="258" t="s">
        <v>71</v>
      </c>
      <c r="W827" s="261" t="str">
        <f t="shared" si="126"/>
        <v>VOLVOS90B6 AWD 얼티메이트 브라이트74000000</v>
      </c>
      <c r="X827" s="411">
        <f t="shared" si="127"/>
        <v>4601</v>
      </c>
      <c r="Y827" s="261">
        <v>6</v>
      </c>
      <c r="Z827" s="261">
        <v>6</v>
      </c>
      <c r="AA827" s="407" t="s">
        <v>283</v>
      </c>
      <c r="AB827" s="258" t="s">
        <v>73</v>
      </c>
      <c r="AC827" s="258"/>
      <c r="AD827" s="258">
        <v>5</v>
      </c>
      <c r="AE827" s="258">
        <v>0</v>
      </c>
      <c r="AF827" s="259"/>
      <c r="AG827" s="260"/>
      <c r="AH827" s="259"/>
      <c r="AI827" s="259"/>
      <c r="AJ827" s="259"/>
      <c r="AK827" s="259">
        <v>10</v>
      </c>
      <c r="AL827" s="259"/>
      <c r="AM827" s="259" t="s">
        <v>17108</v>
      </c>
      <c r="AN827" s="449"/>
      <c r="AO827" s="449"/>
      <c r="AP827" s="449"/>
      <c r="AS827" s="259" t="s">
        <v>17130</v>
      </c>
      <c r="BD827" s="202" t="str">
        <f t="shared" si="119"/>
        <v>S90B6 AWD 얼티메이트 브라이트</v>
      </c>
      <c r="BE827" s="261" t="str">
        <f t="shared" si="125"/>
        <v>0078</v>
      </c>
      <c r="BF827" s="407" t="s">
        <v>283</v>
      </c>
      <c r="BG827" s="202" t="str">
        <f t="shared" si="120"/>
        <v>0078-0826</v>
      </c>
    </row>
    <row r="828" spans="1:59">
      <c r="A828" s="405">
        <v>4602</v>
      </c>
      <c r="B828" s="406">
        <v>4602</v>
      </c>
      <c r="C828" s="261" t="str">
        <f t="shared" si="121"/>
        <v>0036-0078</v>
      </c>
      <c r="D828" s="261" t="str">
        <f t="shared" si="122"/>
        <v>0036-0078-0003</v>
      </c>
      <c r="E828" s="407" t="s">
        <v>282</v>
      </c>
      <c r="F828" s="261" t="str">
        <f>TEXT(VLOOKUP(J828,'[4]1'!$B$2:$D$37,2,0),"0000")</f>
        <v>0036</v>
      </c>
      <c r="G828" s="261" t="str">
        <f t="shared" si="123"/>
        <v>0078</v>
      </c>
      <c r="H828" s="408">
        <f t="shared" si="124"/>
        <v>3</v>
      </c>
      <c r="I828" s="407" t="s">
        <v>282</v>
      </c>
      <c r="J828" s="258" t="s">
        <v>76</v>
      </c>
      <c r="K828" s="258" t="s">
        <v>81</v>
      </c>
      <c r="L828" s="258" t="s">
        <v>17010</v>
      </c>
      <c r="M828" s="409">
        <v>86470000</v>
      </c>
      <c r="N828" s="258">
        <v>1969</v>
      </c>
      <c r="O828" s="258" t="s">
        <v>1185</v>
      </c>
      <c r="P828" s="258" t="s">
        <v>73</v>
      </c>
      <c r="Q828" s="258" t="s">
        <v>72</v>
      </c>
      <c r="R828" s="258">
        <v>5</v>
      </c>
      <c r="S828" s="410">
        <v>26</v>
      </c>
      <c r="T828" s="261">
        <v>6</v>
      </c>
      <c r="U828" s="261">
        <v>6</v>
      </c>
      <c r="V828" s="258" t="s">
        <v>71</v>
      </c>
      <c r="W828" s="261" t="str">
        <f t="shared" si="126"/>
        <v>VOLVOS90T8 AWD 얼티메이트 브라이트86470000</v>
      </c>
      <c r="X828" s="411">
        <f t="shared" si="127"/>
        <v>4602</v>
      </c>
      <c r="Y828" s="261">
        <v>6</v>
      </c>
      <c r="Z828" s="261">
        <v>6</v>
      </c>
      <c r="AA828" s="407" t="s">
        <v>282</v>
      </c>
      <c r="AB828" s="258" t="s">
        <v>73</v>
      </c>
      <c r="AC828" s="258"/>
      <c r="AD828" s="258">
        <v>5</v>
      </c>
      <c r="AE828" s="258">
        <v>0</v>
      </c>
      <c r="AF828" s="259"/>
      <c r="AG828" s="260"/>
      <c r="AH828" s="259"/>
      <c r="AI828" s="259"/>
      <c r="AJ828" s="259"/>
      <c r="AK828" s="259">
        <v>10</v>
      </c>
      <c r="AL828" s="259"/>
      <c r="AM828" s="259" t="s">
        <v>17108</v>
      </c>
      <c r="AN828" s="449"/>
      <c r="AO828" s="449"/>
      <c r="AP828" s="449"/>
      <c r="AS828" s="259" t="s">
        <v>17130</v>
      </c>
      <c r="BD828" s="202" t="str">
        <f t="shared" si="119"/>
        <v>S90T8 AWD 얼티메이트 브라이트</v>
      </c>
      <c r="BE828" s="261" t="str">
        <f t="shared" si="125"/>
        <v>0078</v>
      </c>
      <c r="BF828" s="407" t="s">
        <v>282</v>
      </c>
      <c r="BG828" s="202" t="str">
        <f t="shared" si="120"/>
        <v>0078-0827</v>
      </c>
    </row>
    <row r="829" spans="1:59">
      <c r="A829" s="405">
        <v>4603</v>
      </c>
      <c r="B829" s="406">
        <v>4603</v>
      </c>
      <c r="C829" s="261" t="str">
        <f t="shared" si="121"/>
        <v>0036-0079</v>
      </c>
      <c r="D829" s="261" t="str">
        <f t="shared" si="122"/>
        <v>0036-0079-0001</v>
      </c>
      <c r="E829" s="407" t="s">
        <v>281</v>
      </c>
      <c r="F829" s="261" t="str">
        <f>TEXT(VLOOKUP(J829,'[4]1'!$B$2:$D$37,2,0),"0000")</f>
        <v>0036</v>
      </c>
      <c r="G829" s="261" t="str">
        <f t="shared" si="123"/>
        <v>0079</v>
      </c>
      <c r="H829" s="408">
        <f t="shared" si="124"/>
        <v>1</v>
      </c>
      <c r="I829" s="407" t="s">
        <v>281</v>
      </c>
      <c r="J829" s="258" t="s">
        <v>76</v>
      </c>
      <c r="K829" s="258" t="s">
        <v>17352</v>
      </c>
      <c r="L829" s="258" t="s">
        <v>17353</v>
      </c>
      <c r="M829" s="409">
        <v>55500000</v>
      </c>
      <c r="N829" s="258">
        <v>1969</v>
      </c>
      <c r="O829" s="258" t="s">
        <v>17249</v>
      </c>
      <c r="P829" s="258" t="s">
        <v>73</v>
      </c>
      <c r="Q829" s="258" t="s">
        <v>72</v>
      </c>
      <c r="R829" s="258">
        <v>5</v>
      </c>
      <c r="S829" s="410">
        <v>15</v>
      </c>
      <c r="T829" s="261">
        <v>6</v>
      </c>
      <c r="U829" s="261">
        <v>6</v>
      </c>
      <c r="V829" s="258" t="s">
        <v>71</v>
      </c>
      <c r="W829" s="261" t="str">
        <f t="shared" si="126"/>
        <v>VOLVOV60크로스컨트리 B5 플러스55500000</v>
      </c>
      <c r="X829" s="411">
        <f t="shared" si="127"/>
        <v>4603</v>
      </c>
      <c r="Y829" s="261">
        <v>6</v>
      </c>
      <c r="Z829" s="261">
        <v>6</v>
      </c>
      <c r="AA829" s="407" t="s">
        <v>281</v>
      </c>
      <c r="AB829" s="258" t="s">
        <v>17131</v>
      </c>
      <c r="AC829" s="258"/>
      <c r="AD829" s="258">
        <v>4</v>
      </c>
      <c r="AE829" s="258">
        <v>0</v>
      </c>
      <c r="AF829" s="259"/>
      <c r="AG829" s="260"/>
      <c r="AH829" s="259"/>
      <c r="AI829" s="259"/>
      <c r="AJ829" s="259"/>
      <c r="AK829" s="259">
        <v>13</v>
      </c>
      <c r="AL829" s="259"/>
      <c r="AM829" s="259" t="s">
        <v>17229</v>
      </c>
      <c r="AN829" s="449"/>
      <c r="AO829" s="449"/>
      <c r="AP829" s="449"/>
      <c r="AQ829" s="392" t="str">
        <f>IFERROR(VLOOKUP(BG829,#REF!,1,0),"")</f>
        <v/>
      </c>
      <c r="AS829" s="259" t="s">
        <v>3255</v>
      </c>
      <c r="BD829" s="202" t="str">
        <f t="shared" si="119"/>
        <v>V60크로스컨트리 B5 플러스</v>
      </c>
      <c r="BE829" s="261" t="str">
        <f t="shared" si="125"/>
        <v>0079</v>
      </c>
      <c r="BF829" s="407" t="s">
        <v>281</v>
      </c>
      <c r="BG829" s="202" t="str">
        <f t="shared" si="120"/>
        <v>0079-0828</v>
      </c>
    </row>
    <row r="830" spans="1:59">
      <c r="A830" s="405">
        <v>4604</v>
      </c>
      <c r="B830" s="406">
        <v>4604</v>
      </c>
      <c r="C830" s="261" t="str">
        <f t="shared" si="121"/>
        <v>0036-0079</v>
      </c>
      <c r="D830" s="261" t="str">
        <f t="shared" si="122"/>
        <v>0036-0079-0002</v>
      </c>
      <c r="E830" s="407" t="s">
        <v>280</v>
      </c>
      <c r="F830" s="261" t="str">
        <f>TEXT(VLOOKUP(J830,'[4]1'!$B$2:$D$37,2,0),"0000")</f>
        <v>0036</v>
      </c>
      <c r="G830" s="261" t="str">
        <f t="shared" si="123"/>
        <v>0079</v>
      </c>
      <c r="H830" s="408">
        <f t="shared" si="124"/>
        <v>2</v>
      </c>
      <c r="I830" s="407" t="s">
        <v>280</v>
      </c>
      <c r="J830" s="258" t="s">
        <v>76</v>
      </c>
      <c r="K830" s="258" t="s">
        <v>17352</v>
      </c>
      <c r="L830" s="258" t="s">
        <v>17354</v>
      </c>
      <c r="M830" s="409">
        <v>60000000</v>
      </c>
      <c r="N830" s="258">
        <v>1969</v>
      </c>
      <c r="O830" s="258" t="s">
        <v>17249</v>
      </c>
      <c r="P830" s="258" t="s">
        <v>73</v>
      </c>
      <c r="Q830" s="258" t="s">
        <v>72</v>
      </c>
      <c r="R830" s="258">
        <v>5</v>
      </c>
      <c r="S830" s="410">
        <v>15</v>
      </c>
      <c r="T830" s="261">
        <v>6</v>
      </c>
      <c r="U830" s="261">
        <v>6</v>
      </c>
      <c r="V830" s="258" t="s">
        <v>71</v>
      </c>
      <c r="W830" s="261" t="str">
        <f t="shared" si="126"/>
        <v>VOLVOV60크로스컨트리 B5 얼티메이트60000000</v>
      </c>
      <c r="X830" s="411">
        <f t="shared" si="127"/>
        <v>4604</v>
      </c>
      <c r="Y830" s="261">
        <v>6</v>
      </c>
      <c r="Z830" s="261">
        <v>6</v>
      </c>
      <c r="AA830" s="407" t="s">
        <v>280</v>
      </c>
      <c r="AB830" s="258" t="s">
        <v>17131</v>
      </c>
      <c r="AC830" s="258"/>
      <c r="AD830" s="258">
        <v>4</v>
      </c>
      <c r="AE830" s="258">
        <v>0</v>
      </c>
      <c r="AF830" s="259"/>
      <c r="AG830" s="260"/>
      <c r="AH830" s="259"/>
      <c r="AI830" s="259"/>
      <c r="AJ830" s="259"/>
      <c r="AK830" s="259">
        <v>13</v>
      </c>
      <c r="AL830" s="259"/>
      <c r="AM830" s="259" t="s">
        <v>17229</v>
      </c>
      <c r="AN830" s="449"/>
      <c r="AO830" s="449"/>
      <c r="AP830" s="449"/>
      <c r="AQ830" s="392" t="str">
        <f>IFERROR(VLOOKUP(BG830,#REF!,1,0),"")</f>
        <v/>
      </c>
      <c r="AS830" s="259" t="s">
        <v>3255</v>
      </c>
      <c r="BD830" s="202" t="str">
        <f t="shared" si="119"/>
        <v>V60크로스컨트리 B5 얼티메이트</v>
      </c>
      <c r="BE830" s="261" t="str">
        <f t="shared" si="125"/>
        <v>0079</v>
      </c>
      <c r="BF830" s="407" t="s">
        <v>280</v>
      </c>
      <c r="BG830" s="202" t="str">
        <f t="shared" si="120"/>
        <v>0079-0829</v>
      </c>
    </row>
    <row r="831" spans="1:59">
      <c r="A831" s="405">
        <v>4605</v>
      </c>
      <c r="B831" s="406">
        <v>4605</v>
      </c>
      <c r="C831" s="261" t="str">
        <f t="shared" si="121"/>
        <v>0036-0080</v>
      </c>
      <c r="D831" s="261" t="str">
        <f t="shared" si="122"/>
        <v>0036-0080-0001</v>
      </c>
      <c r="E831" s="407" t="s">
        <v>279</v>
      </c>
      <c r="F831" s="261" t="str">
        <f>TEXT(VLOOKUP(J831,'[4]1'!$B$2:$D$37,2,0),"0000")</f>
        <v>0036</v>
      </c>
      <c r="G831" s="261" t="str">
        <f t="shared" si="123"/>
        <v>0080</v>
      </c>
      <c r="H831" s="408">
        <f t="shared" si="124"/>
        <v>1</v>
      </c>
      <c r="I831" s="407" t="s">
        <v>279</v>
      </c>
      <c r="J831" s="258" t="s">
        <v>76</v>
      </c>
      <c r="K831" s="258" t="s">
        <v>17355</v>
      </c>
      <c r="L831" s="258" t="s">
        <v>17357</v>
      </c>
      <c r="M831" s="409">
        <v>78200000</v>
      </c>
      <c r="N831" s="258">
        <v>1969</v>
      </c>
      <c r="O831" s="258" t="s">
        <v>77</v>
      </c>
      <c r="P831" s="258" t="s">
        <v>73</v>
      </c>
      <c r="Q831" s="258" t="s">
        <v>72</v>
      </c>
      <c r="R831" s="258">
        <v>5</v>
      </c>
      <c r="S831" s="410">
        <v>26</v>
      </c>
      <c r="T831" s="261">
        <v>6</v>
      </c>
      <c r="U831" s="261">
        <v>6</v>
      </c>
      <c r="V831" s="258" t="s">
        <v>71</v>
      </c>
      <c r="W831" s="261" t="str">
        <f t="shared" si="126"/>
        <v>VOLVOV90클로스컨트리 B5 AWD 플러스78200000</v>
      </c>
      <c r="X831" s="411">
        <f t="shared" si="127"/>
        <v>4605</v>
      </c>
      <c r="Y831" s="261">
        <v>6</v>
      </c>
      <c r="Z831" s="261">
        <v>6</v>
      </c>
      <c r="AA831" s="407" t="s">
        <v>279</v>
      </c>
      <c r="AB831" s="258" t="s">
        <v>70</v>
      </c>
      <c r="AC831" s="258"/>
      <c r="AD831" s="258">
        <v>6</v>
      </c>
      <c r="AE831" s="258">
        <v>0</v>
      </c>
      <c r="AF831" s="259"/>
      <c r="AG831" s="260"/>
      <c r="AH831" s="259"/>
      <c r="AI831" s="259"/>
      <c r="AJ831" s="259"/>
      <c r="AK831" s="259">
        <v>13</v>
      </c>
      <c r="AL831" s="259"/>
      <c r="AM831" s="259" t="s">
        <v>17111</v>
      </c>
      <c r="AN831" s="449"/>
      <c r="AO831" s="449"/>
      <c r="AP831" s="449"/>
      <c r="AQ831" s="392" t="str">
        <f>IFERROR(VLOOKUP(BG831,#REF!,1,0),"")</f>
        <v/>
      </c>
      <c r="AS831" s="259" t="s">
        <v>3255</v>
      </c>
      <c r="BD831" s="202" t="str">
        <f t="shared" si="119"/>
        <v>V90클로스컨트리 B5 AWD 플러스</v>
      </c>
      <c r="BE831" s="261" t="str">
        <f t="shared" si="125"/>
        <v>0080</v>
      </c>
      <c r="BF831" s="407" t="s">
        <v>279</v>
      </c>
      <c r="BG831" s="202" t="str">
        <f t="shared" si="120"/>
        <v>0080-0830</v>
      </c>
    </row>
    <row r="832" spans="1:59">
      <c r="A832" s="405">
        <v>4606</v>
      </c>
      <c r="B832" s="406">
        <v>4606</v>
      </c>
      <c r="C832" s="261" t="str">
        <f t="shared" si="121"/>
        <v>0036-0080</v>
      </c>
      <c r="D832" s="261" t="str">
        <f t="shared" si="122"/>
        <v>0036-0080-0002</v>
      </c>
      <c r="E832" s="407" t="s">
        <v>278</v>
      </c>
      <c r="F832" s="261" t="str">
        <f>TEXT(VLOOKUP(J832,'[4]1'!$B$2:$D$37,2,0),"0000")</f>
        <v>0036</v>
      </c>
      <c r="G832" s="261" t="str">
        <f t="shared" si="123"/>
        <v>0080</v>
      </c>
      <c r="H832" s="408">
        <f t="shared" si="124"/>
        <v>2</v>
      </c>
      <c r="I832" s="407" t="s">
        <v>278</v>
      </c>
      <c r="J832" s="258" t="s">
        <v>76</v>
      </c>
      <c r="K832" s="258" t="s">
        <v>17355</v>
      </c>
      <c r="L832" s="258" t="s">
        <v>17356</v>
      </c>
      <c r="M832" s="409">
        <v>78200000</v>
      </c>
      <c r="N832" s="258">
        <v>1969</v>
      </c>
      <c r="O832" s="258" t="s">
        <v>77</v>
      </c>
      <c r="P832" s="258" t="s">
        <v>73</v>
      </c>
      <c r="Q832" s="258" t="s">
        <v>72</v>
      </c>
      <c r="R832" s="258">
        <v>5</v>
      </c>
      <c r="S832" s="410">
        <v>26</v>
      </c>
      <c r="T832" s="261">
        <v>6</v>
      </c>
      <c r="U832" s="261">
        <v>6</v>
      </c>
      <c r="V832" s="258" t="s">
        <v>71</v>
      </c>
      <c r="W832" s="261" t="str">
        <f t="shared" si="126"/>
        <v>VOLVOV90크로스컨트리 B5 AWD 얼티메이트78200000</v>
      </c>
      <c r="X832" s="411">
        <f t="shared" si="127"/>
        <v>4606</v>
      </c>
      <c r="Y832" s="261">
        <v>6</v>
      </c>
      <c r="Z832" s="261">
        <v>6</v>
      </c>
      <c r="AA832" s="407" t="s">
        <v>278</v>
      </c>
      <c r="AB832" s="258" t="s">
        <v>70</v>
      </c>
      <c r="AC832" s="258"/>
      <c r="AD832" s="258">
        <v>6</v>
      </c>
      <c r="AE832" s="258">
        <v>0</v>
      </c>
      <c r="AF832" s="259"/>
      <c r="AG832" s="260"/>
      <c r="AH832" s="259"/>
      <c r="AI832" s="259"/>
      <c r="AJ832" s="259"/>
      <c r="AK832" s="259">
        <v>13</v>
      </c>
      <c r="AL832" s="259"/>
      <c r="AM832" s="259" t="s">
        <v>17111</v>
      </c>
      <c r="AN832" s="449"/>
      <c r="AO832" s="449"/>
      <c r="AP832" s="449"/>
      <c r="AQ832" s="392" t="str">
        <f>IFERROR(VLOOKUP(BG832,#REF!,1,0),"")</f>
        <v/>
      </c>
      <c r="AS832" s="259" t="s">
        <v>3255</v>
      </c>
      <c r="BD832" s="202" t="str">
        <f t="shared" si="119"/>
        <v>V90크로스컨트리 B5 AWD 얼티메이트</v>
      </c>
      <c r="BE832" s="261" t="str">
        <f t="shared" si="125"/>
        <v>0080</v>
      </c>
      <c r="BF832" s="407" t="s">
        <v>278</v>
      </c>
      <c r="BG832" s="202" t="str">
        <f t="shared" si="120"/>
        <v>0080-0831</v>
      </c>
    </row>
    <row r="833" spans="1:59">
      <c r="A833" s="405">
        <v>4607</v>
      </c>
      <c r="B833" s="406">
        <v>4607</v>
      </c>
      <c r="C833" s="261" t="str">
        <f t="shared" si="121"/>
        <v>0036-0081</v>
      </c>
      <c r="D833" s="261" t="str">
        <f t="shared" si="122"/>
        <v>0036-0081-0001</v>
      </c>
      <c r="E833" s="407" t="s">
        <v>277</v>
      </c>
      <c r="F833" s="261" t="str">
        <f>TEXT(VLOOKUP(J833,'[4]1'!$B$2:$D$37,2,0),"0000")</f>
        <v>0036</v>
      </c>
      <c r="G833" s="261" t="str">
        <f t="shared" si="123"/>
        <v>0081</v>
      </c>
      <c r="H833" s="408">
        <f t="shared" si="124"/>
        <v>1</v>
      </c>
      <c r="I833" s="407" t="s">
        <v>277</v>
      </c>
      <c r="J833" s="258" t="s">
        <v>76</v>
      </c>
      <c r="K833" s="258" t="s">
        <v>1290</v>
      </c>
      <c r="L833" s="258" t="s">
        <v>2893</v>
      </c>
      <c r="M833" s="409">
        <v>50800000</v>
      </c>
      <c r="N833" s="258">
        <v>1969</v>
      </c>
      <c r="O833" s="258" t="s">
        <v>77</v>
      </c>
      <c r="P833" s="258" t="s">
        <v>73</v>
      </c>
      <c r="Q833" s="258" t="s">
        <v>72</v>
      </c>
      <c r="R833" s="258">
        <v>5</v>
      </c>
      <c r="S833" s="410">
        <v>8</v>
      </c>
      <c r="T833" s="261">
        <v>6</v>
      </c>
      <c r="U833" s="261">
        <v>6</v>
      </c>
      <c r="V833" s="258" t="s">
        <v>71</v>
      </c>
      <c r="W833" s="261" t="str">
        <f t="shared" si="126"/>
        <v>VOLVOXC40B4 AWD Inscription50800000</v>
      </c>
      <c r="X833" s="411">
        <f t="shared" si="127"/>
        <v>4607</v>
      </c>
      <c r="Y833" s="261">
        <v>6</v>
      </c>
      <c r="Z833" s="261">
        <v>6</v>
      </c>
      <c r="AA833" s="407" t="s">
        <v>277</v>
      </c>
      <c r="AB833" s="258" t="s">
        <v>70</v>
      </c>
      <c r="AC833" s="258"/>
      <c r="AD833" s="258">
        <v>5</v>
      </c>
      <c r="AE833" s="258">
        <v>0</v>
      </c>
      <c r="AF833" s="259"/>
      <c r="AG833" s="260"/>
      <c r="AH833" s="259"/>
      <c r="AI833" s="259"/>
      <c r="AJ833" s="259"/>
      <c r="AK833" s="259">
        <v>10</v>
      </c>
      <c r="AL833" s="259"/>
      <c r="AM833" s="259" t="s">
        <v>17108</v>
      </c>
      <c r="AN833" s="449"/>
      <c r="AO833" s="449"/>
      <c r="AP833" s="449"/>
      <c r="AQ833" s="392" t="str">
        <f>IFERROR(VLOOKUP(BG833,#REF!,1,0),"")</f>
        <v/>
      </c>
      <c r="AS833" s="259" t="s">
        <v>3253</v>
      </c>
      <c r="BD833" s="202" t="str">
        <f t="shared" si="119"/>
        <v>XC40B4 AWD Inscription</v>
      </c>
      <c r="BE833" s="261" t="str">
        <f t="shared" si="125"/>
        <v>0081</v>
      </c>
      <c r="BF833" s="407" t="s">
        <v>277</v>
      </c>
      <c r="BG833" s="202" t="str">
        <f t="shared" si="120"/>
        <v>0081-0832</v>
      </c>
    </row>
    <row r="834" spans="1:59">
      <c r="A834" s="405">
        <v>4608</v>
      </c>
      <c r="B834" s="406">
        <v>4608</v>
      </c>
      <c r="C834" s="261" t="str">
        <f t="shared" si="121"/>
        <v>0036-0081</v>
      </c>
      <c r="D834" s="261" t="str">
        <f t="shared" si="122"/>
        <v>0036-0081-0002</v>
      </c>
      <c r="E834" s="407" t="s">
        <v>276</v>
      </c>
      <c r="F834" s="261" t="str">
        <f>TEXT(VLOOKUP(J834,'[4]1'!$B$2:$D$37,2,0),"0000")</f>
        <v>0036</v>
      </c>
      <c r="G834" s="261" t="str">
        <f t="shared" si="123"/>
        <v>0081</v>
      </c>
      <c r="H834" s="408">
        <f t="shared" si="124"/>
        <v>2</v>
      </c>
      <c r="I834" s="407" t="s">
        <v>276</v>
      </c>
      <c r="J834" s="258" t="s">
        <v>76</v>
      </c>
      <c r="K834" s="258" t="s">
        <v>1290</v>
      </c>
      <c r="L834" s="258" t="s">
        <v>2894</v>
      </c>
      <c r="M834" s="409">
        <v>46110000</v>
      </c>
      <c r="N834" s="258">
        <v>1969</v>
      </c>
      <c r="O834" s="258" t="s">
        <v>77</v>
      </c>
      <c r="P834" s="258" t="s">
        <v>73</v>
      </c>
      <c r="Q834" s="258" t="s">
        <v>72</v>
      </c>
      <c r="R834" s="258">
        <v>5</v>
      </c>
      <c r="S834" s="410">
        <v>8</v>
      </c>
      <c r="T834" s="261">
        <v>6</v>
      </c>
      <c r="U834" s="261">
        <v>6</v>
      </c>
      <c r="V834" s="258" t="s">
        <v>71</v>
      </c>
      <c r="W834" s="261" t="str">
        <f t="shared" si="126"/>
        <v>VOLVOXC40B4 AWD Momentum46110000</v>
      </c>
      <c r="X834" s="411">
        <f t="shared" si="127"/>
        <v>4608</v>
      </c>
      <c r="Y834" s="261">
        <v>6</v>
      </c>
      <c r="Z834" s="261">
        <v>6</v>
      </c>
      <c r="AA834" s="407" t="s">
        <v>276</v>
      </c>
      <c r="AB834" s="258" t="s">
        <v>70</v>
      </c>
      <c r="AC834" s="258"/>
      <c r="AD834" s="258">
        <v>5</v>
      </c>
      <c r="AE834" s="258">
        <v>0</v>
      </c>
      <c r="AF834" s="259"/>
      <c r="AG834" s="260"/>
      <c r="AH834" s="259"/>
      <c r="AI834" s="259"/>
      <c r="AJ834" s="259"/>
      <c r="AK834" s="259">
        <v>10</v>
      </c>
      <c r="AL834" s="259"/>
      <c r="AM834" s="259" t="s">
        <v>17108</v>
      </c>
      <c r="AN834" s="449"/>
      <c r="AO834" s="449"/>
      <c r="AP834" s="449"/>
      <c r="AQ834" s="392" t="str">
        <f>IFERROR(VLOOKUP(BG834,#REF!,1,0),"")</f>
        <v/>
      </c>
      <c r="AS834" s="259" t="s">
        <v>3253</v>
      </c>
      <c r="BD834" s="202" t="str">
        <f t="shared" si="119"/>
        <v>XC40B4 AWD Momentum</v>
      </c>
      <c r="BE834" s="261" t="str">
        <f t="shared" si="125"/>
        <v>0081</v>
      </c>
      <c r="BF834" s="407" t="s">
        <v>276</v>
      </c>
      <c r="BG834" s="202" t="str">
        <f t="shared" si="120"/>
        <v>0081-0833</v>
      </c>
    </row>
    <row r="835" spans="1:59">
      <c r="A835" s="405">
        <v>4609</v>
      </c>
      <c r="B835" s="406">
        <v>4609</v>
      </c>
      <c r="C835" s="261" t="str">
        <f t="shared" si="121"/>
        <v>0036-0081</v>
      </c>
      <c r="D835" s="261" t="str">
        <f t="shared" si="122"/>
        <v>0036-0081-0003</v>
      </c>
      <c r="E835" s="407" t="s">
        <v>275</v>
      </c>
      <c r="F835" s="261" t="str">
        <f>TEXT(VLOOKUP(J835,'[4]1'!$B$2:$D$37,2,0),"0000")</f>
        <v>0036</v>
      </c>
      <c r="G835" s="261" t="str">
        <f t="shared" si="123"/>
        <v>0081</v>
      </c>
      <c r="H835" s="408">
        <f t="shared" si="124"/>
        <v>3</v>
      </c>
      <c r="I835" s="407" t="s">
        <v>275</v>
      </c>
      <c r="J835" s="258" t="s">
        <v>76</v>
      </c>
      <c r="K835" s="258" t="s">
        <v>1290</v>
      </c>
      <c r="L835" s="258" t="s">
        <v>2895</v>
      </c>
      <c r="M835" s="409">
        <v>48680000</v>
      </c>
      <c r="N835" s="258">
        <v>1969</v>
      </c>
      <c r="O835" s="258" t="s">
        <v>77</v>
      </c>
      <c r="P835" s="258" t="s">
        <v>73</v>
      </c>
      <c r="Q835" s="258" t="s">
        <v>72</v>
      </c>
      <c r="R835" s="258">
        <v>5</v>
      </c>
      <c r="S835" s="410">
        <v>8</v>
      </c>
      <c r="T835" s="261">
        <v>6</v>
      </c>
      <c r="U835" s="261">
        <v>6</v>
      </c>
      <c r="V835" s="258" t="s">
        <v>71</v>
      </c>
      <c r="W835" s="261" t="str">
        <f t="shared" si="126"/>
        <v>VOLVOXC40B4 AWD R-Design48680000</v>
      </c>
      <c r="X835" s="411">
        <f t="shared" si="127"/>
        <v>4609</v>
      </c>
      <c r="Y835" s="261">
        <v>6</v>
      </c>
      <c r="Z835" s="261">
        <v>6</v>
      </c>
      <c r="AA835" s="407" t="s">
        <v>275</v>
      </c>
      <c r="AB835" s="258" t="s">
        <v>70</v>
      </c>
      <c r="AC835" s="258"/>
      <c r="AD835" s="258">
        <v>5</v>
      </c>
      <c r="AE835" s="258">
        <v>0</v>
      </c>
      <c r="AF835" s="259"/>
      <c r="AG835" s="260"/>
      <c r="AH835" s="259"/>
      <c r="AI835" s="259"/>
      <c r="AJ835" s="259"/>
      <c r="AK835" s="259">
        <v>10</v>
      </c>
      <c r="AL835" s="259"/>
      <c r="AM835" s="259" t="s">
        <v>17108</v>
      </c>
      <c r="AN835" s="449"/>
      <c r="AO835" s="449"/>
      <c r="AP835" s="449"/>
      <c r="AQ835" s="392" t="str">
        <f>IFERROR(VLOOKUP(BG835,#REF!,1,0),"")</f>
        <v/>
      </c>
      <c r="AS835" s="259" t="s">
        <v>3253</v>
      </c>
      <c r="BD835" s="202" t="str">
        <f t="shared" si="119"/>
        <v>XC40B4 AWD R-Design</v>
      </c>
      <c r="BE835" s="261" t="str">
        <f t="shared" si="125"/>
        <v>0081</v>
      </c>
      <c r="BF835" s="407" t="s">
        <v>275</v>
      </c>
      <c r="BG835" s="202" t="str">
        <f t="shared" si="120"/>
        <v>0081-0834</v>
      </c>
    </row>
    <row r="836" spans="1:59">
      <c r="A836" s="405">
        <v>4610</v>
      </c>
      <c r="B836" s="406">
        <v>4610</v>
      </c>
      <c r="C836" s="261" t="str">
        <f t="shared" si="121"/>
        <v>0036-0081</v>
      </c>
      <c r="D836" s="261" t="str">
        <f t="shared" si="122"/>
        <v>0036-0081-0004</v>
      </c>
      <c r="E836" s="407" t="s">
        <v>274</v>
      </c>
      <c r="F836" s="261" t="str">
        <f>TEXT(VLOOKUP(J836,'[4]1'!$B$2:$D$37,2,0),"0000")</f>
        <v>0036</v>
      </c>
      <c r="G836" s="261" t="str">
        <f t="shared" si="123"/>
        <v>0081</v>
      </c>
      <c r="H836" s="408">
        <f t="shared" si="124"/>
        <v>4</v>
      </c>
      <c r="I836" s="407" t="s">
        <v>274</v>
      </c>
      <c r="J836" s="258" t="s">
        <v>76</v>
      </c>
      <c r="K836" s="258" t="s">
        <v>1290</v>
      </c>
      <c r="L836" s="258" t="s">
        <v>17004</v>
      </c>
      <c r="M836" s="409">
        <v>48680000</v>
      </c>
      <c r="N836" s="258">
        <v>1969</v>
      </c>
      <c r="O836" s="258" t="s">
        <v>77</v>
      </c>
      <c r="P836" s="258" t="s">
        <v>73</v>
      </c>
      <c r="Q836" s="258" t="s">
        <v>72</v>
      </c>
      <c r="R836" s="258">
        <v>5</v>
      </c>
      <c r="S836" s="410">
        <v>8</v>
      </c>
      <c r="T836" s="261">
        <v>6</v>
      </c>
      <c r="U836" s="261">
        <v>6</v>
      </c>
      <c r="V836" s="258" t="s">
        <v>71</v>
      </c>
      <c r="W836" s="261" t="str">
        <f t="shared" si="126"/>
        <v>VOLVOXC40B4 AWD 플러스 브라이트48680000</v>
      </c>
      <c r="X836" s="411">
        <f t="shared" si="127"/>
        <v>4610</v>
      </c>
      <c r="Y836" s="261">
        <v>6</v>
      </c>
      <c r="Z836" s="261">
        <v>6</v>
      </c>
      <c r="AA836" s="407" t="s">
        <v>274</v>
      </c>
      <c r="AB836" s="258" t="s">
        <v>70</v>
      </c>
      <c r="AC836" s="258"/>
      <c r="AD836" s="258">
        <v>5</v>
      </c>
      <c r="AE836" s="258">
        <v>0</v>
      </c>
      <c r="AF836" s="259"/>
      <c r="AG836" s="260"/>
      <c r="AH836" s="259"/>
      <c r="AI836" s="259"/>
      <c r="AJ836" s="259"/>
      <c r="AK836" s="259">
        <v>10</v>
      </c>
      <c r="AL836" s="259"/>
      <c r="AM836" s="259" t="s">
        <v>17108</v>
      </c>
      <c r="AN836" s="449"/>
      <c r="AO836" s="449"/>
      <c r="AP836" s="449"/>
      <c r="AQ836" s="392" t="str">
        <f>IFERROR(VLOOKUP(BG836,#REF!,1,0),"")</f>
        <v/>
      </c>
      <c r="AS836" s="259" t="s">
        <v>3253</v>
      </c>
      <c r="BD836" s="202" t="str">
        <f t="shared" si="119"/>
        <v>XC40B4 AWD 플러스 브라이트</v>
      </c>
      <c r="BE836" s="261" t="str">
        <f t="shared" si="125"/>
        <v>0081</v>
      </c>
      <c r="BF836" s="407" t="s">
        <v>274</v>
      </c>
      <c r="BG836" s="202" t="str">
        <f t="shared" si="120"/>
        <v>0081-0835</v>
      </c>
    </row>
    <row r="837" spans="1:59">
      <c r="A837" s="405">
        <v>4611</v>
      </c>
      <c r="B837" s="406">
        <v>4611</v>
      </c>
      <c r="C837" s="261" t="str">
        <f t="shared" si="121"/>
        <v>0036-0081</v>
      </c>
      <c r="D837" s="261" t="str">
        <f t="shared" si="122"/>
        <v>0036-0081-0005</v>
      </c>
      <c r="E837" s="407" t="s">
        <v>273</v>
      </c>
      <c r="F837" s="261" t="str">
        <f>TEXT(VLOOKUP(J837,'[4]1'!$B$2:$D$37,2,0),"0000")</f>
        <v>0036</v>
      </c>
      <c r="G837" s="261" t="str">
        <f t="shared" si="123"/>
        <v>0081</v>
      </c>
      <c r="H837" s="408">
        <f t="shared" si="124"/>
        <v>5</v>
      </c>
      <c r="I837" s="407" t="s">
        <v>273</v>
      </c>
      <c r="J837" s="258" t="s">
        <v>76</v>
      </c>
      <c r="K837" s="258" t="s">
        <v>1290</v>
      </c>
      <c r="L837" s="258" t="s">
        <v>17005</v>
      </c>
      <c r="M837" s="409">
        <v>48680000</v>
      </c>
      <c r="N837" s="258">
        <v>1969</v>
      </c>
      <c r="O837" s="258" t="s">
        <v>77</v>
      </c>
      <c r="P837" s="258" t="s">
        <v>73</v>
      </c>
      <c r="Q837" s="258" t="s">
        <v>72</v>
      </c>
      <c r="R837" s="258">
        <v>5</v>
      </c>
      <c r="S837" s="410">
        <v>8</v>
      </c>
      <c r="T837" s="261">
        <v>6</v>
      </c>
      <c r="U837" s="261">
        <v>6</v>
      </c>
      <c r="V837" s="258" t="s">
        <v>71</v>
      </c>
      <c r="W837" s="261" t="str">
        <f t="shared" si="126"/>
        <v>VOLVOXC40B4 AWD 얼티메이트 브라이트48680000</v>
      </c>
      <c r="X837" s="411">
        <f t="shared" si="127"/>
        <v>4611</v>
      </c>
      <c r="Y837" s="261">
        <v>6</v>
      </c>
      <c r="Z837" s="261">
        <v>6</v>
      </c>
      <c r="AA837" s="407" t="s">
        <v>273</v>
      </c>
      <c r="AB837" s="258" t="s">
        <v>70</v>
      </c>
      <c r="AC837" s="258"/>
      <c r="AD837" s="258">
        <v>5</v>
      </c>
      <c r="AE837" s="258">
        <v>0</v>
      </c>
      <c r="AF837" s="259"/>
      <c r="AG837" s="260"/>
      <c r="AH837" s="259"/>
      <c r="AI837" s="259"/>
      <c r="AJ837" s="259"/>
      <c r="AK837" s="259">
        <v>10</v>
      </c>
      <c r="AL837" s="259"/>
      <c r="AM837" s="259" t="s">
        <v>17108</v>
      </c>
      <c r="AN837" s="449"/>
      <c r="AO837" s="449"/>
      <c r="AP837" s="449"/>
      <c r="AQ837" s="392" t="str">
        <f>IFERROR(VLOOKUP(BG837,#REF!,1,0),"")</f>
        <v/>
      </c>
      <c r="AS837" s="259" t="s">
        <v>3253</v>
      </c>
      <c r="BD837" s="202" t="str">
        <f t="shared" ref="BD837:BD900" si="128">K837&amp;L837</f>
        <v>XC40B4 AWD 얼티메이트 브라이트</v>
      </c>
      <c r="BE837" s="261" t="str">
        <f t="shared" si="125"/>
        <v>0081</v>
      </c>
      <c r="BF837" s="407" t="s">
        <v>273</v>
      </c>
      <c r="BG837" s="202" t="str">
        <f t="shared" ref="BG837:BG900" si="129">BE837&amp;"-"&amp;BF837</f>
        <v>0081-0836</v>
      </c>
    </row>
    <row r="838" spans="1:59">
      <c r="A838" s="405">
        <v>4612</v>
      </c>
      <c r="B838" s="406">
        <v>4612</v>
      </c>
      <c r="C838" s="261" t="str">
        <f t="shared" ref="C838:C901" si="130">TEXT(F838,"0000")&amp;"-"&amp;TEXT(G838,"0000")</f>
        <v>0036-0081</v>
      </c>
      <c r="D838" s="261" t="str">
        <f t="shared" ref="D838:D901" si="131">TEXT(F838,"0000")&amp;"-"&amp;TEXT(G838,"0000")&amp;"-"&amp;TEXT(H838,"0000")</f>
        <v>0036-0081-0006</v>
      </c>
      <c r="E838" s="407" t="s">
        <v>272</v>
      </c>
      <c r="F838" s="261" t="str">
        <f>TEXT(VLOOKUP(J838,'[4]1'!$B$2:$D$37,2,0),"0000")</f>
        <v>0036</v>
      </c>
      <c r="G838" s="261" t="str">
        <f t="shared" ref="G838:G901" si="132">IF(K838=K837,TEXT(G837,"0000"),TEXT(G837+1,"0000"))</f>
        <v>0081</v>
      </c>
      <c r="H838" s="408">
        <f t="shared" ref="H838:H901" si="133">IF(F838&amp;G838=F837&amp;G837,H837+1,1)</f>
        <v>6</v>
      </c>
      <c r="I838" s="407" t="s">
        <v>272</v>
      </c>
      <c r="J838" s="258" t="s">
        <v>76</v>
      </c>
      <c r="K838" s="258" t="s">
        <v>1290</v>
      </c>
      <c r="L838" s="258" t="s">
        <v>17006</v>
      </c>
      <c r="M838" s="409">
        <v>48680000</v>
      </c>
      <c r="N838" s="258">
        <v>1969</v>
      </c>
      <c r="O838" s="258" t="s">
        <v>77</v>
      </c>
      <c r="P838" s="258" t="s">
        <v>73</v>
      </c>
      <c r="Q838" s="258" t="s">
        <v>72</v>
      </c>
      <c r="R838" s="258">
        <v>5</v>
      </c>
      <c r="S838" s="410">
        <v>26</v>
      </c>
      <c r="T838" s="261">
        <v>6</v>
      </c>
      <c r="U838" s="261">
        <v>6</v>
      </c>
      <c r="V838" s="258" t="s">
        <v>71</v>
      </c>
      <c r="W838" s="261" t="str">
        <f t="shared" si="126"/>
        <v>VOLVOXC40B4 AWD 다크에디션48680000</v>
      </c>
      <c r="X838" s="411">
        <f t="shared" si="127"/>
        <v>4612</v>
      </c>
      <c r="Y838" s="261">
        <v>6</v>
      </c>
      <c r="Z838" s="261">
        <v>6</v>
      </c>
      <c r="AA838" s="407" t="s">
        <v>272</v>
      </c>
      <c r="AB838" s="258" t="s">
        <v>70</v>
      </c>
      <c r="AC838" s="258"/>
      <c r="AD838" s="258">
        <v>5</v>
      </c>
      <c r="AE838" s="258">
        <v>0</v>
      </c>
      <c r="AF838" s="259"/>
      <c r="AG838" s="260"/>
      <c r="AH838" s="259"/>
      <c r="AI838" s="259"/>
      <c r="AJ838" s="259"/>
      <c r="AK838" s="259">
        <v>10</v>
      </c>
      <c r="AL838" s="259"/>
      <c r="AM838" s="259" t="s">
        <v>17108</v>
      </c>
      <c r="AN838" s="449"/>
      <c r="AO838" s="449"/>
      <c r="AP838" s="449"/>
      <c r="AQ838" s="392" t="str">
        <f>IFERROR(VLOOKUP(BG838,#REF!,1,0),"")</f>
        <v/>
      </c>
      <c r="AS838" s="259" t="s">
        <v>3253</v>
      </c>
      <c r="BD838" s="202" t="str">
        <f t="shared" si="128"/>
        <v>XC40B4 AWD 다크에디션</v>
      </c>
      <c r="BE838" s="261" t="str">
        <f t="shared" ref="BE838:BE901" si="134">IF(K837=K838,TEXT(G837,"0000"),TEXT(G837+1,"0000"))</f>
        <v>0081</v>
      </c>
      <c r="BF838" s="407" t="s">
        <v>272</v>
      </c>
      <c r="BG838" s="202" t="str">
        <f t="shared" si="129"/>
        <v>0081-0837</v>
      </c>
    </row>
    <row r="839" spans="1:59">
      <c r="A839" s="405">
        <v>4613</v>
      </c>
      <c r="B839" s="406">
        <v>4613</v>
      </c>
      <c r="C839" s="261" t="str">
        <f t="shared" si="130"/>
        <v>0036-0082</v>
      </c>
      <c r="D839" s="261" t="str">
        <f t="shared" si="131"/>
        <v>0036-0082-0001</v>
      </c>
      <c r="E839" s="407" t="s">
        <v>271</v>
      </c>
      <c r="F839" s="261" t="str">
        <f>TEXT(VLOOKUP(J839,'[4]1'!$B$2:$D$37,2,0),"0000")</f>
        <v>0036</v>
      </c>
      <c r="G839" s="261" t="str">
        <f t="shared" si="132"/>
        <v>0082</v>
      </c>
      <c r="H839" s="408">
        <f t="shared" si="133"/>
        <v>1</v>
      </c>
      <c r="I839" s="407" t="s">
        <v>271</v>
      </c>
      <c r="J839" s="258" t="s">
        <v>76</v>
      </c>
      <c r="K839" s="258" t="s">
        <v>79</v>
      </c>
      <c r="L839" s="258" t="s">
        <v>17007</v>
      </c>
      <c r="M839" s="409">
        <v>63400000</v>
      </c>
      <c r="N839" s="258">
        <v>1969</v>
      </c>
      <c r="O839" s="258" t="s">
        <v>77</v>
      </c>
      <c r="P839" s="258" t="s">
        <v>73</v>
      </c>
      <c r="Q839" s="258" t="s">
        <v>72</v>
      </c>
      <c r="R839" s="258">
        <v>5</v>
      </c>
      <c r="S839" s="410">
        <v>26</v>
      </c>
      <c r="T839" s="261">
        <v>6</v>
      </c>
      <c r="U839" s="261">
        <v>6</v>
      </c>
      <c r="V839" s="258" t="s">
        <v>71</v>
      </c>
      <c r="W839" s="261" t="str">
        <f t="shared" ref="W839:W902" si="135">J839&amp;K839&amp;L839&amp;M839</f>
        <v>VOLVOXC60B5 AWD 플러스 브라이트63400000</v>
      </c>
      <c r="X839" s="411">
        <f t="shared" ref="X839:X902" si="136">B839</f>
        <v>4613</v>
      </c>
      <c r="Y839" s="261">
        <v>6</v>
      </c>
      <c r="Z839" s="261">
        <v>6</v>
      </c>
      <c r="AA839" s="407" t="s">
        <v>271</v>
      </c>
      <c r="AB839" s="258" t="s">
        <v>70</v>
      </c>
      <c r="AC839" s="258"/>
      <c r="AD839" s="258">
        <v>3</v>
      </c>
      <c r="AE839" s="258">
        <v>0</v>
      </c>
      <c r="AF839" s="259"/>
      <c r="AG839" s="260"/>
      <c r="AH839" s="259"/>
      <c r="AI839" s="259"/>
      <c r="AJ839" s="259"/>
      <c r="AK839" s="259">
        <v>10</v>
      </c>
      <c r="AL839" s="259"/>
      <c r="AM839" s="259" t="s">
        <v>17108</v>
      </c>
      <c r="AN839" s="449"/>
      <c r="AO839" s="449"/>
      <c r="AP839" s="449"/>
      <c r="AQ839" s="392" t="str">
        <f>IFERROR(VLOOKUP(BG839,#REF!,1,0),"")</f>
        <v/>
      </c>
      <c r="AS839" s="259" t="s">
        <v>3244</v>
      </c>
      <c r="BD839" s="202" t="str">
        <f t="shared" si="128"/>
        <v>XC60B5 AWD 플러스 브라이트</v>
      </c>
      <c r="BE839" s="261" t="str">
        <f t="shared" si="134"/>
        <v>0082</v>
      </c>
      <c r="BF839" s="407" t="s">
        <v>271</v>
      </c>
      <c r="BG839" s="202" t="str">
        <f t="shared" si="129"/>
        <v>0082-0838</v>
      </c>
    </row>
    <row r="840" spans="1:59">
      <c r="A840" s="405">
        <v>4614</v>
      </c>
      <c r="B840" s="406">
        <v>4614</v>
      </c>
      <c r="C840" s="261" t="str">
        <f t="shared" si="130"/>
        <v>0036-0082</v>
      </c>
      <c r="D840" s="261" t="str">
        <f t="shared" si="131"/>
        <v>0036-0082-0002</v>
      </c>
      <c r="E840" s="407" t="s">
        <v>270</v>
      </c>
      <c r="F840" s="261" t="str">
        <f>TEXT(VLOOKUP(J840,'[4]1'!$B$2:$D$37,2,0),"0000")</f>
        <v>0036</v>
      </c>
      <c r="G840" s="261" t="str">
        <f t="shared" si="132"/>
        <v>0082</v>
      </c>
      <c r="H840" s="408">
        <f t="shared" si="133"/>
        <v>2</v>
      </c>
      <c r="I840" s="407" t="s">
        <v>270</v>
      </c>
      <c r="J840" s="258" t="s">
        <v>76</v>
      </c>
      <c r="K840" s="258" t="s">
        <v>79</v>
      </c>
      <c r="L840" s="258" t="s">
        <v>17008</v>
      </c>
      <c r="M840" s="409">
        <v>70000000</v>
      </c>
      <c r="N840" s="258">
        <v>1969</v>
      </c>
      <c r="O840" s="258" t="s">
        <v>77</v>
      </c>
      <c r="P840" s="258" t="s">
        <v>73</v>
      </c>
      <c r="Q840" s="258" t="s">
        <v>72</v>
      </c>
      <c r="R840" s="258">
        <v>5</v>
      </c>
      <c r="S840" s="410">
        <v>26</v>
      </c>
      <c r="T840" s="261">
        <v>6</v>
      </c>
      <c r="U840" s="261">
        <v>6</v>
      </c>
      <c r="V840" s="258" t="s">
        <v>71</v>
      </c>
      <c r="W840" s="261" t="str">
        <f t="shared" si="135"/>
        <v>VOLVOXC60B5 AWD 얼티메이트 브라이트70000000</v>
      </c>
      <c r="X840" s="411">
        <f t="shared" si="136"/>
        <v>4614</v>
      </c>
      <c r="Y840" s="261">
        <v>6</v>
      </c>
      <c r="Z840" s="261">
        <v>6</v>
      </c>
      <c r="AA840" s="407" t="s">
        <v>270</v>
      </c>
      <c r="AB840" s="258" t="s">
        <v>70</v>
      </c>
      <c r="AC840" s="258"/>
      <c r="AD840" s="258">
        <v>3</v>
      </c>
      <c r="AE840" s="258">
        <v>0</v>
      </c>
      <c r="AF840" s="259"/>
      <c r="AG840" s="260"/>
      <c r="AH840" s="259"/>
      <c r="AI840" s="259"/>
      <c r="AJ840" s="259"/>
      <c r="AK840" s="259">
        <v>10</v>
      </c>
      <c r="AL840" s="259"/>
      <c r="AM840" s="259" t="s">
        <v>17108</v>
      </c>
      <c r="AN840" s="449"/>
      <c r="AO840" s="449"/>
      <c r="AP840" s="449"/>
      <c r="AQ840" s="392" t="str">
        <f>IFERROR(VLOOKUP(BG840,#REF!,1,0),"")</f>
        <v/>
      </c>
      <c r="AS840" s="259" t="s">
        <v>3244</v>
      </c>
      <c r="BD840" s="202" t="str">
        <f t="shared" si="128"/>
        <v>XC60B5 AWD 얼티메이트 브라이트</v>
      </c>
      <c r="BE840" s="261" t="str">
        <f t="shared" si="134"/>
        <v>0082</v>
      </c>
      <c r="BF840" s="407" t="s">
        <v>270</v>
      </c>
      <c r="BG840" s="202" t="str">
        <f t="shared" si="129"/>
        <v>0082-0839</v>
      </c>
    </row>
    <row r="841" spans="1:59">
      <c r="A841" s="405">
        <v>4615</v>
      </c>
      <c r="B841" s="406">
        <v>4615</v>
      </c>
      <c r="C841" s="261" t="str">
        <f t="shared" si="130"/>
        <v>0036-0082</v>
      </c>
      <c r="D841" s="261" t="str">
        <f t="shared" si="131"/>
        <v>0036-0082-0003</v>
      </c>
      <c r="E841" s="407" t="s">
        <v>269</v>
      </c>
      <c r="F841" s="261" t="str">
        <f>TEXT(VLOOKUP(J841,'[4]1'!$B$2:$D$37,2,0),"0000")</f>
        <v>0036</v>
      </c>
      <c r="G841" s="261" t="str">
        <f t="shared" si="132"/>
        <v>0082</v>
      </c>
      <c r="H841" s="408">
        <f t="shared" si="133"/>
        <v>3</v>
      </c>
      <c r="I841" s="407" t="s">
        <v>269</v>
      </c>
      <c r="J841" s="258" t="s">
        <v>76</v>
      </c>
      <c r="K841" s="258" t="s">
        <v>79</v>
      </c>
      <c r="L841" s="258" t="s">
        <v>17009</v>
      </c>
      <c r="M841" s="409">
        <v>74000000</v>
      </c>
      <c r="N841" s="258">
        <v>1969</v>
      </c>
      <c r="O841" s="258" t="s">
        <v>77</v>
      </c>
      <c r="P841" s="258" t="s">
        <v>73</v>
      </c>
      <c r="Q841" s="258" t="s">
        <v>72</v>
      </c>
      <c r="R841" s="258">
        <v>5</v>
      </c>
      <c r="S841" s="410">
        <v>26</v>
      </c>
      <c r="T841" s="261">
        <v>6</v>
      </c>
      <c r="U841" s="261">
        <v>6</v>
      </c>
      <c r="V841" s="258" t="s">
        <v>71</v>
      </c>
      <c r="W841" s="261" t="str">
        <f t="shared" si="135"/>
        <v>VOLVOXC60B6 AWD 얼티메이트 브라이트74000000</v>
      </c>
      <c r="X841" s="411">
        <f t="shared" si="136"/>
        <v>4615</v>
      </c>
      <c r="Y841" s="261">
        <v>6</v>
      </c>
      <c r="Z841" s="261">
        <v>6</v>
      </c>
      <c r="AA841" s="407" t="s">
        <v>269</v>
      </c>
      <c r="AB841" s="258" t="s">
        <v>70</v>
      </c>
      <c r="AC841" s="258"/>
      <c r="AD841" s="258">
        <v>3</v>
      </c>
      <c r="AE841" s="258">
        <v>0</v>
      </c>
      <c r="AF841" s="259"/>
      <c r="AG841" s="260"/>
      <c r="AH841" s="259"/>
      <c r="AI841" s="259"/>
      <c r="AJ841" s="259"/>
      <c r="AK841" s="259">
        <v>10</v>
      </c>
      <c r="AL841" s="259"/>
      <c r="AM841" s="259" t="s">
        <v>17108</v>
      </c>
      <c r="AN841" s="449"/>
      <c r="AO841" s="449"/>
      <c r="AP841" s="449"/>
      <c r="AQ841" s="392" t="str">
        <f>IFERROR(VLOOKUP(BG841,#REF!,1,0),"")</f>
        <v/>
      </c>
      <c r="AS841" s="259" t="s">
        <v>3244</v>
      </c>
      <c r="BD841" s="202" t="str">
        <f t="shared" si="128"/>
        <v>XC60B6 AWD 얼티메이트 브라이트</v>
      </c>
      <c r="BE841" s="261" t="str">
        <f t="shared" si="134"/>
        <v>0082</v>
      </c>
      <c r="BF841" s="407" t="s">
        <v>269</v>
      </c>
      <c r="BG841" s="202" t="str">
        <f t="shared" si="129"/>
        <v>0082-0840</v>
      </c>
    </row>
    <row r="842" spans="1:59">
      <c r="A842" s="405">
        <v>4616</v>
      </c>
      <c r="B842" s="406">
        <v>4616</v>
      </c>
      <c r="C842" s="261" t="str">
        <f t="shared" si="130"/>
        <v>0036-0082</v>
      </c>
      <c r="D842" s="261" t="str">
        <f t="shared" si="131"/>
        <v>0036-0082-0004</v>
      </c>
      <c r="E842" s="407" t="s">
        <v>268</v>
      </c>
      <c r="F842" s="261" t="str">
        <f>TEXT(VLOOKUP(J842,'[4]1'!$B$2:$D$37,2,0),"0000")</f>
        <v>0036</v>
      </c>
      <c r="G842" s="261" t="str">
        <f t="shared" si="132"/>
        <v>0082</v>
      </c>
      <c r="H842" s="408">
        <f t="shared" si="133"/>
        <v>4</v>
      </c>
      <c r="I842" s="407" t="s">
        <v>268</v>
      </c>
      <c r="J842" s="258" t="s">
        <v>76</v>
      </c>
      <c r="K842" s="258" t="s">
        <v>79</v>
      </c>
      <c r="L842" s="258" t="s">
        <v>17010</v>
      </c>
      <c r="M842" s="409">
        <v>86400000</v>
      </c>
      <c r="N842" s="258">
        <v>1969</v>
      </c>
      <c r="O842" s="258" t="s">
        <v>1185</v>
      </c>
      <c r="P842" s="258" t="s">
        <v>73</v>
      </c>
      <c r="Q842" s="258" t="s">
        <v>72</v>
      </c>
      <c r="R842" s="258">
        <v>5</v>
      </c>
      <c r="S842" s="410">
        <v>26</v>
      </c>
      <c r="T842" s="261">
        <v>6</v>
      </c>
      <c r="U842" s="261">
        <v>6</v>
      </c>
      <c r="V842" s="258" t="s">
        <v>71</v>
      </c>
      <c r="W842" s="261" t="str">
        <f t="shared" si="135"/>
        <v>VOLVOXC60T8 AWD 얼티메이트 브라이트86400000</v>
      </c>
      <c r="X842" s="411">
        <f t="shared" si="136"/>
        <v>4616</v>
      </c>
      <c r="Y842" s="261">
        <v>6</v>
      </c>
      <c r="Z842" s="261">
        <v>6</v>
      </c>
      <c r="AA842" s="407" t="s">
        <v>268</v>
      </c>
      <c r="AB842" s="258" t="s">
        <v>70</v>
      </c>
      <c r="AC842" s="258"/>
      <c r="AD842" s="258">
        <v>3</v>
      </c>
      <c r="AE842" s="258">
        <v>0</v>
      </c>
      <c r="AF842" s="259"/>
      <c r="AG842" s="260"/>
      <c r="AH842" s="259"/>
      <c r="AI842" s="259"/>
      <c r="AJ842" s="259"/>
      <c r="AK842" s="259">
        <v>10</v>
      </c>
      <c r="AL842" s="259"/>
      <c r="AM842" s="259" t="s">
        <v>17108</v>
      </c>
      <c r="AN842" s="449"/>
      <c r="AO842" s="449"/>
      <c r="AP842" s="449"/>
      <c r="AQ842" s="392" t="str">
        <f>IFERROR(VLOOKUP(BG842,#REF!,1,0),"")</f>
        <v/>
      </c>
      <c r="AS842" s="259" t="s">
        <v>3244</v>
      </c>
      <c r="BD842" s="202" t="str">
        <f t="shared" si="128"/>
        <v>XC60T8 AWD 얼티메이트 브라이트</v>
      </c>
      <c r="BE842" s="261" t="str">
        <f t="shared" si="134"/>
        <v>0082</v>
      </c>
      <c r="BF842" s="407" t="s">
        <v>268</v>
      </c>
      <c r="BG842" s="202" t="str">
        <f t="shared" si="129"/>
        <v>0082-0841</v>
      </c>
    </row>
    <row r="843" spans="1:59">
      <c r="A843" s="405">
        <v>4617</v>
      </c>
      <c r="B843" s="406">
        <v>4617</v>
      </c>
      <c r="C843" s="261" t="str">
        <f t="shared" si="130"/>
        <v>0036-0083</v>
      </c>
      <c r="D843" s="261" t="str">
        <f t="shared" si="131"/>
        <v>0036-0083-0001</v>
      </c>
      <c r="E843" s="407" t="s">
        <v>267</v>
      </c>
      <c r="F843" s="261" t="str">
        <f>TEXT(VLOOKUP(J843,'[4]1'!$B$2:$D$37,2,0),"0000")</f>
        <v>0036</v>
      </c>
      <c r="G843" s="261" t="str">
        <f t="shared" si="132"/>
        <v>0083</v>
      </c>
      <c r="H843" s="408">
        <f t="shared" si="133"/>
        <v>1</v>
      </c>
      <c r="I843" s="407" t="s">
        <v>267</v>
      </c>
      <c r="J843" s="258" t="s">
        <v>76</v>
      </c>
      <c r="K843" s="258" t="s">
        <v>75</v>
      </c>
      <c r="L843" s="258" t="s">
        <v>17011</v>
      </c>
      <c r="M843" s="409">
        <v>87200000</v>
      </c>
      <c r="N843" s="258">
        <v>1969</v>
      </c>
      <c r="O843" s="258" t="s">
        <v>77</v>
      </c>
      <c r="P843" s="258" t="s">
        <v>73</v>
      </c>
      <c r="Q843" s="258" t="s">
        <v>72</v>
      </c>
      <c r="R843" s="258">
        <v>7</v>
      </c>
      <c r="S843" s="410">
        <v>26</v>
      </c>
      <c r="T843" s="261">
        <v>6</v>
      </c>
      <c r="U843" s="261">
        <v>6</v>
      </c>
      <c r="V843" s="258" t="s">
        <v>71</v>
      </c>
      <c r="W843" s="261" t="str">
        <f t="shared" si="135"/>
        <v>VOLVOXC90B6 AWD 플러스 브라이트87200000</v>
      </c>
      <c r="X843" s="411">
        <f t="shared" si="136"/>
        <v>4617</v>
      </c>
      <c r="Y843" s="261">
        <v>6</v>
      </c>
      <c r="Z843" s="261">
        <v>6</v>
      </c>
      <c r="AA843" s="407" t="s">
        <v>267</v>
      </c>
      <c r="AB843" s="258" t="s">
        <v>70</v>
      </c>
      <c r="AC843" s="258"/>
      <c r="AD843" s="258">
        <v>5</v>
      </c>
      <c r="AE843" s="258">
        <v>2</v>
      </c>
      <c r="AF843" s="259"/>
      <c r="AG843" s="260"/>
      <c r="AH843" s="259"/>
      <c r="AI843" s="259"/>
      <c r="AJ843" s="259"/>
      <c r="AK843" s="259">
        <v>10</v>
      </c>
      <c r="AL843" s="259"/>
      <c r="AM843" s="259" t="s">
        <v>17108</v>
      </c>
      <c r="AN843" s="449"/>
      <c r="AO843" s="449"/>
      <c r="AP843" s="449"/>
      <c r="AQ843" s="392" t="str">
        <f>IFERROR(VLOOKUP(BG843,#REF!,1,0),"")</f>
        <v/>
      </c>
      <c r="AS843" s="259" t="s">
        <v>3249</v>
      </c>
      <c r="BD843" s="202" t="str">
        <f t="shared" si="128"/>
        <v>XC90B6 AWD 플러스 브라이트</v>
      </c>
      <c r="BE843" s="261" t="str">
        <f t="shared" si="134"/>
        <v>0083</v>
      </c>
      <c r="BF843" s="407" t="s">
        <v>267</v>
      </c>
      <c r="BG843" s="202" t="str">
        <f t="shared" si="129"/>
        <v>0083-0842</v>
      </c>
    </row>
    <row r="844" spans="1:59">
      <c r="A844" s="405">
        <v>4618</v>
      </c>
      <c r="B844" s="406">
        <v>4618</v>
      </c>
      <c r="C844" s="261" t="str">
        <f t="shared" si="130"/>
        <v>0036-0083</v>
      </c>
      <c r="D844" s="261" t="str">
        <f t="shared" si="131"/>
        <v>0036-0083-0002</v>
      </c>
      <c r="E844" s="407" t="s">
        <v>266</v>
      </c>
      <c r="F844" s="261" t="str">
        <f>TEXT(VLOOKUP(J844,'[4]1'!$B$2:$D$37,2,0),"0000")</f>
        <v>0036</v>
      </c>
      <c r="G844" s="261" t="str">
        <f t="shared" si="132"/>
        <v>0083</v>
      </c>
      <c r="H844" s="408">
        <f t="shared" si="133"/>
        <v>2</v>
      </c>
      <c r="I844" s="407" t="s">
        <v>266</v>
      </c>
      <c r="J844" s="258" t="s">
        <v>76</v>
      </c>
      <c r="K844" s="258" t="s">
        <v>75</v>
      </c>
      <c r="L844" s="258" t="s">
        <v>17009</v>
      </c>
      <c r="M844" s="409">
        <v>96500000</v>
      </c>
      <c r="N844" s="258">
        <v>1969</v>
      </c>
      <c r="O844" s="258" t="s">
        <v>77</v>
      </c>
      <c r="P844" s="258" t="s">
        <v>73</v>
      </c>
      <c r="Q844" s="258" t="s">
        <v>72</v>
      </c>
      <c r="R844" s="258">
        <v>7</v>
      </c>
      <c r="S844" s="410">
        <v>26</v>
      </c>
      <c r="T844" s="261">
        <v>6</v>
      </c>
      <c r="U844" s="261">
        <v>6</v>
      </c>
      <c r="V844" s="258" t="s">
        <v>71</v>
      </c>
      <c r="W844" s="261" t="str">
        <f t="shared" si="135"/>
        <v>VOLVOXC90B6 AWD 얼티메이트 브라이트96500000</v>
      </c>
      <c r="X844" s="411">
        <f t="shared" si="136"/>
        <v>4618</v>
      </c>
      <c r="Y844" s="261">
        <v>6</v>
      </c>
      <c r="Z844" s="261">
        <v>6</v>
      </c>
      <c r="AA844" s="407" t="s">
        <v>266</v>
      </c>
      <c r="AB844" s="258" t="s">
        <v>70</v>
      </c>
      <c r="AC844" s="258"/>
      <c r="AD844" s="258">
        <v>5</v>
      </c>
      <c r="AE844" s="258">
        <v>2</v>
      </c>
      <c r="AF844" s="259"/>
      <c r="AG844" s="260"/>
      <c r="AH844" s="259"/>
      <c r="AI844" s="259"/>
      <c r="AJ844" s="259"/>
      <c r="AK844" s="259">
        <v>10</v>
      </c>
      <c r="AL844" s="259"/>
      <c r="AM844" s="259" t="s">
        <v>17108</v>
      </c>
      <c r="AN844" s="449"/>
      <c r="AO844" s="449"/>
      <c r="AP844" s="449"/>
      <c r="AQ844" s="392" t="str">
        <f>IFERROR(VLOOKUP(BG844,#REF!,1,0),"")</f>
        <v/>
      </c>
      <c r="AS844" s="259" t="s">
        <v>3249</v>
      </c>
      <c r="BD844" s="202" t="str">
        <f t="shared" si="128"/>
        <v>XC90B6 AWD 얼티메이트 브라이트</v>
      </c>
      <c r="BE844" s="261" t="str">
        <f t="shared" si="134"/>
        <v>0083</v>
      </c>
      <c r="BF844" s="407" t="s">
        <v>266</v>
      </c>
      <c r="BG844" s="202" t="str">
        <f t="shared" si="129"/>
        <v>0083-0843</v>
      </c>
    </row>
    <row r="845" spans="1:59">
      <c r="A845" s="405">
        <v>4619</v>
      </c>
      <c r="B845" s="406">
        <v>4619</v>
      </c>
      <c r="C845" s="261" t="str">
        <f t="shared" si="130"/>
        <v>0036-0083</v>
      </c>
      <c r="D845" s="261" t="str">
        <f t="shared" si="131"/>
        <v>0036-0083-0003</v>
      </c>
      <c r="E845" s="407" t="s">
        <v>265</v>
      </c>
      <c r="F845" s="261" t="str">
        <f>TEXT(VLOOKUP(J845,'[4]1'!$B$2:$D$37,2,0),"0000")</f>
        <v>0036</v>
      </c>
      <c r="G845" s="261" t="str">
        <f t="shared" si="132"/>
        <v>0083</v>
      </c>
      <c r="H845" s="408">
        <f t="shared" si="133"/>
        <v>3</v>
      </c>
      <c r="I845" s="407" t="s">
        <v>265</v>
      </c>
      <c r="J845" s="258" t="s">
        <v>76</v>
      </c>
      <c r="K845" s="258" t="s">
        <v>75</v>
      </c>
      <c r="L845" s="258" t="s">
        <v>17010</v>
      </c>
      <c r="M845" s="409">
        <v>115200000</v>
      </c>
      <c r="N845" s="258">
        <v>1969</v>
      </c>
      <c r="O845" s="258" t="s">
        <v>1185</v>
      </c>
      <c r="P845" s="258" t="s">
        <v>73</v>
      </c>
      <c r="Q845" s="258" t="s">
        <v>72</v>
      </c>
      <c r="R845" s="258">
        <v>7</v>
      </c>
      <c r="S845" s="410">
        <v>26</v>
      </c>
      <c r="T845" s="261">
        <v>6</v>
      </c>
      <c r="U845" s="261">
        <v>6</v>
      </c>
      <c r="V845" s="258" t="s">
        <v>71</v>
      </c>
      <c r="W845" s="261" t="str">
        <f t="shared" si="135"/>
        <v>VOLVOXC90T8 AWD 얼티메이트 브라이트115200000</v>
      </c>
      <c r="X845" s="411">
        <f t="shared" si="136"/>
        <v>4619</v>
      </c>
      <c r="Y845" s="261">
        <v>6</v>
      </c>
      <c r="Z845" s="261">
        <v>6</v>
      </c>
      <c r="AA845" s="407" t="s">
        <v>265</v>
      </c>
      <c r="AB845" s="258" t="s">
        <v>70</v>
      </c>
      <c r="AC845" s="258"/>
      <c r="AD845" s="258">
        <v>5</v>
      </c>
      <c r="AE845" s="258">
        <v>2</v>
      </c>
      <c r="AF845" s="259"/>
      <c r="AG845" s="260"/>
      <c r="AH845" s="259"/>
      <c r="AI845" s="259"/>
      <c r="AJ845" s="259"/>
      <c r="AK845" s="259">
        <v>10</v>
      </c>
      <c r="AL845" s="259"/>
      <c r="AM845" s="259" t="s">
        <v>17108</v>
      </c>
      <c r="AN845" s="449"/>
      <c r="AO845" s="449"/>
      <c r="AP845" s="449"/>
      <c r="AQ845" s="392" t="str">
        <f>IFERROR(VLOOKUP(BG845,#REF!,1,0),"")</f>
        <v/>
      </c>
      <c r="AS845" s="259" t="s">
        <v>3249</v>
      </c>
      <c r="BD845" s="202" t="str">
        <f t="shared" si="128"/>
        <v>XC90T8 AWD 얼티메이트 브라이트</v>
      </c>
      <c r="BE845" s="261" t="str">
        <f t="shared" si="134"/>
        <v>0083</v>
      </c>
      <c r="BF845" s="407" t="s">
        <v>265</v>
      </c>
      <c r="BG845" s="202" t="str">
        <f t="shared" si="129"/>
        <v>0083-0844</v>
      </c>
    </row>
    <row r="846" spans="1:59">
      <c r="A846" s="405">
        <v>4620</v>
      </c>
      <c r="B846" s="406">
        <v>4620</v>
      </c>
      <c r="C846" s="261" t="str">
        <f t="shared" si="130"/>
        <v>0035-0084</v>
      </c>
      <c r="D846" s="261" t="str">
        <f t="shared" si="131"/>
        <v>0035-0084-0001</v>
      </c>
      <c r="E846" s="407" t="s">
        <v>264</v>
      </c>
      <c r="F846" s="261" t="str">
        <f>TEXT(VLOOKUP(J846,'[4]1'!$B$2:$D$37,2,0),"0000")</f>
        <v>0035</v>
      </c>
      <c r="G846" s="261" t="str">
        <f t="shared" si="132"/>
        <v>0084</v>
      </c>
      <c r="H846" s="408">
        <f t="shared" si="133"/>
        <v>1</v>
      </c>
      <c r="I846" s="407" t="s">
        <v>264</v>
      </c>
      <c r="J846" s="258" t="s">
        <v>83</v>
      </c>
      <c r="K846" s="258" t="s">
        <v>1307</v>
      </c>
      <c r="L846" s="258" t="s">
        <v>1308</v>
      </c>
      <c r="M846" s="409">
        <v>52900000</v>
      </c>
      <c r="N846" s="258">
        <v>1968</v>
      </c>
      <c r="O846" s="258" t="s">
        <v>78</v>
      </c>
      <c r="P846" s="258" t="s">
        <v>73</v>
      </c>
      <c r="Q846" s="258" t="s">
        <v>72</v>
      </c>
      <c r="R846" s="258">
        <v>5</v>
      </c>
      <c r="S846" s="410">
        <v>10</v>
      </c>
      <c r="T846" s="261">
        <v>6</v>
      </c>
      <c r="U846" s="261">
        <v>6</v>
      </c>
      <c r="V846" s="258" t="s">
        <v>71</v>
      </c>
      <c r="W846" s="261" t="str">
        <f t="shared" si="135"/>
        <v>VOLKSWAGENArteon2.0 TDI Elegance Premium52900000</v>
      </c>
      <c r="X846" s="411">
        <f t="shared" si="136"/>
        <v>4620</v>
      </c>
      <c r="Y846" s="261">
        <v>6</v>
      </c>
      <c r="Z846" s="261">
        <v>6</v>
      </c>
      <c r="AA846" s="407" t="s">
        <v>264</v>
      </c>
      <c r="AB846" s="258" t="s">
        <v>73</v>
      </c>
      <c r="AC846" s="258"/>
      <c r="AD846" s="258">
        <v>4</v>
      </c>
      <c r="AE846" s="258">
        <v>0</v>
      </c>
      <c r="AF846" s="259"/>
      <c r="AG846" s="260"/>
      <c r="AH846" s="259"/>
      <c r="AI846" s="259"/>
      <c r="AJ846" s="259"/>
      <c r="AK846" s="259">
        <v>17</v>
      </c>
      <c r="AL846" s="259"/>
      <c r="AM846" s="259" t="s">
        <v>17168</v>
      </c>
      <c r="AN846" s="449"/>
      <c r="AO846" s="449"/>
      <c r="AP846" s="449"/>
      <c r="AQ846" s="392" t="str">
        <f>IFERROR(VLOOKUP(BG846,#REF!,1,0),"")</f>
        <v/>
      </c>
      <c r="AS846" s="259" t="s">
        <v>3246</v>
      </c>
      <c r="BD846" s="202" t="str">
        <f t="shared" si="128"/>
        <v>Arteon2.0 TDI Elegance Premium</v>
      </c>
      <c r="BE846" s="261" t="str">
        <f t="shared" si="134"/>
        <v>0084</v>
      </c>
      <c r="BF846" s="407" t="s">
        <v>264</v>
      </c>
      <c r="BG846" s="202" t="str">
        <f t="shared" si="129"/>
        <v>0084-0845</v>
      </c>
    </row>
    <row r="847" spans="1:59">
      <c r="A847" s="405">
        <v>4621</v>
      </c>
      <c r="B847" s="406">
        <v>4621</v>
      </c>
      <c r="C847" s="261" t="str">
        <f t="shared" si="130"/>
        <v>0035-0084</v>
      </c>
      <c r="D847" s="261" t="str">
        <f t="shared" si="131"/>
        <v>0035-0084-0002</v>
      </c>
      <c r="E847" s="407" t="s">
        <v>262</v>
      </c>
      <c r="F847" s="261" t="str">
        <f>TEXT(VLOOKUP(J847,'[4]1'!$B$2:$D$37,2,0),"0000")</f>
        <v>0035</v>
      </c>
      <c r="G847" s="261" t="str">
        <f t="shared" si="132"/>
        <v>0084</v>
      </c>
      <c r="H847" s="408">
        <f t="shared" si="133"/>
        <v>2</v>
      </c>
      <c r="I847" s="407" t="s">
        <v>262</v>
      </c>
      <c r="J847" s="258" t="s">
        <v>83</v>
      </c>
      <c r="K847" s="258" t="s">
        <v>1307</v>
      </c>
      <c r="L847" s="258" t="s">
        <v>1309</v>
      </c>
      <c r="M847" s="409">
        <v>57188000</v>
      </c>
      <c r="N847" s="258">
        <v>1968</v>
      </c>
      <c r="O847" s="258" t="s">
        <v>78</v>
      </c>
      <c r="P847" s="258" t="s">
        <v>73</v>
      </c>
      <c r="Q847" s="258" t="s">
        <v>72</v>
      </c>
      <c r="R847" s="258">
        <v>5</v>
      </c>
      <c r="S847" s="410">
        <v>10</v>
      </c>
      <c r="T847" s="261">
        <v>6</v>
      </c>
      <c r="U847" s="261">
        <v>6</v>
      </c>
      <c r="V847" s="258" t="s">
        <v>71</v>
      </c>
      <c r="W847" s="261" t="str">
        <f t="shared" si="135"/>
        <v>VOLKSWAGENArteon2.0 TDI Elegance Prestige57188000</v>
      </c>
      <c r="X847" s="411">
        <f t="shared" si="136"/>
        <v>4621</v>
      </c>
      <c r="Y847" s="261">
        <v>6</v>
      </c>
      <c r="Z847" s="261">
        <v>6</v>
      </c>
      <c r="AA847" s="407" t="s">
        <v>262</v>
      </c>
      <c r="AB847" s="258" t="s">
        <v>73</v>
      </c>
      <c r="AC847" s="258"/>
      <c r="AD847" s="258">
        <v>4</v>
      </c>
      <c r="AE847" s="258">
        <v>0</v>
      </c>
      <c r="AF847" s="259"/>
      <c r="AG847" s="260"/>
      <c r="AH847" s="259"/>
      <c r="AI847" s="259"/>
      <c r="AJ847" s="259"/>
      <c r="AK847" s="259">
        <v>17</v>
      </c>
      <c r="AL847" s="259"/>
      <c r="AM847" s="259" t="s">
        <v>17168</v>
      </c>
      <c r="AN847" s="449"/>
      <c r="AO847" s="449"/>
      <c r="AP847" s="449"/>
      <c r="AQ847" s="392" t="str">
        <f>IFERROR(VLOOKUP(BG847,#REF!,1,0),"")</f>
        <v/>
      </c>
      <c r="AS847" s="259" t="s">
        <v>3246</v>
      </c>
      <c r="BD847" s="202" t="str">
        <f t="shared" si="128"/>
        <v>Arteon2.0 TDI Elegance Prestige</v>
      </c>
      <c r="BE847" s="261" t="str">
        <f t="shared" si="134"/>
        <v>0084</v>
      </c>
      <c r="BF847" s="407" t="s">
        <v>262</v>
      </c>
      <c r="BG847" s="202" t="str">
        <f t="shared" si="129"/>
        <v>0084-0846</v>
      </c>
    </row>
    <row r="848" spans="1:59">
      <c r="A848" s="405">
        <v>4622</v>
      </c>
      <c r="B848" s="406">
        <v>4622</v>
      </c>
      <c r="C848" s="261" t="str">
        <f t="shared" si="130"/>
        <v>0035-0085</v>
      </c>
      <c r="D848" s="261" t="str">
        <f t="shared" si="131"/>
        <v>0035-0085-0001</v>
      </c>
      <c r="E848" s="407" t="s">
        <v>261</v>
      </c>
      <c r="F848" s="261" t="str">
        <f>TEXT(VLOOKUP(J848,'[4]1'!$B$2:$D$37,2,0),"0000")</f>
        <v>0035</v>
      </c>
      <c r="G848" s="261" t="str">
        <f t="shared" si="132"/>
        <v>0085</v>
      </c>
      <c r="H848" s="408">
        <f t="shared" si="133"/>
        <v>1</v>
      </c>
      <c r="I848" s="407" t="s">
        <v>261</v>
      </c>
      <c r="J848" s="258" t="s">
        <v>83</v>
      </c>
      <c r="K848" s="258" t="s">
        <v>3202</v>
      </c>
      <c r="L848" s="258" t="s">
        <v>3203</v>
      </c>
      <c r="M848" s="409">
        <v>36900000</v>
      </c>
      <c r="N848" s="258">
        <v>1968</v>
      </c>
      <c r="O848" s="258" t="s">
        <v>78</v>
      </c>
      <c r="P848" s="258" t="s">
        <v>73</v>
      </c>
      <c r="Q848" s="258" t="s">
        <v>72</v>
      </c>
      <c r="R848" s="258">
        <v>5</v>
      </c>
      <c r="S848" s="410">
        <v>6</v>
      </c>
      <c r="T848" s="261">
        <v>6</v>
      </c>
      <c r="U848" s="261">
        <v>6</v>
      </c>
      <c r="V848" s="258" t="s">
        <v>71</v>
      </c>
      <c r="W848" s="261" t="str">
        <f t="shared" si="135"/>
        <v>VOLKSWAGENGolf2.0 TDI Premium36900000</v>
      </c>
      <c r="X848" s="411">
        <f t="shared" si="136"/>
        <v>4622</v>
      </c>
      <c r="Y848" s="261">
        <v>6</v>
      </c>
      <c r="Z848" s="261">
        <v>6</v>
      </c>
      <c r="AA848" s="407" t="s">
        <v>261</v>
      </c>
      <c r="AB848" s="258" t="s">
        <v>73</v>
      </c>
      <c r="AC848" s="258"/>
      <c r="AD848" s="258">
        <v>7</v>
      </c>
      <c r="AE848" s="258">
        <v>0</v>
      </c>
      <c r="AF848" s="259"/>
      <c r="AG848" s="260"/>
      <c r="AH848" s="259"/>
      <c r="AI848" s="259"/>
      <c r="AJ848" s="259"/>
      <c r="AK848" s="259">
        <v>13</v>
      </c>
      <c r="AL848" s="259"/>
      <c r="AM848" s="259" t="s">
        <v>17171</v>
      </c>
      <c r="AN848" s="449"/>
      <c r="AO848" s="449"/>
      <c r="AP848" s="449"/>
      <c r="AQ848" s="392" t="str">
        <f>IFERROR(VLOOKUP(BG848,#REF!,1,0),"")</f>
        <v/>
      </c>
      <c r="AS848" s="259" t="s">
        <v>156</v>
      </c>
      <c r="AT848" s="392" t="s">
        <v>3206</v>
      </c>
      <c r="AW848" s="392" t="s">
        <v>3205</v>
      </c>
      <c r="BD848" s="202" t="str">
        <f t="shared" si="128"/>
        <v>Golf2.0 TDI Premium</v>
      </c>
      <c r="BE848" s="261" t="str">
        <f t="shared" si="134"/>
        <v>0085</v>
      </c>
      <c r="BF848" s="407" t="s">
        <v>261</v>
      </c>
      <c r="BG848" s="202" t="str">
        <f t="shared" si="129"/>
        <v>0085-0847</v>
      </c>
    </row>
    <row r="849" spans="1:59">
      <c r="A849" s="405">
        <v>4623</v>
      </c>
      <c r="B849" s="406">
        <v>4623</v>
      </c>
      <c r="C849" s="261" t="str">
        <f t="shared" si="130"/>
        <v>0035-0085</v>
      </c>
      <c r="D849" s="261" t="str">
        <f t="shared" si="131"/>
        <v>0035-0085-0002</v>
      </c>
      <c r="E849" s="407" t="s">
        <v>260</v>
      </c>
      <c r="F849" s="261" t="str">
        <f>TEXT(VLOOKUP(J849,'[4]1'!$B$2:$D$37,2,0),"0000")</f>
        <v>0035</v>
      </c>
      <c r="G849" s="261" t="str">
        <f t="shared" si="132"/>
        <v>0085</v>
      </c>
      <c r="H849" s="408">
        <f t="shared" si="133"/>
        <v>2</v>
      </c>
      <c r="I849" s="407" t="s">
        <v>260</v>
      </c>
      <c r="J849" s="258" t="s">
        <v>83</v>
      </c>
      <c r="K849" s="258" t="s">
        <v>3202</v>
      </c>
      <c r="L849" s="258" t="s">
        <v>3204</v>
      </c>
      <c r="M849" s="409">
        <v>38500000</v>
      </c>
      <c r="N849" s="258">
        <v>1968</v>
      </c>
      <c r="O849" s="258" t="s">
        <v>78</v>
      </c>
      <c r="P849" s="258" t="s">
        <v>73</v>
      </c>
      <c r="Q849" s="258" t="s">
        <v>72</v>
      </c>
      <c r="R849" s="258">
        <v>5</v>
      </c>
      <c r="S849" s="410">
        <v>6</v>
      </c>
      <c r="T849" s="261">
        <v>6</v>
      </c>
      <c r="U849" s="261">
        <v>6</v>
      </c>
      <c r="V849" s="258" t="s">
        <v>71</v>
      </c>
      <c r="W849" s="261" t="str">
        <f t="shared" si="135"/>
        <v>VOLKSWAGENGolf2.0 TDI Prestige38500000</v>
      </c>
      <c r="X849" s="411">
        <f t="shared" si="136"/>
        <v>4623</v>
      </c>
      <c r="Y849" s="261">
        <v>6</v>
      </c>
      <c r="Z849" s="261">
        <v>6</v>
      </c>
      <c r="AA849" s="407" t="s">
        <v>260</v>
      </c>
      <c r="AB849" s="258" t="s">
        <v>73</v>
      </c>
      <c r="AC849" s="258"/>
      <c r="AD849" s="258">
        <v>7</v>
      </c>
      <c r="AE849" s="258">
        <v>0</v>
      </c>
      <c r="AF849" s="259"/>
      <c r="AG849" s="260"/>
      <c r="AH849" s="259"/>
      <c r="AI849" s="259"/>
      <c r="AJ849" s="259"/>
      <c r="AK849" s="259">
        <v>13</v>
      </c>
      <c r="AL849" s="259"/>
      <c r="AM849" s="259" t="s">
        <v>17171</v>
      </c>
      <c r="AN849" s="449"/>
      <c r="AO849" s="449"/>
      <c r="AP849" s="449"/>
      <c r="AQ849" s="392" t="str">
        <f>IFERROR(VLOOKUP(BG849,#REF!,1,0),"")</f>
        <v/>
      </c>
      <c r="AS849" s="259" t="s">
        <v>156</v>
      </c>
      <c r="AT849" s="392" t="s">
        <v>3206</v>
      </c>
      <c r="AW849" s="392" t="s">
        <v>3205</v>
      </c>
      <c r="BD849" s="202" t="str">
        <f t="shared" si="128"/>
        <v>Golf2.0 TDI Prestige</v>
      </c>
      <c r="BE849" s="261" t="str">
        <f t="shared" si="134"/>
        <v>0085</v>
      </c>
      <c r="BF849" s="407" t="s">
        <v>260</v>
      </c>
      <c r="BG849" s="202" t="str">
        <f t="shared" si="129"/>
        <v>0085-0848</v>
      </c>
    </row>
    <row r="850" spans="1:59">
      <c r="A850" s="405">
        <v>4624</v>
      </c>
      <c r="B850" s="406">
        <v>4624</v>
      </c>
      <c r="C850" s="261" t="str">
        <f t="shared" si="130"/>
        <v>0035-0085</v>
      </c>
      <c r="D850" s="261" t="str">
        <f t="shared" si="131"/>
        <v>0035-0085-0003</v>
      </c>
      <c r="E850" s="407" t="s">
        <v>259</v>
      </c>
      <c r="F850" s="261" t="str">
        <f>TEXT(VLOOKUP(J850,'[4]1'!$B$2:$D$37,2,0),"0000")</f>
        <v>0035</v>
      </c>
      <c r="G850" s="261" t="str">
        <f t="shared" si="132"/>
        <v>0085</v>
      </c>
      <c r="H850" s="408">
        <f t="shared" si="133"/>
        <v>3</v>
      </c>
      <c r="I850" s="407" t="s">
        <v>259</v>
      </c>
      <c r="J850" s="258" t="s">
        <v>83</v>
      </c>
      <c r="K850" s="258" t="s">
        <v>3202</v>
      </c>
      <c r="L850" s="258" t="s">
        <v>17169</v>
      </c>
      <c r="M850" s="409">
        <v>49700000</v>
      </c>
      <c r="N850" s="258">
        <v>1984</v>
      </c>
      <c r="O850" s="258" t="s">
        <v>17170</v>
      </c>
      <c r="P850" s="258" t="s">
        <v>73</v>
      </c>
      <c r="Q850" s="258" t="s">
        <v>72</v>
      </c>
      <c r="R850" s="258">
        <v>5</v>
      </c>
      <c r="S850" s="410">
        <v>6</v>
      </c>
      <c r="T850" s="261">
        <v>6</v>
      </c>
      <c r="U850" s="261">
        <v>6</v>
      </c>
      <c r="V850" s="258" t="s">
        <v>71</v>
      </c>
      <c r="W850" s="261" t="str">
        <f t="shared" si="135"/>
        <v>VOLKSWAGENGolf2.0 GTI49700000</v>
      </c>
      <c r="X850" s="411">
        <f t="shared" si="136"/>
        <v>4624</v>
      </c>
      <c r="Y850" s="261">
        <v>6</v>
      </c>
      <c r="Z850" s="261">
        <v>6</v>
      </c>
      <c r="AA850" s="407" t="s">
        <v>259</v>
      </c>
      <c r="AB850" s="258" t="s">
        <v>73</v>
      </c>
      <c r="AC850" s="258"/>
      <c r="AD850" s="258">
        <v>7</v>
      </c>
      <c r="AE850" s="258">
        <v>0</v>
      </c>
      <c r="AF850" s="259"/>
      <c r="AG850" s="260"/>
      <c r="AH850" s="259"/>
      <c r="AI850" s="259"/>
      <c r="AJ850" s="259"/>
      <c r="AK850" s="259">
        <v>13</v>
      </c>
      <c r="AL850" s="259"/>
      <c r="AM850" s="259" t="s">
        <v>17171</v>
      </c>
      <c r="AN850" s="449"/>
      <c r="AO850" s="449"/>
      <c r="AP850" s="449"/>
      <c r="AQ850" s="392" t="str">
        <f>IFERROR(VLOOKUP(BG850,#REF!,1,0),"")</f>
        <v/>
      </c>
      <c r="AS850" s="259" t="s">
        <v>156</v>
      </c>
      <c r="AT850" s="392" t="s">
        <v>3201</v>
      </c>
      <c r="AW850" s="392" t="s">
        <v>1934</v>
      </c>
      <c r="BD850" s="202" t="str">
        <f t="shared" si="128"/>
        <v>Golf2.0 GTI</v>
      </c>
      <c r="BE850" s="261" t="str">
        <f t="shared" si="134"/>
        <v>0085</v>
      </c>
      <c r="BF850" s="407" t="s">
        <v>259</v>
      </c>
      <c r="BG850" s="202" t="str">
        <f t="shared" si="129"/>
        <v>0085-0849</v>
      </c>
    </row>
    <row r="851" spans="1:59">
      <c r="A851" s="405">
        <v>4625</v>
      </c>
      <c r="B851" s="406">
        <v>4625</v>
      </c>
      <c r="C851" s="261" t="str">
        <f t="shared" si="130"/>
        <v>0035-0086</v>
      </c>
      <c r="D851" s="261" t="str">
        <f t="shared" si="131"/>
        <v>0035-0086-0001</v>
      </c>
      <c r="E851" s="407" t="s">
        <v>258</v>
      </c>
      <c r="F851" s="261" t="str">
        <f>TEXT(VLOOKUP(J851,'[4]1'!$B$2:$D$37,2,0),"0000")</f>
        <v>0035</v>
      </c>
      <c r="G851" s="261" t="str">
        <f t="shared" si="132"/>
        <v>0086</v>
      </c>
      <c r="H851" s="408">
        <f t="shared" si="133"/>
        <v>1</v>
      </c>
      <c r="I851" s="407" t="s">
        <v>258</v>
      </c>
      <c r="J851" s="413" t="s">
        <v>83</v>
      </c>
      <c r="K851" s="413" t="s">
        <v>2889</v>
      </c>
      <c r="L851" s="413" t="s">
        <v>17172</v>
      </c>
      <c r="M851" s="415">
        <v>32900000</v>
      </c>
      <c r="N851" s="416">
        <v>1498</v>
      </c>
      <c r="O851" s="258" t="s">
        <v>77</v>
      </c>
      <c r="P851" s="413" t="s">
        <v>73</v>
      </c>
      <c r="Q851" s="413" t="s">
        <v>72</v>
      </c>
      <c r="R851" s="416">
        <v>5</v>
      </c>
      <c r="S851" s="410">
        <v>10</v>
      </c>
      <c r="T851" s="261">
        <v>6</v>
      </c>
      <c r="U851" s="261">
        <v>6</v>
      </c>
      <c r="V851" s="258" t="s">
        <v>71</v>
      </c>
      <c r="W851" s="261" t="str">
        <f t="shared" si="135"/>
        <v>VOLKSWAGENJetta1.5 TSI Premium32900000</v>
      </c>
      <c r="X851" s="411">
        <f t="shared" si="136"/>
        <v>4625</v>
      </c>
      <c r="Y851" s="261">
        <v>6</v>
      </c>
      <c r="Z851" s="261">
        <v>6</v>
      </c>
      <c r="AA851" s="407" t="s">
        <v>258</v>
      </c>
      <c r="AB851" s="258" t="s">
        <v>73</v>
      </c>
      <c r="AC851" s="258"/>
      <c r="AD851" s="258">
        <v>4</v>
      </c>
      <c r="AE851" s="258">
        <v>0</v>
      </c>
      <c r="AF851" s="259"/>
      <c r="AG851" s="260"/>
      <c r="AH851" s="259"/>
      <c r="AI851" s="259"/>
      <c r="AJ851" s="259"/>
      <c r="AK851" s="259">
        <v>15</v>
      </c>
      <c r="AL851" s="259"/>
      <c r="AM851" s="259" t="s">
        <v>17174</v>
      </c>
      <c r="AN851" s="449"/>
      <c r="AO851" s="449"/>
      <c r="AP851" s="449"/>
      <c r="AQ851" s="392" t="str">
        <f>IFERROR(VLOOKUP(BG851,#REF!,1,0),"")</f>
        <v/>
      </c>
      <c r="AS851" s="259" t="s">
        <v>3246</v>
      </c>
      <c r="BD851" s="202" t="str">
        <f t="shared" si="128"/>
        <v>Jetta1.5 TSI Premium</v>
      </c>
      <c r="BE851" s="261" t="str">
        <f t="shared" si="134"/>
        <v>0086</v>
      </c>
      <c r="BF851" s="407" t="s">
        <v>258</v>
      </c>
      <c r="BG851" s="202" t="str">
        <f t="shared" si="129"/>
        <v>0086-0850</v>
      </c>
    </row>
    <row r="852" spans="1:59">
      <c r="A852" s="405">
        <v>4626</v>
      </c>
      <c r="B852" s="406">
        <v>4626</v>
      </c>
      <c r="C852" s="261" t="str">
        <f t="shared" si="130"/>
        <v>0035-0086</v>
      </c>
      <c r="D852" s="261" t="str">
        <f t="shared" si="131"/>
        <v>0035-0086-0002</v>
      </c>
      <c r="E852" s="407" t="s">
        <v>257</v>
      </c>
      <c r="F852" s="261" t="str">
        <f>TEXT(VLOOKUP(J852,'[4]1'!$B$2:$D$37,2,0),"0000")</f>
        <v>0035</v>
      </c>
      <c r="G852" s="261" t="str">
        <f t="shared" si="132"/>
        <v>0086</v>
      </c>
      <c r="H852" s="408">
        <f t="shared" si="133"/>
        <v>2</v>
      </c>
      <c r="I852" s="407" t="s">
        <v>257</v>
      </c>
      <c r="J852" s="413" t="s">
        <v>83</v>
      </c>
      <c r="K852" s="413" t="s">
        <v>2889</v>
      </c>
      <c r="L852" s="413" t="s">
        <v>17173</v>
      </c>
      <c r="M852" s="415">
        <v>36600000</v>
      </c>
      <c r="N852" s="416">
        <v>1498</v>
      </c>
      <c r="O852" s="258" t="s">
        <v>77</v>
      </c>
      <c r="P852" s="413" t="s">
        <v>73</v>
      </c>
      <c r="Q852" s="413" t="s">
        <v>72</v>
      </c>
      <c r="R852" s="416">
        <v>5</v>
      </c>
      <c r="S852" s="410">
        <v>10</v>
      </c>
      <c r="T852" s="261">
        <v>6</v>
      </c>
      <c r="U852" s="261">
        <v>6</v>
      </c>
      <c r="V852" s="258" t="s">
        <v>71</v>
      </c>
      <c r="W852" s="261" t="str">
        <f t="shared" si="135"/>
        <v>VOLKSWAGENJetta1.5 TSI Prestige36600000</v>
      </c>
      <c r="X852" s="411">
        <f t="shared" si="136"/>
        <v>4626</v>
      </c>
      <c r="Y852" s="261">
        <v>6</v>
      </c>
      <c r="Z852" s="261">
        <v>6</v>
      </c>
      <c r="AA852" s="407" t="s">
        <v>257</v>
      </c>
      <c r="AB852" s="258" t="s">
        <v>73</v>
      </c>
      <c r="AC852" s="258"/>
      <c r="AD852" s="258">
        <v>4</v>
      </c>
      <c r="AE852" s="258">
        <v>0</v>
      </c>
      <c r="AF852" s="259"/>
      <c r="AG852" s="260"/>
      <c r="AH852" s="259"/>
      <c r="AI852" s="259"/>
      <c r="AJ852" s="259"/>
      <c r="AK852" s="259">
        <v>15</v>
      </c>
      <c r="AL852" s="259"/>
      <c r="AM852" s="259" t="s">
        <v>17174</v>
      </c>
      <c r="AN852" s="449"/>
      <c r="AO852" s="449"/>
      <c r="AP852" s="449"/>
      <c r="AQ852" s="392" t="str">
        <f>IFERROR(VLOOKUP(BG852,#REF!,1,0),"")</f>
        <v/>
      </c>
      <c r="AS852" s="259" t="s">
        <v>3246</v>
      </c>
      <c r="BD852" s="202" t="str">
        <f t="shared" si="128"/>
        <v>Jetta1.5 TSI Prestige</v>
      </c>
      <c r="BE852" s="261" t="str">
        <f t="shared" si="134"/>
        <v>0086</v>
      </c>
      <c r="BF852" s="407" t="s">
        <v>257</v>
      </c>
      <c r="BG852" s="202" t="str">
        <f t="shared" si="129"/>
        <v>0086-0851</v>
      </c>
    </row>
    <row r="853" spans="1:59">
      <c r="A853" s="405">
        <v>4627</v>
      </c>
      <c r="B853" s="406">
        <v>4627</v>
      </c>
      <c r="C853" s="261" t="str">
        <f t="shared" si="130"/>
        <v>0035-0087</v>
      </c>
      <c r="D853" s="261" t="str">
        <f t="shared" si="131"/>
        <v>0035-0087-0001</v>
      </c>
      <c r="E853" s="407" t="s">
        <v>256</v>
      </c>
      <c r="F853" s="261" t="str">
        <f>TEXT(VLOOKUP(J853,'[4]1'!$B$2:$D$37,2,0),"0000")</f>
        <v>0035</v>
      </c>
      <c r="G853" s="261" t="str">
        <f t="shared" si="132"/>
        <v>0087</v>
      </c>
      <c r="H853" s="408">
        <f t="shared" si="133"/>
        <v>1</v>
      </c>
      <c r="I853" s="407" t="s">
        <v>256</v>
      </c>
      <c r="J853" s="258" t="s">
        <v>83</v>
      </c>
      <c r="K853" s="258" t="s">
        <v>84</v>
      </c>
      <c r="L853" s="258" t="s">
        <v>87</v>
      </c>
      <c r="M853" s="409">
        <v>38048000</v>
      </c>
      <c r="N853" s="258">
        <v>1968</v>
      </c>
      <c r="O853" s="258" t="s">
        <v>78</v>
      </c>
      <c r="P853" s="258" t="s">
        <v>73</v>
      </c>
      <c r="Q853" s="258" t="s">
        <v>72</v>
      </c>
      <c r="R853" s="258">
        <v>5</v>
      </c>
      <c r="S853" s="410">
        <v>8</v>
      </c>
      <c r="T853" s="261">
        <v>6</v>
      </c>
      <c r="U853" s="261">
        <v>6</v>
      </c>
      <c r="V853" s="258" t="s">
        <v>71</v>
      </c>
      <c r="W853" s="261" t="str">
        <f t="shared" si="135"/>
        <v>VOLKSWAGENTiguan2.0 TDI38048000</v>
      </c>
      <c r="X853" s="411">
        <f t="shared" si="136"/>
        <v>4627</v>
      </c>
      <c r="Y853" s="261">
        <v>6</v>
      </c>
      <c r="Z853" s="261">
        <v>6</v>
      </c>
      <c r="AA853" s="407" t="s">
        <v>256</v>
      </c>
      <c r="AB853" s="258" t="s">
        <v>70</v>
      </c>
      <c r="AC853" s="258"/>
      <c r="AD853" s="258">
        <v>3</v>
      </c>
      <c r="AE853" s="258">
        <v>0</v>
      </c>
      <c r="AF853" s="259"/>
      <c r="AG853" s="260"/>
      <c r="AH853" s="259"/>
      <c r="AI853" s="259"/>
      <c r="AJ853" s="259"/>
      <c r="AK853" s="259">
        <v>10</v>
      </c>
      <c r="AL853" s="259"/>
      <c r="AM853" s="259" t="s">
        <v>17176</v>
      </c>
      <c r="AN853" s="449"/>
      <c r="AO853" s="449"/>
      <c r="AP853" s="449"/>
      <c r="AQ853" s="392" t="str">
        <f>IFERROR(VLOOKUP(BG853,#REF!,1,0),"")</f>
        <v/>
      </c>
      <c r="AS853" s="259" t="s">
        <v>3253</v>
      </c>
      <c r="BD853" s="202" t="str">
        <f t="shared" si="128"/>
        <v>Tiguan2.0 TDI</v>
      </c>
      <c r="BE853" s="261" t="str">
        <f t="shared" si="134"/>
        <v>0087</v>
      </c>
      <c r="BF853" s="407" t="s">
        <v>256</v>
      </c>
      <c r="BG853" s="202" t="str">
        <f t="shared" si="129"/>
        <v>0087-0852</v>
      </c>
    </row>
    <row r="854" spans="1:59">
      <c r="A854" s="405">
        <v>4628</v>
      </c>
      <c r="B854" s="406">
        <v>4628</v>
      </c>
      <c r="C854" s="261" t="str">
        <f t="shared" si="130"/>
        <v>0035-0087</v>
      </c>
      <c r="D854" s="261" t="str">
        <f t="shared" si="131"/>
        <v>0035-0087-0002</v>
      </c>
      <c r="E854" s="407" t="s">
        <v>255</v>
      </c>
      <c r="F854" s="261" t="str">
        <f>TEXT(VLOOKUP(J854,'[4]1'!$B$2:$D$37,2,0),"0000")</f>
        <v>0035</v>
      </c>
      <c r="G854" s="261" t="str">
        <f t="shared" si="132"/>
        <v>0087</v>
      </c>
      <c r="H854" s="408">
        <f t="shared" si="133"/>
        <v>2</v>
      </c>
      <c r="I854" s="407" t="s">
        <v>255</v>
      </c>
      <c r="J854" s="258" t="s">
        <v>83</v>
      </c>
      <c r="K854" s="258" t="s">
        <v>84</v>
      </c>
      <c r="L854" s="258" t="s">
        <v>1278</v>
      </c>
      <c r="M854" s="409">
        <v>46877000</v>
      </c>
      <c r="N854" s="258">
        <v>1968</v>
      </c>
      <c r="O854" s="258" t="s">
        <v>78</v>
      </c>
      <c r="P854" s="258" t="s">
        <v>73</v>
      </c>
      <c r="Q854" s="258" t="s">
        <v>72</v>
      </c>
      <c r="R854" s="258">
        <v>5</v>
      </c>
      <c r="S854" s="410">
        <v>8</v>
      </c>
      <c r="T854" s="261">
        <v>6</v>
      </c>
      <c r="U854" s="261">
        <v>6</v>
      </c>
      <c r="V854" s="258" t="s">
        <v>71</v>
      </c>
      <c r="W854" s="261" t="str">
        <f t="shared" si="135"/>
        <v>VOLKSWAGENTiguan2.0 TDI 4Motion Prestige46877000</v>
      </c>
      <c r="X854" s="411">
        <f t="shared" si="136"/>
        <v>4628</v>
      </c>
      <c r="Y854" s="261">
        <v>6</v>
      </c>
      <c r="Z854" s="261">
        <v>6</v>
      </c>
      <c r="AA854" s="407" t="s">
        <v>255</v>
      </c>
      <c r="AB854" s="258" t="s">
        <v>70</v>
      </c>
      <c r="AC854" s="258"/>
      <c r="AD854" s="258">
        <v>3</v>
      </c>
      <c r="AE854" s="258">
        <v>0</v>
      </c>
      <c r="AF854" s="259"/>
      <c r="AG854" s="260"/>
      <c r="AH854" s="259"/>
      <c r="AI854" s="259"/>
      <c r="AJ854" s="259"/>
      <c r="AK854" s="259">
        <v>10</v>
      </c>
      <c r="AL854" s="259"/>
      <c r="AM854" s="259" t="s">
        <v>17176</v>
      </c>
      <c r="AN854" s="449"/>
      <c r="AO854" s="449"/>
      <c r="AP854" s="449"/>
      <c r="AQ854" s="392" t="str">
        <f>IFERROR(VLOOKUP(BG854,#REF!,1,0),"")</f>
        <v/>
      </c>
      <c r="AS854" s="259" t="s">
        <v>3253</v>
      </c>
      <c r="BD854" s="202" t="str">
        <f t="shared" si="128"/>
        <v>Tiguan2.0 TDI 4Motion Prestige</v>
      </c>
      <c r="BE854" s="261" t="str">
        <f t="shared" si="134"/>
        <v>0087</v>
      </c>
      <c r="BF854" s="407" t="s">
        <v>255</v>
      </c>
      <c r="BG854" s="202" t="str">
        <f t="shared" si="129"/>
        <v>0087-0853</v>
      </c>
    </row>
    <row r="855" spans="1:59">
      <c r="A855" s="405">
        <v>4629</v>
      </c>
      <c r="B855" s="406">
        <v>4629</v>
      </c>
      <c r="C855" s="261" t="str">
        <f t="shared" si="130"/>
        <v>0035-0087</v>
      </c>
      <c r="D855" s="261" t="str">
        <f t="shared" si="131"/>
        <v>0035-0087-0003</v>
      </c>
      <c r="E855" s="407" t="s">
        <v>254</v>
      </c>
      <c r="F855" s="261" t="str">
        <f>TEXT(VLOOKUP(J855,'[4]1'!$B$2:$D$37,2,0),"0000")</f>
        <v>0035</v>
      </c>
      <c r="G855" s="261" t="str">
        <f t="shared" si="132"/>
        <v>0087</v>
      </c>
      <c r="H855" s="408">
        <f t="shared" si="133"/>
        <v>3</v>
      </c>
      <c r="I855" s="407" t="s">
        <v>254</v>
      </c>
      <c r="J855" s="258" t="s">
        <v>83</v>
      </c>
      <c r="K855" s="258" t="s">
        <v>84</v>
      </c>
      <c r="L855" s="258" t="s">
        <v>86</v>
      </c>
      <c r="M855" s="409">
        <v>40146000</v>
      </c>
      <c r="N855" s="258">
        <v>1968</v>
      </c>
      <c r="O855" s="258" t="s">
        <v>78</v>
      </c>
      <c r="P855" s="258" t="s">
        <v>73</v>
      </c>
      <c r="Q855" s="258" t="s">
        <v>72</v>
      </c>
      <c r="R855" s="258">
        <v>5</v>
      </c>
      <c r="S855" s="410">
        <v>8</v>
      </c>
      <c r="T855" s="261">
        <v>6</v>
      </c>
      <c r="U855" s="261">
        <v>6</v>
      </c>
      <c r="V855" s="258" t="s">
        <v>71</v>
      </c>
      <c r="W855" s="261" t="str">
        <f t="shared" si="135"/>
        <v>VOLKSWAGENTiguan2.0 TDI Premium40146000</v>
      </c>
      <c r="X855" s="411">
        <f t="shared" si="136"/>
        <v>4629</v>
      </c>
      <c r="Y855" s="261">
        <v>6</v>
      </c>
      <c r="Z855" s="261">
        <v>6</v>
      </c>
      <c r="AA855" s="407" t="s">
        <v>254</v>
      </c>
      <c r="AB855" s="258" t="s">
        <v>70</v>
      </c>
      <c r="AC855" s="258"/>
      <c r="AD855" s="258">
        <v>3</v>
      </c>
      <c r="AE855" s="258">
        <v>0</v>
      </c>
      <c r="AF855" s="259"/>
      <c r="AG855" s="260"/>
      <c r="AH855" s="259"/>
      <c r="AI855" s="259"/>
      <c r="AJ855" s="259"/>
      <c r="AK855" s="259">
        <v>10</v>
      </c>
      <c r="AL855" s="259"/>
      <c r="AM855" s="259" t="s">
        <v>17176</v>
      </c>
      <c r="AN855" s="449"/>
      <c r="AO855" s="449"/>
      <c r="AP855" s="449"/>
      <c r="AQ855" s="392" t="str">
        <f>IFERROR(VLOOKUP(BG855,#REF!,1,0),"")</f>
        <v/>
      </c>
      <c r="AS855" s="259" t="s">
        <v>3253</v>
      </c>
      <c r="BD855" s="202" t="str">
        <f t="shared" si="128"/>
        <v>Tiguan2.0 TDI Premium</v>
      </c>
      <c r="BE855" s="261" t="str">
        <f t="shared" si="134"/>
        <v>0087</v>
      </c>
      <c r="BF855" s="407" t="s">
        <v>254</v>
      </c>
      <c r="BG855" s="202" t="str">
        <f t="shared" si="129"/>
        <v>0087-0854</v>
      </c>
    </row>
    <row r="856" spans="1:59">
      <c r="A856" s="405">
        <v>4630</v>
      </c>
      <c r="B856" s="406">
        <v>4630</v>
      </c>
      <c r="C856" s="261" t="str">
        <f t="shared" si="130"/>
        <v>0035-0087</v>
      </c>
      <c r="D856" s="261" t="str">
        <f t="shared" si="131"/>
        <v>0035-0087-0004</v>
      </c>
      <c r="E856" s="407" t="s">
        <v>253</v>
      </c>
      <c r="F856" s="261" t="str">
        <f>TEXT(VLOOKUP(J856,'[4]1'!$B$2:$D$37,2,0),"0000")</f>
        <v>0035</v>
      </c>
      <c r="G856" s="261" t="str">
        <f t="shared" si="132"/>
        <v>0087</v>
      </c>
      <c r="H856" s="408">
        <f t="shared" si="133"/>
        <v>4</v>
      </c>
      <c r="I856" s="407" t="s">
        <v>253</v>
      </c>
      <c r="J856" s="258" t="s">
        <v>83</v>
      </c>
      <c r="K856" s="258" t="s">
        <v>84</v>
      </c>
      <c r="L856" s="258" t="s">
        <v>1279</v>
      </c>
      <c r="M856" s="409">
        <v>43919000</v>
      </c>
      <c r="N856" s="258">
        <v>1968</v>
      </c>
      <c r="O856" s="258" t="s">
        <v>78</v>
      </c>
      <c r="P856" s="258" t="s">
        <v>73</v>
      </c>
      <c r="Q856" s="258" t="s">
        <v>72</v>
      </c>
      <c r="R856" s="258">
        <v>5</v>
      </c>
      <c r="S856" s="410">
        <v>8</v>
      </c>
      <c r="T856" s="261">
        <v>6</v>
      </c>
      <c r="U856" s="261">
        <v>6</v>
      </c>
      <c r="V856" s="258" t="s">
        <v>71</v>
      </c>
      <c r="W856" s="261" t="str">
        <f t="shared" si="135"/>
        <v>VOLKSWAGENTiguan2.0 TDI Prestige43919000</v>
      </c>
      <c r="X856" s="411">
        <f t="shared" si="136"/>
        <v>4630</v>
      </c>
      <c r="Y856" s="261">
        <v>6</v>
      </c>
      <c r="Z856" s="261">
        <v>6</v>
      </c>
      <c r="AA856" s="407" t="s">
        <v>253</v>
      </c>
      <c r="AB856" s="258" t="s">
        <v>70</v>
      </c>
      <c r="AC856" s="258"/>
      <c r="AD856" s="258">
        <v>3</v>
      </c>
      <c r="AE856" s="258">
        <v>0</v>
      </c>
      <c r="AF856" s="259"/>
      <c r="AG856" s="260"/>
      <c r="AH856" s="259"/>
      <c r="AI856" s="259"/>
      <c r="AJ856" s="259"/>
      <c r="AK856" s="259">
        <v>10</v>
      </c>
      <c r="AL856" s="259"/>
      <c r="AM856" s="259" t="s">
        <v>17176</v>
      </c>
      <c r="AN856" s="449"/>
      <c r="AO856" s="449"/>
      <c r="AP856" s="449"/>
      <c r="AQ856" s="392" t="str">
        <f>IFERROR(VLOOKUP(BG856,#REF!,1,0),"")</f>
        <v/>
      </c>
      <c r="AS856" s="259" t="s">
        <v>3253</v>
      </c>
      <c r="BD856" s="202" t="str">
        <f t="shared" si="128"/>
        <v>Tiguan2.0 TDI Prestige</v>
      </c>
      <c r="BE856" s="261" t="str">
        <f t="shared" si="134"/>
        <v>0087</v>
      </c>
      <c r="BF856" s="407" t="s">
        <v>253</v>
      </c>
      <c r="BG856" s="202" t="str">
        <f t="shared" si="129"/>
        <v>0087-0855</v>
      </c>
    </row>
    <row r="857" spans="1:59">
      <c r="A857" s="405">
        <v>4631</v>
      </c>
      <c r="B857" s="406">
        <v>4631</v>
      </c>
      <c r="C857" s="261" t="str">
        <f t="shared" si="130"/>
        <v>0035-0087</v>
      </c>
      <c r="D857" s="261" t="str">
        <f t="shared" si="131"/>
        <v>0035-0087-0005</v>
      </c>
      <c r="E857" s="407" t="s">
        <v>252</v>
      </c>
      <c r="F857" s="261" t="str">
        <f>TEXT(VLOOKUP(J857,'[4]1'!$B$2:$D$37,2,0),"0000")</f>
        <v>0035</v>
      </c>
      <c r="G857" s="261" t="str">
        <f t="shared" si="132"/>
        <v>0087</v>
      </c>
      <c r="H857" s="408">
        <f t="shared" si="133"/>
        <v>5</v>
      </c>
      <c r="I857" s="407" t="s">
        <v>252</v>
      </c>
      <c r="J857" s="258" t="s">
        <v>83</v>
      </c>
      <c r="K857" s="258" t="s">
        <v>84</v>
      </c>
      <c r="L857" s="258" t="s">
        <v>17175</v>
      </c>
      <c r="M857" s="409">
        <v>53740000</v>
      </c>
      <c r="N857" s="258">
        <v>1984</v>
      </c>
      <c r="O857" s="258" t="s">
        <v>17170</v>
      </c>
      <c r="P857" s="258" t="s">
        <v>73</v>
      </c>
      <c r="Q857" s="258" t="s">
        <v>72</v>
      </c>
      <c r="R857" s="258">
        <v>5</v>
      </c>
      <c r="S857" s="410">
        <v>8</v>
      </c>
      <c r="T857" s="261">
        <v>6</v>
      </c>
      <c r="U857" s="261">
        <v>6</v>
      </c>
      <c r="V857" s="258" t="s">
        <v>71</v>
      </c>
      <c r="W857" s="261" t="str">
        <f t="shared" si="135"/>
        <v>VOLKSWAGENTiguan2.0 TSI53740000</v>
      </c>
      <c r="X857" s="411">
        <f t="shared" si="136"/>
        <v>4631</v>
      </c>
      <c r="Y857" s="261">
        <v>6</v>
      </c>
      <c r="Z857" s="261">
        <v>6</v>
      </c>
      <c r="AA857" s="407" t="s">
        <v>252</v>
      </c>
      <c r="AB857" s="258" t="s">
        <v>70</v>
      </c>
      <c r="AC857" s="258"/>
      <c r="AD857" s="258">
        <v>3</v>
      </c>
      <c r="AE857" s="258">
        <v>0</v>
      </c>
      <c r="AF857" s="259"/>
      <c r="AG857" s="260"/>
      <c r="AH857" s="259"/>
      <c r="AI857" s="259"/>
      <c r="AJ857" s="259"/>
      <c r="AK857" s="259">
        <v>10</v>
      </c>
      <c r="AL857" s="259"/>
      <c r="AM857" s="259" t="s">
        <v>17176</v>
      </c>
      <c r="AN857" s="449"/>
      <c r="AO857" s="449"/>
      <c r="AP857" s="449"/>
      <c r="AQ857" s="392" t="str">
        <f>IFERROR(VLOOKUP(BG857,#REF!,1,0),"")</f>
        <v/>
      </c>
      <c r="AS857" s="259" t="s">
        <v>3253</v>
      </c>
      <c r="BD857" s="202" t="str">
        <f t="shared" si="128"/>
        <v>Tiguan2.0 TSI</v>
      </c>
      <c r="BE857" s="261" t="str">
        <f t="shared" si="134"/>
        <v>0087</v>
      </c>
      <c r="BF857" s="407" t="s">
        <v>252</v>
      </c>
      <c r="BG857" s="202" t="str">
        <f t="shared" si="129"/>
        <v>0087-0856</v>
      </c>
    </row>
    <row r="858" spans="1:59">
      <c r="A858" s="405">
        <v>4632</v>
      </c>
      <c r="B858" s="406">
        <v>4632</v>
      </c>
      <c r="C858" s="261" t="str">
        <f t="shared" si="130"/>
        <v>0035-0088</v>
      </c>
      <c r="D858" s="261" t="str">
        <f t="shared" si="131"/>
        <v>0035-0088-0001</v>
      </c>
      <c r="E858" s="407" t="s">
        <v>17358</v>
      </c>
      <c r="F858" s="261" t="str">
        <f>TEXT(VLOOKUP(J858,'[4]1'!$B$2:$D$37,2,0),"0000")</f>
        <v>0035</v>
      </c>
      <c r="G858" s="261" t="str">
        <f t="shared" si="132"/>
        <v>0088</v>
      </c>
      <c r="H858" s="408">
        <f t="shared" si="133"/>
        <v>1</v>
      </c>
      <c r="I858" s="407" t="s">
        <v>17358</v>
      </c>
      <c r="J858" s="258" t="s">
        <v>83</v>
      </c>
      <c r="K858" s="258" t="s">
        <v>1943</v>
      </c>
      <c r="L858" s="258" t="s">
        <v>1944</v>
      </c>
      <c r="M858" s="409">
        <v>88900000</v>
      </c>
      <c r="N858" s="258">
        <v>2967</v>
      </c>
      <c r="O858" s="258" t="s">
        <v>78</v>
      </c>
      <c r="P858" s="258" t="s">
        <v>73</v>
      </c>
      <c r="Q858" s="258" t="s">
        <v>72</v>
      </c>
      <c r="R858" s="258">
        <v>5</v>
      </c>
      <c r="S858" s="410">
        <v>11</v>
      </c>
      <c r="T858" s="261">
        <v>6</v>
      </c>
      <c r="U858" s="261">
        <v>6</v>
      </c>
      <c r="V858" s="258" t="s">
        <v>71</v>
      </c>
      <c r="W858" s="261" t="str">
        <f t="shared" si="135"/>
        <v>VOLKSWAGENTouareg3.0 TDI Premium88900000</v>
      </c>
      <c r="X858" s="411">
        <f t="shared" si="136"/>
        <v>4632</v>
      </c>
      <c r="Y858" s="261">
        <v>6</v>
      </c>
      <c r="Z858" s="261">
        <v>6</v>
      </c>
      <c r="AA858" s="407" t="s">
        <v>17358</v>
      </c>
      <c r="AB858" s="258" t="s">
        <v>70</v>
      </c>
      <c r="AC858" s="258"/>
      <c r="AD858" s="258">
        <v>5</v>
      </c>
      <c r="AE858" s="258">
        <v>0</v>
      </c>
      <c r="AF858" s="259"/>
      <c r="AG858" s="260"/>
      <c r="AH858" s="259"/>
      <c r="AI858" s="259"/>
      <c r="AJ858" s="259"/>
      <c r="AK858" s="259">
        <v>14</v>
      </c>
      <c r="AL858" s="259"/>
      <c r="AM858" s="259" t="s">
        <v>17177</v>
      </c>
      <c r="AN858" s="449"/>
      <c r="AO858" s="449"/>
      <c r="AP858" s="449"/>
      <c r="AQ858" s="392" t="str">
        <f>IFERROR(VLOOKUP(BG858,#REF!,1,0),"")</f>
        <v/>
      </c>
      <c r="AS858" s="259" t="s">
        <v>3254</v>
      </c>
      <c r="BD858" s="202" t="str">
        <f t="shared" si="128"/>
        <v>Touareg3.0 TDI Premium</v>
      </c>
      <c r="BE858" s="261" t="str">
        <f t="shared" si="134"/>
        <v>0088</v>
      </c>
      <c r="BF858" s="407" t="s">
        <v>17358</v>
      </c>
      <c r="BG858" s="202" t="str">
        <f t="shared" si="129"/>
        <v>0088-0857</v>
      </c>
    </row>
    <row r="859" spans="1:59">
      <c r="A859" s="405">
        <v>4633</v>
      </c>
      <c r="B859" s="406">
        <v>4633</v>
      </c>
      <c r="C859" s="261" t="str">
        <f t="shared" si="130"/>
        <v>0035-0088</v>
      </c>
      <c r="D859" s="261" t="str">
        <f t="shared" si="131"/>
        <v>0035-0088-0002</v>
      </c>
      <c r="E859" s="407" t="s">
        <v>17359</v>
      </c>
      <c r="F859" s="261" t="str">
        <f>TEXT(VLOOKUP(J859,'[4]1'!$B$2:$D$37,2,0),"0000")</f>
        <v>0035</v>
      </c>
      <c r="G859" s="261" t="str">
        <f t="shared" si="132"/>
        <v>0088</v>
      </c>
      <c r="H859" s="408">
        <f t="shared" si="133"/>
        <v>2</v>
      </c>
      <c r="I859" s="407" t="s">
        <v>17359</v>
      </c>
      <c r="J859" s="258" t="s">
        <v>83</v>
      </c>
      <c r="K859" s="258" t="s">
        <v>1943</v>
      </c>
      <c r="L859" s="258" t="s">
        <v>1945</v>
      </c>
      <c r="M859" s="409">
        <v>96900000</v>
      </c>
      <c r="N859" s="258">
        <v>2967</v>
      </c>
      <c r="O859" s="258" t="s">
        <v>78</v>
      </c>
      <c r="P859" s="258" t="s">
        <v>73</v>
      </c>
      <c r="Q859" s="258" t="s">
        <v>72</v>
      </c>
      <c r="R859" s="258">
        <v>5</v>
      </c>
      <c r="S859" s="410">
        <v>11</v>
      </c>
      <c r="T859" s="261">
        <v>6</v>
      </c>
      <c r="U859" s="261">
        <v>6</v>
      </c>
      <c r="V859" s="258" t="s">
        <v>71</v>
      </c>
      <c r="W859" s="261" t="str">
        <f t="shared" si="135"/>
        <v>VOLKSWAGENTouareg3.0 TDI Prestige96900000</v>
      </c>
      <c r="X859" s="411">
        <f t="shared" si="136"/>
        <v>4633</v>
      </c>
      <c r="Y859" s="261">
        <v>6</v>
      </c>
      <c r="Z859" s="261">
        <v>6</v>
      </c>
      <c r="AA859" s="407" t="s">
        <v>17359</v>
      </c>
      <c r="AB859" s="258" t="s">
        <v>70</v>
      </c>
      <c r="AC859" s="258"/>
      <c r="AD859" s="258">
        <v>6</v>
      </c>
      <c r="AE859" s="258">
        <v>0</v>
      </c>
      <c r="AF859" s="259"/>
      <c r="AG859" s="260"/>
      <c r="AH859" s="259"/>
      <c r="AI859" s="259"/>
      <c r="AJ859" s="259"/>
      <c r="AK859" s="259">
        <v>14</v>
      </c>
      <c r="AL859" s="259"/>
      <c r="AM859" s="259" t="s">
        <v>17177</v>
      </c>
      <c r="AN859" s="449"/>
      <c r="AO859" s="449"/>
      <c r="AP859" s="449"/>
      <c r="AQ859" s="392" t="str">
        <f>IFERROR(VLOOKUP(BG859,#REF!,1,0),"")</f>
        <v/>
      </c>
      <c r="AS859" s="259" t="s">
        <v>3254</v>
      </c>
      <c r="BD859" s="202" t="str">
        <f t="shared" si="128"/>
        <v>Touareg3.0 TDI Prestige</v>
      </c>
      <c r="BE859" s="261" t="str">
        <f t="shared" si="134"/>
        <v>0088</v>
      </c>
      <c r="BF859" s="407" t="s">
        <v>17359</v>
      </c>
      <c r="BG859" s="202" t="str">
        <f t="shared" si="129"/>
        <v>0088-0858</v>
      </c>
    </row>
    <row r="860" spans="1:59">
      <c r="A860" s="405">
        <v>4634</v>
      </c>
      <c r="B860" s="406">
        <v>4634</v>
      </c>
      <c r="C860" s="261" t="str">
        <f t="shared" si="130"/>
        <v>0035-0088</v>
      </c>
      <c r="D860" s="261" t="str">
        <f t="shared" si="131"/>
        <v>0035-0088-0003</v>
      </c>
      <c r="E860" s="407" t="s">
        <v>17360</v>
      </c>
      <c r="F860" s="261" t="str">
        <f>TEXT(VLOOKUP(J860,'[4]1'!$B$2:$D$37,2,0),"0000")</f>
        <v>0035</v>
      </c>
      <c r="G860" s="261" t="str">
        <f t="shared" si="132"/>
        <v>0088</v>
      </c>
      <c r="H860" s="408">
        <f t="shared" si="133"/>
        <v>3</v>
      </c>
      <c r="I860" s="407" t="s">
        <v>17360</v>
      </c>
      <c r="J860" s="258" t="s">
        <v>83</v>
      </c>
      <c r="K860" s="258" t="s">
        <v>1943</v>
      </c>
      <c r="L860" s="258" t="s">
        <v>1946</v>
      </c>
      <c r="M860" s="409">
        <v>100900000</v>
      </c>
      <c r="N860" s="258">
        <v>2967</v>
      </c>
      <c r="O860" s="258" t="s">
        <v>78</v>
      </c>
      <c r="P860" s="258" t="s">
        <v>73</v>
      </c>
      <c r="Q860" s="258" t="s">
        <v>72</v>
      </c>
      <c r="R860" s="258">
        <v>5</v>
      </c>
      <c r="S860" s="410">
        <v>11</v>
      </c>
      <c r="T860" s="261">
        <v>6</v>
      </c>
      <c r="U860" s="261">
        <v>6</v>
      </c>
      <c r="V860" s="258" t="s">
        <v>71</v>
      </c>
      <c r="W860" s="261" t="str">
        <f t="shared" si="135"/>
        <v>VOLKSWAGENTouareg3.0 TDI R-Line100900000</v>
      </c>
      <c r="X860" s="411">
        <f t="shared" si="136"/>
        <v>4634</v>
      </c>
      <c r="Y860" s="261">
        <v>6</v>
      </c>
      <c r="Z860" s="261">
        <v>6</v>
      </c>
      <c r="AA860" s="407" t="s">
        <v>17360</v>
      </c>
      <c r="AB860" s="258" t="s">
        <v>70</v>
      </c>
      <c r="AC860" s="258"/>
      <c r="AD860" s="258">
        <v>6</v>
      </c>
      <c r="AE860" s="258">
        <v>0</v>
      </c>
      <c r="AF860" s="259"/>
      <c r="AG860" s="260"/>
      <c r="AH860" s="259"/>
      <c r="AI860" s="259"/>
      <c r="AJ860" s="259"/>
      <c r="AK860" s="259">
        <v>14</v>
      </c>
      <c r="AL860" s="259"/>
      <c r="AM860" s="259" t="s">
        <v>17177</v>
      </c>
      <c r="AN860" s="449"/>
      <c r="AO860" s="449"/>
      <c r="AP860" s="449"/>
      <c r="AQ860" s="392" t="str">
        <f>IFERROR(VLOOKUP(BG860,#REF!,1,0),"")</f>
        <v/>
      </c>
      <c r="AS860" s="259" t="s">
        <v>3254</v>
      </c>
      <c r="BD860" s="202" t="str">
        <f t="shared" si="128"/>
        <v>Touareg3.0 TDI R-Line</v>
      </c>
      <c r="BE860" s="261" t="str">
        <f t="shared" si="134"/>
        <v>0088</v>
      </c>
      <c r="BF860" s="407" t="s">
        <v>17360</v>
      </c>
      <c r="BG860" s="202" t="str">
        <f t="shared" si="129"/>
        <v>0088-0859</v>
      </c>
    </row>
    <row r="861" spans="1:59">
      <c r="A861" s="405">
        <v>4635</v>
      </c>
      <c r="B861" s="406">
        <v>4635</v>
      </c>
      <c r="C861" s="261" t="str">
        <f t="shared" si="130"/>
        <v>0034-0089</v>
      </c>
      <c r="D861" s="261" t="str">
        <f t="shared" si="131"/>
        <v>0034-0089-0001</v>
      </c>
      <c r="E861" s="407" t="s">
        <v>17361</v>
      </c>
      <c r="F861" s="261" t="str">
        <f>TEXT(VLOOKUP(J861,'[4]1'!$B$2:$D$37,2,0),"0000")</f>
        <v>0034</v>
      </c>
      <c r="G861" s="261" t="str">
        <f t="shared" si="132"/>
        <v>0089</v>
      </c>
      <c r="H861" s="408">
        <f t="shared" si="133"/>
        <v>1</v>
      </c>
      <c r="I861" s="407" t="s">
        <v>17361</v>
      </c>
      <c r="J861" s="258" t="s">
        <v>89</v>
      </c>
      <c r="K861" s="258" t="s">
        <v>17330</v>
      </c>
      <c r="L861" s="258" t="s">
        <v>17331</v>
      </c>
      <c r="M861" s="409">
        <v>80000000</v>
      </c>
      <c r="N861" s="258">
        <v>2998</v>
      </c>
      <c r="O861" s="258" t="s">
        <v>74</v>
      </c>
      <c r="P861" s="258" t="s">
        <v>73</v>
      </c>
      <c r="Q861" s="258" t="s">
        <v>72</v>
      </c>
      <c r="R861" s="258">
        <v>5</v>
      </c>
      <c r="S861" s="410">
        <v>8</v>
      </c>
      <c r="T861" s="261">
        <v>6</v>
      </c>
      <c r="U861" s="261">
        <v>6</v>
      </c>
      <c r="V861" s="258" t="s">
        <v>1989</v>
      </c>
      <c r="W861" s="261" t="str">
        <f t="shared" si="135"/>
        <v>TOYOTAGRGR 수프라 3.080000000</v>
      </c>
      <c r="X861" s="411">
        <f t="shared" si="136"/>
        <v>4635</v>
      </c>
      <c r="Y861" s="261">
        <v>6</v>
      </c>
      <c r="Z861" s="261">
        <v>6</v>
      </c>
      <c r="AA861" s="407" t="s">
        <v>17361</v>
      </c>
      <c r="AB861" s="258" t="s">
        <v>73</v>
      </c>
      <c r="AC861" s="258"/>
      <c r="AD861" s="258">
        <v>3</v>
      </c>
      <c r="AE861" s="258">
        <v>1</v>
      </c>
      <c r="AF861" s="259"/>
      <c r="AG861" s="260"/>
      <c r="AH861" s="259"/>
      <c r="AI861" s="259"/>
      <c r="AJ861" s="259"/>
      <c r="AK861" s="259">
        <v>24</v>
      </c>
      <c r="AL861" s="259"/>
      <c r="AM861" s="259" t="s">
        <v>17334</v>
      </c>
      <c r="AN861" s="449"/>
      <c r="AO861" s="449"/>
      <c r="AP861" s="449"/>
      <c r="AQ861" s="392" t="str">
        <f>IFERROR(VLOOKUP(BG861,#REF!,1,0),"")</f>
        <v/>
      </c>
      <c r="AS861" s="259" t="s">
        <v>3253</v>
      </c>
      <c r="BD861" s="202" t="str">
        <f t="shared" si="128"/>
        <v>GRGR 수프라 3.0</v>
      </c>
      <c r="BE861" s="261" t="str">
        <f t="shared" si="134"/>
        <v>0089</v>
      </c>
      <c r="BF861" s="407" t="s">
        <v>17361</v>
      </c>
      <c r="BG861" s="202" t="str">
        <f t="shared" si="129"/>
        <v>0089-0860</v>
      </c>
    </row>
    <row r="862" spans="1:59">
      <c r="A862" s="405">
        <v>4636</v>
      </c>
      <c r="B862" s="406">
        <v>4636</v>
      </c>
      <c r="C862" s="261" t="str">
        <f t="shared" si="130"/>
        <v>0034-0089</v>
      </c>
      <c r="D862" s="261" t="str">
        <f t="shared" si="131"/>
        <v>0034-0089-0002</v>
      </c>
      <c r="E862" s="407" t="s">
        <v>251</v>
      </c>
      <c r="F862" s="261" t="str">
        <f>TEXT(VLOOKUP(J862,'[4]1'!$B$2:$D$37,2,0),"0000")</f>
        <v>0034</v>
      </c>
      <c r="G862" s="261" t="str">
        <f t="shared" si="132"/>
        <v>0089</v>
      </c>
      <c r="H862" s="408">
        <f t="shared" si="133"/>
        <v>2</v>
      </c>
      <c r="I862" s="407" t="s">
        <v>251</v>
      </c>
      <c r="J862" s="258" t="s">
        <v>89</v>
      </c>
      <c r="K862" s="258" t="s">
        <v>17330</v>
      </c>
      <c r="L862" s="258" t="s">
        <v>17332</v>
      </c>
      <c r="M862" s="409">
        <v>39000000</v>
      </c>
      <c r="N862" s="258">
        <v>2487</v>
      </c>
      <c r="O862" s="258" t="s">
        <v>74</v>
      </c>
      <c r="P862" s="258" t="s">
        <v>73</v>
      </c>
      <c r="Q862" s="258" t="s">
        <v>72</v>
      </c>
      <c r="R862" s="258">
        <v>5</v>
      </c>
      <c r="S862" s="410">
        <v>8</v>
      </c>
      <c r="T862" s="261">
        <v>6</v>
      </c>
      <c r="U862" s="261">
        <v>6</v>
      </c>
      <c r="V862" s="258" t="s">
        <v>1989</v>
      </c>
      <c r="W862" s="261" t="str">
        <f t="shared" si="135"/>
        <v>TOYOTAGR86 스탠다드39000000</v>
      </c>
      <c r="X862" s="411">
        <f t="shared" si="136"/>
        <v>4636</v>
      </c>
      <c r="Y862" s="261">
        <v>6</v>
      </c>
      <c r="Z862" s="261">
        <v>6</v>
      </c>
      <c r="AA862" s="407" t="s">
        <v>251</v>
      </c>
      <c r="AB862" s="258" t="s">
        <v>73</v>
      </c>
      <c r="AC862" s="258"/>
      <c r="AD862" s="258">
        <v>3</v>
      </c>
      <c r="AE862" s="258">
        <v>1</v>
      </c>
      <c r="AF862" s="259"/>
      <c r="AG862" s="260"/>
      <c r="AH862" s="259"/>
      <c r="AI862" s="259"/>
      <c r="AJ862" s="259"/>
      <c r="AK862" s="259">
        <v>24</v>
      </c>
      <c r="AL862" s="259"/>
      <c r="AM862" s="259" t="s">
        <v>17334</v>
      </c>
      <c r="AN862" s="449"/>
      <c r="AO862" s="449"/>
      <c r="AP862" s="449"/>
      <c r="AQ862" s="392" t="str">
        <f>IFERROR(VLOOKUP(BG862,#REF!,1,0),"")</f>
        <v/>
      </c>
      <c r="AS862" s="259" t="s">
        <v>3253</v>
      </c>
      <c r="BD862" s="202" t="str">
        <f t="shared" si="128"/>
        <v>GR86 스탠다드</v>
      </c>
      <c r="BE862" s="261" t="str">
        <f t="shared" si="134"/>
        <v>0089</v>
      </c>
      <c r="BF862" s="407" t="s">
        <v>251</v>
      </c>
      <c r="BG862" s="202" t="str">
        <f t="shared" si="129"/>
        <v>0089-0861</v>
      </c>
    </row>
    <row r="863" spans="1:59">
      <c r="A863" s="405">
        <v>4637</v>
      </c>
      <c r="B863" s="406">
        <v>4637</v>
      </c>
      <c r="C863" s="261" t="str">
        <f t="shared" si="130"/>
        <v>0034-0089</v>
      </c>
      <c r="D863" s="261" t="str">
        <f t="shared" si="131"/>
        <v>0034-0089-0003</v>
      </c>
      <c r="E863" s="407" t="s">
        <v>250</v>
      </c>
      <c r="F863" s="261" t="str">
        <f>TEXT(VLOOKUP(J863,'[4]1'!$B$2:$D$37,2,0),"0000")</f>
        <v>0034</v>
      </c>
      <c r="G863" s="261" t="str">
        <f t="shared" si="132"/>
        <v>0089</v>
      </c>
      <c r="H863" s="408">
        <f t="shared" si="133"/>
        <v>3</v>
      </c>
      <c r="I863" s="407" t="s">
        <v>250</v>
      </c>
      <c r="J863" s="258" t="s">
        <v>89</v>
      </c>
      <c r="K863" s="258" t="s">
        <v>17330</v>
      </c>
      <c r="L863" s="258" t="s">
        <v>17333</v>
      </c>
      <c r="M863" s="409">
        <v>39000000</v>
      </c>
      <c r="N863" s="258">
        <v>2487</v>
      </c>
      <c r="O863" s="258" t="s">
        <v>74</v>
      </c>
      <c r="P863" s="258" t="s">
        <v>73</v>
      </c>
      <c r="Q863" s="258" t="s">
        <v>72</v>
      </c>
      <c r="R863" s="258">
        <v>5</v>
      </c>
      <c r="S863" s="410">
        <v>8</v>
      </c>
      <c r="T863" s="261">
        <v>6</v>
      </c>
      <c r="U863" s="261">
        <v>6</v>
      </c>
      <c r="V863" s="258" t="s">
        <v>1989</v>
      </c>
      <c r="W863" s="261" t="str">
        <f t="shared" si="135"/>
        <v>TOYOTAGR86 프리미엄39000000</v>
      </c>
      <c r="X863" s="411">
        <f t="shared" si="136"/>
        <v>4637</v>
      </c>
      <c r="Y863" s="261">
        <v>6</v>
      </c>
      <c r="Z863" s="261">
        <v>6</v>
      </c>
      <c r="AA863" s="407" t="s">
        <v>250</v>
      </c>
      <c r="AB863" s="258" t="s">
        <v>73</v>
      </c>
      <c r="AC863" s="258"/>
      <c r="AD863" s="258">
        <v>3</v>
      </c>
      <c r="AE863" s="258">
        <v>1</v>
      </c>
      <c r="AF863" s="259"/>
      <c r="AG863" s="260"/>
      <c r="AH863" s="259"/>
      <c r="AI863" s="259"/>
      <c r="AJ863" s="259"/>
      <c r="AK863" s="259">
        <v>24</v>
      </c>
      <c r="AL863" s="259"/>
      <c r="AM863" s="259" t="s">
        <v>17334</v>
      </c>
      <c r="AN863" s="449"/>
      <c r="AO863" s="449"/>
      <c r="AP863" s="449"/>
      <c r="AQ863" s="392" t="str">
        <f>IFERROR(VLOOKUP(BG863,#REF!,1,0),"")</f>
        <v/>
      </c>
      <c r="AS863" s="259" t="s">
        <v>3253</v>
      </c>
      <c r="BD863" s="202" t="str">
        <f t="shared" si="128"/>
        <v>GR86 프리미엄</v>
      </c>
      <c r="BE863" s="261" t="str">
        <f t="shared" si="134"/>
        <v>0089</v>
      </c>
      <c r="BF863" s="407" t="s">
        <v>250</v>
      </c>
      <c r="BG863" s="202" t="str">
        <f t="shared" si="129"/>
        <v>0089-0862</v>
      </c>
    </row>
    <row r="864" spans="1:59">
      <c r="A864" s="405">
        <v>4638</v>
      </c>
      <c r="B864" s="406">
        <v>4638</v>
      </c>
      <c r="C864" s="261" t="str">
        <f t="shared" si="130"/>
        <v>0034-0090</v>
      </c>
      <c r="D864" s="261" t="str">
        <f t="shared" si="131"/>
        <v>0034-0090-0001</v>
      </c>
      <c r="E864" s="407" t="s">
        <v>249</v>
      </c>
      <c r="F864" s="261" t="str">
        <f>TEXT(VLOOKUP(J864,'[4]1'!$B$2:$D$37,2,0),"0000")</f>
        <v>0034</v>
      </c>
      <c r="G864" s="261" t="str">
        <f t="shared" si="132"/>
        <v>0090</v>
      </c>
      <c r="H864" s="408">
        <f t="shared" si="133"/>
        <v>1</v>
      </c>
      <c r="I864" s="407" t="s">
        <v>249</v>
      </c>
      <c r="J864" s="258" t="s">
        <v>89</v>
      </c>
      <c r="K864" s="258" t="s">
        <v>96</v>
      </c>
      <c r="L864" s="258" t="s">
        <v>801</v>
      </c>
      <c r="M864" s="409">
        <v>39000000</v>
      </c>
      <c r="N864" s="258">
        <v>2487</v>
      </c>
      <c r="O864" s="258" t="s">
        <v>74</v>
      </c>
      <c r="P864" s="258" t="s">
        <v>73</v>
      </c>
      <c r="Q864" s="258" t="s">
        <v>72</v>
      </c>
      <c r="R864" s="258">
        <v>5</v>
      </c>
      <c r="S864" s="410">
        <v>8</v>
      </c>
      <c r="T864" s="261">
        <v>6</v>
      </c>
      <c r="U864" s="261">
        <v>6</v>
      </c>
      <c r="V864" s="258" t="s">
        <v>1934</v>
      </c>
      <c r="W864" s="261" t="str">
        <f t="shared" si="135"/>
        <v>TOYOTACAMRY HybridLE39000000</v>
      </c>
      <c r="X864" s="411">
        <f t="shared" si="136"/>
        <v>4638</v>
      </c>
      <c r="Y864" s="261">
        <v>6</v>
      </c>
      <c r="Z864" s="261">
        <v>6</v>
      </c>
      <c r="AA864" s="407" t="s">
        <v>249</v>
      </c>
      <c r="AB864" s="258" t="s">
        <v>73</v>
      </c>
      <c r="AC864" s="258"/>
      <c r="AD864" s="258">
        <v>3</v>
      </c>
      <c r="AE864" s="258">
        <v>1</v>
      </c>
      <c r="AF864" s="259"/>
      <c r="AG864" s="260"/>
      <c r="AH864" s="259"/>
      <c r="AI864" s="259"/>
      <c r="AJ864" s="259"/>
      <c r="AK864" s="259">
        <v>12</v>
      </c>
      <c r="AL864" s="259"/>
      <c r="AM864" s="259" t="s">
        <v>17110</v>
      </c>
      <c r="AN864" s="449"/>
      <c r="AO864" s="449"/>
      <c r="AP864" s="449"/>
      <c r="AQ864" s="392" t="str">
        <f>IFERROR(VLOOKUP(BG864,#REF!,1,0),"")</f>
        <v/>
      </c>
      <c r="AS864" s="259" t="s">
        <v>3253</v>
      </c>
      <c r="BD864" s="202" t="str">
        <f t="shared" si="128"/>
        <v>CAMRY HybridLE</v>
      </c>
      <c r="BE864" s="261" t="str">
        <f t="shared" si="134"/>
        <v>0090</v>
      </c>
      <c r="BF864" s="407" t="s">
        <v>249</v>
      </c>
      <c r="BG864" s="202" t="str">
        <f t="shared" si="129"/>
        <v>0090-0863</v>
      </c>
    </row>
    <row r="865" spans="1:59">
      <c r="A865" s="405">
        <v>4639</v>
      </c>
      <c r="B865" s="406">
        <v>4639</v>
      </c>
      <c r="C865" s="261" t="str">
        <f t="shared" si="130"/>
        <v>0034-0090</v>
      </c>
      <c r="D865" s="261" t="str">
        <f t="shared" si="131"/>
        <v>0034-0090-0002</v>
      </c>
      <c r="E865" s="407" t="s">
        <v>248</v>
      </c>
      <c r="F865" s="261" t="str">
        <f>TEXT(VLOOKUP(J865,'[4]1'!$B$2:$D$37,2,0),"0000")</f>
        <v>0034</v>
      </c>
      <c r="G865" s="261" t="str">
        <f t="shared" si="132"/>
        <v>0090</v>
      </c>
      <c r="H865" s="408">
        <f t="shared" si="133"/>
        <v>2</v>
      </c>
      <c r="I865" s="407" t="s">
        <v>248</v>
      </c>
      <c r="J865" s="258" t="s">
        <v>89</v>
      </c>
      <c r="K865" s="258" t="s">
        <v>96</v>
      </c>
      <c r="L865" s="258" t="s">
        <v>1331</v>
      </c>
      <c r="M865" s="409">
        <v>44600000</v>
      </c>
      <c r="N865" s="258">
        <v>2487</v>
      </c>
      <c r="O865" s="258" t="s">
        <v>74</v>
      </c>
      <c r="P865" s="258" t="s">
        <v>73</v>
      </c>
      <c r="Q865" s="258" t="s">
        <v>72</v>
      </c>
      <c r="R865" s="258">
        <v>5</v>
      </c>
      <c r="S865" s="410">
        <v>8</v>
      </c>
      <c r="T865" s="261">
        <v>6</v>
      </c>
      <c r="U865" s="261">
        <v>6</v>
      </c>
      <c r="V865" s="258" t="s">
        <v>1934</v>
      </c>
      <c r="W865" s="261" t="str">
        <f t="shared" si="135"/>
        <v>TOYOTACAMRY HybridXLE44600000</v>
      </c>
      <c r="X865" s="411">
        <f t="shared" si="136"/>
        <v>4639</v>
      </c>
      <c r="Y865" s="261">
        <v>6</v>
      </c>
      <c r="Z865" s="261">
        <v>6</v>
      </c>
      <c r="AA865" s="407" t="s">
        <v>248</v>
      </c>
      <c r="AB865" s="258" t="s">
        <v>73</v>
      </c>
      <c r="AC865" s="258"/>
      <c r="AD865" s="258">
        <v>3</v>
      </c>
      <c r="AE865" s="258">
        <v>1</v>
      </c>
      <c r="AF865" s="259"/>
      <c r="AG865" s="260"/>
      <c r="AH865" s="259"/>
      <c r="AI865" s="259"/>
      <c r="AJ865" s="259"/>
      <c r="AK865" s="259">
        <v>12</v>
      </c>
      <c r="AL865" s="259"/>
      <c r="AM865" s="259" t="s">
        <v>17110</v>
      </c>
      <c r="AN865" s="449"/>
      <c r="AO865" s="449"/>
      <c r="AP865" s="449"/>
      <c r="AQ865" s="392" t="str">
        <f>IFERROR(VLOOKUP(BG865,#REF!,1,0),"")</f>
        <v/>
      </c>
      <c r="AS865" s="259" t="s">
        <v>3253</v>
      </c>
      <c r="BD865" s="202" t="str">
        <f t="shared" si="128"/>
        <v>CAMRY HybridXLE</v>
      </c>
      <c r="BE865" s="261" t="str">
        <f t="shared" si="134"/>
        <v>0090</v>
      </c>
      <c r="BF865" s="407" t="s">
        <v>248</v>
      </c>
      <c r="BG865" s="202" t="str">
        <f t="shared" si="129"/>
        <v>0090-0864</v>
      </c>
    </row>
    <row r="866" spans="1:59">
      <c r="A866" s="405">
        <v>4640</v>
      </c>
      <c r="B866" s="406">
        <v>4640</v>
      </c>
      <c r="C866" s="261" t="str">
        <f t="shared" si="130"/>
        <v>0034-0090</v>
      </c>
      <c r="D866" s="261" t="str">
        <f t="shared" si="131"/>
        <v>0034-0090-0003</v>
      </c>
      <c r="E866" s="407" t="s">
        <v>17362</v>
      </c>
      <c r="F866" s="261" t="str">
        <f>TEXT(VLOOKUP(J866,'[4]1'!$B$2:$D$37,2,0),"0000")</f>
        <v>0034</v>
      </c>
      <c r="G866" s="261" t="str">
        <f t="shared" si="132"/>
        <v>0090</v>
      </c>
      <c r="H866" s="408">
        <f t="shared" si="133"/>
        <v>3</v>
      </c>
      <c r="I866" s="407" t="s">
        <v>17362</v>
      </c>
      <c r="J866" s="258" t="s">
        <v>89</v>
      </c>
      <c r="K866" s="258" t="s">
        <v>96</v>
      </c>
      <c r="L866" s="258" t="s">
        <v>17018</v>
      </c>
      <c r="M866" s="409">
        <v>45200000</v>
      </c>
      <c r="N866" s="258">
        <v>2487</v>
      </c>
      <c r="O866" s="258" t="s">
        <v>74</v>
      </c>
      <c r="P866" s="258" t="s">
        <v>73</v>
      </c>
      <c r="Q866" s="258" t="s">
        <v>72</v>
      </c>
      <c r="R866" s="258">
        <v>5</v>
      </c>
      <c r="S866" s="410">
        <v>8</v>
      </c>
      <c r="T866" s="261">
        <v>6</v>
      </c>
      <c r="U866" s="261">
        <v>6</v>
      </c>
      <c r="V866" s="258" t="s">
        <v>1934</v>
      </c>
      <c r="W866" s="261" t="str">
        <f t="shared" si="135"/>
        <v>TOYOTACAMRY HybridXSE45200000</v>
      </c>
      <c r="X866" s="411">
        <f t="shared" si="136"/>
        <v>4640</v>
      </c>
      <c r="Y866" s="261">
        <v>6</v>
      </c>
      <c r="Z866" s="261">
        <v>6</v>
      </c>
      <c r="AA866" s="407" t="s">
        <v>17362</v>
      </c>
      <c r="AB866" s="258" t="s">
        <v>73</v>
      </c>
      <c r="AC866" s="258"/>
      <c r="AD866" s="258">
        <v>3</v>
      </c>
      <c r="AE866" s="258">
        <v>1</v>
      </c>
      <c r="AF866" s="259"/>
      <c r="AG866" s="260"/>
      <c r="AH866" s="259"/>
      <c r="AI866" s="259"/>
      <c r="AJ866" s="259"/>
      <c r="AK866" s="259">
        <v>12</v>
      </c>
      <c r="AL866" s="259"/>
      <c r="AM866" s="259" t="s">
        <v>17110</v>
      </c>
      <c r="AN866" s="449"/>
      <c r="AO866" s="449"/>
      <c r="AP866" s="449"/>
      <c r="AQ866" s="392" t="str">
        <f>IFERROR(VLOOKUP(BG866,#REF!,1,0),"")</f>
        <v/>
      </c>
      <c r="AS866" s="259" t="s">
        <v>3253</v>
      </c>
      <c r="BD866" s="202" t="str">
        <f t="shared" si="128"/>
        <v>CAMRY HybridXSE</v>
      </c>
      <c r="BE866" s="261" t="str">
        <f t="shared" si="134"/>
        <v>0090</v>
      </c>
      <c r="BF866" s="407" t="s">
        <v>17362</v>
      </c>
      <c r="BG866" s="202" t="str">
        <f t="shared" si="129"/>
        <v>0090-0865</v>
      </c>
    </row>
    <row r="867" spans="1:59">
      <c r="A867" s="405">
        <v>4641</v>
      </c>
      <c r="B867" s="406">
        <v>4641</v>
      </c>
      <c r="C867" s="261" t="str">
        <f t="shared" si="130"/>
        <v>0034-0091</v>
      </c>
      <c r="D867" s="261" t="str">
        <f t="shared" si="131"/>
        <v>0034-0091-0001</v>
      </c>
      <c r="E867" s="407" t="s">
        <v>17363</v>
      </c>
      <c r="F867" s="261" t="str">
        <f>TEXT(VLOOKUP(J867,'[4]1'!$B$2:$D$37,2,0),"0000")</f>
        <v>0034</v>
      </c>
      <c r="G867" s="261" t="str">
        <f t="shared" si="132"/>
        <v>0091</v>
      </c>
      <c r="H867" s="408">
        <f t="shared" si="133"/>
        <v>1</v>
      </c>
      <c r="I867" s="407" t="s">
        <v>17363</v>
      </c>
      <c r="J867" s="258" t="s">
        <v>89</v>
      </c>
      <c r="K867" s="258" t="s">
        <v>7877</v>
      </c>
      <c r="L867" s="258" t="s">
        <v>17326</v>
      </c>
      <c r="M867" s="409">
        <v>58100000</v>
      </c>
      <c r="N867" s="258">
        <v>2487</v>
      </c>
      <c r="O867" s="258" t="s">
        <v>74</v>
      </c>
      <c r="P867" s="258" t="s">
        <v>73</v>
      </c>
      <c r="Q867" s="258" t="s">
        <v>72</v>
      </c>
      <c r="R867" s="258">
        <v>5</v>
      </c>
      <c r="S867" s="410">
        <v>8</v>
      </c>
      <c r="T867" s="261">
        <v>6</v>
      </c>
      <c r="U867" s="261">
        <v>6</v>
      </c>
      <c r="V867" s="258" t="s">
        <v>1934</v>
      </c>
      <c r="W867" s="261" t="str">
        <f t="shared" si="135"/>
        <v>TOYOTACrown 2.4 듀얼 부스트 하이브리드58100000</v>
      </c>
      <c r="X867" s="411">
        <f t="shared" si="136"/>
        <v>4641</v>
      </c>
      <c r="Y867" s="261">
        <v>6</v>
      </c>
      <c r="Z867" s="261">
        <v>6</v>
      </c>
      <c r="AA867" s="407" t="s">
        <v>17363</v>
      </c>
      <c r="AB867" s="258" t="s">
        <v>73</v>
      </c>
      <c r="AC867" s="258"/>
      <c r="AD867" s="258">
        <v>3</v>
      </c>
      <c r="AE867" s="258">
        <v>1</v>
      </c>
      <c r="AF867" s="259"/>
      <c r="AG867" s="260"/>
      <c r="AH867" s="259"/>
      <c r="AI867" s="259"/>
      <c r="AJ867" s="259"/>
      <c r="AK867" s="259">
        <v>16</v>
      </c>
      <c r="AL867" s="259"/>
      <c r="AM867" s="259" t="s">
        <v>17114</v>
      </c>
      <c r="AN867" s="449"/>
      <c r="AO867" s="449"/>
      <c r="AP867" s="449"/>
      <c r="AQ867" s="392" t="str">
        <f>IFERROR(VLOOKUP(BG867,#REF!,1,0),"")</f>
        <v/>
      </c>
      <c r="AS867" s="259" t="s">
        <v>3253</v>
      </c>
      <c r="BD867" s="202" t="str">
        <f t="shared" si="128"/>
        <v>Crown 2.4 듀얼 부스트 하이브리드</v>
      </c>
      <c r="BE867" s="261" t="str">
        <f t="shared" si="134"/>
        <v>0091</v>
      </c>
      <c r="BF867" s="407" t="s">
        <v>17363</v>
      </c>
      <c r="BG867" s="202" t="str">
        <f t="shared" si="129"/>
        <v>0091-0866</v>
      </c>
    </row>
    <row r="868" spans="1:59">
      <c r="A868" s="405">
        <v>4642</v>
      </c>
      <c r="B868" s="406">
        <v>4642</v>
      </c>
      <c r="C868" s="261" t="str">
        <f t="shared" si="130"/>
        <v>0034-0091</v>
      </c>
      <c r="D868" s="261" t="str">
        <f t="shared" si="131"/>
        <v>0034-0091-0002</v>
      </c>
      <c r="E868" s="407" t="s">
        <v>17364</v>
      </c>
      <c r="F868" s="261" t="str">
        <f>TEXT(VLOOKUP(J868,'[4]1'!$B$2:$D$37,2,0),"0000")</f>
        <v>0034</v>
      </c>
      <c r="G868" s="261" t="str">
        <f t="shared" si="132"/>
        <v>0091</v>
      </c>
      <c r="H868" s="408">
        <f t="shared" si="133"/>
        <v>2</v>
      </c>
      <c r="I868" s="407" t="s">
        <v>17364</v>
      </c>
      <c r="J868" s="258" t="s">
        <v>89</v>
      </c>
      <c r="K868" s="258" t="s">
        <v>7877</v>
      </c>
      <c r="L868" s="258" t="s">
        <v>17327</v>
      </c>
      <c r="M868" s="409">
        <v>66400000</v>
      </c>
      <c r="N868" s="258">
        <v>2393</v>
      </c>
      <c r="O868" s="258" t="s">
        <v>74</v>
      </c>
      <c r="P868" s="258" t="s">
        <v>73</v>
      </c>
      <c r="Q868" s="258" t="s">
        <v>72</v>
      </c>
      <c r="R868" s="258">
        <v>5</v>
      </c>
      <c r="S868" s="410">
        <v>8</v>
      </c>
      <c r="T868" s="261">
        <v>6</v>
      </c>
      <c r="U868" s="261">
        <v>6</v>
      </c>
      <c r="V868" s="258" t="s">
        <v>1934</v>
      </c>
      <c r="W868" s="261" t="str">
        <f t="shared" si="135"/>
        <v>TOYOTACrown 2.5 하이브리드66400000</v>
      </c>
      <c r="X868" s="411">
        <f t="shared" si="136"/>
        <v>4642</v>
      </c>
      <c r="Y868" s="261">
        <v>6</v>
      </c>
      <c r="Z868" s="261">
        <v>6</v>
      </c>
      <c r="AA868" s="407" t="s">
        <v>17364</v>
      </c>
      <c r="AB868" s="258" t="s">
        <v>73</v>
      </c>
      <c r="AC868" s="258"/>
      <c r="AD868" s="258">
        <v>3</v>
      </c>
      <c r="AE868" s="258">
        <v>1</v>
      </c>
      <c r="AF868" s="259"/>
      <c r="AG868" s="260"/>
      <c r="AH868" s="259"/>
      <c r="AI868" s="259"/>
      <c r="AJ868" s="259"/>
      <c r="AK868" s="259">
        <v>16</v>
      </c>
      <c r="AL868" s="259"/>
      <c r="AM868" s="259" t="s">
        <v>17114</v>
      </c>
      <c r="AN868" s="449"/>
      <c r="AO868" s="449"/>
      <c r="AP868" s="449"/>
      <c r="AQ868" s="392" t="str">
        <f>IFERROR(VLOOKUP(BG868,#REF!,1,0),"")</f>
        <v/>
      </c>
      <c r="AS868" s="259" t="s">
        <v>3253</v>
      </c>
      <c r="BD868" s="202" t="str">
        <f t="shared" si="128"/>
        <v>Crown 2.5 하이브리드</v>
      </c>
      <c r="BE868" s="261" t="str">
        <f t="shared" si="134"/>
        <v>0091</v>
      </c>
      <c r="BF868" s="407" t="s">
        <v>17364</v>
      </c>
      <c r="BG868" s="202" t="str">
        <f t="shared" si="129"/>
        <v>0091-0867</v>
      </c>
    </row>
    <row r="869" spans="1:59">
      <c r="A869" s="405">
        <v>4643</v>
      </c>
      <c r="B869" s="406">
        <v>4643</v>
      </c>
      <c r="C869" s="261" t="str">
        <f t="shared" si="130"/>
        <v>0034-0092</v>
      </c>
      <c r="D869" s="261" t="str">
        <f t="shared" si="131"/>
        <v>0034-0092-0001</v>
      </c>
      <c r="E869" s="407" t="s">
        <v>17365</v>
      </c>
      <c r="F869" s="261" t="str">
        <f>TEXT(VLOOKUP(J869,'[4]1'!$B$2:$D$37,2,0),"0000")</f>
        <v>0034</v>
      </c>
      <c r="G869" s="261" t="str">
        <f t="shared" si="132"/>
        <v>0092</v>
      </c>
      <c r="H869" s="408">
        <f t="shared" si="133"/>
        <v>1</v>
      </c>
      <c r="I869" s="407" t="s">
        <v>17365</v>
      </c>
      <c r="J869" s="258" t="s">
        <v>89</v>
      </c>
      <c r="K869" s="258" t="s">
        <v>94</v>
      </c>
      <c r="L869" s="258" t="s">
        <v>17322</v>
      </c>
      <c r="M869" s="409">
        <v>24900000</v>
      </c>
      <c r="N869" s="258">
        <v>1987</v>
      </c>
      <c r="O869" s="258" t="s">
        <v>74</v>
      </c>
      <c r="P869" s="258" t="s">
        <v>73</v>
      </c>
      <c r="Q869" s="258" t="s">
        <v>72</v>
      </c>
      <c r="R869" s="258">
        <v>5</v>
      </c>
      <c r="S869" s="410">
        <v>8</v>
      </c>
      <c r="T869" s="261">
        <v>6</v>
      </c>
      <c r="U869" s="261">
        <v>6</v>
      </c>
      <c r="V869" s="258" t="s">
        <v>1989</v>
      </c>
      <c r="W869" s="261" t="str">
        <f t="shared" si="135"/>
        <v>TOYOTAPRIUS플러그인 하이브리드 SE24900000</v>
      </c>
      <c r="X869" s="411">
        <f t="shared" si="136"/>
        <v>4643</v>
      </c>
      <c r="Y869" s="261">
        <v>6</v>
      </c>
      <c r="Z869" s="261">
        <v>6</v>
      </c>
      <c r="AA869" s="407" t="s">
        <v>17365</v>
      </c>
      <c r="AB869" s="258" t="s">
        <v>73</v>
      </c>
      <c r="AC869" s="258"/>
      <c r="AD869" s="258">
        <v>2</v>
      </c>
      <c r="AE869" s="258">
        <v>1</v>
      </c>
      <c r="AF869" s="259"/>
      <c r="AG869" s="260"/>
      <c r="AH869" s="259"/>
      <c r="AI869" s="259"/>
      <c r="AJ869" s="259"/>
      <c r="AK869" s="259">
        <v>13</v>
      </c>
      <c r="AL869" s="259"/>
      <c r="AM869" s="259" t="s">
        <v>17229</v>
      </c>
      <c r="AN869" s="449"/>
      <c r="AO869" s="449"/>
      <c r="AP869" s="449"/>
      <c r="AQ869" s="392" t="str">
        <f>IFERROR(VLOOKUP(BG869,#REF!,1,0),"")</f>
        <v/>
      </c>
      <c r="AS869" s="259" t="s">
        <v>3253</v>
      </c>
      <c r="BD869" s="202" t="str">
        <f t="shared" si="128"/>
        <v>PRIUS플러그인 하이브리드 SE</v>
      </c>
      <c r="BE869" s="261" t="str">
        <f t="shared" si="134"/>
        <v>0092</v>
      </c>
      <c r="BF869" s="407" t="s">
        <v>17365</v>
      </c>
      <c r="BG869" s="202" t="str">
        <f t="shared" si="129"/>
        <v>0092-0868</v>
      </c>
    </row>
    <row r="870" spans="1:59">
      <c r="A870" s="405">
        <v>4644</v>
      </c>
      <c r="B870" s="406">
        <v>4644</v>
      </c>
      <c r="C870" s="261" t="str">
        <f t="shared" si="130"/>
        <v>0034-0092</v>
      </c>
      <c r="D870" s="261" t="str">
        <f t="shared" si="131"/>
        <v>0034-0092-0002</v>
      </c>
      <c r="E870" s="407" t="s">
        <v>247</v>
      </c>
      <c r="F870" s="261" t="str">
        <f>TEXT(VLOOKUP(J870,'[4]1'!$B$2:$D$37,2,0),"0000")</f>
        <v>0034</v>
      </c>
      <c r="G870" s="261" t="str">
        <f t="shared" si="132"/>
        <v>0092</v>
      </c>
      <c r="H870" s="408">
        <f t="shared" si="133"/>
        <v>2</v>
      </c>
      <c r="I870" s="407" t="s">
        <v>247</v>
      </c>
      <c r="J870" s="258" t="s">
        <v>89</v>
      </c>
      <c r="K870" s="258" t="s">
        <v>94</v>
      </c>
      <c r="L870" s="258" t="s">
        <v>17323</v>
      </c>
      <c r="M870" s="409">
        <v>32640000</v>
      </c>
      <c r="N870" s="258">
        <v>1987</v>
      </c>
      <c r="O870" s="258" t="s">
        <v>74</v>
      </c>
      <c r="P870" s="258" t="s">
        <v>73</v>
      </c>
      <c r="Q870" s="258" t="s">
        <v>72</v>
      </c>
      <c r="R870" s="258">
        <v>5</v>
      </c>
      <c r="S870" s="410">
        <v>8</v>
      </c>
      <c r="T870" s="261">
        <v>6</v>
      </c>
      <c r="U870" s="261">
        <v>6</v>
      </c>
      <c r="V870" s="258" t="s">
        <v>1989</v>
      </c>
      <c r="W870" s="261" t="str">
        <f t="shared" si="135"/>
        <v>TOYOTAPRIUS플러그인 하이브리드 XSE32640000</v>
      </c>
      <c r="X870" s="411">
        <f t="shared" si="136"/>
        <v>4644</v>
      </c>
      <c r="Y870" s="261">
        <v>6</v>
      </c>
      <c r="Z870" s="261">
        <v>6</v>
      </c>
      <c r="AA870" s="407" t="s">
        <v>247</v>
      </c>
      <c r="AB870" s="258" t="s">
        <v>73</v>
      </c>
      <c r="AC870" s="258"/>
      <c r="AD870" s="258">
        <v>2</v>
      </c>
      <c r="AE870" s="258">
        <v>1</v>
      </c>
      <c r="AF870" s="259"/>
      <c r="AG870" s="260"/>
      <c r="AH870" s="259"/>
      <c r="AI870" s="259"/>
      <c r="AJ870" s="259"/>
      <c r="AK870" s="259">
        <v>10</v>
      </c>
      <c r="AL870" s="259"/>
      <c r="AM870" s="259" t="s">
        <v>17234</v>
      </c>
      <c r="AN870" s="449"/>
      <c r="AO870" s="449"/>
      <c r="AP870" s="449"/>
      <c r="AQ870" s="392" t="str">
        <f>IFERROR(VLOOKUP(BG870,#REF!,1,0),"")</f>
        <v/>
      </c>
      <c r="AS870" s="259" t="s">
        <v>3253</v>
      </c>
      <c r="BD870" s="202" t="str">
        <f t="shared" si="128"/>
        <v>PRIUS플러그인 하이브리드 XSE</v>
      </c>
      <c r="BE870" s="261" t="str">
        <f t="shared" si="134"/>
        <v>0092</v>
      </c>
      <c r="BF870" s="407" t="s">
        <v>247</v>
      </c>
      <c r="BG870" s="202" t="str">
        <f t="shared" si="129"/>
        <v>0092-0869</v>
      </c>
    </row>
    <row r="871" spans="1:59">
      <c r="A871" s="405">
        <v>4645</v>
      </c>
      <c r="B871" s="406">
        <v>4645</v>
      </c>
      <c r="C871" s="261" t="str">
        <f t="shared" si="130"/>
        <v>0034-0092</v>
      </c>
      <c r="D871" s="261" t="str">
        <f t="shared" si="131"/>
        <v>0034-0092-0003</v>
      </c>
      <c r="E871" s="407" t="s">
        <v>246</v>
      </c>
      <c r="F871" s="261" t="str">
        <f>TEXT(VLOOKUP(J871,'[4]1'!$B$2:$D$37,2,0),"0000")</f>
        <v>0034</v>
      </c>
      <c r="G871" s="261" t="str">
        <f t="shared" si="132"/>
        <v>0092</v>
      </c>
      <c r="H871" s="408">
        <f t="shared" si="133"/>
        <v>3</v>
      </c>
      <c r="I871" s="407" t="s">
        <v>246</v>
      </c>
      <c r="J871" s="258" t="s">
        <v>89</v>
      </c>
      <c r="K871" s="258" t="s">
        <v>94</v>
      </c>
      <c r="L871" s="258" t="s">
        <v>17324</v>
      </c>
      <c r="M871" s="409">
        <v>38900000</v>
      </c>
      <c r="N871" s="258">
        <v>1987</v>
      </c>
      <c r="O871" s="258" t="s">
        <v>74</v>
      </c>
      <c r="P871" s="258" t="s">
        <v>73</v>
      </c>
      <c r="Q871" s="258" t="s">
        <v>72</v>
      </c>
      <c r="R871" s="258">
        <v>5</v>
      </c>
      <c r="S871" s="410">
        <v>8</v>
      </c>
      <c r="T871" s="261">
        <v>6</v>
      </c>
      <c r="U871" s="261">
        <v>6</v>
      </c>
      <c r="V871" s="258" t="s">
        <v>1989</v>
      </c>
      <c r="W871" s="261" t="str">
        <f t="shared" si="135"/>
        <v>TOYOTAPRIUS하이브리드 LE38900000</v>
      </c>
      <c r="X871" s="411">
        <f t="shared" si="136"/>
        <v>4645</v>
      </c>
      <c r="Y871" s="261">
        <v>6</v>
      </c>
      <c r="Z871" s="261">
        <v>6</v>
      </c>
      <c r="AA871" s="407" t="s">
        <v>246</v>
      </c>
      <c r="AB871" s="258" t="s">
        <v>73</v>
      </c>
      <c r="AC871" s="258"/>
      <c r="AD871" s="258">
        <v>2</v>
      </c>
      <c r="AE871" s="258">
        <v>0</v>
      </c>
      <c r="AF871" s="259"/>
      <c r="AG871" s="260"/>
      <c r="AH871" s="259"/>
      <c r="AI871" s="259"/>
      <c r="AJ871" s="259"/>
      <c r="AK871" s="259">
        <v>13</v>
      </c>
      <c r="AL871" s="259"/>
      <c r="AM871" s="259" t="s">
        <v>17229</v>
      </c>
      <c r="AN871" s="449"/>
      <c r="AO871" s="449"/>
      <c r="AP871" s="449"/>
      <c r="AQ871" s="392" t="str">
        <f>IFERROR(VLOOKUP(BG871,#REF!,1,0),"")</f>
        <v/>
      </c>
      <c r="AS871" s="259" t="s">
        <v>3253</v>
      </c>
      <c r="BD871" s="202" t="str">
        <f t="shared" si="128"/>
        <v>PRIUS하이브리드 LE</v>
      </c>
      <c r="BE871" s="261" t="str">
        <f t="shared" si="134"/>
        <v>0092</v>
      </c>
      <c r="BF871" s="407" t="s">
        <v>246</v>
      </c>
      <c r="BG871" s="202" t="str">
        <f t="shared" si="129"/>
        <v>0092-0870</v>
      </c>
    </row>
    <row r="872" spans="1:59">
      <c r="A872" s="405">
        <v>4646</v>
      </c>
      <c r="B872" s="406">
        <v>4646</v>
      </c>
      <c r="C872" s="261" t="str">
        <f t="shared" si="130"/>
        <v>0034-0092</v>
      </c>
      <c r="D872" s="261" t="str">
        <f t="shared" si="131"/>
        <v>0034-0092-0004</v>
      </c>
      <c r="E872" s="407" t="s">
        <v>245</v>
      </c>
      <c r="F872" s="261" t="str">
        <f>TEXT(VLOOKUP(J872,'[4]1'!$B$2:$D$37,2,0),"0000")</f>
        <v>0034</v>
      </c>
      <c r="G872" s="261" t="str">
        <f t="shared" si="132"/>
        <v>0092</v>
      </c>
      <c r="H872" s="408">
        <f t="shared" si="133"/>
        <v>4</v>
      </c>
      <c r="I872" s="407" t="s">
        <v>245</v>
      </c>
      <c r="J872" s="258" t="s">
        <v>89</v>
      </c>
      <c r="K872" s="258" t="s">
        <v>94</v>
      </c>
      <c r="L872" s="258" t="s">
        <v>17325</v>
      </c>
      <c r="M872" s="409">
        <v>47700000</v>
      </c>
      <c r="N872" s="258">
        <v>1987</v>
      </c>
      <c r="O872" s="258" t="s">
        <v>74</v>
      </c>
      <c r="P872" s="258" t="s">
        <v>73</v>
      </c>
      <c r="Q872" s="258" t="s">
        <v>72</v>
      </c>
      <c r="R872" s="258">
        <v>5</v>
      </c>
      <c r="S872" s="410">
        <v>8</v>
      </c>
      <c r="T872" s="261">
        <v>6</v>
      </c>
      <c r="U872" s="261">
        <v>6</v>
      </c>
      <c r="V872" s="258" t="s">
        <v>1989</v>
      </c>
      <c r="W872" s="261" t="str">
        <f t="shared" si="135"/>
        <v>TOYOTAPRIUS하이브리드 XLE47700000</v>
      </c>
      <c r="X872" s="411">
        <f t="shared" si="136"/>
        <v>4646</v>
      </c>
      <c r="Y872" s="261">
        <v>6</v>
      </c>
      <c r="Z872" s="261">
        <v>6</v>
      </c>
      <c r="AA872" s="407" t="s">
        <v>245</v>
      </c>
      <c r="AB872" s="258" t="s">
        <v>73</v>
      </c>
      <c r="AC872" s="258"/>
      <c r="AD872" s="258">
        <v>6</v>
      </c>
      <c r="AE872" s="258">
        <v>0</v>
      </c>
      <c r="AF872" s="259"/>
      <c r="AG872" s="260"/>
      <c r="AH872" s="259"/>
      <c r="AI872" s="259"/>
      <c r="AJ872" s="259"/>
      <c r="AK872" s="259">
        <v>13</v>
      </c>
      <c r="AL872" s="259"/>
      <c r="AM872" s="259" t="s">
        <v>17229</v>
      </c>
      <c r="AN872" s="449"/>
      <c r="AO872" s="449"/>
      <c r="AP872" s="449"/>
      <c r="AQ872" s="392" t="str">
        <f>IFERROR(VLOOKUP(BG872,#REF!,1,0),"")</f>
        <v/>
      </c>
      <c r="AS872" s="259" t="s">
        <v>3253</v>
      </c>
      <c r="BD872" s="202" t="str">
        <f t="shared" si="128"/>
        <v>PRIUS하이브리드 XLE</v>
      </c>
      <c r="BE872" s="261" t="str">
        <f t="shared" si="134"/>
        <v>0092</v>
      </c>
      <c r="BF872" s="407" t="s">
        <v>245</v>
      </c>
      <c r="BG872" s="202" t="str">
        <f t="shared" si="129"/>
        <v>0092-0871</v>
      </c>
    </row>
    <row r="873" spans="1:59">
      <c r="A873" s="405">
        <v>4647</v>
      </c>
      <c r="B873" s="406">
        <v>4647</v>
      </c>
      <c r="C873" s="261" t="str">
        <f t="shared" si="130"/>
        <v>0034-0093</v>
      </c>
      <c r="D873" s="261" t="str">
        <f t="shared" si="131"/>
        <v>0034-0093-0001</v>
      </c>
      <c r="E873" s="407" t="s">
        <v>17366</v>
      </c>
      <c r="F873" s="261" t="str">
        <f>TEXT(VLOOKUP(J873,'[4]1'!$B$2:$D$37,2,0),"0000")</f>
        <v>0034</v>
      </c>
      <c r="G873" s="261" t="str">
        <f t="shared" si="132"/>
        <v>0093</v>
      </c>
      <c r="H873" s="408">
        <f t="shared" si="133"/>
        <v>1</v>
      </c>
      <c r="I873" s="407" t="s">
        <v>17366</v>
      </c>
      <c r="J873" s="258" t="s">
        <v>89</v>
      </c>
      <c r="K873" s="258" t="s">
        <v>92</v>
      </c>
      <c r="L873" s="258" t="s">
        <v>17323</v>
      </c>
      <c r="M873" s="409">
        <v>44300000</v>
      </c>
      <c r="N873" s="258">
        <v>2487</v>
      </c>
      <c r="O873" s="258" t="s">
        <v>74</v>
      </c>
      <c r="P873" s="258" t="s">
        <v>73</v>
      </c>
      <c r="Q873" s="258" t="s">
        <v>72</v>
      </c>
      <c r="R873" s="258">
        <v>5</v>
      </c>
      <c r="S873" s="410">
        <v>13</v>
      </c>
      <c r="T873" s="261">
        <v>6</v>
      </c>
      <c r="U873" s="261">
        <v>6</v>
      </c>
      <c r="V873" s="258" t="s">
        <v>1934</v>
      </c>
      <c r="W873" s="261" t="str">
        <f t="shared" si="135"/>
        <v>TOYOTARAV4플러그인 하이브리드 XSE44300000</v>
      </c>
      <c r="X873" s="411">
        <f t="shared" si="136"/>
        <v>4647</v>
      </c>
      <c r="Y873" s="261">
        <v>6</v>
      </c>
      <c r="Z873" s="261">
        <v>6</v>
      </c>
      <c r="AA873" s="407" t="s">
        <v>17366</v>
      </c>
      <c r="AB873" s="258" t="s">
        <v>70</v>
      </c>
      <c r="AC873" s="258"/>
      <c r="AD873" s="258">
        <v>5</v>
      </c>
      <c r="AE873" s="258">
        <v>2</v>
      </c>
      <c r="AF873" s="259"/>
      <c r="AG873" s="260"/>
      <c r="AH873" s="259"/>
      <c r="AI873" s="259"/>
      <c r="AJ873" s="259"/>
      <c r="AK873" s="259">
        <v>24</v>
      </c>
      <c r="AL873" s="259"/>
      <c r="AM873" s="259" t="s">
        <v>17122</v>
      </c>
      <c r="AN873" s="449"/>
      <c r="AO873" s="449"/>
      <c r="AP873" s="449"/>
      <c r="AQ873" s="392" t="str">
        <f>IFERROR(VLOOKUP(BG873,#REF!,1,0),"")</f>
        <v/>
      </c>
      <c r="AS873" s="259" t="s">
        <v>3249</v>
      </c>
      <c r="BD873" s="202" t="str">
        <f t="shared" si="128"/>
        <v>RAV4플러그인 하이브리드 XSE</v>
      </c>
      <c r="BE873" s="261" t="str">
        <f t="shared" si="134"/>
        <v>0093</v>
      </c>
      <c r="BF873" s="407" t="s">
        <v>17366</v>
      </c>
      <c r="BG873" s="202" t="str">
        <f t="shared" si="129"/>
        <v>0093-0872</v>
      </c>
    </row>
    <row r="874" spans="1:59">
      <c r="A874" s="405">
        <v>4648</v>
      </c>
      <c r="B874" s="406">
        <v>4648</v>
      </c>
      <c r="C874" s="261" t="str">
        <f t="shared" si="130"/>
        <v>0034-0093</v>
      </c>
      <c r="D874" s="261" t="str">
        <f t="shared" si="131"/>
        <v>0034-0093-0002</v>
      </c>
      <c r="E874" s="407" t="s">
        <v>17367</v>
      </c>
      <c r="F874" s="261" t="str">
        <f>TEXT(VLOOKUP(J874,'[4]1'!$B$2:$D$37,2,0),"0000")</f>
        <v>0034</v>
      </c>
      <c r="G874" s="261" t="str">
        <f t="shared" si="132"/>
        <v>0093</v>
      </c>
      <c r="H874" s="408">
        <f t="shared" si="133"/>
        <v>2</v>
      </c>
      <c r="I874" s="407" t="s">
        <v>17367</v>
      </c>
      <c r="J874" s="258" t="s">
        <v>89</v>
      </c>
      <c r="K874" s="258" t="s">
        <v>92</v>
      </c>
      <c r="L874" s="258" t="s">
        <v>17328</v>
      </c>
      <c r="M874" s="409">
        <v>50200000</v>
      </c>
      <c r="N874" s="258">
        <v>2487</v>
      </c>
      <c r="O874" s="258" t="s">
        <v>74</v>
      </c>
      <c r="P874" s="258" t="s">
        <v>73</v>
      </c>
      <c r="Q874" s="258" t="s">
        <v>72</v>
      </c>
      <c r="R874" s="258">
        <v>5</v>
      </c>
      <c r="S874" s="410">
        <v>13</v>
      </c>
      <c r="T874" s="261">
        <v>6</v>
      </c>
      <c r="U874" s="261">
        <v>6</v>
      </c>
      <c r="V874" s="258" t="s">
        <v>1934</v>
      </c>
      <c r="W874" s="261" t="str">
        <f t="shared" si="135"/>
        <v>TOYOTARAV4하이브리드 2WD XLE50200000</v>
      </c>
      <c r="X874" s="411">
        <f t="shared" si="136"/>
        <v>4648</v>
      </c>
      <c r="Y874" s="261">
        <v>6</v>
      </c>
      <c r="Z874" s="261">
        <v>6</v>
      </c>
      <c r="AA874" s="407" t="s">
        <v>17367</v>
      </c>
      <c r="AB874" s="258" t="s">
        <v>70</v>
      </c>
      <c r="AC874" s="258"/>
      <c r="AD874" s="258">
        <v>5</v>
      </c>
      <c r="AE874" s="258">
        <v>2</v>
      </c>
      <c r="AF874" s="259"/>
      <c r="AG874" s="260"/>
      <c r="AH874" s="259"/>
      <c r="AI874" s="259"/>
      <c r="AJ874" s="259"/>
      <c r="AK874" s="259">
        <v>24</v>
      </c>
      <c r="AL874" s="259"/>
      <c r="AM874" s="259" t="s">
        <v>17122</v>
      </c>
      <c r="AN874" s="449"/>
      <c r="AO874" s="449"/>
      <c r="AP874" s="449"/>
      <c r="AQ874" s="392" t="str">
        <f>IFERROR(VLOOKUP(BG874,#REF!,1,0),"")</f>
        <v/>
      </c>
      <c r="AS874" s="259" t="s">
        <v>3249</v>
      </c>
      <c r="BD874" s="202" t="str">
        <f t="shared" si="128"/>
        <v>RAV4하이브리드 2WD XLE</v>
      </c>
      <c r="BE874" s="261" t="str">
        <f t="shared" si="134"/>
        <v>0093</v>
      </c>
      <c r="BF874" s="407" t="s">
        <v>17367</v>
      </c>
      <c r="BG874" s="202" t="str">
        <f t="shared" si="129"/>
        <v>0093-0873</v>
      </c>
    </row>
    <row r="875" spans="1:59">
      <c r="A875" s="405">
        <v>4649</v>
      </c>
      <c r="B875" s="406">
        <v>4649</v>
      </c>
      <c r="C875" s="261" t="str">
        <f t="shared" si="130"/>
        <v>0034-0093</v>
      </c>
      <c r="D875" s="261" t="str">
        <f t="shared" si="131"/>
        <v>0034-0093-0003</v>
      </c>
      <c r="E875" s="407" t="s">
        <v>244</v>
      </c>
      <c r="F875" s="261" t="str">
        <f>TEXT(VLOOKUP(J875,'[4]1'!$B$2:$D$37,2,0),"0000")</f>
        <v>0034</v>
      </c>
      <c r="G875" s="261" t="str">
        <f t="shared" si="132"/>
        <v>0093</v>
      </c>
      <c r="H875" s="408">
        <f t="shared" si="133"/>
        <v>3</v>
      </c>
      <c r="I875" s="407" t="s">
        <v>244</v>
      </c>
      <c r="J875" s="258" t="s">
        <v>89</v>
      </c>
      <c r="K875" s="258" t="s">
        <v>92</v>
      </c>
      <c r="L875" s="258" t="s">
        <v>17329</v>
      </c>
      <c r="M875" s="409">
        <v>57000000</v>
      </c>
      <c r="N875" s="258">
        <v>2487</v>
      </c>
      <c r="O875" s="258" t="s">
        <v>74</v>
      </c>
      <c r="P875" s="258" t="s">
        <v>73</v>
      </c>
      <c r="Q875" s="258" t="s">
        <v>72</v>
      </c>
      <c r="R875" s="258">
        <v>5</v>
      </c>
      <c r="S875" s="410">
        <v>13</v>
      </c>
      <c r="T875" s="261">
        <v>6</v>
      </c>
      <c r="U875" s="261">
        <v>6</v>
      </c>
      <c r="V875" s="258" t="s">
        <v>1934</v>
      </c>
      <c r="W875" s="261" t="str">
        <f t="shared" si="135"/>
        <v>TOYOTARAV4하이브리드 4WD LTD57000000</v>
      </c>
      <c r="X875" s="411">
        <f t="shared" si="136"/>
        <v>4649</v>
      </c>
      <c r="Y875" s="261">
        <v>6</v>
      </c>
      <c r="Z875" s="261">
        <v>6</v>
      </c>
      <c r="AA875" s="407" t="s">
        <v>244</v>
      </c>
      <c r="AB875" s="258" t="s">
        <v>70</v>
      </c>
      <c r="AC875" s="258"/>
      <c r="AD875" s="258">
        <v>5</v>
      </c>
      <c r="AE875" s="258">
        <v>2</v>
      </c>
      <c r="AF875" s="259"/>
      <c r="AG875" s="260"/>
      <c r="AH875" s="259"/>
      <c r="AI875" s="259"/>
      <c r="AJ875" s="259"/>
      <c r="AK875" s="259">
        <v>24</v>
      </c>
      <c r="AL875" s="259"/>
      <c r="AM875" s="259" t="s">
        <v>17122</v>
      </c>
      <c r="AN875" s="449"/>
      <c r="AO875" s="449"/>
      <c r="AP875" s="449"/>
      <c r="AQ875" s="392" t="str">
        <f>IFERROR(VLOOKUP(BG875,#REF!,1,0),"")</f>
        <v/>
      </c>
      <c r="AS875" s="259" t="s">
        <v>3249</v>
      </c>
      <c r="BD875" s="202" t="str">
        <f t="shared" si="128"/>
        <v>RAV4하이브리드 4WD LTD</v>
      </c>
      <c r="BE875" s="261" t="str">
        <f t="shared" si="134"/>
        <v>0093</v>
      </c>
      <c r="BF875" s="407" t="s">
        <v>244</v>
      </c>
      <c r="BG875" s="202" t="str">
        <f t="shared" si="129"/>
        <v>0093-0874</v>
      </c>
    </row>
    <row r="876" spans="1:59">
      <c r="A876" s="405">
        <v>4650</v>
      </c>
      <c r="B876" s="406">
        <v>4650</v>
      </c>
      <c r="C876" s="261" t="str">
        <f t="shared" si="130"/>
        <v>0034-0094</v>
      </c>
      <c r="D876" s="261" t="str">
        <f t="shared" si="131"/>
        <v>0034-0094-0001</v>
      </c>
      <c r="E876" s="407" t="s">
        <v>243</v>
      </c>
      <c r="F876" s="261" t="str">
        <f>TEXT(VLOOKUP(J876,'[4]1'!$B$2:$D$37,2,0),"0000")</f>
        <v>0034</v>
      </c>
      <c r="G876" s="261" t="str">
        <f t="shared" si="132"/>
        <v>0094</v>
      </c>
      <c r="H876" s="408">
        <f t="shared" si="133"/>
        <v>1</v>
      </c>
      <c r="I876" s="407" t="s">
        <v>243</v>
      </c>
      <c r="J876" s="258" t="s">
        <v>89</v>
      </c>
      <c r="K876" s="258" t="s">
        <v>17335</v>
      </c>
      <c r="L876" s="258" t="s">
        <v>17336</v>
      </c>
      <c r="M876" s="409">
        <v>99000000</v>
      </c>
      <c r="N876" s="258">
        <v>2487</v>
      </c>
      <c r="O876" s="258" t="s">
        <v>74</v>
      </c>
      <c r="P876" s="258" t="s">
        <v>73</v>
      </c>
      <c r="Q876" s="258" t="s">
        <v>72</v>
      </c>
      <c r="R876" s="258">
        <v>5</v>
      </c>
      <c r="S876" s="410">
        <v>13</v>
      </c>
      <c r="T876" s="261">
        <v>6</v>
      </c>
      <c r="U876" s="261">
        <v>6</v>
      </c>
      <c r="V876" s="258" t="s">
        <v>1989</v>
      </c>
      <c r="W876" s="261" t="str">
        <f t="shared" si="135"/>
        <v>TOYOTA알파드2.5 하이브리드99000000</v>
      </c>
      <c r="X876" s="411">
        <f t="shared" si="136"/>
        <v>4650</v>
      </c>
      <c r="Y876" s="261">
        <v>6</v>
      </c>
      <c r="Z876" s="261">
        <v>6</v>
      </c>
      <c r="AA876" s="407" t="s">
        <v>243</v>
      </c>
      <c r="AB876" s="258" t="s">
        <v>70</v>
      </c>
      <c r="AC876" s="258"/>
      <c r="AD876" s="258">
        <v>5</v>
      </c>
      <c r="AE876" s="258">
        <v>2</v>
      </c>
      <c r="AF876" s="259"/>
      <c r="AG876" s="260"/>
      <c r="AH876" s="259"/>
      <c r="AI876" s="259"/>
      <c r="AJ876" s="259"/>
      <c r="AK876" s="259">
        <v>19</v>
      </c>
      <c r="AL876" s="259"/>
      <c r="AM876" s="259" t="s">
        <v>17337</v>
      </c>
      <c r="AN876" s="449"/>
      <c r="AO876" s="449"/>
      <c r="AP876" s="449"/>
      <c r="AQ876" s="392" t="str">
        <f>IFERROR(VLOOKUP(BG876,#REF!,1,0),"")</f>
        <v/>
      </c>
      <c r="AS876" s="259" t="s">
        <v>3249</v>
      </c>
      <c r="BD876" s="202" t="str">
        <f t="shared" si="128"/>
        <v>알파드2.5 하이브리드</v>
      </c>
      <c r="BE876" s="261" t="str">
        <f t="shared" si="134"/>
        <v>0094</v>
      </c>
      <c r="BF876" s="407" t="s">
        <v>243</v>
      </c>
      <c r="BG876" s="202" t="str">
        <f t="shared" si="129"/>
        <v>0094-0875</v>
      </c>
    </row>
    <row r="877" spans="1:59">
      <c r="A877" s="405">
        <v>4651</v>
      </c>
      <c r="B877" s="406">
        <v>4651</v>
      </c>
      <c r="C877" s="261" t="str">
        <f t="shared" si="130"/>
        <v>0034-0095</v>
      </c>
      <c r="D877" s="261" t="str">
        <f t="shared" si="131"/>
        <v>0034-0095-0001</v>
      </c>
      <c r="E877" s="407" t="s">
        <v>242</v>
      </c>
      <c r="F877" s="261" t="str">
        <f>TEXT(VLOOKUP(J877,'[4]1'!$B$2:$D$37,2,0),"0000")</f>
        <v>0034</v>
      </c>
      <c r="G877" s="261" t="str">
        <f t="shared" si="132"/>
        <v>0095</v>
      </c>
      <c r="H877" s="408">
        <f t="shared" si="133"/>
        <v>1</v>
      </c>
      <c r="I877" s="407" t="s">
        <v>242</v>
      </c>
      <c r="J877" s="258" t="s">
        <v>89</v>
      </c>
      <c r="K877" s="258" t="s">
        <v>91</v>
      </c>
      <c r="L877" s="258" t="s">
        <v>17019</v>
      </c>
      <c r="M877" s="409">
        <v>64000000</v>
      </c>
      <c r="N877" s="426">
        <v>2487</v>
      </c>
      <c r="O877" s="426" t="s">
        <v>1185</v>
      </c>
      <c r="P877" s="426" t="s">
        <v>73</v>
      </c>
      <c r="Q877" s="258" t="s">
        <v>72</v>
      </c>
      <c r="R877" s="426">
        <v>7</v>
      </c>
      <c r="S877" s="427">
        <v>12</v>
      </c>
      <c r="T877" s="261">
        <v>6</v>
      </c>
      <c r="U877" s="261">
        <v>6</v>
      </c>
      <c r="V877" s="258" t="s">
        <v>1934</v>
      </c>
      <c r="W877" s="261" t="str">
        <f t="shared" si="135"/>
        <v>TOYOTASIENNA하이브리드 2WD64000000</v>
      </c>
      <c r="X877" s="411">
        <f t="shared" si="136"/>
        <v>4651</v>
      </c>
      <c r="Y877" s="261">
        <v>6</v>
      </c>
      <c r="Z877" s="261">
        <v>6</v>
      </c>
      <c r="AA877" s="407" t="s">
        <v>242</v>
      </c>
      <c r="AB877" s="258" t="s">
        <v>70</v>
      </c>
      <c r="AC877" s="258"/>
      <c r="AD877" s="258">
        <v>7</v>
      </c>
      <c r="AE877" s="258"/>
      <c r="AF877" s="259"/>
      <c r="AG877" s="260"/>
      <c r="AH877" s="259"/>
      <c r="AI877" s="259"/>
      <c r="AJ877" s="259"/>
      <c r="AK877" s="259">
        <v>17</v>
      </c>
      <c r="AL877" s="259"/>
      <c r="AM877" s="259" t="s">
        <v>17115</v>
      </c>
      <c r="AN877" s="449"/>
      <c r="AO877" s="449"/>
      <c r="AP877" s="449"/>
      <c r="AQ877" s="392" t="str">
        <f>IFERROR(VLOOKUP(BG877,#REF!,1,0),"")</f>
        <v/>
      </c>
      <c r="AS877" s="259" t="s">
        <v>3250</v>
      </c>
      <c r="AT877" s="392" t="s">
        <v>3120</v>
      </c>
      <c r="AW877" s="392" t="s">
        <v>3119</v>
      </c>
      <c r="AY877" s="312"/>
      <c r="BD877" s="202" t="str">
        <f t="shared" si="128"/>
        <v>SIENNA하이브리드 2WD</v>
      </c>
      <c r="BE877" s="261" t="str">
        <f t="shared" si="134"/>
        <v>0095</v>
      </c>
      <c r="BF877" s="407" t="s">
        <v>242</v>
      </c>
      <c r="BG877" s="202" t="str">
        <f t="shared" si="129"/>
        <v>0095-0876</v>
      </c>
    </row>
    <row r="878" spans="1:59">
      <c r="A878" s="405">
        <v>4652</v>
      </c>
      <c r="B878" s="406">
        <v>4652</v>
      </c>
      <c r="C878" s="261" t="str">
        <f t="shared" si="130"/>
        <v>0034-0095</v>
      </c>
      <c r="D878" s="261" t="str">
        <f t="shared" si="131"/>
        <v>0034-0095-0002</v>
      </c>
      <c r="E878" s="407" t="s">
        <v>241</v>
      </c>
      <c r="F878" s="261" t="str">
        <f>TEXT(VLOOKUP(J878,'[4]1'!$B$2:$D$37,2,0),"0000")</f>
        <v>0034</v>
      </c>
      <c r="G878" s="261" t="str">
        <f t="shared" si="132"/>
        <v>0095</v>
      </c>
      <c r="H878" s="408">
        <f t="shared" si="133"/>
        <v>2</v>
      </c>
      <c r="I878" s="407" t="s">
        <v>241</v>
      </c>
      <c r="J878" s="258" t="s">
        <v>89</v>
      </c>
      <c r="K878" s="258" t="s">
        <v>91</v>
      </c>
      <c r="L878" s="258" t="s">
        <v>17020</v>
      </c>
      <c r="M878" s="409">
        <v>62000000</v>
      </c>
      <c r="N878" s="426">
        <v>2487</v>
      </c>
      <c r="O878" s="426" t="s">
        <v>1185</v>
      </c>
      <c r="P878" s="426" t="s">
        <v>73</v>
      </c>
      <c r="Q878" s="258" t="s">
        <v>72</v>
      </c>
      <c r="R878" s="426">
        <v>7</v>
      </c>
      <c r="S878" s="427">
        <v>12</v>
      </c>
      <c r="T878" s="261">
        <v>6</v>
      </c>
      <c r="U878" s="261">
        <v>6</v>
      </c>
      <c r="V878" s="258" t="s">
        <v>3126</v>
      </c>
      <c r="W878" s="261" t="str">
        <f t="shared" si="135"/>
        <v>TOYOTASIENNA하이브리드 AWD62000000</v>
      </c>
      <c r="X878" s="411">
        <f t="shared" si="136"/>
        <v>4652</v>
      </c>
      <c r="Y878" s="261">
        <v>6</v>
      </c>
      <c r="Z878" s="261">
        <v>6</v>
      </c>
      <c r="AA878" s="407" t="s">
        <v>241</v>
      </c>
      <c r="AB878" s="258" t="s">
        <v>70</v>
      </c>
      <c r="AC878" s="258"/>
      <c r="AD878" s="258">
        <v>7</v>
      </c>
      <c r="AE878" s="258"/>
      <c r="AF878" s="259"/>
      <c r="AG878" s="260"/>
      <c r="AH878" s="259"/>
      <c r="AI878" s="259"/>
      <c r="AJ878" s="259"/>
      <c r="AK878" s="259">
        <v>17</v>
      </c>
      <c r="AL878" s="259"/>
      <c r="AM878" s="259" t="s">
        <v>17115</v>
      </c>
      <c r="AN878" s="449"/>
      <c r="AO878" s="449"/>
      <c r="AP878" s="449"/>
      <c r="AQ878" s="392" t="str">
        <f>IFERROR(VLOOKUP(BG878,#REF!,1,0),"")</f>
        <v/>
      </c>
      <c r="AS878" s="259" t="s">
        <v>3250</v>
      </c>
      <c r="AT878" s="392" t="s">
        <v>3120</v>
      </c>
      <c r="AW878" s="392" t="s">
        <v>3119</v>
      </c>
      <c r="AY878" s="312"/>
      <c r="BD878" s="202" t="str">
        <f t="shared" si="128"/>
        <v>SIENNA하이브리드 AWD</v>
      </c>
      <c r="BE878" s="261" t="str">
        <f t="shared" si="134"/>
        <v>0095</v>
      </c>
      <c r="BF878" s="407" t="s">
        <v>241</v>
      </c>
      <c r="BG878" s="202" t="str">
        <f t="shared" si="129"/>
        <v>0095-0877</v>
      </c>
    </row>
    <row r="879" spans="1:59">
      <c r="A879" s="405">
        <v>4653</v>
      </c>
      <c r="B879" s="406">
        <v>4653</v>
      </c>
      <c r="C879" s="261" t="str">
        <f t="shared" si="130"/>
        <v>0034-0096</v>
      </c>
      <c r="D879" s="261" t="str">
        <f t="shared" si="131"/>
        <v>0034-0096-0001</v>
      </c>
      <c r="E879" s="407" t="s">
        <v>240</v>
      </c>
      <c r="F879" s="261" t="str">
        <f>TEXT(VLOOKUP(J879,'[4]1'!$B$2:$D$37,2,0),"0000")</f>
        <v>0034</v>
      </c>
      <c r="G879" s="261" t="str">
        <f t="shared" si="132"/>
        <v>0096</v>
      </c>
      <c r="H879" s="408">
        <f t="shared" si="133"/>
        <v>1</v>
      </c>
      <c r="I879" s="407" t="s">
        <v>240</v>
      </c>
      <c r="J879" s="258" t="s">
        <v>89</v>
      </c>
      <c r="K879" s="258" t="s">
        <v>17021</v>
      </c>
      <c r="L879" s="258" t="s">
        <v>17022</v>
      </c>
      <c r="M879" s="409">
        <v>66600000</v>
      </c>
      <c r="N879" s="426">
        <v>2487</v>
      </c>
      <c r="O879" s="426" t="s">
        <v>1185</v>
      </c>
      <c r="P879" s="426" t="s">
        <v>73</v>
      </c>
      <c r="Q879" s="258" t="s">
        <v>72</v>
      </c>
      <c r="R879" s="426">
        <v>7</v>
      </c>
      <c r="S879" s="427">
        <v>12</v>
      </c>
      <c r="T879" s="261">
        <v>6</v>
      </c>
      <c r="U879" s="261">
        <v>6</v>
      </c>
      <c r="V879" s="258" t="s">
        <v>1934</v>
      </c>
      <c r="W879" s="261" t="str">
        <f t="shared" si="135"/>
        <v>TOYOTAHIGHLAND리미티드66600000</v>
      </c>
      <c r="X879" s="411">
        <f t="shared" si="136"/>
        <v>4653</v>
      </c>
      <c r="Y879" s="261">
        <v>6</v>
      </c>
      <c r="Z879" s="261">
        <v>6</v>
      </c>
      <c r="AA879" s="407" t="s">
        <v>240</v>
      </c>
      <c r="AB879" s="258" t="s">
        <v>70</v>
      </c>
      <c r="AC879" s="258"/>
      <c r="AD879" s="258">
        <v>7</v>
      </c>
      <c r="AE879" s="258"/>
      <c r="AF879" s="259"/>
      <c r="AG879" s="260"/>
      <c r="AH879" s="259"/>
      <c r="AI879" s="259"/>
      <c r="AJ879" s="259"/>
      <c r="AK879" s="259">
        <v>19</v>
      </c>
      <c r="AL879" s="259"/>
      <c r="AM879" s="259" t="s">
        <v>17117</v>
      </c>
      <c r="AN879" s="449"/>
      <c r="AO879" s="449"/>
      <c r="AP879" s="449"/>
      <c r="AQ879" s="392" t="str">
        <f>IFERROR(VLOOKUP(BG879,#REF!,1,0),"")</f>
        <v/>
      </c>
      <c r="AS879" s="259" t="s">
        <v>3250</v>
      </c>
      <c r="AT879" s="392" t="s">
        <v>3120</v>
      </c>
      <c r="AW879" s="392" t="s">
        <v>1934</v>
      </c>
      <c r="AY879" s="312"/>
      <c r="BD879" s="202" t="str">
        <f t="shared" si="128"/>
        <v>HIGHLAND리미티드</v>
      </c>
      <c r="BE879" s="261" t="str">
        <f t="shared" si="134"/>
        <v>0096</v>
      </c>
      <c r="BF879" s="407" t="s">
        <v>240</v>
      </c>
      <c r="BG879" s="202" t="str">
        <f t="shared" si="129"/>
        <v>0096-0878</v>
      </c>
    </row>
    <row r="880" spans="1:59">
      <c r="A880" s="405">
        <v>4654</v>
      </c>
      <c r="B880" s="406">
        <v>4654</v>
      </c>
      <c r="C880" s="261" t="str">
        <f t="shared" si="130"/>
        <v>0034-0096</v>
      </c>
      <c r="D880" s="261" t="str">
        <f t="shared" si="131"/>
        <v>0034-0096-0002</v>
      </c>
      <c r="E880" s="407" t="s">
        <v>239</v>
      </c>
      <c r="F880" s="261" t="str">
        <f>TEXT(VLOOKUP(J880,'[4]1'!$B$2:$D$37,2,0),"0000")</f>
        <v>0034</v>
      </c>
      <c r="G880" s="261" t="str">
        <f t="shared" si="132"/>
        <v>0096</v>
      </c>
      <c r="H880" s="408">
        <f t="shared" si="133"/>
        <v>2</v>
      </c>
      <c r="I880" s="407" t="s">
        <v>239</v>
      </c>
      <c r="J880" s="258" t="s">
        <v>89</v>
      </c>
      <c r="K880" s="258" t="s">
        <v>17021</v>
      </c>
      <c r="L880" s="258" t="s">
        <v>17023</v>
      </c>
      <c r="M880" s="409">
        <v>74700000</v>
      </c>
      <c r="N880" s="426">
        <v>2487</v>
      </c>
      <c r="O880" s="426" t="s">
        <v>1185</v>
      </c>
      <c r="P880" s="426" t="s">
        <v>73</v>
      </c>
      <c r="Q880" s="258" t="s">
        <v>72</v>
      </c>
      <c r="R880" s="426">
        <v>7</v>
      </c>
      <c r="S880" s="427">
        <v>12</v>
      </c>
      <c r="T880" s="261">
        <v>6</v>
      </c>
      <c r="U880" s="261">
        <v>6</v>
      </c>
      <c r="V880" s="258" t="s">
        <v>1934</v>
      </c>
      <c r="W880" s="261" t="str">
        <f t="shared" si="135"/>
        <v>TOYOTAHIGHLAND플래티넘74700000</v>
      </c>
      <c r="X880" s="411">
        <f t="shared" si="136"/>
        <v>4654</v>
      </c>
      <c r="Y880" s="261">
        <v>6</v>
      </c>
      <c r="Z880" s="261">
        <v>6</v>
      </c>
      <c r="AA880" s="407" t="s">
        <v>239</v>
      </c>
      <c r="AB880" s="258" t="s">
        <v>70</v>
      </c>
      <c r="AC880" s="258"/>
      <c r="AD880" s="258">
        <v>7</v>
      </c>
      <c r="AE880" s="258"/>
      <c r="AF880" s="259"/>
      <c r="AG880" s="260"/>
      <c r="AH880" s="259"/>
      <c r="AI880" s="259"/>
      <c r="AJ880" s="259"/>
      <c r="AK880" s="259">
        <v>19</v>
      </c>
      <c r="AL880" s="259"/>
      <c r="AM880" s="259" t="s">
        <v>17117</v>
      </c>
      <c r="AN880" s="449"/>
      <c r="AO880" s="449"/>
      <c r="AP880" s="449"/>
      <c r="AQ880" s="392" t="str">
        <f>IFERROR(VLOOKUP(BG880,#REF!,1,0),"")</f>
        <v/>
      </c>
      <c r="AS880" s="259" t="s">
        <v>3250</v>
      </c>
      <c r="AT880" s="392" t="s">
        <v>3120</v>
      </c>
      <c r="AW880" s="392" t="s">
        <v>1934</v>
      </c>
      <c r="AY880" s="312"/>
      <c r="BD880" s="202" t="str">
        <f t="shared" si="128"/>
        <v>HIGHLAND플래티넘</v>
      </c>
      <c r="BE880" s="261" t="str">
        <f t="shared" si="134"/>
        <v>0096</v>
      </c>
      <c r="BF880" s="407" t="s">
        <v>239</v>
      </c>
      <c r="BG880" s="202" t="str">
        <f t="shared" si="129"/>
        <v>0096-0879</v>
      </c>
    </row>
    <row r="881" spans="1:59">
      <c r="A881" s="405">
        <v>4655</v>
      </c>
      <c r="B881" s="406">
        <v>4655</v>
      </c>
      <c r="C881" s="261" t="str">
        <f t="shared" si="130"/>
        <v>0031-0097</v>
      </c>
      <c r="D881" s="261" t="str">
        <f t="shared" si="131"/>
        <v>0031-0097-0001</v>
      </c>
      <c r="E881" s="407" t="s">
        <v>238</v>
      </c>
      <c r="F881" s="261" t="str">
        <f>TEXT(VLOOKUP(J881,'[4]1'!$B$2:$D$37,2,0),"0000")</f>
        <v>0031</v>
      </c>
      <c r="G881" s="261" t="str">
        <f t="shared" si="132"/>
        <v>0097</v>
      </c>
      <c r="H881" s="408">
        <f t="shared" si="133"/>
        <v>1</v>
      </c>
      <c r="I881" s="407" t="s">
        <v>238</v>
      </c>
      <c r="J881" s="258" t="s">
        <v>3280</v>
      </c>
      <c r="K881" s="258" t="s">
        <v>17032</v>
      </c>
      <c r="L881" s="258" t="s">
        <v>17033</v>
      </c>
      <c r="M881" s="409">
        <v>712000000</v>
      </c>
      <c r="N881" s="258">
        <v>6750</v>
      </c>
      <c r="O881" s="258" t="s">
        <v>77</v>
      </c>
      <c r="P881" s="258" t="s">
        <v>73</v>
      </c>
      <c r="Q881" s="258" t="s">
        <v>72</v>
      </c>
      <c r="R881" s="258">
        <v>4</v>
      </c>
      <c r="S881" s="410">
        <v>20</v>
      </c>
      <c r="T881" s="261">
        <v>6</v>
      </c>
      <c r="U881" s="261">
        <v>6</v>
      </c>
      <c r="V881" s="258" t="s">
        <v>71</v>
      </c>
      <c r="W881" s="261" t="str">
        <f t="shared" si="135"/>
        <v>ROLLSROYCE팬텀SWB712000000</v>
      </c>
      <c r="X881" s="411">
        <f t="shared" si="136"/>
        <v>4655</v>
      </c>
      <c r="Y881" s="261">
        <v>6</v>
      </c>
      <c r="Z881" s="261">
        <v>6</v>
      </c>
      <c r="AA881" s="407" t="s">
        <v>238</v>
      </c>
      <c r="AB881" s="258" t="s">
        <v>73</v>
      </c>
      <c r="AC881" s="258"/>
      <c r="AD881" s="258"/>
      <c r="AE881" s="258"/>
      <c r="AF881" s="259"/>
      <c r="AG881" s="260"/>
      <c r="AH881" s="259"/>
      <c r="AI881" s="259"/>
      <c r="AJ881" s="259"/>
      <c r="AK881" s="259">
        <v>21</v>
      </c>
      <c r="AL881" s="259"/>
      <c r="AM881" s="259" t="s">
        <v>17119</v>
      </c>
      <c r="AN881" s="449"/>
      <c r="AO881" s="449"/>
      <c r="AP881" s="449"/>
      <c r="AQ881" s="392" t="str">
        <f>IFERROR(VLOOKUP(BG881,#REF!,1,0),"")</f>
        <v/>
      </c>
      <c r="AS881" s="259" t="s">
        <v>3256</v>
      </c>
      <c r="AT881" s="392" t="s">
        <v>3193</v>
      </c>
      <c r="BD881" s="202" t="str">
        <f t="shared" si="128"/>
        <v>팬텀SWB</v>
      </c>
      <c r="BE881" s="261" t="str">
        <f t="shared" si="134"/>
        <v>0097</v>
      </c>
      <c r="BF881" s="407" t="s">
        <v>238</v>
      </c>
      <c r="BG881" s="202" t="str">
        <f t="shared" si="129"/>
        <v>0097-0880</v>
      </c>
    </row>
    <row r="882" spans="1:59">
      <c r="A882" s="405">
        <v>4656</v>
      </c>
      <c r="B882" s="406">
        <v>4656</v>
      </c>
      <c r="C882" s="261" t="str">
        <f t="shared" si="130"/>
        <v>0031-0097</v>
      </c>
      <c r="D882" s="261" t="str">
        <f t="shared" si="131"/>
        <v>0031-0097-0002</v>
      </c>
      <c r="E882" s="407" t="s">
        <v>237</v>
      </c>
      <c r="F882" s="261" t="str">
        <f>TEXT(VLOOKUP(J882,'[4]1'!$B$2:$D$37,2,0),"0000")</f>
        <v>0031</v>
      </c>
      <c r="G882" s="261" t="str">
        <f t="shared" si="132"/>
        <v>0097</v>
      </c>
      <c r="H882" s="408">
        <f t="shared" si="133"/>
        <v>2</v>
      </c>
      <c r="I882" s="407" t="s">
        <v>237</v>
      </c>
      <c r="J882" s="258" t="s">
        <v>3280</v>
      </c>
      <c r="K882" s="258" t="s">
        <v>17032</v>
      </c>
      <c r="L882" s="258" t="s">
        <v>17031</v>
      </c>
      <c r="M882" s="409">
        <v>826000000</v>
      </c>
      <c r="N882" s="258">
        <v>6750</v>
      </c>
      <c r="O882" s="258" t="s">
        <v>77</v>
      </c>
      <c r="P882" s="258" t="s">
        <v>73</v>
      </c>
      <c r="Q882" s="258" t="s">
        <v>72</v>
      </c>
      <c r="R882" s="258">
        <v>4</v>
      </c>
      <c r="S882" s="410">
        <v>20</v>
      </c>
      <c r="T882" s="261">
        <v>6</v>
      </c>
      <c r="U882" s="261">
        <v>6</v>
      </c>
      <c r="V882" s="258" t="s">
        <v>71</v>
      </c>
      <c r="W882" s="261" t="str">
        <f t="shared" si="135"/>
        <v>ROLLSROYCE팬텀EWB826000000</v>
      </c>
      <c r="X882" s="411">
        <f t="shared" si="136"/>
        <v>4656</v>
      </c>
      <c r="Y882" s="261">
        <v>6</v>
      </c>
      <c r="Z882" s="261">
        <v>6</v>
      </c>
      <c r="AA882" s="407" t="s">
        <v>237</v>
      </c>
      <c r="AB882" s="258" t="s">
        <v>73</v>
      </c>
      <c r="AC882" s="258"/>
      <c r="AD882" s="258"/>
      <c r="AE882" s="258"/>
      <c r="AF882" s="259"/>
      <c r="AG882" s="260"/>
      <c r="AH882" s="259"/>
      <c r="AI882" s="259"/>
      <c r="AJ882" s="259"/>
      <c r="AK882" s="259">
        <v>21</v>
      </c>
      <c r="AL882" s="259"/>
      <c r="AM882" s="259" t="s">
        <v>17119</v>
      </c>
      <c r="AN882" s="449"/>
      <c r="AO882" s="449"/>
      <c r="AP882" s="449"/>
      <c r="AQ882" s="392" t="str">
        <f>IFERROR(VLOOKUP(BG882,#REF!,1,0),"")</f>
        <v/>
      </c>
      <c r="AS882" s="259" t="s">
        <v>3256</v>
      </c>
      <c r="AT882" s="392" t="s">
        <v>3193</v>
      </c>
      <c r="BD882" s="202" t="str">
        <f t="shared" si="128"/>
        <v>팬텀EWB</v>
      </c>
      <c r="BE882" s="261" t="str">
        <f t="shared" si="134"/>
        <v>0097</v>
      </c>
      <c r="BF882" s="407" t="s">
        <v>237</v>
      </c>
      <c r="BG882" s="202" t="str">
        <f t="shared" si="129"/>
        <v>0097-0881</v>
      </c>
    </row>
    <row r="883" spans="1:59">
      <c r="A883" s="405">
        <v>4657</v>
      </c>
      <c r="B883" s="406">
        <v>4657</v>
      </c>
      <c r="C883" s="261" t="str">
        <f t="shared" si="130"/>
        <v>0031-0098</v>
      </c>
      <c r="D883" s="261" t="str">
        <f t="shared" si="131"/>
        <v>0031-0098-0001</v>
      </c>
      <c r="E883" s="407" t="s">
        <v>236</v>
      </c>
      <c r="F883" s="261" t="str">
        <f>TEXT(VLOOKUP(J883,'[4]1'!$B$2:$D$37,2,0),"0000")</f>
        <v>0031</v>
      </c>
      <c r="G883" s="261" t="str">
        <f t="shared" si="132"/>
        <v>0098</v>
      </c>
      <c r="H883" s="408">
        <f t="shared" si="133"/>
        <v>1</v>
      </c>
      <c r="I883" s="407" t="s">
        <v>236</v>
      </c>
      <c r="J883" s="258" t="s">
        <v>98</v>
      </c>
      <c r="K883" s="258" t="s">
        <v>3163</v>
      </c>
      <c r="L883" s="258" t="s">
        <v>17033</v>
      </c>
      <c r="M883" s="409">
        <v>471000000</v>
      </c>
      <c r="N883" s="258">
        <v>6750</v>
      </c>
      <c r="O883" s="258" t="s">
        <v>77</v>
      </c>
      <c r="P883" s="258" t="s">
        <v>73</v>
      </c>
      <c r="Q883" s="258" t="s">
        <v>72</v>
      </c>
      <c r="R883" s="258">
        <v>5</v>
      </c>
      <c r="S883" s="410">
        <v>14</v>
      </c>
      <c r="T883" s="261">
        <v>6</v>
      </c>
      <c r="U883" s="261">
        <v>6</v>
      </c>
      <c r="V883" s="258" t="s">
        <v>71</v>
      </c>
      <c r="W883" s="261" t="str">
        <f t="shared" si="135"/>
        <v>ROLLSROYCE고스트SWB471000000</v>
      </c>
      <c r="X883" s="411">
        <f t="shared" si="136"/>
        <v>4657</v>
      </c>
      <c r="Y883" s="261">
        <v>6</v>
      </c>
      <c r="Z883" s="261">
        <v>6</v>
      </c>
      <c r="AA883" s="407" t="s">
        <v>236</v>
      </c>
      <c r="AB883" s="258" t="s">
        <v>73</v>
      </c>
      <c r="AC883" s="258"/>
      <c r="AD883" s="258">
        <v>6</v>
      </c>
      <c r="AE883" s="258">
        <v>0</v>
      </c>
      <c r="AF883" s="259"/>
      <c r="AG883" s="260"/>
      <c r="AH883" s="259"/>
      <c r="AI883" s="259"/>
      <c r="AJ883" s="259"/>
      <c r="AK883" s="259">
        <v>21</v>
      </c>
      <c r="AL883" s="259"/>
      <c r="AM883" s="259" t="s">
        <v>17119</v>
      </c>
      <c r="AN883" s="449"/>
      <c r="AO883" s="449"/>
      <c r="AP883" s="449"/>
      <c r="AQ883" s="392" t="str">
        <f>IFERROR(VLOOKUP(BG883,#REF!,1,0),"")</f>
        <v/>
      </c>
      <c r="AS883" s="259" t="s">
        <v>71</v>
      </c>
      <c r="BD883" s="202" t="str">
        <f t="shared" si="128"/>
        <v>고스트SWB</v>
      </c>
      <c r="BE883" s="261" t="str">
        <f t="shared" si="134"/>
        <v>0098</v>
      </c>
      <c r="BF883" s="407" t="s">
        <v>236</v>
      </c>
      <c r="BG883" s="202" t="str">
        <f t="shared" si="129"/>
        <v>0098-0882</v>
      </c>
    </row>
    <row r="884" spans="1:59">
      <c r="A884" s="405">
        <v>4658</v>
      </c>
      <c r="B884" s="406">
        <v>4658</v>
      </c>
      <c r="C884" s="261" t="str">
        <f t="shared" si="130"/>
        <v>0031-0098</v>
      </c>
      <c r="D884" s="261" t="str">
        <f t="shared" si="131"/>
        <v>0031-0098-0002</v>
      </c>
      <c r="E884" s="407" t="s">
        <v>235</v>
      </c>
      <c r="F884" s="261" t="str">
        <f>TEXT(VLOOKUP(J884,'[4]1'!$B$2:$D$37,2,0),"0000")</f>
        <v>0031</v>
      </c>
      <c r="G884" s="261" t="str">
        <f t="shared" si="132"/>
        <v>0098</v>
      </c>
      <c r="H884" s="408">
        <f t="shared" si="133"/>
        <v>2</v>
      </c>
      <c r="I884" s="407" t="s">
        <v>235</v>
      </c>
      <c r="J884" s="258" t="s">
        <v>98</v>
      </c>
      <c r="K884" s="258" t="s">
        <v>3163</v>
      </c>
      <c r="L884" s="258" t="s">
        <v>17031</v>
      </c>
      <c r="M884" s="409">
        <v>523000000</v>
      </c>
      <c r="N884" s="258">
        <v>6750</v>
      </c>
      <c r="O884" s="258" t="s">
        <v>77</v>
      </c>
      <c r="P884" s="258" t="s">
        <v>73</v>
      </c>
      <c r="Q884" s="258" t="s">
        <v>72</v>
      </c>
      <c r="R884" s="258">
        <v>5</v>
      </c>
      <c r="S884" s="410">
        <v>14</v>
      </c>
      <c r="T884" s="261">
        <v>6</v>
      </c>
      <c r="U884" s="261">
        <v>6</v>
      </c>
      <c r="V884" s="258" t="s">
        <v>71</v>
      </c>
      <c r="W884" s="261" t="str">
        <f t="shared" si="135"/>
        <v>ROLLSROYCE고스트EWB523000000</v>
      </c>
      <c r="X884" s="411">
        <f t="shared" si="136"/>
        <v>4658</v>
      </c>
      <c r="Y884" s="261">
        <v>6</v>
      </c>
      <c r="Z884" s="261">
        <v>6</v>
      </c>
      <c r="AA884" s="407" t="s">
        <v>235</v>
      </c>
      <c r="AB884" s="258" t="s">
        <v>73</v>
      </c>
      <c r="AC884" s="258"/>
      <c r="AD884" s="258">
        <v>6</v>
      </c>
      <c r="AE884" s="258">
        <v>0</v>
      </c>
      <c r="AF884" s="259"/>
      <c r="AG884" s="260"/>
      <c r="AH884" s="259"/>
      <c r="AI884" s="259"/>
      <c r="AJ884" s="259"/>
      <c r="AK884" s="259">
        <v>21</v>
      </c>
      <c r="AL884" s="259"/>
      <c r="AM884" s="259" t="s">
        <v>17119</v>
      </c>
      <c r="AN884" s="449"/>
      <c r="AO884" s="449"/>
      <c r="AP884" s="449"/>
      <c r="AQ884" s="392" t="str">
        <f>IFERROR(VLOOKUP(BG884,#REF!,1,0),"")</f>
        <v/>
      </c>
      <c r="AS884" s="259" t="s">
        <v>71</v>
      </c>
      <c r="BD884" s="202" t="str">
        <f t="shared" si="128"/>
        <v>고스트EWB</v>
      </c>
      <c r="BE884" s="261" t="str">
        <f t="shared" si="134"/>
        <v>0098</v>
      </c>
      <c r="BF884" s="407" t="s">
        <v>235</v>
      </c>
      <c r="BG884" s="202" t="str">
        <f t="shared" si="129"/>
        <v>0098-0883</v>
      </c>
    </row>
    <row r="885" spans="1:59">
      <c r="A885" s="405">
        <v>4659</v>
      </c>
      <c r="B885" s="406">
        <v>4659</v>
      </c>
      <c r="C885" s="261" t="str">
        <f t="shared" si="130"/>
        <v>0031-0099</v>
      </c>
      <c r="D885" s="261" t="str">
        <f t="shared" si="131"/>
        <v>0031-0099-0001</v>
      </c>
      <c r="E885" s="407" t="s">
        <v>234</v>
      </c>
      <c r="F885" s="261" t="str">
        <f>TEXT(VLOOKUP(J885,'[4]1'!$B$2:$D$37,2,0),"0000")</f>
        <v>0031</v>
      </c>
      <c r="G885" s="261" t="str">
        <f t="shared" si="132"/>
        <v>0099</v>
      </c>
      <c r="H885" s="408">
        <f t="shared" si="133"/>
        <v>1</v>
      </c>
      <c r="I885" s="407" t="s">
        <v>234</v>
      </c>
      <c r="J885" s="258" t="s">
        <v>98</v>
      </c>
      <c r="K885" s="258" t="s">
        <v>17034</v>
      </c>
      <c r="L885" s="258" t="s">
        <v>17035</v>
      </c>
      <c r="M885" s="409">
        <v>622000000</v>
      </c>
      <c r="N885" s="258">
        <v>0</v>
      </c>
      <c r="O885" s="258" t="s">
        <v>2137</v>
      </c>
      <c r="P885" s="258" t="s">
        <v>73</v>
      </c>
      <c r="Q885" s="258" t="s">
        <v>72</v>
      </c>
      <c r="R885" s="258">
        <v>5</v>
      </c>
      <c r="S885" s="410">
        <v>14</v>
      </c>
      <c r="T885" s="261">
        <v>6</v>
      </c>
      <c r="U885" s="261">
        <v>6</v>
      </c>
      <c r="V885" s="258" t="s">
        <v>71</v>
      </c>
      <c r="W885" s="261" t="str">
        <f t="shared" si="135"/>
        <v>ROLLSROYCE스펙터쿠페622000000</v>
      </c>
      <c r="X885" s="411">
        <f t="shared" si="136"/>
        <v>4659</v>
      </c>
      <c r="Y885" s="261">
        <v>6</v>
      </c>
      <c r="Z885" s="261">
        <v>6</v>
      </c>
      <c r="AA885" s="407" t="s">
        <v>234</v>
      </c>
      <c r="AB885" s="258" t="s">
        <v>73</v>
      </c>
      <c r="AC885" s="258"/>
      <c r="AD885" s="258">
        <v>6</v>
      </c>
      <c r="AE885" s="258">
        <v>0</v>
      </c>
      <c r="AF885" s="259"/>
      <c r="AG885" s="260"/>
      <c r="AH885" s="259"/>
      <c r="AI885" s="259"/>
      <c r="AJ885" s="259"/>
      <c r="AK885" s="259">
        <v>22</v>
      </c>
      <c r="AL885" s="259"/>
      <c r="AM885" s="259" t="s">
        <v>17120</v>
      </c>
      <c r="AN885" s="449"/>
      <c r="AO885" s="449"/>
      <c r="AP885" s="449"/>
      <c r="AQ885" s="392" t="str">
        <f>IFERROR(VLOOKUP(BG885,#REF!,1,0),"")</f>
        <v/>
      </c>
      <c r="AS885" s="259" t="s">
        <v>71</v>
      </c>
      <c r="BD885" s="202" t="str">
        <f t="shared" si="128"/>
        <v>스펙터쿠페</v>
      </c>
      <c r="BE885" s="261" t="str">
        <f t="shared" si="134"/>
        <v>0099</v>
      </c>
      <c r="BF885" s="407" t="s">
        <v>234</v>
      </c>
      <c r="BG885" s="202" t="str">
        <f t="shared" si="129"/>
        <v>0099-0884</v>
      </c>
    </row>
    <row r="886" spans="1:59">
      <c r="A886" s="405">
        <v>4660</v>
      </c>
      <c r="B886" s="406">
        <v>4660</v>
      </c>
      <c r="C886" s="261" t="str">
        <f t="shared" si="130"/>
        <v>0031-0100</v>
      </c>
      <c r="D886" s="261" t="str">
        <f t="shared" si="131"/>
        <v>0031-0100-0001</v>
      </c>
      <c r="E886" s="407" t="s">
        <v>233</v>
      </c>
      <c r="F886" s="261" t="str">
        <f>TEXT(VLOOKUP(J886,'[4]1'!$B$2:$D$37,2,0),"0000")</f>
        <v>0031</v>
      </c>
      <c r="G886" s="261" t="str">
        <f t="shared" si="132"/>
        <v>0100</v>
      </c>
      <c r="H886" s="408">
        <f t="shared" si="133"/>
        <v>1</v>
      </c>
      <c r="I886" s="407" t="s">
        <v>233</v>
      </c>
      <c r="J886" s="258" t="s">
        <v>98</v>
      </c>
      <c r="K886" s="258" t="s">
        <v>1306</v>
      </c>
      <c r="L886" s="258" t="s">
        <v>17029</v>
      </c>
      <c r="M886" s="409">
        <v>469000000</v>
      </c>
      <c r="N886" s="258">
        <v>6750</v>
      </c>
      <c r="O886" s="258" t="s">
        <v>77</v>
      </c>
      <c r="P886" s="258" t="s">
        <v>73</v>
      </c>
      <c r="Q886" s="258" t="s">
        <v>72</v>
      </c>
      <c r="R886" s="258">
        <v>5</v>
      </c>
      <c r="S886" s="410">
        <v>14</v>
      </c>
      <c r="T886" s="261">
        <v>6</v>
      </c>
      <c r="U886" s="261">
        <v>6</v>
      </c>
      <c r="V886" s="258" t="s">
        <v>71</v>
      </c>
      <c r="W886" s="261" t="str">
        <f t="shared" si="135"/>
        <v>ROLLSROYCE컬리넌V12469000000</v>
      </c>
      <c r="X886" s="411">
        <f t="shared" si="136"/>
        <v>4660</v>
      </c>
      <c r="Y886" s="261">
        <v>6</v>
      </c>
      <c r="Z886" s="261">
        <v>6</v>
      </c>
      <c r="AA886" s="407" t="s">
        <v>233</v>
      </c>
      <c r="AB886" s="258" t="s">
        <v>70</v>
      </c>
      <c r="AC886" s="258"/>
      <c r="AD886" s="258">
        <v>6</v>
      </c>
      <c r="AE886" s="258">
        <v>0</v>
      </c>
      <c r="AF886" s="259"/>
      <c r="AG886" s="260"/>
      <c r="AH886" s="259"/>
      <c r="AI886" s="259"/>
      <c r="AJ886" s="259"/>
      <c r="AK886" s="259">
        <v>11</v>
      </c>
      <c r="AL886" s="259"/>
      <c r="AM886" s="259" t="s">
        <v>17109</v>
      </c>
      <c r="AN886" s="449"/>
      <c r="AO886" s="449"/>
      <c r="AP886" s="449"/>
      <c r="AQ886" s="392" t="str">
        <f>IFERROR(VLOOKUP(BG886,#REF!,1,0),"")</f>
        <v/>
      </c>
      <c r="AS886" s="259" t="s">
        <v>71</v>
      </c>
      <c r="BD886" s="202" t="str">
        <f t="shared" si="128"/>
        <v>컬리넌V12</v>
      </c>
      <c r="BE886" s="261" t="str">
        <f t="shared" si="134"/>
        <v>0100</v>
      </c>
      <c r="BF886" s="407" t="s">
        <v>233</v>
      </c>
      <c r="BG886" s="202" t="str">
        <f t="shared" si="129"/>
        <v>0100-0885</v>
      </c>
    </row>
    <row r="887" spans="1:59">
      <c r="A887" s="405">
        <v>4661</v>
      </c>
      <c r="B887" s="406">
        <v>4661</v>
      </c>
      <c r="C887" s="261" t="str">
        <f t="shared" si="130"/>
        <v>0027-0101</v>
      </c>
      <c r="D887" s="261" t="str">
        <f t="shared" si="131"/>
        <v>0027-0101-0001</v>
      </c>
      <c r="E887" s="407" t="s">
        <v>232</v>
      </c>
      <c r="F887" s="261" t="str">
        <f>TEXT(VLOOKUP(J887,'[4]1'!$B$2:$D$37,2,0),"0000")</f>
        <v>0027</v>
      </c>
      <c r="G887" s="261" t="str">
        <f t="shared" si="132"/>
        <v>0101</v>
      </c>
      <c r="H887" s="408">
        <f t="shared" si="133"/>
        <v>1</v>
      </c>
      <c r="I887" s="407" t="s">
        <v>232</v>
      </c>
      <c r="J887" s="258" t="s">
        <v>1219</v>
      </c>
      <c r="K887" s="258" t="s">
        <v>3033</v>
      </c>
      <c r="L887" s="258" t="s">
        <v>3067</v>
      </c>
      <c r="M887" s="409">
        <v>297000000</v>
      </c>
      <c r="N887" s="258">
        <v>3994</v>
      </c>
      <c r="O887" s="258" t="s">
        <v>77</v>
      </c>
      <c r="P887" s="258" t="s">
        <v>73</v>
      </c>
      <c r="Q887" s="258" t="s">
        <v>72</v>
      </c>
      <c r="R887" s="258">
        <v>5</v>
      </c>
      <c r="S887" s="410">
        <v>14</v>
      </c>
      <c r="T887" s="261">
        <v>6</v>
      </c>
      <c r="U887" s="261">
        <v>6</v>
      </c>
      <c r="V887" s="258" t="s">
        <v>71</v>
      </c>
      <c r="W887" s="261" t="str">
        <f t="shared" si="135"/>
        <v>MclarenGTV8297000000</v>
      </c>
      <c r="X887" s="411">
        <f t="shared" si="136"/>
        <v>4661</v>
      </c>
      <c r="Y887" s="261">
        <v>6</v>
      </c>
      <c r="Z887" s="261">
        <v>6</v>
      </c>
      <c r="AA887" s="407" t="s">
        <v>232</v>
      </c>
      <c r="AB887" s="258" t="s">
        <v>70</v>
      </c>
      <c r="AC887" s="258"/>
      <c r="AD887" s="258">
        <v>6</v>
      </c>
      <c r="AE887" s="258">
        <v>0</v>
      </c>
      <c r="AF887" s="259"/>
      <c r="AG887" s="260"/>
      <c r="AH887" s="259"/>
      <c r="AI887" s="259"/>
      <c r="AJ887" s="259"/>
      <c r="AK887" s="259">
        <v>21</v>
      </c>
      <c r="AL887" s="259"/>
      <c r="AM887" s="259" t="s">
        <v>17119</v>
      </c>
      <c r="AN887" s="449"/>
      <c r="AO887" s="449"/>
      <c r="AP887" s="449"/>
      <c r="AQ887" s="392" t="str">
        <f>IFERROR(VLOOKUP(BG887,#REF!,1,0),"")</f>
        <v/>
      </c>
      <c r="AS887" s="259" t="s">
        <v>71</v>
      </c>
      <c r="BD887" s="202" t="str">
        <f t="shared" si="128"/>
        <v>GTV8</v>
      </c>
      <c r="BE887" s="261" t="str">
        <f t="shared" si="134"/>
        <v>0101</v>
      </c>
      <c r="BF887" s="407" t="s">
        <v>232</v>
      </c>
      <c r="BG887" s="202" t="str">
        <f t="shared" si="129"/>
        <v>0101-0886</v>
      </c>
    </row>
    <row r="888" spans="1:59">
      <c r="A888" s="405">
        <v>4662</v>
      </c>
      <c r="B888" s="406">
        <v>4662</v>
      </c>
      <c r="C888" s="261" t="str">
        <f t="shared" si="130"/>
        <v>0027-0102</v>
      </c>
      <c r="D888" s="261" t="str">
        <f t="shared" si="131"/>
        <v>0027-0102-0001</v>
      </c>
      <c r="E888" s="407" t="s">
        <v>231</v>
      </c>
      <c r="F888" s="261" t="str">
        <f>TEXT(VLOOKUP(J888,'[4]1'!$B$2:$D$37,2,0),"0000")</f>
        <v>0027</v>
      </c>
      <c r="G888" s="261" t="str">
        <f t="shared" si="132"/>
        <v>0102</v>
      </c>
      <c r="H888" s="408">
        <f t="shared" si="133"/>
        <v>1</v>
      </c>
      <c r="I888" s="407" t="s">
        <v>231</v>
      </c>
      <c r="J888" s="258" t="s">
        <v>1219</v>
      </c>
      <c r="K888" s="258" t="s">
        <v>17036</v>
      </c>
      <c r="L888" s="258" t="s">
        <v>17037</v>
      </c>
      <c r="M888" s="409">
        <v>299000000</v>
      </c>
      <c r="N888" s="258">
        <v>2993</v>
      </c>
      <c r="O888" s="258" t="s">
        <v>1185</v>
      </c>
      <c r="P888" s="258" t="s">
        <v>73</v>
      </c>
      <c r="Q888" s="258" t="s">
        <v>72</v>
      </c>
      <c r="R888" s="258">
        <v>5</v>
      </c>
      <c r="S888" s="410">
        <v>14</v>
      </c>
      <c r="T888" s="261">
        <v>6</v>
      </c>
      <c r="U888" s="261">
        <v>6</v>
      </c>
      <c r="V888" s="258" t="s">
        <v>71</v>
      </c>
      <c r="W888" s="261" t="str">
        <f t="shared" si="135"/>
        <v>Mclaren아투라V6299000000</v>
      </c>
      <c r="X888" s="411">
        <f t="shared" si="136"/>
        <v>4662</v>
      </c>
      <c r="Y888" s="261">
        <v>6</v>
      </c>
      <c r="Z888" s="261">
        <v>6</v>
      </c>
      <c r="AA888" s="407" t="s">
        <v>231</v>
      </c>
      <c r="AB888" s="258" t="s">
        <v>70</v>
      </c>
      <c r="AC888" s="258"/>
      <c r="AD888" s="258">
        <v>6</v>
      </c>
      <c r="AE888" s="258">
        <v>0</v>
      </c>
      <c r="AF888" s="259"/>
      <c r="AG888" s="260"/>
      <c r="AH888" s="259"/>
      <c r="AI888" s="259"/>
      <c r="AJ888" s="259"/>
      <c r="AK888" s="259">
        <v>21</v>
      </c>
      <c r="AL888" s="259"/>
      <c r="AM888" s="259" t="s">
        <v>17119</v>
      </c>
      <c r="AN888" s="449"/>
      <c r="AO888" s="449"/>
      <c r="AP888" s="449"/>
      <c r="AQ888" s="392" t="str">
        <f>IFERROR(VLOOKUP(BG888,#REF!,1,0),"")</f>
        <v/>
      </c>
      <c r="AS888" s="259" t="s">
        <v>71</v>
      </c>
      <c r="BD888" s="202" t="str">
        <f t="shared" si="128"/>
        <v>아투라V6</v>
      </c>
      <c r="BE888" s="261" t="str">
        <f t="shared" si="134"/>
        <v>0102</v>
      </c>
      <c r="BF888" s="407" t="s">
        <v>231</v>
      </c>
      <c r="BG888" s="202" t="str">
        <f t="shared" si="129"/>
        <v>0102-0887</v>
      </c>
    </row>
    <row r="889" spans="1:59">
      <c r="A889" s="405">
        <v>4663</v>
      </c>
      <c r="B889" s="406">
        <v>4663</v>
      </c>
      <c r="C889" s="261" t="str">
        <f t="shared" si="130"/>
        <v>0030-0103</v>
      </c>
      <c r="D889" s="261" t="str">
        <f t="shared" si="131"/>
        <v>0030-0103-0001</v>
      </c>
      <c r="E889" s="407" t="s">
        <v>230</v>
      </c>
      <c r="F889" s="261" t="str">
        <f>TEXT(VLOOKUP(J889,'[4]1'!$B$2:$D$37,2,0),"0000")</f>
        <v>0030</v>
      </c>
      <c r="G889" s="261" t="str">
        <f t="shared" si="132"/>
        <v>0103</v>
      </c>
      <c r="H889" s="408">
        <f t="shared" si="133"/>
        <v>1</v>
      </c>
      <c r="I889" s="407" t="s">
        <v>230</v>
      </c>
      <c r="J889" s="258" t="s">
        <v>3281</v>
      </c>
      <c r="K889" s="258">
        <v>911</v>
      </c>
      <c r="L889" s="258" t="s">
        <v>1237</v>
      </c>
      <c r="M889" s="409">
        <v>151800000</v>
      </c>
      <c r="N889" s="258">
        <v>2981</v>
      </c>
      <c r="O889" s="258" t="s">
        <v>77</v>
      </c>
      <c r="P889" s="258" t="s">
        <v>73</v>
      </c>
      <c r="Q889" s="258" t="s">
        <v>72</v>
      </c>
      <c r="R889" s="258">
        <v>2</v>
      </c>
      <c r="S889" s="410">
        <v>7</v>
      </c>
      <c r="T889" s="261">
        <v>6</v>
      </c>
      <c r="U889" s="261">
        <v>6</v>
      </c>
      <c r="V889" s="258" t="s">
        <v>71</v>
      </c>
      <c r="W889" s="261" t="str">
        <f t="shared" si="135"/>
        <v>PORSCHE911Carrera 4151800000</v>
      </c>
      <c r="X889" s="411">
        <f t="shared" si="136"/>
        <v>4663</v>
      </c>
      <c r="Y889" s="261">
        <v>6</v>
      </c>
      <c r="Z889" s="261">
        <v>6</v>
      </c>
      <c r="AA889" s="407" t="s">
        <v>230</v>
      </c>
      <c r="AB889" s="258" t="s">
        <v>73</v>
      </c>
      <c r="AC889" s="258"/>
      <c r="AD889" s="258">
        <v>5</v>
      </c>
      <c r="AE889" s="258">
        <v>0</v>
      </c>
      <c r="AF889" s="259"/>
      <c r="AG889" s="260"/>
      <c r="AH889" s="259"/>
      <c r="AI889" s="259"/>
      <c r="AJ889" s="260"/>
      <c r="AK889" s="259">
        <v>9</v>
      </c>
      <c r="AL889" s="259"/>
      <c r="AM889" s="259" t="s">
        <v>17107</v>
      </c>
      <c r="AN889" s="449"/>
      <c r="AO889" s="449"/>
      <c r="AP889" s="449"/>
      <c r="AQ889" s="392" t="str">
        <f>IFERROR(VLOOKUP(BG889,#REF!,1,0),"")</f>
        <v/>
      </c>
      <c r="AS889" s="259" t="s">
        <v>3251</v>
      </c>
      <c r="BD889" s="202" t="str">
        <f t="shared" si="128"/>
        <v>911Carrera 4</v>
      </c>
      <c r="BE889" s="261" t="str">
        <f t="shared" si="134"/>
        <v>0103</v>
      </c>
      <c r="BF889" s="407" t="s">
        <v>230</v>
      </c>
      <c r="BG889" s="202" t="str">
        <f t="shared" si="129"/>
        <v>0103-0888</v>
      </c>
    </row>
    <row r="890" spans="1:59">
      <c r="A890" s="405">
        <v>4664</v>
      </c>
      <c r="B890" s="406">
        <v>4664</v>
      </c>
      <c r="C890" s="261" t="str">
        <f t="shared" si="130"/>
        <v>0030-0103</v>
      </c>
      <c r="D890" s="261" t="str">
        <f t="shared" si="131"/>
        <v>0030-0103-0002</v>
      </c>
      <c r="E890" s="407" t="s">
        <v>229</v>
      </c>
      <c r="F890" s="261" t="str">
        <f>TEXT(VLOOKUP(J890,'[4]1'!$B$2:$D$37,2,0),"0000")</f>
        <v>0030</v>
      </c>
      <c r="G890" s="261" t="str">
        <f t="shared" si="132"/>
        <v>0103</v>
      </c>
      <c r="H890" s="408">
        <f t="shared" si="133"/>
        <v>2</v>
      </c>
      <c r="I890" s="407" t="s">
        <v>229</v>
      </c>
      <c r="J890" s="258" t="s">
        <v>100</v>
      </c>
      <c r="K890" s="258">
        <v>911</v>
      </c>
      <c r="L890" s="258" t="s">
        <v>110</v>
      </c>
      <c r="M890" s="409">
        <v>170300000</v>
      </c>
      <c r="N890" s="258">
        <v>2981</v>
      </c>
      <c r="O890" s="258" t="s">
        <v>77</v>
      </c>
      <c r="P890" s="258" t="s">
        <v>73</v>
      </c>
      <c r="Q890" s="258" t="s">
        <v>72</v>
      </c>
      <c r="R890" s="258">
        <v>2</v>
      </c>
      <c r="S890" s="410">
        <v>7</v>
      </c>
      <c r="T890" s="261">
        <v>6</v>
      </c>
      <c r="U890" s="261">
        <v>6</v>
      </c>
      <c r="V890" s="258" t="s">
        <v>71</v>
      </c>
      <c r="W890" s="261" t="str">
        <f t="shared" si="135"/>
        <v>PORSCHE911Carrera 4S170300000</v>
      </c>
      <c r="X890" s="411">
        <f t="shared" si="136"/>
        <v>4664</v>
      </c>
      <c r="Y890" s="261">
        <v>6</v>
      </c>
      <c r="Z890" s="261">
        <v>6</v>
      </c>
      <c r="AA890" s="407" t="s">
        <v>229</v>
      </c>
      <c r="AB890" s="258" t="s">
        <v>73</v>
      </c>
      <c r="AC890" s="258"/>
      <c r="AD890" s="258">
        <v>5</v>
      </c>
      <c r="AE890" s="258">
        <v>0</v>
      </c>
      <c r="AF890" s="259"/>
      <c r="AG890" s="260"/>
      <c r="AH890" s="259"/>
      <c r="AI890" s="259"/>
      <c r="AJ890" s="259"/>
      <c r="AK890" s="259">
        <v>9</v>
      </c>
      <c r="AL890" s="259"/>
      <c r="AM890" s="259" t="s">
        <v>17107</v>
      </c>
      <c r="AN890" s="449"/>
      <c r="AO890" s="449"/>
      <c r="AP890" s="449"/>
      <c r="AQ890" s="392" t="str">
        <f>IFERROR(VLOOKUP(BG890,#REF!,1,0),"")</f>
        <v/>
      </c>
      <c r="AS890" s="259" t="s">
        <v>3251</v>
      </c>
      <c r="BD890" s="202" t="str">
        <f t="shared" si="128"/>
        <v>911Carrera 4S</v>
      </c>
      <c r="BE890" s="261" t="str">
        <f t="shared" si="134"/>
        <v>0103</v>
      </c>
      <c r="BF890" s="407" t="s">
        <v>229</v>
      </c>
      <c r="BG890" s="202" t="str">
        <f t="shared" si="129"/>
        <v>0103-0889</v>
      </c>
    </row>
    <row r="891" spans="1:59">
      <c r="A891" s="405">
        <v>4665</v>
      </c>
      <c r="B891" s="406">
        <v>4665</v>
      </c>
      <c r="C891" s="261" t="str">
        <f t="shared" si="130"/>
        <v>0030-0103</v>
      </c>
      <c r="D891" s="261" t="str">
        <f t="shared" si="131"/>
        <v>0030-0103-0003</v>
      </c>
      <c r="E891" s="407" t="s">
        <v>228</v>
      </c>
      <c r="F891" s="261" t="str">
        <f>TEXT(VLOOKUP(J891,'[4]1'!$B$2:$D$37,2,0),"0000")</f>
        <v>0030</v>
      </c>
      <c r="G891" s="261" t="str">
        <f t="shared" si="132"/>
        <v>0103</v>
      </c>
      <c r="H891" s="408">
        <f t="shared" si="133"/>
        <v>3</v>
      </c>
      <c r="I891" s="407" t="s">
        <v>228</v>
      </c>
      <c r="J891" s="258" t="s">
        <v>100</v>
      </c>
      <c r="K891" s="258">
        <v>911</v>
      </c>
      <c r="L891" s="258" t="s">
        <v>112</v>
      </c>
      <c r="M891" s="409">
        <v>142400000</v>
      </c>
      <c r="N891" s="258">
        <v>2981</v>
      </c>
      <c r="O891" s="258" t="s">
        <v>77</v>
      </c>
      <c r="P891" s="258" t="s">
        <v>73</v>
      </c>
      <c r="Q891" s="258" t="s">
        <v>72</v>
      </c>
      <c r="R891" s="258">
        <v>2</v>
      </c>
      <c r="S891" s="410">
        <v>7</v>
      </c>
      <c r="T891" s="261">
        <v>6</v>
      </c>
      <c r="U891" s="261">
        <v>6</v>
      </c>
      <c r="V891" s="258" t="s">
        <v>71</v>
      </c>
      <c r="W891" s="261" t="str">
        <f t="shared" si="135"/>
        <v>PORSCHE911Carrera142400000</v>
      </c>
      <c r="X891" s="411">
        <f t="shared" si="136"/>
        <v>4665</v>
      </c>
      <c r="Y891" s="261">
        <v>6</v>
      </c>
      <c r="Z891" s="261">
        <v>6</v>
      </c>
      <c r="AA891" s="407" t="s">
        <v>228</v>
      </c>
      <c r="AB891" s="258" t="s">
        <v>73</v>
      </c>
      <c r="AC891" s="258"/>
      <c r="AD891" s="258">
        <v>5</v>
      </c>
      <c r="AE891" s="258">
        <v>0</v>
      </c>
      <c r="AF891" s="259"/>
      <c r="AG891" s="260"/>
      <c r="AH891" s="259"/>
      <c r="AI891" s="259"/>
      <c r="AJ891" s="260"/>
      <c r="AK891" s="259">
        <v>9</v>
      </c>
      <c r="AL891" s="259"/>
      <c r="AM891" s="259" t="s">
        <v>17107</v>
      </c>
      <c r="AN891" s="449"/>
      <c r="AO891" s="449"/>
      <c r="AP891" s="449"/>
      <c r="AQ891" s="392" t="str">
        <f>IFERROR(VLOOKUP(BG891,#REF!,1,0),"")</f>
        <v/>
      </c>
      <c r="AS891" s="259" t="s">
        <v>3251</v>
      </c>
      <c r="BD891" s="202" t="str">
        <f t="shared" si="128"/>
        <v>911Carrera</v>
      </c>
      <c r="BE891" s="261" t="str">
        <f t="shared" si="134"/>
        <v>0103</v>
      </c>
      <c r="BF891" s="407" t="s">
        <v>228</v>
      </c>
      <c r="BG891" s="202" t="str">
        <f t="shared" si="129"/>
        <v>0103-0890</v>
      </c>
    </row>
    <row r="892" spans="1:59">
      <c r="A892" s="405">
        <v>4666</v>
      </c>
      <c r="B892" s="406">
        <v>4666</v>
      </c>
      <c r="C892" s="261" t="str">
        <f t="shared" si="130"/>
        <v>0030-0103</v>
      </c>
      <c r="D892" s="261" t="str">
        <f t="shared" si="131"/>
        <v>0030-0103-0004</v>
      </c>
      <c r="E892" s="407" t="s">
        <v>227</v>
      </c>
      <c r="F892" s="261" t="str">
        <f>TEXT(VLOOKUP(J892,'[4]1'!$B$2:$D$37,2,0),"0000")</f>
        <v>0030</v>
      </c>
      <c r="G892" s="261" t="str">
        <f t="shared" si="132"/>
        <v>0103</v>
      </c>
      <c r="H892" s="408">
        <f t="shared" si="133"/>
        <v>4</v>
      </c>
      <c r="I892" s="407" t="s">
        <v>227</v>
      </c>
      <c r="J892" s="258" t="s">
        <v>100</v>
      </c>
      <c r="K892" s="258">
        <v>911</v>
      </c>
      <c r="L892" s="258" t="s">
        <v>2127</v>
      </c>
      <c r="M892" s="409">
        <v>164800000</v>
      </c>
      <c r="N892" s="258">
        <v>2981</v>
      </c>
      <c r="O892" s="258" t="s">
        <v>77</v>
      </c>
      <c r="P892" s="258" t="s">
        <v>1451</v>
      </c>
      <c r="Q892" s="258" t="s">
        <v>1994</v>
      </c>
      <c r="R892" s="258">
        <v>2</v>
      </c>
      <c r="S892" s="410">
        <v>7</v>
      </c>
      <c r="T892" s="261">
        <v>6</v>
      </c>
      <c r="U892" s="261">
        <v>6</v>
      </c>
      <c r="V892" s="258" t="s">
        <v>71</v>
      </c>
      <c r="W892" s="261" t="str">
        <f t="shared" si="135"/>
        <v>PORSCHE911Carrera S164800000</v>
      </c>
      <c r="X892" s="411">
        <f t="shared" si="136"/>
        <v>4666</v>
      </c>
      <c r="Y892" s="261">
        <v>6</v>
      </c>
      <c r="Z892" s="261">
        <v>6</v>
      </c>
      <c r="AA892" s="407" t="s">
        <v>227</v>
      </c>
      <c r="AB892" s="258" t="s">
        <v>73</v>
      </c>
      <c r="AC892" s="258"/>
      <c r="AD892" s="258">
        <v>5</v>
      </c>
      <c r="AE892" s="258">
        <v>0</v>
      </c>
      <c r="AF892" s="259"/>
      <c r="AG892" s="260"/>
      <c r="AH892" s="259"/>
      <c r="AI892" s="259"/>
      <c r="AJ892" s="260"/>
      <c r="AK892" s="259">
        <v>9</v>
      </c>
      <c r="AL892" s="259"/>
      <c r="AM892" s="259" t="s">
        <v>17107</v>
      </c>
      <c r="AN892" s="449"/>
      <c r="AO892" s="449"/>
      <c r="AP892" s="449"/>
      <c r="AQ892" s="392" t="str">
        <f>IFERROR(VLOOKUP(BG892,#REF!,1,0),"")</f>
        <v/>
      </c>
      <c r="AS892" s="259" t="s">
        <v>3251</v>
      </c>
      <c r="BD892" s="202" t="str">
        <f t="shared" si="128"/>
        <v>911Carrera S</v>
      </c>
      <c r="BE892" s="261" t="str">
        <f t="shared" si="134"/>
        <v>0103</v>
      </c>
      <c r="BF892" s="407" t="s">
        <v>227</v>
      </c>
      <c r="BG892" s="202" t="str">
        <f t="shared" si="129"/>
        <v>0103-0891</v>
      </c>
    </row>
    <row r="893" spans="1:59">
      <c r="A893" s="405">
        <v>4667</v>
      </c>
      <c r="B893" s="406">
        <v>4667</v>
      </c>
      <c r="C893" s="261" t="str">
        <f t="shared" si="130"/>
        <v>0030-0103</v>
      </c>
      <c r="D893" s="261" t="str">
        <f t="shared" si="131"/>
        <v>0030-0103-0005</v>
      </c>
      <c r="E893" s="407" t="s">
        <v>226</v>
      </c>
      <c r="F893" s="261" t="str">
        <f>TEXT(VLOOKUP(J893,'[4]1'!$B$2:$D$37,2,0),"0000")</f>
        <v>0030</v>
      </c>
      <c r="G893" s="261" t="str">
        <f t="shared" si="132"/>
        <v>0103</v>
      </c>
      <c r="H893" s="408">
        <f t="shared" si="133"/>
        <v>5</v>
      </c>
      <c r="I893" s="407" t="s">
        <v>226</v>
      </c>
      <c r="J893" s="258" t="s">
        <v>100</v>
      </c>
      <c r="K893" s="258">
        <v>911</v>
      </c>
      <c r="L893" s="258" t="s">
        <v>111</v>
      </c>
      <c r="M893" s="409">
        <v>181500000</v>
      </c>
      <c r="N893" s="258">
        <v>2981</v>
      </c>
      <c r="O893" s="258" t="s">
        <v>77</v>
      </c>
      <c r="P893" s="258" t="s">
        <v>73</v>
      </c>
      <c r="Q893" s="258" t="s">
        <v>72</v>
      </c>
      <c r="R893" s="258">
        <v>2</v>
      </c>
      <c r="S893" s="410">
        <v>7</v>
      </c>
      <c r="T893" s="261">
        <v>6</v>
      </c>
      <c r="U893" s="261">
        <v>6</v>
      </c>
      <c r="V893" s="258" t="s">
        <v>71</v>
      </c>
      <c r="W893" s="261" t="str">
        <f t="shared" si="135"/>
        <v>PORSCHE911Carrera 4 GTS181500000</v>
      </c>
      <c r="X893" s="411">
        <f t="shared" si="136"/>
        <v>4667</v>
      </c>
      <c r="Y893" s="261">
        <v>6</v>
      </c>
      <c r="Z893" s="261">
        <v>6</v>
      </c>
      <c r="AA893" s="407" t="s">
        <v>226</v>
      </c>
      <c r="AB893" s="258" t="s">
        <v>73</v>
      </c>
      <c r="AC893" s="258"/>
      <c r="AD893" s="258">
        <v>5</v>
      </c>
      <c r="AE893" s="258">
        <v>0</v>
      </c>
      <c r="AF893" s="259"/>
      <c r="AG893" s="260"/>
      <c r="AH893" s="259"/>
      <c r="AI893" s="259"/>
      <c r="AJ893" s="260"/>
      <c r="AK893" s="259">
        <v>11</v>
      </c>
      <c r="AL893" s="259"/>
      <c r="AM893" s="259" t="s">
        <v>17414</v>
      </c>
      <c r="AN893" s="449"/>
      <c r="AO893" s="449"/>
      <c r="AP893" s="449"/>
      <c r="AQ893" s="392" t="str">
        <f>IFERROR(VLOOKUP(BG893,#REF!,1,0),"")</f>
        <v/>
      </c>
      <c r="AS893" s="259" t="s">
        <v>3251</v>
      </c>
      <c r="AW893" s="392" t="s">
        <v>17408</v>
      </c>
      <c r="BD893" s="202" t="str">
        <f t="shared" si="128"/>
        <v>911Carrera 4 GTS</v>
      </c>
      <c r="BE893" s="261" t="str">
        <f t="shared" si="134"/>
        <v>0103</v>
      </c>
      <c r="BF893" s="407" t="s">
        <v>226</v>
      </c>
      <c r="BG893" s="202" t="str">
        <f t="shared" si="129"/>
        <v>0103-0892</v>
      </c>
    </row>
    <row r="894" spans="1:59">
      <c r="A894" s="405">
        <v>4668</v>
      </c>
      <c r="B894" s="406">
        <v>4668</v>
      </c>
      <c r="C894" s="261" t="str">
        <f t="shared" si="130"/>
        <v>0030-0103</v>
      </c>
      <c r="D894" s="261" t="str">
        <f t="shared" si="131"/>
        <v>0030-0103-0006</v>
      </c>
      <c r="E894" s="407" t="s">
        <v>225</v>
      </c>
      <c r="F894" s="261" t="str">
        <f>TEXT(VLOOKUP(J894,'[4]1'!$B$2:$D$37,2,0),"0000")</f>
        <v>0030</v>
      </c>
      <c r="G894" s="261" t="str">
        <f t="shared" si="132"/>
        <v>0103</v>
      </c>
      <c r="H894" s="408">
        <f t="shared" si="133"/>
        <v>6</v>
      </c>
      <c r="I894" s="407" t="s">
        <v>225</v>
      </c>
      <c r="J894" s="258" t="s">
        <v>100</v>
      </c>
      <c r="K894" s="258">
        <v>911</v>
      </c>
      <c r="L894" s="258" t="s">
        <v>109</v>
      </c>
      <c r="M894" s="409">
        <v>172800000</v>
      </c>
      <c r="N894" s="258">
        <v>2981</v>
      </c>
      <c r="O894" s="258" t="s">
        <v>77</v>
      </c>
      <c r="P894" s="258" t="s">
        <v>73</v>
      </c>
      <c r="Q894" s="258" t="s">
        <v>72</v>
      </c>
      <c r="R894" s="258">
        <v>2</v>
      </c>
      <c r="S894" s="410">
        <v>7</v>
      </c>
      <c r="T894" s="261">
        <v>6</v>
      </c>
      <c r="U894" s="261">
        <v>6</v>
      </c>
      <c r="V894" s="258" t="s">
        <v>71</v>
      </c>
      <c r="W894" s="261" t="str">
        <f t="shared" si="135"/>
        <v>PORSCHE911Carrera GTS172800000</v>
      </c>
      <c r="X894" s="411">
        <f t="shared" si="136"/>
        <v>4668</v>
      </c>
      <c r="Y894" s="261">
        <v>6</v>
      </c>
      <c r="Z894" s="261">
        <v>6</v>
      </c>
      <c r="AA894" s="407" t="s">
        <v>225</v>
      </c>
      <c r="AB894" s="258" t="s">
        <v>73</v>
      </c>
      <c r="AC894" s="258"/>
      <c r="AD894" s="258">
        <v>5</v>
      </c>
      <c r="AE894" s="258">
        <v>0</v>
      </c>
      <c r="AF894" s="259"/>
      <c r="AG894" s="260"/>
      <c r="AH894" s="259"/>
      <c r="AI894" s="259"/>
      <c r="AJ894" s="259"/>
      <c r="AK894" s="259">
        <v>12</v>
      </c>
      <c r="AL894" s="259"/>
      <c r="AM894" s="259" t="s">
        <v>17110</v>
      </c>
      <c r="AN894" s="449"/>
      <c r="AO894" s="449"/>
      <c r="AP894" s="449"/>
      <c r="AQ894" s="392" t="str">
        <f>IFERROR(VLOOKUP(BG894,#REF!,1,0),"")</f>
        <v/>
      </c>
      <c r="AR894" s="250"/>
      <c r="AS894" s="259" t="s">
        <v>3251</v>
      </c>
      <c r="AW894" s="250"/>
      <c r="AX894" s="250"/>
      <c r="AY894" s="250"/>
      <c r="BD894" s="202" t="str">
        <f t="shared" si="128"/>
        <v>911Carrera GTS</v>
      </c>
      <c r="BE894" s="261" t="str">
        <f t="shared" si="134"/>
        <v>0103</v>
      </c>
      <c r="BF894" s="407" t="s">
        <v>225</v>
      </c>
      <c r="BG894" s="202" t="str">
        <f t="shared" si="129"/>
        <v>0103-0893</v>
      </c>
    </row>
    <row r="895" spans="1:59">
      <c r="A895" s="405">
        <v>4669</v>
      </c>
      <c r="B895" s="406">
        <v>4669</v>
      </c>
      <c r="C895" s="261" t="str">
        <f t="shared" si="130"/>
        <v>0030-0103</v>
      </c>
      <c r="D895" s="261" t="str">
        <f t="shared" si="131"/>
        <v>0030-0103-0007</v>
      </c>
      <c r="E895" s="407" t="s">
        <v>224</v>
      </c>
      <c r="F895" s="261" t="str">
        <f>TEXT(VLOOKUP(J895,'[4]1'!$B$2:$D$37,2,0),"0000")</f>
        <v>0030</v>
      </c>
      <c r="G895" s="261" t="str">
        <f t="shared" si="132"/>
        <v>0103</v>
      </c>
      <c r="H895" s="408">
        <f t="shared" si="133"/>
        <v>7</v>
      </c>
      <c r="I895" s="407" t="s">
        <v>224</v>
      </c>
      <c r="J895" s="258" t="s">
        <v>100</v>
      </c>
      <c r="K895" s="258">
        <v>911</v>
      </c>
      <c r="L895" s="258" t="s">
        <v>16998</v>
      </c>
      <c r="M895" s="409">
        <v>168300000</v>
      </c>
      <c r="N895" s="258">
        <v>2981</v>
      </c>
      <c r="O895" s="258" t="s">
        <v>77</v>
      </c>
      <c r="P895" s="258" t="s">
        <v>73</v>
      </c>
      <c r="Q895" s="258" t="s">
        <v>72</v>
      </c>
      <c r="R895" s="258">
        <v>2</v>
      </c>
      <c r="S895" s="410">
        <v>7</v>
      </c>
      <c r="T895" s="261">
        <v>6</v>
      </c>
      <c r="U895" s="261">
        <v>6</v>
      </c>
      <c r="V895" s="258" t="s">
        <v>71</v>
      </c>
      <c r="W895" s="261" t="str">
        <f t="shared" si="135"/>
        <v>PORSCHE911Carrera 4 카브리올레168300000</v>
      </c>
      <c r="X895" s="411">
        <f t="shared" si="136"/>
        <v>4669</v>
      </c>
      <c r="Y895" s="261">
        <v>6</v>
      </c>
      <c r="Z895" s="261">
        <v>6</v>
      </c>
      <c r="AA895" s="407" t="s">
        <v>224</v>
      </c>
      <c r="AB895" s="258" t="s">
        <v>73</v>
      </c>
      <c r="AC895" s="258"/>
      <c r="AD895" s="258">
        <v>5</v>
      </c>
      <c r="AE895" s="258">
        <v>0</v>
      </c>
      <c r="AF895" s="259"/>
      <c r="AG895" s="260"/>
      <c r="AH895" s="259"/>
      <c r="AI895" s="259"/>
      <c r="AJ895" s="260"/>
      <c r="AK895" s="259">
        <v>9</v>
      </c>
      <c r="AL895" s="259"/>
      <c r="AM895" s="259" t="s">
        <v>17107</v>
      </c>
      <c r="AN895" s="449"/>
      <c r="AO895" s="449"/>
      <c r="AP895" s="449"/>
      <c r="AQ895" s="392" t="str">
        <f>IFERROR(VLOOKUP(BG895,#REF!,1,0),"")</f>
        <v/>
      </c>
      <c r="AS895" s="259" t="s">
        <v>3251</v>
      </c>
      <c r="BD895" s="202" t="str">
        <f t="shared" si="128"/>
        <v>911Carrera 4 카브리올레</v>
      </c>
      <c r="BE895" s="261" t="str">
        <f t="shared" si="134"/>
        <v>0103</v>
      </c>
      <c r="BF895" s="407" t="s">
        <v>224</v>
      </c>
      <c r="BG895" s="202" t="str">
        <f t="shared" si="129"/>
        <v>0103-0894</v>
      </c>
    </row>
    <row r="896" spans="1:59">
      <c r="A896" s="405">
        <v>4670</v>
      </c>
      <c r="B896" s="406">
        <v>4670</v>
      </c>
      <c r="C896" s="261" t="str">
        <f t="shared" si="130"/>
        <v>0030-0103</v>
      </c>
      <c r="D896" s="261" t="str">
        <f t="shared" si="131"/>
        <v>0030-0103-0008</v>
      </c>
      <c r="E896" s="407" t="s">
        <v>223</v>
      </c>
      <c r="F896" s="261" t="str">
        <f>TEXT(VLOOKUP(J896,'[4]1'!$B$2:$D$37,2,0),"0000")</f>
        <v>0030</v>
      </c>
      <c r="G896" s="261" t="str">
        <f t="shared" si="132"/>
        <v>0103</v>
      </c>
      <c r="H896" s="408">
        <f t="shared" si="133"/>
        <v>8</v>
      </c>
      <c r="I896" s="407" t="s">
        <v>223</v>
      </c>
      <c r="J896" s="258" t="s">
        <v>100</v>
      </c>
      <c r="K896" s="258">
        <v>911</v>
      </c>
      <c r="L896" s="258" t="s">
        <v>16999</v>
      </c>
      <c r="M896" s="409">
        <v>186800000</v>
      </c>
      <c r="N896" s="258">
        <v>2981</v>
      </c>
      <c r="O896" s="258" t="s">
        <v>77</v>
      </c>
      <c r="P896" s="258" t="s">
        <v>73</v>
      </c>
      <c r="Q896" s="258" t="s">
        <v>72</v>
      </c>
      <c r="R896" s="258">
        <v>2</v>
      </c>
      <c r="S896" s="410">
        <v>7</v>
      </c>
      <c r="T896" s="261">
        <v>6</v>
      </c>
      <c r="U896" s="261">
        <v>6</v>
      </c>
      <c r="V896" s="258" t="s">
        <v>71</v>
      </c>
      <c r="W896" s="261" t="str">
        <f t="shared" si="135"/>
        <v>PORSCHE911carrera 4s 카브리올레186800000</v>
      </c>
      <c r="X896" s="411">
        <f t="shared" si="136"/>
        <v>4670</v>
      </c>
      <c r="Y896" s="261">
        <v>6</v>
      </c>
      <c r="Z896" s="261">
        <v>6</v>
      </c>
      <c r="AA896" s="407" t="s">
        <v>223</v>
      </c>
      <c r="AB896" s="258" t="s">
        <v>73</v>
      </c>
      <c r="AC896" s="258"/>
      <c r="AD896" s="258">
        <v>5</v>
      </c>
      <c r="AE896" s="258">
        <v>0</v>
      </c>
      <c r="AF896" s="264"/>
      <c r="AG896" s="260"/>
      <c r="AH896" s="259"/>
      <c r="AI896" s="264"/>
      <c r="AJ896" s="264"/>
      <c r="AK896" s="259">
        <v>9</v>
      </c>
      <c r="AL896" s="259"/>
      <c r="AM896" s="259" t="s">
        <v>17107</v>
      </c>
      <c r="AN896" s="449"/>
      <c r="AO896" s="449"/>
      <c r="AP896" s="449"/>
      <c r="AQ896" s="392" t="str">
        <f>IFERROR(VLOOKUP(BG896,#REF!,1,0),"")</f>
        <v/>
      </c>
      <c r="AS896" s="259" t="s">
        <v>3251</v>
      </c>
      <c r="BD896" s="202" t="str">
        <f t="shared" si="128"/>
        <v>911carrera 4s 카브리올레</v>
      </c>
      <c r="BE896" s="261" t="str">
        <f t="shared" si="134"/>
        <v>0103</v>
      </c>
      <c r="BF896" s="407" t="s">
        <v>223</v>
      </c>
      <c r="BG896" s="202" t="str">
        <f t="shared" si="129"/>
        <v>0103-0895</v>
      </c>
    </row>
    <row r="897" spans="1:59">
      <c r="A897" s="405">
        <v>4671</v>
      </c>
      <c r="B897" s="406">
        <v>4671</v>
      </c>
      <c r="C897" s="261" t="str">
        <f t="shared" si="130"/>
        <v>0030-0103</v>
      </c>
      <c r="D897" s="261" t="str">
        <f t="shared" si="131"/>
        <v>0030-0103-0009</v>
      </c>
      <c r="E897" s="407" t="s">
        <v>222</v>
      </c>
      <c r="F897" s="261" t="str">
        <f>TEXT(VLOOKUP(J897,'[4]1'!$B$2:$D$37,2,0),"0000")</f>
        <v>0030</v>
      </c>
      <c r="G897" s="261" t="str">
        <f t="shared" si="132"/>
        <v>0103</v>
      </c>
      <c r="H897" s="408">
        <f t="shared" si="133"/>
        <v>9</v>
      </c>
      <c r="I897" s="407" t="s">
        <v>222</v>
      </c>
      <c r="J897" s="258" t="s">
        <v>100</v>
      </c>
      <c r="K897" s="258">
        <v>911</v>
      </c>
      <c r="L897" s="258" t="s">
        <v>16997</v>
      </c>
      <c r="M897" s="409">
        <v>196600000</v>
      </c>
      <c r="N897" s="258">
        <v>2981</v>
      </c>
      <c r="O897" s="258" t="s">
        <v>77</v>
      </c>
      <c r="P897" s="258" t="s">
        <v>73</v>
      </c>
      <c r="Q897" s="258" t="s">
        <v>72</v>
      </c>
      <c r="R897" s="258">
        <v>2</v>
      </c>
      <c r="S897" s="410">
        <v>7</v>
      </c>
      <c r="T897" s="261">
        <v>6</v>
      </c>
      <c r="U897" s="261">
        <v>6</v>
      </c>
      <c r="V897" s="258" t="s">
        <v>71</v>
      </c>
      <c r="W897" s="261" t="str">
        <f t="shared" si="135"/>
        <v>PORSCHE911Carrera 4 GTS 카브리올레196600000</v>
      </c>
      <c r="X897" s="411">
        <f t="shared" si="136"/>
        <v>4671</v>
      </c>
      <c r="Y897" s="261">
        <v>6</v>
      </c>
      <c r="Z897" s="261">
        <v>6</v>
      </c>
      <c r="AA897" s="407" t="s">
        <v>222</v>
      </c>
      <c r="AB897" s="258" t="s">
        <v>73</v>
      </c>
      <c r="AC897" s="258"/>
      <c r="AD897" s="258">
        <v>5</v>
      </c>
      <c r="AE897" s="258">
        <v>0</v>
      </c>
      <c r="AF897" s="259"/>
      <c r="AG897" s="260"/>
      <c r="AH897" s="259"/>
      <c r="AI897" s="259"/>
      <c r="AJ897" s="260"/>
      <c r="AK897" s="259">
        <v>11</v>
      </c>
      <c r="AL897" s="259"/>
      <c r="AM897" s="259" t="s">
        <v>17414</v>
      </c>
      <c r="AN897" s="449"/>
      <c r="AO897" s="449"/>
      <c r="AP897" s="449"/>
      <c r="AQ897" s="392" t="str">
        <f>IFERROR(VLOOKUP(BG897,#REF!,1,0),"")</f>
        <v/>
      </c>
      <c r="AS897" s="259" t="s">
        <v>3251</v>
      </c>
      <c r="AW897" s="392" t="s">
        <v>17408</v>
      </c>
      <c r="BD897" s="202" t="str">
        <f t="shared" si="128"/>
        <v>911Carrera 4 GTS 카브리올레</v>
      </c>
      <c r="BE897" s="261" t="str">
        <f t="shared" si="134"/>
        <v>0103</v>
      </c>
      <c r="BF897" s="407" t="s">
        <v>222</v>
      </c>
      <c r="BG897" s="202" t="str">
        <f t="shared" si="129"/>
        <v>0103-0896</v>
      </c>
    </row>
    <row r="898" spans="1:59">
      <c r="A898" s="405">
        <v>4672</v>
      </c>
      <c r="B898" s="406">
        <v>4672</v>
      </c>
      <c r="C898" s="261" t="str">
        <f t="shared" si="130"/>
        <v>0030-0103</v>
      </c>
      <c r="D898" s="261" t="str">
        <f t="shared" si="131"/>
        <v>0030-0103-0010</v>
      </c>
      <c r="E898" s="407" t="s">
        <v>221</v>
      </c>
      <c r="F898" s="261" t="str">
        <f>TEXT(VLOOKUP(J898,'[4]1'!$B$2:$D$37,2,0),"0000")</f>
        <v>0030</v>
      </c>
      <c r="G898" s="261" t="str">
        <f t="shared" si="132"/>
        <v>0103</v>
      </c>
      <c r="H898" s="408">
        <f t="shared" si="133"/>
        <v>10</v>
      </c>
      <c r="I898" s="407" t="s">
        <v>221</v>
      </c>
      <c r="J898" s="258" t="s">
        <v>100</v>
      </c>
      <c r="K898" s="258">
        <v>911</v>
      </c>
      <c r="L898" s="258" t="s">
        <v>108</v>
      </c>
      <c r="M898" s="409">
        <v>187900000</v>
      </c>
      <c r="N898" s="258">
        <v>2981</v>
      </c>
      <c r="O898" s="258" t="s">
        <v>77</v>
      </c>
      <c r="P898" s="258" t="s">
        <v>73</v>
      </c>
      <c r="Q898" s="258" t="s">
        <v>72</v>
      </c>
      <c r="R898" s="258">
        <v>2</v>
      </c>
      <c r="S898" s="410">
        <v>7</v>
      </c>
      <c r="T898" s="261">
        <v>6</v>
      </c>
      <c r="U898" s="261">
        <v>6</v>
      </c>
      <c r="V898" s="258" t="s">
        <v>71</v>
      </c>
      <c r="W898" s="261" t="str">
        <f t="shared" si="135"/>
        <v>PORSCHE911Carrera GTS 카브리올레187900000</v>
      </c>
      <c r="X898" s="411">
        <f t="shared" si="136"/>
        <v>4672</v>
      </c>
      <c r="Y898" s="261">
        <v>6</v>
      </c>
      <c r="Z898" s="261">
        <v>6</v>
      </c>
      <c r="AA898" s="407" t="s">
        <v>221</v>
      </c>
      <c r="AB898" s="258" t="s">
        <v>73</v>
      </c>
      <c r="AC898" s="258"/>
      <c r="AD898" s="258">
        <v>5</v>
      </c>
      <c r="AE898" s="258">
        <v>0</v>
      </c>
      <c r="AF898" s="259"/>
      <c r="AG898" s="260"/>
      <c r="AH898" s="259"/>
      <c r="AI898" s="259"/>
      <c r="AJ898" s="259"/>
      <c r="AK898" s="259">
        <v>12</v>
      </c>
      <c r="AL898" s="259"/>
      <c r="AM898" s="259" t="s">
        <v>17110</v>
      </c>
      <c r="AN898" s="449"/>
      <c r="AO898" s="449"/>
      <c r="AP898" s="449"/>
      <c r="AQ898" s="392" t="str">
        <f>IFERROR(VLOOKUP(BG898,#REF!,1,0),"")</f>
        <v/>
      </c>
      <c r="AS898" s="259" t="s">
        <v>3251</v>
      </c>
      <c r="BD898" s="202" t="str">
        <f t="shared" si="128"/>
        <v>911Carrera GTS 카브리올레</v>
      </c>
      <c r="BE898" s="261" t="str">
        <f t="shared" si="134"/>
        <v>0103</v>
      </c>
      <c r="BF898" s="407" t="s">
        <v>221</v>
      </c>
      <c r="BG898" s="202" t="str">
        <f t="shared" si="129"/>
        <v>0103-0897</v>
      </c>
    </row>
    <row r="899" spans="1:59">
      <c r="A899" s="405">
        <v>4673</v>
      </c>
      <c r="B899" s="406">
        <v>4673</v>
      </c>
      <c r="C899" s="261" t="str">
        <f t="shared" si="130"/>
        <v>0030-0103</v>
      </c>
      <c r="D899" s="261" t="str">
        <f t="shared" si="131"/>
        <v>0030-0103-0011</v>
      </c>
      <c r="E899" s="407" t="s">
        <v>220</v>
      </c>
      <c r="F899" s="261" t="str">
        <f>TEXT(VLOOKUP(J899,'[4]1'!$B$2:$D$37,2,0),"0000")</f>
        <v>0030</v>
      </c>
      <c r="G899" s="261" t="str">
        <f t="shared" si="132"/>
        <v>0103</v>
      </c>
      <c r="H899" s="408">
        <f t="shared" si="133"/>
        <v>11</v>
      </c>
      <c r="I899" s="407" t="s">
        <v>220</v>
      </c>
      <c r="J899" s="258" t="s">
        <v>100</v>
      </c>
      <c r="K899" s="258">
        <v>911</v>
      </c>
      <c r="L899" s="258" t="s">
        <v>107</v>
      </c>
      <c r="M899" s="409">
        <v>169800000</v>
      </c>
      <c r="N899" s="258">
        <v>2981</v>
      </c>
      <c r="O899" s="258" t="s">
        <v>77</v>
      </c>
      <c r="P899" s="258" t="s">
        <v>73</v>
      </c>
      <c r="Q899" s="258" t="s">
        <v>72</v>
      </c>
      <c r="R899" s="258">
        <v>4</v>
      </c>
      <c r="S899" s="410">
        <v>7</v>
      </c>
      <c r="T899" s="261">
        <v>6</v>
      </c>
      <c r="U899" s="261">
        <v>6</v>
      </c>
      <c r="V899" s="258" t="s">
        <v>71</v>
      </c>
      <c r="W899" s="261" t="str">
        <f t="shared" si="135"/>
        <v>PORSCHE911Targa 4169800000</v>
      </c>
      <c r="X899" s="411">
        <f t="shared" si="136"/>
        <v>4673</v>
      </c>
      <c r="Y899" s="261">
        <v>6</v>
      </c>
      <c r="Z899" s="261">
        <v>6</v>
      </c>
      <c r="AA899" s="407" t="s">
        <v>220</v>
      </c>
      <c r="AB899" s="258" t="s">
        <v>73</v>
      </c>
      <c r="AC899" s="258"/>
      <c r="AD899" s="258">
        <v>5</v>
      </c>
      <c r="AE899" s="258">
        <v>0</v>
      </c>
      <c r="AF899" s="259"/>
      <c r="AG899" s="260"/>
      <c r="AH899" s="259"/>
      <c r="AI899" s="259"/>
      <c r="AJ899" s="259"/>
      <c r="AK899" s="259">
        <v>10</v>
      </c>
      <c r="AL899" s="259"/>
      <c r="AM899" s="259" t="s">
        <v>17421</v>
      </c>
      <c r="AN899" s="449"/>
      <c r="AO899" s="449"/>
      <c r="AP899" s="449"/>
      <c r="AQ899" s="392" t="str">
        <f>IFERROR(VLOOKUP(BG899,#REF!,1,0),"")</f>
        <v/>
      </c>
      <c r="AR899" s="450"/>
      <c r="AS899" s="259" t="s">
        <v>3251</v>
      </c>
      <c r="AT899" s="450"/>
      <c r="AW899" s="450" t="s">
        <v>17407</v>
      </c>
      <c r="AX899" s="450"/>
      <c r="AY899" s="450"/>
      <c r="BD899" s="202" t="str">
        <f t="shared" si="128"/>
        <v>911Targa 4</v>
      </c>
      <c r="BE899" s="261" t="str">
        <f t="shared" si="134"/>
        <v>0103</v>
      </c>
      <c r="BF899" s="407" t="s">
        <v>220</v>
      </c>
      <c r="BG899" s="202" t="str">
        <f t="shared" si="129"/>
        <v>0103-0898</v>
      </c>
    </row>
    <row r="900" spans="1:59">
      <c r="A900" s="405">
        <v>4674</v>
      </c>
      <c r="B900" s="406">
        <v>4674</v>
      </c>
      <c r="C900" s="261" t="str">
        <f t="shared" si="130"/>
        <v>0030-0103</v>
      </c>
      <c r="D900" s="261" t="str">
        <f t="shared" si="131"/>
        <v>0030-0103-0012</v>
      </c>
      <c r="E900" s="407" t="s">
        <v>219</v>
      </c>
      <c r="F900" s="261" t="str">
        <f>TEXT(VLOOKUP(J900,'[4]1'!$B$2:$D$37,2,0),"0000")</f>
        <v>0030</v>
      </c>
      <c r="G900" s="261" t="str">
        <f t="shared" si="132"/>
        <v>0103</v>
      </c>
      <c r="H900" s="408">
        <f t="shared" si="133"/>
        <v>12</v>
      </c>
      <c r="I900" s="407" t="s">
        <v>219</v>
      </c>
      <c r="J900" s="258" t="s">
        <v>100</v>
      </c>
      <c r="K900" s="258">
        <v>911</v>
      </c>
      <c r="L900" s="258" t="s">
        <v>1361</v>
      </c>
      <c r="M900" s="409">
        <v>186500000</v>
      </c>
      <c r="N900" s="258">
        <v>2981</v>
      </c>
      <c r="O900" s="258" t="s">
        <v>77</v>
      </c>
      <c r="P900" s="258" t="s">
        <v>73</v>
      </c>
      <c r="Q900" s="258" t="s">
        <v>72</v>
      </c>
      <c r="R900" s="258">
        <v>4</v>
      </c>
      <c r="S900" s="410">
        <v>7</v>
      </c>
      <c r="T900" s="261">
        <v>6</v>
      </c>
      <c r="U900" s="261">
        <v>6</v>
      </c>
      <c r="V900" s="258" t="s">
        <v>71</v>
      </c>
      <c r="W900" s="261" t="str">
        <f t="shared" si="135"/>
        <v>PORSCHE911Targa 4S186500000</v>
      </c>
      <c r="X900" s="411">
        <f t="shared" si="136"/>
        <v>4674</v>
      </c>
      <c r="Y900" s="261">
        <v>6</v>
      </c>
      <c r="Z900" s="261">
        <v>6</v>
      </c>
      <c r="AA900" s="407" t="s">
        <v>219</v>
      </c>
      <c r="AB900" s="258" t="s">
        <v>73</v>
      </c>
      <c r="AC900" s="258"/>
      <c r="AD900" s="258">
        <v>5</v>
      </c>
      <c r="AE900" s="258">
        <v>0</v>
      </c>
      <c r="AF900" s="259"/>
      <c r="AG900" s="260"/>
      <c r="AH900" s="259"/>
      <c r="AI900" s="259"/>
      <c r="AJ900" s="259"/>
      <c r="AK900" s="259">
        <v>10</v>
      </c>
      <c r="AL900" s="259"/>
      <c r="AM900" s="259" t="s">
        <v>17421</v>
      </c>
      <c r="AN900" s="449"/>
      <c r="AO900" s="449"/>
      <c r="AP900" s="449"/>
      <c r="AQ900" s="392" t="str">
        <f>IFERROR(VLOOKUP(BG900,#REF!,1,0),"")</f>
        <v/>
      </c>
      <c r="AR900" s="450"/>
      <c r="AS900" s="259" t="s">
        <v>3251</v>
      </c>
      <c r="AT900" s="450"/>
      <c r="AW900" s="450" t="s">
        <v>17407</v>
      </c>
      <c r="AX900" s="450"/>
      <c r="AY900" s="450"/>
      <c r="BD900" s="202" t="str">
        <f t="shared" si="128"/>
        <v>911Targa 4S</v>
      </c>
      <c r="BE900" s="261" t="str">
        <f t="shared" si="134"/>
        <v>0103</v>
      </c>
      <c r="BF900" s="407" t="s">
        <v>219</v>
      </c>
      <c r="BG900" s="202" t="str">
        <f t="shared" si="129"/>
        <v>0103-0899</v>
      </c>
    </row>
    <row r="901" spans="1:59">
      <c r="A901" s="405">
        <v>4675</v>
      </c>
      <c r="B901" s="406">
        <v>4675</v>
      </c>
      <c r="C901" s="261" t="str">
        <f t="shared" si="130"/>
        <v>0030-0103</v>
      </c>
      <c r="D901" s="261" t="str">
        <f t="shared" si="131"/>
        <v>0030-0103-0013</v>
      </c>
      <c r="E901" s="407" t="s">
        <v>218</v>
      </c>
      <c r="F901" s="261" t="str">
        <f>TEXT(VLOOKUP(J901,'[4]1'!$B$2:$D$37,2,0),"0000")</f>
        <v>0030</v>
      </c>
      <c r="G901" s="261" t="str">
        <f t="shared" si="132"/>
        <v>0103</v>
      </c>
      <c r="H901" s="408">
        <f t="shared" si="133"/>
        <v>13</v>
      </c>
      <c r="I901" s="407" t="s">
        <v>218</v>
      </c>
      <c r="J901" s="258" t="s">
        <v>100</v>
      </c>
      <c r="K901" s="258">
        <v>911</v>
      </c>
      <c r="L901" s="258" t="s">
        <v>3214</v>
      </c>
      <c r="M901" s="409">
        <v>219900000</v>
      </c>
      <c r="N901" s="258">
        <v>2981</v>
      </c>
      <c r="O901" s="258" t="s">
        <v>77</v>
      </c>
      <c r="P901" s="258" t="s">
        <v>73</v>
      </c>
      <c r="Q901" s="258" t="s">
        <v>72</v>
      </c>
      <c r="R901" s="258">
        <v>4</v>
      </c>
      <c r="S901" s="410">
        <v>7</v>
      </c>
      <c r="T901" s="261">
        <v>6</v>
      </c>
      <c r="U901" s="261">
        <v>6</v>
      </c>
      <c r="V901" s="258" t="s">
        <v>71</v>
      </c>
      <c r="W901" s="261" t="str">
        <f t="shared" si="135"/>
        <v>PORSCHE911Targa 4 GTS219900000</v>
      </c>
      <c r="X901" s="411">
        <f t="shared" si="136"/>
        <v>4675</v>
      </c>
      <c r="Y901" s="261">
        <v>6</v>
      </c>
      <c r="Z901" s="261">
        <v>6</v>
      </c>
      <c r="AA901" s="407" t="s">
        <v>218</v>
      </c>
      <c r="AB901" s="258" t="s">
        <v>73</v>
      </c>
      <c r="AC901" s="258"/>
      <c r="AD901" s="258">
        <v>5</v>
      </c>
      <c r="AE901" s="258">
        <v>0</v>
      </c>
      <c r="AF901" s="259"/>
      <c r="AG901" s="260"/>
      <c r="AH901" s="259"/>
      <c r="AI901" s="259"/>
      <c r="AJ901" s="259"/>
      <c r="AK901" s="259">
        <v>12</v>
      </c>
      <c r="AL901" s="259"/>
      <c r="AM901" s="259" t="s">
        <v>17110</v>
      </c>
      <c r="AN901" s="449"/>
      <c r="AO901" s="449"/>
      <c r="AP901" s="449"/>
      <c r="AQ901" s="392" t="str">
        <f>IFERROR(VLOOKUP(BG901,#REF!,1,0),"")</f>
        <v/>
      </c>
      <c r="AR901" s="450"/>
      <c r="AS901" s="259" t="s">
        <v>3251</v>
      </c>
      <c r="AT901" s="450" t="s">
        <v>3215</v>
      </c>
      <c r="AW901" s="450"/>
      <c r="AX901" s="450"/>
      <c r="AY901" s="450"/>
      <c r="BD901" s="202" t="str">
        <f t="shared" ref="BD901:BD964" si="137">K901&amp;L901</f>
        <v>911Targa 4 GTS</v>
      </c>
      <c r="BE901" s="261" t="str">
        <f t="shared" si="134"/>
        <v>0103</v>
      </c>
      <c r="BF901" s="407" t="s">
        <v>218</v>
      </c>
      <c r="BG901" s="202" t="str">
        <f t="shared" ref="BG901:BG964" si="138">BE901&amp;"-"&amp;BF901</f>
        <v>0103-0900</v>
      </c>
    </row>
    <row r="902" spans="1:59">
      <c r="A902" s="405">
        <v>4676</v>
      </c>
      <c r="B902" s="406">
        <v>4676</v>
      </c>
      <c r="C902" s="261" t="str">
        <f t="shared" ref="C902:C965" si="139">TEXT(F902,"0000")&amp;"-"&amp;TEXT(G902,"0000")</f>
        <v>0030-0103</v>
      </c>
      <c r="D902" s="261" t="str">
        <f t="shared" ref="D902:D965" si="140">TEXT(F902,"0000")&amp;"-"&amp;TEXT(G902,"0000")&amp;"-"&amp;TEXT(H902,"0000")</f>
        <v>0030-0103-0014</v>
      </c>
      <c r="E902" s="407" t="s">
        <v>217</v>
      </c>
      <c r="F902" s="261" t="str">
        <f>TEXT(VLOOKUP(J902,'[4]1'!$B$2:$D$37,2,0),"0000")</f>
        <v>0030</v>
      </c>
      <c r="G902" s="261" t="str">
        <f t="shared" ref="G902:G965" si="141">IF(K902=K901,TEXT(G901,"0000"),TEXT(G901+1,"0000"))</f>
        <v>0103</v>
      </c>
      <c r="H902" s="408">
        <f t="shared" ref="H902:H965" si="142">IF(F902&amp;G902=F901&amp;G901,H901+1,1)</f>
        <v>14</v>
      </c>
      <c r="I902" s="407" t="s">
        <v>217</v>
      </c>
      <c r="J902" s="258" t="s">
        <v>100</v>
      </c>
      <c r="K902" s="258">
        <v>911</v>
      </c>
      <c r="L902" s="258" t="s">
        <v>2920</v>
      </c>
      <c r="M902" s="409">
        <v>253000000</v>
      </c>
      <c r="N902" s="258">
        <v>3745</v>
      </c>
      <c r="O902" s="258" t="s">
        <v>77</v>
      </c>
      <c r="P902" s="258" t="s">
        <v>73</v>
      </c>
      <c r="Q902" s="258" t="s">
        <v>72</v>
      </c>
      <c r="R902" s="258">
        <v>4</v>
      </c>
      <c r="S902" s="410">
        <v>26</v>
      </c>
      <c r="T902" s="261">
        <v>6</v>
      </c>
      <c r="U902" s="261">
        <v>6</v>
      </c>
      <c r="V902" s="258" t="s">
        <v>71</v>
      </c>
      <c r="W902" s="261" t="str">
        <f t="shared" si="135"/>
        <v>PORSCHE911Turbo S253000000</v>
      </c>
      <c r="X902" s="411">
        <f t="shared" si="136"/>
        <v>4676</v>
      </c>
      <c r="Y902" s="261">
        <v>6</v>
      </c>
      <c r="Z902" s="261">
        <v>6</v>
      </c>
      <c r="AA902" s="407" t="s">
        <v>217</v>
      </c>
      <c r="AB902" s="258" t="s">
        <v>73</v>
      </c>
      <c r="AC902" s="258"/>
      <c r="AD902" s="258">
        <v>6</v>
      </c>
      <c r="AE902" s="258">
        <v>0</v>
      </c>
      <c r="AF902" s="259"/>
      <c r="AG902" s="260"/>
      <c r="AH902" s="259"/>
      <c r="AI902" s="259"/>
      <c r="AJ902" s="259"/>
      <c r="AK902" s="259">
        <v>12</v>
      </c>
      <c r="AL902" s="259"/>
      <c r="AM902" s="259" t="s">
        <v>17110</v>
      </c>
      <c r="AN902" s="449"/>
      <c r="AO902" s="449"/>
      <c r="AP902" s="449"/>
      <c r="AQ902" s="392" t="str">
        <f>IFERROR(VLOOKUP(BG902,#REF!,1,0),"")</f>
        <v/>
      </c>
      <c r="AR902" s="450"/>
      <c r="AS902" s="259" t="s">
        <v>3249</v>
      </c>
      <c r="AT902" s="450"/>
      <c r="AW902" s="450"/>
      <c r="AX902" s="450"/>
      <c r="AY902" s="450"/>
      <c r="BD902" s="202" t="str">
        <f t="shared" si="137"/>
        <v>911Turbo S</v>
      </c>
      <c r="BE902" s="261" t="str">
        <f t="shared" ref="BE902:BE965" si="143">IF(K901=K902,TEXT(G901,"0000"),TEXT(G901+1,"0000"))</f>
        <v>0103</v>
      </c>
      <c r="BF902" s="407" t="s">
        <v>217</v>
      </c>
      <c r="BG902" s="202" t="str">
        <f t="shared" si="138"/>
        <v>0103-0901</v>
      </c>
    </row>
    <row r="903" spans="1:59">
      <c r="A903" s="405">
        <v>4677</v>
      </c>
      <c r="B903" s="406">
        <v>4677</v>
      </c>
      <c r="C903" s="261" t="str">
        <f t="shared" si="139"/>
        <v>0030-0103</v>
      </c>
      <c r="D903" s="261" t="str">
        <f t="shared" si="140"/>
        <v>0030-0103-0015</v>
      </c>
      <c r="E903" s="407" t="s">
        <v>216</v>
      </c>
      <c r="F903" s="261" t="str">
        <f>TEXT(VLOOKUP(J903,'[4]1'!$B$2:$D$37,2,0),"0000")</f>
        <v>0030</v>
      </c>
      <c r="G903" s="261" t="str">
        <f t="shared" si="141"/>
        <v>0103</v>
      </c>
      <c r="H903" s="408">
        <f t="shared" si="142"/>
        <v>15</v>
      </c>
      <c r="I903" s="407" t="s">
        <v>216</v>
      </c>
      <c r="J903" s="258" t="s">
        <v>100</v>
      </c>
      <c r="K903" s="258">
        <v>911</v>
      </c>
      <c r="L903" s="258" t="s">
        <v>2921</v>
      </c>
      <c r="M903" s="409">
        <v>285100000</v>
      </c>
      <c r="N903" s="258">
        <v>3745</v>
      </c>
      <c r="O903" s="258" t="s">
        <v>77</v>
      </c>
      <c r="P903" s="258" t="s">
        <v>73</v>
      </c>
      <c r="Q903" s="258" t="s">
        <v>72</v>
      </c>
      <c r="R903" s="258">
        <v>4</v>
      </c>
      <c r="S903" s="410">
        <v>26</v>
      </c>
      <c r="T903" s="261">
        <v>6</v>
      </c>
      <c r="U903" s="261">
        <v>6</v>
      </c>
      <c r="V903" s="258" t="s">
        <v>71</v>
      </c>
      <c r="W903" s="261" t="str">
        <f t="shared" ref="W903:W966" si="144">J903&amp;K903&amp;L903&amp;M903</f>
        <v>PORSCHE911Turbo S Cabriolet285100000</v>
      </c>
      <c r="X903" s="411">
        <f t="shared" ref="X903:X966" si="145">B903</f>
        <v>4677</v>
      </c>
      <c r="Y903" s="261">
        <v>6</v>
      </c>
      <c r="Z903" s="261">
        <v>6</v>
      </c>
      <c r="AA903" s="407" t="s">
        <v>216</v>
      </c>
      <c r="AB903" s="258" t="s">
        <v>73</v>
      </c>
      <c r="AC903" s="258"/>
      <c r="AD903" s="258">
        <v>6</v>
      </c>
      <c r="AE903" s="258">
        <v>0</v>
      </c>
      <c r="AF903" s="259"/>
      <c r="AG903" s="260"/>
      <c r="AH903" s="259"/>
      <c r="AI903" s="259"/>
      <c r="AJ903" s="259"/>
      <c r="AK903" s="259">
        <v>12</v>
      </c>
      <c r="AL903" s="259"/>
      <c r="AM903" s="259" t="s">
        <v>17110</v>
      </c>
      <c r="AN903" s="449"/>
      <c r="AO903" s="449"/>
      <c r="AP903" s="449"/>
      <c r="AQ903" s="392" t="str">
        <f>IFERROR(VLOOKUP(BG903,#REF!,1,0),"")</f>
        <v/>
      </c>
      <c r="AR903" s="450"/>
      <c r="AS903" s="259" t="s">
        <v>3249</v>
      </c>
      <c r="AT903" s="450"/>
      <c r="AW903" s="450"/>
      <c r="AX903" s="450"/>
      <c r="AY903" s="450"/>
      <c r="BD903" s="202" t="str">
        <f t="shared" si="137"/>
        <v>911Turbo S Cabriolet</v>
      </c>
      <c r="BE903" s="261" t="str">
        <f t="shared" si="143"/>
        <v>0103</v>
      </c>
      <c r="BF903" s="407" t="s">
        <v>216</v>
      </c>
      <c r="BG903" s="202" t="str">
        <f t="shared" si="138"/>
        <v>0103-0902</v>
      </c>
    </row>
    <row r="904" spans="1:59">
      <c r="A904" s="405">
        <v>4678</v>
      </c>
      <c r="B904" s="406">
        <v>4678</v>
      </c>
      <c r="C904" s="261" t="str">
        <f t="shared" si="139"/>
        <v>0030-0103</v>
      </c>
      <c r="D904" s="261" t="str">
        <f t="shared" si="140"/>
        <v>0030-0103-0016</v>
      </c>
      <c r="E904" s="407" t="s">
        <v>215</v>
      </c>
      <c r="F904" s="261" t="str">
        <f>TEXT(VLOOKUP(J904,'[4]1'!$B$2:$D$37,2,0),"0000")</f>
        <v>0030</v>
      </c>
      <c r="G904" s="261" t="str">
        <f t="shared" si="141"/>
        <v>0103</v>
      </c>
      <c r="H904" s="408">
        <f t="shared" si="142"/>
        <v>16</v>
      </c>
      <c r="I904" s="407" t="s">
        <v>215</v>
      </c>
      <c r="J904" s="258" t="s">
        <v>100</v>
      </c>
      <c r="K904" s="258">
        <v>911</v>
      </c>
      <c r="L904" s="258" t="s">
        <v>3240</v>
      </c>
      <c r="M904" s="409">
        <v>233400000</v>
      </c>
      <c r="N904" s="258">
        <v>3996</v>
      </c>
      <c r="O904" s="258" t="s">
        <v>77</v>
      </c>
      <c r="P904" s="258" t="s">
        <v>73</v>
      </c>
      <c r="Q904" s="258" t="s">
        <v>72</v>
      </c>
      <c r="R904" s="258">
        <v>4</v>
      </c>
      <c r="S904" s="410">
        <v>26</v>
      </c>
      <c r="T904" s="261">
        <v>6</v>
      </c>
      <c r="U904" s="261">
        <v>6</v>
      </c>
      <c r="V904" s="258" t="s">
        <v>71</v>
      </c>
      <c r="W904" s="261" t="str">
        <f t="shared" si="144"/>
        <v>PORSCHE911GT3233400000</v>
      </c>
      <c r="X904" s="411">
        <f t="shared" si="145"/>
        <v>4678</v>
      </c>
      <c r="Y904" s="261">
        <v>6</v>
      </c>
      <c r="Z904" s="261">
        <v>6</v>
      </c>
      <c r="AA904" s="407" t="s">
        <v>215</v>
      </c>
      <c r="AB904" s="258" t="s">
        <v>73</v>
      </c>
      <c r="AC904" s="258"/>
      <c r="AD904" s="258">
        <v>5</v>
      </c>
      <c r="AE904" s="258">
        <v>0</v>
      </c>
      <c r="AF904" s="259"/>
      <c r="AG904" s="260"/>
      <c r="AH904" s="259"/>
      <c r="AI904" s="259"/>
      <c r="AJ904" s="259"/>
      <c r="AK904" s="259">
        <v>12</v>
      </c>
      <c r="AL904" s="259"/>
      <c r="AM904" s="259" t="s">
        <v>17110</v>
      </c>
      <c r="AN904" s="449"/>
      <c r="AO904" s="449"/>
      <c r="AP904" s="449"/>
      <c r="AQ904" s="392" t="str">
        <f>IFERROR(VLOOKUP(BG904,#REF!,1,0),"")</f>
        <v/>
      </c>
      <c r="AR904" s="450"/>
      <c r="AS904" s="259" t="s">
        <v>2007</v>
      </c>
      <c r="AT904" s="450"/>
      <c r="AW904" s="450"/>
      <c r="AX904" s="450">
        <v>24.02</v>
      </c>
      <c r="AY904" s="450"/>
      <c r="BB904" s="202" t="s">
        <v>16846</v>
      </c>
      <c r="BC904" s="202" t="s">
        <v>16847</v>
      </c>
      <c r="BD904" s="202" t="str">
        <f t="shared" si="137"/>
        <v>911GT3</v>
      </c>
      <c r="BE904" s="261" t="str">
        <f t="shared" si="143"/>
        <v>0103</v>
      </c>
      <c r="BF904" s="407" t="s">
        <v>215</v>
      </c>
      <c r="BG904" s="202" t="str">
        <f t="shared" si="138"/>
        <v>0103-0903</v>
      </c>
    </row>
    <row r="905" spans="1:59">
      <c r="A905" s="405">
        <v>4679</v>
      </c>
      <c r="B905" s="406">
        <v>4679</v>
      </c>
      <c r="C905" s="261" t="str">
        <f t="shared" si="139"/>
        <v>0030-0104</v>
      </c>
      <c r="D905" s="261" t="str">
        <f t="shared" si="140"/>
        <v>0030-0104-0001</v>
      </c>
      <c r="E905" s="407" t="s">
        <v>214</v>
      </c>
      <c r="F905" s="261" t="str">
        <f>TEXT(VLOOKUP(J905,'[4]1'!$B$2:$D$37,2,0),"0000")</f>
        <v>0030</v>
      </c>
      <c r="G905" s="261" t="str">
        <f t="shared" si="141"/>
        <v>0104</v>
      </c>
      <c r="H905" s="408">
        <f t="shared" si="142"/>
        <v>1</v>
      </c>
      <c r="I905" s="407" t="s">
        <v>214</v>
      </c>
      <c r="J905" s="258" t="s">
        <v>100</v>
      </c>
      <c r="K905" s="258" t="s">
        <v>17002</v>
      </c>
      <c r="L905" s="258" t="s">
        <v>17001</v>
      </c>
      <c r="M905" s="409">
        <v>119400000</v>
      </c>
      <c r="N905" s="258">
        <v>3995</v>
      </c>
      <c r="O905" s="258" t="s">
        <v>77</v>
      </c>
      <c r="P905" s="258" t="s">
        <v>73</v>
      </c>
      <c r="Q905" s="258" t="s">
        <v>72</v>
      </c>
      <c r="R905" s="258">
        <v>4</v>
      </c>
      <c r="S905" s="410">
        <v>26</v>
      </c>
      <c r="T905" s="261">
        <v>6</v>
      </c>
      <c r="U905" s="261">
        <v>6</v>
      </c>
      <c r="V905" s="258" t="s">
        <v>71</v>
      </c>
      <c r="W905" s="261" t="str">
        <f t="shared" si="144"/>
        <v>PORSCHEBOXSTER718 Boxster GTS 4.0119400000</v>
      </c>
      <c r="X905" s="411">
        <f t="shared" si="145"/>
        <v>4679</v>
      </c>
      <c r="Y905" s="261">
        <v>6</v>
      </c>
      <c r="Z905" s="261">
        <v>6</v>
      </c>
      <c r="AA905" s="407" t="s">
        <v>214</v>
      </c>
      <c r="AB905" s="258" t="s">
        <v>73</v>
      </c>
      <c r="AC905" s="258"/>
      <c r="AD905" s="258">
        <v>5</v>
      </c>
      <c r="AE905" s="258">
        <v>2</v>
      </c>
      <c r="AF905" s="259"/>
      <c r="AG905" s="260"/>
      <c r="AH905" s="259"/>
      <c r="AI905" s="259"/>
      <c r="AJ905" s="259"/>
      <c r="AK905" s="259">
        <v>6</v>
      </c>
      <c r="AL905" s="259"/>
      <c r="AM905" s="259" t="s">
        <v>17413</v>
      </c>
      <c r="AN905" s="449"/>
      <c r="AO905" s="449"/>
      <c r="AP905" s="449"/>
      <c r="AS905" s="259" t="s">
        <v>17130</v>
      </c>
      <c r="AW905" s="392" t="s">
        <v>17408</v>
      </c>
      <c r="BD905" s="202" t="str">
        <f t="shared" si="137"/>
        <v>BOXSTER718 Boxster GTS 4.0</v>
      </c>
      <c r="BE905" s="261" t="str">
        <f t="shared" si="143"/>
        <v>0104</v>
      </c>
      <c r="BF905" s="407" t="s">
        <v>214</v>
      </c>
      <c r="BG905" s="202" t="str">
        <f t="shared" si="138"/>
        <v>0104-0904</v>
      </c>
    </row>
    <row r="906" spans="1:59">
      <c r="A906" s="405">
        <v>4680</v>
      </c>
      <c r="B906" s="406">
        <v>4680</v>
      </c>
      <c r="C906" s="261" t="str">
        <f t="shared" si="139"/>
        <v>0030-0105</v>
      </c>
      <c r="D906" s="261" t="str">
        <f t="shared" si="140"/>
        <v>0030-0105-0001</v>
      </c>
      <c r="E906" s="407" t="s">
        <v>213</v>
      </c>
      <c r="F906" s="261" t="str">
        <f>TEXT(VLOOKUP(J906,'[4]1'!$B$2:$D$37,2,0),"0000")</f>
        <v>0030</v>
      </c>
      <c r="G906" s="261" t="str">
        <f t="shared" si="141"/>
        <v>0105</v>
      </c>
      <c r="H906" s="408">
        <f t="shared" si="142"/>
        <v>1</v>
      </c>
      <c r="I906" s="407" t="s">
        <v>213</v>
      </c>
      <c r="J906" s="258" t="s">
        <v>100</v>
      </c>
      <c r="K906" s="258" t="s">
        <v>106</v>
      </c>
      <c r="L906" s="258" t="s">
        <v>1957</v>
      </c>
      <c r="M906" s="409">
        <v>114400000</v>
      </c>
      <c r="N906" s="258">
        <v>2995</v>
      </c>
      <c r="O906" s="258" t="s">
        <v>77</v>
      </c>
      <c r="P906" s="258" t="s">
        <v>73</v>
      </c>
      <c r="Q906" s="258" t="s">
        <v>72</v>
      </c>
      <c r="R906" s="258">
        <v>5</v>
      </c>
      <c r="S906" s="410">
        <v>1</v>
      </c>
      <c r="T906" s="261">
        <v>6</v>
      </c>
      <c r="U906" s="261">
        <v>6</v>
      </c>
      <c r="V906" s="258" t="s">
        <v>71</v>
      </c>
      <c r="W906" s="261" t="str">
        <f t="shared" si="144"/>
        <v>PORSCHECayenneNew Cayenne coupe114400000</v>
      </c>
      <c r="X906" s="411">
        <f t="shared" si="145"/>
        <v>4680</v>
      </c>
      <c r="Y906" s="261">
        <v>6</v>
      </c>
      <c r="Z906" s="261">
        <v>6</v>
      </c>
      <c r="AA906" s="407" t="s">
        <v>213</v>
      </c>
      <c r="AB906" s="258" t="s">
        <v>70</v>
      </c>
      <c r="AC906" s="258"/>
      <c r="AD906" s="258">
        <v>3</v>
      </c>
      <c r="AE906" s="258">
        <v>0</v>
      </c>
      <c r="AF906" s="259"/>
      <c r="AG906" s="260"/>
      <c r="AH906" s="259"/>
      <c r="AI906" s="259"/>
      <c r="AJ906" s="259"/>
      <c r="AK906" s="259">
        <v>6</v>
      </c>
      <c r="AL906" s="259"/>
      <c r="AM906" s="259" t="s">
        <v>17413</v>
      </c>
      <c r="AN906" s="449"/>
      <c r="AO906" s="449"/>
      <c r="AP906" s="449"/>
      <c r="AQ906" s="392" t="str">
        <f>IFERROR(VLOOKUP(BG906,#REF!,1,0),"")</f>
        <v/>
      </c>
      <c r="AS906" s="259" t="s">
        <v>3211</v>
      </c>
      <c r="AW906" s="392" t="s">
        <v>17408</v>
      </c>
      <c r="BD906" s="202" t="str">
        <f t="shared" si="137"/>
        <v>CayenneNew Cayenne coupe</v>
      </c>
      <c r="BE906" s="261" t="str">
        <f t="shared" si="143"/>
        <v>0105</v>
      </c>
      <c r="BF906" s="407" t="s">
        <v>213</v>
      </c>
      <c r="BG906" s="202" t="str">
        <f t="shared" si="138"/>
        <v>0105-0905</v>
      </c>
    </row>
    <row r="907" spans="1:59">
      <c r="A907" s="405">
        <v>4681</v>
      </c>
      <c r="B907" s="406">
        <v>4681</v>
      </c>
      <c r="C907" s="261" t="str">
        <f t="shared" si="139"/>
        <v>0030-0105</v>
      </c>
      <c r="D907" s="261" t="str">
        <f t="shared" si="140"/>
        <v>0030-0105-0002</v>
      </c>
      <c r="E907" s="407" t="s">
        <v>212</v>
      </c>
      <c r="F907" s="261" t="str">
        <f>TEXT(VLOOKUP(J907,'[4]1'!$B$2:$D$37,2,0),"0000")</f>
        <v>0030</v>
      </c>
      <c r="G907" s="261" t="str">
        <f t="shared" si="141"/>
        <v>0105</v>
      </c>
      <c r="H907" s="408">
        <f t="shared" si="142"/>
        <v>2</v>
      </c>
      <c r="I907" s="407" t="s">
        <v>212</v>
      </c>
      <c r="J907" s="258" t="s">
        <v>100</v>
      </c>
      <c r="K907" s="258" t="s">
        <v>106</v>
      </c>
      <c r="L907" s="258" t="s">
        <v>1285</v>
      </c>
      <c r="M907" s="409">
        <v>104800000</v>
      </c>
      <c r="N907" s="258">
        <v>2995</v>
      </c>
      <c r="O907" s="258" t="s">
        <v>77</v>
      </c>
      <c r="P907" s="258" t="s">
        <v>73</v>
      </c>
      <c r="Q907" s="258" t="s">
        <v>72</v>
      </c>
      <c r="R907" s="258">
        <v>5</v>
      </c>
      <c r="S907" s="410">
        <v>1</v>
      </c>
      <c r="T907" s="261">
        <v>6</v>
      </c>
      <c r="U907" s="261">
        <v>6</v>
      </c>
      <c r="V907" s="258" t="s">
        <v>71</v>
      </c>
      <c r="W907" s="261" t="str">
        <f t="shared" si="144"/>
        <v>PORSCHECayenneNew Cayenne104800000</v>
      </c>
      <c r="X907" s="411">
        <f t="shared" si="145"/>
        <v>4681</v>
      </c>
      <c r="Y907" s="261">
        <v>6</v>
      </c>
      <c r="Z907" s="261">
        <v>6</v>
      </c>
      <c r="AA907" s="407" t="s">
        <v>212</v>
      </c>
      <c r="AB907" s="258" t="s">
        <v>70</v>
      </c>
      <c r="AC907" s="258"/>
      <c r="AD907" s="258">
        <v>3</v>
      </c>
      <c r="AE907" s="258">
        <v>0</v>
      </c>
      <c r="AF907" s="259"/>
      <c r="AG907" s="260"/>
      <c r="AH907" s="259"/>
      <c r="AI907" s="259"/>
      <c r="AJ907" s="259"/>
      <c r="AK907" s="259">
        <v>6</v>
      </c>
      <c r="AL907" s="259"/>
      <c r="AM907" s="259" t="s">
        <v>17413</v>
      </c>
      <c r="AN907" s="449"/>
      <c r="AO907" s="449"/>
      <c r="AP907" s="449"/>
      <c r="AQ907" s="392" t="str">
        <f>IFERROR(VLOOKUP(BG907,#REF!,1,0),"")</f>
        <v/>
      </c>
      <c r="AS907" s="259" t="s">
        <v>3211</v>
      </c>
      <c r="AW907" s="392" t="s">
        <v>17408</v>
      </c>
      <c r="BD907" s="202" t="str">
        <f t="shared" si="137"/>
        <v>CayenneNew Cayenne</v>
      </c>
      <c r="BE907" s="261" t="str">
        <f t="shared" si="143"/>
        <v>0105</v>
      </c>
      <c r="BF907" s="407" t="s">
        <v>212</v>
      </c>
      <c r="BG907" s="202" t="str">
        <f t="shared" si="138"/>
        <v>0105-0906</v>
      </c>
    </row>
    <row r="908" spans="1:59">
      <c r="A908" s="405">
        <v>4682</v>
      </c>
      <c r="B908" s="406">
        <v>4682</v>
      </c>
      <c r="C908" s="261" t="str">
        <f t="shared" si="139"/>
        <v>0030-0105</v>
      </c>
      <c r="D908" s="261" t="str">
        <f t="shared" si="140"/>
        <v>0030-0105-0003</v>
      </c>
      <c r="E908" s="407" t="s">
        <v>211</v>
      </c>
      <c r="F908" s="261" t="str">
        <f>TEXT(VLOOKUP(J908,'[4]1'!$B$2:$D$37,2,0),"0000")</f>
        <v>0030</v>
      </c>
      <c r="G908" s="261" t="str">
        <f t="shared" si="141"/>
        <v>0105</v>
      </c>
      <c r="H908" s="408">
        <f t="shared" si="142"/>
        <v>3</v>
      </c>
      <c r="I908" s="407" t="s">
        <v>211</v>
      </c>
      <c r="J908" s="258" t="s">
        <v>1466</v>
      </c>
      <c r="K908" s="258" t="s">
        <v>106</v>
      </c>
      <c r="L908" s="258" t="s">
        <v>17124</v>
      </c>
      <c r="M908" s="409">
        <v>158500000</v>
      </c>
      <c r="N908" s="258">
        <v>3604</v>
      </c>
      <c r="O908" s="258" t="s">
        <v>77</v>
      </c>
      <c r="P908" s="258" t="s">
        <v>73</v>
      </c>
      <c r="Q908" s="258" t="s">
        <v>72</v>
      </c>
      <c r="R908" s="258">
        <v>5</v>
      </c>
      <c r="S908" s="410">
        <v>1</v>
      </c>
      <c r="T908" s="261">
        <v>6</v>
      </c>
      <c r="U908" s="261">
        <v>6</v>
      </c>
      <c r="V908" s="258" t="s">
        <v>71</v>
      </c>
      <c r="W908" s="261" t="str">
        <f t="shared" si="144"/>
        <v>PORSCHECayenneCayenne turbo GT158500000</v>
      </c>
      <c r="X908" s="411">
        <f t="shared" si="145"/>
        <v>4682</v>
      </c>
      <c r="Y908" s="261">
        <v>6</v>
      </c>
      <c r="Z908" s="261">
        <v>6</v>
      </c>
      <c r="AA908" s="407" t="s">
        <v>211</v>
      </c>
      <c r="AB908" s="258" t="s">
        <v>70</v>
      </c>
      <c r="AC908" s="258"/>
      <c r="AD908" s="258">
        <v>3</v>
      </c>
      <c r="AE908" s="258">
        <v>0</v>
      </c>
      <c r="AF908" s="259"/>
      <c r="AG908" s="260"/>
      <c r="AH908" s="259"/>
      <c r="AI908" s="259"/>
      <c r="AJ908" s="259"/>
      <c r="AK908" s="259">
        <v>12</v>
      </c>
      <c r="AL908" s="259"/>
      <c r="AM908" s="259" t="s">
        <v>17110</v>
      </c>
      <c r="AN908" s="449"/>
      <c r="AO908" s="449"/>
      <c r="AP908" s="449"/>
      <c r="AQ908" s="392" t="str">
        <f>IFERROR(VLOOKUP(BG908,#REF!,1,0),"")</f>
        <v/>
      </c>
      <c r="AS908" s="259" t="s">
        <v>3211</v>
      </c>
      <c r="BD908" s="202" t="str">
        <f t="shared" si="137"/>
        <v>CayenneCayenne turbo GT</v>
      </c>
      <c r="BE908" s="261" t="str">
        <f t="shared" si="143"/>
        <v>0105</v>
      </c>
      <c r="BF908" s="407" t="s">
        <v>211</v>
      </c>
      <c r="BG908" s="202" t="str">
        <f t="shared" si="138"/>
        <v>0105-0907</v>
      </c>
    </row>
    <row r="909" spans="1:59">
      <c r="A909" s="405">
        <v>4683</v>
      </c>
      <c r="B909" s="406">
        <v>4683</v>
      </c>
      <c r="C909" s="261" t="str">
        <f t="shared" si="139"/>
        <v>0030-0105</v>
      </c>
      <c r="D909" s="261" t="str">
        <f t="shared" si="140"/>
        <v>0030-0105-0004</v>
      </c>
      <c r="E909" s="407" t="s">
        <v>210</v>
      </c>
      <c r="F909" s="261" t="str">
        <f>TEXT(VLOOKUP(J909,'[4]1'!$B$2:$D$37,2,0),"0000")</f>
        <v>0030</v>
      </c>
      <c r="G909" s="261" t="str">
        <f t="shared" si="141"/>
        <v>0105</v>
      </c>
      <c r="H909" s="408">
        <f t="shared" si="142"/>
        <v>4</v>
      </c>
      <c r="I909" s="407" t="s">
        <v>210</v>
      </c>
      <c r="J909" s="258" t="s">
        <v>100</v>
      </c>
      <c r="K909" s="258" t="s">
        <v>106</v>
      </c>
      <c r="L909" s="258" t="s">
        <v>2796</v>
      </c>
      <c r="M909" s="409">
        <v>124900000</v>
      </c>
      <c r="N909" s="258">
        <v>2995</v>
      </c>
      <c r="O909" s="258" t="s">
        <v>1185</v>
      </c>
      <c r="P909" s="258" t="s">
        <v>1451</v>
      </c>
      <c r="Q909" s="258" t="s">
        <v>1994</v>
      </c>
      <c r="R909" s="258">
        <v>4</v>
      </c>
      <c r="S909" s="410">
        <v>1</v>
      </c>
      <c r="T909" s="261">
        <v>6</v>
      </c>
      <c r="U909" s="261">
        <v>6</v>
      </c>
      <c r="V909" s="258" t="s">
        <v>71</v>
      </c>
      <c r="W909" s="261" t="str">
        <f t="shared" si="144"/>
        <v>PORSCHECayenneCayenne E-hybrid Coupe124900000</v>
      </c>
      <c r="X909" s="411">
        <f t="shared" si="145"/>
        <v>4683</v>
      </c>
      <c r="Y909" s="261">
        <v>6</v>
      </c>
      <c r="Z909" s="261">
        <v>6</v>
      </c>
      <c r="AA909" s="407" t="s">
        <v>210</v>
      </c>
      <c r="AB909" s="258" t="s">
        <v>70</v>
      </c>
      <c r="AC909" s="258"/>
      <c r="AD909" s="258">
        <v>5</v>
      </c>
      <c r="AE909" s="258">
        <v>0</v>
      </c>
      <c r="AF909" s="259"/>
      <c r="AG909" s="260"/>
      <c r="AH909" s="259"/>
      <c r="AI909" s="259"/>
      <c r="AJ909" s="259"/>
      <c r="AK909" s="259">
        <v>6</v>
      </c>
      <c r="AL909" s="259"/>
      <c r="AM909" s="259" t="s">
        <v>17413</v>
      </c>
      <c r="AN909" s="449"/>
      <c r="AO909" s="449"/>
      <c r="AP909" s="449"/>
      <c r="AQ909" s="392" t="str">
        <f>IFERROR(VLOOKUP(BG909,#REF!,1,0),"")</f>
        <v/>
      </c>
      <c r="AS909" s="259" t="s">
        <v>3211</v>
      </c>
      <c r="AW909" s="392" t="s">
        <v>17408</v>
      </c>
      <c r="BD909" s="202" t="str">
        <f t="shared" si="137"/>
        <v>CayenneCayenne E-hybrid Coupe</v>
      </c>
      <c r="BE909" s="261" t="str">
        <f t="shared" si="143"/>
        <v>0105</v>
      </c>
      <c r="BF909" s="407" t="s">
        <v>210</v>
      </c>
      <c r="BG909" s="202" t="str">
        <f t="shared" si="138"/>
        <v>0105-0908</v>
      </c>
    </row>
    <row r="910" spans="1:59">
      <c r="A910" s="405">
        <v>4684</v>
      </c>
      <c r="B910" s="406">
        <v>4684</v>
      </c>
      <c r="C910" s="261" t="str">
        <f t="shared" si="139"/>
        <v>0030-0105</v>
      </c>
      <c r="D910" s="261" t="str">
        <f t="shared" si="140"/>
        <v>0030-0105-0005</v>
      </c>
      <c r="E910" s="407" t="s">
        <v>1468</v>
      </c>
      <c r="F910" s="261" t="str">
        <f>TEXT(VLOOKUP(J910,'[4]1'!$B$2:$D$37,2,0),"0000")</f>
        <v>0030</v>
      </c>
      <c r="G910" s="261" t="str">
        <f t="shared" si="141"/>
        <v>0105</v>
      </c>
      <c r="H910" s="408">
        <f t="shared" si="142"/>
        <v>5</v>
      </c>
      <c r="I910" s="407" t="s">
        <v>1468</v>
      </c>
      <c r="J910" s="413" t="s">
        <v>100</v>
      </c>
      <c r="K910" s="413" t="s">
        <v>106</v>
      </c>
      <c r="L910" s="413" t="s">
        <v>16996</v>
      </c>
      <c r="M910" s="428">
        <v>181000000</v>
      </c>
      <c r="N910" s="416">
        <v>3996</v>
      </c>
      <c r="O910" s="258" t="s">
        <v>77</v>
      </c>
      <c r="P910" s="413" t="s">
        <v>73</v>
      </c>
      <c r="Q910" s="413" t="s">
        <v>72</v>
      </c>
      <c r="R910" s="416">
        <v>4</v>
      </c>
      <c r="S910" s="410">
        <v>1</v>
      </c>
      <c r="T910" s="261">
        <v>6</v>
      </c>
      <c r="U910" s="261">
        <v>6</v>
      </c>
      <c r="V910" s="258" t="s">
        <v>71</v>
      </c>
      <c r="W910" s="261" t="str">
        <f t="shared" si="144"/>
        <v>PORSCHECayenneCayenne coupe turbo GT181000000</v>
      </c>
      <c r="X910" s="411">
        <f t="shared" si="145"/>
        <v>4684</v>
      </c>
      <c r="Y910" s="261">
        <v>6</v>
      </c>
      <c r="Z910" s="261">
        <v>6</v>
      </c>
      <c r="AA910" s="407" t="s">
        <v>1468</v>
      </c>
      <c r="AB910" s="258" t="s">
        <v>70</v>
      </c>
      <c r="AC910" s="258"/>
      <c r="AD910" s="258">
        <v>5</v>
      </c>
      <c r="AE910" s="258">
        <v>2</v>
      </c>
      <c r="AF910" s="259"/>
      <c r="AG910" s="260"/>
      <c r="AH910" s="259"/>
      <c r="AI910" s="259"/>
      <c r="AJ910" s="259"/>
      <c r="AK910" s="259">
        <v>12</v>
      </c>
      <c r="AL910" s="259"/>
      <c r="AM910" s="259" t="s">
        <v>17110</v>
      </c>
      <c r="AN910" s="449"/>
      <c r="AO910" s="449"/>
      <c r="AP910" s="449"/>
      <c r="AQ910" s="392" t="str">
        <f>IFERROR(VLOOKUP(BG910,#REF!,1,0),"")</f>
        <v/>
      </c>
      <c r="AS910" s="259" t="s">
        <v>3211</v>
      </c>
      <c r="BD910" s="202" t="str">
        <f t="shared" si="137"/>
        <v>CayenneCayenne coupe turbo GT</v>
      </c>
      <c r="BE910" s="261" t="str">
        <f t="shared" si="143"/>
        <v>0105</v>
      </c>
      <c r="BF910" s="407" t="s">
        <v>1468</v>
      </c>
      <c r="BG910" s="202" t="str">
        <f t="shared" si="138"/>
        <v>0105-0909</v>
      </c>
    </row>
    <row r="911" spans="1:59">
      <c r="A911" s="405">
        <v>4685</v>
      </c>
      <c r="B911" s="406">
        <v>4685</v>
      </c>
      <c r="C911" s="261" t="str">
        <f t="shared" si="139"/>
        <v>0030-0105</v>
      </c>
      <c r="D911" s="261" t="str">
        <f t="shared" si="140"/>
        <v>0030-0105-0006</v>
      </c>
      <c r="E911" s="407" t="s">
        <v>1469</v>
      </c>
      <c r="F911" s="261" t="str">
        <f>TEXT(VLOOKUP(J911,'[4]1'!$B$2:$D$37,2,0),"0000")</f>
        <v>0030</v>
      </c>
      <c r="G911" s="261" t="str">
        <f t="shared" si="141"/>
        <v>0105</v>
      </c>
      <c r="H911" s="408">
        <f t="shared" si="142"/>
        <v>6</v>
      </c>
      <c r="I911" s="407" t="s">
        <v>1469</v>
      </c>
      <c r="J911" s="258" t="s">
        <v>100</v>
      </c>
      <c r="K911" s="258" t="s">
        <v>106</v>
      </c>
      <c r="L911" s="258" t="s">
        <v>1975</v>
      </c>
      <c r="M911" s="409">
        <v>119000000</v>
      </c>
      <c r="N911" s="258">
        <v>2995</v>
      </c>
      <c r="O911" s="258" t="s">
        <v>1185</v>
      </c>
      <c r="P911" s="258" t="s">
        <v>73</v>
      </c>
      <c r="Q911" s="258" t="s">
        <v>72</v>
      </c>
      <c r="R911" s="258">
        <v>5</v>
      </c>
      <c r="S911" s="410">
        <v>1</v>
      </c>
      <c r="T911" s="261">
        <v>6</v>
      </c>
      <c r="U911" s="261">
        <v>6</v>
      </c>
      <c r="V911" s="258" t="s">
        <v>71</v>
      </c>
      <c r="W911" s="261" t="str">
        <f t="shared" si="144"/>
        <v>PORSCHECayenneCayenne E-hybrid119000000</v>
      </c>
      <c r="X911" s="411">
        <f t="shared" si="145"/>
        <v>4685</v>
      </c>
      <c r="Y911" s="261">
        <v>6</v>
      </c>
      <c r="Z911" s="261">
        <v>6</v>
      </c>
      <c r="AA911" s="407" t="s">
        <v>1469</v>
      </c>
      <c r="AB911" s="258" t="s">
        <v>70</v>
      </c>
      <c r="AC911" s="258"/>
      <c r="AD911" s="258">
        <v>5</v>
      </c>
      <c r="AE911" s="258">
        <v>0</v>
      </c>
      <c r="AF911" s="259"/>
      <c r="AG911" s="260"/>
      <c r="AH911" s="259"/>
      <c r="AI911" s="259"/>
      <c r="AJ911" s="259"/>
      <c r="AK911" s="259">
        <v>6</v>
      </c>
      <c r="AL911" s="259"/>
      <c r="AM911" s="259" t="s">
        <v>17413</v>
      </c>
      <c r="AN911" s="449"/>
      <c r="AO911" s="449"/>
      <c r="AP911" s="449"/>
      <c r="AQ911" s="392" t="str">
        <f>IFERROR(VLOOKUP(BG911,#REF!,1,0),"")</f>
        <v/>
      </c>
      <c r="AS911" s="259" t="s">
        <v>3211</v>
      </c>
      <c r="AW911" s="392" t="s">
        <v>17408</v>
      </c>
      <c r="BD911" s="202" t="str">
        <f t="shared" si="137"/>
        <v>CayenneCayenne E-hybrid</v>
      </c>
      <c r="BE911" s="261" t="str">
        <f t="shared" si="143"/>
        <v>0105</v>
      </c>
      <c r="BF911" s="407" t="s">
        <v>1469</v>
      </c>
      <c r="BG911" s="202" t="str">
        <f t="shared" si="138"/>
        <v>0105-0910</v>
      </c>
    </row>
    <row r="912" spans="1:59">
      <c r="A912" s="405">
        <v>4686</v>
      </c>
      <c r="B912" s="406">
        <v>4686</v>
      </c>
      <c r="C912" s="261" t="str">
        <f t="shared" si="139"/>
        <v>0030-0106</v>
      </c>
      <c r="D912" s="261" t="str">
        <f t="shared" si="140"/>
        <v>0030-0106-0001</v>
      </c>
      <c r="E912" s="407" t="s">
        <v>1470</v>
      </c>
      <c r="F912" s="261" t="str">
        <f>TEXT(VLOOKUP(J912,'[4]1'!$B$2:$D$37,2,0),"0000")</f>
        <v>0030</v>
      </c>
      <c r="G912" s="261" t="str">
        <f t="shared" si="141"/>
        <v>0106</v>
      </c>
      <c r="H912" s="408">
        <f t="shared" si="142"/>
        <v>1</v>
      </c>
      <c r="I912" s="407" t="s">
        <v>1470</v>
      </c>
      <c r="J912" s="258" t="s">
        <v>100</v>
      </c>
      <c r="K912" s="258" t="s">
        <v>105</v>
      </c>
      <c r="L912" s="258" t="s">
        <v>2922</v>
      </c>
      <c r="M912" s="409">
        <v>114800000</v>
      </c>
      <c r="N912" s="258">
        <v>3995</v>
      </c>
      <c r="O912" s="258" t="s">
        <v>77</v>
      </c>
      <c r="P912" s="258" t="s">
        <v>73</v>
      </c>
      <c r="Q912" s="258" t="s">
        <v>72</v>
      </c>
      <c r="R912" s="258">
        <v>2</v>
      </c>
      <c r="S912" s="410">
        <v>26</v>
      </c>
      <c r="T912" s="261">
        <v>6</v>
      </c>
      <c r="U912" s="261">
        <v>6</v>
      </c>
      <c r="V912" s="258" t="s">
        <v>71</v>
      </c>
      <c r="W912" s="261" t="str">
        <f t="shared" si="144"/>
        <v>PORSCHECayman718 Cayman GTS 4.0114800000</v>
      </c>
      <c r="X912" s="411">
        <f t="shared" si="145"/>
        <v>4686</v>
      </c>
      <c r="Y912" s="261">
        <v>6</v>
      </c>
      <c r="Z912" s="261">
        <v>6</v>
      </c>
      <c r="AA912" s="407" t="s">
        <v>1470</v>
      </c>
      <c r="AB912" s="258" t="s">
        <v>73</v>
      </c>
      <c r="AC912" s="258"/>
      <c r="AD912" s="258">
        <v>5</v>
      </c>
      <c r="AE912" s="258">
        <v>2</v>
      </c>
      <c r="AF912" s="259"/>
      <c r="AG912" s="260"/>
      <c r="AH912" s="259"/>
      <c r="AI912" s="259"/>
      <c r="AJ912" s="259"/>
      <c r="AK912" s="259">
        <v>6</v>
      </c>
      <c r="AL912" s="259"/>
      <c r="AM912" s="259" t="s">
        <v>17413</v>
      </c>
      <c r="AN912" s="449"/>
      <c r="AO912" s="449"/>
      <c r="AP912" s="449"/>
      <c r="AS912" s="259" t="s">
        <v>17130</v>
      </c>
      <c r="AW912" s="392" t="s">
        <v>17408</v>
      </c>
      <c r="BD912" s="202" t="str">
        <f t="shared" si="137"/>
        <v>Cayman718 Cayman GTS 4.0</v>
      </c>
      <c r="BE912" s="261" t="str">
        <f t="shared" si="143"/>
        <v>0106</v>
      </c>
      <c r="BF912" s="407" t="s">
        <v>1470</v>
      </c>
      <c r="BG912" s="202" t="str">
        <f t="shared" si="138"/>
        <v>0106-0911</v>
      </c>
    </row>
    <row r="913" spans="1:59">
      <c r="A913" s="405">
        <v>4687</v>
      </c>
      <c r="B913" s="406">
        <v>4687</v>
      </c>
      <c r="C913" s="261" t="str">
        <f t="shared" si="139"/>
        <v>0030-0107</v>
      </c>
      <c r="D913" s="261" t="str">
        <f t="shared" si="140"/>
        <v>0030-0107-0001</v>
      </c>
      <c r="E913" s="407" t="s">
        <v>1471</v>
      </c>
      <c r="F913" s="261" t="str">
        <f>TEXT(VLOOKUP(J913,'[4]1'!$B$2:$D$37,2,0),"0000")</f>
        <v>0030</v>
      </c>
      <c r="G913" s="261" t="str">
        <f t="shared" si="141"/>
        <v>0107</v>
      </c>
      <c r="H913" s="408">
        <f t="shared" si="142"/>
        <v>1</v>
      </c>
      <c r="I913" s="407" t="s">
        <v>1471</v>
      </c>
      <c r="J913" s="258" t="s">
        <v>100</v>
      </c>
      <c r="K913" s="258" t="s">
        <v>103</v>
      </c>
      <c r="L913" s="258" t="s">
        <v>103</v>
      </c>
      <c r="M913" s="409">
        <v>74500000</v>
      </c>
      <c r="N913" s="258">
        <v>1984</v>
      </c>
      <c r="O913" s="258" t="s">
        <v>77</v>
      </c>
      <c r="P913" s="258" t="s">
        <v>73</v>
      </c>
      <c r="Q913" s="258" t="s">
        <v>72</v>
      </c>
      <c r="R913" s="258">
        <v>5</v>
      </c>
      <c r="S913" s="410">
        <v>4</v>
      </c>
      <c r="T913" s="261">
        <v>6</v>
      </c>
      <c r="U913" s="261">
        <v>6</v>
      </c>
      <c r="V913" s="258" t="s">
        <v>71</v>
      </c>
      <c r="W913" s="261" t="str">
        <f t="shared" si="144"/>
        <v>PORSCHEMacanMacan74500000</v>
      </c>
      <c r="X913" s="411">
        <f t="shared" si="145"/>
        <v>4687</v>
      </c>
      <c r="Y913" s="261">
        <v>6</v>
      </c>
      <c r="Z913" s="261">
        <v>6</v>
      </c>
      <c r="AA913" s="407" t="s">
        <v>1471</v>
      </c>
      <c r="AB913" s="258" t="s">
        <v>70</v>
      </c>
      <c r="AC913" s="258"/>
      <c r="AD913" s="258">
        <v>3</v>
      </c>
      <c r="AE913" s="258">
        <v>0</v>
      </c>
      <c r="AF913" s="259"/>
      <c r="AG913" s="260"/>
      <c r="AH913" s="259"/>
      <c r="AI913" s="259"/>
      <c r="AJ913" s="259"/>
      <c r="AK913" s="259">
        <v>9</v>
      </c>
      <c r="AL913" s="259"/>
      <c r="AM913" s="259" t="s">
        <v>17411</v>
      </c>
      <c r="AN913" s="449"/>
      <c r="AO913" s="449"/>
      <c r="AP913" s="449"/>
      <c r="AQ913" s="392" t="str">
        <f>IFERROR(VLOOKUP(BG913,#REF!,1,0),"")</f>
        <v/>
      </c>
      <c r="AS913" s="259" t="s">
        <v>3248</v>
      </c>
      <c r="AW913" s="392" t="s">
        <v>17407</v>
      </c>
      <c r="BD913" s="202" t="str">
        <f t="shared" si="137"/>
        <v>MacanMacan</v>
      </c>
      <c r="BE913" s="261" t="str">
        <f t="shared" si="143"/>
        <v>0107</v>
      </c>
      <c r="BF913" s="407" t="s">
        <v>1471</v>
      </c>
      <c r="BG913" s="202" t="str">
        <f t="shared" si="138"/>
        <v>0107-0912</v>
      </c>
    </row>
    <row r="914" spans="1:59">
      <c r="A914" s="405">
        <v>4688</v>
      </c>
      <c r="B914" s="406">
        <v>4688</v>
      </c>
      <c r="C914" s="261" t="str">
        <f t="shared" si="139"/>
        <v>0030-0107</v>
      </c>
      <c r="D914" s="261" t="str">
        <f t="shared" si="140"/>
        <v>0030-0107-0002</v>
      </c>
      <c r="E914" s="407" t="s">
        <v>1472</v>
      </c>
      <c r="F914" s="261" t="str">
        <f>TEXT(VLOOKUP(J914,'[4]1'!$B$2:$D$37,2,0),"0000")</f>
        <v>0030</v>
      </c>
      <c r="G914" s="261" t="str">
        <f t="shared" si="141"/>
        <v>0107</v>
      </c>
      <c r="H914" s="408">
        <f t="shared" si="142"/>
        <v>2</v>
      </c>
      <c r="I914" s="407" t="s">
        <v>1472</v>
      </c>
      <c r="J914" s="258" t="s">
        <v>100</v>
      </c>
      <c r="K914" s="258" t="s">
        <v>103</v>
      </c>
      <c r="L914" s="258" t="s">
        <v>17000</v>
      </c>
      <c r="M914" s="409">
        <v>74500000</v>
      </c>
      <c r="N914" s="258">
        <v>1984</v>
      </c>
      <c r="O914" s="258" t="s">
        <v>77</v>
      </c>
      <c r="P914" s="258" t="s">
        <v>73</v>
      </c>
      <c r="Q914" s="258" t="s">
        <v>72</v>
      </c>
      <c r="R914" s="258">
        <v>5</v>
      </c>
      <c r="S914" s="410">
        <v>26</v>
      </c>
      <c r="T914" s="261">
        <v>6</v>
      </c>
      <c r="U914" s="261">
        <v>6</v>
      </c>
      <c r="V914" s="258" t="s">
        <v>71</v>
      </c>
      <c r="W914" s="261" t="str">
        <f t="shared" si="144"/>
        <v>PORSCHEMacanMarcan Turbo74500000</v>
      </c>
      <c r="X914" s="411">
        <f t="shared" si="145"/>
        <v>4688</v>
      </c>
      <c r="Y914" s="261">
        <v>6</v>
      </c>
      <c r="Z914" s="261">
        <v>6</v>
      </c>
      <c r="AA914" s="407" t="s">
        <v>1472</v>
      </c>
      <c r="AB914" s="258" t="s">
        <v>70</v>
      </c>
      <c r="AC914" s="258"/>
      <c r="AD914" s="258">
        <v>3</v>
      </c>
      <c r="AE914" s="258">
        <v>0</v>
      </c>
      <c r="AF914" s="259"/>
      <c r="AG914" s="260"/>
      <c r="AH914" s="259"/>
      <c r="AI914" s="259"/>
      <c r="AJ914" s="259"/>
      <c r="AK914" s="259">
        <v>14</v>
      </c>
      <c r="AL914" s="259"/>
      <c r="AM914" s="259" t="s">
        <v>17112</v>
      </c>
      <c r="AN914" s="449"/>
      <c r="AO914" s="449"/>
      <c r="AP914" s="449"/>
      <c r="AS914" s="259" t="s">
        <v>17130</v>
      </c>
      <c r="BD914" s="202" t="str">
        <f t="shared" si="137"/>
        <v>MacanMarcan Turbo</v>
      </c>
      <c r="BE914" s="261" t="str">
        <f t="shared" si="143"/>
        <v>0107</v>
      </c>
      <c r="BF914" s="407" t="s">
        <v>1472</v>
      </c>
      <c r="BG914" s="202" t="str">
        <f t="shared" si="138"/>
        <v>0107-0913</v>
      </c>
    </row>
    <row r="915" spans="1:59">
      <c r="A915" s="405">
        <v>4689</v>
      </c>
      <c r="B915" s="406">
        <v>4689</v>
      </c>
      <c r="C915" s="261" t="str">
        <f t="shared" si="139"/>
        <v>0030-0107</v>
      </c>
      <c r="D915" s="261" t="str">
        <f t="shared" si="140"/>
        <v>0030-0107-0003</v>
      </c>
      <c r="E915" s="407" t="s">
        <v>1473</v>
      </c>
      <c r="F915" s="261" t="str">
        <f>TEXT(VLOOKUP(J915,'[4]1'!$B$2:$D$37,2,0),"0000")</f>
        <v>0030</v>
      </c>
      <c r="G915" s="261" t="str">
        <f t="shared" si="141"/>
        <v>0107</v>
      </c>
      <c r="H915" s="408">
        <f t="shared" si="142"/>
        <v>3</v>
      </c>
      <c r="I915" s="407" t="s">
        <v>1473</v>
      </c>
      <c r="J915" s="258" t="s">
        <v>100</v>
      </c>
      <c r="K915" s="258" t="s">
        <v>103</v>
      </c>
      <c r="L915" s="258" t="s">
        <v>104</v>
      </c>
      <c r="M915" s="409">
        <v>101100000</v>
      </c>
      <c r="N915" s="258">
        <v>2997</v>
      </c>
      <c r="O915" s="258" t="s">
        <v>77</v>
      </c>
      <c r="P915" s="258" t="s">
        <v>73</v>
      </c>
      <c r="Q915" s="258" t="s">
        <v>72</v>
      </c>
      <c r="R915" s="258">
        <v>5</v>
      </c>
      <c r="S915" s="410">
        <v>4</v>
      </c>
      <c r="T915" s="261">
        <v>6</v>
      </c>
      <c r="U915" s="261">
        <v>6</v>
      </c>
      <c r="V915" s="258" t="s">
        <v>71</v>
      </c>
      <c r="W915" s="261" t="str">
        <f t="shared" si="144"/>
        <v>PORSCHEMacanMacan GTS101100000</v>
      </c>
      <c r="X915" s="411">
        <f t="shared" si="145"/>
        <v>4689</v>
      </c>
      <c r="Y915" s="261">
        <v>6</v>
      </c>
      <c r="Z915" s="261">
        <v>6</v>
      </c>
      <c r="AA915" s="407" t="s">
        <v>1473</v>
      </c>
      <c r="AB915" s="258" t="s">
        <v>70</v>
      </c>
      <c r="AC915" s="258"/>
      <c r="AD915" s="258">
        <v>3</v>
      </c>
      <c r="AE915" s="258">
        <v>0</v>
      </c>
      <c r="AF915" s="259"/>
      <c r="AG915" s="260"/>
      <c r="AH915" s="259"/>
      <c r="AI915" s="259"/>
      <c r="AJ915" s="259"/>
      <c r="AK915" s="259">
        <v>11</v>
      </c>
      <c r="AL915" s="259"/>
      <c r="AM915" s="259" t="s">
        <v>17414</v>
      </c>
      <c r="AN915" s="449"/>
      <c r="AO915" s="449"/>
      <c r="AP915" s="449"/>
      <c r="AQ915" s="392" t="str">
        <f>IFERROR(VLOOKUP(BG915,#REF!,1,0),"")</f>
        <v/>
      </c>
      <c r="AS915" s="259" t="s">
        <v>3248</v>
      </c>
      <c r="AW915" s="392" t="s">
        <v>17408</v>
      </c>
      <c r="BD915" s="202" t="str">
        <f t="shared" si="137"/>
        <v>MacanMacan GTS</v>
      </c>
      <c r="BE915" s="261" t="str">
        <f t="shared" si="143"/>
        <v>0107</v>
      </c>
      <c r="BF915" s="407" t="s">
        <v>1473</v>
      </c>
      <c r="BG915" s="202" t="str">
        <f t="shared" si="138"/>
        <v>0107-0914</v>
      </c>
    </row>
    <row r="916" spans="1:59">
      <c r="A916" s="405">
        <v>4690</v>
      </c>
      <c r="B916" s="406">
        <v>4690</v>
      </c>
      <c r="C916" s="261" t="str">
        <f t="shared" si="139"/>
        <v>0030-0108</v>
      </c>
      <c r="D916" s="261" t="str">
        <f t="shared" si="140"/>
        <v>0030-0108-0001</v>
      </c>
      <c r="E916" s="407" t="s">
        <v>1474</v>
      </c>
      <c r="F916" s="261" t="str">
        <f>TEXT(VLOOKUP(J916,'[4]1'!$B$2:$D$37,2,0),"0000")</f>
        <v>0030</v>
      </c>
      <c r="G916" s="261" t="str">
        <f t="shared" si="141"/>
        <v>0108</v>
      </c>
      <c r="H916" s="408">
        <f t="shared" si="142"/>
        <v>1</v>
      </c>
      <c r="I916" s="407" t="s">
        <v>1474</v>
      </c>
      <c r="J916" s="258" t="s">
        <v>100</v>
      </c>
      <c r="K916" s="258" t="s">
        <v>2876</v>
      </c>
      <c r="L916" s="258" t="s">
        <v>2877</v>
      </c>
      <c r="M916" s="409">
        <v>140300000</v>
      </c>
      <c r="N916" s="258">
        <v>2995</v>
      </c>
      <c r="O916" s="258" t="s">
        <v>77</v>
      </c>
      <c r="P916" s="258" t="s">
        <v>73</v>
      </c>
      <c r="Q916" s="258" t="s">
        <v>72</v>
      </c>
      <c r="R916" s="258">
        <v>4</v>
      </c>
      <c r="S916" s="410">
        <v>1</v>
      </c>
      <c r="T916" s="261">
        <v>6</v>
      </c>
      <c r="U916" s="261">
        <v>6</v>
      </c>
      <c r="V916" s="258" t="s">
        <v>71</v>
      </c>
      <c r="W916" s="261" t="str">
        <f t="shared" si="144"/>
        <v>PORSCHEPanameraPanamera 4140300000</v>
      </c>
      <c r="X916" s="411">
        <f t="shared" si="145"/>
        <v>4690</v>
      </c>
      <c r="Y916" s="261">
        <v>6</v>
      </c>
      <c r="Z916" s="261">
        <v>6</v>
      </c>
      <c r="AA916" s="407" t="s">
        <v>1474</v>
      </c>
      <c r="AB916" s="258" t="s">
        <v>73</v>
      </c>
      <c r="AC916" s="258"/>
      <c r="AD916" s="258">
        <v>5</v>
      </c>
      <c r="AE916" s="258">
        <v>2</v>
      </c>
      <c r="AF916" s="259"/>
      <c r="AG916" s="260"/>
      <c r="AH916" s="259"/>
      <c r="AI916" s="259"/>
      <c r="AJ916" s="259"/>
      <c r="AK916" s="259">
        <v>6</v>
      </c>
      <c r="AL916" s="259"/>
      <c r="AM916" s="259" t="s">
        <v>17413</v>
      </c>
      <c r="AN916" s="449"/>
      <c r="AO916" s="449"/>
      <c r="AP916" s="449"/>
      <c r="AQ916" s="392" t="str">
        <f>IFERROR(VLOOKUP(BG916,#REF!,1,0),"")</f>
        <v/>
      </c>
      <c r="AS916" s="259" t="s">
        <v>3211</v>
      </c>
      <c r="AW916" s="392" t="s">
        <v>17408</v>
      </c>
      <c r="BD916" s="202" t="str">
        <f t="shared" si="137"/>
        <v>PanameraPanamera 4</v>
      </c>
      <c r="BE916" s="261" t="str">
        <f t="shared" si="143"/>
        <v>0108</v>
      </c>
      <c r="BF916" s="407" t="s">
        <v>1474</v>
      </c>
      <c r="BG916" s="202" t="str">
        <f t="shared" si="138"/>
        <v>0108-0915</v>
      </c>
    </row>
    <row r="917" spans="1:59">
      <c r="A917" s="405">
        <v>4691</v>
      </c>
      <c r="B917" s="406">
        <v>4691</v>
      </c>
      <c r="C917" s="261" t="str">
        <f t="shared" si="139"/>
        <v>0030-0108</v>
      </c>
      <c r="D917" s="261" t="str">
        <f t="shared" si="140"/>
        <v>0030-0108-0002</v>
      </c>
      <c r="E917" s="407" t="s">
        <v>1475</v>
      </c>
      <c r="F917" s="261" t="str">
        <f>TEXT(VLOOKUP(J917,'[4]1'!$B$2:$D$37,2,0),"0000")</f>
        <v>0030</v>
      </c>
      <c r="G917" s="261" t="str">
        <f t="shared" si="141"/>
        <v>0108</v>
      </c>
      <c r="H917" s="408">
        <f t="shared" si="142"/>
        <v>2</v>
      </c>
      <c r="I917" s="407" t="s">
        <v>1475</v>
      </c>
      <c r="J917" s="258" t="s">
        <v>100</v>
      </c>
      <c r="K917" s="258" t="s">
        <v>99</v>
      </c>
      <c r="L917" s="258" t="s">
        <v>2880</v>
      </c>
      <c r="M917" s="409">
        <v>206600000</v>
      </c>
      <c r="N917" s="258">
        <v>4806</v>
      </c>
      <c r="O917" s="258" t="s">
        <v>77</v>
      </c>
      <c r="P917" s="258" t="s">
        <v>73</v>
      </c>
      <c r="Q917" s="258" t="s">
        <v>72</v>
      </c>
      <c r="R917" s="258">
        <v>4</v>
      </c>
      <c r="S917" s="410">
        <v>1</v>
      </c>
      <c r="T917" s="261">
        <v>6</v>
      </c>
      <c r="U917" s="261">
        <v>6</v>
      </c>
      <c r="V917" s="258" t="s">
        <v>71</v>
      </c>
      <c r="W917" s="261" t="str">
        <f t="shared" si="144"/>
        <v>PORSCHEPanameraPanamera GTS206600000</v>
      </c>
      <c r="X917" s="411">
        <f t="shared" si="145"/>
        <v>4691</v>
      </c>
      <c r="Y917" s="261">
        <v>6</v>
      </c>
      <c r="Z917" s="261">
        <v>6</v>
      </c>
      <c r="AA917" s="407" t="s">
        <v>1475</v>
      </c>
      <c r="AB917" s="258" t="s">
        <v>73</v>
      </c>
      <c r="AC917" s="258"/>
      <c r="AD917" s="258">
        <v>5</v>
      </c>
      <c r="AE917" s="258">
        <v>0</v>
      </c>
      <c r="AF917" s="259"/>
      <c r="AG917" s="260"/>
      <c r="AH917" s="259"/>
      <c r="AI917" s="259"/>
      <c r="AJ917" s="259"/>
      <c r="AK917" s="259">
        <v>9</v>
      </c>
      <c r="AL917" s="259"/>
      <c r="AM917" s="259" t="s">
        <v>17107</v>
      </c>
      <c r="AN917" s="449"/>
      <c r="AO917" s="449"/>
      <c r="AP917" s="449"/>
      <c r="AQ917" s="392" t="str">
        <f>IFERROR(VLOOKUP(BG917,#REF!,1,0),"")</f>
        <v/>
      </c>
      <c r="AS917" s="259" t="s">
        <v>3211</v>
      </c>
      <c r="BD917" s="202" t="str">
        <f t="shared" si="137"/>
        <v>PanameraPanamera GTS</v>
      </c>
      <c r="BE917" s="261" t="str">
        <f t="shared" si="143"/>
        <v>0108</v>
      </c>
      <c r="BF917" s="407" t="s">
        <v>1475</v>
      </c>
      <c r="BG917" s="202" t="str">
        <f t="shared" si="138"/>
        <v>0108-0916</v>
      </c>
    </row>
    <row r="918" spans="1:59">
      <c r="A918" s="405">
        <v>4692</v>
      </c>
      <c r="B918" s="406">
        <v>4692</v>
      </c>
      <c r="C918" s="261" t="str">
        <f t="shared" si="139"/>
        <v>0030-0108</v>
      </c>
      <c r="D918" s="261" t="str">
        <f t="shared" si="140"/>
        <v>0030-0108-0003</v>
      </c>
      <c r="E918" s="407" t="s">
        <v>1476</v>
      </c>
      <c r="F918" s="261" t="str">
        <f>TEXT(VLOOKUP(J918,'[4]1'!$B$2:$D$37,2,0),"0000")</f>
        <v>0030</v>
      </c>
      <c r="G918" s="261" t="str">
        <f t="shared" si="141"/>
        <v>0108</v>
      </c>
      <c r="H918" s="408">
        <f t="shared" si="142"/>
        <v>3</v>
      </c>
      <c r="I918" s="407" t="s">
        <v>1476</v>
      </c>
      <c r="J918" s="258" t="s">
        <v>100</v>
      </c>
      <c r="K918" s="258" t="s">
        <v>99</v>
      </c>
      <c r="L918" s="258" t="s">
        <v>2881</v>
      </c>
      <c r="M918" s="409">
        <v>252400000</v>
      </c>
      <c r="N918" s="258">
        <v>3996</v>
      </c>
      <c r="O918" s="258" t="s">
        <v>77</v>
      </c>
      <c r="P918" s="258" t="s">
        <v>73</v>
      </c>
      <c r="Q918" s="258" t="s">
        <v>72</v>
      </c>
      <c r="R918" s="258">
        <v>4</v>
      </c>
      <c r="S918" s="410">
        <v>5</v>
      </c>
      <c r="T918" s="261">
        <v>6</v>
      </c>
      <c r="U918" s="261">
        <v>6</v>
      </c>
      <c r="V918" s="258" t="s">
        <v>71</v>
      </c>
      <c r="W918" s="261" t="str">
        <f t="shared" si="144"/>
        <v>PORSCHEPanameraPanamera Turbo252400000</v>
      </c>
      <c r="X918" s="411">
        <f t="shared" si="145"/>
        <v>4692</v>
      </c>
      <c r="Y918" s="261">
        <v>6</v>
      </c>
      <c r="Z918" s="261">
        <v>6</v>
      </c>
      <c r="AA918" s="407" t="s">
        <v>1476</v>
      </c>
      <c r="AB918" s="258" t="s">
        <v>73</v>
      </c>
      <c r="AC918" s="258"/>
      <c r="AD918" s="258">
        <v>5</v>
      </c>
      <c r="AE918" s="258">
        <v>0</v>
      </c>
      <c r="AF918" s="259"/>
      <c r="AG918" s="260"/>
      <c r="AH918" s="259"/>
      <c r="AI918" s="259"/>
      <c r="AJ918" s="259"/>
      <c r="AK918" s="259">
        <v>12</v>
      </c>
      <c r="AL918" s="259"/>
      <c r="AM918" s="259" t="s">
        <v>17110</v>
      </c>
      <c r="AN918" s="449"/>
      <c r="AO918" s="449"/>
      <c r="AP918" s="449"/>
      <c r="AQ918" s="392" t="str">
        <f>IFERROR(VLOOKUP(BG918,#REF!,1,0),"")</f>
        <v/>
      </c>
      <c r="AS918" s="259" t="s">
        <v>95</v>
      </c>
      <c r="BD918" s="202" t="str">
        <f t="shared" si="137"/>
        <v>PanameraPanamera Turbo</v>
      </c>
      <c r="BE918" s="261" t="str">
        <f t="shared" si="143"/>
        <v>0108</v>
      </c>
      <c r="BF918" s="407" t="s">
        <v>1476</v>
      </c>
      <c r="BG918" s="202" t="str">
        <f t="shared" si="138"/>
        <v>0108-0917</v>
      </c>
    </row>
    <row r="919" spans="1:59">
      <c r="A919" s="405">
        <v>4693</v>
      </c>
      <c r="B919" s="406">
        <v>4693</v>
      </c>
      <c r="C919" s="261" t="str">
        <f t="shared" si="139"/>
        <v>0030-0108</v>
      </c>
      <c r="D919" s="261" t="str">
        <f t="shared" si="140"/>
        <v>0030-0108-0004</v>
      </c>
      <c r="E919" s="407" t="s">
        <v>1477</v>
      </c>
      <c r="F919" s="261" t="str">
        <f>TEXT(VLOOKUP(J919,'[4]1'!$B$2:$D$37,2,0),"0000")</f>
        <v>0030</v>
      </c>
      <c r="G919" s="261" t="str">
        <f t="shared" si="141"/>
        <v>0108</v>
      </c>
      <c r="H919" s="408">
        <f t="shared" si="142"/>
        <v>4</v>
      </c>
      <c r="I919" s="407" t="s">
        <v>1477</v>
      </c>
      <c r="J919" s="258" t="s">
        <v>100</v>
      </c>
      <c r="K919" s="258" t="s">
        <v>99</v>
      </c>
      <c r="L919" s="258" t="s">
        <v>16995</v>
      </c>
      <c r="M919" s="409">
        <v>152500000</v>
      </c>
      <c r="N919" s="258">
        <v>2894</v>
      </c>
      <c r="O919" s="258" t="s">
        <v>77</v>
      </c>
      <c r="P919" s="258" t="s">
        <v>73</v>
      </c>
      <c r="Q919" s="258" t="s">
        <v>72</v>
      </c>
      <c r="R919" s="258">
        <v>4</v>
      </c>
      <c r="S919" s="410">
        <v>1</v>
      </c>
      <c r="T919" s="261">
        <v>6</v>
      </c>
      <c r="U919" s="261">
        <v>6</v>
      </c>
      <c r="V919" s="258" t="s">
        <v>71</v>
      </c>
      <c r="W919" s="261" t="str">
        <f t="shared" si="144"/>
        <v>PORSCHEPanameraPanamera 4 Executive152500000</v>
      </c>
      <c r="X919" s="411">
        <f t="shared" si="145"/>
        <v>4693</v>
      </c>
      <c r="Y919" s="261">
        <v>6</v>
      </c>
      <c r="Z919" s="261">
        <v>6</v>
      </c>
      <c r="AA919" s="407" t="s">
        <v>1477</v>
      </c>
      <c r="AB919" s="258" t="s">
        <v>73</v>
      </c>
      <c r="AC919" s="258"/>
      <c r="AD919" s="258"/>
      <c r="AE919" s="258"/>
      <c r="AF919" s="259"/>
      <c r="AG919" s="260"/>
      <c r="AH919" s="259"/>
      <c r="AI919" s="259"/>
      <c r="AJ919" s="259"/>
      <c r="AK919" s="259">
        <v>6</v>
      </c>
      <c r="AL919" s="259"/>
      <c r="AM919" s="259" t="s">
        <v>17413</v>
      </c>
      <c r="AN919" s="449"/>
      <c r="AO919" s="449"/>
      <c r="AP919" s="449"/>
      <c r="AQ919" s="392" t="str">
        <f>IFERROR(VLOOKUP(BG919,#REF!,1,0),"")</f>
        <v/>
      </c>
      <c r="AS919" s="259" t="s">
        <v>3211</v>
      </c>
      <c r="AT919" s="392" t="s">
        <v>3193</v>
      </c>
      <c r="AW919" s="392" t="s">
        <v>17408</v>
      </c>
      <c r="BD919" s="202" t="str">
        <f t="shared" si="137"/>
        <v>PanameraPanamera 4 Executive</v>
      </c>
      <c r="BE919" s="261" t="str">
        <f t="shared" si="143"/>
        <v>0108</v>
      </c>
      <c r="BF919" s="407" t="s">
        <v>1477</v>
      </c>
      <c r="BG919" s="202" t="str">
        <f t="shared" si="138"/>
        <v>0108-0918</v>
      </c>
    </row>
    <row r="920" spans="1:59">
      <c r="A920" s="405">
        <v>4694</v>
      </c>
      <c r="B920" s="406">
        <v>4694</v>
      </c>
      <c r="C920" s="261" t="str">
        <f t="shared" si="139"/>
        <v>0030-0108</v>
      </c>
      <c r="D920" s="261" t="str">
        <f t="shared" si="140"/>
        <v>0030-0108-0005</v>
      </c>
      <c r="E920" s="407" t="s">
        <v>1478</v>
      </c>
      <c r="F920" s="261" t="str">
        <f>TEXT(VLOOKUP(J920,'[4]1'!$B$2:$D$37,2,0),"0000")</f>
        <v>0030</v>
      </c>
      <c r="G920" s="261" t="str">
        <f t="shared" si="141"/>
        <v>0108</v>
      </c>
      <c r="H920" s="408">
        <f t="shared" si="142"/>
        <v>5</v>
      </c>
      <c r="I920" s="407" t="s">
        <v>1478</v>
      </c>
      <c r="J920" s="258" t="s">
        <v>100</v>
      </c>
      <c r="K920" s="258" t="s">
        <v>99</v>
      </c>
      <c r="L920" s="258" t="s">
        <v>2878</v>
      </c>
      <c r="M920" s="409">
        <v>163100000</v>
      </c>
      <c r="N920" s="258">
        <v>2894</v>
      </c>
      <c r="O920" s="258" t="s">
        <v>74</v>
      </c>
      <c r="P920" s="258" t="s">
        <v>73</v>
      </c>
      <c r="Q920" s="258" t="s">
        <v>72</v>
      </c>
      <c r="R920" s="258">
        <v>4</v>
      </c>
      <c r="S920" s="410">
        <v>1</v>
      </c>
      <c r="T920" s="261">
        <v>6</v>
      </c>
      <c r="U920" s="261">
        <v>6</v>
      </c>
      <c r="V920" s="258" t="s">
        <v>71</v>
      </c>
      <c r="W920" s="261" t="str">
        <f t="shared" si="144"/>
        <v>PORSCHEPanameraPanamera 4 E-하이브리드163100000</v>
      </c>
      <c r="X920" s="411">
        <f t="shared" si="145"/>
        <v>4694</v>
      </c>
      <c r="Y920" s="261">
        <v>6</v>
      </c>
      <c r="Z920" s="261">
        <v>6</v>
      </c>
      <c r="AA920" s="407" t="s">
        <v>1478</v>
      </c>
      <c r="AB920" s="258" t="s">
        <v>73</v>
      </c>
      <c r="AC920" s="258"/>
      <c r="AD920" s="258">
        <v>6</v>
      </c>
      <c r="AE920" s="258">
        <v>0</v>
      </c>
      <c r="AF920" s="259"/>
      <c r="AG920" s="260"/>
      <c r="AH920" s="259"/>
      <c r="AI920" s="259"/>
      <c r="AJ920" s="259"/>
      <c r="AK920" s="259">
        <v>6</v>
      </c>
      <c r="AL920" s="259"/>
      <c r="AM920" s="259" t="s">
        <v>17413</v>
      </c>
      <c r="AN920" s="449"/>
      <c r="AO920" s="449"/>
      <c r="AP920" s="449"/>
      <c r="AQ920" s="392" t="str">
        <f>IFERROR(VLOOKUP(BG920,#REF!,1,0),"")</f>
        <v/>
      </c>
      <c r="AS920" s="259" t="s">
        <v>3211</v>
      </c>
      <c r="AW920" s="392" t="s">
        <v>17408</v>
      </c>
      <c r="BD920" s="202" t="str">
        <f t="shared" si="137"/>
        <v>PanameraPanamera 4 E-하이브리드</v>
      </c>
      <c r="BE920" s="261" t="str">
        <f t="shared" si="143"/>
        <v>0108</v>
      </c>
      <c r="BF920" s="407" t="s">
        <v>1478</v>
      </c>
      <c r="BG920" s="202" t="str">
        <f t="shared" si="138"/>
        <v>0108-0919</v>
      </c>
    </row>
    <row r="921" spans="1:59">
      <c r="A921" s="405">
        <v>4695</v>
      </c>
      <c r="B921" s="406">
        <v>4695</v>
      </c>
      <c r="C921" s="261" t="str">
        <f t="shared" si="139"/>
        <v>0030-0108</v>
      </c>
      <c r="D921" s="261" t="str">
        <f t="shared" si="140"/>
        <v>0030-0108-0006</v>
      </c>
      <c r="E921" s="407" t="s">
        <v>1479</v>
      </c>
      <c r="F921" s="261" t="str">
        <f>TEXT(VLOOKUP(J921,'[4]1'!$B$2:$D$37,2,0),"0000")</f>
        <v>0030</v>
      </c>
      <c r="G921" s="261" t="str">
        <f t="shared" si="141"/>
        <v>0108</v>
      </c>
      <c r="H921" s="408">
        <f t="shared" si="142"/>
        <v>6</v>
      </c>
      <c r="I921" s="407" t="s">
        <v>1479</v>
      </c>
      <c r="J921" s="258" t="s">
        <v>100</v>
      </c>
      <c r="K921" s="258" t="s">
        <v>99</v>
      </c>
      <c r="L921" s="258" t="s">
        <v>16952</v>
      </c>
      <c r="M921" s="409">
        <v>308100000</v>
      </c>
      <c r="N921" s="258">
        <v>3996</v>
      </c>
      <c r="O921" s="258" t="s">
        <v>77</v>
      </c>
      <c r="P921" s="258" t="s">
        <v>73</v>
      </c>
      <c r="Q921" s="258" t="s">
        <v>72</v>
      </c>
      <c r="R921" s="258">
        <v>4</v>
      </c>
      <c r="S921" s="410">
        <v>5</v>
      </c>
      <c r="T921" s="261">
        <v>6</v>
      </c>
      <c r="U921" s="261">
        <v>6</v>
      </c>
      <c r="V921" s="258" t="s">
        <v>71</v>
      </c>
      <c r="W921" s="261" t="str">
        <f t="shared" si="144"/>
        <v>PORSCHEPanameraTurbo S308100000</v>
      </c>
      <c r="X921" s="411">
        <f t="shared" si="145"/>
        <v>4695</v>
      </c>
      <c r="Y921" s="261">
        <v>6</v>
      </c>
      <c r="Z921" s="261">
        <v>6</v>
      </c>
      <c r="AA921" s="407" t="s">
        <v>1479</v>
      </c>
      <c r="AB921" s="258" t="s">
        <v>73</v>
      </c>
      <c r="AC921" s="258"/>
      <c r="AD921" s="258">
        <v>5</v>
      </c>
      <c r="AE921" s="258">
        <v>0</v>
      </c>
      <c r="AF921" s="259"/>
      <c r="AG921" s="260"/>
      <c r="AH921" s="259"/>
      <c r="AI921" s="259"/>
      <c r="AJ921" s="259"/>
      <c r="AK921" s="259">
        <v>12</v>
      </c>
      <c r="AL921" s="259"/>
      <c r="AM921" s="259" t="s">
        <v>17110</v>
      </c>
      <c r="AN921" s="449"/>
      <c r="AO921" s="449"/>
      <c r="AP921" s="449"/>
      <c r="AQ921" s="392" t="str">
        <f>IFERROR(VLOOKUP(BG921,#REF!,1,0),"")</f>
        <v/>
      </c>
      <c r="AS921" s="259" t="s">
        <v>95</v>
      </c>
      <c r="AT921" s="392">
        <v>2024.04</v>
      </c>
      <c r="BD921" s="202" t="str">
        <f t="shared" si="137"/>
        <v>PanameraTurbo S</v>
      </c>
      <c r="BE921" s="261" t="str">
        <f t="shared" si="143"/>
        <v>0108</v>
      </c>
      <c r="BF921" s="407" t="s">
        <v>1479</v>
      </c>
      <c r="BG921" s="202" t="str">
        <f t="shared" si="138"/>
        <v>0108-0920</v>
      </c>
    </row>
    <row r="922" spans="1:59">
      <c r="A922" s="405">
        <v>4696</v>
      </c>
      <c r="B922" s="406">
        <v>4696</v>
      </c>
      <c r="C922" s="261" t="str">
        <f t="shared" si="139"/>
        <v>0030-0108</v>
      </c>
      <c r="D922" s="261" t="str">
        <f t="shared" si="140"/>
        <v>0030-0108-0007</v>
      </c>
      <c r="E922" s="407" t="s">
        <v>1480</v>
      </c>
      <c r="F922" s="261" t="str">
        <f>TEXT(VLOOKUP(J922,'[4]1'!$B$2:$D$37,2,0),"0000")</f>
        <v>0030</v>
      </c>
      <c r="G922" s="261" t="str">
        <f t="shared" si="141"/>
        <v>0108</v>
      </c>
      <c r="H922" s="408">
        <f t="shared" si="142"/>
        <v>7</v>
      </c>
      <c r="I922" s="407" t="s">
        <v>1480</v>
      </c>
      <c r="J922" s="258" t="s">
        <v>100</v>
      </c>
      <c r="K922" s="258" t="s">
        <v>99</v>
      </c>
      <c r="L922" s="258" t="s">
        <v>16956</v>
      </c>
      <c r="M922" s="409">
        <v>317800000</v>
      </c>
      <c r="N922" s="258">
        <v>2894</v>
      </c>
      <c r="O922" s="258" t="s">
        <v>74</v>
      </c>
      <c r="P922" s="258" t="s">
        <v>73</v>
      </c>
      <c r="Q922" s="258" t="s">
        <v>72</v>
      </c>
      <c r="R922" s="258">
        <v>4</v>
      </c>
      <c r="S922" s="410">
        <v>5</v>
      </c>
      <c r="T922" s="261">
        <v>6</v>
      </c>
      <c r="U922" s="261">
        <v>6</v>
      </c>
      <c r="V922" s="258" t="s">
        <v>71</v>
      </c>
      <c r="W922" s="261" t="str">
        <f t="shared" si="144"/>
        <v>PORSCHEPanameraTurbo S E-Hybrid317800000</v>
      </c>
      <c r="X922" s="411">
        <f t="shared" si="145"/>
        <v>4696</v>
      </c>
      <c r="Y922" s="261">
        <v>6</v>
      </c>
      <c r="Z922" s="261">
        <v>6</v>
      </c>
      <c r="AA922" s="407" t="s">
        <v>1480</v>
      </c>
      <c r="AB922" s="258" t="s">
        <v>73</v>
      </c>
      <c r="AC922" s="258"/>
      <c r="AD922" s="258">
        <v>6</v>
      </c>
      <c r="AE922" s="258">
        <v>0</v>
      </c>
      <c r="AF922" s="259"/>
      <c r="AG922" s="260"/>
      <c r="AH922" s="259"/>
      <c r="AI922" s="259"/>
      <c r="AJ922" s="259"/>
      <c r="AK922" s="259">
        <v>11</v>
      </c>
      <c r="AL922" s="259"/>
      <c r="AM922" s="259" t="s">
        <v>17414</v>
      </c>
      <c r="AN922" s="449"/>
      <c r="AO922" s="449"/>
      <c r="AP922" s="449"/>
      <c r="AQ922" s="392" t="str">
        <f>IFERROR(VLOOKUP(BG922,#REF!,1,0),"")</f>
        <v/>
      </c>
      <c r="AS922" s="259" t="s">
        <v>95</v>
      </c>
      <c r="AT922" s="392">
        <v>2024.04</v>
      </c>
      <c r="AW922" s="392" t="s">
        <v>17408</v>
      </c>
      <c r="BD922" s="202" t="str">
        <f t="shared" si="137"/>
        <v>PanameraTurbo S E-Hybrid</v>
      </c>
      <c r="BE922" s="261" t="str">
        <f t="shared" si="143"/>
        <v>0108</v>
      </c>
      <c r="BF922" s="407" t="s">
        <v>1480</v>
      </c>
      <c r="BG922" s="202" t="str">
        <f t="shared" si="138"/>
        <v>0108-0921</v>
      </c>
    </row>
    <row r="923" spans="1:59">
      <c r="A923" s="405">
        <v>4697</v>
      </c>
      <c r="B923" s="406">
        <v>4697</v>
      </c>
      <c r="C923" s="261" t="str">
        <f t="shared" si="139"/>
        <v>0030-0109</v>
      </c>
      <c r="D923" s="261" t="str">
        <f t="shared" si="140"/>
        <v>0030-0109-0001</v>
      </c>
      <c r="E923" s="407" t="s">
        <v>1481</v>
      </c>
      <c r="F923" s="261" t="str">
        <f>TEXT(VLOOKUP(J923,'[4]1'!$B$2:$D$37,2,0),"0000")</f>
        <v>0030</v>
      </c>
      <c r="G923" s="261" t="str">
        <f t="shared" si="141"/>
        <v>0109</v>
      </c>
      <c r="H923" s="408">
        <f t="shared" si="142"/>
        <v>1</v>
      </c>
      <c r="I923" s="407" t="s">
        <v>1481</v>
      </c>
      <c r="J923" s="258" t="s">
        <v>100</v>
      </c>
      <c r="K923" s="258" t="s">
        <v>2873</v>
      </c>
      <c r="L923" s="258" t="s">
        <v>16949</v>
      </c>
      <c r="M923" s="409">
        <v>123800000</v>
      </c>
      <c r="N923" s="258">
        <v>0</v>
      </c>
      <c r="O923" s="258" t="s">
        <v>2137</v>
      </c>
      <c r="P923" s="258" t="s">
        <v>73</v>
      </c>
      <c r="Q923" s="258" t="s">
        <v>72</v>
      </c>
      <c r="R923" s="258">
        <v>4</v>
      </c>
      <c r="S923" s="410">
        <v>1</v>
      </c>
      <c r="T923" s="261">
        <v>6</v>
      </c>
      <c r="U923" s="261">
        <v>6</v>
      </c>
      <c r="V923" s="258" t="s">
        <v>1989</v>
      </c>
      <c r="W923" s="261" t="str">
        <f t="shared" si="144"/>
        <v>PORSCHETaycanbase123800000</v>
      </c>
      <c r="X923" s="411">
        <f t="shared" si="145"/>
        <v>4697</v>
      </c>
      <c r="Y923" s="261">
        <v>6</v>
      </c>
      <c r="Z923" s="261">
        <v>6</v>
      </c>
      <c r="AA923" s="407" t="s">
        <v>1481</v>
      </c>
      <c r="AB923" s="267" t="s">
        <v>73</v>
      </c>
      <c r="AC923" s="267"/>
      <c r="AD923" s="267">
        <v>6</v>
      </c>
      <c r="AE923" s="267">
        <v>0</v>
      </c>
      <c r="AF923" s="270"/>
      <c r="AG923" s="307"/>
      <c r="AH923" s="270"/>
      <c r="AI923" s="270"/>
      <c r="AJ923" s="270"/>
      <c r="AK923" s="259">
        <v>15</v>
      </c>
      <c r="AL923" s="259"/>
      <c r="AM923" s="259" t="s">
        <v>17113</v>
      </c>
      <c r="AN923" s="449"/>
      <c r="AO923" s="449"/>
      <c r="AP923" s="449"/>
      <c r="AQ923" s="392" t="str">
        <f>IFERROR(VLOOKUP(BG923,#REF!,1,0),"")</f>
        <v/>
      </c>
      <c r="AS923" s="259" t="s">
        <v>3211</v>
      </c>
      <c r="AT923" s="392" t="s">
        <v>3181</v>
      </c>
      <c r="BD923" s="202" t="str">
        <f t="shared" si="137"/>
        <v>Taycanbase</v>
      </c>
      <c r="BE923" s="261" t="str">
        <f t="shared" si="143"/>
        <v>0109</v>
      </c>
      <c r="BF923" s="407" t="s">
        <v>1481</v>
      </c>
      <c r="BG923" s="202" t="str">
        <f t="shared" si="138"/>
        <v>0109-0922</v>
      </c>
    </row>
    <row r="924" spans="1:59">
      <c r="A924" s="405">
        <v>4698</v>
      </c>
      <c r="B924" s="406">
        <v>4698</v>
      </c>
      <c r="C924" s="261" t="str">
        <f t="shared" si="139"/>
        <v>0030-0109</v>
      </c>
      <c r="D924" s="261" t="str">
        <f t="shared" si="140"/>
        <v>0030-0109-0002</v>
      </c>
      <c r="E924" s="407" t="s">
        <v>1482</v>
      </c>
      <c r="F924" s="261" t="str">
        <f>TEXT(VLOOKUP(J924,'[4]1'!$B$2:$D$37,2,0),"0000")</f>
        <v>0030</v>
      </c>
      <c r="G924" s="261" t="str">
        <f t="shared" si="141"/>
        <v>0109</v>
      </c>
      <c r="H924" s="408">
        <f t="shared" si="142"/>
        <v>2</v>
      </c>
      <c r="I924" s="407" t="s">
        <v>1482</v>
      </c>
      <c r="J924" s="258" t="s">
        <v>100</v>
      </c>
      <c r="K924" s="258" t="s">
        <v>2873</v>
      </c>
      <c r="L924" s="258" t="s">
        <v>16950</v>
      </c>
      <c r="M924" s="409">
        <v>143100000</v>
      </c>
      <c r="N924" s="258">
        <v>0</v>
      </c>
      <c r="O924" s="258" t="s">
        <v>2137</v>
      </c>
      <c r="P924" s="258" t="s">
        <v>73</v>
      </c>
      <c r="Q924" s="258" t="s">
        <v>72</v>
      </c>
      <c r="R924" s="258">
        <v>4</v>
      </c>
      <c r="S924" s="410">
        <v>1</v>
      </c>
      <c r="T924" s="261">
        <v>6</v>
      </c>
      <c r="U924" s="261">
        <v>6</v>
      </c>
      <c r="V924" s="258" t="s">
        <v>1989</v>
      </c>
      <c r="W924" s="261" t="str">
        <f t="shared" si="144"/>
        <v>PORSCHETaycan4S143100000</v>
      </c>
      <c r="X924" s="411">
        <f t="shared" si="145"/>
        <v>4698</v>
      </c>
      <c r="Y924" s="261">
        <v>6</v>
      </c>
      <c r="Z924" s="261">
        <v>6</v>
      </c>
      <c r="AA924" s="407" t="s">
        <v>1482</v>
      </c>
      <c r="AB924" s="267" t="s">
        <v>73</v>
      </c>
      <c r="AC924" s="267"/>
      <c r="AD924" s="267">
        <v>6</v>
      </c>
      <c r="AE924" s="267">
        <v>0</v>
      </c>
      <c r="AF924" s="270"/>
      <c r="AG924" s="307"/>
      <c r="AH924" s="270"/>
      <c r="AI924" s="270"/>
      <c r="AJ924" s="270"/>
      <c r="AK924" s="259">
        <v>15</v>
      </c>
      <c r="AL924" s="259"/>
      <c r="AM924" s="259" t="s">
        <v>17113</v>
      </c>
      <c r="AN924" s="449"/>
      <c r="AO924" s="449"/>
      <c r="AP924" s="449"/>
      <c r="AQ924" s="392" t="str">
        <f>IFERROR(VLOOKUP(BG924,#REF!,1,0),"")</f>
        <v/>
      </c>
      <c r="AS924" s="259" t="s">
        <v>3211</v>
      </c>
      <c r="BD924" s="202" t="str">
        <f t="shared" si="137"/>
        <v>Taycan4S</v>
      </c>
      <c r="BE924" s="261" t="str">
        <f t="shared" si="143"/>
        <v>0109</v>
      </c>
      <c r="BF924" s="407" t="s">
        <v>1482</v>
      </c>
      <c r="BG924" s="202" t="str">
        <f t="shared" si="138"/>
        <v>0109-0923</v>
      </c>
    </row>
    <row r="925" spans="1:59">
      <c r="A925" s="405">
        <v>4699</v>
      </c>
      <c r="B925" s="406">
        <v>4699</v>
      </c>
      <c r="C925" s="261" t="str">
        <f t="shared" si="139"/>
        <v>0030-0109</v>
      </c>
      <c r="D925" s="261" t="str">
        <f t="shared" si="140"/>
        <v>0030-0109-0003</v>
      </c>
      <c r="E925" s="407" t="s">
        <v>1483</v>
      </c>
      <c r="F925" s="261" t="str">
        <f>TEXT(VLOOKUP(J925,'[4]1'!$B$2:$D$37,2,0),"0000")</f>
        <v>0030</v>
      </c>
      <c r="G925" s="261" t="str">
        <f t="shared" si="141"/>
        <v>0109</v>
      </c>
      <c r="H925" s="408">
        <f t="shared" si="142"/>
        <v>3</v>
      </c>
      <c r="I925" s="407" t="s">
        <v>1483</v>
      </c>
      <c r="J925" s="258" t="s">
        <v>100</v>
      </c>
      <c r="K925" s="258" t="s">
        <v>2873</v>
      </c>
      <c r="L925" s="258" t="s">
        <v>16951</v>
      </c>
      <c r="M925" s="409">
        <v>192200000</v>
      </c>
      <c r="N925" s="258">
        <v>0</v>
      </c>
      <c r="O925" s="258" t="s">
        <v>2137</v>
      </c>
      <c r="P925" s="258" t="s">
        <v>73</v>
      </c>
      <c r="Q925" s="258" t="s">
        <v>72</v>
      </c>
      <c r="R925" s="258">
        <v>4</v>
      </c>
      <c r="S925" s="410">
        <v>1</v>
      </c>
      <c r="T925" s="261">
        <v>6</v>
      </c>
      <c r="U925" s="261">
        <v>6</v>
      </c>
      <c r="V925" s="258" t="s">
        <v>1989</v>
      </c>
      <c r="W925" s="261" t="str">
        <f t="shared" si="144"/>
        <v>PORSCHETaycanTurbo192200000</v>
      </c>
      <c r="X925" s="411">
        <f t="shared" si="145"/>
        <v>4699</v>
      </c>
      <c r="Y925" s="261">
        <v>6</v>
      </c>
      <c r="Z925" s="261">
        <v>6</v>
      </c>
      <c r="AA925" s="407" t="s">
        <v>1483</v>
      </c>
      <c r="AB925" s="267" t="s">
        <v>73</v>
      </c>
      <c r="AC925" s="267"/>
      <c r="AD925" s="267">
        <v>6</v>
      </c>
      <c r="AE925" s="267">
        <v>0</v>
      </c>
      <c r="AF925" s="270"/>
      <c r="AG925" s="307"/>
      <c r="AH925" s="270"/>
      <c r="AI925" s="270"/>
      <c r="AJ925" s="270"/>
      <c r="AK925" s="259">
        <v>15</v>
      </c>
      <c r="AL925" s="259"/>
      <c r="AM925" s="259" t="s">
        <v>17113</v>
      </c>
      <c r="AN925" s="449"/>
      <c r="AO925" s="449"/>
      <c r="AP925" s="449"/>
      <c r="AQ925" s="392" t="str">
        <f>IFERROR(VLOOKUP(BG925,#REF!,1,0),"")</f>
        <v/>
      </c>
      <c r="AS925" s="259" t="s">
        <v>3211</v>
      </c>
      <c r="BD925" s="202" t="str">
        <f t="shared" si="137"/>
        <v>TaycanTurbo</v>
      </c>
      <c r="BE925" s="261" t="str">
        <f t="shared" si="143"/>
        <v>0109</v>
      </c>
      <c r="BF925" s="407" t="s">
        <v>1483</v>
      </c>
      <c r="BG925" s="202" t="str">
        <f t="shared" si="138"/>
        <v>0109-0924</v>
      </c>
    </row>
    <row r="926" spans="1:59">
      <c r="A926" s="405">
        <v>4700</v>
      </c>
      <c r="B926" s="406">
        <v>4700</v>
      </c>
      <c r="C926" s="261" t="str">
        <f t="shared" si="139"/>
        <v>0030-0109</v>
      </c>
      <c r="D926" s="261" t="str">
        <f t="shared" si="140"/>
        <v>0030-0109-0004</v>
      </c>
      <c r="E926" s="407" t="s">
        <v>1484</v>
      </c>
      <c r="F926" s="261" t="str">
        <f>TEXT(VLOOKUP(J926,'[4]1'!$B$2:$D$37,2,0),"0000")</f>
        <v>0030</v>
      </c>
      <c r="G926" s="261" t="str">
        <f t="shared" si="141"/>
        <v>0109</v>
      </c>
      <c r="H926" s="408">
        <f t="shared" si="142"/>
        <v>4</v>
      </c>
      <c r="I926" s="407" t="s">
        <v>1484</v>
      </c>
      <c r="J926" s="258" t="s">
        <v>100</v>
      </c>
      <c r="K926" s="258" t="s">
        <v>2873</v>
      </c>
      <c r="L926" s="258" t="s">
        <v>16952</v>
      </c>
      <c r="M926" s="409">
        <v>229600000</v>
      </c>
      <c r="N926" s="258">
        <v>0</v>
      </c>
      <c r="O926" s="258" t="s">
        <v>2137</v>
      </c>
      <c r="P926" s="258" t="s">
        <v>73</v>
      </c>
      <c r="Q926" s="258" t="s">
        <v>72</v>
      </c>
      <c r="R926" s="258">
        <v>4</v>
      </c>
      <c r="S926" s="410">
        <v>1</v>
      </c>
      <c r="T926" s="261">
        <v>6</v>
      </c>
      <c r="U926" s="261">
        <v>6</v>
      </c>
      <c r="V926" s="258" t="s">
        <v>1989</v>
      </c>
      <c r="W926" s="261" t="str">
        <f t="shared" si="144"/>
        <v>PORSCHETaycanTurbo S229600000</v>
      </c>
      <c r="X926" s="411">
        <f t="shared" si="145"/>
        <v>4700</v>
      </c>
      <c r="Y926" s="261">
        <v>6</v>
      </c>
      <c r="Z926" s="261">
        <v>6</v>
      </c>
      <c r="AA926" s="407" t="s">
        <v>1484</v>
      </c>
      <c r="AB926" s="267" t="s">
        <v>73</v>
      </c>
      <c r="AC926" s="267"/>
      <c r="AD926" s="267">
        <v>6</v>
      </c>
      <c r="AE926" s="267">
        <v>0</v>
      </c>
      <c r="AF926" s="270"/>
      <c r="AG926" s="307"/>
      <c r="AH926" s="270"/>
      <c r="AI926" s="270"/>
      <c r="AJ926" s="270"/>
      <c r="AK926" s="259">
        <v>15</v>
      </c>
      <c r="AL926" s="259"/>
      <c r="AM926" s="259" t="s">
        <v>17113</v>
      </c>
      <c r="AN926" s="449"/>
      <c r="AO926" s="449"/>
      <c r="AP926" s="449"/>
      <c r="AQ926" s="392" t="str">
        <f>IFERROR(VLOOKUP(BG926,#REF!,1,0),"")</f>
        <v/>
      </c>
      <c r="AS926" s="259" t="s">
        <v>3211</v>
      </c>
      <c r="BD926" s="202" t="str">
        <f t="shared" si="137"/>
        <v>TaycanTurbo S</v>
      </c>
      <c r="BE926" s="261" t="str">
        <f t="shared" si="143"/>
        <v>0109</v>
      </c>
      <c r="BF926" s="407" t="s">
        <v>1484</v>
      </c>
      <c r="BG926" s="202" t="str">
        <f t="shared" si="138"/>
        <v>0109-0925</v>
      </c>
    </row>
    <row r="927" spans="1:59">
      <c r="A927" s="405">
        <v>4701</v>
      </c>
      <c r="B927" s="406">
        <v>4701</v>
      </c>
      <c r="C927" s="261" t="str">
        <f t="shared" si="139"/>
        <v>0030-0109</v>
      </c>
      <c r="D927" s="261" t="str">
        <f t="shared" si="140"/>
        <v>0030-0109-0005</v>
      </c>
      <c r="E927" s="407" t="s">
        <v>1485</v>
      </c>
      <c r="F927" s="261" t="str">
        <f>TEXT(VLOOKUP(J927,'[4]1'!$B$2:$D$37,2,0),"0000")</f>
        <v>0030</v>
      </c>
      <c r="G927" s="261" t="str">
        <f t="shared" si="141"/>
        <v>0109</v>
      </c>
      <c r="H927" s="408">
        <f t="shared" si="142"/>
        <v>5</v>
      </c>
      <c r="I927" s="407" t="s">
        <v>1485</v>
      </c>
      <c r="J927" s="258" t="s">
        <v>100</v>
      </c>
      <c r="K927" s="258" t="s">
        <v>2873</v>
      </c>
      <c r="L927" s="258" t="s">
        <v>17003</v>
      </c>
      <c r="M927" s="409">
        <v>180300000</v>
      </c>
      <c r="N927" s="258">
        <v>0</v>
      </c>
      <c r="O927" s="258" t="s">
        <v>2137</v>
      </c>
      <c r="P927" s="258" t="s">
        <v>73</v>
      </c>
      <c r="Q927" s="258" t="s">
        <v>72</v>
      </c>
      <c r="R927" s="258">
        <v>4</v>
      </c>
      <c r="S927" s="410">
        <v>1</v>
      </c>
      <c r="T927" s="261">
        <v>6</v>
      </c>
      <c r="U927" s="261">
        <v>6</v>
      </c>
      <c r="V927" s="258" t="s">
        <v>1989</v>
      </c>
      <c r="W927" s="261" t="str">
        <f t="shared" si="144"/>
        <v>PORSCHETaycanGTS180300000</v>
      </c>
      <c r="X927" s="411">
        <f t="shared" si="145"/>
        <v>4701</v>
      </c>
      <c r="Y927" s="261">
        <v>6</v>
      </c>
      <c r="Z927" s="261">
        <v>6</v>
      </c>
      <c r="AA927" s="407" t="s">
        <v>1485</v>
      </c>
      <c r="AB927" s="267" t="s">
        <v>73</v>
      </c>
      <c r="AC927" s="267"/>
      <c r="AD927" s="267">
        <v>7</v>
      </c>
      <c r="AE927" s="267">
        <v>0</v>
      </c>
      <c r="AF927" s="270"/>
      <c r="AG927" s="307"/>
      <c r="AH927" s="270"/>
      <c r="AI927" s="270"/>
      <c r="AJ927" s="270"/>
      <c r="AK927" s="259">
        <v>15</v>
      </c>
      <c r="AL927" s="259"/>
      <c r="AM927" s="259" t="s">
        <v>17113</v>
      </c>
      <c r="AN927" s="449"/>
      <c r="AO927" s="449"/>
      <c r="AP927" s="449"/>
      <c r="AQ927" s="392" t="str">
        <f>IFERROR(VLOOKUP(BG927,#REF!,1,0),"")</f>
        <v/>
      </c>
      <c r="AS927" s="259" t="s">
        <v>3211</v>
      </c>
      <c r="BD927" s="202" t="str">
        <f t="shared" si="137"/>
        <v>TaycanGTS</v>
      </c>
      <c r="BE927" s="261" t="str">
        <f t="shared" si="143"/>
        <v>0109</v>
      </c>
      <c r="BF927" s="407" t="s">
        <v>1485</v>
      </c>
      <c r="BG927" s="202" t="str">
        <f t="shared" si="138"/>
        <v>0109-0926</v>
      </c>
    </row>
    <row r="928" spans="1:59">
      <c r="A928" s="405">
        <v>4702</v>
      </c>
      <c r="B928" s="406">
        <v>4702</v>
      </c>
      <c r="C928" s="261" t="str">
        <f t="shared" si="139"/>
        <v>0030-0109</v>
      </c>
      <c r="D928" s="261" t="str">
        <f t="shared" si="140"/>
        <v>0030-0109-0006</v>
      </c>
      <c r="E928" s="407" t="s">
        <v>1486</v>
      </c>
      <c r="F928" s="261" t="str">
        <f>TEXT(VLOOKUP(J928,'[4]1'!$B$2:$D$37,2,0),"0000")</f>
        <v>0030</v>
      </c>
      <c r="G928" s="261" t="str">
        <f t="shared" si="141"/>
        <v>0109</v>
      </c>
      <c r="H928" s="408">
        <f t="shared" si="142"/>
        <v>6</v>
      </c>
      <c r="I928" s="407" t="s">
        <v>1486</v>
      </c>
      <c r="J928" s="258" t="s">
        <v>100</v>
      </c>
      <c r="K928" s="258" t="s">
        <v>2873</v>
      </c>
      <c r="L928" s="258" t="s">
        <v>16954</v>
      </c>
      <c r="M928" s="409">
        <v>144100000</v>
      </c>
      <c r="N928" s="258">
        <v>0</v>
      </c>
      <c r="O928" s="258" t="s">
        <v>2137</v>
      </c>
      <c r="P928" s="258" t="s">
        <v>73</v>
      </c>
      <c r="Q928" s="258" t="s">
        <v>72</v>
      </c>
      <c r="R928" s="258">
        <v>4</v>
      </c>
      <c r="S928" s="410">
        <v>1</v>
      </c>
      <c r="T928" s="261">
        <v>6</v>
      </c>
      <c r="U928" s="261">
        <v>6</v>
      </c>
      <c r="V928" s="258" t="s">
        <v>1989</v>
      </c>
      <c r="W928" s="261" t="str">
        <f t="shared" si="144"/>
        <v>PORSCHETaycan크로스 투리스모 4144100000</v>
      </c>
      <c r="X928" s="411">
        <f t="shared" si="145"/>
        <v>4702</v>
      </c>
      <c r="Y928" s="261">
        <v>6</v>
      </c>
      <c r="Z928" s="261">
        <v>6</v>
      </c>
      <c r="AA928" s="407" t="s">
        <v>1486</v>
      </c>
      <c r="AB928" s="267" t="s">
        <v>73</v>
      </c>
      <c r="AC928" s="267"/>
      <c r="AD928" s="267">
        <v>7</v>
      </c>
      <c r="AE928" s="267">
        <v>0</v>
      </c>
      <c r="AF928" s="270"/>
      <c r="AG928" s="307"/>
      <c r="AH928" s="270"/>
      <c r="AI928" s="270"/>
      <c r="AJ928" s="270"/>
      <c r="AK928" s="259">
        <v>15</v>
      </c>
      <c r="AL928" s="259"/>
      <c r="AM928" s="259" t="s">
        <v>17113</v>
      </c>
      <c r="AN928" s="449"/>
      <c r="AO928" s="449"/>
      <c r="AP928" s="449"/>
      <c r="AQ928" s="392" t="str">
        <f>IFERROR(VLOOKUP(BG928,#REF!,1,0),"")</f>
        <v/>
      </c>
      <c r="AS928" s="259" t="s">
        <v>3211</v>
      </c>
      <c r="BD928" s="202" t="str">
        <f t="shared" si="137"/>
        <v>Taycan크로스 투리스모 4</v>
      </c>
      <c r="BE928" s="261" t="str">
        <f t="shared" si="143"/>
        <v>0109</v>
      </c>
      <c r="BF928" s="407" t="s">
        <v>1486</v>
      </c>
      <c r="BG928" s="202" t="str">
        <f t="shared" si="138"/>
        <v>0109-0927</v>
      </c>
    </row>
    <row r="929" spans="1:59">
      <c r="A929" s="405">
        <v>4703</v>
      </c>
      <c r="B929" s="406">
        <v>4703</v>
      </c>
      <c r="C929" s="261" t="str">
        <f t="shared" si="139"/>
        <v>0030-0109</v>
      </c>
      <c r="D929" s="261" t="str">
        <f t="shared" si="140"/>
        <v>0030-0109-0007</v>
      </c>
      <c r="E929" s="407" t="s">
        <v>1487</v>
      </c>
      <c r="F929" s="261" t="str">
        <f>TEXT(VLOOKUP(J929,'[4]1'!$B$2:$D$37,2,0),"0000")</f>
        <v>0030</v>
      </c>
      <c r="G929" s="261" t="str">
        <f t="shared" si="141"/>
        <v>0109</v>
      </c>
      <c r="H929" s="408">
        <f t="shared" si="142"/>
        <v>7</v>
      </c>
      <c r="I929" s="407" t="s">
        <v>1487</v>
      </c>
      <c r="J929" s="258" t="s">
        <v>100</v>
      </c>
      <c r="K929" s="258" t="s">
        <v>2873</v>
      </c>
      <c r="L929" s="258" t="s">
        <v>16953</v>
      </c>
      <c r="M929" s="409">
        <v>212200000</v>
      </c>
      <c r="N929" s="258">
        <v>0</v>
      </c>
      <c r="O929" s="258" t="s">
        <v>2137</v>
      </c>
      <c r="P929" s="258" t="s">
        <v>73</v>
      </c>
      <c r="Q929" s="258" t="s">
        <v>72</v>
      </c>
      <c r="R929" s="258">
        <v>4</v>
      </c>
      <c r="S929" s="410">
        <v>1</v>
      </c>
      <c r="T929" s="261">
        <v>6</v>
      </c>
      <c r="U929" s="261">
        <v>6</v>
      </c>
      <c r="V929" s="258" t="s">
        <v>1989</v>
      </c>
      <c r="W929" s="261" t="str">
        <f t="shared" si="144"/>
        <v>PORSCHETaycan크로스 투리스모 Turbo212200000</v>
      </c>
      <c r="X929" s="411">
        <f t="shared" si="145"/>
        <v>4703</v>
      </c>
      <c r="Y929" s="261">
        <v>6</v>
      </c>
      <c r="Z929" s="261">
        <v>6</v>
      </c>
      <c r="AA929" s="407" t="s">
        <v>1487</v>
      </c>
      <c r="AB929" s="267" t="s">
        <v>73</v>
      </c>
      <c r="AC929" s="267"/>
      <c r="AD929" s="267">
        <v>7</v>
      </c>
      <c r="AE929" s="267">
        <v>0</v>
      </c>
      <c r="AF929" s="270"/>
      <c r="AG929" s="307"/>
      <c r="AH929" s="270"/>
      <c r="AI929" s="270"/>
      <c r="AJ929" s="270"/>
      <c r="AK929" s="259">
        <v>15</v>
      </c>
      <c r="AL929" s="259"/>
      <c r="AM929" s="259" t="s">
        <v>17113</v>
      </c>
      <c r="AN929" s="449"/>
      <c r="AO929" s="449"/>
      <c r="AP929" s="449"/>
      <c r="AQ929" s="392" t="str">
        <f>IFERROR(VLOOKUP(BG929,#REF!,1,0),"")</f>
        <v/>
      </c>
      <c r="AS929" s="259" t="s">
        <v>3211</v>
      </c>
      <c r="BD929" s="202" t="str">
        <f t="shared" si="137"/>
        <v>Taycan크로스 투리스모 Turbo</v>
      </c>
      <c r="BE929" s="261" t="str">
        <f t="shared" si="143"/>
        <v>0109</v>
      </c>
      <c r="BF929" s="407" t="s">
        <v>1487</v>
      </c>
      <c r="BG929" s="202" t="str">
        <f t="shared" si="138"/>
        <v>0109-0928</v>
      </c>
    </row>
    <row r="930" spans="1:59">
      <c r="A930" s="405">
        <v>4704</v>
      </c>
      <c r="B930" s="406">
        <v>4704</v>
      </c>
      <c r="C930" s="261" t="str">
        <f t="shared" si="139"/>
        <v>0030-0109</v>
      </c>
      <c r="D930" s="261" t="str">
        <f t="shared" si="140"/>
        <v>0030-0109-0008</v>
      </c>
      <c r="E930" s="407" t="s">
        <v>1488</v>
      </c>
      <c r="F930" s="261" t="str">
        <f>TEXT(VLOOKUP(J930,'[4]1'!$B$2:$D$37,2,0),"0000")</f>
        <v>0030</v>
      </c>
      <c r="G930" s="261" t="str">
        <f t="shared" si="141"/>
        <v>0109</v>
      </c>
      <c r="H930" s="408">
        <f t="shared" si="142"/>
        <v>8</v>
      </c>
      <c r="I930" s="407" t="s">
        <v>1488</v>
      </c>
      <c r="J930" s="258" t="s">
        <v>100</v>
      </c>
      <c r="K930" s="258" t="s">
        <v>2873</v>
      </c>
      <c r="L930" s="258" t="s">
        <v>16955</v>
      </c>
      <c r="M930" s="409">
        <v>161700000</v>
      </c>
      <c r="N930" s="258">
        <v>0</v>
      </c>
      <c r="O930" s="258" t="s">
        <v>2137</v>
      </c>
      <c r="P930" s="258" t="s">
        <v>73</v>
      </c>
      <c r="Q930" s="258" t="s">
        <v>72</v>
      </c>
      <c r="R930" s="258">
        <v>4</v>
      </c>
      <c r="S930" s="410">
        <v>1</v>
      </c>
      <c r="T930" s="261">
        <v>6</v>
      </c>
      <c r="U930" s="261">
        <v>6</v>
      </c>
      <c r="V930" s="258" t="s">
        <v>1989</v>
      </c>
      <c r="W930" s="261" t="str">
        <f t="shared" si="144"/>
        <v>PORSCHETaycan크로스 투리스모 4S161700000</v>
      </c>
      <c r="X930" s="411">
        <f t="shared" si="145"/>
        <v>4704</v>
      </c>
      <c r="Y930" s="261">
        <v>6</v>
      </c>
      <c r="Z930" s="261">
        <v>6</v>
      </c>
      <c r="AA930" s="407" t="s">
        <v>1488</v>
      </c>
      <c r="AB930" s="267" t="s">
        <v>73</v>
      </c>
      <c r="AC930" s="267"/>
      <c r="AD930" s="267">
        <v>7</v>
      </c>
      <c r="AE930" s="267">
        <v>0</v>
      </c>
      <c r="AF930" s="270"/>
      <c r="AG930" s="307"/>
      <c r="AH930" s="270"/>
      <c r="AI930" s="270"/>
      <c r="AJ930" s="270"/>
      <c r="AK930" s="259">
        <v>15</v>
      </c>
      <c r="AL930" s="259"/>
      <c r="AM930" s="259" t="s">
        <v>17113</v>
      </c>
      <c r="AN930" s="449"/>
      <c r="AO930" s="449"/>
      <c r="AP930" s="449"/>
      <c r="AQ930" s="392" t="str">
        <f>IFERROR(VLOOKUP(BG930,#REF!,1,0),"")</f>
        <v/>
      </c>
      <c r="AS930" s="259" t="s">
        <v>3211</v>
      </c>
      <c r="BD930" s="202" t="str">
        <f t="shared" si="137"/>
        <v>Taycan크로스 투리스모 4S</v>
      </c>
      <c r="BE930" s="261" t="str">
        <f t="shared" si="143"/>
        <v>0109</v>
      </c>
      <c r="BF930" s="407" t="s">
        <v>1488</v>
      </c>
      <c r="BG930" s="202" t="str">
        <f t="shared" si="138"/>
        <v>0109-0929</v>
      </c>
    </row>
    <row r="931" spans="1:59">
      <c r="A931" s="405">
        <v>4705</v>
      </c>
      <c r="B931" s="406">
        <v>4705</v>
      </c>
      <c r="C931" s="261" t="str">
        <f t="shared" si="139"/>
        <v>0029-0110</v>
      </c>
      <c r="D931" s="261" t="str">
        <f t="shared" si="140"/>
        <v>0029-0110-0001</v>
      </c>
      <c r="E931" s="407" t="s">
        <v>1489</v>
      </c>
      <c r="F931" s="261" t="str">
        <f>TEXT(VLOOKUP(J931,'[4]1'!$B$2:$D$37,2,0),"0000")</f>
        <v>0029</v>
      </c>
      <c r="G931" s="261" t="str">
        <f t="shared" si="141"/>
        <v>0110</v>
      </c>
      <c r="H931" s="408">
        <f t="shared" si="142"/>
        <v>1</v>
      </c>
      <c r="I931" s="407" t="s">
        <v>1489</v>
      </c>
      <c r="J931" s="258" t="s">
        <v>113</v>
      </c>
      <c r="K931" s="258">
        <v>2008</v>
      </c>
      <c r="L931" s="258" t="s">
        <v>17269</v>
      </c>
      <c r="M931" s="409">
        <v>40000000</v>
      </c>
      <c r="N931" s="258">
        <v>1499</v>
      </c>
      <c r="O931" s="258" t="s">
        <v>78</v>
      </c>
      <c r="P931" s="258" t="s">
        <v>17230</v>
      </c>
      <c r="Q931" s="258" t="s">
        <v>72</v>
      </c>
      <c r="R931" s="258">
        <v>5</v>
      </c>
      <c r="S931" s="410">
        <v>26</v>
      </c>
      <c r="T931" s="261">
        <v>6</v>
      </c>
      <c r="U931" s="261">
        <v>6</v>
      </c>
      <c r="V931" s="258" t="s">
        <v>71</v>
      </c>
      <c r="W931" s="261" t="str">
        <f t="shared" si="144"/>
        <v>PEUGEOT2008GT 라인 1.5 블루Hdi40000000</v>
      </c>
      <c r="X931" s="411">
        <f t="shared" si="145"/>
        <v>4705</v>
      </c>
      <c r="Y931" s="261">
        <v>6</v>
      </c>
      <c r="Z931" s="261">
        <v>6</v>
      </c>
      <c r="AA931" s="407" t="s">
        <v>1489</v>
      </c>
      <c r="AB931" s="258" t="s">
        <v>17230</v>
      </c>
      <c r="AC931" s="258"/>
      <c r="AD931" s="258">
        <v>5</v>
      </c>
      <c r="AE931" s="258">
        <v>0</v>
      </c>
      <c r="AF931" s="259"/>
      <c r="AG931" s="260"/>
      <c r="AH931" s="259"/>
      <c r="AI931" s="259"/>
      <c r="AJ931" s="260"/>
      <c r="AK931" s="259">
        <v>17</v>
      </c>
      <c r="AL931" s="259"/>
      <c r="AM931" s="259" t="s">
        <v>17236</v>
      </c>
      <c r="AN931" s="449"/>
      <c r="AO931" s="449"/>
      <c r="AP931" s="449"/>
      <c r="AS931" s="259" t="s">
        <v>3256</v>
      </c>
      <c r="BD931" s="202" t="str">
        <f t="shared" si="137"/>
        <v>2008GT 라인 1.5 블루Hdi</v>
      </c>
      <c r="BE931" s="261" t="str">
        <f t="shared" si="143"/>
        <v>0110</v>
      </c>
      <c r="BF931" s="407" t="s">
        <v>1489</v>
      </c>
      <c r="BG931" s="202" t="str">
        <f t="shared" si="138"/>
        <v>0110-0930</v>
      </c>
    </row>
    <row r="932" spans="1:59">
      <c r="A932" s="405">
        <v>4706</v>
      </c>
      <c r="B932" s="406">
        <v>4706</v>
      </c>
      <c r="C932" s="261" t="str">
        <f t="shared" si="139"/>
        <v>0029-0110</v>
      </c>
      <c r="D932" s="261" t="str">
        <f t="shared" si="140"/>
        <v>0029-0110-0002</v>
      </c>
      <c r="E932" s="407" t="s">
        <v>1490</v>
      </c>
      <c r="F932" s="261" t="str">
        <f>TEXT(VLOOKUP(J932,'[4]1'!$B$2:$D$37,2,0),"0000")</f>
        <v>0029</v>
      </c>
      <c r="G932" s="261" t="str">
        <f t="shared" si="141"/>
        <v>0110</v>
      </c>
      <c r="H932" s="408">
        <f t="shared" si="142"/>
        <v>2</v>
      </c>
      <c r="I932" s="407" t="s">
        <v>1490</v>
      </c>
      <c r="J932" s="258" t="s">
        <v>113</v>
      </c>
      <c r="K932" s="258">
        <v>2008</v>
      </c>
      <c r="L932" s="258" t="s">
        <v>17270</v>
      </c>
      <c r="M932" s="409">
        <v>40000000</v>
      </c>
      <c r="N932" s="258">
        <v>1499</v>
      </c>
      <c r="O932" s="258" t="s">
        <v>78</v>
      </c>
      <c r="P932" s="258" t="s">
        <v>17230</v>
      </c>
      <c r="Q932" s="258" t="s">
        <v>72</v>
      </c>
      <c r="R932" s="258">
        <v>5</v>
      </c>
      <c r="S932" s="410">
        <v>26</v>
      </c>
      <c r="T932" s="261">
        <v>6</v>
      </c>
      <c r="U932" s="261">
        <v>6</v>
      </c>
      <c r="V932" s="258" t="s">
        <v>71</v>
      </c>
      <c r="W932" s="261" t="str">
        <f t="shared" si="144"/>
        <v>PEUGEOT2008알뤼르 1.5 블루Hdi40000000</v>
      </c>
      <c r="X932" s="411">
        <f t="shared" si="145"/>
        <v>4706</v>
      </c>
      <c r="Y932" s="261">
        <v>6</v>
      </c>
      <c r="Z932" s="261">
        <v>6</v>
      </c>
      <c r="AA932" s="407" t="s">
        <v>1490</v>
      </c>
      <c r="AB932" s="258" t="s">
        <v>17230</v>
      </c>
      <c r="AC932" s="258"/>
      <c r="AD932" s="258">
        <v>5</v>
      </c>
      <c r="AE932" s="258">
        <v>0</v>
      </c>
      <c r="AF932" s="259"/>
      <c r="AG932" s="260"/>
      <c r="AH932" s="259"/>
      <c r="AI932" s="259"/>
      <c r="AJ932" s="260"/>
      <c r="AK932" s="259">
        <v>17</v>
      </c>
      <c r="AL932" s="259"/>
      <c r="AM932" s="259" t="s">
        <v>17236</v>
      </c>
      <c r="AN932" s="449"/>
      <c r="AO932" s="449"/>
      <c r="AP932" s="449"/>
      <c r="AS932" s="259"/>
      <c r="BD932" s="202" t="str">
        <f t="shared" si="137"/>
        <v>2008알뤼르 1.5 블루Hdi</v>
      </c>
      <c r="BE932" s="261" t="str">
        <f t="shared" si="143"/>
        <v>0110</v>
      </c>
      <c r="BF932" s="407" t="s">
        <v>1490</v>
      </c>
      <c r="BG932" s="202" t="str">
        <f t="shared" si="138"/>
        <v>0110-0931</v>
      </c>
    </row>
    <row r="933" spans="1:59">
      <c r="A933" s="405">
        <v>4707</v>
      </c>
      <c r="B933" s="406">
        <v>4707</v>
      </c>
      <c r="C933" s="261" t="str">
        <f t="shared" si="139"/>
        <v>0029-0110</v>
      </c>
      <c r="D933" s="261" t="str">
        <f t="shared" si="140"/>
        <v>0029-0110-0003</v>
      </c>
      <c r="E933" s="407" t="s">
        <v>1491</v>
      </c>
      <c r="F933" s="261" t="str">
        <f>TEXT(VLOOKUP(J933,'[4]1'!$B$2:$D$37,2,0),"0000")</f>
        <v>0029</v>
      </c>
      <c r="G933" s="261" t="str">
        <f t="shared" si="141"/>
        <v>0110</v>
      </c>
      <c r="H933" s="408">
        <f t="shared" si="142"/>
        <v>3</v>
      </c>
      <c r="I933" s="407" t="s">
        <v>1491</v>
      </c>
      <c r="J933" s="258" t="s">
        <v>113</v>
      </c>
      <c r="K933" s="258">
        <v>2008</v>
      </c>
      <c r="L933" s="258" t="s">
        <v>17273</v>
      </c>
      <c r="M933" s="409">
        <v>40000000</v>
      </c>
      <c r="N933" s="258">
        <v>0</v>
      </c>
      <c r="O933" s="258" t="s">
        <v>17275</v>
      </c>
      <c r="P933" s="258" t="s">
        <v>17230</v>
      </c>
      <c r="Q933" s="258" t="s">
        <v>72</v>
      </c>
      <c r="R933" s="258">
        <v>5</v>
      </c>
      <c r="S933" s="410">
        <v>26</v>
      </c>
      <c r="T933" s="261">
        <v>6</v>
      </c>
      <c r="U933" s="261">
        <v>6</v>
      </c>
      <c r="V933" s="258" t="s">
        <v>71</v>
      </c>
      <c r="W933" s="261" t="str">
        <f t="shared" si="144"/>
        <v>PEUGEOT2008GT 라인 일렉트릭40000000</v>
      </c>
      <c r="X933" s="411">
        <f t="shared" si="145"/>
        <v>4707</v>
      </c>
      <c r="Y933" s="261">
        <v>6</v>
      </c>
      <c r="Z933" s="261">
        <v>6</v>
      </c>
      <c r="AA933" s="407" t="s">
        <v>1491</v>
      </c>
      <c r="AB933" s="258" t="s">
        <v>17230</v>
      </c>
      <c r="AC933" s="258"/>
      <c r="AD933" s="258">
        <v>5</v>
      </c>
      <c r="AE933" s="258">
        <v>0</v>
      </c>
      <c r="AF933" s="259"/>
      <c r="AG933" s="260"/>
      <c r="AH933" s="259"/>
      <c r="AI933" s="259"/>
      <c r="AJ933" s="260"/>
      <c r="AK933" s="259">
        <v>18</v>
      </c>
      <c r="AL933" s="259"/>
      <c r="AM933" s="259" t="s">
        <v>17277</v>
      </c>
      <c r="AN933" s="449"/>
      <c r="AO933" s="449"/>
      <c r="AP933" s="449"/>
      <c r="AS933" s="259"/>
      <c r="BD933" s="202" t="str">
        <f t="shared" si="137"/>
        <v>2008GT 라인 일렉트릭</v>
      </c>
      <c r="BE933" s="261" t="str">
        <f t="shared" si="143"/>
        <v>0110</v>
      </c>
      <c r="BF933" s="407" t="s">
        <v>1491</v>
      </c>
      <c r="BG933" s="202" t="str">
        <f t="shared" si="138"/>
        <v>0110-0932</v>
      </c>
    </row>
    <row r="934" spans="1:59">
      <c r="A934" s="405">
        <v>4708</v>
      </c>
      <c r="B934" s="406">
        <v>4708</v>
      </c>
      <c r="C934" s="261" t="str">
        <f t="shared" si="139"/>
        <v>0029-0110</v>
      </c>
      <c r="D934" s="261" t="str">
        <f t="shared" si="140"/>
        <v>0029-0110-0004</v>
      </c>
      <c r="E934" s="407" t="s">
        <v>1492</v>
      </c>
      <c r="F934" s="261" t="str">
        <f>TEXT(VLOOKUP(J934,'[4]1'!$B$2:$D$37,2,0),"0000")</f>
        <v>0029</v>
      </c>
      <c r="G934" s="261" t="str">
        <f t="shared" si="141"/>
        <v>0110</v>
      </c>
      <c r="H934" s="408">
        <f t="shared" si="142"/>
        <v>4</v>
      </c>
      <c r="I934" s="407" t="s">
        <v>1492</v>
      </c>
      <c r="J934" s="258" t="s">
        <v>113</v>
      </c>
      <c r="K934" s="258">
        <v>2008</v>
      </c>
      <c r="L934" s="258" t="s">
        <v>17274</v>
      </c>
      <c r="M934" s="409">
        <v>40000000</v>
      </c>
      <c r="N934" s="258">
        <v>0</v>
      </c>
      <c r="O934" s="258" t="s">
        <v>17275</v>
      </c>
      <c r="P934" s="258" t="s">
        <v>17230</v>
      </c>
      <c r="Q934" s="258" t="s">
        <v>72</v>
      </c>
      <c r="R934" s="258">
        <v>5</v>
      </c>
      <c r="S934" s="410">
        <v>26</v>
      </c>
      <c r="T934" s="261">
        <v>6</v>
      </c>
      <c r="U934" s="261">
        <v>6</v>
      </c>
      <c r="V934" s="258" t="s">
        <v>71</v>
      </c>
      <c r="W934" s="261" t="str">
        <f t="shared" si="144"/>
        <v>PEUGEOT2008알뤼르 일렉트릭40000000</v>
      </c>
      <c r="X934" s="411">
        <f t="shared" si="145"/>
        <v>4708</v>
      </c>
      <c r="Y934" s="261">
        <v>6</v>
      </c>
      <c r="Z934" s="261">
        <v>6</v>
      </c>
      <c r="AA934" s="407" t="s">
        <v>1492</v>
      </c>
      <c r="AB934" s="258" t="s">
        <v>17230</v>
      </c>
      <c r="AC934" s="258"/>
      <c r="AD934" s="258">
        <v>5</v>
      </c>
      <c r="AE934" s="258">
        <v>0</v>
      </c>
      <c r="AF934" s="259"/>
      <c r="AG934" s="260"/>
      <c r="AH934" s="259"/>
      <c r="AI934" s="259"/>
      <c r="AJ934" s="260"/>
      <c r="AK934" s="259">
        <v>18</v>
      </c>
      <c r="AL934" s="259"/>
      <c r="AM934" s="259" t="s">
        <v>17277</v>
      </c>
      <c r="AN934" s="449"/>
      <c r="AO934" s="449"/>
      <c r="AP934" s="449"/>
      <c r="AS934" s="259"/>
      <c r="BD934" s="202" t="str">
        <f t="shared" si="137"/>
        <v>2008알뤼르 일렉트릭</v>
      </c>
      <c r="BE934" s="261" t="str">
        <f t="shared" si="143"/>
        <v>0110</v>
      </c>
      <c r="BF934" s="407" t="s">
        <v>1492</v>
      </c>
      <c r="BG934" s="202" t="str">
        <f t="shared" si="138"/>
        <v>0110-0933</v>
      </c>
    </row>
    <row r="935" spans="1:59">
      <c r="A935" s="405">
        <v>4709</v>
      </c>
      <c r="B935" s="406">
        <v>4709</v>
      </c>
      <c r="C935" s="261" t="str">
        <f t="shared" si="139"/>
        <v>0029-0111</v>
      </c>
      <c r="D935" s="261" t="str">
        <f t="shared" si="140"/>
        <v>0029-0111-0001</v>
      </c>
      <c r="E935" s="407" t="s">
        <v>1493</v>
      </c>
      <c r="F935" s="261" t="str">
        <f>TEXT(VLOOKUP(J935,'[4]1'!$B$2:$D$37,2,0),"0000")</f>
        <v>0029</v>
      </c>
      <c r="G935" s="261" t="str">
        <f t="shared" si="141"/>
        <v>0111</v>
      </c>
      <c r="H935" s="408">
        <f t="shared" si="142"/>
        <v>1</v>
      </c>
      <c r="I935" s="407" t="s">
        <v>1493</v>
      </c>
      <c r="J935" s="258" t="s">
        <v>113</v>
      </c>
      <c r="K935" s="258">
        <v>3008</v>
      </c>
      <c r="L935" s="258" t="s">
        <v>17271</v>
      </c>
      <c r="M935" s="409">
        <v>42200000</v>
      </c>
      <c r="N935" s="258">
        <v>1199</v>
      </c>
      <c r="O935" s="258" t="s">
        <v>17249</v>
      </c>
      <c r="P935" s="258" t="s">
        <v>17230</v>
      </c>
      <c r="Q935" s="258" t="s">
        <v>72</v>
      </c>
      <c r="R935" s="258">
        <v>5</v>
      </c>
      <c r="S935" s="410">
        <v>26</v>
      </c>
      <c r="T935" s="261">
        <v>6</v>
      </c>
      <c r="U935" s="261">
        <v>6</v>
      </c>
      <c r="V935" s="258" t="s">
        <v>71</v>
      </c>
      <c r="W935" s="261" t="str">
        <f t="shared" si="144"/>
        <v>PEUGEOT3008GT42200000</v>
      </c>
      <c r="X935" s="411">
        <f t="shared" si="145"/>
        <v>4709</v>
      </c>
      <c r="Y935" s="261">
        <v>6</v>
      </c>
      <c r="Z935" s="261">
        <v>6</v>
      </c>
      <c r="AA935" s="407" t="s">
        <v>1493</v>
      </c>
      <c r="AB935" s="258" t="s">
        <v>17230</v>
      </c>
      <c r="AC935" s="258"/>
      <c r="AD935" s="258">
        <v>5</v>
      </c>
      <c r="AE935" s="258">
        <v>0</v>
      </c>
      <c r="AF935" s="259"/>
      <c r="AG935" s="260"/>
      <c r="AH935" s="259"/>
      <c r="AI935" s="259"/>
      <c r="AJ935" s="260"/>
      <c r="AK935" s="259">
        <v>17</v>
      </c>
      <c r="AL935" s="259"/>
      <c r="AM935" s="259" t="s">
        <v>17236</v>
      </c>
      <c r="AN935" s="449"/>
      <c r="AO935" s="449"/>
      <c r="AP935" s="449"/>
      <c r="AS935" s="259"/>
      <c r="BD935" s="202" t="str">
        <f t="shared" si="137"/>
        <v>3008GT</v>
      </c>
      <c r="BE935" s="261" t="str">
        <f t="shared" si="143"/>
        <v>0111</v>
      </c>
      <c r="BF935" s="407" t="s">
        <v>1493</v>
      </c>
      <c r="BG935" s="202" t="str">
        <f t="shared" si="138"/>
        <v>0111-0934</v>
      </c>
    </row>
    <row r="936" spans="1:59">
      <c r="A936" s="405">
        <v>4710</v>
      </c>
      <c r="B936" s="406">
        <v>4710</v>
      </c>
      <c r="C936" s="261" t="str">
        <f t="shared" si="139"/>
        <v>0029-0111</v>
      </c>
      <c r="D936" s="261" t="str">
        <f t="shared" si="140"/>
        <v>0029-0111-0002</v>
      </c>
      <c r="E936" s="407" t="s">
        <v>1494</v>
      </c>
      <c r="F936" s="261" t="str">
        <f>TEXT(VLOOKUP(J936,'[4]1'!$B$2:$D$37,2,0),"0000")</f>
        <v>0029</v>
      </c>
      <c r="G936" s="261" t="str">
        <f t="shared" si="141"/>
        <v>0111</v>
      </c>
      <c r="H936" s="408">
        <f t="shared" si="142"/>
        <v>2</v>
      </c>
      <c r="I936" s="407" t="s">
        <v>1494</v>
      </c>
      <c r="J936" s="258" t="s">
        <v>113</v>
      </c>
      <c r="K936" s="258">
        <v>3008</v>
      </c>
      <c r="L936" s="258" t="s">
        <v>17272</v>
      </c>
      <c r="M936" s="409">
        <v>45500000</v>
      </c>
      <c r="N936" s="258">
        <v>1199</v>
      </c>
      <c r="O936" s="258" t="s">
        <v>17249</v>
      </c>
      <c r="P936" s="258" t="s">
        <v>17230</v>
      </c>
      <c r="Q936" s="258" t="s">
        <v>72</v>
      </c>
      <c r="R936" s="258">
        <v>5</v>
      </c>
      <c r="S936" s="410">
        <v>26</v>
      </c>
      <c r="T936" s="261">
        <v>6</v>
      </c>
      <c r="U936" s="261">
        <v>6</v>
      </c>
      <c r="V936" s="258" t="s">
        <v>71</v>
      </c>
      <c r="W936" s="261" t="str">
        <f t="shared" si="144"/>
        <v>PEUGEOT3008알뤼르45500000</v>
      </c>
      <c r="X936" s="411">
        <f t="shared" si="145"/>
        <v>4710</v>
      </c>
      <c r="Y936" s="261">
        <v>6</v>
      </c>
      <c r="Z936" s="261">
        <v>6</v>
      </c>
      <c r="AA936" s="407" t="s">
        <v>1494</v>
      </c>
      <c r="AB936" s="258" t="s">
        <v>17230</v>
      </c>
      <c r="AC936" s="258"/>
      <c r="AD936" s="258">
        <v>5</v>
      </c>
      <c r="AE936" s="258">
        <v>0</v>
      </c>
      <c r="AF936" s="259"/>
      <c r="AG936" s="260"/>
      <c r="AH936" s="259"/>
      <c r="AI936" s="259"/>
      <c r="AJ936" s="260"/>
      <c r="AK936" s="259">
        <v>17</v>
      </c>
      <c r="AL936" s="259"/>
      <c r="AM936" s="259" t="s">
        <v>17236</v>
      </c>
      <c r="AN936" s="449"/>
      <c r="AO936" s="449"/>
      <c r="AP936" s="449"/>
      <c r="AS936" s="259"/>
      <c r="BD936" s="202" t="str">
        <f t="shared" si="137"/>
        <v>3008알뤼르</v>
      </c>
      <c r="BE936" s="261" t="str">
        <f t="shared" si="143"/>
        <v>0111</v>
      </c>
      <c r="BF936" s="407" t="s">
        <v>1494</v>
      </c>
      <c r="BG936" s="202" t="str">
        <f t="shared" si="138"/>
        <v>0111-0935</v>
      </c>
    </row>
    <row r="937" spans="1:59">
      <c r="A937" s="405">
        <v>4711</v>
      </c>
      <c r="B937" s="406">
        <v>4711</v>
      </c>
      <c r="C937" s="261" t="str">
        <f t="shared" si="139"/>
        <v>0029-0112</v>
      </c>
      <c r="D937" s="261" t="str">
        <f t="shared" si="140"/>
        <v>0029-0112-0001</v>
      </c>
      <c r="E937" s="407" t="s">
        <v>1495</v>
      </c>
      <c r="F937" s="261" t="str">
        <f>TEXT(VLOOKUP(J937,'[4]1'!$B$2:$D$37,2,0),"0000")</f>
        <v>0029</v>
      </c>
      <c r="G937" s="261" t="str">
        <f t="shared" si="141"/>
        <v>0112</v>
      </c>
      <c r="H937" s="408">
        <f t="shared" si="142"/>
        <v>1</v>
      </c>
      <c r="I937" s="407" t="s">
        <v>1495</v>
      </c>
      <c r="J937" s="258" t="s">
        <v>113</v>
      </c>
      <c r="K937" s="258">
        <v>308</v>
      </c>
      <c r="L937" s="258" t="s">
        <v>17279</v>
      </c>
      <c r="M937" s="409">
        <v>45900000</v>
      </c>
      <c r="N937" s="258">
        <v>1499</v>
      </c>
      <c r="O937" s="258" t="s">
        <v>17280</v>
      </c>
      <c r="P937" s="258" t="s">
        <v>17276</v>
      </c>
      <c r="Q937" s="258" t="s">
        <v>72</v>
      </c>
      <c r="R937" s="258">
        <v>5</v>
      </c>
      <c r="S937" s="410">
        <v>26</v>
      </c>
      <c r="T937" s="261">
        <v>6</v>
      </c>
      <c r="U937" s="261">
        <v>6</v>
      </c>
      <c r="V937" s="258" t="s">
        <v>71</v>
      </c>
      <c r="W937" s="261" t="str">
        <f t="shared" si="144"/>
        <v>PEUGEOT3081.5 블루HDi 알뤼르45900000</v>
      </c>
      <c r="X937" s="411">
        <f t="shared" si="145"/>
        <v>4711</v>
      </c>
      <c r="Y937" s="261">
        <v>6</v>
      </c>
      <c r="Z937" s="261">
        <v>6</v>
      </c>
      <c r="AA937" s="407" t="s">
        <v>1495</v>
      </c>
      <c r="AB937" s="258" t="s">
        <v>17276</v>
      </c>
      <c r="AC937" s="258"/>
      <c r="AD937" s="258">
        <v>5</v>
      </c>
      <c r="AE937" s="258">
        <v>0</v>
      </c>
      <c r="AF937" s="259"/>
      <c r="AG937" s="260"/>
      <c r="AH937" s="259"/>
      <c r="AI937" s="259"/>
      <c r="AJ937" s="260"/>
      <c r="AK937" s="259">
        <v>17</v>
      </c>
      <c r="AL937" s="259"/>
      <c r="AM937" s="259" t="s">
        <v>17236</v>
      </c>
      <c r="AN937" s="449"/>
      <c r="AO937" s="449"/>
      <c r="AP937" s="449"/>
      <c r="AS937" s="259"/>
      <c r="BD937" s="202" t="str">
        <f t="shared" si="137"/>
        <v>3081.5 블루HDi 알뤼르</v>
      </c>
      <c r="BE937" s="261" t="str">
        <f t="shared" si="143"/>
        <v>0112</v>
      </c>
      <c r="BF937" s="407" t="s">
        <v>1495</v>
      </c>
      <c r="BG937" s="202" t="str">
        <f t="shared" si="138"/>
        <v>0112-0936</v>
      </c>
    </row>
    <row r="938" spans="1:59">
      <c r="A938" s="405">
        <v>4712</v>
      </c>
      <c r="B938" s="406">
        <v>4712</v>
      </c>
      <c r="C938" s="261" t="str">
        <f t="shared" si="139"/>
        <v>0029-0113</v>
      </c>
      <c r="D938" s="261" t="str">
        <f t="shared" si="140"/>
        <v>0029-0113-0001</v>
      </c>
      <c r="E938" s="407" t="s">
        <v>1496</v>
      </c>
      <c r="F938" s="261" t="str">
        <f>TEXT(VLOOKUP(J938,'[4]1'!$B$2:$D$37,2,0),"0000")</f>
        <v>0029</v>
      </c>
      <c r="G938" s="261" t="str">
        <f t="shared" si="141"/>
        <v>0113</v>
      </c>
      <c r="H938" s="408">
        <f t="shared" si="142"/>
        <v>1</v>
      </c>
      <c r="I938" s="407" t="s">
        <v>1496</v>
      </c>
      <c r="J938" s="258" t="s">
        <v>113</v>
      </c>
      <c r="K938" s="258">
        <v>408</v>
      </c>
      <c r="L938" s="258" t="s">
        <v>17281</v>
      </c>
      <c r="M938" s="409">
        <v>42900000</v>
      </c>
      <c r="N938" s="258">
        <v>1199</v>
      </c>
      <c r="O938" s="258" t="s">
        <v>17249</v>
      </c>
      <c r="P938" s="258" t="s">
        <v>17230</v>
      </c>
      <c r="Q938" s="258" t="s">
        <v>72</v>
      </c>
      <c r="R938" s="258">
        <v>5</v>
      </c>
      <c r="S938" s="410">
        <v>26</v>
      </c>
      <c r="T938" s="261">
        <v>6</v>
      </c>
      <c r="U938" s="261">
        <v>6</v>
      </c>
      <c r="V938" s="258" t="s">
        <v>71</v>
      </c>
      <c r="W938" s="261" t="str">
        <f t="shared" si="144"/>
        <v>PEUGEOT4081.2 퓨어테크 GT42900000</v>
      </c>
      <c r="X938" s="411">
        <f t="shared" si="145"/>
        <v>4712</v>
      </c>
      <c r="Y938" s="261">
        <v>6</v>
      </c>
      <c r="Z938" s="261">
        <v>6</v>
      </c>
      <c r="AA938" s="407" t="s">
        <v>1496</v>
      </c>
      <c r="AB938" s="258" t="s">
        <v>17230</v>
      </c>
      <c r="AC938" s="258"/>
      <c r="AD938" s="258">
        <v>5</v>
      </c>
      <c r="AE938" s="258">
        <v>0</v>
      </c>
      <c r="AF938" s="259"/>
      <c r="AG938" s="260"/>
      <c r="AH938" s="259"/>
      <c r="AI938" s="259"/>
      <c r="AJ938" s="260"/>
      <c r="AK938" s="259">
        <v>17</v>
      </c>
      <c r="AL938" s="259"/>
      <c r="AM938" s="259" t="s">
        <v>17236</v>
      </c>
      <c r="AN938" s="449"/>
      <c r="AO938" s="449"/>
      <c r="AP938" s="449"/>
      <c r="AS938" s="259"/>
      <c r="BD938" s="202" t="str">
        <f t="shared" si="137"/>
        <v>4081.2 퓨어테크 GT</v>
      </c>
      <c r="BE938" s="261" t="str">
        <f t="shared" si="143"/>
        <v>0113</v>
      </c>
      <c r="BF938" s="407" t="s">
        <v>1496</v>
      </c>
      <c r="BG938" s="202" t="str">
        <f t="shared" si="138"/>
        <v>0113-0937</v>
      </c>
    </row>
    <row r="939" spans="1:59">
      <c r="A939" s="405">
        <v>4713</v>
      </c>
      <c r="B939" s="406">
        <v>4713</v>
      </c>
      <c r="C939" s="261" t="str">
        <f t="shared" si="139"/>
        <v>0029-0113</v>
      </c>
      <c r="D939" s="261" t="str">
        <f t="shared" si="140"/>
        <v>0029-0113-0002</v>
      </c>
      <c r="E939" s="407" t="s">
        <v>1497</v>
      </c>
      <c r="F939" s="261" t="str">
        <f>TEXT(VLOOKUP(J939,'[4]1'!$B$2:$D$37,2,0),"0000")</f>
        <v>0029</v>
      </c>
      <c r="G939" s="261" t="str">
        <f t="shared" si="141"/>
        <v>0113</v>
      </c>
      <c r="H939" s="408">
        <f t="shared" si="142"/>
        <v>2</v>
      </c>
      <c r="I939" s="407" t="s">
        <v>1497</v>
      </c>
      <c r="J939" s="258" t="s">
        <v>113</v>
      </c>
      <c r="K939" s="258">
        <v>408</v>
      </c>
      <c r="L939" s="258" t="s">
        <v>17282</v>
      </c>
      <c r="M939" s="409">
        <v>46900000</v>
      </c>
      <c r="N939" s="258">
        <v>1199</v>
      </c>
      <c r="O939" s="258" t="s">
        <v>17249</v>
      </c>
      <c r="P939" s="258" t="s">
        <v>17230</v>
      </c>
      <c r="Q939" s="258" t="s">
        <v>72</v>
      </c>
      <c r="R939" s="258">
        <v>5</v>
      </c>
      <c r="S939" s="410">
        <v>26</v>
      </c>
      <c r="T939" s="261">
        <v>6</v>
      </c>
      <c r="U939" s="261">
        <v>6</v>
      </c>
      <c r="V939" s="258" t="s">
        <v>71</v>
      </c>
      <c r="W939" s="261" t="str">
        <f t="shared" si="144"/>
        <v>PEUGEOT4081.2 퓨어테크 알뤼르46900000</v>
      </c>
      <c r="X939" s="411">
        <f t="shared" si="145"/>
        <v>4713</v>
      </c>
      <c r="Y939" s="261">
        <v>6</v>
      </c>
      <c r="Z939" s="261">
        <v>6</v>
      </c>
      <c r="AA939" s="407" t="s">
        <v>1497</v>
      </c>
      <c r="AB939" s="258" t="s">
        <v>17230</v>
      </c>
      <c r="AC939" s="267"/>
      <c r="AD939" s="267"/>
      <c r="AE939" s="267"/>
      <c r="AF939" s="270"/>
      <c r="AG939" s="307"/>
      <c r="AH939" s="270"/>
      <c r="AI939" s="270"/>
      <c r="AJ939" s="270"/>
      <c r="AK939" s="259">
        <v>17</v>
      </c>
      <c r="AL939" s="259"/>
      <c r="AM939" s="259" t="s">
        <v>17236</v>
      </c>
      <c r="AN939" s="449"/>
      <c r="AO939" s="449"/>
      <c r="AP939" s="449"/>
      <c r="AS939" s="259"/>
      <c r="BD939" s="202" t="str">
        <f t="shared" si="137"/>
        <v>4081.2 퓨어테크 알뤼르</v>
      </c>
      <c r="BE939" s="261" t="str">
        <f t="shared" si="143"/>
        <v>0113</v>
      </c>
      <c r="BF939" s="407" t="s">
        <v>1497</v>
      </c>
      <c r="BG939" s="202" t="str">
        <f t="shared" si="138"/>
        <v>0113-0938</v>
      </c>
    </row>
    <row r="940" spans="1:59">
      <c r="A940" s="405">
        <v>4714</v>
      </c>
      <c r="B940" s="406">
        <v>4714</v>
      </c>
      <c r="C940" s="261" t="str">
        <f t="shared" si="139"/>
        <v>0029-0114</v>
      </c>
      <c r="D940" s="261" t="str">
        <f t="shared" si="140"/>
        <v>0029-0114-0001</v>
      </c>
      <c r="E940" s="407" t="s">
        <v>1498</v>
      </c>
      <c r="F940" s="261" t="str">
        <f>TEXT(VLOOKUP(J940,'[4]1'!$B$2:$D$37,2,0),"0000")</f>
        <v>0029</v>
      </c>
      <c r="G940" s="261" t="str">
        <f t="shared" si="141"/>
        <v>0114</v>
      </c>
      <c r="H940" s="408">
        <f t="shared" si="142"/>
        <v>1</v>
      </c>
      <c r="I940" s="407" t="s">
        <v>1498</v>
      </c>
      <c r="J940" s="258" t="s">
        <v>113</v>
      </c>
      <c r="K940" s="258">
        <v>5008</v>
      </c>
      <c r="L940" s="258" t="s">
        <v>17284</v>
      </c>
      <c r="M940" s="409">
        <v>46000000</v>
      </c>
      <c r="N940" s="258">
        <v>1199</v>
      </c>
      <c r="O940" s="258" t="s">
        <v>17249</v>
      </c>
      <c r="P940" s="258" t="s">
        <v>17230</v>
      </c>
      <c r="Q940" s="258" t="s">
        <v>72</v>
      </c>
      <c r="R940" s="258">
        <v>5</v>
      </c>
      <c r="S940" s="410">
        <v>26</v>
      </c>
      <c r="T940" s="261">
        <v>6</v>
      </c>
      <c r="U940" s="261">
        <v>6</v>
      </c>
      <c r="V940" s="258" t="s">
        <v>71</v>
      </c>
      <c r="W940" s="261" t="str">
        <f t="shared" si="144"/>
        <v>PEUGEOT50081.2 알뤼르46000000</v>
      </c>
      <c r="X940" s="411">
        <f t="shared" si="145"/>
        <v>4714</v>
      </c>
      <c r="Y940" s="261">
        <v>6</v>
      </c>
      <c r="Z940" s="261">
        <v>6</v>
      </c>
      <c r="AA940" s="407" t="s">
        <v>1498</v>
      </c>
      <c r="AB940" s="258" t="s">
        <v>17230</v>
      </c>
      <c r="AC940" s="267"/>
      <c r="AD940" s="267"/>
      <c r="AE940" s="267"/>
      <c r="AF940" s="270"/>
      <c r="AG940" s="307"/>
      <c r="AH940" s="270"/>
      <c r="AI940" s="270"/>
      <c r="AJ940" s="270"/>
      <c r="AK940" s="259">
        <v>17</v>
      </c>
      <c r="AL940" s="259"/>
      <c r="AM940" s="259" t="s">
        <v>17236</v>
      </c>
      <c r="AN940" s="449"/>
      <c r="AO940" s="449"/>
      <c r="AP940" s="449"/>
      <c r="AS940" s="259"/>
      <c r="BD940" s="202" t="str">
        <f t="shared" si="137"/>
        <v>50081.2 알뤼르</v>
      </c>
      <c r="BE940" s="261" t="str">
        <f t="shared" si="143"/>
        <v>0114</v>
      </c>
      <c r="BF940" s="407" t="s">
        <v>1498</v>
      </c>
      <c r="BG940" s="202" t="str">
        <f t="shared" si="138"/>
        <v>0114-0939</v>
      </c>
    </row>
    <row r="941" spans="1:59">
      <c r="A941" s="405">
        <v>4715</v>
      </c>
      <c r="B941" s="406">
        <v>4715</v>
      </c>
      <c r="C941" s="261" t="str">
        <f t="shared" si="139"/>
        <v>0029-0114</v>
      </c>
      <c r="D941" s="261" t="str">
        <f t="shared" si="140"/>
        <v>0029-0114-0002</v>
      </c>
      <c r="E941" s="407" t="s">
        <v>1499</v>
      </c>
      <c r="F941" s="261" t="str">
        <f>TEXT(VLOOKUP(J941,'[4]1'!$B$2:$D$37,2,0),"0000")</f>
        <v>0029</v>
      </c>
      <c r="G941" s="261" t="str">
        <f t="shared" si="141"/>
        <v>0114</v>
      </c>
      <c r="H941" s="408">
        <f t="shared" si="142"/>
        <v>2</v>
      </c>
      <c r="I941" s="407" t="s">
        <v>1499</v>
      </c>
      <c r="J941" s="258" t="s">
        <v>113</v>
      </c>
      <c r="K941" s="258">
        <v>5008</v>
      </c>
      <c r="L941" s="258" t="s">
        <v>17285</v>
      </c>
      <c r="M941" s="409">
        <v>49000000</v>
      </c>
      <c r="N941" s="258">
        <v>1199</v>
      </c>
      <c r="O941" s="258" t="s">
        <v>17249</v>
      </c>
      <c r="P941" s="258" t="s">
        <v>17230</v>
      </c>
      <c r="Q941" s="258" t="s">
        <v>72</v>
      </c>
      <c r="R941" s="258">
        <v>5</v>
      </c>
      <c r="S941" s="410">
        <v>26</v>
      </c>
      <c r="T941" s="261">
        <v>6</v>
      </c>
      <c r="U941" s="261">
        <v>6</v>
      </c>
      <c r="V941" s="258" t="s">
        <v>71</v>
      </c>
      <c r="W941" s="261" t="str">
        <f t="shared" si="144"/>
        <v>PEUGEOT50081.2 GT49000000</v>
      </c>
      <c r="X941" s="411">
        <f t="shared" si="145"/>
        <v>4715</v>
      </c>
      <c r="Y941" s="261">
        <v>6</v>
      </c>
      <c r="Z941" s="261">
        <v>6</v>
      </c>
      <c r="AA941" s="407" t="s">
        <v>1499</v>
      </c>
      <c r="AB941" s="258" t="s">
        <v>17230</v>
      </c>
      <c r="AC941" s="267"/>
      <c r="AD941" s="267"/>
      <c r="AE941" s="267"/>
      <c r="AF941" s="270"/>
      <c r="AG941" s="307"/>
      <c r="AH941" s="270"/>
      <c r="AI941" s="270"/>
      <c r="AJ941" s="270"/>
      <c r="AK941" s="259">
        <v>17</v>
      </c>
      <c r="AL941" s="259"/>
      <c r="AM941" s="259" t="s">
        <v>17236</v>
      </c>
      <c r="AN941" s="449"/>
      <c r="AO941" s="449"/>
      <c r="AP941" s="449"/>
      <c r="AS941" s="259"/>
      <c r="BD941" s="202" t="str">
        <f t="shared" si="137"/>
        <v>50081.2 GT</v>
      </c>
      <c r="BE941" s="261" t="str">
        <f t="shared" si="143"/>
        <v>0114</v>
      </c>
      <c r="BF941" s="407" t="s">
        <v>1499</v>
      </c>
      <c r="BG941" s="202" t="str">
        <f t="shared" si="138"/>
        <v>0114-0940</v>
      </c>
    </row>
    <row r="942" spans="1:59">
      <c r="A942" s="405">
        <v>4716</v>
      </c>
      <c r="B942" s="406">
        <v>4716</v>
      </c>
      <c r="C942" s="261" t="str">
        <f t="shared" si="139"/>
        <v>0029-0115</v>
      </c>
      <c r="D942" s="261" t="str">
        <f t="shared" si="140"/>
        <v>0029-0115-0001</v>
      </c>
      <c r="E942" s="407" t="s">
        <v>1500</v>
      </c>
      <c r="F942" s="261" t="str">
        <f>TEXT(VLOOKUP(J942,'[4]1'!$B$2:$D$37,2,0),"0000")</f>
        <v>0029</v>
      </c>
      <c r="G942" s="261" t="str">
        <f t="shared" si="141"/>
        <v>0115</v>
      </c>
      <c r="H942" s="408">
        <f t="shared" si="142"/>
        <v>1</v>
      </c>
      <c r="I942" s="407" t="s">
        <v>1500</v>
      </c>
      <c r="J942" s="258" t="s">
        <v>113</v>
      </c>
      <c r="K942" s="258">
        <v>508</v>
      </c>
      <c r="L942" s="258" t="s">
        <v>17283</v>
      </c>
      <c r="M942" s="409">
        <v>45900000</v>
      </c>
      <c r="N942" s="258">
        <v>1499</v>
      </c>
      <c r="O942" s="258" t="s">
        <v>17280</v>
      </c>
      <c r="P942" s="258" t="s">
        <v>17276</v>
      </c>
      <c r="Q942" s="258" t="s">
        <v>72</v>
      </c>
      <c r="R942" s="258">
        <v>5</v>
      </c>
      <c r="S942" s="410">
        <v>26</v>
      </c>
      <c r="T942" s="261">
        <v>6</v>
      </c>
      <c r="U942" s="261">
        <v>6</v>
      </c>
      <c r="V942" s="258" t="s">
        <v>71</v>
      </c>
      <c r="W942" s="261" t="str">
        <f t="shared" si="144"/>
        <v>PEUGEOT5081.5 블루HDi 알뤼르45900000</v>
      </c>
      <c r="X942" s="411">
        <f t="shared" si="145"/>
        <v>4716</v>
      </c>
      <c r="Y942" s="261">
        <v>6</v>
      </c>
      <c r="Z942" s="261">
        <v>6</v>
      </c>
      <c r="AA942" s="407" t="s">
        <v>1500</v>
      </c>
      <c r="AB942" s="267" t="s">
        <v>17276</v>
      </c>
      <c r="AC942" s="267"/>
      <c r="AD942" s="267"/>
      <c r="AE942" s="267"/>
      <c r="AF942" s="270"/>
      <c r="AG942" s="307"/>
      <c r="AH942" s="270"/>
      <c r="AI942" s="270"/>
      <c r="AJ942" s="270"/>
      <c r="AK942" s="259">
        <v>22</v>
      </c>
      <c r="AL942" s="259"/>
      <c r="AM942" s="259" t="s">
        <v>17278</v>
      </c>
      <c r="AN942" s="449"/>
      <c r="AO942" s="449"/>
      <c r="AP942" s="449"/>
      <c r="AS942" s="259"/>
      <c r="BD942" s="202" t="str">
        <f t="shared" si="137"/>
        <v>5081.5 블루HDi 알뤼르</v>
      </c>
      <c r="BE942" s="261" t="str">
        <f t="shared" si="143"/>
        <v>0115</v>
      </c>
      <c r="BF942" s="407" t="s">
        <v>1500</v>
      </c>
      <c r="BG942" s="202" t="str">
        <f t="shared" si="138"/>
        <v>0115-0941</v>
      </c>
    </row>
    <row r="943" spans="1:59">
      <c r="A943" s="405">
        <v>4717</v>
      </c>
      <c r="B943" s="406">
        <v>4717</v>
      </c>
      <c r="C943" s="261" t="str">
        <f t="shared" si="139"/>
        <v>0026-0116</v>
      </c>
      <c r="D943" s="261" t="str">
        <f t="shared" si="140"/>
        <v>0026-0116-0001</v>
      </c>
      <c r="E943" s="407" t="s">
        <v>1501</v>
      </c>
      <c r="F943" s="261" t="str">
        <f>TEXT(VLOOKUP(J943,'[4]1'!$B$2:$D$37,2,0),"0000")</f>
        <v>0026</v>
      </c>
      <c r="G943" s="261" t="str">
        <f t="shared" si="141"/>
        <v>0116</v>
      </c>
      <c r="H943" s="408">
        <f t="shared" si="142"/>
        <v>1</v>
      </c>
      <c r="I943" s="407" t="s">
        <v>1501</v>
      </c>
      <c r="J943" s="258" t="s">
        <v>116</v>
      </c>
      <c r="K943" s="258" t="s">
        <v>17295</v>
      </c>
      <c r="L943" s="258" t="s">
        <v>17288</v>
      </c>
      <c r="M943" s="409">
        <v>63400000</v>
      </c>
      <c r="N943" s="258">
        <v>1998</v>
      </c>
      <c r="O943" s="258" t="s">
        <v>78</v>
      </c>
      <c r="P943" s="258" t="s">
        <v>73</v>
      </c>
      <c r="Q943" s="258" t="s">
        <v>72</v>
      </c>
      <c r="R943" s="258">
        <v>5</v>
      </c>
      <c r="S943" s="410">
        <v>8</v>
      </c>
      <c r="T943" s="261">
        <v>6</v>
      </c>
      <c r="U943" s="261">
        <v>6</v>
      </c>
      <c r="V943" s="258" t="s">
        <v>71</v>
      </c>
      <c r="W943" s="261" t="str">
        <f t="shared" si="144"/>
        <v>MINI CLUBMANJCW 언톨드 에디션63400000</v>
      </c>
      <c r="X943" s="411">
        <f t="shared" si="145"/>
        <v>4717</v>
      </c>
      <c r="Y943" s="261">
        <v>6</v>
      </c>
      <c r="Z943" s="261">
        <v>6</v>
      </c>
      <c r="AA943" s="407" t="s">
        <v>1501</v>
      </c>
      <c r="AB943" s="258" t="s">
        <v>73</v>
      </c>
      <c r="AC943" s="258"/>
      <c r="AD943" s="258">
        <v>4</v>
      </c>
      <c r="AE943" s="258">
        <v>0</v>
      </c>
      <c r="AF943" s="259"/>
      <c r="AG943" s="260"/>
      <c r="AH943" s="259"/>
      <c r="AI943" s="259"/>
      <c r="AJ943" s="260"/>
      <c r="AK943" s="259">
        <v>15</v>
      </c>
      <c r="AL943" s="259"/>
      <c r="AM943" s="259" t="s">
        <v>17290</v>
      </c>
      <c r="AN943" s="449"/>
      <c r="AO943" s="449"/>
      <c r="AP943" s="449"/>
      <c r="AQ943" s="392" t="str">
        <f>IFERROR(VLOOKUP(BG943,#REF!,1,0),"")</f>
        <v/>
      </c>
      <c r="AS943" s="259" t="s">
        <v>3253</v>
      </c>
      <c r="BD943" s="202" t="str">
        <f t="shared" si="137"/>
        <v xml:space="preserve"> CLUBMANJCW 언톨드 에디션</v>
      </c>
      <c r="BE943" s="261" t="str">
        <f t="shared" si="143"/>
        <v>0116</v>
      </c>
      <c r="BF943" s="407" t="s">
        <v>1501</v>
      </c>
      <c r="BG943" s="202" t="str">
        <f t="shared" si="138"/>
        <v>0116-0942</v>
      </c>
    </row>
    <row r="944" spans="1:59">
      <c r="A944" s="405">
        <v>4718</v>
      </c>
      <c r="B944" s="406">
        <v>4718</v>
      </c>
      <c r="C944" s="261" t="str">
        <f t="shared" si="139"/>
        <v>0026-0116</v>
      </c>
      <c r="D944" s="261" t="str">
        <f t="shared" si="140"/>
        <v>0026-0116-0002</v>
      </c>
      <c r="E944" s="407" t="s">
        <v>1502</v>
      </c>
      <c r="F944" s="261" t="str">
        <f>TEXT(VLOOKUP(J944,'[4]1'!$B$2:$D$37,2,0),"0000")</f>
        <v>0026</v>
      </c>
      <c r="G944" s="261" t="str">
        <f t="shared" si="141"/>
        <v>0116</v>
      </c>
      <c r="H944" s="408">
        <f t="shared" si="142"/>
        <v>2</v>
      </c>
      <c r="I944" s="407" t="s">
        <v>1502</v>
      </c>
      <c r="J944" s="258" t="s">
        <v>116</v>
      </c>
      <c r="K944" s="258" t="s">
        <v>17295</v>
      </c>
      <c r="L944" s="258" t="s">
        <v>17286</v>
      </c>
      <c r="M944" s="409">
        <v>52300000</v>
      </c>
      <c r="N944" s="258">
        <v>1998</v>
      </c>
      <c r="O944" s="258" t="s">
        <v>78</v>
      </c>
      <c r="P944" s="258" t="s">
        <v>73</v>
      </c>
      <c r="Q944" s="258" t="s">
        <v>72</v>
      </c>
      <c r="R944" s="258">
        <v>5</v>
      </c>
      <c r="S944" s="410">
        <v>8</v>
      </c>
      <c r="T944" s="261">
        <v>6</v>
      </c>
      <c r="U944" s="261">
        <v>6</v>
      </c>
      <c r="V944" s="258" t="s">
        <v>71</v>
      </c>
      <c r="W944" s="261" t="str">
        <f t="shared" si="144"/>
        <v>MINI CLUBMAN쿠퍼 S 클래식52300000</v>
      </c>
      <c r="X944" s="411">
        <f t="shared" si="145"/>
        <v>4718</v>
      </c>
      <c r="Y944" s="261">
        <v>6</v>
      </c>
      <c r="Z944" s="261">
        <v>6</v>
      </c>
      <c r="AA944" s="407" t="s">
        <v>1502</v>
      </c>
      <c r="AB944" s="258" t="s">
        <v>73</v>
      </c>
      <c r="AC944" s="258"/>
      <c r="AD944" s="258">
        <v>4</v>
      </c>
      <c r="AE944" s="258">
        <v>0</v>
      </c>
      <c r="AF944" s="259"/>
      <c r="AG944" s="260"/>
      <c r="AH944" s="259"/>
      <c r="AI944" s="259"/>
      <c r="AJ944" s="260"/>
      <c r="AK944" s="259">
        <v>15</v>
      </c>
      <c r="AL944" s="259"/>
      <c r="AM944" s="259" t="s">
        <v>17290</v>
      </c>
      <c r="AN944" s="449"/>
      <c r="AO944" s="449"/>
      <c r="AP944" s="449"/>
      <c r="AQ944" s="392" t="str">
        <f>IFERROR(VLOOKUP(BG944,#REF!,1,0),"")</f>
        <v/>
      </c>
      <c r="AS944" s="259" t="s">
        <v>3253</v>
      </c>
      <c r="BD944" s="202" t="str">
        <f t="shared" si="137"/>
        <v xml:space="preserve"> CLUBMAN쿠퍼 S 클래식</v>
      </c>
      <c r="BE944" s="261" t="str">
        <f t="shared" si="143"/>
        <v>0116</v>
      </c>
      <c r="BF944" s="407" t="s">
        <v>1502</v>
      </c>
      <c r="BG944" s="202" t="str">
        <f t="shared" si="138"/>
        <v>0116-0943</v>
      </c>
    </row>
    <row r="945" spans="1:59">
      <c r="A945" s="405">
        <v>4719</v>
      </c>
      <c r="B945" s="406">
        <v>4719</v>
      </c>
      <c r="C945" s="261" t="str">
        <f t="shared" si="139"/>
        <v>0026-0116</v>
      </c>
      <c r="D945" s="261" t="str">
        <f t="shared" si="140"/>
        <v>0026-0116-0003</v>
      </c>
      <c r="E945" s="407" t="s">
        <v>1503</v>
      </c>
      <c r="F945" s="261" t="str">
        <f>TEXT(VLOOKUP(J945,'[4]1'!$B$2:$D$37,2,0),"0000")</f>
        <v>0026</v>
      </c>
      <c r="G945" s="261" t="str">
        <f t="shared" si="141"/>
        <v>0116</v>
      </c>
      <c r="H945" s="408">
        <f t="shared" si="142"/>
        <v>3</v>
      </c>
      <c r="I945" s="407" t="s">
        <v>1503</v>
      </c>
      <c r="J945" s="258" t="s">
        <v>116</v>
      </c>
      <c r="K945" s="258" t="s">
        <v>17295</v>
      </c>
      <c r="L945" s="258" t="s">
        <v>17289</v>
      </c>
      <c r="M945" s="409">
        <v>53200000</v>
      </c>
      <c r="N945" s="258">
        <v>1998</v>
      </c>
      <c r="O945" s="258" t="s">
        <v>77</v>
      </c>
      <c r="P945" s="258" t="s">
        <v>73</v>
      </c>
      <c r="Q945" s="258" t="s">
        <v>72</v>
      </c>
      <c r="R945" s="258">
        <v>5</v>
      </c>
      <c r="S945" s="410">
        <v>8</v>
      </c>
      <c r="T945" s="261">
        <v>6</v>
      </c>
      <c r="U945" s="261">
        <v>6</v>
      </c>
      <c r="V945" s="258" t="s">
        <v>71</v>
      </c>
      <c r="W945" s="261" t="str">
        <f t="shared" si="144"/>
        <v>MINI CLUBMAN쿠퍼 S 언톨드 에디션53200000</v>
      </c>
      <c r="X945" s="411">
        <f t="shared" si="145"/>
        <v>4719</v>
      </c>
      <c r="Y945" s="261">
        <v>6</v>
      </c>
      <c r="Z945" s="261">
        <v>6</v>
      </c>
      <c r="AA945" s="407" t="s">
        <v>1503</v>
      </c>
      <c r="AB945" s="258" t="s">
        <v>73</v>
      </c>
      <c r="AC945" s="258"/>
      <c r="AD945" s="258">
        <v>4</v>
      </c>
      <c r="AE945" s="258">
        <v>0</v>
      </c>
      <c r="AF945" s="259"/>
      <c r="AG945" s="260"/>
      <c r="AH945" s="259"/>
      <c r="AI945" s="259"/>
      <c r="AJ945" s="260"/>
      <c r="AK945" s="259">
        <v>15</v>
      </c>
      <c r="AL945" s="259"/>
      <c r="AM945" s="259" t="s">
        <v>17290</v>
      </c>
      <c r="AN945" s="449"/>
      <c r="AO945" s="449"/>
      <c r="AP945" s="449"/>
      <c r="AQ945" s="392" t="str">
        <f>IFERROR(VLOOKUP(BG945,#REF!,1,0),"")</f>
        <v/>
      </c>
      <c r="AS945" s="259" t="s">
        <v>3253</v>
      </c>
      <c r="BD945" s="202" t="str">
        <f t="shared" si="137"/>
        <v xml:space="preserve"> CLUBMAN쿠퍼 S 언톨드 에디션</v>
      </c>
      <c r="BE945" s="261" t="str">
        <f t="shared" si="143"/>
        <v>0116</v>
      </c>
      <c r="BF945" s="407" t="s">
        <v>1503</v>
      </c>
      <c r="BG945" s="202" t="str">
        <f t="shared" si="138"/>
        <v>0116-0944</v>
      </c>
    </row>
    <row r="946" spans="1:59">
      <c r="A946" s="405">
        <v>4720</v>
      </c>
      <c r="B946" s="406">
        <v>4720</v>
      </c>
      <c r="C946" s="261" t="str">
        <f t="shared" si="139"/>
        <v>0026-0116</v>
      </c>
      <c r="D946" s="261" t="str">
        <f t="shared" si="140"/>
        <v>0026-0116-0004</v>
      </c>
      <c r="E946" s="407" t="s">
        <v>1504</v>
      </c>
      <c r="F946" s="261" t="str">
        <f>TEXT(VLOOKUP(J946,'[4]1'!$B$2:$D$37,2,0),"0000")</f>
        <v>0026</v>
      </c>
      <c r="G946" s="261" t="str">
        <f t="shared" si="141"/>
        <v>0116</v>
      </c>
      <c r="H946" s="408">
        <f t="shared" si="142"/>
        <v>4</v>
      </c>
      <c r="I946" s="407" t="s">
        <v>1504</v>
      </c>
      <c r="J946" s="258" t="s">
        <v>116</v>
      </c>
      <c r="K946" s="258" t="s">
        <v>17295</v>
      </c>
      <c r="L946" s="258" t="s">
        <v>17287</v>
      </c>
      <c r="M946" s="409">
        <v>43700000</v>
      </c>
      <c r="N946" s="258">
        <v>1499</v>
      </c>
      <c r="O946" s="258" t="s">
        <v>77</v>
      </c>
      <c r="P946" s="258" t="s">
        <v>73</v>
      </c>
      <c r="Q946" s="258" t="s">
        <v>72</v>
      </c>
      <c r="R946" s="258">
        <v>5</v>
      </c>
      <c r="S946" s="410">
        <v>8</v>
      </c>
      <c r="T946" s="261">
        <v>6</v>
      </c>
      <c r="U946" s="261">
        <v>6</v>
      </c>
      <c r="V946" s="258" t="s">
        <v>71</v>
      </c>
      <c r="W946" s="261" t="str">
        <f t="shared" si="144"/>
        <v>MINI CLUBMAN쿠퍼 클래식43700000</v>
      </c>
      <c r="X946" s="411">
        <f t="shared" si="145"/>
        <v>4720</v>
      </c>
      <c r="Y946" s="261">
        <v>6</v>
      </c>
      <c r="Z946" s="261">
        <v>6</v>
      </c>
      <c r="AA946" s="407" t="s">
        <v>1504</v>
      </c>
      <c r="AB946" s="258" t="s">
        <v>73</v>
      </c>
      <c r="AC946" s="258"/>
      <c r="AD946" s="258">
        <v>4</v>
      </c>
      <c r="AE946" s="258">
        <v>0</v>
      </c>
      <c r="AF946" s="259"/>
      <c r="AG946" s="260"/>
      <c r="AH946" s="259"/>
      <c r="AI946" s="259"/>
      <c r="AJ946" s="260"/>
      <c r="AK946" s="259">
        <v>15</v>
      </c>
      <c r="AL946" s="259"/>
      <c r="AM946" s="259" t="s">
        <v>17290</v>
      </c>
      <c r="AN946" s="449"/>
      <c r="AO946" s="449"/>
      <c r="AP946" s="449"/>
      <c r="AQ946" s="392" t="str">
        <f>IFERROR(VLOOKUP(BG946,#REF!,1,0),"")</f>
        <v/>
      </c>
      <c r="AS946" s="259" t="s">
        <v>3253</v>
      </c>
      <c r="BD946" s="202" t="str">
        <f t="shared" si="137"/>
        <v xml:space="preserve"> CLUBMAN쿠퍼 클래식</v>
      </c>
      <c r="BE946" s="261" t="str">
        <f t="shared" si="143"/>
        <v>0116</v>
      </c>
      <c r="BF946" s="407" t="s">
        <v>1504</v>
      </c>
      <c r="BG946" s="202" t="str">
        <f t="shared" si="138"/>
        <v>0116-0945</v>
      </c>
    </row>
    <row r="947" spans="1:59">
      <c r="A947" s="405">
        <v>4721</v>
      </c>
      <c r="B947" s="406">
        <v>4721</v>
      </c>
      <c r="C947" s="261" t="str">
        <f t="shared" si="139"/>
        <v>0026-0116</v>
      </c>
      <c r="D947" s="261" t="str">
        <f t="shared" si="140"/>
        <v>0026-0116-0005</v>
      </c>
      <c r="E947" s="407" t="s">
        <v>1505</v>
      </c>
      <c r="F947" s="261" t="str">
        <f>TEXT(VLOOKUP(J947,'[4]1'!$B$2:$D$37,2,0),"0000")</f>
        <v>0026</v>
      </c>
      <c r="G947" s="261" t="str">
        <f t="shared" si="141"/>
        <v>0116</v>
      </c>
      <c r="H947" s="408">
        <f t="shared" si="142"/>
        <v>5</v>
      </c>
      <c r="I947" s="407" t="s">
        <v>1505</v>
      </c>
      <c r="J947" s="258" t="s">
        <v>116</v>
      </c>
      <c r="K947" s="258" t="s">
        <v>17295</v>
      </c>
      <c r="L947" s="258" t="s">
        <v>17294</v>
      </c>
      <c r="M947" s="409">
        <v>63200000</v>
      </c>
      <c r="N947" s="258">
        <v>1998</v>
      </c>
      <c r="O947" s="258" t="s">
        <v>77</v>
      </c>
      <c r="P947" s="258" t="s">
        <v>73</v>
      </c>
      <c r="Q947" s="258" t="s">
        <v>72</v>
      </c>
      <c r="R947" s="258">
        <v>5</v>
      </c>
      <c r="S947" s="410">
        <v>8</v>
      </c>
      <c r="T947" s="261">
        <v>6</v>
      </c>
      <c r="U947" s="261">
        <v>6</v>
      </c>
      <c r="V947" s="258" t="s">
        <v>71</v>
      </c>
      <c r="W947" s="261" t="str">
        <f t="shared" si="144"/>
        <v>MINI CLUBMANJCW 올포63200000</v>
      </c>
      <c r="X947" s="411">
        <f t="shared" si="145"/>
        <v>4721</v>
      </c>
      <c r="Y947" s="261">
        <v>6</v>
      </c>
      <c r="Z947" s="261">
        <v>6</v>
      </c>
      <c r="AA947" s="407" t="s">
        <v>1505</v>
      </c>
      <c r="AB947" s="258" t="s">
        <v>73</v>
      </c>
      <c r="AC947" s="258"/>
      <c r="AD947" s="258">
        <v>4</v>
      </c>
      <c r="AE947" s="258">
        <v>0</v>
      </c>
      <c r="AF947" s="259"/>
      <c r="AG947" s="260"/>
      <c r="AH947" s="259"/>
      <c r="AI947" s="259"/>
      <c r="AJ947" s="260"/>
      <c r="AK947" s="259">
        <v>15</v>
      </c>
      <c r="AL947" s="259"/>
      <c r="AM947" s="259" t="s">
        <v>17290</v>
      </c>
      <c r="AN947" s="449"/>
      <c r="AO947" s="449"/>
      <c r="AP947" s="449"/>
      <c r="AQ947" s="392" t="str">
        <f>IFERROR(VLOOKUP(BG947,#REF!,1,0),"")</f>
        <v/>
      </c>
      <c r="AS947" s="259" t="s">
        <v>3253</v>
      </c>
      <c r="BD947" s="202" t="str">
        <f t="shared" si="137"/>
        <v xml:space="preserve"> CLUBMANJCW 올포</v>
      </c>
      <c r="BE947" s="261" t="str">
        <f t="shared" si="143"/>
        <v>0116</v>
      </c>
      <c r="BF947" s="407" t="s">
        <v>1505</v>
      </c>
      <c r="BG947" s="202" t="str">
        <f t="shared" si="138"/>
        <v>0116-0946</v>
      </c>
    </row>
    <row r="948" spans="1:59">
      <c r="A948" s="405">
        <v>4722</v>
      </c>
      <c r="B948" s="406">
        <v>4722</v>
      </c>
      <c r="C948" s="261" t="str">
        <f t="shared" si="139"/>
        <v>0026-0117</v>
      </c>
      <c r="D948" s="261" t="str">
        <f t="shared" si="140"/>
        <v>0026-0117-0001</v>
      </c>
      <c r="E948" s="407" t="s">
        <v>1506</v>
      </c>
      <c r="F948" s="261" t="str">
        <f>TEXT(VLOOKUP(J948,'[4]1'!$B$2:$D$37,2,0),"0000")</f>
        <v>0026</v>
      </c>
      <c r="G948" s="261" t="str">
        <f t="shared" si="141"/>
        <v>0117</v>
      </c>
      <c r="H948" s="408">
        <f t="shared" si="142"/>
        <v>1</v>
      </c>
      <c r="I948" s="407" t="s">
        <v>1506</v>
      </c>
      <c r="J948" s="258" t="s">
        <v>116</v>
      </c>
      <c r="K948" s="258" t="s">
        <v>17296</v>
      </c>
      <c r="L948" s="258" t="s">
        <v>17291</v>
      </c>
      <c r="M948" s="409">
        <v>47000000</v>
      </c>
      <c r="N948" s="258">
        <v>1499</v>
      </c>
      <c r="O948" s="258" t="s">
        <v>77</v>
      </c>
      <c r="P948" s="258" t="s">
        <v>73</v>
      </c>
      <c r="Q948" s="258" t="s">
        <v>72</v>
      </c>
      <c r="R948" s="258">
        <v>4</v>
      </c>
      <c r="S948" s="410">
        <v>8</v>
      </c>
      <c r="T948" s="261">
        <v>6</v>
      </c>
      <c r="U948" s="261">
        <v>6</v>
      </c>
      <c r="V948" s="258" t="s">
        <v>71</v>
      </c>
      <c r="W948" s="261" t="str">
        <f t="shared" si="144"/>
        <v>MINI CONVERTIBLE쿠퍼 클래식47000000</v>
      </c>
      <c r="X948" s="411">
        <f t="shared" si="145"/>
        <v>4722</v>
      </c>
      <c r="Y948" s="261">
        <v>6</v>
      </c>
      <c r="Z948" s="261">
        <v>6</v>
      </c>
      <c r="AA948" s="407" t="s">
        <v>1506</v>
      </c>
      <c r="AB948" s="258" t="s">
        <v>73</v>
      </c>
      <c r="AC948" s="258"/>
      <c r="AD948" s="258">
        <v>5</v>
      </c>
      <c r="AE948" s="258">
        <v>2</v>
      </c>
      <c r="AF948" s="259"/>
      <c r="AG948" s="260"/>
      <c r="AH948" s="259"/>
      <c r="AI948" s="259"/>
      <c r="AJ948" s="260"/>
      <c r="AK948" s="259">
        <v>15</v>
      </c>
      <c r="AL948" s="259"/>
      <c r="AM948" s="259" t="s">
        <v>17290</v>
      </c>
      <c r="AN948" s="449"/>
      <c r="AO948" s="449"/>
      <c r="AP948" s="449"/>
      <c r="AQ948" s="392" t="str">
        <f>IFERROR(VLOOKUP(BG948,#REF!,1,0),"")</f>
        <v/>
      </c>
      <c r="AS948" s="259" t="s">
        <v>3253</v>
      </c>
      <c r="BD948" s="202" t="str">
        <f t="shared" si="137"/>
        <v xml:space="preserve"> CONVERTIBLE쿠퍼 클래식</v>
      </c>
      <c r="BE948" s="261" t="str">
        <f t="shared" si="143"/>
        <v>0117</v>
      </c>
      <c r="BF948" s="407" t="s">
        <v>1506</v>
      </c>
      <c r="BG948" s="202" t="str">
        <f t="shared" si="138"/>
        <v>0117-0947</v>
      </c>
    </row>
    <row r="949" spans="1:59">
      <c r="A949" s="405">
        <v>4723</v>
      </c>
      <c r="B949" s="406">
        <v>4723</v>
      </c>
      <c r="C949" s="261" t="str">
        <f t="shared" si="139"/>
        <v>0026-0117</v>
      </c>
      <c r="D949" s="261" t="str">
        <f t="shared" si="140"/>
        <v>0026-0117-0002</v>
      </c>
      <c r="E949" s="407" t="s">
        <v>1507</v>
      </c>
      <c r="F949" s="261" t="str">
        <f>TEXT(VLOOKUP(J949,'[4]1'!$B$2:$D$37,2,0),"0000")</f>
        <v>0026</v>
      </c>
      <c r="G949" s="261" t="str">
        <f t="shared" si="141"/>
        <v>0117</v>
      </c>
      <c r="H949" s="408">
        <f t="shared" si="142"/>
        <v>2</v>
      </c>
      <c r="I949" s="407" t="s">
        <v>1507</v>
      </c>
      <c r="J949" s="258" t="s">
        <v>116</v>
      </c>
      <c r="K949" s="258" t="s">
        <v>17296</v>
      </c>
      <c r="L949" s="258" t="s">
        <v>17308</v>
      </c>
      <c r="M949" s="409">
        <v>52700000</v>
      </c>
      <c r="N949" s="258">
        <v>1998</v>
      </c>
      <c r="O949" s="258" t="s">
        <v>77</v>
      </c>
      <c r="P949" s="258" t="s">
        <v>73</v>
      </c>
      <c r="Q949" s="258" t="s">
        <v>72</v>
      </c>
      <c r="R949" s="258">
        <v>4</v>
      </c>
      <c r="S949" s="410">
        <v>8</v>
      </c>
      <c r="T949" s="261">
        <v>6</v>
      </c>
      <c r="U949" s="261">
        <v>6</v>
      </c>
      <c r="V949" s="258" t="s">
        <v>71</v>
      </c>
      <c r="W949" s="261" t="str">
        <f t="shared" si="144"/>
        <v>MINI CONVERTIBLE쿠퍼 S 클래식52700000</v>
      </c>
      <c r="X949" s="411">
        <f t="shared" si="145"/>
        <v>4723</v>
      </c>
      <c r="Y949" s="261">
        <v>6</v>
      </c>
      <c r="Z949" s="261">
        <v>6</v>
      </c>
      <c r="AA949" s="407" t="s">
        <v>1507</v>
      </c>
      <c r="AB949" s="258" t="s">
        <v>73</v>
      </c>
      <c r="AC949" s="258"/>
      <c r="AD949" s="258">
        <v>5</v>
      </c>
      <c r="AE949" s="258">
        <v>2</v>
      </c>
      <c r="AF949" s="259"/>
      <c r="AG949" s="260"/>
      <c r="AH949" s="259"/>
      <c r="AI949" s="259"/>
      <c r="AJ949" s="260"/>
      <c r="AK949" s="259">
        <v>15</v>
      </c>
      <c r="AL949" s="259"/>
      <c r="AM949" s="259" t="s">
        <v>17290</v>
      </c>
      <c r="AN949" s="449"/>
      <c r="AO949" s="449"/>
      <c r="AP949" s="449"/>
      <c r="AQ949" s="392" t="str">
        <f>IFERROR(VLOOKUP(BG949,#REF!,1,0),"")</f>
        <v/>
      </c>
      <c r="AS949" s="259" t="s">
        <v>3253</v>
      </c>
      <c r="BD949" s="202" t="str">
        <f t="shared" si="137"/>
        <v xml:space="preserve"> CONVERTIBLE쿠퍼 S 클래식</v>
      </c>
      <c r="BE949" s="261" t="str">
        <f t="shared" si="143"/>
        <v>0117</v>
      </c>
      <c r="BF949" s="407" t="s">
        <v>1507</v>
      </c>
      <c r="BG949" s="202" t="str">
        <f t="shared" si="138"/>
        <v>0117-0948</v>
      </c>
    </row>
    <row r="950" spans="1:59">
      <c r="A950" s="405">
        <v>4724</v>
      </c>
      <c r="B950" s="406">
        <v>4724</v>
      </c>
      <c r="C950" s="261" t="str">
        <f t="shared" si="139"/>
        <v>0026-0117</v>
      </c>
      <c r="D950" s="261" t="str">
        <f t="shared" si="140"/>
        <v>0026-0117-0003</v>
      </c>
      <c r="E950" s="407" t="s">
        <v>1508</v>
      </c>
      <c r="F950" s="261" t="str">
        <f>TEXT(VLOOKUP(J950,'[4]1'!$B$2:$D$37,2,0),"0000")</f>
        <v>0026</v>
      </c>
      <c r="G950" s="261" t="str">
        <f t="shared" si="141"/>
        <v>0117</v>
      </c>
      <c r="H950" s="408">
        <f t="shared" si="142"/>
        <v>3</v>
      </c>
      <c r="I950" s="407" t="s">
        <v>1508</v>
      </c>
      <c r="J950" s="258" t="s">
        <v>116</v>
      </c>
      <c r="K950" s="258" t="s">
        <v>17296</v>
      </c>
      <c r="L950" s="258" t="s">
        <v>17293</v>
      </c>
      <c r="M950" s="409">
        <v>59300000</v>
      </c>
      <c r="N950" s="258">
        <v>1998</v>
      </c>
      <c r="O950" s="258" t="s">
        <v>77</v>
      </c>
      <c r="P950" s="258" t="s">
        <v>73</v>
      </c>
      <c r="Q950" s="258" t="s">
        <v>72</v>
      </c>
      <c r="R950" s="258">
        <v>4</v>
      </c>
      <c r="S950" s="410">
        <v>8</v>
      </c>
      <c r="T950" s="261">
        <v>6</v>
      </c>
      <c r="U950" s="261">
        <v>6</v>
      </c>
      <c r="V950" s="258" t="s">
        <v>71</v>
      </c>
      <c r="W950" s="261" t="str">
        <f t="shared" si="144"/>
        <v>MINI CONVERTIBLEJCW59300000</v>
      </c>
      <c r="X950" s="411">
        <f t="shared" si="145"/>
        <v>4724</v>
      </c>
      <c r="Y950" s="261">
        <v>6</v>
      </c>
      <c r="Z950" s="261">
        <v>6</v>
      </c>
      <c r="AA950" s="407" t="s">
        <v>1508</v>
      </c>
      <c r="AB950" s="258" t="s">
        <v>73</v>
      </c>
      <c r="AC950" s="258"/>
      <c r="AD950" s="258">
        <v>5</v>
      </c>
      <c r="AE950" s="258">
        <v>2</v>
      </c>
      <c r="AF950" s="259"/>
      <c r="AG950" s="260"/>
      <c r="AH950" s="259"/>
      <c r="AI950" s="259"/>
      <c r="AJ950" s="260"/>
      <c r="AK950" s="259">
        <v>15</v>
      </c>
      <c r="AL950" s="259"/>
      <c r="AM950" s="259" t="s">
        <v>17290</v>
      </c>
      <c r="AN950" s="449"/>
      <c r="AO950" s="449"/>
      <c r="AP950" s="449"/>
      <c r="AQ950" s="392" t="str">
        <f>IFERROR(VLOOKUP(BG950,#REF!,1,0),"")</f>
        <v/>
      </c>
      <c r="AS950" s="259" t="s">
        <v>3253</v>
      </c>
      <c r="BD950" s="202" t="str">
        <f t="shared" si="137"/>
        <v xml:space="preserve"> CONVERTIBLEJCW</v>
      </c>
      <c r="BE950" s="261" t="str">
        <f t="shared" si="143"/>
        <v>0117</v>
      </c>
      <c r="BF950" s="407" t="s">
        <v>1508</v>
      </c>
      <c r="BG950" s="202" t="str">
        <f t="shared" si="138"/>
        <v>0117-0949</v>
      </c>
    </row>
    <row r="951" spans="1:59">
      <c r="A951" s="405">
        <v>4725</v>
      </c>
      <c r="B951" s="406">
        <v>4725</v>
      </c>
      <c r="C951" s="261" t="str">
        <f t="shared" si="139"/>
        <v>0026-0117</v>
      </c>
      <c r="D951" s="261" t="str">
        <f t="shared" si="140"/>
        <v>0026-0117-0004</v>
      </c>
      <c r="E951" s="407" t="s">
        <v>1509</v>
      </c>
      <c r="F951" s="261" t="str">
        <f>TEXT(VLOOKUP(J951,'[4]1'!$B$2:$D$37,2,0),"0000")</f>
        <v>0026</v>
      </c>
      <c r="G951" s="261" t="str">
        <f t="shared" si="141"/>
        <v>0117</v>
      </c>
      <c r="H951" s="408">
        <f t="shared" si="142"/>
        <v>4</v>
      </c>
      <c r="I951" s="407" t="s">
        <v>1509</v>
      </c>
      <c r="J951" s="258" t="s">
        <v>116</v>
      </c>
      <c r="K951" s="258" t="s">
        <v>17296</v>
      </c>
      <c r="L951" s="258" t="s">
        <v>17292</v>
      </c>
      <c r="M951" s="409">
        <v>53700000</v>
      </c>
      <c r="N951" s="258">
        <v>1998</v>
      </c>
      <c r="O951" s="258" t="s">
        <v>77</v>
      </c>
      <c r="P951" s="258" t="s">
        <v>73</v>
      </c>
      <c r="Q951" s="258" t="s">
        <v>72</v>
      </c>
      <c r="R951" s="258">
        <v>4</v>
      </c>
      <c r="S951" s="410">
        <v>8</v>
      </c>
      <c r="T951" s="261">
        <v>6</v>
      </c>
      <c r="U951" s="261">
        <v>6</v>
      </c>
      <c r="V951" s="258" t="s">
        <v>71</v>
      </c>
      <c r="W951" s="261" t="str">
        <f t="shared" si="144"/>
        <v>MINI CONVERTIBLE레졸루트 에디션 쿠퍼 S 컨버터블53700000</v>
      </c>
      <c r="X951" s="411">
        <f t="shared" si="145"/>
        <v>4725</v>
      </c>
      <c r="Y951" s="261">
        <v>6</v>
      </c>
      <c r="Z951" s="261">
        <v>6</v>
      </c>
      <c r="AA951" s="407" t="s">
        <v>1509</v>
      </c>
      <c r="AB951" s="258" t="s">
        <v>73</v>
      </c>
      <c r="AC951" s="258"/>
      <c r="AD951" s="258">
        <v>5</v>
      </c>
      <c r="AE951" s="258">
        <v>2</v>
      </c>
      <c r="AF951" s="259"/>
      <c r="AG951" s="260"/>
      <c r="AH951" s="259"/>
      <c r="AI951" s="259"/>
      <c r="AJ951" s="260"/>
      <c r="AK951" s="259">
        <v>15</v>
      </c>
      <c r="AL951" s="259"/>
      <c r="AM951" s="259" t="s">
        <v>17290</v>
      </c>
      <c r="AN951" s="449"/>
      <c r="AO951" s="449"/>
      <c r="AP951" s="449"/>
      <c r="AQ951" s="392" t="str">
        <f>IFERROR(VLOOKUP(BG951,#REF!,1,0),"")</f>
        <v/>
      </c>
      <c r="AS951" s="259" t="s">
        <v>3253</v>
      </c>
      <c r="BD951" s="202" t="str">
        <f t="shared" si="137"/>
        <v xml:space="preserve"> CONVERTIBLE레졸루트 에디션 쿠퍼 S 컨버터블</v>
      </c>
      <c r="BE951" s="261" t="str">
        <f t="shared" si="143"/>
        <v>0117</v>
      </c>
      <c r="BF951" s="407" t="s">
        <v>1509</v>
      </c>
      <c r="BG951" s="202" t="str">
        <f t="shared" si="138"/>
        <v>0117-0950</v>
      </c>
    </row>
    <row r="952" spans="1:59">
      <c r="A952" s="405">
        <v>4726</v>
      </c>
      <c r="B952" s="406">
        <v>4726</v>
      </c>
      <c r="C952" s="261" t="str">
        <f t="shared" si="139"/>
        <v>0026-0118</v>
      </c>
      <c r="D952" s="261" t="str">
        <f t="shared" si="140"/>
        <v>0026-0118-0001</v>
      </c>
      <c r="E952" s="407" t="s">
        <v>1510</v>
      </c>
      <c r="F952" s="261" t="str">
        <f>TEXT(VLOOKUP(J952,'[4]1'!$B$2:$D$37,2,0),"0000")</f>
        <v>0026</v>
      </c>
      <c r="G952" s="261" t="str">
        <f t="shared" si="141"/>
        <v>0118</v>
      </c>
      <c r="H952" s="408">
        <f t="shared" si="142"/>
        <v>1</v>
      </c>
      <c r="I952" s="407" t="s">
        <v>1510</v>
      </c>
      <c r="J952" s="258" t="s">
        <v>116</v>
      </c>
      <c r="K952" s="258" t="s">
        <v>17297</v>
      </c>
      <c r="L952" s="258" t="s">
        <v>17298</v>
      </c>
      <c r="M952" s="409">
        <v>67000000</v>
      </c>
      <c r="N952" s="258">
        <v>1998</v>
      </c>
      <c r="O952" s="258" t="s">
        <v>77</v>
      </c>
      <c r="P952" s="258" t="s">
        <v>17230</v>
      </c>
      <c r="Q952" s="258" t="s">
        <v>72</v>
      </c>
      <c r="R952" s="258">
        <v>5</v>
      </c>
      <c r="S952" s="410">
        <v>8</v>
      </c>
      <c r="T952" s="261">
        <v>6</v>
      </c>
      <c r="U952" s="261">
        <v>6</v>
      </c>
      <c r="V952" s="258" t="s">
        <v>71</v>
      </c>
      <c r="W952" s="261" t="str">
        <f t="shared" si="144"/>
        <v>MINI COUNTRYMANJCW 올포 (2세대)67000000</v>
      </c>
      <c r="X952" s="411">
        <f t="shared" si="145"/>
        <v>4726</v>
      </c>
      <c r="Y952" s="261">
        <v>6</v>
      </c>
      <c r="Z952" s="261">
        <v>6</v>
      </c>
      <c r="AA952" s="407" t="s">
        <v>1510</v>
      </c>
      <c r="AB952" s="258" t="s">
        <v>17230</v>
      </c>
      <c r="AC952" s="258"/>
      <c r="AD952" s="258">
        <v>4</v>
      </c>
      <c r="AE952" s="258">
        <v>0</v>
      </c>
      <c r="AF952" s="259"/>
      <c r="AG952" s="260"/>
      <c r="AH952" s="259"/>
      <c r="AI952" s="259"/>
      <c r="AJ952" s="260"/>
      <c r="AK952" s="259">
        <v>13</v>
      </c>
      <c r="AL952" s="259"/>
      <c r="AM952" s="259" t="s">
        <v>17229</v>
      </c>
      <c r="AN952" s="449"/>
      <c r="AO952" s="449"/>
      <c r="AP952" s="449"/>
      <c r="AQ952" s="392" t="str">
        <f>IFERROR(VLOOKUP(BG952,#REF!,1,0),"")</f>
        <v/>
      </c>
      <c r="AS952" s="259" t="s">
        <v>3253</v>
      </c>
      <c r="BD952" s="202" t="str">
        <f t="shared" si="137"/>
        <v xml:space="preserve"> COUNTRYMANJCW 올포 (2세대)</v>
      </c>
      <c r="BE952" s="261" t="str">
        <f t="shared" si="143"/>
        <v>0118</v>
      </c>
      <c r="BF952" s="407" t="s">
        <v>1510</v>
      </c>
      <c r="BG952" s="202" t="str">
        <f t="shared" si="138"/>
        <v>0118-0951</v>
      </c>
    </row>
    <row r="953" spans="1:59">
      <c r="A953" s="405">
        <v>4727</v>
      </c>
      <c r="B953" s="406">
        <v>4727</v>
      </c>
      <c r="C953" s="261" t="str">
        <f t="shared" si="139"/>
        <v>0026-0118</v>
      </c>
      <c r="D953" s="261" t="str">
        <f t="shared" si="140"/>
        <v>0026-0118-0002</v>
      </c>
      <c r="E953" s="407" t="s">
        <v>1511</v>
      </c>
      <c r="F953" s="261" t="str">
        <f>TEXT(VLOOKUP(J953,'[4]1'!$B$2:$D$37,2,0),"0000")</f>
        <v>0026</v>
      </c>
      <c r="G953" s="261" t="str">
        <f t="shared" si="141"/>
        <v>0118</v>
      </c>
      <c r="H953" s="408">
        <f t="shared" si="142"/>
        <v>2</v>
      </c>
      <c r="I953" s="407" t="s">
        <v>1511</v>
      </c>
      <c r="J953" s="258" t="s">
        <v>116</v>
      </c>
      <c r="K953" s="258" t="s">
        <v>17297</v>
      </c>
      <c r="L953" s="258" t="s">
        <v>17299</v>
      </c>
      <c r="M953" s="409">
        <v>57000000</v>
      </c>
      <c r="N953" s="258">
        <v>1998</v>
      </c>
      <c r="O953" s="258" t="s">
        <v>77</v>
      </c>
      <c r="P953" s="258" t="s">
        <v>17230</v>
      </c>
      <c r="Q953" s="258" t="s">
        <v>72</v>
      </c>
      <c r="R953" s="258">
        <v>5</v>
      </c>
      <c r="S953" s="410">
        <v>8</v>
      </c>
      <c r="T953" s="261">
        <v>6</v>
      </c>
      <c r="U953" s="261">
        <v>6</v>
      </c>
      <c r="V953" s="258" t="s">
        <v>71</v>
      </c>
      <c r="W953" s="261" t="str">
        <f t="shared" si="144"/>
        <v>MINI COUNTRYMAN쿠퍼 S 언차티드 에디션 (2세대)57000000</v>
      </c>
      <c r="X953" s="411">
        <f t="shared" si="145"/>
        <v>4727</v>
      </c>
      <c r="Y953" s="261">
        <v>6</v>
      </c>
      <c r="Z953" s="261">
        <v>6</v>
      </c>
      <c r="AA953" s="407" t="s">
        <v>1511</v>
      </c>
      <c r="AB953" s="258" t="s">
        <v>17230</v>
      </c>
      <c r="AC953" s="258"/>
      <c r="AD953" s="258">
        <v>3</v>
      </c>
      <c r="AE953" s="258">
        <v>1</v>
      </c>
      <c r="AF953" s="259"/>
      <c r="AG953" s="260"/>
      <c r="AH953" s="259"/>
      <c r="AI953" s="259"/>
      <c r="AJ953" s="260"/>
      <c r="AK953" s="259">
        <v>13</v>
      </c>
      <c r="AL953" s="259"/>
      <c r="AM953" s="259" t="s">
        <v>17229</v>
      </c>
      <c r="AN953" s="449"/>
      <c r="AO953" s="449"/>
      <c r="AP953" s="449"/>
      <c r="AQ953" s="392" t="str">
        <f>IFERROR(VLOOKUP(BG953,#REF!,1,0),"")</f>
        <v/>
      </c>
      <c r="AS953" s="259" t="s">
        <v>3253</v>
      </c>
      <c r="BD953" s="202" t="str">
        <f t="shared" si="137"/>
        <v xml:space="preserve"> COUNTRYMAN쿠퍼 S 언차티드 에디션 (2세대)</v>
      </c>
      <c r="BE953" s="261" t="str">
        <f t="shared" si="143"/>
        <v>0118</v>
      </c>
      <c r="BF953" s="407" t="s">
        <v>1511</v>
      </c>
      <c r="BG953" s="202" t="str">
        <f t="shared" si="138"/>
        <v>0118-0952</v>
      </c>
    </row>
    <row r="954" spans="1:59">
      <c r="A954" s="405">
        <v>4728</v>
      </c>
      <c r="B954" s="406">
        <v>4728</v>
      </c>
      <c r="C954" s="261" t="str">
        <f t="shared" si="139"/>
        <v>0026-0118</v>
      </c>
      <c r="D954" s="261" t="str">
        <f t="shared" si="140"/>
        <v>0026-0118-0003</v>
      </c>
      <c r="E954" s="407" t="s">
        <v>1512</v>
      </c>
      <c r="F954" s="261" t="str">
        <f>TEXT(VLOOKUP(J954,'[4]1'!$B$2:$D$37,2,0),"0000")</f>
        <v>0026</v>
      </c>
      <c r="G954" s="261" t="str">
        <f t="shared" si="141"/>
        <v>0118</v>
      </c>
      <c r="H954" s="408">
        <f t="shared" si="142"/>
        <v>3</v>
      </c>
      <c r="I954" s="407" t="s">
        <v>1512</v>
      </c>
      <c r="J954" s="258" t="s">
        <v>116</v>
      </c>
      <c r="K954" s="258" t="s">
        <v>17297</v>
      </c>
      <c r="L954" s="258" t="s">
        <v>17300</v>
      </c>
      <c r="M954" s="409">
        <v>56500000</v>
      </c>
      <c r="N954" s="258">
        <v>1998</v>
      </c>
      <c r="O954" s="258" t="s">
        <v>77</v>
      </c>
      <c r="P954" s="258" t="s">
        <v>17230</v>
      </c>
      <c r="Q954" s="258" t="s">
        <v>72</v>
      </c>
      <c r="R954" s="258">
        <v>5</v>
      </c>
      <c r="S954" s="410">
        <v>8</v>
      </c>
      <c r="T954" s="261">
        <v>6</v>
      </c>
      <c r="U954" s="261">
        <v>6</v>
      </c>
      <c r="V954" s="258" t="s">
        <v>71</v>
      </c>
      <c r="W954" s="261" t="str">
        <f t="shared" si="144"/>
        <v>MINI COUNTRYMAN쿠퍼 S 올포 클래식 (2세대)56500000</v>
      </c>
      <c r="X954" s="411">
        <f t="shared" si="145"/>
        <v>4728</v>
      </c>
      <c r="Y954" s="261">
        <v>6</v>
      </c>
      <c r="Z954" s="261">
        <v>6</v>
      </c>
      <c r="AA954" s="407" t="s">
        <v>1512</v>
      </c>
      <c r="AB954" s="258" t="s">
        <v>17230</v>
      </c>
      <c r="AC954" s="258"/>
      <c r="AD954" s="258">
        <v>3</v>
      </c>
      <c r="AE954" s="258">
        <v>1</v>
      </c>
      <c r="AF954" s="259"/>
      <c r="AG954" s="260"/>
      <c r="AH954" s="259"/>
      <c r="AI954" s="259"/>
      <c r="AJ954" s="260"/>
      <c r="AK954" s="259">
        <v>13</v>
      </c>
      <c r="AL954" s="259"/>
      <c r="AM954" s="259" t="s">
        <v>17229</v>
      </c>
      <c r="AN954" s="449"/>
      <c r="AO954" s="449"/>
      <c r="AP954" s="449"/>
      <c r="AQ954" s="392" t="str">
        <f>IFERROR(VLOOKUP(BG954,#REF!,1,0),"")</f>
        <v/>
      </c>
      <c r="AS954" s="259" t="s">
        <v>3253</v>
      </c>
      <c r="BD954" s="202" t="str">
        <f t="shared" si="137"/>
        <v xml:space="preserve"> COUNTRYMAN쿠퍼 S 올포 클래식 (2세대)</v>
      </c>
      <c r="BE954" s="261" t="str">
        <f t="shared" si="143"/>
        <v>0118</v>
      </c>
      <c r="BF954" s="407" t="s">
        <v>1512</v>
      </c>
      <c r="BG954" s="202" t="str">
        <f t="shared" si="138"/>
        <v>0118-0953</v>
      </c>
    </row>
    <row r="955" spans="1:59">
      <c r="A955" s="405">
        <v>4729</v>
      </c>
      <c r="B955" s="406">
        <v>4729</v>
      </c>
      <c r="C955" s="261" t="str">
        <f t="shared" si="139"/>
        <v>0026-0118</v>
      </c>
      <c r="D955" s="261" t="str">
        <f t="shared" si="140"/>
        <v>0026-0118-0004</v>
      </c>
      <c r="E955" s="407" t="s">
        <v>1513</v>
      </c>
      <c r="F955" s="261" t="str">
        <f>TEXT(VLOOKUP(J955,'[4]1'!$B$2:$D$37,2,0),"0000")</f>
        <v>0026</v>
      </c>
      <c r="G955" s="261" t="str">
        <f t="shared" si="141"/>
        <v>0118</v>
      </c>
      <c r="H955" s="408">
        <f t="shared" si="142"/>
        <v>4</v>
      </c>
      <c r="I955" s="407" t="s">
        <v>1513</v>
      </c>
      <c r="J955" s="258" t="s">
        <v>116</v>
      </c>
      <c r="K955" s="258" t="s">
        <v>17297</v>
      </c>
      <c r="L955" s="258" t="s">
        <v>17301</v>
      </c>
      <c r="M955" s="409">
        <v>57300000</v>
      </c>
      <c r="N955" s="258">
        <v>1998</v>
      </c>
      <c r="O955" s="258" t="s">
        <v>77</v>
      </c>
      <c r="P955" s="258" t="s">
        <v>17230</v>
      </c>
      <c r="Q955" s="258" t="s">
        <v>72</v>
      </c>
      <c r="R955" s="258">
        <v>5</v>
      </c>
      <c r="S955" s="410">
        <v>8</v>
      </c>
      <c r="T955" s="261">
        <v>6</v>
      </c>
      <c r="U955" s="261">
        <v>6</v>
      </c>
      <c r="V955" s="258" t="s">
        <v>71</v>
      </c>
      <c r="W955" s="261" t="str">
        <f t="shared" si="144"/>
        <v>MINI COUNTRYMAN쿠퍼 S 하이랜드 에디션 (2세대)57300000</v>
      </c>
      <c r="X955" s="411">
        <f t="shared" si="145"/>
        <v>4729</v>
      </c>
      <c r="Y955" s="261">
        <v>6</v>
      </c>
      <c r="Z955" s="261">
        <v>6</v>
      </c>
      <c r="AA955" s="407" t="s">
        <v>1513</v>
      </c>
      <c r="AB955" s="258" t="s">
        <v>17230</v>
      </c>
      <c r="AC955" s="258"/>
      <c r="AD955" s="258">
        <v>4</v>
      </c>
      <c r="AE955" s="258">
        <v>0</v>
      </c>
      <c r="AF955" s="259"/>
      <c r="AG955" s="260"/>
      <c r="AH955" s="259"/>
      <c r="AI955" s="259"/>
      <c r="AJ955" s="260"/>
      <c r="AK955" s="259">
        <v>13</v>
      </c>
      <c r="AL955" s="259"/>
      <c r="AM955" s="259" t="s">
        <v>17229</v>
      </c>
      <c r="AN955" s="449"/>
      <c r="AO955" s="449"/>
      <c r="AP955" s="449"/>
      <c r="AQ955" s="392" t="str">
        <f>IFERROR(VLOOKUP(BG955,#REF!,1,0),"")</f>
        <v/>
      </c>
      <c r="AS955" s="259" t="s">
        <v>3253</v>
      </c>
      <c r="BD955" s="202" t="str">
        <f t="shared" si="137"/>
        <v xml:space="preserve"> COUNTRYMAN쿠퍼 S 하이랜드 에디션 (2세대)</v>
      </c>
      <c r="BE955" s="261" t="str">
        <f t="shared" si="143"/>
        <v>0118</v>
      </c>
      <c r="BF955" s="407" t="s">
        <v>1513</v>
      </c>
      <c r="BG955" s="202" t="str">
        <f t="shared" si="138"/>
        <v>0118-0954</v>
      </c>
    </row>
    <row r="956" spans="1:59">
      <c r="A956" s="405">
        <v>4730</v>
      </c>
      <c r="B956" s="406">
        <v>4730</v>
      </c>
      <c r="C956" s="261" t="str">
        <f t="shared" si="139"/>
        <v>0026-0118</v>
      </c>
      <c r="D956" s="261" t="str">
        <f t="shared" si="140"/>
        <v>0026-0118-0005</v>
      </c>
      <c r="E956" s="407" t="s">
        <v>1514</v>
      </c>
      <c r="F956" s="261" t="str">
        <f>TEXT(VLOOKUP(J956,'[4]1'!$B$2:$D$37,2,0),"0000")</f>
        <v>0026</v>
      </c>
      <c r="G956" s="261" t="str">
        <f t="shared" si="141"/>
        <v>0118</v>
      </c>
      <c r="H956" s="408">
        <f t="shared" si="142"/>
        <v>5</v>
      </c>
      <c r="I956" s="407" t="s">
        <v>1514</v>
      </c>
      <c r="J956" s="258" t="s">
        <v>116</v>
      </c>
      <c r="K956" s="258" t="s">
        <v>17297</v>
      </c>
      <c r="L956" s="258" t="s">
        <v>17302</v>
      </c>
      <c r="M956" s="409">
        <v>49500000</v>
      </c>
      <c r="N956" s="258">
        <v>1499</v>
      </c>
      <c r="O956" s="258" t="s">
        <v>77</v>
      </c>
      <c r="P956" s="258" t="s">
        <v>17230</v>
      </c>
      <c r="Q956" s="258" t="s">
        <v>72</v>
      </c>
      <c r="R956" s="258">
        <v>5</v>
      </c>
      <c r="S956" s="410">
        <v>8</v>
      </c>
      <c r="T956" s="261">
        <v>6</v>
      </c>
      <c r="U956" s="261">
        <v>6</v>
      </c>
      <c r="V956" s="258" t="s">
        <v>71</v>
      </c>
      <c r="W956" s="261" t="str">
        <f t="shared" si="144"/>
        <v>MINI COUNTRYMAN쿠퍼 하이랜드 에디션 (2세대)49500000</v>
      </c>
      <c r="X956" s="411">
        <f t="shared" si="145"/>
        <v>4730</v>
      </c>
      <c r="Y956" s="261">
        <v>6</v>
      </c>
      <c r="Z956" s="261">
        <v>6</v>
      </c>
      <c r="AA956" s="407" t="s">
        <v>1514</v>
      </c>
      <c r="AB956" s="258" t="s">
        <v>17230</v>
      </c>
      <c r="AC956" s="258"/>
      <c r="AD956" s="258">
        <v>3</v>
      </c>
      <c r="AE956" s="258">
        <v>1</v>
      </c>
      <c r="AF956" s="259"/>
      <c r="AG956" s="260"/>
      <c r="AH956" s="259"/>
      <c r="AI956" s="259"/>
      <c r="AJ956" s="260"/>
      <c r="AK956" s="259">
        <v>13</v>
      </c>
      <c r="AL956" s="259"/>
      <c r="AM956" s="259" t="s">
        <v>17229</v>
      </c>
      <c r="AN956" s="449"/>
      <c r="AO956" s="449"/>
      <c r="AP956" s="449"/>
      <c r="AQ956" s="392" t="str">
        <f>IFERROR(VLOOKUP(BG956,#REF!,1,0),"")</f>
        <v/>
      </c>
      <c r="AS956" s="259" t="s">
        <v>3253</v>
      </c>
      <c r="BD956" s="202" t="str">
        <f t="shared" si="137"/>
        <v xml:space="preserve"> COUNTRYMAN쿠퍼 하이랜드 에디션 (2세대)</v>
      </c>
      <c r="BE956" s="261" t="str">
        <f t="shared" si="143"/>
        <v>0118</v>
      </c>
      <c r="BF956" s="407" t="s">
        <v>1514</v>
      </c>
      <c r="BG956" s="202" t="str">
        <f t="shared" si="138"/>
        <v>0118-0955</v>
      </c>
    </row>
    <row r="957" spans="1:59">
      <c r="A957" s="405">
        <v>4731</v>
      </c>
      <c r="B957" s="406">
        <v>4731</v>
      </c>
      <c r="C957" s="261" t="str">
        <f t="shared" si="139"/>
        <v>0026-0118</v>
      </c>
      <c r="D957" s="261" t="str">
        <f t="shared" si="140"/>
        <v>0026-0118-0006</v>
      </c>
      <c r="E957" s="407" t="s">
        <v>1515</v>
      </c>
      <c r="F957" s="261" t="str">
        <f>TEXT(VLOOKUP(J957,'[4]1'!$B$2:$D$37,2,0),"0000")</f>
        <v>0026</v>
      </c>
      <c r="G957" s="261" t="str">
        <f t="shared" si="141"/>
        <v>0118</v>
      </c>
      <c r="H957" s="408">
        <f t="shared" si="142"/>
        <v>6</v>
      </c>
      <c r="I957" s="407" t="s">
        <v>1515</v>
      </c>
      <c r="J957" s="258" t="s">
        <v>116</v>
      </c>
      <c r="K957" s="258" t="s">
        <v>17297</v>
      </c>
      <c r="L957" s="258" t="s">
        <v>17303</v>
      </c>
      <c r="M957" s="409">
        <v>49900000</v>
      </c>
      <c r="N957" s="258">
        <v>1499</v>
      </c>
      <c r="O957" s="258" t="s">
        <v>77</v>
      </c>
      <c r="P957" s="258" t="s">
        <v>17230</v>
      </c>
      <c r="Q957" s="258" t="s">
        <v>72</v>
      </c>
      <c r="R957" s="258">
        <v>5</v>
      </c>
      <c r="S957" s="410">
        <v>8</v>
      </c>
      <c r="T957" s="261">
        <v>6</v>
      </c>
      <c r="U957" s="261">
        <v>6</v>
      </c>
      <c r="V957" s="258" t="s">
        <v>71</v>
      </c>
      <c r="W957" s="261" t="str">
        <f t="shared" si="144"/>
        <v>MINI COUNTRYMAN쿠퍼 언차티드 에디션 (2세대)49900000</v>
      </c>
      <c r="X957" s="411">
        <f t="shared" si="145"/>
        <v>4731</v>
      </c>
      <c r="Y957" s="261">
        <v>6</v>
      </c>
      <c r="Z957" s="261">
        <v>6</v>
      </c>
      <c r="AA957" s="407" t="s">
        <v>1515</v>
      </c>
      <c r="AB957" s="258" t="s">
        <v>17230</v>
      </c>
      <c r="AC957" s="258"/>
      <c r="AD957" s="258">
        <v>3</v>
      </c>
      <c r="AE957" s="258">
        <v>1</v>
      </c>
      <c r="AF957" s="259"/>
      <c r="AG957" s="260"/>
      <c r="AH957" s="259"/>
      <c r="AI957" s="259"/>
      <c r="AJ957" s="260"/>
      <c r="AK957" s="259">
        <v>13</v>
      </c>
      <c r="AL957" s="259"/>
      <c r="AM957" s="259" t="s">
        <v>17229</v>
      </c>
      <c r="AN957" s="449"/>
      <c r="AO957" s="449"/>
      <c r="AP957" s="449"/>
      <c r="AQ957" s="392" t="str">
        <f>IFERROR(VLOOKUP(BG957,#REF!,1,0),"")</f>
        <v/>
      </c>
      <c r="AS957" s="259" t="s">
        <v>3253</v>
      </c>
      <c r="BD957" s="202" t="str">
        <f t="shared" si="137"/>
        <v xml:space="preserve"> COUNTRYMAN쿠퍼 언차티드 에디션 (2세대)</v>
      </c>
      <c r="BE957" s="261" t="str">
        <f t="shared" si="143"/>
        <v>0118</v>
      </c>
      <c r="BF957" s="407" t="s">
        <v>1515</v>
      </c>
      <c r="BG957" s="202" t="str">
        <f t="shared" si="138"/>
        <v>0118-0956</v>
      </c>
    </row>
    <row r="958" spans="1:59">
      <c r="A958" s="405">
        <v>4732</v>
      </c>
      <c r="B958" s="406">
        <v>4732</v>
      </c>
      <c r="C958" s="261" t="str">
        <f t="shared" si="139"/>
        <v>0026-0118</v>
      </c>
      <c r="D958" s="261" t="str">
        <f t="shared" si="140"/>
        <v>0026-0118-0007</v>
      </c>
      <c r="E958" s="407" t="s">
        <v>1516</v>
      </c>
      <c r="F958" s="261" t="str">
        <f>TEXT(VLOOKUP(J958,'[4]1'!$B$2:$D$37,2,0),"0000")</f>
        <v>0026</v>
      </c>
      <c r="G958" s="261" t="str">
        <f t="shared" si="141"/>
        <v>0118</v>
      </c>
      <c r="H958" s="408">
        <f t="shared" si="142"/>
        <v>7</v>
      </c>
      <c r="I958" s="407" t="s">
        <v>1516</v>
      </c>
      <c r="J958" s="258" t="s">
        <v>116</v>
      </c>
      <c r="K958" s="258" t="s">
        <v>17297</v>
      </c>
      <c r="L958" s="258" t="s">
        <v>17304</v>
      </c>
      <c r="M958" s="409">
        <v>54700000</v>
      </c>
      <c r="N958" s="258">
        <v>1499</v>
      </c>
      <c r="O958" s="258" t="s">
        <v>77</v>
      </c>
      <c r="P958" s="258" t="s">
        <v>17230</v>
      </c>
      <c r="Q958" s="258" t="s">
        <v>72</v>
      </c>
      <c r="R958" s="258">
        <v>5</v>
      </c>
      <c r="S958" s="410">
        <v>8</v>
      </c>
      <c r="T958" s="261">
        <v>6</v>
      </c>
      <c r="U958" s="261">
        <v>6</v>
      </c>
      <c r="V958" s="258" t="s">
        <v>71</v>
      </c>
      <c r="W958" s="261" t="str">
        <f t="shared" si="144"/>
        <v>MINI COUNTRYMAN쿠퍼 클래식 (2세대)54700000</v>
      </c>
      <c r="X958" s="411">
        <f t="shared" si="145"/>
        <v>4732</v>
      </c>
      <c r="Y958" s="261">
        <v>6</v>
      </c>
      <c r="Z958" s="261">
        <v>6</v>
      </c>
      <c r="AA958" s="407" t="s">
        <v>1516</v>
      </c>
      <c r="AB958" s="258" t="s">
        <v>17230</v>
      </c>
      <c r="AC958" s="258"/>
      <c r="AD958" s="258">
        <v>3</v>
      </c>
      <c r="AE958" s="258">
        <v>1</v>
      </c>
      <c r="AF958" s="259"/>
      <c r="AG958" s="260"/>
      <c r="AH958" s="259"/>
      <c r="AI958" s="259"/>
      <c r="AJ958" s="260"/>
      <c r="AK958" s="259">
        <v>13</v>
      </c>
      <c r="AL958" s="259"/>
      <c r="AM958" s="259" t="s">
        <v>17229</v>
      </c>
      <c r="AN958" s="449"/>
      <c r="AO958" s="449"/>
      <c r="AP958" s="449"/>
      <c r="AQ958" s="392" t="str">
        <f>IFERROR(VLOOKUP(BG958,#REF!,1,0),"")</f>
        <v/>
      </c>
      <c r="AS958" s="259" t="s">
        <v>3253</v>
      </c>
      <c r="BD958" s="202" t="str">
        <f t="shared" si="137"/>
        <v xml:space="preserve"> COUNTRYMAN쿠퍼 클래식 (2세대)</v>
      </c>
      <c r="BE958" s="261" t="str">
        <f t="shared" si="143"/>
        <v>0118</v>
      </c>
      <c r="BF958" s="407" t="s">
        <v>1516</v>
      </c>
      <c r="BG958" s="202" t="str">
        <f t="shared" si="138"/>
        <v>0118-0957</v>
      </c>
    </row>
    <row r="959" spans="1:59">
      <c r="A959" s="405">
        <v>4733</v>
      </c>
      <c r="B959" s="406">
        <v>4733</v>
      </c>
      <c r="C959" s="261" t="str">
        <f t="shared" si="139"/>
        <v>0026-0118</v>
      </c>
      <c r="D959" s="261" t="str">
        <f t="shared" si="140"/>
        <v>0026-0118-0008</v>
      </c>
      <c r="E959" s="407" t="s">
        <v>1517</v>
      </c>
      <c r="F959" s="261" t="str">
        <f>TEXT(VLOOKUP(J959,'[4]1'!$B$2:$D$37,2,0),"0000")</f>
        <v>0026</v>
      </c>
      <c r="G959" s="261" t="str">
        <f t="shared" si="141"/>
        <v>0118</v>
      </c>
      <c r="H959" s="408">
        <f t="shared" si="142"/>
        <v>8</v>
      </c>
      <c r="I959" s="407" t="s">
        <v>1517</v>
      </c>
      <c r="J959" s="258" t="s">
        <v>116</v>
      </c>
      <c r="K959" s="258" t="s">
        <v>17297</v>
      </c>
      <c r="L959" s="258" t="s">
        <v>17305</v>
      </c>
      <c r="M959" s="409">
        <v>49900000</v>
      </c>
      <c r="N959" s="258">
        <v>1998</v>
      </c>
      <c r="O959" s="258" t="s">
        <v>77</v>
      </c>
      <c r="P959" s="258" t="s">
        <v>17230</v>
      </c>
      <c r="Q959" s="258" t="s">
        <v>72</v>
      </c>
      <c r="R959" s="258">
        <v>5</v>
      </c>
      <c r="S959" s="410">
        <v>8</v>
      </c>
      <c r="T959" s="261">
        <v>6</v>
      </c>
      <c r="U959" s="261">
        <v>6</v>
      </c>
      <c r="V959" s="258" t="s">
        <v>71</v>
      </c>
      <c r="W959" s="261" t="str">
        <f t="shared" si="144"/>
        <v>MINI COUNTRYMANS 올포 클래식 (3세대)49900000</v>
      </c>
      <c r="X959" s="411">
        <f t="shared" si="145"/>
        <v>4733</v>
      </c>
      <c r="Y959" s="261">
        <v>6</v>
      </c>
      <c r="Z959" s="261">
        <v>6</v>
      </c>
      <c r="AA959" s="407" t="s">
        <v>1517</v>
      </c>
      <c r="AB959" s="258" t="s">
        <v>17230</v>
      </c>
      <c r="AC959" s="258"/>
      <c r="AD959" s="258">
        <v>3</v>
      </c>
      <c r="AE959" s="258">
        <v>1</v>
      </c>
      <c r="AF959" s="259"/>
      <c r="AG959" s="260"/>
      <c r="AH959" s="259"/>
      <c r="AI959" s="259"/>
      <c r="AJ959" s="260"/>
      <c r="AK959" s="259">
        <v>13</v>
      </c>
      <c r="AL959" s="259"/>
      <c r="AM959" s="259" t="s">
        <v>17229</v>
      </c>
      <c r="AN959" s="449"/>
      <c r="AO959" s="449"/>
      <c r="AP959" s="449"/>
      <c r="AQ959" s="392" t="str">
        <f>IFERROR(VLOOKUP(BG959,#REF!,1,0),"")</f>
        <v/>
      </c>
      <c r="AS959" s="259" t="s">
        <v>3253</v>
      </c>
      <c r="BD959" s="202" t="str">
        <f t="shared" si="137"/>
        <v xml:space="preserve"> COUNTRYMANS 올포 클래식 (3세대)</v>
      </c>
      <c r="BE959" s="261" t="str">
        <f t="shared" si="143"/>
        <v>0118</v>
      </c>
      <c r="BF959" s="407" t="s">
        <v>1517</v>
      </c>
      <c r="BG959" s="202" t="str">
        <f t="shared" si="138"/>
        <v>0118-0958</v>
      </c>
    </row>
    <row r="960" spans="1:59">
      <c r="A960" s="405">
        <v>4734</v>
      </c>
      <c r="B960" s="406">
        <v>4734</v>
      </c>
      <c r="C960" s="261" t="str">
        <f t="shared" si="139"/>
        <v>0026-0118</v>
      </c>
      <c r="D960" s="261" t="str">
        <f t="shared" si="140"/>
        <v>0026-0118-0009</v>
      </c>
      <c r="E960" s="407" t="s">
        <v>1518</v>
      </c>
      <c r="F960" s="261" t="str">
        <f>TEXT(VLOOKUP(J960,'[4]1'!$B$2:$D$37,2,0),"0000")</f>
        <v>0026</v>
      </c>
      <c r="G960" s="261" t="str">
        <f t="shared" si="141"/>
        <v>0118</v>
      </c>
      <c r="H960" s="408">
        <f t="shared" si="142"/>
        <v>9</v>
      </c>
      <c r="I960" s="407" t="s">
        <v>1518</v>
      </c>
      <c r="J960" s="258" t="s">
        <v>116</v>
      </c>
      <c r="K960" s="258" t="s">
        <v>17297</v>
      </c>
      <c r="L960" s="258" t="s">
        <v>17306</v>
      </c>
      <c r="M960" s="409">
        <v>54700000</v>
      </c>
      <c r="N960" s="258">
        <v>1998</v>
      </c>
      <c r="O960" s="258" t="s">
        <v>77</v>
      </c>
      <c r="P960" s="258" t="s">
        <v>17230</v>
      </c>
      <c r="Q960" s="258" t="s">
        <v>72</v>
      </c>
      <c r="R960" s="258">
        <v>5</v>
      </c>
      <c r="S960" s="410">
        <v>8</v>
      </c>
      <c r="T960" s="261">
        <v>6</v>
      </c>
      <c r="U960" s="261">
        <v>6</v>
      </c>
      <c r="V960" s="258" t="s">
        <v>71</v>
      </c>
      <c r="W960" s="261" t="str">
        <f t="shared" si="144"/>
        <v>MINI COUNTRYMANS 올포 페이버드 (3세대)54700000</v>
      </c>
      <c r="X960" s="411">
        <f t="shared" si="145"/>
        <v>4734</v>
      </c>
      <c r="Y960" s="261">
        <v>6</v>
      </c>
      <c r="Z960" s="261">
        <v>6</v>
      </c>
      <c r="AA960" s="407" t="s">
        <v>1518</v>
      </c>
      <c r="AB960" s="258" t="s">
        <v>17230</v>
      </c>
      <c r="AC960" s="258"/>
      <c r="AD960" s="258">
        <v>3</v>
      </c>
      <c r="AE960" s="258">
        <v>1</v>
      </c>
      <c r="AF960" s="259"/>
      <c r="AG960" s="260"/>
      <c r="AH960" s="259"/>
      <c r="AI960" s="259"/>
      <c r="AJ960" s="260"/>
      <c r="AK960" s="259">
        <v>13</v>
      </c>
      <c r="AL960" s="259"/>
      <c r="AM960" s="259" t="s">
        <v>17229</v>
      </c>
      <c r="AN960" s="449"/>
      <c r="AO960" s="449"/>
      <c r="AP960" s="449"/>
      <c r="AQ960" s="392" t="str">
        <f>IFERROR(VLOOKUP(BG960,#REF!,1,0),"")</f>
        <v/>
      </c>
      <c r="AS960" s="259" t="s">
        <v>3253</v>
      </c>
      <c r="BD960" s="202" t="str">
        <f t="shared" si="137"/>
        <v xml:space="preserve"> COUNTRYMANS 올포 페이버드 (3세대)</v>
      </c>
      <c r="BE960" s="261" t="str">
        <f t="shared" si="143"/>
        <v>0118</v>
      </c>
      <c r="BF960" s="407" t="s">
        <v>1518</v>
      </c>
      <c r="BG960" s="202" t="str">
        <f t="shared" si="138"/>
        <v>0118-0959</v>
      </c>
    </row>
    <row r="961" spans="1:59">
      <c r="A961" s="405">
        <v>4735</v>
      </c>
      <c r="B961" s="406">
        <v>4735</v>
      </c>
      <c r="C961" s="261" t="str">
        <f t="shared" si="139"/>
        <v>0026-0118</v>
      </c>
      <c r="D961" s="261" t="str">
        <f t="shared" si="140"/>
        <v>0026-0118-0010</v>
      </c>
      <c r="E961" s="407" t="s">
        <v>1519</v>
      </c>
      <c r="F961" s="261" t="str">
        <f>TEXT(VLOOKUP(J961,'[4]1'!$B$2:$D$37,2,0),"0000")</f>
        <v>0026</v>
      </c>
      <c r="G961" s="261" t="str">
        <f t="shared" si="141"/>
        <v>0118</v>
      </c>
      <c r="H961" s="408">
        <f t="shared" si="142"/>
        <v>10</v>
      </c>
      <c r="I961" s="407" t="s">
        <v>1519</v>
      </c>
      <c r="J961" s="258" t="s">
        <v>116</v>
      </c>
      <c r="K961" s="258" t="s">
        <v>17297</v>
      </c>
      <c r="L961" s="258" t="s">
        <v>17307</v>
      </c>
      <c r="M961" s="409">
        <v>67000000</v>
      </c>
      <c r="N961" s="258">
        <v>1998</v>
      </c>
      <c r="O961" s="258" t="s">
        <v>77</v>
      </c>
      <c r="P961" s="258" t="s">
        <v>17230</v>
      </c>
      <c r="Q961" s="258" t="s">
        <v>72</v>
      </c>
      <c r="R961" s="258">
        <v>5</v>
      </c>
      <c r="S961" s="410">
        <v>8</v>
      </c>
      <c r="T961" s="261">
        <v>6</v>
      </c>
      <c r="U961" s="261">
        <v>6</v>
      </c>
      <c r="V961" s="258" t="s">
        <v>71</v>
      </c>
      <c r="W961" s="261" t="str">
        <f t="shared" si="144"/>
        <v>MINI COUNTRYMANJCW 올포 (3세대)67000000</v>
      </c>
      <c r="X961" s="411">
        <f t="shared" si="145"/>
        <v>4735</v>
      </c>
      <c r="Y961" s="261">
        <v>6</v>
      </c>
      <c r="Z961" s="261">
        <v>6</v>
      </c>
      <c r="AA961" s="407" t="s">
        <v>1519</v>
      </c>
      <c r="AB961" s="258" t="s">
        <v>17230</v>
      </c>
      <c r="AC961" s="258"/>
      <c r="AD961" s="258">
        <v>3</v>
      </c>
      <c r="AE961" s="258">
        <v>1</v>
      </c>
      <c r="AF961" s="259"/>
      <c r="AG961" s="260"/>
      <c r="AH961" s="259"/>
      <c r="AI961" s="259"/>
      <c r="AJ961" s="260"/>
      <c r="AK961" s="259">
        <v>13</v>
      </c>
      <c r="AL961" s="259"/>
      <c r="AM961" s="259" t="s">
        <v>17229</v>
      </c>
      <c r="AN961" s="449"/>
      <c r="AO961" s="449"/>
      <c r="AP961" s="449"/>
      <c r="AQ961" s="392" t="str">
        <f>IFERROR(VLOOKUP(BG961,#REF!,1,0),"")</f>
        <v/>
      </c>
      <c r="AS961" s="259" t="s">
        <v>3253</v>
      </c>
      <c r="BD961" s="202" t="str">
        <f t="shared" si="137"/>
        <v xml:space="preserve"> COUNTRYMANJCW 올포 (3세대)</v>
      </c>
      <c r="BE961" s="261" t="str">
        <f t="shared" si="143"/>
        <v>0118</v>
      </c>
      <c r="BF961" s="407" t="s">
        <v>1519</v>
      </c>
      <c r="BG961" s="202" t="str">
        <f t="shared" si="138"/>
        <v>0118-0960</v>
      </c>
    </row>
    <row r="962" spans="1:59">
      <c r="A962" s="405">
        <v>4736</v>
      </c>
      <c r="B962" s="406">
        <v>4736</v>
      </c>
      <c r="C962" s="261" t="str">
        <f t="shared" si="139"/>
        <v>0026-0119</v>
      </c>
      <c r="D962" s="261" t="str">
        <f t="shared" si="140"/>
        <v>0026-0119-0001</v>
      </c>
      <c r="E962" s="407" t="s">
        <v>1520</v>
      </c>
      <c r="F962" s="261" t="str">
        <f>TEXT(VLOOKUP(J962,'[4]1'!$B$2:$D$37,2,0),"0000")</f>
        <v>0026</v>
      </c>
      <c r="G962" s="261" t="str">
        <f t="shared" si="141"/>
        <v>0119</v>
      </c>
      <c r="H962" s="408">
        <f t="shared" si="142"/>
        <v>1</v>
      </c>
      <c r="I962" s="407" t="s">
        <v>1520</v>
      </c>
      <c r="J962" s="258" t="s">
        <v>116</v>
      </c>
      <c r="K962" s="258" t="s">
        <v>17309</v>
      </c>
      <c r="L962" s="258" t="s">
        <v>17314</v>
      </c>
      <c r="M962" s="409">
        <v>38000000</v>
      </c>
      <c r="N962" s="426">
        <v>1499</v>
      </c>
      <c r="O962" s="258" t="s">
        <v>77</v>
      </c>
      <c r="P962" s="426" t="s">
        <v>73</v>
      </c>
      <c r="Q962" s="258" t="s">
        <v>72</v>
      </c>
      <c r="R962" s="426">
        <v>4</v>
      </c>
      <c r="S962" s="427">
        <v>8</v>
      </c>
      <c r="T962" s="261">
        <v>6</v>
      </c>
      <c r="U962" s="261">
        <v>6</v>
      </c>
      <c r="V962" s="258" t="s">
        <v>3126</v>
      </c>
      <c r="W962" s="261" t="str">
        <f t="shared" si="144"/>
        <v>MINIHATCH3도어 쿠퍼 클래식 (3세대)38000000</v>
      </c>
      <c r="X962" s="411">
        <f t="shared" si="145"/>
        <v>4736</v>
      </c>
      <c r="Y962" s="261">
        <v>6</v>
      </c>
      <c r="Z962" s="261">
        <v>6</v>
      </c>
      <c r="AA962" s="407" t="s">
        <v>1520</v>
      </c>
      <c r="AB962" s="258" t="s">
        <v>17276</v>
      </c>
      <c r="AC962" s="258"/>
      <c r="AD962" s="258">
        <v>7</v>
      </c>
      <c r="AE962" s="258"/>
      <c r="AF962" s="259"/>
      <c r="AG962" s="260"/>
      <c r="AH962" s="259"/>
      <c r="AI962" s="259"/>
      <c r="AJ962" s="260"/>
      <c r="AK962" s="259">
        <v>13</v>
      </c>
      <c r="AL962" s="259"/>
      <c r="AM962" s="259" t="s">
        <v>17229</v>
      </c>
      <c r="AN962" s="449"/>
      <c r="AO962" s="449"/>
      <c r="AP962" s="449"/>
      <c r="AQ962" s="392" t="str">
        <f>IFERROR(VLOOKUP(BG962,#REF!,1,0),"")</f>
        <v/>
      </c>
      <c r="AS962" s="259" t="s">
        <v>3253</v>
      </c>
      <c r="AT962" s="392" t="s">
        <v>3120</v>
      </c>
      <c r="AW962" s="392" t="s">
        <v>3119</v>
      </c>
      <c r="AY962" s="312"/>
      <c r="BD962" s="202" t="str">
        <f t="shared" si="137"/>
        <v>HATCH3도어 쿠퍼 클래식 (3세대)</v>
      </c>
      <c r="BE962" s="261" t="str">
        <f t="shared" si="143"/>
        <v>0119</v>
      </c>
      <c r="BF962" s="407" t="s">
        <v>1520</v>
      </c>
      <c r="BG962" s="202" t="str">
        <f t="shared" si="138"/>
        <v>0119-0961</v>
      </c>
    </row>
    <row r="963" spans="1:59">
      <c r="A963" s="405">
        <v>4737</v>
      </c>
      <c r="B963" s="406">
        <v>4737</v>
      </c>
      <c r="C963" s="261" t="str">
        <f t="shared" si="139"/>
        <v>0026-0119</v>
      </c>
      <c r="D963" s="261" t="str">
        <f t="shared" si="140"/>
        <v>0026-0119-0002</v>
      </c>
      <c r="E963" s="407" t="s">
        <v>1521</v>
      </c>
      <c r="F963" s="261" t="str">
        <f>TEXT(VLOOKUP(J963,'[4]1'!$B$2:$D$37,2,0),"0000")</f>
        <v>0026</v>
      </c>
      <c r="G963" s="261" t="str">
        <f t="shared" si="141"/>
        <v>0119</v>
      </c>
      <c r="H963" s="408">
        <f t="shared" si="142"/>
        <v>2</v>
      </c>
      <c r="I963" s="407" t="s">
        <v>1521</v>
      </c>
      <c r="J963" s="258" t="s">
        <v>116</v>
      </c>
      <c r="K963" s="258" t="s">
        <v>17309</v>
      </c>
      <c r="L963" s="258" t="s">
        <v>17315</v>
      </c>
      <c r="M963" s="409">
        <v>40000000</v>
      </c>
      <c r="N963" s="426">
        <v>1499</v>
      </c>
      <c r="O963" s="258" t="s">
        <v>77</v>
      </c>
      <c r="P963" s="426" t="s">
        <v>73</v>
      </c>
      <c r="Q963" s="258" t="s">
        <v>72</v>
      </c>
      <c r="R963" s="426">
        <v>4</v>
      </c>
      <c r="S963" s="427">
        <v>8</v>
      </c>
      <c r="T963" s="261">
        <v>6</v>
      </c>
      <c r="U963" s="261">
        <v>6</v>
      </c>
      <c r="V963" s="258" t="s">
        <v>1989</v>
      </c>
      <c r="W963" s="261" t="str">
        <f t="shared" si="144"/>
        <v>MINIHATCH3도어 쿠퍼 클래식 플러스 (3세대)40000000</v>
      </c>
      <c r="X963" s="411">
        <f t="shared" si="145"/>
        <v>4737</v>
      </c>
      <c r="Y963" s="261">
        <v>6</v>
      </c>
      <c r="Z963" s="261">
        <v>6</v>
      </c>
      <c r="AA963" s="407" t="s">
        <v>1521</v>
      </c>
      <c r="AB963" s="258" t="s">
        <v>17276</v>
      </c>
      <c r="AC963" s="258"/>
      <c r="AD963" s="258">
        <v>7</v>
      </c>
      <c r="AE963" s="258"/>
      <c r="AF963" s="259"/>
      <c r="AG963" s="260"/>
      <c r="AH963" s="259"/>
      <c r="AI963" s="259"/>
      <c r="AJ963" s="260"/>
      <c r="AK963" s="259">
        <v>13</v>
      </c>
      <c r="AL963" s="259"/>
      <c r="AM963" s="259" t="s">
        <v>17229</v>
      </c>
      <c r="AN963" s="449"/>
      <c r="AO963" s="449"/>
      <c r="AP963" s="449"/>
      <c r="AQ963" s="392" t="str">
        <f>IFERROR(VLOOKUP(BG963,#REF!,1,0),"")</f>
        <v/>
      </c>
      <c r="AS963" s="259" t="s">
        <v>3253</v>
      </c>
      <c r="AT963" s="392" t="s">
        <v>3120</v>
      </c>
      <c r="AW963" s="392" t="s">
        <v>1934</v>
      </c>
      <c r="AY963" s="312"/>
      <c r="BD963" s="202" t="str">
        <f t="shared" si="137"/>
        <v>HATCH3도어 쿠퍼 클래식 플러스 (3세대)</v>
      </c>
      <c r="BE963" s="261" t="str">
        <f t="shared" si="143"/>
        <v>0119</v>
      </c>
      <c r="BF963" s="407" t="s">
        <v>1521</v>
      </c>
      <c r="BG963" s="202" t="str">
        <f t="shared" si="138"/>
        <v>0119-0962</v>
      </c>
    </row>
    <row r="964" spans="1:59">
      <c r="A964" s="405">
        <v>4738</v>
      </c>
      <c r="B964" s="406">
        <v>4738</v>
      </c>
      <c r="C964" s="261" t="str">
        <f t="shared" si="139"/>
        <v>0026-0119</v>
      </c>
      <c r="D964" s="261" t="str">
        <f t="shared" si="140"/>
        <v>0026-0119-0003</v>
      </c>
      <c r="E964" s="407" t="s">
        <v>1522</v>
      </c>
      <c r="F964" s="261" t="str">
        <f>TEXT(VLOOKUP(J964,'[4]1'!$B$2:$D$37,2,0),"0000")</f>
        <v>0026</v>
      </c>
      <c r="G964" s="261" t="str">
        <f t="shared" si="141"/>
        <v>0119</v>
      </c>
      <c r="H964" s="408">
        <f t="shared" si="142"/>
        <v>3</v>
      </c>
      <c r="I964" s="407" t="s">
        <v>1522</v>
      </c>
      <c r="J964" s="258" t="s">
        <v>116</v>
      </c>
      <c r="K964" s="258" t="s">
        <v>17309</v>
      </c>
      <c r="L964" s="258" t="s">
        <v>17316</v>
      </c>
      <c r="M964" s="409">
        <v>46700000</v>
      </c>
      <c r="N964" s="426">
        <v>1998</v>
      </c>
      <c r="O964" s="258" t="s">
        <v>77</v>
      </c>
      <c r="P964" s="426" t="s">
        <v>73</v>
      </c>
      <c r="Q964" s="258" t="s">
        <v>72</v>
      </c>
      <c r="R964" s="426">
        <v>4</v>
      </c>
      <c r="S964" s="427">
        <v>8</v>
      </c>
      <c r="T964" s="261">
        <v>6</v>
      </c>
      <c r="U964" s="261">
        <v>6</v>
      </c>
      <c r="V964" s="258" t="s">
        <v>1989</v>
      </c>
      <c r="W964" s="261" t="str">
        <f t="shared" si="144"/>
        <v>MINIHATCH3도어 쿠퍼 S 클래식 (3세대)46700000</v>
      </c>
      <c r="X964" s="411">
        <f t="shared" si="145"/>
        <v>4738</v>
      </c>
      <c r="Y964" s="261">
        <v>6</v>
      </c>
      <c r="Z964" s="261">
        <v>6</v>
      </c>
      <c r="AA964" s="407" t="s">
        <v>1522</v>
      </c>
      <c r="AB964" s="258" t="s">
        <v>17276</v>
      </c>
      <c r="AC964" s="258"/>
      <c r="AD964" s="258">
        <v>7</v>
      </c>
      <c r="AE964" s="258"/>
      <c r="AF964" s="259"/>
      <c r="AG964" s="260"/>
      <c r="AH964" s="259"/>
      <c r="AI964" s="259"/>
      <c r="AJ964" s="260"/>
      <c r="AK964" s="259">
        <v>13</v>
      </c>
      <c r="AL964" s="259"/>
      <c r="AM964" s="259" t="s">
        <v>17229</v>
      </c>
      <c r="AN964" s="449"/>
      <c r="AO964" s="449"/>
      <c r="AP964" s="449"/>
      <c r="AQ964" s="392" t="str">
        <f>IFERROR(VLOOKUP(BG964,#REF!,1,0),"")</f>
        <v/>
      </c>
      <c r="AS964" s="259" t="s">
        <v>3253</v>
      </c>
      <c r="AT964" s="392" t="s">
        <v>3120</v>
      </c>
      <c r="AW964" s="392" t="s">
        <v>1934</v>
      </c>
      <c r="AY964" s="312"/>
      <c r="BD964" s="202" t="str">
        <f t="shared" si="137"/>
        <v>HATCH3도어 쿠퍼 S 클래식 (3세대)</v>
      </c>
      <c r="BE964" s="261" t="str">
        <f t="shared" si="143"/>
        <v>0119</v>
      </c>
      <c r="BF964" s="407" t="s">
        <v>1522</v>
      </c>
      <c r="BG964" s="202" t="str">
        <f t="shared" si="138"/>
        <v>0119-0963</v>
      </c>
    </row>
    <row r="965" spans="1:59">
      <c r="A965" s="405">
        <v>4739</v>
      </c>
      <c r="B965" s="406">
        <v>4739</v>
      </c>
      <c r="C965" s="261" t="str">
        <f t="shared" si="139"/>
        <v>0026-0119</v>
      </c>
      <c r="D965" s="261" t="str">
        <f t="shared" si="140"/>
        <v>0026-0119-0004</v>
      </c>
      <c r="E965" s="407" t="s">
        <v>1523</v>
      </c>
      <c r="F965" s="261" t="str">
        <f>TEXT(VLOOKUP(J965,'[4]1'!$B$2:$D$37,2,0),"0000")</f>
        <v>0026</v>
      </c>
      <c r="G965" s="261" t="str">
        <f t="shared" si="141"/>
        <v>0119</v>
      </c>
      <c r="H965" s="408">
        <f t="shared" si="142"/>
        <v>4</v>
      </c>
      <c r="I965" s="407" t="s">
        <v>1523</v>
      </c>
      <c r="J965" s="258" t="s">
        <v>116</v>
      </c>
      <c r="K965" s="258" t="s">
        <v>17309</v>
      </c>
      <c r="L965" s="258" t="s">
        <v>17317</v>
      </c>
      <c r="M965" s="409">
        <v>48500000</v>
      </c>
      <c r="N965" s="426">
        <v>1998</v>
      </c>
      <c r="O965" s="258" t="s">
        <v>77</v>
      </c>
      <c r="P965" s="426" t="s">
        <v>73</v>
      </c>
      <c r="Q965" s="258" t="s">
        <v>72</v>
      </c>
      <c r="R965" s="426">
        <v>4</v>
      </c>
      <c r="S965" s="427">
        <v>8</v>
      </c>
      <c r="T965" s="261">
        <v>6</v>
      </c>
      <c r="U965" s="261">
        <v>6</v>
      </c>
      <c r="V965" s="258" t="s">
        <v>1989</v>
      </c>
      <c r="W965" s="261" t="str">
        <f t="shared" si="144"/>
        <v>MINIHATCH3도어 메이필드 에디션 (3세대)48500000</v>
      </c>
      <c r="X965" s="411">
        <f t="shared" si="145"/>
        <v>4739</v>
      </c>
      <c r="Y965" s="261">
        <v>6</v>
      </c>
      <c r="Z965" s="261">
        <v>6</v>
      </c>
      <c r="AA965" s="407" t="s">
        <v>1523</v>
      </c>
      <c r="AB965" s="258" t="s">
        <v>17276</v>
      </c>
      <c r="AC965" s="258"/>
      <c r="AD965" s="258">
        <v>7</v>
      </c>
      <c r="AE965" s="258"/>
      <c r="AF965" s="259"/>
      <c r="AG965" s="260"/>
      <c r="AH965" s="259"/>
      <c r="AI965" s="259"/>
      <c r="AJ965" s="260"/>
      <c r="AK965" s="259">
        <v>13</v>
      </c>
      <c r="AL965" s="259"/>
      <c r="AM965" s="259" t="s">
        <v>17229</v>
      </c>
      <c r="AN965" s="449"/>
      <c r="AO965" s="449"/>
      <c r="AP965" s="449"/>
      <c r="AQ965" s="392" t="str">
        <f>IFERROR(VLOOKUP(BG965,#REF!,1,0),"")</f>
        <v/>
      </c>
      <c r="AS965" s="259" t="s">
        <v>3253</v>
      </c>
      <c r="AT965" s="392" t="s">
        <v>3120</v>
      </c>
      <c r="AW965" s="392" t="s">
        <v>1934</v>
      </c>
      <c r="AY965" s="312"/>
      <c r="BD965" s="202" t="str">
        <f t="shared" ref="BD965:BD1028" si="146">K965&amp;L965</f>
        <v>HATCH3도어 메이필드 에디션 (3세대)</v>
      </c>
      <c r="BE965" s="261" t="str">
        <f t="shared" si="143"/>
        <v>0119</v>
      </c>
      <c r="BF965" s="407" t="s">
        <v>1523</v>
      </c>
      <c r="BG965" s="202" t="str">
        <f t="shared" ref="BG965:BG1028" si="147">BE965&amp;"-"&amp;BF965</f>
        <v>0119-0964</v>
      </c>
    </row>
    <row r="966" spans="1:59">
      <c r="A966" s="405">
        <v>4740</v>
      </c>
      <c r="B966" s="406">
        <v>4740</v>
      </c>
      <c r="C966" s="261" t="str">
        <f t="shared" ref="C966:C1029" si="148">TEXT(F966,"0000")&amp;"-"&amp;TEXT(G966,"0000")</f>
        <v>0026-0119</v>
      </c>
      <c r="D966" s="261" t="str">
        <f t="shared" ref="D966:D1029" si="149">TEXT(F966,"0000")&amp;"-"&amp;TEXT(G966,"0000")&amp;"-"&amp;TEXT(H966,"0000")</f>
        <v>0026-0119-0005</v>
      </c>
      <c r="E966" s="407" t="s">
        <v>1524</v>
      </c>
      <c r="F966" s="261" t="str">
        <f>TEXT(VLOOKUP(J966,'[4]1'!$B$2:$D$37,2,0),"0000")</f>
        <v>0026</v>
      </c>
      <c r="G966" s="261" t="str">
        <f t="shared" ref="G966:G1029" si="150">IF(K966=K965,TEXT(G965,"0000"),TEXT(G965+1,"0000"))</f>
        <v>0119</v>
      </c>
      <c r="H966" s="408">
        <f t="shared" ref="H966:H1029" si="151">IF(F966&amp;G966=F965&amp;G965,H965+1,1)</f>
        <v>5</v>
      </c>
      <c r="I966" s="407" t="s">
        <v>1524</v>
      </c>
      <c r="J966" s="258" t="s">
        <v>116</v>
      </c>
      <c r="K966" s="258" t="s">
        <v>17309</v>
      </c>
      <c r="L966" s="258" t="s">
        <v>17318</v>
      </c>
      <c r="M966" s="409">
        <v>55000000</v>
      </c>
      <c r="N966" s="426">
        <v>1998</v>
      </c>
      <c r="O966" s="258" t="s">
        <v>77</v>
      </c>
      <c r="P966" s="426" t="s">
        <v>73</v>
      </c>
      <c r="Q966" s="258" t="s">
        <v>72</v>
      </c>
      <c r="R966" s="426">
        <v>4</v>
      </c>
      <c r="S966" s="427">
        <v>8</v>
      </c>
      <c r="T966" s="261">
        <v>6</v>
      </c>
      <c r="U966" s="261">
        <v>6</v>
      </c>
      <c r="V966" s="258" t="s">
        <v>1989</v>
      </c>
      <c r="W966" s="261" t="str">
        <f t="shared" si="144"/>
        <v>MINIHATCH3도어 쿠퍼 JCW (3세대)55000000</v>
      </c>
      <c r="X966" s="411">
        <f t="shared" si="145"/>
        <v>4740</v>
      </c>
      <c r="Y966" s="261">
        <v>6</v>
      </c>
      <c r="Z966" s="261">
        <v>6</v>
      </c>
      <c r="AA966" s="407" t="s">
        <v>1524</v>
      </c>
      <c r="AB966" s="258" t="s">
        <v>17276</v>
      </c>
      <c r="AC966" s="258"/>
      <c r="AD966" s="258">
        <v>7</v>
      </c>
      <c r="AE966" s="258"/>
      <c r="AF966" s="259"/>
      <c r="AG966" s="260"/>
      <c r="AH966" s="259"/>
      <c r="AI966" s="259"/>
      <c r="AJ966" s="260"/>
      <c r="AK966" s="259">
        <v>13</v>
      </c>
      <c r="AL966" s="259"/>
      <c r="AM966" s="259" t="s">
        <v>17229</v>
      </c>
      <c r="AN966" s="449"/>
      <c r="AO966" s="449"/>
      <c r="AP966" s="449"/>
      <c r="AQ966" s="392" t="str">
        <f>IFERROR(VLOOKUP(BG966,#REF!,1,0),"")</f>
        <v/>
      </c>
      <c r="AS966" s="259" t="s">
        <v>3253</v>
      </c>
      <c r="AT966" s="392" t="s">
        <v>3120</v>
      </c>
      <c r="AW966" s="392" t="s">
        <v>1934</v>
      </c>
      <c r="AY966" s="312"/>
      <c r="BD966" s="202" t="str">
        <f t="shared" si="146"/>
        <v>HATCH3도어 쿠퍼 JCW (3세대)</v>
      </c>
      <c r="BE966" s="261" t="str">
        <f t="shared" ref="BE966:BE1029" si="152">IF(K965=K966,TEXT(G965,"0000"),TEXT(G965+1,"0000"))</f>
        <v>0119</v>
      </c>
      <c r="BF966" s="407" t="s">
        <v>1524</v>
      </c>
      <c r="BG966" s="202" t="str">
        <f t="shared" si="147"/>
        <v>0119-0965</v>
      </c>
    </row>
    <row r="967" spans="1:59">
      <c r="A967" s="405">
        <v>4741</v>
      </c>
      <c r="B967" s="406">
        <v>4741</v>
      </c>
      <c r="C967" s="261" t="str">
        <f t="shared" si="148"/>
        <v>0026-0119</v>
      </c>
      <c r="D967" s="261" t="str">
        <f t="shared" si="149"/>
        <v>0026-0119-0006</v>
      </c>
      <c r="E967" s="407" t="s">
        <v>1525</v>
      </c>
      <c r="F967" s="261" t="str">
        <f>TEXT(VLOOKUP(J967,'[4]1'!$B$2:$D$37,2,0),"0000")</f>
        <v>0026</v>
      </c>
      <c r="G967" s="261" t="str">
        <f t="shared" si="150"/>
        <v>0119</v>
      </c>
      <c r="H967" s="408">
        <f t="shared" si="151"/>
        <v>6</v>
      </c>
      <c r="I967" s="407" t="s">
        <v>1525</v>
      </c>
      <c r="J967" s="258" t="s">
        <v>116</v>
      </c>
      <c r="K967" s="258" t="s">
        <v>17309</v>
      </c>
      <c r="L967" s="258" t="s">
        <v>17319</v>
      </c>
      <c r="M967" s="409">
        <v>42000000</v>
      </c>
      <c r="N967" s="426">
        <v>1998</v>
      </c>
      <c r="O967" s="258" t="s">
        <v>77</v>
      </c>
      <c r="P967" s="426" t="s">
        <v>73</v>
      </c>
      <c r="Q967" s="258" t="s">
        <v>72</v>
      </c>
      <c r="R967" s="426">
        <v>5</v>
      </c>
      <c r="S967" s="427">
        <v>8</v>
      </c>
      <c r="T967" s="261">
        <v>6</v>
      </c>
      <c r="U967" s="261">
        <v>6</v>
      </c>
      <c r="V967" s="258" t="s">
        <v>1989</v>
      </c>
      <c r="W967" s="261" t="str">
        <f t="shared" ref="W967:W1030" si="153">J967&amp;K967&amp;L967&amp;M967</f>
        <v>MINIHATCH5도어 쿠퍼 클래식 (3세대)42000000</v>
      </c>
      <c r="X967" s="411">
        <f t="shared" ref="X967:X1030" si="154">B967</f>
        <v>4741</v>
      </c>
      <c r="Y967" s="261">
        <v>6</v>
      </c>
      <c r="Z967" s="261">
        <v>6</v>
      </c>
      <c r="AA967" s="407" t="s">
        <v>1525</v>
      </c>
      <c r="AB967" s="258" t="s">
        <v>17276</v>
      </c>
      <c r="AC967" s="258"/>
      <c r="AD967" s="258">
        <v>7</v>
      </c>
      <c r="AE967" s="258"/>
      <c r="AF967" s="259"/>
      <c r="AG967" s="260"/>
      <c r="AH967" s="259"/>
      <c r="AI967" s="259"/>
      <c r="AJ967" s="260"/>
      <c r="AK967" s="259">
        <v>13</v>
      </c>
      <c r="AL967" s="259"/>
      <c r="AM967" s="259" t="s">
        <v>17229</v>
      </c>
      <c r="AN967" s="449"/>
      <c r="AO967" s="449"/>
      <c r="AP967" s="449"/>
      <c r="AQ967" s="392" t="str">
        <f>IFERROR(VLOOKUP(BG967,#REF!,1,0),"")</f>
        <v/>
      </c>
      <c r="AS967" s="259" t="s">
        <v>3253</v>
      </c>
      <c r="AT967" s="392" t="s">
        <v>3120</v>
      </c>
      <c r="AW967" s="392" t="s">
        <v>1934</v>
      </c>
      <c r="AY967" s="312"/>
      <c r="BD967" s="202" t="str">
        <f t="shared" si="146"/>
        <v>HATCH5도어 쿠퍼 클래식 (3세대)</v>
      </c>
      <c r="BE967" s="261" t="str">
        <f t="shared" si="152"/>
        <v>0119</v>
      </c>
      <c r="BF967" s="407" t="s">
        <v>1525</v>
      </c>
      <c r="BG967" s="202" t="str">
        <f t="shared" si="147"/>
        <v>0119-0966</v>
      </c>
    </row>
    <row r="968" spans="1:59">
      <c r="A968" s="405">
        <v>4742</v>
      </c>
      <c r="B968" s="406">
        <v>4742</v>
      </c>
      <c r="C968" s="261" t="str">
        <f t="shared" si="148"/>
        <v>0026-0119</v>
      </c>
      <c r="D968" s="261" t="str">
        <f t="shared" si="149"/>
        <v>0026-0119-0007</v>
      </c>
      <c r="E968" s="407" t="s">
        <v>1526</v>
      </c>
      <c r="F968" s="261" t="str">
        <f>TEXT(VLOOKUP(J968,'[4]1'!$B$2:$D$37,2,0),"0000")</f>
        <v>0026</v>
      </c>
      <c r="G968" s="261" t="str">
        <f t="shared" si="150"/>
        <v>0119</v>
      </c>
      <c r="H968" s="408">
        <f t="shared" si="151"/>
        <v>7</v>
      </c>
      <c r="I968" s="407" t="s">
        <v>1526</v>
      </c>
      <c r="J968" s="258" t="s">
        <v>116</v>
      </c>
      <c r="K968" s="258" t="s">
        <v>17309</v>
      </c>
      <c r="L968" s="258" t="s">
        <v>17320</v>
      </c>
      <c r="M968" s="409">
        <v>48600000</v>
      </c>
      <c r="N968" s="426">
        <v>1998</v>
      </c>
      <c r="O968" s="258" t="s">
        <v>77</v>
      </c>
      <c r="P968" s="426" t="s">
        <v>73</v>
      </c>
      <c r="Q968" s="258" t="s">
        <v>72</v>
      </c>
      <c r="R968" s="426">
        <v>5</v>
      </c>
      <c r="S968" s="427">
        <v>8</v>
      </c>
      <c r="T968" s="261">
        <v>6</v>
      </c>
      <c r="U968" s="261">
        <v>6</v>
      </c>
      <c r="V968" s="258" t="s">
        <v>1989</v>
      </c>
      <c r="W968" s="261" t="str">
        <f t="shared" si="153"/>
        <v>MINIHATCH5도어 쿠퍼 S 클래식 (3세대)48600000</v>
      </c>
      <c r="X968" s="411">
        <f t="shared" si="154"/>
        <v>4742</v>
      </c>
      <c r="Y968" s="261">
        <v>6</v>
      </c>
      <c r="Z968" s="261">
        <v>6</v>
      </c>
      <c r="AA968" s="407" t="s">
        <v>1526</v>
      </c>
      <c r="AB968" s="258" t="s">
        <v>17276</v>
      </c>
      <c r="AC968" s="258"/>
      <c r="AD968" s="258">
        <v>7</v>
      </c>
      <c r="AE968" s="258"/>
      <c r="AF968" s="259"/>
      <c r="AG968" s="260"/>
      <c r="AH968" s="259"/>
      <c r="AI968" s="259"/>
      <c r="AJ968" s="260"/>
      <c r="AK968" s="259">
        <v>13</v>
      </c>
      <c r="AL968" s="259"/>
      <c r="AM968" s="259" t="s">
        <v>17229</v>
      </c>
      <c r="AN968" s="449"/>
      <c r="AO968" s="449"/>
      <c r="AP968" s="449"/>
      <c r="AQ968" s="392" t="str">
        <f>IFERROR(VLOOKUP(BG968,#REF!,1,0),"")</f>
        <v/>
      </c>
      <c r="AS968" s="259" t="s">
        <v>3253</v>
      </c>
      <c r="AT968" s="392" t="s">
        <v>3120</v>
      </c>
      <c r="AW968" s="392" t="s">
        <v>1934</v>
      </c>
      <c r="AY968" s="312"/>
      <c r="BD968" s="202" t="str">
        <f t="shared" si="146"/>
        <v>HATCH5도어 쿠퍼 S 클래식 (3세대)</v>
      </c>
      <c r="BE968" s="261" t="str">
        <f t="shared" si="152"/>
        <v>0119</v>
      </c>
      <c r="BF968" s="407" t="s">
        <v>1526</v>
      </c>
      <c r="BG968" s="202" t="str">
        <f t="shared" si="147"/>
        <v>0119-0967</v>
      </c>
    </row>
    <row r="969" spans="1:59">
      <c r="A969" s="405">
        <v>4743</v>
      </c>
      <c r="B969" s="406">
        <v>4743</v>
      </c>
      <c r="C969" s="261" t="str">
        <f t="shared" si="148"/>
        <v>0026-0119</v>
      </c>
      <c r="D969" s="261" t="str">
        <f t="shared" si="149"/>
        <v>0026-0119-0008</v>
      </c>
      <c r="E969" s="407" t="s">
        <v>1527</v>
      </c>
      <c r="F969" s="261" t="str">
        <f>TEXT(VLOOKUP(J969,'[4]1'!$B$2:$D$37,2,0),"0000")</f>
        <v>0026</v>
      </c>
      <c r="G969" s="261" t="str">
        <f t="shared" si="150"/>
        <v>0119</v>
      </c>
      <c r="H969" s="408">
        <f t="shared" si="151"/>
        <v>8</v>
      </c>
      <c r="I969" s="407" t="s">
        <v>1527</v>
      </c>
      <c r="J969" s="258" t="s">
        <v>116</v>
      </c>
      <c r="K969" s="258" t="s">
        <v>17309</v>
      </c>
      <c r="L969" s="258" t="s">
        <v>17321</v>
      </c>
      <c r="M969" s="409">
        <v>49900000</v>
      </c>
      <c r="N969" s="426">
        <v>1998</v>
      </c>
      <c r="O969" s="258" t="s">
        <v>77</v>
      </c>
      <c r="P969" s="426" t="s">
        <v>73</v>
      </c>
      <c r="Q969" s="258" t="s">
        <v>72</v>
      </c>
      <c r="R969" s="426">
        <v>5</v>
      </c>
      <c r="S969" s="427">
        <v>8</v>
      </c>
      <c r="T969" s="261">
        <v>6</v>
      </c>
      <c r="U969" s="261">
        <v>6</v>
      </c>
      <c r="V969" s="258" t="s">
        <v>1989</v>
      </c>
      <c r="W969" s="261" t="str">
        <f t="shared" si="153"/>
        <v>MINIHATCH5도어 메이필드 에디션 (3세대)49900000</v>
      </c>
      <c r="X969" s="411">
        <f t="shared" si="154"/>
        <v>4743</v>
      </c>
      <c r="Y969" s="261">
        <v>6</v>
      </c>
      <c r="Z969" s="261">
        <v>6</v>
      </c>
      <c r="AA969" s="407" t="s">
        <v>1527</v>
      </c>
      <c r="AB969" s="258" t="s">
        <v>17276</v>
      </c>
      <c r="AC969" s="258"/>
      <c r="AD969" s="258">
        <v>7</v>
      </c>
      <c r="AE969" s="258"/>
      <c r="AF969" s="259"/>
      <c r="AG969" s="260"/>
      <c r="AH969" s="259"/>
      <c r="AI969" s="259"/>
      <c r="AJ969" s="260"/>
      <c r="AK969" s="259">
        <v>13</v>
      </c>
      <c r="AL969" s="259"/>
      <c r="AM969" s="259" t="s">
        <v>17229</v>
      </c>
      <c r="AN969" s="449"/>
      <c r="AO969" s="449"/>
      <c r="AP969" s="449"/>
      <c r="AQ969" s="392" t="str">
        <f>IFERROR(VLOOKUP(BG969,#REF!,1,0),"")</f>
        <v/>
      </c>
      <c r="AS969" s="259" t="s">
        <v>3253</v>
      </c>
      <c r="AT969" s="392" t="s">
        <v>3120</v>
      </c>
      <c r="AW969" s="392" t="s">
        <v>1934</v>
      </c>
      <c r="AY969" s="312"/>
      <c r="BD969" s="202" t="str">
        <f t="shared" si="146"/>
        <v>HATCH5도어 메이필드 에디션 (3세대)</v>
      </c>
      <c r="BE969" s="261" t="str">
        <f t="shared" si="152"/>
        <v>0119</v>
      </c>
      <c r="BF969" s="407" t="s">
        <v>1527</v>
      </c>
      <c r="BG969" s="202" t="str">
        <f t="shared" si="147"/>
        <v>0119-0968</v>
      </c>
    </row>
    <row r="970" spans="1:59">
      <c r="A970" s="405">
        <v>4744</v>
      </c>
      <c r="B970" s="406">
        <v>4744</v>
      </c>
      <c r="C970" s="261" t="str">
        <f t="shared" si="148"/>
        <v>0026-0120</v>
      </c>
      <c r="D970" s="261" t="str">
        <f t="shared" si="149"/>
        <v>0026-0120-0001</v>
      </c>
      <c r="E970" s="407" t="s">
        <v>1528</v>
      </c>
      <c r="F970" s="261" t="str">
        <f>TEXT(VLOOKUP(J970,'[4]1'!$B$2:$D$37,2,0),"0000")</f>
        <v>0026</v>
      </c>
      <c r="G970" s="261" t="str">
        <f t="shared" si="150"/>
        <v>0120</v>
      </c>
      <c r="H970" s="408">
        <f t="shared" si="151"/>
        <v>1</v>
      </c>
      <c r="I970" s="407" t="s">
        <v>1528</v>
      </c>
      <c r="J970" s="258" t="s">
        <v>3180</v>
      </c>
      <c r="K970" s="258" t="s">
        <v>17310</v>
      </c>
      <c r="L970" s="258" t="s">
        <v>17311</v>
      </c>
      <c r="M970" s="409">
        <v>51400000</v>
      </c>
      <c r="N970" s="426">
        <v>0</v>
      </c>
      <c r="O970" s="258" t="s">
        <v>17275</v>
      </c>
      <c r="P970" s="426" t="s">
        <v>73</v>
      </c>
      <c r="Q970" s="258" t="s">
        <v>72</v>
      </c>
      <c r="R970" s="426">
        <v>5</v>
      </c>
      <c r="S970" s="427">
        <v>8</v>
      </c>
      <c r="T970" s="261">
        <v>6</v>
      </c>
      <c r="U970" s="261">
        <v>6</v>
      </c>
      <c r="V970" s="258" t="s">
        <v>1989</v>
      </c>
      <c r="W970" s="261" t="str">
        <f t="shared" si="153"/>
        <v>MINISE일렉트릭 쿠퍼 SE T1 (1세대)51400000</v>
      </c>
      <c r="X970" s="411">
        <f t="shared" si="154"/>
        <v>4744</v>
      </c>
      <c r="Y970" s="261">
        <v>6</v>
      </c>
      <c r="Z970" s="261">
        <v>6</v>
      </c>
      <c r="AA970" s="407" t="s">
        <v>1528</v>
      </c>
      <c r="AB970" s="258" t="s">
        <v>73</v>
      </c>
      <c r="AC970" s="258"/>
      <c r="AD970" s="258">
        <v>7</v>
      </c>
      <c r="AE970" s="258"/>
      <c r="AF970" s="259"/>
      <c r="AG970" s="260"/>
      <c r="AH970" s="259"/>
      <c r="AI970" s="259"/>
      <c r="AJ970" s="260"/>
      <c r="AK970" s="259">
        <v>13</v>
      </c>
      <c r="AL970" s="259"/>
      <c r="AM970" s="259" t="s">
        <v>17229</v>
      </c>
      <c r="AN970" s="449"/>
      <c r="AO970" s="449"/>
      <c r="AP970" s="449"/>
      <c r="AQ970" s="392" t="str">
        <f>IFERROR(VLOOKUP(BG970,#REF!,1,0),"")</f>
        <v/>
      </c>
      <c r="AS970" s="259" t="s">
        <v>3253</v>
      </c>
      <c r="AT970" s="392" t="s">
        <v>3120</v>
      </c>
      <c r="AW970" s="392" t="s">
        <v>1934</v>
      </c>
      <c r="AY970" s="312"/>
      <c r="BD970" s="202" t="str">
        <f t="shared" si="146"/>
        <v>SE일렉트릭 쿠퍼 SE T1 (1세대)</v>
      </c>
      <c r="BE970" s="261" t="str">
        <f t="shared" si="152"/>
        <v>0120</v>
      </c>
      <c r="BF970" s="407" t="s">
        <v>1528</v>
      </c>
      <c r="BG970" s="202" t="str">
        <f t="shared" si="147"/>
        <v>0120-0969</v>
      </c>
    </row>
    <row r="971" spans="1:59">
      <c r="A971" s="405">
        <v>4745</v>
      </c>
      <c r="B971" s="406">
        <v>4745</v>
      </c>
      <c r="C971" s="261" t="str">
        <f t="shared" si="148"/>
        <v>0026-0120</v>
      </c>
      <c r="D971" s="261" t="str">
        <f t="shared" si="149"/>
        <v>0026-0120-0002</v>
      </c>
      <c r="E971" s="407" t="s">
        <v>1529</v>
      </c>
      <c r="F971" s="261" t="str">
        <f>TEXT(VLOOKUP(J971,'[4]1'!$B$2:$D$37,2,0),"0000")</f>
        <v>0026</v>
      </c>
      <c r="G971" s="261" t="str">
        <f t="shared" si="150"/>
        <v>0120</v>
      </c>
      <c r="H971" s="408">
        <f t="shared" si="151"/>
        <v>2</v>
      </c>
      <c r="I971" s="407" t="s">
        <v>1529</v>
      </c>
      <c r="J971" s="258" t="s">
        <v>3180</v>
      </c>
      <c r="K971" s="258" t="s">
        <v>17310</v>
      </c>
      <c r="L971" s="258" t="s">
        <v>17312</v>
      </c>
      <c r="M971" s="409">
        <v>52100000</v>
      </c>
      <c r="N971" s="426">
        <v>0</v>
      </c>
      <c r="O971" s="258" t="s">
        <v>17275</v>
      </c>
      <c r="P971" s="426" t="s">
        <v>73</v>
      </c>
      <c r="Q971" s="258" t="s">
        <v>72</v>
      </c>
      <c r="R971" s="426">
        <v>5</v>
      </c>
      <c r="S971" s="427">
        <v>8</v>
      </c>
      <c r="T971" s="261">
        <v>6</v>
      </c>
      <c r="U971" s="261">
        <v>6</v>
      </c>
      <c r="V971" s="258" t="s">
        <v>1989</v>
      </c>
      <c r="W971" s="261" t="str">
        <f t="shared" si="153"/>
        <v>MINISE일렉트릭 쿠퍼 SE  (1세대)52100000</v>
      </c>
      <c r="X971" s="411">
        <f t="shared" si="154"/>
        <v>4745</v>
      </c>
      <c r="Y971" s="261">
        <v>6</v>
      </c>
      <c r="Z971" s="261">
        <v>6</v>
      </c>
      <c r="AA971" s="407" t="s">
        <v>1529</v>
      </c>
      <c r="AB971" s="258" t="s">
        <v>73</v>
      </c>
      <c r="AC971" s="258"/>
      <c r="AD971" s="258">
        <v>7</v>
      </c>
      <c r="AE971" s="258"/>
      <c r="AF971" s="259"/>
      <c r="AG971" s="260"/>
      <c r="AH971" s="259"/>
      <c r="AI971" s="259"/>
      <c r="AJ971" s="260"/>
      <c r="AK971" s="259">
        <v>13</v>
      </c>
      <c r="AL971" s="259"/>
      <c r="AM971" s="259" t="s">
        <v>17229</v>
      </c>
      <c r="AN971" s="449"/>
      <c r="AO971" s="449"/>
      <c r="AP971" s="449"/>
      <c r="AQ971" s="392" t="str">
        <f>IFERROR(VLOOKUP(BG971,#REF!,1,0),"")</f>
        <v/>
      </c>
      <c r="AS971" s="259" t="s">
        <v>3253</v>
      </c>
      <c r="AT971" s="392" t="s">
        <v>3120</v>
      </c>
      <c r="AW971" s="392" t="s">
        <v>1934</v>
      </c>
      <c r="AY971" s="312"/>
      <c r="BD971" s="202" t="str">
        <f t="shared" si="146"/>
        <v>SE일렉트릭 쿠퍼 SE  (1세대)</v>
      </c>
      <c r="BE971" s="261" t="str">
        <f t="shared" si="152"/>
        <v>0120</v>
      </c>
      <c r="BF971" s="407" t="s">
        <v>1529</v>
      </c>
      <c r="BG971" s="202" t="str">
        <f t="shared" si="147"/>
        <v>0120-0970</v>
      </c>
    </row>
    <row r="972" spans="1:59">
      <c r="A972" s="405">
        <v>4746</v>
      </c>
      <c r="B972" s="406">
        <v>4746</v>
      </c>
      <c r="C972" s="261" t="str">
        <f t="shared" si="148"/>
        <v>0026-0120</v>
      </c>
      <c r="D972" s="261" t="str">
        <f t="shared" si="149"/>
        <v>0026-0120-0003</v>
      </c>
      <c r="E972" s="407" t="s">
        <v>1530</v>
      </c>
      <c r="F972" s="261" t="str">
        <f>TEXT(VLOOKUP(J972,'[4]1'!$B$2:$D$37,2,0),"0000")</f>
        <v>0026</v>
      </c>
      <c r="G972" s="261" t="str">
        <f t="shared" si="150"/>
        <v>0120</v>
      </c>
      <c r="H972" s="408">
        <f t="shared" si="151"/>
        <v>3</v>
      </c>
      <c r="I972" s="407" t="s">
        <v>1530</v>
      </c>
      <c r="J972" s="258" t="s">
        <v>3180</v>
      </c>
      <c r="K972" s="258" t="s">
        <v>17310</v>
      </c>
      <c r="L972" s="258" t="s">
        <v>17313</v>
      </c>
      <c r="M972" s="409">
        <v>53500000</v>
      </c>
      <c r="N972" s="426">
        <v>0</v>
      </c>
      <c r="O972" s="258" t="s">
        <v>17275</v>
      </c>
      <c r="P972" s="426" t="s">
        <v>73</v>
      </c>
      <c r="Q972" s="258" t="s">
        <v>72</v>
      </c>
      <c r="R972" s="426">
        <v>5</v>
      </c>
      <c r="S972" s="427">
        <v>8</v>
      </c>
      <c r="T972" s="261">
        <v>6</v>
      </c>
      <c r="U972" s="261">
        <v>6</v>
      </c>
      <c r="V972" s="258" t="s">
        <v>1989</v>
      </c>
      <c r="W972" s="261" t="str">
        <f t="shared" si="153"/>
        <v>MINISE일렉트릭 쿠퍼 레졸루트 에디션 (1세대)53500000</v>
      </c>
      <c r="X972" s="411">
        <f t="shared" si="154"/>
        <v>4746</v>
      </c>
      <c r="Y972" s="261">
        <v>6</v>
      </c>
      <c r="Z972" s="261">
        <v>6</v>
      </c>
      <c r="AA972" s="407" t="s">
        <v>1530</v>
      </c>
      <c r="AB972" s="258" t="s">
        <v>73</v>
      </c>
      <c r="AC972" s="258"/>
      <c r="AD972" s="258">
        <v>7</v>
      </c>
      <c r="AE972" s="258"/>
      <c r="AF972" s="259"/>
      <c r="AG972" s="260"/>
      <c r="AH972" s="259"/>
      <c r="AI972" s="259"/>
      <c r="AJ972" s="260"/>
      <c r="AK972" s="259">
        <v>13</v>
      </c>
      <c r="AL972" s="259"/>
      <c r="AM972" s="259" t="s">
        <v>17229</v>
      </c>
      <c r="AN972" s="449"/>
      <c r="AO972" s="449"/>
      <c r="AP972" s="449"/>
      <c r="AQ972" s="392" t="str">
        <f>IFERROR(VLOOKUP(BG972,#REF!,1,0),"")</f>
        <v/>
      </c>
      <c r="AS972" s="259" t="s">
        <v>3253</v>
      </c>
      <c r="AT972" s="392" t="s">
        <v>3120</v>
      </c>
      <c r="AW972" s="392" t="s">
        <v>1934</v>
      </c>
      <c r="AY972" s="312"/>
      <c r="BD972" s="202" t="str">
        <f t="shared" si="146"/>
        <v>SE일렉트릭 쿠퍼 레졸루트 에디션 (1세대)</v>
      </c>
      <c r="BE972" s="261" t="str">
        <f t="shared" si="152"/>
        <v>0120</v>
      </c>
      <c r="BF972" s="407" t="s">
        <v>1530</v>
      </c>
      <c r="BG972" s="202" t="str">
        <f t="shared" si="147"/>
        <v>0120-0971</v>
      </c>
    </row>
    <row r="973" spans="1:59">
      <c r="A973" s="405">
        <v>4747</v>
      </c>
      <c r="B973" s="406">
        <v>4747</v>
      </c>
      <c r="C973" s="261" t="str">
        <f t="shared" si="148"/>
        <v>0025-0121</v>
      </c>
      <c r="D973" s="261" t="str">
        <f t="shared" si="149"/>
        <v>0025-0121-0001</v>
      </c>
      <c r="E973" s="407" t="s">
        <v>1531</v>
      </c>
      <c r="F973" s="261" t="str">
        <f>TEXT(VLOOKUP(J973,'[4]1'!$B$2:$D$37,2,0),"0000")</f>
        <v>0025</v>
      </c>
      <c r="G973" s="261" t="str">
        <f t="shared" si="150"/>
        <v>0121</v>
      </c>
      <c r="H973" s="408">
        <f t="shared" si="151"/>
        <v>1</v>
      </c>
      <c r="I973" s="407" t="s">
        <v>1531</v>
      </c>
      <c r="J973" s="260" t="s">
        <v>1955</v>
      </c>
      <c r="K973" s="260" t="s">
        <v>144</v>
      </c>
      <c r="L973" s="258" t="s">
        <v>16975</v>
      </c>
      <c r="M973" s="409">
        <v>41600000</v>
      </c>
      <c r="N973" s="258">
        <v>1950</v>
      </c>
      <c r="O973" s="258" t="s">
        <v>1981</v>
      </c>
      <c r="P973" s="258" t="s">
        <v>73</v>
      </c>
      <c r="Q973" s="258" t="s">
        <v>72</v>
      </c>
      <c r="R973" s="258">
        <v>5</v>
      </c>
      <c r="S973" s="410">
        <v>4</v>
      </c>
      <c r="T973" s="261">
        <v>6</v>
      </c>
      <c r="U973" s="261">
        <v>6</v>
      </c>
      <c r="V973" s="258" t="s">
        <v>71</v>
      </c>
      <c r="W973" s="261" t="str">
        <f t="shared" si="153"/>
        <v>MercedesBenzA-ClassA200d 세단41600000</v>
      </c>
      <c r="X973" s="411">
        <f t="shared" si="154"/>
        <v>4747</v>
      </c>
      <c r="Y973" s="261">
        <v>6</v>
      </c>
      <c r="Z973" s="261">
        <v>6</v>
      </c>
      <c r="AA973" s="407" t="s">
        <v>1531</v>
      </c>
      <c r="AB973" s="258" t="s">
        <v>73</v>
      </c>
      <c r="AC973" s="258"/>
      <c r="AD973" s="258">
        <v>7</v>
      </c>
      <c r="AE973" s="258">
        <v>0</v>
      </c>
      <c r="AF973" s="259"/>
      <c r="AG973" s="260"/>
      <c r="AH973" s="259"/>
      <c r="AI973" s="259"/>
      <c r="AJ973" s="260"/>
      <c r="AK973" s="259">
        <v>7</v>
      </c>
      <c r="AL973" s="259"/>
      <c r="AM973" s="259" t="s">
        <v>17150</v>
      </c>
      <c r="AN973" s="449"/>
      <c r="AO973" s="449"/>
      <c r="AP973" s="449"/>
      <c r="AQ973" s="392" t="str">
        <f>IFERROR(VLOOKUP(BG973,#REF!,1,0),"")</f>
        <v/>
      </c>
      <c r="AS973" s="259" t="s">
        <v>3248</v>
      </c>
      <c r="AW973" s="392" t="s">
        <v>17407</v>
      </c>
      <c r="BD973" s="202" t="str">
        <f t="shared" si="146"/>
        <v>A-ClassA200d 세단</v>
      </c>
      <c r="BE973" s="261" t="str">
        <f t="shared" si="152"/>
        <v>0121</v>
      </c>
      <c r="BF973" s="407" t="s">
        <v>1531</v>
      </c>
      <c r="BG973" s="202" t="str">
        <f t="shared" si="147"/>
        <v>0121-0972</v>
      </c>
    </row>
    <row r="974" spans="1:59">
      <c r="A974" s="405">
        <v>4748</v>
      </c>
      <c r="B974" s="406">
        <v>4748</v>
      </c>
      <c r="C974" s="261" t="str">
        <f t="shared" si="148"/>
        <v>0025-0121</v>
      </c>
      <c r="D974" s="261" t="str">
        <f t="shared" si="149"/>
        <v>0025-0121-0002</v>
      </c>
      <c r="E974" s="407" t="s">
        <v>1532</v>
      </c>
      <c r="F974" s="261" t="str">
        <f>TEXT(VLOOKUP(J974,'[4]1'!$B$2:$D$37,2,0),"0000")</f>
        <v>0025</v>
      </c>
      <c r="G974" s="261" t="str">
        <f t="shared" si="150"/>
        <v>0121</v>
      </c>
      <c r="H974" s="408">
        <f t="shared" si="151"/>
        <v>2</v>
      </c>
      <c r="I974" s="407" t="s">
        <v>1532</v>
      </c>
      <c r="J974" s="260" t="s">
        <v>1955</v>
      </c>
      <c r="K974" s="260" t="s">
        <v>144</v>
      </c>
      <c r="L974" s="258" t="s">
        <v>17453</v>
      </c>
      <c r="M974" s="429">
        <v>40600000</v>
      </c>
      <c r="N974" s="258">
        <v>1991</v>
      </c>
      <c r="O974" s="258" t="s">
        <v>77</v>
      </c>
      <c r="P974" s="260" t="s">
        <v>73</v>
      </c>
      <c r="Q974" s="260" t="s">
        <v>72</v>
      </c>
      <c r="R974" s="260">
        <v>5</v>
      </c>
      <c r="S974" s="410">
        <v>4</v>
      </c>
      <c r="T974" s="261">
        <v>6</v>
      </c>
      <c r="U974" s="261">
        <v>6</v>
      </c>
      <c r="V974" s="260" t="s">
        <v>71</v>
      </c>
      <c r="W974" s="261" t="str">
        <f t="shared" si="153"/>
        <v>MercedesBenzA-ClassA 220 세단40600000</v>
      </c>
      <c r="X974" s="411">
        <f t="shared" si="154"/>
        <v>4748</v>
      </c>
      <c r="Y974" s="261">
        <v>6</v>
      </c>
      <c r="Z974" s="261">
        <v>6</v>
      </c>
      <c r="AA974" s="407" t="s">
        <v>1532</v>
      </c>
      <c r="AB974" s="258" t="s">
        <v>73</v>
      </c>
      <c r="AC974" s="260"/>
      <c r="AD974" s="260">
        <v>2</v>
      </c>
      <c r="AE974" s="260">
        <v>0</v>
      </c>
      <c r="AF974" s="259"/>
      <c r="AG974" s="260"/>
      <c r="AH974" s="259"/>
      <c r="AI974" s="259"/>
      <c r="AJ974" s="260"/>
      <c r="AK974" s="259">
        <v>7</v>
      </c>
      <c r="AL974" s="259"/>
      <c r="AM974" s="259" t="s">
        <v>17150</v>
      </c>
      <c r="AN974" s="449"/>
      <c r="AO974" s="449"/>
      <c r="AP974" s="449"/>
      <c r="AQ974" s="392" t="str">
        <f>IFERROR(VLOOKUP(BG974,#REF!,1,0),"")</f>
        <v/>
      </c>
      <c r="AS974" s="259" t="s">
        <v>3248</v>
      </c>
      <c r="AW974" s="392" t="s">
        <v>17407</v>
      </c>
      <c r="BD974" s="202" t="str">
        <f t="shared" si="146"/>
        <v>A-ClassA 220 세단</v>
      </c>
      <c r="BE974" s="261" t="str">
        <f t="shared" si="152"/>
        <v>0121</v>
      </c>
      <c r="BF974" s="407" t="s">
        <v>1532</v>
      </c>
      <c r="BG974" s="202" t="str">
        <f t="shared" si="147"/>
        <v>0121-0973</v>
      </c>
    </row>
    <row r="975" spans="1:59">
      <c r="A975" s="405">
        <v>4749</v>
      </c>
      <c r="B975" s="406">
        <v>4749</v>
      </c>
      <c r="C975" s="261" t="str">
        <f t="shared" si="148"/>
        <v>0025-0121</v>
      </c>
      <c r="D975" s="261" t="str">
        <f t="shared" si="149"/>
        <v>0025-0121-0003</v>
      </c>
      <c r="E975" s="407" t="s">
        <v>1533</v>
      </c>
      <c r="F975" s="261" t="str">
        <f>TEXT(VLOOKUP(J975,'[4]1'!$B$2:$D$37,2,0),"0000")</f>
        <v>0025</v>
      </c>
      <c r="G975" s="261" t="str">
        <f t="shared" si="150"/>
        <v>0121</v>
      </c>
      <c r="H975" s="408">
        <f t="shared" si="151"/>
        <v>3</v>
      </c>
      <c r="I975" s="407" t="s">
        <v>1533</v>
      </c>
      <c r="J975" s="260" t="s">
        <v>1955</v>
      </c>
      <c r="K975" s="260" t="s">
        <v>144</v>
      </c>
      <c r="L975" s="258" t="s">
        <v>17454</v>
      </c>
      <c r="M975" s="429">
        <v>40600000</v>
      </c>
      <c r="N975" s="258">
        <v>1991</v>
      </c>
      <c r="O975" s="258" t="s">
        <v>77</v>
      </c>
      <c r="P975" s="260" t="s">
        <v>73</v>
      </c>
      <c r="Q975" s="260" t="s">
        <v>72</v>
      </c>
      <c r="R975" s="260">
        <v>5</v>
      </c>
      <c r="S975" s="410">
        <v>4</v>
      </c>
      <c r="T975" s="261">
        <v>6</v>
      </c>
      <c r="U975" s="261">
        <v>6</v>
      </c>
      <c r="V975" s="260" t="s">
        <v>71</v>
      </c>
      <c r="W975" s="261" t="str">
        <f t="shared" si="153"/>
        <v>MercedesBenzA-ClassA 220 해치백40600000</v>
      </c>
      <c r="X975" s="411">
        <f t="shared" si="154"/>
        <v>4749</v>
      </c>
      <c r="Y975" s="261">
        <v>6</v>
      </c>
      <c r="Z975" s="261">
        <v>6</v>
      </c>
      <c r="AA975" s="407" t="s">
        <v>1533</v>
      </c>
      <c r="AB975" s="258" t="s">
        <v>73</v>
      </c>
      <c r="AC975" s="260"/>
      <c r="AD975" s="260">
        <v>2</v>
      </c>
      <c r="AE975" s="260">
        <v>0</v>
      </c>
      <c r="AF975" s="259"/>
      <c r="AG975" s="260"/>
      <c r="AH975" s="259"/>
      <c r="AI975" s="259"/>
      <c r="AJ975" s="260"/>
      <c r="AK975" s="259">
        <v>7</v>
      </c>
      <c r="AL975" s="259"/>
      <c r="AM975" s="259" t="s">
        <v>17150</v>
      </c>
      <c r="AN975" s="449"/>
      <c r="AO975" s="449"/>
      <c r="AP975" s="449"/>
      <c r="AQ975" s="392" t="str">
        <f>IFERROR(VLOOKUP(BG975,#REF!,1,0),"")</f>
        <v/>
      </c>
      <c r="AS975" s="259" t="s">
        <v>3248</v>
      </c>
      <c r="AW975" s="392" t="s">
        <v>17407</v>
      </c>
      <c r="BD975" s="202" t="str">
        <f t="shared" si="146"/>
        <v>A-ClassA 220 해치백</v>
      </c>
      <c r="BE975" s="261" t="str">
        <f t="shared" si="152"/>
        <v>0121</v>
      </c>
      <c r="BF975" s="407" t="s">
        <v>1533</v>
      </c>
      <c r="BG975" s="202" t="str">
        <f t="shared" si="147"/>
        <v>0121-0974</v>
      </c>
    </row>
    <row r="976" spans="1:59">
      <c r="A976" s="405">
        <v>4750</v>
      </c>
      <c r="B976" s="406">
        <v>4750</v>
      </c>
      <c r="C976" s="261" t="str">
        <f t="shared" si="148"/>
        <v>0025-0121</v>
      </c>
      <c r="D976" s="261" t="str">
        <f t="shared" si="149"/>
        <v>0025-0121-0004</v>
      </c>
      <c r="E976" s="407" t="s">
        <v>1534</v>
      </c>
      <c r="F976" s="261" t="str">
        <f>TEXT(VLOOKUP(J976,'[4]1'!$B$2:$D$37,2,0),"0000")</f>
        <v>0025</v>
      </c>
      <c r="G976" s="261" t="str">
        <f t="shared" si="150"/>
        <v>0121</v>
      </c>
      <c r="H976" s="408">
        <f t="shared" si="151"/>
        <v>4</v>
      </c>
      <c r="I976" s="407" t="s">
        <v>1534</v>
      </c>
      <c r="J976" s="260" t="s">
        <v>1955</v>
      </c>
      <c r="K976" s="260" t="s">
        <v>144</v>
      </c>
      <c r="L976" s="258" t="s">
        <v>16976</v>
      </c>
      <c r="M976" s="429">
        <v>50900000</v>
      </c>
      <c r="N976" s="258">
        <v>1991</v>
      </c>
      <c r="O976" s="258" t="s">
        <v>77</v>
      </c>
      <c r="P976" s="260" t="s">
        <v>73</v>
      </c>
      <c r="Q976" s="260" t="s">
        <v>72</v>
      </c>
      <c r="R976" s="260">
        <v>5</v>
      </c>
      <c r="S976" s="410">
        <v>4</v>
      </c>
      <c r="T976" s="261">
        <v>6</v>
      </c>
      <c r="U976" s="261">
        <v>6</v>
      </c>
      <c r="V976" s="260" t="s">
        <v>71</v>
      </c>
      <c r="W976" s="261" t="str">
        <f t="shared" si="153"/>
        <v>MercedesBenzA-ClassA250 4matic  세단50900000</v>
      </c>
      <c r="X976" s="411">
        <f t="shared" si="154"/>
        <v>4750</v>
      </c>
      <c r="Y976" s="261">
        <v>6</v>
      </c>
      <c r="Z976" s="261">
        <v>6</v>
      </c>
      <c r="AA976" s="407" t="s">
        <v>1534</v>
      </c>
      <c r="AB976" s="258" t="s">
        <v>73</v>
      </c>
      <c r="AC976" s="258"/>
      <c r="AD976" s="258">
        <v>2</v>
      </c>
      <c r="AE976" s="258">
        <v>0</v>
      </c>
      <c r="AF976" s="260"/>
      <c r="AG976" s="260"/>
      <c r="AH976" s="259"/>
      <c r="AI976" s="260"/>
      <c r="AJ976" s="260"/>
      <c r="AK976" s="259">
        <v>7</v>
      </c>
      <c r="AL976" s="259"/>
      <c r="AM976" s="259" t="s">
        <v>17150</v>
      </c>
      <c r="AN976" s="449"/>
      <c r="AO976" s="449"/>
      <c r="AP976" s="449"/>
      <c r="AQ976" s="392" t="str">
        <f>IFERROR(VLOOKUP(BG976,#REF!,1,0),"")</f>
        <v/>
      </c>
      <c r="AS976" s="259" t="s">
        <v>3248</v>
      </c>
      <c r="AW976" s="392" t="s">
        <v>17407</v>
      </c>
      <c r="BD976" s="202" t="str">
        <f t="shared" si="146"/>
        <v>A-ClassA250 4matic  세단</v>
      </c>
      <c r="BE976" s="261" t="str">
        <f t="shared" si="152"/>
        <v>0121</v>
      </c>
      <c r="BF976" s="407" t="s">
        <v>1534</v>
      </c>
      <c r="BG976" s="202" t="str">
        <f t="shared" si="147"/>
        <v>0121-0975</v>
      </c>
    </row>
    <row r="977" spans="1:59">
      <c r="A977" s="405">
        <v>4751</v>
      </c>
      <c r="B977" s="406">
        <v>4751</v>
      </c>
      <c r="C977" s="261" t="str">
        <f t="shared" si="148"/>
        <v>0025-0121</v>
      </c>
      <c r="D977" s="261" t="str">
        <f t="shared" si="149"/>
        <v>0025-0121-0005</v>
      </c>
      <c r="E977" s="407" t="s">
        <v>17085</v>
      </c>
      <c r="F977" s="261" t="str">
        <f>TEXT(VLOOKUP(J977,'[4]1'!$B$2:$D$37,2,0),"0000")</f>
        <v>0025</v>
      </c>
      <c r="G977" s="261" t="str">
        <f t="shared" si="150"/>
        <v>0121</v>
      </c>
      <c r="H977" s="408">
        <f t="shared" si="151"/>
        <v>5</v>
      </c>
      <c r="I977" s="407" t="s">
        <v>17085</v>
      </c>
      <c r="J977" s="260" t="s">
        <v>1955</v>
      </c>
      <c r="K977" s="260" t="s">
        <v>144</v>
      </c>
      <c r="L977" s="258" t="s">
        <v>16977</v>
      </c>
      <c r="M977" s="429">
        <v>62700000</v>
      </c>
      <c r="N977" s="258">
        <v>1991</v>
      </c>
      <c r="O977" s="258" t="s">
        <v>77</v>
      </c>
      <c r="P977" s="260" t="s">
        <v>73</v>
      </c>
      <c r="Q977" s="260" t="s">
        <v>72</v>
      </c>
      <c r="R977" s="260">
        <v>5</v>
      </c>
      <c r="S977" s="410">
        <v>13</v>
      </c>
      <c r="T977" s="261">
        <v>6</v>
      </c>
      <c r="U977" s="261">
        <v>6</v>
      </c>
      <c r="V977" s="260" t="s">
        <v>71</v>
      </c>
      <c r="W977" s="261" t="str">
        <f t="shared" si="153"/>
        <v>MercedesBenzA-ClassAMG A 35 4매틱 세단62700000</v>
      </c>
      <c r="X977" s="411">
        <f t="shared" si="154"/>
        <v>4751</v>
      </c>
      <c r="Y977" s="261">
        <v>6</v>
      </c>
      <c r="Z977" s="261">
        <v>6</v>
      </c>
      <c r="AA977" s="407" t="s">
        <v>17085</v>
      </c>
      <c r="AB977" s="260" t="s">
        <v>73</v>
      </c>
      <c r="AC977" s="258"/>
      <c r="AD977" s="258">
        <v>5</v>
      </c>
      <c r="AE977" s="258">
        <v>2</v>
      </c>
      <c r="AF977" s="260"/>
      <c r="AG977" s="260"/>
      <c r="AH977" s="259"/>
      <c r="AI977" s="260"/>
      <c r="AJ977" s="260"/>
      <c r="AK977" s="259">
        <v>16</v>
      </c>
      <c r="AL977" s="259"/>
      <c r="AM977" s="259" t="s">
        <v>17139</v>
      </c>
      <c r="AN977" s="449"/>
      <c r="AO977" s="449"/>
      <c r="AP977" s="449"/>
      <c r="AQ977" s="392" t="str">
        <f>IFERROR(VLOOKUP(BG977,#REF!,1,0),"")</f>
        <v/>
      </c>
      <c r="AS977" s="259" t="s">
        <v>3249</v>
      </c>
      <c r="BD977" s="202" t="str">
        <f t="shared" si="146"/>
        <v>A-ClassAMG A 35 4매틱 세단</v>
      </c>
      <c r="BE977" s="261" t="str">
        <f t="shared" si="152"/>
        <v>0121</v>
      </c>
      <c r="BF977" s="407" t="s">
        <v>17085</v>
      </c>
      <c r="BG977" s="202" t="str">
        <f t="shared" si="147"/>
        <v>0121-0976</v>
      </c>
    </row>
    <row r="978" spans="1:59">
      <c r="A978" s="405">
        <v>4752</v>
      </c>
      <c r="B978" s="406">
        <v>4752</v>
      </c>
      <c r="C978" s="261" t="str">
        <f t="shared" si="148"/>
        <v>0025-0121</v>
      </c>
      <c r="D978" s="261" t="str">
        <f t="shared" si="149"/>
        <v>0025-0121-0006</v>
      </c>
      <c r="E978" s="407" t="s">
        <v>17086</v>
      </c>
      <c r="F978" s="261" t="str">
        <f>TEXT(VLOOKUP(J978,'[4]1'!$B$2:$D$37,2,0),"0000")</f>
        <v>0025</v>
      </c>
      <c r="G978" s="261" t="str">
        <f t="shared" si="150"/>
        <v>0121</v>
      </c>
      <c r="H978" s="408">
        <f t="shared" si="151"/>
        <v>6</v>
      </c>
      <c r="I978" s="407" t="s">
        <v>17086</v>
      </c>
      <c r="J978" s="260" t="s">
        <v>1955</v>
      </c>
      <c r="K978" s="260" t="s">
        <v>144</v>
      </c>
      <c r="L978" s="258" t="s">
        <v>16978</v>
      </c>
      <c r="M978" s="429">
        <v>70900000</v>
      </c>
      <c r="N978" s="258">
        <v>1991</v>
      </c>
      <c r="O978" s="258" t="s">
        <v>77</v>
      </c>
      <c r="P978" s="260" t="s">
        <v>73</v>
      </c>
      <c r="Q978" s="260" t="s">
        <v>72</v>
      </c>
      <c r="R978" s="260">
        <v>5</v>
      </c>
      <c r="S978" s="410">
        <v>12</v>
      </c>
      <c r="T978" s="261">
        <v>6</v>
      </c>
      <c r="U978" s="261">
        <v>6</v>
      </c>
      <c r="V978" s="260" t="s">
        <v>71</v>
      </c>
      <c r="W978" s="261" t="str">
        <f t="shared" si="153"/>
        <v>MercedesBenzA-ClassAMG A 45 4매틱+70900000</v>
      </c>
      <c r="X978" s="411">
        <f t="shared" si="154"/>
        <v>4752</v>
      </c>
      <c r="Y978" s="261">
        <v>6</v>
      </c>
      <c r="Z978" s="261">
        <v>6</v>
      </c>
      <c r="AA978" s="407" t="s">
        <v>17086</v>
      </c>
      <c r="AB978" s="260" t="s">
        <v>17132</v>
      </c>
      <c r="AC978" s="260"/>
      <c r="AD978" s="260">
        <v>5</v>
      </c>
      <c r="AE978" s="260">
        <v>2</v>
      </c>
      <c r="AF978" s="260"/>
      <c r="AG978" s="260"/>
      <c r="AH978" s="259"/>
      <c r="AI978" s="260"/>
      <c r="AJ978" s="260"/>
      <c r="AK978" s="259">
        <v>16</v>
      </c>
      <c r="AL978" s="259"/>
      <c r="AM978" s="259" t="s">
        <v>17139</v>
      </c>
      <c r="AN978" s="449"/>
      <c r="AO978" s="449"/>
      <c r="AP978" s="449"/>
      <c r="AQ978" s="392" t="str">
        <f>IFERROR(VLOOKUP(BG978,#REF!,1,0),"")</f>
        <v/>
      </c>
      <c r="AS978" s="259" t="s">
        <v>3250</v>
      </c>
      <c r="BD978" s="202" t="str">
        <f t="shared" si="146"/>
        <v>A-ClassAMG A 45 4매틱+</v>
      </c>
      <c r="BE978" s="261" t="str">
        <f t="shared" si="152"/>
        <v>0121</v>
      </c>
      <c r="BF978" s="407" t="s">
        <v>17086</v>
      </c>
      <c r="BG978" s="202" t="str">
        <f t="shared" si="147"/>
        <v>0121-0977</v>
      </c>
    </row>
    <row r="979" spans="1:59">
      <c r="A979" s="405">
        <v>4753</v>
      </c>
      <c r="B979" s="406">
        <v>4753</v>
      </c>
      <c r="C979" s="261" t="str">
        <f t="shared" si="148"/>
        <v>0025-0122</v>
      </c>
      <c r="D979" s="261" t="str">
        <f t="shared" si="149"/>
        <v>0025-0122-0001</v>
      </c>
      <c r="E979" s="407" t="s">
        <v>1535</v>
      </c>
      <c r="F979" s="261" t="str">
        <f>TEXT(VLOOKUP(J979,'[4]1'!$B$2:$D$37,2,0),"0000")</f>
        <v>0025</v>
      </c>
      <c r="G979" s="261" t="str">
        <f t="shared" si="150"/>
        <v>0122</v>
      </c>
      <c r="H979" s="408">
        <f t="shared" si="151"/>
        <v>1</v>
      </c>
      <c r="I979" s="407" t="s">
        <v>1535</v>
      </c>
      <c r="J979" s="260" t="s">
        <v>1955</v>
      </c>
      <c r="K979" s="260" t="s">
        <v>1410</v>
      </c>
      <c r="L979" s="258" t="s">
        <v>16946</v>
      </c>
      <c r="M979" s="429">
        <v>143100000</v>
      </c>
      <c r="N979" s="258">
        <v>2999</v>
      </c>
      <c r="O979" s="258" t="s">
        <v>77</v>
      </c>
      <c r="P979" s="260" t="s">
        <v>73</v>
      </c>
      <c r="Q979" s="260" t="s">
        <v>72</v>
      </c>
      <c r="R979" s="260">
        <v>5</v>
      </c>
      <c r="S979" s="410">
        <v>7</v>
      </c>
      <c r="T979" s="261">
        <v>6</v>
      </c>
      <c r="U979" s="261">
        <v>6</v>
      </c>
      <c r="V979" s="260" t="s">
        <v>71</v>
      </c>
      <c r="W979" s="261" t="str">
        <f t="shared" si="153"/>
        <v>MercedesBenzAMG GT 4door43 4matic+쿠페143100000</v>
      </c>
      <c r="X979" s="411">
        <f t="shared" si="154"/>
        <v>4753</v>
      </c>
      <c r="Y979" s="261">
        <v>6</v>
      </c>
      <c r="Z979" s="261">
        <v>6</v>
      </c>
      <c r="AA979" s="407" t="s">
        <v>1535</v>
      </c>
      <c r="AB979" s="260" t="s">
        <v>73</v>
      </c>
      <c r="AC979" s="260"/>
      <c r="AD979" s="260">
        <v>5</v>
      </c>
      <c r="AE979" s="260">
        <v>0</v>
      </c>
      <c r="AF979" s="260"/>
      <c r="AG979" s="260"/>
      <c r="AH979" s="259"/>
      <c r="AI979" s="260"/>
      <c r="AJ979" s="260"/>
      <c r="AK979" s="259">
        <v>11</v>
      </c>
      <c r="AL979" s="259"/>
      <c r="AM979" s="259" t="s">
        <v>17182</v>
      </c>
      <c r="AN979" s="449"/>
      <c r="AO979" s="449"/>
      <c r="AP979" s="449"/>
      <c r="AQ979" s="392" t="str">
        <f>IFERROR(VLOOKUP(BG979,#REF!,1,0),"")</f>
        <v/>
      </c>
      <c r="AS979" s="259" t="s">
        <v>3251</v>
      </c>
      <c r="AW979" s="392" t="s">
        <v>17407</v>
      </c>
      <c r="BD979" s="202" t="str">
        <f t="shared" si="146"/>
        <v>AMG GT 4door43 4matic+쿠페</v>
      </c>
      <c r="BE979" s="261" t="str">
        <f t="shared" si="152"/>
        <v>0122</v>
      </c>
      <c r="BF979" s="407" t="s">
        <v>1535</v>
      </c>
      <c r="BG979" s="202" t="str">
        <f t="shared" si="147"/>
        <v>0122-0978</v>
      </c>
    </row>
    <row r="980" spans="1:59">
      <c r="A980" s="405">
        <v>4754</v>
      </c>
      <c r="B980" s="406">
        <v>4754</v>
      </c>
      <c r="C980" s="261" t="str">
        <f t="shared" si="148"/>
        <v>0025-0122</v>
      </c>
      <c r="D980" s="261" t="str">
        <f t="shared" si="149"/>
        <v>0025-0122-0002</v>
      </c>
      <c r="E980" s="407" t="s">
        <v>1536</v>
      </c>
      <c r="F980" s="261" t="str">
        <f>TEXT(VLOOKUP(J980,'[4]1'!$B$2:$D$37,2,0),"0000")</f>
        <v>0025</v>
      </c>
      <c r="G980" s="261" t="str">
        <f t="shared" si="150"/>
        <v>0122</v>
      </c>
      <c r="H980" s="408">
        <f t="shared" si="151"/>
        <v>2</v>
      </c>
      <c r="I980" s="407" t="s">
        <v>1536</v>
      </c>
      <c r="J980" s="260" t="s">
        <v>1955</v>
      </c>
      <c r="K980" s="260" t="s">
        <v>1410</v>
      </c>
      <c r="L980" s="258" t="s">
        <v>16945</v>
      </c>
      <c r="M980" s="429">
        <v>241600000</v>
      </c>
      <c r="N980" s="258">
        <v>3982</v>
      </c>
      <c r="O980" s="258" t="s">
        <v>77</v>
      </c>
      <c r="P980" s="260" t="s">
        <v>73</v>
      </c>
      <c r="Q980" s="260" t="s">
        <v>72</v>
      </c>
      <c r="R980" s="260">
        <v>4</v>
      </c>
      <c r="S980" s="410">
        <v>7</v>
      </c>
      <c r="T980" s="261">
        <v>6</v>
      </c>
      <c r="U980" s="261">
        <v>6</v>
      </c>
      <c r="V980" s="260" t="s">
        <v>71</v>
      </c>
      <c r="W980" s="261" t="str">
        <f t="shared" si="153"/>
        <v>MercedesBenzAMG GT 4door63 S 4matic+쿠페241600000</v>
      </c>
      <c r="X980" s="411">
        <f t="shared" si="154"/>
        <v>4754</v>
      </c>
      <c r="Y980" s="261">
        <v>6</v>
      </c>
      <c r="Z980" s="261">
        <v>6</v>
      </c>
      <c r="AA980" s="407" t="s">
        <v>1536</v>
      </c>
      <c r="AB980" s="260" t="s">
        <v>73</v>
      </c>
      <c r="AC980" s="260"/>
      <c r="AD980" s="260">
        <v>6</v>
      </c>
      <c r="AE980" s="260">
        <v>0</v>
      </c>
      <c r="AF980" s="260"/>
      <c r="AG980" s="260"/>
      <c r="AH980" s="259"/>
      <c r="AI980" s="260"/>
      <c r="AJ980" s="260"/>
      <c r="AK980" s="259">
        <v>22</v>
      </c>
      <c r="AL980" s="259"/>
      <c r="AM980" s="259" t="s">
        <v>17181</v>
      </c>
      <c r="AN980" s="449"/>
      <c r="AO980" s="449"/>
      <c r="AP980" s="449"/>
      <c r="AQ980" s="392" t="str">
        <f>IFERROR(VLOOKUP(BG980,#REF!,1,0),"")</f>
        <v/>
      </c>
      <c r="AS980" s="259" t="s">
        <v>3251</v>
      </c>
      <c r="BD980" s="202" t="str">
        <f t="shared" si="146"/>
        <v>AMG GT 4door63 S 4matic+쿠페</v>
      </c>
      <c r="BE980" s="261" t="str">
        <f t="shared" si="152"/>
        <v>0122</v>
      </c>
      <c r="BF980" s="407" t="s">
        <v>1536</v>
      </c>
      <c r="BG980" s="202" t="str">
        <f t="shared" si="147"/>
        <v>0122-0979</v>
      </c>
    </row>
    <row r="981" spans="1:59">
      <c r="A981" s="405">
        <v>4755</v>
      </c>
      <c r="B981" s="406">
        <v>4755</v>
      </c>
      <c r="C981" s="261" t="str">
        <f t="shared" si="148"/>
        <v>0025-0123</v>
      </c>
      <c r="D981" s="261" t="str">
        <f t="shared" si="149"/>
        <v>0025-0123-0001</v>
      </c>
      <c r="E981" s="407" t="s">
        <v>17368</v>
      </c>
      <c r="F981" s="261" t="str">
        <f>TEXT(VLOOKUP(J981,'[4]1'!$B$2:$D$37,2,0),"0000")</f>
        <v>0025</v>
      </c>
      <c r="G981" s="261" t="str">
        <f t="shared" si="150"/>
        <v>0123</v>
      </c>
      <c r="H981" s="408">
        <f t="shared" si="151"/>
        <v>1</v>
      </c>
      <c r="I981" s="407" t="s">
        <v>17368</v>
      </c>
      <c r="J981" s="260" t="s">
        <v>1955</v>
      </c>
      <c r="K981" s="260" t="s">
        <v>140</v>
      </c>
      <c r="L981" s="258" t="s">
        <v>17452</v>
      </c>
      <c r="M981" s="520">
        <v>76000000</v>
      </c>
      <c r="N981" s="426">
        <v>1999</v>
      </c>
      <c r="O981" s="258" t="s">
        <v>77</v>
      </c>
      <c r="P981" s="431" t="s">
        <v>73</v>
      </c>
      <c r="Q981" s="260" t="s">
        <v>72</v>
      </c>
      <c r="R981" s="431">
        <v>5</v>
      </c>
      <c r="S981" s="427">
        <v>1</v>
      </c>
      <c r="T981" s="261">
        <v>6</v>
      </c>
      <c r="U981" s="261">
        <v>6</v>
      </c>
      <c r="V981" s="258" t="s">
        <v>71</v>
      </c>
      <c r="W981" s="261" t="str">
        <f t="shared" si="153"/>
        <v>MercedesBenzC-ClassC 200 AMG 라인76000000</v>
      </c>
      <c r="X981" s="411">
        <f t="shared" si="154"/>
        <v>4755</v>
      </c>
      <c r="Y981" s="261">
        <v>6</v>
      </c>
      <c r="Z981" s="261">
        <v>6</v>
      </c>
      <c r="AA981" s="407" t="s">
        <v>17368</v>
      </c>
      <c r="AB981" s="260" t="s">
        <v>73</v>
      </c>
      <c r="AC981" s="260"/>
      <c r="AD981" s="258">
        <v>7</v>
      </c>
      <c r="AE981" s="260">
        <v>0</v>
      </c>
      <c r="AF981" s="260"/>
      <c r="AG981" s="260"/>
      <c r="AH981" s="259"/>
      <c r="AI981" s="260"/>
      <c r="AJ981" s="260"/>
      <c r="AK981" s="259">
        <v>7</v>
      </c>
      <c r="AL981" s="259"/>
      <c r="AM981" s="259" t="s">
        <v>17150</v>
      </c>
      <c r="AN981" s="449"/>
      <c r="AO981" s="449"/>
      <c r="AP981" s="449"/>
      <c r="AQ981" s="392" t="str">
        <f>IFERROR(VLOOKUP(BG981,#REF!,1,0),"")</f>
        <v/>
      </c>
      <c r="AS981" s="259" t="s">
        <v>3211</v>
      </c>
      <c r="AY981" s="312"/>
      <c r="BD981" s="202" t="str">
        <f t="shared" si="146"/>
        <v>C-ClassC 200 AMG 라인</v>
      </c>
      <c r="BE981" s="261" t="str">
        <f t="shared" si="152"/>
        <v>0123</v>
      </c>
      <c r="BF981" s="407" t="s">
        <v>17368</v>
      </c>
      <c r="BG981" s="202" t="str">
        <f t="shared" si="147"/>
        <v>0123-0980</v>
      </c>
    </row>
    <row r="982" spans="1:59">
      <c r="A982" s="405">
        <v>4756</v>
      </c>
      <c r="B982" s="406">
        <v>4756</v>
      </c>
      <c r="C982" s="261" t="str">
        <f t="shared" si="148"/>
        <v>0025-0123</v>
      </c>
      <c r="D982" s="261" t="str">
        <f t="shared" si="149"/>
        <v>0025-0123-0002</v>
      </c>
      <c r="E982" s="407" t="s">
        <v>17087</v>
      </c>
      <c r="F982" s="261" t="str">
        <f>TEXT(VLOOKUP(J982,'[4]1'!$B$2:$D$37,2,0),"0000")</f>
        <v>0025</v>
      </c>
      <c r="G982" s="261" t="str">
        <f t="shared" si="150"/>
        <v>0123</v>
      </c>
      <c r="H982" s="408">
        <f t="shared" si="151"/>
        <v>2</v>
      </c>
      <c r="I982" s="407" t="s">
        <v>17087</v>
      </c>
      <c r="J982" s="260" t="s">
        <v>1955</v>
      </c>
      <c r="K982" s="260" t="s">
        <v>140</v>
      </c>
      <c r="L982" s="258" t="s">
        <v>17451</v>
      </c>
      <c r="M982" s="520">
        <v>68300000</v>
      </c>
      <c r="N982" s="426">
        <v>1999</v>
      </c>
      <c r="O982" s="258" t="s">
        <v>77</v>
      </c>
      <c r="P982" s="431" t="s">
        <v>73</v>
      </c>
      <c r="Q982" s="260" t="s">
        <v>72</v>
      </c>
      <c r="R982" s="431">
        <v>5</v>
      </c>
      <c r="S982" s="427">
        <v>1</v>
      </c>
      <c r="T982" s="261">
        <v>6</v>
      </c>
      <c r="U982" s="261">
        <v>6</v>
      </c>
      <c r="V982" s="258" t="s">
        <v>71</v>
      </c>
      <c r="W982" s="261" t="str">
        <f t="shared" si="153"/>
        <v>MercedesBenzC-ClassC 200 아방가르드68300000</v>
      </c>
      <c r="X982" s="411">
        <f t="shared" si="154"/>
        <v>4756</v>
      </c>
      <c r="Y982" s="261">
        <v>6</v>
      </c>
      <c r="Z982" s="261">
        <v>6</v>
      </c>
      <c r="AA982" s="407" t="s">
        <v>17087</v>
      </c>
      <c r="AB982" s="260" t="s">
        <v>73</v>
      </c>
      <c r="AC982" s="260"/>
      <c r="AD982" s="258">
        <v>7</v>
      </c>
      <c r="AE982" s="260">
        <v>0</v>
      </c>
      <c r="AF982" s="260"/>
      <c r="AG982" s="260"/>
      <c r="AH982" s="259"/>
      <c r="AI982" s="260"/>
      <c r="AJ982" s="260"/>
      <c r="AK982" s="259">
        <v>7</v>
      </c>
      <c r="AL982" s="259"/>
      <c r="AM982" s="259" t="s">
        <v>17150</v>
      </c>
      <c r="AN982" s="449"/>
      <c r="AO982" s="449"/>
      <c r="AP982" s="449"/>
      <c r="AQ982" s="392" t="str">
        <f>IFERROR(VLOOKUP(BG982,#REF!,1,0),"")</f>
        <v/>
      </c>
      <c r="AS982" s="259" t="s">
        <v>3211</v>
      </c>
      <c r="AY982" s="312"/>
      <c r="BD982" s="202" t="str">
        <f t="shared" si="146"/>
        <v>C-ClassC 200 아방가르드</v>
      </c>
      <c r="BE982" s="261" t="str">
        <f t="shared" si="152"/>
        <v>0123</v>
      </c>
      <c r="BF982" s="407" t="s">
        <v>17087</v>
      </c>
      <c r="BG982" s="202" t="str">
        <f t="shared" si="147"/>
        <v>0123-0981</v>
      </c>
    </row>
    <row r="983" spans="1:59">
      <c r="A983" s="405">
        <v>4757</v>
      </c>
      <c r="B983" s="406">
        <v>4757</v>
      </c>
      <c r="C983" s="261" t="str">
        <f t="shared" si="148"/>
        <v>0025-0123</v>
      </c>
      <c r="D983" s="261" t="str">
        <f t="shared" si="149"/>
        <v>0025-0123-0003</v>
      </c>
      <c r="E983" s="407" t="s">
        <v>17088</v>
      </c>
      <c r="F983" s="261" t="str">
        <f>TEXT(VLOOKUP(J983,'[4]1'!$B$2:$D$37,2,0),"0000")</f>
        <v>0025</v>
      </c>
      <c r="G983" s="261" t="str">
        <f t="shared" si="150"/>
        <v>0123</v>
      </c>
      <c r="H983" s="408">
        <f t="shared" si="151"/>
        <v>3</v>
      </c>
      <c r="I983" s="407" t="s">
        <v>17088</v>
      </c>
      <c r="J983" s="260" t="s">
        <v>1955</v>
      </c>
      <c r="K983" s="260" t="s">
        <v>140</v>
      </c>
      <c r="L983" s="258" t="s">
        <v>17178</v>
      </c>
      <c r="M983" s="520">
        <v>76000000</v>
      </c>
      <c r="N983" s="426">
        <v>1999</v>
      </c>
      <c r="O983" s="258" t="s">
        <v>77</v>
      </c>
      <c r="P983" s="431" t="s">
        <v>73</v>
      </c>
      <c r="Q983" s="260" t="s">
        <v>72</v>
      </c>
      <c r="R983" s="431">
        <v>5</v>
      </c>
      <c r="S983" s="427">
        <v>1</v>
      </c>
      <c r="T983" s="261">
        <v>6</v>
      </c>
      <c r="U983" s="261">
        <v>6</v>
      </c>
      <c r="V983" s="258" t="s">
        <v>71</v>
      </c>
      <c r="W983" s="261" t="str">
        <f t="shared" si="153"/>
        <v>MercedesBenzC-ClassC 300 4매틱 AMG 라인76000000</v>
      </c>
      <c r="X983" s="411">
        <f t="shared" si="154"/>
        <v>4757</v>
      </c>
      <c r="Y983" s="261">
        <v>6</v>
      </c>
      <c r="Z983" s="261">
        <v>6</v>
      </c>
      <c r="AA983" s="407" t="s">
        <v>17088</v>
      </c>
      <c r="AB983" s="260" t="s">
        <v>73</v>
      </c>
      <c r="AC983" s="260"/>
      <c r="AD983" s="258">
        <v>7</v>
      </c>
      <c r="AE983" s="260">
        <v>0</v>
      </c>
      <c r="AF983" s="260"/>
      <c r="AG983" s="260"/>
      <c r="AH983" s="259"/>
      <c r="AI983" s="260"/>
      <c r="AJ983" s="260"/>
      <c r="AK983" s="259">
        <v>7</v>
      </c>
      <c r="AL983" s="259"/>
      <c r="AM983" s="259" t="s">
        <v>17150</v>
      </c>
      <c r="AN983" s="449"/>
      <c r="AO983" s="449"/>
      <c r="AP983" s="449"/>
      <c r="AQ983" s="392" t="str">
        <f>IFERROR(VLOOKUP(BG983,#REF!,1,0),"")</f>
        <v/>
      </c>
      <c r="AS983" s="259" t="s">
        <v>3211</v>
      </c>
      <c r="AY983" s="312"/>
      <c r="BD983" s="202" t="str">
        <f t="shared" si="146"/>
        <v>C-ClassC 300 4매틱 AMG 라인</v>
      </c>
      <c r="BE983" s="261" t="str">
        <f t="shared" si="152"/>
        <v>0123</v>
      </c>
      <c r="BF983" s="407" t="s">
        <v>17088</v>
      </c>
      <c r="BG983" s="202" t="str">
        <f t="shared" si="147"/>
        <v>0123-0982</v>
      </c>
    </row>
    <row r="984" spans="1:59">
      <c r="A984" s="405">
        <v>4758</v>
      </c>
      <c r="B984" s="406">
        <v>4758</v>
      </c>
      <c r="C984" s="261" t="str">
        <f t="shared" si="148"/>
        <v>0025-0123</v>
      </c>
      <c r="D984" s="261" t="str">
        <f t="shared" si="149"/>
        <v>0025-0123-0004</v>
      </c>
      <c r="E984" s="407" t="s">
        <v>17089</v>
      </c>
      <c r="F984" s="261" t="str">
        <f>TEXT(VLOOKUP(J984,'[4]1'!$B$2:$D$37,2,0),"0000")</f>
        <v>0025</v>
      </c>
      <c r="G984" s="261" t="str">
        <f t="shared" si="150"/>
        <v>0123</v>
      </c>
      <c r="H984" s="408">
        <f t="shared" si="151"/>
        <v>4</v>
      </c>
      <c r="I984" s="407" t="s">
        <v>17089</v>
      </c>
      <c r="J984" s="260" t="s">
        <v>1955</v>
      </c>
      <c r="K984" s="260" t="s">
        <v>140</v>
      </c>
      <c r="L984" s="258" t="s">
        <v>17179</v>
      </c>
      <c r="M984" s="520">
        <v>68300000</v>
      </c>
      <c r="N984" s="426">
        <v>1999</v>
      </c>
      <c r="O984" s="258" t="s">
        <v>77</v>
      </c>
      <c r="P984" s="431" t="s">
        <v>73</v>
      </c>
      <c r="Q984" s="260" t="s">
        <v>72</v>
      </c>
      <c r="R984" s="431">
        <v>5</v>
      </c>
      <c r="S984" s="427">
        <v>1</v>
      </c>
      <c r="T984" s="261">
        <v>6</v>
      </c>
      <c r="U984" s="261">
        <v>6</v>
      </c>
      <c r="V984" s="258" t="s">
        <v>71</v>
      </c>
      <c r="W984" s="261" t="str">
        <f t="shared" si="153"/>
        <v>MercedesBenzC-ClassC 300 4매틱 아방가르드68300000</v>
      </c>
      <c r="X984" s="411">
        <f t="shared" si="154"/>
        <v>4758</v>
      </c>
      <c r="Y984" s="261">
        <v>6</v>
      </c>
      <c r="Z984" s="261">
        <v>6</v>
      </c>
      <c r="AA984" s="407" t="s">
        <v>17089</v>
      </c>
      <c r="AB984" s="260" t="s">
        <v>73</v>
      </c>
      <c r="AC984" s="260"/>
      <c r="AD984" s="258">
        <v>7</v>
      </c>
      <c r="AE984" s="260">
        <v>0</v>
      </c>
      <c r="AF984" s="260"/>
      <c r="AG984" s="260"/>
      <c r="AH984" s="259"/>
      <c r="AI984" s="260"/>
      <c r="AJ984" s="260"/>
      <c r="AK984" s="259">
        <v>7</v>
      </c>
      <c r="AL984" s="259"/>
      <c r="AM984" s="259" t="s">
        <v>17150</v>
      </c>
      <c r="AN984" s="449"/>
      <c r="AO984" s="449"/>
      <c r="AP984" s="449"/>
      <c r="AQ984" s="392" t="str">
        <f>IFERROR(VLOOKUP(BG984,#REF!,1,0),"")</f>
        <v/>
      </c>
      <c r="AS984" s="259" t="s">
        <v>3211</v>
      </c>
      <c r="AY984" s="312"/>
      <c r="BD984" s="202" t="str">
        <f t="shared" si="146"/>
        <v>C-ClassC 300 4매틱 아방가르드</v>
      </c>
      <c r="BE984" s="261" t="str">
        <f t="shared" si="152"/>
        <v>0123</v>
      </c>
      <c r="BF984" s="407" t="s">
        <v>17089</v>
      </c>
      <c r="BG984" s="202" t="str">
        <f t="shared" si="147"/>
        <v>0123-0983</v>
      </c>
    </row>
    <row r="985" spans="1:59">
      <c r="A985" s="405">
        <v>4759</v>
      </c>
      <c r="B985" s="406">
        <v>4759</v>
      </c>
      <c r="C985" s="261" t="str">
        <f t="shared" si="148"/>
        <v>0025-0123</v>
      </c>
      <c r="D985" s="261" t="str">
        <f t="shared" si="149"/>
        <v>0025-0123-0005</v>
      </c>
      <c r="E985" s="407" t="s">
        <v>17090</v>
      </c>
      <c r="F985" s="261" t="str">
        <f>TEXT(VLOOKUP(J985,'[4]1'!$B$2:$D$37,2,0),"0000")</f>
        <v>0025</v>
      </c>
      <c r="G985" s="261" t="str">
        <f t="shared" si="150"/>
        <v>0123</v>
      </c>
      <c r="H985" s="408">
        <f t="shared" si="151"/>
        <v>5</v>
      </c>
      <c r="I985" s="407" t="s">
        <v>17090</v>
      </c>
      <c r="J985" s="260" t="s">
        <v>1955</v>
      </c>
      <c r="K985" s="260" t="s">
        <v>140</v>
      </c>
      <c r="L985" s="258" t="s">
        <v>16984</v>
      </c>
      <c r="M985" s="429">
        <v>100900000</v>
      </c>
      <c r="N985" s="258">
        <v>2996</v>
      </c>
      <c r="O985" s="258" t="s">
        <v>77</v>
      </c>
      <c r="P985" s="260" t="s">
        <v>73</v>
      </c>
      <c r="Q985" s="260" t="s">
        <v>72</v>
      </c>
      <c r="R985" s="260">
        <v>5</v>
      </c>
      <c r="S985" s="410">
        <v>15</v>
      </c>
      <c r="T985" s="261">
        <v>6</v>
      </c>
      <c r="U985" s="261">
        <v>6</v>
      </c>
      <c r="V985" s="260" t="s">
        <v>71</v>
      </c>
      <c r="W985" s="261" t="str">
        <f t="shared" si="153"/>
        <v>MercedesBenzC-ClassAMG C 43 4매틱 쿠페100900000</v>
      </c>
      <c r="X985" s="411">
        <f t="shared" si="154"/>
        <v>4759</v>
      </c>
      <c r="Y985" s="261">
        <v>6</v>
      </c>
      <c r="Z985" s="261">
        <v>6</v>
      </c>
      <c r="AA985" s="407" t="s">
        <v>17090</v>
      </c>
      <c r="AB985" s="260" t="s">
        <v>73</v>
      </c>
      <c r="AC985" s="260"/>
      <c r="AD985" s="260">
        <v>5</v>
      </c>
      <c r="AE985" s="260">
        <v>2</v>
      </c>
      <c r="AF985" s="260"/>
      <c r="AG985" s="260"/>
      <c r="AH985" s="259"/>
      <c r="AI985" s="260"/>
      <c r="AJ985" s="260"/>
      <c r="AK985" s="259">
        <v>16</v>
      </c>
      <c r="AL985" s="259"/>
      <c r="AM985" s="259" t="s">
        <v>17214</v>
      </c>
      <c r="AN985" s="449"/>
      <c r="AO985" s="449"/>
      <c r="AP985" s="449"/>
      <c r="AQ985" s="392" t="str">
        <f>IFERROR(VLOOKUP(BG985,#REF!,1,0),"")</f>
        <v/>
      </c>
      <c r="AS985" s="259" t="s">
        <v>3255</v>
      </c>
      <c r="BD985" s="202" t="str">
        <f t="shared" si="146"/>
        <v>C-ClassAMG C 43 4매틱 쿠페</v>
      </c>
      <c r="BE985" s="261" t="str">
        <f t="shared" si="152"/>
        <v>0123</v>
      </c>
      <c r="BF985" s="407" t="s">
        <v>17090</v>
      </c>
      <c r="BG985" s="202" t="str">
        <f t="shared" si="147"/>
        <v>0123-0984</v>
      </c>
    </row>
    <row r="986" spans="1:59">
      <c r="A986" s="405">
        <v>4760</v>
      </c>
      <c r="B986" s="406">
        <v>4760</v>
      </c>
      <c r="C986" s="261" t="str">
        <f t="shared" si="148"/>
        <v>0025-0124</v>
      </c>
      <c r="D986" s="261" t="str">
        <f t="shared" si="149"/>
        <v>0025-0124-0001</v>
      </c>
      <c r="E986" s="407" t="s">
        <v>1537</v>
      </c>
      <c r="F986" s="261" t="str">
        <f>TEXT(VLOOKUP(J986,'[4]1'!$B$2:$D$37,2,0),"0000")</f>
        <v>0025</v>
      </c>
      <c r="G986" s="261" t="str">
        <f t="shared" si="150"/>
        <v>0124</v>
      </c>
      <c r="H986" s="408">
        <f t="shared" si="151"/>
        <v>1</v>
      </c>
      <c r="I986" s="407" t="s">
        <v>1537</v>
      </c>
      <c r="J986" s="260" t="s">
        <v>1955</v>
      </c>
      <c r="K986" s="260" t="s">
        <v>136</v>
      </c>
      <c r="L986" s="258" t="s">
        <v>16980</v>
      </c>
      <c r="M986" s="429">
        <v>55600000</v>
      </c>
      <c r="N986" s="258">
        <v>1991</v>
      </c>
      <c r="O986" s="258" t="s">
        <v>77</v>
      </c>
      <c r="P986" s="260" t="s">
        <v>73</v>
      </c>
      <c r="Q986" s="260" t="s">
        <v>72</v>
      </c>
      <c r="R986" s="260">
        <v>5</v>
      </c>
      <c r="S986" s="410">
        <v>4</v>
      </c>
      <c r="T986" s="261">
        <v>6</v>
      </c>
      <c r="U986" s="261">
        <v>6</v>
      </c>
      <c r="V986" s="260" t="s">
        <v>71</v>
      </c>
      <c r="W986" s="261" t="str">
        <f t="shared" si="153"/>
        <v>MercedesBenzCLA-ClassCLA 250 4매틱55600000</v>
      </c>
      <c r="X986" s="411">
        <f t="shared" si="154"/>
        <v>4760</v>
      </c>
      <c r="Y986" s="261">
        <v>6</v>
      </c>
      <c r="Z986" s="261">
        <v>6</v>
      </c>
      <c r="AA986" s="407" t="s">
        <v>1537</v>
      </c>
      <c r="AB986" s="260" t="s">
        <v>73</v>
      </c>
      <c r="AC986" s="260"/>
      <c r="AD986" s="260">
        <v>2</v>
      </c>
      <c r="AE986" s="260">
        <v>0</v>
      </c>
      <c r="AF986" s="260"/>
      <c r="AG986" s="260"/>
      <c r="AH986" s="264"/>
      <c r="AI986" s="260"/>
      <c r="AJ986" s="260"/>
      <c r="AK986" s="259">
        <v>8</v>
      </c>
      <c r="AL986" s="259"/>
      <c r="AM986" s="259" t="s">
        <v>17192</v>
      </c>
      <c r="AN986" s="454"/>
      <c r="AO986" s="454"/>
      <c r="AP986" s="454"/>
      <c r="AQ986" s="392" t="str">
        <f>IFERROR(VLOOKUP(BG986,#REF!,1,0),"")</f>
        <v/>
      </c>
      <c r="AR986" s="455"/>
      <c r="AS986" s="259" t="s">
        <v>3248</v>
      </c>
      <c r="AT986" s="455"/>
      <c r="AW986" s="455" t="s">
        <v>17407</v>
      </c>
      <c r="AX986" s="455"/>
      <c r="AY986" s="455"/>
      <c r="BD986" s="202" t="str">
        <f t="shared" si="146"/>
        <v>CLA-ClassCLA 250 4매틱</v>
      </c>
      <c r="BE986" s="261" t="str">
        <f t="shared" si="152"/>
        <v>0124</v>
      </c>
      <c r="BF986" s="407" t="s">
        <v>1537</v>
      </c>
      <c r="BG986" s="202" t="str">
        <f t="shared" si="147"/>
        <v>0124-0985</v>
      </c>
    </row>
    <row r="987" spans="1:59">
      <c r="A987" s="405">
        <v>4761</v>
      </c>
      <c r="B987" s="406">
        <v>4761</v>
      </c>
      <c r="C987" s="261" t="str">
        <f t="shared" si="148"/>
        <v>0025-0124</v>
      </c>
      <c r="D987" s="261" t="str">
        <f t="shared" si="149"/>
        <v>0025-0124-0002</v>
      </c>
      <c r="E987" s="407" t="s">
        <v>17369</v>
      </c>
      <c r="F987" s="261" t="str">
        <f>TEXT(VLOOKUP(J987,'[4]1'!$B$2:$D$37,2,0),"0000")</f>
        <v>0025</v>
      </c>
      <c r="G987" s="261" t="str">
        <f t="shared" si="150"/>
        <v>0124</v>
      </c>
      <c r="H987" s="408">
        <f t="shared" si="151"/>
        <v>2</v>
      </c>
      <c r="I987" s="407" t="s">
        <v>17369</v>
      </c>
      <c r="J987" s="260" t="s">
        <v>1955</v>
      </c>
      <c r="K987" s="260" t="s">
        <v>136</v>
      </c>
      <c r="L987" s="258" t="s">
        <v>16979</v>
      </c>
      <c r="M987" s="429">
        <v>83700000</v>
      </c>
      <c r="N987" s="258">
        <v>1991</v>
      </c>
      <c r="O987" s="258" t="s">
        <v>77</v>
      </c>
      <c r="P987" s="260" t="s">
        <v>73</v>
      </c>
      <c r="Q987" s="260" t="s">
        <v>72</v>
      </c>
      <c r="R987" s="260">
        <v>5</v>
      </c>
      <c r="S987" s="410">
        <v>15</v>
      </c>
      <c r="T987" s="261">
        <v>6</v>
      </c>
      <c r="U987" s="261">
        <v>6</v>
      </c>
      <c r="V987" s="260" t="s">
        <v>71</v>
      </c>
      <c r="W987" s="261" t="str">
        <f t="shared" si="153"/>
        <v>MercedesBenzCLA-ClassAMG CLA 45 S 4매틱+83700000</v>
      </c>
      <c r="X987" s="411">
        <f t="shared" si="154"/>
        <v>4761</v>
      </c>
      <c r="Y987" s="261">
        <v>6</v>
      </c>
      <c r="Z987" s="261">
        <v>6</v>
      </c>
      <c r="AA987" s="407" t="s">
        <v>17369</v>
      </c>
      <c r="AB987" s="260" t="s">
        <v>73</v>
      </c>
      <c r="AC987" s="260"/>
      <c r="AD987" s="260">
        <v>4</v>
      </c>
      <c r="AE987" s="260">
        <v>0</v>
      </c>
      <c r="AF987" s="260"/>
      <c r="AG987" s="260"/>
      <c r="AH987" s="259"/>
      <c r="AI987" s="260"/>
      <c r="AJ987" s="260"/>
      <c r="AK987" s="259">
        <v>16</v>
      </c>
      <c r="AL987" s="259"/>
      <c r="AM987" s="259" t="s">
        <v>17139</v>
      </c>
      <c r="AN987" s="449"/>
      <c r="AO987" s="449"/>
      <c r="AP987" s="449"/>
      <c r="AQ987" s="392" t="str">
        <f>IFERROR(VLOOKUP(BG987,#REF!,1,0),"")</f>
        <v/>
      </c>
      <c r="AS987" s="259" t="s">
        <v>3255</v>
      </c>
      <c r="BD987" s="202" t="str">
        <f t="shared" si="146"/>
        <v>CLA-ClassAMG CLA 45 S 4매틱+</v>
      </c>
      <c r="BE987" s="261" t="str">
        <f t="shared" si="152"/>
        <v>0124</v>
      </c>
      <c r="BF987" s="407" t="s">
        <v>17369</v>
      </c>
      <c r="BG987" s="202" t="str">
        <f t="shared" si="147"/>
        <v>0124-0986</v>
      </c>
    </row>
    <row r="988" spans="1:59">
      <c r="A988" s="405">
        <v>4762</v>
      </c>
      <c r="B988" s="406">
        <v>4762</v>
      </c>
      <c r="C988" s="261" t="str">
        <f t="shared" si="148"/>
        <v>0025-0125</v>
      </c>
      <c r="D988" s="261" t="str">
        <f t="shared" si="149"/>
        <v>0025-0125-0001</v>
      </c>
      <c r="E988" s="407" t="s">
        <v>17370</v>
      </c>
      <c r="F988" s="261" t="str">
        <f>TEXT(VLOOKUP(J988,'[4]1'!$B$2:$D$37,2,0),"0000")</f>
        <v>0025</v>
      </c>
      <c r="G988" s="261" t="str">
        <f t="shared" si="150"/>
        <v>0125</v>
      </c>
      <c r="H988" s="408">
        <f t="shared" si="151"/>
        <v>1</v>
      </c>
      <c r="I988" s="407" t="s">
        <v>17370</v>
      </c>
      <c r="J988" s="260" t="s">
        <v>1955</v>
      </c>
      <c r="K988" s="260" t="s">
        <v>1287</v>
      </c>
      <c r="L988" s="258" t="s">
        <v>16982</v>
      </c>
      <c r="M988" s="409">
        <v>87700000</v>
      </c>
      <c r="N988" s="258">
        <v>1993</v>
      </c>
      <c r="O988" s="260" t="s">
        <v>78</v>
      </c>
      <c r="P988" s="260" t="s">
        <v>73</v>
      </c>
      <c r="Q988" s="260" t="s">
        <v>72</v>
      </c>
      <c r="R988" s="260">
        <v>5</v>
      </c>
      <c r="S988" s="410">
        <v>2</v>
      </c>
      <c r="T988" s="261">
        <v>6</v>
      </c>
      <c r="U988" s="261">
        <v>6</v>
      </c>
      <c r="V988" s="260" t="s">
        <v>71</v>
      </c>
      <c r="W988" s="261" t="str">
        <f t="shared" si="153"/>
        <v>MercedesBenzCLS-ClassCLS 300 d 4매틱87700000</v>
      </c>
      <c r="X988" s="411">
        <f t="shared" si="154"/>
        <v>4762</v>
      </c>
      <c r="Y988" s="261">
        <v>6</v>
      </c>
      <c r="Z988" s="261">
        <v>6</v>
      </c>
      <c r="AA988" s="407" t="s">
        <v>17370</v>
      </c>
      <c r="AB988" s="260" t="s">
        <v>73</v>
      </c>
      <c r="AC988" s="260"/>
      <c r="AD988" s="260">
        <v>2</v>
      </c>
      <c r="AE988" s="260">
        <v>0</v>
      </c>
      <c r="AF988" s="260"/>
      <c r="AG988" s="260"/>
      <c r="AH988" s="259"/>
      <c r="AI988" s="260"/>
      <c r="AJ988" s="260"/>
      <c r="AK988" s="259">
        <v>9</v>
      </c>
      <c r="AL988" s="259"/>
      <c r="AM988" s="259" t="s">
        <v>17180</v>
      </c>
      <c r="AN988" s="449"/>
      <c r="AO988" s="449"/>
      <c r="AP988" s="449"/>
      <c r="AQ988" s="392" t="str">
        <f>IFERROR(VLOOKUP(BG988,#REF!,1,0),"")</f>
        <v/>
      </c>
      <c r="AS988" s="259" t="s">
        <v>3245</v>
      </c>
      <c r="AW988" s="392" t="s">
        <v>17407</v>
      </c>
      <c r="BD988" s="202" t="str">
        <f t="shared" si="146"/>
        <v>CLS-ClassCLS 300 d 4매틱</v>
      </c>
      <c r="BE988" s="261" t="str">
        <f t="shared" si="152"/>
        <v>0125</v>
      </c>
      <c r="BF988" s="407" t="s">
        <v>17370</v>
      </c>
      <c r="BG988" s="202" t="str">
        <f t="shared" si="147"/>
        <v>0125-0987</v>
      </c>
    </row>
    <row r="989" spans="1:59">
      <c r="A989" s="405">
        <v>4763</v>
      </c>
      <c r="B989" s="406">
        <v>4763</v>
      </c>
      <c r="C989" s="261" t="str">
        <f t="shared" si="148"/>
        <v>0025-0125</v>
      </c>
      <c r="D989" s="261" t="str">
        <f t="shared" si="149"/>
        <v>0025-0125-0002</v>
      </c>
      <c r="E989" s="407" t="s">
        <v>1538</v>
      </c>
      <c r="F989" s="261" t="str">
        <f>TEXT(VLOOKUP(J989,'[4]1'!$B$2:$D$37,2,0),"0000")</f>
        <v>0025</v>
      </c>
      <c r="G989" s="261" t="str">
        <f t="shared" si="150"/>
        <v>0125</v>
      </c>
      <c r="H989" s="408">
        <f t="shared" si="151"/>
        <v>2</v>
      </c>
      <c r="I989" s="407" t="s">
        <v>1538</v>
      </c>
      <c r="J989" s="260" t="s">
        <v>1955</v>
      </c>
      <c r="K989" s="260" t="s">
        <v>1287</v>
      </c>
      <c r="L989" s="260" t="s">
        <v>16983</v>
      </c>
      <c r="M989" s="429">
        <v>111600000</v>
      </c>
      <c r="N989" s="260">
        <v>2998</v>
      </c>
      <c r="O989" s="258" t="s">
        <v>77</v>
      </c>
      <c r="P989" s="260" t="s">
        <v>73</v>
      </c>
      <c r="Q989" s="260" t="s">
        <v>72</v>
      </c>
      <c r="R989" s="260">
        <v>5</v>
      </c>
      <c r="S989" s="410">
        <v>3</v>
      </c>
      <c r="T989" s="261">
        <v>6</v>
      </c>
      <c r="U989" s="261">
        <v>6</v>
      </c>
      <c r="V989" s="260" t="s">
        <v>71</v>
      </c>
      <c r="W989" s="261" t="str">
        <f t="shared" si="153"/>
        <v>MercedesBenzCLS-ClassCLS 450 4매틱111600000</v>
      </c>
      <c r="X989" s="411">
        <f t="shared" si="154"/>
        <v>4763</v>
      </c>
      <c r="Y989" s="261">
        <v>6</v>
      </c>
      <c r="Z989" s="261">
        <v>6</v>
      </c>
      <c r="AA989" s="407" t="s">
        <v>1538</v>
      </c>
      <c r="AB989" s="260" t="s">
        <v>73</v>
      </c>
      <c r="AC989" s="260"/>
      <c r="AD989" s="260">
        <v>3</v>
      </c>
      <c r="AE989" s="260">
        <v>0</v>
      </c>
      <c r="AF989" s="259"/>
      <c r="AG989" s="260"/>
      <c r="AH989" s="259"/>
      <c r="AI989" s="259"/>
      <c r="AJ989" s="260"/>
      <c r="AK989" s="259">
        <v>9</v>
      </c>
      <c r="AL989" s="259"/>
      <c r="AM989" s="259" t="s">
        <v>17180</v>
      </c>
      <c r="AN989" s="449"/>
      <c r="AO989" s="449"/>
      <c r="AP989" s="449"/>
      <c r="AQ989" s="392" t="str">
        <f>IFERROR(VLOOKUP(BG989,#REF!,1,0),"")</f>
        <v/>
      </c>
      <c r="AS989" s="259" t="s">
        <v>3259</v>
      </c>
      <c r="AW989" s="392" t="s">
        <v>17407</v>
      </c>
      <c r="BD989" s="202" t="str">
        <f t="shared" si="146"/>
        <v>CLS-ClassCLS 450 4매틱</v>
      </c>
      <c r="BE989" s="261" t="str">
        <f t="shared" si="152"/>
        <v>0125</v>
      </c>
      <c r="BF989" s="407" t="s">
        <v>1538</v>
      </c>
      <c r="BG989" s="202" t="str">
        <f t="shared" si="147"/>
        <v>0125-0988</v>
      </c>
    </row>
    <row r="990" spans="1:59">
      <c r="A990" s="405">
        <v>4764</v>
      </c>
      <c r="B990" s="406">
        <v>4764</v>
      </c>
      <c r="C990" s="261" t="str">
        <f t="shared" si="148"/>
        <v>0025-0125</v>
      </c>
      <c r="D990" s="261" t="str">
        <f t="shared" si="149"/>
        <v>0025-0125-0003</v>
      </c>
      <c r="E990" s="407" t="s">
        <v>17371</v>
      </c>
      <c r="F990" s="261" t="str">
        <f>TEXT(VLOOKUP(J990,'[4]1'!$B$2:$D$37,2,0),"0000")</f>
        <v>0025</v>
      </c>
      <c r="G990" s="261" t="str">
        <f t="shared" si="150"/>
        <v>0125</v>
      </c>
      <c r="H990" s="408">
        <f t="shared" si="151"/>
        <v>3</v>
      </c>
      <c r="I990" s="407" t="s">
        <v>17371</v>
      </c>
      <c r="J990" s="260" t="s">
        <v>1955</v>
      </c>
      <c r="K990" s="260" t="s">
        <v>1287</v>
      </c>
      <c r="L990" s="260" t="s">
        <v>16981</v>
      </c>
      <c r="M990" s="429">
        <v>131100000</v>
      </c>
      <c r="N990" s="260">
        <v>2999</v>
      </c>
      <c r="O990" s="258" t="s">
        <v>77</v>
      </c>
      <c r="P990" s="260" t="s">
        <v>73</v>
      </c>
      <c r="Q990" s="260" t="s">
        <v>72</v>
      </c>
      <c r="R990" s="260">
        <v>5</v>
      </c>
      <c r="S990" s="410">
        <v>5</v>
      </c>
      <c r="T990" s="261">
        <v>6</v>
      </c>
      <c r="U990" s="261">
        <v>6</v>
      </c>
      <c r="V990" s="260" t="s">
        <v>71</v>
      </c>
      <c r="W990" s="261" t="str">
        <f t="shared" si="153"/>
        <v>MercedesBenzCLS-ClassAMG CLS 53 4매틱+131100000</v>
      </c>
      <c r="X990" s="411">
        <f t="shared" si="154"/>
        <v>4764</v>
      </c>
      <c r="Y990" s="261">
        <v>6</v>
      </c>
      <c r="Z990" s="261">
        <v>6</v>
      </c>
      <c r="AA990" s="407" t="s">
        <v>17371</v>
      </c>
      <c r="AB990" s="260" t="s">
        <v>73</v>
      </c>
      <c r="AC990" s="260"/>
      <c r="AD990" s="260">
        <v>5</v>
      </c>
      <c r="AE990" s="260">
        <v>0</v>
      </c>
      <c r="AF990" s="259"/>
      <c r="AG990" s="260"/>
      <c r="AH990" s="259"/>
      <c r="AI990" s="259"/>
      <c r="AJ990" s="260"/>
      <c r="AK990" s="259">
        <v>17</v>
      </c>
      <c r="AL990" s="259"/>
      <c r="AM990" s="259" t="s">
        <v>17168</v>
      </c>
      <c r="AN990" s="449"/>
      <c r="AO990" s="449"/>
      <c r="AP990" s="449"/>
      <c r="AQ990" s="392" t="str">
        <f>IFERROR(VLOOKUP(BG990,#REF!,1,0),"")</f>
        <v/>
      </c>
      <c r="AS990" s="259" t="s">
        <v>95</v>
      </c>
      <c r="BD990" s="202" t="str">
        <f t="shared" si="146"/>
        <v>CLS-ClassAMG CLS 53 4매틱+</v>
      </c>
      <c r="BE990" s="261" t="str">
        <f t="shared" si="152"/>
        <v>0125</v>
      </c>
      <c r="BF990" s="407" t="s">
        <v>17371</v>
      </c>
      <c r="BG990" s="202" t="str">
        <f t="shared" si="147"/>
        <v>0125-0989</v>
      </c>
    </row>
    <row r="991" spans="1:59">
      <c r="A991" s="405">
        <v>4765</v>
      </c>
      <c r="B991" s="406">
        <v>4765</v>
      </c>
      <c r="C991" s="261" t="str">
        <f t="shared" si="148"/>
        <v>0025-0126</v>
      </c>
      <c r="D991" s="261" t="str">
        <f t="shared" si="149"/>
        <v>0025-0126-0001</v>
      </c>
      <c r="E991" s="407" t="s">
        <v>17091</v>
      </c>
      <c r="F991" s="261" t="str">
        <f>TEXT(VLOOKUP(J991,'[4]1'!$B$2:$D$37,2,0),"0000")</f>
        <v>0025</v>
      </c>
      <c r="G991" s="261" t="str">
        <f t="shared" si="150"/>
        <v>0126</v>
      </c>
      <c r="H991" s="408">
        <f t="shared" si="151"/>
        <v>1</v>
      </c>
      <c r="I991" s="407" t="s">
        <v>17091</v>
      </c>
      <c r="J991" s="260" t="s">
        <v>1955</v>
      </c>
      <c r="K991" s="260" t="s">
        <v>17446</v>
      </c>
      <c r="L991" s="260" t="s">
        <v>17447</v>
      </c>
      <c r="M991" s="429">
        <v>96000000</v>
      </c>
      <c r="N991" s="260">
        <v>2999</v>
      </c>
      <c r="O991" s="258" t="s">
        <v>77</v>
      </c>
      <c r="P991" s="260" t="s">
        <v>73</v>
      </c>
      <c r="Q991" s="260" t="s">
        <v>72</v>
      </c>
      <c r="R991" s="260">
        <v>4</v>
      </c>
      <c r="S991" s="410">
        <v>5</v>
      </c>
      <c r="T991" s="261">
        <v>6</v>
      </c>
      <c r="U991" s="261">
        <v>6</v>
      </c>
      <c r="V991" s="260" t="s">
        <v>71</v>
      </c>
      <c r="W991" s="261" t="str">
        <f t="shared" si="153"/>
        <v>MercedesBenzCLECLE 450 4Matic 쿠페96000000</v>
      </c>
      <c r="X991" s="411">
        <f t="shared" si="154"/>
        <v>4765</v>
      </c>
      <c r="Y991" s="261">
        <v>6</v>
      </c>
      <c r="Z991" s="261">
        <v>6</v>
      </c>
      <c r="AA991" s="407" t="s">
        <v>17091</v>
      </c>
      <c r="AB991" s="260" t="s">
        <v>73</v>
      </c>
      <c r="AC991" s="260"/>
      <c r="AD991" s="260">
        <v>5</v>
      </c>
      <c r="AE991" s="260">
        <v>0</v>
      </c>
      <c r="AF991" s="259"/>
      <c r="AG991" s="260"/>
      <c r="AH991" s="259"/>
      <c r="AI991" s="259"/>
      <c r="AJ991" s="260"/>
      <c r="AK991" s="259">
        <v>8</v>
      </c>
      <c r="AL991" s="259"/>
      <c r="AM991" s="259" t="s">
        <v>17420</v>
      </c>
      <c r="AN991" s="449"/>
      <c r="AO991" s="449"/>
      <c r="AP991" s="449"/>
      <c r="AQ991" s="392" t="str">
        <f>IFERROR(VLOOKUP(BG991,#REF!,1,0),"")</f>
        <v/>
      </c>
      <c r="AS991" s="259" t="s">
        <v>95</v>
      </c>
      <c r="AW991" s="392" t="s">
        <v>17407</v>
      </c>
      <c r="BD991" s="202" t="str">
        <f t="shared" si="146"/>
        <v>CLECLE 450 4Matic 쿠페</v>
      </c>
      <c r="BE991" s="261" t="str">
        <f t="shared" si="152"/>
        <v>0126</v>
      </c>
      <c r="BF991" s="407" t="s">
        <v>17091</v>
      </c>
      <c r="BG991" s="202" t="str">
        <f t="shared" si="147"/>
        <v>0126-0990</v>
      </c>
    </row>
    <row r="992" spans="1:59">
      <c r="A992" s="405">
        <v>4766</v>
      </c>
      <c r="B992" s="406">
        <v>4766</v>
      </c>
      <c r="C992" s="261" t="str">
        <f t="shared" si="148"/>
        <v>0025-0126</v>
      </c>
      <c r="D992" s="261" t="str">
        <f t="shared" si="149"/>
        <v>0025-0126-0002</v>
      </c>
      <c r="E992" s="407" t="s">
        <v>1539</v>
      </c>
      <c r="F992" s="261" t="str">
        <f>TEXT(VLOOKUP(J992,'[4]1'!$B$2:$D$37,2,0),"0000")</f>
        <v>0025</v>
      </c>
      <c r="G992" s="261" t="str">
        <f t="shared" si="150"/>
        <v>0126</v>
      </c>
      <c r="H992" s="408">
        <f t="shared" si="151"/>
        <v>2</v>
      </c>
      <c r="I992" s="407" t="s">
        <v>1539</v>
      </c>
      <c r="J992" s="260" t="s">
        <v>1955</v>
      </c>
      <c r="K992" s="260" t="s">
        <v>17446</v>
      </c>
      <c r="L992" s="260" t="s">
        <v>17448</v>
      </c>
      <c r="M992" s="429">
        <v>72700000</v>
      </c>
      <c r="N992" s="260">
        <v>1999</v>
      </c>
      <c r="O992" s="258" t="s">
        <v>77</v>
      </c>
      <c r="P992" s="260" t="s">
        <v>73</v>
      </c>
      <c r="Q992" s="260" t="s">
        <v>72</v>
      </c>
      <c r="R992" s="260">
        <v>4</v>
      </c>
      <c r="S992" s="410">
        <v>5</v>
      </c>
      <c r="T992" s="261">
        <v>6</v>
      </c>
      <c r="U992" s="261">
        <v>6</v>
      </c>
      <c r="V992" s="260" t="s">
        <v>71</v>
      </c>
      <c r="W992" s="261" t="str">
        <f t="shared" si="153"/>
        <v>MercedesBenzCLECLE 200 쿠페72700000</v>
      </c>
      <c r="X992" s="411">
        <f t="shared" si="154"/>
        <v>4766</v>
      </c>
      <c r="Y992" s="261">
        <v>6</v>
      </c>
      <c r="Z992" s="261">
        <v>6</v>
      </c>
      <c r="AA992" s="407" t="s">
        <v>1539</v>
      </c>
      <c r="AB992" s="260" t="s">
        <v>73</v>
      </c>
      <c r="AC992" s="260"/>
      <c r="AD992" s="260">
        <v>5</v>
      </c>
      <c r="AE992" s="260">
        <v>0</v>
      </c>
      <c r="AF992" s="259"/>
      <c r="AG992" s="260"/>
      <c r="AH992" s="259"/>
      <c r="AI992" s="259"/>
      <c r="AJ992" s="260"/>
      <c r="AK992" s="259">
        <v>8</v>
      </c>
      <c r="AL992" s="259"/>
      <c r="AM992" s="259" t="s">
        <v>17192</v>
      </c>
      <c r="AN992" s="449"/>
      <c r="AO992" s="449"/>
      <c r="AP992" s="449"/>
      <c r="AQ992" s="392" t="str">
        <f>IFERROR(VLOOKUP(BG992,#REF!,1,0),"")</f>
        <v/>
      </c>
      <c r="AS992" s="259" t="s">
        <v>95</v>
      </c>
      <c r="AT992" s="392">
        <v>2024.02</v>
      </c>
      <c r="AW992" s="392" t="s">
        <v>17407</v>
      </c>
      <c r="BD992" s="202" t="str">
        <f t="shared" si="146"/>
        <v>CLECLE 200 쿠페</v>
      </c>
      <c r="BE992" s="261" t="str">
        <f t="shared" si="152"/>
        <v>0126</v>
      </c>
      <c r="BF992" s="407" t="s">
        <v>1539</v>
      </c>
      <c r="BG992" s="202" t="str">
        <f t="shared" si="147"/>
        <v>0126-0991</v>
      </c>
    </row>
    <row r="993" spans="1:59">
      <c r="A993" s="405">
        <v>4767</v>
      </c>
      <c r="B993" s="406">
        <v>4767</v>
      </c>
      <c r="C993" s="261" t="str">
        <f t="shared" si="148"/>
        <v>0025-0126</v>
      </c>
      <c r="D993" s="261" t="str">
        <f t="shared" si="149"/>
        <v>0025-0126-0003</v>
      </c>
      <c r="E993" s="407" t="s">
        <v>1540</v>
      </c>
      <c r="F993" s="261" t="str">
        <f>TEXT(VLOOKUP(J993,'[4]1'!$B$2:$D$37,2,0),"0000")</f>
        <v>0025</v>
      </c>
      <c r="G993" s="261" t="str">
        <f t="shared" si="150"/>
        <v>0126</v>
      </c>
      <c r="H993" s="408">
        <f t="shared" si="151"/>
        <v>3</v>
      </c>
      <c r="I993" s="407" t="s">
        <v>1540</v>
      </c>
      <c r="J993" s="260" t="s">
        <v>1955</v>
      </c>
      <c r="K993" s="260" t="s">
        <v>17446</v>
      </c>
      <c r="L993" s="260" t="s">
        <v>17449</v>
      </c>
      <c r="M993" s="429">
        <v>96000000</v>
      </c>
      <c r="N993" s="260">
        <v>2999</v>
      </c>
      <c r="O993" s="258" t="s">
        <v>77</v>
      </c>
      <c r="P993" s="260" t="s">
        <v>73</v>
      </c>
      <c r="Q993" s="260" t="s">
        <v>72</v>
      </c>
      <c r="R993" s="260">
        <v>4</v>
      </c>
      <c r="S993" s="410">
        <v>5</v>
      </c>
      <c r="T993" s="261">
        <v>6</v>
      </c>
      <c r="U993" s="261">
        <v>6</v>
      </c>
      <c r="V993" s="260" t="s">
        <v>71</v>
      </c>
      <c r="W993" s="261" t="str">
        <f t="shared" si="153"/>
        <v>MercedesBenzCLECLE 450 4Matic 카브리올레96000000</v>
      </c>
      <c r="X993" s="411">
        <f t="shared" si="154"/>
        <v>4767</v>
      </c>
      <c r="Y993" s="261">
        <v>6</v>
      </c>
      <c r="Z993" s="261">
        <v>6</v>
      </c>
      <c r="AA993" s="407" t="s">
        <v>1540</v>
      </c>
      <c r="AB993" s="260" t="s">
        <v>73</v>
      </c>
      <c r="AC993" s="260"/>
      <c r="AD993" s="260">
        <v>5</v>
      </c>
      <c r="AE993" s="260">
        <v>0</v>
      </c>
      <c r="AF993" s="259"/>
      <c r="AG993" s="260"/>
      <c r="AH993" s="259"/>
      <c r="AI993" s="259"/>
      <c r="AJ993" s="260"/>
      <c r="AK993" s="259">
        <v>8</v>
      </c>
      <c r="AL993" s="259"/>
      <c r="AM993" s="259" t="s">
        <v>17192</v>
      </c>
      <c r="AN993" s="449"/>
      <c r="AO993" s="449"/>
      <c r="AP993" s="449"/>
      <c r="AQ993" s="392" t="str">
        <f>IFERROR(VLOOKUP(BG993,#REF!,1,0),"")</f>
        <v/>
      </c>
      <c r="AS993" s="259" t="s">
        <v>95</v>
      </c>
      <c r="AW993" s="392" t="s">
        <v>17407</v>
      </c>
      <c r="BD993" s="202" t="str">
        <f t="shared" si="146"/>
        <v>CLECLE 450 4Matic 카브리올레</v>
      </c>
      <c r="BE993" s="261" t="str">
        <f t="shared" si="152"/>
        <v>0126</v>
      </c>
      <c r="BF993" s="407" t="s">
        <v>1540</v>
      </c>
      <c r="BG993" s="202" t="str">
        <f t="shared" si="147"/>
        <v>0126-0992</v>
      </c>
    </row>
    <row r="994" spans="1:59">
      <c r="A994" s="405">
        <v>4768</v>
      </c>
      <c r="B994" s="406">
        <v>4768</v>
      </c>
      <c r="C994" s="261" t="str">
        <f t="shared" si="148"/>
        <v>0025-0126</v>
      </c>
      <c r="D994" s="261" t="str">
        <f t="shared" si="149"/>
        <v>0025-0126-0004</v>
      </c>
      <c r="E994" s="407" t="s">
        <v>1541</v>
      </c>
      <c r="F994" s="261" t="str">
        <f>TEXT(VLOOKUP(J994,'[4]1'!$B$2:$D$37,2,0),"0000")</f>
        <v>0025</v>
      </c>
      <c r="G994" s="261" t="str">
        <f t="shared" si="150"/>
        <v>0126</v>
      </c>
      <c r="H994" s="408">
        <f t="shared" si="151"/>
        <v>4</v>
      </c>
      <c r="I994" s="407" t="s">
        <v>1541</v>
      </c>
      <c r="J994" s="260" t="s">
        <v>1955</v>
      </c>
      <c r="K994" s="260" t="s">
        <v>17446</v>
      </c>
      <c r="L994" s="260" t="s">
        <v>17450</v>
      </c>
      <c r="M994" s="429">
        <v>72700000</v>
      </c>
      <c r="N994" s="260">
        <v>1999</v>
      </c>
      <c r="O994" s="258" t="s">
        <v>77</v>
      </c>
      <c r="P994" s="260" t="s">
        <v>73</v>
      </c>
      <c r="Q994" s="260" t="s">
        <v>72</v>
      </c>
      <c r="R994" s="260">
        <v>4</v>
      </c>
      <c r="S994" s="410">
        <v>5</v>
      </c>
      <c r="T994" s="261">
        <v>6</v>
      </c>
      <c r="U994" s="261">
        <v>6</v>
      </c>
      <c r="V994" s="260" t="s">
        <v>71</v>
      </c>
      <c r="W994" s="261" t="str">
        <f t="shared" si="153"/>
        <v>MercedesBenzCLECLE 200 카브리올레72700000</v>
      </c>
      <c r="X994" s="411">
        <f t="shared" si="154"/>
        <v>4768</v>
      </c>
      <c r="Y994" s="261">
        <v>6</v>
      </c>
      <c r="Z994" s="261">
        <v>6</v>
      </c>
      <c r="AA994" s="407" t="s">
        <v>1541</v>
      </c>
      <c r="AB994" s="260" t="s">
        <v>73</v>
      </c>
      <c r="AC994" s="260"/>
      <c r="AD994" s="260">
        <v>5</v>
      </c>
      <c r="AE994" s="260">
        <v>0</v>
      </c>
      <c r="AF994" s="259"/>
      <c r="AG994" s="260"/>
      <c r="AH994" s="259"/>
      <c r="AI994" s="259"/>
      <c r="AJ994" s="260"/>
      <c r="AK994" s="259">
        <v>8</v>
      </c>
      <c r="AL994" s="259"/>
      <c r="AM994" s="259" t="s">
        <v>17420</v>
      </c>
      <c r="AN994" s="449"/>
      <c r="AO994" s="449"/>
      <c r="AP994" s="449"/>
      <c r="AQ994" s="392" t="str">
        <f>IFERROR(VLOOKUP(BG994,#REF!,1,0),"")</f>
        <v/>
      </c>
      <c r="AS994" s="259" t="s">
        <v>95</v>
      </c>
      <c r="AT994" s="392">
        <v>2024.02</v>
      </c>
      <c r="AW994" s="392" t="s">
        <v>17407</v>
      </c>
      <c r="BD994" s="202" t="str">
        <f t="shared" si="146"/>
        <v>CLECLE 200 카브리올레</v>
      </c>
      <c r="BE994" s="261" t="str">
        <f t="shared" si="152"/>
        <v>0126</v>
      </c>
      <c r="BF994" s="407" t="s">
        <v>1541</v>
      </c>
      <c r="BG994" s="202" t="str">
        <f t="shared" si="147"/>
        <v>0126-0993</v>
      </c>
    </row>
    <row r="995" spans="1:59" s="207" customFormat="1">
      <c r="A995" s="405">
        <v>4769</v>
      </c>
      <c r="B995" s="406">
        <v>4769</v>
      </c>
      <c r="C995" s="261" t="str">
        <f t="shared" si="148"/>
        <v>0025-0127</v>
      </c>
      <c r="D995" s="261" t="str">
        <f t="shared" si="149"/>
        <v>0025-0127-0001</v>
      </c>
      <c r="E995" s="407" t="s">
        <v>1542</v>
      </c>
      <c r="F995" s="261" t="str">
        <f>TEXT(VLOOKUP(J995,'[4]1'!$B$2:$D$37,2,0),"0000")</f>
        <v>0025</v>
      </c>
      <c r="G995" s="261" t="str">
        <f t="shared" si="150"/>
        <v>0127</v>
      </c>
      <c r="H995" s="408">
        <f t="shared" si="151"/>
        <v>1</v>
      </c>
      <c r="I995" s="407" t="s">
        <v>1542</v>
      </c>
      <c r="J995" s="260" t="s">
        <v>1955</v>
      </c>
      <c r="K995" s="260" t="s">
        <v>129</v>
      </c>
      <c r="L995" s="258" t="s">
        <v>16878</v>
      </c>
      <c r="M995" s="430">
        <v>73900000</v>
      </c>
      <c r="N995" s="258">
        <v>1999</v>
      </c>
      <c r="O995" s="258" t="s">
        <v>77</v>
      </c>
      <c r="P995" s="260" t="s">
        <v>73</v>
      </c>
      <c r="Q995" s="260" t="s">
        <v>72</v>
      </c>
      <c r="R995" s="260">
        <v>5</v>
      </c>
      <c r="S995" s="410">
        <v>1</v>
      </c>
      <c r="T995" s="261">
        <v>6</v>
      </c>
      <c r="U995" s="261">
        <v>6</v>
      </c>
      <c r="V995" s="260" t="s">
        <v>71</v>
      </c>
      <c r="W995" s="261" t="str">
        <f t="shared" si="153"/>
        <v>MercedesBenzE-ClassE200 Avantgarde73900000</v>
      </c>
      <c r="X995" s="411">
        <f t="shared" si="154"/>
        <v>4769</v>
      </c>
      <c r="Y995" s="261">
        <v>6</v>
      </c>
      <c r="Z995" s="261">
        <v>6</v>
      </c>
      <c r="AA995" s="407" t="s">
        <v>1542</v>
      </c>
      <c r="AB995" s="260" t="s">
        <v>73</v>
      </c>
      <c r="AC995" s="261"/>
      <c r="AD995" s="261">
        <v>3</v>
      </c>
      <c r="AE995" s="261">
        <v>1</v>
      </c>
      <c r="AF995" s="261"/>
      <c r="AG995" s="260"/>
      <c r="AH995" s="259"/>
      <c r="AI995" s="456"/>
      <c r="AJ995" s="260"/>
      <c r="AK995" s="259">
        <v>4</v>
      </c>
      <c r="AL995" s="259"/>
      <c r="AM995" s="259" t="s">
        <v>17406</v>
      </c>
      <c r="AN995" s="449"/>
      <c r="AO995" s="449"/>
      <c r="AP995" s="449"/>
      <c r="AQ995" s="392" t="str">
        <f>IFERROR(VLOOKUP(BG995,#REF!,1,0),"")</f>
        <v/>
      </c>
      <c r="AR995" s="392"/>
      <c r="AS995" s="259" t="s">
        <v>3211</v>
      </c>
      <c r="AT995" s="392">
        <v>2024.02</v>
      </c>
      <c r="AU995" s="392"/>
      <c r="AV995" s="392"/>
      <c r="AW995" s="392" t="s">
        <v>17410</v>
      </c>
      <c r="AX995" s="392"/>
      <c r="AY995" s="392"/>
      <c r="BD995" s="202" t="str">
        <f t="shared" si="146"/>
        <v>E-ClassE200 Avantgarde</v>
      </c>
      <c r="BE995" s="261" t="str">
        <f t="shared" si="152"/>
        <v>0127</v>
      </c>
      <c r="BF995" s="407" t="s">
        <v>1542</v>
      </c>
      <c r="BG995" s="202" t="str">
        <f t="shared" si="147"/>
        <v>0127-0994</v>
      </c>
    </row>
    <row r="996" spans="1:59" s="207" customFormat="1">
      <c r="A996" s="405">
        <v>4770</v>
      </c>
      <c r="B996" s="406">
        <v>4770</v>
      </c>
      <c r="C996" s="261" t="str">
        <f t="shared" si="148"/>
        <v>0025-0127</v>
      </c>
      <c r="D996" s="261" t="str">
        <f t="shared" si="149"/>
        <v>0025-0127-0002</v>
      </c>
      <c r="E996" s="407" t="s">
        <v>1543</v>
      </c>
      <c r="F996" s="261" t="str">
        <f>TEXT(VLOOKUP(J996,'[4]1'!$B$2:$D$37,2,0),"0000")</f>
        <v>0025</v>
      </c>
      <c r="G996" s="261" t="str">
        <f t="shared" si="150"/>
        <v>0127</v>
      </c>
      <c r="H996" s="408">
        <f t="shared" si="151"/>
        <v>2</v>
      </c>
      <c r="I996" s="407" t="s">
        <v>1543</v>
      </c>
      <c r="J996" s="260" t="s">
        <v>1955</v>
      </c>
      <c r="K996" s="260" t="s">
        <v>129</v>
      </c>
      <c r="L996" s="258" t="s">
        <v>16879</v>
      </c>
      <c r="M996" s="430">
        <v>76800000</v>
      </c>
      <c r="N996" s="258">
        <v>1993</v>
      </c>
      <c r="O996" s="260" t="s">
        <v>78</v>
      </c>
      <c r="P996" s="260" t="s">
        <v>73</v>
      </c>
      <c r="Q996" s="260" t="s">
        <v>72</v>
      </c>
      <c r="R996" s="260">
        <v>5</v>
      </c>
      <c r="S996" s="410">
        <v>1</v>
      </c>
      <c r="T996" s="261">
        <v>6</v>
      </c>
      <c r="U996" s="261">
        <v>6</v>
      </c>
      <c r="V996" s="260" t="s">
        <v>71</v>
      </c>
      <c r="W996" s="261" t="str">
        <f t="shared" si="153"/>
        <v>MercedesBenzE-ClassE220d 4MATIC Exclusive76800000</v>
      </c>
      <c r="X996" s="411">
        <f t="shared" si="154"/>
        <v>4770</v>
      </c>
      <c r="Y996" s="261">
        <v>6</v>
      </c>
      <c r="Z996" s="261">
        <v>6</v>
      </c>
      <c r="AA996" s="407" t="s">
        <v>1543</v>
      </c>
      <c r="AB996" s="260" t="s">
        <v>73</v>
      </c>
      <c r="AC996" s="260"/>
      <c r="AD996" s="260">
        <v>2</v>
      </c>
      <c r="AE996" s="260">
        <v>0</v>
      </c>
      <c r="AF996" s="260"/>
      <c r="AG996" s="260"/>
      <c r="AH996" s="259"/>
      <c r="AI996" s="456"/>
      <c r="AJ996" s="260"/>
      <c r="AK996" s="259">
        <v>5</v>
      </c>
      <c r="AL996" s="259"/>
      <c r="AM996" s="259" t="s">
        <v>17409</v>
      </c>
      <c r="AN996" s="449"/>
      <c r="AO996" s="449"/>
      <c r="AP996" s="449"/>
      <c r="AQ996" s="392" t="str">
        <f>IFERROR(VLOOKUP(BG996,#REF!,1,0),"")</f>
        <v/>
      </c>
      <c r="AR996" s="392"/>
      <c r="AS996" s="259" t="s">
        <v>3211</v>
      </c>
      <c r="AT996" s="392"/>
      <c r="AU996" s="392"/>
      <c r="AV996" s="392"/>
      <c r="AW996" s="392" t="s">
        <v>17408</v>
      </c>
      <c r="AX996" s="392">
        <v>2024.02</v>
      </c>
      <c r="AY996" s="392"/>
      <c r="BC996" s="207" t="s">
        <v>16880</v>
      </c>
      <c r="BD996" s="202" t="str">
        <f t="shared" si="146"/>
        <v>E-ClassE220d 4MATIC Exclusive</v>
      </c>
      <c r="BE996" s="261" t="str">
        <f t="shared" si="152"/>
        <v>0127</v>
      </c>
      <c r="BF996" s="407" t="s">
        <v>1543</v>
      </c>
      <c r="BG996" s="202" t="str">
        <f t="shared" si="147"/>
        <v>0127-0995</v>
      </c>
    </row>
    <row r="997" spans="1:59" s="207" customFormat="1">
      <c r="A997" s="405">
        <v>4771</v>
      </c>
      <c r="B997" s="406">
        <v>4771</v>
      </c>
      <c r="C997" s="261" t="str">
        <f t="shared" si="148"/>
        <v>0025-0127</v>
      </c>
      <c r="D997" s="261" t="str">
        <f t="shared" si="149"/>
        <v>0025-0127-0003</v>
      </c>
      <c r="E997" s="407" t="s">
        <v>1544</v>
      </c>
      <c r="F997" s="261" t="str">
        <f>TEXT(VLOOKUP(J997,'[4]1'!$B$2:$D$37,2,0),"0000")</f>
        <v>0025</v>
      </c>
      <c r="G997" s="261" t="str">
        <f t="shared" si="150"/>
        <v>0127</v>
      </c>
      <c r="H997" s="408">
        <f t="shared" si="151"/>
        <v>3</v>
      </c>
      <c r="I997" s="407" t="s">
        <v>1544</v>
      </c>
      <c r="J997" s="260" t="s">
        <v>1955</v>
      </c>
      <c r="K997" s="260" t="s">
        <v>129</v>
      </c>
      <c r="L997" s="258" t="s">
        <v>2824</v>
      </c>
      <c r="M997" s="430">
        <v>80800000</v>
      </c>
      <c r="N997" s="258">
        <v>1993</v>
      </c>
      <c r="O997" s="260" t="s">
        <v>78</v>
      </c>
      <c r="P997" s="260" t="s">
        <v>73</v>
      </c>
      <c r="Q997" s="260" t="s">
        <v>72</v>
      </c>
      <c r="R997" s="260">
        <v>5</v>
      </c>
      <c r="S997" s="410">
        <v>1</v>
      </c>
      <c r="T997" s="261">
        <v>6</v>
      </c>
      <c r="U997" s="261">
        <v>6</v>
      </c>
      <c r="V997" s="260" t="s">
        <v>71</v>
      </c>
      <c r="W997" s="261" t="str">
        <f t="shared" si="153"/>
        <v>MercedesBenzE-ClassE220d 4M AMG Line80800000</v>
      </c>
      <c r="X997" s="411">
        <f t="shared" si="154"/>
        <v>4771</v>
      </c>
      <c r="Y997" s="261">
        <v>6</v>
      </c>
      <c r="Z997" s="261">
        <v>6</v>
      </c>
      <c r="AA997" s="407" t="s">
        <v>1544</v>
      </c>
      <c r="AB997" s="260" t="s">
        <v>73</v>
      </c>
      <c r="AC997" s="260"/>
      <c r="AD997" s="260">
        <v>2</v>
      </c>
      <c r="AE997" s="260">
        <v>0</v>
      </c>
      <c r="AF997" s="260"/>
      <c r="AG997" s="260"/>
      <c r="AH997" s="259"/>
      <c r="AI997" s="456"/>
      <c r="AJ997" s="260"/>
      <c r="AK997" s="259">
        <v>5</v>
      </c>
      <c r="AL997" s="259"/>
      <c r="AM997" s="259" t="s">
        <v>17409</v>
      </c>
      <c r="AN997" s="449"/>
      <c r="AO997" s="449"/>
      <c r="AP997" s="449"/>
      <c r="AQ997" s="392" t="str">
        <f>IFERROR(VLOOKUP(BG997,#REF!,1,0),"")</f>
        <v/>
      </c>
      <c r="AR997" s="392"/>
      <c r="AS997" s="259" t="s">
        <v>3211</v>
      </c>
      <c r="AT997" s="392"/>
      <c r="AU997" s="392"/>
      <c r="AV997" s="392"/>
      <c r="AW997" s="392" t="s">
        <v>17408</v>
      </c>
      <c r="AX997" s="392">
        <v>2024.02</v>
      </c>
      <c r="AY997" s="392"/>
      <c r="BC997" s="207" t="s">
        <v>16880</v>
      </c>
      <c r="BD997" s="202" t="str">
        <f t="shared" si="146"/>
        <v>E-ClassE220d 4M AMG Line</v>
      </c>
      <c r="BE997" s="261" t="str">
        <f t="shared" si="152"/>
        <v>0127</v>
      </c>
      <c r="BF997" s="407" t="s">
        <v>1544</v>
      </c>
      <c r="BG997" s="202" t="str">
        <f t="shared" si="147"/>
        <v>0127-0996</v>
      </c>
    </row>
    <row r="998" spans="1:59" s="207" customFormat="1">
      <c r="A998" s="405">
        <v>4772</v>
      </c>
      <c r="B998" s="406">
        <v>4772</v>
      </c>
      <c r="C998" s="261" t="str">
        <f t="shared" si="148"/>
        <v>0025-0127</v>
      </c>
      <c r="D998" s="261" t="str">
        <f t="shared" si="149"/>
        <v>0025-0127-0004</v>
      </c>
      <c r="E998" s="407" t="s">
        <v>1545</v>
      </c>
      <c r="F998" s="261" t="str">
        <f>TEXT(VLOOKUP(J998,'[4]1'!$B$2:$D$37,2,0),"0000")</f>
        <v>0025</v>
      </c>
      <c r="G998" s="261" t="str">
        <f t="shared" si="150"/>
        <v>0127</v>
      </c>
      <c r="H998" s="408">
        <f t="shared" si="151"/>
        <v>4</v>
      </c>
      <c r="I998" s="407" t="s">
        <v>1545</v>
      </c>
      <c r="J998" s="260" t="s">
        <v>1955</v>
      </c>
      <c r="K998" s="260" t="s">
        <v>129</v>
      </c>
      <c r="L998" s="258" t="s">
        <v>132</v>
      </c>
      <c r="M998" s="430">
        <v>82800000</v>
      </c>
      <c r="N998" s="258">
        <v>1999</v>
      </c>
      <c r="O998" s="258" t="s">
        <v>77</v>
      </c>
      <c r="P998" s="260" t="s">
        <v>73</v>
      </c>
      <c r="Q998" s="260" t="s">
        <v>72</v>
      </c>
      <c r="R998" s="260">
        <v>5</v>
      </c>
      <c r="S998" s="410">
        <v>1</v>
      </c>
      <c r="T998" s="261">
        <v>6</v>
      </c>
      <c r="U998" s="261">
        <v>6</v>
      </c>
      <c r="V998" s="260" t="s">
        <v>71</v>
      </c>
      <c r="W998" s="261" t="str">
        <f t="shared" si="153"/>
        <v>MercedesBenzE-ClassE300 4MATIC Exclusive82800000</v>
      </c>
      <c r="X998" s="411">
        <f t="shared" si="154"/>
        <v>4772</v>
      </c>
      <c r="Y998" s="261">
        <v>6</v>
      </c>
      <c r="Z998" s="261">
        <v>6</v>
      </c>
      <c r="AA998" s="407" t="s">
        <v>1545</v>
      </c>
      <c r="AB998" s="260" t="s">
        <v>73</v>
      </c>
      <c r="AC998" s="260"/>
      <c r="AD998" s="260">
        <v>3</v>
      </c>
      <c r="AE998" s="260">
        <v>1</v>
      </c>
      <c r="AF998" s="260"/>
      <c r="AG998" s="260"/>
      <c r="AH998" s="259"/>
      <c r="AI998" s="456"/>
      <c r="AJ998" s="260"/>
      <c r="AK998" s="259">
        <v>4</v>
      </c>
      <c r="AL998" s="259"/>
      <c r="AM998" s="259" t="s">
        <v>17406</v>
      </c>
      <c r="AN998" s="449"/>
      <c r="AO998" s="449"/>
      <c r="AP998" s="449"/>
      <c r="AQ998" s="392" t="str">
        <f>IFERROR(VLOOKUP(BG998,#REF!,1,0),"")</f>
        <v/>
      </c>
      <c r="AR998" s="392"/>
      <c r="AS998" s="259" t="s">
        <v>3211</v>
      </c>
      <c r="AT998" s="392"/>
      <c r="AU998" s="392"/>
      <c r="AV998" s="392"/>
      <c r="AW998" s="392" t="s">
        <v>17408</v>
      </c>
      <c r="AX998" s="392"/>
      <c r="AY998" s="392"/>
      <c r="BD998" s="202" t="str">
        <f t="shared" si="146"/>
        <v>E-ClassE300 4MATIC Exclusive</v>
      </c>
      <c r="BE998" s="261" t="str">
        <f t="shared" si="152"/>
        <v>0127</v>
      </c>
      <c r="BF998" s="407" t="s">
        <v>1545</v>
      </c>
      <c r="BG998" s="202" t="str">
        <f t="shared" si="147"/>
        <v>0127-0997</v>
      </c>
    </row>
    <row r="999" spans="1:59" s="207" customFormat="1">
      <c r="A999" s="405">
        <v>4773</v>
      </c>
      <c r="B999" s="406">
        <v>4773</v>
      </c>
      <c r="C999" s="261" t="str">
        <f t="shared" si="148"/>
        <v>0025-0127</v>
      </c>
      <c r="D999" s="261" t="str">
        <f t="shared" si="149"/>
        <v>0025-0127-0005</v>
      </c>
      <c r="E999" s="407" t="s">
        <v>1546</v>
      </c>
      <c r="F999" s="261" t="str">
        <f>TEXT(VLOOKUP(J999,'[4]1'!$B$2:$D$37,2,0),"0000")</f>
        <v>0025</v>
      </c>
      <c r="G999" s="261" t="str">
        <f t="shared" si="150"/>
        <v>0127</v>
      </c>
      <c r="H999" s="408">
        <f t="shared" si="151"/>
        <v>5</v>
      </c>
      <c r="I999" s="407" t="s">
        <v>1546</v>
      </c>
      <c r="J999" s="260" t="s">
        <v>1955</v>
      </c>
      <c r="K999" s="260" t="s">
        <v>129</v>
      </c>
      <c r="L999" s="258" t="s">
        <v>1931</v>
      </c>
      <c r="M999" s="409">
        <v>82900000</v>
      </c>
      <c r="N999" s="258">
        <v>1999</v>
      </c>
      <c r="O999" s="258" t="s">
        <v>77</v>
      </c>
      <c r="P999" s="260" t="s">
        <v>73</v>
      </c>
      <c r="Q999" s="260" t="s">
        <v>72</v>
      </c>
      <c r="R999" s="260">
        <v>5</v>
      </c>
      <c r="S999" s="410">
        <v>1</v>
      </c>
      <c r="T999" s="261">
        <v>6</v>
      </c>
      <c r="U999" s="261">
        <v>6</v>
      </c>
      <c r="V999" s="260" t="s">
        <v>71</v>
      </c>
      <c r="W999" s="261" t="str">
        <f t="shared" si="153"/>
        <v>MercedesBenzE-ClassE300 4matic AMG Line82900000</v>
      </c>
      <c r="X999" s="411">
        <f t="shared" si="154"/>
        <v>4773</v>
      </c>
      <c r="Y999" s="261">
        <v>6</v>
      </c>
      <c r="Z999" s="261">
        <v>6</v>
      </c>
      <c r="AA999" s="407" t="s">
        <v>1546</v>
      </c>
      <c r="AB999" s="260" t="s">
        <v>73</v>
      </c>
      <c r="AC999" s="260"/>
      <c r="AD999" s="260">
        <v>3</v>
      </c>
      <c r="AE999" s="260">
        <v>1</v>
      </c>
      <c r="AF999" s="260"/>
      <c r="AG999" s="260"/>
      <c r="AH999" s="259"/>
      <c r="AI999" s="456"/>
      <c r="AJ999" s="260"/>
      <c r="AK999" s="259">
        <v>5</v>
      </c>
      <c r="AL999" s="259"/>
      <c r="AM999" s="259" t="s">
        <v>17409</v>
      </c>
      <c r="AN999" s="449"/>
      <c r="AO999" s="449"/>
      <c r="AP999" s="449"/>
      <c r="AQ999" s="392" t="str">
        <f>IFERROR(VLOOKUP(BG999,#REF!,1,0),"")</f>
        <v/>
      </c>
      <c r="AR999" s="392"/>
      <c r="AS999" s="259" t="s">
        <v>3211</v>
      </c>
      <c r="AT999" s="392"/>
      <c r="AU999" s="392"/>
      <c r="AV999" s="392"/>
      <c r="AW999" s="392" t="s">
        <v>17407</v>
      </c>
      <c r="AX999" s="392"/>
      <c r="AY999" s="392"/>
      <c r="BD999" s="202" t="str">
        <f t="shared" si="146"/>
        <v>E-ClassE300 4matic AMG Line</v>
      </c>
      <c r="BE999" s="261" t="str">
        <f t="shared" si="152"/>
        <v>0127</v>
      </c>
      <c r="BF999" s="407" t="s">
        <v>1546</v>
      </c>
      <c r="BG999" s="202" t="str">
        <f t="shared" si="147"/>
        <v>0127-0998</v>
      </c>
    </row>
    <row r="1000" spans="1:59" s="207" customFormat="1">
      <c r="A1000" s="405">
        <v>4774</v>
      </c>
      <c r="B1000" s="406">
        <v>4774</v>
      </c>
      <c r="C1000" s="261" t="str">
        <f t="shared" si="148"/>
        <v>0025-0127</v>
      </c>
      <c r="D1000" s="261" t="str">
        <f t="shared" si="149"/>
        <v>0025-0127-0006</v>
      </c>
      <c r="E1000" s="407" t="s">
        <v>1547</v>
      </c>
      <c r="F1000" s="261" t="str">
        <f>TEXT(VLOOKUP(J1000,'[4]1'!$B$2:$D$37,2,0),"0000")</f>
        <v>0025</v>
      </c>
      <c r="G1000" s="261" t="str">
        <f t="shared" si="150"/>
        <v>0127</v>
      </c>
      <c r="H1000" s="408">
        <f t="shared" si="151"/>
        <v>6</v>
      </c>
      <c r="I1000" s="407" t="s">
        <v>1547</v>
      </c>
      <c r="J1000" s="260" t="s">
        <v>1955</v>
      </c>
      <c r="K1000" s="260" t="s">
        <v>129</v>
      </c>
      <c r="L1000" s="258" t="s">
        <v>131</v>
      </c>
      <c r="M1000" s="430">
        <v>77000000</v>
      </c>
      <c r="N1000" s="258">
        <v>1999</v>
      </c>
      <c r="O1000" s="258" t="s">
        <v>77</v>
      </c>
      <c r="P1000" s="260" t="s">
        <v>73</v>
      </c>
      <c r="Q1000" s="260" t="s">
        <v>72</v>
      </c>
      <c r="R1000" s="260">
        <v>5</v>
      </c>
      <c r="S1000" s="410">
        <v>1</v>
      </c>
      <c r="T1000" s="261">
        <v>6</v>
      </c>
      <c r="U1000" s="261">
        <v>6</v>
      </c>
      <c r="V1000" s="260" t="s">
        <v>71</v>
      </c>
      <c r="W1000" s="261" t="str">
        <f t="shared" si="153"/>
        <v>MercedesBenzE-ClassE300 Avantgarde77000000</v>
      </c>
      <c r="X1000" s="411">
        <f t="shared" si="154"/>
        <v>4774</v>
      </c>
      <c r="Y1000" s="261">
        <v>6</v>
      </c>
      <c r="Z1000" s="261">
        <v>6</v>
      </c>
      <c r="AA1000" s="407" t="s">
        <v>1547</v>
      </c>
      <c r="AB1000" s="260" t="s">
        <v>73</v>
      </c>
      <c r="AC1000" s="260"/>
      <c r="AD1000" s="260">
        <v>3</v>
      </c>
      <c r="AE1000" s="260">
        <v>1</v>
      </c>
      <c r="AF1000" s="260"/>
      <c r="AG1000" s="260"/>
      <c r="AH1000" s="259"/>
      <c r="AI1000" s="456"/>
      <c r="AJ1000" s="260"/>
      <c r="AK1000" s="259" t="s">
        <v>8131</v>
      </c>
      <c r="AL1000" s="259"/>
      <c r="AM1000" s="259" t="s">
        <v>17114</v>
      </c>
      <c r="AN1000" s="449"/>
      <c r="AO1000" s="449"/>
      <c r="AP1000" s="449"/>
      <c r="AQ1000" s="392" t="str">
        <f>IFERROR(VLOOKUP(BG1000,#REF!,1,0),"")</f>
        <v/>
      </c>
      <c r="AR1000" s="392"/>
      <c r="AS1000" s="259" t="s">
        <v>3211</v>
      </c>
      <c r="AT1000" s="392"/>
      <c r="AU1000" s="392"/>
      <c r="AV1000" s="392"/>
      <c r="AW1000" s="392"/>
      <c r="AX1000" s="392"/>
      <c r="AY1000" s="392"/>
      <c r="BD1000" s="202" t="str">
        <f t="shared" si="146"/>
        <v>E-ClassE300 Avantgarde</v>
      </c>
      <c r="BE1000" s="261" t="str">
        <f t="shared" si="152"/>
        <v>0127</v>
      </c>
      <c r="BF1000" s="407" t="s">
        <v>1547</v>
      </c>
      <c r="BG1000" s="202" t="str">
        <f t="shared" si="147"/>
        <v>0127-0999</v>
      </c>
    </row>
    <row r="1001" spans="1:59" s="207" customFormat="1">
      <c r="A1001" s="405">
        <v>4775</v>
      </c>
      <c r="B1001" s="406">
        <v>4775</v>
      </c>
      <c r="C1001" s="261" t="str">
        <f t="shared" si="148"/>
        <v>0025-0127</v>
      </c>
      <c r="D1001" s="261" t="str">
        <f t="shared" si="149"/>
        <v>0025-0127-0007</v>
      </c>
      <c r="E1001" s="407" t="s">
        <v>17092</v>
      </c>
      <c r="F1001" s="261" t="str">
        <f>TEXT(VLOOKUP(J1001,'[4]1'!$B$2:$D$37,2,0),"0000")</f>
        <v>0025</v>
      </c>
      <c r="G1001" s="261" t="str">
        <f t="shared" si="150"/>
        <v>0127</v>
      </c>
      <c r="H1001" s="408">
        <f t="shared" si="151"/>
        <v>7</v>
      </c>
      <c r="I1001" s="407" t="s">
        <v>17092</v>
      </c>
      <c r="J1001" s="413" t="s">
        <v>1955</v>
      </c>
      <c r="K1001" s="260" t="s">
        <v>129</v>
      </c>
      <c r="L1001" s="413" t="s">
        <v>3195</v>
      </c>
      <c r="M1001" s="409">
        <v>82400000</v>
      </c>
      <c r="N1001" s="416">
        <v>1993</v>
      </c>
      <c r="O1001" s="413" t="s">
        <v>1981</v>
      </c>
      <c r="P1001" s="413" t="s">
        <v>73</v>
      </c>
      <c r="Q1001" s="413" t="s">
        <v>72</v>
      </c>
      <c r="R1001" s="416">
        <v>4</v>
      </c>
      <c r="S1001" s="410">
        <v>1</v>
      </c>
      <c r="T1001" s="261">
        <v>6</v>
      </c>
      <c r="U1001" s="261">
        <v>6</v>
      </c>
      <c r="V1001" s="260" t="s">
        <v>71</v>
      </c>
      <c r="W1001" s="261" t="str">
        <f t="shared" si="153"/>
        <v>MercedesBenzE-ClassE300d 4M Coupe82400000</v>
      </c>
      <c r="X1001" s="411">
        <f t="shared" si="154"/>
        <v>4775</v>
      </c>
      <c r="Y1001" s="261">
        <v>6</v>
      </c>
      <c r="Z1001" s="261">
        <v>6</v>
      </c>
      <c r="AA1001" s="407" t="s">
        <v>17092</v>
      </c>
      <c r="AB1001" s="260" t="s">
        <v>73</v>
      </c>
      <c r="AC1001" s="260"/>
      <c r="AD1001" s="260"/>
      <c r="AE1001" s="260"/>
      <c r="AF1001" s="260"/>
      <c r="AG1001" s="260"/>
      <c r="AH1001" s="259"/>
      <c r="AI1001" s="260"/>
      <c r="AJ1001" s="260"/>
      <c r="AK1001" s="259" t="s">
        <v>1187</v>
      </c>
      <c r="AL1001" s="259"/>
      <c r="AM1001" s="259" t="s">
        <v>17120</v>
      </c>
      <c r="AN1001" s="449"/>
      <c r="AO1001" s="449"/>
      <c r="AP1001" s="449"/>
      <c r="AQ1001" s="392" t="str">
        <f>IFERROR(VLOOKUP(BG1001,#REF!,1,0),"")</f>
        <v/>
      </c>
      <c r="AR1001" s="392"/>
      <c r="AS1001" s="259" t="s">
        <v>3211</v>
      </c>
      <c r="AT1001" s="392" t="s">
        <v>3193</v>
      </c>
      <c r="AU1001" s="392"/>
      <c r="AV1001" s="392"/>
      <c r="AW1001" s="392"/>
      <c r="AX1001" s="392"/>
      <c r="AY1001" s="392"/>
      <c r="BD1001" s="202" t="str">
        <f t="shared" si="146"/>
        <v>E-ClassE300d 4M Coupe</v>
      </c>
      <c r="BE1001" s="261" t="str">
        <f t="shared" si="152"/>
        <v>0127</v>
      </c>
      <c r="BF1001" s="407" t="s">
        <v>17092</v>
      </c>
      <c r="BG1001" s="202" t="str">
        <f t="shared" si="147"/>
        <v>0127-1000</v>
      </c>
    </row>
    <row r="1002" spans="1:59" s="207" customFormat="1">
      <c r="A1002" s="405">
        <v>4776</v>
      </c>
      <c r="B1002" s="406">
        <v>4776</v>
      </c>
      <c r="C1002" s="261" t="str">
        <f t="shared" si="148"/>
        <v>0025-0127</v>
      </c>
      <c r="D1002" s="261" t="str">
        <f t="shared" si="149"/>
        <v>0025-0127-0008</v>
      </c>
      <c r="E1002" s="407" t="s">
        <v>17372</v>
      </c>
      <c r="F1002" s="261" t="str">
        <f>TEXT(VLOOKUP(J1002,'[4]1'!$B$2:$D$37,2,0),"0000")</f>
        <v>0025</v>
      </c>
      <c r="G1002" s="261" t="str">
        <f t="shared" si="150"/>
        <v>0127</v>
      </c>
      <c r="H1002" s="408">
        <f t="shared" si="151"/>
        <v>8</v>
      </c>
      <c r="I1002" s="407" t="s">
        <v>17372</v>
      </c>
      <c r="J1002" s="260" t="s">
        <v>1955</v>
      </c>
      <c r="K1002" s="261" t="s">
        <v>129</v>
      </c>
      <c r="L1002" s="261" t="s">
        <v>1932</v>
      </c>
      <c r="M1002" s="430">
        <v>85700000</v>
      </c>
      <c r="N1002" s="258">
        <v>1991</v>
      </c>
      <c r="O1002" s="261" t="s">
        <v>74</v>
      </c>
      <c r="P1002" s="261" t="s">
        <v>73</v>
      </c>
      <c r="Q1002" s="261" t="s">
        <v>72</v>
      </c>
      <c r="R1002" s="261">
        <v>5</v>
      </c>
      <c r="S1002" s="410">
        <v>3</v>
      </c>
      <c r="T1002" s="261">
        <v>6</v>
      </c>
      <c r="U1002" s="261">
        <v>6</v>
      </c>
      <c r="V1002" s="258" t="s">
        <v>71</v>
      </c>
      <c r="W1002" s="261" t="str">
        <f t="shared" si="153"/>
        <v>MercedesBenzE-ClassE300e 4matic Exclusive85700000</v>
      </c>
      <c r="X1002" s="411">
        <f t="shared" si="154"/>
        <v>4776</v>
      </c>
      <c r="Y1002" s="261">
        <v>6</v>
      </c>
      <c r="Z1002" s="261">
        <v>6</v>
      </c>
      <c r="AA1002" s="407" t="s">
        <v>17372</v>
      </c>
      <c r="AB1002" s="260" t="s">
        <v>73</v>
      </c>
      <c r="AC1002" s="261"/>
      <c r="AD1002" s="261">
        <v>5</v>
      </c>
      <c r="AE1002" s="261">
        <v>0</v>
      </c>
      <c r="AF1002" s="260"/>
      <c r="AG1002" s="260"/>
      <c r="AH1002" s="259"/>
      <c r="AI1002" s="260"/>
      <c r="AJ1002" s="260"/>
      <c r="AK1002" s="259" t="s">
        <v>17134</v>
      </c>
      <c r="AL1002" s="259"/>
      <c r="AM1002" s="259" t="s">
        <v>17117</v>
      </c>
      <c r="AN1002" s="449"/>
      <c r="AO1002" s="449"/>
      <c r="AP1002" s="449"/>
      <c r="AQ1002" s="392" t="str">
        <f>IFERROR(VLOOKUP(BG1002,#REF!,1,0),"")</f>
        <v/>
      </c>
      <c r="AR1002" s="392"/>
      <c r="AS1002" s="259" t="s">
        <v>16842</v>
      </c>
      <c r="AT1002" s="392"/>
      <c r="AU1002" s="392"/>
      <c r="AV1002" s="392"/>
      <c r="AW1002" s="392"/>
      <c r="AX1002" s="392"/>
      <c r="AY1002" s="392"/>
      <c r="AZ1002" s="202"/>
      <c r="BA1002" s="202"/>
      <c r="BD1002" s="202" t="str">
        <f t="shared" si="146"/>
        <v>E-ClassE300e 4matic Exclusive</v>
      </c>
      <c r="BE1002" s="261" t="str">
        <f t="shared" si="152"/>
        <v>0127</v>
      </c>
      <c r="BF1002" s="407" t="s">
        <v>17372</v>
      </c>
      <c r="BG1002" s="202" t="str">
        <f t="shared" si="147"/>
        <v>0127-1001</v>
      </c>
    </row>
    <row r="1003" spans="1:59" s="207" customFormat="1">
      <c r="A1003" s="405">
        <v>4777</v>
      </c>
      <c r="B1003" s="406">
        <v>4777</v>
      </c>
      <c r="C1003" s="261" t="str">
        <f t="shared" si="148"/>
        <v>0025-0127</v>
      </c>
      <c r="D1003" s="261" t="str">
        <f t="shared" si="149"/>
        <v>0025-0127-0009</v>
      </c>
      <c r="E1003" s="407" t="s">
        <v>1548</v>
      </c>
      <c r="F1003" s="261" t="str">
        <f>TEXT(VLOOKUP(J1003,'[4]1'!$B$2:$D$37,2,0),"0000")</f>
        <v>0025</v>
      </c>
      <c r="G1003" s="261" t="str">
        <f t="shared" si="150"/>
        <v>0127</v>
      </c>
      <c r="H1003" s="408">
        <f t="shared" si="151"/>
        <v>9</v>
      </c>
      <c r="I1003" s="407" t="s">
        <v>1548</v>
      </c>
      <c r="J1003" s="260" t="s">
        <v>1955</v>
      </c>
      <c r="K1003" s="260" t="s">
        <v>129</v>
      </c>
      <c r="L1003" s="260" t="s">
        <v>1391</v>
      </c>
      <c r="M1003" s="429">
        <v>108000000</v>
      </c>
      <c r="N1003" s="260">
        <v>2999</v>
      </c>
      <c r="O1003" s="258" t="s">
        <v>77</v>
      </c>
      <c r="P1003" s="260" t="s">
        <v>73</v>
      </c>
      <c r="Q1003" s="260" t="s">
        <v>72</v>
      </c>
      <c r="R1003" s="260">
        <v>5</v>
      </c>
      <c r="S1003" s="410">
        <v>7</v>
      </c>
      <c r="T1003" s="261">
        <v>6</v>
      </c>
      <c r="U1003" s="261">
        <v>6</v>
      </c>
      <c r="V1003" s="260" t="s">
        <v>71</v>
      </c>
      <c r="W1003" s="261" t="str">
        <f t="shared" si="153"/>
        <v>MercedesBenzE-ClassE450 4MATIC Exclusive108000000</v>
      </c>
      <c r="X1003" s="411">
        <f t="shared" si="154"/>
        <v>4777</v>
      </c>
      <c r="Y1003" s="261">
        <v>6</v>
      </c>
      <c r="Z1003" s="261">
        <v>6</v>
      </c>
      <c r="AA1003" s="407" t="s">
        <v>1548</v>
      </c>
      <c r="AB1003" s="260" t="s">
        <v>73</v>
      </c>
      <c r="AC1003" s="260"/>
      <c r="AD1003" s="260">
        <v>4</v>
      </c>
      <c r="AE1003" s="260">
        <v>0</v>
      </c>
      <c r="AF1003" s="260"/>
      <c r="AG1003" s="260"/>
      <c r="AH1003" s="259"/>
      <c r="AI1003" s="260"/>
      <c r="AJ1003" s="260"/>
      <c r="AK1003" s="259">
        <v>9</v>
      </c>
      <c r="AL1003" s="259"/>
      <c r="AM1003" s="259" t="s">
        <v>17411</v>
      </c>
      <c r="AN1003" s="449"/>
      <c r="AO1003" s="449"/>
      <c r="AP1003" s="449"/>
      <c r="AQ1003" s="392" t="str">
        <f>IFERROR(VLOOKUP(BG1003,#REF!,1,0),"")</f>
        <v/>
      </c>
      <c r="AR1003" s="392"/>
      <c r="AS1003" s="259" t="s">
        <v>16843</v>
      </c>
      <c r="AT1003" s="392"/>
      <c r="AU1003" s="392"/>
      <c r="AV1003" s="392"/>
      <c r="AW1003" s="392" t="s">
        <v>17412</v>
      </c>
      <c r="AX1003" s="392">
        <v>2024.02</v>
      </c>
      <c r="AY1003" s="392"/>
      <c r="BB1003" s="207" t="s">
        <v>16844</v>
      </c>
      <c r="BC1003" s="207" t="s">
        <v>16881</v>
      </c>
      <c r="BD1003" s="202" t="str">
        <f t="shared" si="146"/>
        <v>E-ClassE450 4MATIC Exclusive</v>
      </c>
      <c r="BE1003" s="261" t="str">
        <f t="shared" si="152"/>
        <v>0127</v>
      </c>
      <c r="BF1003" s="407" t="s">
        <v>1548</v>
      </c>
      <c r="BG1003" s="202" t="str">
        <f t="shared" si="147"/>
        <v>0127-1002</v>
      </c>
    </row>
    <row r="1004" spans="1:59" s="207" customFormat="1">
      <c r="A1004" s="405">
        <v>4778</v>
      </c>
      <c r="B1004" s="406">
        <v>4778</v>
      </c>
      <c r="C1004" s="261" t="str">
        <f t="shared" si="148"/>
        <v>0025-0127</v>
      </c>
      <c r="D1004" s="261" t="str">
        <f t="shared" si="149"/>
        <v>0025-0127-0010</v>
      </c>
      <c r="E1004" s="407" t="s">
        <v>1549</v>
      </c>
      <c r="F1004" s="261" t="str">
        <f>TEXT(VLOOKUP(J1004,'[4]1'!$B$2:$D$37,2,0),"0000")</f>
        <v>0025</v>
      </c>
      <c r="G1004" s="261" t="str">
        <f t="shared" si="150"/>
        <v>0127</v>
      </c>
      <c r="H1004" s="408">
        <f t="shared" si="151"/>
        <v>10</v>
      </c>
      <c r="I1004" s="407" t="s">
        <v>1549</v>
      </c>
      <c r="J1004" s="260" t="s">
        <v>1955</v>
      </c>
      <c r="K1004" s="260" t="s">
        <v>129</v>
      </c>
      <c r="L1004" s="260" t="s">
        <v>17216</v>
      </c>
      <c r="M1004" s="429">
        <v>121000000</v>
      </c>
      <c r="N1004" s="260">
        <v>2999</v>
      </c>
      <c r="O1004" s="258" t="s">
        <v>77</v>
      </c>
      <c r="P1004" s="260" t="s">
        <v>73</v>
      </c>
      <c r="Q1004" s="260" t="s">
        <v>72</v>
      </c>
      <c r="R1004" s="260">
        <v>5</v>
      </c>
      <c r="S1004" s="410">
        <v>15</v>
      </c>
      <c r="T1004" s="261">
        <v>6</v>
      </c>
      <c r="U1004" s="261">
        <v>6</v>
      </c>
      <c r="V1004" s="260" t="s">
        <v>71</v>
      </c>
      <c r="W1004" s="261" t="str">
        <f t="shared" si="153"/>
        <v>MercedesBenzE-ClassAMG E 53 4M121000000</v>
      </c>
      <c r="X1004" s="411">
        <f t="shared" si="154"/>
        <v>4778</v>
      </c>
      <c r="Y1004" s="261">
        <v>6</v>
      </c>
      <c r="Z1004" s="261">
        <v>6</v>
      </c>
      <c r="AA1004" s="407" t="s">
        <v>1549</v>
      </c>
      <c r="AB1004" s="260" t="s">
        <v>73</v>
      </c>
      <c r="AC1004" s="260"/>
      <c r="AD1004" s="260">
        <v>5</v>
      </c>
      <c r="AE1004" s="260">
        <v>0</v>
      </c>
      <c r="AF1004" s="260"/>
      <c r="AG1004" s="260"/>
      <c r="AH1004" s="259"/>
      <c r="AI1004" s="260"/>
      <c r="AJ1004" s="260"/>
      <c r="AK1004" s="259">
        <v>16</v>
      </c>
      <c r="AL1004" s="259"/>
      <c r="AM1004" s="259" t="s">
        <v>17214</v>
      </c>
      <c r="AN1004" s="449"/>
      <c r="AO1004" s="449"/>
      <c r="AP1004" s="449"/>
      <c r="AQ1004" s="392" t="str">
        <f>IFERROR(VLOOKUP(BG1004,#REF!,1,0),"")</f>
        <v/>
      </c>
      <c r="AR1004" s="392"/>
      <c r="AS1004" s="259" t="s">
        <v>3255</v>
      </c>
      <c r="AT1004" s="392"/>
      <c r="AU1004" s="392"/>
      <c r="AV1004" s="392"/>
      <c r="AW1004" s="392"/>
      <c r="AX1004" s="392"/>
      <c r="AY1004" s="392"/>
      <c r="BD1004" s="202" t="str">
        <f t="shared" si="146"/>
        <v>E-ClassAMG E 53 4M</v>
      </c>
      <c r="BE1004" s="261" t="str">
        <f t="shared" si="152"/>
        <v>0127</v>
      </c>
      <c r="BF1004" s="407" t="s">
        <v>1549</v>
      </c>
      <c r="BG1004" s="202" t="str">
        <f t="shared" si="147"/>
        <v>0127-1003</v>
      </c>
    </row>
    <row r="1005" spans="1:59" s="207" customFormat="1">
      <c r="A1005" s="405">
        <v>4779</v>
      </c>
      <c r="B1005" s="406">
        <v>4779</v>
      </c>
      <c r="C1005" s="261" t="str">
        <f t="shared" si="148"/>
        <v>0025-0127</v>
      </c>
      <c r="D1005" s="261" t="str">
        <f t="shared" si="149"/>
        <v>0025-0127-0011</v>
      </c>
      <c r="E1005" s="407" t="s">
        <v>1550</v>
      </c>
      <c r="F1005" s="261" t="str">
        <f>TEXT(VLOOKUP(J1005,'[4]1'!$B$2:$D$37,2,0),"0000")</f>
        <v>0025</v>
      </c>
      <c r="G1005" s="261" t="str">
        <f t="shared" si="150"/>
        <v>0127</v>
      </c>
      <c r="H1005" s="408">
        <f t="shared" si="151"/>
        <v>11</v>
      </c>
      <c r="I1005" s="407" t="s">
        <v>1550</v>
      </c>
      <c r="J1005" s="260" t="s">
        <v>1955</v>
      </c>
      <c r="K1005" s="260" t="s">
        <v>129</v>
      </c>
      <c r="L1005" s="258" t="s">
        <v>17215</v>
      </c>
      <c r="M1005" s="429">
        <v>117100000</v>
      </c>
      <c r="N1005" s="258">
        <v>2999</v>
      </c>
      <c r="O1005" s="258" t="s">
        <v>77</v>
      </c>
      <c r="P1005" s="260" t="s">
        <v>73</v>
      </c>
      <c r="Q1005" s="260" t="s">
        <v>72</v>
      </c>
      <c r="R1005" s="260">
        <v>4</v>
      </c>
      <c r="S1005" s="410">
        <v>15</v>
      </c>
      <c r="T1005" s="261">
        <v>6</v>
      </c>
      <c r="U1005" s="261">
        <v>6</v>
      </c>
      <c r="V1005" s="260" t="s">
        <v>71</v>
      </c>
      <c r="W1005" s="261" t="str">
        <f t="shared" si="153"/>
        <v>MercedesBenzE-ClassAMG E 53 4M Coupe117100000</v>
      </c>
      <c r="X1005" s="411">
        <f t="shared" si="154"/>
        <v>4779</v>
      </c>
      <c r="Y1005" s="261">
        <v>6</v>
      </c>
      <c r="Z1005" s="261">
        <v>6</v>
      </c>
      <c r="AA1005" s="407" t="s">
        <v>1550</v>
      </c>
      <c r="AB1005" s="260" t="s">
        <v>73</v>
      </c>
      <c r="AC1005" s="260"/>
      <c r="AD1005" s="260">
        <v>6</v>
      </c>
      <c r="AE1005" s="260">
        <v>0</v>
      </c>
      <c r="AF1005" s="260"/>
      <c r="AG1005" s="260"/>
      <c r="AH1005" s="259"/>
      <c r="AI1005" s="260"/>
      <c r="AJ1005" s="260"/>
      <c r="AK1005" s="259">
        <v>16</v>
      </c>
      <c r="AL1005" s="259"/>
      <c r="AM1005" s="259" t="s">
        <v>17214</v>
      </c>
      <c r="AN1005" s="449"/>
      <c r="AO1005" s="449"/>
      <c r="AP1005" s="449"/>
      <c r="AQ1005" s="392" t="str">
        <f>IFERROR(VLOOKUP(BG1005,#REF!,1,0),"")</f>
        <v/>
      </c>
      <c r="AR1005" s="392"/>
      <c r="AS1005" s="259" t="s">
        <v>3255</v>
      </c>
      <c r="AT1005" s="392"/>
      <c r="AU1005" s="392"/>
      <c r="AV1005" s="392"/>
      <c r="AW1005" s="392"/>
      <c r="AX1005" s="392"/>
      <c r="AY1005" s="392"/>
      <c r="BD1005" s="202" t="str">
        <f t="shared" si="146"/>
        <v>E-ClassAMG E 53 4M Coupe</v>
      </c>
      <c r="BE1005" s="261" t="str">
        <f t="shared" si="152"/>
        <v>0127</v>
      </c>
      <c r="BF1005" s="407" t="s">
        <v>1550</v>
      </c>
      <c r="BG1005" s="202" t="str">
        <f t="shared" si="147"/>
        <v>0127-1004</v>
      </c>
    </row>
    <row r="1006" spans="1:59" s="207" customFormat="1">
      <c r="A1006" s="405">
        <v>4780</v>
      </c>
      <c r="B1006" s="406">
        <v>4780</v>
      </c>
      <c r="C1006" s="261" t="str">
        <f t="shared" si="148"/>
        <v>0025-0127</v>
      </c>
      <c r="D1006" s="261" t="str">
        <f t="shared" si="149"/>
        <v>0025-0127-0012</v>
      </c>
      <c r="E1006" s="407" t="s">
        <v>1551</v>
      </c>
      <c r="F1006" s="261" t="str">
        <f>TEXT(VLOOKUP(J1006,'[4]1'!$B$2:$D$37,2,0),"0000")</f>
        <v>0025</v>
      </c>
      <c r="G1006" s="261" t="str">
        <f t="shared" si="150"/>
        <v>0127</v>
      </c>
      <c r="H1006" s="408">
        <f t="shared" si="151"/>
        <v>12</v>
      </c>
      <c r="I1006" s="407" t="s">
        <v>1551</v>
      </c>
      <c r="J1006" s="260" t="s">
        <v>1955</v>
      </c>
      <c r="K1006" s="260" t="s">
        <v>129</v>
      </c>
      <c r="L1006" s="258" t="s">
        <v>1418</v>
      </c>
      <c r="M1006" s="429">
        <v>108100000</v>
      </c>
      <c r="N1006" s="258">
        <v>2999</v>
      </c>
      <c r="O1006" s="258" t="s">
        <v>77</v>
      </c>
      <c r="P1006" s="260" t="s">
        <v>73</v>
      </c>
      <c r="Q1006" s="260" t="s">
        <v>72</v>
      </c>
      <c r="R1006" s="260">
        <v>4</v>
      </c>
      <c r="S1006" s="410">
        <v>9</v>
      </c>
      <c r="T1006" s="261">
        <v>6</v>
      </c>
      <c r="U1006" s="261">
        <v>6</v>
      </c>
      <c r="V1006" s="260" t="s">
        <v>71</v>
      </c>
      <c r="W1006" s="261" t="str">
        <f t="shared" si="153"/>
        <v>MercedesBenzE-ClassE450 4MATIC Cabriolet108100000</v>
      </c>
      <c r="X1006" s="411">
        <f t="shared" si="154"/>
        <v>4780</v>
      </c>
      <c r="Y1006" s="261">
        <v>6</v>
      </c>
      <c r="Z1006" s="261">
        <v>6</v>
      </c>
      <c r="AA1006" s="407" t="s">
        <v>1551</v>
      </c>
      <c r="AB1006" s="260" t="s">
        <v>73</v>
      </c>
      <c r="AC1006" s="260"/>
      <c r="AD1006" s="260">
        <v>4</v>
      </c>
      <c r="AE1006" s="260">
        <v>0</v>
      </c>
      <c r="AF1006" s="260"/>
      <c r="AG1006" s="260"/>
      <c r="AH1006" s="259"/>
      <c r="AI1006" s="260"/>
      <c r="AJ1006" s="260"/>
      <c r="AK1006" s="259">
        <v>9</v>
      </c>
      <c r="AL1006" s="259"/>
      <c r="AM1006" s="259" t="s">
        <v>17411</v>
      </c>
      <c r="AN1006" s="449"/>
      <c r="AO1006" s="449"/>
      <c r="AP1006" s="449"/>
      <c r="AQ1006" s="392" t="str">
        <f>IFERROR(VLOOKUP(BG1006,#REF!,1,0),"")</f>
        <v/>
      </c>
      <c r="AR1006" s="392"/>
      <c r="AS1006" s="259" t="s">
        <v>3244</v>
      </c>
      <c r="AT1006" s="392"/>
      <c r="AU1006" s="392"/>
      <c r="AV1006" s="392"/>
      <c r="AW1006" s="392" t="s">
        <v>17412</v>
      </c>
      <c r="AX1006" s="392"/>
      <c r="AY1006" s="392"/>
      <c r="BD1006" s="202" t="str">
        <f t="shared" si="146"/>
        <v>E-ClassE450 4MATIC Cabriolet</v>
      </c>
      <c r="BE1006" s="261" t="str">
        <f t="shared" si="152"/>
        <v>0127</v>
      </c>
      <c r="BF1006" s="407" t="s">
        <v>1551</v>
      </c>
      <c r="BG1006" s="202" t="str">
        <f t="shared" si="147"/>
        <v>0127-1005</v>
      </c>
    </row>
    <row r="1007" spans="1:59" s="207" customFormat="1">
      <c r="A1007" s="405">
        <v>4781</v>
      </c>
      <c r="B1007" s="406">
        <v>4781</v>
      </c>
      <c r="C1007" s="261" t="str">
        <f t="shared" si="148"/>
        <v>0025-0127</v>
      </c>
      <c r="D1007" s="261" t="str">
        <f t="shared" si="149"/>
        <v>0025-0127-0013</v>
      </c>
      <c r="E1007" s="407" t="s">
        <v>1552</v>
      </c>
      <c r="F1007" s="261" t="str">
        <f>TEXT(VLOOKUP(J1007,'[4]1'!$B$2:$D$37,2,0),"0000")</f>
        <v>0025</v>
      </c>
      <c r="G1007" s="261" t="str">
        <f t="shared" si="150"/>
        <v>0127</v>
      </c>
      <c r="H1007" s="408">
        <f t="shared" si="151"/>
        <v>13</v>
      </c>
      <c r="I1007" s="407" t="s">
        <v>1552</v>
      </c>
      <c r="J1007" s="260" t="s">
        <v>1955</v>
      </c>
      <c r="K1007" s="260" t="s">
        <v>129</v>
      </c>
      <c r="L1007" s="258" t="s">
        <v>1419</v>
      </c>
      <c r="M1007" s="429">
        <v>103100000</v>
      </c>
      <c r="N1007" s="258">
        <v>2999</v>
      </c>
      <c r="O1007" s="258" t="s">
        <v>77</v>
      </c>
      <c r="P1007" s="260" t="s">
        <v>73</v>
      </c>
      <c r="Q1007" s="260" t="s">
        <v>72</v>
      </c>
      <c r="R1007" s="260">
        <v>4</v>
      </c>
      <c r="S1007" s="410">
        <v>9</v>
      </c>
      <c r="T1007" s="261">
        <v>6</v>
      </c>
      <c r="U1007" s="261">
        <v>6</v>
      </c>
      <c r="V1007" s="260" t="s">
        <v>71</v>
      </c>
      <c r="W1007" s="261" t="str">
        <f t="shared" si="153"/>
        <v>MercedesBenzE-ClassE450 4MATIC Coupe103100000</v>
      </c>
      <c r="X1007" s="411">
        <f t="shared" si="154"/>
        <v>4781</v>
      </c>
      <c r="Y1007" s="261">
        <v>6</v>
      </c>
      <c r="Z1007" s="261">
        <v>6</v>
      </c>
      <c r="AA1007" s="407" t="s">
        <v>1552</v>
      </c>
      <c r="AB1007" s="260" t="s">
        <v>73</v>
      </c>
      <c r="AC1007" s="260"/>
      <c r="AD1007" s="260">
        <v>4</v>
      </c>
      <c r="AE1007" s="260">
        <v>0</v>
      </c>
      <c r="AF1007" s="260"/>
      <c r="AG1007" s="260"/>
      <c r="AH1007" s="259"/>
      <c r="AI1007" s="260"/>
      <c r="AJ1007" s="260"/>
      <c r="AK1007" s="259">
        <v>9</v>
      </c>
      <c r="AL1007" s="259"/>
      <c r="AM1007" s="259" t="s">
        <v>17411</v>
      </c>
      <c r="AN1007" s="449"/>
      <c r="AO1007" s="449"/>
      <c r="AP1007" s="449"/>
      <c r="AQ1007" s="392" t="str">
        <f>IFERROR(VLOOKUP(BG1007,#REF!,1,0),"")</f>
        <v/>
      </c>
      <c r="AR1007" s="392"/>
      <c r="AS1007" s="259" t="s">
        <v>16841</v>
      </c>
      <c r="AT1007" s="392"/>
      <c r="AU1007" s="392"/>
      <c r="AV1007" s="392"/>
      <c r="AW1007" s="392" t="s">
        <v>17412</v>
      </c>
      <c r="AX1007" s="392">
        <v>2024.02</v>
      </c>
      <c r="AY1007" s="392"/>
      <c r="BB1007" s="207" t="s">
        <v>16845</v>
      </c>
      <c r="BD1007" s="202" t="str">
        <f t="shared" si="146"/>
        <v>E-ClassE450 4MATIC Coupe</v>
      </c>
      <c r="BE1007" s="261" t="str">
        <f t="shared" si="152"/>
        <v>0127</v>
      </c>
      <c r="BF1007" s="407" t="s">
        <v>1552</v>
      </c>
      <c r="BG1007" s="202" t="str">
        <f t="shared" si="147"/>
        <v>0127-1006</v>
      </c>
    </row>
    <row r="1008" spans="1:59" s="207" customFormat="1">
      <c r="A1008" s="405">
        <v>4782</v>
      </c>
      <c r="B1008" s="406">
        <v>4782</v>
      </c>
      <c r="C1008" s="261" t="str">
        <f t="shared" si="148"/>
        <v>0025-0128</v>
      </c>
      <c r="D1008" s="261" t="str">
        <f t="shared" si="149"/>
        <v>0025-0128-0001</v>
      </c>
      <c r="E1008" s="407" t="s">
        <v>1553</v>
      </c>
      <c r="F1008" s="261" t="str">
        <f>TEXT(VLOOKUP(J1008,'[4]1'!$B$2:$D$37,2,0),"0000")</f>
        <v>0025</v>
      </c>
      <c r="G1008" s="261" t="str">
        <f t="shared" si="150"/>
        <v>0128</v>
      </c>
      <c r="H1008" s="408">
        <f t="shared" si="151"/>
        <v>1</v>
      </c>
      <c r="I1008" s="407" t="s">
        <v>1553</v>
      </c>
      <c r="J1008" s="260" t="s">
        <v>1955</v>
      </c>
      <c r="K1008" s="260" t="s">
        <v>16730</v>
      </c>
      <c r="L1008" s="258">
        <v>250</v>
      </c>
      <c r="M1008" s="506">
        <v>67500000</v>
      </c>
      <c r="N1008" s="258">
        <v>0</v>
      </c>
      <c r="O1008" s="413" t="s">
        <v>1304</v>
      </c>
      <c r="P1008" s="413" t="s">
        <v>73</v>
      </c>
      <c r="Q1008" s="413" t="s">
        <v>72</v>
      </c>
      <c r="R1008" s="416">
        <v>5</v>
      </c>
      <c r="S1008" s="410">
        <v>3</v>
      </c>
      <c r="T1008" s="261">
        <v>6</v>
      </c>
      <c r="U1008" s="261">
        <v>6</v>
      </c>
      <c r="V1008" s="258" t="s">
        <v>1934</v>
      </c>
      <c r="W1008" s="261" t="str">
        <f t="shared" si="153"/>
        <v>MercedesBenzEQA25067500000</v>
      </c>
      <c r="X1008" s="411">
        <f t="shared" si="154"/>
        <v>4782</v>
      </c>
      <c r="Y1008" s="261">
        <v>6</v>
      </c>
      <c r="Z1008" s="261">
        <v>6</v>
      </c>
      <c r="AA1008" s="407" t="s">
        <v>1553</v>
      </c>
      <c r="AB1008" s="260" t="s">
        <v>73</v>
      </c>
      <c r="AC1008" s="260"/>
      <c r="AD1008" s="260">
        <v>7</v>
      </c>
      <c r="AE1008" s="260">
        <v>0</v>
      </c>
      <c r="AF1008" s="260"/>
      <c r="AG1008" s="260"/>
      <c r="AH1008" s="259"/>
      <c r="AI1008" s="260"/>
      <c r="AJ1008" s="260"/>
      <c r="AK1008" s="259">
        <v>26</v>
      </c>
      <c r="AL1008" s="259"/>
      <c r="AM1008" s="259" t="s">
        <v>17130</v>
      </c>
      <c r="AN1008" s="449"/>
      <c r="AO1008" s="449"/>
      <c r="AP1008" s="449"/>
      <c r="AQ1008" s="392" t="str">
        <f>IFERROR(VLOOKUP(BG1008,#REF!,1,0),"")</f>
        <v/>
      </c>
      <c r="AR1008" s="392"/>
      <c r="AS1008" s="259" t="s">
        <v>1979</v>
      </c>
      <c r="AT1008" s="392" t="s">
        <v>3206</v>
      </c>
      <c r="AU1008" s="392"/>
      <c r="AV1008" s="392"/>
      <c r="AW1008" s="392" t="s">
        <v>3205</v>
      </c>
      <c r="AX1008" s="392"/>
      <c r="AY1008" s="392"/>
      <c r="BD1008" s="202" t="str">
        <f t="shared" si="146"/>
        <v>EQA250</v>
      </c>
      <c r="BE1008" s="261" t="str">
        <f t="shared" si="152"/>
        <v>0128</v>
      </c>
      <c r="BF1008" s="407" t="s">
        <v>1553</v>
      </c>
      <c r="BG1008" s="202" t="str">
        <f t="shared" si="147"/>
        <v>0128-1007</v>
      </c>
    </row>
    <row r="1009" spans="1:59" s="207" customFormat="1">
      <c r="A1009" s="405">
        <v>4783</v>
      </c>
      <c r="B1009" s="406">
        <v>4783</v>
      </c>
      <c r="C1009" s="261" t="str">
        <f t="shared" si="148"/>
        <v>0025-0128</v>
      </c>
      <c r="D1009" s="261" t="str">
        <f t="shared" si="149"/>
        <v>0025-0128-0002</v>
      </c>
      <c r="E1009" s="407" t="s">
        <v>1554</v>
      </c>
      <c r="F1009" s="261" t="str">
        <f>TEXT(VLOOKUP(J1009,'[4]1'!$B$2:$D$37,2,0),"0000")</f>
        <v>0025</v>
      </c>
      <c r="G1009" s="261" t="str">
        <f t="shared" si="150"/>
        <v>0128</v>
      </c>
      <c r="H1009" s="408">
        <f t="shared" si="151"/>
        <v>2</v>
      </c>
      <c r="I1009" s="407" t="s">
        <v>1554</v>
      </c>
      <c r="J1009" s="260" t="s">
        <v>1955</v>
      </c>
      <c r="K1009" s="260" t="s">
        <v>16730</v>
      </c>
      <c r="L1009" s="258" t="s">
        <v>3199</v>
      </c>
      <c r="M1009" s="506">
        <v>64900000</v>
      </c>
      <c r="N1009" s="258">
        <v>0</v>
      </c>
      <c r="O1009" s="413" t="s">
        <v>1304</v>
      </c>
      <c r="P1009" s="413" t="s">
        <v>73</v>
      </c>
      <c r="Q1009" s="413" t="s">
        <v>72</v>
      </c>
      <c r="R1009" s="416">
        <v>5</v>
      </c>
      <c r="S1009" s="410">
        <v>3</v>
      </c>
      <c r="T1009" s="261">
        <v>6</v>
      </c>
      <c r="U1009" s="261">
        <v>6</v>
      </c>
      <c r="V1009" s="258" t="s">
        <v>1934</v>
      </c>
      <c r="W1009" s="261" t="str">
        <f t="shared" si="153"/>
        <v>MercedesBenzEQA250 AMG Package64900000</v>
      </c>
      <c r="X1009" s="411">
        <f t="shared" si="154"/>
        <v>4783</v>
      </c>
      <c r="Y1009" s="261">
        <v>6</v>
      </c>
      <c r="Z1009" s="261">
        <v>6</v>
      </c>
      <c r="AA1009" s="407" t="s">
        <v>1554</v>
      </c>
      <c r="AB1009" s="260" t="s">
        <v>73</v>
      </c>
      <c r="AC1009" s="260"/>
      <c r="AD1009" s="260">
        <v>7</v>
      </c>
      <c r="AE1009" s="260">
        <v>0</v>
      </c>
      <c r="AF1009" s="260"/>
      <c r="AG1009" s="260"/>
      <c r="AH1009" s="259"/>
      <c r="AI1009" s="260"/>
      <c r="AJ1009" s="260"/>
      <c r="AK1009" s="259">
        <v>26</v>
      </c>
      <c r="AL1009" s="259"/>
      <c r="AM1009" s="259" t="s">
        <v>17130</v>
      </c>
      <c r="AN1009" s="449"/>
      <c r="AO1009" s="449"/>
      <c r="AP1009" s="449"/>
      <c r="AQ1009" s="392" t="str">
        <f>IFERROR(VLOOKUP(BG1009,#REF!,1,0),"")</f>
        <v/>
      </c>
      <c r="AR1009" s="392"/>
      <c r="AS1009" s="259" t="s">
        <v>1979</v>
      </c>
      <c r="AT1009" s="392" t="s">
        <v>3206</v>
      </c>
      <c r="AU1009" s="392"/>
      <c r="AV1009" s="392"/>
      <c r="AW1009" s="392" t="s">
        <v>3205</v>
      </c>
      <c r="AX1009" s="392"/>
      <c r="AY1009" s="392"/>
      <c r="BD1009" s="202" t="str">
        <f t="shared" si="146"/>
        <v>EQA250 AMG Package</v>
      </c>
      <c r="BE1009" s="261" t="str">
        <f t="shared" si="152"/>
        <v>0128</v>
      </c>
      <c r="BF1009" s="407" t="s">
        <v>1554</v>
      </c>
      <c r="BG1009" s="202" t="str">
        <f t="shared" si="147"/>
        <v>0128-1008</v>
      </c>
    </row>
    <row r="1010" spans="1:59" s="207" customFormat="1">
      <c r="A1010" s="405">
        <v>4784</v>
      </c>
      <c r="B1010" s="406">
        <v>4784</v>
      </c>
      <c r="C1010" s="261" t="str">
        <f t="shared" si="148"/>
        <v>0025-0128</v>
      </c>
      <c r="D1010" s="261" t="str">
        <f t="shared" si="149"/>
        <v>0025-0128-0003</v>
      </c>
      <c r="E1010" s="407" t="s">
        <v>1555</v>
      </c>
      <c r="F1010" s="261" t="str">
        <f>TEXT(VLOOKUP(J1010,'[4]1'!$B$2:$D$37,2,0),"0000")</f>
        <v>0025</v>
      </c>
      <c r="G1010" s="261" t="str">
        <f t="shared" si="150"/>
        <v>0128</v>
      </c>
      <c r="H1010" s="408">
        <f t="shared" si="151"/>
        <v>3</v>
      </c>
      <c r="I1010" s="407" t="s">
        <v>1555</v>
      </c>
      <c r="J1010" s="260" t="s">
        <v>1955</v>
      </c>
      <c r="K1010" s="260" t="s">
        <v>16730</v>
      </c>
      <c r="L1010" s="258" t="s">
        <v>3200</v>
      </c>
      <c r="M1010" s="506">
        <v>67900000</v>
      </c>
      <c r="N1010" s="258">
        <v>0</v>
      </c>
      <c r="O1010" s="413" t="s">
        <v>1304</v>
      </c>
      <c r="P1010" s="413" t="s">
        <v>73</v>
      </c>
      <c r="Q1010" s="413" t="s">
        <v>72</v>
      </c>
      <c r="R1010" s="416">
        <v>5</v>
      </c>
      <c r="S1010" s="410">
        <v>3</v>
      </c>
      <c r="T1010" s="261">
        <v>6</v>
      </c>
      <c r="U1010" s="261">
        <v>6</v>
      </c>
      <c r="V1010" s="258" t="s">
        <v>1934</v>
      </c>
      <c r="W1010" s="261" t="str">
        <f t="shared" si="153"/>
        <v>MercedesBenzEQA250 AMG Package Plus67900000</v>
      </c>
      <c r="X1010" s="411">
        <f t="shared" si="154"/>
        <v>4784</v>
      </c>
      <c r="Y1010" s="261">
        <v>6</v>
      </c>
      <c r="Z1010" s="261">
        <v>6</v>
      </c>
      <c r="AA1010" s="407" t="s">
        <v>1555</v>
      </c>
      <c r="AB1010" s="260" t="s">
        <v>73</v>
      </c>
      <c r="AC1010" s="260"/>
      <c r="AD1010" s="260">
        <v>7</v>
      </c>
      <c r="AE1010" s="260">
        <v>0</v>
      </c>
      <c r="AF1010" s="260"/>
      <c r="AG1010" s="260"/>
      <c r="AH1010" s="259"/>
      <c r="AI1010" s="260"/>
      <c r="AJ1010" s="260"/>
      <c r="AK1010" s="259">
        <v>26</v>
      </c>
      <c r="AL1010" s="259"/>
      <c r="AM1010" s="259" t="s">
        <v>17130</v>
      </c>
      <c r="AN1010" s="449"/>
      <c r="AO1010" s="449"/>
      <c r="AP1010" s="449"/>
      <c r="AQ1010" s="392" t="str">
        <f>IFERROR(VLOOKUP(BG1010,#REF!,1,0),"")</f>
        <v/>
      </c>
      <c r="AR1010" s="392"/>
      <c r="AS1010" s="259" t="s">
        <v>1979</v>
      </c>
      <c r="AT1010" s="392" t="s">
        <v>3206</v>
      </c>
      <c r="AU1010" s="392"/>
      <c r="AV1010" s="392"/>
      <c r="AW1010" s="392" t="s">
        <v>3205</v>
      </c>
      <c r="AX1010" s="392"/>
      <c r="AY1010" s="392"/>
      <c r="BD1010" s="202" t="str">
        <f t="shared" si="146"/>
        <v>EQA250 AMG Package Plus</v>
      </c>
      <c r="BE1010" s="261" t="str">
        <f t="shared" si="152"/>
        <v>0128</v>
      </c>
      <c r="BF1010" s="407" t="s">
        <v>1555</v>
      </c>
      <c r="BG1010" s="202" t="str">
        <f t="shared" si="147"/>
        <v>0128-1009</v>
      </c>
    </row>
    <row r="1011" spans="1:59" s="207" customFormat="1">
      <c r="A1011" s="405">
        <v>4785</v>
      </c>
      <c r="B1011" s="406">
        <v>4785</v>
      </c>
      <c r="C1011" s="261" t="str">
        <f t="shared" si="148"/>
        <v>0025-0128</v>
      </c>
      <c r="D1011" s="261" t="str">
        <f t="shared" si="149"/>
        <v>0025-0128-0004</v>
      </c>
      <c r="E1011" s="407" t="s">
        <v>1556</v>
      </c>
      <c r="F1011" s="261" t="str">
        <f>TEXT(VLOOKUP(J1011,'[4]1'!$B$2:$D$37,2,0),"0000")</f>
        <v>0025</v>
      </c>
      <c r="G1011" s="261" t="str">
        <f t="shared" si="150"/>
        <v>0128</v>
      </c>
      <c r="H1011" s="408">
        <f t="shared" si="151"/>
        <v>4</v>
      </c>
      <c r="I1011" s="407" t="s">
        <v>1556</v>
      </c>
      <c r="J1011" s="260" t="s">
        <v>1955</v>
      </c>
      <c r="K1011" s="260" t="s">
        <v>16730</v>
      </c>
      <c r="L1011" s="258" t="s">
        <v>16985</v>
      </c>
      <c r="M1011" s="506">
        <v>67900000</v>
      </c>
      <c r="N1011" s="258">
        <v>0</v>
      </c>
      <c r="O1011" s="413" t="s">
        <v>1304</v>
      </c>
      <c r="P1011" s="413" t="s">
        <v>73</v>
      </c>
      <c r="Q1011" s="413" t="s">
        <v>72</v>
      </c>
      <c r="R1011" s="416">
        <v>5</v>
      </c>
      <c r="S1011" s="410">
        <v>3</v>
      </c>
      <c r="T1011" s="261">
        <v>6</v>
      </c>
      <c r="U1011" s="261">
        <v>6</v>
      </c>
      <c r="V1011" s="258" t="s">
        <v>1934</v>
      </c>
      <c r="W1011" s="261" t="str">
        <f t="shared" si="153"/>
        <v>MercedesBenzEQAEQA 250 일렉트릭 아트67900000</v>
      </c>
      <c r="X1011" s="411">
        <f t="shared" si="154"/>
        <v>4785</v>
      </c>
      <c r="Y1011" s="261">
        <v>6</v>
      </c>
      <c r="Z1011" s="261">
        <v>6</v>
      </c>
      <c r="AA1011" s="407" t="s">
        <v>1556</v>
      </c>
      <c r="AB1011" s="260" t="s">
        <v>73</v>
      </c>
      <c r="AC1011" s="260"/>
      <c r="AD1011" s="260">
        <v>7</v>
      </c>
      <c r="AE1011" s="260">
        <v>0</v>
      </c>
      <c r="AF1011" s="260"/>
      <c r="AG1011" s="260"/>
      <c r="AH1011" s="259"/>
      <c r="AI1011" s="260"/>
      <c r="AJ1011" s="260"/>
      <c r="AK1011" s="259">
        <v>26</v>
      </c>
      <c r="AL1011" s="259"/>
      <c r="AM1011" s="259" t="s">
        <v>17130</v>
      </c>
      <c r="AN1011" s="449"/>
      <c r="AO1011" s="449"/>
      <c r="AP1011" s="449"/>
      <c r="AQ1011" s="392" t="str">
        <f>IFERROR(VLOOKUP(BG1011,#REF!,1,0),"")</f>
        <v/>
      </c>
      <c r="AR1011" s="392"/>
      <c r="AS1011" s="259" t="s">
        <v>1979</v>
      </c>
      <c r="AT1011" s="392"/>
      <c r="AU1011" s="392"/>
      <c r="AV1011" s="392"/>
      <c r="AW1011" s="392"/>
      <c r="AX1011" s="392"/>
      <c r="AY1011" s="392"/>
      <c r="BD1011" s="202" t="str">
        <f t="shared" si="146"/>
        <v>EQAEQA 250 일렉트릭 아트</v>
      </c>
      <c r="BE1011" s="261" t="str">
        <f t="shared" si="152"/>
        <v>0128</v>
      </c>
      <c r="BF1011" s="407" t="s">
        <v>1556</v>
      </c>
      <c r="BG1011" s="202" t="str">
        <f t="shared" si="147"/>
        <v>0128-1010</v>
      </c>
    </row>
    <row r="1012" spans="1:59" s="207" customFormat="1">
      <c r="A1012" s="405">
        <v>4786</v>
      </c>
      <c r="B1012" s="406">
        <v>4786</v>
      </c>
      <c r="C1012" s="261" t="str">
        <f t="shared" si="148"/>
        <v>0025-0129</v>
      </c>
      <c r="D1012" s="261" t="str">
        <f t="shared" si="149"/>
        <v>0025-0129-0001</v>
      </c>
      <c r="E1012" s="407" t="s">
        <v>1557</v>
      </c>
      <c r="F1012" s="261" t="str">
        <f>TEXT(VLOOKUP(J1012,'[4]1'!$B$2:$D$37,2,0),"0000")</f>
        <v>0025</v>
      </c>
      <c r="G1012" s="261" t="str">
        <f t="shared" si="150"/>
        <v>0129</v>
      </c>
      <c r="H1012" s="408">
        <f t="shared" si="151"/>
        <v>1</v>
      </c>
      <c r="I1012" s="407" t="s">
        <v>1557</v>
      </c>
      <c r="J1012" s="260" t="s">
        <v>1955</v>
      </c>
      <c r="K1012" s="260" t="s">
        <v>3224</v>
      </c>
      <c r="L1012" s="258" t="s">
        <v>3225</v>
      </c>
      <c r="M1012" s="430">
        <v>79200000</v>
      </c>
      <c r="N1012" s="258">
        <v>0</v>
      </c>
      <c r="O1012" s="413" t="s">
        <v>3226</v>
      </c>
      <c r="P1012" s="413" t="s">
        <v>73</v>
      </c>
      <c r="Q1012" s="413" t="s">
        <v>72</v>
      </c>
      <c r="R1012" s="416">
        <v>5</v>
      </c>
      <c r="S1012" s="410">
        <v>3</v>
      </c>
      <c r="T1012" s="261">
        <v>6</v>
      </c>
      <c r="U1012" s="261">
        <v>6</v>
      </c>
      <c r="V1012" s="258" t="s">
        <v>1934</v>
      </c>
      <c r="W1012" s="261" t="str">
        <f t="shared" si="153"/>
        <v>MercedesBenzEQB300 4MATIC AMG Line(KRC)79200000</v>
      </c>
      <c r="X1012" s="411">
        <f t="shared" si="154"/>
        <v>4786</v>
      </c>
      <c r="Y1012" s="261">
        <v>6</v>
      </c>
      <c r="Z1012" s="261">
        <v>6</v>
      </c>
      <c r="AA1012" s="407" t="s">
        <v>1557</v>
      </c>
      <c r="AB1012" s="260" t="s">
        <v>73</v>
      </c>
      <c r="AC1012" s="260"/>
      <c r="AD1012" s="260">
        <v>7</v>
      </c>
      <c r="AE1012" s="260">
        <v>0</v>
      </c>
      <c r="AF1012" s="260"/>
      <c r="AG1012" s="260"/>
      <c r="AH1012" s="259"/>
      <c r="AI1012" s="260"/>
      <c r="AJ1012" s="260"/>
      <c r="AK1012" s="259">
        <v>26</v>
      </c>
      <c r="AL1012" s="259"/>
      <c r="AM1012" s="259" t="s">
        <v>17130</v>
      </c>
      <c r="AN1012" s="449"/>
      <c r="AO1012" s="449"/>
      <c r="AP1012" s="449"/>
      <c r="AQ1012" s="392" t="str">
        <f>IFERROR(VLOOKUP(BG1012,#REF!,1,0),"")</f>
        <v/>
      </c>
      <c r="AR1012" s="392"/>
      <c r="AS1012" s="259" t="s">
        <v>3259</v>
      </c>
      <c r="AT1012" s="392" t="s">
        <v>3201</v>
      </c>
      <c r="AU1012" s="392"/>
      <c r="AV1012" s="392"/>
      <c r="AW1012" s="392" t="s">
        <v>1934</v>
      </c>
      <c r="AX1012" s="392"/>
      <c r="AY1012" s="392"/>
      <c r="BD1012" s="202" t="str">
        <f t="shared" si="146"/>
        <v>EQB300 4MATIC AMG Line(KRC)</v>
      </c>
      <c r="BE1012" s="261" t="str">
        <f t="shared" si="152"/>
        <v>0129</v>
      </c>
      <c r="BF1012" s="407" t="s">
        <v>1557</v>
      </c>
      <c r="BG1012" s="202" t="str">
        <f t="shared" si="147"/>
        <v>0129-1011</v>
      </c>
    </row>
    <row r="1013" spans="1:59" s="207" customFormat="1">
      <c r="A1013" s="405">
        <v>4787</v>
      </c>
      <c r="B1013" s="406">
        <v>4787</v>
      </c>
      <c r="C1013" s="261" t="str">
        <f t="shared" si="148"/>
        <v>0025-0130</v>
      </c>
      <c r="D1013" s="261" t="str">
        <f t="shared" si="149"/>
        <v>0025-0130-0001</v>
      </c>
      <c r="E1013" s="407" t="s">
        <v>1558</v>
      </c>
      <c r="F1013" s="261" t="str">
        <f>TEXT(VLOOKUP(J1013,'[4]1'!$B$2:$D$37,2,0),"0000")</f>
        <v>0025</v>
      </c>
      <c r="G1013" s="261" t="str">
        <f t="shared" si="150"/>
        <v>0130</v>
      </c>
      <c r="H1013" s="408">
        <f t="shared" si="151"/>
        <v>1</v>
      </c>
      <c r="I1013" s="407" t="s">
        <v>1558</v>
      </c>
      <c r="J1013" s="413" t="s">
        <v>1955</v>
      </c>
      <c r="K1013" s="413" t="s">
        <v>3241</v>
      </c>
      <c r="L1013" s="413">
        <v>300</v>
      </c>
      <c r="M1013" s="409">
        <v>101600000</v>
      </c>
      <c r="N1013" s="416">
        <v>0</v>
      </c>
      <c r="O1013" s="413" t="s">
        <v>1304</v>
      </c>
      <c r="P1013" s="413" t="s">
        <v>73</v>
      </c>
      <c r="Q1013" s="413" t="s">
        <v>72</v>
      </c>
      <c r="R1013" s="416">
        <v>5</v>
      </c>
      <c r="S1013" s="410">
        <v>6</v>
      </c>
      <c r="T1013" s="261">
        <v>6</v>
      </c>
      <c r="U1013" s="261">
        <v>6</v>
      </c>
      <c r="V1013" s="258" t="s">
        <v>1934</v>
      </c>
      <c r="W1013" s="261" t="str">
        <f t="shared" si="153"/>
        <v>MercedesBenzEQE300101600000</v>
      </c>
      <c r="X1013" s="411">
        <f t="shared" si="154"/>
        <v>4787</v>
      </c>
      <c r="Y1013" s="261">
        <v>6</v>
      </c>
      <c r="Z1013" s="261">
        <v>6</v>
      </c>
      <c r="AA1013" s="407" t="s">
        <v>1558</v>
      </c>
      <c r="AB1013" s="260" t="s">
        <v>73</v>
      </c>
      <c r="AC1013" s="260"/>
      <c r="AD1013" s="260">
        <v>7</v>
      </c>
      <c r="AE1013" s="260">
        <v>0</v>
      </c>
      <c r="AF1013" s="260"/>
      <c r="AG1013" s="260"/>
      <c r="AH1013" s="259"/>
      <c r="AI1013" s="260"/>
      <c r="AJ1013" s="260"/>
      <c r="AK1013" s="259">
        <v>26</v>
      </c>
      <c r="AL1013" s="259"/>
      <c r="AM1013" s="259" t="s">
        <v>17130</v>
      </c>
      <c r="AN1013" s="449"/>
      <c r="AO1013" s="449"/>
      <c r="AP1013" s="449"/>
      <c r="AQ1013" s="392" t="str">
        <f>IFERROR(VLOOKUP(BG1013,#REF!,1,0),"")</f>
        <v/>
      </c>
      <c r="AR1013" s="392"/>
      <c r="AS1013" s="259" t="s">
        <v>156</v>
      </c>
      <c r="AT1013" s="392">
        <v>2024.04</v>
      </c>
      <c r="AU1013" s="392"/>
      <c r="AV1013" s="392"/>
      <c r="AW1013" s="392"/>
      <c r="AX1013" s="392"/>
      <c r="AY1013" s="392"/>
      <c r="BD1013" s="202" t="str">
        <f t="shared" si="146"/>
        <v>EQE300</v>
      </c>
      <c r="BE1013" s="261" t="str">
        <f t="shared" si="152"/>
        <v>0130</v>
      </c>
      <c r="BF1013" s="407" t="s">
        <v>1558</v>
      </c>
      <c r="BG1013" s="202" t="str">
        <f t="shared" si="147"/>
        <v>0130-1012</v>
      </c>
    </row>
    <row r="1014" spans="1:59" s="207" customFormat="1">
      <c r="A1014" s="405">
        <v>4788</v>
      </c>
      <c r="B1014" s="406">
        <v>4788</v>
      </c>
      <c r="C1014" s="261" t="str">
        <f t="shared" si="148"/>
        <v>0025-0130</v>
      </c>
      <c r="D1014" s="261" t="str">
        <f t="shared" si="149"/>
        <v>0025-0130-0002</v>
      </c>
      <c r="E1014" s="407" t="s">
        <v>1559</v>
      </c>
      <c r="F1014" s="261" t="str">
        <f>TEXT(VLOOKUP(J1014,'[4]1'!$B$2:$D$37,2,0),"0000")</f>
        <v>0025</v>
      </c>
      <c r="G1014" s="261" t="str">
        <f t="shared" si="150"/>
        <v>0130</v>
      </c>
      <c r="H1014" s="408">
        <f t="shared" si="151"/>
        <v>2</v>
      </c>
      <c r="I1014" s="407" t="s">
        <v>1559</v>
      </c>
      <c r="J1014" s="413" t="s">
        <v>1955</v>
      </c>
      <c r="K1014" s="413" t="s">
        <v>3241</v>
      </c>
      <c r="L1014" s="413" t="s">
        <v>3242</v>
      </c>
      <c r="M1014" s="409">
        <v>101600000</v>
      </c>
      <c r="N1014" s="416">
        <v>0</v>
      </c>
      <c r="O1014" s="413" t="s">
        <v>1304</v>
      </c>
      <c r="P1014" s="413" t="s">
        <v>73</v>
      </c>
      <c r="Q1014" s="413" t="s">
        <v>72</v>
      </c>
      <c r="R1014" s="416">
        <v>5</v>
      </c>
      <c r="S1014" s="410">
        <v>6</v>
      </c>
      <c r="T1014" s="261">
        <v>6</v>
      </c>
      <c r="U1014" s="261">
        <v>6</v>
      </c>
      <c r="V1014" s="258" t="s">
        <v>1934</v>
      </c>
      <c r="W1014" s="261" t="str">
        <f t="shared" si="153"/>
        <v>MercedesBenzEQE350+101600000</v>
      </c>
      <c r="X1014" s="411">
        <f t="shared" si="154"/>
        <v>4788</v>
      </c>
      <c r="Y1014" s="261">
        <v>6</v>
      </c>
      <c r="Z1014" s="261">
        <v>6</v>
      </c>
      <c r="AA1014" s="407" t="s">
        <v>1559</v>
      </c>
      <c r="AB1014" s="260" t="s">
        <v>73</v>
      </c>
      <c r="AC1014" s="260"/>
      <c r="AD1014" s="260">
        <v>7</v>
      </c>
      <c r="AE1014" s="260">
        <v>0</v>
      </c>
      <c r="AF1014" s="260"/>
      <c r="AG1014" s="260"/>
      <c r="AH1014" s="259"/>
      <c r="AI1014" s="260"/>
      <c r="AJ1014" s="260"/>
      <c r="AK1014" s="259">
        <v>26</v>
      </c>
      <c r="AL1014" s="259"/>
      <c r="AM1014" s="259" t="s">
        <v>17130</v>
      </c>
      <c r="AN1014" s="449"/>
      <c r="AO1014" s="449"/>
      <c r="AP1014" s="449"/>
      <c r="AQ1014" s="392" t="str">
        <f>IFERROR(VLOOKUP(BG1014,#REF!,1,0),"")</f>
        <v/>
      </c>
      <c r="AR1014" s="392"/>
      <c r="AS1014" s="259" t="s">
        <v>156</v>
      </c>
      <c r="AT1014" s="392" t="s">
        <v>3243</v>
      </c>
      <c r="AU1014" s="392"/>
      <c r="AV1014" s="392"/>
      <c r="AW1014" s="392"/>
      <c r="AX1014" s="392"/>
      <c r="AY1014" s="392"/>
      <c r="BD1014" s="202" t="str">
        <f t="shared" si="146"/>
        <v>EQE350+</v>
      </c>
      <c r="BE1014" s="261" t="str">
        <f t="shared" si="152"/>
        <v>0130</v>
      </c>
      <c r="BF1014" s="407" t="s">
        <v>1559</v>
      </c>
      <c r="BG1014" s="202" t="str">
        <f t="shared" si="147"/>
        <v>0130-1013</v>
      </c>
    </row>
    <row r="1015" spans="1:59" s="207" customFormat="1">
      <c r="A1015" s="405">
        <v>4789</v>
      </c>
      <c r="B1015" s="406">
        <v>4789</v>
      </c>
      <c r="C1015" s="261" t="str">
        <f t="shared" si="148"/>
        <v>0025-0130</v>
      </c>
      <c r="D1015" s="261" t="str">
        <f t="shared" si="149"/>
        <v>0025-0130-0003</v>
      </c>
      <c r="E1015" s="407" t="s">
        <v>1560</v>
      </c>
      <c r="F1015" s="261" t="str">
        <f>TEXT(VLOOKUP(J1015,'[4]1'!$B$2:$D$37,2,0),"0000")</f>
        <v>0025</v>
      </c>
      <c r="G1015" s="261" t="str">
        <f t="shared" si="150"/>
        <v>0130</v>
      </c>
      <c r="H1015" s="408">
        <f t="shared" si="151"/>
        <v>3</v>
      </c>
      <c r="I1015" s="407" t="s">
        <v>1560</v>
      </c>
      <c r="J1015" s="413" t="s">
        <v>1955</v>
      </c>
      <c r="K1015" s="413" t="s">
        <v>3241</v>
      </c>
      <c r="L1015" s="413" t="s">
        <v>16724</v>
      </c>
      <c r="M1015" s="409">
        <v>101600000</v>
      </c>
      <c r="N1015" s="416">
        <v>0</v>
      </c>
      <c r="O1015" s="413" t="s">
        <v>1304</v>
      </c>
      <c r="P1015" s="413" t="s">
        <v>73</v>
      </c>
      <c r="Q1015" s="413" t="s">
        <v>72</v>
      </c>
      <c r="R1015" s="416">
        <v>5</v>
      </c>
      <c r="S1015" s="410">
        <v>6</v>
      </c>
      <c r="T1015" s="261">
        <v>6</v>
      </c>
      <c r="U1015" s="261">
        <v>6</v>
      </c>
      <c r="V1015" s="258" t="s">
        <v>1934</v>
      </c>
      <c r="W1015" s="261" t="str">
        <f t="shared" si="153"/>
        <v>MercedesBenzEQE350+ 4m101600000</v>
      </c>
      <c r="X1015" s="411">
        <f t="shared" si="154"/>
        <v>4789</v>
      </c>
      <c r="Y1015" s="261">
        <v>6</v>
      </c>
      <c r="Z1015" s="261">
        <v>6</v>
      </c>
      <c r="AA1015" s="407" t="s">
        <v>1560</v>
      </c>
      <c r="AB1015" s="260" t="s">
        <v>73</v>
      </c>
      <c r="AC1015" s="260"/>
      <c r="AD1015" s="260">
        <v>7</v>
      </c>
      <c r="AE1015" s="260">
        <v>0</v>
      </c>
      <c r="AF1015" s="260"/>
      <c r="AG1015" s="260"/>
      <c r="AH1015" s="259"/>
      <c r="AI1015" s="260"/>
      <c r="AJ1015" s="260"/>
      <c r="AK1015" s="259">
        <v>26</v>
      </c>
      <c r="AL1015" s="259"/>
      <c r="AM1015" s="259" t="s">
        <v>17130</v>
      </c>
      <c r="AN1015" s="449"/>
      <c r="AO1015" s="449"/>
      <c r="AP1015" s="449"/>
      <c r="AQ1015" s="392" t="str">
        <f>IFERROR(VLOOKUP(BG1015,#REF!,1,0),"")</f>
        <v/>
      </c>
      <c r="AR1015" s="392"/>
      <c r="AS1015" s="259" t="s">
        <v>156</v>
      </c>
      <c r="AT1015" s="392"/>
      <c r="AU1015" s="392"/>
      <c r="AV1015" s="392"/>
      <c r="AW1015" s="392"/>
      <c r="AX1015" s="392"/>
      <c r="AY1015" s="392"/>
      <c r="BD1015" s="202" t="str">
        <f t="shared" si="146"/>
        <v>EQE350+ 4m</v>
      </c>
      <c r="BE1015" s="261" t="str">
        <f t="shared" si="152"/>
        <v>0130</v>
      </c>
      <c r="BF1015" s="407" t="s">
        <v>1560</v>
      </c>
      <c r="BG1015" s="202" t="str">
        <f t="shared" si="147"/>
        <v>0130-1014</v>
      </c>
    </row>
    <row r="1016" spans="1:59" s="207" customFormat="1">
      <c r="A1016" s="405">
        <v>4790</v>
      </c>
      <c r="B1016" s="406">
        <v>4790</v>
      </c>
      <c r="C1016" s="261" t="str">
        <f t="shared" si="148"/>
        <v>0025-0130</v>
      </c>
      <c r="D1016" s="261" t="str">
        <f t="shared" si="149"/>
        <v>0025-0130-0004</v>
      </c>
      <c r="E1016" s="407" t="s">
        <v>1561</v>
      </c>
      <c r="F1016" s="261" t="str">
        <f>TEXT(VLOOKUP(J1016,'[4]1'!$B$2:$D$37,2,0),"0000")</f>
        <v>0025</v>
      </c>
      <c r="G1016" s="261" t="str">
        <f t="shared" si="150"/>
        <v>0130</v>
      </c>
      <c r="H1016" s="408">
        <f t="shared" si="151"/>
        <v>4</v>
      </c>
      <c r="I1016" s="407" t="s">
        <v>1561</v>
      </c>
      <c r="J1016" s="413" t="s">
        <v>1955</v>
      </c>
      <c r="K1016" s="413" t="s">
        <v>3241</v>
      </c>
      <c r="L1016" s="413" t="s">
        <v>16785</v>
      </c>
      <c r="M1016" s="409">
        <v>143800000</v>
      </c>
      <c r="N1016" s="416">
        <v>0</v>
      </c>
      <c r="O1016" s="413" t="s">
        <v>1304</v>
      </c>
      <c r="P1016" s="413" t="s">
        <v>73</v>
      </c>
      <c r="Q1016" s="413" t="s">
        <v>72</v>
      </c>
      <c r="R1016" s="416">
        <v>5</v>
      </c>
      <c r="S1016" s="410">
        <v>9</v>
      </c>
      <c r="T1016" s="261">
        <v>6</v>
      </c>
      <c r="U1016" s="261">
        <v>6</v>
      </c>
      <c r="V1016" s="258" t="s">
        <v>1989</v>
      </c>
      <c r="W1016" s="261" t="str">
        <f t="shared" si="153"/>
        <v>MercedesBenzEQE53 4m143800000</v>
      </c>
      <c r="X1016" s="411">
        <f t="shared" si="154"/>
        <v>4790</v>
      </c>
      <c r="Y1016" s="261">
        <v>6</v>
      </c>
      <c r="Z1016" s="261">
        <v>6</v>
      </c>
      <c r="AA1016" s="407" t="s">
        <v>1561</v>
      </c>
      <c r="AB1016" s="260" t="s">
        <v>73</v>
      </c>
      <c r="AC1016" s="260"/>
      <c r="AD1016" s="260">
        <v>7</v>
      </c>
      <c r="AE1016" s="260">
        <v>0</v>
      </c>
      <c r="AF1016" s="260"/>
      <c r="AG1016" s="260"/>
      <c r="AH1016" s="259"/>
      <c r="AI1016" s="260"/>
      <c r="AJ1016" s="260"/>
      <c r="AK1016" s="259">
        <v>26</v>
      </c>
      <c r="AL1016" s="259"/>
      <c r="AM1016" s="259" t="s">
        <v>17130</v>
      </c>
      <c r="AN1016" s="449"/>
      <c r="AO1016" s="449"/>
      <c r="AP1016" s="449"/>
      <c r="AQ1016" s="392" t="str">
        <f>IFERROR(VLOOKUP(BG1016,#REF!,1,0),"")</f>
        <v/>
      </c>
      <c r="AR1016" s="392"/>
      <c r="AS1016" s="259" t="s">
        <v>16786</v>
      </c>
      <c r="AT1016" s="392">
        <v>2024.01</v>
      </c>
      <c r="AU1016" s="392"/>
      <c r="AV1016" s="392"/>
      <c r="AW1016" s="392"/>
      <c r="AX1016" s="392"/>
      <c r="AY1016" s="392"/>
      <c r="BD1016" s="202" t="str">
        <f t="shared" si="146"/>
        <v>EQE53 4m</v>
      </c>
      <c r="BE1016" s="261" t="str">
        <f t="shared" si="152"/>
        <v>0130</v>
      </c>
      <c r="BF1016" s="407" t="s">
        <v>1561</v>
      </c>
      <c r="BG1016" s="202" t="str">
        <f t="shared" si="147"/>
        <v>0130-1015</v>
      </c>
    </row>
    <row r="1017" spans="1:59" s="207" customFormat="1">
      <c r="A1017" s="405">
        <v>4791</v>
      </c>
      <c r="B1017" s="406">
        <v>4791</v>
      </c>
      <c r="C1017" s="261" t="str">
        <f t="shared" si="148"/>
        <v>0025-0131</v>
      </c>
      <c r="D1017" s="261" t="str">
        <f t="shared" si="149"/>
        <v>0025-0131-0001</v>
      </c>
      <c r="E1017" s="407" t="s">
        <v>1562</v>
      </c>
      <c r="F1017" s="261" t="str">
        <f>TEXT(VLOOKUP(J1017,'[4]1'!$B$2:$D$37,2,0),"0000")</f>
        <v>0025</v>
      </c>
      <c r="G1017" s="261" t="str">
        <f t="shared" si="150"/>
        <v>0131</v>
      </c>
      <c r="H1017" s="408">
        <f t="shared" si="151"/>
        <v>1</v>
      </c>
      <c r="I1017" s="407" t="s">
        <v>1562</v>
      </c>
      <c r="J1017" s="413" t="s">
        <v>1955</v>
      </c>
      <c r="K1017" s="413" t="s">
        <v>16774</v>
      </c>
      <c r="L1017" s="413" t="s">
        <v>16775</v>
      </c>
      <c r="M1017" s="409">
        <v>109900000</v>
      </c>
      <c r="N1017" s="416">
        <v>0</v>
      </c>
      <c r="O1017" s="413" t="s">
        <v>1304</v>
      </c>
      <c r="P1017" s="413" t="s">
        <v>73</v>
      </c>
      <c r="Q1017" s="413" t="s">
        <v>72</v>
      </c>
      <c r="R1017" s="416">
        <v>5</v>
      </c>
      <c r="S1017" s="410">
        <v>6</v>
      </c>
      <c r="T1017" s="261">
        <v>6</v>
      </c>
      <c r="U1017" s="261">
        <v>6</v>
      </c>
      <c r="V1017" s="258" t="s">
        <v>1934</v>
      </c>
      <c r="W1017" s="261" t="str">
        <f t="shared" si="153"/>
        <v>MercedesBenzEQE SUV350 4m109900000</v>
      </c>
      <c r="X1017" s="411">
        <f t="shared" si="154"/>
        <v>4791</v>
      </c>
      <c r="Y1017" s="261">
        <v>6</v>
      </c>
      <c r="Z1017" s="261">
        <v>6</v>
      </c>
      <c r="AA1017" s="407" t="s">
        <v>1562</v>
      </c>
      <c r="AB1017" s="260" t="s">
        <v>73</v>
      </c>
      <c r="AC1017" s="260"/>
      <c r="AD1017" s="260">
        <v>7</v>
      </c>
      <c r="AE1017" s="260">
        <v>0</v>
      </c>
      <c r="AF1017" s="260"/>
      <c r="AG1017" s="260"/>
      <c r="AH1017" s="259"/>
      <c r="AI1017" s="260"/>
      <c r="AJ1017" s="260"/>
      <c r="AK1017" s="259">
        <v>26</v>
      </c>
      <c r="AL1017" s="259"/>
      <c r="AM1017" s="259" t="s">
        <v>17130</v>
      </c>
      <c r="AN1017" s="449"/>
      <c r="AO1017" s="449"/>
      <c r="AP1017" s="449"/>
      <c r="AQ1017" s="392" t="str">
        <f>IFERROR(VLOOKUP(BG1017,#REF!,1,0),"")</f>
        <v/>
      </c>
      <c r="AR1017" s="392"/>
      <c r="AS1017" s="259" t="s">
        <v>156</v>
      </c>
      <c r="AT1017" s="392"/>
      <c r="AU1017" s="392"/>
      <c r="AV1017" s="392"/>
      <c r="AW1017" s="392"/>
      <c r="AX1017" s="392"/>
      <c r="AY1017" s="392"/>
      <c r="BD1017" s="202" t="str">
        <f t="shared" si="146"/>
        <v>EQE SUV350 4m</v>
      </c>
      <c r="BE1017" s="261" t="str">
        <f t="shared" si="152"/>
        <v>0131</v>
      </c>
      <c r="BF1017" s="407" t="s">
        <v>1562</v>
      </c>
      <c r="BG1017" s="202" t="str">
        <f t="shared" si="147"/>
        <v>0131-1016</v>
      </c>
    </row>
    <row r="1018" spans="1:59" s="207" customFormat="1">
      <c r="A1018" s="405">
        <v>4792</v>
      </c>
      <c r="B1018" s="406">
        <v>4792</v>
      </c>
      <c r="C1018" s="261" t="str">
        <f t="shared" si="148"/>
        <v>0025-0131</v>
      </c>
      <c r="D1018" s="261" t="str">
        <f t="shared" si="149"/>
        <v>0025-0131-0002</v>
      </c>
      <c r="E1018" s="407" t="s">
        <v>1563</v>
      </c>
      <c r="F1018" s="261" t="str">
        <f>TEXT(VLOOKUP(J1018,'[4]1'!$B$2:$D$37,2,0),"0000")</f>
        <v>0025</v>
      </c>
      <c r="G1018" s="261" t="str">
        <f t="shared" si="150"/>
        <v>0131</v>
      </c>
      <c r="H1018" s="408">
        <f t="shared" si="151"/>
        <v>2</v>
      </c>
      <c r="I1018" s="407" t="s">
        <v>1563</v>
      </c>
      <c r="J1018" s="413" t="s">
        <v>1955</v>
      </c>
      <c r="K1018" s="413" t="s">
        <v>16774</v>
      </c>
      <c r="L1018" s="413" t="s">
        <v>16776</v>
      </c>
      <c r="M1018" s="409">
        <v>128000000</v>
      </c>
      <c r="N1018" s="416">
        <v>0</v>
      </c>
      <c r="O1018" s="413" t="s">
        <v>1304</v>
      </c>
      <c r="P1018" s="413" t="s">
        <v>73</v>
      </c>
      <c r="Q1018" s="413" t="s">
        <v>72</v>
      </c>
      <c r="R1018" s="416">
        <v>5</v>
      </c>
      <c r="S1018" s="410">
        <v>6</v>
      </c>
      <c r="T1018" s="261">
        <v>6</v>
      </c>
      <c r="U1018" s="261">
        <v>6</v>
      </c>
      <c r="V1018" s="258" t="s">
        <v>1934</v>
      </c>
      <c r="W1018" s="261" t="str">
        <f t="shared" si="153"/>
        <v>MercedesBenzEQE SUV500 4m128000000</v>
      </c>
      <c r="X1018" s="411">
        <f t="shared" si="154"/>
        <v>4792</v>
      </c>
      <c r="Y1018" s="261">
        <v>6</v>
      </c>
      <c r="Z1018" s="261">
        <v>6</v>
      </c>
      <c r="AA1018" s="407" t="s">
        <v>1563</v>
      </c>
      <c r="AB1018" s="260" t="s">
        <v>73</v>
      </c>
      <c r="AC1018" s="260"/>
      <c r="AD1018" s="260">
        <v>7</v>
      </c>
      <c r="AE1018" s="260">
        <v>0</v>
      </c>
      <c r="AF1018" s="260"/>
      <c r="AG1018" s="260"/>
      <c r="AH1018" s="259"/>
      <c r="AI1018" s="260"/>
      <c r="AJ1018" s="260"/>
      <c r="AK1018" s="259">
        <v>26</v>
      </c>
      <c r="AL1018" s="259"/>
      <c r="AM1018" s="259" t="s">
        <v>17130</v>
      </c>
      <c r="AN1018" s="449"/>
      <c r="AO1018" s="449"/>
      <c r="AP1018" s="449"/>
      <c r="AQ1018" s="392" t="str">
        <f>IFERROR(VLOOKUP(BG1018,#REF!,1,0),"")</f>
        <v/>
      </c>
      <c r="AR1018" s="392"/>
      <c r="AS1018" s="259" t="s">
        <v>156</v>
      </c>
      <c r="AT1018" s="392"/>
      <c r="AU1018" s="392"/>
      <c r="AV1018" s="392"/>
      <c r="AW1018" s="392"/>
      <c r="AX1018" s="392"/>
      <c r="AY1018" s="392"/>
      <c r="BD1018" s="202" t="str">
        <f t="shared" si="146"/>
        <v>EQE SUV500 4m</v>
      </c>
      <c r="BE1018" s="261" t="str">
        <f t="shared" si="152"/>
        <v>0131</v>
      </c>
      <c r="BF1018" s="407" t="s">
        <v>1563</v>
      </c>
      <c r="BG1018" s="202" t="str">
        <f t="shared" si="147"/>
        <v>0131-1017</v>
      </c>
    </row>
    <row r="1019" spans="1:59" s="207" customFormat="1">
      <c r="A1019" s="405">
        <v>4793</v>
      </c>
      <c r="B1019" s="406">
        <v>4793</v>
      </c>
      <c r="C1019" s="261" t="str">
        <f t="shared" si="148"/>
        <v>0025-0132</v>
      </c>
      <c r="D1019" s="261" t="str">
        <f t="shared" si="149"/>
        <v>0025-0132-0001</v>
      </c>
      <c r="E1019" s="407" t="s">
        <v>1564</v>
      </c>
      <c r="F1019" s="261" t="str">
        <f>TEXT(VLOOKUP(J1019,'[4]1'!$B$2:$D$37,2,0),"0000")</f>
        <v>0025</v>
      </c>
      <c r="G1019" s="261" t="str">
        <f t="shared" si="150"/>
        <v>0132</v>
      </c>
      <c r="H1019" s="408">
        <f t="shared" si="151"/>
        <v>1</v>
      </c>
      <c r="I1019" s="407" t="s">
        <v>1564</v>
      </c>
      <c r="J1019" s="413" t="s">
        <v>1955</v>
      </c>
      <c r="K1019" s="413" t="s">
        <v>16772</v>
      </c>
      <c r="L1019" s="413" t="s">
        <v>16725</v>
      </c>
      <c r="M1019" s="409">
        <v>185400000</v>
      </c>
      <c r="N1019" s="416">
        <v>0</v>
      </c>
      <c r="O1019" s="413" t="s">
        <v>1304</v>
      </c>
      <c r="P1019" s="413" t="s">
        <v>73</v>
      </c>
      <c r="Q1019" s="413" t="s">
        <v>72</v>
      </c>
      <c r="R1019" s="416">
        <v>7</v>
      </c>
      <c r="S1019" s="410">
        <v>6</v>
      </c>
      <c r="T1019" s="261">
        <v>6</v>
      </c>
      <c r="U1019" s="261">
        <v>6</v>
      </c>
      <c r="V1019" s="258" t="s">
        <v>1989</v>
      </c>
      <c r="W1019" s="261" t="str">
        <f t="shared" si="153"/>
        <v>MercedesBenzEQS SUVEQS 580 4Matic185400000</v>
      </c>
      <c r="X1019" s="411">
        <f t="shared" si="154"/>
        <v>4793</v>
      </c>
      <c r="Y1019" s="261">
        <v>6</v>
      </c>
      <c r="Z1019" s="261">
        <v>6</v>
      </c>
      <c r="AA1019" s="407" t="s">
        <v>1564</v>
      </c>
      <c r="AB1019" s="260" t="s">
        <v>73</v>
      </c>
      <c r="AC1019" s="260"/>
      <c r="AD1019" s="260">
        <v>7</v>
      </c>
      <c r="AE1019" s="260">
        <v>0</v>
      </c>
      <c r="AF1019" s="260"/>
      <c r="AG1019" s="260"/>
      <c r="AH1019" s="259"/>
      <c r="AI1019" s="260"/>
      <c r="AJ1019" s="260"/>
      <c r="AK1019" s="259">
        <v>26</v>
      </c>
      <c r="AL1019" s="259"/>
      <c r="AM1019" s="259" t="s">
        <v>17130</v>
      </c>
      <c r="AN1019" s="449"/>
      <c r="AO1019" s="449"/>
      <c r="AP1019" s="449"/>
      <c r="AQ1019" s="392" t="str">
        <f>IFERROR(VLOOKUP(BG1019,#REF!,1,0),"")</f>
        <v/>
      </c>
      <c r="AR1019" s="392"/>
      <c r="AS1019" s="259" t="s">
        <v>156</v>
      </c>
      <c r="AT1019" s="392"/>
      <c r="AU1019" s="392"/>
      <c r="AV1019" s="392"/>
      <c r="AW1019" s="392"/>
      <c r="AX1019" s="392"/>
      <c r="AY1019" s="392"/>
      <c r="BD1019" s="202" t="str">
        <f t="shared" si="146"/>
        <v>EQS SUVEQS 580 4Matic</v>
      </c>
      <c r="BE1019" s="261" t="str">
        <f t="shared" si="152"/>
        <v>0132</v>
      </c>
      <c r="BF1019" s="407" t="s">
        <v>1564</v>
      </c>
      <c r="BG1019" s="202" t="str">
        <f t="shared" si="147"/>
        <v>0132-1018</v>
      </c>
    </row>
    <row r="1020" spans="1:59" s="207" customFormat="1">
      <c r="A1020" s="405">
        <v>4794</v>
      </c>
      <c r="B1020" s="406">
        <v>4794</v>
      </c>
      <c r="C1020" s="261" t="str">
        <f t="shared" si="148"/>
        <v>0025-0132</v>
      </c>
      <c r="D1020" s="261" t="str">
        <f t="shared" si="149"/>
        <v>0025-0132-0002</v>
      </c>
      <c r="E1020" s="407" t="s">
        <v>1565</v>
      </c>
      <c r="F1020" s="261" t="str">
        <f>TEXT(VLOOKUP(J1020,'[4]1'!$B$2:$D$37,2,0),"0000")</f>
        <v>0025</v>
      </c>
      <c r="G1020" s="261" t="str">
        <f t="shared" si="150"/>
        <v>0132</v>
      </c>
      <c r="H1020" s="408">
        <f t="shared" si="151"/>
        <v>2</v>
      </c>
      <c r="I1020" s="407" t="s">
        <v>1565</v>
      </c>
      <c r="J1020" s="413" t="s">
        <v>1955</v>
      </c>
      <c r="K1020" s="413" t="s">
        <v>16772</v>
      </c>
      <c r="L1020" s="413" t="s">
        <v>16726</v>
      </c>
      <c r="M1020" s="409">
        <v>152700000</v>
      </c>
      <c r="N1020" s="416">
        <v>0</v>
      </c>
      <c r="O1020" s="413" t="s">
        <v>2137</v>
      </c>
      <c r="P1020" s="413" t="s">
        <v>73</v>
      </c>
      <c r="Q1020" s="413" t="s">
        <v>72</v>
      </c>
      <c r="R1020" s="416">
        <v>5</v>
      </c>
      <c r="S1020" s="410">
        <v>6</v>
      </c>
      <c r="T1020" s="261">
        <v>6</v>
      </c>
      <c r="U1020" s="261">
        <v>6</v>
      </c>
      <c r="V1020" s="258" t="s">
        <v>1989</v>
      </c>
      <c r="W1020" s="261" t="str">
        <f t="shared" si="153"/>
        <v>MercedesBenzEQS SUVEQS 450 4Matic152700000</v>
      </c>
      <c r="X1020" s="411">
        <f t="shared" si="154"/>
        <v>4794</v>
      </c>
      <c r="Y1020" s="261">
        <v>6</v>
      </c>
      <c r="Z1020" s="261">
        <v>6</v>
      </c>
      <c r="AA1020" s="407" t="s">
        <v>1565</v>
      </c>
      <c r="AB1020" s="260" t="s">
        <v>73</v>
      </c>
      <c r="AC1020" s="260"/>
      <c r="AD1020" s="260">
        <v>7</v>
      </c>
      <c r="AE1020" s="260">
        <v>0</v>
      </c>
      <c r="AF1020" s="260"/>
      <c r="AG1020" s="260"/>
      <c r="AH1020" s="259"/>
      <c r="AI1020" s="260"/>
      <c r="AJ1020" s="260"/>
      <c r="AK1020" s="259">
        <v>26</v>
      </c>
      <c r="AL1020" s="259"/>
      <c r="AM1020" s="259" t="s">
        <v>17130</v>
      </c>
      <c r="AN1020" s="449"/>
      <c r="AO1020" s="449"/>
      <c r="AP1020" s="449"/>
      <c r="AQ1020" s="392" t="str">
        <f>IFERROR(VLOOKUP(BG1020,#REF!,1,0),"")</f>
        <v/>
      </c>
      <c r="AR1020" s="392"/>
      <c r="AS1020" s="259" t="s">
        <v>156</v>
      </c>
      <c r="AT1020" s="392"/>
      <c r="AU1020" s="392"/>
      <c r="AV1020" s="392"/>
      <c r="AW1020" s="392"/>
      <c r="AX1020" s="392"/>
      <c r="AY1020" s="392"/>
      <c r="AZ1020" s="202"/>
      <c r="BA1020" s="202"/>
      <c r="BD1020" s="202" t="str">
        <f t="shared" si="146"/>
        <v>EQS SUVEQS 450 4Matic</v>
      </c>
      <c r="BE1020" s="261" t="str">
        <f t="shared" si="152"/>
        <v>0132</v>
      </c>
      <c r="BF1020" s="407" t="s">
        <v>1565</v>
      </c>
      <c r="BG1020" s="202" t="str">
        <f t="shared" si="147"/>
        <v>0132-1019</v>
      </c>
    </row>
    <row r="1021" spans="1:59" s="207" customFormat="1">
      <c r="A1021" s="405">
        <v>4795</v>
      </c>
      <c r="B1021" s="406">
        <v>4795</v>
      </c>
      <c r="C1021" s="261" t="str">
        <f t="shared" si="148"/>
        <v>0025-0133</v>
      </c>
      <c r="D1021" s="261" t="str">
        <f t="shared" si="149"/>
        <v>0025-0133-0001</v>
      </c>
      <c r="E1021" s="407" t="s">
        <v>17373</v>
      </c>
      <c r="F1021" s="261" t="str">
        <f>TEXT(VLOOKUP(J1021,'[4]1'!$B$2:$D$37,2,0),"0000")</f>
        <v>0025</v>
      </c>
      <c r="G1021" s="261" t="str">
        <f t="shared" si="150"/>
        <v>0133</v>
      </c>
      <c r="H1021" s="408">
        <f t="shared" si="151"/>
        <v>1</v>
      </c>
      <c r="I1021" s="407" t="s">
        <v>17373</v>
      </c>
      <c r="J1021" s="413" t="s">
        <v>1955</v>
      </c>
      <c r="K1021" s="413" t="s">
        <v>3196</v>
      </c>
      <c r="L1021" s="413" t="s">
        <v>17151</v>
      </c>
      <c r="M1021" s="409">
        <v>177000000</v>
      </c>
      <c r="N1021" s="416">
        <v>0</v>
      </c>
      <c r="O1021" s="413" t="s">
        <v>2137</v>
      </c>
      <c r="P1021" s="413" t="s">
        <v>73</v>
      </c>
      <c r="Q1021" s="413" t="s">
        <v>72</v>
      </c>
      <c r="R1021" s="416">
        <v>5</v>
      </c>
      <c r="S1021" s="410">
        <v>6</v>
      </c>
      <c r="T1021" s="261">
        <v>6</v>
      </c>
      <c r="U1021" s="261">
        <v>6</v>
      </c>
      <c r="V1021" s="258" t="s">
        <v>1989</v>
      </c>
      <c r="W1021" s="261" t="str">
        <f t="shared" si="153"/>
        <v>MercedesBenzEQSEQS450+ AMG Line177000000</v>
      </c>
      <c r="X1021" s="411">
        <f t="shared" si="154"/>
        <v>4795</v>
      </c>
      <c r="Y1021" s="261">
        <v>6</v>
      </c>
      <c r="Z1021" s="261">
        <v>6</v>
      </c>
      <c r="AA1021" s="407" t="s">
        <v>17373</v>
      </c>
      <c r="AB1021" s="260" t="s">
        <v>73</v>
      </c>
      <c r="AC1021" s="260"/>
      <c r="AD1021" s="260">
        <v>7</v>
      </c>
      <c r="AE1021" s="260">
        <v>0</v>
      </c>
      <c r="AF1021" s="260"/>
      <c r="AG1021" s="260"/>
      <c r="AH1021" s="259"/>
      <c r="AI1021" s="260"/>
      <c r="AJ1021" s="260"/>
      <c r="AK1021" s="259">
        <v>26</v>
      </c>
      <c r="AL1021" s="259"/>
      <c r="AM1021" s="259" t="s">
        <v>17130</v>
      </c>
      <c r="AN1021" s="449"/>
      <c r="AO1021" s="449"/>
      <c r="AP1021" s="449"/>
      <c r="AQ1021" s="392" t="str">
        <f>IFERROR(VLOOKUP(BG1021,#REF!,1,0),"")</f>
        <v/>
      </c>
      <c r="AR1021" s="392"/>
      <c r="AS1021" s="259" t="s">
        <v>156</v>
      </c>
      <c r="AT1021" s="392" t="s">
        <v>3193</v>
      </c>
      <c r="AU1021" s="392"/>
      <c r="AV1021" s="392"/>
      <c r="AW1021" s="392"/>
      <c r="AX1021" s="392"/>
      <c r="AY1021" s="392"/>
      <c r="AZ1021" s="202" t="e">
        <f>VLOOKUP(#REF!,잔가군!$B:$C,2,0)</f>
        <v>#REF!</v>
      </c>
      <c r="BA1021" s="202" t="e">
        <f>S1021-#REF!</f>
        <v>#REF!</v>
      </c>
      <c r="BD1021" s="202" t="str">
        <f t="shared" si="146"/>
        <v>EQSEQS450+ AMG Line</v>
      </c>
      <c r="BE1021" s="261" t="str">
        <f t="shared" si="152"/>
        <v>0133</v>
      </c>
      <c r="BF1021" s="407" t="s">
        <v>17373</v>
      </c>
      <c r="BG1021" s="202" t="str">
        <f t="shared" si="147"/>
        <v>0133-1020</v>
      </c>
    </row>
    <row r="1022" spans="1:59" s="207" customFormat="1">
      <c r="A1022" s="405">
        <v>4796</v>
      </c>
      <c r="B1022" s="406">
        <v>4796</v>
      </c>
      <c r="C1022" s="261" t="str">
        <f t="shared" si="148"/>
        <v>0025-0133</v>
      </c>
      <c r="D1022" s="261" t="str">
        <f t="shared" si="149"/>
        <v>0025-0133-0002</v>
      </c>
      <c r="E1022" s="407" t="s">
        <v>1566</v>
      </c>
      <c r="F1022" s="261" t="str">
        <f>TEXT(VLOOKUP(J1022,'[4]1'!$B$2:$D$37,2,0),"0000")</f>
        <v>0025</v>
      </c>
      <c r="G1022" s="261" t="str">
        <f t="shared" si="150"/>
        <v>0133</v>
      </c>
      <c r="H1022" s="408">
        <f t="shared" si="151"/>
        <v>2</v>
      </c>
      <c r="I1022" s="407" t="s">
        <v>1566</v>
      </c>
      <c r="J1022" s="413" t="s">
        <v>1955</v>
      </c>
      <c r="K1022" s="413" t="s">
        <v>3196</v>
      </c>
      <c r="L1022" s="413" t="s">
        <v>16726</v>
      </c>
      <c r="M1022" s="409">
        <v>152700000</v>
      </c>
      <c r="N1022" s="416">
        <v>0</v>
      </c>
      <c r="O1022" s="413" t="s">
        <v>2137</v>
      </c>
      <c r="P1022" s="413" t="s">
        <v>73</v>
      </c>
      <c r="Q1022" s="413" t="s">
        <v>72</v>
      </c>
      <c r="R1022" s="416">
        <v>5</v>
      </c>
      <c r="S1022" s="410">
        <v>6</v>
      </c>
      <c r="T1022" s="261">
        <v>6</v>
      </c>
      <c r="U1022" s="261">
        <v>6</v>
      </c>
      <c r="V1022" s="258" t="s">
        <v>1934</v>
      </c>
      <c r="W1022" s="261" t="str">
        <f t="shared" si="153"/>
        <v>MercedesBenzEQSEQS 450 4Matic152700000</v>
      </c>
      <c r="X1022" s="411">
        <f t="shared" si="154"/>
        <v>4796</v>
      </c>
      <c r="Y1022" s="261">
        <v>6</v>
      </c>
      <c r="Z1022" s="261">
        <v>6</v>
      </c>
      <c r="AA1022" s="407" t="s">
        <v>1566</v>
      </c>
      <c r="AB1022" s="260" t="s">
        <v>73</v>
      </c>
      <c r="AC1022" s="260"/>
      <c r="AD1022" s="260">
        <v>7</v>
      </c>
      <c r="AE1022" s="260">
        <v>0</v>
      </c>
      <c r="AF1022" s="260"/>
      <c r="AG1022" s="260"/>
      <c r="AH1022" s="259"/>
      <c r="AI1022" s="260"/>
      <c r="AJ1022" s="260"/>
      <c r="AK1022" s="259">
        <v>26</v>
      </c>
      <c r="AL1022" s="259"/>
      <c r="AM1022" s="259" t="s">
        <v>17130</v>
      </c>
      <c r="AN1022" s="449"/>
      <c r="AO1022" s="449"/>
      <c r="AP1022" s="449"/>
      <c r="AQ1022" s="392" t="str">
        <f>IFERROR(VLOOKUP(BG1022,#REF!,1,0),"")</f>
        <v/>
      </c>
      <c r="AR1022" s="392"/>
      <c r="AS1022" s="259" t="s">
        <v>156</v>
      </c>
      <c r="AT1022" s="392"/>
      <c r="AU1022" s="392"/>
      <c r="AV1022" s="392"/>
      <c r="AW1022" s="392"/>
      <c r="AX1022" s="392"/>
      <c r="AY1022" s="392"/>
      <c r="AZ1022" s="202"/>
      <c r="BA1022" s="202"/>
      <c r="BD1022" s="202" t="str">
        <f t="shared" si="146"/>
        <v>EQSEQS 450 4Matic</v>
      </c>
      <c r="BE1022" s="261" t="str">
        <f t="shared" si="152"/>
        <v>0133</v>
      </c>
      <c r="BF1022" s="407" t="s">
        <v>1566</v>
      </c>
      <c r="BG1022" s="202" t="str">
        <f t="shared" si="147"/>
        <v>0133-1021</v>
      </c>
    </row>
    <row r="1023" spans="1:59" s="207" customFormat="1">
      <c r="A1023" s="405">
        <v>4797</v>
      </c>
      <c r="B1023" s="406">
        <v>4797</v>
      </c>
      <c r="C1023" s="261" t="str">
        <f t="shared" si="148"/>
        <v>0025-0133</v>
      </c>
      <c r="D1023" s="261" t="str">
        <f t="shared" si="149"/>
        <v>0025-0133-0003</v>
      </c>
      <c r="E1023" s="407" t="s">
        <v>1567</v>
      </c>
      <c r="F1023" s="261" t="str">
        <f>TEXT(VLOOKUP(J1023,'[4]1'!$B$2:$D$37,2,0),"0000")</f>
        <v>0025</v>
      </c>
      <c r="G1023" s="261" t="str">
        <f t="shared" si="150"/>
        <v>0133</v>
      </c>
      <c r="H1023" s="408">
        <f t="shared" si="151"/>
        <v>3</v>
      </c>
      <c r="I1023" s="407" t="s">
        <v>1567</v>
      </c>
      <c r="J1023" s="413" t="s">
        <v>1955</v>
      </c>
      <c r="K1023" s="413" t="s">
        <v>3196</v>
      </c>
      <c r="L1023" s="413" t="s">
        <v>17152</v>
      </c>
      <c r="M1023" s="409">
        <v>184500000</v>
      </c>
      <c r="N1023" s="416">
        <v>0</v>
      </c>
      <c r="O1023" s="413" t="s">
        <v>1304</v>
      </c>
      <c r="P1023" s="413" t="s">
        <v>73</v>
      </c>
      <c r="Q1023" s="413" t="s">
        <v>72</v>
      </c>
      <c r="R1023" s="416">
        <v>5</v>
      </c>
      <c r="S1023" s="410">
        <v>6</v>
      </c>
      <c r="T1023" s="261">
        <v>6</v>
      </c>
      <c r="U1023" s="261">
        <v>6</v>
      </c>
      <c r="V1023" s="258" t="s">
        <v>1989</v>
      </c>
      <c r="W1023" s="261" t="str">
        <f t="shared" si="153"/>
        <v>MercedesBenzEQSEQS580+ AMG Line184500000</v>
      </c>
      <c r="X1023" s="411">
        <f t="shared" si="154"/>
        <v>4797</v>
      </c>
      <c r="Y1023" s="261">
        <v>6</v>
      </c>
      <c r="Z1023" s="261">
        <v>6</v>
      </c>
      <c r="AA1023" s="407" t="s">
        <v>1567</v>
      </c>
      <c r="AB1023" s="260" t="s">
        <v>73</v>
      </c>
      <c r="AC1023" s="260"/>
      <c r="AD1023" s="260">
        <v>7</v>
      </c>
      <c r="AE1023" s="260">
        <v>0</v>
      </c>
      <c r="AF1023" s="260"/>
      <c r="AG1023" s="260"/>
      <c r="AH1023" s="259"/>
      <c r="AI1023" s="260"/>
      <c r="AJ1023" s="260"/>
      <c r="AK1023" s="259">
        <v>26</v>
      </c>
      <c r="AL1023" s="259"/>
      <c r="AM1023" s="259" t="s">
        <v>17130</v>
      </c>
      <c r="AN1023" s="449"/>
      <c r="AO1023" s="449"/>
      <c r="AP1023" s="449"/>
      <c r="AQ1023" s="392" t="str">
        <f>IFERROR(VLOOKUP(BG1023,#REF!,1,0),"")</f>
        <v/>
      </c>
      <c r="AR1023" s="392"/>
      <c r="AS1023" s="259" t="s">
        <v>156</v>
      </c>
      <c r="AT1023" s="392"/>
      <c r="AU1023" s="392"/>
      <c r="AV1023" s="392"/>
      <c r="AW1023" s="392"/>
      <c r="AX1023" s="392"/>
      <c r="AY1023" s="392"/>
      <c r="BD1023" s="202" t="str">
        <f t="shared" si="146"/>
        <v>EQSEQS580+ AMG Line</v>
      </c>
      <c r="BE1023" s="261" t="str">
        <f t="shared" si="152"/>
        <v>0133</v>
      </c>
      <c r="BF1023" s="407" t="s">
        <v>1567</v>
      </c>
      <c r="BG1023" s="202" t="str">
        <f t="shared" si="147"/>
        <v>0133-1022</v>
      </c>
    </row>
    <row r="1024" spans="1:59" s="207" customFormat="1">
      <c r="A1024" s="405">
        <v>4798</v>
      </c>
      <c r="B1024" s="406">
        <v>4798</v>
      </c>
      <c r="C1024" s="261" t="str">
        <f t="shared" si="148"/>
        <v>0025-0133</v>
      </c>
      <c r="D1024" s="261" t="str">
        <f t="shared" si="149"/>
        <v>0025-0133-0004</v>
      </c>
      <c r="E1024" s="407" t="s">
        <v>1568</v>
      </c>
      <c r="F1024" s="261" t="str">
        <f>TEXT(VLOOKUP(J1024,'[4]1'!$B$2:$D$37,2,0),"0000")</f>
        <v>0025</v>
      </c>
      <c r="G1024" s="261" t="str">
        <f t="shared" si="150"/>
        <v>0133</v>
      </c>
      <c r="H1024" s="408">
        <f t="shared" si="151"/>
        <v>4</v>
      </c>
      <c r="I1024" s="407" t="s">
        <v>1568</v>
      </c>
      <c r="J1024" s="413" t="s">
        <v>1955</v>
      </c>
      <c r="K1024" s="413" t="s">
        <v>3196</v>
      </c>
      <c r="L1024" s="413" t="s">
        <v>16725</v>
      </c>
      <c r="M1024" s="409">
        <v>185400000</v>
      </c>
      <c r="N1024" s="416">
        <v>0</v>
      </c>
      <c r="O1024" s="413" t="s">
        <v>1304</v>
      </c>
      <c r="P1024" s="413" t="s">
        <v>73</v>
      </c>
      <c r="Q1024" s="413" t="s">
        <v>72</v>
      </c>
      <c r="R1024" s="416">
        <v>5</v>
      </c>
      <c r="S1024" s="410">
        <v>6</v>
      </c>
      <c r="T1024" s="261">
        <v>6</v>
      </c>
      <c r="U1024" s="261">
        <v>6</v>
      </c>
      <c r="V1024" s="258" t="s">
        <v>1989</v>
      </c>
      <c r="W1024" s="261" t="str">
        <f t="shared" si="153"/>
        <v>MercedesBenzEQSEQS 580 4Matic185400000</v>
      </c>
      <c r="X1024" s="411">
        <f t="shared" si="154"/>
        <v>4798</v>
      </c>
      <c r="Y1024" s="261">
        <v>6</v>
      </c>
      <c r="Z1024" s="261">
        <v>6</v>
      </c>
      <c r="AA1024" s="407" t="s">
        <v>1568</v>
      </c>
      <c r="AB1024" s="260" t="s">
        <v>73</v>
      </c>
      <c r="AC1024" s="260"/>
      <c r="AD1024" s="260">
        <v>7</v>
      </c>
      <c r="AE1024" s="260">
        <v>0</v>
      </c>
      <c r="AF1024" s="260"/>
      <c r="AG1024" s="260"/>
      <c r="AH1024" s="259"/>
      <c r="AI1024" s="260"/>
      <c r="AJ1024" s="260"/>
      <c r="AK1024" s="259">
        <v>26</v>
      </c>
      <c r="AL1024" s="259"/>
      <c r="AM1024" s="259" t="s">
        <v>17130</v>
      </c>
      <c r="AN1024" s="449"/>
      <c r="AO1024" s="449"/>
      <c r="AP1024" s="449"/>
      <c r="AQ1024" s="392" t="str">
        <f>IFERROR(VLOOKUP(BG1024,#REF!,1,0),"")</f>
        <v/>
      </c>
      <c r="AR1024" s="392"/>
      <c r="AS1024" s="259" t="s">
        <v>156</v>
      </c>
      <c r="AT1024" s="392"/>
      <c r="AU1024" s="392"/>
      <c r="AV1024" s="392"/>
      <c r="AW1024" s="392"/>
      <c r="AX1024" s="392"/>
      <c r="AY1024" s="392"/>
      <c r="BD1024" s="202" t="str">
        <f t="shared" si="146"/>
        <v>EQSEQS 580 4Matic</v>
      </c>
      <c r="BE1024" s="261" t="str">
        <f t="shared" si="152"/>
        <v>0133</v>
      </c>
      <c r="BF1024" s="407" t="s">
        <v>1568</v>
      </c>
      <c r="BG1024" s="202" t="str">
        <f t="shared" si="147"/>
        <v>0133-1023</v>
      </c>
    </row>
    <row r="1025" spans="1:59" s="207" customFormat="1">
      <c r="A1025" s="405">
        <v>4799</v>
      </c>
      <c r="B1025" s="406">
        <v>4799</v>
      </c>
      <c r="C1025" s="261" t="str">
        <f t="shared" si="148"/>
        <v>0025-0133</v>
      </c>
      <c r="D1025" s="261" t="str">
        <f t="shared" si="149"/>
        <v>0025-0133-0005</v>
      </c>
      <c r="E1025" s="407" t="s">
        <v>1569</v>
      </c>
      <c r="F1025" s="261" t="str">
        <f>TEXT(VLOOKUP(J1025,'[4]1'!$B$2:$D$37,2,0),"0000")</f>
        <v>0025</v>
      </c>
      <c r="G1025" s="261" t="str">
        <f t="shared" si="150"/>
        <v>0133</v>
      </c>
      <c r="H1025" s="408">
        <f t="shared" si="151"/>
        <v>5</v>
      </c>
      <c r="I1025" s="407" t="s">
        <v>1569</v>
      </c>
      <c r="J1025" s="413" t="s">
        <v>1955</v>
      </c>
      <c r="K1025" s="413" t="s">
        <v>3196</v>
      </c>
      <c r="L1025" s="413" t="s">
        <v>17153</v>
      </c>
      <c r="M1025" s="409">
        <v>138700000</v>
      </c>
      <c r="N1025" s="416">
        <v>0</v>
      </c>
      <c r="O1025" s="413" t="s">
        <v>2137</v>
      </c>
      <c r="P1025" s="413" t="s">
        <v>73</v>
      </c>
      <c r="Q1025" s="413" t="s">
        <v>72</v>
      </c>
      <c r="R1025" s="416">
        <v>5</v>
      </c>
      <c r="S1025" s="410">
        <v>6</v>
      </c>
      <c r="T1025" s="261">
        <v>6</v>
      </c>
      <c r="U1025" s="261">
        <v>6</v>
      </c>
      <c r="V1025" s="258" t="s">
        <v>1934</v>
      </c>
      <c r="W1025" s="261" t="str">
        <f t="shared" si="153"/>
        <v>MercedesBenzEQSEQS350138700000</v>
      </c>
      <c r="X1025" s="411">
        <f t="shared" si="154"/>
        <v>4799</v>
      </c>
      <c r="Y1025" s="261">
        <v>6</v>
      </c>
      <c r="Z1025" s="261">
        <v>6</v>
      </c>
      <c r="AA1025" s="407" t="s">
        <v>1569</v>
      </c>
      <c r="AB1025" s="260" t="s">
        <v>73</v>
      </c>
      <c r="AC1025" s="260"/>
      <c r="AD1025" s="260">
        <v>7</v>
      </c>
      <c r="AE1025" s="260">
        <v>0</v>
      </c>
      <c r="AF1025" s="260"/>
      <c r="AG1025" s="260"/>
      <c r="AH1025" s="259"/>
      <c r="AI1025" s="260"/>
      <c r="AJ1025" s="260"/>
      <c r="AK1025" s="259">
        <v>26</v>
      </c>
      <c r="AL1025" s="259"/>
      <c r="AM1025" s="259" t="s">
        <v>17130</v>
      </c>
      <c r="AN1025" s="449"/>
      <c r="AO1025" s="449"/>
      <c r="AP1025" s="449"/>
      <c r="AQ1025" s="392" t="str">
        <f>IFERROR(VLOOKUP(BG1025,#REF!,1,0),"")</f>
        <v/>
      </c>
      <c r="AR1025" s="392"/>
      <c r="AS1025" s="259" t="s">
        <v>156</v>
      </c>
      <c r="AT1025" s="392" t="s">
        <v>3218</v>
      </c>
      <c r="AU1025" s="392"/>
      <c r="AV1025" s="392"/>
      <c r="AW1025" s="392"/>
      <c r="AX1025" s="392"/>
      <c r="AY1025" s="392"/>
      <c r="BD1025" s="202" t="str">
        <f t="shared" si="146"/>
        <v>EQSEQS350</v>
      </c>
      <c r="BE1025" s="261" t="str">
        <f t="shared" si="152"/>
        <v>0133</v>
      </c>
      <c r="BF1025" s="407" t="s">
        <v>1569</v>
      </c>
      <c r="BG1025" s="202" t="str">
        <f t="shared" si="147"/>
        <v>0133-1024</v>
      </c>
    </row>
    <row r="1026" spans="1:59" s="207" customFormat="1">
      <c r="A1026" s="405">
        <v>4800</v>
      </c>
      <c r="B1026" s="406">
        <v>4800</v>
      </c>
      <c r="C1026" s="261" t="str">
        <f t="shared" si="148"/>
        <v>0025-0133</v>
      </c>
      <c r="D1026" s="261" t="str">
        <f t="shared" si="149"/>
        <v>0025-0133-0006</v>
      </c>
      <c r="E1026" s="407" t="s">
        <v>1570</v>
      </c>
      <c r="F1026" s="261" t="str">
        <f>TEXT(VLOOKUP(J1026,'[4]1'!$B$2:$D$37,2,0),"0000")</f>
        <v>0025</v>
      </c>
      <c r="G1026" s="261" t="str">
        <f t="shared" si="150"/>
        <v>0133</v>
      </c>
      <c r="H1026" s="408">
        <f t="shared" si="151"/>
        <v>6</v>
      </c>
      <c r="I1026" s="407" t="s">
        <v>1570</v>
      </c>
      <c r="J1026" s="413" t="s">
        <v>1955</v>
      </c>
      <c r="K1026" s="413" t="s">
        <v>3196</v>
      </c>
      <c r="L1026" s="413" t="s">
        <v>3270</v>
      </c>
      <c r="M1026" s="409">
        <v>213000000</v>
      </c>
      <c r="N1026" s="416">
        <v>0</v>
      </c>
      <c r="O1026" s="413" t="s">
        <v>2137</v>
      </c>
      <c r="P1026" s="413" t="s">
        <v>73</v>
      </c>
      <c r="Q1026" s="413" t="s">
        <v>72</v>
      </c>
      <c r="R1026" s="416">
        <v>5</v>
      </c>
      <c r="S1026" s="410">
        <v>10</v>
      </c>
      <c r="T1026" s="261">
        <v>6</v>
      </c>
      <c r="U1026" s="261">
        <v>6</v>
      </c>
      <c r="V1026" s="258" t="s">
        <v>1989</v>
      </c>
      <c r="W1026" s="261" t="str">
        <f t="shared" si="153"/>
        <v>MercedesBenzEQSEQS 53 AMG213000000</v>
      </c>
      <c r="X1026" s="411">
        <f t="shared" si="154"/>
        <v>4800</v>
      </c>
      <c r="Y1026" s="261">
        <v>6</v>
      </c>
      <c r="Z1026" s="261">
        <v>6</v>
      </c>
      <c r="AA1026" s="407" t="s">
        <v>1570</v>
      </c>
      <c r="AB1026" s="260" t="s">
        <v>73</v>
      </c>
      <c r="AC1026" s="260"/>
      <c r="AD1026" s="260">
        <v>7</v>
      </c>
      <c r="AE1026" s="260">
        <v>0</v>
      </c>
      <c r="AF1026" s="260"/>
      <c r="AG1026" s="260"/>
      <c r="AH1026" s="259"/>
      <c r="AI1026" s="260"/>
      <c r="AJ1026" s="260"/>
      <c r="AK1026" s="259">
        <v>26</v>
      </c>
      <c r="AL1026" s="259"/>
      <c r="AM1026" s="259" t="s">
        <v>17130</v>
      </c>
      <c r="AN1026" s="449"/>
      <c r="AO1026" s="449"/>
      <c r="AP1026" s="449"/>
      <c r="AQ1026" s="392" t="str">
        <f>IFERROR(VLOOKUP(BG1026,#REF!,1,0),"")</f>
        <v/>
      </c>
      <c r="AR1026" s="392"/>
      <c r="AS1026" s="259" t="s">
        <v>3271</v>
      </c>
      <c r="AT1026" s="392"/>
      <c r="AU1026" s="392"/>
      <c r="AV1026" s="392"/>
      <c r="AW1026" s="392"/>
      <c r="AX1026" s="392"/>
      <c r="AY1026" s="392"/>
      <c r="BD1026" s="202" t="str">
        <f t="shared" si="146"/>
        <v>EQSEQS 53 AMG</v>
      </c>
      <c r="BE1026" s="261" t="str">
        <f t="shared" si="152"/>
        <v>0133</v>
      </c>
      <c r="BF1026" s="407" t="s">
        <v>1570</v>
      </c>
      <c r="BG1026" s="202" t="str">
        <f t="shared" si="147"/>
        <v>0133-1025</v>
      </c>
    </row>
    <row r="1027" spans="1:59" s="207" customFormat="1">
      <c r="A1027" s="405">
        <v>4801</v>
      </c>
      <c r="B1027" s="406">
        <v>4801</v>
      </c>
      <c r="C1027" s="261" t="str">
        <f t="shared" si="148"/>
        <v>0025-0134</v>
      </c>
      <c r="D1027" s="261" t="str">
        <f t="shared" si="149"/>
        <v>0025-0134-0001</v>
      </c>
      <c r="E1027" s="407" t="s">
        <v>1571</v>
      </c>
      <c r="F1027" s="261" t="str">
        <f>TEXT(VLOOKUP(J1027,'[4]1'!$B$2:$D$37,2,0),"0000")</f>
        <v>0025</v>
      </c>
      <c r="G1027" s="261" t="str">
        <f t="shared" si="150"/>
        <v>0134</v>
      </c>
      <c r="H1027" s="408">
        <f t="shared" si="151"/>
        <v>1</v>
      </c>
      <c r="I1027" s="407" t="s">
        <v>1571</v>
      </c>
      <c r="J1027" s="260" t="s">
        <v>1955</v>
      </c>
      <c r="K1027" s="260" t="s">
        <v>128</v>
      </c>
      <c r="L1027" s="258" t="s">
        <v>2910</v>
      </c>
      <c r="M1027" s="409">
        <v>172600000</v>
      </c>
      <c r="N1027" s="258">
        <v>2925</v>
      </c>
      <c r="O1027" s="260" t="s">
        <v>78</v>
      </c>
      <c r="P1027" s="260" t="s">
        <v>73</v>
      </c>
      <c r="Q1027" s="260" t="s">
        <v>72</v>
      </c>
      <c r="R1027" s="260">
        <v>5</v>
      </c>
      <c r="S1027" s="410">
        <v>6</v>
      </c>
      <c r="T1027" s="261">
        <v>6</v>
      </c>
      <c r="U1027" s="261">
        <v>6</v>
      </c>
      <c r="V1027" s="260" t="s">
        <v>71</v>
      </c>
      <c r="W1027" s="261" t="str">
        <f t="shared" si="153"/>
        <v>MercedesBenzG-ClassG 400d172600000</v>
      </c>
      <c r="X1027" s="411">
        <f t="shared" si="154"/>
        <v>4801</v>
      </c>
      <c r="Y1027" s="261">
        <v>6</v>
      </c>
      <c r="Z1027" s="261">
        <v>6</v>
      </c>
      <c r="AA1027" s="407" t="s">
        <v>1571</v>
      </c>
      <c r="AB1027" s="260" t="s">
        <v>70</v>
      </c>
      <c r="AC1027" s="260"/>
      <c r="AD1027" s="260">
        <v>7</v>
      </c>
      <c r="AE1027" s="260">
        <v>0</v>
      </c>
      <c r="AF1027" s="260"/>
      <c r="AG1027" s="260"/>
      <c r="AH1027" s="259"/>
      <c r="AI1027" s="260"/>
      <c r="AJ1027" s="260"/>
      <c r="AK1027" s="259">
        <v>8</v>
      </c>
      <c r="AL1027" s="259"/>
      <c r="AM1027" s="259" t="s">
        <v>17420</v>
      </c>
      <c r="AN1027" s="449"/>
      <c r="AO1027" s="449"/>
      <c r="AP1027" s="449"/>
      <c r="AQ1027" s="392" t="str">
        <f>IFERROR(VLOOKUP(BG1027,#REF!,1,0),"")</f>
        <v/>
      </c>
      <c r="AR1027" s="392"/>
      <c r="AS1027" s="259" t="s">
        <v>156</v>
      </c>
      <c r="AT1027" s="392"/>
      <c r="AU1027" s="392"/>
      <c r="AV1027" s="392"/>
      <c r="AW1027" s="392" t="s">
        <v>17408</v>
      </c>
      <c r="AX1027" s="392"/>
      <c r="AY1027" s="392"/>
      <c r="BD1027" s="202" t="str">
        <f t="shared" si="146"/>
        <v>G-ClassG 400d</v>
      </c>
      <c r="BE1027" s="261" t="str">
        <f t="shared" si="152"/>
        <v>0134</v>
      </c>
      <c r="BF1027" s="407" t="s">
        <v>1571</v>
      </c>
      <c r="BG1027" s="202" t="str">
        <f t="shared" si="147"/>
        <v>0134-1026</v>
      </c>
    </row>
    <row r="1028" spans="1:59" s="207" customFormat="1">
      <c r="A1028" s="405">
        <v>4802</v>
      </c>
      <c r="B1028" s="406">
        <v>4802</v>
      </c>
      <c r="C1028" s="261" t="str">
        <f t="shared" si="148"/>
        <v>0025-0134</v>
      </c>
      <c r="D1028" s="261" t="str">
        <f t="shared" si="149"/>
        <v>0025-0134-0002</v>
      </c>
      <c r="E1028" s="407" t="s">
        <v>1572</v>
      </c>
      <c r="F1028" s="261" t="str">
        <f>TEXT(VLOOKUP(J1028,'[4]1'!$B$2:$D$37,2,0),"0000")</f>
        <v>0025</v>
      </c>
      <c r="G1028" s="261" t="str">
        <f t="shared" si="150"/>
        <v>0134</v>
      </c>
      <c r="H1028" s="408">
        <f t="shared" si="151"/>
        <v>2</v>
      </c>
      <c r="I1028" s="407" t="s">
        <v>1572</v>
      </c>
      <c r="J1028" s="260" t="s">
        <v>1955</v>
      </c>
      <c r="K1028" s="260" t="s">
        <v>128</v>
      </c>
      <c r="L1028" s="258" t="s">
        <v>127</v>
      </c>
      <c r="M1028" s="430">
        <v>217600000</v>
      </c>
      <c r="N1028" s="258">
        <v>3982</v>
      </c>
      <c r="O1028" s="258" t="s">
        <v>77</v>
      </c>
      <c r="P1028" s="260" t="s">
        <v>73</v>
      </c>
      <c r="Q1028" s="260" t="s">
        <v>72</v>
      </c>
      <c r="R1028" s="260">
        <v>5</v>
      </c>
      <c r="S1028" s="410">
        <v>5</v>
      </c>
      <c r="T1028" s="261">
        <v>6</v>
      </c>
      <c r="U1028" s="261">
        <v>6</v>
      </c>
      <c r="V1028" s="260" t="s">
        <v>71</v>
      </c>
      <c r="W1028" s="261" t="str">
        <f t="shared" si="153"/>
        <v>MercedesBenzG-ClassG 63 AMG217600000</v>
      </c>
      <c r="X1028" s="411">
        <f t="shared" si="154"/>
        <v>4802</v>
      </c>
      <c r="Y1028" s="261">
        <v>6</v>
      </c>
      <c r="Z1028" s="261">
        <v>6</v>
      </c>
      <c r="AA1028" s="407" t="s">
        <v>1572</v>
      </c>
      <c r="AB1028" s="260" t="s">
        <v>70</v>
      </c>
      <c r="AC1028" s="260"/>
      <c r="AD1028" s="260">
        <v>5</v>
      </c>
      <c r="AE1028" s="260">
        <v>0</v>
      </c>
      <c r="AF1028" s="260"/>
      <c r="AG1028" s="260"/>
      <c r="AH1028" s="259"/>
      <c r="AI1028" s="260"/>
      <c r="AJ1028" s="260"/>
      <c r="AK1028" s="259">
        <v>9</v>
      </c>
      <c r="AL1028" s="259"/>
      <c r="AM1028" s="259" t="s">
        <v>17411</v>
      </c>
      <c r="AN1028" s="449"/>
      <c r="AO1028" s="449"/>
      <c r="AP1028" s="449"/>
      <c r="AQ1028" s="392" t="str">
        <f>IFERROR(VLOOKUP(BG1028,#REF!,1,0),"")</f>
        <v/>
      </c>
      <c r="AR1028" s="392"/>
      <c r="AS1028" s="259" t="s">
        <v>95</v>
      </c>
      <c r="AT1028" s="392"/>
      <c r="AU1028" s="392"/>
      <c r="AV1028" s="392"/>
      <c r="AW1028" s="392" t="s">
        <v>17408</v>
      </c>
      <c r="AX1028" s="392"/>
      <c r="AY1028" s="392"/>
      <c r="BD1028" s="202" t="str">
        <f t="shared" si="146"/>
        <v>G-ClassG 63 AMG</v>
      </c>
      <c r="BE1028" s="261" t="str">
        <f t="shared" si="152"/>
        <v>0134</v>
      </c>
      <c r="BF1028" s="407" t="s">
        <v>1572</v>
      </c>
      <c r="BG1028" s="202" t="str">
        <f t="shared" si="147"/>
        <v>0134-1027</v>
      </c>
    </row>
    <row r="1029" spans="1:59" s="207" customFormat="1">
      <c r="A1029" s="405">
        <v>4803</v>
      </c>
      <c r="B1029" s="406">
        <v>4803</v>
      </c>
      <c r="C1029" s="261" t="str">
        <f t="shared" si="148"/>
        <v>0025-0135</v>
      </c>
      <c r="D1029" s="261" t="str">
        <f t="shared" si="149"/>
        <v>0025-0135-0001</v>
      </c>
      <c r="E1029" s="407" t="s">
        <v>1573</v>
      </c>
      <c r="F1029" s="261" t="str">
        <f>TEXT(VLOOKUP(J1029,'[4]1'!$B$2:$D$37,2,0),"0000")</f>
        <v>0025</v>
      </c>
      <c r="G1029" s="261" t="str">
        <f t="shared" si="150"/>
        <v>0135</v>
      </c>
      <c r="H1029" s="408">
        <f t="shared" si="151"/>
        <v>1</v>
      </c>
      <c r="I1029" s="407" t="s">
        <v>1573</v>
      </c>
      <c r="J1029" s="260" t="s">
        <v>1955</v>
      </c>
      <c r="K1029" s="260" t="s">
        <v>126</v>
      </c>
      <c r="L1029" s="258" t="s">
        <v>1262</v>
      </c>
      <c r="M1029" s="429">
        <v>60100000</v>
      </c>
      <c r="N1029" s="258">
        <v>1991</v>
      </c>
      <c r="O1029" s="258" t="s">
        <v>77</v>
      </c>
      <c r="P1029" s="260" t="s">
        <v>73</v>
      </c>
      <c r="Q1029" s="260" t="s">
        <v>72</v>
      </c>
      <c r="R1029" s="260">
        <v>5</v>
      </c>
      <c r="S1029" s="410">
        <v>2</v>
      </c>
      <c r="T1029" s="261">
        <v>6</v>
      </c>
      <c r="U1029" s="261">
        <v>6</v>
      </c>
      <c r="V1029" s="260" t="s">
        <v>71</v>
      </c>
      <c r="W1029" s="261" t="str">
        <f t="shared" si="153"/>
        <v>MercedesBenzGLA-ClassGLA 250 4MATIC60100000</v>
      </c>
      <c r="X1029" s="411">
        <f t="shared" si="154"/>
        <v>4803</v>
      </c>
      <c r="Y1029" s="261">
        <v>6</v>
      </c>
      <c r="Z1029" s="261">
        <v>6</v>
      </c>
      <c r="AA1029" s="407" t="s">
        <v>1573</v>
      </c>
      <c r="AB1029" s="260" t="s">
        <v>70</v>
      </c>
      <c r="AC1029" s="260"/>
      <c r="AD1029" s="260">
        <v>3</v>
      </c>
      <c r="AE1029" s="260">
        <v>1</v>
      </c>
      <c r="AF1029" s="260"/>
      <c r="AG1029" s="260"/>
      <c r="AH1029" s="259"/>
      <c r="AI1029" s="260"/>
      <c r="AJ1029" s="260"/>
      <c r="AK1029" s="259">
        <v>10</v>
      </c>
      <c r="AL1029" s="259"/>
      <c r="AM1029" s="259" t="s">
        <v>17443</v>
      </c>
      <c r="AN1029" s="449"/>
      <c r="AO1029" s="449"/>
      <c r="AP1029" s="449"/>
      <c r="AQ1029" s="392" t="str">
        <f>IFERROR(VLOOKUP(BG1029,#REF!,1,0),"")</f>
        <v/>
      </c>
      <c r="AR1029" s="250"/>
      <c r="AS1029" s="259" t="s">
        <v>3245</v>
      </c>
      <c r="AT1029" s="250"/>
      <c r="AU1029" s="392"/>
      <c r="AV1029" s="392"/>
      <c r="AW1029" s="250"/>
      <c r="AX1029" s="250"/>
      <c r="AY1029" s="250"/>
      <c r="BD1029" s="202" t="str">
        <f t="shared" ref="BD1029:BD1092" si="155">K1029&amp;L1029</f>
        <v>GLA-ClassGLA 250 4MATIC</v>
      </c>
      <c r="BE1029" s="261" t="str">
        <f t="shared" si="152"/>
        <v>0135</v>
      </c>
      <c r="BF1029" s="407" t="s">
        <v>1573</v>
      </c>
      <c r="BG1029" s="202" t="str">
        <f t="shared" ref="BG1029:BG1092" si="156">BE1029&amp;"-"&amp;BF1029</f>
        <v>0135-1028</v>
      </c>
    </row>
    <row r="1030" spans="1:59" s="207" customFormat="1">
      <c r="A1030" s="405">
        <v>4804</v>
      </c>
      <c r="B1030" s="406">
        <v>4804</v>
      </c>
      <c r="C1030" s="261" t="str">
        <f t="shared" ref="C1030:C1093" si="157">TEXT(F1030,"0000")&amp;"-"&amp;TEXT(G1030,"0000")</f>
        <v>0025-0135</v>
      </c>
      <c r="D1030" s="261" t="str">
        <f t="shared" ref="D1030:D1093" si="158">TEXT(F1030,"0000")&amp;"-"&amp;TEXT(G1030,"0000")&amp;"-"&amp;TEXT(H1030,"0000")</f>
        <v>0025-0135-0002</v>
      </c>
      <c r="E1030" s="407" t="s">
        <v>1574</v>
      </c>
      <c r="F1030" s="261" t="str">
        <f>TEXT(VLOOKUP(J1030,'[4]1'!$B$2:$D$37,2,0),"0000")</f>
        <v>0025</v>
      </c>
      <c r="G1030" s="261" t="str">
        <f t="shared" ref="G1030:G1093" si="159">IF(K1030=K1029,TEXT(G1029,"0000"),TEXT(G1029+1,"0000"))</f>
        <v>0135</v>
      </c>
      <c r="H1030" s="408">
        <f t="shared" ref="H1030:H1093" si="160">IF(F1030&amp;G1030=F1029&amp;G1029,H1029+1,1)</f>
        <v>2</v>
      </c>
      <c r="I1030" s="407" t="s">
        <v>1574</v>
      </c>
      <c r="J1030" s="260" t="s">
        <v>1955</v>
      </c>
      <c r="K1030" s="260" t="s">
        <v>126</v>
      </c>
      <c r="L1030" s="258" t="s">
        <v>125</v>
      </c>
      <c r="M1030" s="429">
        <v>77100000</v>
      </c>
      <c r="N1030" s="258">
        <v>1991</v>
      </c>
      <c r="O1030" s="258" t="s">
        <v>77</v>
      </c>
      <c r="P1030" s="260" t="s">
        <v>73</v>
      </c>
      <c r="Q1030" s="260" t="s">
        <v>72</v>
      </c>
      <c r="R1030" s="260">
        <v>5</v>
      </c>
      <c r="S1030" s="410">
        <v>15</v>
      </c>
      <c r="T1030" s="261">
        <v>6</v>
      </c>
      <c r="U1030" s="261">
        <v>6</v>
      </c>
      <c r="V1030" s="260" t="s">
        <v>71</v>
      </c>
      <c r="W1030" s="261" t="str">
        <f t="shared" si="153"/>
        <v>MercedesBenzGLA-ClassGLA 45 AMG 4MATIC77100000</v>
      </c>
      <c r="X1030" s="411">
        <f t="shared" si="154"/>
        <v>4804</v>
      </c>
      <c r="Y1030" s="261">
        <v>6</v>
      </c>
      <c r="Z1030" s="261">
        <v>6</v>
      </c>
      <c r="AA1030" s="407" t="s">
        <v>1574</v>
      </c>
      <c r="AB1030" s="260" t="s">
        <v>70</v>
      </c>
      <c r="AC1030" s="260"/>
      <c r="AD1030" s="260">
        <v>4</v>
      </c>
      <c r="AE1030" s="260">
        <v>0</v>
      </c>
      <c r="AF1030" s="260"/>
      <c r="AG1030" s="260"/>
      <c r="AH1030" s="259"/>
      <c r="AI1030" s="260"/>
      <c r="AJ1030" s="260"/>
      <c r="AK1030" s="259">
        <v>16</v>
      </c>
      <c r="AL1030" s="259"/>
      <c r="AM1030" s="259" t="s">
        <v>17139</v>
      </c>
      <c r="AN1030" s="449"/>
      <c r="AO1030" s="449"/>
      <c r="AP1030" s="449"/>
      <c r="AQ1030" s="392" t="str">
        <f>IFERROR(VLOOKUP(BG1030,#REF!,1,0),"")</f>
        <v/>
      </c>
      <c r="AR1030" s="392"/>
      <c r="AS1030" s="259" t="s">
        <v>3255</v>
      </c>
      <c r="AT1030" s="392"/>
      <c r="AU1030" s="392"/>
      <c r="AV1030" s="392"/>
      <c r="AW1030" s="392"/>
      <c r="AX1030" s="392"/>
      <c r="AY1030" s="392"/>
      <c r="BD1030" s="202" t="str">
        <f t="shared" si="155"/>
        <v>GLA-ClassGLA 45 AMG 4MATIC</v>
      </c>
      <c r="BE1030" s="261" t="str">
        <f t="shared" ref="BE1030:BE1093" si="161">IF(K1029=K1030,TEXT(G1029,"0000"),TEXT(G1029+1,"0000"))</f>
        <v>0135</v>
      </c>
      <c r="BF1030" s="407" t="s">
        <v>1574</v>
      </c>
      <c r="BG1030" s="202" t="str">
        <f t="shared" si="156"/>
        <v>0135-1029</v>
      </c>
    </row>
    <row r="1031" spans="1:59" s="207" customFormat="1">
      <c r="A1031" s="405">
        <v>4805</v>
      </c>
      <c r="B1031" s="406">
        <v>4805</v>
      </c>
      <c r="C1031" s="261" t="str">
        <f t="shared" si="157"/>
        <v>0025-0136</v>
      </c>
      <c r="D1031" s="261" t="str">
        <f t="shared" si="158"/>
        <v>0025-0136-0001</v>
      </c>
      <c r="E1031" s="407" t="s">
        <v>1575</v>
      </c>
      <c r="F1031" s="261" t="str">
        <f>TEXT(VLOOKUP(J1031,'[4]1'!$B$2:$D$37,2,0),"0000")</f>
        <v>0025</v>
      </c>
      <c r="G1031" s="261" t="str">
        <f t="shared" si="159"/>
        <v>0136</v>
      </c>
      <c r="H1031" s="408">
        <f t="shared" si="160"/>
        <v>1</v>
      </c>
      <c r="I1031" s="407" t="s">
        <v>1575</v>
      </c>
      <c r="J1031" s="260" t="s">
        <v>1955</v>
      </c>
      <c r="K1031" s="413" t="s">
        <v>2814</v>
      </c>
      <c r="L1031" s="258" t="s">
        <v>2909</v>
      </c>
      <c r="M1031" s="429">
        <v>54800000</v>
      </c>
      <c r="N1031" s="258">
        <v>1950</v>
      </c>
      <c r="O1031" s="260" t="s">
        <v>1981</v>
      </c>
      <c r="P1031" s="260" t="s">
        <v>73</v>
      </c>
      <c r="Q1031" s="260" t="s">
        <v>72</v>
      </c>
      <c r="R1031" s="260">
        <v>5</v>
      </c>
      <c r="S1031" s="410">
        <v>3</v>
      </c>
      <c r="T1031" s="261">
        <v>6</v>
      </c>
      <c r="U1031" s="261">
        <v>6</v>
      </c>
      <c r="V1031" s="260" t="s">
        <v>71</v>
      </c>
      <c r="W1031" s="261" t="str">
        <f t="shared" ref="W1031:W1094" si="162">J1031&amp;K1031&amp;L1031&amp;M1031</f>
        <v>MercedesBenzGLB-ClassGLB 200d54800000</v>
      </c>
      <c r="X1031" s="411">
        <f t="shared" ref="X1031:X1094" si="163">B1031</f>
        <v>4805</v>
      </c>
      <c r="Y1031" s="261">
        <v>6</v>
      </c>
      <c r="Z1031" s="261">
        <v>6</v>
      </c>
      <c r="AA1031" s="407" t="s">
        <v>1575</v>
      </c>
      <c r="AB1031" s="260" t="s">
        <v>70</v>
      </c>
      <c r="AC1031" s="260"/>
      <c r="AD1031" s="260">
        <v>7</v>
      </c>
      <c r="AE1031" s="260">
        <v>0</v>
      </c>
      <c r="AF1031" s="260"/>
      <c r="AG1031" s="260"/>
      <c r="AH1031" s="259"/>
      <c r="AI1031" s="260"/>
      <c r="AJ1031" s="260"/>
      <c r="AK1031" s="259">
        <v>8</v>
      </c>
      <c r="AL1031" s="259"/>
      <c r="AM1031" s="259" t="s">
        <v>17192</v>
      </c>
      <c r="AN1031" s="449"/>
      <c r="AO1031" s="449"/>
      <c r="AP1031" s="449"/>
      <c r="AQ1031" s="392" t="str">
        <f>IFERROR(VLOOKUP(BG1031,#REF!,1,0),"")</f>
        <v/>
      </c>
      <c r="AR1031" s="392"/>
      <c r="AS1031" s="259" t="s">
        <v>3259</v>
      </c>
      <c r="AT1031" s="392"/>
      <c r="AU1031" s="392"/>
      <c r="AV1031" s="392"/>
      <c r="AW1031" s="392" t="s">
        <v>17407</v>
      </c>
      <c r="AX1031" s="392"/>
      <c r="AY1031" s="392"/>
      <c r="BD1031" s="202" t="str">
        <f t="shared" si="155"/>
        <v>GLB-ClassGLB 200d</v>
      </c>
      <c r="BE1031" s="261" t="str">
        <f t="shared" si="161"/>
        <v>0136</v>
      </c>
      <c r="BF1031" s="407" t="s">
        <v>1575</v>
      </c>
      <c r="BG1031" s="202" t="str">
        <f t="shared" si="156"/>
        <v>0136-1030</v>
      </c>
    </row>
    <row r="1032" spans="1:59" s="207" customFormat="1">
      <c r="A1032" s="405">
        <v>4806</v>
      </c>
      <c r="B1032" s="406">
        <v>4806</v>
      </c>
      <c r="C1032" s="261" t="str">
        <f t="shared" si="157"/>
        <v>0025-0136</v>
      </c>
      <c r="D1032" s="261" t="str">
        <f t="shared" si="158"/>
        <v>0025-0136-0002</v>
      </c>
      <c r="E1032" s="407" t="s">
        <v>1576</v>
      </c>
      <c r="F1032" s="261" t="str">
        <f>TEXT(VLOOKUP(J1032,'[4]1'!$B$2:$D$37,2,0),"0000")</f>
        <v>0025</v>
      </c>
      <c r="G1032" s="261" t="str">
        <f t="shared" si="159"/>
        <v>0136</v>
      </c>
      <c r="H1032" s="408">
        <f t="shared" si="160"/>
        <v>2</v>
      </c>
      <c r="I1032" s="407" t="s">
        <v>1576</v>
      </c>
      <c r="J1032" s="260" t="s">
        <v>1955</v>
      </c>
      <c r="K1032" s="413" t="s">
        <v>2814</v>
      </c>
      <c r="L1032" s="413" t="s">
        <v>2815</v>
      </c>
      <c r="M1032" s="429">
        <v>62100000</v>
      </c>
      <c r="N1032" s="416">
        <v>1991</v>
      </c>
      <c r="O1032" s="258" t="s">
        <v>77</v>
      </c>
      <c r="P1032" s="413" t="s">
        <v>73</v>
      </c>
      <c r="Q1032" s="413" t="s">
        <v>72</v>
      </c>
      <c r="R1032" s="416">
        <v>5</v>
      </c>
      <c r="S1032" s="410">
        <v>3</v>
      </c>
      <c r="T1032" s="261">
        <v>6</v>
      </c>
      <c r="U1032" s="261">
        <v>6</v>
      </c>
      <c r="V1032" s="260" t="s">
        <v>71</v>
      </c>
      <c r="W1032" s="261" t="str">
        <f t="shared" si="162"/>
        <v>MercedesBenzGLB-ClassGLB 250 4Matic62100000</v>
      </c>
      <c r="X1032" s="411">
        <f t="shared" si="163"/>
        <v>4806</v>
      </c>
      <c r="Y1032" s="261">
        <v>6</v>
      </c>
      <c r="Z1032" s="261">
        <v>6</v>
      </c>
      <c r="AA1032" s="407" t="s">
        <v>1576</v>
      </c>
      <c r="AB1032" s="260" t="s">
        <v>70</v>
      </c>
      <c r="AC1032" s="260"/>
      <c r="AD1032" s="260">
        <v>4</v>
      </c>
      <c r="AE1032" s="260">
        <v>0</v>
      </c>
      <c r="AF1032" s="260"/>
      <c r="AG1032" s="260"/>
      <c r="AH1032" s="259"/>
      <c r="AI1032" s="260"/>
      <c r="AJ1032" s="260"/>
      <c r="AK1032" s="259">
        <v>8</v>
      </c>
      <c r="AL1032" s="259"/>
      <c r="AM1032" s="259" t="s">
        <v>17192</v>
      </c>
      <c r="AN1032" s="449"/>
      <c r="AO1032" s="449"/>
      <c r="AP1032" s="449"/>
      <c r="AQ1032" s="392" t="str">
        <f>IFERROR(VLOOKUP(BG1032,#REF!,1,0),"")</f>
        <v/>
      </c>
      <c r="AR1032" s="392"/>
      <c r="AS1032" s="259" t="s">
        <v>3259</v>
      </c>
      <c r="AT1032" s="392"/>
      <c r="AU1032" s="392"/>
      <c r="AV1032" s="392"/>
      <c r="AW1032" s="392" t="s">
        <v>17407</v>
      </c>
      <c r="AX1032" s="392"/>
      <c r="AY1032" s="392"/>
      <c r="BD1032" s="202" t="str">
        <f t="shared" si="155"/>
        <v>GLB-ClassGLB 250 4Matic</v>
      </c>
      <c r="BE1032" s="261" t="str">
        <f t="shared" si="161"/>
        <v>0136</v>
      </c>
      <c r="BF1032" s="407" t="s">
        <v>1576</v>
      </c>
      <c r="BG1032" s="202" t="str">
        <f t="shared" si="156"/>
        <v>0136-1031</v>
      </c>
    </row>
    <row r="1033" spans="1:59" s="207" customFormat="1">
      <c r="A1033" s="405">
        <v>4807</v>
      </c>
      <c r="B1033" s="406">
        <v>4807</v>
      </c>
      <c r="C1033" s="261" t="str">
        <f t="shared" si="157"/>
        <v>0025-0136</v>
      </c>
      <c r="D1033" s="261" t="str">
        <f t="shared" si="158"/>
        <v>0025-0136-0003</v>
      </c>
      <c r="E1033" s="407" t="s">
        <v>1577</v>
      </c>
      <c r="F1033" s="261" t="str">
        <f>TEXT(VLOOKUP(J1033,'[4]1'!$B$2:$D$37,2,0),"0000")</f>
        <v>0025</v>
      </c>
      <c r="G1033" s="261" t="str">
        <f t="shared" si="159"/>
        <v>0136</v>
      </c>
      <c r="H1033" s="408">
        <f t="shared" si="160"/>
        <v>3</v>
      </c>
      <c r="I1033" s="407" t="s">
        <v>1577</v>
      </c>
      <c r="J1033" s="260" t="s">
        <v>1955</v>
      </c>
      <c r="K1033" s="413" t="s">
        <v>2814</v>
      </c>
      <c r="L1033" s="413" t="s">
        <v>2908</v>
      </c>
      <c r="M1033" s="429">
        <v>70300000</v>
      </c>
      <c r="N1033" s="416">
        <v>1991</v>
      </c>
      <c r="O1033" s="258" t="s">
        <v>77</v>
      </c>
      <c r="P1033" s="413" t="s">
        <v>73</v>
      </c>
      <c r="Q1033" s="413" t="s">
        <v>72</v>
      </c>
      <c r="R1033" s="416">
        <v>5</v>
      </c>
      <c r="S1033" s="410">
        <v>7</v>
      </c>
      <c r="T1033" s="261">
        <v>6</v>
      </c>
      <c r="U1033" s="261">
        <v>6</v>
      </c>
      <c r="V1033" s="260" t="s">
        <v>71</v>
      </c>
      <c r="W1033" s="261" t="str">
        <f t="shared" si="162"/>
        <v>MercedesBenzGLB-ClassGLB 35 4matic AMG70300000</v>
      </c>
      <c r="X1033" s="411">
        <f t="shared" si="163"/>
        <v>4807</v>
      </c>
      <c r="Y1033" s="261">
        <v>6</v>
      </c>
      <c r="Z1033" s="261">
        <v>6</v>
      </c>
      <c r="AA1033" s="407" t="s">
        <v>1577</v>
      </c>
      <c r="AB1033" s="260" t="s">
        <v>70</v>
      </c>
      <c r="AC1033" s="260"/>
      <c r="AD1033" s="260">
        <v>7</v>
      </c>
      <c r="AE1033" s="260">
        <v>0</v>
      </c>
      <c r="AF1033" s="260"/>
      <c r="AG1033" s="260"/>
      <c r="AH1033" s="259"/>
      <c r="AI1033" s="260"/>
      <c r="AJ1033" s="260"/>
      <c r="AK1033" s="259">
        <v>16</v>
      </c>
      <c r="AL1033" s="259"/>
      <c r="AM1033" s="259" t="s">
        <v>17139</v>
      </c>
      <c r="AN1033" s="449"/>
      <c r="AO1033" s="449"/>
      <c r="AP1033" s="449"/>
      <c r="AQ1033" s="392" t="str">
        <f>IFERROR(VLOOKUP(BG1033,#REF!,1,0),"")</f>
        <v/>
      </c>
      <c r="AR1033" s="392"/>
      <c r="AS1033" s="259" t="s">
        <v>3251</v>
      </c>
      <c r="AT1033" s="392"/>
      <c r="AU1033" s="392"/>
      <c r="AV1033" s="392"/>
      <c r="AW1033" s="392"/>
      <c r="AX1033" s="392"/>
      <c r="AY1033" s="392"/>
      <c r="BD1033" s="202" t="str">
        <f t="shared" si="155"/>
        <v>GLB-ClassGLB 35 4matic AMG</v>
      </c>
      <c r="BE1033" s="261" t="str">
        <f t="shared" si="161"/>
        <v>0136</v>
      </c>
      <c r="BF1033" s="407" t="s">
        <v>1577</v>
      </c>
      <c r="BG1033" s="202" t="str">
        <f t="shared" si="156"/>
        <v>0136-1032</v>
      </c>
    </row>
    <row r="1034" spans="1:59" s="207" customFormat="1">
      <c r="A1034" s="405">
        <v>4808</v>
      </c>
      <c r="B1034" s="406">
        <v>4808</v>
      </c>
      <c r="C1034" s="261" t="str">
        <f t="shared" si="157"/>
        <v>0025-0137</v>
      </c>
      <c r="D1034" s="261" t="str">
        <f t="shared" si="158"/>
        <v>0025-0137-0001</v>
      </c>
      <c r="E1034" s="407" t="s">
        <v>1578</v>
      </c>
      <c r="F1034" s="261" t="str">
        <f>TEXT(VLOOKUP(J1034,'[4]1'!$B$2:$D$37,2,0),"0000")</f>
        <v>0025</v>
      </c>
      <c r="G1034" s="261" t="str">
        <f t="shared" si="159"/>
        <v>0137</v>
      </c>
      <c r="H1034" s="408">
        <f t="shared" si="160"/>
        <v>1</v>
      </c>
      <c r="I1034" s="407" t="s">
        <v>1578</v>
      </c>
      <c r="J1034" s="260" t="s">
        <v>1955</v>
      </c>
      <c r="K1034" s="260" t="s">
        <v>124</v>
      </c>
      <c r="L1034" s="260" t="s">
        <v>1939</v>
      </c>
      <c r="M1034" s="429">
        <v>69600000</v>
      </c>
      <c r="N1034" s="258">
        <v>1950</v>
      </c>
      <c r="O1034" s="260" t="s">
        <v>1981</v>
      </c>
      <c r="P1034" s="260" t="s">
        <v>73</v>
      </c>
      <c r="Q1034" s="260" t="s">
        <v>72</v>
      </c>
      <c r="R1034" s="260">
        <v>5</v>
      </c>
      <c r="S1034" s="410">
        <v>1</v>
      </c>
      <c r="T1034" s="261">
        <v>6</v>
      </c>
      <c r="U1034" s="261">
        <v>6</v>
      </c>
      <c r="V1034" s="260" t="s">
        <v>71</v>
      </c>
      <c r="W1034" s="261" t="str">
        <f t="shared" si="162"/>
        <v>MercedesBenzGLC-Class220d 4MATIC69600000</v>
      </c>
      <c r="X1034" s="411">
        <f t="shared" si="163"/>
        <v>4808</v>
      </c>
      <c r="Y1034" s="261">
        <v>6</v>
      </c>
      <c r="Z1034" s="261">
        <v>6</v>
      </c>
      <c r="AA1034" s="407" t="s">
        <v>1578</v>
      </c>
      <c r="AB1034" s="260" t="s">
        <v>70</v>
      </c>
      <c r="AC1034" s="260"/>
      <c r="AD1034" s="260">
        <v>1</v>
      </c>
      <c r="AE1034" s="260">
        <v>0</v>
      </c>
      <c r="AF1034" s="260"/>
      <c r="AG1034" s="260"/>
      <c r="AH1034" s="259"/>
      <c r="AI1034" s="260"/>
      <c r="AJ1034" s="260"/>
      <c r="AK1034" s="259">
        <v>6</v>
      </c>
      <c r="AL1034" s="259"/>
      <c r="AM1034" s="259" t="s">
        <v>17413</v>
      </c>
      <c r="AN1034" s="449"/>
      <c r="AO1034" s="449"/>
      <c r="AP1034" s="449"/>
      <c r="AQ1034" s="392" t="str">
        <f>IFERROR(VLOOKUP(BG1034,#REF!,1,0),"")</f>
        <v/>
      </c>
      <c r="AR1034" s="392"/>
      <c r="AS1034" s="259" t="s">
        <v>3211</v>
      </c>
      <c r="AT1034" s="392"/>
      <c r="AU1034" s="392"/>
      <c r="AV1034" s="392"/>
      <c r="AW1034" s="392" t="s">
        <v>17407</v>
      </c>
      <c r="AX1034" s="392"/>
      <c r="AY1034" s="392"/>
      <c r="BD1034" s="202" t="str">
        <f t="shared" si="155"/>
        <v>GLC-Class220d 4MATIC</v>
      </c>
      <c r="BE1034" s="261" t="str">
        <f t="shared" si="161"/>
        <v>0137</v>
      </c>
      <c r="BF1034" s="407" t="s">
        <v>1578</v>
      </c>
      <c r="BG1034" s="202" t="str">
        <f t="shared" si="156"/>
        <v>0137-1033</v>
      </c>
    </row>
    <row r="1035" spans="1:59" s="207" customFormat="1">
      <c r="A1035" s="405">
        <v>4809</v>
      </c>
      <c r="B1035" s="406">
        <v>4809</v>
      </c>
      <c r="C1035" s="261" t="str">
        <f t="shared" si="157"/>
        <v>0025-0137</v>
      </c>
      <c r="D1035" s="261" t="str">
        <f t="shared" si="158"/>
        <v>0025-0137-0002</v>
      </c>
      <c r="E1035" s="407" t="s">
        <v>1579</v>
      </c>
      <c r="F1035" s="261" t="str">
        <f>TEXT(VLOOKUP(J1035,'[4]1'!$B$2:$D$37,2,0),"0000")</f>
        <v>0025</v>
      </c>
      <c r="G1035" s="261" t="str">
        <f t="shared" si="159"/>
        <v>0137</v>
      </c>
      <c r="H1035" s="408">
        <f t="shared" si="160"/>
        <v>2</v>
      </c>
      <c r="I1035" s="407" t="s">
        <v>1579</v>
      </c>
      <c r="J1035" s="260" t="s">
        <v>1955</v>
      </c>
      <c r="K1035" s="260" t="s">
        <v>124</v>
      </c>
      <c r="L1035" s="260" t="s">
        <v>1393</v>
      </c>
      <c r="M1035" s="429">
        <v>80500000</v>
      </c>
      <c r="N1035" s="260">
        <v>1991</v>
      </c>
      <c r="O1035" s="258" t="s">
        <v>77</v>
      </c>
      <c r="P1035" s="260" t="s">
        <v>73</v>
      </c>
      <c r="Q1035" s="260" t="s">
        <v>72</v>
      </c>
      <c r="R1035" s="260">
        <v>5</v>
      </c>
      <c r="S1035" s="410">
        <v>1</v>
      </c>
      <c r="T1035" s="261">
        <v>6</v>
      </c>
      <c r="U1035" s="261">
        <v>6</v>
      </c>
      <c r="V1035" s="260" t="s">
        <v>71</v>
      </c>
      <c r="W1035" s="261" t="str">
        <f t="shared" si="162"/>
        <v>MercedesBenzGLC-Class300 4MATIC80500000</v>
      </c>
      <c r="X1035" s="411">
        <f t="shared" si="163"/>
        <v>4809</v>
      </c>
      <c r="Y1035" s="261">
        <v>6</v>
      </c>
      <c r="Z1035" s="261">
        <v>6</v>
      </c>
      <c r="AA1035" s="407" t="s">
        <v>1579</v>
      </c>
      <c r="AB1035" s="260" t="s">
        <v>70</v>
      </c>
      <c r="AC1035" s="260"/>
      <c r="AD1035" s="260">
        <v>3</v>
      </c>
      <c r="AE1035" s="260">
        <v>1</v>
      </c>
      <c r="AF1035" s="260"/>
      <c r="AG1035" s="260"/>
      <c r="AH1035" s="259"/>
      <c r="AI1035" s="456"/>
      <c r="AJ1035" s="260"/>
      <c r="AK1035" s="259">
        <v>6</v>
      </c>
      <c r="AL1035" s="259"/>
      <c r="AM1035" s="259" t="s">
        <v>17413</v>
      </c>
      <c r="AN1035" s="449"/>
      <c r="AO1035" s="449"/>
      <c r="AP1035" s="449"/>
      <c r="AQ1035" s="392" t="str">
        <f>IFERROR(VLOOKUP(BG1035,#REF!,1,0),"")</f>
        <v/>
      </c>
      <c r="AR1035" s="392"/>
      <c r="AS1035" s="259" t="s">
        <v>3211</v>
      </c>
      <c r="AT1035" s="392"/>
      <c r="AU1035" s="392"/>
      <c r="AV1035" s="392"/>
      <c r="AW1035" s="392" t="s">
        <v>17407</v>
      </c>
      <c r="AX1035" s="392"/>
      <c r="AY1035" s="392"/>
      <c r="BD1035" s="202" t="str">
        <f t="shared" si="155"/>
        <v>GLC-Class300 4MATIC</v>
      </c>
      <c r="BE1035" s="261" t="str">
        <f t="shared" si="161"/>
        <v>0137</v>
      </c>
      <c r="BF1035" s="407" t="s">
        <v>1579</v>
      </c>
      <c r="BG1035" s="202" t="str">
        <f t="shared" si="156"/>
        <v>0137-1034</v>
      </c>
    </row>
    <row r="1036" spans="1:59" s="207" customFormat="1">
      <c r="A1036" s="405">
        <v>4810</v>
      </c>
      <c r="B1036" s="406">
        <v>4810</v>
      </c>
      <c r="C1036" s="261" t="str">
        <f t="shared" si="157"/>
        <v>0025-0137</v>
      </c>
      <c r="D1036" s="261" t="str">
        <f t="shared" si="158"/>
        <v>0025-0137-0003</v>
      </c>
      <c r="E1036" s="407" t="s">
        <v>1580</v>
      </c>
      <c r="F1036" s="261" t="str">
        <f>TEXT(VLOOKUP(J1036,'[4]1'!$B$2:$D$37,2,0),"0000")</f>
        <v>0025</v>
      </c>
      <c r="G1036" s="261" t="str">
        <f t="shared" si="159"/>
        <v>0137</v>
      </c>
      <c r="H1036" s="408">
        <f t="shared" si="160"/>
        <v>3</v>
      </c>
      <c r="I1036" s="407" t="s">
        <v>1580</v>
      </c>
      <c r="J1036" s="260" t="s">
        <v>1955</v>
      </c>
      <c r="K1036" s="260" t="s">
        <v>124</v>
      </c>
      <c r="L1036" s="258" t="s">
        <v>1941</v>
      </c>
      <c r="M1036" s="430">
        <v>74700000</v>
      </c>
      <c r="N1036" s="258">
        <v>1950</v>
      </c>
      <c r="O1036" s="260" t="s">
        <v>1981</v>
      </c>
      <c r="P1036" s="260" t="s">
        <v>73</v>
      </c>
      <c r="Q1036" s="260" t="s">
        <v>72</v>
      </c>
      <c r="R1036" s="260">
        <v>5</v>
      </c>
      <c r="S1036" s="410">
        <v>1</v>
      </c>
      <c r="T1036" s="261">
        <v>6</v>
      </c>
      <c r="U1036" s="261">
        <v>6</v>
      </c>
      <c r="V1036" s="260" t="s">
        <v>71</v>
      </c>
      <c r="W1036" s="261" t="str">
        <f t="shared" si="162"/>
        <v>MercedesBenzGLC-Class220d 4Matic Coupe74700000</v>
      </c>
      <c r="X1036" s="411">
        <f t="shared" si="163"/>
        <v>4810</v>
      </c>
      <c r="Y1036" s="261">
        <v>6</v>
      </c>
      <c r="Z1036" s="261">
        <v>6</v>
      </c>
      <c r="AA1036" s="407" t="s">
        <v>1580</v>
      </c>
      <c r="AB1036" s="260" t="s">
        <v>70</v>
      </c>
      <c r="AC1036" s="262"/>
      <c r="AD1036" s="262">
        <v>2</v>
      </c>
      <c r="AE1036" s="262">
        <v>0</v>
      </c>
      <c r="AF1036" s="260"/>
      <c r="AG1036" s="260"/>
      <c r="AH1036" s="259"/>
      <c r="AI1036" s="260"/>
      <c r="AJ1036" s="260"/>
      <c r="AK1036" s="259">
        <v>6</v>
      </c>
      <c r="AL1036" s="259"/>
      <c r="AM1036" s="259" t="s">
        <v>17413</v>
      </c>
      <c r="AN1036" s="449"/>
      <c r="AO1036" s="449"/>
      <c r="AP1036" s="449"/>
      <c r="AQ1036" s="392" t="str">
        <f>IFERROR(VLOOKUP(BG1036,#REF!,1,0),"")</f>
        <v/>
      </c>
      <c r="AR1036" s="392"/>
      <c r="AS1036" s="259" t="s">
        <v>3211</v>
      </c>
      <c r="AT1036" s="392"/>
      <c r="AU1036" s="392"/>
      <c r="AV1036" s="392"/>
      <c r="AW1036" s="392" t="s">
        <v>17407</v>
      </c>
      <c r="AX1036" s="392"/>
      <c r="AY1036" s="392"/>
      <c r="BD1036" s="202" t="str">
        <f t="shared" si="155"/>
        <v>GLC-Class220d 4Matic Coupe</v>
      </c>
      <c r="BE1036" s="261" t="str">
        <f t="shared" si="161"/>
        <v>0137</v>
      </c>
      <c r="BF1036" s="407" t="s">
        <v>1580</v>
      </c>
      <c r="BG1036" s="202" t="str">
        <f t="shared" si="156"/>
        <v>0137-1035</v>
      </c>
    </row>
    <row r="1037" spans="1:59" s="207" customFormat="1">
      <c r="A1037" s="405">
        <v>4811</v>
      </c>
      <c r="B1037" s="406">
        <v>4811</v>
      </c>
      <c r="C1037" s="261" t="str">
        <f t="shared" si="157"/>
        <v>0025-0137</v>
      </c>
      <c r="D1037" s="261" t="str">
        <f t="shared" si="158"/>
        <v>0025-0137-0004</v>
      </c>
      <c r="E1037" s="407" t="s">
        <v>1581</v>
      </c>
      <c r="F1037" s="261" t="str">
        <f>TEXT(VLOOKUP(J1037,'[4]1'!$B$2:$D$37,2,0),"0000")</f>
        <v>0025</v>
      </c>
      <c r="G1037" s="261" t="str">
        <f t="shared" si="159"/>
        <v>0137</v>
      </c>
      <c r="H1037" s="408">
        <f t="shared" si="160"/>
        <v>4</v>
      </c>
      <c r="I1037" s="407" t="s">
        <v>1581</v>
      </c>
      <c r="J1037" s="260" t="s">
        <v>1955</v>
      </c>
      <c r="K1037" s="260" t="s">
        <v>124</v>
      </c>
      <c r="L1037" s="258" t="s">
        <v>1322</v>
      </c>
      <c r="M1037" s="429">
        <v>83100000</v>
      </c>
      <c r="N1037" s="258">
        <v>1991</v>
      </c>
      <c r="O1037" s="258" t="s">
        <v>77</v>
      </c>
      <c r="P1037" s="260" t="s">
        <v>73</v>
      </c>
      <c r="Q1037" s="260" t="s">
        <v>72</v>
      </c>
      <c r="R1037" s="260">
        <v>5</v>
      </c>
      <c r="S1037" s="410">
        <v>1</v>
      </c>
      <c r="T1037" s="261">
        <v>6</v>
      </c>
      <c r="U1037" s="261">
        <v>6</v>
      </c>
      <c r="V1037" s="260" t="s">
        <v>71</v>
      </c>
      <c r="W1037" s="261" t="str">
        <f t="shared" si="162"/>
        <v>MercedesBenzGLC-Class300 4Matic Coupe83100000</v>
      </c>
      <c r="X1037" s="411">
        <f t="shared" si="163"/>
        <v>4811</v>
      </c>
      <c r="Y1037" s="261">
        <v>6</v>
      </c>
      <c r="Z1037" s="261">
        <v>6</v>
      </c>
      <c r="AA1037" s="407" t="s">
        <v>1581</v>
      </c>
      <c r="AB1037" s="260" t="s">
        <v>70</v>
      </c>
      <c r="AC1037" s="260"/>
      <c r="AD1037" s="260">
        <v>3</v>
      </c>
      <c r="AE1037" s="260">
        <v>0</v>
      </c>
      <c r="AF1037" s="260"/>
      <c r="AG1037" s="260"/>
      <c r="AH1037" s="259"/>
      <c r="AI1037" s="260"/>
      <c r="AJ1037" s="260"/>
      <c r="AK1037" s="259">
        <v>6</v>
      </c>
      <c r="AL1037" s="259"/>
      <c r="AM1037" s="259" t="s">
        <v>17413</v>
      </c>
      <c r="AN1037" s="449"/>
      <c r="AO1037" s="449"/>
      <c r="AP1037" s="449"/>
      <c r="AQ1037" s="392" t="str">
        <f>IFERROR(VLOOKUP(BG1037,#REF!,1,0),"")</f>
        <v/>
      </c>
      <c r="AR1037" s="392"/>
      <c r="AS1037" s="259" t="s">
        <v>3211</v>
      </c>
      <c r="AT1037" s="392"/>
      <c r="AU1037" s="392"/>
      <c r="AV1037" s="392"/>
      <c r="AW1037" s="392" t="s">
        <v>17407</v>
      </c>
      <c r="AX1037" s="392"/>
      <c r="AY1037" s="392"/>
      <c r="BD1037" s="202" t="str">
        <f t="shared" si="155"/>
        <v>GLC-Class300 4Matic Coupe</v>
      </c>
      <c r="BE1037" s="261" t="str">
        <f t="shared" si="161"/>
        <v>0137</v>
      </c>
      <c r="BF1037" s="407" t="s">
        <v>1581</v>
      </c>
      <c r="BG1037" s="202" t="str">
        <f t="shared" si="156"/>
        <v>0137-1036</v>
      </c>
    </row>
    <row r="1038" spans="1:59" s="207" customFormat="1">
      <c r="A1038" s="405">
        <v>4812</v>
      </c>
      <c r="B1038" s="406">
        <v>4812</v>
      </c>
      <c r="C1038" s="261" t="str">
        <f t="shared" si="157"/>
        <v>0025-0137</v>
      </c>
      <c r="D1038" s="261" t="str">
        <f t="shared" si="158"/>
        <v>0025-0137-0005</v>
      </c>
      <c r="E1038" s="407" t="s">
        <v>1582</v>
      </c>
      <c r="F1038" s="261" t="str">
        <f>TEXT(VLOOKUP(J1038,'[4]1'!$B$2:$D$37,2,0),"0000")</f>
        <v>0025</v>
      </c>
      <c r="G1038" s="261" t="str">
        <f t="shared" si="159"/>
        <v>0137</v>
      </c>
      <c r="H1038" s="408">
        <f t="shared" si="160"/>
        <v>5</v>
      </c>
      <c r="I1038" s="407" t="s">
        <v>1582</v>
      </c>
      <c r="J1038" s="260" t="s">
        <v>1955</v>
      </c>
      <c r="K1038" s="260" t="s">
        <v>124</v>
      </c>
      <c r="L1038" s="258" t="s">
        <v>17184</v>
      </c>
      <c r="M1038" s="429">
        <v>80900000</v>
      </c>
      <c r="N1038" s="416">
        <v>1991</v>
      </c>
      <c r="O1038" s="413" t="s">
        <v>74</v>
      </c>
      <c r="P1038" s="413" t="s">
        <v>73</v>
      </c>
      <c r="Q1038" s="413" t="s">
        <v>72</v>
      </c>
      <c r="R1038" s="416">
        <v>5</v>
      </c>
      <c r="S1038" s="410">
        <v>3</v>
      </c>
      <c r="T1038" s="261">
        <v>6</v>
      </c>
      <c r="U1038" s="261">
        <v>6</v>
      </c>
      <c r="V1038" s="258" t="s">
        <v>71</v>
      </c>
      <c r="W1038" s="261" t="str">
        <f t="shared" si="162"/>
        <v>MercedesBenzGLC-Class 300e 4MATIC Coupe80900000</v>
      </c>
      <c r="X1038" s="411">
        <f t="shared" si="163"/>
        <v>4812</v>
      </c>
      <c r="Y1038" s="261">
        <v>6</v>
      </c>
      <c r="Z1038" s="261">
        <v>6</v>
      </c>
      <c r="AA1038" s="407" t="s">
        <v>1582</v>
      </c>
      <c r="AB1038" s="260" t="s">
        <v>70</v>
      </c>
      <c r="AC1038" s="260"/>
      <c r="AD1038" s="260">
        <v>6</v>
      </c>
      <c r="AE1038" s="260">
        <v>0</v>
      </c>
      <c r="AF1038" s="260"/>
      <c r="AG1038" s="260"/>
      <c r="AH1038" s="259"/>
      <c r="AI1038" s="260"/>
      <c r="AJ1038" s="260"/>
      <c r="AK1038" s="259">
        <v>6</v>
      </c>
      <c r="AL1038" s="259"/>
      <c r="AM1038" s="259" t="s">
        <v>17413</v>
      </c>
      <c r="AN1038" s="449"/>
      <c r="AO1038" s="449"/>
      <c r="AP1038" s="449"/>
      <c r="AQ1038" s="392" t="str">
        <f>IFERROR(VLOOKUP(BG1038,#REF!,1,0),"")</f>
        <v/>
      </c>
      <c r="AR1038" s="392"/>
      <c r="AS1038" s="259" t="s">
        <v>3259</v>
      </c>
      <c r="AT1038" s="392"/>
      <c r="AU1038" s="392"/>
      <c r="AV1038" s="392"/>
      <c r="AW1038" s="392" t="s">
        <v>17407</v>
      </c>
      <c r="AX1038" s="392"/>
      <c r="AY1038" s="392"/>
      <c r="BD1038" s="202" t="str">
        <f t="shared" si="155"/>
        <v>GLC-Class 300e 4MATIC Coupe</v>
      </c>
      <c r="BE1038" s="261" t="str">
        <f t="shared" si="161"/>
        <v>0137</v>
      </c>
      <c r="BF1038" s="407" t="s">
        <v>1582</v>
      </c>
      <c r="BG1038" s="202" t="str">
        <f t="shared" si="156"/>
        <v>0137-1037</v>
      </c>
    </row>
    <row r="1039" spans="1:59" s="207" customFormat="1">
      <c r="A1039" s="405">
        <v>4813</v>
      </c>
      <c r="B1039" s="406">
        <v>4813</v>
      </c>
      <c r="C1039" s="261" t="str">
        <f t="shared" si="157"/>
        <v>0025-0137</v>
      </c>
      <c r="D1039" s="261" t="str">
        <f t="shared" si="158"/>
        <v>0025-0137-0006</v>
      </c>
      <c r="E1039" s="407" t="s">
        <v>1583</v>
      </c>
      <c r="F1039" s="261" t="str">
        <f>TEXT(VLOOKUP(J1039,'[4]1'!$B$2:$D$37,2,0),"0000")</f>
        <v>0025</v>
      </c>
      <c r="G1039" s="261" t="str">
        <f t="shared" si="159"/>
        <v>0137</v>
      </c>
      <c r="H1039" s="408">
        <f t="shared" si="160"/>
        <v>6</v>
      </c>
      <c r="I1039" s="407" t="s">
        <v>1583</v>
      </c>
      <c r="J1039" s="260" t="s">
        <v>1955</v>
      </c>
      <c r="K1039" s="260" t="s">
        <v>124</v>
      </c>
      <c r="L1039" s="258" t="s">
        <v>17183</v>
      </c>
      <c r="M1039" s="430">
        <v>99600000</v>
      </c>
      <c r="N1039" s="258">
        <v>2996</v>
      </c>
      <c r="O1039" s="258" t="s">
        <v>77</v>
      </c>
      <c r="P1039" s="260" t="s">
        <v>73</v>
      </c>
      <c r="Q1039" s="260" t="s">
        <v>72</v>
      </c>
      <c r="R1039" s="260">
        <v>5</v>
      </c>
      <c r="S1039" s="410">
        <v>10</v>
      </c>
      <c r="T1039" s="261">
        <v>6</v>
      </c>
      <c r="U1039" s="261">
        <v>6</v>
      </c>
      <c r="V1039" s="260" t="s">
        <v>71</v>
      </c>
      <c r="W1039" s="261" t="str">
        <f t="shared" si="162"/>
        <v>MercedesBenzGLC-Class43 4MATIC Coupe99600000</v>
      </c>
      <c r="X1039" s="411">
        <f t="shared" si="163"/>
        <v>4813</v>
      </c>
      <c r="Y1039" s="261">
        <v>6</v>
      </c>
      <c r="Z1039" s="261">
        <v>6</v>
      </c>
      <c r="AA1039" s="407" t="s">
        <v>1583</v>
      </c>
      <c r="AB1039" s="260" t="s">
        <v>70</v>
      </c>
      <c r="AC1039" s="260"/>
      <c r="AD1039" s="260">
        <v>5</v>
      </c>
      <c r="AE1039" s="260">
        <v>2</v>
      </c>
      <c r="AF1039" s="260"/>
      <c r="AG1039" s="260"/>
      <c r="AH1039" s="259"/>
      <c r="AI1039" s="260"/>
      <c r="AJ1039" s="260"/>
      <c r="AK1039" s="259">
        <v>13</v>
      </c>
      <c r="AL1039" s="259"/>
      <c r="AM1039" s="259" t="s">
        <v>17419</v>
      </c>
      <c r="AN1039" s="449"/>
      <c r="AO1039" s="449"/>
      <c r="AP1039" s="449"/>
      <c r="AQ1039" s="392" t="str">
        <f>IFERROR(VLOOKUP(BG1039,#REF!,1,0),"")</f>
        <v/>
      </c>
      <c r="AR1039" s="392"/>
      <c r="AS1039" s="259" t="s">
        <v>3246</v>
      </c>
      <c r="AT1039" s="392"/>
      <c r="AU1039" s="392"/>
      <c r="AV1039" s="392"/>
      <c r="AW1039" s="392" t="s">
        <v>17407</v>
      </c>
      <c r="AX1039" s="392"/>
      <c r="AY1039" s="392"/>
      <c r="BD1039" s="202" t="str">
        <f t="shared" si="155"/>
        <v>GLC-Class43 4MATIC Coupe</v>
      </c>
      <c r="BE1039" s="261" t="str">
        <f t="shared" si="161"/>
        <v>0137</v>
      </c>
      <c r="BF1039" s="407" t="s">
        <v>1583</v>
      </c>
      <c r="BG1039" s="202" t="str">
        <f t="shared" si="156"/>
        <v>0137-1038</v>
      </c>
    </row>
    <row r="1040" spans="1:59" s="207" customFormat="1">
      <c r="A1040" s="405">
        <v>4814</v>
      </c>
      <c r="B1040" s="406">
        <v>4814</v>
      </c>
      <c r="C1040" s="261" t="str">
        <f t="shared" si="157"/>
        <v>0025-0137</v>
      </c>
      <c r="D1040" s="261" t="str">
        <f t="shared" si="158"/>
        <v>0025-0137-0007</v>
      </c>
      <c r="E1040" s="407" t="s">
        <v>1584</v>
      </c>
      <c r="F1040" s="261" t="str">
        <f>TEXT(VLOOKUP(J1040,'[4]1'!$B$2:$D$37,2,0),"0000")</f>
        <v>0025</v>
      </c>
      <c r="G1040" s="261" t="str">
        <f t="shared" si="159"/>
        <v>0137</v>
      </c>
      <c r="H1040" s="408">
        <f t="shared" si="160"/>
        <v>7</v>
      </c>
      <c r="I1040" s="407" t="s">
        <v>1584</v>
      </c>
      <c r="J1040" s="260" t="s">
        <v>1955</v>
      </c>
      <c r="K1040" s="260" t="s">
        <v>124</v>
      </c>
      <c r="L1040" s="258" t="s">
        <v>1448</v>
      </c>
      <c r="M1040" s="409">
        <v>132600000</v>
      </c>
      <c r="N1040" s="258">
        <v>3982</v>
      </c>
      <c r="O1040" s="258" t="s">
        <v>77</v>
      </c>
      <c r="P1040" s="260" t="s">
        <v>73</v>
      </c>
      <c r="Q1040" s="260" t="s">
        <v>72</v>
      </c>
      <c r="R1040" s="260">
        <v>5</v>
      </c>
      <c r="S1040" s="410">
        <v>8</v>
      </c>
      <c r="T1040" s="261">
        <v>6</v>
      </c>
      <c r="U1040" s="261">
        <v>6</v>
      </c>
      <c r="V1040" s="260" t="s">
        <v>71</v>
      </c>
      <c r="W1040" s="261" t="str">
        <f t="shared" si="162"/>
        <v>MercedesBenzGLC-Class63 S 4matic+ 쿠페132600000</v>
      </c>
      <c r="X1040" s="411">
        <f t="shared" si="163"/>
        <v>4814</v>
      </c>
      <c r="Y1040" s="261">
        <v>6</v>
      </c>
      <c r="Z1040" s="261">
        <v>6</v>
      </c>
      <c r="AA1040" s="407" t="s">
        <v>1584</v>
      </c>
      <c r="AB1040" s="260" t="s">
        <v>70</v>
      </c>
      <c r="AC1040" s="260"/>
      <c r="AD1040" s="260">
        <v>5</v>
      </c>
      <c r="AE1040" s="260">
        <v>0</v>
      </c>
      <c r="AF1040" s="260"/>
      <c r="AG1040" s="260"/>
      <c r="AH1040" s="259"/>
      <c r="AI1040" s="260"/>
      <c r="AJ1040" s="260"/>
      <c r="AK1040" s="259">
        <v>16</v>
      </c>
      <c r="AL1040" s="259"/>
      <c r="AM1040" s="259" t="s">
        <v>17418</v>
      </c>
      <c r="AN1040" s="449"/>
      <c r="AO1040" s="449"/>
      <c r="AP1040" s="449"/>
      <c r="AQ1040" s="392" t="str">
        <f>IFERROR(VLOOKUP(BG1040,#REF!,1,0),"")</f>
        <v/>
      </c>
      <c r="AR1040" s="392"/>
      <c r="AS1040" s="259" t="s">
        <v>3256</v>
      </c>
      <c r="AT1040" s="392"/>
      <c r="AU1040" s="392"/>
      <c r="AV1040" s="392"/>
      <c r="AW1040" s="392" t="s">
        <v>17408</v>
      </c>
      <c r="AX1040" s="392"/>
      <c r="AY1040" s="392"/>
      <c r="AZ1040" s="202" t="e">
        <f>VLOOKUP(#REF!,잔가군!$B:$C,2,0)</f>
        <v>#REF!</v>
      </c>
      <c r="BA1040" s="202" t="e">
        <f>S1040-#REF!</f>
        <v>#REF!</v>
      </c>
      <c r="BD1040" s="202" t="str">
        <f t="shared" si="155"/>
        <v>GLC-Class63 S 4matic+ 쿠페</v>
      </c>
      <c r="BE1040" s="261" t="str">
        <f t="shared" si="161"/>
        <v>0137</v>
      </c>
      <c r="BF1040" s="407" t="s">
        <v>1584</v>
      </c>
      <c r="BG1040" s="202" t="str">
        <f t="shared" si="156"/>
        <v>0137-1039</v>
      </c>
    </row>
    <row r="1041" spans="1:59" s="207" customFormat="1">
      <c r="A1041" s="405">
        <v>4815</v>
      </c>
      <c r="B1041" s="406">
        <v>4815</v>
      </c>
      <c r="C1041" s="261" t="str">
        <f t="shared" si="157"/>
        <v>0025-0138</v>
      </c>
      <c r="D1041" s="261" t="str">
        <f t="shared" si="158"/>
        <v>0025-0138-0001</v>
      </c>
      <c r="E1041" s="407" t="s">
        <v>1585</v>
      </c>
      <c r="F1041" s="261" t="str">
        <f>TEXT(VLOOKUP(J1041,'[4]1'!$B$2:$D$37,2,0),"0000")</f>
        <v>0025</v>
      </c>
      <c r="G1041" s="261" t="str">
        <f t="shared" si="159"/>
        <v>0138</v>
      </c>
      <c r="H1041" s="408">
        <f t="shared" si="160"/>
        <v>1</v>
      </c>
      <c r="I1041" s="407" t="s">
        <v>1585</v>
      </c>
      <c r="J1041" s="260" t="s">
        <v>1955</v>
      </c>
      <c r="K1041" s="260" t="s">
        <v>122</v>
      </c>
      <c r="L1041" s="260" t="s">
        <v>1435</v>
      </c>
      <c r="M1041" s="583">
        <v>101600000</v>
      </c>
      <c r="N1041" s="260">
        <v>1950</v>
      </c>
      <c r="O1041" s="260" t="s">
        <v>78</v>
      </c>
      <c r="P1041" s="260" t="s">
        <v>73</v>
      </c>
      <c r="Q1041" s="260" t="s">
        <v>72</v>
      </c>
      <c r="R1041" s="260">
        <v>5</v>
      </c>
      <c r="S1041" s="410">
        <v>1</v>
      </c>
      <c r="T1041" s="261">
        <v>6</v>
      </c>
      <c r="U1041" s="261">
        <v>6</v>
      </c>
      <c r="V1041" s="260" t="s">
        <v>71</v>
      </c>
      <c r="W1041" s="261" t="str">
        <f t="shared" si="162"/>
        <v>MercedesBenzGLE-Class300d 4Matic101600000</v>
      </c>
      <c r="X1041" s="411">
        <f t="shared" si="163"/>
        <v>4815</v>
      </c>
      <c r="Y1041" s="261">
        <v>6</v>
      </c>
      <c r="Z1041" s="261">
        <v>6</v>
      </c>
      <c r="AA1041" s="407" t="s">
        <v>1585</v>
      </c>
      <c r="AB1041" s="260" t="s">
        <v>70</v>
      </c>
      <c r="AC1041" s="260"/>
      <c r="AD1041" s="260">
        <v>2</v>
      </c>
      <c r="AE1041" s="260">
        <v>1</v>
      </c>
      <c r="AF1041" s="259"/>
      <c r="AG1041" s="260"/>
      <c r="AH1041" s="259"/>
      <c r="AI1041" s="259"/>
      <c r="AJ1041" s="260"/>
      <c r="AK1041" s="259">
        <v>5</v>
      </c>
      <c r="AL1041" s="259"/>
      <c r="AM1041" s="259" t="s">
        <v>17103</v>
      </c>
      <c r="AN1041" s="449"/>
      <c r="AO1041" s="449"/>
      <c r="AP1041" s="449"/>
      <c r="AQ1041" s="392" t="str">
        <f>IFERROR(VLOOKUP(BG1041,#REF!,1,0),"")</f>
        <v/>
      </c>
      <c r="AR1041" s="457"/>
      <c r="AS1041" s="259" t="s">
        <v>3211</v>
      </c>
      <c r="AT1041" s="392"/>
      <c r="AU1041" s="392"/>
      <c r="AV1041" s="392"/>
      <c r="AW1041" s="457"/>
      <c r="AX1041" s="457"/>
      <c r="AY1041" s="457"/>
      <c r="BD1041" s="202" t="str">
        <f t="shared" si="155"/>
        <v>GLE-Class300d 4Matic</v>
      </c>
      <c r="BE1041" s="261" t="str">
        <f t="shared" si="161"/>
        <v>0138</v>
      </c>
      <c r="BF1041" s="407" t="s">
        <v>1585</v>
      </c>
      <c r="BG1041" s="202" t="str">
        <f t="shared" si="156"/>
        <v>0138-1040</v>
      </c>
    </row>
    <row r="1042" spans="1:59" s="207" customFormat="1">
      <c r="A1042" s="405">
        <v>4816</v>
      </c>
      <c r="B1042" s="406">
        <v>4816</v>
      </c>
      <c r="C1042" s="261" t="str">
        <f t="shared" si="157"/>
        <v>0025-0138</v>
      </c>
      <c r="D1042" s="261" t="str">
        <f t="shared" si="158"/>
        <v>0025-0138-0002</v>
      </c>
      <c r="E1042" s="407" t="s">
        <v>1586</v>
      </c>
      <c r="F1042" s="261" t="str">
        <f>TEXT(VLOOKUP(J1042,'[4]1'!$B$2:$D$37,2,0),"0000")</f>
        <v>0025</v>
      </c>
      <c r="G1042" s="261" t="str">
        <f t="shared" si="159"/>
        <v>0138</v>
      </c>
      <c r="H1042" s="408">
        <f t="shared" si="160"/>
        <v>2</v>
      </c>
      <c r="I1042" s="407" t="s">
        <v>1586</v>
      </c>
      <c r="J1042" s="260" t="s">
        <v>1955</v>
      </c>
      <c r="K1042" s="260" t="s">
        <v>122</v>
      </c>
      <c r="L1042" s="260" t="s">
        <v>16941</v>
      </c>
      <c r="M1042" s="583">
        <v>118600000</v>
      </c>
      <c r="N1042" s="260">
        <v>1991</v>
      </c>
      <c r="O1042" s="413" t="s">
        <v>1185</v>
      </c>
      <c r="P1042" s="260" t="s">
        <v>73</v>
      </c>
      <c r="Q1042" s="260" t="s">
        <v>72</v>
      </c>
      <c r="R1042" s="260">
        <v>5</v>
      </c>
      <c r="S1042" s="410">
        <v>6</v>
      </c>
      <c r="T1042" s="261">
        <v>6</v>
      </c>
      <c r="U1042" s="261">
        <v>6</v>
      </c>
      <c r="V1042" s="258" t="s">
        <v>71</v>
      </c>
      <c r="W1042" s="261" t="str">
        <f t="shared" si="162"/>
        <v>MercedesBenzGLE-ClassGLE 400e 4matic Coupe118600000</v>
      </c>
      <c r="X1042" s="411">
        <f t="shared" si="163"/>
        <v>4816</v>
      </c>
      <c r="Y1042" s="261">
        <v>6</v>
      </c>
      <c r="Z1042" s="261">
        <v>6</v>
      </c>
      <c r="AA1042" s="407" t="s">
        <v>1586</v>
      </c>
      <c r="AB1042" s="260" t="s">
        <v>70</v>
      </c>
      <c r="AC1042" s="260"/>
      <c r="AD1042" s="260"/>
      <c r="AE1042" s="260"/>
      <c r="AF1042" s="259"/>
      <c r="AG1042" s="260"/>
      <c r="AH1042" s="259"/>
      <c r="AI1042" s="259"/>
      <c r="AJ1042" s="260"/>
      <c r="AK1042" s="259">
        <v>6</v>
      </c>
      <c r="AL1042" s="259"/>
      <c r="AM1042" s="259" t="s">
        <v>17413</v>
      </c>
      <c r="AN1042" s="449"/>
      <c r="AO1042" s="449"/>
      <c r="AP1042" s="449"/>
      <c r="AQ1042" s="392" t="str">
        <f>IFERROR(VLOOKUP(BG1042,#REF!,1,0),"")</f>
        <v/>
      </c>
      <c r="AR1042" s="392"/>
      <c r="AS1042" s="259" t="s">
        <v>2004</v>
      </c>
      <c r="AT1042" s="392" t="s">
        <v>3178</v>
      </c>
      <c r="AU1042" s="392"/>
      <c r="AV1042" s="392"/>
      <c r="AW1042" s="392" t="s">
        <v>17408</v>
      </c>
      <c r="AX1042" s="392"/>
      <c r="AY1042" s="392"/>
      <c r="BD1042" s="202" t="str">
        <f t="shared" si="155"/>
        <v>GLE-ClassGLE 400e 4matic Coupe</v>
      </c>
      <c r="BE1042" s="261" t="str">
        <f t="shared" si="161"/>
        <v>0138</v>
      </c>
      <c r="BF1042" s="407" t="s">
        <v>1586</v>
      </c>
      <c r="BG1042" s="202" t="str">
        <f t="shared" si="156"/>
        <v>0138-1041</v>
      </c>
    </row>
    <row r="1043" spans="1:59" s="207" customFormat="1">
      <c r="A1043" s="405">
        <v>4817</v>
      </c>
      <c r="B1043" s="406">
        <v>4817</v>
      </c>
      <c r="C1043" s="261" t="str">
        <f t="shared" si="157"/>
        <v>0025-0138</v>
      </c>
      <c r="D1043" s="261" t="str">
        <f t="shared" si="158"/>
        <v>0025-0138-0003</v>
      </c>
      <c r="E1043" s="407" t="s">
        <v>1587</v>
      </c>
      <c r="F1043" s="261" t="str">
        <f>TEXT(VLOOKUP(J1043,'[4]1'!$B$2:$D$37,2,0),"0000")</f>
        <v>0025</v>
      </c>
      <c r="G1043" s="261" t="str">
        <f t="shared" si="159"/>
        <v>0138</v>
      </c>
      <c r="H1043" s="408">
        <f t="shared" si="160"/>
        <v>3</v>
      </c>
      <c r="I1043" s="407" t="s">
        <v>1587</v>
      </c>
      <c r="J1043" s="260" t="s">
        <v>1955</v>
      </c>
      <c r="K1043" s="260" t="s">
        <v>122</v>
      </c>
      <c r="L1043" s="260" t="s">
        <v>1436</v>
      </c>
      <c r="M1043" s="583">
        <v>123600000</v>
      </c>
      <c r="N1043" s="260">
        <v>2999</v>
      </c>
      <c r="O1043" s="258" t="s">
        <v>77</v>
      </c>
      <c r="P1043" s="260" t="s">
        <v>73</v>
      </c>
      <c r="Q1043" s="260" t="s">
        <v>72</v>
      </c>
      <c r="R1043" s="260">
        <v>5</v>
      </c>
      <c r="S1043" s="410">
        <v>1</v>
      </c>
      <c r="T1043" s="261">
        <v>6</v>
      </c>
      <c r="U1043" s="261">
        <v>6</v>
      </c>
      <c r="V1043" s="260" t="s">
        <v>71</v>
      </c>
      <c r="W1043" s="261" t="str">
        <f t="shared" si="162"/>
        <v>MercedesBenzGLE-Class450 4Matic123600000</v>
      </c>
      <c r="X1043" s="411">
        <f t="shared" si="163"/>
        <v>4817</v>
      </c>
      <c r="Y1043" s="261">
        <v>6</v>
      </c>
      <c r="Z1043" s="261">
        <v>6</v>
      </c>
      <c r="AA1043" s="407" t="s">
        <v>1587</v>
      </c>
      <c r="AB1043" s="260" t="s">
        <v>70</v>
      </c>
      <c r="AC1043" s="260"/>
      <c r="AD1043" s="260">
        <v>3</v>
      </c>
      <c r="AE1043" s="260">
        <v>0</v>
      </c>
      <c r="AF1043" s="259"/>
      <c r="AG1043" s="260"/>
      <c r="AH1043" s="259"/>
      <c r="AI1043" s="259"/>
      <c r="AJ1043" s="260"/>
      <c r="AK1043" s="259">
        <v>5</v>
      </c>
      <c r="AL1043" s="259"/>
      <c r="AM1043" s="259" t="s">
        <v>17103</v>
      </c>
      <c r="AN1043" s="449"/>
      <c r="AO1043" s="449"/>
      <c r="AP1043" s="449"/>
      <c r="AQ1043" s="392" t="str">
        <f>IFERROR(VLOOKUP(BG1043,#REF!,1,0),"")</f>
        <v/>
      </c>
      <c r="AR1043" s="392"/>
      <c r="AS1043" s="259" t="s">
        <v>3211</v>
      </c>
      <c r="AT1043" s="392"/>
      <c r="AU1043" s="392"/>
      <c r="AV1043" s="392"/>
      <c r="AW1043" s="392"/>
      <c r="AX1043" s="392"/>
      <c r="AY1043" s="392"/>
      <c r="BD1043" s="202" t="str">
        <f t="shared" si="155"/>
        <v>GLE-Class450 4Matic</v>
      </c>
      <c r="BE1043" s="261" t="str">
        <f t="shared" si="161"/>
        <v>0138</v>
      </c>
      <c r="BF1043" s="407" t="s">
        <v>1587</v>
      </c>
      <c r="BG1043" s="202" t="str">
        <f t="shared" si="156"/>
        <v>0138-1042</v>
      </c>
    </row>
    <row r="1044" spans="1:59" s="207" customFormat="1">
      <c r="A1044" s="405">
        <v>4818</v>
      </c>
      <c r="B1044" s="406">
        <v>4818</v>
      </c>
      <c r="C1044" s="261" t="str">
        <f t="shared" si="157"/>
        <v>0025-0138</v>
      </c>
      <c r="D1044" s="261" t="str">
        <f t="shared" si="158"/>
        <v>0025-0138-0004</v>
      </c>
      <c r="E1044" s="407" t="s">
        <v>1588</v>
      </c>
      <c r="F1044" s="261" t="str">
        <f>TEXT(VLOOKUP(J1044,'[4]1'!$B$2:$D$37,2,0),"0000")</f>
        <v>0025</v>
      </c>
      <c r="G1044" s="261" t="str">
        <f t="shared" si="159"/>
        <v>0138</v>
      </c>
      <c r="H1044" s="408">
        <f t="shared" si="160"/>
        <v>4</v>
      </c>
      <c r="I1044" s="407" t="s">
        <v>1588</v>
      </c>
      <c r="J1044" s="260" t="s">
        <v>1955</v>
      </c>
      <c r="K1044" s="260" t="s">
        <v>122</v>
      </c>
      <c r="L1044" s="413" t="s">
        <v>16777</v>
      </c>
      <c r="M1044" s="583">
        <v>137000000</v>
      </c>
      <c r="N1044" s="260">
        <v>2989</v>
      </c>
      <c r="O1044" s="413" t="s">
        <v>78</v>
      </c>
      <c r="P1044" s="260" t="s">
        <v>73</v>
      </c>
      <c r="Q1044" s="260" t="s">
        <v>72</v>
      </c>
      <c r="R1044" s="260">
        <v>5</v>
      </c>
      <c r="S1044" s="410">
        <v>3</v>
      </c>
      <c r="T1044" s="261">
        <v>6</v>
      </c>
      <c r="U1044" s="261">
        <v>6</v>
      </c>
      <c r="V1044" s="260" t="s">
        <v>71</v>
      </c>
      <c r="W1044" s="261" t="str">
        <f t="shared" si="162"/>
        <v>MercedesBenzGLE-Class450d 4Matic Coupe137000000</v>
      </c>
      <c r="X1044" s="411">
        <f t="shared" si="163"/>
        <v>4818</v>
      </c>
      <c r="Y1044" s="261">
        <v>6</v>
      </c>
      <c r="Z1044" s="261">
        <v>6</v>
      </c>
      <c r="AA1044" s="407" t="s">
        <v>1588</v>
      </c>
      <c r="AB1044" s="260" t="s">
        <v>70</v>
      </c>
      <c r="AC1044" s="260"/>
      <c r="AD1044" s="260">
        <v>3</v>
      </c>
      <c r="AE1044" s="260">
        <v>0</v>
      </c>
      <c r="AF1044" s="259"/>
      <c r="AG1044" s="260"/>
      <c r="AH1044" s="259"/>
      <c r="AI1044" s="259"/>
      <c r="AJ1044" s="260"/>
      <c r="AK1044" s="259">
        <v>5</v>
      </c>
      <c r="AL1044" s="259"/>
      <c r="AM1044" s="259" t="s">
        <v>17103</v>
      </c>
      <c r="AN1044" s="449"/>
      <c r="AO1044" s="449"/>
      <c r="AP1044" s="449"/>
      <c r="AQ1044" s="392" t="str">
        <f>IFERROR(VLOOKUP(BG1044,#REF!,1,0),"")</f>
        <v/>
      </c>
      <c r="AR1044" s="392"/>
      <c r="AS1044" s="259" t="s">
        <v>1979</v>
      </c>
      <c r="AT1044" s="392"/>
      <c r="AU1044" s="392"/>
      <c r="AV1044" s="392"/>
      <c r="AW1044" s="392"/>
      <c r="AX1044" s="392"/>
      <c r="AY1044" s="392"/>
      <c r="BD1044" s="202" t="str">
        <f t="shared" si="155"/>
        <v>GLE-Class450d 4Matic Coupe</v>
      </c>
      <c r="BE1044" s="261" t="str">
        <f t="shared" si="161"/>
        <v>0138</v>
      </c>
      <c r="BF1044" s="407" t="s">
        <v>1588</v>
      </c>
      <c r="BG1044" s="202" t="str">
        <f t="shared" si="156"/>
        <v>0138-1043</v>
      </c>
    </row>
    <row r="1045" spans="1:59" s="207" customFormat="1">
      <c r="A1045" s="405">
        <v>4819</v>
      </c>
      <c r="B1045" s="406">
        <v>4819</v>
      </c>
      <c r="C1045" s="261" t="str">
        <f t="shared" si="157"/>
        <v>0025-0138</v>
      </c>
      <c r="D1045" s="261" t="str">
        <f t="shared" si="158"/>
        <v>0025-0138-0005</v>
      </c>
      <c r="E1045" s="407" t="s">
        <v>17374</v>
      </c>
      <c r="F1045" s="261" t="str">
        <f>TEXT(VLOOKUP(J1045,'[4]1'!$B$2:$D$37,2,0),"0000")</f>
        <v>0025</v>
      </c>
      <c r="G1045" s="261" t="str">
        <f t="shared" si="159"/>
        <v>0138</v>
      </c>
      <c r="H1045" s="408">
        <f t="shared" si="160"/>
        <v>5</v>
      </c>
      <c r="I1045" s="407" t="s">
        <v>17374</v>
      </c>
      <c r="J1045" s="260" t="s">
        <v>1955</v>
      </c>
      <c r="K1045" s="413" t="s">
        <v>122</v>
      </c>
      <c r="L1045" s="413" t="s">
        <v>17129</v>
      </c>
      <c r="M1045" s="583">
        <v>147600000</v>
      </c>
      <c r="N1045" s="416">
        <v>2999</v>
      </c>
      <c r="O1045" s="258" t="s">
        <v>77</v>
      </c>
      <c r="P1045" s="413" t="s">
        <v>73</v>
      </c>
      <c r="Q1045" s="413" t="s">
        <v>72</v>
      </c>
      <c r="R1045" s="416">
        <v>5</v>
      </c>
      <c r="S1045" s="410">
        <v>9</v>
      </c>
      <c r="T1045" s="261">
        <v>6</v>
      </c>
      <c r="U1045" s="261">
        <v>6</v>
      </c>
      <c r="V1045" s="260" t="s">
        <v>71</v>
      </c>
      <c r="W1045" s="261" t="str">
        <f t="shared" si="162"/>
        <v>MercedesBenzGLE-ClassGLE 53 AMG 4Matic+147600000</v>
      </c>
      <c r="X1045" s="411">
        <f t="shared" si="163"/>
        <v>4819</v>
      </c>
      <c r="Y1045" s="261">
        <v>6</v>
      </c>
      <c r="Z1045" s="261">
        <v>6</v>
      </c>
      <c r="AA1045" s="407" t="s">
        <v>17374</v>
      </c>
      <c r="AB1045" s="260" t="s">
        <v>70</v>
      </c>
      <c r="AC1045" s="260"/>
      <c r="AD1045" s="260">
        <v>5</v>
      </c>
      <c r="AE1045" s="260">
        <v>2</v>
      </c>
      <c r="AF1045" s="260"/>
      <c r="AG1045" s="260"/>
      <c r="AH1045" s="259"/>
      <c r="AI1045" s="260"/>
      <c r="AJ1045" s="260"/>
      <c r="AK1045" s="259">
        <v>13</v>
      </c>
      <c r="AL1045" s="259"/>
      <c r="AM1045" s="259" t="s">
        <v>17419</v>
      </c>
      <c r="AN1045" s="449"/>
      <c r="AO1045" s="449"/>
      <c r="AP1045" s="449"/>
      <c r="AQ1045" s="392" t="str">
        <f>IFERROR(VLOOKUP(BG1045,#REF!,1,0),"")</f>
        <v/>
      </c>
      <c r="AR1045" s="392"/>
      <c r="AS1045" s="259" t="s">
        <v>3255</v>
      </c>
      <c r="AT1045" s="392"/>
      <c r="AU1045" s="392"/>
      <c r="AV1045" s="392"/>
      <c r="AW1045" s="392" t="s">
        <v>17408</v>
      </c>
      <c r="AX1045" s="392"/>
      <c r="AY1045" s="392"/>
      <c r="AZ1045" s="202" t="e">
        <f>VLOOKUP(#REF!,잔가군!$B:$C,2,0)</f>
        <v>#REF!</v>
      </c>
      <c r="BA1045" s="202" t="e">
        <f>S1045-#REF!</f>
        <v>#REF!</v>
      </c>
      <c r="BD1045" s="202" t="str">
        <f t="shared" si="155"/>
        <v>GLE-ClassGLE 53 AMG 4Matic+</v>
      </c>
      <c r="BE1045" s="261" t="str">
        <f t="shared" si="161"/>
        <v>0138</v>
      </c>
      <c r="BF1045" s="407" t="s">
        <v>17374</v>
      </c>
      <c r="BG1045" s="202" t="str">
        <f t="shared" si="156"/>
        <v>0138-1044</v>
      </c>
    </row>
    <row r="1046" spans="1:59" s="207" customFormat="1">
      <c r="A1046" s="405">
        <v>4820</v>
      </c>
      <c r="B1046" s="406">
        <v>4820</v>
      </c>
      <c r="C1046" s="261" t="str">
        <f t="shared" si="157"/>
        <v>0025-0138</v>
      </c>
      <c r="D1046" s="261" t="str">
        <f t="shared" si="158"/>
        <v>0025-0138-0006</v>
      </c>
      <c r="E1046" s="407" t="s">
        <v>1589</v>
      </c>
      <c r="F1046" s="261" t="str">
        <f>TEXT(VLOOKUP(J1046,'[4]1'!$B$2:$D$37,2,0),"0000")</f>
        <v>0025</v>
      </c>
      <c r="G1046" s="261" t="str">
        <f t="shared" si="159"/>
        <v>0138</v>
      </c>
      <c r="H1046" s="408">
        <f t="shared" si="160"/>
        <v>6</v>
      </c>
      <c r="I1046" s="407" t="s">
        <v>1589</v>
      </c>
      <c r="J1046" s="260" t="s">
        <v>1955</v>
      </c>
      <c r="K1046" s="413" t="s">
        <v>122</v>
      </c>
      <c r="L1046" s="413" t="s">
        <v>17185</v>
      </c>
      <c r="M1046" s="583">
        <v>147600000</v>
      </c>
      <c r="N1046" s="416">
        <v>2999</v>
      </c>
      <c r="O1046" s="258" t="s">
        <v>77</v>
      </c>
      <c r="P1046" s="413" t="s">
        <v>73</v>
      </c>
      <c r="Q1046" s="413" t="s">
        <v>72</v>
      </c>
      <c r="R1046" s="416">
        <v>5</v>
      </c>
      <c r="S1046" s="410">
        <v>9</v>
      </c>
      <c r="T1046" s="261">
        <v>6</v>
      </c>
      <c r="U1046" s="261">
        <v>6</v>
      </c>
      <c r="V1046" s="260" t="s">
        <v>71</v>
      </c>
      <c r="W1046" s="261" t="str">
        <f t="shared" si="162"/>
        <v>MercedesBenzGLE-ClassGLE 53 AMG 4Matic+ 쿠페147600000</v>
      </c>
      <c r="X1046" s="411">
        <f t="shared" si="163"/>
        <v>4820</v>
      </c>
      <c r="Y1046" s="261">
        <v>6</v>
      </c>
      <c r="Z1046" s="261">
        <v>6</v>
      </c>
      <c r="AA1046" s="407" t="s">
        <v>1589</v>
      </c>
      <c r="AB1046" s="260" t="s">
        <v>70</v>
      </c>
      <c r="AC1046" s="260"/>
      <c r="AD1046" s="260">
        <v>5</v>
      </c>
      <c r="AE1046" s="260">
        <v>2</v>
      </c>
      <c r="AF1046" s="260"/>
      <c r="AG1046" s="260"/>
      <c r="AH1046" s="259"/>
      <c r="AI1046" s="260"/>
      <c r="AJ1046" s="260"/>
      <c r="AK1046" s="259">
        <v>13</v>
      </c>
      <c r="AL1046" s="259"/>
      <c r="AM1046" s="259" t="s">
        <v>17419</v>
      </c>
      <c r="AN1046" s="449"/>
      <c r="AO1046" s="449"/>
      <c r="AP1046" s="449"/>
      <c r="AQ1046" s="392" t="str">
        <f>IFERROR(VLOOKUP(BG1046,#REF!,1,0),"")</f>
        <v/>
      </c>
      <c r="AR1046" s="392"/>
      <c r="AS1046" s="259" t="s">
        <v>3255</v>
      </c>
      <c r="AT1046" s="392"/>
      <c r="AU1046" s="392"/>
      <c r="AV1046" s="392"/>
      <c r="AW1046" s="392" t="s">
        <v>17408</v>
      </c>
      <c r="AX1046" s="392"/>
      <c r="AY1046" s="392"/>
      <c r="AZ1046" s="202" t="e">
        <f>VLOOKUP(#REF!,잔가군!$B:$C,2,0)</f>
        <v>#REF!</v>
      </c>
      <c r="BA1046" s="202" t="e">
        <f>S1046-#REF!</f>
        <v>#REF!</v>
      </c>
      <c r="BD1046" s="202" t="str">
        <f t="shared" si="155"/>
        <v>GLE-ClassGLE 53 AMG 4Matic+ 쿠페</v>
      </c>
      <c r="BE1046" s="261" t="str">
        <f t="shared" si="161"/>
        <v>0138</v>
      </c>
      <c r="BF1046" s="407" t="s">
        <v>1589</v>
      </c>
      <c r="BG1046" s="202" t="str">
        <f t="shared" si="156"/>
        <v>0138-1045</v>
      </c>
    </row>
    <row r="1047" spans="1:59">
      <c r="A1047" s="405">
        <v>4821</v>
      </c>
      <c r="B1047" s="406">
        <v>4821</v>
      </c>
      <c r="C1047" s="261" t="str">
        <f t="shared" si="157"/>
        <v>0025-0139</v>
      </c>
      <c r="D1047" s="261" t="str">
        <f t="shared" si="158"/>
        <v>0025-0139-0001</v>
      </c>
      <c r="E1047" s="407" t="s">
        <v>1590</v>
      </c>
      <c r="F1047" s="261" t="str">
        <f>TEXT(VLOOKUP(J1047,'[4]1'!$B$2:$D$37,2,0),"0000")</f>
        <v>0025</v>
      </c>
      <c r="G1047" s="261" t="str">
        <f t="shared" si="159"/>
        <v>0139</v>
      </c>
      <c r="H1047" s="408">
        <f t="shared" si="160"/>
        <v>1</v>
      </c>
      <c r="I1047" s="407" t="s">
        <v>1590</v>
      </c>
      <c r="J1047" s="260" t="s">
        <v>1955</v>
      </c>
      <c r="K1047" s="260" t="s">
        <v>121</v>
      </c>
      <c r="L1047" s="413" t="s">
        <v>2044</v>
      </c>
      <c r="M1047" s="430">
        <v>141100000</v>
      </c>
      <c r="N1047" s="416">
        <v>2925</v>
      </c>
      <c r="O1047" s="413" t="s">
        <v>78</v>
      </c>
      <c r="P1047" s="413" t="s">
        <v>73</v>
      </c>
      <c r="Q1047" s="413" t="s">
        <v>72</v>
      </c>
      <c r="R1047" s="416">
        <v>5</v>
      </c>
      <c r="S1047" s="410">
        <v>7</v>
      </c>
      <c r="T1047" s="261">
        <v>6</v>
      </c>
      <c r="U1047" s="261">
        <v>6</v>
      </c>
      <c r="V1047" s="260" t="s">
        <v>71</v>
      </c>
      <c r="W1047" s="261" t="str">
        <f t="shared" si="162"/>
        <v>MercedesBenzGLS-ClassGLS 400d 4matic141100000</v>
      </c>
      <c r="X1047" s="411">
        <f t="shared" si="163"/>
        <v>4821</v>
      </c>
      <c r="Y1047" s="261">
        <v>6</v>
      </c>
      <c r="Z1047" s="261">
        <v>6</v>
      </c>
      <c r="AA1047" s="407" t="s">
        <v>1590</v>
      </c>
      <c r="AB1047" s="413" t="s">
        <v>70</v>
      </c>
      <c r="AC1047" s="260"/>
      <c r="AD1047" s="260">
        <v>3</v>
      </c>
      <c r="AE1047" s="260">
        <v>0</v>
      </c>
      <c r="AF1047" s="260"/>
      <c r="AG1047" s="260"/>
      <c r="AH1047" s="259"/>
      <c r="AI1047" s="260"/>
      <c r="AJ1047" s="260"/>
      <c r="AK1047" s="259">
        <v>9</v>
      </c>
      <c r="AL1047" s="259"/>
      <c r="AM1047" s="259" t="s">
        <v>17411</v>
      </c>
      <c r="AN1047" s="449"/>
      <c r="AO1047" s="449"/>
      <c r="AP1047" s="449"/>
      <c r="AQ1047" s="392" t="str">
        <f>IFERROR(VLOOKUP(BG1047,#REF!,1,0),"")</f>
        <v/>
      </c>
      <c r="AS1047" s="259" t="s">
        <v>3251</v>
      </c>
      <c r="AW1047" s="392" t="s">
        <v>17407</v>
      </c>
      <c r="BD1047" s="202" t="str">
        <f t="shared" si="155"/>
        <v>GLS-ClassGLS 400d 4matic</v>
      </c>
      <c r="BE1047" s="261" t="str">
        <f t="shared" si="161"/>
        <v>0139</v>
      </c>
      <c r="BF1047" s="407" t="s">
        <v>1590</v>
      </c>
      <c r="BG1047" s="202" t="str">
        <f t="shared" si="156"/>
        <v>0139-1046</v>
      </c>
    </row>
    <row r="1048" spans="1:59">
      <c r="A1048" s="405">
        <v>4822</v>
      </c>
      <c r="B1048" s="406">
        <v>4822</v>
      </c>
      <c r="C1048" s="261" t="str">
        <f t="shared" si="157"/>
        <v>0025-0139</v>
      </c>
      <c r="D1048" s="261" t="str">
        <f t="shared" si="158"/>
        <v>0025-0139-0002</v>
      </c>
      <c r="E1048" s="407" t="s">
        <v>1591</v>
      </c>
      <c r="F1048" s="261" t="str">
        <f>TEXT(VLOOKUP(J1048,'[4]1'!$B$2:$D$37,2,0),"0000")</f>
        <v>0025</v>
      </c>
      <c r="G1048" s="261" t="str">
        <f t="shared" si="159"/>
        <v>0139</v>
      </c>
      <c r="H1048" s="408">
        <f t="shared" si="160"/>
        <v>2</v>
      </c>
      <c r="I1048" s="407" t="s">
        <v>1591</v>
      </c>
      <c r="J1048" s="260" t="s">
        <v>1955</v>
      </c>
      <c r="K1048" s="260" t="s">
        <v>121</v>
      </c>
      <c r="L1048" s="413" t="s">
        <v>16784</v>
      </c>
      <c r="M1048" s="430">
        <v>141100000</v>
      </c>
      <c r="N1048" s="416">
        <v>2925</v>
      </c>
      <c r="O1048" s="413" t="s">
        <v>78</v>
      </c>
      <c r="P1048" s="413" t="s">
        <v>73</v>
      </c>
      <c r="Q1048" s="413" t="s">
        <v>72</v>
      </c>
      <c r="R1048" s="416">
        <v>5</v>
      </c>
      <c r="S1048" s="410">
        <v>9</v>
      </c>
      <c r="T1048" s="261">
        <v>6</v>
      </c>
      <c r="U1048" s="261">
        <v>6</v>
      </c>
      <c r="V1048" s="260" t="s">
        <v>71</v>
      </c>
      <c r="W1048" s="261" t="str">
        <f t="shared" si="162"/>
        <v>MercedesBenzGLS-ClassGLS 450d 4matic141100000</v>
      </c>
      <c r="X1048" s="411">
        <f t="shared" si="163"/>
        <v>4822</v>
      </c>
      <c r="Y1048" s="261">
        <v>6</v>
      </c>
      <c r="Z1048" s="261">
        <v>6</v>
      </c>
      <c r="AA1048" s="407" t="s">
        <v>1591</v>
      </c>
      <c r="AB1048" s="413" t="s">
        <v>70</v>
      </c>
      <c r="AC1048" s="260"/>
      <c r="AD1048" s="260">
        <v>3</v>
      </c>
      <c r="AE1048" s="260">
        <v>0</v>
      </c>
      <c r="AF1048" s="260"/>
      <c r="AG1048" s="260"/>
      <c r="AH1048" s="259"/>
      <c r="AI1048" s="260"/>
      <c r="AJ1048" s="260"/>
      <c r="AK1048" s="259">
        <v>8</v>
      </c>
      <c r="AL1048" s="259"/>
      <c r="AM1048" s="259" t="s">
        <v>17106</v>
      </c>
      <c r="AN1048" s="449"/>
      <c r="AO1048" s="449"/>
      <c r="AP1048" s="449"/>
      <c r="AQ1048" s="392" t="str">
        <f>IFERROR(VLOOKUP(BG1048,#REF!,1,0),"")</f>
        <v/>
      </c>
      <c r="AS1048" s="259" t="s">
        <v>3244</v>
      </c>
      <c r="BD1048" s="202" t="str">
        <f t="shared" si="155"/>
        <v>GLS-ClassGLS 450d 4matic</v>
      </c>
      <c r="BE1048" s="261" t="str">
        <f t="shared" si="161"/>
        <v>0139</v>
      </c>
      <c r="BF1048" s="407" t="s">
        <v>1591</v>
      </c>
      <c r="BG1048" s="202" t="str">
        <f t="shared" si="156"/>
        <v>0139-1047</v>
      </c>
    </row>
    <row r="1049" spans="1:59">
      <c r="A1049" s="405">
        <v>4823</v>
      </c>
      <c r="B1049" s="406">
        <v>4823</v>
      </c>
      <c r="C1049" s="261" t="str">
        <f t="shared" si="157"/>
        <v>0025-0139</v>
      </c>
      <c r="D1049" s="261" t="str">
        <f t="shared" si="158"/>
        <v>0025-0139-0003</v>
      </c>
      <c r="E1049" s="407" t="s">
        <v>1592</v>
      </c>
      <c r="F1049" s="261" t="str">
        <f>TEXT(VLOOKUP(J1049,'[4]1'!$B$2:$D$37,2,0),"0000")</f>
        <v>0025</v>
      </c>
      <c r="G1049" s="261" t="str">
        <f t="shared" si="159"/>
        <v>0139</v>
      </c>
      <c r="H1049" s="408">
        <f t="shared" si="160"/>
        <v>3</v>
      </c>
      <c r="I1049" s="407" t="s">
        <v>1592</v>
      </c>
      <c r="J1049" s="260" t="s">
        <v>1955</v>
      </c>
      <c r="K1049" s="260" t="s">
        <v>121</v>
      </c>
      <c r="L1049" s="413" t="s">
        <v>2045</v>
      </c>
      <c r="M1049" s="430">
        <v>167600000</v>
      </c>
      <c r="N1049" s="416">
        <v>3982</v>
      </c>
      <c r="O1049" s="258" t="s">
        <v>77</v>
      </c>
      <c r="P1049" s="413" t="s">
        <v>73</v>
      </c>
      <c r="Q1049" s="413" t="s">
        <v>72</v>
      </c>
      <c r="R1049" s="416">
        <v>5</v>
      </c>
      <c r="S1049" s="410">
        <v>9</v>
      </c>
      <c r="T1049" s="261">
        <v>6</v>
      </c>
      <c r="U1049" s="261">
        <v>6</v>
      </c>
      <c r="V1049" s="260" t="s">
        <v>71</v>
      </c>
      <c r="W1049" s="261" t="str">
        <f t="shared" si="162"/>
        <v>MercedesBenzGLS-ClassGLS 580 4Matic167600000</v>
      </c>
      <c r="X1049" s="411">
        <f t="shared" si="163"/>
        <v>4823</v>
      </c>
      <c r="Y1049" s="261">
        <v>6</v>
      </c>
      <c r="Z1049" s="261">
        <v>6</v>
      </c>
      <c r="AA1049" s="407" t="s">
        <v>1592</v>
      </c>
      <c r="AB1049" s="413" t="s">
        <v>70</v>
      </c>
      <c r="AC1049" s="260"/>
      <c r="AD1049" s="260">
        <v>5</v>
      </c>
      <c r="AE1049" s="260">
        <v>2</v>
      </c>
      <c r="AF1049" s="260"/>
      <c r="AG1049" s="260"/>
      <c r="AH1049" s="259"/>
      <c r="AI1049" s="260"/>
      <c r="AJ1049" s="260"/>
      <c r="AK1049" s="259">
        <v>10</v>
      </c>
      <c r="AL1049" s="259"/>
      <c r="AM1049" s="259" t="s">
        <v>17421</v>
      </c>
      <c r="AN1049" s="449"/>
      <c r="AO1049" s="449"/>
      <c r="AP1049" s="449"/>
      <c r="AQ1049" s="392" t="str">
        <f>IFERROR(VLOOKUP(BG1049,#REF!,1,0),"")</f>
        <v/>
      </c>
      <c r="AS1049" s="259" t="s">
        <v>3244</v>
      </c>
      <c r="AW1049" s="392" t="s">
        <v>17408</v>
      </c>
      <c r="BD1049" s="202" t="str">
        <f t="shared" si="155"/>
        <v>GLS-ClassGLS 580 4Matic</v>
      </c>
      <c r="BE1049" s="261" t="str">
        <f t="shared" si="161"/>
        <v>0139</v>
      </c>
      <c r="BF1049" s="407" t="s">
        <v>1592</v>
      </c>
      <c r="BG1049" s="202" t="str">
        <f t="shared" si="156"/>
        <v>0139-1048</v>
      </c>
    </row>
    <row r="1050" spans="1:59">
      <c r="A1050" s="405">
        <v>4824</v>
      </c>
      <c r="B1050" s="406">
        <v>4824</v>
      </c>
      <c r="C1050" s="261" t="str">
        <f t="shared" si="157"/>
        <v>0025-0140</v>
      </c>
      <c r="D1050" s="261" t="str">
        <f t="shared" si="158"/>
        <v>0025-0140-0001</v>
      </c>
      <c r="E1050" s="407" t="s">
        <v>1593</v>
      </c>
      <c r="F1050" s="261" t="str">
        <f>TEXT(VLOOKUP(J1050,'[4]1'!$B$2:$D$37,2,0),"0000")</f>
        <v>0025</v>
      </c>
      <c r="G1050" s="261" t="str">
        <f t="shared" si="159"/>
        <v>0140</v>
      </c>
      <c r="H1050" s="408">
        <f t="shared" si="160"/>
        <v>1</v>
      </c>
      <c r="I1050" s="407" t="s">
        <v>1593</v>
      </c>
      <c r="J1050" s="260" t="s">
        <v>1955</v>
      </c>
      <c r="K1050" s="260" t="s">
        <v>120</v>
      </c>
      <c r="L1050" s="260" t="s">
        <v>3287</v>
      </c>
      <c r="M1050" s="429">
        <v>182000000</v>
      </c>
      <c r="N1050" s="260">
        <v>2999</v>
      </c>
      <c r="O1050" s="258" t="s">
        <v>77</v>
      </c>
      <c r="P1050" s="260" t="s">
        <v>73</v>
      </c>
      <c r="Q1050" s="260" t="s">
        <v>72</v>
      </c>
      <c r="R1050" s="260">
        <v>5</v>
      </c>
      <c r="S1050" s="410">
        <v>3</v>
      </c>
      <c r="T1050" s="261">
        <v>6</v>
      </c>
      <c r="U1050" s="261">
        <v>6</v>
      </c>
      <c r="V1050" s="260" t="s">
        <v>1989</v>
      </c>
      <c r="W1050" s="261" t="str">
        <f t="shared" si="162"/>
        <v>MercedesBenzS-ClassS450 4M182000000</v>
      </c>
      <c r="X1050" s="411">
        <f t="shared" si="163"/>
        <v>4824</v>
      </c>
      <c r="Y1050" s="261">
        <v>6</v>
      </c>
      <c r="Z1050" s="261">
        <v>6</v>
      </c>
      <c r="AA1050" s="407" t="s">
        <v>1593</v>
      </c>
      <c r="AB1050" s="260" t="s">
        <v>73</v>
      </c>
      <c r="AC1050" s="260"/>
      <c r="AD1050" s="260"/>
      <c r="AE1050" s="260"/>
      <c r="AF1050" s="260"/>
      <c r="AG1050" s="260"/>
      <c r="AH1050" s="259"/>
      <c r="AI1050" s="260"/>
      <c r="AJ1050" s="260"/>
      <c r="AK1050" s="259">
        <v>8</v>
      </c>
      <c r="AL1050" s="259"/>
      <c r="AM1050" s="259" t="s">
        <v>17420</v>
      </c>
      <c r="AN1050" s="449"/>
      <c r="AO1050" s="449"/>
      <c r="AP1050" s="449"/>
      <c r="AQ1050" s="392" t="str">
        <f>IFERROR(VLOOKUP(BG1050,#REF!,1,0),"")</f>
        <v/>
      </c>
      <c r="AS1050" s="259" t="s">
        <v>3259</v>
      </c>
      <c r="AT1050" s="392" t="s">
        <v>3178</v>
      </c>
      <c r="AW1050" s="392" t="s">
        <v>17408</v>
      </c>
      <c r="BD1050" s="202" t="str">
        <f t="shared" si="155"/>
        <v>S-ClassS450 4M</v>
      </c>
      <c r="BE1050" s="261" t="str">
        <f t="shared" si="161"/>
        <v>0140</v>
      </c>
      <c r="BF1050" s="407" t="s">
        <v>1593</v>
      </c>
      <c r="BG1050" s="202" t="str">
        <f t="shared" si="156"/>
        <v>0140-1049</v>
      </c>
    </row>
    <row r="1051" spans="1:59">
      <c r="A1051" s="405">
        <v>4825</v>
      </c>
      <c r="B1051" s="406">
        <v>4825</v>
      </c>
      <c r="C1051" s="261" t="str">
        <f t="shared" si="157"/>
        <v>0025-0140</v>
      </c>
      <c r="D1051" s="261" t="str">
        <f t="shared" si="158"/>
        <v>0025-0140-0002</v>
      </c>
      <c r="E1051" s="407" t="s">
        <v>1594</v>
      </c>
      <c r="F1051" s="261" t="str">
        <f>TEXT(VLOOKUP(J1051,'[4]1'!$B$2:$D$37,2,0),"0000")</f>
        <v>0025</v>
      </c>
      <c r="G1051" s="261" t="str">
        <f t="shared" si="159"/>
        <v>0140</v>
      </c>
      <c r="H1051" s="408">
        <f t="shared" si="160"/>
        <v>2</v>
      </c>
      <c r="I1051" s="407" t="s">
        <v>1594</v>
      </c>
      <c r="J1051" s="260" t="s">
        <v>1955</v>
      </c>
      <c r="K1051" s="260" t="s">
        <v>120</v>
      </c>
      <c r="L1051" s="432" t="s">
        <v>17186</v>
      </c>
      <c r="M1051" s="430">
        <v>158100000</v>
      </c>
      <c r="N1051" s="267">
        <v>2925</v>
      </c>
      <c r="O1051" s="307" t="s">
        <v>78</v>
      </c>
      <c r="P1051" s="307" t="s">
        <v>73</v>
      </c>
      <c r="Q1051" s="307" t="s">
        <v>72</v>
      </c>
      <c r="R1051" s="307">
        <v>5</v>
      </c>
      <c r="S1051" s="410">
        <v>6</v>
      </c>
      <c r="T1051" s="261">
        <v>6</v>
      </c>
      <c r="U1051" s="261">
        <v>6</v>
      </c>
      <c r="V1051" s="307" t="s">
        <v>71</v>
      </c>
      <c r="W1051" s="261" t="str">
        <f t="shared" si="162"/>
        <v>MercedesBenzS-ClassS 450d 4matic158100000</v>
      </c>
      <c r="X1051" s="411">
        <f t="shared" si="163"/>
        <v>4825</v>
      </c>
      <c r="Y1051" s="261">
        <v>6</v>
      </c>
      <c r="Z1051" s="261">
        <v>6</v>
      </c>
      <c r="AA1051" s="407" t="s">
        <v>1594</v>
      </c>
      <c r="AB1051" s="307" t="s">
        <v>73</v>
      </c>
      <c r="AC1051" s="307"/>
      <c r="AD1051" s="307">
        <v>5</v>
      </c>
      <c r="AE1051" s="307">
        <v>2</v>
      </c>
      <c r="AF1051" s="307"/>
      <c r="AG1051" s="307"/>
      <c r="AH1051" s="270"/>
      <c r="AI1051" s="307"/>
      <c r="AJ1051" s="307"/>
      <c r="AK1051" s="259">
        <v>8</v>
      </c>
      <c r="AL1051" s="259"/>
      <c r="AM1051" s="259" t="s">
        <v>17106</v>
      </c>
      <c r="AN1051" s="449"/>
      <c r="AO1051" s="449"/>
      <c r="AP1051" s="449"/>
      <c r="AQ1051" s="392" t="str">
        <f>IFERROR(VLOOKUP(BG1051,#REF!,1,0),"")</f>
        <v/>
      </c>
      <c r="AS1051" s="259" t="s">
        <v>2004</v>
      </c>
      <c r="BD1051" s="202" t="str">
        <f t="shared" si="155"/>
        <v>S-ClassS 450d 4matic</v>
      </c>
      <c r="BE1051" s="261" t="str">
        <f t="shared" si="161"/>
        <v>0140</v>
      </c>
      <c r="BF1051" s="407" t="s">
        <v>1594</v>
      </c>
      <c r="BG1051" s="202" t="str">
        <f t="shared" si="156"/>
        <v>0140-1050</v>
      </c>
    </row>
    <row r="1052" spans="1:59">
      <c r="A1052" s="405">
        <v>4826</v>
      </c>
      <c r="B1052" s="406">
        <v>4826</v>
      </c>
      <c r="C1052" s="261" t="str">
        <f t="shared" si="157"/>
        <v>0025-0140</v>
      </c>
      <c r="D1052" s="261" t="str">
        <f t="shared" si="158"/>
        <v>0025-0140-0003</v>
      </c>
      <c r="E1052" s="407" t="s">
        <v>17375</v>
      </c>
      <c r="F1052" s="261" t="str">
        <f>TEXT(VLOOKUP(J1052,'[4]1'!$B$2:$D$37,2,0),"0000")</f>
        <v>0025</v>
      </c>
      <c r="G1052" s="261" t="str">
        <f t="shared" si="159"/>
        <v>0140</v>
      </c>
      <c r="H1052" s="408">
        <f t="shared" si="160"/>
        <v>3</v>
      </c>
      <c r="I1052" s="407" t="s">
        <v>17375</v>
      </c>
      <c r="J1052" s="260" t="s">
        <v>1955</v>
      </c>
      <c r="K1052" s="260" t="s">
        <v>120</v>
      </c>
      <c r="L1052" s="432" t="s">
        <v>16773</v>
      </c>
      <c r="M1052" s="430">
        <v>178500000</v>
      </c>
      <c r="N1052" s="267">
        <v>2925</v>
      </c>
      <c r="O1052" s="307" t="s">
        <v>78</v>
      </c>
      <c r="P1052" s="307" t="s">
        <v>73</v>
      </c>
      <c r="Q1052" s="307" t="s">
        <v>72</v>
      </c>
      <c r="R1052" s="307">
        <v>5</v>
      </c>
      <c r="S1052" s="410">
        <v>6</v>
      </c>
      <c r="T1052" s="261">
        <v>6</v>
      </c>
      <c r="U1052" s="261">
        <v>6</v>
      </c>
      <c r="V1052" s="307" t="s">
        <v>71</v>
      </c>
      <c r="W1052" s="261" t="str">
        <f t="shared" si="162"/>
        <v>MercedesBenzS-ClassS 450d 4matic (AMG LIne)178500000</v>
      </c>
      <c r="X1052" s="411">
        <f t="shared" si="163"/>
        <v>4826</v>
      </c>
      <c r="Y1052" s="261">
        <v>6</v>
      </c>
      <c r="Z1052" s="261">
        <v>6</v>
      </c>
      <c r="AA1052" s="407" t="s">
        <v>17375</v>
      </c>
      <c r="AB1052" s="307" t="s">
        <v>73</v>
      </c>
      <c r="AC1052" s="307"/>
      <c r="AD1052" s="307">
        <v>5</v>
      </c>
      <c r="AE1052" s="307">
        <v>2</v>
      </c>
      <c r="AF1052" s="307"/>
      <c r="AG1052" s="307"/>
      <c r="AH1052" s="270"/>
      <c r="AI1052" s="307"/>
      <c r="AJ1052" s="307"/>
      <c r="AK1052" s="259">
        <v>8</v>
      </c>
      <c r="AL1052" s="259"/>
      <c r="AM1052" s="259" t="s">
        <v>17106</v>
      </c>
      <c r="AN1052" s="449"/>
      <c r="AO1052" s="449"/>
      <c r="AP1052" s="449"/>
      <c r="AQ1052" s="392" t="str">
        <f>IFERROR(VLOOKUP(BG1052,#REF!,1,0),"")</f>
        <v/>
      </c>
      <c r="AS1052" s="259" t="s">
        <v>2004</v>
      </c>
      <c r="BD1052" s="202" t="str">
        <f t="shared" si="155"/>
        <v>S-ClassS 450d 4matic (AMG LIne)</v>
      </c>
      <c r="BE1052" s="261" t="str">
        <f t="shared" si="161"/>
        <v>0140</v>
      </c>
      <c r="BF1052" s="407" t="s">
        <v>17375</v>
      </c>
      <c r="BG1052" s="202" t="str">
        <f t="shared" si="156"/>
        <v>0140-1051</v>
      </c>
    </row>
    <row r="1053" spans="1:59">
      <c r="A1053" s="405">
        <v>4827</v>
      </c>
      <c r="B1053" s="406">
        <v>4827</v>
      </c>
      <c r="C1053" s="261" t="str">
        <f t="shared" si="157"/>
        <v>0025-0140</v>
      </c>
      <c r="D1053" s="261" t="str">
        <f t="shared" si="158"/>
        <v>0025-0140-0004</v>
      </c>
      <c r="E1053" s="407" t="s">
        <v>17376</v>
      </c>
      <c r="F1053" s="261" t="str">
        <f>TEXT(VLOOKUP(J1053,'[4]1'!$B$2:$D$37,2,0),"0000")</f>
        <v>0025</v>
      </c>
      <c r="G1053" s="261" t="str">
        <f t="shared" si="159"/>
        <v>0140</v>
      </c>
      <c r="H1053" s="408">
        <f t="shared" si="160"/>
        <v>4</v>
      </c>
      <c r="I1053" s="407" t="s">
        <v>17376</v>
      </c>
      <c r="J1053" s="260" t="s">
        <v>1955</v>
      </c>
      <c r="K1053" s="260" t="s">
        <v>120</v>
      </c>
      <c r="L1053" s="432" t="s">
        <v>3023</v>
      </c>
      <c r="M1053" s="430">
        <v>158100000</v>
      </c>
      <c r="N1053" s="267">
        <v>2925</v>
      </c>
      <c r="O1053" s="307" t="s">
        <v>78</v>
      </c>
      <c r="P1053" s="307" t="s">
        <v>73</v>
      </c>
      <c r="Q1053" s="307" t="s">
        <v>72</v>
      </c>
      <c r="R1053" s="307">
        <v>5</v>
      </c>
      <c r="S1053" s="410">
        <v>14</v>
      </c>
      <c r="T1053" s="261">
        <v>6</v>
      </c>
      <c r="U1053" s="261">
        <v>6</v>
      </c>
      <c r="V1053" s="307" t="s">
        <v>71</v>
      </c>
      <c r="W1053" s="261" t="str">
        <f t="shared" si="162"/>
        <v>MercedesBenzS-ClassS 400d 4matic (AMG LIne)158100000</v>
      </c>
      <c r="X1053" s="411">
        <f t="shared" si="163"/>
        <v>4827</v>
      </c>
      <c r="Y1053" s="261">
        <v>6</v>
      </c>
      <c r="Z1053" s="261">
        <v>6</v>
      </c>
      <c r="AA1053" s="407" t="s">
        <v>17376</v>
      </c>
      <c r="AB1053" s="307" t="s">
        <v>73</v>
      </c>
      <c r="AC1053" s="307"/>
      <c r="AD1053" s="307">
        <v>5</v>
      </c>
      <c r="AE1053" s="307">
        <v>2</v>
      </c>
      <c r="AF1053" s="307"/>
      <c r="AG1053" s="307"/>
      <c r="AH1053" s="270"/>
      <c r="AI1053" s="307"/>
      <c r="AJ1053" s="307"/>
      <c r="AK1053" s="259">
        <v>8</v>
      </c>
      <c r="AL1053" s="259"/>
      <c r="AM1053" s="259" t="s">
        <v>17106</v>
      </c>
      <c r="AN1053" s="449"/>
      <c r="AO1053" s="449"/>
      <c r="AP1053" s="449"/>
      <c r="AQ1053" s="392" t="str">
        <f>IFERROR(VLOOKUP(BG1053,#REF!,1,0),"")</f>
        <v/>
      </c>
      <c r="AS1053" s="259" t="s">
        <v>71</v>
      </c>
      <c r="BD1053" s="202" t="str">
        <f t="shared" si="155"/>
        <v>S-ClassS 400d 4matic (AMG LIne)</v>
      </c>
      <c r="BE1053" s="261" t="str">
        <f t="shared" si="161"/>
        <v>0140</v>
      </c>
      <c r="BF1053" s="407" t="s">
        <v>17376</v>
      </c>
      <c r="BG1053" s="202" t="str">
        <f t="shared" si="156"/>
        <v>0140-1052</v>
      </c>
    </row>
    <row r="1054" spans="1:59">
      <c r="A1054" s="405">
        <v>4828</v>
      </c>
      <c r="B1054" s="406">
        <v>4828</v>
      </c>
      <c r="C1054" s="261" t="str">
        <f t="shared" si="157"/>
        <v>0025-0140</v>
      </c>
      <c r="D1054" s="261" t="str">
        <f t="shared" si="158"/>
        <v>0025-0140-0005</v>
      </c>
      <c r="E1054" s="407" t="s">
        <v>1595</v>
      </c>
      <c r="F1054" s="261" t="str">
        <f>TEXT(VLOOKUP(J1054,'[4]1'!$B$2:$D$37,2,0),"0000")</f>
        <v>0025</v>
      </c>
      <c r="G1054" s="261" t="str">
        <f t="shared" si="159"/>
        <v>0140</v>
      </c>
      <c r="H1054" s="408">
        <f t="shared" si="160"/>
        <v>5</v>
      </c>
      <c r="I1054" s="407" t="s">
        <v>1595</v>
      </c>
      <c r="J1054" s="260" t="s">
        <v>1955</v>
      </c>
      <c r="K1054" s="260" t="s">
        <v>120</v>
      </c>
      <c r="L1054" s="432" t="s">
        <v>17187</v>
      </c>
      <c r="M1054" s="430">
        <v>183000000</v>
      </c>
      <c r="N1054" s="267">
        <v>2999</v>
      </c>
      <c r="O1054" s="258" t="s">
        <v>77</v>
      </c>
      <c r="P1054" s="307" t="s">
        <v>73</v>
      </c>
      <c r="Q1054" s="307" t="s">
        <v>72</v>
      </c>
      <c r="R1054" s="307">
        <v>5</v>
      </c>
      <c r="S1054" s="410">
        <v>4</v>
      </c>
      <c r="T1054" s="261">
        <v>6</v>
      </c>
      <c r="U1054" s="261">
        <v>6</v>
      </c>
      <c r="V1054" s="307" t="s">
        <v>71</v>
      </c>
      <c r="W1054" s="261" t="str">
        <f t="shared" si="162"/>
        <v>MercedesBenzS-ClassS 500 4matic183000000</v>
      </c>
      <c r="X1054" s="411">
        <f t="shared" si="163"/>
        <v>4828</v>
      </c>
      <c r="Y1054" s="261">
        <v>6</v>
      </c>
      <c r="Z1054" s="261">
        <v>6</v>
      </c>
      <c r="AA1054" s="407" t="s">
        <v>1595</v>
      </c>
      <c r="AB1054" s="307" t="s">
        <v>73</v>
      </c>
      <c r="AC1054" s="307"/>
      <c r="AD1054" s="307">
        <v>5</v>
      </c>
      <c r="AE1054" s="307">
        <v>0</v>
      </c>
      <c r="AF1054" s="307"/>
      <c r="AG1054" s="307"/>
      <c r="AH1054" s="270"/>
      <c r="AI1054" s="307"/>
      <c r="AJ1054" s="307"/>
      <c r="AK1054" s="259">
        <v>9</v>
      </c>
      <c r="AL1054" s="259"/>
      <c r="AM1054" s="259" t="s">
        <v>17411</v>
      </c>
      <c r="AN1054" s="449"/>
      <c r="AO1054" s="449"/>
      <c r="AP1054" s="449"/>
      <c r="AQ1054" s="392" t="str">
        <f>IFERROR(VLOOKUP(BG1054,#REF!,1,0),"")</f>
        <v/>
      </c>
      <c r="AS1054" s="259" t="s">
        <v>3248</v>
      </c>
      <c r="AW1054" s="392" t="s">
        <v>17407</v>
      </c>
      <c r="BD1054" s="202" t="str">
        <f t="shared" si="155"/>
        <v>S-ClassS 500 4matic</v>
      </c>
      <c r="BE1054" s="261" t="str">
        <f t="shared" si="161"/>
        <v>0140</v>
      </c>
      <c r="BF1054" s="407" t="s">
        <v>1595</v>
      </c>
      <c r="BG1054" s="202" t="str">
        <f t="shared" si="156"/>
        <v>0140-1053</v>
      </c>
    </row>
    <row r="1055" spans="1:59">
      <c r="A1055" s="405">
        <v>4829</v>
      </c>
      <c r="B1055" s="406">
        <v>4829</v>
      </c>
      <c r="C1055" s="261" t="str">
        <f t="shared" si="157"/>
        <v>0025-0140</v>
      </c>
      <c r="D1055" s="261" t="str">
        <f t="shared" si="158"/>
        <v>0025-0140-0006</v>
      </c>
      <c r="E1055" s="407" t="s">
        <v>1596</v>
      </c>
      <c r="F1055" s="261" t="str">
        <f>TEXT(VLOOKUP(J1055,'[4]1'!$B$2:$D$37,2,0),"0000")</f>
        <v>0025</v>
      </c>
      <c r="G1055" s="261" t="str">
        <f t="shared" si="159"/>
        <v>0140</v>
      </c>
      <c r="H1055" s="408">
        <f t="shared" si="160"/>
        <v>6</v>
      </c>
      <c r="I1055" s="407" t="s">
        <v>1596</v>
      </c>
      <c r="J1055" s="260" t="s">
        <v>1955</v>
      </c>
      <c r="K1055" s="260" t="s">
        <v>120</v>
      </c>
      <c r="L1055" s="433" t="s">
        <v>16993</v>
      </c>
      <c r="M1055" s="430">
        <v>229120000</v>
      </c>
      <c r="N1055" s="267">
        <v>3982</v>
      </c>
      <c r="O1055" s="258" t="s">
        <v>77</v>
      </c>
      <c r="P1055" s="307" t="s">
        <v>73</v>
      </c>
      <c r="Q1055" s="307" t="s">
        <v>72</v>
      </c>
      <c r="R1055" s="307">
        <v>5</v>
      </c>
      <c r="S1055" s="410">
        <v>8</v>
      </c>
      <c r="T1055" s="261">
        <v>6</v>
      </c>
      <c r="U1055" s="261">
        <v>6</v>
      </c>
      <c r="V1055" s="307" t="s">
        <v>71</v>
      </c>
      <c r="W1055" s="261" t="str">
        <f t="shared" si="162"/>
        <v>MercedesBenzS-ClassS 580 4matic 229120000</v>
      </c>
      <c r="X1055" s="411">
        <f t="shared" si="163"/>
        <v>4829</v>
      </c>
      <c r="Y1055" s="261">
        <v>6</v>
      </c>
      <c r="Z1055" s="261">
        <v>6</v>
      </c>
      <c r="AA1055" s="407" t="s">
        <v>1596</v>
      </c>
      <c r="AB1055" s="307" t="s">
        <v>73</v>
      </c>
      <c r="AC1055" s="307"/>
      <c r="AD1055" s="307">
        <v>5</v>
      </c>
      <c r="AE1055" s="307">
        <v>0</v>
      </c>
      <c r="AF1055" s="307"/>
      <c r="AG1055" s="307"/>
      <c r="AH1055" s="270"/>
      <c r="AI1055" s="307"/>
      <c r="AJ1055" s="307"/>
      <c r="AK1055" s="259">
        <v>9</v>
      </c>
      <c r="AL1055" s="259"/>
      <c r="AM1055" s="259" t="s">
        <v>17411</v>
      </c>
      <c r="AN1055" s="449"/>
      <c r="AO1055" s="449"/>
      <c r="AP1055" s="449"/>
      <c r="AQ1055" s="392" t="str">
        <f>IFERROR(VLOOKUP(BG1055,#REF!,1,0),"")</f>
        <v/>
      </c>
      <c r="AS1055" s="259" t="s">
        <v>3253</v>
      </c>
      <c r="AW1055" s="392" t="s">
        <v>17407</v>
      </c>
      <c r="BD1055" s="202" t="str">
        <f t="shared" si="155"/>
        <v xml:space="preserve">S-ClassS 580 4matic </v>
      </c>
      <c r="BE1055" s="261" t="str">
        <f t="shared" si="161"/>
        <v>0140</v>
      </c>
      <c r="BF1055" s="407" t="s">
        <v>1596</v>
      </c>
      <c r="BG1055" s="202" t="str">
        <f t="shared" si="156"/>
        <v>0140-1054</v>
      </c>
    </row>
    <row r="1056" spans="1:59">
      <c r="A1056" s="405">
        <v>4830</v>
      </c>
      <c r="B1056" s="406">
        <v>4830</v>
      </c>
      <c r="C1056" s="261" t="str">
        <f t="shared" si="157"/>
        <v>0025-0140</v>
      </c>
      <c r="D1056" s="261" t="str">
        <f t="shared" si="158"/>
        <v>0025-0140-0007</v>
      </c>
      <c r="E1056" s="407" t="s">
        <v>1597</v>
      </c>
      <c r="F1056" s="261" t="str">
        <f>TEXT(VLOOKUP(J1056,'[4]1'!$B$2:$D$37,2,0),"0000")</f>
        <v>0025</v>
      </c>
      <c r="G1056" s="261" t="str">
        <f t="shared" si="159"/>
        <v>0140</v>
      </c>
      <c r="H1056" s="408">
        <f t="shared" si="160"/>
        <v>7</v>
      </c>
      <c r="I1056" s="407" t="s">
        <v>1597</v>
      </c>
      <c r="J1056" s="260" t="s">
        <v>1955</v>
      </c>
      <c r="K1056" s="260" t="s">
        <v>120</v>
      </c>
      <c r="L1056" s="258" t="s">
        <v>3268</v>
      </c>
      <c r="M1056" s="520">
        <v>240600000</v>
      </c>
      <c r="N1056" s="258">
        <v>2999</v>
      </c>
      <c r="O1056" s="260" t="s">
        <v>1185</v>
      </c>
      <c r="P1056" s="260" t="s">
        <v>73</v>
      </c>
      <c r="Q1056" s="260" t="s">
        <v>72</v>
      </c>
      <c r="R1056" s="260">
        <v>5</v>
      </c>
      <c r="S1056" s="410">
        <v>12</v>
      </c>
      <c r="T1056" s="261">
        <v>6</v>
      </c>
      <c r="U1056" s="261">
        <v>6</v>
      </c>
      <c r="V1056" s="258" t="s">
        <v>71</v>
      </c>
      <c r="W1056" s="261" t="str">
        <f t="shared" si="162"/>
        <v>MercedesBenzS-ClassS580 e 4m240600000</v>
      </c>
      <c r="X1056" s="411">
        <f t="shared" si="163"/>
        <v>4830</v>
      </c>
      <c r="Y1056" s="261">
        <v>6</v>
      </c>
      <c r="Z1056" s="261">
        <v>6</v>
      </c>
      <c r="AA1056" s="407" t="s">
        <v>1597</v>
      </c>
      <c r="AB1056" s="260" t="s">
        <v>73</v>
      </c>
      <c r="AC1056" s="261"/>
      <c r="AD1056" s="261">
        <v>7</v>
      </c>
      <c r="AE1056" s="261">
        <v>0</v>
      </c>
      <c r="AF1056" s="260"/>
      <c r="AG1056" s="260"/>
      <c r="AH1056" s="259"/>
      <c r="AI1056" s="260"/>
      <c r="AJ1056" s="260"/>
      <c r="AK1056" s="259">
        <v>16</v>
      </c>
      <c r="AL1056" s="259"/>
      <c r="AM1056" s="259" t="s">
        <v>17114</v>
      </c>
      <c r="AN1056" s="449"/>
      <c r="AO1056" s="449"/>
      <c r="AP1056" s="449"/>
      <c r="AQ1056" s="392" t="str">
        <f>IFERROR(VLOOKUP(BG1056,#REF!,1,0),"")</f>
        <v/>
      </c>
      <c r="AS1056" s="259" t="s">
        <v>3269</v>
      </c>
      <c r="BD1056" s="202" t="str">
        <f t="shared" si="155"/>
        <v>S-ClassS580 e 4m</v>
      </c>
      <c r="BE1056" s="261" t="str">
        <f t="shared" si="161"/>
        <v>0140</v>
      </c>
      <c r="BF1056" s="407" t="s">
        <v>1597</v>
      </c>
      <c r="BG1056" s="202" t="str">
        <f t="shared" si="156"/>
        <v>0140-1055</v>
      </c>
    </row>
    <row r="1057" spans="1:59">
      <c r="A1057" s="405">
        <v>4831</v>
      </c>
      <c r="B1057" s="406">
        <v>4831</v>
      </c>
      <c r="C1057" s="261" t="str">
        <f t="shared" si="157"/>
        <v>0025-0140</v>
      </c>
      <c r="D1057" s="261" t="str">
        <f t="shared" si="158"/>
        <v>0025-0140-0008</v>
      </c>
      <c r="E1057" s="407" t="s">
        <v>1598</v>
      </c>
      <c r="F1057" s="261" t="str">
        <f>TEXT(VLOOKUP(J1057,'[4]1'!$B$2:$D$37,2,0),"0000")</f>
        <v>0025</v>
      </c>
      <c r="G1057" s="261" t="str">
        <f t="shared" si="159"/>
        <v>0140</v>
      </c>
      <c r="H1057" s="408">
        <f t="shared" si="160"/>
        <v>8</v>
      </c>
      <c r="I1057" s="407" t="s">
        <v>1598</v>
      </c>
      <c r="J1057" s="260" t="s">
        <v>1955</v>
      </c>
      <c r="K1057" s="260" t="s">
        <v>120</v>
      </c>
      <c r="L1057" s="258" t="s">
        <v>17188</v>
      </c>
      <c r="M1057" s="429">
        <v>246600000</v>
      </c>
      <c r="N1057" s="258">
        <v>3982</v>
      </c>
      <c r="O1057" s="258" t="s">
        <v>1185</v>
      </c>
      <c r="P1057" s="260" t="s">
        <v>73</v>
      </c>
      <c r="Q1057" s="260" t="s">
        <v>72</v>
      </c>
      <c r="R1057" s="260">
        <v>5</v>
      </c>
      <c r="S1057" s="410">
        <v>10</v>
      </c>
      <c r="T1057" s="261">
        <v>6</v>
      </c>
      <c r="U1057" s="261">
        <v>6</v>
      </c>
      <c r="V1057" s="258" t="s">
        <v>71</v>
      </c>
      <c r="W1057" s="261" t="str">
        <f t="shared" si="162"/>
        <v>MercedesBenzS-ClassS63 E 퍼포먼스246600000</v>
      </c>
      <c r="X1057" s="411">
        <f t="shared" si="163"/>
        <v>4831</v>
      </c>
      <c r="Y1057" s="261">
        <v>6</v>
      </c>
      <c r="Z1057" s="261">
        <v>6</v>
      </c>
      <c r="AA1057" s="407" t="s">
        <v>1598</v>
      </c>
      <c r="AB1057" s="260" t="s">
        <v>73</v>
      </c>
      <c r="AC1057" s="260"/>
      <c r="AD1057" s="260">
        <v>5</v>
      </c>
      <c r="AE1057" s="260">
        <v>0</v>
      </c>
      <c r="AF1057" s="260"/>
      <c r="AG1057" s="260"/>
      <c r="AH1057" s="259"/>
      <c r="AI1057" s="260"/>
      <c r="AJ1057" s="260"/>
      <c r="AK1057" s="259">
        <v>17</v>
      </c>
      <c r="AL1057" s="259"/>
      <c r="AM1057" s="259" t="s">
        <v>17168</v>
      </c>
      <c r="AN1057" s="449"/>
      <c r="AO1057" s="449"/>
      <c r="AP1057" s="449"/>
      <c r="AQ1057" s="392" t="str">
        <f>IFERROR(VLOOKUP(BG1057,#REF!,1,0),"")</f>
        <v/>
      </c>
      <c r="AS1057" s="259" t="s">
        <v>3246</v>
      </c>
      <c r="BD1057" s="202" t="str">
        <f t="shared" si="155"/>
        <v>S-ClassS63 E 퍼포먼스</v>
      </c>
      <c r="BE1057" s="261" t="str">
        <f t="shared" si="161"/>
        <v>0140</v>
      </c>
      <c r="BF1057" s="407" t="s">
        <v>1598</v>
      </c>
      <c r="BG1057" s="202" t="str">
        <f t="shared" si="156"/>
        <v>0140-1056</v>
      </c>
    </row>
    <row r="1058" spans="1:59">
      <c r="A1058" s="405">
        <v>4832</v>
      </c>
      <c r="B1058" s="406">
        <v>4832</v>
      </c>
      <c r="C1058" s="261" t="str">
        <f t="shared" si="157"/>
        <v>0025-0140</v>
      </c>
      <c r="D1058" s="261" t="str">
        <f t="shared" si="158"/>
        <v>0025-0140-0009</v>
      </c>
      <c r="E1058" s="407" t="s">
        <v>1599</v>
      </c>
      <c r="F1058" s="261" t="str">
        <f>TEXT(VLOOKUP(J1058,'[4]1'!$B$2:$D$37,2,0),"0000")</f>
        <v>0025</v>
      </c>
      <c r="G1058" s="261" t="str">
        <f t="shared" si="159"/>
        <v>0140</v>
      </c>
      <c r="H1058" s="408">
        <f t="shared" si="160"/>
        <v>9</v>
      </c>
      <c r="I1058" s="407" t="s">
        <v>1599</v>
      </c>
      <c r="J1058" s="260" t="s">
        <v>1955</v>
      </c>
      <c r="K1058" s="260" t="s">
        <v>120</v>
      </c>
      <c r="L1058" s="260" t="s">
        <v>3115</v>
      </c>
      <c r="M1058" s="429">
        <v>300000000</v>
      </c>
      <c r="N1058" s="260">
        <v>3982</v>
      </c>
      <c r="O1058" s="258" t="s">
        <v>77</v>
      </c>
      <c r="P1058" s="260" t="s">
        <v>73</v>
      </c>
      <c r="Q1058" s="260" t="s">
        <v>72</v>
      </c>
      <c r="R1058" s="260">
        <v>5</v>
      </c>
      <c r="S1058" s="410">
        <v>11</v>
      </c>
      <c r="T1058" s="261">
        <v>6</v>
      </c>
      <c r="U1058" s="261">
        <v>6</v>
      </c>
      <c r="V1058" s="260" t="s">
        <v>71</v>
      </c>
      <c r="W1058" s="261" t="str">
        <f t="shared" si="162"/>
        <v>MercedesBenzS-ClassS580 4M 마이바흐300000000</v>
      </c>
      <c r="X1058" s="411">
        <f t="shared" si="163"/>
        <v>4832</v>
      </c>
      <c r="Y1058" s="261">
        <v>6</v>
      </c>
      <c r="Z1058" s="261">
        <v>6</v>
      </c>
      <c r="AA1058" s="407" t="s">
        <v>1599</v>
      </c>
      <c r="AB1058" s="260" t="s">
        <v>73</v>
      </c>
      <c r="AC1058" s="260"/>
      <c r="AD1058" s="260">
        <v>6</v>
      </c>
      <c r="AE1058" s="260">
        <v>0</v>
      </c>
      <c r="AF1058" s="260"/>
      <c r="AG1058" s="260"/>
      <c r="AH1058" s="259"/>
      <c r="AI1058" s="260"/>
      <c r="AJ1058" s="260"/>
      <c r="AK1058" s="259">
        <v>16</v>
      </c>
      <c r="AL1058" s="259"/>
      <c r="AM1058" s="259" t="s">
        <v>17149</v>
      </c>
      <c r="AN1058" s="449"/>
      <c r="AO1058" s="449"/>
      <c r="AP1058" s="449"/>
      <c r="AQ1058" s="392" t="str">
        <f>IFERROR(VLOOKUP(BG1058,#REF!,1,0),"")</f>
        <v/>
      </c>
      <c r="AS1058" s="259" t="s">
        <v>3254</v>
      </c>
      <c r="AT1058" s="392" t="s">
        <v>3106</v>
      </c>
      <c r="BD1058" s="202" t="str">
        <f t="shared" si="155"/>
        <v>S-ClassS580 4M 마이바흐</v>
      </c>
      <c r="BE1058" s="261" t="str">
        <f t="shared" si="161"/>
        <v>0140</v>
      </c>
      <c r="BF1058" s="407" t="s">
        <v>1599</v>
      </c>
      <c r="BG1058" s="202" t="str">
        <f t="shared" si="156"/>
        <v>0140-1057</v>
      </c>
    </row>
    <row r="1059" spans="1:59">
      <c r="A1059" s="405">
        <v>4833</v>
      </c>
      <c r="B1059" s="406">
        <v>4833</v>
      </c>
      <c r="C1059" s="261" t="str">
        <f t="shared" si="157"/>
        <v>0025-0140</v>
      </c>
      <c r="D1059" s="261" t="str">
        <f t="shared" si="158"/>
        <v>0025-0140-0010</v>
      </c>
      <c r="E1059" s="407" t="s">
        <v>17377</v>
      </c>
      <c r="F1059" s="261" t="str">
        <f>TEXT(VLOOKUP(J1059,'[4]1'!$B$2:$D$37,2,0),"0000")</f>
        <v>0025</v>
      </c>
      <c r="G1059" s="261" t="str">
        <f t="shared" si="159"/>
        <v>0140</v>
      </c>
      <c r="H1059" s="408">
        <f t="shared" si="160"/>
        <v>10</v>
      </c>
      <c r="I1059" s="407" t="s">
        <v>17377</v>
      </c>
      <c r="J1059" s="260" t="s">
        <v>1955</v>
      </c>
      <c r="K1059" s="260" t="s">
        <v>120</v>
      </c>
      <c r="L1059" s="260" t="s">
        <v>3212</v>
      </c>
      <c r="M1059" s="429">
        <v>373600000</v>
      </c>
      <c r="N1059" s="260">
        <v>5980</v>
      </c>
      <c r="O1059" s="258" t="s">
        <v>77</v>
      </c>
      <c r="P1059" s="260" t="s">
        <v>73</v>
      </c>
      <c r="Q1059" s="260" t="s">
        <v>72</v>
      </c>
      <c r="R1059" s="260">
        <v>5</v>
      </c>
      <c r="S1059" s="410">
        <v>11</v>
      </c>
      <c r="T1059" s="261">
        <v>6</v>
      </c>
      <c r="U1059" s="261">
        <v>6</v>
      </c>
      <c r="V1059" s="260" t="s">
        <v>1989</v>
      </c>
      <c r="W1059" s="261" t="str">
        <f t="shared" si="162"/>
        <v>MercedesBenzS-ClassS680 4M 마이바흐373600000</v>
      </c>
      <c r="X1059" s="411">
        <f t="shared" si="163"/>
        <v>4833</v>
      </c>
      <c r="Y1059" s="261">
        <v>6</v>
      </c>
      <c r="Z1059" s="261">
        <v>6</v>
      </c>
      <c r="AA1059" s="407" t="s">
        <v>17377</v>
      </c>
      <c r="AB1059" s="260" t="s">
        <v>73</v>
      </c>
      <c r="AC1059" s="260"/>
      <c r="AD1059" s="260">
        <v>6</v>
      </c>
      <c r="AE1059" s="260">
        <v>0</v>
      </c>
      <c r="AF1059" s="260"/>
      <c r="AG1059" s="260"/>
      <c r="AH1059" s="259"/>
      <c r="AI1059" s="260"/>
      <c r="AJ1059" s="260"/>
      <c r="AK1059" s="259">
        <v>16</v>
      </c>
      <c r="AL1059" s="259"/>
      <c r="AM1059" s="259" t="s">
        <v>17149</v>
      </c>
      <c r="AN1059" s="449"/>
      <c r="AO1059" s="449"/>
      <c r="AP1059" s="449"/>
      <c r="AQ1059" s="392" t="str">
        <f>IFERROR(VLOOKUP(BG1059,#REF!,1,0),"")</f>
        <v/>
      </c>
      <c r="AS1059" s="259" t="s">
        <v>3254</v>
      </c>
      <c r="AT1059" s="392" t="s">
        <v>3213</v>
      </c>
      <c r="BD1059" s="202" t="str">
        <f t="shared" si="155"/>
        <v>S-ClassS680 4M 마이바흐</v>
      </c>
      <c r="BE1059" s="261" t="str">
        <f t="shared" si="161"/>
        <v>0140</v>
      </c>
      <c r="BF1059" s="407" t="s">
        <v>17377</v>
      </c>
      <c r="BG1059" s="202" t="str">
        <f t="shared" si="156"/>
        <v>0140-1058</v>
      </c>
    </row>
    <row r="1060" spans="1:59">
      <c r="A1060" s="405">
        <v>4834</v>
      </c>
      <c r="B1060" s="406">
        <v>4834</v>
      </c>
      <c r="C1060" s="261" t="str">
        <f t="shared" si="157"/>
        <v>0025-0141</v>
      </c>
      <c r="D1060" s="261" t="str">
        <f t="shared" si="158"/>
        <v>0025-0141-0001</v>
      </c>
      <c r="E1060" s="407" t="s">
        <v>17378</v>
      </c>
      <c r="F1060" s="261" t="str">
        <f>TEXT(VLOOKUP(J1060,'[4]1'!$B$2:$D$37,2,0),"0000")</f>
        <v>0025</v>
      </c>
      <c r="G1060" s="261" t="str">
        <f t="shared" si="159"/>
        <v>0141</v>
      </c>
      <c r="H1060" s="408">
        <f t="shared" si="160"/>
        <v>1</v>
      </c>
      <c r="I1060" s="407" t="s">
        <v>17378</v>
      </c>
      <c r="J1060" s="260" t="s">
        <v>1955</v>
      </c>
      <c r="K1060" s="260" t="s">
        <v>16750</v>
      </c>
      <c r="L1060" s="260" t="s">
        <v>16751</v>
      </c>
      <c r="M1060" s="429">
        <v>233600000</v>
      </c>
      <c r="N1060" s="260">
        <v>3982</v>
      </c>
      <c r="O1060" s="258" t="s">
        <v>77</v>
      </c>
      <c r="P1060" s="260" t="s">
        <v>73</v>
      </c>
      <c r="Q1060" s="260" t="s">
        <v>72</v>
      </c>
      <c r="R1060" s="260">
        <v>4</v>
      </c>
      <c r="S1060" s="410">
        <v>11</v>
      </c>
      <c r="T1060" s="261">
        <v>6</v>
      </c>
      <c r="U1060" s="261">
        <v>6</v>
      </c>
      <c r="V1060" s="260" t="s">
        <v>1989</v>
      </c>
      <c r="W1060" s="261" t="str">
        <f t="shared" si="162"/>
        <v>MercedesBenzSL-ClassSL 63 AMG 4Matic+233600000</v>
      </c>
      <c r="X1060" s="411">
        <f t="shared" si="163"/>
        <v>4834</v>
      </c>
      <c r="Y1060" s="261">
        <v>6</v>
      </c>
      <c r="Z1060" s="261">
        <v>6</v>
      </c>
      <c r="AA1060" s="407" t="s">
        <v>17378</v>
      </c>
      <c r="AB1060" s="260" t="s">
        <v>73</v>
      </c>
      <c r="AC1060" s="260"/>
      <c r="AD1060" s="260">
        <v>7</v>
      </c>
      <c r="AE1060" s="260">
        <v>0</v>
      </c>
      <c r="AF1060" s="260"/>
      <c r="AG1060" s="260"/>
      <c r="AH1060" s="259"/>
      <c r="AI1060" s="260"/>
      <c r="AJ1060" s="260"/>
      <c r="AK1060" s="259">
        <v>18</v>
      </c>
      <c r="AL1060" s="259"/>
      <c r="AM1060" s="259" t="s">
        <v>17116</v>
      </c>
      <c r="AN1060" s="449"/>
      <c r="AO1060" s="449"/>
      <c r="AP1060" s="449"/>
      <c r="AQ1060" s="392" t="str">
        <f>IFERROR(VLOOKUP(BG1060,#REF!,1,0),"")</f>
        <v/>
      </c>
      <c r="AS1060" s="259" t="s">
        <v>16752</v>
      </c>
      <c r="BD1060" s="202" t="str">
        <f t="shared" si="155"/>
        <v>SL-ClassSL 63 AMG 4Matic+</v>
      </c>
      <c r="BE1060" s="261" t="str">
        <f t="shared" si="161"/>
        <v>0141</v>
      </c>
      <c r="BF1060" s="407" t="s">
        <v>17378</v>
      </c>
      <c r="BG1060" s="202" t="str">
        <f t="shared" si="156"/>
        <v>0141-1059</v>
      </c>
    </row>
    <row r="1061" spans="1:59">
      <c r="A1061" s="405">
        <v>4835</v>
      </c>
      <c r="B1061" s="406">
        <v>4835</v>
      </c>
      <c r="C1061" s="261" t="str">
        <f t="shared" si="157"/>
        <v>0025-0142</v>
      </c>
      <c r="D1061" s="261" t="str">
        <f t="shared" si="158"/>
        <v>0025-0142-0001</v>
      </c>
      <c r="E1061" s="407" t="s">
        <v>1600</v>
      </c>
      <c r="F1061" s="261" t="str">
        <f>TEXT(VLOOKUP(J1061,'[4]1'!$B$2:$D$37,2,0),"0000")</f>
        <v>0025</v>
      </c>
      <c r="G1061" s="261" t="str">
        <f t="shared" si="159"/>
        <v>0142</v>
      </c>
      <c r="H1061" s="408">
        <f t="shared" si="160"/>
        <v>1</v>
      </c>
      <c r="I1061" s="407" t="s">
        <v>1600</v>
      </c>
      <c r="J1061" s="260" t="s">
        <v>1955</v>
      </c>
      <c r="K1061" s="260" t="s">
        <v>3116</v>
      </c>
      <c r="L1061" s="260" t="s">
        <v>3117</v>
      </c>
      <c r="M1061" s="429">
        <v>256600000</v>
      </c>
      <c r="N1061" s="260">
        <v>3982</v>
      </c>
      <c r="O1061" s="258" t="s">
        <v>77</v>
      </c>
      <c r="P1061" s="260" t="s">
        <v>73</v>
      </c>
      <c r="Q1061" s="260" t="s">
        <v>72</v>
      </c>
      <c r="R1061" s="260">
        <v>5</v>
      </c>
      <c r="S1061" s="410">
        <v>13</v>
      </c>
      <c r="T1061" s="261">
        <v>6</v>
      </c>
      <c r="U1061" s="261">
        <v>6</v>
      </c>
      <c r="V1061" s="260" t="s">
        <v>1989</v>
      </c>
      <c r="W1061" s="261" t="str">
        <f t="shared" si="162"/>
        <v>MercedesBenz마이바흐 GLSGLS 600 4matic256600000</v>
      </c>
      <c r="X1061" s="411">
        <f t="shared" si="163"/>
        <v>4835</v>
      </c>
      <c r="Y1061" s="261">
        <v>6</v>
      </c>
      <c r="Z1061" s="261">
        <v>6</v>
      </c>
      <c r="AA1061" s="407" t="s">
        <v>1600</v>
      </c>
      <c r="AB1061" s="260" t="s">
        <v>73</v>
      </c>
      <c r="AC1061" s="260"/>
      <c r="AD1061" s="260">
        <v>6</v>
      </c>
      <c r="AE1061" s="260">
        <v>0</v>
      </c>
      <c r="AF1061" s="260"/>
      <c r="AG1061" s="260"/>
      <c r="AH1061" s="259"/>
      <c r="AI1061" s="260"/>
      <c r="AJ1061" s="260"/>
      <c r="AK1061" s="259">
        <v>15</v>
      </c>
      <c r="AL1061" s="259"/>
      <c r="AM1061" s="259" t="s">
        <v>17113</v>
      </c>
      <c r="AN1061" s="449"/>
      <c r="AO1061" s="449"/>
      <c r="AP1061" s="449"/>
      <c r="AQ1061" s="392" t="str">
        <f>IFERROR(VLOOKUP(BG1061,#REF!,1,0),"")</f>
        <v/>
      </c>
      <c r="AS1061" s="259" t="s">
        <v>3255</v>
      </c>
      <c r="AZ1061" s="202" t="e">
        <f>VLOOKUP(#REF!,잔가군!$B:$C,2,0)</f>
        <v>#REF!</v>
      </c>
      <c r="BA1061" s="202" t="e">
        <f>S1061-#REF!</f>
        <v>#REF!</v>
      </c>
      <c r="BD1061" s="202" t="str">
        <f t="shared" si="155"/>
        <v>마이바흐 GLSGLS 600 4matic</v>
      </c>
      <c r="BE1061" s="261" t="str">
        <f t="shared" si="161"/>
        <v>0142</v>
      </c>
      <c r="BF1061" s="407" t="s">
        <v>1600</v>
      </c>
      <c r="BG1061" s="202" t="str">
        <f t="shared" si="156"/>
        <v>0142-1060</v>
      </c>
    </row>
    <row r="1062" spans="1:59">
      <c r="A1062" s="405">
        <v>4836</v>
      </c>
      <c r="B1062" s="406">
        <v>4836</v>
      </c>
      <c r="C1062" s="261" t="str">
        <f t="shared" si="157"/>
        <v>0025-0142</v>
      </c>
      <c r="D1062" s="261" t="str">
        <f t="shared" si="158"/>
        <v>0025-0142-0002</v>
      </c>
      <c r="E1062" s="407" t="s">
        <v>1601</v>
      </c>
      <c r="F1062" s="261" t="str">
        <f>TEXT(VLOOKUP(J1062,'[4]1'!$B$2:$D$37,2,0),"0000")</f>
        <v>0025</v>
      </c>
      <c r="G1062" s="261" t="str">
        <f t="shared" si="159"/>
        <v>0142</v>
      </c>
      <c r="H1062" s="408">
        <f t="shared" si="160"/>
        <v>2</v>
      </c>
      <c r="I1062" s="407" t="s">
        <v>1601</v>
      </c>
      <c r="J1062" s="260" t="s">
        <v>1955</v>
      </c>
      <c r="K1062" s="260" t="s">
        <v>3116</v>
      </c>
      <c r="L1062" s="260" t="s">
        <v>16943</v>
      </c>
      <c r="M1062" s="429">
        <v>256600000</v>
      </c>
      <c r="N1062" s="260">
        <v>3982</v>
      </c>
      <c r="O1062" s="258" t="s">
        <v>77</v>
      </c>
      <c r="P1062" s="260" t="s">
        <v>73</v>
      </c>
      <c r="Q1062" s="260" t="s">
        <v>72</v>
      </c>
      <c r="R1062" s="260">
        <v>5</v>
      </c>
      <c r="S1062" s="410">
        <v>13</v>
      </c>
      <c r="T1062" s="261">
        <v>6</v>
      </c>
      <c r="U1062" s="261">
        <v>6</v>
      </c>
      <c r="V1062" s="260" t="s">
        <v>3089</v>
      </c>
      <c r="W1062" s="261" t="str">
        <f t="shared" si="162"/>
        <v>MercedesBenz마이바흐 GLSGLS 600 4Matic Manufaktur256600000</v>
      </c>
      <c r="X1062" s="411">
        <f t="shared" si="163"/>
        <v>4836</v>
      </c>
      <c r="Y1062" s="261">
        <v>6</v>
      </c>
      <c r="Z1062" s="261">
        <v>6</v>
      </c>
      <c r="AA1062" s="407" t="s">
        <v>1601</v>
      </c>
      <c r="AB1062" s="260" t="s">
        <v>73</v>
      </c>
      <c r="AC1062" s="260"/>
      <c r="AD1062" s="260">
        <v>6</v>
      </c>
      <c r="AE1062" s="260">
        <v>0</v>
      </c>
      <c r="AF1062" s="260"/>
      <c r="AG1062" s="260"/>
      <c r="AH1062" s="259"/>
      <c r="AI1062" s="260"/>
      <c r="AJ1062" s="260"/>
      <c r="AK1062" s="259">
        <v>15</v>
      </c>
      <c r="AL1062" s="259"/>
      <c r="AM1062" s="259" t="s">
        <v>17113</v>
      </c>
      <c r="AN1062" s="449"/>
      <c r="AO1062" s="449"/>
      <c r="AP1062" s="449"/>
      <c r="AQ1062" s="392" t="str">
        <f>IFERROR(VLOOKUP(BG1062,#REF!,1,0),"")</f>
        <v/>
      </c>
      <c r="AS1062" s="259" t="s">
        <v>3255</v>
      </c>
      <c r="AZ1062" s="202" t="e">
        <f>VLOOKUP(#REF!,잔가군!$B:$C,2,0)</f>
        <v>#REF!</v>
      </c>
      <c r="BA1062" s="202" t="e">
        <f>S1062-#REF!</f>
        <v>#REF!</v>
      </c>
      <c r="BD1062" s="202" t="str">
        <f t="shared" si="155"/>
        <v>마이바흐 GLSGLS 600 4Matic Manufaktur</v>
      </c>
      <c r="BE1062" s="261" t="str">
        <f t="shared" si="161"/>
        <v>0142</v>
      </c>
      <c r="BF1062" s="407" t="s">
        <v>1601</v>
      </c>
      <c r="BG1062" s="202" t="str">
        <f t="shared" si="156"/>
        <v>0142-1061</v>
      </c>
    </row>
    <row r="1063" spans="1:59">
      <c r="A1063" s="405">
        <v>4837</v>
      </c>
      <c r="B1063" s="406">
        <v>4837</v>
      </c>
      <c r="C1063" s="261" t="str">
        <f t="shared" si="157"/>
        <v>0027-0143</v>
      </c>
      <c r="D1063" s="261" t="str">
        <f t="shared" si="158"/>
        <v>0027-0143-0001</v>
      </c>
      <c r="E1063" s="407" t="s">
        <v>1602</v>
      </c>
      <c r="F1063" s="261" t="str">
        <f>TEXT(VLOOKUP(J1063,'[4]1'!$B$2:$D$37,2,0),"0000")</f>
        <v>0027</v>
      </c>
      <c r="G1063" s="261" t="str">
        <f t="shared" si="159"/>
        <v>0143</v>
      </c>
      <c r="H1063" s="408">
        <f t="shared" si="160"/>
        <v>1</v>
      </c>
      <c r="I1063" s="407" t="s">
        <v>1602</v>
      </c>
      <c r="J1063" s="258" t="s">
        <v>1219</v>
      </c>
      <c r="K1063" s="258" t="s">
        <v>1231</v>
      </c>
      <c r="L1063" s="258" t="s">
        <v>1272</v>
      </c>
      <c r="M1063" s="409">
        <v>279000000</v>
      </c>
      <c r="N1063" s="258">
        <v>3799</v>
      </c>
      <c r="O1063" s="258" t="s">
        <v>77</v>
      </c>
      <c r="P1063" s="258" t="s">
        <v>73</v>
      </c>
      <c r="Q1063" s="258" t="s">
        <v>72</v>
      </c>
      <c r="R1063" s="258">
        <v>2</v>
      </c>
      <c r="S1063" s="410">
        <v>14</v>
      </c>
      <c r="T1063" s="261">
        <v>6</v>
      </c>
      <c r="U1063" s="261">
        <v>6</v>
      </c>
      <c r="V1063" s="258" t="s">
        <v>71</v>
      </c>
      <c r="W1063" s="261" t="str">
        <f t="shared" si="162"/>
        <v>Mclaren570S570S Spider279000000</v>
      </c>
      <c r="X1063" s="411">
        <f t="shared" si="163"/>
        <v>4837</v>
      </c>
      <c r="Y1063" s="261">
        <v>6</v>
      </c>
      <c r="Z1063" s="261">
        <v>6</v>
      </c>
      <c r="AA1063" s="407" t="s">
        <v>1602</v>
      </c>
      <c r="AB1063" s="260" t="s">
        <v>73</v>
      </c>
      <c r="AC1063" s="258"/>
      <c r="AD1063" s="258">
        <v>6</v>
      </c>
      <c r="AE1063" s="258">
        <v>0</v>
      </c>
      <c r="AF1063" s="259"/>
      <c r="AG1063" s="260"/>
      <c r="AH1063" s="259"/>
      <c r="AI1063" s="259"/>
      <c r="AJ1063" s="260"/>
      <c r="AK1063" s="259" t="s">
        <v>1188</v>
      </c>
      <c r="AL1063" s="259"/>
      <c r="AM1063" s="259" t="s">
        <v>17121</v>
      </c>
      <c r="AN1063" s="449"/>
      <c r="AO1063" s="449"/>
      <c r="AP1063" s="449"/>
      <c r="AQ1063" s="392" t="str">
        <f>IFERROR(VLOOKUP(BG1063,#REF!,1,0),"")</f>
        <v/>
      </c>
      <c r="AS1063" s="259" t="s">
        <v>71</v>
      </c>
      <c r="BD1063" s="202" t="str">
        <f t="shared" si="155"/>
        <v>570S570S Spider</v>
      </c>
      <c r="BE1063" s="261" t="str">
        <f t="shared" si="161"/>
        <v>0143</v>
      </c>
      <c r="BF1063" s="407" t="s">
        <v>1602</v>
      </c>
      <c r="BG1063" s="202" t="str">
        <f t="shared" si="156"/>
        <v>0143-1062</v>
      </c>
    </row>
    <row r="1064" spans="1:59">
      <c r="A1064" s="405">
        <v>4838</v>
      </c>
      <c r="B1064" s="406">
        <v>4838</v>
      </c>
      <c r="C1064" s="261" t="str">
        <f t="shared" si="157"/>
        <v>0027-0143</v>
      </c>
      <c r="D1064" s="261" t="str">
        <f t="shared" si="158"/>
        <v>0027-0143-0002</v>
      </c>
      <c r="E1064" s="407" t="s">
        <v>1603</v>
      </c>
      <c r="F1064" s="261" t="str">
        <f>TEXT(VLOOKUP(J1064,'[4]1'!$B$2:$D$37,2,0),"0000")</f>
        <v>0027</v>
      </c>
      <c r="G1064" s="261" t="str">
        <f t="shared" si="159"/>
        <v>0143</v>
      </c>
      <c r="H1064" s="408">
        <f t="shared" si="160"/>
        <v>2</v>
      </c>
      <c r="I1064" s="407" t="s">
        <v>1603</v>
      </c>
      <c r="J1064" s="258" t="s">
        <v>1219</v>
      </c>
      <c r="K1064" s="258" t="s">
        <v>1231</v>
      </c>
      <c r="L1064" s="258" t="s">
        <v>1232</v>
      </c>
      <c r="M1064" s="409">
        <v>254900000</v>
      </c>
      <c r="N1064" s="258">
        <v>3799</v>
      </c>
      <c r="O1064" s="258" t="s">
        <v>77</v>
      </c>
      <c r="P1064" s="258" t="s">
        <v>73</v>
      </c>
      <c r="Q1064" s="258" t="s">
        <v>72</v>
      </c>
      <c r="R1064" s="258">
        <v>2</v>
      </c>
      <c r="S1064" s="410">
        <v>14</v>
      </c>
      <c r="T1064" s="261">
        <v>6</v>
      </c>
      <c r="U1064" s="261">
        <v>6</v>
      </c>
      <c r="V1064" s="258" t="s">
        <v>71</v>
      </c>
      <c r="W1064" s="261" t="str">
        <f t="shared" si="162"/>
        <v>Mclaren570S570S V8 Coupe 254900000</v>
      </c>
      <c r="X1064" s="411">
        <f t="shared" si="163"/>
        <v>4838</v>
      </c>
      <c r="Y1064" s="261">
        <v>6</v>
      </c>
      <c r="Z1064" s="261">
        <v>6</v>
      </c>
      <c r="AA1064" s="407" t="s">
        <v>1603</v>
      </c>
      <c r="AB1064" s="260" t="s">
        <v>73</v>
      </c>
      <c r="AC1064" s="258"/>
      <c r="AD1064" s="258">
        <v>6</v>
      </c>
      <c r="AE1064" s="258">
        <v>0</v>
      </c>
      <c r="AF1064" s="259"/>
      <c r="AG1064" s="260"/>
      <c r="AH1064" s="259"/>
      <c r="AI1064" s="259"/>
      <c r="AJ1064" s="260"/>
      <c r="AK1064" s="259" t="s">
        <v>1188</v>
      </c>
      <c r="AL1064" s="259"/>
      <c r="AM1064" s="259" t="s">
        <v>17121</v>
      </c>
      <c r="AN1064" s="449"/>
      <c r="AO1064" s="449"/>
      <c r="AP1064" s="449"/>
      <c r="AQ1064" s="392" t="str">
        <f>IFERROR(VLOOKUP(BG1064,#REF!,1,0),"")</f>
        <v/>
      </c>
      <c r="AS1064" s="259" t="s">
        <v>71</v>
      </c>
      <c r="BD1064" s="202" t="str">
        <f t="shared" si="155"/>
        <v xml:space="preserve">570S570S V8 Coupe </v>
      </c>
      <c r="BE1064" s="261" t="str">
        <f t="shared" si="161"/>
        <v>0143</v>
      </c>
      <c r="BF1064" s="407" t="s">
        <v>1603</v>
      </c>
      <c r="BG1064" s="202" t="str">
        <f t="shared" si="156"/>
        <v>0143-1063</v>
      </c>
    </row>
    <row r="1065" spans="1:59">
      <c r="A1065" s="405">
        <v>4839</v>
      </c>
      <c r="B1065" s="406">
        <v>4839</v>
      </c>
      <c r="C1065" s="261" t="str">
        <f t="shared" si="157"/>
        <v>0027-0144</v>
      </c>
      <c r="D1065" s="261" t="str">
        <f t="shared" si="158"/>
        <v>0027-0144-0001</v>
      </c>
      <c r="E1065" s="407" t="s">
        <v>1604</v>
      </c>
      <c r="F1065" s="261" t="str">
        <f>TEXT(VLOOKUP(J1065,'[4]1'!$B$2:$D$37,2,0),"0000")</f>
        <v>0027</v>
      </c>
      <c r="G1065" s="261" t="str">
        <f t="shared" si="159"/>
        <v>0144</v>
      </c>
      <c r="H1065" s="408">
        <f t="shared" si="160"/>
        <v>1</v>
      </c>
      <c r="I1065" s="407" t="s">
        <v>1604</v>
      </c>
      <c r="J1065" s="258" t="s">
        <v>1219</v>
      </c>
      <c r="K1065" s="258" t="s">
        <v>1353</v>
      </c>
      <c r="L1065" s="258" t="s">
        <v>1354</v>
      </c>
      <c r="M1065" s="409">
        <v>270000000</v>
      </c>
      <c r="N1065" s="258">
        <v>3799</v>
      </c>
      <c r="O1065" s="258" t="s">
        <v>77</v>
      </c>
      <c r="P1065" s="258" t="s">
        <v>73</v>
      </c>
      <c r="Q1065" s="258" t="s">
        <v>72</v>
      </c>
      <c r="R1065" s="258">
        <v>2</v>
      </c>
      <c r="S1065" s="410">
        <v>14</v>
      </c>
      <c r="T1065" s="261">
        <v>6</v>
      </c>
      <c r="U1065" s="261">
        <v>6</v>
      </c>
      <c r="V1065" s="258" t="s">
        <v>71</v>
      </c>
      <c r="W1065" s="261" t="str">
        <f t="shared" si="162"/>
        <v>Mclaren600LT600LT Coupe270000000</v>
      </c>
      <c r="X1065" s="411">
        <f t="shared" si="163"/>
        <v>4839</v>
      </c>
      <c r="Y1065" s="261">
        <v>6</v>
      </c>
      <c r="Z1065" s="261">
        <v>6</v>
      </c>
      <c r="AA1065" s="407" t="s">
        <v>1604</v>
      </c>
      <c r="AB1065" s="258" t="s">
        <v>73</v>
      </c>
      <c r="AC1065" s="258"/>
      <c r="AD1065" s="258">
        <v>6</v>
      </c>
      <c r="AE1065" s="258">
        <v>0</v>
      </c>
      <c r="AF1065" s="259"/>
      <c r="AG1065" s="260"/>
      <c r="AH1065" s="259"/>
      <c r="AI1065" s="259"/>
      <c r="AJ1065" s="260"/>
      <c r="AK1065" s="259" t="s">
        <v>1188</v>
      </c>
      <c r="AL1065" s="259"/>
      <c r="AM1065" s="259" t="s">
        <v>17121</v>
      </c>
      <c r="AN1065" s="449"/>
      <c r="AO1065" s="449"/>
      <c r="AP1065" s="449"/>
      <c r="AQ1065" s="392" t="str">
        <f>IFERROR(VLOOKUP(BG1065,#REF!,1,0),"")</f>
        <v/>
      </c>
      <c r="AS1065" s="259" t="s">
        <v>71</v>
      </c>
      <c r="BD1065" s="202" t="str">
        <f t="shared" si="155"/>
        <v>600LT600LT Coupe</v>
      </c>
      <c r="BE1065" s="261" t="str">
        <f t="shared" si="161"/>
        <v>0144</v>
      </c>
      <c r="BF1065" s="407" t="s">
        <v>1604</v>
      </c>
      <c r="BG1065" s="202" t="str">
        <f t="shared" si="156"/>
        <v>0144-1064</v>
      </c>
    </row>
    <row r="1066" spans="1:59">
      <c r="A1066" s="405">
        <v>4840</v>
      </c>
      <c r="B1066" s="406">
        <v>4840</v>
      </c>
      <c r="C1066" s="261" t="str">
        <f t="shared" si="157"/>
        <v>0027-0144</v>
      </c>
      <c r="D1066" s="261" t="str">
        <f t="shared" si="158"/>
        <v>0027-0144-0002</v>
      </c>
      <c r="E1066" s="407" t="s">
        <v>1605</v>
      </c>
      <c r="F1066" s="261" t="str">
        <f>TEXT(VLOOKUP(J1066,'[4]1'!$B$2:$D$37,2,0),"0000")</f>
        <v>0027</v>
      </c>
      <c r="G1066" s="261" t="str">
        <f t="shared" si="159"/>
        <v>0144</v>
      </c>
      <c r="H1066" s="408">
        <f t="shared" si="160"/>
        <v>2</v>
      </c>
      <c r="I1066" s="407" t="s">
        <v>1605</v>
      </c>
      <c r="J1066" s="258" t="s">
        <v>1219</v>
      </c>
      <c r="K1066" s="258" t="s">
        <v>1353</v>
      </c>
      <c r="L1066" s="258" t="s">
        <v>1355</v>
      </c>
      <c r="M1066" s="409">
        <v>300000000</v>
      </c>
      <c r="N1066" s="258">
        <v>3799</v>
      </c>
      <c r="O1066" s="258" t="s">
        <v>77</v>
      </c>
      <c r="P1066" s="258" t="s">
        <v>73</v>
      </c>
      <c r="Q1066" s="258" t="s">
        <v>72</v>
      </c>
      <c r="R1066" s="258">
        <v>2</v>
      </c>
      <c r="S1066" s="410">
        <v>14</v>
      </c>
      <c r="T1066" s="261">
        <v>6</v>
      </c>
      <c r="U1066" s="261">
        <v>6</v>
      </c>
      <c r="V1066" s="258" t="s">
        <v>71</v>
      </c>
      <c r="W1066" s="261" t="str">
        <f t="shared" si="162"/>
        <v>Mclaren600LT600LT Spider300000000</v>
      </c>
      <c r="X1066" s="411">
        <f t="shared" si="163"/>
        <v>4840</v>
      </c>
      <c r="Y1066" s="261">
        <v>6</v>
      </c>
      <c r="Z1066" s="261">
        <v>6</v>
      </c>
      <c r="AA1066" s="407" t="s">
        <v>1605</v>
      </c>
      <c r="AB1066" s="258" t="s">
        <v>73</v>
      </c>
      <c r="AC1066" s="258"/>
      <c r="AD1066" s="258">
        <v>6</v>
      </c>
      <c r="AE1066" s="258">
        <v>0</v>
      </c>
      <c r="AF1066" s="259"/>
      <c r="AG1066" s="260"/>
      <c r="AH1066" s="259"/>
      <c r="AI1066" s="259"/>
      <c r="AJ1066" s="260"/>
      <c r="AK1066" s="259" t="s">
        <v>1188</v>
      </c>
      <c r="AL1066" s="259"/>
      <c r="AM1066" s="259" t="s">
        <v>17121</v>
      </c>
      <c r="AN1066" s="449"/>
      <c r="AO1066" s="449"/>
      <c r="AP1066" s="449"/>
      <c r="AQ1066" s="392" t="str">
        <f>IFERROR(VLOOKUP(BG1066,#REF!,1,0),"")</f>
        <v/>
      </c>
      <c r="AS1066" s="259" t="s">
        <v>71</v>
      </c>
      <c r="BD1066" s="202" t="str">
        <f t="shared" si="155"/>
        <v>600LT600LT Spider</v>
      </c>
      <c r="BE1066" s="261" t="str">
        <f t="shared" si="161"/>
        <v>0144</v>
      </c>
      <c r="BF1066" s="407" t="s">
        <v>1605</v>
      </c>
      <c r="BG1066" s="202" t="str">
        <f t="shared" si="156"/>
        <v>0144-1065</v>
      </c>
    </row>
    <row r="1067" spans="1:59">
      <c r="A1067" s="405">
        <v>4841</v>
      </c>
      <c r="B1067" s="406">
        <v>4841</v>
      </c>
      <c r="C1067" s="261" t="str">
        <f t="shared" si="157"/>
        <v>0027-0145</v>
      </c>
      <c r="D1067" s="261" t="str">
        <f t="shared" si="158"/>
        <v>0027-0145-0001</v>
      </c>
      <c r="E1067" s="407" t="s">
        <v>1606</v>
      </c>
      <c r="F1067" s="261" t="str">
        <f>TEXT(VLOOKUP(J1067,'[4]1'!$B$2:$D$37,2,0),"0000")</f>
        <v>0027</v>
      </c>
      <c r="G1067" s="261" t="str">
        <f t="shared" si="159"/>
        <v>0145</v>
      </c>
      <c r="H1067" s="408">
        <f t="shared" si="160"/>
        <v>1</v>
      </c>
      <c r="I1067" s="407" t="s">
        <v>1606</v>
      </c>
      <c r="J1067" s="258" t="s">
        <v>1219</v>
      </c>
      <c r="K1067" s="258" t="s">
        <v>1253</v>
      </c>
      <c r="L1067" s="258" t="s">
        <v>1953</v>
      </c>
      <c r="M1067" s="409">
        <v>369000000</v>
      </c>
      <c r="N1067" s="258">
        <v>3994</v>
      </c>
      <c r="O1067" s="258" t="s">
        <v>77</v>
      </c>
      <c r="P1067" s="258" t="s">
        <v>73</v>
      </c>
      <c r="Q1067" s="258" t="s">
        <v>72</v>
      </c>
      <c r="R1067" s="258">
        <v>2</v>
      </c>
      <c r="S1067" s="410">
        <v>14</v>
      </c>
      <c r="T1067" s="261">
        <v>6</v>
      </c>
      <c r="U1067" s="261">
        <v>6</v>
      </c>
      <c r="V1067" s="258" t="s">
        <v>71</v>
      </c>
      <c r="W1067" s="261" t="str">
        <f t="shared" si="162"/>
        <v>Mclaren720S720S Copue Luxury  369000000</v>
      </c>
      <c r="X1067" s="411">
        <f t="shared" si="163"/>
        <v>4841</v>
      </c>
      <c r="Y1067" s="261">
        <v>6</v>
      </c>
      <c r="Z1067" s="261">
        <v>6</v>
      </c>
      <c r="AA1067" s="407" t="s">
        <v>1606</v>
      </c>
      <c r="AB1067" s="258" t="s">
        <v>73</v>
      </c>
      <c r="AC1067" s="258"/>
      <c r="AD1067" s="258">
        <v>6</v>
      </c>
      <c r="AE1067" s="258">
        <v>0</v>
      </c>
      <c r="AF1067" s="259"/>
      <c r="AG1067" s="260"/>
      <c r="AH1067" s="259"/>
      <c r="AI1067" s="259"/>
      <c r="AJ1067" s="260"/>
      <c r="AK1067" s="259">
        <v>21</v>
      </c>
      <c r="AL1067" s="259"/>
      <c r="AM1067" s="259" t="s">
        <v>17119</v>
      </c>
      <c r="AN1067" s="449"/>
      <c r="AO1067" s="449"/>
      <c r="AP1067" s="449"/>
      <c r="AQ1067" s="392" t="str">
        <f>IFERROR(VLOOKUP(BG1067,#REF!,1,0),"")</f>
        <v/>
      </c>
      <c r="AS1067" s="259" t="s">
        <v>71</v>
      </c>
      <c r="BD1067" s="202" t="str">
        <f t="shared" si="155"/>
        <v xml:space="preserve">720S720S Copue Luxury  </v>
      </c>
      <c r="BE1067" s="261" t="str">
        <f t="shared" si="161"/>
        <v>0145</v>
      </c>
      <c r="BF1067" s="407" t="s">
        <v>1606</v>
      </c>
      <c r="BG1067" s="202" t="str">
        <f t="shared" si="156"/>
        <v>0145-1066</v>
      </c>
    </row>
    <row r="1068" spans="1:59">
      <c r="A1068" s="405">
        <v>4842</v>
      </c>
      <c r="B1068" s="406">
        <v>4842</v>
      </c>
      <c r="C1068" s="261" t="str">
        <f t="shared" si="157"/>
        <v>0024-0146</v>
      </c>
      <c r="D1068" s="261" t="str">
        <f t="shared" si="158"/>
        <v>0024-0146-0001</v>
      </c>
      <c r="E1068" s="407" t="s">
        <v>1607</v>
      </c>
      <c r="F1068" s="261" t="str">
        <f>TEXT(VLOOKUP(J1068,'[4]1'!$B$2:$D$37,2,0),"0000")</f>
        <v>0024</v>
      </c>
      <c r="G1068" s="261" t="str">
        <f t="shared" si="159"/>
        <v>0146</v>
      </c>
      <c r="H1068" s="408">
        <f t="shared" si="160"/>
        <v>1</v>
      </c>
      <c r="I1068" s="407" t="s">
        <v>1607</v>
      </c>
      <c r="J1068" s="258" t="s">
        <v>147</v>
      </c>
      <c r="K1068" s="258" t="s">
        <v>17266</v>
      </c>
      <c r="L1068" s="258" t="s">
        <v>17267</v>
      </c>
      <c r="M1068" s="409">
        <v>121100000</v>
      </c>
      <c r="N1068" s="258">
        <v>2992</v>
      </c>
      <c r="O1068" s="258" t="s">
        <v>17249</v>
      </c>
      <c r="P1068" s="258" t="s">
        <v>73</v>
      </c>
      <c r="Q1068" s="258" t="s">
        <v>72</v>
      </c>
      <c r="R1068" s="258">
        <v>2</v>
      </c>
      <c r="S1068" s="410">
        <v>26</v>
      </c>
      <c r="T1068" s="261">
        <v>6</v>
      </c>
      <c r="U1068" s="261">
        <v>6</v>
      </c>
      <c r="V1068" s="258" t="s">
        <v>71</v>
      </c>
      <c r="W1068" s="261" t="str">
        <f t="shared" si="162"/>
        <v>MASERATIMC20V6121100000</v>
      </c>
      <c r="X1068" s="411">
        <f t="shared" si="163"/>
        <v>4842</v>
      </c>
      <c r="Y1068" s="261">
        <v>6</v>
      </c>
      <c r="Z1068" s="261">
        <v>6</v>
      </c>
      <c r="AA1068" s="407" t="s">
        <v>1607</v>
      </c>
      <c r="AB1068" s="258" t="s">
        <v>73</v>
      </c>
      <c r="AC1068" s="258"/>
      <c r="AD1068" s="258">
        <v>3</v>
      </c>
      <c r="AE1068" s="258">
        <v>1</v>
      </c>
      <c r="AF1068" s="259"/>
      <c r="AG1068" s="260"/>
      <c r="AH1068" s="259"/>
      <c r="AI1068" s="259"/>
      <c r="AJ1068" s="260"/>
      <c r="AK1068" s="259">
        <v>22</v>
      </c>
      <c r="AL1068" s="259"/>
      <c r="AM1068" s="259" t="s">
        <v>17181</v>
      </c>
      <c r="AN1068" s="449"/>
      <c r="AO1068" s="449"/>
      <c r="AP1068" s="449"/>
      <c r="AQ1068" s="392" t="str">
        <f>IFERROR(VLOOKUP(BG1068,#REF!,1,0),"")</f>
        <v/>
      </c>
      <c r="AS1068" s="259" t="s">
        <v>3250</v>
      </c>
      <c r="BD1068" s="202" t="str">
        <f t="shared" si="155"/>
        <v>MC20V6</v>
      </c>
      <c r="BE1068" s="261" t="str">
        <f t="shared" si="161"/>
        <v>0146</v>
      </c>
      <c r="BF1068" s="407" t="s">
        <v>1607</v>
      </c>
      <c r="BG1068" s="202" t="str">
        <f t="shared" si="156"/>
        <v>0146-1067</v>
      </c>
    </row>
    <row r="1069" spans="1:59">
      <c r="A1069" s="405">
        <v>4843</v>
      </c>
      <c r="B1069" s="406">
        <v>4843</v>
      </c>
      <c r="C1069" s="261" t="str">
        <f t="shared" si="157"/>
        <v>0024-0146</v>
      </c>
      <c r="D1069" s="261" t="str">
        <f t="shared" si="158"/>
        <v>0024-0146-0002</v>
      </c>
      <c r="E1069" s="407" t="s">
        <v>1608</v>
      </c>
      <c r="F1069" s="261" t="str">
        <f>TEXT(VLOOKUP(J1069,'[4]1'!$B$2:$D$37,2,0),"0000")</f>
        <v>0024</v>
      </c>
      <c r="G1069" s="261" t="str">
        <f t="shared" si="159"/>
        <v>0146</v>
      </c>
      <c r="H1069" s="408">
        <f t="shared" si="160"/>
        <v>2</v>
      </c>
      <c r="I1069" s="407" t="s">
        <v>1608</v>
      </c>
      <c r="J1069" s="258" t="s">
        <v>147</v>
      </c>
      <c r="K1069" s="258" t="s">
        <v>17266</v>
      </c>
      <c r="L1069" s="258" t="s">
        <v>17268</v>
      </c>
      <c r="M1069" s="409">
        <v>121100000</v>
      </c>
      <c r="N1069" s="258">
        <v>3000</v>
      </c>
      <c r="O1069" s="258" t="s">
        <v>17249</v>
      </c>
      <c r="P1069" s="258" t="s">
        <v>73</v>
      </c>
      <c r="Q1069" s="258" t="s">
        <v>72</v>
      </c>
      <c r="R1069" s="258">
        <v>2</v>
      </c>
      <c r="S1069" s="410">
        <v>26</v>
      </c>
      <c r="T1069" s="261">
        <v>6</v>
      </c>
      <c r="U1069" s="261">
        <v>6</v>
      </c>
      <c r="V1069" s="258" t="s">
        <v>71</v>
      </c>
      <c r="W1069" s="261" t="str">
        <f t="shared" si="162"/>
        <v>MASERATIMC20첼로 V6121100000</v>
      </c>
      <c r="X1069" s="411">
        <f t="shared" si="163"/>
        <v>4843</v>
      </c>
      <c r="Y1069" s="261">
        <v>6</v>
      </c>
      <c r="Z1069" s="261">
        <v>6</v>
      </c>
      <c r="AA1069" s="407" t="s">
        <v>1608</v>
      </c>
      <c r="AB1069" s="258" t="s">
        <v>73</v>
      </c>
      <c r="AC1069" s="258"/>
      <c r="AD1069" s="258">
        <v>3</v>
      </c>
      <c r="AE1069" s="258">
        <v>1</v>
      </c>
      <c r="AF1069" s="259"/>
      <c r="AG1069" s="260"/>
      <c r="AH1069" s="259"/>
      <c r="AI1069" s="259"/>
      <c r="AJ1069" s="260"/>
      <c r="AK1069" s="259">
        <v>22</v>
      </c>
      <c r="AL1069" s="259"/>
      <c r="AM1069" s="259" t="s">
        <v>17181</v>
      </c>
      <c r="AN1069" s="449"/>
      <c r="AO1069" s="449"/>
      <c r="AP1069" s="449"/>
      <c r="AQ1069" s="392" t="str">
        <f>IFERROR(VLOOKUP(BG1069,#REF!,1,0),"")</f>
        <v/>
      </c>
      <c r="AS1069" s="259" t="s">
        <v>3250</v>
      </c>
      <c r="BD1069" s="202" t="str">
        <f t="shared" si="155"/>
        <v>MC20첼로 V6</v>
      </c>
      <c r="BE1069" s="261" t="str">
        <f t="shared" si="161"/>
        <v>0146</v>
      </c>
      <c r="BF1069" s="407" t="s">
        <v>1608</v>
      </c>
      <c r="BG1069" s="202" t="str">
        <f t="shared" si="156"/>
        <v>0146-1068</v>
      </c>
    </row>
    <row r="1070" spans="1:59">
      <c r="A1070" s="405">
        <v>4844</v>
      </c>
      <c r="B1070" s="406">
        <v>4844</v>
      </c>
      <c r="C1070" s="261" t="str">
        <f t="shared" si="157"/>
        <v>0024-0147</v>
      </c>
      <c r="D1070" s="261" t="str">
        <f t="shared" si="158"/>
        <v>0024-0147-0001</v>
      </c>
      <c r="E1070" s="407" t="s">
        <v>1609</v>
      </c>
      <c r="F1070" s="261" t="str">
        <f>TEXT(VLOOKUP(J1070,'[4]1'!$B$2:$D$37,2,0),"0000")</f>
        <v>0024</v>
      </c>
      <c r="G1070" s="261" t="str">
        <f t="shared" si="159"/>
        <v>0147</v>
      </c>
      <c r="H1070" s="408">
        <f t="shared" si="160"/>
        <v>1</v>
      </c>
      <c r="I1070" s="407" t="s">
        <v>1609</v>
      </c>
      <c r="J1070" s="258" t="s">
        <v>147</v>
      </c>
      <c r="K1070" s="258" t="s">
        <v>149</v>
      </c>
      <c r="L1070" s="258" t="s">
        <v>17262</v>
      </c>
      <c r="M1070" s="409">
        <v>121100000</v>
      </c>
      <c r="N1070" s="258">
        <v>1995</v>
      </c>
      <c r="O1070" s="258" t="s">
        <v>17250</v>
      </c>
      <c r="P1070" s="258" t="s">
        <v>73</v>
      </c>
      <c r="Q1070" s="258" t="s">
        <v>72</v>
      </c>
      <c r="R1070" s="258">
        <v>5</v>
      </c>
      <c r="S1070" s="410">
        <v>26</v>
      </c>
      <c r="T1070" s="261">
        <v>6</v>
      </c>
      <c r="U1070" s="261">
        <v>6</v>
      </c>
      <c r="V1070" s="258" t="s">
        <v>71</v>
      </c>
      <c r="W1070" s="261" t="str">
        <f t="shared" si="162"/>
        <v>MASERATIGHIBLIGT 하이브리드121100000</v>
      </c>
      <c r="X1070" s="411">
        <f t="shared" si="163"/>
        <v>4844</v>
      </c>
      <c r="Y1070" s="261">
        <v>6</v>
      </c>
      <c r="Z1070" s="261">
        <v>6</v>
      </c>
      <c r="AA1070" s="407" t="s">
        <v>1609</v>
      </c>
      <c r="AB1070" s="258" t="s">
        <v>73</v>
      </c>
      <c r="AC1070" s="258"/>
      <c r="AD1070" s="258">
        <v>3</v>
      </c>
      <c r="AE1070" s="258">
        <v>1</v>
      </c>
      <c r="AF1070" s="259"/>
      <c r="AG1070" s="260"/>
      <c r="AH1070" s="259"/>
      <c r="AI1070" s="259"/>
      <c r="AJ1070" s="260"/>
      <c r="AK1070" s="259">
        <v>22</v>
      </c>
      <c r="AL1070" s="259"/>
      <c r="AM1070" s="259" t="s">
        <v>17181</v>
      </c>
      <c r="AN1070" s="449"/>
      <c r="AO1070" s="449"/>
      <c r="AP1070" s="449"/>
      <c r="AQ1070" s="392" t="str">
        <f>IFERROR(VLOOKUP(BG1070,#REF!,1,0),"")</f>
        <v/>
      </c>
      <c r="AS1070" s="259" t="s">
        <v>3250</v>
      </c>
      <c r="BD1070" s="202" t="str">
        <f t="shared" si="155"/>
        <v>GHIBLIGT 하이브리드</v>
      </c>
      <c r="BE1070" s="261" t="str">
        <f t="shared" si="161"/>
        <v>0147</v>
      </c>
      <c r="BF1070" s="407" t="s">
        <v>1609</v>
      </c>
      <c r="BG1070" s="202" t="str">
        <f t="shared" si="156"/>
        <v>0147-1069</v>
      </c>
    </row>
    <row r="1071" spans="1:59">
      <c r="A1071" s="405">
        <v>4845</v>
      </c>
      <c r="B1071" s="406">
        <v>4845</v>
      </c>
      <c r="C1071" s="261" t="str">
        <f t="shared" si="157"/>
        <v>0024-0147</v>
      </c>
      <c r="D1071" s="261" t="str">
        <f t="shared" si="158"/>
        <v>0024-0147-0002</v>
      </c>
      <c r="E1071" s="407" t="s">
        <v>1610</v>
      </c>
      <c r="F1071" s="261" t="str">
        <f>TEXT(VLOOKUP(J1071,'[4]1'!$B$2:$D$37,2,0),"0000")</f>
        <v>0024</v>
      </c>
      <c r="G1071" s="261" t="str">
        <f t="shared" si="159"/>
        <v>0147</v>
      </c>
      <c r="H1071" s="408">
        <f t="shared" si="160"/>
        <v>2</v>
      </c>
      <c r="I1071" s="407" t="s">
        <v>1610</v>
      </c>
      <c r="J1071" s="258" t="s">
        <v>147</v>
      </c>
      <c r="K1071" s="258" t="s">
        <v>149</v>
      </c>
      <c r="L1071" s="258" t="s">
        <v>17263</v>
      </c>
      <c r="M1071" s="409">
        <v>118800000</v>
      </c>
      <c r="N1071" s="258">
        <v>2979</v>
      </c>
      <c r="O1071" s="258" t="s">
        <v>17249</v>
      </c>
      <c r="P1071" s="258" t="s">
        <v>73</v>
      </c>
      <c r="Q1071" s="258" t="s">
        <v>72</v>
      </c>
      <c r="R1071" s="258">
        <v>5</v>
      </c>
      <c r="S1071" s="410">
        <v>26</v>
      </c>
      <c r="T1071" s="261">
        <v>6</v>
      </c>
      <c r="U1071" s="261">
        <v>6</v>
      </c>
      <c r="V1071" s="258" t="s">
        <v>71</v>
      </c>
      <c r="W1071" s="261" t="str">
        <f t="shared" si="162"/>
        <v>MASERATIGHIBLI모데나 S Q4118800000</v>
      </c>
      <c r="X1071" s="411">
        <f t="shared" si="163"/>
        <v>4845</v>
      </c>
      <c r="Y1071" s="261">
        <v>6</v>
      </c>
      <c r="Z1071" s="261">
        <v>6</v>
      </c>
      <c r="AA1071" s="407" t="s">
        <v>1610</v>
      </c>
      <c r="AB1071" s="258" t="s">
        <v>73</v>
      </c>
      <c r="AC1071" s="258"/>
      <c r="AD1071" s="258">
        <v>3</v>
      </c>
      <c r="AE1071" s="258">
        <v>1</v>
      </c>
      <c r="AF1071" s="259"/>
      <c r="AG1071" s="260"/>
      <c r="AH1071" s="259"/>
      <c r="AI1071" s="259"/>
      <c r="AJ1071" s="260"/>
      <c r="AK1071" s="259">
        <v>22</v>
      </c>
      <c r="AL1071" s="259"/>
      <c r="AM1071" s="259" t="s">
        <v>17181</v>
      </c>
      <c r="AN1071" s="449"/>
      <c r="AO1071" s="449"/>
      <c r="AP1071" s="449"/>
      <c r="AQ1071" s="392" t="str">
        <f>IFERROR(VLOOKUP(BG1071,#REF!,1,0),"")</f>
        <v/>
      </c>
      <c r="AS1071" s="259" t="s">
        <v>3250</v>
      </c>
      <c r="BD1071" s="202" t="str">
        <f t="shared" si="155"/>
        <v>GHIBLI모데나 S Q4</v>
      </c>
      <c r="BE1071" s="261" t="str">
        <f t="shared" si="161"/>
        <v>0147</v>
      </c>
      <c r="BF1071" s="407" t="s">
        <v>1610</v>
      </c>
      <c r="BG1071" s="202" t="str">
        <f t="shared" si="156"/>
        <v>0147-1070</v>
      </c>
    </row>
    <row r="1072" spans="1:59">
      <c r="A1072" s="405">
        <v>4846</v>
      </c>
      <c r="B1072" s="406">
        <v>4846</v>
      </c>
      <c r="C1072" s="261" t="str">
        <f t="shared" si="157"/>
        <v>0024-0147</v>
      </c>
      <c r="D1072" s="261" t="str">
        <f t="shared" si="158"/>
        <v>0024-0147-0003</v>
      </c>
      <c r="E1072" s="407" t="s">
        <v>1611</v>
      </c>
      <c r="F1072" s="261" t="str">
        <f>TEXT(VLOOKUP(J1072,'[4]1'!$B$2:$D$37,2,0),"0000")</f>
        <v>0024</v>
      </c>
      <c r="G1072" s="261" t="str">
        <f t="shared" si="159"/>
        <v>0147</v>
      </c>
      <c r="H1072" s="408">
        <f t="shared" si="160"/>
        <v>3</v>
      </c>
      <c r="I1072" s="407" t="s">
        <v>1611</v>
      </c>
      <c r="J1072" s="258" t="s">
        <v>147</v>
      </c>
      <c r="K1072" s="258" t="s">
        <v>149</v>
      </c>
      <c r="L1072" s="258" t="s">
        <v>17261</v>
      </c>
      <c r="M1072" s="409">
        <v>112400000</v>
      </c>
      <c r="N1072" s="258">
        <v>3799</v>
      </c>
      <c r="O1072" s="258" t="s">
        <v>17249</v>
      </c>
      <c r="P1072" s="258" t="s">
        <v>73</v>
      </c>
      <c r="Q1072" s="258" t="s">
        <v>72</v>
      </c>
      <c r="R1072" s="258">
        <v>5</v>
      </c>
      <c r="S1072" s="410">
        <v>26</v>
      </c>
      <c r="T1072" s="261">
        <v>6</v>
      </c>
      <c r="U1072" s="261">
        <v>6</v>
      </c>
      <c r="V1072" s="258" t="s">
        <v>71</v>
      </c>
      <c r="W1072" s="261" t="str">
        <f t="shared" si="162"/>
        <v>MASERATIGHIBLI트로페오112400000</v>
      </c>
      <c r="X1072" s="411">
        <f t="shared" si="163"/>
        <v>4846</v>
      </c>
      <c r="Y1072" s="261">
        <v>6</v>
      </c>
      <c r="Z1072" s="261">
        <v>6</v>
      </c>
      <c r="AA1072" s="407" t="s">
        <v>1611</v>
      </c>
      <c r="AB1072" s="258" t="s">
        <v>73</v>
      </c>
      <c r="AC1072" s="258"/>
      <c r="AD1072" s="258">
        <v>3</v>
      </c>
      <c r="AE1072" s="258">
        <v>1</v>
      </c>
      <c r="AF1072" s="259"/>
      <c r="AG1072" s="260"/>
      <c r="AH1072" s="259"/>
      <c r="AI1072" s="259"/>
      <c r="AJ1072" s="260"/>
      <c r="AK1072" s="259">
        <v>22</v>
      </c>
      <c r="AL1072" s="259"/>
      <c r="AM1072" s="259" t="s">
        <v>17181</v>
      </c>
      <c r="AN1072" s="449"/>
      <c r="AO1072" s="449"/>
      <c r="AP1072" s="449"/>
      <c r="AQ1072" s="392" t="str">
        <f>IFERROR(VLOOKUP(BG1072,#REF!,1,0),"")</f>
        <v/>
      </c>
      <c r="AS1072" s="259" t="s">
        <v>3250</v>
      </c>
      <c r="BD1072" s="202" t="str">
        <f t="shared" si="155"/>
        <v>GHIBLI트로페오</v>
      </c>
      <c r="BE1072" s="261" t="str">
        <f t="shared" si="161"/>
        <v>0147</v>
      </c>
      <c r="BF1072" s="407" t="s">
        <v>1611</v>
      </c>
      <c r="BG1072" s="202" t="str">
        <f t="shared" si="156"/>
        <v>0147-1071</v>
      </c>
    </row>
    <row r="1073" spans="1:59">
      <c r="A1073" s="405">
        <v>4847</v>
      </c>
      <c r="B1073" s="406">
        <v>4847</v>
      </c>
      <c r="C1073" s="261" t="str">
        <f t="shared" si="157"/>
        <v>0024-0148</v>
      </c>
      <c r="D1073" s="261" t="str">
        <f t="shared" si="158"/>
        <v>0024-0148-0001</v>
      </c>
      <c r="E1073" s="407" t="s">
        <v>1612</v>
      </c>
      <c r="F1073" s="261" t="str">
        <f>TEXT(VLOOKUP(J1073,'[4]1'!$B$2:$D$37,2,0),"0000")</f>
        <v>0024</v>
      </c>
      <c r="G1073" s="261" t="str">
        <f t="shared" si="159"/>
        <v>0148</v>
      </c>
      <c r="H1073" s="408">
        <f t="shared" si="160"/>
        <v>1</v>
      </c>
      <c r="I1073" s="407" t="s">
        <v>1612</v>
      </c>
      <c r="J1073" s="258" t="s">
        <v>147</v>
      </c>
      <c r="K1073" s="258" t="s">
        <v>148</v>
      </c>
      <c r="L1073" s="258" t="s">
        <v>143</v>
      </c>
      <c r="M1073" s="409">
        <v>157700000</v>
      </c>
      <c r="N1073" s="258">
        <v>1995</v>
      </c>
      <c r="O1073" s="258" t="s">
        <v>17250</v>
      </c>
      <c r="P1073" s="258" t="s">
        <v>17230</v>
      </c>
      <c r="Q1073" s="258" t="s">
        <v>72</v>
      </c>
      <c r="R1073" s="258">
        <v>5</v>
      </c>
      <c r="S1073" s="410">
        <v>26</v>
      </c>
      <c r="T1073" s="261">
        <v>6</v>
      </c>
      <c r="U1073" s="261">
        <v>6</v>
      </c>
      <c r="V1073" s="258" t="s">
        <v>71</v>
      </c>
      <c r="W1073" s="261" t="str">
        <f t="shared" si="162"/>
        <v>MASERATILevanteGT157700000</v>
      </c>
      <c r="X1073" s="411">
        <f t="shared" si="163"/>
        <v>4847</v>
      </c>
      <c r="Y1073" s="261">
        <v>6</v>
      </c>
      <c r="Z1073" s="261">
        <v>6</v>
      </c>
      <c r="AA1073" s="407" t="s">
        <v>1612</v>
      </c>
      <c r="AB1073" s="258" t="s">
        <v>70</v>
      </c>
      <c r="AC1073" s="258"/>
      <c r="AD1073" s="258">
        <v>5</v>
      </c>
      <c r="AE1073" s="258">
        <v>0</v>
      </c>
      <c r="AF1073" s="259"/>
      <c r="AG1073" s="260"/>
      <c r="AH1073" s="259"/>
      <c r="AI1073" s="259"/>
      <c r="AJ1073" s="260"/>
      <c r="AK1073" s="259">
        <v>22</v>
      </c>
      <c r="AL1073" s="259"/>
      <c r="AM1073" s="259" t="s">
        <v>17181</v>
      </c>
      <c r="AN1073" s="449"/>
      <c r="AO1073" s="449"/>
      <c r="AP1073" s="449"/>
      <c r="AQ1073" s="392" t="str">
        <f>IFERROR(VLOOKUP(BG1073,#REF!,1,0),"")</f>
        <v/>
      </c>
      <c r="AS1073" s="259" t="s">
        <v>3254</v>
      </c>
      <c r="BD1073" s="202" t="str">
        <f t="shared" si="155"/>
        <v>LevanteGT</v>
      </c>
      <c r="BE1073" s="261" t="str">
        <f t="shared" si="161"/>
        <v>0148</v>
      </c>
      <c r="BF1073" s="407" t="s">
        <v>1612</v>
      </c>
      <c r="BG1073" s="202" t="str">
        <f t="shared" si="156"/>
        <v>0148-1072</v>
      </c>
    </row>
    <row r="1074" spans="1:59">
      <c r="A1074" s="405">
        <v>4848</v>
      </c>
      <c r="B1074" s="406">
        <v>4848</v>
      </c>
      <c r="C1074" s="261" t="str">
        <f t="shared" si="157"/>
        <v>0024-0148</v>
      </c>
      <c r="D1074" s="261" t="str">
        <f t="shared" si="158"/>
        <v>0024-0148-0002</v>
      </c>
      <c r="E1074" s="407" t="s">
        <v>1613</v>
      </c>
      <c r="F1074" s="261" t="str">
        <f>TEXT(VLOOKUP(J1074,'[4]1'!$B$2:$D$37,2,0),"0000")</f>
        <v>0024</v>
      </c>
      <c r="G1074" s="261" t="str">
        <f t="shared" si="159"/>
        <v>0148</v>
      </c>
      <c r="H1074" s="408">
        <f t="shared" si="160"/>
        <v>2</v>
      </c>
      <c r="I1074" s="407" t="s">
        <v>1613</v>
      </c>
      <c r="J1074" s="258" t="s">
        <v>147</v>
      </c>
      <c r="K1074" s="258" t="s">
        <v>148</v>
      </c>
      <c r="L1074" s="258" t="s">
        <v>17264</v>
      </c>
      <c r="M1074" s="409">
        <v>155600000</v>
      </c>
      <c r="N1074" s="258">
        <v>2979</v>
      </c>
      <c r="O1074" s="258" t="s">
        <v>77</v>
      </c>
      <c r="P1074" s="258" t="s">
        <v>17230</v>
      </c>
      <c r="Q1074" s="258" t="s">
        <v>72</v>
      </c>
      <c r="R1074" s="258">
        <v>5</v>
      </c>
      <c r="S1074" s="410">
        <v>26</v>
      </c>
      <c r="T1074" s="261">
        <v>6</v>
      </c>
      <c r="U1074" s="261">
        <v>6</v>
      </c>
      <c r="V1074" s="258" t="s">
        <v>71</v>
      </c>
      <c r="W1074" s="261" t="str">
        <f t="shared" si="162"/>
        <v>MASERATILevante모데나 S155600000</v>
      </c>
      <c r="X1074" s="411">
        <f t="shared" si="163"/>
        <v>4848</v>
      </c>
      <c r="Y1074" s="261">
        <v>6</v>
      </c>
      <c r="Z1074" s="261">
        <v>6</v>
      </c>
      <c r="AA1074" s="407" t="s">
        <v>1613</v>
      </c>
      <c r="AB1074" s="258" t="s">
        <v>70</v>
      </c>
      <c r="AC1074" s="258"/>
      <c r="AD1074" s="258">
        <v>5</v>
      </c>
      <c r="AE1074" s="258">
        <v>0</v>
      </c>
      <c r="AF1074" s="259"/>
      <c r="AG1074" s="260"/>
      <c r="AH1074" s="259"/>
      <c r="AI1074" s="259"/>
      <c r="AJ1074" s="260"/>
      <c r="AK1074" s="259">
        <v>22</v>
      </c>
      <c r="AL1074" s="259"/>
      <c r="AM1074" s="259" t="s">
        <v>17181</v>
      </c>
      <c r="AN1074" s="449"/>
      <c r="AO1074" s="449"/>
      <c r="AP1074" s="449"/>
      <c r="AQ1074" s="392" t="str">
        <f>IFERROR(VLOOKUP(BG1074,#REF!,1,0),"")</f>
        <v/>
      </c>
      <c r="AS1074" s="259" t="s">
        <v>3254</v>
      </c>
      <c r="BD1074" s="202" t="str">
        <f t="shared" si="155"/>
        <v>Levante모데나 S</v>
      </c>
      <c r="BE1074" s="261" t="str">
        <f t="shared" si="161"/>
        <v>0148</v>
      </c>
      <c r="BF1074" s="407" t="s">
        <v>1613</v>
      </c>
      <c r="BG1074" s="202" t="str">
        <f t="shared" si="156"/>
        <v>0148-1073</v>
      </c>
    </row>
    <row r="1075" spans="1:59">
      <c r="A1075" s="405">
        <v>4849</v>
      </c>
      <c r="B1075" s="406">
        <v>4849</v>
      </c>
      <c r="C1075" s="261" t="str">
        <f t="shared" si="157"/>
        <v>0024-0148</v>
      </c>
      <c r="D1075" s="261" t="str">
        <f t="shared" si="158"/>
        <v>0024-0148-0003</v>
      </c>
      <c r="E1075" s="407" t="s">
        <v>1614</v>
      </c>
      <c r="F1075" s="261" t="str">
        <f>TEXT(VLOOKUP(J1075,'[4]1'!$B$2:$D$37,2,0),"0000")</f>
        <v>0024</v>
      </c>
      <c r="G1075" s="261" t="str">
        <f t="shared" si="159"/>
        <v>0148</v>
      </c>
      <c r="H1075" s="408">
        <f t="shared" si="160"/>
        <v>3</v>
      </c>
      <c r="I1075" s="407" t="s">
        <v>1614</v>
      </c>
      <c r="J1075" s="258" t="s">
        <v>147</v>
      </c>
      <c r="K1075" s="258" t="s">
        <v>148</v>
      </c>
      <c r="L1075" s="258" t="s">
        <v>17261</v>
      </c>
      <c r="M1075" s="409">
        <v>168300000</v>
      </c>
      <c r="N1075" s="258">
        <v>3799</v>
      </c>
      <c r="O1075" s="258" t="s">
        <v>77</v>
      </c>
      <c r="P1075" s="258" t="s">
        <v>17230</v>
      </c>
      <c r="Q1075" s="258" t="s">
        <v>72</v>
      </c>
      <c r="R1075" s="258">
        <v>5</v>
      </c>
      <c r="S1075" s="410">
        <v>26</v>
      </c>
      <c r="T1075" s="261">
        <v>6</v>
      </c>
      <c r="U1075" s="261">
        <v>6</v>
      </c>
      <c r="V1075" s="258" t="s">
        <v>71</v>
      </c>
      <c r="W1075" s="261" t="str">
        <f t="shared" si="162"/>
        <v>MASERATILevante트로페오168300000</v>
      </c>
      <c r="X1075" s="411">
        <f t="shared" si="163"/>
        <v>4849</v>
      </c>
      <c r="Y1075" s="261">
        <v>6</v>
      </c>
      <c r="Z1075" s="261">
        <v>6</v>
      </c>
      <c r="AA1075" s="407" t="s">
        <v>1614</v>
      </c>
      <c r="AB1075" s="258" t="s">
        <v>70</v>
      </c>
      <c r="AC1075" s="258"/>
      <c r="AD1075" s="258">
        <v>5</v>
      </c>
      <c r="AE1075" s="258">
        <v>0</v>
      </c>
      <c r="AF1075" s="259"/>
      <c r="AG1075" s="260"/>
      <c r="AH1075" s="259"/>
      <c r="AI1075" s="259"/>
      <c r="AJ1075" s="260"/>
      <c r="AK1075" s="259">
        <v>22</v>
      </c>
      <c r="AL1075" s="259"/>
      <c r="AM1075" s="259" t="s">
        <v>17181</v>
      </c>
      <c r="AN1075" s="449"/>
      <c r="AO1075" s="449"/>
      <c r="AP1075" s="449"/>
      <c r="AQ1075" s="392" t="str">
        <f>IFERROR(VLOOKUP(BG1075,#REF!,1,0),"")</f>
        <v/>
      </c>
      <c r="AS1075" s="259" t="s">
        <v>3254</v>
      </c>
      <c r="BD1075" s="202" t="str">
        <f t="shared" si="155"/>
        <v>Levante트로페오</v>
      </c>
      <c r="BE1075" s="261" t="str">
        <f t="shared" si="161"/>
        <v>0148</v>
      </c>
      <c r="BF1075" s="407" t="s">
        <v>1614</v>
      </c>
      <c r="BG1075" s="202" t="str">
        <f t="shared" si="156"/>
        <v>0148-1074</v>
      </c>
    </row>
    <row r="1076" spans="1:59">
      <c r="A1076" s="405">
        <v>4850</v>
      </c>
      <c r="B1076" s="406">
        <v>4850</v>
      </c>
      <c r="C1076" s="261" t="str">
        <f t="shared" si="157"/>
        <v>0024-0149</v>
      </c>
      <c r="D1076" s="261" t="str">
        <f t="shared" si="158"/>
        <v>0024-0149-0001</v>
      </c>
      <c r="E1076" s="407" t="s">
        <v>17379</v>
      </c>
      <c r="F1076" s="261" t="str">
        <f>TEXT(VLOOKUP(J1076,'[4]1'!$B$2:$D$37,2,0),"0000")</f>
        <v>0024</v>
      </c>
      <c r="G1076" s="261" t="str">
        <f t="shared" si="159"/>
        <v>0149</v>
      </c>
      <c r="H1076" s="408">
        <f t="shared" si="160"/>
        <v>1</v>
      </c>
      <c r="I1076" s="407" t="s">
        <v>17379</v>
      </c>
      <c r="J1076" s="258" t="s">
        <v>147</v>
      </c>
      <c r="K1076" s="258" t="s">
        <v>146</v>
      </c>
      <c r="L1076" s="258" t="s">
        <v>143</v>
      </c>
      <c r="M1076" s="409">
        <v>153800000</v>
      </c>
      <c r="N1076" s="258">
        <v>2979</v>
      </c>
      <c r="O1076" s="258" t="s">
        <v>17249</v>
      </c>
      <c r="P1076" s="258" t="s">
        <v>73</v>
      </c>
      <c r="Q1076" s="258" t="s">
        <v>72</v>
      </c>
      <c r="R1076" s="258">
        <v>5</v>
      </c>
      <c r="S1076" s="410">
        <v>26</v>
      </c>
      <c r="T1076" s="261">
        <v>6</v>
      </c>
      <c r="U1076" s="261">
        <v>6</v>
      </c>
      <c r="V1076" s="258" t="s">
        <v>71</v>
      </c>
      <c r="W1076" s="261" t="str">
        <f t="shared" si="162"/>
        <v>MASERATIQuattroporteGT153800000</v>
      </c>
      <c r="X1076" s="411">
        <f t="shared" si="163"/>
        <v>4850</v>
      </c>
      <c r="Y1076" s="261">
        <v>6</v>
      </c>
      <c r="Z1076" s="261">
        <v>6</v>
      </c>
      <c r="AA1076" s="407" t="s">
        <v>17379</v>
      </c>
      <c r="AB1076" s="258" t="s">
        <v>73</v>
      </c>
      <c r="AC1076" s="258"/>
      <c r="AD1076" s="258">
        <v>3</v>
      </c>
      <c r="AE1076" s="258">
        <v>0</v>
      </c>
      <c r="AF1076" s="259"/>
      <c r="AG1076" s="260"/>
      <c r="AH1076" s="259"/>
      <c r="AI1076" s="259"/>
      <c r="AJ1076" s="260"/>
      <c r="AK1076" s="259">
        <v>22</v>
      </c>
      <c r="AL1076" s="259"/>
      <c r="AM1076" s="259" t="s">
        <v>17181</v>
      </c>
      <c r="AN1076" s="449"/>
      <c r="AO1076" s="449"/>
      <c r="AP1076" s="449"/>
      <c r="AQ1076" s="392" t="str">
        <f>IFERROR(VLOOKUP(BG1076,#REF!,1,0),"")</f>
        <v/>
      </c>
      <c r="AS1076" s="259" t="s">
        <v>3252</v>
      </c>
      <c r="BD1076" s="202" t="str">
        <f t="shared" si="155"/>
        <v>QuattroporteGT</v>
      </c>
      <c r="BE1076" s="261" t="str">
        <f t="shared" si="161"/>
        <v>0149</v>
      </c>
      <c r="BF1076" s="407" t="s">
        <v>17379</v>
      </c>
      <c r="BG1076" s="202" t="str">
        <f t="shared" si="156"/>
        <v>0149-1075</v>
      </c>
    </row>
    <row r="1077" spans="1:59">
      <c r="A1077" s="405">
        <v>4851</v>
      </c>
      <c r="B1077" s="406">
        <v>4851</v>
      </c>
      <c r="C1077" s="261" t="str">
        <f t="shared" si="157"/>
        <v>0024-0149</v>
      </c>
      <c r="D1077" s="261" t="str">
        <f t="shared" si="158"/>
        <v>0024-0149-0002</v>
      </c>
      <c r="E1077" s="407" t="s">
        <v>1615</v>
      </c>
      <c r="F1077" s="261" t="str">
        <f>TEXT(VLOOKUP(J1077,'[4]1'!$B$2:$D$37,2,0),"0000")</f>
        <v>0024</v>
      </c>
      <c r="G1077" s="261" t="str">
        <f t="shared" si="159"/>
        <v>0149</v>
      </c>
      <c r="H1077" s="408">
        <f t="shared" si="160"/>
        <v>2</v>
      </c>
      <c r="I1077" s="407" t="s">
        <v>1615</v>
      </c>
      <c r="J1077" s="258" t="s">
        <v>147</v>
      </c>
      <c r="K1077" s="258" t="s">
        <v>146</v>
      </c>
      <c r="L1077" s="258" t="s">
        <v>17265</v>
      </c>
      <c r="M1077" s="409">
        <v>162100000</v>
      </c>
      <c r="N1077" s="258">
        <v>2979</v>
      </c>
      <c r="O1077" s="258" t="s">
        <v>17249</v>
      </c>
      <c r="P1077" s="258" t="s">
        <v>73</v>
      </c>
      <c r="Q1077" s="258" t="s">
        <v>72</v>
      </c>
      <c r="R1077" s="258">
        <v>5</v>
      </c>
      <c r="S1077" s="410">
        <v>26</v>
      </c>
      <c r="T1077" s="261">
        <v>6</v>
      </c>
      <c r="U1077" s="261">
        <v>6</v>
      </c>
      <c r="V1077" s="258" t="s">
        <v>71</v>
      </c>
      <c r="W1077" s="261" t="str">
        <f t="shared" si="162"/>
        <v>MASERATIQuattroporte모데나 Q4162100000</v>
      </c>
      <c r="X1077" s="411">
        <f t="shared" si="163"/>
        <v>4851</v>
      </c>
      <c r="Y1077" s="261">
        <v>6</v>
      </c>
      <c r="Z1077" s="261">
        <v>6</v>
      </c>
      <c r="AA1077" s="407" t="s">
        <v>1615</v>
      </c>
      <c r="AB1077" s="258" t="s">
        <v>73</v>
      </c>
      <c r="AC1077" s="258"/>
      <c r="AD1077" s="258">
        <v>4</v>
      </c>
      <c r="AE1077" s="258">
        <v>0</v>
      </c>
      <c r="AF1077" s="259"/>
      <c r="AG1077" s="260"/>
      <c r="AH1077" s="259"/>
      <c r="AI1077" s="259"/>
      <c r="AJ1077" s="260"/>
      <c r="AK1077" s="259">
        <v>22</v>
      </c>
      <c r="AL1077" s="259"/>
      <c r="AM1077" s="259" t="s">
        <v>17181</v>
      </c>
      <c r="AN1077" s="449"/>
      <c r="AO1077" s="449"/>
      <c r="AP1077" s="449"/>
      <c r="AQ1077" s="392" t="str">
        <f>IFERROR(VLOOKUP(BG1077,#REF!,1,0),"")</f>
        <v/>
      </c>
      <c r="AS1077" s="259" t="s">
        <v>3252</v>
      </c>
      <c r="BD1077" s="202" t="str">
        <f t="shared" si="155"/>
        <v>Quattroporte모데나 Q4</v>
      </c>
      <c r="BE1077" s="261" t="str">
        <f t="shared" si="161"/>
        <v>0149</v>
      </c>
      <c r="BF1077" s="407" t="s">
        <v>1615</v>
      </c>
      <c r="BG1077" s="202" t="str">
        <f t="shared" si="156"/>
        <v>0149-1076</v>
      </c>
    </row>
    <row r="1078" spans="1:59">
      <c r="A1078" s="405">
        <v>4852</v>
      </c>
      <c r="B1078" s="406">
        <v>4852</v>
      </c>
      <c r="C1078" s="261" t="str">
        <f t="shared" si="157"/>
        <v>0024-0149</v>
      </c>
      <c r="D1078" s="261" t="str">
        <f t="shared" si="158"/>
        <v>0024-0149-0003</v>
      </c>
      <c r="E1078" s="407" t="s">
        <v>1616</v>
      </c>
      <c r="F1078" s="261" t="str">
        <f>TEXT(VLOOKUP(J1078,'[4]1'!$B$2:$D$37,2,0),"0000")</f>
        <v>0024</v>
      </c>
      <c r="G1078" s="261" t="str">
        <f t="shared" si="159"/>
        <v>0149</v>
      </c>
      <c r="H1078" s="408">
        <f t="shared" si="160"/>
        <v>3</v>
      </c>
      <c r="I1078" s="407" t="s">
        <v>1616</v>
      </c>
      <c r="J1078" s="258" t="s">
        <v>147</v>
      </c>
      <c r="K1078" s="258" t="s">
        <v>146</v>
      </c>
      <c r="L1078" s="258" t="s">
        <v>17261</v>
      </c>
      <c r="M1078" s="409">
        <v>163900000</v>
      </c>
      <c r="N1078" s="258">
        <v>3799</v>
      </c>
      <c r="O1078" s="258" t="s">
        <v>17249</v>
      </c>
      <c r="P1078" s="258" t="s">
        <v>73</v>
      </c>
      <c r="Q1078" s="258" t="s">
        <v>72</v>
      </c>
      <c r="R1078" s="258">
        <v>5</v>
      </c>
      <c r="S1078" s="410">
        <v>26</v>
      </c>
      <c r="T1078" s="261">
        <v>6</v>
      </c>
      <c r="U1078" s="261">
        <v>6</v>
      </c>
      <c r="V1078" s="258" t="s">
        <v>71</v>
      </c>
      <c r="W1078" s="261" t="str">
        <f t="shared" si="162"/>
        <v>MASERATIQuattroporte트로페오163900000</v>
      </c>
      <c r="X1078" s="411">
        <f t="shared" si="163"/>
        <v>4852</v>
      </c>
      <c r="Y1078" s="261">
        <v>6</v>
      </c>
      <c r="Z1078" s="261">
        <v>6</v>
      </c>
      <c r="AA1078" s="407" t="s">
        <v>1616</v>
      </c>
      <c r="AB1078" s="258" t="s">
        <v>73</v>
      </c>
      <c r="AC1078" s="258"/>
      <c r="AD1078" s="258">
        <v>5</v>
      </c>
      <c r="AE1078" s="258">
        <v>2</v>
      </c>
      <c r="AF1078" s="259"/>
      <c r="AG1078" s="260"/>
      <c r="AH1078" s="259"/>
      <c r="AI1078" s="259"/>
      <c r="AJ1078" s="260"/>
      <c r="AK1078" s="259">
        <v>22</v>
      </c>
      <c r="AL1078" s="259"/>
      <c r="AM1078" s="259" t="s">
        <v>17181</v>
      </c>
      <c r="AN1078" s="449"/>
      <c r="AO1078" s="449"/>
      <c r="AP1078" s="449"/>
      <c r="AQ1078" s="392" t="str">
        <f>IFERROR(VLOOKUP(BG1078,#REF!,1,0),"")</f>
        <v/>
      </c>
      <c r="AS1078" s="259" t="s">
        <v>3252</v>
      </c>
      <c r="BD1078" s="202" t="str">
        <f t="shared" si="155"/>
        <v>Quattroporte트로페오</v>
      </c>
      <c r="BE1078" s="261" t="str">
        <f t="shared" si="161"/>
        <v>0149</v>
      </c>
      <c r="BF1078" s="407" t="s">
        <v>1616</v>
      </c>
      <c r="BG1078" s="202" t="str">
        <f t="shared" si="156"/>
        <v>0149-1077</v>
      </c>
    </row>
    <row r="1079" spans="1:59">
      <c r="A1079" s="405">
        <v>4853</v>
      </c>
      <c r="B1079" s="406">
        <v>4853</v>
      </c>
      <c r="C1079" s="261" t="str">
        <f t="shared" si="157"/>
        <v>0024-0150</v>
      </c>
      <c r="D1079" s="261" t="str">
        <f t="shared" si="158"/>
        <v>0024-0150-0001</v>
      </c>
      <c r="E1079" s="407" t="s">
        <v>1617</v>
      </c>
      <c r="F1079" s="261" t="str">
        <f>TEXT(VLOOKUP(J1079,'[4]1'!$B$2:$D$37,2,0),"0000")</f>
        <v>0024</v>
      </c>
      <c r="G1079" s="261" t="str">
        <f t="shared" si="159"/>
        <v>0150</v>
      </c>
      <c r="H1079" s="408">
        <f t="shared" si="160"/>
        <v>1</v>
      </c>
      <c r="I1079" s="407" t="s">
        <v>1617</v>
      </c>
      <c r="J1079" s="258" t="s">
        <v>147</v>
      </c>
      <c r="K1079" s="258" t="s">
        <v>16755</v>
      </c>
      <c r="L1079" s="258" t="s">
        <v>143</v>
      </c>
      <c r="M1079" s="409">
        <v>133000000</v>
      </c>
      <c r="N1079" s="258">
        <v>1995</v>
      </c>
      <c r="O1079" s="258" t="s">
        <v>77</v>
      </c>
      <c r="P1079" s="258" t="s">
        <v>17230</v>
      </c>
      <c r="Q1079" s="258" t="s">
        <v>72</v>
      </c>
      <c r="R1079" s="258">
        <v>5</v>
      </c>
      <c r="S1079" s="410">
        <v>26</v>
      </c>
      <c r="T1079" s="261">
        <v>6</v>
      </c>
      <c r="U1079" s="261">
        <v>6</v>
      </c>
      <c r="V1079" s="258" t="s">
        <v>71</v>
      </c>
      <c r="W1079" s="261" t="str">
        <f t="shared" si="162"/>
        <v>MASERATIGrecaleGT133000000</v>
      </c>
      <c r="X1079" s="411">
        <f t="shared" si="163"/>
        <v>4853</v>
      </c>
      <c r="Y1079" s="261">
        <v>6</v>
      </c>
      <c r="Z1079" s="261">
        <v>6</v>
      </c>
      <c r="AA1079" s="407" t="s">
        <v>1617</v>
      </c>
      <c r="AB1079" s="258" t="s">
        <v>17230</v>
      </c>
      <c r="AC1079" s="258"/>
      <c r="AD1079" s="258">
        <v>7</v>
      </c>
      <c r="AE1079" s="258">
        <v>0</v>
      </c>
      <c r="AF1079" s="259"/>
      <c r="AG1079" s="260"/>
      <c r="AH1079" s="259"/>
      <c r="AI1079" s="259"/>
      <c r="AJ1079" s="260"/>
      <c r="AK1079" s="259">
        <v>22</v>
      </c>
      <c r="AL1079" s="259"/>
      <c r="AM1079" s="259" t="s">
        <v>17181</v>
      </c>
      <c r="AN1079" s="449"/>
      <c r="AO1079" s="449"/>
      <c r="AP1079" s="449"/>
      <c r="AQ1079" s="392" t="str">
        <f>IFERROR(VLOOKUP(BG1079,#REF!,1,0),"")</f>
        <v/>
      </c>
      <c r="AS1079" s="259" t="s">
        <v>16752</v>
      </c>
      <c r="BD1079" s="202" t="str">
        <f t="shared" si="155"/>
        <v>GrecaleGT</v>
      </c>
      <c r="BE1079" s="261" t="str">
        <f t="shared" si="161"/>
        <v>0150</v>
      </c>
      <c r="BF1079" s="407" t="s">
        <v>1617</v>
      </c>
      <c r="BG1079" s="202" t="str">
        <f t="shared" si="156"/>
        <v>0150-1078</v>
      </c>
    </row>
    <row r="1080" spans="1:59">
      <c r="A1080" s="405">
        <v>4854</v>
      </c>
      <c r="B1080" s="406">
        <v>4854</v>
      </c>
      <c r="C1080" s="261" t="str">
        <f t="shared" si="157"/>
        <v>0024-0150</v>
      </c>
      <c r="D1080" s="261" t="str">
        <f t="shared" si="158"/>
        <v>0024-0150-0002</v>
      </c>
      <c r="E1080" s="407" t="s">
        <v>1618</v>
      </c>
      <c r="F1080" s="261" t="str">
        <f>TEXT(VLOOKUP(J1080,'[4]1'!$B$2:$D$37,2,0),"0000")</f>
        <v>0024</v>
      </c>
      <c r="G1080" s="261" t="str">
        <f t="shared" si="159"/>
        <v>0150</v>
      </c>
      <c r="H1080" s="408">
        <f t="shared" si="160"/>
        <v>2</v>
      </c>
      <c r="I1080" s="407" t="s">
        <v>1618</v>
      </c>
      <c r="J1080" s="258" t="s">
        <v>147</v>
      </c>
      <c r="K1080" s="258" t="s">
        <v>16755</v>
      </c>
      <c r="L1080" s="258" t="s">
        <v>17260</v>
      </c>
      <c r="M1080" s="409">
        <v>133000000</v>
      </c>
      <c r="N1080" s="258">
        <v>1995</v>
      </c>
      <c r="O1080" s="258" t="s">
        <v>77</v>
      </c>
      <c r="P1080" s="258" t="s">
        <v>17230</v>
      </c>
      <c r="Q1080" s="258" t="s">
        <v>72</v>
      </c>
      <c r="R1080" s="258">
        <v>5</v>
      </c>
      <c r="S1080" s="410">
        <v>26</v>
      </c>
      <c r="T1080" s="261">
        <v>6</v>
      </c>
      <c r="U1080" s="261">
        <v>6</v>
      </c>
      <c r="V1080" s="258" t="s">
        <v>71</v>
      </c>
      <c r="W1080" s="261" t="str">
        <f t="shared" si="162"/>
        <v>MASERATIGrecale모데나133000000</v>
      </c>
      <c r="X1080" s="411">
        <f t="shared" si="163"/>
        <v>4854</v>
      </c>
      <c r="Y1080" s="261">
        <v>6</v>
      </c>
      <c r="Z1080" s="261">
        <v>6</v>
      </c>
      <c r="AA1080" s="407" t="s">
        <v>1618</v>
      </c>
      <c r="AB1080" s="258" t="s">
        <v>17230</v>
      </c>
      <c r="AC1080" s="258"/>
      <c r="AD1080" s="258">
        <v>7</v>
      </c>
      <c r="AE1080" s="258">
        <v>0</v>
      </c>
      <c r="AF1080" s="259"/>
      <c r="AG1080" s="260"/>
      <c r="AH1080" s="259"/>
      <c r="AI1080" s="259"/>
      <c r="AJ1080" s="260"/>
      <c r="AK1080" s="259">
        <v>22</v>
      </c>
      <c r="AL1080" s="259"/>
      <c r="AM1080" s="259" t="s">
        <v>17181</v>
      </c>
      <c r="AN1080" s="449"/>
      <c r="AO1080" s="449"/>
      <c r="AP1080" s="449"/>
      <c r="AQ1080" s="392" t="str">
        <f>IFERROR(VLOOKUP(BG1080,#REF!,1,0),"")</f>
        <v/>
      </c>
      <c r="AS1080" s="259" t="s">
        <v>2009</v>
      </c>
      <c r="BD1080" s="202" t="str">
        <f t="shared" si="155"/>
        <v>Grecale모데나</v>
      </c>
      <c r="BE1080" s="261" t="str">
        <f t="shared" si="161"/>
        <v>0150</v>
      </c>
      <c r="BF1080" s="407" t="s">
        <v>1618</v>
      </c>
      <c r="BG1080" s="202" t="str">
        <f t="shared" si="156"/>
        <v>0150-1079</v>
      </c>
    </row>
    <row r="1081" spans="1:59">
      <c r="A1081" s="405">
        <v>4855</v>
      </c>
      <c r="B1081" s="406">
        <v>4855</v>
      </c>
      <c r="C1081" s="261" t="str">
        <f t="shared" si="157"/>
        <v>0024-0150</v>
      </c>
      <c r="D1081" s="261" t="str">
        <f t="shared" si="158"/>
        <v>0024-0150-0003</v>
      </c>
      <c r="E1081" s="407" t="s">
        <v>1619</v>
      </c>
      <c r="F1081" s="261" t="str">
        <f>TEXT(VLOOKUP(J1081,'[4]1'!$B$2:$D$37,2,0),"0000")</f>
        <v>0024</v>
      </c>
      <c r="G1081" s="261" t="str">
        <f t="shared" si="159"/>
        <v>0150</v>
      </c>
      <c r="H1081" s="408">
        <f t="shared" si="160"/>
        <v>3</v>
      </c>
      <c r="I1081" s="407" t="s">
        <v>1619</v>
      </c>
      <c r="J1081" s="258" t="s">
        <v>147</v>
      </c>
      <c r="K1081" s="258" t="s">
        <v>16755</v>
      </c>
      <c r="L1081" s="258" t="s">
        <v>17261</v>
      </c>
      <c r="M1081" s="409">
        <v>133000000</v>
      </c>
      <c r="N1081" s="258">
        <v>2992</v>
      </c>
      <c r="O1081" s="258" t="s">
        <v>77</v>
      </c>
      <c r="P1081" s="258" t="s">
        <v>17230</v>
      </c>
      <c r="Q1081" s="258" t="s">
        <v>72</v>
      </c>
      <c r="R1081" s="258">
        <v>5</v>
      </c>
      <c r="S1081" s="410">
        <v>26</v>
      </c>
      <c r="T1081" s="261">
        <v>6</v>
      </c>
      <c r="U1081" s="261">
        <v>6</v>
      </c>
      <c r="V1081" s="258" t="s">
        <v>71</v>
      </c>
      <c r="W1081" s="261" t="str">
        <f t="shared" si="162"/>
        <v>MASERATIGrecale트로페오133000000</v>
      </c>
      <c r="X1081" s="411">
        <f t="shared" si="163"/>
        <v>4855</v>
      </c>
      <c r="Y1081" s="261">
        <v>6</v>
      </c>
      <c r="Z1081" s="261">
        <v>6</v>
      </c>
      <c r="AA1081" s="407" t="s">
        <v>1619</v>
      </c>
      <c r="AB1081" s="258" t="s">
        <v>17230</v>
      </c>
      <c r="AC1081" s="258"/>
      <c r="AD1081" s="258">
        <v>7</v>
      </c>
      <c r="AE1081" s="258">
        <v>0</v>
      </c>
      <c r="AF1081" s="259"/>
      <c r="AG1081" s="260"/>
      <c r="AH1081" s="259"/>
      <c r="AI1081" s="259"/>
      <c r="AJ1081" s="260"/>
      <c r="AK1081" s="259">
        <v>22</v>
      </c>
      <c r="AL1081" s="259"/>
      <c r="AM1081" s="259" t="s">
        <v>17181</v>
      </c>
      <c r="AN1081" s="449"/>
      <c r="AO1081" s="449"/>
      <c r="AP1081" s="449"/>
      <c r="AQ1081" s="392" t="str">
        <f>IFERROR(VLOOKUP(BG1081,#REF!,1,0),"")</f>
        <v/>
      </c>
      <c r="AS1081" s="259" t="s">
        <v>16752</v>
      </c>
      <c r="BD1081" s="202" t="str">
        <f t="shared" si="155"/>
        <v>Grecale트로페오</v>
      </c>
      <c r="BE1081" s="261" t="str">
        <f t="shared" si="161"/>
        <v>0150</v>
      </c>
      <c r="BF1081" s="407" t="s">
        <v>1619</v>
      </c>
      <c r="BG1081" s="202" t="str">
        <f t="shared" si="156"/>
        <v>0150-1080</v>
      </c>
    </row>
    <row r="1082" spans="1:59">
      <c r="A1082" s="405">
        <v>4856</v>
      </c>
      <c r="B1082" s="406">
        <v>4856</v>
      </c>
      <c r="C1082" s="261" t="str">
        <f t="shared" si="157"/>
        <v>0023-0151</v>
      </c>
      <c r="D1082" s="261" t="str">
        <f t="shared" si="158"/>
        <v>0023-0151-0001</v>
      </c>
      <c r="E1082" s="407" t="s">
        <v>1620</v>
      </c>
      <c r="F1082" s="261" t="str">
        <f>TEXT(VLOOKUP(J1082,'[4]1'!$B$2:$D$37,2,0),"0000")</f>
        <v>0023</v>
      </c>
      <c r="G1082" s="261" t="str">
        <f t="shared" si="159"/>
        <v>0151</v>
      </c>
      <c r="H1082" s="408">
        <f t="shared" si="160"/>
        <v>1</v>
      </c>
      <c r="I1082" s="407" t="s">
        <v>1620</v>
      </c>
      <c r="J1082" s="413" t="s">
        <v>150</v>
      </c>
      <c r="K1082" s="413" t="s">
        <v>2797</v>
      </c>
      <c r="L1082" s="413" t="s">
        <v>17240</v>
      </c>
      <c r="M1082" s="415">
        <v>93600000</v>
      </c>
      <c r="N1082" s="416">
        <v>2956</v>
      </c>
      <c r="O1082" s="258" t="s">
        <v>77</v>
      </c>
      <c r="P1082" s="413" t="s">
        <v>17230</v>
      </c>
      <c r="Q1082" s="413" t="s">
        <v>72</v>
      </c>
      <c r="R1082" s="416">
        <v>6</v>
      </c>
      <c r="S1082" s="410">
        <v>16</v>
      </c>
      <c r="T1082" s="261">
        <v>6</v>
      </c>
      <c r="U1082" s="261">
        <v>6</v>
      </c>
      <c r="V1082" s="258" t="s">
        <v>71</v>
      </c>
      <c r="W1082" s="261" t="str">
        <f t="shared" si="162"/>
        <v>LINCOLNAviator블랙라벨93600000</v>
      </c>
      <c r="X1082" s="411">
        <f t="shared" si="163"/>
        <v>4856</v>
      </c>
      <c r="Y1082" s="261">
        <v>6</v>
      </c>
      <c r="Z1082" s="261">
        <v>6</v>
      </c>
      <c r="AA1082" s="407" t="s">
        <v>1620</v>
      </c>
      <c r="AB1082" s="258" t="s">
        <v>70</v>
      </c>
      <c r="AC1082" s="258"/>
      <c r="AD1082" s="258">
        <v>5</v>
      </c>
      <c r="AE1082" s="258">
        <v>0</v>
      </c>
      <c r="AF1082" s="259"/>
      <c r="AG1082" s="260"/>
      <c r="AH1082" s="259"/>
      <c r="AI1082" s="259"/>
      <c r="AJ1082" s="260"/>
      <c r="AK1082" s="259">
        <v>16</v>
      </c>
      <c r="AL1082" s="259"/>
      <c r="AM1082" s="259" t="s">
        <v>17139</v>
      </c>
      <c r="AN1082" s="449"/>
      <c r="AO1082" s="449"/>
      <c r="AP1082" s="449"/>
      <c r="AQ1082" s="392" t="str">
        <f>IFERROR(VLOOKUP(BG1082,#REF!,1,0),"")</f>
        <v/>
      </c>
      <c r="AS1082" s="259" t="s">
        <v>3252</v>
      </c>
      <c r="BD1082" s="202" t="str">
        <f t="shared" si="155"/>
        <v>Aviator블랙라벨</v>
      </c>
      <c r="BE1082" s="261" t="str">
        <f t="shared" si="161"/>
        <v>0151</v>
      </c>
      <c r="BF1082" s="407" t="s">
        <v>1620</v>
      </c>
      <c r="BG1082" s="202" t="str">
        <f t="shared" si="156"/>
        <v>0151-1081</v>
      </c>
    </row>
    <row r="1083" spans="1:59">
      <c r="A1083" s="405">
        <v>4857</v>
      </c>
      <c r="B1083" s="406">
        <v>4857</v>
      </c>
      <c r="C1083" s="261" t="str">
        <f t="shared" si="157"/>
        <v>0023-0151</v>
      </c>
      <c r="D1083" s="261" t="str">
        <f t="shared" si="158"/>
        <v>0023-0151-0002</v>
      </c>
      <c r="E1083" s="407" t="s">
        <v>1621</v>
      </c>
      <c r="F1083" s="261" t="str">
        <f>TEXT(VLOOKUP(J1083,'[4]1'!$B$2:$D$37,2,0),"0000")</f>
        <v>0023</v>
      </c>
      <c r="G1083" s="261" t="str">
        <f t="shared" si="159"/>
        <v>0151</v>
      </c>
      <c r="H1083" s="408">
        <f t="shared" si="160"/>
        <v>2</v>
      </c>
      <c r="I1083" s="407" t="s">
        <v>1621</v>
      </c>
      <c r="J1083" s="413" t="s">
        <v>150</v>
      </c>
      <c r="K1083" s="413" t="s">
        <v>2797</v>
      </c>
      <c r="L1083" s="413" t="s">
        <v>17239</v>
      </c>
      <c r="M1083" s="415">
        <v>83700000</v>
      </c>
      <c r="N1083" s="416">
        <v>2956</v>
      </c>
      <c r="O1083" s="258" t="s">
        <v>77</v>
      </c>
      <c r="P1083" s="413" t="s">
        <v>17230</v>
      </c>
      <c r="Q1083" s="413" t="s">
        <v>72</v>
      </c>
      <c r="R1083" s="416">
        <v>7</v>
      </c>
      <c r="S1083" s="410">
        <v>16</v>
      </c>
      <c r="T1083" s="261">
        <v>6</v>
      </c>
      <c r="U1083" s="261">
        <v>6</v>
      </c>
      <c r="V1083" s="258" t="s">
        <v>71</v>
      </c>
      <c r="W1083" s="261" t="str">
        <f t="shared" si="162"/>
        <v>LINCOLNAviator리저브83700000</v>
      </c>
      <c r="X1083" s="411">
        <f t="shared" si="163"/>
        <v>4857</v>
      </c>
      <c r="Y1083" s="261">
        <v>6</v>
      </c>
      <c r="Z1083" s="261">
        <v>6</v>
      </c>
      <c r="AA1083" s="407" t="s">
        <v>1621</v>
      </c>
      <c r="AB1083" s="258" t="s">
        <v>70</v>
      </c>
      <c r="AC1083" s="258"/>
      <c r="AD1083" s="258">
        <v>5</v>
      </c>
      <c r="AE1083" s="258">
        <v>0</v>
      </c>
      <c r="AF1083" s="259"/>
      <c r="AG1083" s="260"/>
      <c r="AH1083" s="259"/>
      <c r="AI1083" s="259"/>
      <c r="AJ1083" s="260"/>
      <c r="AK1083" s="259">
        <v>16</v>
      </c>
      <c r="AL1083" s="259"/>
      <c r="AM1083" s="259" t="s">
        <v>17139</v>
      </c>
      <c r="AN1083" s="449"/>
      <c r="AO1083" s="449"/>
      <c r="AP1083" s="449"/>
      <c r="AQ1083" s="392" t="str">
        <f>IFERROR(VLOOKUP(BG1083,#REF!,1,0),"")</f>
        <v/>
      </c>
      <c r="AS1083" s="259" t="s">
        <v>3252</v>
      </c>
      <c r="BD1083" s="202" t="str">
        <f t="shared" si="155"/>
        <v>Aviator리저브</v>
      </c>
      <c r="BE1083" s="261" t="str">
        <f t="shared" si="161"/>
        <v>0151</v>
      </c>
      <c r="BF1083" s="407" t="s">
        <v>1621</v>
      </c>
      <c r="BG1083" s="202" t="str">
        <f t="shared" si="156"/>
        <v>0151-1082</v>
      </c>
    </row>
    <row r="1084" spans="1:59">
      <c r="A1084" s="405">
        <v>4858</v>
      </c>
      <c r="B1084" s="406">
        <v>4858</v>
      </c>
      <c r="C1084" s="261" t="str">
        <f t="shared" si="157"/>
        <v>0023-0151</v>
      </c>
      <c r="D1084" s="261" t="str">
        <f t="shared" si="158"/>
        <v>0023-0151-0003</v>
      </c>
      <c r="E1084" s="407" t="s">
        <v>1622</v>
      </c>
      <c r="F1084" s="261" t="str">
        <f>TEXT(VLOOKUP(J1084,'[4]1'!$B$2:$D$37,2,0),"0000")</f>
        <v>0023</v>
      </c>
      <c r="G1084" s="261" t="str">
        <f t="shared" si="159"/>
        <v>0151</v>
      </c>
      <c r="H1084" s="408">
        <f t="shared" si="160"/>
        <v>3</v>
      </c>
      <c r="I1084" s="407" t="s">
        <v>1622</v>
      </c>
      <c r="J1084" s="413" t="s">
        <v>150</v>
      </c>
      <c r="K1084" s="413" t="s">
        <v>2797</v>
      </c>
      <c r="L1084" s="413" t="s">
        <v>17241</v>
      </c>
      <c r="M1084" s="415">
        <v>83700000</v>
      </c>
      <c r="N1084" s="416">
        <v>2956</v>
      </c>
      <c r="O1084" s="258" t="s">
        <v>77</v>
      </c>
      <c r="P1084" s="413" t="s">
        <v>17230</v>
      </c>
      <c r="Q1084" s="413" t="s">
        <v>72</v>
      </c>
      <c r="R1084" s="416">
        <v>7</v>
      </c>
      <c r="S1084" s="410">
        <v>16</v>
      </c>
      <c r="T1084" s="261">
        <v>6</v>
      </c>
      <c r="U1084" s="261">
        <v>6</v>
      </c>
      <c r="V1084" s="258" t="s">
        <v>71</v>
      </c>
      <c r="W1084" s="261" t="str">
        <f t="shared" si="162"/>
        <v>LINCOLNAviator제트 패키지83700000</v>
      </c>
      <c r="X1084" s="411">
        <f t="shared" si="163"/>
        <v>4858</v>
      </c>
      <c r="Y1084" s="261">
        <v>6</v>
      </c>
      <c r="Z1084" s="261">
        <v>6</v>
      </c>
      <c r="AA1084" s="407" t="s">
        <v>1622</v>
      </c>
      <c r="AB1084" s="258" t="s">
        <v>70</v>
      </c>
      <c r="AC1084" s="258"/>
      <c r="AD1084" s="258">
        <v>5</v>
      </c>
      <c r="AE1084" s="258">
        <v>0</v>
      </c>
      <c r="AF1084" s="259"/>
      <c r="AG1084" s="260"/>
      <c r="AH1084" s="259"/>
      <c r="AI1084" s="259"/>
      <c r="AJ1084" s="260"/>
      <c r="AK1084" s="259">
        <v>16</v>
      </c>
      <c r="AL1084" s="259"/>
      <c r="AM1084" s="259" t="s">
        <v>17139</v>
      </c>
      <c r="AN1084" s="449"/>
      <c r="AO1084" s="449"/>
      <c r="AP1084" s="449"/>
      <c r="AQ1084" s="392" t="str">
        <f>IFERROR(VLOOKUP(BG1084,#REF!,1,0),"")</f>
        <v/>
      </c>
      <c r="AS1084" s="259" t="s">
        <v>3252</v>
      </c>
      <c r="BD1084" s="202" t="str">
        <f t="shared" si="155"/>
        <v>Aviator제트 패키지</v>
      </c>
      <c r="BE1084" s="261" t="str">
        <f t="shared" si="161"/>
        <v>0151</v>
      </c>
      <c r="BF1084" s="407" t="s">
        <v>1622</v>
      </c>
      <c r="BG1084" s="202" t="str">
        <f t="shared" si="156"/>
        <v>0151-1083</v>
      </c>
    </row>
    <row r="1085" spans="1:59">
      <c r="A1085" s="405">
        <v>4859</v>
      </c>
      <c r="B1085" s="406">
        <v>4859</v>
      </c>
      <c r="C1085" s="261" t="str">
        <f t="shared" si="157"/>
        <v>0023-0152</v>
      </c>
      <c r="D1085" s="261" t="str">
        <f t="shared" si="158"/>
        <v>0023-0152-0001</v>
      </c>
      <c r="E1085" s="407" t="s">
        <v>1623</v>
      </c>
      <c r="F1085" s="261" t="str">
        <f>TEXT(VLOOKUP(J1085,'[4]1'!$B$2:$D$37,2,0),"0000")</f>
        <v>0023</v>
      </c>
      <c r="G1085" s="261" t="str">
        <f t="shared" si="159"/>
        <v>0152</v>
      </c>
      <c r="H1085" s="408">
        <f t="shared" si="160"/>
        <v>1</v>
      </c>
      <c r="I1085" s="407" t="s">
        <v>1623</v>
      </c>
      <c r="J1085" s="258" t="s">
        <v>150</v>
      </c>
      <c r="K1085" s="413" t="s">
        <v>2052</v>
      </c>
      <c r="L1085" s="413" t="s">
        <v>2053</v>
      </c>
      <c r="M1085" s="428">
        <v>57200000</v>
      </c>
      <c r="N1085" s="416">
        <v>1999</v>
      </c>
      <c r="O1085" s="258" t="s">
        <v>77</v>
      </c>
      <c r="P1085" s="413" t="s">
        <v>17230</v>
      </c>
      <c r="Q1085" s="413" t="s">
        <v>72</v>
      </c>
      <c r="R1085" s="416">
        <v>5</v>
      </c>
      <c r="S1085" s="410">
        <v>16</v>
      </c>
      <c r="T1085" s="261">
        <v>6</v>
      </c>
      <c r="U1085" s="261">
        <v>6</v>
      </c>
      <c r="V1085" s="258" t="s">
        <v>1989</v>
      </c>
      <c r="W1085" s="261" t="str">
        <f t="shared" si="162"/>
        <v>LINCOLNCorsair리저브 2.057200000</v>
      </c>
      <c r="X1085" s="411">
        <f t="shared" si="163"/>
        <v>4859</v>
      </c>
      <c r="Y1085" s="261">
        <v>6</v>
      </c>
      <c r="Z1085" s="261">
        <v>6</v>
      </c>
      <c r="AA1085" s="407" t="s">
        <v>1623</v>
      </c>
      <c r="AB1085" s="258" t="s">
        <v>70</v>
      </c>
      <c r="AC1085" s="258"/>
      <c r="AD1085" s="258">
        <v>5</v>
      </c>
      <c r="AE1085" s="258">
        <v>0</v>
      </c>
      <c r="AF1085" s="259"/>
      <c r="AG1085" s="260"/>
      <c r="AH1085" s="259"/>
      <c r="AI1085" s="259"/>
      <c r="AJ1085" s="260"/>
      <c r="AK1085" s="259">
        <v>18</v>
      </c>
      <c r="AL1085" s="259"/>
      <c r="AM1085" s="259" t="s">
        <v>17219</v>
      </c>
      <c r="AN1085" s="449"/>
      <c r="AO1085" s="449"/>
      <c r="AP1085" s="449"/>
      <c r="AQ1085" s="392" t="str">
        <f>IFERROR(VLOOKUP(BG1085,#REF!,1,0),"")</f>
        <v/>
      </c>
      <c r="AS1085" s="259" t="s">
        <v>3252</v>
      </c>
      <c r="BD1085" s="202" t="str">
        <f t="shared" si="155"/>
        <v>Corsair리저브 2.0</v>
      </c>
      <c r="BE1085" s="261" t="str">
        <f t="shared" si="161"/>
        <v>0152</v>
      </c>
      <c r="BF1085" s="407" t="s">
        <v>1623</v>
      </c>
      <c r="BG1085" s="202" t="str">
        <f t="shared" si="156"/>
        <v>0152-1084</v>
      </c>
    </row>
    <row r="1086" spans="1:59">
      <c r="A1086" s="405">
        <v>4860</v>
      </c>
      <c r="B1086" s="406">
        <v>4860</v>
      </c>
      <c r="C1086" s="261" t="str">
        <f t="shared" si="157"/>
        <v>0023-0153</v>
      </c>
      <c r="D1086" s="261" t="str">
        <f t="shared" si="158"/>
        <v>0023-0153-0001</v>
      </c>
      <c r="E1086" s="407" t="s">
        <v>1624</v>
      </c>
      <c r="F1086" s="261" t="str">
        <f>TEXT(VLOOKUP(J1086,'[4]1'!$B$2:$D$37,2,0),"0000")</f>
        <v>0023</v>
      </c>
      <c r="G1086" s="261" t="str">
        <f t="shared" si="159"/>
        <v>0153</v>
      </c>
      <c r="H1086" s="408">
        <f t="shared" si="160"/>
        <v>1</v>
      </c>
      <c r="I1086" s="407" t="s">
        <v>1624</v>
      </c>
      <c r="J1086" s="258" t="s">
        <v>150</v>
      </c>
      <c r="K1086" s="258" t="s">
        <v>1408</v>
      </c>
      <c r="L1086" s="258" t="s">
        <v>17239</v>
      </c>
      <c r="M1086" s="409">
        <v>67000000</v>
      </c>
      <c r="N1086" s="258">
        <v>1995</v>
      </c>
      <c r="O1086" s="258" t="s">
        <v>77</v>
      </c>
      <c r="P1086" s="413" t="s">
        <v>17230</v>
      </c>
      <c r="Q1086" s="258" t="s">
        <v>72</v>
      </c>
      <c r="R1086" s="258">
        <v>5</v>
      </c>
      <c r="S1086" s="410">
        <v>16</v>
      </c>
      <c r="T1086" s="261">
        <v>6</v>
      </c>
      <c r="U1086" s="261">
        <v>6</v>
      </c>
      <c r="V1086" s="258" t="s">
        <v>71</v>
      </c>
      <c r="W1086" s="261" t="str">
        <f t="shared" si="162"/>
        <v>LINCOLNNAUTILUS리저브67000000</v>
      </c>
      <c r="X1086" s="411">
        <f t="shared" si="163"/>
        <v>4860</v>
      </c>
      <c r="Y1086" s="261">
        <v>6</v>
      </c>
      <c r="Z1086" s="261">
        <v>6</v>
      </c>
      <c r="AA1086" s="407" t="s">
        <v>1624</v>
      </c>
      <c r="AB1086" s="258" t="s">
        <v>70</v>
      </c>
      <c r="AC1086" s="258"/>
      <c r="AD1086" s="258">
        <v>5</v>
      </c>
      <c r="AE1086" s="258">
        <v>0</v>
      </c>
      <c r="AF1086" s="259"/>
      <c r="AG1086" s="260"/>
      <c r="AH1086" s="259"/>
      <c r="AI1086" s="259"/>
      <c r="AJ1086" s="260"/>
      <c r="AK1086" s="259">
        <v>18</v>
      </c>
      <c r="AL1086" s="259"/>
      <c r="AM1086" s="259" t="s">
        <v>17219</v>
      </c>
      <c r="AN1086" s="449"/>
      <c r="AO1086" s="449"/>
      <c r="AP1086" s="449"/>
      <c r="AQ1086" s="392" t="str">
        <f>IFERROR(VLOOKUP(BG1086,#REF!,1,0),"")</f>
        <v/>
      </c>
      <c r="AS1086" s="259" t="s">
        <v>3252</v>
      </c>
      <c r="BD1086" s="202" t="str">
        <f t="shared" si="155"/>
        <v>NAUTILUS리저브</v>
      </c>
      <c r="BE1086" s="261" t="str">
        <f t="shared" si="161"/>
        <v>0153</v>
      </c>
      <c r="BF1086" s="407" t="s">
        <v>1624</v>
      </c>
      <c r="BG1086" s="202" t="str">
        <f t="shared" si="156"/>
        <v>0153-1085</v>
      </c>
    </row>
    <row r="1087" spans="1:59">
      <c r="A1087" s="405">
        <v>4861</v>
      </c>
      <c r="B1087" s="406">
        <v>4861</v>
      </c>
      <c r="C1087" s="261" t="str">
        <f t="shared" si="157"/>
        <v>0023-0154</v>
      </c>
      <c r="D1087" s="261" t="str">
        <f t="shared" si="158"/>
        <v>0023-0154-0001</v>
      </c>
      <c r="E1087" s="407" t="s">
        <v>1625</v>
      </c>
      <c r="F1087" s="261" t="str">
        <f>TEXT(VLOOKUP(J1087,'[4]1'!$B$2:$D$37,2,0),"0000")</f>
        <v>0023</v>
      </c>
      <c r="G1087" s="261" t="str">
        <f t="shared" si="159"/>
        <v>0154</v>
      </c>
      <c r="H1087" s="408">
        <f t="shared" si="160"/>
        <v>1</v>
      </c>
      <c r="I1087" s="407" t="s">
        <v>1625</v>
      </c>
      <c r="J1087" s="413" t="s">
        <v>150</v>
      </c>
      <c r="K1087" s="413" t="s">
        <v>3066</v>
      </c>
      <c r="L1087" s="413" t="s">
        <v>17238</v>
      </c>
      <c r="M1087" s="428">
        <v>118400000</v>
      </c>
      <c r="N1087" s="416">
        <v>3496</v>
      </c>
      <c r="O1087" s="258" t="s">
        <v>77</v>
      </c>
      <c r="P1087" s="413" t="s">
        <v>17230</v>
      </c>
      <c r="Q1087" s="413" t="s">
        <v>72</v>
      </c>
      <c r="R1087" s="416">
        <v>7</v>
      </c>
      <c r="S1087" s="410">
        <v>20</v>
      </c>
      <c r="T1087" s="261">
        <v>6</v>
      </c>
      <c r="U1087" s="261">
        <v>6</v>
      </c>
      <c r="V1087" s="258" t="s">
        <v>71</v>
      </c>
      <c r="W1087" s="261" t="str">
        <f t="shared" si="162"/>
        <v>LINCOLNnavigator블랙라벨118400000</v>
      </c>
      <c r="X1087" s="411">
        <f t="shared" si="163"/>
        <v>4861</v>
      </c>
      <c r="Y1087" s="261">
        <v>6</v>
      </c>
      <c r="Z1087" s="261">
        <v>6</v>
      </c>
      <c r="AA1087" s="407" t="s">
        <v>1625</v>
      </c>
      <c r="AB1087" s="258" t="s">
        <v>70</v>
      </c>
      <c r="AC1087" s="258"/>
      <c r="AD1087" s="258">
        <v>6</v>
      </c>
      <c r="AE1087" s="258" t="s">
        <v>2149</v>
      </c>
      <c r="AF1087" s="259"/>
      <c r="AG1087" s="260"/>
      <c r="AH1087" s="259"/>
      <c r="AI1087" s="259"/>
      <c r="AJ1087" s="260"/>
      <c r="AK1087" s="259">
        <v>22</v>
      </c>
      <c r="AL1087" s="259"/>
      <c r="AM1087" s="259" t="s">
        <v>17181</v>
      </c>
      <c r="AN1087" s="449"/>
      <c r="AO1087" s="449"/>
      <c r="AP1087" s="449"/>
      <c r="AQ1087" s="392" t="str">
        <f>IFERROR(VLOOKUP(BG1087,#REF!,1,0),"")</f>
        <v/>
      </c>
      <c r="AS1087" s="259" t="s">
        <v>3256</v>
      </c>
      <c r="AW1087" s="392" t="s">
        <v>3057</v>
      </c>
      <c r="BD1087" s="202" t="str">
        <f t="shared" si="155"/>
        <v>navigator블랙라벨</v>
      </c>
      <c r="BE1087" s="261" t="str">
        <f t="shared" si="161"/>
        <v>0154</v>
      </c>
      <c r="BF1087" s="407" t="s">
        <v>1625</v>
      </c>
      <c r="BG1087" s="202" t="str">
        <f t="shared" si="156"/>
        <v>0154-1086</v>
      </c>
    </row>
    <row r="1088" spans="1:59">
      <c r="A1088" s="405">
        <v>4862</v>
      </c>
      <c r="B1088" s="406">
        <v>4862</v>
      </c>
      <c r="C1088" s="261" t="str">
        <f t="shared" si="157"/>
        <v>0022-0155</v>
      </c>
      <c r="D1088" s="261" t="str">
        <f t="shared" si="158"/>
        <v>0022-0155-0001</v>
      </c>
      <c r="E1088" s="407" t="s">
        <v>1626</v>
      </c>
      <c r="F1088" s="261" t="str">
        <f>TEXT(VLOOKUP(J1088,'[4]1'!$B$2:$D$37,2,0),"0000")</f>
        <v>0022</v>
      </c>
      <c r="G1088" s="261" t="str">
        <f t="shared" si="159"/>
        <v>0155</v>
      </c>
      <c r="H1088" s="408">
        <f t="shared" si="160"/>
        <v>1</v>
      </c>
      <c r="I1088" s="407" t="s">
        <v>1626</v>
      </c>
      <c r="J1088" s="258" t="s">
        <v>152</v>
      </c>
      <c r="K1088" s="258" t="s">
        <v>157</v>
      </c>
      <c r="L1088" s="258" t="s">
        <v>17343</v>
      </c>
      <c r="M1088" s="409">
        <v>67700000</v>
      </c>
      <c r="N1088" s="258">
        <v>2487</v>
      </c>
      <c r="O1088" s="258" t="s">
        <v>74</v>
      </c>
      <c r="P1088" s="258" t="s">
        <v>73</v>
      </c>
      <c r="Q1088" s="258" t="s">
        <v>72</v>
      </c>
      <c r="R1088" s="258">
        <v>5</v>
      </c>
      <c r="S1088" s="410">
        <v>9</v>
      </c>
      <c r="T1088" s="261">
        <v>6</v>
      </c>
      <c r="U1088" s="261">
        <v>6</v>
      </c>
      <c r="V1088" s="258" t="s">
        <v>1934</v>
      </c>
      <c r="W1088" s="261" t="str">
        <f t="shared" si="162"/>
        <v>LEXUSES 하이브리드300h F 스포츠67700000</v>
      </c>
      <c r="X1088" s="411">
        <f t="shared" si="163"/>
        <v>4862</v>
      </c>
      <c r="Y1088" s="261">
        <v>6</v>
      </c>
      <c r="Z1088" s="261">
        <v>6</v>
      </c>
      <c r="AA1088" s="407" t="s">
        <v>1626</v>
      </c>
      <c r="AB1088" s="258" t="s">
        <v>73</v>
      </c>
      <c r="AC1088" s="258"/>
      <c r="AD1088" s="258">
        <v>3</v>
      </c>
      <c r="AE1088" s="258">
        <v>1</v>
      </c>
      <c r="AF1088" s="259"/>
      <c r="AG1088" s="260"/>
      <c r="AH1088" s="259"/>
      <c r="AI1088" s="259"/>
      <c r="AJ1088" s="260"/>
      <c r="AK1088" s="259">
        <v>8</v>
      </c>
      <c r="AL1088" s="259"/>
      <c r="AM1088" s="259" t="s">
        <v>17106</v>
      </c>
      <c r="AN1088" s="449"/>
      <c r="AO1088" s="449"/>
      <c r="AP1088" s="449"/>
      <c r="AQ1088" s="392" t="str">
        <f>IFERROR(VLOOKUP(BG1088,#REF!,1,0),"")</f>
        <v/>
      </c>
      <c r="AS1088" s="259" t="s">
        <v>3244</v>
      </c>
      <c r="BD1088" s="202" t="str">
        <f t="shared" si="155"/>
        <v>ES 하이브리드300h F 스포츠</v>
      </c>
      <c r="BE1088" s="261" t="str">
        <f t="shared" si="161"/>
        <v>0155</v>
      </c>
      <c r="BF1088" s="407" t="s">
        <v>1626</v>
      </c>
      <c r="BG1088" s="202" t="str">
        <f t="shared" si="156"/>
        <v>0155-1087</v>
      </c>
    </row>
    <row r="1089" spans="1:59">
      <c r="A1089" s="405">
        <v>4863</v>
      </c>
      <c r="B1089" s="406">
        <v>4863</v>
      </c>
      <c r="C1089" s="261" t="str">
        <f t="shared" si="157"/>
        <v>0022-0155</v>
      </c>
      <c r="D1089" s="261" t="str">
        <f t="shared" si="158"/>
        <v>0022-0155-0002</v>
      </c>
      <c r="E1089" s="407" t="s">
        <v>1627</v>
      </c>
      <c r="F1089" s="261" t="str">
        <f>TEXT(VLOOKUP(J1089,'[4]1'!$B$2:$D$37,2,0),"0000")</f>
        <v>0022</v>
      </c>
      <c r="G1089" s="261" t="str">
        <f t="shared" si="159"/>
        <v>0155</v>
      </c>
      <c r="H1089" s="408">
        <f t="shared" si="160"/>
        <v>2</v>
      </c>
      <c r="I1089" s="407" t="s">
        <v>1627</v>
      </c>
      <c r="J1089" s="258" t="s">
        <v>152</v>
      </c>
      <c r="K1089" s="258" t="s">
        <v>157</v>
      </c>
      <c r="L1089" s="258" t="s">
        <v>17344</v>
      </c>
      <c r="M1089" s="409">
        <v>61700000</v>
      </c>
      <c r="N1089" s="258">
        <v>2487</v>
      </c>
      <c r="O1089" s="258" t="s">
        <v>74</v>
      </c>
      <c r="P1089" s="258" t="s">
        <v>73</v>
      </c>
      <c r="Q1089" s="258" t="s">
        <v>72</v>
      </c>
      <c r="R1089" s="258">
        <v>5</v>
      </c>
      <c r="S1089" s="410">
        <v>9</v>
      </c>
      <c r="T1089" s="261">
        <v>6</v>
      </c>
      <c r="U1089" s="261">
        <v>6</v>
      </c>
      <c r="V1089" s="258" t="s">
        <v>1934</v>
      </c>
      <c r="W1089" s="261" t="str">
        <f t="shared" si="162"/>
        <v>LEXUSES 하이브리드300h F 스포츠 디자인 패키지61700000</v>
      </c>
      <c r="X1089" s="411">
        <f t="shared" si="163"/>
        <v>4863</v>
      </c>
      <c r="Y1089" s="261">
        <v>6</v>
      </c>
      <c r="Z1089" s="261">
        <v>6</v>
      </c>
      <c r="AA1089" s="407" t="s">
        <v>1627</v>
      </c>
      <c r="AB1089" s="258" t="s">
        <v>73</v>
      </c>
      <c r="AC1089" s="258"/>
      <c r="AD1089" s="258">
        <v>2</v>
      </c>
      <c r="AE1089" s="258">
        <v>0</v>
      </c>
      <c r="AF1089" s="259"/>
      <c r="AG1089" s="260"/>
      <c r="AH1089" s="259"/>
      <c r="AI1089" s="259"/>
      <c r="AJ1089" s="260"/>
      <c r="AK1089" s="259">
        <v>8</v>
      </c>
      <c r="AL1089" s="259"/>
      <c r="AM1089" s="259" t="s">
        <v>17106</v>
      </c>
      <c r="AN1089" s="449"/>
      <c r="AO1089" s="449"/>
      <c r="AP1089" s="449"/>
      <c r="AQ1089" s="392" t="str">
        <f>IFERROR(VLOOKUP(BG1089,#REF!,1,0),"")</f>
        <v/>
      </c>
      <c r="AS1089" s="259" t="s">
        <v>3244</v>
      </c>
      <c r="BD1089" s="202" t="str">
        <f t="shared" si="155"/>
        <v>ES 하이브리드300h F 스포츠 디자인 패키지</v>
      </c>
      <c r="BE1089" s="261" t="str">
        <f t="shared" si="161"/>
        <v>0155</v>
      </c>
      <c r="BF1089" s="407" t="s">
        <v>1627</v>
      </c>
      <c r="BG1089" s="202" t="str">
        <f t="shared" si="156"/>
        <v>0155-1088</v>
      </c>
    </row>
    <row r="1090" spans="1:59">
      <c r="A1090" s="405">
        <v>4864</v>
      </c>
      <c r="B1090" s="406">
        <v>4864</v>
      </c>
      <c r="C1090" s="261" t="str">
        <f t="shared" si="157"/>
        <v>0022-0155</v>
      </c>
      <c r="D1090" s="261" t="str">
        <f t="shared" si="158"/>
        <v>0022-0155-0003</v>
      </c>
      <c r="E1090" s="407" t="s">
        <v>1628</v>
      </c>
      <c r="F1090" s="261" t="str">
        <f>TEXT(VLOOKUP(J1090,'[4]1'!$B$2:$D$37,2,0),"0000")</f>
        <v>0022</v>
      </c>
      <c r="G1090" s="261" t="str">
        <f t="shared" si="159"/>
        <v>0155</v>
      </c>
      <c r="H1090" s="408">
        <f t="shared" si="160"/>
        <v>3</v>
      </c>
      <c r="I1090" s="407" t="s">
        <v>1628</v>
      </c>
      <c r="J1090" s="258" t="s">
        <v>152</v>
      </c>
      <c r="K1090" s="258" t="s">
        <v>157</v>
      </c>
      <c r="L1090" s="258" t="s">
        <v>17345</v>
      </c>
      <c r="M1090" s="409">
        <v>63800000</v>
      </c>
      <c r="N1090" s="258">
        <v>2487</v>
      </c>
      <c r="O1090" s="258" t="s">
        <v>74</v>
      </c>
      <c r="P1090" s="258" t="s">
        <v>73</v>
      </c>
      <c r="Q1090" s="258" t="s">
        <v>72</v>
      </c>
      <c r="R1090" s="258">
        <v>5</v>
      </c>
      <c r="S1090" s="410">
        <v>9</v>
      </c>
      <c r="T1090" s="261">
        <v>6</v>
      </c>
      <c r="U1090" s="261">
        <v>6</v>
      </c>
      <c r="V1090" s="258" t="s">
        <v>1934</v>
      </c>
      <c r="W1090" s="261" t="str">
        <f t="shared" si="162"/>
        <v>LEXUSES 하이브리드300h 럭셔리 플러스63800000</v>
      </c>
      <c r="X1090" s="411">
        <f t="shared" si="163"/>
        <v>4864</v>
      </c>
      <c r="Y1090" s="261">
        <v>6</v>
      </c>
      <c r="Z1090" s="261">
        <v>6</v>
      </c>
      <c r="AA1090" s="407" t="s">
        <v>1628</v>
      </c>
      <c r="AB1090" s="258" t="s">
        <v>73</v>
      </c>
      <c r="AC1090" s="258"/>
      <c r="AD1090" s="258">
        <v>2</v>
      </c>
      <c r="AE1090" s="258">
        <v>0</v>
      </c>
      <c r="AF1090" s="259"/>
      <c r="AG1090" s="260"/>
      <c r="AH1090" s="259"/>
      <c r="AI1090" s="259"/>
      <c r="AJ1090" s="260"/>
      <c r="AK1090" s="259">
        <v>8</v>
      </c>
      <c r="AL1090" s="259"/>
      <c r="AM1090" s="259" t="s">
        <v>17106</v>
      </c>
      <c r="AN1090" s="449"/>
      <c r="AO1090" s="449"/>
      <c r="AP1090" s="449"/>
      <c r="AQ1090" s="392" t="str">
        <f>IFERROR(VLOOKUP(BG1090,#REF!,1,0),"")</f>
        <v/>
      </c>
      <c r="AS1090" s="259" t="s">
        <v>3244</v>
      </c>
      <c r="BD1090" s="202" t="str">
        <f t="shared" si="155"/>
        <v>ES 하이브리드300h 럭셔리 플러스</v>
      </c>
      <c r="BE1090" s="261" t="str">
        <f t="shared" si="161"/>
        <v>0155</v>
      </c>
      <c r="BF1090" s="407" t="s">
        <v>1628</v>
      </c>
      <c r="BG1090" s="202" t="str">
        <f t="shared" si="156"/>
        <v>0155-1089</v>
      </c>
    </row>
    <row r="1091" spans="1:59">
      <c r="A1091" s="405">
        <v>4865</v>
      </c>
      <c r="B1091" s="406">
        <v>4865</v>
      </c>
      <c r="C1091" s="261" t="str">
        <f t="shared" si="157"/>
        <v>0022-0155</v>
      </c>
      <c r="D1091" s="261" t="str">
        <f t="shared" si="158"/>
        <v>0022-0155-0004</v>
      </c>
      <c r="E1091" s="407" t="s">
        <v>1629</v>
      </c>
      <c r="F1091" s="261" t="str">
        <f>TEXT(VLOOKUP(J1091,'[4]1'!$B$2:$D$37,2,0),"0000")</f>
        <v>0022</v>
      </c>
      <c r="G1091" s="261" t="str">
        <f t="shared" si="159"/>
        <v>0155</v>
      </c>
      <c r="H1091" s="408">
        <f t="shared" si="160"/>
        <v>4</v>
      </c>
      <c r="I1091" s="407" t="s">
        <v>1629</v>
      </c>
      <c r="J1091" s="258" t="s">
        <v>152</v>
      </c>
      <c r="K1091" s="258" t="s">
        <v>157</v>
      </c>
      <c r="L1091" s="258" t="s">
        <v>17346</v>
      </c>
      <c r="M1091" s="409">
        <v>58300000</v>
      </c>
      <c r="N1091" s="258">
        <v>2487</v>
      </c>
      <c r="O1091" s="258" t="s">
        <v>74</v>
      </c>
      <c r="P1091" s="258" t="s">
        <v>73</v>
      </c>
      <c r="Q1091" s="258" t="s">
        <v>72</v>
      </c>
      <c r="R1091" s="258">
        <v>5</v>
      </c>
      <c r="S1091" s="410">
        <v>9</v>
      </c>
      <c r="T1091" s="261">
        <v>6</v>
      </c>
      <c r="U1091" s="261">
        <v>6</v>
      </c>
      <c r="V1091" s="258" t="s">
        <v>1934</v>
      </c>
      <c r="W1091" s="261" t="str">
        <f t="shared" si="162"/>
        <v>LEXUSES 하이브리드300h 이그제큐티브58300000</v>
      </c>
      <c r="X1091" s="411">
        <f t="shared" si="163"/>
        <v>4865</v>
      </c>
      <c r="Y1091" s="261">
        <v>6</v>
      </c>
      <c r="Z1091" s="261">
        <v>6</v>
      </c>
      <c r="AA1091" s="407" t="s">
        <v>1629</v>
      </c>
      <c r="AB1091" s="258" t="s">
        <v>73</v>
      </c>
      <c r="AC1091" s="258"/>
      <c r="AD1091" s="258">
        <v>2</v>
      </c>
      <c r="AE1091" s="258">
        <v>0</v>
      </c>
      <c r="AF1091" s="259"/>
      <c r="AG1091" s="260"/>
      <c r="AH1091" s="259"/>
      <c r="AI1091" s="259"/>
      <c r="AJ1091" s="260"/>
      <c r="AK1091" s="259">
        <v>8</v>
      </c>
      <c r="AL1091" s="259"/>
      <c r="AM1091" s="259" t="s">
        <v>17106</v>
      </c>
      <c r="AN1091" s="449"/>
      <c r="AO1091" s="449"/>
      <c r="AP1091" s="449"/>
      <c r="AQ1091" s="392" t="str">
        <f>IFERROR(VLOOKUP(BG1091,#REF!,1,0),"")</f>
        <v/>
      </c>
      <c r="AS1091" s="259" t="s">
        <v>3244</v>
      </c>
      <c r="BD1091" s="202" t="str">
        <f t="shared" si="155"/>
        <v>ES 하이브리드300h 이그제큐티브</v>
      </c>
      <c r="BE1091" s="261" t="str">
        <f t="shared" si="161"/>
        <v>0155</v>
      </c>
      <c r="BF1091" s="407" t="s">
        <v>1629</v>
      </c>
      <c r="BG1091" s="202" t="str">
        <f t="shared" si="156"/>
        <v>0155-1090</v>
      </c>
    </row>
    <row r="1092" spans="1:59">
      <c r="A1092" s="405">
        <v>4866</v>
      </c>
      <c r="B1092" s="406">
        <v>4866</v>
      </c>
      <c r="C1092" s="261" t="str">
        <f t="shared" si="157"/>
        <v>0022-0156</v>
      </c>
      <c r="D1092" s="261" t="str">
        <f t="shared" si="158"/>
        <v>0022-0156-0001</v>
      </c>
      <c r="E1092" s="407" t="s">
        <v>1630</v>
      </c>
      <c r="F1092" s="261" t="str">
        <f>TEXT(VLOOKUP(J1092,'[4]1'!$B$2:$D$37,2,0),"0000")</f>
        <v>0022</v>
      </c>
      <c r="G1092" s="261" t="str">
        <f t="shared" si="159"/>
        <v>0156</v>
      </c>
      <c r="H1092" s="408">
        <f t="shared" si="160"/>
        <v>1</v>
      </c>
      <c r="I1092" s="407" t="s">
        <v>1630</v>
      </c>
      <c r="J1092" s="258" t="s">
        <v>152</v>
      </c>
      <c r="K1092" s="258" t="s">
        <v>1229</v>
      </c>
      <c r="L1092" s="258">
        <v>500</v>
      </c>
      <c r="M1092" s="409">
        <v>170000000</v>
      </c>
      <c r="N1092" s="258">
        <v>4969</v>
      </c>
      <c r="O1092" s="258" t="s">
        <v>77</v>
      </c>
      <c r="P1092" s="258" t="s">
        <v>73</v>
      </c>
      <c r="Q1092" s="258" t="s">
        <v>72</v>
      </c>
      <c r="R1092" s="258">
        <v>4</v>
      </c>
      <c r="S1092" s="410">
        <v>21</v>
      </c>
      <c r="T1092" s="261">
        <v>6</v>
      </c>
      <c r="U1092" s="261">
        <v>6</v>
      </c>
      <c r="V1092" s="258" t="s">
        <v>71</v>
      </c>
      <c r="W1092" s="261" t="str">
        <f t="shared" si="162"/>
        <v>LEXUSLC500170000000</v>
      </c>
      <c r="X1092" s="411">
        <f t="shared" si="163"/>
        <v>4866</v>
      </c>
      <c r="Y1092" s="261">
        <v>6</v>
      </c>
      <c r="Z1092" s="261">
        <v>6</v>
      </c>
      <c r="AA1092" s="407" t="s">
        <v>1630</v>
      </c>
      <c r="AB1092" s="258" t="s">
        <v>73</v>
      </c>
      <c r="AC1092" s="258"/>
      <c r="AD1092" s="258">
        <v>6</v>
      </c>
      <c r="AE1092" s="258">
        <v>0</v>
      </c>
      <c r="AF1092" s="259"/>
      <c r="AG1092" s="260"/>
      <c r="AH1092" s="259"/>
      <c r="AI1092" s="259"/>
      <c r="AJ1092" s="260"/>
      <c r="AK1092" s="259">
        <v>22</v>
      </c>
      <c r="AL1092" s="259"/>
      <c r="AM1092" s="259" t="s">
        <v>17181</v>
      </c>
      <c r="AN1092" s="449"/>
      <c r="AO1092" s="449"/>
      <c r="AP1092" s="449"/>
      <c r="AQ1092" s="392" t="str">
        <f>IFERROR(VLOOKUP(BG1092,#REF!,1,0),"")</f>
        <v/>
      </c>
      <c r="AS1092" s="259" t="s">
        <v>3247</v>
      </c>
      <c r="BD1092" s="202" t="str">
        <f t="shared" si="155"/>
        <v>LC500</v>
      </c>
      <c r="BE1092" s="261" t="str">
        <f t="shared" si="161"/>
        <v>0156</v>
      </c>
      <c r="BF1092" s="407" t="s">
        <v>1630</v>
      </c>
      <c r="BG1092" s="202" t="str">
        <f t="shared" si="156"/>
        <v>0156-1091</v>
      </c>
    </row>
    <row r="1093" spans="1:59">
      <c r="A1093" s="405">
        <v>4867</v>
      </c>
      <c r="B1093" s="406">
        <v>4867</v>
      </c>
      <c r="C1093" s="261" t="str">
        <f t="shared" si="157"/>
        <v>0022-0156</v>
      </c>
      <c r="D1093" s="261" t="str">
        <f t="shared" si="158"/>
        <v>0022-0156-0002</v>
      </c>
      <c r="E1093" s="407" t="s">
        <v>1631</v>
      </c>
      <c r="F1093" s="261" t="str">
        <f>TEXT(VLOOKUP(J1093,'[4]1'!$B$2:$D$37,2,0),"0000")</f>
        <v>0022</v>
      </c>
      <c r="G1093" s="261" t="str">
        <f t="shared" si="159"/>
        <v>0156</v>
      </c>
      <c r="H1093" s="408">
        <f t="shared" si="160"/>
        <v>2</v>
      </c>
      <c r="I1093" s="407" t="s">
        <v>1631</v>
      </c>
      <c r="J1093" s="258" t="s">
        <v>152</v>
      </c>
      <c r="K1093" s="258" t="s">
        <v>1229</v>
      </c>
      <c r="L1093" s="258" t="s">
        <v>17342</v>
      </c>
      <c r="M1093" s="409">
        <v>170000000</v>
      </c>
      <c r="N1093" s="258">
        <v>4969</v>
      </c>
      <c r="O1093" s="258" t="s">
        <v>77</v>
      </c>
      <c r="P1093" s="258" t="s">
        <v>73</v>
      </c>
      <c r="Q1093" s="258" t="s">
        <v>72</v>
      </c>
      <c r="R1093" s="258">
        <v>4</v>
      </c>
      <c r="S1093" s="410">
        <v>21</v>
      </c>
      <c r="T1093" s="261">
        <v>6</v>
      </c>
      <c r="U1093" s="261">
        <v>6</v>
      </c>
      <c r="V1093" s="258" t="s">
        <v>71</v>
      </c>
      <c r="W1093" s="261" t="str">
        <f t="shared" si="162"/>
        <v>LEXUSLC500 컨버터블170000000</v>
      </c>
      <c r="X1093" s="411">
        <f t="shared" si="163"/>
        <v>4867</v>
      </c>
      <c r="Y1093" s="261">
        <v>6</v>
      </c>
      <c r="Z1093" s="261">
        <v>6</v>
      </c>
      <c r="AA1093" s="407" t="s">
        <v>1631</v>
      </c>
      <c r="AB1093" s="258" t="s">
        <v>73</v>
      </c>
      <c r="AC1093" s="258"/>
      <c r="AD1093" s="258">
        <v>6</v>
      </c>
      <c r="AE1093" s="258">
        <v>0</v>
      </c>
      <c r="AF1093" s="259"/>
      <c r="AG1093" s="260"/>
      <c r="AH1093" s="259"/>
      <c r="AI1093" s="259"/>
      <c r="AJ1093" s="260"/>
      <c r="AK1093" s="259">
        <v>22</v>
      </c>
      <c r="AL1093" s="259"/>
      <c r="AM1093" s="259" t="s">
        <v>17181</v>
      </c>
      <c r="AN1093" s="449"/>
      <c r="AO1093" s="449"/>
      <c r="AP1093" s="449"/>
      <c r="AQ1093" s="392" t="str">
        <f>IFERROR(VLOOKUP(BG1093,#REF!,1,0),"")</f>
        <v/>
      </c>
      <c r="AS1093" s="259" t="s">
        <v>3247</v>
      </c>
      <c r="BD1093" s="202" t="str">
        <f t="shared" ref="BD1093:BD1156" si="164">K1093&amp;L1093</f>
        <v>LC500 컨버터블</v>
      </c>
      <c r="BE1093" s="261" t="str">
        <f t="shared" si="161"/>
        <v>0156</v>
      </c>
      <c r="BF1093" s="407" t="s">
        <v>1631</v>
      </c>
      <c r="BG1093" s="202" t="str">
        <f t="shared" ref="BG1093:BG1156" si="165">BE1093&amp;"-"&amp;BF1093</f>
        <v>0156-1092</v>
      </c>
    </row>
    <row r="1094" spans="1:59">
      <c r="A1094" s="405">
        <v>4868</v>
      </c>
      <c r="B1094" s="406">
        <v>4868</v>
      </c>
      <c r="C1094" s="261" t="str">
        <f t="shared" ref="C1094:C1157" si="166">TEXT(F1094,"0000")&amp;"-"&amp;TEXT(G1094,"0000")</f>
        <v>0022-0156</v>
      </c>
      <c r="D1094" s="261" t="str">
        <f t="shared" ref="D1094:D1157" si="167">TEXT(F1094,"0000")&amp;"-"&amp;TEXT(G1094,"0000")&amp;"-"&amp;TEXT(H1094,"0000")</f>
        <v>0022-0156-0003</v>
      </c>
      <c r="E1094" s="407" t="s">
        <v>1632</v>
      </c>
      <c r="F1094" s="261" t="str">
        <f>TEXT(VLOOKUP(J1094,'[4]1'!$B$2:$D$37,2,0),"0000")</f>
        <v>0022</v>
      </c>
      <c r="G1094" s="261" t="str">
        <f t="shared" ref="G1094:G1157" si="168">IF(K1094=K1093,TEXT(G1093,"0000"),TEXT(G1093+1,"0000"))</f>
        <v>0156</v>
      </c>
      <c r="H1094" s="408">
        <f t="shared" ref="H1094:H1157" si="169">IF(F1094&amp;G1094=F1093&amp;G1093,H1093+1,1)</f>
        <v>3</v>
      </c>
      <c r="I1094" s="407" t="s">
        <v>1632</v>
      </c>
      <c r="J1094" s="258" t="s">
        <v>152</v>
      </c>
      <c r="K1094" s="258" t="s">
        <v>1229</v>
      </c>
      <c r="L1094" s="258" t="s">
        <v>1230</v>
      </c>
      <c r="M1094" s="409">
        <v>180000000</v>
      </c>
      <c r="N1094" s="258">
        <v>3456</v>
      </c>
      <c r="O1094" s="258" t="s">
        <v>17125</v>
      </c>
      <c r="P1094" s="258" t="s">
        <v>73</v>
      </c>
      <c r="Q1094" s="258" t="s">
        <v>72</v>
      </c>
      <c r="R1094" s="258">
        <v>4</v>
      </c>
      <c r="S1094" s="410">
        <v>21</v>
      </c>
      <c r="T1094" s="261">
        <v>6</v>
      </c>
      <c r="U1094" s="261">
        <v>6</v>
      </c>
      <c r="V1094" s="258" t="s">
        <v>71</v>
      </c>
      <c r="W1094" s="261" t="str">
        <f t="shared" si="162"/>
        <v>LEXUSLC500h180000000</v>
      </c>
      <c r="X1094" s="411">
        <f t="shared" si="163"/>
        <v>4868</v>
      </c>
      <c r="Y1094" s="261">
        <v>6</v>
      </c>
      <c r="Z1094" s="261">
        <v>6</v>
      </c>
      <c r="AA1094" s="407" t="s">
        <v>1632</v>
      </c>
      <c r="AB1094" s="258" t="s">
        <v>73</v>
      </c>
      <c r="AC1094" s="258"/>
      <c r="AD1094" s="258">
        <v>6</v>
      </c>
      <c r="AE1094" s="258">
        <v>0</v>
      </c>
      <c r="AF1094" s="259"/>
      <c r="AG1094" s="260"/>
      <c r="AH1094" s="259"/>
      <c r="AI1094" s="259"/>
      <c r="AJ1094" s="260"/>
      <c r="AK1094" s="259">
        <v>22</v>
      </c>
      <c r="AL1094" s="259"/>
      <c r="AM1094" s="259" t="s">
        <v>17181</v>
      </c>
      <c r="AN1094" s="449"/>
      <c r="AO1094" s="449"/>
      <c r="AP1094" s="449"/>
      <c r="AQ1094" s="392" t="str">
        <f>IFERROR(VLOOKUP(BG1094,#REF!,1,0),"")</f>
        <v/>
      </c>
      <c r="AS1094" s="259" t="s">
        <v>3247</v>
      </c>
      <c r="BD1094" s="202" t="str">
        <f t="shared" si="164"/>
        <v>LC500h</v>
      </c>
      <c r="BE1094" s="261" t="str">
        <f t="shared" ref="BE1094:BE1157" si="170">IF(K1093=K1094,TEXT(G1093,"0000"),TEXT(G1093+1,"0000"))</f>
        <v>0156</v>
      </c>
      <c r="BF1094" s="407" t="s">
        <v>1632</v>
      </c>
      <c r="BG1094" s="202" t="str">
        <f t="shared" si="165"/>
        <v>0156-1093</v>
      </c>
    </row>
    <row r="1095" spans="1:59">
      <c r="A1095" s="405">
        <v>4869</v>
      </c>
      <c r="B1095" s="406">
        <v>4869</v>
      </c>
      <c r="C1095" s="261" t="str">
        <f t="shared" si="166"/>
        <v>0022-0157</v>
      </c>
      <c r="D1095" s="261" t="str">
        <f t="shared" si="167"/>
        <v>0022-0157-0001</v>
      </c>
      <c r="E1095" s="407" t="s">
        <v>1633</v>
      </c>
      <c r="F1095" s="261" t="str">
        <f>TEXT(VLOOKUP(J1095,'[4]1'!$B$2:$D$37,2,0),"0000")</f>
        <v>0022</v>
      </c>
      <c r="G1095" s="261" t="str">
        <f t="shared" si="168"/>
        <v>0157</v>
      </c>
      <c r="H1095" s="408">
        <f t="shared" si="169"/>
        <v>1</v>
      </c>
      <c r="I1095" s="407" t="s">
        <v>1633</v>
      </c>
      <c r="J1095" s="258" t="s">
        <v>152</v>
      </c>
      <c r="K1095" s="258" t="s">
        <v>155</v>
      </c>
      <c r="L1095" s="258" t="s">
        <v>1283</v>
      </c>
      <c r="M1095" s="409">
        <v>146700000</v>
      </c>
      <c r="N1095" s="258">
        <v>3445</v>
      </c>
      <c r="O1095" s="258" t="s">
        <v>77</v>
      </c>
      <c r="P1095" s="258" t="s">
        <v>73</v>
      </c>
      <c r="Q1095" s="258" t="s">
        <v>72</v>
      </c>
      <c r="R1095" s="258">
        <v>5</v>
      </c>
      <c r="S1095" s="410">
        <v>21</v>
      </c>
      <c r="T1095" s="261">
        <v>6</v>
      </c>
      <c r="U1095" s="261">
        <v>6</v>
      </c>
      <c r="V1095" s="258" t="s">
        <v>71</v>
      </c>
      <c r="W1095" s="261" t="str">
        <f t="shared" ref="W1095:W1158" si="171">J1095&amp;K1095&amp;L1095&amp;M1095</f>
        <v>LEXUSLS500 Luxury AWD146700000</v>
      </c>
      <c r="X1095" s="411">
        <f t="shared" ref="X1095:X1158" si="172">B1095</f>
        <v>4869</v>
      </c>
      <c r="Y1095" s="261">
        <v>6</v>
      </c>
      <c r="Z1095" s="261">
        <v>6</v>
      </c>
      <c r="AA1095" s="407" t="s">
        <v>1633</v>
      </c>
      <c r="AB1095" s="258" t="s">
        <v>73</v>
      </c>
      <c r="AC1095" s="258"/>
      <c r="AD1095" s="258">
        <v>6</v>
      </c>
      <c r="AE1095" s="258">
        <v>0</v>
      </c>
      <c r="AF1095" s="259"/>
      <c r="AG1095" s="260"/>
      <c r="AH1095" s="259"/>
      <c r="AI1095" s="259"/>
      <c r="AJ1095" s="260"/>
      <c r="AK1095" s="259">
        <v>22</v>
      </c>
      <c r="AL1095" s="259"/>
      <c r="AM1095" s="259" t="s">
        <v>17120</v>
      </c>
      <c r="AN1095" s="449"/>
      <c r="AO1095" s="449"/>
      <c r="AP1095" s="449"/>
      <c r="AQ1095" s="392" t="str">
        <f>IFERROR(VLOOKUP(BG1095,#REF!,1,0),"")</f>
        <v/>
      </c>
      <c r="AS1095" s="259" t="s">
        <v>3247</v>
      </c>
      <c r="BD1095" s="202" t="str">
        <f t="shared" si="164"/>
        <v>LS500 Luxury AWD</v>
      </c>
      <c r="BE1095" s="261" t="str">
        <f t="shared" si="170"/>
        <v>0157</v>
      </c>
      <c r="BF1095" s="407" t="s">
        <v>1633</v>
      </c>
      <c r="BG1095" s="202" t="str">
        <f t="shared" si="165"/>
        <v>0157-1094</v>
      </c>
    </row>
    <row r="1096" spans="1:59">
      <c r="A1096" s="405">
        <v>4870</v>
      </c>
      <c r="B1096" s="406">
        <v>4870</v>
      </c>
      <c r="C1096" s="261" t="str">
        <f t="shared" si="166"/>
        <v>0022-0157</v>
      </c>
      <c r="D1096" s="261" t="str">
        <f t="shared" si="167"/>
        <v>0022-0157-0002</v>
      </c>
      <c r="E1096" s="407" t="s">
        <v>1634</v>
      </c>
      <c r="F1096" s="261" t="str">
        <f>TEXT(VLOOKUP(J1096,'[4]1'!$B$2:$D$37,2,0),"0000")</f>
        <v>0022</v>
      </c>
      <c r="G1096" s="261" t="str">
        <f t="shared" si="168"/>
        <v>0157</v>
      </c>
      <c r="H1096" s="408">
        <f t="shared" si="169"/>
        <v>2</v>
      </c>
      <c r="I1096" s="407" t="s">
        <v>1634</v>
      </c>
      <c r="J1096" s="258" t="s">
        <v>152</v>
      </c>
      <c r="K1096" s="258" t="s">
        <v>155</v>
      </c>
      <c r="L1096" s="258" t="s">
        <v>1284</v>
      </c>
      <c r="M1096" s="409">
        <v>162100000</v>
      </c>
      <c r="N1096" s="258">
        <v>3445</v>
      </c>
      <c r="O1096" s="258" t="s">
        <v>77</v>
      </c>
      <c r="P1096" s="258" t="s">
        <v>73</v>
      </c>
      <c r="Q1096" s="258" t="s">
        <v>72</v>
      </c>
      <c r="R1096" s="258">
        <v>5</v>
      </c>
      <c r="S1096" s="410">
        <v>21</v>
      </c>
      <c r="T1096" s="261">
        <v>6</v>
      </c>
      <c r="U1096" s="261">
        <v>6</v>
      </c>
      <c r="V1096" s="258" t="s">
        <v>71</v>
      </c>
      <c r="W1096" s="261" t="str">
        <f t="shared" si="171"/>
        <v>LEXUSLS500 Platinum AWD162100000</v>
      </c>
      <c r="X1096" s="411">
        <f t="shared" si="172"/>
        <v>4870</v>
      </c>
      <c r="Y1096" s="261">
        <v>6</v>
      </c>
      <c r="Z1096" s="261">
        <v>6</v>
      </c>
      <c r="AA1096" s="407" t="s">
        <v>1634</v>
      </c>
      <c r="AB1096" s="258" t="s">
        <v>73</v>
      </c>
      <c r="AC1096" s="258"/>
      <c r="AD1096" s="258">
        <v>6</v>
      </c>
      <c r="AE1096" s="258">
        <v>0</v>
      </c>
      <c r="AF1096" s="259"/>
      <c r="AG1096" s="260"/>
      <c r="AH1096" s="259"/>
      <c r="AI1096" s="259"/>
      <c r="AJ1096" s="260"/>
      <c r="AK1096" s="259">
        <v>22</v>
      </c>
      <c r="AL1096" s="259"/>
      <c r="AM1096" s="259" t="s">
        <v>17120</v>
      </c>
      <c r="AN1096" s="449"/>
      <c r="AO1096" s="449"/>
      <c r="AP1096" s="449"/>
      <c r="AQ1096" s="392" t="str">
        <f>IFERROR(VLOOKUP(BG1096,#REF!,1,0),"")</f>
        <v/>
      </c>
      <c r="AS1096" s="259" t="s">
        <v>3247</v>
      </c>
      <c r="BD1096" s="202" t="str">
        <f t="shared" si="164"/>
        <v>LS500 Platinum AWD</v>
      </c>
      <c r="BE1096" s="261" t="str">
        <f t="shared" si="170"/>
        <v>0157</v>
      </c>
      <c r="BF1096" s="407" t="s">
        <v>1634</v>
      </c>
      <c r="BG1096" s="202" t="str">
        <f t="shared" si="165"/>
        <v>0157-1095</v>
      </c>
    </row>
    <row r="1097" spans="1:59">
      <c r="A1097" s="405">
        <v>4871</v>
      </c>
      <c r="B1097" s="406">
        <v>4871</v>
      </c>
      <c r="C1097" s="261" t="str">
        <f t="shared" si="166"/>
        <v>0022-0157</v>
      </c>
      <c r="D1097" s="261" t="str">
        <f t="shared" si="167"/>
        <v>0022-0157-0003</v>
      </c>
      <c r="E1097" s="407" t="s">
        <v>1635</v>
      </c>
      <c r="F1097" s="261" t="str">
        <f>TEXT(VLOOKUP(J1097,'[4]1'!$B$2:$D$37,2,0),"0000")</f>
        <v>0022</v>
      </c>
      <c r="G1097" s="261" t="str">
        <f t="shared" si="168"/>
        <v>0157</v>
      </c>
      <c r="H1097" s="408">
        <f t="shared" si="169"/>
        <v>3</v>
      </c>
      <c r="I1097" s="407" t="s">
        <v>1635</v>
      </c>
      <c r="J1097" s="258" t="s">
        <v>152</v>
      </c>
      <c r="K1097" s="258" t="s">
        <v>155</v>
      </c>
      <c r="L1097" s="258" t="s">
        <v>17348</v>
      </c>
      <c r="M1097" s="409">
        <v>137500000</v>
      </c>
      <c r="N1097" s="258">
        <v>3445</v>
      </c>
      <c r="O1097" s="258" t="s">
        <v>77</v>
      </c>
      <c r="P1097" s="258" t="s">
        <v>73</v>
      </c>
      <c r="Q1097" s="258" t="s">
        <v>72</v>
      </c>
      <c r="R1097" s="258">
        <v>5</v>
      </c>
      <c r="S1097" s="410">
        <v>21</v>
      </c>
      <c r="T1097" s="261">
        <v>6</v>
      </c>
      <c r="U1097" s="261">
        <v>6</v>
      </c>
      <c r="V1097" s="258" t="s">
        <v>71</v>
      </c>
      <c r="W1097" s="261" t="str">
        <f t="shared" si="171"/>
        <v>LEXUSLS500 Supreme AWD137500000</v>
      </c>
      <c r="X1097" s="411">
        <f t="shared" si="172"/>
        <v>4871</v>
      </c>
      <c r="Y1097" s="261">
        <v>6</v>
      </c>
      <c r="Z1097" s="261">
        <v>6</v>
      </c>
      <c r="AA1097" s="407" t="s">
        <v>1635</v>
      </c>
      <c r="AB1097" s="258" t="s">
        <v>73</v>
      </c>
      <c r="AC1097" s="258"/>
      <c r="AD1097" s="258">
        <v>6</v>
      </c>
      <c r="AE1097" s="258">
        <v>0</v>
      </c>
      <c r="AF1097" s="259"/>
      <c r="AG1097" s="260"/>
      <c r="AH1097" s="259"/>
      <c r="AI1097" s="259"/>
      <c r="AJ1097" s="260"/>
      <c r="AK1097" s="259">
        <v>22</v>
      </c>
      <c r="AL1097" s="259"/>
      <c r="AM1097" s="259" t="s">
        <v>17120</v>
      </c>
      <c r="AN1097" s="449"/>
      <c r="AO1097" s="449"/>
      <c r="AP1097" s="449"/>
      <c r="AQ1097" s="392" t="str">
        <f>IFERROR(VLOOKUP(BG1097,#REF!,1,0),"")</f>
        <v/>
      </c>
      <c r="AS1097" s="259" t="s">
        <v>3247</v>
      </c>
      <c r="BD1097" s="202" t="str">
        <f t="shared" si="164"/>
        <v>LS500 Supreme AWD</v>
      </c>
      <c r="BE1097" s="261" t="str">
        <f t="shared" si="170"/>
        <v>0157</v>
      </c>
      <c r="BF1097" s="407" t="s">
        <v>1635</v>
      </c>
      <c r="BG1097" s="202" t="str">
        <f t="shared" si="165"/>
        <v>0157-1096</v>
      </c>
    </row>
    <row r="1098" spans="1:59">
      <c r="A1098" s="405">
        <v>4872</v>
      </c>
      <c r="B1098" s="406">
        <v>4872</v>
      </c>
      <c r="C1098" s="261" t="str">
        <f t="shared" si="166"/>
        <v>0022-0158</v>
      </c>
      <c r="D1098" s="261" t="str">
        <f t="shared" si="167"/>
        <v>0022-0158-0001</v>
      </c>
      <c r="E1098" s="407" t="s">
        <v>1636</v>
      </c>
      <c r="F1098" s="261" t="str">
        <f>TEXT(VLOOKUP(J1098,'[4]1'!$B$2:$D$37,2,0),"0000")</f>
        <v>0022</v>
      </c>
      <c r="G1098" s="261" t="str">
        <f t="shared" si="168"/>
        <v>0158</v>
      </c>
      <c r="H1098" s="408">
        <f t="shared" si="169"/>
        <v>1</v>
      </c>
      <c r="I1098" s="407" t="s">
        <v>1636</v>
      </c>
      <c r="J1098" s="258" t="s">
        <v>152</v>
      </c>
      <c r="K1098" s="258" t="s">
        <v>154</v>
      </c>
      <c r="L1098" s="258" t="s">
        <v>1269</v>
      </c>
      <c r="M1098" s="409">
        <v>157400000</v>
      </c>
      <c r="N1098" s="258">
        <v>3456</v>
      </c>
      <c r="O1098" s="258" t="s">
        <v>74</v>
      </c>
      <c r="P1098" s="258" t="s">
        <v>73</v>
      </c>
      <c r="Q1098" s="258" t="s">
        <v>72</v>
      </c>
      <c r="R1098" s="258">
        <v>5</v>
      </c>
      <c r="S1098" s="410">
        <v>21</v>
      </c>
      <c r="T1098" s="261">
        <v>6</v>
      </c>
      <c r="U1098" s="261">
        <v>6</v>
      </c>
      <c r="V1098" s="258" t="s">
        <v>1989</v>
      </c>
      <c r="W1098" s="261" t="str">
        <f t="shared" si="171"/>
        <v>LEXUSLS 하이브리드LS 500h Luxury AWD157400000</v>
      </c>
      <c r="X1098" s="411">
        <f t="shared" si="172"/>
        <v>4872</v>
      </c>
      <c r="Y1098" s="261">
        <v>6</v>
      </c>
      <c r="Z1098" s="261">
        <v>6</v>
      </c>
      <c r="AA1098" s="407" t="s">
        <v>1636</v>
      </c>
      <c r="AB1098" s="258" t="s">
        <v>73</v>
      </c>
      <c r="AC1098" s="258"/>
      <c r="AD1098" s="258">
        <v>6</v>
      </c>
      <c r="AE1098" s="258">
        <v>0</v>
      </c>
      <c r="AF1098" s="259"/>
      <c r="AG1098" s="260"/>
      <c r="AH1098" s="259"/>
      <c r="AI1098" s="259"/>
      <c r="AJ1098" s="260"/>
      <c r="AK1098" s="259">
        <v>22</v>
      </c>
      <c r="AL1098" s="259"/>
      <c r="AM1098" s="259" t="s">
        <v>17120</v>
      </c>
      <c r="AN1098" s="449"/>
      <c r="AO1098" s="449"/>
      <c r="AP1098" s="449"/>
      <c r="AQ1098" s="392" t="str">
        <f>IFERROR(VLOOKUP(BG1098,#REF!,1,0),"")</f>
        <v/>
      </c>
      <c r="AS1098" s="259" t="s">
        <v>3247</v>
      </c>
      <c r="BD1098" s="202" t="str">
        <f t="shared" si="164"/>
        <v>LS 하이브리드LS 500h Luxury AWD</v>
      </c>
      <c r="BE1098" s="261" t="str">
        <f t="shared" si="170"/>
        <v>0158</v>
      </c>
      <c r="BF1098" s="407" t="s">
        <v>1636</v>
      </c>
      <c r="BG1098" s="202" t="str">
        <f t="shared" si="165"/>
        <v>0158-1097</v>
      </c>
    </row>
    <row r="1099" spans="1:59">
      <c r="A1099" s="405">
        <v>4873</v>
      </c>
      <c r="B1099" s="406">
        <v>4873</v>
      </c>
      <c r="C1099" s="261" t="str">
        <f t="shared" si="166"/>
        <v>0022-0158</v>
      </c>
      <c r="D1099" s="261" t="str">
        <f t="shared" si="167"/>
        <v>0022-0158-0002</v>
      </c>
      <c r="E1099" s="407" t="s">
        <v>1637</v>
      </c>
      <c r="F1099" s="261" t="str">
        <f>TEXT(VLOOKUP(J1099,'[4]1'!$B$2:$D$37,2,0),"0000")</f>
        <v>0022</v>
      </c>
      <c r="G1099" s="261" t="str">
        <f t="shared" si="168"/>
        <v>0158</v>
      </c>
      <c r="H1099" s="408">
        <f t="shared" si="169"/>
        <v>2</v>
      </c>
      <c r="I1099" s="407" t="s">
        <v>1637</v>
      </c>
      <c r="J1099" s="258" t="s">
        <v>152</v>
      </c>
      <c r="K1099" s="258" t="s">
        <v>154</v>
      </c>
      <c r="L1099" s="258" t="s">
        <v>17347</v>
      </c>
      <c r="M1099" s="409">
        <v>178300000</v>
      </c>
      <c r="N1099" s="258">
        <v>3456</v>
      </c>
      <c r="O1099" s="258" t="s">
        <v>74</v>
      </c>
      <c r="P1099" s="258" t="s">
        <v>73</v>
      </c>
      <c r="Q1099" s="258" t="s">
        <v>72</v>
      </c>
      <c r="R1099" s="258">
        <v>5</v>
      </c>
      <c r="S1099" s="410">
        <v>21</v>
      </c>
      <c r="T1099" s="261">
        <v>6</v>
      </c>
      <c r="U1099" s="261">
        <v>6</v>
      </c>
      <c r="V1099" s="258" t="s">
        <v>1989</v>
      </c>
      <c r="W1099" s="261" t="str">
        <f t="shared" si="171"/>
        <v>LEXUSLS 하이브리드LS 500h Supreme AWD178300000</v>
      </c>
      <c r="X1099" s="411">
        <f t="shared" si="172"/>
        <v>4873</v>
      </c>
      <c r="Y1099" s="261">
        <v>6</v>
      </c>
      <c r="Z1099" s="261">
        <v>6</v>
      </c>
      <c r="AA1099" s="407" t="s">
        <v>1637</v>
      </c>
      <c r="AB1099" s="258" t="s">
        <v>73</v>
      </c>
      <c r="AC1099" s="258"/>
      <c r="AD1099" s="258">
        <v>6</v>
      </c>
      <c r="AE1099" s="258">
        <v>0</v>
      </c>
      <c r="AF1099" s="259"/>
      <c r="AG1099" s="260"/>
      <c r="AH1099" s="259"/>
      <c r="AI1099" s="259"/>
      <c r="AJ1099" s="260"/>
      <c r="AK1099" s="259">
        <v>22</v>
      </c>
      <c r="AL1099" s="259"/>
      <c r="AM1099" s="259" t="s">
        <v>17120</v>
      </c>
      <c r="AN1099" s="449"/>
      <c r="AO1099" s="449"/>
      <c r="AP1099" s="449"/>
      <c r="AQ1099" s="392" t="str">
        <f>IFERROR(VLOOKUP(BG1099,#REF!,1,0),"")</f>
        <v/>
      </c>
      <c r="AS1099" s="259" t="s">
        <v>3247</v>
      </c>
      <c r="BD1099" s="202" t="str">
        <f t="shared" si="164"/>
        <v>LS 하이브리드LS 500h Supreme AWD</v>
      </c>
      <c r="BE1099" s="261" t="str">
        <f t="shared" si="170"/>
        <v>0158</v>
      </c>
      <c r="BF1099" s="407" t="s">
        <v>1637</v>
      </c>
      <c r="BG1099" s="202" t="str">
        <f t="shared" si="165"/>
        <v>0158-1098</v>
      </c>
    </row>
    <row r="1100" spans="1:59">
      <c r="A1100" s="405">
        <v>4874</v>
      </c>
      <c r="B1100" s="406">
        <v>4874</v>
      </c>
      <c r="C1100" s="261" t="str">
        <f t="shared" si="166"/>
        <v>0022-0158</v>
      </c>
      <c r="D1100" s="261" t="str">
        <f t="shared" si="167"/>
        <v>0022-0158-0003</v>
      </c>
      <c r="E1100" s="407" t="s">
        <v>1638</v>
      </c>
      <c r="F1100" s="261" t="str">
        <f>TEXT(VLOOKUP(J1100,'[4]1'!$B$2:$D$37,2,0),"0000")</f>
        <v>0022</v>
      </c>
      <c r="G1100" s="261" t="str">
        <f t="shared" si="168"/>
        <v>0158</v>
      </c>
      <c r="H1100" s="408">
        <f t="shared" si="169"/>
        <v>3</v>
      </c>
      <c r="I1100" s="407" t="s">
        <v>1638</v>
      </c>
      <c r="J1100" s="258" t="s">
        <v>152</v>
      </c>
      <c r="K1100" s="258" t="s">
        <v>154</v>
      </c>
      <c r="L1100" s="258" t="s">
        <v>1270</v>
      </c>
      <c r="M1100" s="409">
        <v>178300000</v>
      </c>
      <c r="N1100" s="258">
        <v>3456</v>
      </c>
      <c r="O1100" s="258" t="s">
        <v>74</v>
      </c>
      <c r="P1100" s="258" t="s">
        <v>73</v>
      </c>
      <c r="Q1100" s="258" t="s">
        <v>72</v>
      </c>
      <c r="R1100" s="258">
        <v>5</v>
      </c>
      <c r="S1100" s="410">
        <v>21</v>
      </c>
      <c r="T1100" s="261">
        <v>6</v>
      </c>
      <c r="U1100" s="261">
        <v>6</v>
      </c>
      <c r="V1100" s="258" t="s">
        <v>1989</v>
      </c>
      <c r="W1100" s="261" t="str">
        <f t="shared" si="171"/>
        <v>LEXUSLS 하이브리드LS 500h Platinum AWD178300000</v>
      </c>
      <c r="X1100" s="411">
        <f t="shared" si="172"/>
        <v>4874</v>
      </c>
      <c r="Y1100" s="261">
        <v>6</v>
      </c>
      <c r="Z1100" s="261">
        <v>6</v>
      </c>
      <c r="AA1100" s="407" t="s">
        <v>1638</v>
      </c>
      <c r="AB1100" s="258" t="s">
        <v>73</v>
      </c>
      <c r="AC1100" s="258"/>
      <c r="AD1100" s="258">
        <v>6</v>
      </c>
      <c r="AE1100" s="258">
        <v>0</v>
      </c>
      <c r="AF1100" s="259"/>
      <c r="AG1100" s="260"/>
      <c r="AH1100" s="259"/>
      <c r="AI1100" s="259"/>
      <c r="AJ1100" s="260"/>
      <c r="AK1100" s="259">
        <v>22</v>
      </c>
      <c r="AL1100" s="259"/>
      <c r="AM1100" s="259" t="s">
        <v>17120</v>
      </c>
      <c r="AN1100" s="449"/>
      <c r="AO1100" s="449"/>
      <c r="AP1100" s="449"/>
      <c r="AQ1100" s="392" t="str">
        <f>IFERROR(VLOOKUP(BG1100,#REF!,1,0),"")</f>
        <v/>
      </c>
      <c r="AS1100" s="259" t="s">
        <v>3247</v>
      </c>
      <c r="BD1100" s="202" t="str">
        <f t="shared" si="164"/>
        <v>LS 하이브리드LS 500h Platinum AWD</v>
      </c>
      <c r="BE1100" s="261" t="str">
        <f t="shared" si="170"/>
        <v>0158</v>
      </c>
      <c r="BF1100" s="407" t="s">
        <v>1638</v>
      </c>
      <c r="BG1100" s="202" t="str">
        <f t="shared" si="165"/>
        <v>0158-1099</v>
      </c>
    </row>
    <row r="1101" spans="1:59">
      <c r="A1101" s="405">
        <v>4875</v>
      </c>
      <c r="B1101" s="406">
        <v>4875</v>
      </c>
      <c r="C1101" s="261" t="str">
        <f t="shared" si="166"/>
        <v>0022-0159</v>
      </c>
      <c r="D1101" s="261" t="str">
        <f t="shared" si="167"/>
        <v>0022-0159-0001</v>
      </c>
      <c r="E1101" s="407" t="s">
        <v>1639</v>
      </c>
      <c r="F1101" s="261" t="str">
        <f>TEXT(VLOOKUP(J1101,'[4]1'!$B$2:$D$37,2,0),"0000")</f>
        <v>0022</v>
      </c>
      <c r="G1101" s="261" t="str">
        <f t="shared" si="168"/>
        <v>0159</v>
      </c>
      <c r="H1101" s="408">
        <f t="shared" si="169"/>
        <v>1</v>
      </c>
      <c r="I1101" s="407" t="s">
        <v>1639</v>
      </c>
      <c r="J1101" s="258" t="s">
        <v>152</v>
      </c>
      <c r="K1101" s="258" t="s">
        <v>153</v>
      </c>
      <c r="L1101" s="258" t="s">
        <v>3231</v>
      </c>
      <c r="M1101" s="409">
        <v>76700000</v>
      </c>
      <c r="N1101" s="258">
        <v>2487</v>
      </c>
      <c r="O1101" s="258" t="s">
        <v>74</v>
      </c>
      <c r="P1101" s="258" t="s">
        <v>73</v>
      </c>
      <c r="Q1101" s="258" t="s">
        <v>72</v>
      </c>
      <c r="R1101" s="258">
        <v>5</v>
      </c>
      <c r="S1101" s="410">
        <v>11</v>
      </c>
      <c r="T1101" s="261">
        <v>6</v>
      </c>
      <c r="U1101" s="261">
        <v>6</v>
      </c>
      <c r="V1101" s="258" t="s">
        <v>1934</v>
      </c>
      <c r="W1101" s="261" t="str">
        <f t="shared" si="171"/>
        <v>LEXUSNX350h Luxury76700000</v>
      </c>
      <c r="X1101" s="411">
        <f t="shared" si="172"/>
        <v>4875</v>
      </c>
      <c r="Y1101" s="261">
        <v>6</v>
      </c>
      <c r="Z1101" s="261">
        <v>6</v>
      </c>
      <c r="AA1101" s="407" t="s">
        <v>1639</v>
      </c>
      <c r="AB1101" s="258" t="s">
        <v>70</v>
      </c>
      <c r="AC1101" s="258"/>
      <c r="AD1101" s="258">
        <v>3</v>
      </c>
      <c r="AE1101" s="258">
        <v>1</v>
      </c>
      <c r="AF1101" s="259"/>
      <c r="AG1101" s="260"/>
      <c r="AH1101" s="259"/>
      <c r="AI1101" s="259"/>
      <c r="AJ1101" s="260"/>
      <c r="AK1101" s="259">
        <v>11</v>
      </c>
      <c r="AL1101" s="259"/>
      <c r="AM1101" s="259" t="s">
        <v>17338</v>
      </c>
      <c r="AN1101" s="449"/>
      <c r="AO1101" s="449"/>
      <c r="AP1101" s="449"/>
      <c r="AQ1101" s="392" t="str">
        <f>IFERROR(VLOOKUP(BG1101,#REF!,1,0),"")</f>
        <v/>
      </c>
      <c r="AS1101" s="259" t="s">
        <v>3254</v>
      </c>
      <c r="AT1101" s="392" t="s">
        <v>3235</v>
      </c>
      <c r="BD1101" s="202" t="str">
        <f t="shared" si="164"/>
        <v>NX350h Luxury</v>
      </c>
      <c r="BE1101" s="261" t="str">
        <f t="shared" si="170"/>
        <v>0159</v>
      </c>
      <c r="BF1101" s="407" t="s">
        <v>1639</v>
      </c>
      <c r="BG1101" s="202" t="str">
        <f t="shared" si="165"/>
        <v>0159-1100</v>
      </c>
    </row>
    <row r="1102" spans="1:59">
      <c r="A1102" s="405">
        <v>4876</v>
      </c>
      <c r="B1102" s="406">
        <v>4876</v>
      </c>
      <c r="C1102" s="261" t="str">
        <f t="shared" si="166"/>
        <v>0022-0159</v>
      </c>
      <c r="D1102" s="261" t="str">
        <f t="shared" si="167"/>
        <v>0022-0159-0002</v>
      </c>
      <c r="E1102" s="407" t="s">
        <v>1640</v>
      </c>
      <c r="F1102" s="261" t="str">
        <f>TEXT(VLOOKUP(J1102,'[4]1'!$B$2:$D$37,2,0),"0000")</f>
        <v>0022</v>
      </c>
      <c r="G1102" s="261" t="str">
        <f t="shared" si="168"/>
        <v>0159</v>
      </c>
      <c r="H1102" s="408">
        <f t="shared" si="169"/>
        <v>2</v>
      </c>
      <c r="I1102" s="407" t="s">
        <v>1640</v>
      </c>
      <c r="J1102" s="258" t="s">
        <v>152</v>
      </c>
      <c r="K1102" s="258" t="s">
        <v>153</v>
      </c>
      <c r="L1102" s="258" t="s">
        <v>3232</v>
      </c>
      <c r="M1102" s="409">
        <v>67400000</v>
      </c>
      <c r="N1102" s="258">
        <v>2487</v>
      </c>
      <c r="O1102" s="258" t="s">
        <v>74</v>
      </c>
      <c r="P1102" s="258" t="s">
        <v>73</v>
      </c>
      <c r="Q1102" s="258" t="s">
        <v>72</v>
      </c>
      <c r="R1102" s="258">
        <v>5</v>
      </c>
      <c r="S1102" s="410">
        <v>11</v>
      </c>
      <c r="T1102" s="261">
        <v>6</v>
      </c>
      <c r="U1102" s="261">
        <v>6</v>
      </c>
      <c r="V1102" s="258" t="s">
        <v>1934</v>
      </c>
      <c r="W1102" s="261" t="str">
        <f t="shared" si="171"/>
        <v>LEXUSNX350h Premium67400000</v>
      </c>
      <c r="X1102" s="411">
        <f t="shared" si="172"/>
        <v>4876</v>
      </c>
      <c r="Y1102" s="261">
        <v>6</v>
      </c>
      <c r="Z1102" s="261">
        <v>6</v>
      </c>
      <c r="AA1102" s="407" t="s">
        <v>1640</v>
      </c>
      <c r="AB1102" s="258" t="s">
        <v>70</v>
      </c>
      <c r="AC1102" s="258"/>
      <c r="AD1102" s="258">
        <v>3</v>
      </c>
      <c r="AE1102" s="258">
        <v>1</v>
      </c>
      <c r="AF1102" s="259"/>
      <c r="AG1102" s="260"/>
      <c r="AH1102" s="259"/>
      <c r="AI1102" s="259"/>
      <c r="AJ1102" s="260"/>
      <c r="AK1102" s="259">
        <v>11</v>
      </c>
      <c r="AL1102" s="259"/>
      <c r="AM1102" s="259" t="s">
        <v>17338</v>
      </c>
      <c r="AN1102" s="449"/>
      <c r="AO1102" s="449"/>
      <c r="AP1102" s="449"/>
      <c r="AQ1102" s="392" t="str">
        <f>IFERROR(VLOOKUP(BG1102,#REF!,1,0),"")</f>
        <v/>
      </c>
      <c r="AS1102" s="259" t="s">
        <v>3254</v>
      </c>
      <c r="AT1102" s="392" t="s">
        <v>3235</v>
      </c>
      <c r="BD1102" s="202" t="str">
        <f t="shared" si="164"/>
        <v>NX350h Premium</v>
      </c>
      <c r="BE1102" s="261" t="str">
        <f t="shared" si="170"/>
        <v>0159</v>
      </c>
      <c r="BF1102" s="407" t="s">
        <v>1640</v>
      </c>
      <c r="BG1102" s="202" t="str">
        <f t="shared" si="165"/>
        <v>0159-1101</v>
      </c>
    </row>
    <row r="1103" spans="1:59">
      <c r="A1103" s="405">
        <v>4877</v>
      </c>
      <c r="B1103" s="406">
        <v>4877</v>
      </c>
      <c r="C1103" s="261" t="str">
        <f t="shared" si="166"/>
        <v>0022-0159</v>
      </c>
      <c r="D1103" s="261" t="str">
        <f t="shared" si="167"/>
        <v>0022-0159-0003</v>
      </c>
      <c r="E1103" s="407" t="s">
        <v>1641</v>
      </c>
      <c r="F1103" s="261" t="str">
        <f>TEXT(VLOOKUP(J1103,'[4]1'!$B$2:$D$37,2,0),"0000")</f>
        <v>0022</v>
      </c>
      <c r="G1103" s="261" t="str">
        <f t="shared" si="168"/>
        <v>0159</v>
      </c>
      <c r="H1103" s="408">
        <f t="shared" si="169"/>
        <v>3</v>
      </c>
      <c r="I1103" s="407" t="s">
        <v>1641</v>
      </c>
      <c r="J1103" s="258" t="s">
        <v>152</v>
      </c>
      <c r="K1103" s="258" t="s">
        <v>153</v>
      </c>
      <c r="L1103" s="258" t="s">
        <v>3233</v>
      </c>
      <c r="M1103" s="409">
        <v>75300000</v>
      </c>
      <c r="N1103" s="258">
        <v>2487</v>
      </c>
      <c r="O1103" s="258" t="s">
        <v>74</v>
      </c>
      <c r="P1103" s="258" t="s">
        <v>73</v>
      </c>
      <c r="Q1103" s="258" t="s">
        <v>72</v>
      </c>
      <c r="R1103" s="258">
        <v>5</v>
      </c>
      <c r="S1103" s="410">
        <v>11</v>
      </c>
      <c r="T1103" s="261">
        <v>6</v>
      </c>
      <c r="U1103" s="261">
        <v>6</v>
      </c>
      <c r="V1103" s="258" t="s">
        <v>1989</v>
      </c>
      <c r="W1103" s="261" t="str">
        <f t="shared" si="171"/>
        <v>LEXUSNX450h+ Premium75300000</v>
      </c>
      <c r="X1103" s="411">
        <f t="shared" si="172"/>
        <v>4877</v>
      </c>
      <c r="Y1103" s="261">
        <v>6</v>
      </c>
      <c r="Z1103" s="261">
        <v>6</v>
      </c>
      <c r="AA1103" s="407" t="s">
        <v>1641</v>
      </c>
      <c r="AB1103" s="258" t="s">
        <v>70</v>
      </c>
      <c r="AC1103" s="258"/>
      <c r="AD1103" s="258">
        <v>3</v>
      </c>
      <c r="AE1103" s="258">
        <v>1</v>
      </c>
      <c r="AF1103" s="259"/>
      <c r="AG1103" s="260"/>
      <c r="AH1103" s="259"/>
      <c r="AI1103" s="259"/>
      <c r="AJ1103" s="260"/>
      <c r="AK1103" s="259">
        <v>11</v>
      </c>
      <c r="AL1103" s="259"/>
      <c r="AM1103" s="259" t="s">
        <v>17182</v>
      </c>
      <c r="AN1103" s="449"/>
      <c r="AO1103" s="449"/>
      <c r="AP1103" s="449"/>
      <c r="AQ1103" s="392" t="str">
        <f>IFERROR(VLOOKUP(BG1103,#REF!,1,0),"")</f>
        <v/>
      </c>
      <c r="AS1103" s="259" t="s">
        <v>3254</v>
      </c>
      <c r="AT1103" s="392" t="s">
        <v>3235</v>
      </c>
      <c r="BD1103" s="202" t="str">
        <f t="shared" si="164"/>
        <v>NX450h+ Premium</v>
      </c>
      <c r="BE1103" s="261" t="str">
        <f t="shared" si="170"/>
        <v>0159</v>
      </c>
      <c r="BF1103" s="407" t="s">
        <v>1641</v>
      </c>
      <c r="BG1103" s="202" t="str">
        <f t="shared" si="165"/>
        <v>0159-1102</v>
      </c>
    </row>
    <row r="1104" spans="1:59">
      <c r="A1104" s="405">
        <v>4878</v>
      </c>
      <c r="B1104" s="406">
        <v>4878</v>
      </c>
      <c r="C1104" s="261" t="str">
        <f t="shared" si="166"/>
        <v>0022-0159</v>
      </c>
      <c r="D1104" s="261" t="str">
        <f t="shared" si="167"/>
        <v>0022-0159-0004</v>
      </c>
      <c r="E1104" s="407" t="s">
        <v>1642</v>
      </c>
      <c r="F1104" s="261" t="str">
        <f>TEXT(VLOOKUP(J1104,'[4]1'!$B$2:$D$37,2,0),"0000")</f>
        <v>0022</v>
      </c>
      <c r="G1104" s="261" t="str">
        <f t="shared" si="168"/>
        <v>0159</v>
      </c>
      <c r="H1104" s="408">
        <f t="shared" si="169"/>
        <v>4</v>
      </c>
      <c r="I1104" s="407" t="s">
        <v>1642</v>
      </c>
      <c r="J1104" s="258" t="s">
        <v>152</v>
      </c>
      <c r="K1104" s="258" t="s">
        <v>153</v>
      </c>
      <c r="L1104" s="258" t="s">
        <v>3234</v>
      </c>
      <c r="M1104" s="409">
        <v>83000000</v>
      </c>
      <c r="N1104" s="258">
        <v>2487</v>
      </c>
      <c r="O1104" s="258" t="s">
        <v>74</v>
      </c>
      <c r="P1104" s="258" t="s">
        <v>73</v>
      </c>
      <c r="Q1104" s="258" t="s">
        <v>72</v>
      </c>
      <c r="R1104" s="258">
        <v>5</v>
      </c>
      <c r="S1104" s="410">
        <v>11</v>
      </c>
      <c r="T1104" s="261">
        <v>6</v>
      </c>
      <c r="U1104" s="261">
        <v>6</v>
      </c>
      <c r="V1104" s="258" t="s">
        <v>1989</v>
      </c>
      <c r="W1104" s="261" t="str">
        <f t="shared" si="171"/>
        <v>LEXUSNX450h+ F SPORT83000000</v>
      </c>
      <c r="X1104" s="411">
        <f t="shared" si="172"/>
        <v>4878</v>
      </c>
      <c r="Y1104" s="261">
        <v>6</v>
      </c>
      <c r="Z1104" s="261">
        <v>6</v>
      </c>
      <c r="AA1104" s="407" t="s">
        <v>1642</v>
      </c>
      <c r="AB1104" s="258" t="s">
        <v>70</v>
      </c>
      <c r="AC1104" s="258"/>
      <c r="AD1104" s="258">
        <v>3</v>
      </c>
      <c r="AE1104" s="258">
        <v>1</v>
      </c>
      <c r="AF1104" s="259"/>
      <c r="AG1104" s="260"/>
      <c r="AH1104" s="259"/>
      <c r="AI1104" s="259"/>
      <c r="AJ1104" s="260"/>
      <c r="AK1104" s="259">
        <v>11</v>
      </c>
      <c r="AL1104" s="259"/>
      <c r="AM1104" s="259" t="s">
        <v>17182</v>
      </c>
      <c r="AN1104" s="449"/>
      <c r="AO1104" s="449"/>
      <c r="AP1104" s="449"/>
      <c r="AQ1104" s="392" t="str">
        <f>IFERROR(VLOOKUP(BG1104,#REF!,1,0),"")</f>
        <v/>
      </c>
      <c r="AS1104" s="259" t="s">
        <v>3254</v>
      </c>
      <c r="AT1104" s="392" t="s">
        <v>3235</v>
      </c>
      <c r="BD1104" s="202" t="str">
        <f t="shared" si="164"/>
        <v>NX450h+ F SPORT</v>
      </c>
      <c r="BE1104" s="261" t="str">
        <f t="shared" si="170"/>
        <v>0159</v>
      </c>
      <c r="BF1104" s="407" t="s">
        <v>1642</v>
      </c>
      <c r="BG1104" s="202" t="str">
        <f t="shared" si="165"/>
        <v>0159-1103</v>
      </c>
    </row>
    <row r="1105" spans="1:59">
      <c r="A1105" s="405">
        <v>4879</v>
      </c>
      <c r="B1105" s="406">
        <v>4879</v>
      </c>
      <c r="C1105" s="261" t="str">
        <f t="shared" si="166"/>
        <v>0022-0160</v>
      </c>
      <c r="D1105" s="261" t="str">
        <f t="shared" si="167"/>
        <v>0022-0160-0001</v>
      </c>
      <c r="E1105" s="407" t="s">
        <v>1643</v>
      </c>
      <c r="F1105" s="261" t="str">
        <f>TEXT(VLOOKUP(J1105,'[4]1'!$B$2:$D$37,2,0),"0000")</f>
        <v>0022</v>
      </c>
      <c r="G1105" s="261" t="str">
        <f t="shared" si="168"/>
        <v>0160</v>
      </c>
      <c r="H1105" s="408">
        <f t="shared" si="169"/>
        <v>1</v>
      </c>
      <c r="I1105" s="407" t="s">
        <v>1643</v>
      </c>
      <c r="J1105" s="258" t="s">
        <v>152</v>
      </c>
      <c r="K1105" s="258" t="s">
        <v>151</v>
      </c>
      <c r="L1105" s="258" t="s">
        <v>17015</v>
      </c>
      <c r="M1105" s="409">
        <v>87400000</v>
      </c>
      <c r="N1105" s="258">
        <v>2487</v>
      </c>
      <c r="O1105" s="258" t="s">
        <v>74</v>
      </c>
      <c r="P1105" s="258" t="s">
        <v>73</v>
      </c>
      <c r="Q1105" s="258" t="s">
        <v>72</v>
      </c>
      <c r="R1105" s="258">
        <v>5</v>
      </c>
      <c r="S1105" s="410">
        <v>20</v>
      </c>
      <c r="T1105" s="261">
        <v>6</v>
      </c>
      <c r="U1105" s="261">
        <v>6</v>
      </c>
      <c r="V1105" s="258" t="s">
        <v>1989</v>
      </c>
      <c r="W1105" s="261" t="str">
        <f t="shared" si="171"/>
        <v>LEXUSRX 하이브리드350h87400000</v>
      </c>
      <c r="X1105" s="411">
        <f t="shared" si="172"/>
        <v>4879</v>
      </c>
      <c r="Y1105" s="261">
        <v>6</v>
      </c>
      <c r="Z1105" s="261">
        <v>6</v>
      </c>
      <c r="AA1105" s="407" t="s">
        <v>1643</v>
      </c>
      <c r="AB1105" s="258" t="s">
        <v>70</v>
      </c>
      <c r="AC1105" s="258"/>
      <c r="AD1105" s="258">
        <v>5</v>
      </c>
      <c r="AE1105" s="258">
        <v>2</v>
      </c>
      <c r="AF1105" s="259"/>
      <c r="AG1105" s="260"/>
      <c r="AH1105" s="259"/>
      <c r="AI1105" s="259"/>
      <c r="AJ1105" s="260"/>
      <c r="AK1105" s="259">
        <v>10</v>
      </c>
      <c r="AL1105" s="259"/>
      <c r="AM1105" s="259" t="s">
        <v>17108</v>
      </c>
      <c r="AN1105" s="449"/>
      <c r="AO1105" s="449"/>
      <c r="AP1105" s="449"/>
      <c r="AQ1105" s="392" t="str">
        <f>IFERROR(VLOOKUP(BG1105,#REF!,1,0),"")</f>
        <v/>
      </c>
      <c r="AS1105" s="259" t="s">
        <v>3256</v>
      </c>
      <c r="BD1105" s="202" t="str">
        <f t="shared" si="164"/>
        <v>RX 하이브리드350h</v>
      </c>
      <c r="BE1105" s="261" t="str">
        <f t="shared" si="170"/>
        <v>0160</v>
      </c>
      <c r="BF1105" s="407" t="s">
        <v>1643</v>
      </c>
      <c r="BG1105" s="202" t="str">
        <f t="shared" si="165"/>
        <v>0160-1104</v>
      </c>
    </row>
    <row r="1106" spans="1:59">
      <c r="A1106" s="405">
        <v>4880</v>
      </c>
      <c r="B1106" s="406">
        <v>4880</v>
      </c>
      <c r="C1106" s="261" t="str">
        <f t="shared" si="166"/>
        <v>0022-0160</v>
      </c>
      <c r="D1106" s="261" t="str">
        <f t="shared" si="167"/>
        <v>0022-0160-0002</v>
      </c>
      <c r="E1106" s="407" t="s">
        <v>1644</v>
      </c>
      <c r="F1106" s="261" t="str">
        <f>TEXT(VLOOKUP(J1106,'[4]1'!$B$2:$D$37,2,0),"0000")</f>
        <v>0022</v>
      </c>
      <c r="G1106" s="261" t="str">
        <f t="shared" si="168"/>
        <v>0160</v>
      </c>
      <c r="H1106" s="408">
        <f t="shared" si="169"/>
        <v>2</v>
      </c>
      <c r="I1106" s="407" t="s">
        <v>1644</v>
      </c>
      <c r="J1106" s="258" t="s">
        <v>152</v>
      </c>
      <c r="K1106" s="258" t="s">
        <v>151</v>
      </c>
      <c r="L1106" s="258" t="s">
        <v>17016</v>
      </c>
      <c r="M1106" s="409">
        <v>87400000</v>
      </c>
      <c r="N1106" s="258">
        <v>2487</v>
      </c>
      <c r="O1106" s="258" t="s">
        <v>74</v>
      </c>
      <c r="P1106" s="258" t="s">
        <v>73</v>
      </c>
      <c r="Q1106" s="258" t="s">
        <v>72</v>
      </c>
      <c r="R1106" s="258">
        <v>5</v>
      </c>
      <c r="S1106" s="410">
        <v>20</v>
      </c>
      <c r="T1106" s="261">
        <v>6</v>
      </c>
      <c r="U1106" s="261">
        <v>6</v>
      </c>
      <c r="V1106" s="258" t="s">
        <v>1989</v>
      </c>
      <c r="W1106" s="261" t="str">
        <f t="shared" si="171"/>
        <v>LEXUSRX 하이브리드450h87400000</v>
      </c>
      <c r="X1106" s="411">
        <f t="shared" si="172"/>
        <v>4880</v>
      </c>
      <c r="Y1106" s="261">
        <v>6</v>
      </c>
      <c r="Z1106" s="261">
        <v>6</v>
      </c>
      <c r="AA1106" s="407" t="s">
        <v>1644</v>
      </c>
      <c r="AB1106" s="258" t="s">
        <v>70</v>
      </c>
      <c r="AC1106" s="258"/>
      <c r="AD1106" s="258">
        <v>5</v>
      </c>
      <c r="AE1106" s="258">
        <v>2</v>
      </c>
      <c r="AF1106" s="259"/>
      <c r="AG1106" s="260"/>
      <c r="AH1106" s="259"/>
      <c r="AI1106" s="259"/>
      <c r="AJ1106" s="260"/>
      <c r="AK1106" s="259">
        <v>10</v>
      </c>
      <c r="AL1106" s="259"/>
      <c r="AM1106" s="259" t="s">
        <v>17108</v>
      </c>
      <c r="AN1106" s="449"/>
      <c r="AO1106" s="449"/>
      <c r="AP1106" s="449"/>
      <c r="AQ1106" s="392" t="str">
        <f>IFERROR(VLOOKUP(BG1106,#REF!,1,0),"")</f>
        <v/>
      </c>
      <c r="AS1106" s="259" t="s">
        <v>3256</v>
      </c>
      <c r="BD1106" s="202" t="str">
        <f t="shared" si="164"/>
        <v>RX 하이브리드450h</v>
      </c>
      <c r="BE1106" s="261" t="str">
        <f t="shared" si="170"/>
        <v>0160</v>
      </c>
      <c r="BF1106" s="407" t="s">
        <v>1644</v>
      </c>
      <c r="BG1106" s="202" t="str">
        <f t="shared" si="165"/>
        <v>0160-1105</v>
      </c>
    </row>
    <row r="1107" spans="1:59">
      <c r="A1107" s="405">
        <v>4881</v>
      </c>
      <c r="B1107" s="406">
        <v>4881</v>
      </c>
      <c r="C1107" s="261" t="str">
        <f t="shared" si="166"/>
        <v>0022-0160</v>
      </c>
      <c r="D1107" s="261" t="str">
        <f t="shared" si="167"/>
        <v>0022-0160-0003</v>
      </c>
      <c r="E1107" s="407" t="s">
        <v>1645</v>
      </c>
      <c r="F1107" s="261" t="str">
        <f>TEXT(VLOOKUP(J1107,'[4]1'!$B$2:$D$37,2,0),"0000")</f>
        <v>0022</v>
      </c>
      <c r="G1107" s="261" t="str">
        <f t="shared" si="168"/>
        <v>0160</v>
      </c>
      <c r="H1107" s="408">
        <f t="shared" si="169"/>
        <v>3</v>
      </c>
      <c r="I1107" s="407" t="s">
        <v>1645</v>
      </c>
      <c r="J1107" s="258" t="s">
        <v>152</v>
      </c>
      <c r="K1107" s="258" t="s">
        <v>151</v>
      </c>
      <c r="L1107" s="258" t="s">
        <v>17017</v>
      </c>
      <c r="M1107" s="409">
        <v>87400000</v>
      </c>
      <c r="N1107" s="258">
        <v>2393</v>
      </c>
      <c r="O1107" s="258" t="s">
        <v>74</v>
      </c>
      <c r="P1107" s="258" t="s">
        <v>73</v>
      </c>
      <c r="Q1107" s="258" t="s">
        <v>72</v>
      </c>
      <c r="R1107" s="258">
        <v>5</v>
      </c>
      <c r="S1107" s="410">
        <v>20</v>
      </c>
      <c r="T1107" s="261">
        <v>6</v>
      </c>
      <c r="U1107" s="261">
        <v>6</v>
      </c>
      <c r="V1107" s="258" t="s">
        <v>1989</v>
      </c>
      <c r="W1107" s="261" t="str">
        <f t="shared" si="171"/>
        <v>LEXUSRX 하이브리드500h87400000</v>
      </c>
      <c r="X1107" s="411">
        <f t="shared" si="172"/>
        <v>4881</v>
      </c>
      <c r="Y1107" s="261">
        <v>6</v>
      </c>
      <c r="Z1107" s="261">
        <v>6</v>
      </c>
      <c r="AA1107" s="407" t="s">
        <v>1645</v>
      </c>
      <c r="AB1107" s="258" t="s">
        <v>70</v>
      </c>
      <c r="AC1107" s="258"/>
      <c r="AD1107" s="258">
        <v>5</v>
      </c>
      <c r="AE1107" s="258">
        <v>2</v>
      </c>
      <c r="AF1107" s="259"/>
      <c r="AG1107" s="260"/>
      <c r="AH1107" s="259"/>
      <c r="AI1107" s="259"/>
      <c r="AJ1107" s="260"/>
      <c r="AK1107" s="259">
        <v>10</v>
      </c>
      <c r="AL1107" s="259"/>
      <c r="AM1107" s="259" t="s">
        <v>17108</v>
      </c>
      <c r="AN1107" s="449"/>
      <c r="AO1107" s="449"/>
      <c r="AP1107" s="449"/>
      <c r="AQ1107" s="392" t="str">
        <f>IFERROR(VLOOKUP(BG1107,#REF!,1,0),"")</f>
        <v/>
      </c>
      <c r="AS1107" s="259" t="s">
        <v>3256</v>
      </c>
      <c r="BD1107" s="202" t="str">
        <f t="shared" si="164"/>
        <v>RX 하이브리드500h</v>
      </c>
      <c r="BE1107" s="261" t="str">
        <f t="shared" si="170"/>
        <v>0160</v>
      </c>
      <c r="BF1107" s="407" t="s">
        <v>1645</v>
      </c>
      <c r="BG1107" s="202" t="str">
        <f t="shared" si="165"/>
        <v>0160-1106</v>
      </c>
    </row>
    <row r="1108" spans="1:59">
      <c r="A1108" s="405">
        <v>4882</v>
      </c>
      <c r="B1108" s="406">
        <v>4882</v>
      </c>
      <c r="C1108" s="261" t="str">
        <f t="shared" si="166"/>
        <v>0022-0161</v>
      </c>
      <c r="D1108" s="261" t="str">
        <f t="shared" si="167"/>
        <v>0022-0161-0001</v>
      </c>
      <c r="E1108" s="407" t="s">
        <v>1646</v>
      </c>
      <c r="F1108" s="261" t="str">
        <f>TEXT(VLOOKUP(J1108,'[4]1'!$B$2:$D$37,2,0),"0000")</f>
        <v>0022</v>
      </c>
      <c r="G1108" s="261" t="str">
        <f t="shared" si="168"/>
        <v>0161</v>
      </c>
      <c r="H1108" s="408">
        <f t="shared" si="169"/>
        <v>1</v>
      </c>
      <c r="I1108" s="407" t="s">
        <v>1646</v>
      </c>
      <c r="J1108" s="258" t="s">
        <v>152</v>
      </c>
      <c r="K1108" s="258" t="s">
        <v>17339</v>
      </c>
      <c r="L1108" s="258" t="s">
        <v>17340</v>
      </c>
      <c r="M1108" s="409">
        <v>84800000</v>
      </c>
      <c r="N1108" s="258">
        <v>0</v>
      </c>
      <c r="O1108" s="258" t="s">
        <v>17275</v>
      </c>
      <c r="P1108" s="258" t="s">
        <v>73</v>
      </c>
      <c r="Q1108" s="258" t="s">
        <v>72</v>
      </c>
      <c r="R1108" s="258">
        <v>5</v>
      </c>
      <c r="S1108" s="410">
        <v>20</v>
      </c>
      <c r="T1108" s="261">
        <v>6</v>
      </c>
      <c r="U1108" s="261">
        <v>6</v>
      </c>
      <c r="V1108" s="258" t="s">
        <v>1989</v>
      </c>
      <c r="W1108" s="261" t="str">
        <f t="shared" si="171"/>
        <v>LEXUSRZ450e 수프림84800000</v>
      </c>
      <c r="X1108" s="411">
        <f t="shared" si="172"/>
        <v>4882</v>
      </c>
      <c r="Y1108" s="261">
        <v>6</v>
      </c>
      <c r="Z1108" s="261">
        <v>6</v>
      </c>
      <c r="AA1108" s="407" t="s">
        <v>1646</v>
      </c>
      <c r="AB1108" s="258" t="s">
        <v>70</v>
      </c>
      <c r="AC1108" s="258"/>
      <c r="AD1108" s="258">
        <v>5</v>
      </c>
      <c r="AE1108" s="258">
        <v>2</v>
      </c>
      <c r="AF1108" s="259"/>
      <c r="AG1108" s="260"/>
      <c r="AH1108" s="259"/>
      <c r="AI1108" s="259"/>
      <c r="AJ1108" s="260"/>
      <c r="AK1108" s="259">
        <v>10</v>
      </c>
      <c r="AL1108" s="259"/>
      <c r="AM1108" s="259" t="s">
        <v>17108</v>
      </c>
      <c r="AN1108" s="449"/>
      <c r="AO1108" s="449"/>
      <c r="AP1108" s="449"/>
      <c r="AQ1108" s="392" t="str">
        <f>IFERROR(VLOOKUP(BG1108,#REF!,1,0),"")</f>
        <v/>
      </c>
      <c r="AS1108" s="259" t="s">
        <v>3256</v>
      </c>
      <c r="BD1108" s="202" t="str">
        <f t="shared" si="164"/>
        <v>RZ450e 수프림</v>
      </c>
      <c r="BE1108" s="261" t="str">
        <f t="shared" si="170"/>
        <v>0161</v>
      </c>
      <c r="BF1108" s="407" t="s">
        <v>1646</v>
      </c>
      <c r="BG1108" s="202" t="str">
        <f t="shared" si="165"/>
        <v>0161-1107</v>
      </c>
    </row>
    <row r="1109" spans="1:59">
      <c r="A1109" s="405">
        <v>4883</v>
      </c>
      <c r="B1109" s="406">
        <v>4883</v>
      </c>
      <c r="C1109" s="261" t="str">
        <f t="shared" si="166"/>
        <v>0022-0161</v>
      </c>
      <c r="D1109" s="261" t="str">
        <f t="shared" si="167"/>
        <v>0022-0161-0002</v>
      </c>
      <c r="E1109" s="407" t="s">
        <v>1647</v>
      </c>
      <c r="F1109" s="261" t="str">
        <f>TEXT(VLOOKUP(J1109,'[4]1'!$B$2:$D$37,2,0),"0000")</f>
        <v>0022</v>
      </c>
      <c r="G1109" s="261" t="str">
        <f t="shared" si="168"/>
        <v>0161</v>
      </c>
      <c r="H1109" s="408">
        <f t="shared" si="169"/>
        <v>2</v>
      </c>
      <c r="I1109" s="407" t="s">
        <v>1647</v>
      </c>
      <c r="J1109" s="258" t="s">
        <v>152</v>
      </c>
      <c r="K1109" s="258" t="s">
        <v>17339</v>
      </c>
      <c r="L1109" s="258" t="s">
        <v>17341</v>
      </c>
      <c r="M1109" s="409">
        <v>93000000</v>
      </c>
      <c r="N1109" s="258">
        <v>0</v>
      </c>
      <c r="O1109" s="258" t="s">
        <v>17275</v>
      </c>
      <c r="P1109" s="258" t="s">
        <v>73</v>
      </c>
      <c r="Q1109" s="258" t="s">
        <v>72</v>
      </c>
      <c r="R1109" s="258">
        <v>5</v>
      </c>
      <c r="S1109" s="410">
        <v>20</v>
      </c>
      <c r="T1109" s="261">
        <v>6</v>
      </c>
      <c r="U1109" s="261">
        <v>6</v>
      </c>
      <c r="V1109" s="258" t="s">
        <v>1989</v>
      </c>
      <c r="W1109" s="261" t="str">
        <f t="shared" si="171"/>
        <v>LEXUSRZ450e 럭셔리93000000</v>
      </c>
      <c r="X1109" s="411">
        <f t="shared" si="172"/>
        <v>4883</v>
      </c>
      <c r="Y1109" s="261">
        <v>6</v>
      </c>
      <c r="Z1109" s="261">
        <v>6</v>
      </c>
      <c r="AA1109" s="407" t="s">
        <v>1647</v>
      </c>
      <c r="AB1109" s="258" t="s">
        <v>70</v>
      </c>
      <c r="AC1109" s="258"/>
      <c r="AD1109" s="258">
        <v>5</v>
      </c>
      <c r="AE1109" s="258">
        <v>2</v>
      </c>
      <c r="AF1109" s="259"/>
      <c r="AG1109" s="260"/>
      <c r="AH1109" s="259"/>
      <c r="AI1109" s="259"/>
      <c r="AJ1109" s="260"/>
      <c r="AK1109" s="259">
        <v>10</v>
      </c>
      <c r="AL1109" s="259"/>
      <c r="AM1109" s="259" t="s">
        <v>17108</v>
      </c>
      <c r="AN1109" s="449"/>
      <c r="AO1109" s="449"/>
      <c r="AP1109" s="449"/>
      <c r="AQ1109" s="392" t="str">
        <f>IFERROR(VLOOKUP(BG1109,#REF!,1,0),"")</f>
        <v/>
      </c>
      <c r="AS1109" s="259" t="s">
        <v>3256</v>
      </c>
      <c r="BD1109" s="202" t="str">
        <f t="shared" si="164"/>
        <v>RZ450e 럭셔리</v>
      </c>
      <c r="BE1109" s="261" t="str">
        <f t="shared" si="170"/>
        <v>0161</v>
      </c>
      <c r="BF1109" s="407" t="s">
        <v>1647</v>
      </c>
      <c r="BG1109" s="202" t="str">
        <f t="shared" si="165"/>
        <v>0161-1108</v>
      </c>
    </row>
    <row r="1110" spans="1:59">
      <c r="A1110" s="405">
        <v>4884</v>
      </c>
      <c r="B1110" s="406">
        <v>4884</v>
      </c>
      <c r="C1110" s="261" t="str">
        <f t="shared" si="166"/>
        <v>0022-0162</v>
      </c>
      <c r="D1110" s="261" t="str">
        <f t="shared" si="167"/>
        <v>0022-0162-0001</v>
      </c>
      <c r="E1110" s="407" t="s">
        <v>1648</v>
      </c>
      <c r="F1110" s="261" t="str">
        <f>TEXT(VLOOKUP(J1110,'[4]1'!$B$2:$D$37,2,0),"0000")</f>
        <v>0022</v>
      </c>
      <c r="G1110" s="261" t="str">
        <f t="shared" si="168"/>
        <v>0162</v>
      </c>
      <c r="H1110" s="408">
        <f t="shared" si="169"/>
        <v>1</v>
      </c>
      <c r="I1110" s="407" t="s">
        <v>1648</v>
      </c>
      <c r="J1110" s="258" t="s">
        <v>152</v>
      </c>
      <c r="K1110" s="258" t="s">
        <v>1352</v>
      </c>
      <c r="L1110" s="258" t="s">
        <v>17349</v>
      </c>
      <c r="M1110" s="409">
        <v>46100000</v>
      </c>
      <c r="N1110" s="258">
        <v>1987</v>
      </c>
      <c r="O1110" s="258" t="s">
        <v>74</v>
      </c>
      <c r="P1110" s="258" t="s">
        <v>73</v>
      </c>
      <c r="Q1110" s="258" t="s">
        <v>72</v>
      </c>
      <c r="R1110" s="258">
        <v>5</v>
      </c>
      <c r="S1110" s="410">
        <v>10</v>
      </c>
      <c r="T1110" s="261">
        <v>6</v>
      </c>
      <c r="U1110" s="261">
        <v>6</v>
      </c>
      <c r="V1110" s="258" t="s">
        <v>1934</v>
      </c>
      <c r="W1110" s="261" t="str">
        <f t="shared" si="171"/>
        <v>LEXUSUX 하이브리드250h46100000</v>
      </c>
      <c r="X1110" s="411">
        <f t="shared" si="172"/>
        <v>4884</v>
      </c>
      <c r="Y1110" s="261">
        <v>6</v>
      </c>
      <c r="Z1110" s="261">
        <v>6</v>
      </c>
      <c r="AA1110" s="407" t="s">
        <v>1648</v>
      </c>
      <c r="AB1110" s="258" t="s">
        <v>70</v>
      </c>
      <c r="AC1110" s="258"/>
      <c r="AD1110" s="258">
        <v>3</v>
      </c>
      <c r="AE1110" s="258">
        <v>0</v>
      </c>
      <c r="AF1110" s="259"/>
      <c r="AG1110" s="260"/>
      <c r="AH1110" s="259"/>
      <c r="AI1110" s="259"/>
      <c r="AJ1110" s="260"/>
      <c r="AK1110" s="259">
        <v>10</v>
      </c>
      <c r="AL1110" s="259"/>
      <c r="AM1110" s="259" t="s">
        <v>17108</v>
      </c>
      <c r="AN1110" s="449"/>
      <c r="AO1110" s="449"/>
      <c r="AP1110" s="449"/>
      <c r="AQ1110" s="392" t="str">
        <f>IFERROR(VLOOKUP(BG1110,#REF!,1,0),"")</f>
        <v/>
      </c>
      <c r="AS1110" s="259" t="s">
        <v>3246</v>
      </c>
      <c r="BD1110" s="202" t="str">
        <f t="shared" si="164"/>
        <v>UX 하이브리드250h</v>
      </c>
      <c r="BE1110" s="261" t="str">
        <f t="shared" si="170"/>
        <v>0162</v>
      </c>
      <c r="BF1110" s="407" t="s">
        <v>1648</v>
      </c>
      <c r="BG1110" s="202" t="str">
        <f t="shared" si="165"/>
        <v>0162-1109</v>
      </c>
    </row>
    <row r="1111" spans="1:59">
      <c r="A1111" s="405">
        <v>4885</v>
      </c>
      <c r="B1111" s="406">
        <v>4885</v>
      </c>
      <c r="C1111" s="261" t="str">
        <f t="shared" si="166"/>
        <v>0022-0162</v>
      </c>
      <c r="D1111" s="261" t="str">
        <f t="shared" si="167"/>
        <v>0022-0162-0002</v>
      </c>
      <c r="E1111" s="407" t="s">
        <v>1649</v>
      </c>
      <c r="F1111" s="261" t="str">
        <f>TEXT(VLOOKUP(J1111,'[4]1'!$B$2:$D$37,2,0),"0000")</f>
        <v>0022</v>
      </c>
      <c r="G1111" s="261" t="str">
        <f t="shared" si="168"/>
        <v>0162</v>
      </c>
      <c r="H1111" s="408">
        <f t="shared" si="169"/>
        <v>2</v>
      </c>
      <c r="I1111" s="407" t="s">
        <v>1649</v>
      </c>
      <c r="J1111" s="258" t="s">
        <v>152</v>
      </c>
      <c r="K1111" s="258" t="s">
        <v>1352</v>
      </c>
      <c r="L1111" s="258" t="s">
        <v>17350</v>
      </c>
      <c r="M1111" s="409">
        <v>51100000</v>
      </c>
      <c r="N1111" s="258">
        <v>1987</v>
      </c>
      <c r="O1111" s="258" t="s">
        <v>74</v>
      </c>
      <c r="P1111" s="258" t="s">
        <v>73</v>
      </c>
      <c r="Q1111" s="258" t="s">
        <v>72</v>
      </c>
      <c r="R1111" s="258">
        <v>5</v>
      </c>
      <c r="S1111" s="410">
        <v>10</v>
      </c>
      <c r="T1111" s="261">
        <v>6</v>
      </c>
      <c r="U1111" s="261">
        <v>6</v>
      </c>
      <c r="V1111" s="258" t="s">
        <v>1934</v>
      </c>
      <c r="W1111" s="261" t="str">
        <f t="shared" si="171"/>
        <v>LEXUSUX 하이브리드250h F Sports51100000</v>
      </c>
      <c r="X1111" s="411">
        <f t="shared" si="172"/>
        <v>4885</v>
      </c>
      <c r="Y1111" s="261">
        <v>6</v>
      </c>
      <c r="Z1111" s="261">
        <v>6</v>
      </c>
      <c r="AA1111" s="407" t="s">
        <v>1649</v>
      </c>
      <c r="AB1111" s="258" t="s">
        <v>70</v>
      </c>
      <c r="AC1111" s="258"/>
      <c r="AD1111" s="258">
        <v>3</v>
      </c>
      <c r="AE1111" s="258">
        <v>0</v>
      </c>
      <c r="AF1111" s="259"/>
      <c r="AG1111" s="260"/>
      <c r="AH1111" s="259"/>
      <c r="AI1111" s="259"/>
      <c r="AJ1111" s="260"/>
      <c r="AK1111" s="259">
        <v>10</v>
      </c>
      <c r="AL1111" s="259"/>
      <c r="AM1111" s="259" t="s">
        <v>17108</v>
      </c>
      <c r="AN1111" s="449"/>
      <c r="AO1111" s="449"/>
      <c r="AP1111" s="449"/>
      <c r="AQ1111" s="392" t="str">
        <f>IFERROR(VLOOKUP(BG1111,#REF!,1,0),"")</f>
        <v/>
      </c>
      <c r="AS1111" s="259" t="s">
        <v>3246</v>
      </c>
      <c r="AT1111" s="486" t="s">
        <v>3182</v>
      </c>
      <c r="BD1111" s="202" t="str">
        <f t="shared" si="164"/>
        <v>UX 하이브리드250h F Sports</v>
      </c>
      <c r="BE1111" s="261" t="str">
        <f t="shared" si="170"/>
        <v>0162</v>
      </c>
      <c r="BF1111" s="407" t="s">
        <v>1649</v>
      </c>
      <c r="BG1111" s="202" t="str">
        <f t="shared" si="165"/>
        <v>0162-1110</v>
      </c>
    </row>
    <row r="1112" spans="1:59">
      <c r="A1112" s="405">
        <v>4886</v>
      </c>
      <c r="B1112" s="406">
        <v>4886</v>
      </c>
      <c r="C1112" s="261" t="str">
        <f t="shared" si="166"/>
        <v>0022-0162</v>
      </c>
      <c r="D1112" s="261" t="str">
        <f t="shared" si="167"/>
        <v>0022-0162-0003</v>
      </c>
      <c r="E1112" s="407" t="s">
        <v>1650</v>
      </c>
      <c r="F1112" s="261" t="str">
        <f>TEXT(VLOOKUP(J1112,'[4]1'!$B$2:$D$37,2,0),"0000")</f>
        <v>0022</v>
      </c>
      <c r="G1112" s="261" t="str">
        <f t="shared" si="168"/>
        <v>0162</v>
      </c>
      <c r="H1112" s="408">
        <f t="shared" si="169"/>
        <v>3</v>
      </c>
      <c r="I1112" s="407" t="s">
        <v>1650</v>
      </c>
      <c r="J1112" s="258" t="s">
        <v>152</v>
      </c>
      <c r="K1112" s="258" t="s">
        <v>1352</v>
      </c>
      <c r="L1112" s="258" t="s">
        <v>17351</v>
      </c>
      <c r="M1112" s="409">
        <v>55300000</v>
      </c>
      <c r="N1112" s="258">
        <v>1987</v>
      </c>
      <c r="O1112" s="258" t="s">
        <v>74</v>
      </c>
      <c r="P1112" s="258" t="s">
        <v>73</v>
      </c>
      <c r="Q1112" s="258" t="s">
        <v>72</v>
      </c>
      <c r="R1112" s="258">
        <v>5</v>
      </c>
      <c r="S1112" s="410">
        <v>10</v>
      </c>
      <c r="T1112" s="261">
        <v>6</v>
      </c>
      <c r="U1112" s="261">
        <v>6</v>
      </c>
      <c r="V1112" s="258" t="s">
        <v>1934</v>
      </c>
      <c r="W1112" s="261" t="str">
        <f t="shared" si="171"/>
        <v>LEXUSUX 하이브리드250h AWD55300000</v>
      </c>
      <c r="X1112" s="411">
        <f t="shared" si="172"/>
        <v>4886</v>
      </c>
      <c r="Y1112" s="261">
        <v>6</v>
      </c>
      <c r="Z1112" s="261">
        <v>6</v>
      </c>
      <c r="AA1112" s="407" t="s">
        <v>1650</v>
      </c>
      <c r="AB1112" s="258" t="s">
        <v>70</v>
      </c>
      <c r="AC1112" s="258"/>
      <c r="AD1112" s="258">
        <v>3</v>
      </c>
      <c r="AE1112" s="258">
        <v>0</v>
      </c>
      <c r="AF1112" s="259"/>
      <c r="AG1112" s="260"/>
      <c r="AH1112" s="259"/>
      <c r="AI1112" s="259"/>
      <c r="AJ1112" s="260"/>
      <c r="AK1112" s="259">
        <v>10</v>
      </c>
      <c r="AL1112" s="259"/>
      <c r="AM1112" s="259" t="s">
        <v>17108</v>
      </c>
      <c r="AN1112" s="449"/>
      <c r="AO1112" s="449"/>
      <c r="AP1112" s="449"/>
      <c r="AQ1112" s="392" t="str">
        <f>IFERROR(VLOOKUP(BG1112,#REF!,1,0),"")</f>
        <v/>
      </c>
      <c r="AS1112" s="259" t="s">
        <v>3246</v>
      </c>
      <c r="BD1112" s="202" t="str">
        <f t="shared" si="164"/>
        <v>UX 하이브리드250h AWD</v>
      </c>
      <c r="BE1112" s="261" t="str">
        <f t="shared" si="170"/>
        <v>0162</v>
      </c>
      <c r="BF1112" s="407" t="s">
        <v>1650</v>
      </c>
      <c r="BG1112" s="202" t="str">
        <f t="shared" si="165"/>
        <v>0162-1111</v>
      </c>
    </row>
    <row r="1113" spans="1:59">
      <c r="A1113" s="405">
        <v>4887</v>
      </c>
      <c r="B1113" s="406">
        <v>4887</v>
      </c>
      <c r="C1113" s="261" t="str">
        <f t="shared" si="166"/>
        <v>0020-0163</v>
      </c>
      <c r="D1113" s="261" t="str">
        <f t="shared" si="167"/>
        <v>0020-0163-0001</v>
      </c>
      <c r="E1113" s="407" t="s">
        <v>1651</v>
      </c>
      <c r="F1113" s="261" t="str">
        <f>TEXT(VLOOKUP(J1113,'[4]1'!$B$2:$D$37,2,0),"0000")</f>
        <v>0020</v>
      </c>
      <c r="G1113" s="261" t="str">
        <f t="shared" si="168"/>
        <v>0163</v>
      </c>
      <c r="H1113" s="408">
        <f t="shared" si="169"/>
        <v>1</v>
      </c>
      <c r="I1113" s="407" t="s">
        <v>1651</v>
      </c>
      <c r="J1113" s="258" t="s">
        <v>3283</v>
      </c>
      <c r="K1113" s="258" t="s">
        <v>163</v>
      </c>
      <c r="L1113" s="258" t="s">
        <v>17025</v>
      </c>
      <c r="M1113" s="409">
        <v>348000000</v>
      </c>
      <c r="N1113" s="258">
        <v>5204</v>
      </c>
      <c r="O1113" s="258" t="s">
        <v>77</v>
      </c>
      <c r="P1113" s="258" t="s">
        <v>73</v>
      </c>
      <c r="Q1113" s="258" t="s">
        <v>72</v>
      </c>
      <c r="R1113" s="258">
        <v>2</v>
      </c>
      <c r="S1113" s="410">
        <v>18</v>
      </c>
      <c r="T1113" s="261">
        <v>6</v>
      </c>
      <c r="U1113" s="261">
        <v>6</v>
      </c>
      <c r="V1113" s="258" t="s">
        <v>71</v>
      </c>
      <c r="W1113" s="261" t="str">
        <f t="shared" si="171"/>
        <v>LamborghiniHuracan테크니카348000000</v>
      </c>
      <c r="X1113" s="411">
        <f t="shared" si="172"/>
        <v>4887</v>
      </c>
      <c r="Y1113" s="261">
        <v>6</v>
      </c>
      <c r="Z1113" s="261">
        <v>6</v>
      </c>
      <c r="AA1113" s="407" t="s">
        <v>1651</v>
      </c>
      <c r="AB1113" s="258" t="s">
        <v>73</v>
      </c>
      <c r="AC1113" s="258"/>
      <c r="AD1113" s="258">
        <v>6</v>
      </c>
      <c r="AE1113" s="258">
        <v>0</v>
      </c>
      <c r="AF1113" s="259"/>
      <c r="AG1113" s="260"/>
      <c r="AH1113" s="259"/>
      <c r="AI1113" s="259"/>
      <c r="AJ1113" s="260"/>
      <c r="AK1113" s="259">
        <v>18</v>
      </c>
      <c r="AL1113" s="259"/>
      <c r="AM1113" s="259" t="s">
        <v>17116</v>
      </c>
      <c r="AN1113" s="449"/>
      <c r="AO1113" s="449"/>
      <c r="AP1113" s="449"/>
      <c r="AQ1113" s="392" t="str">
        <f>IFERROR(VLOOKUP(BG1113,#REF!,1,0),"")</f>
        <v/>
      </c>
      <c r="AS1113" s="259" t="s">
        <v>3257</v>
      </c>
      <c r="BD1113" s="202" t="str">
        <f t="shared" si="164"/>
        <v>Huracan테크니카</v>
      </c>
      <c r="BE1113" s="261" t="str">
        <f t="shared" si="170"/>
        <v>0163</v>
      </c>
      <c r="BF1113" s="407" t="s">
        <v>1651</v>
      </c>
      <c r="BG1113" s="202" t="str">
        <f t="shared" si="165"/>
        <v>0163-1112</v>
      </c>
    </row>
    <row r="1114" spans="1:59">
      <c r="A1114" s="405">
        <v>4888</v>
      </c>
      <c r="B1114" s="406">
        <v>4888</v>
      </c>
      <c r="C1114" s="261" t="str">
        <f t="shared" si="166"/>
        <v>0020-0163</v>
      </c>
      <c r="D1114" s="261" t="str">
        <f t="shared" si="167"/>
        <v>0020-0163-0002</v>
      </c>
      <c r="E1114" s="407" t="s">
        <v>1652</v>
      </c>
      <c r="F1114" s="261" t="str">
        <f>TEXT(VLOOKUP(J1114,'[4]1'!$B$2:$D$37,2,0),"0000")</f>
        <v>0020</v>
      </c>
      <c r="G1114" s="261" t="str">
        <f t="shared" si="168"/>
        <v>0163</v>
      </c>
      <c r="H1114" s="408">
        <f t="shared" si="169"/>
        <v>2</v>
      </c>
      <c r="I1114" s="407" t="s">
        <v>1652</v>
      </c>
      <c r="J1114" s="258" t="s">
        <v>164</v>
      </c>
      <c r="K1114" s="258" t="s">
        <v>163</v>
      </c>
      <c r="L1114" s="258" t="s">
        <v>1995</v>
      </c>
      <c r="M1114" s="409">
        <v>395200000</v>
      </c>
      <c r="N1114" s="258">
        <v>5204</v>
      </c>
      <c r="O1114" s="258" t="s">
        <v>77</v>
      </c>
      <c r="P1114" s="258" t="s">
        <v>73</v>
      </c>
      <c r="Q1114" s="258" t="s">
        <v>72</v>
      </c>
      <c r="R1114" s="258">
        <v>2</v>
      </c>
      <c r="S1114" s="410">
        <v>18</v>
      </c>
      <c r="T1114" s="261">
        <v>6</v>
      </c>
      <c r="U1114" s="261">
        <v>6</v>
      </c>
      <c r="V1114" s="258" t="s">
        <v>71</v>
      </c>
      <c r="W1114" s="261" t="str">
        <f t="shared" si="171"/>
        <v>LamborghiniHuracan5.2 가솔린 Huracan evo Spider395200000</v>
      </c>
      <c r="X1114" s="411">
        <f t="shared" si="172"/>
        <v>4888</v>
      </c>
      <c r="Y1114" s="261">
        <v>6</v>
      </c>
      <c r="Z1114" s="261">
        <v>6</v>
      </c>
      <c r="AA1114" s="407" t="s">
        <v>1652</v>
      </c>
      <c r="AB1114" s="258" t="s">
        <v>73</v>
      </c>
      <c r="AC1114" s="258"/>
      <c r="AD1114" s="258">
        <v>6</v>
      </c>
      <c r="AE1114" s="258">
        <v>0</v>
      </c>
      <c r="AF1114" s="259"/>
      <c r="AG1114" s="260"/>
      <c r="AH1114" s="259"/>
      <c r="AI1114" s="259"/>
      <c r="AJ1114" s="260"/>
      <c r="AK1114" s="259">
        <v>18</v>
      </c>
      <c r="AL1114" s="259"/>
      <c r="AM1114" s="259" t="s">
        <v>17116</v>
      </c>
      <c r="AN1114" s="449"/>
      <c r="AO1114" s="449"/>
      <c r="AP1114" s="449"/>
      <c r="AQ1114" s="392" t="str">
        <f>IFERROR(VLOOKUP(BG1114,#REF!,1,0),"")</f>
        <v/>
      </c>
      <c r="AS1114" s="259" t="s">
        <v>3257</v>
      </c>
      <c r="BD1114" s="202" t="str">
        <f t="shared" si="164"/>
        <v>Huracan5.2 가솔린 Huracan evo Spider</v>
      </c>
      <c r="BE1114" s="261" t="str">
        <f t="shared" si="170"/>
        <v>0163</v>
      </c>
      <c r="BF1114" s="407" t="s">
        <v>1652</v>
      </c>
      <c r="BG1114" s="202" t="str">
        <f t="shared" si="165"/>
        <v>0163-1113</v>
      </c>
    </row>
    <row r="1115" spans="1:59">
      <c r="A1115" s="405">
        <v>4889</v>
      </c>
      <c r="B1115" s="406">
        <v>4889</v>
      </c>
      <c r="C1115" s="261" t="str">
        <f t="shared" si="166"/>
        <v>0020-0164</v>
      </c>
      <c r="D1115" s="261" t="str">
        <f t="shared" si="167"/>
        <v>0020-0164-0001</v>
      </c>
      <c r="E1115" s="407" t="s">
        <v>1653</v>
      </c>
      <c r="F1115" s="261" t="str">
        <f>TEXT(VLOOKUP(J1115,'[4]1'!$B$2:$D$37,2,0),"0000")</f>
        <v>0020</v>
      </c>
      <c r="G1115" s="261" t="str">
        <f t="shared" si="168"/>
        <v>0164</v>
      </c>
      <c r="H1115" s="408">
        <f t="shared" si="169"/>
        <v>1</v>
      </c>
      <c r="I1115" s="407" t="s">
        <v>1653</v>
      </c>
      <c r="J1115" s="258" t="s">
        <v>164</v>
      </c>
      <c r="K1115" s="258" t="s">
        <v>3219</v>
      </c>
      <c r="L1115" s="258" t="s">
        <v>17024</v>
      </c>
      <c r="M1115" s="409">
        <v>290000000</v>
      </c>
      <c r="N1115" s="258">
        <v>3996</v>
      </c>
      <c r="O1115" s="258" t="s">
        <v>77</v>
      </c>
      <c r="P1115" s="258" t="s">
        <v>73</v>
      </c>
      <c r="Q1115" s="258" t="s">
        <v>72</v>
      </c>
      <c r="R1115" s="258">
        <v>2</v>
      </c>
      <c r="S1115" s="410">
        <v>18</v>
      </c>
      <c r="T1115" s="261">
        <v>6</v>
      </c>
      <c r="U1115" s="261">
        <v>6</v>
      </c>
      <c r="V1115" s="258" t="s">
        <v>71</v>
      </c>
      <c r="W1115" s="261" t="str">
        <f t="shared" si="171"/>
        <v>LamborghiniUrus4.0 S290000000</v>
      </c>
      <c r="X1115" s="411">
        <f t="shared" si="172"/>
        <v>4889</v>
      </c>
      <c r="Y1115" s="261">
        <v>6</v>
      </c>
      <c r="Z1115" s="261">
        <v>6</v>
      </c>
      <c r="AA1115" s="407" t="s">
        <v>1653</v>
      </c>
      <c r="AB1115" s="258" t="s">
        <v>70</v>
      </c>
      <c r="AC1115" s="258"/>
      <c r="AD1115" s="258">
        <v>6</v>
      </c>
      <c r="AE1115" s="258">
        <v>0</v>
      </c>
      <c r="AF1115" s="259"/>
      <c r="AG1115" s="260"/>
      <c r="AH1115" s="259"/>
      <c r="AI1115" s="259"/>
      <c r="AJ1115" s="260"/>
      <c r="AK1115" s="259">
        <v>11</v>
      </c>
      <c r="AL1115" s="259"/>
      <c r="AM1115" s="259" t="s">
        <v>17109</v>
      </c>
      <c r="AN1115" s="449"/>
      <c r="AO1115" s="449"/>
      <c r="AP1115" s="449"/>
      <c r="AQ1115" s="392" t="str">
        <f>IFERROR(VLOOKUP(BG1115,#REF!,1,0),"")</f>
        <v/>
      </c>
      <c r="AS1115" s="259" t="s">
        <v>3257</v>
      </c>
      <c r="AT1115" s="392" t="s">
        <v>3220</v>
      </c>
      <c r="BD1115" s="202" t="str">
        <f t="shared" si="164"/>
        <v>Urus4.0 S</v>
      </c>
      <c r="BE1115" s="261" t="str">
        <f t="shared" si="170"/>
        <v>0164</v>
      </c>
      <c r="BF1115" s="407" t="s">
        <v>1653</v>
      </c>
      <c r="BG1115" s="202" t="str">
        <f t="shared" si="165"/>
        <v>0164-1114</v>
      </c>
    </row>
    <row r="1116" spans="1:59">
      <c r="A1116" s="405">
        <v>4890</v>
      </c>
      <c r="B1116" s="406">
        <v>4890</v>
      </c>
      <c r="C1116" s="261" t="str">
        <f t="shared" si="166"/>
        <v>0019-0165</v>
      </c>
      <c r="D1116" s="261" t="str">
        <f t="shared" si="167"/>
        <v>0019-0165-0001</v>
      </c>
      <c r="E1116" s="407" t="s">
        <v>1654</v>
      </c>
      <c r="F1116" s="261" t="str">
        <f>TEXT(VLOOKUP(J1116,'[4]1'!$B$2:$D$37,2,0),"0000")</f>
        <v>0019</v>
      </c>
      <c r="G1116" s="261" t="str">
        <f t="shared" si="168"/>
        <v>0165</v>
      </c>
      <c r="H1116" s="408">
        <f t="shared" si="169"/>
        <v>1</v>
      </c>
      <c r="I1116" s="407" t="s">
        <v>1654</v>
      </c>
      <c r="J1116" s="413" t="s">
        <v>166</v>
      </c>
      <c r="K1116" s="413" t="s">
        <v>2817</v>
      </c>
      <c r="L1116" s="413" t="s">
        <v>17242</v>
      </c>
      <c r="M1116" s="415">
        <v>69900000</v>
      </c>
      <c r="N1116" s="416">
        <v>3604</v>
      </c>
      <c r="O1116" s="258" t="s">
        <v>77</v>
      </c>
      <c r="P1116" s="413" t="s">
        <v>2826</v>
      </c>
      <c r="Q1116" s="413" t="s">
        <v>72</v>
      </c>
      <c r="R1116" s="416">
        <v>5</v>
      </c>
      <c r="S1116" s="410">
        <v>26</v>
      </c>
      <c r="T1116" s="261">
        <v>6</v>
      </c>
      <c r="U1116" s="261">
        <v>6</v>
      </c>
      <c r="V1116" s="258" t="s">
        <v>71</v>
      </c>
      <c r="W1116" s="261" t="str">
        <f t="shared" si="171"/>
        <v>JEEPGladiator루비콘69900000</v>
      </c>
      <c r="X1116" s="411">
        <f t="shared" si="172"/>
        <v>4890</v>
      </c>
      <c r="Y1116" s="261">
        <v>6</v>
      </c>
      <c r="Z1116" s="261">
        <v>6</v>
      </c>
      <c r="AA1116" s="407" t="s">
        <v>1654</v>
      </c>
      <c r="AB1116" s="413" t="s">
        <v>2826</v>
      </c>
      <c r="AC1116" s="258"/>
      <c r="AD1116" s="258">
        <v>6</v>
      </c>
      <c r="AE1116" s="258">
        <v>0</v>
      </c>
      <c r="AF1116" s="259"/>
      <c r="AG1116" s="260"/>
      <c r="AH1116" s="259"/>
      <c r="AI1116" s="259"/>
      <c r="AJ1116" s="260"/>
      <c r="AK1116" s="259">
        <v>16</v>
      </c>
      <c r="AL1116" s="259"/>
      <c r="AM1116" s="259" t="s">
        <v>17139</v>
      </c>
      <c r="AN1116" s="449"/>
      <c r="AO1116" s="449"/>
      <c r="AP1116" s="449"/>
      <c r="AQ1116" s="392" t="str">
        <f>IFERROR(VLOOKUP(BG1116,#REF!,1,0),"")</f>
        <v/>
      </c>
      <c r="AS1116" s="259" t="s">
        <v>3258</v>
      </c>
      <c r="BD1116" s="202" t="str">
        <f t="shared" si="164"/>
        <v>Gladiator루비콘</v>
      </c>
      <c r="BE1116" s="261" t="str">
        <f t="shared" si="170"/>
        <v>0165</v>
      </c>
      <c r="BF1116" s="407" t="s">
        <v>1654</v>
      </c>
      <c r="BG1116" s="202" t="str">
        <f t="shared" si="165"/>
        <v>0165-1115</v>
      </c>
    </row>
    <row r="1117" spans="1:59">
      <c r="A1117" s="405">
        <v>4891</v>
      </c>
      <c r="B1117" s="406">
        <v>4891</v>
      </c>
      <c r="C1117" s="261" t="str">
        <f t="shared" si="166"/>
        <v>0019-0166</v>
      </c>
      <c r="D1117" s="261" t="str">
        <f t="shared" si="167"/>
        <v>0019-0166-0001</v>
      </c>
      <c r="E1117" s="407" t="s">
        <v>1655</v>
      </c>
      <c r="F1117" s="261" t="str">
        <f>TEXT(VLOOKUP(J1117,'[4]1'!$B$2:$D$37,2,0),"0000")</f>
        <v>0019</v>
      </c>
      <c r="G1117" s="261" t="str">
        <f t="shared" si="168"/>
        <v>0166</v>
      </c>
      <c r="H1117" s="408">
        <f t="shared" si="169"/>
        <v>1</v>
      </c>
      <c r="I1117" s="407" t="s">
        <v>1655</v>
      </c>
      <c r="J1117" s="258" t="s">
        <v>166</v>
      </c>
      <c r="K1117" s="258" t="s">
        <v>168</v>
      </c>
      <c r="L1117" s="258" t="s">
        <v>17243</v>
      </c>
      <c r="M1117" s="409">
        <v>79400000</v>
      </c>
      <c r="N1117" s="258">
        <v>3604</v>
      </c>
      <c r="O1117" s="258" t="s">
        <v>77</v>
      </c>
      <c r="P1117" s="258" t="s">
        <v>17230</v>
      </c>
      <c r="Q1117" s="258" t="s">
        <v>72</v>
      </c>
      <c r="R1117" s="258">
        <v>5</v>
      </c>
      <c r="S1117" s="410">
        <v>26</v>
      </c>
      <c r="T1117" s="261">
        <v>6</v>
      </c>
      <c r="U1117" s="261">
        <v>6</v>
      </c>
      <c r="V1117" s="258" t="s">
        <v>71</v>
      </c>
      <c r="W1117" s="261" t="str">
        <f t="shared" si="171"/>
        <v>JEEPGrand Cherokee L 써밋 리저브 3.679400000</v>
      </c>
      <c r="X1117" s="411">
        <f t="shared" si="172"/>
        <v>4891</v>
      </c>
      <c r="Y1117" s="261">
        <v>6</v>
      </c>
      <c r="Z1117" s="261">
        <v>6</v>
      </c>
      <c r="AA1117" s="407" t="s">
        <v>1655</v>
      </c>
      <c r="AB1117" s="258" t="s">
        <v>70</v>
      </c>
      <c r="AC1117" s="258"/>
      <c r="AD1117" s="258">
        <v>4</v>
      </c>
      <c r="AE1117" s="258">
        <v>0</v>
      </c>
      <c r="AF1117" s="259"/>
      <c r="AG1117" s="260"/>
      <c r="AH1117" s="259"/>
      <c r="AI1117" s="259"/>
      <c r="AJ1117" s="260"/>
      <c r="AK1117" s="259">
        <v>15</v>
      </c>
      <c r="AL1117" s="259"/>
      <c r="AM1117" s="259" t="s">
        <v>17174</v>
      </c>
      <c r="AN1117" s="449"/>
      <c r="AO1117" s="449"/>
      <c r="AP1117" s="449"/>
      <c r="AQ1117" s="392" t="str">
        <f>IFERROR(VLOOKUP(BG1117,#REF!,1,0),"")</f>
        <v/>
      </c>
      <c r="AS1117" s="259" t="s">
        <v>3251</v>
      </c>
      <c r="BD1117" s="202" t="str">
        <f t="shared" si="164"/>
        <v>Grand Cherokee L 써밋 리저브 3.6</v>
      </c>
      <c r="BE1117" s="261" t="str">
        <f t="shared" si="170"/>
        <v>0166</v>
      </c>
      <c r="BF1117" s="407" t="s">
        <v>1655</v>
      </c>
      <c r="BG1117" s="202" t="str">
        <f t="shared" si="165"/>
        <v>0166-1116</v>
      </c>
    </row>
    <row r="1118" spans="1:59">
      <c r="A1118" s="405">
        <v>4892</v>
      </c>
      <c r="B1118" s="406">
        <v>4892</v>
      </c>
      <c r="C1118" s="261" t="str">
        <f t="shared" si="166"/>
        <v>0019-0166</v>
      </c>
      <c r="D1118" s="261" t="str">
        <f t="shared" si="167"/>
        <v>0019-0166-0002</v>
      </c>
      <c r="E1118" s="407" t="s">
        <v>1656</v>
      </c>
      <c r="F1118" s="261" t="str">
        <f>TEXT(VLOOKUP(J1118,'[4]1'!$B$2:$D$37,2,0),"0000")</f>
        <v>0019</v>
      </c>
      <c r="G1118" s="261" t="str">
        <f t="shared" si="168"/>
        <v>0166</v>
      </c>
      <c r="H1118" s="408">
        <f t="shared" si="169"/>
        <v>2</v>
      </c>
      <c r="I1118" s="407" t="s">
        <v>1656</v>
      </c>
      <c r="J1118" s="258" t="s">
        <v>166</v>
      </c>
      <c r="K1118" s="258" t="s">
        <v>168</v>
      </c>
      <c r="L1118" s="258" t="s">
        <v>17244</v>
      </c>
      <c r="M1118" s="409">
        <v>72400000</v>
      </c>
      <c r="N1118" s="258">
        <v>3604</v>
      </c>
      <c r="O1118" s="258" t="s">
        <v>77</v>
      </c>
      <c r="P1118" s="258" t="s">
        <v>17230</v>
      </c>
      <c r="Q1118" s="258" t="s">
        <v>72</v>
      </c>
      <c r="R1118" s="258">
        <v>5</v>
      </c>
      <c r="S1118" s="410">
        <v>26</v>
      </c>
      <c r="T1118" s="261">
        <v>6</v>
      </c>
      <c r="U1118" s="261">
        <v>6</v>
      </c>
      <c r="V1118" s="258" t="s">
        <v>71</v>
      </c>
      <c r="W1118" s="261" t="str">
        <f t="shared" si="171"/>
        <v>JEEPGrand Cherokee L 오버랜드 3.672400000</v>
      </c>
      <c r="X1118" s="411">
        <f t="shared" si="172"/>
        <v>4892</v>
      </c>
      <c r="Y1118" s="261">
        <v>6</v>
      </c>
      <c r="Z1118" s="261">
        <v>6</v>
      </c>
      <c r="AA1118" s="407" t="s">
        <v>1656</v>
      </c>
      <c r="AB1118" s="258" t="s">
        <v>70</v>
      </c>
      <c r="AC1118" s="258"/>
      <c r="AD1118" s="258">
        <v>4</v>
      </c>
      <c r="AE1118" s="258">
        <v>0</v>
      </c>
      <c r="AF1118" s="259"/>
      <c r="AG1118" s="260"/>
      <c r="AH1118" s="259"/>
      <c r="AI1118" s="259"/>
      <c r="AJ1118" s="260"/>
      <c r="AK1118" s="259">
        <v>15</v>
      </c>
      <c r="AL1118" s="259"/>
      <c r="AM1118" s="259" t="s">
        <v>17174</v>
      </c>
      <c r="AN1118" s="449"/>
      <c r="AO1118" s="449"/>
      <c r="AP1118" s="449"/>
      <c r="AQ1118" s="392" t="str">
        <f>IFERROR(VLOOKUP(BG1118,#REF!,1,0),"")</f>
        <v/>
      </c>
      <c r="AS1118" s="259" t="s">
        <v>3251</v>
      </c>
      <c r="BD1118" s="202" t="str">
        <f t="shared" si="164"/>
        <v>Grand Cherokee L 오버랜드 3.6</v>
      </c>
      <c r="BE1118" s="261" t="str">
        <f t="shared" si="170"/>
        <v>0166</v>
      </c>
      <c r="BF1118" s="407" t="s">
        <v>1656</v>
      </c>
      <c r="BG1118" s="202" t="str">
        <f t="shared" si="165"/>
        <v>0166-1117</v>
      </c>
    </row>
    <row r="1119" spans="1:59">
      <c r="A1119" s="405">
        <v>4893</v>
      </c>
      <c r="B1119" s="406">
        <v>4893</v>
      </c>
      <c r="C1119" s="261" t="str">
        <f t="shared" si="166"/>
        <v>0019-0166</v>
      </c>
      <c r="D1119" s="261" t="str">
        <f t="shared" si="167"/>
        <v>0019-0166-0003</v>
      </c>
      <c r="E1119" s="407" t="s">
        <v>1657</v>
      </c>
      <c r="F1119" s="261" t="str">
        <f>TEXT(VLOOKUP(J1119,'[4]1'!$B$2:$D$37,2,0),"0000")</f>
        <v>0019</v>
      </c>
      <c r="G1119" s="261" t="str">
        <f t="shared" si="168"/>
        <v>0166</v>
      </c>
      <c r="H1119" s="408">
        <f t="shared" si="169"/>
        <v>3</v>
      </c>
      <c r="I1119" s="407" t="s">
        <v>1657</v>
      </c>
      <c r="J1119" s="258" t="s">
        <v>166</v>
      </c>
      <c r="K1119" s="258" t="s">
        <v>168</v>
      </c>
      <c r="L1119" s="258" t="s">
        <v>17251</v>
      </c>
      <c r="M1119" s="409">
        <v>83400000</v>
      </c>
      <c r="N1119" s="258">
        <v>3604</v>
      </c>
      <c r="O1119" s="258" t="s">
        <v>77</v>
      </c>
      <c r="P1119" s="258" t="s">
        <v>17230</v>
      </c>
      <c r="Q1119" s="258" t="s">
        <v>72</v>
      </c>
      <c r="R1119" s="258">
        <v>5</v>
      </c>
      <c r="S1119" s="410">
        <v>26</v>
      </c>
      <c r="T1119" s="261">
        <v>6</v>
      </c>
      <c r="U1119" s="261">
        <v>6</v>
      </c>
      <c r="V1119" s="258" t="s">
        <v>71</v>
      </c>
      <c r="W1119" s="261" t="str">
        <f t="shared" si="171"/>
        <v>JEEPGrand Cherokee 리미티드 3.683400000</v>
      </c>
      <c r="X1119" s="411">
        <f t="shared" si="172"/>
        <v>4893</v>
      </c>
      <c r="Y1119" s="261">
        <v>6</v>
      </c>
      <c r="Z1119" s="261">
        <v>6</v>
      </c>
      <c r="AA1119" s="407" t="s">
        <v>1657</v>
      </c>
      <c r="AB1119" s="258" t="s">
        <v>70</v>
      </c>
      <c r="AC1119" s="258"/>
      <c r="AD1119" s="258">
        <v>4</v>
      </c>
      <c r="AE1119" s="258">
        <v>0</v>
      </c>
      <c r="AF1119" s="259"/>
      <c r="AG1119" s="260"/>
      <c r="AH1119" s="259"/>
      <c r="AI1119" s="259"/>
      <c r="AJ1119" s="260"/>
      <c r="AK1119" s="259">
        <v>15</v>
      </c>
      <c r="AL1119" s="259"/>
      <c r="AM1119" s="259" t="s">
        <v>17174</v>
      </c>
      <c r="AN1119" s="449"/>
      <c r="AO1119" s="449"/>
      <c r="AP1119" s="449"/>
      <c r="AQ1119" s="392" t="str">
        <f>IFERROR(VLOOKUP(BG1119,#REF!,1,0),"")</f>
        <v/>
      </c>
      <c r="AS1119" s="259" t="s">
        <v>3251</v>
      </c>
      <c r="BD1119" s="202" t="str">
        <f t="shared" si="164"/>
        <v>Grand Cherokee 리미티드 3.6</v>
      </c>
      <c r="BE1119" s="261" t="str">
        <f t="shared" si="170"/>
        <v>0166</v>
      </c>
      <c r="BF1119" s="407" t="s">
        <v>1657</v>
      </c>
      <c r="BG1119" s="202" t="str">
        <f t="shared" si="165"/>
        <v>0166-1118</v>
      </c>
    </row>
    <row r="1120" spans="1:59">
      <c r="A1120" s="405">
        <v>4894</v>
      </c>
      <c r="B1120" s="406">
        <v>4894</v>
      </c>
      <c r="C1120" s="261" t="str">
        <f t="shared" si="166"/>
        <v>0019-0166</v>
      </c>
      <c r="D1120" s="261" t="str">
        <f t="shared" si="167"/>
        <v>0019-0166-0004</v>
      </c>
      <c r="E1120" s="407" t="s">
        <v>1658</v>
      </c>
      <c r="F1120" s="261" t="str">
        <f>TEXT(VLOOKUP(J1120,'[4]1'!$B$2:$D$37,2,0),"0000")</f>
        <v>0019</v>
      </c>
      <c r="G1120" s="261" t="str">
        <f t="shared" si="168"/>
        <v>0166</v>
      </c>
      <c r="H1120" s="408">
        <f t="shared" si="169"/>
        <v>4</v>
      </c>
      <c r="I1120" s="407" t="s">
        <v>1658</v>
      </c>
      <c r="J1120" s="258" t="s">
        <v>166</v>
      </c>
      <c r="K1120" s="258" t="s">
        <v>168</v>
      </c>
      <c r="L1120" s="258" t="s">
        <v>17245</v>
      </c>
      <c r="M1120" s="409">
        <v>61900000</v>
      </c>
      <c r="N1120" s="258">
        <v>1995</v>
      </c>
      <c r="O1120" s="258" t="s">
        <v>17250</v>
      </c>
      <c r="P1120" s="258" t="s">
        <v>17230</v>
      </c>
      <c r="Q1120" s="258" t="s">
        <v>72</v>
      </c>
      <c r="R1120" s="258">
        <v>5</v>
      </c>
      <c r="S1120" s="410">
        <v>26</v>
      </c>
      <c r="T1120" s="261">
        <v>6</v>
      </c>
      <c r="U1120" s="261">
        <v>6</v>
      </c>
      <c r="V1120" s="258" t="s">
        <v>71</v>
      </c>
      <c r="W1120" s="261" t="str">
        <f t="shared" si="171"/>
        <v>JEEPGrand Cherokee 리미티드 4xe61900000</v>
      </c>
      <c r="X1120" s="411">
        <f t="shared" si="172"/>
        <v>4894</v>
      </c>
      <c r="Y1120" s="261">
        <v>6</v>
      </c>
      <c r="Z1120" s="261">
        <v>6</v>
      </c>
      <c r="AA1120" s="407" t="s">
        <v>1658</v>
      </c>
      <c r="AB1120" s="258" t="s">
        <v>70</v>
      </c>
      <c r="AC1120" s="258"/>
      <c r="AD1120" s="258">
        <v>4</v>
      </c>
      <c r="AE1120" s="258">
        <v>0</v>
      </c>
      <c r="AF1120" s="259"/>
      <c r="AG1120" s="260"/>
      <c r="AH1120" s="259"/>
      <c r="AI1120" s="259"/>
      <c r="AJ1120" s="260"/>
      <c r="AK1120" s="259">
        <v>15</v>
      </c>
      <c r="AL1120" s="259"/>
      <c r="AM1120" s="259" t="s">
        <v>17174</v>
      </c>
      <c r="AN1120" s="449"/>
      <c r="AO1120" s="449"/>
      <c r="AP1120" s="449"/>
      <c r="AQ1120" s="392" t="str">
        <f>IFERROR(VLOOKUP(BG1120,#REF!,1,0),"")</f>
        <v/>
      </c>
      <c r="AS1120" s="259" t="s">
        <v>3251</v>
      </c>
      <c r="BD1120" s="202" t="str">
        <f t="shared" si="164"/>
        <v>Grand Cherokee 리미티드 4xe</v>
      </c>
      <c r="BE1120" s="261" t="str">
        <f t="shared" si="170"/>
        <v>0166</v>
      </c>
      <c r="BF1120" s="407" t="s">
        <v>1658</v>
      </c>
      <c r="BG1120" s="202" t="str">
        <f t="shared" si="165"/>
        <v>0166-1119</v>
      </c>
    </row>
    <row r="1121" spans="1:59">
      <c r="A1121" s="405">
        <v>4895</v>
      </c>
      <c r="B1121" s="406">
        <v>4895</v>
      </c>
      <c r="C1121" s="261" t="str">
        <f t="shared" si="166"/>
        <v>0019-0166</v>
      </c>
      <c r="D1121" s="261" t="str">
        <f t="shared" si="167"/>
        <v>0019-0166-0005</v>
      </c>
      <c r="E1121" s="407" t="s">
        <v>1659</v>
      </c>
      <c r="F1121" s="261" t="str">
        <f>TEXT(VLOOKUP(J1121,'[4]1'!$B$2:$D$37,2,0),"0000")</f>
        <v>0019</v>
      </c>
      <c r="G1121" s="261" t="str">
        <f t="shared" si="168"/>
        <v>0166</v>
      </c>
      <c r="H1121" s="408">
        <f t="shared" si="169"/>
        <v>5</v>
      </c>
      <c r="I1121" s="407" t="s">
        <v>1659</v>
      </c>
      <c r="J1121" s="258" t="s">
        <v>166</v>
      </c>
      <c r="K1121" s="258" t="s">
        <v>168</v>
      </c>
      <c r="L1121" s="258" t="s">
        <v>17246</v>
      </c>
      <c r="M1121" s="409">
        <v>70400000</v>
      </c>
      <c r="N1121" s="258">
        <v>1995</v>
      </c>
      <c r="O1121" s="258" t="s">
        <v>17250</v>
      </c>
      <c r="P1121" s="258" t="s">
        <v>17230</v>
      </c>
      <c r="Q1121" s="258" t="s">
        <v>72</v>
      </c>
      <c r="R1121" s="258">
        <v>5</v>
      </c>
      <c r="S1121" s="410">
        <v>26</v>
      </c>
      <c r="T1121" s="261">
        <v>6</v>
      </c>
      <c r="U1121" s="261">
        <v>6</v>
      </c>
      <c r="V1121" s="258" t="s">
        <v>71</v>
      </c>
      <c r="W1121" s="261" t="str">
        <f t="shared" si="171"/>
        <v>JEEPGrand Cherokee 써밋 리저브 4xe70400000</v>
      </c>
      <c r="X1121" s="411">
        <f t="shared" si="172"/>
        <v>4895</v>
      </c>
      <c r="Y1121" s="261">
        <v>6</v>
      </c>
      <c r="Z1121" s="261">
        <v>6</v>
      </c>
      <c r="AA1121" s="407" t="s">
        <v>1659</v>
      </c>
      <c r="AB1121" s="258" t="s">
        <v>70</v>
      </c>
      <c r="AC1121" s="258"/>
      <c r="AD1121" s="258">
        <v>4</v>
      </c>
      <c r="AE1121" s="258">
        <v>0</v>
      </c>
      <c r="AF1121" s="259"/>
      <c r="AG1121" s="260"/>
      <c r="AH1121" s="259"/>
      <c r="AI1121" s="259"/>
      <c r="AJ1121" s="260"/>
      <c r="AK1121" s="259">
        <v>15</v>
      </c>
      <c r="AL1121" s="259"/>
      <c r="AM1121" s="259" t="s">
        <v>17174</v>
      </c>
      <c r="AN1121" s="449"/>
      <c r="AO1121" s="449"/>
      <c r="AP1121" s="449"/>
      <c r="AQ1121" s="392" t="str">
        <f>IFERROR(VLOOKUP(BG1121,#REF!,1,0),"")</f>
        <v/>
      </c>
      <c r="AS1121" s="259" t="s">
        <v>3251</v>
      </c>
      <c r="BD1121" s="202" t="str">
        <f t="shared" si="164"/>
        <v>Grand Cherokee 써밋 리저브 4xe</v>
      </c>
      <c r="BE1121" s="261" t="str">
        <f t="shared" si="170"/>
        <v>0166</v>
      </c>
      <c r="BF1121" s="407" t="s">
        <v>1659</v>
      </c>
      <c r="BG1121" s="202" t="str">
        <f t="shared" si="165"/>
        <v>0166-1120</v>
      </c>
    </row>
    <row r="1122" spans="1:59">
      <c r="A1122" s="405">
        <v>4896</v>
      </c>
      <c r="B1122" s="406">
        <v>4896</v>
      </c>
      <c r="C1122" s="261" t="str">
        <f t="shared" si="166"/>
        <v>0019-0166</v>
      </c>
      <c r="D1122" s="261" t="str">
        <f t="shared" si="167"/>
        <v>0019-0166-0006</v>
      </c>
      <c r="E1122" s="407" t="s">
        <v>1660</v>
      </c>
      <c r="F1122" s="261" t="str">
        <f>TEXT(VLOOKUP(J1122,'[4]1'!$B$2:$D$37,2,0),"0000")</f>
        <v>0019</v>
      </c>
      <c r="G1122" s="261" t="str">
        <f t="shared" si="168"/>
        <v>0166</v>
      </c>
      <c r="H1122" s="408">
        <f t="shared" si="169"/>
        <v>6</v>
      </c>
      <c r="I1122" s="407" t="s">
        <v>1660</v>
      </c>
      <c r="J1122" s="258" t="s">
        <v>3197</v>
      </c>
      <c r="K1122" s="258" t="s">
        <v>168</v>
      </c>
      <c r="L1122" s="258" t="s">
        <v>17247</v>
      </c>
      <c r="M1122" s="409">
        <v>74400000</v>
      </c>
      <c r="N1122" s="258">
        <v>3604</v>
      </c>
      <c r="O1122" s="258" t="s">
        <v>77</v>
      </c>
      <c r="P1122" s="258" t="s">
        <v>17230</v>
      </c>
      <c r="Q1122" s="258" t="s">
        <v>72</v>
      </c>
      <c r="R1122" s="258">
        <v>5</v>
      </c>
      <c r="S1122" s="410">
        <v>26</v>
      </c>
      <c r="T1122" s="261">
        <v>6</v>
      </c>
      <c r="U1122" s="261">
        <v>6</v>
      </c>
      <c r="V1122" s="258" t="s">
        <v>71</v>
      </c>
      <c r="W1122" s="261" t="str">
        <f t="shared" si="171"/>
        <v>JEEPGrand Cherokee 오버랜드74400000</v>
      </c>
      <c r="X1122" s="411">
        <f t="shared" si="172"/>
        <v>4896</v>
      </c>
      <c r="Y1122" s="261">
        <v>6</v>
      </c>
      <c r="Z1122" s="261">
        <v>6</v>
      </c>
      <c r="AA1122" s="407" t="s">
        <v>1660</v>
      </c>
      <c r="AB1122" s="258" t="s">
        <v>70</v>
      </c>
      <c r="AC1122" s="258"/>
      <c r="AD1122" s="258"/>
      <c r="AE1122" s="258"/>
      <c r="AF1122" s="259"/>
      <c r="AG1122" s="260"/>
      <c r="AH1122" s="259"/>
      <c r="AI1122" s="259"/>
      <c r="AJ1122" s="260"/>
      <c r="AK1122" s="259">
        <v>15</v>
      </c>
      <c r="AL1122" s="259"/>
      <c r="AM1122" s="259" t="s">
        <v>17174</v>
      </c>
      <c r="AN1122" s="449"/>
      <c r="AO1122" s="449"/>
      <c r="AP1122" s="449"/>
      <c r="AQ1122" s="392" t="str">
        <f>IFERROR(VLOOKUP(BG1122,#REF!,1,0),"")</f>
        <v/>
      </c>
      <c r="AS1122" s="259" t="s">
        <v>3251</v>
      </c>
      <c r="AT1122" s="392" t="s">
        <v>3193</v>
      </c>
      <c r="BD1122" s="202" t="str">
        <f t="shared" si="164"/>
        <v>Grand Cherokee 오버랜드</v>
      </c>
      <c r="BE1122" s="261" t="str">
        <f t="shared" si="170"/>
        <v>0166</v>
      </c>
      <c r="BF1122" s="407" t="s">
        <v>1660</v>
      </c>
      <c r="BG1122" s="202" t="str">
        <f t="shared" si="165"/>
        <v>0166-1121</v>
      </c>
    </row>
    <row r="1123" spans="1:59">
      <c r="A1123" s="405">
        <v>4897</v>
      </c>
      <c r="B1123" s="406">
        <v>4897</v>
      </c>
      <c r="C1123" s="261" t="str">
        <f t="shared" si="166"/>
        <v>0019-0167</v>
      </c>
      <c r="D1123" s="261" t="str">
        <f t="shared" si="167"/>
        <v>0019-0167-0001</v>
      </c>
      <c r="E1123" s="407" t="s">
        <v>1661</v>
      </c>
      <c r="F1123" s="261" t="str">
        <f>TEXT(VLOOKUP(J1123,'[4]1'!$B$2:$D$37,2,0),"0000")</f>
        <v>0019</v>
      </c>
      <c r="G1123" s="261" t="str">
        <f t="shared" si="168"/>
        <v>0167</v>
      </c>
      <c r="H1123" s="408">
        <f t="shared" si="169"/>
        <v>1</v>
      </c>
      <c r="I1123" s="407" t="s">
        <v>1661</v>
      </c>
      <c r="J1123" s="258" t="s">
        <v>166</v>
      </c>
      <c r="K1123" s="258" t="s">
        <v>167</v>
      </c>
      <c r="L1123" s="258" t="s">
        <v>17248</v>
      </c>
      <c r="M1123" s="409">
        <v>43400000</v>
      </c>
      <c r="N1123" s="258">
        <v>1332</v>
      </c>
      <c r="O1123" s="258" t="s">
        <v>17249</v>
      </c>
      <c r="P1123" s="258" t="s">
        <v>17230</v>
      </c>
      <c r="Q1123" s="258" t="s">
        <v>72</v>
      </c>
      <c r="R1123" s="258">
        <v>5</v>
      </c>
      <c r="S1123" s="410">
        <v>26</v>
      </c>
      <c r="T1123" s="261">
        <v>6</v>
      </c>
      <c r="U1123" s="261">
        <v>6</v>
      </c>
      <c r="V1123" s="258" t="s">
        <v>71</v>
      </c>
      <c r="W1123" s="261" t="str">
        <f t="shared" si="171"/>
        <v>JEEPRenegade리미티드 1.3 FWD43400000</v>
      </c>
      <c r="X1123" s="411">
        <f t="shared" si="172"/>
        <v>4897</v>
      </c>
      <c r="Y1123" s="261">
        <v>6</v>
      </c>
      <c r="Z1123" s="261">
        <v>6</v>
      </c>
      <c r="AA1123" s="407" t="s">
        <v>1661</v>
      </c>
      <c r="AB1123" s="258" t="s">
        <v>70</v>
      </c>
      <c r="AC1123" s="258"/>
      <c r="AD1123" s="258">
        <v>3</v>
      </c>
      <c r="AE1123" s="258">
        <v>1</v>
      </c>
      <c r="AF1123" s="259"/>
      <c r="AG1123" s="260"/>
      <c r="AH1123" s="259"/>
      <c r="AI1123" s="259"/>
      <c r="AJ1123" s="260"/>
      <c r="AK1123" s="259">
        <v>15</v>
      </c>
      <c r="AL1123" s="259"/>
      <c r="AM1123" s="259" t="s">
        <v>17174</v>
      </c>
      <c r="AN1123" s="449"/>
      <c r="AO1123" s="449"/>
      <c r="AP1123" s="449"/>
      <c r="AQ1123" s="392" t="str">
        <f>IFERROR(VLOOKUP(BG1123,#REF!,1,0),"")</f>
        <v/>
      </c>
      <c r="AS1123" s="259" t="s">
        <v>3250</v>
      </c>
      <c r="BD1123" s="202" t="str">
        <f t="shared" si="164"/>
        <v>Renegade리미티드 1.3 FWD</v>
      </c>
      <c r="BE1123" s="261" t="str">
        <f t="shared" si="170"/>
        <v>0167</v>
      </c>
      <c r="BF1123" s="407" t="s">
        <v>1661</v>
      </c>
      <c r="BG1123" s="202" t="str">
        <f t="shared" si="165"/>
        <v>0167-1122</v>
      </c>
    </row>
    <row r="1124" spans="1:59">
      <c r="A1124" s="405">
        <v>4898</v>
      </c>
      <c r="B1124" s="406">
        <v>4898</v>
      </c>
      <c r="C1124" s="261" t="str">
        <f t="shared" si="166"/>
        <v>0019-0168</v>
      </c>
      <c r="D1124" s="261" t="str">
        <f t="shared" si="167"/>
        <v>0019-0168-0001</v>
      </c>
      <c r="E1124" s="407" t="s">
        <v>1662</v>
      </c>
      <c r="F1124" s="261" t="str">
        <f>TEXT(VLOOKUP(J1124,'[4]1'!$B$2:$D$37,2,0),"0000")</f>
        <v>0019</v>
      </c>
      <c r="G1124" s="261" t="str">
        <f t="shared" si="168"/>
        <v>0168</v>
      </c>
      <c r="H1124" s="408">
        <f t="shared" si="169"/>
        <v>1</v>
      </c>
      <c r="I1124" s="407" t="s">
        <v>1662</v>
      </c>
      <c r="J1124" s="258" t="s">
        <v>166</v>
      </c>
      <c r="K1124" s="258" t="s">
        <v>165</v>
      </c>
      <c r="L1124" s="258" t="s">
        <v>17259</v>
      </c>
      <c r="M1124" s="409">
        <v>56900000</v>
      </c>
      <c r="N1124" s="258">
        <v>1995</v>
      </c>
      <c r="O1124" s="258" t="s">
        <v>77</v>
      </c>
      <c r="P1124" s="258" t="s">
        <v>17230</v>
      </c>
      <c r="Q1124" s="258" t="s">
        <v>72</v>
      </c>
      <c r="R1124" s="258">
        <v>5</v>
      </c>
      <c r="S1124" s="410">
        <v>26</v>
      </c>
      <c r="T1124" s="261">
        <v>6</v>
      </c>
      <c r="U1124" s="261">
        <v>6</v>
      </c>
      <c r="V1124" s="258" t="s">
        <v>71</v>
      </c>
      <c r="W1124" s="261" t="str">
        <f t="shared" si="171"/>
        <v>JEEPWrangler스포츠 S 4도어 하드탑56900000</v>
      </c>
      <c r="X1124" s="411">
        <f t="shared" si="172"/>
        <v>4898</v>
      </c>
      <c r="Y1124" s="261">
        <v>6</v>
      </c>
      <c r="Z1124" s="261">
        <v>6</v>
      </c>
      <c r="AA1124" s="407" t="s">
        <v>1662</v>
      </c>
      <c r="AB1124" s="258" t="s">
        <v>70</v>
      </c>
      <c r="AC1124" s="258"/>
      <c r="AD1124" s="258">
        <v>2</v>
      </c>
      <c r="AE1124" s="258">
        <v>0</v>
      </c>
      <c r="AF1124" s="259"/>
      <c r="AG1124" s="260"/>
      <c r="AH1124" s="259"/>
      <c r="AI1124" s="259"/>
      <c r="AJ1124" s="260"/>
      <c r="AK1124" s="259">
        <v>13</v>
      </c>
      <c r="AL1124" s="259"/>
      <c r="AM1124" s="259" t="s">
        <v>17229</v>
      </c>
      <c r="AN1124" s="449"/>
      <c r="AO1124" s="449"/>
      <c r="AP1124" s="449"/>
      <c r="AQ1124" s="392" t="str">
        <f>IFERROR(VLOOKUP(BG1124,#REF!,1,0),"")</f>
        <v/>
      </c>
      <c r="AS1124" s="259" t="s">
        <v>3251</v>
      </c>
      <c r="BD1124" s="202" t="str">
        <f t="shared" si="164"/>
        <v>Wrangler스포츠 S 4도어 하드탑</v>
      </c>
      <c r="BE1124" s="261" t="str">
        <f t="shared" si="170"/>
        <v>0168</v>
      </c>
      <c r="BF1124" s="407" t="s">
        <v>1662</v>
      </c>
      <c r="BG1124" s="202" t="str">
        <f t="shared" si="165"/>
        <v>0168-1123</v>
      </c>
    </row>
    <row r="1125" spans="1:59">
      <c r="A1125" s="405">
        <v>4899</v>
      </c>
      <c r="B1125" s="406">
        <v>4899</v>
      </c>
      <c r="C1125" s="261" t="str">
        <f t="shared" si="166"/>
        <v>0019-0168</v>
      </c>
      <c r="D1125" s="261" t="str">
        <f t="shared" si="167"/>
        <v>0019-0168-0002</v>
      </c>
      <c r="E1125" s="407" t="s">
        <v>1663</v>
      </c>
      <c r="F1125" s="261" t="str">
        <f>TEXT(VLOOKUP(J1125,'[4]1'!$B$2:$D$37,2,0),"0000")</f>
        <v>0019</v>
      </c>
      <c r="G1125" s="261" t="str">
        <f t="shared" si="168"/>
        <v>0168</v>
      </c>
      <c r="H1125" s="408">
        <f t="shared" si="169"/>
        <v>2</v>
      </c>
      <c r="I1125" s="407" t="s">
        <v>1663</v>
      </c>
      <c r="J1125" s="258" t="s">
        <v>166</v>
      </c>
      <c r="K1125" s="258" t="s">
        <v>165</v>
      </c>
      <c r="L1125" s="258" t="s">
        <v>17252</v>
      </c>
      <c r="M1125" s="409">
        <v>39900000</v>
      </c>
      <c r="N1125" s="258">
        <v>1995</v>
      </c>
      <c r="O1125" s="258" t="s">
        <v>77</v>
      </c>
      <c r="P1125" s="258" t="s">
        <v>17230</v>
      </c>
      <c r="Q1125" s="258" t="s">
        <v>72</v>
      </c>
      <c r="R1125" s="258">
        <v>5</v>
      </c>
      <c r="S1125" s="410">
        <v>26</v>
      </c>
      <c r="T1125" s="261">
        <v>6</v>
      </c>
      <c r="U1125" s="261">
        <v>6</v>
      </c>
      <c r="V1125" s="258" t="s">
        <v>71</v>
      </c>
      <c r="W1125" s="261" t="str">
        <f t="shared" si="171"/>
        <v>JEEPWrangler루비콘 2도어39900000</v>
      </c>
      <c r="X1125" s="411">
        <f t="shared" si="172"/>
        <v>4899</v>
      </c>
      <c r="Y1125" s="261">
        <v>6</v>
      </c>
      <c r="Z1125" s="261">
        <v>6</v>
      </c>
      <c r="AA1125" s="407" t="s">
        <v>1663</v>
      </c>
      <c r="AB1125" s="258" t="s">
        <v>70</v>
      </c>
      <c r="AC1125" s="258"/>
      <c r="AD1125" s="258">
        <v>2</v>
      </c>
      <c r="AE1125" s="258">
        <v>0</v>
      </c>
      <c r="AF1125" s="259"/>
      <c r="AG1125" s="260"/>
      <c r="AH1125" s="259"/>
      <c r="AI1125" s="259"/>
      <c r="AJ1125" s="260"/>
      <c r="AK1125" s="259">
        <v>13</v>
      </c>
      <c r="AL1125" s="259"/>
      <c r="AM1125" s="259" t="s">
        <v>17229</v>
      </c>
      <c r="AN1125" s="449"/>
      <c r="AO1125" s="449"/>
      <c r="AP1125" s="449"/>
      <c r="AQ1125" s="392" t="str">
        <f>IFERROR(VLOOKUP(BG1125,#REF!,1,0),"")</f>
        <v/>
      </c>
      <c r="AS1125" s="259" t="s">
        <v>3251</v>
      </c>
      <c r="BD1125" s="202" t="str">
        <f t="shared" si="164"/>
        <v>Wrangler루비콘 2도어</v>
      </c>
      <c r="BE1125" s="261" t="str">
        <f t="shared" si="170"/>
        <v>0168</v>
      </c>
      <c r="BF1125" s="407" t="s">
        <v>1663</v>
      </c>
      <c r="BG1125" s="202" t="str">
        <f t="shared" si="165"/>
        <v>0168-1124</v>
      </c>
    </row>
    <row r="1126" spans="1:59">
      <c r="A1126" s="405">
        <v>4900</v>
      </c>
      <c r="B1126" s="406">
        <v>4900</v>
      </c>
      <c r="C1126" s="261" t="str">
        <f t="shared" si="166"/>
        <v>0019-0168</v>
      </c>
      <c r="D1126" s="261" t="str">
        <f t="shared" si="167"/>
        <v>0019-0168-0003</v>
      </c>
      <c r="E1126" s="407" t="s">
        <v>1664</v>
      </c>
      <c r="F1126" s="261" t="str">
        <f>TEXT(VLOOKUP(J1126,'[4]1'!$B$2:$D$37,2,0),"0000")</f>
        <v>0019</v>
      </c>
      <c r="G1126" s="261" t="str">
        <f t="shared" si="168"/>
        <v>0168</v>
      </c>
      <c r="H1126" s="408">
        <f t="shared" si="169"/>
        <v>3</v>
      </c>
      <c r="I1126" s="407" t="s">
        <v>1664</v>
      </c>
      <c r="J1126" s="258" t="s">
        <v>166</v>
      </c>
      <c r="K1126" s="258" t="s">
        <v>165</v>
      </c>
      <c r="L1126" s="258" t="s">
        <v>17253</v>
      </c>
      <c r="M1126" s="409">
        <v>59900000</v>
      </c>
      <c r="N1126" s="258">
        <v>1995</v>
      </c>
      <c r="O1126" s="258" t="s">
        <v>77</v>
      </c>
      <c r="P1126" s="258" t="s">
        <v>17230</v>
      </c>
      <c r="Q1126" s="258" t="s">
        <v>72</v>
      </c>
      <c r="R1126" s="258">
        <v>5</v>
      </c>
      <c r="S1126" s="410">
        <v>26</v>
      </c>
      <c r="T1126" s="261">
        <v>6</v>
      </c>
      <c r="U1126" s="261">
        <v>6</v>
      </c>
      <c r="V1126" s="258" t="s">
        <v>71</v>
      </c>
      <c r="W1126" s="261" t="str">
        <f t="shared" si="171"/>
        <v>JEEPWrangler사하라 4도어 파워탑59900000</v>
      </c>
      <c r="X1126" s="411">
        <f t="shared" si="172"/>
        <v>4900</v>
      </c>
      <c r="Y1126" s="261">
        <v>6</v>
      </c>
      <c r="Z1126" s="261">
        <v>6</v>
      </c>
      <c r="AA1126" s="407" t="s">
        <v>1664</v>
      </c>
      <c r="AB1126" s="258" t="s">
        <v>70</v>
      </c>
      <c r="AC1126" s="258"/>
      <c r="AD1126" s="258">
        <v>2</v>
      </c>
      <c r="AE1126" s="258">
        <v>0</v>
      </c>
      <c r="AF1126" s="259"/>
      <c r="AG1126" s="260"/>
      <c r="AH1126" s="259"/>
      <c r="AI1126" s="259"/>
      <c r="AJ1126" s="260"/>
      <c r="AK1126" s="259">
        <v>13</v>
      </c>
      <c r="AL1126" s="259"/>
      <c r="AM1126" s="259" t="s">
        <v>17229</v>
      </c>
      <c r="AN1126" s="449"/>
      <c r="AO1126" s="449"/>
      <c r="AP1126" s="449"/>
      <c r="AQ1126" s="392" t="str">
        <f>IFERROR(VLOOKUP(BG1126,#REF!,1,0),"")</f>
        <v/>
      </c>
      <c r="AS1126" s="259" t="s">
        <v>3251</v>
      </c>
      <c r="BD1126" s="202" t="str">
        <f t="shared" si="164"/>
        <v>Wrangler사하라 4도어 파워탑</v>
      </c>
      <c r="BE1126" s="261" t="str">
        <f t="shared" si="170"/>
        <v>0168</v>
      </c>
      <c r="BF1126" s="407" t="s">
        <v>1664</v>
      </c>
      <c r="BG1126" s="202" t="str">
        <f t="shared" si="165"/>
        <v>0168-1125</v>
      </c>
    </row>
    <row r="1127" spans="1:59">
      <c r="A1127" s="405">
        <v>4901</v>
      </c>
      <c r="B1127" s="406">
        <v>4901</v>
      </c>
      <c r="C1127" s="261" t="str">
        <f t="shared" si="166"/>
        <v>0019-0168</v>
      </c>
      <c r="D1127" s="261" t="str">
        <f t="shared" si="167"/>
        <v>0019-0168-0004</v>
      </c>
      <c r="E1127" s="407" t="s">
        <v>1665</v>
      </c>
      <c r="F1127" s="261" t="str">
        <f>TEXT(VLOOKUP(J1127,'[4]1'!$B$2:$D$37,2,0),"0000")</f>
        <v>0019</v>
      </c>
      <c r="G1127" s="261" t="str">
        <f t="shared" si="168"/>
        <v>0168</v>
      </c>
      <c r="H1127" s="408">
        <f t="shared" si="169"/>
        <v>4</v>
      </c>
      <c r="I1127" s="407" t="s">
        <v>1665</v>
      </c>
      <c r="J1127" s="258" t="s">
        <v>166</v>
      </c>
      <c r="K1127" s="258" t="s">
        <v>165</v>
      </c>
      <c r="L1127" s="258" t="s">
        <v>17254</v>
      </c>
      <c r="M1127" s="409">
        <v>61400000</v>
      </c>
      <c r="N1127" s="258">
        <v>1995</v>
      </c>
      <c r="O1127" s="258" t="s">
        <v>77</v>
      </c>
      <c r="P1127" s="258" t="s">
        <v>17230</v>
      </c>
      <c r="Q1127" s="258" t="s">
        <v>72</v>
      </c>
      <c r="R1127" s="258">
        <v>5</v>
      </c>
      <c r="S1127" s="410">
        <v>26</v>
      </c>
      <c r="T1127" s="261">
        <v>6</v>
      </c>
      <c r="U1127" s="261">
        <v>6</v>
      </c>
      <c r="V1127" s="258" t="s">
        <v>71</v>
      </c>
      <c r="W1127" s="261" t="str">
        <f t="shared" si="171"/>
        <v>JEEPWrangler사하라 4도어 하드탑61400000</v>
      </c>
      <c r="X1127" s="411">
        <f t="shared" si="172"/>
        <v>4901</v>
      </c>
      <c r="Y1127" s="261">
        <v>6</v>
      </c>
      <c r="Z1127" s="261">
        <v>6</v>
      </c>
      <c r="AA1127" s="407" t="s">
        <v>1665</v>
      </c>
      <c r="AB1127" s="258" t="s">
        <v>70</v>
      </c>
      <c r="AC1127" s="258"/>
      <c r="AD1127" s="258">
        <v>2</v>
      </c>
      <c r="AE1127" s="258">
        <v>0</v>
      </c>
      <c r="AF1127" s="259"/>
      <c r="AG1127" s="260"/>
      <c r="AH1127" s="259"/>
      <c r="AI1127" s="259"/>
      <c r="AJ1127" s="260"/>
      <c r="AK1127" s="259">
        <v>13</v>
      </c>
      <c r="AL1127" s="259"/>
      <c r="AM1127" s="259" t="s">
        <v>17229</v>
      </c>
      <c r="AN1127" s="449"/>
      <c r="AO1127" s="449"/>
      <c r="AP1127" s="449"/>
      <c r="AQ1127" s="392" t="str">
        <f>IFERROR(VLOOKUP(BG1127,#REF!,1,0),"")</f>
        <v/>
      </c>
      <c r="AS1127" s="259" t="s">
        <v>3251</v>
      </c>
      <c r="BD1127" s="202" t="str">
        <f t="shared" si="164"/>
        <v>Wrangler사하라 4도어 하드탑</v>
      </c>
      <c r="BE1127" s="261" t="str">
        <f t="shared" si="170"/>
        <v>0168</v>
      </c>
      <c r="BF1127" s="407" t="s">
        <v>1665</v>
      </c>
      <c r="BG1127" s="202" t="str">
        <f t="shared" si="165"/>
        <v>0168-1126</v>
      </c>
    </row>
    <row r="1128" spans="1:59">
      <c r="A1128" s="405">
        <v>4902</v>
      </c>
      <c r="B1128" s="406">
        <v>4902</v>
      </c>
      <c r="C1128" s="261" t="str">
        <f t="shared" si="166"/>
        <v>0019-0168</v>
      </c>
      <c r="D1128" s="261" t="str">
        <f t="shared" si="167"/>
        <v>0019-0168-0005</v>
      </c>
      <c r="E1128" s="407" t="s">
        <v>1666</v>
      </c>
      <c r="F1128" s="261" t="str">
        <f>TEXT(VLOOKUP(J1128,'[4]1'!$B$2:$D$37,2,0),"0000")</f>
        <v>0019</v>
      </c>
      <c r="G1128" s="261" t="str">
        <f t="shared" si="168"/>
        <v>0168</v>
      </c>
      <c r="H1128" s="408">
        <f t="shared" si="169"/>
        <v>5</v>
      </c>
      <c r="I1128" s="407" t="s">
        <v>1666</v>
      </c>
      <c r="J1128" s="258" t="s">
        <v>166</v>
      </c>
      <c r="K1128" s="258" t="s">
        <v>165</v>
      </c>
      <c r="L1128" s="258" t="s">
        <v>17255</v>
      </c>
      <c r="M1128" s="409">
        <v>49400000</v>
      </c>
      <c r="N1128" s="258">
        <v>1995</v>
      </c>
      <c r="O1128" s="258" t="s">
        <v>77</v>
      </c>
      <c r="P1128" s="258" t="s">
        <v>17230</v>
      </c>
      <c r="Q1128" s="258" t="s">
        <v>72</v>
      </c>
      <c r="R1128" s="258">
        <v>5</v>
      </c>
      <c r="S1128" s="410">
        <v>26</v>
      </c>
      <c r="T1128" s="261">
        <v>6</v>
      </c>
      <c r="U1128" s="261">
        <v>6</v>
      </c>
      <c r="V1128" s="258" t="s">
        <v>71</v>
      </c>
      <c r="W1128" s="261" t="str">
        <f t="shared" si="171"/>
        <v>JEEPWrangler루비콘 4도어 파워탑49400000</v>
      </c>
      <c r="X1128" s="411">
        <f t="shared" si="172"/>
        <v>4902</v>
      </c>
      <c r="Y1128" s="261">
        <v>6</v>
      </c>
      <c r="Z1128" s="261">
        <v>6</v>
      </c>
      <c r="AA1128" s="407" t="s">
        <v>1666</v>
      </c>
      <c r="AB1128" s="258" t="s">
        <v>70</v>
      </c>
      <c r="AC1128" s="258"/>
      <c r="AD1128" s="258">
        <v>2</v>
      </c>
      <c r="AE1128" s="258">
        <v>0</v>
      </c>
      <c r="AF1128" s="259"/>
      <c r="AG1128" s="260"/>
      <c r="AH1128" s="259"/>
      <c r="AI1128" s="259"/>
      <c r="AJ1128" s="260"/>
      <c r="AK1128" s="259">
        <v>13</v>
      </c>
      <c r="AL1128" s="259"/>
      <c r="AM1128" s="259" t="s">
        <v>17229</v>
      </c>
      <c r="AN1128" s="449"/>
      <c r="AO1128" s="449"/>
      <c r="AP1128" s="449"/>
      <c r="AQ1128" s="392" t="str">
        <f>IFERROR(VLOOKUP(BG1128,#REF!,1,0),"")</f>
        <v/>
      </c>
      <c r="AS1128" s="259" t="s">
        <v>3251</v>
      </c>
      <c r="BD1128" s="202" t="str">
        <f t="shared" si="164"/>
        <v>Wrangler루비콘 4도어 파워탑</v>
      </c>
      <c r="BE1128" s="261" t="str">
        <f t="shared" si="170"/>
        <v>0168</v>
      </c>
      <c r="BF1128" s="407" t="s">
        <v>1666</v>
      </c>
      <c r="BG1128" s="202" t="str">
        <f t="shared" si="165"/>
        <v>0168-1127</v>
      </c>
    </row>
    <row r="1129" spans="1:59">
      <c r="A1129" s="405">
        <v>4903</v>
      </c>
      <c r="B1129" s="406">
        <v>4903</v>
      </c>
      <c r="C1129" s="261" t="str">
        <f t="shared" si="166"/>
        <v>0019-0168</v>
      </c>
      <c r="D1129" s="261" t="str">
        <f t="shared" si="167"/>
        <v>0019-0168-0006</v>
      </c>
      <c r="E1129" s="407" t="s">
        <v>1667</v>
      </c>
      <c r="F1129" s="261" t="str">
        <f>TEXT(VLOOKUP(J1129,'[4]1'!$B$2:$D$37,2,0),"0000")</f>
        <v>0019</v>
      </c>
      <c r="G1129" s="261" t="str">
        <f t="shared" si="168"/>
        <v>0168</v>
      </c>
      <c r="H1129" s="408">
        <f t="shared" si="169"/>
        <v>6</v>
      </c>
      <c r="I1129" s="407" t="s">
        <v>1667</v>
      </c>
      <c r="J1129" s="258" t="s">
        <v>166</v>
      </c>
      <c r="K1129" s="258" t="s">
        <v>165</v>
      </c>
      <c r="L1129" s="258" t="s">
        <v>17256</v>
      </c>
      <c r="M1129" s="409">
        <v>49400000</v>
      </c>
      <c r="N1129" s="258">
        <v>1995</v>
      </c>
      <c r="O1129" s="258" t="s">
        <v>77</v>
      </c>
      <c r="P1129" s="258" t="s">
        <v>17230</v>
      </c>
      <c r="Q1129" s="258" t="s">
        <v>72</v>
      </c>
      <c r="R1129" s="258">
        <v>5</v>
      </c>
      <c r="S1129" s="410">
        <v>26</v>
      </c>
      <c r="T1129" s="261">
        <v>6</v>
      </c>
      <c r="U1129" s="261">
        <v>6</v>
      </c>
      <c r="V1129" s="258" t="s">
        <v>71</v>
      </c>
      <c r="W1129" s="261" t="str">
        <f t="shared" si="171"/>
        <v>JEEPWrangler루비콘 4도어 하드탑49400000</v>
      </c>
      <c r="X1129" s="411">
        <f t="shared" si="172"/>
        <v>4903</v>
      </c>
      <c r="Y1129" s="261">
        <v>6</v>
      </c>
      <c r="Z1129" s="261">
        <v>6</v>
      </c>
      <c r="AA1129" s="407" t="s">
        <v>1667</v>
      </c>
      <c r="AB1129" s="258" t="s">
        <v>70</v>
      </c>
      <c r="AC1129" s="258"/>
      <c r="AD1129" s="258">
        <v>2</v>
      </c>
      <c r="AE1129" s="258">
        <v>0</v>
      </c>
      <c r="AF1129" s="259"/>
      <c r="AG1129" s="260"/>
      <c r="AH1129" s="259"/>
      <c r="AI1129" s="259"/>
      <c r="AJ1129" s="260"/>
      <c r="AK1129" s="259">
        <v>13</v>
      </c>
      <c r="AL1129" s="259"/>
      <c r="AM1129" s="259" t="s">
        <v>17229</v>
      </c>
      <c r="AN1129" s="449"/>
      <c r="AO1129" s="449"/>
      <c r="AP1129" s="449"/>
      <c r="AQ1129" s="392" t="str">
        <f>IFERROR(VLOOKUP(BG1129,#REF!,1,0),"")</f>
        <v/>
      </c>
      <c r="AS1129" s="259" t="s">
        <v>3251</v>
      </c>
      <c r="BD1129" s="202" t="str">
        <f t="shared" si="164"/>
        <v>Wrangler루비콘 4도어 하드탑</v>
      </c>
      <c r="BE1129" s="261" t="str">
        <f t="shared" si="170"/>
        <v>0168</v>
      </c>
      <c r="BF1129" s="407" t="s">
        <v>1667</v>
      </c>
      <c r="BG1129" s="202" t="str">
        <f t="shared" si="165"/>
        <v>0168-1128</v>
      </c>
    </row>
    <row r="1130" spans="1:59">
      <c r="A1130" s="405">
        <v>4904</v>
      </c>
      <c r="B1130" s="406">
        <v>4904</v>
      </c>
      <c r="C1130" s="261" t="str">
        <f t="shared" si="166"/>
        <v>0019-0168</v>
      </c>
      <c r="D1130" s="261" t="str">
        <f t="shared" si="167"/>
        <v>0019-0168-0007</v>
      </c>
      <c r="E1130" s="407" t="s">
        <v>1668</v>
      </c>
      <c r="F1130" s="261" t="str">
        <f>TEXT(VLOOKUP(J1130,'[4]1'!$B$2:$D$37,2,0),"0000")</f>
        <v>0019</v>
      </c>
      <c r="G1130" s="261" t="str">
        <f t="shared" si="168"/>
        <v>0168</v>
      </c>
      <c r="H1130" s="408">
        <f t="shared" si="169"/>
        <v>7</v>
      </c>
      <c r="I1130" s="407" t="s">
        <v>1668</v>
      </c>
      <c r="J1130" s="258" t="s">
        <v>166</v>
      </c>
      <c r="K1130" s="258" t="s">
        <v>165</v>
      </c>
      <c r="L1130" s="258" t="s">
        <v>17257</v>
      </c>
      <c r="M1130" s="409">
        <v>49400000</v>
      </c>
      <c r="N1130" s="258">
        <v>1995</v>
      </c>
      <c r="O1130" s="258" t="s">
        <v>17250</v>
      </c>
      <c r="P1130" s="258" t="s">
        <v>17230</v>
      </c>
      <c r="Q1130" s="258" t="s">
        <v>72</v>
      </c>
      <c r="R1130" s="258">
        <v>5</v>
      </c>
      <c r="S1130" s="410">
        <v>26</v>
      </c>
      <c r="T1130" s="261">
        <v>6</v>
      </c>
      <c r="U1130" s="261">
        <v>6</v>
      </c>
      <c r="V1130" s="258" t="s">
        <v>71</v>
      </c>
      <c r="W1130" s="261" t="str">
        <f t="shared" si="171"/>
        <v>JEEPWrangler사하라 4도어 하드탑 4xe49400000</v>
      </c>
      <c r="X1130" s="411">
        <f t="shared" si="172"/>
        <v>4904</v>
      </c>
      <c r="Y1130" s="261">
        <v>6</v>
      </c>
      <c r="Z1130" s="261">
        <v>6</v>
      </c>
      <c r="AA1130" s="407" t="s">
        <v>1668</v>
      </c>
      <c r="AB1130" s="258" t="s">
        <v>70</v>
      </c>
      <c r="AC1130" s="258"/>
      <c r="AD1130" s="258">
        <v>2</v>
      </c>
      <c r="AE1130" s="258">
        <v>0</v>
      </c>
      <c r="AF1130" s="259"/>
      <c r="AG1130" s="260"/>
      <c r="AH1130" s="259"/>
      <c r="AI1130" s="259"/>
      <c r="AJ1130" s="260"/>
      <c r="AK1130" s="259">
        <v>13</v>
      </c>
      <c r="AL1130" s="259"/>
      <c r="AM1130" s="259" t="s">
        <v>17229</v>
      </c>
      <c r="AN1130" s="449"/>
      <c r="AO1130" s="449"/>
      <c r="AP1130" s="449"/>
      <c r="AQ1130" s="392" t="str">
        <f>IFERROR(VLOOKUP(BG1130,#REF!,1,0),"")</f>
        <v/>
      </c>
      <c r="AS1130" s="259" t="s">
        <v>3251</v>
      </c>
      <c r="BD1130" s="202" t="str">
        <f t="shared" si="164"/>
        <v>Wrangler사하라 4도어 하드탑 4xe</v>
      </c>
      <c r="BE1130" s="261" t="str">
        <f t="shared" si="170"/>
        <v>0168</v>
      </c>
      <c r="BF1130" s="407" t="s">
        <v>1668</v>
      </c>
      <c r="BG1130" s="202" t="str">
        <f t="shared" si="165"/>
        <v>0168-1129</v>
      </c>
    </row>
    <row r="1131" spans="1:59">
      <c r="A1131" s="405">
        <v>4905</v>
      </c>
      <c r="B1131" s="406">
        <v>4905</v>
      </c>
      <c r="C1131" s="261" t="str">
        <f t="shared" si="166"/>
        <v>0019-0168</v>
      </c>
      <c r="D1131" s="261" t="str">
        <f t="shared" si="167"/>
        <v>0019-0168-0008</v>
      </c>
      <c r="E1131" s="407" t="s">
        <v>1669</v>
      </c>
      <c r="F1131" s="261" t="str">
        <f>TEXT(VLOOKUP(J1131,'[4]1'!$B$2:$D$37,2,0),"0000")</f>
        <v>0019</v>
      </c>
      <c r="G1131" s="261" t="str">
        <f t="shared" si="168"/>
        <v>0168</v>
      </c>
      <c r="H1131" s="408">
        <f t="shared" si="169"/>
        <v>8</v>
      </c>
      <c r="I1131" s="407" t="s">
        <v>1669</v>
      </c>
      <c r="J1131" s="258" t="s">
        <v>166</v>
      </c>
      <c r="K1131" s="258" t="s">
        <v>165</v>
      </c>
      <c r="L1131" s="258" t="s">
        <v>17258</v>
      </c>
      <c r="M1131" s="409">
        <v>49400000</v>
      </c>
      <c r="N1131" s="258">
        <v>1995</v>
      </c>
      <c r="O1131" s="258" t="s">
        <v>17250</v>
      </c>
      <c r="P1131" s="258" t="s">
        <v>17230</v>
      </c>
      <c r="Q1131" s="258" t="s">
        <v>72</v>
      </c>
      <c r="R1131" s="258">
        <v>5</v>
      </c>
      <c r="S1131" s="410">
        <v>26</v>
      </c>
      <c r="T1131" s="261">
        <v>6</v>
      </c>
      <c r="U1131" s="261">
        <v>6</v>
      </c>
      <c r="V1131" s="258" t="s">
        <v>71</v>
      </c>
      <c r="W1131" s="261" t="str">
        <f t="shared" si="171"/>
        <v>JEEPWrangler사하라 4도어 파워탑 4xe49400000</v>
      </c>
      <c r="X1131" s="411">
        <f t="shared" si="172"/>
        <v>4905</v>
      </c>
      <c r="Y1131" s="261">
        <v>6</v>
      </c>
      <c r="Z1131" s="261">
        <v>6</v>
      </c>
      <c r="AA1131" s="407" t="s">
        <v>1669</v>
      </c>
      <c r="AB1131" s="258" t="s">
        <v>70</v>
      </c>
      <c r="AC1131" s="258"/>
      <c r="AD1131" s="258">
        <v>2</v>
      </c>
      <c r="AE1131" s="258">
        <v>0</v>
      </c>
      <c r="AF1131" s="259"/>
      <c r="AG1131" s="260"/>
      <c r="AH1131" s="259"/>
      <c r="AI1131" s="259"/>
      <c r="AJ1131" s="260"/>
      <c r="AK1131" s="259">
        <v>13</v>
      </c>
      <c r="AL1131" s="259"/>
      <c r="AM1131" s="259" t="s">
        <v>17229</v>
      </c>
      <c r="AN1131" s="449"/>
      <c r="AO1131" s="449"/>
      <c r="AP1131" s="449"/>
      <c r="AQ1131" s="392" t="str">
        <f>IFERROR(VLOOKUP(BG1131,#REF!,1,0),"")</f>
        <v/>
      </c>
      <c r="AS1131" s="259" t="s">
        <v>3251</v>
      </c>
      <c r="BD1131" s="202" t="str">
        <f t="shared" si="164"/>
        <v>Wrangler사하라 4도어 파워탑 4xe</v>
      </c>
      <c r="BE1131" s="261" t="str">
        <f t="shared" si="170"/>
        <v>0168</v>
      </c>
      <c r="BF1131" s="407" t="s">
        <v>1669</v>
      </c>
      <c r="BG1131" s="202" t="str">
        <f t="shared" si="165"/>
        <v>0168-1130</v>
      </c>
    </row>
    <row r="1132" spans="1:59" s="251" customFormat="1">
      <c r="A1132" s="405">
        <v>4906</v>
      </c>
      <c r="B1132" s="406">
        <v>4906</v>
      </c>
      <c r="C1132" s="261" t="str">
        <f t="shared" si="166"/>
        <v>0018-0169</v>
      </c>
      <c r="D1132" s="261" t="str">
        <f t="shared" si="167"/>
        <v>0018-0169-0001</v>
      </c>
      <c r="E1132" s="407" t="s">
        <v>1670</v>
      </c>
      <c r="F1132" s="261" t="str">
        <f>TEXT(VLOOKUP(J1132,'[4]1'!$B$2:$D$37,2,0),"0000")</f>
        <v>0018</v>
      </c>
      <c r="G1132" s="261" t="str">
        <f t="shared" si="168"/>
        <v>0169</v>
      </c>
      <c r="H1132" s="408">
        <f t="shared" si="169"/>
        <v>1</v>
      </c>
      <c r="I1132" s="407" t="s">
        <v>1670</v>
      </c>
      <c r="J1132" s="258" t="s">
        <v>1256</v>
      </c>
      <c r="K1132" s="413" t="s">
        <v>2113</v>
      </c>
      <c r="L1132" s="413" t="s">
        <v>17069</v>
      </c>
      <c r="M1132" s="428">
        <v>103800000</v>
      </c>
      <c r="N1132" s="435">
        <v>2997</v>
      </c>
      <c r="O1132" s="436" t="s">
        <v>78</v>
      </c>
      <c r="P1132" s="436" t="s">
        <v>73</v>
      </c>
      <c r="Q1132" s="413" t="s">
        <v>72</v>
      </c>
      <c r="R1132" s="435">
        <v>5</v>
      </c>
      <c r="S1132" s="410">
        <v>26</v>
      </c>
      <c r="T1132" s="261">
        <v>6</v>
      </c>
      <c r="U1132" s="261">
        <v>6</v>
      </c>
      <c r="V1132" s="258" t="s">
        <v>3126</v>
      </c>
      <c r="W1132" s="261" t="str">
        <f t="shared" si="171"/>
        <v>JAGUAR&amp;LANDROVERDefender90 D250 XS 에디션103800000</v>
      </c>
      <c r="X1132" s="411">
        <f t="shared" si="172"/>
        <v>4906</v>
      </c>
      <c r="Y1132" s="261">
        <v>6</v>
      </c>
      <c r="Z1132" s="261">
        <v>6</v>
      </c>
      <c r="AA1132" s="407" t="s">
        <v>1670</v>
      </c>
      <c r="AB1132" s="258" t="s">
        <v>70</v>
      </c>
      <c r="AC1132" s="258"/>
      <c r="AD1132" s="258">
        <v>7</v>
      </c>
      <c r="AE1132" s="258"/>
      <c r="AF1132" s="259"/>
      <c r="AG1132" s="260"/>
      <c r="AH1132" s="259"/>
      <c r="AI1132" s="259"/>
      <c r="AJ1132" s="260"/>
      <c r="AK1132" s="259">
        <v>11</v>
      </c>
      <c r="AL1132" s="259"/>
      <c r="AM1132" s="259" t="s">
        <v>17414</v>
      </c>
      <c r="AN1132" s="449"/>
      <c r="AO1132" s="449"/>
      <c r="AP1132" s="449"/>
      <c r="AQ1132" s="392" t="str">
        <f>IFERROR(VLOOKUP(BG1132,#REF!,1,0),"")</f>
        <v/>
      </c>
      <c r="AR1132" s="450"/>
      <c r="AS1132" s="259" t="s">
        <v>3253</v>
      </c>
      <c r="AT1132" s="392" t="s">
        <v>3120</v>
      </c>
      <c r="AU1132" s="392"/>
      <c r="AV1132" s="392"/>
      <c r="AW1132" s="450" t="s">
        <v>17410</v>
      </c>
      <c r="AX1132" s="450"/>
      <c r="AY1132" s="312"/>
      <c r="BD1132" s="202" t="str">
        <f t="shared" si="164"/>
        <v>Defender90 D250 XS 에디션</v>
      </c>
      <c r="BE1132" s="261" t="str">
        <f t="shared" si="170"/>
        <v>0169</v>
      </c>
      <c r="BF1132" s="407" t="s">
        <v>1670</v>
      </c>
      <c r="BG1132" s="202" t="str">
        <f t="shared" si="165"/>
        <v>0169-1131</v>
      </c>
    </row>
    <row r="1133" spans="1:59" s="251" customFormat="1">
      <c r="A1133" s="405">
        <v>4907</v>
      </c>
      <c r="B1133" s="406">
        <v>4907</v>
      </c>
      <c r="C1133" s="261" t="str">
        <f t="shared" si="166"/>
        <v>0018-0169</v>
      </c>
      <c r="D1133" s="261" t="str">
        <f t="shared" si="167"/>
        <v>0018-0169-0002</v>
      </c>
      <c r="E1133" s="407" t="s">
        <v>1671</v>
      </c>
      <c r="F1133" s="261" t="str">
        <f>TEXT(VLOOKUP(J1133,'[4]1'!$B$2:$D$37,2,0),"0000")</f>
        <v>0018</v>
      </c>
      <c r="G1133" s="261" t="str">
        <f t="shared" si="168"/>
        <v>0169</v>
      </c>
      <c r="H1133" s="408">
        <f t="shared" si="169"/>
        <v>2</v>
      </c>
      <c r="I1133" s="407" t="s">
        <v>1671</v>
      </c>
      <c r="J1133" s="258" t="s">
        <v>1256</v>
      </c>
      <c r="K1133" s="413" t="s">
        <v>2113</v>
      </c>
      <c r="L1133" s="413" t="s">
        <v>17070</v>
      </c>
      <c r="M1133" s="428">
        <v>107600000</v>
      </c>
      <c r="N1133" s="435">
        <v>2997</v>
      </c>
      <c r="O1133" s="436" t="s">
        <v>78</v>
      </c>
      <c r="P1133" s="436" t="s">
        <v>73</v>
      </c>
      <c r="Q1133" s="413" t="s">
        <v>72</v>
      </c>
      <c r="R1133" s="435">
        <v>5</v>
      </c>
      <c r="S1133" s="410">
        <v>26</v>
      </c>
      <c r="T1133" s="261">
        <v>6</v>
      </c>
      <c r="U1133" s="261">
        <v>6</v>
      </c>
      <c r="V1133" s="258" t="s">
        <v>3126</v>
      </c>
      <c r="W1133" s="261" t="str">
        <f t="shared" si="171"/>
        <v>JAGUAR&amp;LANDROVERDefender110 D250 SE107600000</v>
      </c>
      <c r="X1133" s="411">
        <f t="shared" si="172"/>
        <v>4907</v>
      </c>
      <c r="Y1133" s="261">
        <v>6</v>
      </c>
      <c r="Z1133" s="261">
        <v>6</v>
      </c>
      <c r="AA1133" s="407" t="s">
        <v>1671</v>
      </c>
      <c r="AB1133" s="258" t="s">
        <v>70</v>
      </c>
      <c r="AC1133" s="258"/>
      <c r="AD1133" s="258">
        <v>7</v>
      </c>
      <c r="AE1133" s="258"/>
      <c r="AF1133" s="259"/>
      <c r="AG1133" s="260"/>
      <c r="AH1133" s="259"/>
      <c r="AI1133" s="259"/>
      <c r="AJ1133" s="260"/>
      <c r="AK1133" s="259">
        <v>11</v>
      </c>
      <c r="AL1133" s="259"/>
      <c r="AM1133" s="259" t="s">
        <v>17414</v>
      </c>
      <c r="AN1133" s="449"/>
      <c r="AO1133" s="449"/>
      <c r="AP1133" s="449"/>
      <c r="AQ1133" s="392" t="str">
        <f>IFERROR(VLOOKUP(BG1133,#REF!,1,0),"")</f>
        <v/>
      </c>
      <c r="AR1133" s="450"/>
      <c r="AS1133" s="259" t="s">
        <v>3253</v>
      </c>
      <c r="AT1133" s="392" t="s">
        <v>3120</v>
      </c>
      <c r="AU1133" s="392"/>
      <c r="AV1133" s="392"/>
      <c r="AW1133" s="450" t="s">
        <v>17410</v>
      </c>
      <c r="AX1133" s="450"/>
      <c r="AY1133" s="312"/>
      <c r="BD1133" s="202" t="str">
        <f t="shared" si="164"/>
        <v>Defender110 D250 SE</v>
      </c>
      <c r="BE1133" s="261" t="str">
        <f t="shared" si="170"/>
        <v>0169</v>
      </c>
      <c r="BF1133" s="407" t="s">
        <v>1671</v>
      </c>
      <c r="BG1133" s="202" t="str">
        <f t="shared" si="165"/>
        <v>0169-1132</v>
      </c>
    </row>
    <row r="1134" spans="1:59" s="251" customFormat="1">
      <c r="A1134" s="405">
        <v>4908</v>
      </c>
      <c r="B1134" s="406">
        <v>4908</v>
      </c>
      <c r="C1134" s="261" t="str">
        <f t="shared" si="166"/>
        <v>0018-0169</v>
      </c>
      <c r="D1134" s="261" t="str">
        <f t="shared" si="167"/>
        <v>0018-0169-0003</v>
      </c>
      <c r="E1134" s="407" t="s">
        <v>1672</v>
      </c>
      <c r="F1134" s="261" t="str">
        <f>TEXT(VLOOKUP(J1134,'[4]1'!$B$2:$D$37,2,0),"0000")</f>
        <v>0018</v>
      </c>
      <c r="G1134" s="261" t="str">
        <f t="shared" si="168"/>
        <v>0169</v>
      </c>
      <c r="H1134" s="408">
        <f t="shared" si="169"/>
        <v>3</v>
      </c>
      <c r="I1134" s="407" t="s">
        <v>1672</v>
      </c>
      <c r="J1134" s="258" t="s">
        <v>1256</v>
      </c>
      <c r="K1134" s="413" t="s">
        <v>2113</v>
      </c>
      <c r="L1134" s="413" t="s">
        <v>17071</v>
      </c>
      <c r="M1134" s="428">
        <v>126100000</v>
      </c>
      <c r="N1134" s="435">
        <v>2997</v>
      </c>
      <c r="O1134" s="436" t="s">
        <v>78</v>
      </c>
      <c r="P1134" s="436" t="s">
        <v>73</v>
      </c>
      <c r="Q1134" s="413" t="s">
        <v>72</v>
      </c>
      <c r="R1134" s="435">
        <v>5</v>
      </c>
      <c r="S1134" s="410">
        <v>26</v>
      </c>
      <c r="T1134" s="261">
        <v>6</v>
      </c>
      <c r="U1134" s="261">
        <v>6</v>
      </c>
      <c r="V1134" s="258" t="s">
        <v>3126</v>
      </c>
      <c r="W1134" s="261" t="str">
        <f t="shared" si="171"/>
        <v>JAGUAR&amp;LANDROVERDefender110 D300 X-다이나믹 HSE126100000</v>
      </c>
      <c r="X1134" s="411">
        <f t="shared" si="172"/>
        <v>4908</v>
      </c>
      <c r="Y1134" s="261">
        <v>6</v>
      </c>
      <c r="Z1134" s="261">
        <v>6</v>
      </c>
      <c r="AA1134" s="407" t="s">
        <v>1672</v>
      </c>
      <c r="AB1134" s="258" t="s">
        <v>70</v>
      </c>
      <c r="AC1134" s="258"/>
      <c r="AD1134" s="258">
        <v>7</v>
      </c>
      <c r="AE1134" s="258"/>
      <c r="AF1134" s="259"/>
      <c r="AG1134" s="260"/>
      <c r="AH1134" s="259"/>
      <c r="AI1134" s="259"/>
      <c r="AJ1134" s="260"/>
      <c r="AK1134" s="259">
        <v>11</v>
      </c>
      <c r="AL1134" s="259"/>
      <c r="AM1134" s="259" t="s">
        <v>17414</v>
      </c>
      <c r="AN1134" s="449"/>
      <c r="AO1134" s="449"/>
      <c r="AP1134" s="449"/>
      <c r="AQ1134" s="392" t="str">
        <f>IFERROR(VLOOKUP(BG1134,#REF!,1,0),"")</f>
        <v/>
      </c>
      <c r="AR1134" s="450"/>
      <c r="AS1134" s="259" t="s">
        <v>3253</v>
      </c>
      <c r="AT1134" s="392" t="s">
        <v>3120</v>
      </c>
      <c r="AU1134" s="392"/>
      <c r="AV1134" s="392"/>
      <c r="AW1134" s="450" t="s">
        <v>17410</v>
      </c>
      <c r="AX1134" s="450"/>
      <c r="AY1134" s="312"/>
      <c r="BD1134" s="202" t="str">
        <f t="shared" si="164"/>
        <v>Defender110 D300 X-다이나믹 HSE</v>
      </c>
      <c r="BE1134" s="261" t="str">
        <f t="shared" si="170"/>
        <v>0169</v>
      </c>
      <c r="BF1134" s="407" t="s">
        <v>1672</v>
      </c>
      <c r="BG1134" s="202" t="str">
        <f t="shared" si="165"/>
        <v>0169-1133</v>
      </c>
    </row>
    <row r="1135" spans="1:59" s="251" customFormat="1">
      <c r="A1135" s="405">
        <v>4909</v>
      </c>
      <c r="B1135" s="406">
        <v>4909</v>
      </c>
      <c r="C1135" s="261" t="str">
        <f t="shared" si="166"/>
        <v>0018-0169</v>
      </c>
      <c r="D1135" s="261" t="str">
        <f t="shared" si="167"/>
        <v>0018-0169-0004</v>
      </c>
      <c r="E1135" s="407" t="s">
        <v>1673</v>
      </c>
      <c r="F1135" s="261" t="str">
        <f>TEXT(VLOOKUP(J1135,'[4]1'!$B$2:$D$37,2,0),"0000")</f>
        <v>0018</v>
      </c>
      <c r="G1135" s="261" t="str">
        <f t="shared" si="168"/>
        <v>0169</v>
      </c>
      <c r="H1135" s="408">
        <f t="shared" si="169"/>
        <v>4</v>
      </c>
      <c r="I1135" s="407" t="s">
        <v>1673</v>
      </c>
      <c r="J1135" s="258" t="s">
        <v>1256</v>
      </c>
      <c r="K1135" s="413" t="s">
        <v>2113</v>
      </c>
      <c r="L1135" s="413" t="s">
        <v>17072</v>
      </c>
      <c r="M1135" s="428">
        <v>138700000</v>
      </c>
      <c r="N1135" s="435">
        <v>2997</v>
      </c>
      <c r="O1135" s="436" t="s">
        <v>78</v>
      </c>
      <c r="P1135" s="436" t="s">
        <v>73</v>
      </c>
      <c r="Q1135" s="413" t="s">
        <v>72</v>
      </c>
      <c r="R1135" s="435">
        <v>5</v>
      </c>
      <c r="S1135" s="410">
        <v>26</v>
      </c>
      <c r="T1135" s="261">
        <v>6</v>
      </c>
      <c r="U1135" s="261">
        <v>6</v>
      </c>
      <c r="V1135" s="258" t="s">
        <v>1989</v>
      </c>
      <c r="W1135" s="261" t="str">
        <f t="shared" si="171"/>
        <v>JAGUAR&amp;LANDROVERDefender130 D300 X-다이나믹 HSE138700000</v>
      </c>
      <c r="X1135" s="411">
        <f t="shared" si="172"/>
        <v>4909</v>
      </c>
      <c r="Y1135" s="261">
        <v>6</v>
      </c>
      <c r="Z1135" s="261">
        <v>6</v>
      </c>
      <c r="AA1135" s="407" t="s">
        <v>1673</v>
      </c>
      <c r="AB1135" s="258" t="s">
        <v>70</v>
      </c>
      <c r="AC1135" s="258"/>
      <c r="AD1135" s="258">
        <v>7</v>
      </c>
      <c r="AE1135" s="258"/>
      <c r="AF1135" s="259"/>
      <c r="AG1135" s="260"/>
      <c r="AH1135" s="259"/>
      <c r="AI1135" s="259"/>
      <c r="AJ1135" s="260"/>
      <c r="AK1135" s="259">
        <v>11</v>
      </c>
      <c r="AL1135" s="259"/>
      <c r="AM1135" s="259" t="s">
        <v>17414</v>
      </c>
      <c r="AN1135" s="449"/>
      <c r="AO1135" s="449"/>
      <c r="AP1135" s="449"/>
      <c r="AQ1135" s="392" t="str">
        <f>IFERROR(VLOOKUP(BG1135,#REF!,1,0),"")</f>
        <v/>
      </c>
      <c r="AR1135" s="450"/>
      <c r="AS1135" s="259" t="s">
        <v>3253</v>
      </c>
      <c r="AT1135" s="392" t="s">
        <v>3120</v>
      </c>
      <c r="AU1135" s="392"/>
      <c r="AV1135" s="392"/>
      <c r="AW1135" s="450" t="s">
        <v>17410</v>
      </c>
      <c r="AX1135" s="450"/>
      <c r="AY1135" s="312"/>
      <c r="BD1135" s="202" t="str">
        <f t="shared" si="164"/>
        <v>Defender130 D300 X-다이나믹 HSE</v>
      </c>
      <c r="BE1135" s="261" t="str">
        <f t="shared" si="170"/>
        <v>0169</v>
      </c>
      <c r="BF1135" s="407" t="s">
        <v>1673</v>
      </c>
      <c r="BG1135" s="202" t="str">
        <f t="shared" si="165"/>
        <v>0169-1134</v>
      </c>
    </row>
    <row r="1136" spans="1:59" s="251" customFormat="1">
      <c r="A1136" s="405">
        <v>4910</v>
      </c>
      <c r="B1136" s="406">
        <v>4910</v>
      </c>
      <c r="C1136" s="261" t="str">
        <f t="shared" si="166"/>
        <v>0018-0169</v>
      </c>
      <c r="D1136" s="261" t="str">
        <f t="shared" si="167"/>
        <v>0018-0169-0005</v>
      </c>
      <c r="E1136" s="407" t="s">
        <v>1674</v>
      </c>
      <c r="F1136" s="261" t="str">
        <f>TEXT(VLOOKUP(J1136,'[4]1'!$B$2:$D$37,2,0),"0000")</f>
        <v>0018</v>
      </c>
      <c r="G1136" s="261" t="str">
        <f t="shared" si="168"/>
        <v>0169</v>
      </c>
      <c r="H1136" s="408">
        <f t="shared" si="169"/>
        <v>5</v>
      </c>
      <c r="I1136" s="407" t="s">
        <v>1674</v>
      </c>
      <c r="J1136" s="258" t="s">
        <v>1256</v>
      </c>
      <c r="K1136" s="413" t="s">
        <v>2113</v>
      </c>
      <c r="L1136" s="413" t="s">
        <v>17073</v>
      </c>
      <c r="M1136" s="428">
        <v>136400000</v>
      </c>
      <c r="N1136" s="435">
        <v>2996</v>
      </c>
      <c r="O1136" s="258" t="s">
        <v>77</v>
      </c>
      <c r="P1136" s="436" t="s">
        <v>73</v>
      </c>
      <c r="Q1136" s="413" t="s">
        <v>72</v>
      </c>
      <c r="R1136" s="435">
        <v>5</v>
      </c>
      <c r="S1136" s="410">
        <v>26</v>
      </c>
      <c r="T1136" s="261">
        <v>6</v>
      </c>
      <c r="U1136" s="261">
        <v>6</v>
      </c>
      <c r="V1136" s="258" t="s">
        <v>3126</v>
      </c>
      <c r="W1136" s="261" t="str">
        <f t="shared" si="171"/>
        <v>JAGUAR&amp;LANDROVERDefender90 P400 X136400000</v>
      </c>
      <c r="X1136" s="411">
        <f t="shared" si="172"/>
        <v>4910</v>
      </c>
      <c r="Y1136" s="261">
        <v>6</v>
      </c>
      <c r="Z1136" s="261">
        <v>6</v>
      </c>
      <c r="AA1136" s="407" t="s">
        <v>1674</v>
      </c>
      <c r="AB1136" s="258" t="s">
        <v>70</v>
      </c>
      <c r="AC1136" s="258"/>
      <c r="AD1136" s="258">
        <v>7</v>
      </c>
      <c r="AE1136" s="258"/>
      <c r="AF1136" s="259"/>
      <c r="AG1136" s="260"/>
      <c r="AH1136" s="259"/>
      <c r="AI1136" s="259"/>
      <c r="AJ1136" s="260"/>
      <c r="AK1136" s="259">
        <v>11</v>
      </c>
      <c r="AL1136" s="259"/>
      <c r="AM1136" s="259" t="s">
        <v>17414</v>
      </c>
      <c r="AN1136" s="449"/>
      <c r="AO1136" s="449"/>
      <c r="AP1136" s="449"/>
      <c r="AQ1136" s="392" t="str">
        <f>IFERROR(VLOOKUP(BG1136,#REF!,1,0),"")</f>
        <v/>
      </c>
      <c r="AR1136" s="450"/>
      <c r="AS1136" s="259" t="s">
        <v>3253</v>
      </c>
      <c r="AT1136" s="392" t="s">
        <v>3120</v>
      </c>
      <c r="AU1136" s="392"/>
      <c r="AV1136" s="392"/>
      <c r="AW1136" s="450" t="s">
        <v>17410</v>
      </c>
      <c r="AX1136" s="450"/>
      <c r="AY1136" s="312"/>
      <c r="BD1136" s="202" t="str">
        <f t="shared" si="164"/>
        <v>Defender90 P400 X</v>
      </c>
      <c r="BE1136" s="261" t="str">
        <f t="shared" si="170"/>
        <v>0169</v>
      </c>
      <c r="BF1136" s="407" t="s">
        <v>1674</v>
      </c>
      <c r="BG1136" s="202" t="str">
        <f t="shared" si="165"/>
        <v>0169-1135</v>
      </c>
    </row>
    <row r="1137" spans="1:59" s="251" customFormat="1">
      <c r="A1137" s="405">
        <v>4911</v>
      </c>
      <c r="B1137" s="406">
        <v>4911</v>
      </c>
      <c r="C1137" s="261" t="str">
        <f t="shared" si="166"/>
        <v>0018-0169</v>
      </c>
      <c r="D1137" s="261" t="str">
        <f t="shared" si="167"/>
        <v>0018-0169-0006</v>
      </c>
      <c r="E1137" s="407" t="s">
        <v>1675</v>
      </c>
      <c r="F1137" s="261" t="str">
        <f>TEXT(VLOOKUP(J1137,'[4]1'!$B$2:$D$37,2,0),"0000")</f>
        <v>0018</v>
      </c>
      <c r="G1137" s="261" t="str">
        <f t="shared" si="168"/>
        <v>0169</v>
      </c>
      <c r="H1137" s="408">
        <f t="shared" si="169"/>
        <v>6</v>
      </c>
      <c r="I1137" s="407" t="s">
        <v>1675</v>
      </c>
      <c r="J1137" s="258" t="s">
        <v>1256</v>
      </c>
      <c r="K1137" s="413" t="s">
        <v>2113</v>
      </c>
      <c r="L1137" s="413" t="s">
        <v>17074</v>
      </c>
      <c r="M1137" s="428">
        <v>146000000</v>
      </c>
      <c r="N1137" s="435">
        <v>2996</v>
      </c>
      <c r="O1137" s="258" t="s">
        <v>77</v>
      </c>
      <c r="P1137" s="436" t="s">
        <v>73</v>
      </c>
      <c r="Q1137" s="413" t="s">
        <v>72</v>
      </c>
      <c r="R1137" s="435">
        <v>5</v>
      </c>
      <c r="S1137" s="410">
        <v>26</v>
      </c>
      <c r="T1137" s="261">
        <v>6</v>
      </c>
      <c r="U1137" s="261">
        <v>6</v>
      </c>
      <c r="V1137" s="258" t="s">
        <v>3126</v>
      </c>
      <c r="W1137" s="261" t="str">
        <f t="shared" si="171"/>
        <v>JAGUAR&amp;LANDROVERDefender110 P400 X146000000</v>
      </c>
      <c r="X1137" s="411">
        <f t="shared" si="172"/>
        <v>4911</v>
      </c>
      <c r="Y1137" s="261">
        <v>6</v>
      </c>
      <c r="Z1137" s="261">
        <v>6</v>
      </c>
      <c r="AA1137" s="407" t="s">
        <v>1675</v>
      </c>
      <c r="AB1137" s="258" t="s">
        <v>70</v>
      </c>
      <c r="AC1137" s="258"/>
      <c r="AD1137" s="258">
        <v>7</v>
      </c>
      <c r="AE1137" s="258"/>
      <c r="AF1137" s="259"/>
      <c r="AG1137" s="260"/>
      <c r="AH1137" s="259"/>
      <c r="AI1137" s="259"/>
      <c r="AJ1137" s="260"/>
      <c r="AK1137" s="259">
        <v>11</v>
      </c>
      <c r="AL1137" s="259"/>
      <c r="AM1137" s="259" t="s">
        <v>17414</v>
      </c>
      <c r="AN1137" s="449"/>
      <c r="AO1137" s="449"/>
      <c r="AP1137" s="449"/>
      <c r="AQ1137" s="392" t="str">
        <f>IFERROR(VLOOKUP(BG1137,#REF!,1,0),"")</f>
        <v/>
      </c>
      <c r="AR1137" s="450"/>
      <c r="AS1137" s="259" t="s">
        <v>3253</v>
      </c>
      <c r="AT1137" s="392" t="s">
        <v>3120</v>
      </c>
      <c r="AU1137" s="392"/>
      <c r="AV1137" s="392"/>
      <c r="AW1137" s="450" t="s">
        <v>17410</v>
      </c>
      <c r="AX1137" s="450"/>
      <c r="AY1137" s="312" t="s">
        <v>3128</v>
      </c>
      <c r="BD1137" s="202" t="str">
        <f t="shared" si="164"/>
        <v>Defender110 P400 X</v>
      </c>
      <c r="BE1137" s="261" t="str">
        <f t="shared" si="170"/>
        <v>0169</v>
      </c>
      <c r="BF1137" s="407" t="s">
        <v>1675</v>
      </c>
      <c r="BG1137" s="202" t="str">
        <f t="shared" si="165"/>
        <v>0169-1136</v>
      </c>
    </row>
    <row r="1138" spans="1:59" s="251" customFormat="1">
      <c r="A1138" s="405">
        <v>4912</v>
      </c>
      <c r="B1138" s="406">
        <v>4912</v>
      </c>
      <c r="C1138" s="261" t="str">
        <f t="shared" si="166"/>
        <v>0018-0169</v>
      </c>
      <c r="D1138" s="261" t="str">
        <f t="shared" si="167"/>
        <v>0018-0169-0007</v>
      </c>
      <c r="E1138" s="407" t="s">
        <v>1676</v>
      </c>
      <c r="F1138" s="261" t="str">
        <f>TEXT(VLOOKUP(J1138,'[4]1'!$B$2:$D$37,2,0),"0000")</f>
        <v>0018</v>
      </c>
      <c r="G1138" s="261" t="str">
        <f t="shared" si="168"/>
        <v>0169</v>
      </c>
      <c r="H1138" s="408">
        <f t="shared" si="169"/>
        <v>7</v>
      </c>
      <c r="I1138" s="407" t="s">
        <v>1676</v>
      </c>
      <c r="J1138" s="258" t="s">
        <v>1256</v>
      </c>
      <c r="K1138" s="413" t="s">
        <v>2113</v>
      </c>
      <c r="L1138" s="413" t="s">
        <v>17075</v>
      </c>
      <c r="M1138" s="428">
        <v>141270000</v>
      </c>
      <c r="N1138" s="435">
        <v>2996</v>
      </c>
      <c r="O1138" s="258" t="s">
        <v>77</v>
      </c>
      <c r="P1138" s="436" t="s">
        <v>73</v>
      </c>
      <c r="Q1138" s="413" t="s">
        <v>72</v>
      </c>
      <c r="R1138" s="435">
        <v>5</v>
      </c>
      <c r="S1138" s="410">
        <v>26</v>
      </c>
      <c r="T1138" s="261">
        <v>6</v>
      </c>
      <c r="U1138" s="261">
        <v>6</v>
      </c>
      <c r="V1138" s="258" t="s">
        <v>1989</v>
      </c>
      <c r="W1138" s="261" t="str">
        <f t="shared" si="171"/>
        <v>JAGUAR&amp;LANDROVERDefender130 P400 X-다이나믹 HSE141270000</v>
      </c>
      <c r="X1138" s="411">
        <f t="shared" si="172"/>
        <v>4912</v>
      </c>
      <c r="Y1138" s="261">
        <v>6</v>
      </c>
      <c r="Z1138" s="261">
        <v>6</v>
      </c>
      <c r="AA1138" s="407" t="s">
        <v>1676</v>
      </c>
      <c r="AB1138" s="258" t="s">
        <v>70</v>
      </c>
      <c r="AC1138" s="258"/>
      <c r="AD1138" s="258">
        <v>7</v>
      </c>
      <c r="AE1138" s="258"/>
      <c r="AF1138" s="259"/>
      <c r="AG1138" s="260"/>
      <c r="AH1138" s="259"/>
      <c r="AI1138" s="259"/>
      <c r="AJ1138" s="260"/>
      <c r="AK1138" s="259">
        <v>11</v>
      </c>
      <c r="AL1138" s="259"/>
      <c r="AM1138" s="259" t="s">
        <v>17414</v>
      </c>
      <c r="AN1138" s="449"/>
      <c r="AO1138" s="449"/>
      <c r="AP1138" s="449"/>
      <c r="AQ1138" s="392" t="str">
        <f>IFERROR(VLOOKUP(BG1138,#REF!,1,0),"")</f>
        <v/>
      </c>
      <c r="AR1138" s="450"/>
      <c r="AS1138" s="259" t="s">
        <v>3254</v>
      </c>
      <c r="AT1138" s="392"/>
      <c r="AU1138" s="392"/>
      <c r="AV1138" s="392"/>
      <c r="AW1138" s="450" t="s">
        <v>17410</v>
      </c>
      <c r="AX1138" s="450"/>
      <c r="AY1138" s="312"/>
      <c r="BD1138" s="202" t="str">
        <f t="shared" si="164"/>
        <v>Defender130 P400 X-다이나믹 HSE</v>
      </c>
      <c r="BE1138" s="261" t="str">
        <f t="shared" si="170"/>
        <v>0169</v>
      </c>
      <c r="BF1138" s="407" t="s">
        <v>1676</v>
      </c>
      <c r="BG1138" s="202" t="str">
        <f t="shared" si="165"/>
        <v>0169-1137</v>
      </c>
    </row>
    <row r="1139" spans="1:59" s="251" customFormat="1">
      <c r="A1139" s="405">
        <v>4913</v>
      </c>
      <c r="B1139" s="406">
        <v>4913</v>
      </c>
      <c r="C1139" s="261" t="str">
        <f t="shared" si="166"/>
        <v>0018-0169</v>
      </c>
      <c r="D1139" s="261" t="str">
        <f t="shared" si="167"/>
        <v>0018-0169-0008</v>
      </c>
      <c r="E1139" s="407" t="s">
        <v>1677</v>
      </c>
      <c r="F1139" s="261" t="str">
        <f>TEXT(VLOOKUP(J1139,'[4]1'!$B$2:$D$37,2,0),"0000")</f>
        <v>0018</v>
      </c>
      <c r="G1139" s="261" t="str">
        <f t="shared" si="168"/>
        <v>0169</v>
      </c>
      <c r="H1139" s="408">
        <f t="shared" si="169"/>
        <v>8</v>
      </c>
      <c r="I1139" s="407" t="s">
        <v>1677</v>
      </c>
      <c r="J1139" s="258" t="s">
        <v>1256</v>
      </c>
      <c r="K1139" s="413" t="s">
        <v>2113</v>
      </c>
      <c r="L1139" s="413" t="s">
        <v>17076</v>
      </c>
      <c r="M1139" s="428">
        <v>113200000</v>
      </c>
      <c r="N1139" s="435">
        <v>1997</v>
      </c>
      <c r="O1139" s="258" t="s">
        <v>77</v>
      </c>
      <c r="P1139" s="436" t="s">
        <v>73</v>
      </c>
      <c r="Q1139" s="413" t="s">
        <v>72</v>
      </c>
      <c r="R1139" s="435">
        <v>5</v>
      </c>
      <c r="S1139" s="410">
        <v>26</v>
      </c>
      <c r="T1139" s="261">
        <v>6</v>
      </c>
      <c r="U1139" s="261">
        <v>6</v>
      </c>
      <c r="V1139" s="258" t="s">
        <v>1989</v>
      </c>
      <c r="W1139" s="261" t="str">
        <f t="shared" si="171"/>
        <v>JAGUAR&amp;LANDROVERDefender110 P300 X-다이나믹 SE113200000</v>
      </c>
      <c r="X1139" s="411">
        <f t="shared" si="172"/>
        <v>4913</v>
      </c>
      <c r="Y1139" s="261">
        <v>6</v>
      </c>
      <c r="Z1139" s="261">
        <v>6</v>
      </c>
      <c r="AA1139" s="407" t="s">
        <v>1677</v>
      </c>
      <c r="AB1139" s="258" t="s">
        <v>70</v>
      </c>
      <c r="AC1139" s="258"/>
      <c r="AD1139" s="258">
        <v>7</v>
      </c>
      <c r="AE1139" s="258"/>
      <c r="AF1139" s="259"/>
      <c r="AG1139" s="260"/>
      <c r="AH1139" s="259"/>
      <c r="AI1139" s="259"/>
      <c r="AJ1139" s="260"/>
      <c r="AK1139" s="259">
        <v>11</v>
      </c>
      <c r="AL1139" s="259"/>
      <c r="AM1139" s="259" t="s">
        <v>17414</v>
      </c>
      <c r="AN1139" s="449"/>
      <c r="AO1139" s="449"/>
      <c r="AP1139" s="449"/>
      <c r="AQ1139" s="392" t="str">
        <f>IFERROR(VLOOKUP(BG1139,#REF!,1,0),"")</f>
        <v/>
      </c>
      <c r="AR1139" s="450"/>
      <c r="AS1139" s="259" t="s">
        <v>3254</v>
      </c>
      <c r="AT1139" s="392"/>
      <c r="AU1139" s="392"/>
      <c r="AV1139" s="392"/>
      <c r="AW1139" s="450" t="s">
        <v>17410</v>
      </c>
      <c r="AX1139" s="450"/>
      <c r="AY1139" s="312"/>
      <c r="BD1139" s="202" t="str">
        <f t="shared" si="164"/>
        <v>Defender110 P300 X-다이나믹 SE</v>
      </c>
      <c r="BE1139" s="261" t="str">
        <f t="shared" si="170"/>
        <v>0169</v>
      </c>
      <c r="BF1139" s="407" t="s">
        <v>1677</v>
      </c>
      <c r="BG1139" s="202" t="str">
        <f t="shared" si="165"/>
        <v>0169-1138</v>
      </c>
    </row>
    <row r="1140" spans="1:59">
      <c r="A1140" s="405">
        <v>4914</v>
      </c>
      <c r="B1140" s="406">
        <v>4914</v>
      </c>
      <c r="C1140" s="261" t="str">
        <f t="shared" si="166"/>
        <v>0018-0170</v>
      </c>
      <c r="D1140" s="261" t="str">
        <f t="shared" si="167"/>
        <v>0018-0170-0001</v>
      </c>
      <c r="E1140" s="407" t="s">
        <v>1678</v>
      </c>
      <c r="F1140" s="261" t="str">
        <f>TEXT(VLOOKUP(J1140,'[4]1'!$B$2:$D$37,2,0),"0000")</f>
        <v>0018</v>
      </c>
      <c r="G1140" s="261" t="str">
        <f t="shared" si="168"/>
        <v>0170</v>
      </c>
      <c r="H1140" s="408">
        <f t="shared" si="169"/>
        <v>1</v>
      </c>
      <c r="I1140" s="407" t="s">
        <v>1678</v>
      </c>
      <c r="J1140" s="258" t="s">
        <v>1256</v>
      </c>
      <c r="K1140" s="258" t="s">
        <v>16958</v>
      </c>
      <c r="L1140" s="413" t="s">
        <v>3230</v>
      </c>
      <c r="M1140" s="415">
        <v>86800000</v>
      </c>
      <c r="N1140" s="416">
        <v>2996</v>
      </c>
      <c r="O1140" s="413" t="s">
        <v>78</v>
      </c>
      <c r="P1140" s="413" t="s">
        <v>73</v>
      </c>
      <c r="Q1140" s="413" t="s">
        <v>72</v>
      </c>
      <c r="R1140" s="416">
        <v>7</v>
      </c>
      <c r="S1140" s="410">
        <v>8</v>
      </c>
      <c r="T1140" s="261">
        <v>6</v>
      </c>
      <c r="U1140" s="261">
        <v>6</v>
      </c>
      <c r="V1140" s="258" t="s">
        <v>71</v>
      </c>
      <c r="W1140" s="261" t="str">
        <f t="shared" si="171"/>
        <v>JAGUAR&amp;LANDROVERDiscovery D300 R-DYN HSE86800000</v>
      </c>
      <c r="X1140" s="411">
        <f t="shared" si="172"/>
        <v>4914</v>
      </c>
      <c r="Y1140" s="261">
        <v>6</v>
      </c>
      <c r="Z1140" s="261">
        <v>6</v>
      </c>
      <c r="AA1140" s="407" t="s">
        <v>1678</v>
      </c>
      <c r="AB1140" s="258" t="s">
        <v>70</v>
      </c>
      <c r="AC1140" s="258"/>
      <c r="AD1140" s="258">
        <v>2</v>
      </c>
      <c r="AE1140" s="258">
        <v>1</v>
      </c>
      <c r="AF1140" s="259"/>
      <c r="AG1140" s="260"/>
      <c r="AH1140" s="259"/>
      <c r="AI1140" s="259"/>
      <c r="AJ1140" s="260"/>
      <c r="AK1140" s="259">
        <v>20</v>
      </c>
      <c r="AL1140" s="259"/>
      <c r="AM1140" s="259" t="s">
        <v>17429</v>
      </c>
      <c r="AN1140" s="449"/>
      <c r="AO1140" s="449"/>
      <c r="AP1140" s="449"/>
      <c r="AQ1140" s="392" t="str">
        <f>IFERROR(VLOOKUP(BG1140,#REF!,1,0),"")</f>
        <v/>
      </c>
      <c r="AR1140" s="450"/>
      <c r="AS1140" s="259" t="s">
        <v>3253</v>
      </c>
      <c r="AW1140" s="450" t="s">
        <v>17410</v>
      </c>
      <c r="AX1140" s="450"/>
      <c r="AY1140" s="450"/>
      <c r="BD1140" s="202" t="str">
        <f t="shared" si="164"/>
        <v>Discovery D300 R-DYN HSE</v>
      </c>
      <c r="BE1140" s="261" t="str">
        <f t="shared" si="170"/>
        <v>0170</v>
      </c>
      <c r="BF1140" s="407" t="s">
        <v>1678</v>
      </c>
      <c r="BG1140" s="202" t="str">
        <f t="shared" si="165"/>
        <v>0170-1139</v>
      </c>
    </row>
    <row r="1141" spans="1:59">
      <c r="A1141" s="405">
        <v>4915</v>
      </c>
      <c r="B1141" s="406">
        <v>4915</v>
      </c>
      <c r="C1141" s="261" t="str">
        <f t="shared" si="166"/>
        <v>0018-0170</v>
      </c>
      <c r="D1141" s="261" t="str">
        <f t="shared" si="167"/>
        <v>0018-0170-0002</v>
      </c>
      <c r="E1141" s="407" t="s">
        <v>1679</v>
      </c>
      <c r="F1141" s="261" t="str">
        <f>TEXT(VLOOKUP(J1141,'[4]1'!$B$2:$D$37,2,0),"0000")</f>
        <v>0018</v>
      </c>
      <c r="G1141" s="261" t="str">
        <f t="shared" si="168"/>
        <v>0170</v>
      </c>
      <c r="H1141" s="408">
        <f t="shared" si="169"/>
        <v>2</v>
      </c>
      <c r="I1141" s="407" t="s">
        <v>1679</v>
      </c>
      <c r="J1141" s="258" t="s">
        <v>1256</v>
      </c>
      <c r="K1141" s="258" t="s">
        <v>16958</v>
      </c>
      <c r="L1141" s="413" t="s">
        <v>3121</v>
      </c>
      <c r="M1141" s="506">
        <v>86800000</v>
      </c>
      <c r="N1141" s="416">
        <v>2996</v>
      </c>
      <c r="O1141" s="413" t="s">
        <v>1981</v>
      </c>
      <c r="P1141" s="413" t="s">
        <v>73</v>
      </c>
      <c r="Q1141" s="413" t="s">
        <v>72</v>
      </c>
      <c r="R1141" s="416">
        <v>7</v>
      </c>
      <c r="S1141" s="410">
        <v>8</v>
      </c>
      <c r="T1141" s="261">
        <v>6</v>
      </c>
      <c r="U1141" s="261">
        <v>6</v>
      </c>
      <c r="V1141" s="258" t="s">
        <v>71</v>
      </c>
      <c r="W1141" s="261" t="str">
        <f t="shared" si="171"/>
        <v>JAGUAR&amp;LANDROVERDiscovery D250 S A/T86800000</v>
      </c>
      <c r="X1141" s="411">
        <f t="shared" si="172"/>
        <v>4915</v>
      </c>
      <c r="Y1141" s="261">
        <v>6</v>
      </c>
      <c r="Z1141" s="261">
        <v>6</v>
      </c>
      <c r="AA1141" s="407" t="s">
        <v>1679</v>
      </c>
      <c r="AB1141" s="258" t="s">
        <v>70</v>
      </c>
      <c r="AC1141" s="258"/>
      <c r="AD1141" s="258"/>
      <c r="AE1141" s="258"/>
      <c r="AF1141" s="259"/>
      <c r="AG1141" s="260"/>
      <c r="AH1141" s="259"/>
      <c r="AI1141" s="259"/>
      <c r="AJ1141" s="260"/>
      <c r="AK1141" s="259">
        <v>20</v>
      </c>
      <c r="AL1141" s="259"/>
      <c r="AM1141" s="259" t="s">
        <v>17429</v>
      </c>
      <c r="AN1141" s="449"/>
      <c r="AO1141" s="449"/>
      <c r="AP1141" s="449"/>
      <c r="AQ1141" s="392" t="str">
        <f>IFERROR(VLOOKUP(BG1141,#REF!,1,0),"")</f>
        <v/>
      </c>
      <c r="AR1141" s="450"/>
      <c r="AS1141" s="259" t="s">
        <v>3253</v>
      </c>
      <c r="AT1141" s="392" t="s">
        <v>3193</v>
      </c>
      <c r="AW1141" s="450" t="s">
        <v>17410</v>
      </c>
      <c r="AX1141" s="450"/>
      <c r="AY1141" s="450"/>
      <c r="BD1141" s="202" t="str">
        <f t="shared" si="164"/>
        <v>Discovery D250 S A/T</v>
      </c>
      <c r="BE1141" s="261" t="str">
        <f t="shared" si="170"/>
        <v>0170</v>
      </c>
      <c r="BF1141" s="407" t="s">
        <v>1679</v>
      </c>
      <c r="BG1141" s="202" t="str">
        <f t="shared" si="165"/>
        <v>0170-1140</v>
      </c>
    </row>
    <row r="1142" spans="1:59">
      <c r="A1142" s="405">
        <v>4916</v>
      </c>
      <c r="B1142" s="406">
        <v>4916</v>
      </c>
      <c r="C1142" s="261" t="str">
        <f t="shared" si="166"/>
        <v>0018-0170</v>
      </c>
      <c r="D1142" s="261" t="str">
        <f t="shared" si="167"/>
        <v>0018-0170-0003</v>
      </c>
      <c r="E1142" s="407" t="s">
        <v>1680</v>
      </c>
      <c r="F1142" s="261" t="str">
        <f>TEXT(VLOOKUP(J1142,'[4]1'!$B$2:$D$37,2,0),"0000")</f>
        <v>0018</v>
      </c>
      <c r="G1142" s="261" t="str">
        <f t="shared" si="168"/>
        <v>0170</v>
      </c>
      <c r="H1142" s="408">
        <f t="shared" si="169"/>
        <v>3</v>
      </c>
      <c r="I1142" s="407" t="s">
        <v>1680</v>
      </c>
      <c r="J1142" s="258" t="s">
        <v>1256</v>
      </c>
      <c r="K1142" s="258" t="s">
        <v>16958</v>
      </c>
      <c r="L1142" s="413" t="s">
        <v>17444</v>
      </c>
      <c r="M1142" s="506">
        <v>119300000</v>
      </c>
      <c r="N1142" s="416">
        <v>2995</v>
      </c>
      <c r="O1142" s="258" t="s">
        <v>77</v>
      </c>
      <c r="P1142" s="413" t="s">
        <v>73</v>
      </c>
      <c r="Q1142" s="413" t="s">
        <v>72</v>
      </c>
      <c r="R1142" s="416">
        <v>7</v>
      </c>
      <c r="S1142" s="410">
        <v>8</v>
      </c>
      <c r="T1142" s="261">
        <v>6</v>
      </c>
      <c r="U1142" s="261">
        <v>6</v>
      </c>
      <c r="V1142" s="258" t="s">
        <v>71</v>
      </c>
      <c r="W1142" s="261" t="str">
        <f t="shared" si="171"/>
        <v>JAGUAR&amp;LANDROVERDiscovery P360 R-Dynamic SE119300000</v>
      </c>
      <c r="X1142" s="411">
        <f t="shared" si="172"/>
        <v>4916</v>
      </c>
      <c r="Y1142" s="261">
        <v>6</v>
      </c>
      <c r="Z1142" s="261">
        <v>6</v>
      </c>
      <c r="AA1142" s="407" t="s">
        <v>1680</v>
      </c>
      <c r="AB1142" s="258" t="s">
        <v>70</v>
      </c>
      <c r="AC1142" s="258"/>
      <c r="AD1142" s="258"/>
      <c r="AE1142" s="258"/>
      <c r="AF1142" s="259"/>
      <c r="AG1142" s="260"/>
      <c r="AH1142" s="259"/>
      <c r="AI1142" s="259"/>
      <c r="AJ1142" s="260"/>
      <c r="AK1142" s="259">
        <v>20</v>
      </c>
      <c r="AL1142" s="259"/>
      <c r="AM1142" s="259" t="s">
        <v>17213</v>
      </c>
      <c r="AN1142" s="449"/>
      <c r="AO1142" s="449"/>
      <c r="AP1142" s="449"/>
      <c r="AQ1142" s="392" t="str">
        <f>IFERROR(VLOOKUP(BG1142,#REF!,1,0),"")</f>
        <v/>
      </c>
      <c r="AR1142" s="450"/>
      <c r="AS1142" s="259" t="s">
        <v>3253</v>
      </c>
      <c r="AT1142" s="392" t="s">
        <v>3193</v>
      </c>
      <c r="AW1142" s="450" t="s">
        <v>17407</v>
      </c>
      <c r="AX1142" s="450"/>
      <c r="AY1142" s="450"/>
      <c r="BD1142" s="202" t="str">
        <f t="shared" si="164"/>
        <v>Discovery P360 R-Dynamic SE</v>
      </c>
      <c r="BE1142" s="261" t="str">
        <f t="shared" si="170"/>
        <v>0170</v>
      </c>
      <c r="BF1142" s="407" t="s">
        <v>1680</v>
      </c>
      <c r="BG1142" s="202" t="str">
        <f t="shared" si="165"/>
        <v>0170-1141</v>
      </c>
    </row>
    <row r="1143" spans="1:59">
      <c r="A1143" s="405">
        <v>4917</v>
      </c>
      <c r="B1143" s="406">
        <v>4917</v>
      </c>
      <c r="C1143" s="261" t="str">
        <f t="shared" si="166"/>
        <v>0018-0170</v>
      </c>
      <c r="D1143" s="261" t="str">
        <f t="shared" si="167"/>
        <v>0018-0170-0004</v>
      </c>
      <c r="E1143" s="407" t="s">
        <v>1681</v>
      </c>
      <c r="F1143" s="261" t="str">
        <f>TEXT(VLOOKUP(J1143,'[4]1'!$B$2:$D$37,2,0),"0000")</f>
        <v>0018</v>
      </c>
      <c r="G1143" s="261" t="str">
        <f t="shared" si="168"/>
        <v>0170</v>
      </c>
      <c r="H1143" s="408">
        <f t="shared" si="169"/>
        <v>4</v>
      </c>
      <c r="I1143" s="407" t="s">
        <v>1681</v>
      </c>
      <c r="J1143" s="258" t="s">
        <v>1256</v>
      </c>
      <c r="K1143" s="258" t="s">
        <v>16958</v>
      </c>
      <c r="L1143" s="413" t="s">
        <v>17445</v>
      </c>
      <c r="M1143" s="506">
        <v>119300000</v>
      </c>
      <c r="N1143" s="416">
        <v>1997</v>
      </c>
      <c r="O1143" s="258" t="s">
        <v>77</v>
      </c>
      <c r="P1143" s="413" t="s">
        <v>73</v>
      </c>
      <c r="Q1143" s="413" t="s">
        <v>72</v>
      </c>
      <c r="R1143" s="416">
        <v>7</v>
      </c>
      <c r="S1143" s="410">
        <v>8</v>
      </c>
      <c r="T1143" s="261">
        <v>6</v>
      </c>
      <c r="U1143" s="261">
        <v>6</v>
      </c>
      <c r="V1143" s="258" t="s">
        <v>71</v>
      </c>
      <c r="W1143" s="261" t="str">
        <f t="shared" si="171"/>
        <v>JAGUAR&amp;LANDROVERDiscovery P300 SE119300000</v>
      </c>
      <c r="X1143" s="411">
        <f t="shared" si="172"/>
        <v>4917</v>
      </c>
      <c r="Y1143" s="261">
        <v>6</v>
      </c>
      <c r="Z1143" s="261">
        <v>6</v>
      </c>
      <c r="AA1143" s="407" t="s">
        <v>1681</v>
      </c>
      <c r="AB1143" s="258" t="s">
        <v>70</v>
      </c>
      <c r="AC1143" s="258"/>
      <c r="AD1143" s="258"/>
      <c r="AE1143" s="258"/>
      <c r="AF1143" s="259"/>
      <c r="AG1143" s="260"/>
      <c r="AH1143" s="259"/>
      <c r="AI1143" s="259"/>
      <c r="AJ1143" s="260"/>
      <c r="AK1143" s="259">
        <v>20</v>
      </c>
      <c r="AL1143" s="259"/>
      <c r="AM1143" s="259" t="s">
        <v>17429</v>
      </c>
      <c r="AN1143" s="449"/>
      <c r="AO1143" s="449"/>
      <c r="AP1143" s="449"/>
      <c r="AQ1143" s="392" t="str">
        <f>IFERROR(VLOOKUP(BG1143,#REF!,1,0),"")</f>
        <v/>
      </c>
      <c r="AR1143" s="450"/>
      <c r="AS1143" s="259" t="s">
        <v>3253</v>
      </c>
      <c r="AT1143" s="392" t="s">
        <v>3193</v>
      </c>
      <c r="AW1143" s="450" t="s">
        <v>17410</v>
      </c>
      <c r="AX1143" s="450"/>
      <c r="AY1143" s="450"/>
      <c r="BD1143" s="202" t="str">
        <f t="shared" si="164"/>
        <v>Discovery P300 SE</v>
      </c>
      <c r="BE1143" s="261" t="str">
        <f t="shared" si="170"/>
        <v>0170</v>
      </c>
      <c r="BF1143" s="407" t="s">
        <v>1681</v>
      </c>
      <c r="BG1143" s="202" t="str">
        <f t="shared" si="165"/>
        <v>0170-1142</v>
      </c>
    </row>
    <row r="1144" spans="1:59">
      <c r="A1144" s="405">
        <v>4918</v>
      </c>
      <c r="B1144" s="406">
        <v>4918</v>
      </c>
      <c r="C1144" s="261" t="str">
        <f t="shared" si="166"/>
        <v>0018-0171</v>
      </c>
      <c r="D1144" s="261" t="str">
        <f t="shared" si="167"/>
        <v>0018-0171-0001</v>
      </c>
      <c r="E1144" s="407" t="s">
        <v>1682</v>
      </c>
      <c r="F1144" s="261" t="str">
        <f>TEXT(VLOOKUP(J1144,'[4]1'!$B$2:$D$37,2,0),"0000")</f>
        <v>0018</v>
      </c>
      <c r="G1144" s="261" t="str">
        <f t="shared" si="168"/>
        <v>0171</v>
      </c>
      <c r="H1144" s="408">
        <f t="shared" si="169"/>
        <v>1</v>
      </c>
      <c r="I1144" s="407" t="s">
        <v>1682</v>
      </c>
      <c r="J1144" s="258" t="s">
        <v>1256</v>
      </c>
      <c r="K1144" s="258" t="s">
        <v>162</v>
      </c>
      <c r="L1144" s="413" t="s">
        <v>17077</v>
      </c>
      <c r="M1144" s="415">
        <v>72900000</v>
      </c>
      <c r="N1144" s="416">
        <v>1997</v>
      </c>
      <c r="O1144" s="258" t="s">
        <v>77</v>
      </c>
      <c r="P1144" s="413" t="s">
        <v>73</v>
      </c>
      <c r="Q1144" s="413" t="s">
        <v>72</v>
      </c>
      <c r="R1144" s="416">
        <v>5</v>
      </c>
      <c r="S1144" s="410">
        <v>8</v>
      </c>
      <c r="T1144" s="261">
        <v>6</v>
      </c>
      <c r="U1144" s="261">
        <v>6</v>
      </c>
      <c r="V1144" s="258" t="s">
        <v>71</v>
      </c>
      <c r="W1144" s="261" t="str">
        <f t="shared" si="171"/>
        <v>JAGUAR&amp;LANDROVERDiscovery SportP250 S72900000</v>
      </c>
      <c r="X1144" s="411">
        <f t="shared" si="172"/>
        <v>4918</v>
      </c>
      <c r="Y1144" s="261">
        <v>6</v>
      </c>
      <c r="Z1144" s="261">
        <v>6</v>
      </c>
      <c r="AA1144" s="407" t="s">
        <v>1682</v>
      </c>
      <c r="AB1144" s="258" t="s">
        <v>70</v>
      </c>
      <c r="AC1144" s="258"/>
      <c r="AD1144" s="258">
        <v>6</v>
      </c>
      <c r="AE1144" s="258">
        <v>0</v>
      </c>
      <c r="AF1144" s="259"/>
      <c r="AG1144" s="260"/>
      <c r="AH1144" s="259"/>
      <c r="AI1144" s="259"/>
      <c r="AJ1144" s="260"/>
      <c r="AK1144" s="259">
        <v>20</v>
      </c>
      <c r="AL1144" s="259"/>
      <c r="AM1144" s="259" t="s">
        <v>17429</v>
      </c>
      <c r="AN1144" s="449"/>
      <c r="AO1144" s="449"/>
      <c r="AP1144" s="449"/>
      <c r="AQ1144" s="392" t="str">
        <f>IFERROR(VLOOKUP(BG1144,#REF!,1,0),"")</f>
        <v/>
      </c>
      <c r="AR1144" s="450"/>
      <c r="AS1144" s="259" t="s">
        <v>3253</v>
      </c>
      <c r="AW1144" s="450" t="s">
        <v>17410</v>
      </c>
      <c r="AX1144" s="450"/>
      <c r="AY1144" s="450"/>
      <c r="BD1144" s="202" t="str">
        <f t="shared" si="164"/>
        <v>Discovery SportP250 S</v>
      </c>
      <c r="BE1144" s="261" t="str">
        <f t="shared" si="170"/>
        <v>0171</v>
      </c>
      <c r="BF1144" s="407" t="s">
        <v>1682</v>
      </c>
      <c r="BG1144" s="202" t="str">
        <f t="shared" si="165"/>
        <v>0171-1143</v>
      </c>
    </row>
    <row r="1145" spans="1:59">
      <c r="A1145" s="405">
        <v>4919</v>
      </c>
      <c r="B1145" s="406">
        <v>4919</v>
      </c>
      <c r="C1145" s="261" t="str">
        <f t="shared" si="166"/>
        <v>0018-0171</v>
      </c>
      <c r="D1145" s="261" t="str">
        <f t="shared" si="167"/>
        <v>0018-0171-0002</v>
      </c>
      <c r="E1145" s="407" t="s">
        <v>1683</v>
      </c>
      <c r="F1145" s="261" t="str">
        <f>TEXT(VLOOKUP(J1145,'[4]1'!$B$2:$D$37,2,0),"0000")</f>
        <v>0018</v>
      </c>
      <c r="G1145" s="261" t="str">
        <f t="shared" si="168"/>
        <v>0171</v>
      </c>
      <c r="H1145" s="408">
        <f t="shared" si="169"/>
        <v>2</v>
      </c>
      <c r="I1145" s="407" t="s">
        <v>1683</v>
      </c>
      <c r="J1145" s="258" t="s">
        <v>1256</v>
      </c>
      <c r="K1145" s="258" t="s">
        <v>162</v>
      </c>
      <c r="L1145" s="413" t="s">
        <v>1282</v>
      </c>
      <c r="M1145" s="415">
        <v>76600000</v>
      </c>
      <c r="N1145" s="416">
        <v>1997</v>
      </c>
      <c r="O1145" s="258" t="s">
        <v>77</v>
      </c>
      <c r="P1145" s="413" t="s">
        <v>73</v>
      </c>
      <c r="Q1145" s="413" t="s">
        <v>72</v>
      </c>
      <c r="R1145" s="416">
        <v>5</v>
      </c>
      <c r="S1145" s="410">
        <v>8</v>
      </c>
      <c r="T1145" s="261">
        <v>6</v>
      </c>
      <c r="U1145" s="261">
        <v>6</v>
      </c>
      <c r="V1145" s="258" t="s">
        <v>71</v>
      </c>
      <c r="W1145" s="261" t="str">
        <f t="shared" si="171"/>
        <v>JAGUAR&amp;LANDROVERDiscovery SportP250 SE76600000</v>
      </c>
      <c r="X1145" s="411">
        <f t="shared" si="172"/>
        <v>4919</v>
      </c>
      <c r="Y1145" s="261">
        <v>6</v>
      </c>
      <c r="Z1145" s="261">
        <v>6</v>
      </c>
      <c r="AA1145" s="407" t="s">
        <v>1683</v>
      </c>
      <c r="AB1145" s="258" t="s">
        <v>70</v>
      </c>
      <c r="AC1145" s="258"/>
      <c r="AD1145" s="258">
        <v>6</v>
      </c>
      <c r="AE1145" s="258">
        <v>0</v>
      </c>
      <c r="AF1145" s="259"/>
      <c r="AG1145" s="260"/>
      <c r="AH1145" s="259"/>
      <c r="AI1145" s="259"/>
      <c r="AJ1145" s="260"/>
      <c r="AK1145" s="259">
        <v>20</v>
      </c>
      <c r="AL1145" s="259"/>
      <c r="AM1145" s="259" t="s">
        <v>17429</v>
      </c>
      <c r="AN1145" s="449"/>
      <c r="AO1145" s="449"/>
      <c r="AP1145" s="449"/>
      <c r="AQ1145" s="392" t="str">
        <f>IFERROR(VLOOKUP(BG1145,#REF!,1,0),"")</f>
        <v/>
      </c>
      <c r="AR1145" s="450"/>
      <c r="AS1145" s="259" t="s">
        <v>3253</v>
      </c>
      <c r="AW1145" s="450" t="s">
        <v>17410</v>
      </c>
      <c r="AX1145" s="450"/>
      <c r="AY1145" s="450"/>
      <c r="BD1145" s="202" t="str">
        <f t="shared" si="164"/>
        <v>Discovery SportP250 SE</v>
      </c>
      <c r="BE1145" s="261" t="str">
        <f t="shared" si="170"/>
        <v>0171</v>
      </c>
      <c r="BF1145" s="407" t="s">
        <v>1683</v>
      </c>
      <c r="BG1145" s="202" t="str">
        <f t="shared" si="165"/>
        <v>0171-1144</v>
      </c>
    </row>
    <row r="1146" spans="1:59">
      <c r="A1146" s="405">
        <v>4920</v>
      </c>
      <c r="B1146" s="406">
        <v>4920</v>
      </c>
      <c r="C1146" s="261" t="str">
        <f t="shared" si="166"/>
        <v>0018-0172</v>
      </c>
      <c r="D1146" s="261" t="str">
        <f t="shared" si="167"/>
        <v>0018-0172-0001</v>
      </c>
      <c r="E1146" s="407" t="s">
        <v>1684</v>
      </c>
      <c r="F1146" s="261" t="str">
        <f>TEXT(VLOOKUP(J1146,'[4]1'!$B$2:$D$37,2,0),"0000")</f>
        <v>0018</v>
      </c>
      <c r="G1146" s="261" t="str">
        <f t="shared" si="168"/>
        <v>0172</v>
      </c>
      <c r="H1146" s="408">
        <f t="shared" si="169"/>
        <v>1</v>
      </c>
      <c r="I1146" s="407" t="s">
        <v>1684</v>
      </c>
      <c r="J1146" s="258" t="s">
        <v>1256</v>
      </c>
      <c r="K1146" s="258" t="s">
        <v>1264</v>
      </c>
      <c r="L1146" s="258" t="s">
        <v>17083</v>
      </c>
      <c r="M1146" s="409">
        <v>134170000</v>
      </c>
      <c r="N1146" s="426">
        <v>2997</v>
      </c>
      <c r="O1146" s="426" t="s">
        <v>1981</v>
      </c>
      <c r="P1146" s="426" t="s">
        <v>73</v>
      </c>
      <c r="Q1146" s="258" t="s">
        <v>72</v>
      </c>
      <c r="R1146" s="426">
        <v>5</v>
      </c>
      <c r="S1146" s="410">
        <v>26</v>
      </c>
      <c r="T1146" s="261">
        <v>6</v>
      </c>
      <c r="U1146" s="261">
        <v>6</v>
      </c>
      <c r="V1146" s="258" t="s">
        <v>3126</v>
      </c>
      <c r="W1146" s="261" t="str">
        <f t="shared" si="171"/>
        <v>JAGUAR&amp;LANDROVERRange RoverD350 LWB134170000</v>
      </c>
      <c r="X1146" s="411">
        <f t="shared" si="172"/>
        <v>4920</v>
      </c>
      <c r="Y1146" s="261">
        <v>6</v>
      </c>
      <c r="Z1146" s="261">
        <v>6</v>
      </c>
      <c r="AA1146" s="407" t="s">
        <v>1684</v>
      </c>
      <c r="AB1146" s="258" t="s">
        <v>3131</v>
      </c>
      <c r="AC1146" s="258"/>
      <c r="AD1146" s="258">
        <v>7</v>
      </c>
      <c r="AE1146" s="258">
        <v>0</v>
      </c>
      <c r="AF1146" s="259"/>
      <c r="AG1146" s="260"/>
      <c r="AH1146" s="259"/>
      <c r="AI1146" s="259"/>
      <c r="AJ1146" s="260"/>
      <c r="AK1146" s="259">
        <v>11</v>
      </c>
      <c r="AL1146" s="259"/>
      <c r="AM1146" s="259" t="s">
        <v>17414</v>
      </c>
      <c r="AN1146" s="449"/>
      <c r="AO1146" s="449"/>
      <c r="AP1146" s="449"/>
      <c r="AQ1146" s="392" t="str">
        <f>IFERROR(VLOOKUP(BG1146,#REF!,1,0),"")</f>
        <v/>
      </c>
      <c r="AR1146" s="450"/>
      <c r="AS1146" s="259" t="s">
        <v>3255</v>
      </c>
      <c r="AT1146" s="392">
        <v>24.06</v>
      </c>
      <c r="AW1146" s="450" t="s">
        <v>17407</v>
      </c>
      <c r="AX1146" s="450"/>
      <c r="AY1146" s="312" t="s">
        <v>3128</v>
      </c>
      <c r="AZ1146" s="202" t="e">
        <f>VLOOKUP(#REF!,잔가군!$B:$C,2,0)</f>
        <v>#REF!</v>
      </c>
      <c r="BA1146" s="202" t="e">
        <f>S1146-#REF!</f>
        <v>#REF!</v>
      </c>
      <c r="BD1146" s="202" t="str">
        <f t="shared" si="164"/>
        <v>Range RoverD350 LWB</v>
      </c>
      <c r="BE1146" s="261" t="str">
        <f t="shared" si="170"/>
        <v>0172</v>
      </c>
      <c r="BF1146" s="407" t="s">
        <v>1684</v>
      </c>
      <c r="BG1146" s="202" t="str">
        <f t="shared" si="165"/>
        <v>0172-1145</v>
      </c>
    </row>
    <row r="1147" spans="1:59">
      <c r="A1147" s="405">
        <v>4921</v>
      </c>
      <c r="B1147" s="406">
        <v>4921</v>
      </c>
      <c r="C1147" s="261" t="str">
        <f t="shared" si="166"/>
        <v>0018-0172</v>
      </c>
      <c r="D1147" s="261" t="str">
        <f t="shared" si="167"/>
        <v>0018-0172-0002</v>
      </c>
      <c r="E1147" s="407" t="s">
        <v>1685</v>
      </c>
      <c r="F1147" s="261" t="str">
        <f>TEXT(VLOOKUP(J1147,'[4]1'!$B$2:$D$37,2,0),"0000")</f>
        <v>0018</v>
      </c>
      <c r="G1147" s="261" t="str">
        <f t="shared" si="168"/>
        <v>0172</v>
      </c>
      <c r="H1147" s="408">
        <f t="shared" si="169"/>
        <v>2</v>
      </c>
      <c r="I1147" s="407" t="s">
        <v>1685</v>
      </c>
      <c r="J1147" s="258" t="s">
        <v>1256</v>
      </c>
      <c r="K1147" s="258" t="s">
        <v>1264</v>
      </c>
      <c r="L1147" s="258" t="s">
        <v>17084</v>
      </c>
      <c r="M1147" s="409">
        <v>225270000</v>
      </c>
      <c r="N1147" s="426">
        <v>4395</v>
      </c>
      <c r="O1147" s="258" t="s">
        <v>77</v>
      </c>
      <c r="P1147" s="426" t="s">
        <v>73</v>
      </c>
      <c r="Q1147" s="258" t="s">
        <v>72</v>
      </c>
      <c r="R1147" s="426">
        <v>5</v>
      </c>
      <c r="S1147" s="410">
        <v>26</v>
      </c>
      <c r="T1147" s="261">
        <v>6</v>
      </c>
      <c r="U1147" s="261">
        <v>6</v>
      </c>
      <c r="V1147" s="258" t="s">
        <v>1989</v>
      </c>
      <c r="W1147" s="261" t="str">
        <f t="shared" si="171"/>
        <v>JAGUAR&amp;LANDROVERRange RoverP530 AB LWB(5seat)225270000</v>
      </c>
      <c r="X1147" s="411">
        <f t="shared" si="172"/>
        <v>4921</v>
      </c>
      <c r="Y1147" s="261">
        <v>6</v>
      </c>
      <c r="Z1147" s="261">
        <v>6</v>
      </c>
      <c r="AA1147" s="407" t="s">
        <v>1685</v>
      </c>
      <c r="AB1147" s="258" t="s">
        <v>1985</v>
      </c>
      <c r="AC1147" s="258"/>
      <c r="AD1147" s="258">
        <v>7</v>
      </c>
      <c r="AE1147" s="258">
        <v>0</v>
      </c>
      <c r="AF1147" s="259"/>
      <c r="AG1147" s="260"/>
      <c r="AH1147" s="259"/>
      <c r="AI1147" s="259"/>
      <c r="AJ1147" s="260"/>
      <c r="AK1147" s="259">
        <v>11</v>
      </c>
      <c r="AL1147" s="259"/>
      <c r="AM1147" s="259" t="s">
        <v>17414</v>
      </c>
      <c r="AN1147" s="449"/>
      <c r="AO1147" s="449"/>
      <c r="AP1147" s="449"/>
      <c r="AQ1147" s="392" t="str">
        <f>IFERROR(VLOOKUP(BG1147,#REF!,1,0),"")</f>
        <v/>
      </c>
      <c r="AR1147" s="450"/>
      <c r="AS1147" s="259" t="s">
        <v>71</v>
      </c>
      <c r="AT1147" s="392">
        <v>24.06</v>
      </c>
      <c r="AW1147" s="450" t="s">
        <v>17407</v>
      </c>
      <c r="AX1147" s="450"/>
      <c r="AY1147" s="312"/>
      <c r="BD1147" s="202" t="str">
        <f t="shared" si="164"/>
        <v>Range RoverP530 AB LWB(5seat)</v>
      </c>
      <c r="BE1147" s="261" t="str">
        <f t="shared" si="170"/>
        <v>0172</v>
      </c>
      <c r="BF1147" s="407" t="s">
        <v>1685</v>
      </c>
      <c r="BG1147" s="202" t="str">
        <f t="shared" si="165"/>
        <v>0172-1146</v>
      </c>
    </row>
    <row r="1148" spans="1:59">
      <c r="A1148" s="405">
        <v>4922</v>
      </c>
      <c r="B1148" s="406">
        <v>4922</v>
      </c>
      <c r="C1148" s="261" t="str">
        <f t="shared" si="166"/>
        <v>0018-0172</v>
      </c>
      <c r="D1148" s="261" t="str">
        <f t="shared" si="167"/>
        <v>0018-0172-0003</v>
      </c>
      <c r="E1148" s="407" t="s">
        <v>1686</v>
      </c>
      <c r="F1148" s="261" t="str">
        <f>TEXT(VLOOKUP(J1148,'[4]1'!$B$2:$D$37,2,0),"0000")</f>
        <v>0018</v>
      </c>
      <c r="G1148" s="261" t="str">
        <f t="shared" si="168"/>
        <v>0172</v>
      </c>
      <c r="H1148" s="408">
        <f t="shared" si="169"/>
        <v>3</v>
      </c>
      <c r="I1148" s="407" t="s">
        <v>1686</v>
      </c>
      <c r="J1148" s="258" t="s">
        <v>1256</v>
      </c>
      <c r="K1148" s="258" t="s">
        <v>1264</v>
      </c>
      <c r="L1148" s="258" t="s">
        <v>3227</v>
      </c>
      <c r="M1148" s="409">
        <v>225270000</v>
      </c>
      <c r="N1148" s="426">
        <v>4395</v>
      </c>
      <c r="O1148" s="258" t="s">
        <v>77</v>
      </c>
      <c r="P1148" s="426" t="s">
        <v>73</v>
      </c>
      <c r="Q1148" s="258" t="s">
        <v>72</v>
      </c>
      <c r="R1148" s="426">
        <v>7</v>
      </c>
      <c r="S1148" s="410">
        <v>26</v>
      </c>
      <c r="T1148" s="261">
        <v>6</v>
      </c>
      <c r="U1148" s="261">
        <v>6</v>
      </c>
      <c r="V1148" s="258" t="s">
        <v>1989</v>
      </c>
      <c r="W1148" s="261" t="str">
        <f t="shared" si="171"/>
        <v>JAGUAR&amp;LANDROVERRange RoverP530 AB LWB(7seat)225270000</v>
      </c>
      <c r="X1148" s="411">
        <f t="shared" si="172"/>
        <v>4922</v>
      </c>
      <c r="Y1148" s="261">
        <v>6</v>
      </c>
      <c r="Z1148" s="261">
        <v>6</v>
      </c>
      <c r="AA1148" s="407" t="s">
        <v>1686</v>
      </c>
      <c r="AB1148" s="258" t="s">
        <v>1985</v>
      </c>
      <c r="AC1148" s="258"/>
      <c r="AD1148" s="258">
        <v>7</v>
      </c>
      <c r="AE1148" s="258">
        <v>0</v>
      </c>
      <c r="AF1148" s="259"/>
      <c r="AG1148" s="260"/>
      <c r="AH1148" s="259"/>
      <c r="AI1148" s="259"/>
      <c r="AJ1148" s="260"/>
      <c r="AK1148" s="259">
        <v>11</v>
      </c>
      <c r="AL1148" s="259"/>
      <c r="AM1148" s="259" t="s">
        <v>17414</v>
      </c>
      <c r="AN1148" s="449"/>
      <c r="AO1148" s="449"/>
      <c r="AP1148" s="449"/>
      <c r="AQ1148" s="392" t="str">
        <f>IFERROR(VLOOKUP(BG1148,#REF!,1,0),"")</f>
        <v/>
      </c>
      <c r="AR1148" s="450"/>
      <c r="AS1148" s="259" t="s">
        <v>71</v>
      </c>
      <c r="AT1148" s="392">
        <v>24.06</v>
      </c>
      <c r="AW1148" s="450" t="s">
        <v>17407</v>
      </c>
      <c r="AX1148" s="450"/>
      <c r="AY1148" s="312"/>
      <c r="BD1148" s="202" t="str">
        <f t="shared" si="164"/>
        <v>Range RoverP530 AB LWB(7seat)</v>
      </c>
      <c r="BE1148" s="261" t="str">
        <f t="shared" si="170"/>
        <v>0172</v>
      </c>
      <c r="BF1148" s="407" t="s">
        <v>1686</v>
      </c>
      <c r="BG1148" s="202" t="str">
        <f t="shared" si="165"/>
        <v>0172-1147</v>
      </c>
    </row>
    <row r="1149" spans="1:59">
      <c r="A1149" s="405">
        <v>4923</v>
      </c>
      <c r="B1149" s="406">
        <v>4923</v>
      </c>
      <c r="C1149" s="261" t="str">
        <f t="shared" si="166"/>
        <v>0018-0172</v>
      </c>
      <c r="D1149" s="261" t="str">
        <f t="shared" si="167"/>
        <v>0018-0172-0004</v>
      </c>
      <c r="E1149" s="407" t="s">
        <v>1687</v>
      </c>
      <c r="F1149" s="261" t="str">
        <f>TEXT(VLOOKUP(J1149,'[4]1'!$B$2:$D$37,2,0),"0000")</f>
        <v>0018</v>
      </c>
      <c r="G1149" s="261" t="str">
        <f t="shared" si="168"/>
        <v>0172</v>
      </c>
      <c r="H1149" s="408">
        <f t="shared" si="169"/>
        <v>4</v>
      </c>
      <c r="I1149" s="407" t="s">
        <v>1687</v>
      </c>
      <c r="J1149" s="258" t="s">
        <v>1256</v>
      </c>
      <c r="K1149" s="258" t="s">
        <v>1264</v>
      </c>
      <c r="L1149" s="258" t="s">
        <v>3228</v>
      </c>
      <c r="M1149" s="409">
        <v>224270000</v>
      </c>
      <c r="N1149" s="426">
        <v>4395</v>
      </c>
      <c r="O1149" s="258" t="s">
        <v>77</v>
      </c>
      <c r="P1149" s="426" t="s">
        <v>73</v>
      </c>
      <c r="Q1149" s="258" t="s">
        <v>72</v>
      </c>
      <c r="R1149" s="426">
        <v>5</v>
      </c>
      <c r="S1149" s="410">
        <v>26</v>
      </c>
      <c r="T1149" s="261">
        <v>6</v>
      </c>
      <c r="U1149" s="261">
        <v>6</v>
      </c>
      <c r="V1149" s="258" t="s">
        <v>1989</v>
      </c>
      <c r="W1149" s="261" t="str">
        <f t="shared" si="171"/>
        <v>JAGUAR&amp;LANDROVERRange RoverP530 AB SWB224270000</v>
      </c>
      <c r="X1149" s="411">
        <f t="shared" si="172"/>
        <v>4923</v>
      </c>
      <c r="Y1149" s="261">
        <v>6</v>
      </c>
      <c r="Z1149" s="261">
        <v>6</v>
      </c>
      <c r="AA1149" s="407" t="s">
        <v>1687</v>
      </c>
      <c r="AB1149" s="258" t="s">
        <v>1985</v>
      </c>
      <c r="AC1149" s="258"/>
      <c r="AD1149" s="258">
        <v>7</v>
      </c>
      <c r="AE1149" s="258">
        <v>0</v>
      </c>
      <c r="AF1149" s="259"/>
      <c r="AG1149" s="260"/>
      <c r="AH1149" s="259"/>
      <c r="AI1149" s="259"/>
      <c r="AJ1149" s="260"/>
      <c r="AK1149" s="259">
        <v>11</v>
      </c>
      <c r="AL1149" s="259"/>
      <c r="AM1149" s="259" t="s">
        <v>17414</v>
      </c>
      <c r="AN1149" s="449"/>
      <c r="AO1149" s="449"/>
      <c r="AP1149" s="449"/>
      <c r="AQ1149" s="392" t="str">
        <f>IFERROR(VLOOKUP(BG1149,#REF!,1,0),"")</f>
        <v/>
      </c>
      <c r="AR1149" s="450"/>
      <c r="AS1149" s="259" t="s">
        <v>71</v>
      </c>
      <c r="AT1149" s="392">
        <v>24.06</v>
      </c>
      <c r="AW1149" s="450" t="s">
        <v>17407</v>
      </c>
      <c r="AX1149" s="450"/>
      <c r="AY1149" s="312"/>
      <c r="BD1149" s="202" t="str">
        <f t="shared" si="164"/>
        <v>Range RoverP530 AB SWB</v>
      </c>
      <c r="BE1149" s="261" t="str">
        <f t="shared" si="170"/>
        <v>0172</v>
      </c>
      <c r="BF1149" s="407" t="s">
        <v>1687</v>
      </c>
      <c r="BG1149" s="202" t="str">
        <f t="shared" si="165"/>
        <v>0172-1148</v>
      </c>
    </row>
    <row r="1150" spans="1:59">
      <c r="A1150" s="405">
        <v>4924</v>
      </c>
      <c r="B1150" s="406">
        <v>4924</v>
      </c>
      <c r="C1150" s="261" t="str">
        <f t="shared" si="166"/>
        <v>0018-0172</v>
      </c>
      <c r="D1150" s="261" t="str">
        <f t="shared" si="167"/>
        <v>0018-0172-0005</v>
      </c>
      <c r="E1150" s="407" t="s">
        <v>1688</v>
      </c>
      <c r="F1150" s="261" t="str">
        <f>TEXT(VLOOKUP(J1150,'[4]1'!$B$2:$D$37,2,0),"0000")</f>
        <v>0018</v>
      </c>
      <c r="G1150" s="261" t="str">
        <f t="shared" si="168"/>
        <v>0172</v>
      </c>
      <c r="H1150" s="408">
        <f t="shared" si="169"/>
        <v>5</v>
      </c>
      <c r="I1150" s="407" t="s">
        <v>1688</v>
      </c>
      <c r="J1150" s="258" t="s">
        <v>1256</v>
      </c>
      <c r="K1150" s="258" t="s">
        <v>1264</v>
      </c>
      <c r="L1150" s="258" t="s">
        <v>17098</v>
      </c>
      <c r="M1150" s="409">
        <v>234700000</v>
      </c>
      <c r="N1150" s="426">
        <v>4395</v>
      </c>
      <c r="O1150" s="258" t="s">
        <v>77</v>
      </c>
      <c r="P1150" s="426" t="s">
        <v>73</v>
      </c>
      <c r="Q1150" s="258" t="s">
        <v>72</v>
      </c>
      <c r="R1150" s="426">
        <v>5</v>
      </c>
      <c r="S1150" s="410">
        <v>26</v>
      </c>
      <c r="T1150" s="261">
        <v>6</v>
      </c>
      <c r="U1150" s="261">
        <v>6</v>
      </c>
      <c r="V1150" s="258" t="s">
        <v>1989</v>
      </c>
      <c r="W1150" s="261" t="str">
        <f t="shared" si="171"/>
        <v>JAGUAR&amp;LANDROVERRange RoverP550e SWB234700000</v>
      </c>
      <c r="X1150" s="411">
        <f t="shared" si="172"/>
        <v>4924</v>
      </c>
      <c r="Y1150" s="261">
        <v>6</v>
      </c>
      <c r="Z1150" s="261">
        <v>6</v>
      </c>
      <c r="AA1150" s="407" t="s">
        <v>1688</v>
      </c>
      <c r="AB1150" s="258" t="s">
        <v>1985</v>
      </c>
      <c r="AC1150" s="258"/>
      <c r="AD1150" s="258">
        <v>7</v>
      </c>
      <c r="AE1150" s="258">
        <v>0</v>
      </c>
      <c r="AF1150" s="259"/>
      <c r="AG1150" s="260"/>
      <c r="AH1150" s="259"/>
      <c r="AI1150" s="259"/>
      <c r="AJ1150" s="260"/>
      <c r="AK1150" s="259">
        <v>22</v>
      </c>
      <c r="AL1150" s="259"/>
      <c r="AM1150" s="259" t="s">
        <v>17120</v>
      </c>
      <c r="AN1150" s="449"/>
      <c r="AO1150" s="449"/>
      <c r="AP1150" s="449"/>
      <c r="AQ1150" s="392" t="str">
        <f>IFERROR(VLOOKUP(BG1150,#REF!,1,0),"")</f>
        <v/>
      </c>
      <c r="AR1150" s="450"/>
      <c r="AS1150" s="259" t="s">
        <v>71</v>
      </c>
      <c r="AT1150" s="392">
        <v>24.06</v>
      </c>
      <c r="AW1150" s="450"/>
      <c r="AX1150" s="450"/>
      <c r="AY1150" s="312"/>
      <c r="BD1150" s="202" t="str">
        <f t="shared" si="164"/>
        <v>Range RoverP550e SWB</v>
      </c>
      <c r="BE1150" s="261" t="str">
        <f t="shared" si="170"/>
        <v>0172</v>
      </c>
      <c r="BF1150" s="407" t="s">
        <v>1688</v>
      </c>
      <c r="BG1150" s="202" t="str">
        <f t="shared" si="165"/>
        <v>0172-1149</v>
      </c>
    </row>
    <row r="1151" spans="1:59">
      <c r="A1151" s="405">
        <v>4925</v>
      </c>
      <c r="B1151" s="406">
        <v>4925</v>
      </c>
      <c r="C1151" s="261" t="str">
        <f t="shared" si="166"/>
        <v>0018-0172</v>
      </c>
      <c r="D1151" s="261" t="str">
        <f t="shared" si="167"/>
        <v>0018-0172-0006</v>
      </c>
      <c r="E1151" s="407" t="s">
        <v>1689</v>
      </c>
      <c r="F1151" s="261" t="str">
        <f>TEXT(VLOOKUP(J1151,'[4]1'!$B$2:$D$37,2,0),"0000")</f>
        <v>0018</v>
      </c>
      <c r="G1151" s="261" t="str">
        <f t="shared" si="168"/>
        <v>0172</v>
      </c>
      <c r="H1151" s="408">
        <f t="shared" si="169"/>
        <v>6</v>
      </c>
      <c r="I1151" s="407" t="s">
        <v>1689</v>
      </c>
      <c r="J1151" s="258" t="s">
        <v>1256</v>
      </c>
      <c r="K1151" s="258" t="s">
        <v>1264</v>
      </c>
      <c r="L1151" s="258" t="s">
        <v>17082</v>
      </c>
      <c r="M1151" s="409">
        <v>326600000</v>
      </c>
      <c r="N1151" s="426">
        <v>4395</v>
      </c>
      <c r="O1151" s="258" t="s">
        <v>77</v>
      </c>
      <c r="P1151" s="426" t="s">
        <v>73</v>
      </c>
      <c r="Q1151" s="258" t="s">
        <v>72</v>
      </c>
      <c r="R1151" s="426">
        <v>5</v>
      </c>
      <c r="S1151" s="410">
        <v>26</v>
      </c>
      <c r="T1151" s="261">
        <v>6</v>
      </c>
      <c r="U1151" s="261">
        <v>6</v>
      </c>
      <c r="V1151" s="258" t="s">
        <v>1989</v>
      </c>
      <c r="W1151" s="261" t="str">
        <f t="shared" si="171"/>
        <v>JAGUAR&amp;LANDROVERRange RoverAB P615 SV326600000</v>
      </c>
      <c r="X1151" s="411">
        <f t="shared" si="172"/>
        <v>4925</v>
      </c>
      <c r="Y1151" s="261">
        <v>6</v>
      </c>
      <c r="Z1151" s="261">
        <v>6</v>
      </c>
      <c r="AA1151" s="407" t="s">
        <v>1689</v>
      </c>
      <c r="AB1151" s="258" t="s">
        <v>1985</v>
      </c>
      <c r="AC1151" s="258"/>
      <c r="AD1151" s="258">
        <v>7</v>
      </c>
      <c r="AE1151" s="258">
        <v>0</v>
      </c>
      <c r="AF1151" s="259"/>
      <c r="AG1151" s="260"/>
      <c r="AH1151" s="259"/>
      <c r="AI1151" s="259"/>
      <c r="AJ1151" s="260"/>
      <c r="AK1151" s="259">
        <v>15</v>
      </c>
      <c r="AL1151" s="259"/>
      <c r="AM1151" s="259" t="s">
        <v>17430</v>
      </c>
      <c r="AN1151" s="449"/>
      <c r="AO1151" s="449"/>
      <c r="AP1151" s="449"/>
      <c r="AQ1151" s="392" t="str">
        <f>IFERROR(VLOOKUP(BG1151,#REF!,1,0),"")</f>
        <v/>
      </c>
      <c r="AR1151" s="450"/>
      <c r="AS1151" s="259" t="s">
        <v>2016</v>
      </c>
      <c r="AT1151" s="392">
        <v>24.06</v>
      </c>
      <c r="AW1151" s="450" t="s">
        <v>17431</v>
      </c>
      <c r="AX1151" s="450"/>
      <c r="AY1151" s="312"/>
      <c r="BD1151" s="202" t="str">
        <f t="shared" si="164"/>
        <v>Range RoverAB P615 SV</v>
      </c>
      <c r="BE1151" s="261" t="str">
        <f t="shared" si="170"/>
        <v>0172</v>
      </c>
      <c r="BF1151" s="407" t="s">
        <v>1689</v>
      </c>
      <c r="BG1151" s="202" t="str">
        <f t="shared" si="165"/>
        <v>0172-1150</v>
      </c>
    </row>
    <row r="1152" spans="1:59">
      <c r="A1152" s="405">
        <v>4926</v>
      </c>
      <c r="B1152" s="406">
        <v>4926</v>
      </c>
      <c r="C1152" s="261" t="str">
        <f t="shared" si="166"/>
        <v>0018-0172</v>
      </c>
      <c r="D1152" s="261" t="str">
        <f t="shared" si="167"/>
        <v>0018-0172-0007</v>
      </c>
      <c r="E1152" s="407" t="s">
        <v>1690</v>
      </c>
      <c r="F1152" s="261" t="str">
        <f>TEXT(VLOOKUP(J1152,'[4]1'!$B$2:$D$37,2,0),"0000")</f>
        <v>0018</v>
      </c>
      <c r="G1152" s="261" t="str">
        <f t="shared" si="168"/>
        <v>0172</v>
      </c>
      <c r="H1152" s="408">
        <f t="shared" si="169"/>
        <v>7</v>
      </c>
      <c r="I1152" s="407" t="s">
        <v>1690</v>
      </c>
      <c r="J1152" s="258" t="s">
        <v>1256</v>
      </c>
      <c r="K1152" s="258" t="s">
        <v>1264</v>
      </c>
      <c r="L1152" s="258" t="s">
        <v>17082</v>
      </c>
      <c r="M1152" s="409">
        <v>326600000</v>
      </c>
      <c r="N1152" s="426">
        <v>4395</v>
      </c>
      <c r="O1152" s="258" t="s">
        <v>77</v>
      </c>
      <c r="P1152" s="426" t="s">
        <v>73</v>
      </c>
      <c r="Q1152" s="258" t="s">
        <v>72</v>
      </c>
      <c r="R1152" s="426">
        <v>5</v>
      </c>
      <c r="S1152" s="410">
        <v>26</v>
      </c>
      <c r="T1152" s="261">
        <v>6</v>
      </c>
      <c r="U1152" s="261">
        <v>6</v>
      </c>
      <c r="V1152" s="258" t="s">
        <v>1989</v>
      </c>
      <c r="W1152" s="261" t="str">
        <f t="shared" si="171"/>
        <v>JAGUAR&amp;LANDROVERRange RoverAB P615 SV326600000</v>
      </c>
      <c r="X1152" s="411">
        <f t="shared" si="172"/>
        <v>4926</v>
      </c>
      <c r="Y1152" s="261">
        <v>6</v>
      </c>
      <c r="Z1152" s="261">
        <v>6</v>
      </c>
      <c r="AA1152" s="407" t="s">
        <v>1690</v>
      </c>
      <c r="AB1152" s="258" t="s">
        <v>1985</v>
      </c>
      <c r="AC1152" s="258"/>
      <c r="AD1152" s="258">
        <v>7</v>
      </c>
      <c r="AE1152" s="258">
        <v>0</v>
      </c>
      <c r="AF1152" s="259"/>
      <c r="AG1152" s="260"/>
      <c r="AH1152" s="259"/>
      <c r="AI1152" s="259"/>
      <c r="AJ1152" s="260"/>
      <c r="AK1152" s="259">
        <v>15</v>
      </c>
      <c r="AL1152" s="259"/>
      <c r="AM1152" s="259" t="s">
        <v>17430</v>
      </c>
      <c r="AN1152" s="449"/>
      <c r="AO1152" s="449"/>
      <c r="AP1152" s="449"/>
      <c r="AQ1152" s="392" t="str">
        <f>IFERROR(VLOOKUP(BG1152,#REF!,1,0),"")</f>
        <v/>
      </c>
      <c r="AR1152" s="450"/>
      <c r="AS1152" s="259" t="s">
        <v>16961</v>
      </c>
      <c r="AT1152" s="392">
        <v>24.06</v>
      </c>
      <c r="AW1152" s="450" t="s">
        <v>17431</v>
      </c>
      <c r="AX1152" s="450"/>
      <c r="AY1152" s="312"/>
      <c r="BD1152" s="202" t="str">
        <f t="shared" si="164"/>
        <v>Range RoverAB P615 SV</v>
      </c>
      <c r="BE1152" s="261" t="str">
        <f t="shared" si="170"/>
        <v>0172</v>
      </c>
      <c r="BF1152" s="407" t="s">
        <v>1690</v>
      </c>
      <c r="BG1152" s="202" t="str">
        <f t="shared" si="165"/>
        <v>0172-1151</v>
      </c>
    </row>
    <row r="1153" spans="1:59">
      <c r="A1153" s="405">
        <v>4927</v>
      </c>
      <c r="B1153" s="406">
        <v>4927</v>
      </c>
      <c r="C1153" s="261" t="str">
        <f t="shared" si="166"/>
        <v>0018-0173</v>
      </c>
      <c r="D1153" s="261" t="str">
        <f t="shared" si="167"/>
        <v>0018-0173-0001</v>
      </c>
      <c r="E1153" s="407" t="s">
        <v>1691</v>
      </c>
      <c r="F1153" s="261" t="str">
        <f>TEXT(VLOOKUP(J1153,'[4]1'!$B$2:$D$37,2,0),"0000")</f>
        <v>0018</v>
      </c>
      <c r="G1153" s="261" t="str">
        <f t="shared" si="168"/>
        <v>0173</v>
      </c>
      <c r="H1153" s="408">
        <f t="shared" si="169"/>
        <v>1</v>
      </c>
      <c r="I1153" s="407" t="s">
        <v>1691</v>
      </c>
      <c r="J1153" s="258" t="s">
        <v>1256</v>
      </c>
      <c r="K1153" s="258" t="s">
        <v>161</v>
      </c>
      <c r="L1153" s="258" t="s">
        <v>17077</v>
      </c>
      <c r="M1153" s="409">
        <v>74000000</v>
      </c>
      <c r="N1153" s="258">
        <v>1997</v>
      </c>
      <c r="O1153" s="258" t="s">
        <v>77</v>
      </c>
      <c r="P1153" s="258" t="s">
        <v>73</v>
      </c>
      <c r="Q1153" s="258" t="s">
        <v>72</v>
      </c>
      <c r="R1153" s="258">
        <v>5</v>
      </c>
      <c r="S1153" s="410">
        <v>9</v>
      </c>
      <c r="T1153" s="261">
        <v>6</v>
      </c>
      <c r="U1153" s="261">
        <v>6</v>
      </c>
      <c r="V1153" s="258" t="s">
        <v>71</v>
      </c>
      <c r="W1153" s="261" t="str">
        <f t="shared" si="171"/>
        <v>JAGUAR&amp;LANDROVERRange Rover EvoqueP250 S74000000</v>
      </c>
      <c r="X1153" s="411">
        <f t="shared" si="172"/>
        <v>4927</v>
      </c>
      <c r="Y1153" s="261">
        <v>6</v>
      </c>
      <c r="Z1153" s="261">
        <v>6</v>
      </c>
      <c r="AA1153" s="407" t="s">
        <v>1691</v>
      </c>
      <c r="AB1153" s="258" t="s">
        <v>70</v>
      </c>
      <c r="AC1153" s="258"/>
      <c r="AD1153" s="258">
        <v>4</v>
      </c>
      <c r="AE1153" s="258">
        <v>0</v>
      </c>
      <c r="AF1153" s="259"/>
      <c r="AG1153" s="260"/>
      <c r="AH1153" s="259"/>
      <c r="AI1153" s="259"/>
      <c r="AJ1153" s="260"/>
      <c r="AK1153" s="259">
        <v>20</v>
      </c>
      <c r="AL1153" s="259"/>
      <c r="AM1153" s="259" t="s">
        <v>17429</v>
      </c>
      <c r="AN1153" s="449"/>
      <c r="AO1153" s="449"/>
      <c r="AP1153" s="449"/>
      <c r="AQ1153" s="392" t="str">
        <f>IFERROR(VLOOKUP(BG1153,#REF!,1,0),"")</f>
        <v/>
      </c>
      <c r="AR1153" s="450"/>
      <c r="AS1153" s="259" t="s">
        <v>3244</v>
      </c>
      <c r="AW1153" s="450" t="s">
        <v>17407</v>
      </c>
      <c r="AX1153" s="450"/>
      <c r="AY1153" s="450"/>
      <c r="BD1153" s="202" t="str">
        <f t="shared" si="164"/>
        <v>Range Rover EvoqueP250 S</v>
      </c>
      <c r="BE1153" s="261" t="str">
        <f t="shared" si="170"/>
        <v>0173</v>
      </c>
      <c r="BF1153" s="407" t="s">
        <v>1691</v>
      </c>
      <c r="BG1153" s="202" t="str">
        <f t="shared" si="165"/>
        <v>0173-1152</v>
      </c>
    </row>
    <row r="1154" spans="1:59">
      <c r="A1154" s="405">
        <v>4928</v>
      </c>
      <c r="B1154" s="406">
        <v>4928</v>
      </c>
      <c r="C1154" s="261" t="str">
        <f t="shared" si="166"/>
        <v>0018-0173</v>
      </c>
      <c r="D1154" s="261" t="str">
        <f t="shared" si="167"/>
        <v>0018-0173-0002</v>
      </c>
      <c r="E1154" s="407" t="s">
        <v>1692</v>
      </c>
      <c r="F1154" s="261" t="str">
        <f>TEXT(VLOOKUP(J1154,'[4]1'!$B$2:$D$37,2,0),"0000")</f>
        <v>0018</v>
      </c>
      <c r="G1154" s="261" t="str">
        <f t="shared" si="168"/>
        <v>0173</v>
      </c>
      <c r="H1154" s="408">
        <f t="shared" si="169"/>
        <v>2</v>
      </c>
      <c r="I1154" s="407" t="s">
        <v>1692</v>
      </c>
      <c r="J1154" s="258" t="s">
        <v>1256</v>
      </c>
      <c r="K1154" s="258" t="s">
        <v>17093</v>
      </c>
      <c r="L1154" s="258" t="s">
        <v>17081</v>
      </c>
      <c r="M1154" s="409">
        <v>80300000</v>
      </c>
      <c r="N1154" s="258">
        <v>1997</v>
      </c>
      <c r="O1154" s="258" t="s">
        <v>77</v>
      </c>
      <c r="P1154" s="258" t="s">
        <v>73</v>
      </c>
      <c r="Q1154" s="258" t="s">
        <v>72</v>
      </c>
      <c r="R1154" s="258">
        <v>5</v>
      </c>
      <c r="S1154" s="410">
        <v>9</v>
      </c>
      <c r="T1154" s="261">
        <v>6</v>
      </c>
      <c r="U1154" s="261">
        <v>6</v>
      </c>
      <c r="V1154" s="258" t="s">
        <v>71</v>
      </c>
      <c r="W1154" s="261" t="str">
        <f t="shared" si="171"/>
        <v>JAGUAR&amp;LANDROVERRange Rover EvoqueP250 다이나믹 SE80300000</v>
      </c>
      <c r="X1154" s="411">
        <f t="shared" si="172"/>
        <v>4928</v>
      </c>
      <c r="Y1154" s="261">
        <v>6</v>
      </c>
      <c r="Z1154" s="261">
        <v>6</v>
      </c>
      <c r="AA1154" s="407" t="s">
        <v>1692</v>
      </c>
      <c r="AB1154" s="258" t="s">
        <v>70</v>
      </c>
      <c r="AC1154" s="258"/>
      <c r="AD1154" s="258">
        <v>4</v>
      </c>
      <c r="AE1154" s="258">
        <v>0</v>
      </c>
      <c r="AF1154" s="259"/>
      <c r="AG1154" s="260"/>
      <c r="AH1154" s="259"/>
      <c r="AI1154" s="259"/>
      <c r="AJ1154" s="260"/>
      <c r="AK1154" s="259">
        <v>20</v>
      </c>
      <c r="AL1154" s="259"/>
      <c r="AM1154" s="259" t="s">
        <v>17429</v>
      </c>
      <c r="AN1154" s="449"/>
      <c r="AO1154" s="449"/>
      <c r="AP1154" s="449"/>
      <c r="AQ1154" s="392" t="str">
        <f>IFERROR(VLOOKUP(BG1154,#REF!,1,0),"")</f>
        <v/>
      </c>
      <c r="AR1154" s="450"/>
      <c r="AS1154" s="259" t="s">
        <v>3244</v>
      </c>
      <c r="AW1154" s="450" t="s">
        <v>17407</v>
      </c>
      <c r="AX1154" s="450"/>
      <c r="AY1154" s="450"/>
      <c r="BD1154" s="202" t="str">
        <f t="shared" si="164"/>
        <v>Range Rover EvoqueP250 다이나믹 SE</v>
      </c>
      <c r="BE1154" s="261" t="str">
        <f t="shared" si="170"/>
        <v>0173</v>
      </c>
      <c r="BF1154" s="407" t="s">
        <v>1692</v>
      </c>
      <c r="BG1154" s="202" t="str">
        <f t="shared" si="165"/>
        <v>0173-1153</v>
      </c>
    </row>
    <row r="1155" spans="1:59">
      <c r="A1155" s="405">
        <v>4929</v>
      </c>
      <c r="B1155" s="406">
        <v>4929</v>
      </c>
      <c r="C1155" s="261" t="str">
        <f t="shared" si="166"/>
        <v>0018-0174</v>
      </c>
      <c r="D1155" s="261" t="str">
        <f t="shared" si="167"/>
        <v>0018-0174-0001</v>
      </c>
      <c r="E1155" s="407" t="s">
        <v>1693</v>
      </c>
      <c r="F1155" s="261" t="str">
        <f>TEXT(VLOOKUP(J1155,'[4]1'!$B$2:$D$37,2,0),"0000")</f>
        <v>0018</v>
      </c>
      <c r="G1155" s="261" t="str">
        <f t="shared" si="168"/>
        <v>0174</v>
      </c>
      <c r="H1155" s="408">
        <f t="shared" si="169"/>
        <v>1</v>
      </c>
      <c r="I1155" s="407" t="s">
        <v>1693</v>
      </c>
      <c r="J1155" s="258" t="s">
        <v>1256</v>
      </c>
      <c r="K1155" s="258" t="s">
        <v>160</v>
      </c>
      <c r="L1155" s="521" t="s">
        <v>3272</v>
      </c>
      <c r="M1155" s="409">
        <v>150670000</v>
      </c>
      <c r="N1155" s="258">
        <v>2997</v>
      </c>
      <c r="O1155" s="258" t="s">
        <v>78</v>
      </c>
      <c r="P1155" s="258" t="s">
        <v>73</v>
      </c>
      <c r="Q1155" s="258" t="s">
        <v>72</v>
      </c>
      <c r="R1155" s="258">
        <v>5</v>
      </c>
      <c r="S1155" s="410">
        <v>8</v>
      </c>
      <c r="T1155" s="261">
        <v>6</v>
      </c>
      <c r="U1155" s="261">
        <v>6</v>
      </c>
      <c r="V1155" s="258" t="s">
        <v>71</v>
      </c>
      <c r="W1155" s="261" t="str">
        <f t="shared" si="171"/>
        <v>JAGUAR&amp;LANDROVERRange Rover SportD300 Dynamic D300 HSE150670000</v>
      </c>
      <c r="X1155" s="411">
        <f t="shared" si="172"/>
        <v>4929</v>
      </c>
      <c r="Y1155" s="261">
        <v>6</v>
      </c>
      <c r="Z1155" s="261">
        <v>6</v>
      </c>
      <c r="AA1155" s="407" t="s">
        <v>1693</v>
      </c>
      <c r="AB1155" s="258" t="s">
        <v>70</v>
      </c>
      <c r="AC1155" s="258"/>
      <c r="AD1155" s="258">
        <v>7</v>
      </c>
      <c r="AE1155" s="258">
        <v>0</v>
      </c>
      <c r="AF1155" s="259"/>
      <c r="AG1155" s="260"/>
      <c r="AH1155" s="259"/>
      <c r="AI1155" s="259"/>
      <c r="AJ1155" s="260"/>
      <c r="AK1155" s="259">
        <v>11</v>
      </c>
      <c r="AL1155" s="259"/>
      <c r="AM1155" s="259" t="s">
        <v>17182</v>
      </c>
      <c r="AN1155" s="449"/>
      <c r="AO1155" s="449"/>
      <c r="AP1155" s="449"/>
      <c r="AQ1155" s="392" t="str">
        <f>IFERROR(VLOOKUP(BG1155,#REF!,1,0),"")</f>
        <v/>
      </c>
      <c r="AR1155" s="450"/>
      <c r="AS1155" s="259" t="s">
        <v>3275</v>
      </c>
      <c r="AW1155" s="450" t="s">
        <v>17407</v>
      </c>
      <c r="AX1155" s="450"/>
      <c r="AY1155" s="450"/>
      <c r="BD1155" s="202" t="str">
        <f t="shared" si="164"/>
        <v>Range Rover SportD300 Dynamic D300 HSE</v>
      </c>
      <c r="BE1155" s="261" t="str">
        <f t="shared" si="170"/>
        <v>0174</v>
      </c>
      <c r="BF1155" s="407" t="s">
        <v>1693</v>
      </c>
      <c r="BG1155" s="202" t="str">
        <f t="shared" si="165"/>
        <v>0174-1154</v>
      </c>
    </row>
    <row r="1156" spans="1:59">
      <c r="A1156" s="405">
        <v>4930</v>
      </c>
      <c r="B1156" s="406">
        <v>4930</v>
      </c>
      <c r="C1156" s="261" t="str">
        <f t="shared" si="166"/>
        <v>0018-0174</v>
      </c>
      <c r="D1156" s="261" t="str">
        <f t="shared" si="167"/>
        <v>0018-0174-0002</v>
      </c>
      <c r="E1156" s="407" t="s">
        <v>1694</v>
      </c>
      <c r="F1156" s="261" t="str">
        <f>TEXT(VLOOKUP(J1156,'[4]1'!$B$2:$D$37,2,0),"0000")</f>
        <v>0018</v>
      </c>
      <c r="G1156" s="261" t="str">
        <f t="shared" si="168"/>
        <v>0174</v>
      </c>
      <c r="H1156" s="408">
        <f t="shared" si="169"/>
        <v>2</v>
      </c>
      <c r="I1156" s="407" t="s">
        <v>1694</v>
      </c>
      <c r="J1156" s="258" t="s">
        <v>1256</v>
      </c>
      <c r="K1156" s="258" t="s">
        <v>160</v>
      </c>
      <c r="L1156" s="521" t="s">
        <v>3273</v>
      </c>
      <c r="M1156" s="409">
        <v>133970000</v>
      </c>
      <c r="N1156" s="258">
        <v>2995</v>
      </c>
      <c r="O1156" s="258" t="s">
        <v>77</v>
      </c>
      <c r="P1156" s="258" t="s">
        <v>73</v>
      </c>
      <c r="Q1156" s="258" t="s">
        <v>72</v>
      </c>
      <c r="R1156" s="258">
        <v>5</v>
      </c>
      <c r="S1156" s="410">
        <v>8</v>
      </c>
      <c r="T1156" s="261">
        <v>6</v>
      </c>
      <c r="U1156" s="261">
        <v>6</v>
      </c>
      <c r="V1156" s="258" t="s">
        <v>71</v>
      </c>
      <c r="W1156" s="261" t="str">
        <f t="shared" si="171"/>
        <v>JAGUAR&amp;LANDROVERRange Rover SportP360 Dynamic HSE133970000</v>
      </c>
      <c r="X1156" s="411">
        <f t="shared" si="172"/>
        <v>4930</v>
      </c>
      <c r="Y1156" s="261">
        <v>6</v>
      </c>
      <c r="Z1156" s="261">
        <v>6</v>
      </c>
      <c r="AA1156" s="407" t="s">
        <v>1694</v>
      </c>
      <c r="AB1156" s="258" t="s">
        <v>70</v>
      </c>
      <c r="AC1156" s="258"/>
      <c r="AD1156" s="258">
        <v>7</v>
      </c>
      <c r="AE1156" s="258">
        <v>0</v>
      </c>
      <c r="AF1156" s="259"/>
      <c r="AG1156" s="260"/>
      <c r="AH1156" s="259"/>
      <c r="AI1156" s="259"/>
      <c r="AJ1156" s="260"/>
      <c r="AK1156" s="259">
        <v>11</v>
      </c>
      <c r="AL1156" s="259"/>
      <c r="AM1156" s="259" t="s">
        <v>17182</v>
      </c>
      <c r="AN1156" s="449"/>
      <c r="AO1156" s="449"/>
      <c r="AP1156" s="449"/>
      <c r="AQ1156" s="392" t="str">
        <f>IFERROR(VLOOKUP(BG1156,#REF!,1,0),"")</f>
        <v/>
      </c>
      <c r="AR1156" s="450"/>
      <c r="AS1156" s="259" t="s">
        <v>3275</v>
      </c>
      <c r="AW1156" s="450" t="s">
        <v>17407</v>
      </c>
      <c r="AX1156" s="450"/>
      <c r="AY1156" s="450"/>
      <c r="BD1156" s="202" t="str">
        <f t="shared" si="164"/>
        <v>Range Rover SportP360 Dynamic HSE</v>
      </c>
      <c r="BE1156" s="261" t="str">
        <f t="shared" si="170"/>
        <v>0174</v>
      </c>
      <c r="BF1156" s="407" t="s">
        <v>1694</v>
      </c>
      <c r="BG1156" s="202" t="str">
        <f t="shared" si="165"/>
        <v>0174-1155</v>
      </c>
    </row>
    <row r="1157" spans="1:59">
      <c r="A1157" s="405">
        <v>4931</v>
      </c>
      <c r="B1157" s="406">
        <v>4931</v>
      </c>
      <c r="C1157" s="261" t="str">
        <f t="shared" si="166"/>
        <v>0018-0174</v>
      </c>
      <c r="D1157" s="261" t="str">
        <f t="shared" si="167"/>
        <v>0018-0174-0003</v>
      </c>
      <c r="E1157" s="407" t="s">
        <v>1695</v>
      </c>
      <c r="F1157" s="261" t="str">
        <f>TEXT(VLOOKUP(J1157,'[4]1'!$B$2:$D$37,2,0),"0000")</f>
        <v>0018</v>
      </c>
      <c r="G1157" s="261" t="str">
        <f t="shared" si="168"/>
        <v>0174</v>
      </c>
      <c r="H1157" s="408">
        <f t="shared" si="169"/>
        <v>3</v>
      </c>
      <c r="I1157" s="407" t="s">
        <v>1695</v>
      </c>
      <c r="J1157" s="258" t="s">
        <v>1256</v>
      </c>
      <c r="K1157" s="258" t="s">
        <v>160</v>
      </c>
      <c r="L1157" s="521" t="s">
        <v>3274</v>
      </c>
      <c r="M1157" s="409">
        <v>158070000</v>
      </c>
      <c r="N1157" s="258">
        <v>2996</v>
      </c>
      <c r="O1157" s="258" t="s">
        <v>77</v>
      </c>
      <c r="P1157" s="258" t="s">
        <v>73</v>
      </c>
      <c r="Q1157" s="258" t="s">
        <v>72</v>
      </c>
      <c r="R1157" s="258">
        <v>5</v>
      </c>
      <c r="S1157" s="410">
        <v>16</v>
      </c>
      <c r="T1157" s="261">
        <v>6</v>
      </c>
      <c r="U1157" s="261">
        <v>6</v>
      </c>
      <c r="V1157" s="258" t="s">
        <v>71</v>
      </c>
      <c r="W1157" s="261" t="str">
        <f t="shared" si="171"/>
        <v>JAGUAR&amp;LANDROVERRange Rover SportP360 AUTOBIOGRAPHY158070000</v>
      </c>
      <c r="X1157" s="411">
        <f t="shared" si="172"/>
        <v>4931</v>
      </c>
      <c r="Y1157" s="261">
        <v>6</v>
      </c>
      <c r="Z1157" s="261">
        <v>6</v>
      </c>
      <c r="AA1157" s="407" t="s">
        <v>1695</v>
      </c>
      <c r="AB1157" s="258" t="s">
        <v>70</v>
      </c>
      <c r="AC1157" s="258"/>
      <c r="AD1157" s="258">
        <v>7</v>
      </c>
      <c r="AE1157" s="258">
        <v>0</v>
      </c>
      <c r="AF1157" s="259"/>
      <c r="AG1157" s="260"/>
      <c r="AH1157" s="259"/>
      <c r="AI1157" s="259"/>
      <c r="AJ1157" s="260"/>
      <c r="AK1157" s="259">
        <v>11</v>
      </c>
      <c r="AL1157" s="259"/>
      <c r="AM1157" s="259" t="s">
        <v>17182</v>
      </c>
      <c r="AN1157" s="449"/>
      <c r="AO1157" s="449"/>
      <c r="AP1157" s="449"/>
      <c r="AQ1157" s="392" t="str">
        <f>IFERROR(VLOOKUP(BG1157,#REF!,1,0),"")</f>
        <v/>
      </c>
      <c r="AR1157" s="450"/>
      <c r="AS1157" s="259" t="s">
        <v>2013</v>
      </c>
      <c r="AW1157" s="450" t="s">
        <v>17407</v>
      </c>
      <c r="AX1157" s="450">
        <v>2024.02</v>
      </c>
      <c r="AY1157" s="450"/>
      <c r="BB1157" s="202" t="s">
        <v>16877</v>
      </c>
      <c r="BD1157" s="202" t="str">
        <f t="shared" ref="BD1157:BD1220" si="173">K1157&amp;L1157</f>
        <v>Range Rover SportP360 AUTOBIOGRAPHY</v>
      </c>
      <c r="BE1157" s="261" t="str">
        <f t="shared" si="170"/>
        <v>0174</v>
      </c>
      <c r="BF1157" s="407" t="s">
        <v>1695</v>
      </c>
      <c r="BG1157" s="202" t="str">
        <f t="shared" ref="BG1157:BG1220" si="174">BE1157&amp;"-"&amp;BF1157</f>
        <v>0174-1156</v>
      </c>
    </row>
    <row r="1158" spans="1:59">
      <c r="A1158" s="405">
        <v>4932</v>
      </c>
      <c r="B1158" s="406">
        <v>4932</v>
      </c>
      <c r="C1158" s="261" t="str">
        <f t="shared" ref="C1158:C1221" si="175">TEXT(F1158,"0000")&amp;"-"&amp;TEXT(G1158,"0000")</f>
        <v>0018-0174</v>
      </c>
      <c r="D1158" s="261" t="str">
        <f t="shared" ref="D1158:D1221" si="176">TEXT(F1158,"0000")&amp;"-"&amp;TEXT(G1158,"0000")&amp;"-"&amp;TEXT(H1158,"0000")</f>
        <v>0018-0174-0004</v>
      </c>
      <c r="E1158" s="407" t="s">
        <v>1696</v>
      </c>
      <c r="F1158" s="261" t="str">
        <f>TEXT(VLOOKUP(J1158,'[4]1'!$B$2:$D$37,2,0),"0000")</f>
        <v>0018</v>
      </c>
      <c r="G1158" s="261" t="str">
        <f t="shared" ref="G1158:G1221" si="177">IF(K1158=K1157,TEXT(G1157,"0000"),TEXT(G1157+1,"0000"))</f>
        <v>0174</v>
      </c>
      <c r="H1158" s="408">
        <f t="shared" ref="H1158:H1221" si="178">IF(F1158&amp;G1158=F1157&amp;G1157,H1157+1,1)</f>
        <v>4</v>
      </c>
      <c r="I1158" s="407" t="s">
        <v>1696</v>
      </c>
      <c r="J1158" s="258" t="s">
        <v>1256</v>
      </c>
      <c r="K1158" s="258" t="s">
        <v>160</v>
      </c>
      <c r="L1158" s="521" t="s">
        <v>16957</v>
      </c>
      <c r="M1158" s="409">
        <v>187100000</v>
      </c>
      <c r="N1158" s="258">
        <v>2997</v>
      </c>
      <c r="O1158" s="258" t="s">
        <v>74</v>
      </c>
      <c r="P1158" s="258" t="s">
        <v>73</v>
      </c>
      <c r="Q1158" s="258" t="s">
        <v>72</v>
      </c>
      <c r="R1158" s="258">
        <v>5</v>
      </c>
      <c r="S1158" s="410">
        <v>16</v>
      </c>
      <c r="T1158" s="261">
        <v>6</v>
      </c>
      <c r="U1158" s="261">
        <v>6</v>
      </c>
      <c r="V1158" s="258" t="s">
        <v>71</v>
      </c>
      <c r="W1158" s="261" t="str">
        <f t="shared" si="171"/>
        <v>JAGUAR&amp;LANDROVERRange Rover SportP550e Dynamic HSE187100000</v>
      </c>
      <c r="X1158" s="411">
        <f t="shared" si="172"/>
        <v>4932</v>
      </c>
      <c r="Y1158" s="261">
        <v>6</v>
      </c>
      <c r="Z1158" s="261">
        <v>6</v>
      </c>
      <c r="AA1158" s="407" t="s">
        <v>1696</v>
      </c>
      <c r="AB1158" s="258" t="s">
        <v>70</v>
      </c>
      <c r="AC1158" s="258"/>
      <c r="AD1158" s="258">
        <v>7</v>
      </c>
      <c r="AE1158" s="258">
        <v>0</v>
      </c>
      <c r="AF1158" s="259"/>
      <c r="AG1158" s="260"/>
      <c r="AH1158" s="259"/>
      <c r="AI1158" s="259"/>
      <c r="AJ1158" s="260"/>
      <c r="AK1158" s="259">
        <v>20</v>
      </c>
      <c r="AL1158" s="259"/>
      <c r="AM1158" s="259" t="s">
        <v>17213</v>
      </c>
      <c r="AN1158" s="449"/>
      <c r="AO1158" s="449"/>
      <c r="AP1158" s="449"/>
      <c r="AQ1158" s="392" t="str">
        <f>IFERROR(VLOOKUP(BG1158,#REF!,1,0),"")</f>
        <v/>
      </c>
      <c r="AR1158" s="450"/>
      <c r="AS1158" s="259" t="s">
        <v>2013</v>
      </c>
      <c r="AT1158" s="392">
        <v>2024.04</v>
      </c>
      <c r="AW1158" s="450" t="s">
        <v>17407</v>
      </c>
      <c r="AX1158" s="450"/>
      <c r="AY1158" s="450"/>
      <c r="BD1158" s="202" t="str">
        <f t="shared" si="173"/>
        <v>Range Rover SportP550e Dynamic HSE</v>
      </c>
      <c r="BE1158" s="261" t="str">
        <f t="shared" ref="BE1158:BE1221" si="179">IF(K1157=K1158,TEXT(G1157,"0000"),TEXT(G1157+1,"0000"))</f>
        <v>0174</v>
      </c>
      <c r="BF1158" s="407" t="s">
        <v>1696</v>
      </c>
      <c r="BG1158" s="202" t="str">
        <f t="shared" si="174"/>
        <v>0174-1157</v>
      </c>
    </row>
    <row r="1159" spans="1:59">
      <c r="A1159" s="405">
        <v>4933</v>
      </c>
      <c r="B1159" s="406">
        <v>4933</v>
      </c>
      <c r="C1159" s="261" t="str">
        <f t="shared" si="175"/>
        <v>0018-0175</v>
      </c>
      <c r="D1159" s="261" t="str">
        <f t="shared" si="176"/>
        <v>0018-0175-0001</v>
      </c>
      <c r="E1159" s="407" t="s">
        <v>1697</v>
      </c>
      <c r="F1159" s="261" t="str">
        <f>TEXT(VLOOKUP(J1159,'[4]1'!$B$2:$D$37,2,0),"0000")</f>
        <v>0018</v>
      </c>
      <c r="G1159" s="261" t="str">
        <f t="shared" si="177"/>
        <v>0175</v>
      </c>
      <c r="H1159" s="408">
        <f t="shared" si="178"/>
        <v>1</v>
      </c>
      <c r="I1159" s="407" t="s">
        <v>1697</v>
      </c>
      <c r="J1159" s="258" t="s">
        <v>1256</v>
      </c>
      <c r="K1159" s="258" t="s">
        <v>1228</v>
      </c>
      <c r="L1159" s="258" t="s">
        <v>17078</v>
      </c>
      <c r="M1159" s="409">
        <v>90100000</v>
      </c>
      <c r="N1159" s="258">
        <v>1997</v>
      </c>
      <c r="O1159" s="258" t="s">
        <v>77</v>
      </c>
      <c r="P1159" s="258" t="s">
        <v>73</v>
      </c>
      <c r="Q1159" s="258" t="s">
        <v>72</v>
      </c>
      <c r="R1159" s="258">
        <v>5</v>
      </c>
      <c r="S1159" s="410">
        <v>8</v>
      </c>
      <c r="T1159" s="261">
        <v>6</v>
      </c>
      <c r="U1159" s="261">
        <v>6</v>
      </c>
      <c r="V1159" s="258" t="s">
        <v>71</v>
      </c>
      <c r="W1159" s="261" t="str">
        <f t="shared" ref="W1159:W1222" si="180">J1159&amp;K1159&amp;L1159&amp;M1159</f>
        <v>JAGUAR&amp;LANDROVERRange Rover VELARP250 Dynamic SE90100000</v>
      </c>
      <c r="X1159" s="411">
        <f t="shared" ref="X1159:X1222" si="181">B1159</f>
        <v>4933</v>
      </c>
      <c r="Y1159" s="261">
        <v>6</v>
      </c>
      <c r="Z1159" s="261">
        <v>6</v>
      </c>
      <c r="AA1159" s="407" t="s">
        <v>1697</v>
      </c>
      <c r="AB1159" s="258" t="s">
        <v>70</v>
      </c>
      <c r="AC1159" s="258"/>
      <c r="AD1159" s="258"/>
      <c r="AE1159" s="258"/>
      <c r="AF1159" s="259"/>
      <c r="AG1159" s="260"/>
      <c r="AH1159" s="259"/>
      <c r="AI1159" s="259"/>
      <c r="AJ1159" s="260"/>
      <c r="AK1159" s="259">
        <v>20</v>
      </c>
      <c r="AL1159" s="259"/>
      <c r="AM1159" s="259" t="s">
        <v>17429</v>
      </c>
      <c r="AN1159" s="449"/>
      <c r="AO1159" s="449"/>
      <c r="AP1159" s="449"/>
      <c r="AQ1159" s="392" t="str">
        <f>IFERROR(VLOOKUP(BG1159,#REF!,1,0),"")</f>
        <v/>
      </c>
      <c r="AR1159" s="450"/>
      <c r="AS1159" s="259" t="s">
        <v>3253</v>
      </c>
      <c r="AT1159" s="392" t="s">
        <v>3193</v>
      </c>
      <c r="AW1159" s="450" t="s">
        <v>17407</v>
      </c>
      <c r="AX1159" s="450"/>
      <c r="AY1159" s="450"/>
      <c r="BD1159" s="202" t="str">
        <f t="shared" si="173"/>
        <v>Range Rover VELARP250 Dynamic SE</v>
      </c>
      <c r="BE1159" s="261" t="str">
        <f t="shared" si="179"/>
        <v>0175</v>
      </c>
      <c r="BF1159" s="407" t="s">
        <v>1697</v>
      </c>
      <c r="BG1159" s="202" t="str">
        <f t="shared" si="174"/>
        <v>0175-1158</v>
      </c>
    </row>
    <row r="1160" spans="1:59">
      <c r="A1160" s="405">
        <v>4934</v>
      </c>
      <c r="B1160" s="406">
        <v>4934</v>
      </c>
      <c r="C1160" s="261" t="str">
        <f t="shared" si="175"/>
        <v>0018-0175</v>
      </c>
      <c r="D1160" s="261" t="str">
        <f t="shared" si="176"/>
        <v>0018-0175-0002</v>
      </c>
      <c r="E1160" s="407" t="s">
        <v>1698</v>
      </c>
      <c r="F1160" s="261" t="str">
        <f>TEXT(VLOOKUP(J1160,'[4]1'!$B$2:$D$37,2,0),"0000")</f>
        <v>0018</v>
      </c>
      <c r="G1160" s="261" t="str">
        <f t="shared" si="177"/>
        <v>0175</v>
      </c>
      <c r="H1160" s="408">
        <f t="shared" si="178"/>
        <v>2</v>
      </c>
      <c r="I1160" s="407" t="s">
        <v>1698</v>
      </c>
      <c r="J1160" s="258" t="s">
        <v>1257</v>
      </c>
      <c r="K1160" s="258" t="s">
        <v>1228</v>
      </c>
      <c r="L1160" s="258" t="s">
        <v>17079</v>
      </c>
      <c r="M1160" s="409">
        <v>117000000</v>
      </c>
      <c r="N1160" s="258">
        <v>1997</v>
      </c>
      <c r="O1160" s="258" t="s">
        <v>77</v>
      </c>
      <c r="P1160" s="258" t="s">
        <v>73</v>
      </c>
      <c r="Q1160" s="258" t="s">
        <v>72</v>
      </c>
      <c r="R1160" s="258">
        <v>5</v>
      </c>
      <c r="S1160" s="410">
        <v>11</v>
      </c>
      <c r="T1160" s="261">
        <v>6</v>
      </c>
      <c r="U1160" s="261">
        <v>6</v>
      </c>
      <c r="V1160" s="258" t="s">
        <v>71</v>
      </c>
      <c r="W1160" s="261" t="str">
        <f t="shared" si="180"/>
        <v>JAGUAR&amp;LANDROVERRange Rover VELARP400e Dynamic SE117000000</v>
      </c>
      <c r="X1160" s="411">
        <f t="shared" si="181"/>
        <v>4934</v>
      </c>
      <c r="Y1160" s="261">
        <v>6</v>
      </c>
      <c r="Z1160" s="261">
        <v>6</v>
      </c>
      <c r="AA1160" s="407" t="s">
        <v>1698</v>
      </c>
      <c r="AB1160" s="258" t="s">
        <v>70</v>
      </c>
      <c r="AC1160" s="258"/>
      <c r="AD1160" s="258"/>
      <c r="AE1160" s="258"/>
      <c r="AF1160" s="259"/>
      <c r="AG1160" s="260"/>
      <c r="AH1160" s="259"/>
      <c r="AI1160" s="259"/>
      <c r="AJ1160" s="260"/>
      <c r="AK1160" s="259">
        <v>20</v>
      </c>
      <c r="AL1160" s="259"/>
      <c r="AM1160" s="259" t="s">
        <v>17429</v>
      </c>
      <c r="AN1160" s="449"/>
      <c r="AO1160" s="449"/>
      <c r="AP1160" s="449"/>
      <c r="AQ1160" s="392" t="str">
        <f>IFERROR(VLOOKUP(BG1160,#REF!,1,0),"")</f>
        <v/>
      </c>
      <c r="AR1160" s="450"/>
      <c r="AS1160" s="259" t="s">
        <v>3254</v>
      </c>
      <c r="AT1160" s="392" t="s">
        <v>3193</v>
      </c>
      <c r="AW1160" s="450" t="s">
        <v>17407</v>
      </c>
      <c r="AX1160" s="450"/>
      <c r="AY1160" s="450"/>
      <c r="BD1160" s="202" t="str">
        <f t="shared" si="173"/>
        <v>Range Rover VELARP400e Dynamic SE</v>
      </c>
      <c r="BE1160" s="261" t="str">
        <f t="shared" si="179"/>
        <v>0175</v>
      </c>
      <c r="BF1160" s="407" t="s">
        <v>1698</v>
      </c>
      <c r="BG1160" s="202" t="str">
        <f t="shared" si="174"/>
        <v>0175-1159</v>
      </c>
    </row>
    <row r="1161" spans="1:59">
      <c r="A1161" s="405">
        <v>4935</v>
      </c>
      <c r="B1161" s="406">
        <v>4935</v>
      </c>
      <c r="C1161" s="261" t="str">
        <f t="shared" si="175"/>
        <v>0018-0175</v>
      </c>
      <c r="D1161" s="261" t="str">
        <f t="shared" si="176"/>
        <v>0018-0175-0003</v>
      </c>
      <c r="E1161" s="407" t="s">
        <v>1699</v>
      </c>
      <c r="F1161" s="261" t="str">
        <f>TEXT(VLOOKUP(J1161,'[4]1'!$B$2:$D$37,2,0),"0000")</f>
        <v>0018</v>
      </c>
      <c r="G1161" s="261" t="str">
        <f t="shared" si="177"/>
        <v>0175</v>
      </c>
      <c r="H1161" s="408">
        <f t="shared" si="178"/>
        <v>3</v>
      </c>
      <c r="I1161" s="407" t="s">
        <v>1699</v>
      </c>
      <c r="J1161" s="258" t="s">
        <v>1257</v>
      </c>
      <c r="K1161" s="258" t="s">
        <v>1228</v>
      </c>
      <c r="L1161" s="258" t="s">
        <v>17080</v>
      </c>
      <c r="M1161" s="409">
        <v>124200000</v>
      </c>
      <c r="N1161" s="258">
        <v>2996</v>
      </c>
      <c r="O1161" s="258" t="s">
        <v>77</v>
      </c>
      <c r="P1161" s="258" t="s">
        <v>73</v>
      </c>
      <c r="Q1161" s="258" t="s">
        <v>72</v>
      </c>
      <c r="R1161" s="258">
        <v>5</v>
      </c>
      <c r="S1161" s="410">
        <v>11</v>
      </c>
      <c r="T1161" s="261">
        <v>6</v>
      </c>
      <c r="U1161" s="261">
        <v>6</v>
      </c>
      <c r="V1161" s="258" t="s">
        <v>71</v>
      </c>
      <c r="W1161" s="261" t="str">
        <f t="shared" si="180"/>
        <v>JAGUAR&amp;LANDROVERRange Rover VELARP400 Dynamic HSE124200000</v>
      </c>
      <c r="X1161" s="411">
        <f t="shared" si="181"/>
        <v>4935</v>
      </c>
      <c r="Y1161" s="261">
        <v>6</v>
      </c>
      <c r="Z1161" s="261">
        <v>6</v>
      </c>
      <c r="AA1161" s="407" t="s">
        <v>1699</v>
      </c>
      <c r="AB1161" s="258" t="s">
        <v>70</v>
      </c>
      <c r="AC1161" s="258"/>
      <c r="AD1161" s="258"/>
      <c r="AE1161" s="258"/>
      <c r="AF1161" s="259"/>
      <c r="AG1161" s="260"/>
      <c r="AH1161" s="259"/>
      <c r="AI1161" s="259"/>
      <c r="AJ1161" s="260"/>
      <c r="AK1161" s="259">
        <v>20</v>
      </c>
      <c r="AL1161" s="259"/>
      <c r="AM1161" s="259" t="s">
        <v>17429</v>
      </c>
      <c r="AN1161" s="449"/>
      <c r="AO1161" s="449"/>
      <c r="AP1161" s="449"/>
      <c r="AQ1161" s="392" t="str">
        <f>IFERROR(VLOOKUP(BG1161,#REF!,1,0),"")</f>
        <v/>
      </c>
      <c r="AR1161" s="450"/>
      <c r="AS1161" s="259" t="s">
        <v>3254</v>
      </c>
      <c r="AT1161" s="392" t="s">
        <v>3193</v>
      </c>
      <c r="AW1161" s="450" t="s">
        <v>17407</v>
      </c>
      <c r="AX1161" s="450"/>
      <c r="AY1161" s="450"/>
      <c r="BD1161" s="202" t="str">
        <f t="shared" si="173"/>
        <v>Range Rover VELARP400 Dynamic HSE</v>
      </c>
      <c r="BE1161" s="261" t="str">
        <f t="shared" si="179"/>
        <v>0175</v>
      </c>
      <c r="BF1161" s="407" t="s">
        <v>1699</v>
      </c>
      <c r="BG1161" s="202" t="str">
        <f t="shared" si="174"/>
        <v>0175-1160</v>
      </c>
    </row>
    <row r="1162" spans="1:59">
      <c r="A1162" s="405">
        <v>4936</v>
      </c>
      <c r="B1162" s="406">
        <v>4936</v>
      </c>
      <c r="C1162" s="261" t="str">
        <f t="shared" si="175"/>
        <v>0016-0176</v>
      </c>
      <c r="D1162" s="261" t="str">
        <f t="shared" si="176"/>
        <v>0016-0176-0001</v>
      </c>
      <c r="E1162" s="407" t="s">
        <v>1700</v>
      </c>
      <c r="F1162" s="261" t="str">
        <f>TEXT(VLOOKUP(J1162,'[4]1'!$B$2:$D$37,2,0),"0000")</f>
        <v>0016</v>
      </c>
      <c r="G1162" s="261" t="str">
        <f t="shared" si="177"/>
        <v>0176</v>
      </c>
      <c r="H1162" s="408">
        <f t="shared" si="178"/>
        <v>1</v>
      </c>
      <c r="I1162" s="407" t="s">
        <v>1700</v>
      </c>
      <c r="J1162" s="258" t="s">
        <v>176</v>
      </c>
      <c r="K1162" s="258" t="s">
        <v>178</v>
      </c>
      <c r="L1162" s="258" t="s">
        <v>17235</v>
      </c>
      <c r="M1162" s="316">
        <v>37400000</v>
      </c>
      <c r="N1162" s="258">
        <v>1498</v>
      </c>
      <c r="O1162" s="258" t="s">
        <v>77</v>
      </c>
      <c r="P1162" s="258" t="s">
        <v>73</v>
      </c>
      <c r="Q1162" s="258" t="s">
        <v>72</v>
      </c>
      <c r="R1162" s="258">
        <v>5</v>
      </c>
      <c r="S1162" s="410">
        <v>8</v>
      </c>
      <c r="T1162" s="261">
        <v>6</v>
      </c>
      <c r="U1162" s="261">
        <v>6</v>
      </c>
      <c r="V1162" s="258" t="s">
        <v>71</v>
      </c>
      <c r="W1162" s="261" t="str">
        <f t="shared" si="180"/>
        <v>HONDAACCORD1.5 터보37400000</v>
      </c>
      <c r="X1162" s="411">
        <f t="shared" si="181"/>
        <v>4936</v>
      </c>
      <c r="Y1162" s="261">
        <v>6</v>
      </c>
      <c r="Z1162" s="261">
        <v>6</v>
      </c>
      <c r="AA1162" s="407" t="s">
        <v>1700</v>
      </c>
      <c r="AB1162" s="258" t="s">
        <v>73</v>
      </c>
      <c r="AC1162" s="258"/>
      <c r="AD1162" s="258">
        <v>5</v>
      </c>
      <c r="AE1162" s="258">
        <v>2</v>
      </c>
      <c r="AF1162" s="259"/>
      <c r="AG1162" s="260"/>
      <c r="AH1162" s="259"/>
      <c r="AI1162" s="259"/>
      <c r="AJ1162" s="260"/>
      <c r="AK1162" s="259">
        <v>17</v>
      </c>
      <c r="AL1162" s="259"/>
      <c r="AM1162" s="259" t="s">
        <v>17236</v>
      </c>
      <c r="AN1162" s="449"/>
      <c r="AO1162" s="449"/>
      <c r="AP1162" s="449"/>
      <c r="AQ1162" s="392" t="str">
        <f>IFERROR(VLOOKUP(BG1162,#REF!,1,0),"")</f>
        <v/>
      </c>
      <c r="AS1162" s="259" t="s">
        <v>3253</v>
      </c>
      <c r="BD1162" s="202" t="str">
        <f t="shared" si="173"/>
        <v>ACCORD1.5 터보</v>
      </c>
      <c r="BE1162" s="261" t="str">
        <f t="shared" si="179"/>
        <v>0176</v>
      </c>
      <c r="BF1162" s="407" t="s">
        <v>1700</v>
      </c>
      <c r="BG1162" s="202" t="str">
        <f t="shared" si="174"/>
        <v>0176-1161</v>
      </c>
    </row>
    <row r="1163" spans="1:59">
      <c r="A1163" s="405">
        <v>4937</v>
      </c>
      <c r="B1163" s="406">
        <v>4937</v>
      </c>
      <c r="C1163" s="261" t="str">
        <f t="shared" si="175"/>
        <v>0016-0176</v>
      </c>
      <c r="D1163" s="261" t="str">
        <f t="shared" si="176"/>
        <v>0016-0176-0002</v>
      </c>
      <c r="E1163" s="407" t="s">
        <v>1701</v>
      </c>
      <c r="F1163" s="261" t="str">
        <f>TEXT(VLOOKUP(J1163,'[4]1'!$B$2:$D$37,2,0),"0000")</f>
        <v>0016</v>
      </c>
      <c r="G1163" s="261" t="str">
        <f t="shared" si="177"/>
        <v>0176</v>
      </c>
      <c r="H1163" s="408">
        <f t="shared" si="178"/>
        <v>2</v>
      </c>
      <c r="I1163" s="407" t="s">
        <v>1701</v>
      </c>
      <c r="J1163" s="258" t="s">
        <v>176</v>
      </c>
      <c r="K1163" s="258" t="s">
        <v>178</v>
      </c>
      <c r="L1163" s="258" t="s">
        <v>3042</v>
      </c>
      <c r="M1163" s="409">
        <v>45700000</v>
      </c>
      <c r="N1163" s="258">
        <v>1993</v>
      </c>
      <c r="O1163" s="258" t="s">
        <v>74</v>
      </c>
      <c r="P1163" s="258" t="s">
        <v>73</v>
      </c>
      <c r="Q1163" s="258" t="s">
        <v>72</v>
      </c>
      <c r="R1163" s="258">
        <v>5</v>
      </c>
      <c r="S1163" s="410">
        <v>18</v>
      </c>
      <c r="T1163" s="261">
        <v>6</v>
      </c>
      <c r="U1163" s="261">
        <v>6</v>
      </c>
      <c r="V1163" s="258" t="s">
        <v>1934</v>
      </c>
      <c r="W1163" s="261" t="str">
        <f t="shared" si="180"/>
        <v>HONDAACCORD2.0 하이브리드 투어링45700000</v>
      </c>
      <c r="X1163" s="411">
        <f t="shared" si="181"/>
        <v>4937</v>
      </c>
      <c r="Y1163" s="261">
        <v>6</v>
      </c>
      <c r="Z1163" s="261">
        <v>6</v>
      </c>
      <c r="AA1163" s="407" t="s">
        <v>1701</v>
      </c>
      <c r="AB1163" s="258" t="s">
        <v>73</v>
      </c>
      <c r="AC1163" s="258"/>
      <c r="AD1163" s="258">
        <v>5</v>
      </c>
      <c r="AE1163" s="258">
        <v>0</v>
      </c>
      <c r="AF1163" s="259"/>
      <c r="AG1163" s="260"/>
      <c r="AH1163" s="259"/>
      <c r="AI1163" s="259"/>
      <c r="AJ1163" s="260"/>
      <c r="AK1163" s="259">
        <v>17</v>
      </c>
      <c r="AL1163" s="259"/>
      <c r="AM1163" s="259" t="s">
        <v>17236</v>
      </c>
      <c r="AN1163" s="449"/>
      <c r="AO1163" s="449"/>
      <c r="AP1163" s="449"/>
      <c r="AQ1163" s="392" t="str">
        <f>IFERROR(VLOOKUP(BG1163,#REF!,1,0),"")</f>
        <v/>
      </c>
      <c r="AS1163" s="259" t="s">
        <v>3257</v>
      </c>
      <c r="BD1163" s="202" t="str">
        <f t="shared" si="173"/>
        <v>ACCORD2.0 하이브리드 투어링</v>
      </c>
      <c r="BE1163" s="261" t="str">
        <f t="shared" si="179"/>
        <v>0176</v>
      </c>
      <c r="BF1163" s="407" t="s">
        <v>1701</v>
      </c>
      <c r="BG1163" s="202" t="str">
        <f t="shared" si="174"/>
        <v>0176-1162</v>
      </c>
    </row>
    <row r="1164" spans="1:59">
      <c r="A1164" s="405">
        <v>4938</v>
      </c>
      <c r="B1164" s="406">
        <v>4938</v>
      </c>
      <c r="C1164" s="261" t="str">
        <f t="shared" si="175"/>
        <v>0016-0177</v>
      </c>
      <c r="D1164" s="261" t="str">
        <f t="shared" si="176"/>
        <v>0016-0177-0001</v>
      </c>
      <c r="E1164" s="407" t="s">
        <v>1702</v>
      </c>
      <c r="F1164" s="261" t="str">
        <f>TEXT(VLOOKUP(J1164,'[4]1'!$B$2:$D$37,2,0),"0000")</f>
        <v>0016</v>
      </c>
      <c r="G1164" s="261" t="str">
        <f t="shared" si="177"/>
        <v>0177</v>
      </c>
      <c r="H1164" s="408">
        <f t="shared" si="178"/>
        <v>1</v>
      </c>
      <c r="I1164" s="407" t="s">
        <v>1702</v>
      </c>
      <c r="J1164" s="258" t="s">
        <v>176</v>
      </c>
      <c r="K1164" s="258" t="s">
        <v>17233</v>
      </c>
      <c r="L1164" s="258" t="s">
        <v>17231</v>
      </c>
      <c r="M1164" s="316">
        <v>45100000</v>
      </c>
      <c r="N1164" s="266">
        <v>1993</v>
      </c>
      <c r="O1164" s="258" t="s">
        <v>74</v>
      </c>
      <c r="P1164" s="258" t="s">
        <v>70</v>
      </c>
      <c r="Q1164" s="258" t="s">
        <v>72</v>
      </c>
      <c r="R1164" s="258">
        <v>5</v>
      </c>
      <c r="S1164" s="410">
        <v>20</v>
      </c>
      <c r="T1164" s="261">
        <v>6</v>
      </c>
      <c r="U1164" s="261">
        <v>6</v>
      </c>
      <c r="V1164" s="258" t="s">
        <v>1934</v>
      </c>
      <c r="W1164" s="261" t="str">
        <f t="shared" si="180"/>
        <v>HONDACR-V2WD 하이브리드 투어링45100000</v>
      </c>
      <c r="X1164" s="411">
        <f t="shared" si="181"/>
        <v>4938</v>
      </c>
      <c r="Y1164" s="261">
        <v>6</v>
      </c>
      <c r="Z1164" s="261">
        <v>6</v>
      </c>
      <c r="AA1164" s="407" t="s">
        <v>1702</v>
      </c>
      <c r="AB1164" s="258" t="s">
        <v>70</v>
      </c>
      <c r="AC1164" s="258"/>
      <c r="AD1164" s="272">
        <v>4</v>
      </c>
      <c r="AE1164" s="258">
        <v>0</v>
      </c>
      <c r="AF1164" s="259"/>
      <c r="AG1164" s="260"/>
      <c r="AH1164" s="259"/>
      <c r="AI1164" s="259"/>
      <c r="AJ1164" s="260"/>
      <c r="AK1164" s="259">
        <v>10</v>
      </c>
      <c r="AL1164" s="259"/>
      <c r="AM1164" s="259" t="s">
        <v>17234</v>
      </c>
      <c r="AN1164" s="449"/>
      <c r="AO1164" s="449"/>
      <c r="AP1164" s="449"/>
      <c r="AQ1164" s="392" t="str">
        <f>IFERROR(VLOOKUP(BG1164,#REF!,1,0),"")</f>
        <v/>
      </c>
      <c r="AS1164" s="259" t="s">
        <v>3256</v>
      </c>
      <c r="BD1164" s="202" t="str">
        <f t="shared" si="173"/>
        <v>CR-V2WD 하이브리드 투어링</v>
      </c>
      <c r="BE1164" s="261" t="str">
        <f t="shared" si="179"/>
        <v>0177</v>
      </c>
      <c r="BF1164" s="407" t="s">
        <v>1702</v>
      </c>
      <c r="BG1164" s="202" t="str">
        <f t="shared" si="174"/>
        <v>0177-1163</v>
      </c>
    </row>
    <row r="1165" spans="1:59">
      <c r="A1165" s="405">
        <v>4939</v>
      </c>
      <c r="B1165" s="406">
        <v>4939</v>
      </c>
      <c r="C1165" s="261" t="str">
        <f t="shared" si="175"/>
        <v>0016-0177</v>
      </c>
      <c r="D1165" s="261" t="str">
        <f t="shared" si="176"/>
        <v>0016-0177-0002</v>
      </c>
      <c r="E1165" s="407" t="s">
        <v>1703</v>
      </c>
      <c r="F1165" s="261" t="str">
        <f>TEXT(VLOOKUP(J1165,'[4]1'!$B$2:$D$37,2,0),"0000")</f>
        <v>0016</v>
      </c>
      <c r="G1165" s="261" t="str">
        <f t="shared" si="177"/>
        <v>0177</v>
      </c>
      <c r="H1165" s="408">
        <f t="shared" si="178"/>
        <v>2</v>
      </c>
      <c r="I1165" s="407" t="s">
        <v>1703</v>
      </c>
      <c r="J1165" s="258" t="s">
        <v>176</v>
      </c>
      <c r="K1165" s="258" t="s">
        <v>17233</v>
      </c>
      <c r="L1165" s="258" t="s">
        <v>17232</v>
      </c>
      <c r="M1165" s="316">
        <v>47700000</v>
      </c>
      <c r="N1165" s="266">
        <v>1993</v>
      </c>
      <c r="O1165" s="258" t="s">
        <v>74</v>
      </c>
      <c r="P1165" s="258" t="s">
        <v>70</v>
      </c>
      <c r="Q1165" s="258" t="s">
        <v>72</v>
      </c>
      <c r="R1165" s="258">
        <v>5</v>
      </c>
      <c r="S1165" s="410">
        <v>15</v>
      </c>
      <c r="T1165" s="261">
        <v>6</v>
      </c>
      <c r="U1165" s="261">
        <v>6</v>
      </c>
      <c r="V1165" s="258" t="s">
        <v>1934</v>
      </c>
      <c r="W1165" s="261" t="str">
        <f t="shared" si="180"/>
        <v>HONDACR-V4WD 하이브리드 투어링47700000</v>
      </c>
      <c r="X1165" s="411">
        <f t="shared" si="181"/>
        <v>4939</v>
      </c>
      <c r="Y1165" s="261">
        <v>6</v>
      </c>
      <c r="Z1165" s="261">
        <v>6</v>
      </c>
      <c r="AA1165" s="407" t="s">
        <v>1703</v>
      </c>
      <c r="AB1165" s="258" t="s">
        <v>70</v>
      </c>
      <c r="AC1165" s="258"/>
      <c r="AD1165" s="272">
        <v>4</v>
      </c>
      <c r="AE1165" s="258">
        <v>0</v>
      </c>
      <c r="AF1165" s="259"/>
      <c r="AG1165" s="260"/>
      <c r="AH1165" s="259"/>
      <c r="AI1165" s="259"/>
      <c r="AJ1165" s="260"/>
      <c r="AK1165" s="259">
        <v>10</v>
      </c>
      <c r="AL1165" s="259"/>
      <c r="AM1165" s="259" t="s">
        <v>17234</v>
      </c>
      <c r="AN1165" s="449"/>
      <c r="AO1165" s="449"/>
      <c r="AP1165" s="449"/>
      <c r="AQ1165" s="392" t="str">
        <f>IFERROR(VLOOKUP(BG1165,#REF!,1,0),"")</f>
        <v/>
      </c>
      <c r="AS1165" s="259" t="s">
        <v>16914</v>
      </c>
      <c r="AX1165" s="392">
        <v>2024.03</v>
      </c>
      <c r="BB1165" s="202" t="s">
        <v>16915</v>
      </c>
      <c r="BD1165" s="202" t="str">
        <f t="shared" si="173"/>
        <v>CR-V4WD 하이브리드 투어링</v>
      </c>
      <c r="BE1165" s="261" t="str">
        <f t="shared" si="179"/>
        <v>0177</v>
      </c>
      <c r="BF1165" s="407" t="s">
        <v>1703</v>
      </c>
      <c r="BG1165" s="202" t="str">
        <f t="shared" si="174"/>
        <v>0177-1164</v>
      </c>
    </row>
    <row r="1166" spans="1:59">
      <c r="A1166" s="405">
        <v>4940</v>
      </c>
      <c r="B1166" s="406">
        <v>4940</v>
      </c>
      <c r="C1166" s="261" t="str">
        <f t="shared" si="175"/>
        <v>0016-0178</v>
      </c>
      <c r="D1166" s="261" t="str">
        <f t="shared" si="176"/>
        <v>0016-0178-0001</v>
      </c>
      <c r="E1166" s="407" t="s">
        <v>1704</v>
      </c>
      <c r="F1166" s="261" t="str">
        <f>TEXT(VLOOKUP(J1166,'[4]1'!$B$2:$D$37,2,0),"0000")</f>
        <v>0016</v>
      </c>
      <c r="G1166" s="261" t="str">
        <f t="shared" si="177"/>
        <v>0178</v>
      </c>
      <c r="H1166" s="408">
        <f t="shared" si="178"/>
        <v>1</v>
      </c>
      <c r="I1166" s="407" t="s">
        <v>1704</v>
      </c>
      <c r="J1166" s="258" t="s">
        <v>176</v>
      </c>
      <c r="K1166" s="258" t="s">
        <v>3161</v>
      </c>
      <c r="L1166" s="258">
        <v>3.5</v>
      </c>
      <c r="M1166" s="409">
        <v>57100000</v>
      </c>
      <c r="N1166" s="258">
        <v>3471</v>
      </c>
      <c r="O1166" s="258" t="s">
        <v>77</v>
      </c>
      <c r="P1166" s="258" t="s">
        <v>70</v>
      </c>
      <c r="Q1166" s="258" t="s">
        <v>72</v>
      </c>
      <c r="R1166" s="258">
        <v>8</v>
      </c>
      <c r="S1166" s="410">
        <v>15</v>
      </c>
      <c r="T1166" s="261">
        <v>6</v>
      </c>
      <c r="U1166" s="261">
        <v>6</v>
      </c>
      <c r="V1166" s="258" t="s">
        <v>71</v>
      </c>
      <c r="W1166" s="261" t="str">
        <f t="shared" si="180"/>
        <v>HONDAODYSSEY3.557100000</v>
      </c>
      <c r="X1166" s="411">
        <f t="shared" si="181"/>
        <v>4940</v>
      </c>
      <c r="Y1166" s="261">
        <v>6</v>
      </c>
      <c r="Z1166" s="261">
        <v>6</v>
      </c>
      <c r="AA1166" s="407" t="s">
        <v>1704</v>
      </c>
      <c r="AB1166" s="258" t="s">
        <v>70</v>
      </c>
      <c r="AC1166" s="258"/>
      <c r="AD1166" s="258">
        <v>6</v>
      </c>
      <c r="AE1166" s="258">
        <v>0</v>
      </c>
      <c r="AF1166" s="259"/>
      <c r="AG1166" s="260"/>
      <c r="AH1166" s="259"/>
      <c r="AI1166" s="259"/>
      <c r="AJ1166" s="260"/>
      <c r="AK1166" s="259">
        <v>22</v>
      </c>
      <c r="AL1166" s="259"/>
      <c r="AM1166" s="259" t="s">
        <v>17181</v>
      </c>
      <c r="AN1166" s="449"/>
      <c r="AO1166" s="449"/>
      <c r="AP1166" s="449"/>
      <c r="AQ1166" s="392" t="str">
        <f>IFERROR(VLOOKUP(BG1166,#REF!,1,0),"")</f>
        <v/>
      </c>
      <c r="AS1166" s="259" t="s">
        <v>3255</v>
      </c>
      <c r="BD1166" s="202" t="str">
        <f t="shared" si="173"/>
        <v>ODYSSEY3.5</v>
      </c>
      <c r="BE1166" s="261" t="str">
        <f t="shared" si="179"/>
        <v>0178</v>
      </c>
      <c r="BF1166" s="407" t="s">
        <v>1704</v>
      </c>
      <c r="BG1166" s="202" t="str">
        <f t="shared" si="174"/>
        <v>0178-1165</v>
      </c>
    </row>
    <row r="1167" spans="1:59">
      <c r="A1167" s="405">
        <v>4941</v>
      </c>
      <c r="B1167" s="406">
        <v>4941</v>
      </c>
      <c r="C1167" s="261" t="str">
        <f t="shared" si="175"/>
        <v>0016-0179</v>
      </c>
      <c r="D1167" s="261" t="str">
        <f t="shared" si="176"/>
        <v>0016-0179-0001</v>
      </c>
      <c r="E1167" s="407" t="s">
        <v>1705</v>
      </c>
      <c r="F1167" s="261" t="str">
        <f>TEXT(VLOOKUP(J1167,'[4]1'!$B$2:$D$37,2,0),"0000")</f>
        <v>0016</v>
      </c>
      <c r="G1167" s="261" t="str">
        <f t="shared" si="177"/>
        <v>0179</v>
      </c>
      <c r="H1167" s="408">
        <f t="shared" si="178"/>
        <v>1</v>
      </c>
      <c r="I1167" s="407" t="s">
        <v>1705</v>
      </c>
      <c r="J1167" s="258" t="s">
        <v>176</v>
      </c>
      <c r="K1167" s="258" t="s">
        <v>3162</v>
      </c>
      <c r="L1167" s="258" t="s">
        <v>17237</v>
      </c>
      <c r="M1167" s="409">
        <v>54900000</v>
      </c>
      <c r="N1167" s="258">
        <v>3471</v>
      </c>
      <c r="O1167" s="258" t="s">
        <v>77</v>
      </c>
      <c r="P1167" s="258" t="s">
        <v>70</v>
      </c>
      <c r="Q1167" s="258" t="s">
        <v>72</v>
      </c>
      <c r="R1167" s="258">
        <v>8</v>
      </c>
      <c r="S1167" s="410">
        <v>12</v>
      </c>
      <c r="T1167" s="261">
        <v>6</v>
      </c>
      <c r="U1167" s="261">
        <v>6</v>
      </c>
      <c r="V1167" s="258" t="s">
        <v>71</v>
      </c>
      <c r="W1167" s="261" t="str">
        <f t="shared" si="180"/>
        <v>HONDAPILOT엘리트54900000</v>
      </c>
      <c r="X1167" s="411">
        <f t="shared" si="181"/>
        <v>4941</v>
      </c>
      <c r="Y1167" s="261">
        <v>6</v>
      </c>
      <c r="Z1167" s="261">
        <v>6</v>
      </c>
      <c r="AA1167" s="407" t="s">
        <v>1705</v>
      </c>
      <c r="AB1167" s="258" t="s">
        <v>70</v>
      </c>
      <c r="AC1167" s="258"/>
      <c r="AD1167" s="258">
        <v>5</v>
      </c>
      <c r="AE1167" s="258">
        <v>0</v>
      </c>
      <c r="AF1167" s="259"/>
      <c r="AG1167" s="260"/>
      <c r="AH1167" s="259"/>
      <c r="AI1167" s="259"/>
      <c r="AJ1167" s="260"/>
      <c r="AK1167" s="259">
        <v>22</v>
      </c>
      <c r="AL1167" s="259"/>
      <c r="AM1167" s="259" t="s">
        <v>17181</v>
      </c>
      <c r="AN1167" s="449"/>
      <c r="AO1167" s="449"/>
      <c r="AP1167" s="449"/>
      <c r="AQ1167" s="392" t="str">
        <f>IFERROR(VLOOKUP(BG1167,#REF!,1,0),"")</f>
        <v/>
      </c>
      <c r="AS1167" s="259" t="s">
        <v>3250</v>
      </c>
      <c r="BD1167" s="202" t="str">
        <f t="shared" si="173"/>
        <v>PILOT엘리트</v>
      </c>
      <c r="BE1167" s="261" t="str">
        <f t="shared" si="179"/>
        <v>0179</v>
      </c>
      <c r="BF1167" s="407" t="s">
        <v>1705</v>
      </c>
      <c r="BG1167" s="202" t="str">
        <f t="shared" si="174"/>
        <v>0179-1166</v>
      </c>
    </row>
    <row r="1168" spans="1:59">
      <c r="A1168" s="405">
        <v>4942</v>
      </c>
      <c r="B1168" s="406">
        <v>4942</v>
      </c>
      <c r="C1168" s="261" t="str">
        <f t="shared" si="175"/>
        <v>0014-0180</v>
      </c>
      <c r="D1168" s="261" t="str">
        <f t="shared" si="176"/>
        <v>0014-0180-0001</v>
      </c>
      <c r="E1168" s="407" t="s">
        <v>1706</v>
      </c>
      <c r="F1168" s="261" t="str">
        <f>TEXT(VLOOKUP(J1168,'[4]1'!$B$2:$D$37,2,0),"0000")</f>
        <v>0014</v>
      </c>
      <c r="G1168" s="261" t="str">
        <f t="shared" si="177"/>
        <v>0180</v>
      </c>
      <c r="H1168" s="408">
        <f t="shared" si="178"/>
        <v>1</v>
      </c>
      <c r="I1168" s="407" t="s">
        <v>1706</v>
      </c>
      <c r="J1168" s="413" t="s">
        <v>179</v>
      </c>
      <c r="K1168" s="413" t="s">
        <v>3046</v>
      </c>
      <c r="L1168" s="413" t="s">
        <v>3047</v>
      </c>
      <c r="M1168" s="415">
        <v>82400000</v>
      </c>
      <c r="N1168" s="416">
        <v>3496</v>
      </c>
      <c r="O1168" s="258" t="s">
        <v>77</v>
      </c>
      <c r="P1168" s="258" t="s">
        <v>70</v>
      </c>
      <c r="Q1168" s="413" t="s">
        <v>72</v>
      </c>
      <c r="R1168" s="416">
        <v>5</v>
      </c>
      <c r="S1168" s="410">
        <v>20</v>
      </c>
      <c r="T1168" s="261">
        <v>6</v>
      </c>
      <c r="U1168" s="261">
        <v>6</v>
      </c>
      <c r="V1168" s="258" t="s">
        <v>71</v>
      </c>
      <c r="W1168" s="261" t="str">
        <f t="shared" si="180"/>
        <v>FORDEXPEDITON가솔린 터보 3.582400000</v>
      </c>
      <c r="X1168" s="411">
        <f t="shared" si="181"/>
        <v>4942</v>
      </c>
      <c r="Y1168" s="261">
        <v>6</v>
      </c>
      <c r="Z1168" s="261">
        <v>6</v>
      </c>
      <c r="AA1168" s="407" t="s">
        <v>1706</v>
      </c>
      <c r="AB1168" s="258" t="s">
        <v>70</v>
      </c>
      <c r="AC1168" s="258"/>
      <c r="AD1168" s="258">
        <v>5</v>
      </c>
      <c r="AE1168" s="258">
        <v>0</v>
      </c>
      <c r="AF1168" s="259"/>
      <c r="AG1168" s="260"/>
      <c r="AH1168" s="259"/>
      <c r="AI1168" s="259"/>
      <c r="AJ1168" s="260"/>
      <c r="AK1168" s="259">
        <v>22</v>
      </c>
      <c r="AL1168" s="259"/>
      <c r="AM1168" s="259" t="s">
        <v>17181</v>
      </c>
      <c r="AN1168" s="449"/>
      <c r="AO1168" s="449"/>
      <c r="AP1168" s="449"/>
      <c r="AQ1168" s="392" t="str">
        <f>IFERROR(VLOOKUP(BG1168,#REF!,1,0),"")</f>
        <v/>
      </c>
      <c r="AS1168" s="259" t="s">
        <v>3256</v>
      </c>
      <c r="BD1168" s="202" t="str">
        <f t="shared" si="173"/>
        <v>EXPEDITON가솔린 터보 3.5</v>
      </c>
      <c r="BE1168" s="261" t="str">
        <f t="shared" si="179"/>
        <v>0180</v>
      </c>
      <c r="BF1168" s="407" t="s">
        <v>1706</v>
      </c>
      <c r="BG1168" s="202" t="str">
        <f t="shared" si="174"/>
        <v>0180-1167</v>
      </c>
    </row>
    <row r="1169" spans="1:59">
      <c r="A1169" s="405">
        <v>4943</v>
      </c>
      <c r="B1169" s="406">
        <v>4943</v>
      </c>
      <c r="C1169" s="261" t="str">
        <f t="shared" si="175"/>
        <v>0014-0180</v>
      </c>
      <c r="D1169" s="261" t="str">
        <f t="shared" si="176"/>
        <v>0014-0180-0002</v>
      </c>
      <c r="E1169" s="407" t="s">
        <v>1707</v>
      </c>
      <c r="F1169" s="261" t="str">
        <f>TEXT(VLOOKUP(J1169,'[4]1'!$B$2:$D$37,2,0),"0000")</f>
        <v>0014</v>
      </c>
      <c r="G1169" s="261" t="str">
        <f t="shared" si="177"/>
        <v>0180</v>
      </c>
      <c r="H1169" s="408">
        <f t="shared" si="178"/>
        <v>2</v>
      </c>
      <c r="I1169" s="407" t="s">
        <v>1707</v>
      </c>
      <c r="J1169" s="413" t="s">
        <v>179</v>
      </c>
      <c r="K1169" s="413" t="s">
        <v>3046</v>
      </c>
      <c r="L1169" s="413" t="s">
        <v>3047</v>
      </c>
      <c r="M1169" s="415">
        <v>82400000</v>
      </c>
      <c r="N1169" s="416">
        <v>3496</v>
      </c>
      <c r="O1169" s="258" t="s">
        <v>77</v>
      </c>
      <c r="P1169" s="258" t="s">
        <v>70</v>
      </c>
      <c r="Q1169" s="413" t="s">
        <v>72</v>
      </c>
      <c r="R1169" s="416">
        <v>5</v>
      </c>
      <c r="S1169" s="410">
        <v>20</v>
      </c>
      <c r="T1169" s="261">
        <v>6</v>
      </c>
      <c r="U1169" s="261">
        <v>6</v>
      </c>
      <c r="V1169" s="258" t="s">
        <v>71</v>
      </c>
      <c r="W1169" s="261" t="str">
        <f t="shared" si="180"/>
        <v>FORDEXPEDITON가솔린 터보 3.582400000</v>
      </c>
      <c r="X1169" s="411">
        <f t="shared" si="181"/>
        <v>4943</v>
      </c>
      <c r="Y1169" s="261">
        <v>6</v>
      </c>
      <c r="Z1169" s="261">
        <v>6</v>
      </c>
      <c r="AA1169" s="407" t="s">
        <v>1707</v>
      </c>
      <c r="AB1169" s="258" t="s">
        <v>70</v>
      </c>
      <c r="AC1169" s="258"/>
      <c r="AD1169" s="258">
        <v>5</v>
      </c>
      <c r="AE1169" s="258">
        <v>0</v>
      </c>
      <c r="AF1169" s="259"/>
      <c r="AG1169" s="260"/>
      <c r="AH1169" s="259"/>
      <c r="AI1169" s="259"/>
      <c r="AJ1169" s="260"/>
      <c r="AK1169" s="259">
        <v>22</v>
      </c>
      <c r="AL1169" s="259"/>
      <c r="AM1169" s="259" t="s">
        <v>17181</v>
      </c>
      <c r="AN1169" s="449"/>
      <c r="AO1169" s="449"/>
      <c r="AP1169" s="449"/>
      <c r="AQ1169" s="392" t="str">
        <f>IFERROR(VLOOKUP(BG1169,#REF!,1,0),"")</f>
        <v/>
      </c>
      <c r="AS1169" s="259" t="s">
        <v>3256</v>
      </c>
      <c r="BD1169" s="202" t="str">
        <f t="shared" si="173"/>
        <v>EXPEDITON가솔린 터보 3.5</v>
      </c>
      <c r="BE1169" s="261" t="str">
        <f t="shared" si="179"/>
        <v>0180</v>
      </c>
      <c r="BF1169" s="407" t="s">
        <v>1707</v>
      </c>
      <c r="BG1169" s="202" t="str">
        <f t="shared" si="174"/>
        <v>0180-1168</v>
      </c>
    </row>
    <row r="1170" spans="1:59">
      <c r="A1170" s="405">
        <v>4944</v>
      </c>
      <c r="B1170" s="406">
        <v>4944</v>
      </c>
      <c r="C1170" s="261" t="str">
        <f t="shared" si="175"/>
        <v>0014-0181</v>
      </c>
      <c r="D1170" s="261" t="str">
        <f t="shared" si="176"/>
        <v>0014-0181-0001</v>
      </c>
      <c r="E1170" s="407" t="s">
        <v>1708</v>
      </c>
      <c r="F1170" s="261" t="str">
        <f>TEXT(VLOOKUP(J1170,'[4]1'!$B$2:$D$37,2,0),"0000")</f>
        <v>0014</v>
      </c>
      <c r="G1170" s="261" t="str">
        <f t="shared" si="177"/>
        <v>0181</v>
      </c>
      <c r="H1170" s="408">
        <f t="shared" si="178"/>
        <v>1</v>
      </c>
      <c r="I1170" s="407" t="s">
        <v>1708</v>
      </c>
      <c r="J1170" s="258" t="s">
        <v>179</v>
      </c>
      <c r="K1170" s="258" t="s">
        <v>185</v>
      </c>
      <c r="L1170" s="258" t="s">
        <v>186</v>
      </c>
      <c r="M1170" s="409">
        <v>60200000</v>
      </c>
      <c r="N1170" s="258">
        <v>2261</v>
      </c>
      <c r="O1170" s="258" t="s">
        <v>77</v>
      </c>
      <c r="P1170" s="258" t="s">
        <v>73</v>
      </c>
      <c r="Q1170" s="258" t="s">
        <v>72</v>
      </c>
      <c r="R1170" s="258">
        <v>7</v>
      </c>
      <c r="S1170" s="410">
        <v>11</v>
      </c>
      <c r="T1170" s="261">
        <v>6</v>
      </c>
      <c r="U1170" s="261">
        <v>6</v>
      </c>
      <c r="V1170" s="258" t="s">
        <v>71</v>
      </c>
      <c r="W1170" s="261" t="str">
        <f t="shared" si="180"/>
        <v>FORDEXPLORER2.3 L LTD AWD60200000</v>
      </c>
      <c r="X1170" s="411">
        <f t="shared" si="181"/>
        <v>4944</v>
      </c>
      <c r="Y1170" s="261">
        <v>6</v>
      </c>
      <c r="Z1170" s="261">
        <v>6</v>
      </c>
      <c r="AA1170" s="407" t="s">
        <v>1708</v>
      </c>
      <c r="AB1170" s="258" t="s">
        <v>70</v>
      </c>
      <c r="AC1170" s="258"/>
      <c r="AD1170" s="258">
        <v>3</v>
      </c>
      <c r="AE1170" s="258">
        <v>0</v>
      </c>
      <c r="AF1170" s="259"/>
      <c r="AG1170" s="260"/>
      <c r="AH1170" s="259"/>
      <c r="AI1170" s="259"/>
      <c r="AJ1170" s="260"/>
      <c r="AK1170" s="259">
        <v>14</v>
      </c>
      <c r="AL1170" s="259"/>
      <c r="AM1170" s="259" t="s">
        <v>17177</v>
      </c>
      <c r="AN1170" s="449"/>
      <c r="AO1170" s="449"/>
      <c r="AP1170" s="449"/>
      <c r="AQ1170" s="392" t="str">
        <f>IFERROR(VLOOKUP(BG1170,#REF!,1,0),"")</f>
        <v/>
      </c>
      <c r="AS1170" s="259" t="s">
        <v>3254</v>
      </c>
      <c r="BD1170" s="202" t="str">
        <f t="shared" si="173"/>
        <v>EXPLORER2.3 L LTD AWD</v>
      </c>
      <c r="BE1170" s="261" t="str">
        <f t="shared" si="179"/>
        <v>0181</v>
      </c>
      <c r="BF1170" s="407" t="s">
        <v>1708</v>
      </c>
      <c r="BG1170" s="202" t="str">
        <f t="shared" si="174"/>
        <v>0181-1169</v>
      </c>
    </row>
    <row r="1171" spans="1:59">
      <c r="A1171" s="405">
        <v>4945</v>
      </c>
      <c r="B1171" s="406">
        <v>4945</v>
      </c>
      <c r="C1171" s="261" t="str">
        <f t="shared" si="175"/>
        <v>0014-0181</v>
      </c>
      <c r="D1171" s="261" t="str">
        <f t="shared" si="176"/>
        <v>0014-0181-0002</v>
      </c>
      <c r="E1171" s="407" t="s">
        <v>1709</v>
      </c>
      <c r="F1171" s="261" t="str">
        <f>TEXT(VLOOKUP(J1171,'[4]1'!$B$2:$D$37,2,0),"0000")</f>
        <v>0014</v>
      </c>
      <c r="G1171" s="261" t="str">
        <f t="shared" si="177"/>
        <v>0181</v>
      </c>
      <c r="H1171" s="408">
        <f t="shared" si="178"/>
        <v>2</v>
      </c>
      <c r="I1171" s="407" t="s">
        <v>1709</v>
      </c>
      <c r="J1171" s="258" t="s">
        <v>179</v>
      </c>
      <c r="K1171" s="258" t="s">
        <v>185</v>
      </c>
      <c r="L1171" s="258" t="s">
        <v>2923</v>
      </c>
      <c r="M1171" s="409">
        <v>67600000</v>
      </c>
      <c r="N1171" s="258">
        <v>2956</v>
      </c>
      <c r="O1171" s="258" t="s">
        <v>77</v>
      </c>
      <c r="P1171" s="258" t="s">
        <v>73</v>
      </c>
      <c r="Q1171" s="258" t="s">
        <v>72</v>
      </c>
      <c r="R1171" s="258">
        <v>7</v>
      </c>
      <c r="S1171" s="410">
        <v>13</v>
      </c>
      <c r="T1171" s="261">
        <v>6</v>
      </c>
      <c r="U1171" s="261">
        <v>6</v>
      </c>
      <c r="V1171" s="258" t="s">
        <v>71</v>
      </c>
      <c r="W1171" s="261" t="str">
        <f t="shared" si="180"/>
        <v>FORDEXPLORER3.0 가솔린 3.0 platinum67600000</v>
      </c>
      <c r="X1171" s="411">
        <f t="shared" si="181"/>
        <v>4945</v>
      </c>
      <c r="Y1171" s="261">
        <v>6</v>
      </c>
      <c r="Z1171" s="261">
        <v>6</v>
      </c>
      <c r="AA1171" s="407" t="s">
        <v>1709</v>
      </c>
      <c r="AB1171" s="258" t="s">
        <v>70</v>
      </c>
      <c r="AC1171" s="258"/>
      <c r="AD1171" s="258">
        <v>3</v>
      </c>
      <c r="AE1171" s="258">
        <v>0</v>
      </c>
      <c r="AF1171" s="259"/>
      <c r="AG1171" s="260"/>
      <c r="AH1171" s="259"/>
      <c r="AI1171" s="259"/>
      <c r="AJ1171" s="260"/>
      <c r="AK1171" s="259">
        <v>14</v>
      </c>
      <c r="AL1171" s="259"/>
      <c r="AM1171" s="259" t="s">
        <v>17177</v>
      </c>
      <c r="AN1171" s="449"/>
      <c r="AO1171" s="449"/>
      <c r="AP1171" s="449"/>
      <c r="AQ1171" s="392" t="str">
        <f>IFERROR(VLOOKUP(BG1171,#REF!,1,0),"")</f>
        <v/>
      </c>
      <c r="AS1171" s="259" t="s">
        <v>3249</v>
      </c>
      <c r="BD1171" s="202" t="str">
        <f t="shared" si="173"/>
        <v>EXPLORER3.0 가솔린 3.0 platinum</v>
      </c>
      <c r="BE1171" s="261" t="str">
        <f t="shared" si="179"/>
        <v>0181</v>
      </c>
      <c r="BF1171" s="407" t="s">
        <v>1709</v>
      </c>
      <c r="BG1171" s="202" t="str">
        <f t="shared" si="174"/>
        <v>0181-1170</v>
      </c>
    </row>
    <row r="1172" spans="1:59">
      <c r="A1172" s="405">
        <v>4946</v>
      </c>
      <c r="B1172" s="406">
        <v>4946</v>
      </c>
      <c r="C1172" s="261" t="str">
        <f t="shared" si="175"/>
        <v>0014-0182</v>
      </c>
      <c r="D1172" s="261" t="str">
        <f t="shared" si="176"/>
        <v>0014-0182-0001</v>
      </c>
      <c r="E1172" s="407" t="s">
        <v>1710</v>
      </c>
      <c r="F1172" s="261" t="str">
        <f>TEXT(VLOOKUP(J1172,'[4]1'!$B$2:$D$37,2,0),"0000")</f>
        <v>0014</v>
      </c>
      <c r="G1172" s="261" t="str">
        <f t="shared" si="177"/>
        <v>0182</v>
      </c>
      <c r="H1172" s="408">
        <f t="shared" si="178"/>
        <v>1</v>
      </c>
      <c r="I1172" s="407" t="s">
        <v>1710</v>
      </c>
      <c r="J1172" s="413" t="s">
        <v>179</v>
      </c>
      <c r="K1172" s="413" t="s">
        <v>17222</v>
      </c>
      <c r="L1172" s="413" t="s">
        <v>17223</v>
      </c>
      <c r="M1172" s="415">
        <v>81950000</v>
      </c>
      <c r="N1172" s="416">
        <v>3339</v>
      </c>
      <c r="O1172" s="413" t="s">
        <v>74</v>
      </c>
      <c r="P1172" s="258" t="s">
        <v>70</v>
      </c>
      <c r="Q1172" s="413" t="s">
        <v>72</v>
      </c>
      <c r="R1172" s="416">
        <v>7</v>
      </c>
      <c r="S1172" s="410">
        <v>11</v>
      </c>
      <c r="T1172" s="261">
        <v>6</v>
      </c>
      <c r="U1172" s="261">
        <v>6</v>
      </c>
      <c r="V1172" s="258" t="s">
        <v>1989</v>
      </c>
      <c r="W1172" s="261" t="str">
        <f t="shared" si="180"/>
        <v>FORDExPlorer FHEV3.3 FHEV81950000</v>
      </c>
      <c r="X1172" s="411">
        <f t="shared" si="181"/>
        <v>4946</v>
      </c>
      <c r="Y1172" s="261">
        <v>6</v>
      </c>
      <c r="Z1172" s="261">
        <v>6</v>
      </c>
      <c r="AA1172" s="407" t="s">
        <v>1710</v>
      </c>
      <c r="AB1172" s="258" t="s">
        <v>70</v>
      </c>
      <c r="AC1172" s="258"/>
      <c r="AD1172" s="258">
        <v>6</v>
      </c>
      <c r="AE1172" s="258">
        <v>0</v>
      </c>
      <c r="AF1172" s="259"/>
      <c r="AG1172" s="260"/>
      <c r="AH1172" s="259"/>
      <c r="AI1172" s="259"/>
      <c r="AJ1172" s="260"/>
      <c r="AK1172" s="259">
        <v>15</v>
      </c>
      <c r="AL1172" s="259"/>
      <c r="AM1172" s="259" t="s">
        <v>17174</v>
      </c>
      <c r="AN1172" s="449"/>
      <c r="AO1172" s="449"/>
      <c r="AP1172" s="449"/>
      <c r="AQ1172" s="392" t="str">
        <f>IFERROR(VLOOKUP(BG1172,#REF!,1,0),"")</f>
        <v/>
      </c>
      <c r="AS1172" s="259" t="s">
        <v>3254</v>
      </c>
      <c r="BD1172" s="202" t="str">
        <f t="shared" si="173"/>
        <v>ExPlorer FHEV3.3 FHEV</v>
      </c>
      <c r="BE1172" s="261" t="str">
        <f t="shared" si="179"/>
        <v>0182</v>
      </c>
      <c r="BF1172" s="407" t="s">
        <v>1710</v>
      </c>
      <c r="BG1172" s="202" t="str">
        <f t="shared" si="174"/>
        <v>0182-1171</v>
      </c>
    </row>
    <row r="1173" spans="1:59">
      <c r="A1173" s="405">
        <v>4947</v>
      </c>
      <c r="B1173" s="406">
        <v>4947</v>
      </c>
      <c r="C1173" s="261" t="str">
        <f t="shared" si="175"/>
        <v>0014-0183</v>
      </c>
      <c r="D1173" s="261" t="str">
        <f t="shared" si="176"/>
        <v>0014-0183-0001</v>
      </c>
      <c r="E1173" s="407" t="s">
        <v>1711</v>
      </c>
      <c r="F1173" s="261" t="str">
        <f>TEXT(VLOOKUP(J1173,'[4]1'!$B$2:$D$37,2,0),"0000")</f>
        <v>0014</v>
      </c>
      <c r="G1173" s="261" t="str">
        <f t="shared" si="177"/>
        <v>0183</v>
      </c>
      <c r="H1173" s="408">
        <f t="shared" si="178"/>
        <v>1</v>
      </c>
      <c r="I1173" s="407" t="s">
        <v>1711</v>
      </c>
      <c r="J1173" s="258" t="s">
        <v>179</v>
      </c>
      <c r="K1173" s="258" t="s">
        <v>181</v>
      </c>
      <c r="L1173" s="258" t="s">
        <v>184</v>
      </c>
      <c r="M1173" s="409">
        <v>53700000</v>
      </c>
      <c r="N1173" s="258">
        <v>2261</v>
      </c>
      <c r="O1173" s="258" t="s">
        <v>77</v>
      </c>
      <c r="P1173" s="258" t="s">
        <v>73</v>
      </c>
      <c r="Q1173" s="258" t="s">
        <v>72</v>
      </c>
      <c r="R1173" s="258">
        <v>4</v>
      </c>
      <c r="S1173" s="410">
        <v>15</v>
      </c>
      <c r="T1173" s="261">
        <v>6</v>
      </c>
      <c r="U1173" s="261">
        <v>6</v>
      </c>
      <c r="V1173" s="258" t="s">
        <v>71</v>
      </c>
      <c r="W1173" s="261" t="str">
        <f t="shared" si="180"/>
        <v>FORDMUSTANG2.3L EcoBoost Premium (convertible)53700000</v>
      </c>
      <c r="X1173" s="411">
        <f t="shared" si="181"/>
        <v>4947</v>
      </c>
      <c r="Y1173" s="261">
        <v>6</v>
      </c>
      <c r="Z1173" s="261">
        <v>6</v>
      </c>
      <c r="AA1173" s="407" t="s">
        <v>1711</v>
      </c>
      <c r="AB1173" s="258" t="s">
        <v>17221</v>
      </c>
      <c r="AC1173" s="258"/>
      <c r="AD1173" s="258">
        <v>5</v>
      </c>
      <c r="AE1173" s="258">
        <v>0</v>
      </c>
      <c r="AF1173" s="259"/>
      <c r="AG1173" s="260"/>
      <c r="AH1173" s="259"/>
      <c r="AI1173" s="259"/>
      <c r="AJ1173" s="260"/>
      <c r="AK1173" s="259">
        <v>22</v>
      </c>
      <c r="AL1173" s="259"/>
      <c r="AM1173" s="259" t="s">
        <v>17181</v>
      </c>
      <c r="AN1173" s="449"/>
      <c r="AO1173" s="449"/>
      <c r="AP1173" s="449"/>
      <c r="AQ1173" s="392" t="str">
        <f>IFERROR(VLOOKUP(BG1173,#REF!,1,0),"")</f>
        <v/>
      </c>
      <c r="AS1173" s="259" t="s">
        <v>3255</v>
      </c>
      <c r="BD1173" s="202" t="str">
        <f t="shared" si="173"/>
        <v>MUSTANG2.3L EcoBoost Premium (convertible)</v>
      </c>
      <c r="BE1173" s="261" t="str">
        <f t="shared" si="179"/>
        <v>0183</v>
      </c>
      <c r="BF1173" s="407" t="s">
        <v>1711</v>
      </c>
      <c r="BG1173" s="202" t="str">
        <f t="shared" si="174"/>
        <v>0183-1172</v>
      </c>
    </row>
    <row r="1174" spans="1:59">
      <c r="A1174" s="405">
        <v>4948</v>
      </c>
      <c r="B1174" s="406">
        <v>4948</v>
      </c>
      <c r="C1174" s="261" t="str">
        <f t="shared" si="175"/>
        <v>0014-0183</v>
      </c>
      <c r="D1174" s="261" t="str">
        <f t="shared" si="176"/>
        <v>0014-0183-0002</v>
      </c>
      <c r="E1174" s="407" t="s">
        <v>1712</v>
      </c>
      <c r="F1174" s="261" t="str">
        <f>TEXT(VLOOKUP(J1174,'[4]1'!$B$2:$D$37,2,0),"0000")</f>
        <v>0014</v>
      </c>
      <c r="G1174" s="261" t="str">
        <f t="shared" si="177"/>
        <v>0183</v>
      </c>
      <c r="H1174" s="408">
        <f t="shared" si="178"/>
        <v>2</v>
      </c>
      <c r="I1174" s="407" t="s">
        <v>1712</v>
      </c>
      <c r="J1174" s="258" t="s">
        <v>179</v>
      </c>
      <c r="K1174" s="258" t="s">
        <v>181</v>
      </c>
      <c r="L1174" s="258" t="s">
        <v>183</v>
      </c>
      <c r="M1174" s="409">
        <v>48000000</v>
      </c>
      <c r="N1174" s="258">
        <v>2261</v>
      </c>
      <c r="O1174" s="258" t="s">
        <v>77</v>
      </c>
      <c r="P1174" s="258" t="s">
        <v>73</v>
      </c>
      <c r="Q1174" s="258" t="s">
        <v>72</v>
      </c>
      <c r="R1174" s="258">
        <v>4</v>
      </c>
      <c r="S1174" s="410">
        <v>15</v>
      </c>
      <c r="T1174" s="261">
        <v>6</v>
      </c>
      <c r="U1174" s="261">
        <v>6</v>
      </c>
      <c r="V1174" s="258" t="s">
        <v>71</v>
      </c>
      <c r="W1174" s="261" t="str">
        <f t="shared" si="180"/>
        <v>FORDMUSTANG2.3L EcoBoost Premium (coupe)48000000</v>
      </c>
      <c r="X1174" s="411">
        <f t="shared" si="181"/>
        <v>4948</v>
      </c>
      <c r="Y1174" s="261">
        <v>6</v>
      </c>
      <c r="Z1174" s="261">
        <v>6</v>
      </c>
      <c r="AA1174" s="407" t="s">
        <v>1712</v>
      </c>
      <c r="AB1174" s="258" t="s">
        <v>17221</v>
      </c>
      <c r="AC1174" s="258"/>
      <c r="AD1174" s="258">
        <v>5</v>
      </c>
      <c r="AE1174" s="258">
        <v>0</v>
      </c>
      <c r="AF1174" s="259"/>
      <c r="AG1174" s="260"/>
      <c r="AH1174" s="259"/>
      <c r="AI1174" s="259"/>
      <c r="AJ1174" s="260"/>
      <c r="AK1174" s="259">
        <v>22</v>
      </c>
      <c r="AL1174" s="259"/>
      <c r="AM1174" s="259" t="s">
        <v>17181</v>
      </c>
      <c r="AN1174" s="449"/>
      <c r="AO1174" s="449"/>
      <c r="AP1174" s="449"/>
      <c r="AQ1174" s="392" t="str">
        <f>IFERROR(VLOOKUP(BG1174,#REF!,1,0),"")</f>
        <v/>
      </c>
      <c r="AS1174" s="259" t="s">
        <v>3255</v>
      </c>
      <c r="BD1174" s="202" t="str">
        <f t="shared" si="173"/>
        <v>MUSTANG2.3L EcoBoost Premium (coupe)</v>
      </c>
      <c r="BE1174" s="261" t="str">
        <f t="shared" si="179"/>
        <v>0183</v>
      </c>
      <c r="BF1174" s="407" t="s">
        <v>1712</v>
      </c>
      <c r="BG1174" s="202" t="str">
        <f t="shared" si="174"/>
        <v>0183-1173</v>
      </c>
    </row>
    <row r="1175" spans="1:59">
      <c r="A1175" s="405">
        <v>4949</v>
      </c>
      <c r="B1175" s="406">
        <v>4949</v>
      </c>
      <c r="C1175" s="261" t="str">
        <f t="shared" si="175"/>
        <v>0014-0183</v>
      </c>
      <c r="D1175" s="261" t="str">
        <f t="shared" si="176"/>
        <v>0014-0183-0003</v>
      </c>
      <c r="E1175" s="407" t="s">
        <v>1713</v>
      </c>
      <c r="F1175" s="261" t="str">
        <f>TEXT(VLOOKUP(J1175,'[4]1'!$B$2:$D$37,2,0),"0000")</f>
        <v>0014</v>
      </c>
      <c r="G1175" s="261" t="str">
        <f t="shared" si="177"/>
        <v>0183</v>
      </c>
      <c r="H1175" s="408">
        <f t="shared" si="178"/>
        <v>3</v>
      </c>
      <c r="I1175" s="407" t="s">
        <v>1713</v>
      </c>
      <c r="J1175" s="258" t="s">
        <v>179</v>
      </c>
      <c r="K1175" s="258" t="s">
        <v>181</v>
      </c>
      <c r="L1175" s="258" t="s">
        <v>182</v>
      </c>
      <c r="M1175" s="409">
        <v>69200000</v>
      </c>
      <c r="N1175" s="258">
        <v>4951</v>
      </c>
      <c r="O1175" s="258" t="s">
        <v>77</v>
      </c>
      <c r="P1175" s="258" t="s">
        <v>73</v>
      </c>
      <c r="Q1175" s="258" t="s">
        <v>72</v>
      </c>
      <c r="R1175" s="258">
        <v>4</v>
      </c>
      <c r="S1175" s="410">
        <v>15</v>
      </c>
      <c r="T1175" s="261">
        <v>6</v>
      </c>
      <c r="U1175" s="261">
        <v>6</v>
      </c>
      <c r="V1175" s="258" t="s">
        <v>71</v>
      </c>
      <c r="W1175" s="261" t="str">
        <f t="shared" si="180"/>
        <v>FORDMUSTANG5.0L GT Premium (convertible)69200000</v>
      </c>
      <c r="X1175" s="411">
        <f t="shared" si="181"/>
        <v>4949</v>
      </c>
      <c r="Y1175" s="261">
        <v>6</v>
      </c>
      <c r="Z1175" s="261">
        <v>6</v>
      </c>
      <c r="AA1175" s="407" t="s">
        <v>1713</v>
      </c>
      <c r="AB1175" s="258" t="s">
        <v>17221</v>
      </c>
      <c r="AC1175" s="258"/>
      <c r="AD1175" s="258">
        <v>5</v>
      </c>
      <c r="AE1175" s="258">
        <v>0</v>
      </c>
      <c r="AF1175" s="259"/>
      <c r="AG1175" s="260"/>
      <c r="AH1175" s="259"/>
      <c r="AI1175" s="259"/>
      <c r="AJ1175" s="260"/>
      <c r="AK1175" s="259">
        <v>22</v>
      </c>
      <c r="AL1175" s="259"/>
      <c r="AM1175" s="259" t="s">
        <v>17181</v>
      </c>
      <c r="AN1175" s="449"/>
      <c r="AO1175" s="449"/>
      <c r="AP1175" s="449"/>
      <c r="AQ1175" s="392" t="str">
        <f>IFERROR(VLOOKUP(BG1175,#REF!,1,0),"")</f>
        <v/>
      </c>
      <c r="AS1175" s="259" t="s">
        <v>3255</v>
      </c>
      <c r="BD1175" s="202" t="str">
        <f t="shared" si="173"/>
        <v>MUSTANG5.0L GT Premium (convertible)</v>
      </c>
      <c r="BE1175" s="261" t="str">
        <f t="shared" si="179"/>
        <v>0183</v>
      </c>
      <c r="BF1175" s="407" t="s">
        <v>1713</v>
      </c>
      <c r="BG1175" s="202" t="str">
        <f t="shared" si="174"/>
        <v>0183-1174</v>
      </c>
    </row>
    <row r="1176" spans="1:59">
      <c r="A1176" s="405">
        <v>4950</v>
      </c>
      <c r="B1176" s="406">
        <v>4950</v>
      </c>
      <c r="C1176" s="261" t="str">
        <f t="shared" si="175"/>
        <v>0014-0183</v>
      </c>
      <c r="D1176" s="261" t="str">
        <f t="shared" si="176"/>
        <v>0014-0183-0004</v>
      </c>
      <c r="E1176" s="407" t="s">
        <v>1714</v>
      </c>
      <c r="F1176" s="261" t="str">
        <f>TEXT(VLOOKUP(J1176,'[4]1'!$B$2:$D$37,2,0),"0000")</f>
        <v>0014</v>
      </c>
      <c r="G1176" s="261" t="str">
        <f t="shared" si="177"/>
        <v>0183</v>
      </c>
      <c r="H1176" s="408">
        <f t="shared" si="178"/>
        <v>4</v>
      </c>
      <c r="I1176" s="407" t="s">
        <v>1714</v>
      </c>
      <c r="J1176" s="258" t="s">
        <v>179</v>
      </c>
      <c r="K1176" s="258" t="s">
        <v>181</v>
      </c>
      <c r="L1176" s="258" t="s">
        <v>180</v>
      </c>
      <c r="M1176" s="409">
        <v>64300000</v>
      </c>
      <c r="N1176" s="258">
        <v>4951</v>
      </c>
      <c r="O1176" s="258" t="s">
        <v>77</v>
      </c>
      <c r="P1176" s="258" t="s">
        <v>73</v>
      </c>
      <c r="Q1176" s="258" t="s">
        <v>72</v>
      </c>
      <c r="R1176" s="258">
        <v>4</v>
      </c>
      <c r="S1176" s="410">
        <v>15</v>
      </c>
      <c r="T1176" s="261">
        <v>6</v>
      </c>
      <c r="U1176" s="261">
        <v>6</v>
      </c>
      <c r="V1176" s="258" t="s">
        <v>71</v>
      </c>
      <c r="W1176" s="261" t="str">
        <f t="shared" si="180"/>
        <v>FORDMUSTANG5.0L GT Premium (coupe)64300000</v>
      </c>
      <c r="X1176" s="411">
        <f t="shared" si="181"/>
        <v>4950</v>
      </c>
      <c r="Y1176" s="261">
        <v>6</v>
      </c>
      <c r="Z1176" s="261">
        <v>6</v>
      </c>
      <c r="AA1176" s="407" t="s">
        <v>1714</v>
      </c>
      <c r="AB1176" s="258" t="s">
        <v>17221</v>
      </c>
      <c r="AC1176" s="258"/>
      <c r="AD1176" s="258">
        <v>5</v>
      </c>
      <c r="AE1176" s="258">
        <v>0</v>
      </c>
      <c r="AF1176" s="259"/>
      <c r="AG1176" s="260"/>
      <c r="AH1176" s="259"/>
      <c r="AI1176" s="259"/>
      <c r="AJ1176" s="260"/>
      <c r="AK1176" s="259">
        <v>22</v>
      </c>
      <c r="AL1176" s="259"/>
      <c r="AM1176" s="259" t="s">
        <v>17181</v>
      </c>
      <c r="AN1176" s="449"/>
      <c r="AO1176" s="449"/>
      <c r="AP1176" s="449"/>
      <c r="AQ1176" s="392" t="str">
        <f>IFERROR(VLOOKUP(BG1176,#REF!,1,0),"")</f>
        <v/>
      </c>
      <c r="AS1176" s="259" t="s">
        <v>3255</v>
      </c>
      <c r="BD1176" s="202" t="str">
        <f t="shared" si="173"/>
        <v>MUSTANG5.0L GT Premium (coupe)</v>
      </c>
      <c r="BE1176" s="261" t="str">
        <f t="shared" si="179"/>
        <v>0183</v>
      </c>
      <c r="BF1176" s="407" t="s">
        <v>1714</v>
      </c>
      <c r="BG1176" s="202" t="str">
        <f t="shared" si="174"/>
        <v>0183-1175</v>
      </c>
    </row>
    <row r="1177" spans="1:59">
      <c r="A1177" s="405">
        <v>4951</v>
      </c>
      <c r="B1177" s="406">
        <v>4951</v>
      </c>
      <c r="C1177" s="261" t="str">
        <f t="shared" si="175"/>
        <v>0014-0184</v>
      </c>
      <c r="D1177" s="261" t="str">
        <f t="shared" si="176"/>
        <v>0014-0184-0001</v>
      </c>
      <c r="E1177" s="407" t="s">
        <v>1715</v>
      </c>
      <c r="F1177" s="261" t="str">
        <f>TEXT(VLOOKUP(J1177,'[4]1'!$B$2:$D$37,2,0),"0000")</f>
        <v>0014</v>
      </c>
      <c r="G1177" s="261" t="str">
        <f t="shared" si="177"/>
        <v>0184</v>
      </c>
      <c r="H1177" s="408">
        <f t="shared" si="178"/>
        <v>1</v>
      </c>
      <c r="I1177" s="407" t="s">
        <v>1715</v>
      </c>
      <c r="J1177" s="413" t="s">
        <v>179</v>
      </c>
      <c r="K1177" s="413" t="s">
        <v>3048</v>
      </c>
      <c r="L1177" s="422" t="s">
        <v>17217</v>
      </c>
      <c r="M1177" s="415">
        <v>49900000</v>
      </c>
      <c r="N1177" s="416">
        <v>1996</v>
      </c>
      <c r="O1177" s="413" t="s">
        <v>1981</v>
      </c>
      <c r="P1177" s="258" t="s">
        <v>88</v>
      </c>
      <c r="Q1177" s="413" t="s">
        <v>72</v>
      </c>
      <c r="R1177" s="416">
        <v>5</v>
      </c>
      <c r="S1177" s="410">
        <v>20</v>
      </c>
      <c r="T1177" s="261">
        <v>6</v>
      </c>
      <c r="U1177" s="261">
        <v>6</v>
      </c>
      <c r="V1177" s="258" t="s">
        <v>71</v>
      </c>
      <c r="W1177" s="261" t="str">
        <f t="shared" si="180"/>
        <v>FORDranger랩터49900000</v>
      </c>
      <c r="X1177" s="411">
        <f t="shared" si="181"/>
        <v>4951</v>
      </c>
      <c r="Y1177" s="261">
        <v>6</v>
      </c>
      <c r="Z1177" s="261">
        <v>6</v>
      </c>
      <c r="AA1177" s="407" t="s">
        <v>1715</v>
      </c>
      <c r="AB1177" s="258" t="s">
        <v>88</v>
      </c>
      <c r="AC1177" s="258"/>
      <c r="AD1177" s="258">
        <v>5</v>
      </c>
      <c r="AE1177" s="258">
        <v>0</v>
      </c>
      <c r="AF1177" s="259"/>
      <c r="AG1177" s="260"/>
      <c r="AH1177" s="259"/>
      <c r="AI1177" s="259"/>
      <c r="AJ1177" s="260"/>
      <c r="AK1177" s="259">
        <v>18</v>
      </c>
      <c r="AL1177" s="259"/>
      <c r="AM1177" s="259" t="s">
        <v>17219</v>
      </c>
      <c r="AN1177" s="449"/>
      <c r="AO1177" s="449"/>
      <c r="AP1177" s="449"/>
      <c r="AQ1177" s="392" t="str">
        <f>IFERROR(VLOOKUP(BG1177,#REF!,1,0),"")</f>
        <v/>
      </c>
      <c r="AS1177" s="259" t="s">
        <v>3256</v>
      </c>
      <c r="BD1177" s="202" t="str">
        <f t="shared" si="173"/>
        <v>ranger랩터</v>
      </c>
      <c r="BE1177" s="261" t="str">
        <f t="shared" si="179"/>
        <v>0184</v>
      </c>
      <c r="BF1177" s="407" t="s">
        <v>1715</v>
      </c>
      <c r="BG1177" s="202" t="str">
        <f t="shared" si="174"/>
        <v>0184-1176</v>
      </c>
    </row>
    <row r="1178" spans="1:59">
      <c r="A1178" s="405">
        <v>4952</v>
      </c>
      <c r="B1178" s="406">
        <v>4952</v>
      </c>
      <c r="C1178" s="261" t="str">
        <f t="shared" si="175"/>
        <v>0014-0184</v>
      </c>
      <c r="D1178" s="261" t="str">
        <f t="shared" si="176"/>
        <v>0014-0184-0002</v>
      </c>
      <c r="E1178" s="407" t="s">
        <v>1716</v>
      </c>
      <c r="F1178" s="261" t="str">
        <f>TEXT(VLOOKUP(J1178,'[4]1'!$B$2:$D$37,2,0),"0000")</f>
        <v>0014</v>
      </c>
      <c r="G1178" s="261" t="str">
        <f t="shared" si="177"/>
        <v>0184</v>
      </c>
      <c r="H1178" s="408">
        <f t="shared" si="178"/>
        <v>2</v>
      </c>
      <c r="I1178" s="407" t="s">
        <v>1716</v>
      </c>
      <c r="J1178" s="413" t="s">
        <v>179</v>
      </c>
      <c r="K1178" s="413" t="s">
        <v>3048</v>
      </c>
      <c r="L1178" s="422" t="s">
        <v>17218</v>
      </c>
      <c r="M1178" s="415">
        <v>49900000</v>
      </c>
      <c r="N1178" s="416">
        <v>1996</v>
      </c>
      <c r="O1178" s="413" t="s">
        <v>3049</v>
      </c>
      <c r="P1178" s="258" t="s">
        <v>88</v>
      </c>
      <c r="Q1178" s="413" t="s">
        <v>72</v>
      </c>
      <c r="R1178" s="416">
        <v>5</v>
      </c>
      <c r="S1178" s="410">
        <v>20</v>
      </c>
      <c r="T1178" s="261">
        <v>6</v>
      </c>
      <c r="U1178" s="261">
        <v>6</v>
      </c>
      <c r="V1178" s="258" t="s">
        <v>71</v>
      </c>
      <c r="W1178" s="261" t="str">
        <f t="shared" si="180"/>
        <v>FORDranger와일드트랙49900000</v>
      </c>
      <c r="X1178" s="411">
        <f t="shared" si="181"/>
        <v>4952</v>
      </c>
      <c r="Y1178" s="261">
        <v>6</v>
      </c>
      <c r="Z1178" s="261">
        <v>6</v>
      </c>
      <c r="AA1178" s="407" t="s">
        <v>1716</v>
      </c>
      <c r="AB1178" s="258" t="s">
        <v>88</v>
      </c>
      <c r="AC1178" s="258"/>
      <c r="AD1178" s="258">
        <v>5</v>
      </c>
      <c r="AE1178" s="258">
        <v>0</v>
      </c>
      <c r="AF1178" s="259"/>
      <c r="AG1178" s="260"/>
      <c r="AH1178" s="259"/>
      <c r="AI1178" s="259"/>
      <c r="AJ1178" s="260"/>
      <c r="AK1178" s="259">
        <v>18</v>
      </c>
      <c r="AL1178" s="259"/>
      <c r="AM1178" s="259" t="s">
        <v>17219</v>
      </c>
      <c r="AN1178" s="449"/>
      <c r="AO1178" s="449"/>
      <c r="AP1178" s="449"/>
      <c r="AQ1178" s="392" t="str">
        <f>IFERROR(VLOOKUP(BG1178,#REF!,1,0),"")</f>
        <v/>
      </c>
      <c r="AS1178" s="259" t="s">
        <v>3256</v>
      </c>
      <c r="BD1178" s="202" t="str">
        <f t="shared" si="173"/>
        <v>ranger와일드트랙</v>
      </c>
      <c r="BE1178" s="261" t="str">
        <f t="shared" si="179"/>
        <v>0184</v>
      </c>
      <c r="BF1178" s="407" t="s">
        <v>1716</v>
      </c>
      <c r="BG1178" s="202" t="str">
        <f t="shared" si="174"/>
        <v>0184-1177</v>
      </c>
    </row>
    <row r="1179" spans="1:59">
      <c r="A1179" s="405">
        <v>4953</v>
      </c>
      <c r="B1179" s="406">
        <v>4953</v>
      </c>
      <c r="C1179" s="261" t="str">
        <f t="shared" si="175"/>
        <v>0014-0185</v>
      </c>
      <c r="D1179" s="261" t="str">
        <f t="shared" si="176"/>
        <v>0014-0185-0001</v>
      </c>
      <c r="E1179" s="407" t="s">
        <v>1717</v>
      </c>
      <c r="F1179" s="261" t="str">
        <f>TEXT(VLOOKUP(J1179,'[4]1'!$B$2:$D$37,2,0),"0000")</f>
        <v>0014</v>
      </c>
      <c r="G1179" s="261" t="str">
        <f t="shared" si="177"/>
        <v>0185</v>
      </c>
      <c r="H1179" s="408">
        <f t="shared" si="178"/>
        <v>1</v>
      </c>
      <c r="I1179" s="407" t="s">
        <v>1717</v>
      </c>
      <c r="J1179" s="413" t="s">
        <v>179</v>
      </c>
      <c r="K1179" s="413" t="s">
        <v>16756</v>
      </c>
      <c r="L1179" s="413" t="s">
        <v>16757</v>
      </c>
      <c r="M1179" s="415">
        <v>80400000</v>
      </c>
      <c r="N1179" s="416">
        <v>2694</v>
      </c>
      <c r="O1179" s="258" t="s">
        <v>77</v>
      </c>
      <c r="P1179" s="258" t="s">
        <v>70</v>
      </c>
      <c r="Q1179" s="413" t="s">
        <v>72</v>
      </c>
      <c r="R1179" s="416">
        <v>5</v>
      </c>
      <c r="S1179" s="410">
        <v>15</v>
      </c>
      <c r="T1179" s="261">
        <v>6</v>
      </c>
      <c r="U1179" s="261">
        <v>6</v>
      </c>
      <c r="V1179" s="258" t="s">
        <v>71</v>
      </c>
      <c r="W1179" s="261" t="str">
        <f t="shared" si="180"/>
        <v>FORD Bronco4 Door Outer Banks80400000</v>
      </c>
      <c r="X1179" s="411">
        <f t="shared" si="181"/>
        <v>4953</v>
      </c>
      <c r="Y1179" s="261">
        <v>6</v>
      </c>
      <c r="Z1179" s="261">
        <v>6</v>
      </c>
      <c r="AA1179" s="407" t="s">
        <v>1717</v>
      </c>
      <c r="AB1179" s="258" t="s">
        <v>70</v>
      </c>
      <c r="AC1179" s="258"/>
      <c r="AD1179" s="258">
        <v>7</v>
      </c>
      <c r="AE1179" s="258">
        <v>0</v>
      </c>
      <c r="AF1179" s="259"/>
      <c r="AG1179" s="260"/>
      <c r="AH1179" s="259"/>
      <c r="AI1179" s="259"/>
      <c r="AJ1179" s="260"/>
      <c r="AK1179" s="259">
        <v>14</v>
      </c>
      <c r="AL1179" s="259"/>
      <c r="AM1179" s="259" t="s">
        <v>17220</v>
      </c>
      <c r="AN1179" s="449"/>
      <c r="AO1179" s="449"/>
      <c r="AP1179" s="449"/>
      <c r="AQ1179" s="392" t="str">
        <f>IFERROR(VLOOKUP(BG1179,#REF!,1,0),"")</f>
        <v/>
      </c>
      <c r="AS1179" s="259" t="s">
        <v>3255</v>
      </c>
      <c r="BD1179" s="202" t="str">
        <f t="shared" si="173"/>
        <v xml:space="preserve"> Bronco4 Door Outer Banks</v>
      </c>
      <c r="BE1179" s="261" t="str">
        <f t="shared" si="179"/>
        <v>0185</v>
      </c>
      <c r="BF1179" s="407" t="s">
        <v>1717</v>
      </c>
      <c r="BG1179" s="202" t="str">
        <f t="shared" si="174"/>
        <v>0185-1178</v>
      </c>
    </row>
    <row r="1180" spans="1:59">
      <c r="A1180" s="405">
        <v>4954</v>
      </c>
      <c r="B1180" s="406">
        <v>4954</v>
      </c>
      <c r="C1180" s="261" t="str">
        <f t="shared" si="175"/>
        <v>0014-0185</v>
      </c>
      <c r="D1180" s="261" t="str">
        <f t="shared" si="176"/>
        <v>0014-0185-0002</v>
      </c>
      <c r="E1180" s="407" t="s">
        <v>1718</v>
      </c>
      <c r="F1180" s="261" t="str">
        <f>TEXT(VLOOKUP(J1180,'[4]1'!$B$2:$D$37,2,0),"0000")</f>
        <v>0014</v>
      </c>
      <c r="G1180" s="261" t="str">
        <f t="shared" si="177"/>
        <v>0185</v>
      </c>
      <c r="H1180" s="408">
        <f t="shared" si="178"/>
        <v>2</v>
      </c>
      <c r="I1180" s="407" t="s">
        <v>1718</v>
      </c>
      <c r="J1180" s="413" t="s">
        <v>179</v>
      </c>
      <c r="K1180" s="413" t="s">
        <v>16756</v>
      </c>
      <c r="L1180" s="413" t="s">
        <v>16757</v>
      </c>
      <c r="M1180" s="415">
        <v>80400000</v>
      </c>
      <c r="N1180" s="416">
        <v>2694</v>
      </c>
      <c r="O1180" s="258" t="s">
        <v>77</v>
      </c>
      <c r="P1180" s="258" t="s">
        <v>70</v>
      </c>
      <c r="Q1180" s="413" t="s">
        <v>72</v>
      </c>
      <c r="R1180" s="416">
        <v>5</v>
      </c>
      <c r="S1180" s="410">
        <v>15</v>
      </c>
      <c r="T1180" s="261">
        <v>6</v>
      </c>
      <c r="U1180" s="261">
        <v>6</v>
      </c>
      <c r="V1180" s="258" t="s">
        <v>71</v>
      </c>
      <c r="W1180" s="261" t="str">
        <f t="shared" si="180"/>
        <v>FORD Bronco4 Door Outer Banks80400000</v>
      </c>
      <c r="X1180" s="411">
        <f t="shared" si="181"/>
        <v>4954</v>
      </c>
      <c r="Y1180" s="261">
        <v>6</v>
      </c>
      <c r="Z1180" s="261">
        <v>6</v>
      </c>
      <c r="AA1180" s="407" t="s">
        <v>1718</v>
      </c>
      <c r="AB1180" s="258" t="s">
        <v>70</v>
      </c>
      <c r="AC1180" s="258"/>
      <c r="AD1180" s="258">
        <v>7</v>
      </c>
      <c r="AE1180" s="258">
        <v>0</v>
      </c>
      <c r="AF1180" s="259"/>
      <c r="AG1180" s="260"/>
      <c r="AH1180" s="259"/>
      <c r="AI1180" s="259"/>
      <c r="AJ1180" s="260"/>
      <c r="AK1180" s="259">
        <v>14</v>
      </c>
      <c r="AL1180" s="259"/>
      <c r="AM1180" s="259" t="s">
        <v>17220</v>
      </c>
      <c r="AN1180" s="449"/>
      <c r="AO1180" s="449"/>
      <c r="AP1180" s="449"/>
      <c r="AQ1180" s="392" t="str">
        <f>IFERROR(VLOOKUP(BG1180,#REF!,1,0),"")</f>
        <v/>
      </c>
      <c r="AS1180" s="259" t="s">
        <v>3255</v>
      </c>
      <c r="BD1180" s="202" t="str">
        <f t="shared" si="173"/>
        <v xml:space="preserve"> Bronco4 Door Outer Banks</v>
      </c>
      <c r="BE1180" s="261" t="str">
        <f t="shared" si="179"/>
        <v>0185</v>
      </c>
      <c r="BF1180" s="407" t="s">
        <v>1718</v>
      </c>
      <c r="BG1180" s="202" t="str">
        <f t="shared" si="174"/>
        <v>0185-1179</v>
      </c>
    </row>
    <row r="1181" spans="1:59">
      <c r="A1181" s="405">
        <v>4955</v>
      </c>
      <c r="B1181" s="406">
        <v>4955</v>
      </c>
      <c r="C1181" s="261" t="str">
        <f t="shared" si="175"/>
        <v>0012-0186</v>
      </c>
      <c r="D1181" s="261" t="str">
        <f t="shared" si="176"/>
        <v>0012-0186-0001</v>
      </c>
      <c r="E1181" s="407" t="s">
        <v>1719</v>
      </c>
      <c r="F1181" s="261" t="str">
        <f>TEXT(VLOOKUP(J1181,'[4]1'!$B$2:$D$37,2,0),"0000")</f>
        <v>0012</v>
      </c>
      <c r="G1181" s="261" t="str">
        <f t="shared" si="177"/>
        <v>0186</v>
      </c>
      <c r="H1181" s="408">
        <f t="shared" si="178"/>
        <v>1</v>
      </c>
      <c r="I1181" s="407" t="s">
        <v>1719</v>
      </c>
      <c r="J1181" s="258" t="s">
        <v>3282</v>
      </c>
      <c r="K1181" s="258" t="s">
        <v>17026</v>
      </c>
      <c r="L1181" s="258" t="s">
        <v>3067</v>
      </c>
      <c r="M1181" s="409">
        <v>314350000</v>
      </c>
      <c r="N1181" s="258">
        <v>3855</v>
      </c>
      <c r="O1181" s="258" t="s">
        <v>77</v>
      </c>
      <c r="P1181" s="258" t="s">
        <v>73</v>
      </c>
      <c r="Q1181" s="258" t="s">
        <v>72</v>
      </c>
      <c r="R1181" s="258">
        <v>2</v>
      </c>
      <c r="S1181" s="410">
        <v>13</v>
      </c>
      <c r="T1181" s="261">
        <v>6</v>
      </c>
      <c r="U1181" s="261">
        <v>6</v>
      </c>
      <c r="V1181" s="258" t="s">
        <v>71</v>
      </c>
      <c r="W1181" s="261" t="str">
        <f t="shared" si="180"/>
        <v>Ferrari로마V8314350000</v>
      </c>
      <c r="X1181" s="411">
        <f t="shared" si="181"/>
        <v>4955</v>
      </c>
      <c r="Y1181" s="261">
        <v>6</v>
      </c>
      <c r="Z1181" s="261">
        <v>6</v>
      </c>
      <c r="AA1181" s="407" t="s">
        <v>1719</v>
      </c>
      <c r="AB1181" s="258" t="s">
        <v>17276</v>
      </c>
      <c r="AC1181" s="258"/>
      <c r="AD1181" s="258">
        <v>6</v>
      </c>
      <c r="AE1181" s="258">
        <v>0</v>
      </c>
      <c r="AF1181" s="259"/>
      <c r="AG1181" s="260"/>
      <c r="AH1181" s="259"/>
      <c r="AI1181" s="259"/>
      <c r="AJ1181" s="260"/>
      <c r="AK1181" s="259">
        <v>18</v>
      </c>
      <c r="AL1181" s="259"/>
      <c r="AM1181" s="259" t="s">
        <v>17116</v>
      </c>
      <c r="AN1181" s="449"/>
      <c r="AO1181" s="449"/>
      <c r="AP1181" s="449"/>
      <c r="AQ1181" s="392" t="str">
        <f>IFERROR(VLOOKUP(BG1181,#REF!,1,0),"")</f>
        <v/>
      </c>
      <c r="AS1181" s="259" t="s">
        <v>3249</v>
      </c>
      <c r="BD1181" s="202" t="str">
        <f t="shared" si="173"/>
        <v>로마V8</v>
      </c>
      <c r="BE1181" s="261" t="str">
        <f t="shared" si="179"/>
        <v>0186</v>
      </c>
      <c r="BF1181" s="407" t="s">
        <v>1719</v>
      </c>
      <c r="BG1181" s="202" t="str">
        <f t="shared" si="174"/>
        <v>0186-1180</v>
      </c>
    </row>
    <row r="1182" spans="1:59">
      <c r="A1182" s="405">
        <v>4956</v>
      </c>
      <c r="B1182" s="406">
        <v>4956</v>
      </c>
      <c r="C1182" s="261" t="str">
        <f t="shared" si="175"/>
        <v>0012-0187</v>
      </c>
      <c r="D1182" s="261" t="str">
        <f t="shared" si="176"/>
        <v>0012-0187-0001</v>
      </c>
      <c r="E1182" s="407" t="s">
        <v>1720</v>
      </c>
      <c r="F1182" s="261" t="str">
        <f>TEXT(VLOOKUP(J1182,'[4]1'!$B$2:$D$37,2,0),"0000")</f>
        <v>0012</v>
      </c>
      <c r="G1182" s="261" t="str">
        <f t="shared" si="177"/>
        <v>0187</v>
      </c>
      <c r="H1182" s="408">
        <f t="shared" si="178"/>
        <v>1</v>
      </c>
      <c r="I1182" s="407" t="s">
        <v>1720</v>
      </c>
      <c r="J1182" s="258" t="s">
        <v>188</v>
      </c>
      <c r="K1182" s="258">
        <v>812</v>
      </c>
      <c r="L1182" s="258" t="s">
        <v>17029</v>
      </c>
      <c r="M1182" s="409">
        <v>640000000</v>
      </c>
      <c r="N1182" s="258">
        <v>6496</v>
      </c>
      <c r="O1182" s="258" t="s">
        <v>77</v>
      </c>
      <c r="P1182" s="258" t="s">
        <v>73</v>
      </c>
      <c r="Q1182" s="258" t="s">
        <v>72</v>
      </c>
      <c r="R1182" s="258">
        <v>4</v>
      </c>
      <c r="S1182" s="410">
        <v>13</v>
      </c>
      <c r="T1182" s="261">
        <v>6</v>
      </c>
      <c r="U1182" s="261">
        <v>6</v>
      </c>
      <c r="V1182" s="258" t="s">
        <v>71</v>
      </c>
      <c r="W1182" s="261" t="str">
        <f t="shared" si="180"/>
        <v>Ferrari812V12640000000</v>
      </c>
      <c r="X1182" s="411">
        <f t="shared" si="181"/>
        <v>4956</v>
      </c>
      <c r="Y1182" s="261">
        <v>6</v>
      </c>
      <c r="Z1182" s="261">
        <v>6</v>
      </c>
      <c r="AA1182" s="407" t="s">
        <v>1720</v>
      </c>
      <c r="AB1182" s="258" t="s">
        <v>73</v>
      </c>
      <c r="AC1182" s="258"/>
      <c r="AD1182" s="258">
        <v>6</v>
      </c>
      <c r="AE1182" s="258">
        <v>0</v>
      </c>
      <c r="AF1182" s="259"/>
      <c r="AG1182" s="260"/>
      <c r="AH1182" s="259"/>
      <c r="AI1182" s="259"/>
      <c r="AJ1182" s="260"/>
      <c r="AK1182" s="259">
        <v>18</v>
      </c>
      <c r="AL1182" s="259"/>
      <c r="AM1182" s="259" t="s">
        <v>17116</v>
      </c>
      <c r="AN1182" s="449"/>
      <c r="AO1182" s="449"/>
      <c r="AP1182" s="449"/>
      <c r="AQ1182" s="392" t="str">
        <f>IFERROR(VLOOKUP(BG1182,#REF!,1,0),"")</f>
        <v/>
      </c>
      <c r="AS1182" s="259" t="s">
        <v>3249</v>
      </c>
      <c r="BD1182" s="202" t="str">
        <f t="shared" si="173"/>
        <v>812V12</v>
      </c>
      <c r="BE1182" s="261" t="str">
        <f t="shared" si="179"/>
        <v>0187</v>
      </c>
      <c r="BF1182" s="407" t="s">
        <v>1720</v>
      </c>
      <c r="BG1182" s="202" t="str">
        <f t="shared" si="174"/>
        <v>0187-1181</v>
      </c>
    </row>
    <row r="1183" spans="1:59">
      <c r="A1183" s="405">
        <v>4957</v>
      </c>
      <c r="B1183" s="406">
        <v>4957</v>
      </c>
      <c r="C1183" s="261" t="str">
        <f t="shared" si="175"/>
        <v>0012-0188</v>
      </c>
      <c r="D1183" s="261" t="str">
        <f t="shared" si="176"/>
        <v>0012-0188-0001</v>
      </c>
      <c r="E1183" s="407" t="s">
        <v>1721</v>
      </c>
      <c r="F1183" s="261" t="str">
        <f>TEXT(VLOOKUP(J1183,'[4]1'!$B$2:$D$37,2,0),"0000")</f>
        <v>0012</v>
      </c>
      <c r="G1183" s="261" t="str">
        <f t="shared" si="177"/>
        <v>0188</v>
      </c>
      <c r="H1183" s="408">
        <f t="shared" si="178"/>
        <v>1</v>
      </c>
      <c r="I1183" s="407" t="s">
        <v>1721</v>
      </c>
      <c r="J1183" s="258" t="s">
        <v>188</v>
      </c>
      <c r="K1183" s="258" t="s">
        <v>17030</v>
      </c>
      <c r="L1183" s="258" t="s">
        <v>3067</v>
      </c>
      <c r="M1183" s="409">
        <v>402970000</v>
      </c>
      <c r="N1183" s="258">
        <v>3902</v>
      </c>
      <c r="O1183" s="258" t="s">
        <v>77</v>
      </c>
      <c r="P1183" s="258" t="s">
        <v>73</v>
      </c>
      <c r="Q1183" s="258" t="s">
        <v>72</v>
      </c>
      <c r="R1183" s="258">
        <v>4</v>
      </c>
      <c r="S1183" s="410">
        <v>13</v>
      </c>
      <c r="T1183" s="261">
        <v>6</v>
      </c>
      <c r="U1183" s="261">
        <v>6</v>
      </c>
      <c r="V1183" s="258" t="s">
        <v>71</v>
      </c>
      <c r="W1183" s="261" t="str">
        <f t="shared" si="180"/>
        <v>FerrariF8 스파이더V8402970000</v>
      </c>
      <c r="X1183" s="411">
        <f t="shared" si="181"/>
        <v>4957</v>
      </c>
      <c r="Y1183" s="261">
        <v>6</v>
      </c>
      <c r="Z1183" s="261">
        <v>6</v>
      </c>
      <c r="AA1183" s="407" t="s">
        <v>1721</v>
      </c>
      <c r="AB1183" s="258" t="s">
        <v>73</v>
      </c>
      <c r="AC1183" s="258"/>
      <c r="AD1183" s="258">
        <v>6</v>
      </c>
      <c r="AE1183" s="258">
        <v>0</v>
      </c>
      <c r="AF1183" s="259"/>
      <c r="AG1183" s="260"/>
      <c r="AH1183" s="259"/>
      <c r="AI1183" s="259"/>
      <c r="AJ1183" s="260"/>
      <c r="AK1183" s="259">
        <v>18</v>
      </c>
      <c r="AL1183" s="259"/>
      <c r="AM1183" s="259" t="s">
        <v>17116</v>
      </c>
      <c r="AN1183" s="449"/>
      <c r="AO1183" s="449"/>
      <c r="AP1183" s="449"/>
      <c r="AQ1183" s="392" t="str">
        <f>IFERROR(VLOOKUP(BG1183,#REF!,1,0),"")</f>
        <v/>
      </c>
      <c r="AS1183" s="259" t="s">
        <v>3249</v>
      </c>
      <c r="BD1183" s="202" t="str">
        <f t="shared" si="173"/>
        <v>F8 스파이더V8</v>
      </c>
      <c r="BE1183" s="261" t="str">
        <f t="shared" si="179"/>
        <v>0188</v>
      </c>
      <c r="BF1183" s="407" t="s">
        <v>1721</v>
      </c>
      <c r="BG1183" s="202" t="str">
        <f t="shared" si="174"/>
        <v>0188-1182</v>
      </c>
    </row>
    <row r="1184" spans="1:59">
      <c r="A1184" s="405">
        <v>4958</v>
      </c>
      <c r="B1184" s="406">
        <v>4958</v>
      </c>
      <c r="C1184" s="261" t="str">
        <f t="shared" si="175"/>
        <v>0012-0189</v>
      </c>
      <c r="D1184" s="261" t="str">
        <f t="shared" si="176"/>
        <v>0012-0189-0001</v>
      </c>
      <c r="E1184" s="407" t="s">
        <v>1722</v>
      </c>
      <c r="F1184" s="261" t="str">
        <f>TEXT(VLOOKUP(J1184,'[4]1'!$B$2:$D$37,2,0),"0000")</f>
        <v>0012</v>
      </c>
      <c r="G1184" s="261" t="str">
        <f t="shared" si="177"/>
        <v>0189</v>
      </c>
      <c r="H1184" s="408">
        <f t="shared" si="178"/>
        <v>1</v>
      </c>
      <c r="I1184" s="407" t="s">
        <v>1722</v>
      </c>
      <c r="J1184" s="258" t="s">
        <v>188</v>
      </c>
      <c r="K1184" s="258" t="s">
        <v>17028</v>
      </c>
      <c r="L1184" s="258" t="s">
        <v>3067</v>
      </c>
      <c r="M1184" s="409">
        <v>640000000</v>
      </c>
      <c r="N1184" s="258">
        <v>3990</v>
      </c>
      <c r="O1184" s="258" t="s">
        <v>1185</v>
      </c>
      <c r="P1184" s="258" t="s">
        <v>73</v>
      </c>
      <c r="Q1184" s="258" t="s">
        <v>72</v>
      </c>
      <c r="R1184" s="258">
        <v>4</v>
      </c>
      <c r="S1184" s="410">
        <v>13</v>
      </c>
      <c r="T1184" s="261">
        <v>6</v>
      </c>
      <c r="U1184" s="261">
        <v>6</v>
      </c>
      <c r="V1184" s="258" t="s">
        <v>71</v>
      </c>
      <c r="W1184" s="261" t="str">
        <f t="shared" si="180"/>
        <v>FerrariSF90 스트라달레V8640000000</v>
      </c>
      <c r="X1184" s="411">
        <f t="shared" si="181"/>
        <v>4958</v>
      </c>
      <c r="Y1184" s="261">
        <v>6</v>
      </c>
      <c r="Z1184" s="261">
        <v>6</v>
      </c>
      <c r="AA1184" s="407" t="s">
        <v>1722</v>
      </c>
      <c r="AB1184" s="258" t="s">
        <v>73</v>
      </c>
      <c r="AC1184" s="258"/>
      <c r="AD1184" s="258">
        <v>6</v>
      </c>
      <c r="AE1184" s="258">
        <v>0</v>
      </c>
      <c r="AF1184" s="259"/>
      <c r="AG1184" s="260"/>
      <c r="AH1184" s="259"/>
      <c r="AI1184" s="259"/>
      <c r="AJ1184" s="260"/>
      <c r="AK1184" s="259">
        <v>21</v>
      </c>
      <c r="AL1184" s="259"/>
      <c r="AM1184" s="259" t="s">
        <v>17119</v>
      </c>
      <c r="AN1184" s="449"/>
      <c r="AO1184" s="449"/>
      <c r="AP1184" s="449"/>
      <c r="AQ1184" s="392" t="str">
        <f>IFERROR(VLOOKUP(BG1184,#REF!,1,0),"")</f>
        <v/>
      </c>
      <c r="AS1184" s="259" t="s">
        <v>3249</v>
      </c>
      <c r="BD1184" s="202" t="str">
        <f t="shared" si="173"/>
        <v>SF90 스트라달레V8</v>
      </c>
      <c r="BE1184" s="261" t="str">
        <f t="shared" si="179"/>
        <v>0189</v>
      </c>
      <c r="BF1184" s="407" t="s">
        <v>1722</v>
      </c>
      <c r="BG1184" s="202" t="str">
        <f t="shared" si="174"/>
        <v>0189-1183</v>
      </c>
    </row>
    <row r="1185" spans="1:59">
      <c r="A1185" s="405">
        <v>4959</v>
      </c>
      <c r="B1185" s="406">
        <v>4959</v>
      </c>
      <c r="C1185" s="261" t="str">
        <f t="shared" si="175"/>
        <v>0012-0190</v>
      </c>
      <c r="D1185" s="261" t="str">
        <f t="shared" si="176"/>
        <v>0012-0190-0001</v>
      </c>
      <c r="E1185" s="407" t="s">
        <v>1723</v>
      </c>
      <c r="F1185" s="261" t="str">
        <f>TEXT(VLOOKUP(J1185,'[4]1'!$B$2:$D$37,2,0),"0000")</f>
        <v>0012</v>
      </c>
      <c r="G1185" s="261" t="str">
        <f t="shared" si="177"/>
        <v>0190</v>
      </c>
      <c r="H1185" s="408">
        <f t="shared" si="178"/>
        <v>1</v>
      </c>
      <c r="I1185" s="407" t="s">
        <v>1723</v>
      </c>
      <c r="J1185" s="258" t="s">
        <v>188</v>
      </c>
      <c r="K1185" s="258" t="s">
        <v>3167</v>
      </c>
      <c r="L1185" s="258" t="s">
        <v>17027</v>
      </c>
      <c r="M1185" s="409">
        <v>283790000</v>
      </c>
      <c r="N1185" s="258">
        <v>3855</v>
      </c>
      <c r="O1185" s="258" t="s">
        <v>77</v>
      </c>
      <c r="P1185" s="258" t="s">
        <v>73</v>
      </c>
      <c r="Q1185" s="258" t="s">
        <v>72</v>
      </c>
      <c r="R1185" s="258">
        <v>4</v>
      </c>
      <c r="S1185" s="410">
        <v>13</v>
      </c>
      <c r="T1185" s="261">
        <v>6</v>
      </c>
      <c r="U1185" s="261">
        <v>6</v>
      </c>
      <c r="V1185" s="258" t="s">
        <v>71</v>
      </c>
      <c r="W1185" s="261" t="str">
        <f t="shared" si="180"/>
        <v>Ferrari포르토피노컨버터블 GT283790000</v>
      </c>
      <c r="X1185" s="411">
        <f t="shared" si="181"/>
        <v>4959</v>
      </c>
      <c r="Y1185" s="261">
        <v>6</v>
      </c>
      <c r="Z1185" s="261">
        <v>6</v>
      </c>
      <c r="AA1185" s="407" t="s">
        <v>1723</v>
      </c>
      <c r="AB1185" s="258" t="s">
        <v>73</v>
      </c>
      <c r="AC1185" s="258"/>
      <c r="AD1185" s="258">
        <v>6</v>
      </c>
      <c r="AE1185" s="258">
        <v>0</v>
      </c>
      <c r="AF1185" s="259"/>
      <c r="AG1185" s="260"/>
      <c r="AH1185" s="259"/>
      <c r="AI1185" s="259"/>
      <c r="AJ1185" s="260"/>
      <c r="AK1185" s="259">
        <v>21</v>
      </c>
      <c r="AL1185" s="259"/>
      <c r="AM1185" s="259" t="s">
        <v>17119</v>
      </c>
      <c r="AN1185" s="449"/>
      <c r="AO1185" s="449"/>
      <c r="AP1185" s="449"/>
      <c r="AQ1185" s="392" t="str">
        <f>IFERROR(VLOOKUP(BG1185,#REF!,1,0),"")</f>
        <v/>
      </c>
      <c r="AS1185" s="259" t="s">
        <v>3249</v>
      </c>
      <c r="BD1185" s="202" t="str">
        <f t="shared" si="173"/>
        <v>포르토피노컨버터블 GT</v>
      </c>
      <c r="BE1185" s="261" t="str">
        <f t="shared" si="179"/>
        <v>0190</v>
      </c>
      <c r="BF1185" s="407" t="s">
        <v>1723</v>
      </c>
      <c r="BG1185" s="202" t="str">
        <f t="shared" si="174"/>
        <v>0190-1184</v>
      </c>
    </row>
    <row r="1186" spans="1:59">
      <c r="A1186" s="405">
        <v>4960</v>
      </c>
      <c r="B1186" s="406">
        <v>4960</v>
      </c>
      <c r="C1186" s="261" t="str">
        <f t="shared" si="175"/>
        <v>0009-0191</v>
      </c>
      <c r="D1186" s="261" t="str">
        <f t="shared" si="176"/>
        <v>0009-0191-0001</v>
      </c>
      <c r="E1186" s="407" t="s">
        <v>1724</v>
      </c>
      <c r="F1186" s="261" t="str">
        <f>TEXT(VLOOKUP(J1186,'[4]1'!$B$2:$D$37,2,0),"0000")</f>
        <v>0009</v>
      </c>
      <c r="G1186" s="261" t="str">
        <f t="shared" si="177"/>
        <v>0191</v>
      </c>
      <c r="H1186" s="408">
        <f t="shared" si="178"/>
        <v>1</v>
      </c>
      <c r="I1186" s="407" t="s">
        <v>1724</v>
      </c>
      <c r="J1186" s="258" t="s">
        <v>193</v>
      </c>
      <c r="K1186" s="258" t="s">
        <v>17224</v>
      </c>
      <c r="L1186" s="258" t="s">
        <v>17225</v>
      </c>
      <c r="M1186" s="409">
        <v>98800000</v>
      </c>
      <c r="N1186" s="258">
        <v>1998</v>
      </c>
      <c r="O1186" s="258" t="s">
        <v>77</v>
      </c>
      <c r="P1186" s="258" t="s">
        <v>73</v>
      </c>
      <c r="Q1186" s="258" t="s">
        <v>72</v>
      </c>
      <c r="R1186" s="258">
        <v>5</v>
      </c>
      <c r="S1186" s="410">
        <v>16</v>
      </c>
      <c r="T1186" s="261">
        <v>6</v>
      </c>
      <c r="U1186" s="261">
        <v>6</v>
      </c>
      <c r="V1186" s="258" t="s">
        <v>71</v>
      </c>
      <c r="W1186" s="261" t="str">
        <f t="shared" si="180"/>
        <v>CADILLACCT5스포츠98800000</v>
      </c>
      <c r="X1186" s="411">
        <f t="shared" si="181"/>
        <v>4960</v>
      </c>
      <c r="Y1186" s="261">
        <v>6</v>
      </c>
      <c r="Z1186" s="261">
        <v>6</v>
      </c>
      <c r="AA1186" s="407" t="s">
        <v>1724</v>
      </c>
      <c r="AB1186" s="258" t="s">
        <v>17221</v>
      </c>
      <c r="AC1186" s="258"/>
      <c r="AD1186" s="258">
        <v>5</v>
      </c>
      <c r="AE1186" s="258">
        <v>0</v>
      </c>
      <c r="AF1186" s="259"/>
      <c r="AG1186" s="260"/>
      <c r="AH1186" s="259"/>
      <c r="AI1186" s="259"/>
      <c r="AJ1186" s="260"/>
      <c r="AK1186" s="259">
        <v>11</v>
      </c>
      <c r="AL1186" s="259"/>
      <c r="AM1186" s="259" t="s">
        <v>17182</v>
      </c>
      <c r="AN1186" s="449"/>
      <c r="AO1186" s="449"/>
      <c r="AP1186" s="449"/>
      <c r="AQ1186" s="392" t="str">
        <f>IFERROR(VLOOKUP(BG1186,#REF!,1,0),"")</f>
        <v/>
      </c>
      <c r="AS1186" s="259" t="s">
        <v>3252</v>
      </c>
      <c r="BD1186" s="202" t="str">
        <f t="shared" si="173"/>
        <v>CT5스포츠</v>
      </c>
      <c r="BE1186" s="261" t="str">
        <f t="shared" si="179"/>
        <v>0191</v>
      </c>
      <c r="BF1186" s="407" t="s">
        <v>1724</v>
      </c>
      <c r="BG1186" s="202" t="str">
        <f t="shared" si="174"/>
        <v>0191-1185</v>
      </c>
    </row>
    <row r="1187" spans="1:59">
      <c r="A1187" s="405">
        <v>4961</v>
      </c>
      <c r="B1187" s="406">
        <v>4961</v>
      </c>
      <c r="C1187" s="261" t="str">
        <f t="shared" si="175"/>
        <v>0009-0191</v>
      </c>
      <c r="D1187" s="261" t="str">
        <f t="shared" si="176"/>
        <v>0009-0191-0002</v>
      </c>
      <c r="E1187" s="407" t="s">
        <v>1725</v>
      </c>
      <c r="F1187" s="261" t="str">
        <f>TEXT(VLOOKUP(J1187,'[4]1'!$B$2:$D$37,2,0),"0000")</f>
        <v>0009</v>
      </c>
      <c r="G1187" s="261" t="str">
        <f t="shared" si="177"/>
        <v>0191</v>
      </c>
      <c r="H1187" s="408">
        <f t="shared" si="178"/>
        <v>2</v>
      </c>
      <c r="I1187" s="407" t="s">
        <v>1725</v>
      </c>
      <c r="J1187" s="258" t="s">
        <v>193</v>
      </c>
      <c r="K1187" s="258" t="s">
        <v>17224</v>
      </c>
      <c r="L1187" s="258" t="s">
        <v>17226</v>
      </c>
      <c r="M1187" s="409">
        <v>89800000</v>
      </c>
      <c r="N1187" s="258">
        <v>1998</v>
      </c>
      <c r="O1187" s="258" t="s">
        <v>77</v>
      </c>
      <c r="P1187" s="258" t="s">
        <v>73</v>
      </c>
      <c r="Q1187" s="258" t="s">
        <v>72</v>
      </c>
      <c r="R1187" s="258">
        <v>5</v>
      </c>
      <c r="S1187" s="410">
        <v>16</v>
      </c>
      <c r="T1187" s="261">
        <v>6</v>
      </c>
      <c r="U1187" s="261">
        <v>6</v>
      </c>
      <c r="V1187" s="258" t="s">
        <v>71</v>
      </c>
      <c r="W1187" s="261" t="str">
        <f t="shared" si="180"/>
        <v>CADILLACCT5프리미엄 럭셔리89800000</v>
      </c>
      <c r="X1187" s="411">
        <f t="shared" si="181"/>
        <v>4961</v>
      </c>
      <c r="Y1187" s="261">
        <v>6</v>
      </c>
      <c r="Z1187" s="261">
        <v>6</v>
      </c>
      <c r="AA1187" s="407" t="s">
        <v>1725</v>
      </c>
      <c r="AB1187" s="258" t="s">
        <v>17221</v>
      </c>
      <c r="AC1187" s="258"/>
      <c r="AD1187" s="258">
        <v>5</v>
      </c>
      <c r="AE1187" s="258">
        <v>0</v>
      </c>
      <c r="AF1187" s="259"/>
      <c r="AG1187" s="260"/>
      <c r="AH1187" s="259"/>
      <c r="AI1187" s="259"/>
      <c r="AJ1187" s="260"/>
      <c r="AK1187" s="259">
        <v>11</v>
      </c>
      <c r="AL1187" s="259"/>
      <c r="AM1187" s="259" t="s">
        <v>17182</v>
      </c>
      <c r="AN1187" s="449"/>
      <c r="AO1187" s="449"/>
      <c r="AP1187" s="449"/>
      <c r="AQ1187" s="392" t="str">
        <f>IFERROR(VLOOKUP(BG1187,#REF!,1,0),"")</f>
        <v/>
      </c>
      <c r="AS1187" s="259" t="s">
        <v>3252</v>
      </c>
      <c r="BD1187" s="202" t="str">
        <f t="shared" si="173"/>
        <v>CT5프리미엄 럭셔리</v>
      </c>
      <c r="BE1187" s="261" t="str">
        <f t="shared" si="179"/>
        <v>0191</v>
      </c>
      <c r="BF1187" s="407" t="s">
        <v>1725</v>
      </c>
      <c r="BG1187" s="202" t="str">
        <f t="shared" si="174"/>
        <v>0191-1186</v>
      </c>
    </row>
    <row r="1188" spans="1:59">
      <c r="A1188" s="405">
        <v>4962</v>
      </c>
      <c r="B1188" s="406">
        <v>4962</v>
      </c>
      <c r="C1188" s="261" t="str">
        <f t="shared" si="175"/>
        <v>0009-0192</v>
      </c>
      <c r="D1188" s="261" t="str">
        <f t="shared" si="176"/>
        <v>0009-0192-0001</v>
      </c>
      <c r="E1188" s="407" t="s">
        <v>1726</v>
      </c>
      <c r="F1188" s="261" t="str">
        <f>TEXT(VLOOKUP(J1188,'[4]1'!$B$2:$D$37,2,0),"0000")</f>
        <v>0009</v>
      </c>
      <c r="G1188" s="261" t="str">
        <f t="shared" si="177"/>
        <v>0192</v>
      </c>
      <c r="H1188" s="408">
        <f t="shared" si="178"/>
        <v>1</v>
      </c>
      <c r="I1188" s="407" t="s">
        <v>1726</v>
      </c>
      <c r="J1188" s="258" t="s">
        <v>193</v>
      </c>
      <c r="K1188" s="258" t="s">
        <v>1227</v>
      </c>
      <c r="L1188" s="258" t="s">
        <v>1948</v>
      </c>
      <c r="M1188" s="409">
        <v>139800000</v>
      </c>
      <c r="N1188" s="258">
        <v>6162</v>
      </c>
      <c r="O1188" s="258" t="s">
        <v>77</v>
      </c>
      <c r="P1188" s="258" t="s">
        <v>17230</v>
      </c>
      <c r="Q1188" s="258" t="s">
        <v>72</v>
      </c>
      <c r="R1188" s="258">
        <v>7</v>
      </c>
      <c r="S1188" s="410">
        <v>13</v>
      </c>
      <c r="T1188" s="261">
        <v>6</v>
      </c>
      <c r="U1188" s="261">
        <v>6</v>
      </c>
      <c r="V1188" s="258" t="s">
        <v>71</v>
      </c>
      <c r="W1188" s="261" t="str">
        <f t="shared" si="180"/>
        <v>CADILLACEscalade6.2 Platinum A/T139800000</v>
      </c>
      <c r="X1188" s="411">
        <f t="shared" si="181"/>
        <v>4962</v>
      </c>
      <c r="Y1188" s="261">
        <v>6</v>
      </c>
      <c r="Z1188" s="261">
        <v>6</v>
      </c>
      <c r="AA1188" s="407" t="s">
        <v>1726</v>
      </c>
      <c r="AB1188" s="258" t="s">
        <v>70</v>
      </c>
      <c r="AC1188" s="258"/>
      <c r="AD1188" s="258">
        <v>5</v>
      </c>
      <c r="AE1188" s="258">
        <v>0</v>
      </c>
      <c r="AF1188" s="259"/>
      <c r="AG1188" s="260"/>
      <c r="AH1188" s="259"/>
      <c r="AI1188" s="259"/>
      <c r="AJ1188" s="260"/>
      <c r="AK1188" s="259">
        <v>17</v>
      </c>
      <c r="AL1188" s="259"/>
      <c r="AM1188" s="259" t="s">
        <v>17168</v>
      </c>
      <c r="AN1188" s="449"/>
      <c r="AO1188" s="449"/>
      <c r="AP1188" s="449"/>
      <c r="AQ1188" s="392" t="str">
        <f>IFERROR(VLOOKUP(BG1188,#REF!,1,0),"")</f>
        <v/>
      </c>
      <c r="AS1188" s="259" t="s">
        <v>2011</v>
      </c>
      <c r="AX1188" s="392">
        <v>24.02</v>
      </c>
      <c r="BB1188" s="202" t="s">
        <v>16848</v>
      </c>
      <c r="BD1188" s="202" t="str">
        <f t="shared" si="173"/>
        <v>Escalade6.2 Platinum A/T</v>
      </c>
      <c r="BE1188" s="261" t="str">
        <f t="shared" si="179"/>
        <v>0192</v>
      </c>
      <c r="BF1188" s="407" t="s">
        <v>1726</v>
      </c>
      <c r="BG1188" s="202" t="str">
        <f t="shared" si="174"/>
        <v>0192-1187</v>
      </c>
    </row>
    <row r="1189" spans="1:59">
      <c r="A1189" s="405">
        <v>4963</v>
      </c>
      <c r="B1189" s="406">
        <v>4963</v>
      </c>
      <c r="C1189" s="261" t="str">
        <f t="shared" si="175"/>
        <v>0009-0192</v>
      </c>
      <c r="D1189" s="261" t="str">
        <f t="shared" si="176"/>
        <v>0009-0192-0002</v>
      </c>
      <c r="E1189" s="407" t="s">
        <v>1727</v>
      </c>
      <c r="F1189" s="261" t="str">
        <f>TEXT(VLOOKUP(J1189,'[4]1'!$B$2:$D$37,2,0),"0000")</f>
        <v>0009</v>
      </c>
      <c r="G1189" s="261" t="str">
        <f t="shared" si="177"/>
        <v>0192</v>
      </c>
      <c r="H1189" s="408">
        <f t="shared" si="178"/>
        <v>2</v>
      </c>
      <c r="I1189" s="407" t="s">
        <v>1727</v>
      </c>
      <c r="J1189" s="258" t="s">
        <v>193</v>
      </c>
      <c r="K1189" s="258" t="s">
        <v>1227</v>
      </c>
      <c r="L1189" s="258" t="s">
        <v>1949</v>
      </c>
      <c r="M1189" s="409">
        <v>132500000</v>
      </c>
      <c r="N1189" s="258">
        <v>6162</v>
      </c>
      <c r="O1189" s="258" t="s">
        <v>77</v>
      </c>
      <c r="P1189" s="258" t="s">
        <v>17230</v>
      </c>
      <c r="Q1189" s="258" t="s">
        <v>72</v>
      </c>
      <c r="R1189" s="258">
        <v>7</v>
      </c>
      <c r="S1189" s="410">
        <v>13</v>
      </c>
      <c r="T1189" s="261">
        <v>6</v>
      </c>
      <c r="U1189" s="261">
        <v>6</v>
      </c>
      <c r="V1189" s="258" t="s">
        <v>71</v>
      </c>
      <c r="W1189" s="261" t="str">
        <f t="shared" si="180"/>
        <v>CADILLACEscaladeKona brown132500000</v>
      </c>
      <c r="X1189" s="411">
        <f t="shared" si="181"/>
        <v>4963</v>
      </c>
      <c r="Y1189" s="261">
        <v>6</v>
      </c>
      <c r="Z1189" s="261">
        <v>6</v>
      </c>
      <c r="AA1189" s="407" t="s">
        <v>1727</v>
      </c>
      <c r="AB1189" s="258" t="s">
        <v>70</v>
      </c>
      <c r="AC1189" s="258"/>
      <c r="AD1189" s="258">
        <v>5</v>
      </c>
      <c r="AE1189" s="258">
        <v>0</v>
      </c>
      <c r="AF1189" s="259"/>
      <c r="AG1189" s="260"/>
      <c r="AH1189" s="259"/>
      <c r="AI1189" s="259"/>
      <c r="AJ1189" s="260"/>
      <c r="AK1189" s="259">
        <v>17</v>
      </c>
      <c r="AL1189" s="259"/>
      <c r="AM1189" s="259" t="s">
        <v>17168</v>
      </c>
      <c r="AN1189" s="449"/>
      <c r="AO1189" s="449"/>
      <c r="AP1189" s="449"/>
      <c r="AQ1189" s="392" t="str">
        <f>IFERROR(VLOOKUP(BG1189,#REF!,1,0),"")</f>
        <v/>
      </c>
      <c r="AS1189" s="259" t="s">
        <v>2011</v>
      </c>
      <c r="AX1189" s="392">
        <v>24.02</v>
      </c>
      <c r="BB1189" s="202" t="s">
        <v>16848</v>
      </c>
      <c r="BD1189" s="202" t="str">
        <f t="shared" si="173"/>
        <v>EscaladeKona brown</v>
      </c>
      <c r="BE1189" s="261" t="str">
        <f t="shared" si="179"/>
        <v>0192</v>
      </c>
      <c r="BF1189" s="407" t="s">
        <v>1727</v>
      </c>
      <c r="BG1189" s="202" t="str">
        <f t="shared" si="174"/>
        <v>0192-1188</v>
      </c>
    </row>
    <row r="1190" spans="1:59">
      <c r="A1190" s="405">
        <v>4964</v>
      </c>
      <c r="B1190" s="406">
        <v>4964</v>
      </c>
      <c r="C1190" s="261" t="str">
        <f t="shared" si="175"/>
        <v>0009-0192</v>
      </c>
      <c r="D1190" s="261" t="str">
        <f t="shared" si="176"/>
        <v>0009-0192-0003</v>
      </c>
      <c r="E1190" s="407" t="s">
        <v>1728</v>
      </c>
      <c r="F1190" s="261" t="str">
        <f>TEXT(VLOOKUP(J1190,'[4]1'!$B$2:$D$37,2,0),"0000")</f>
        <v>0009</v>
      </c>
      <c r="G1190" s="261" t="str">
        <f t="shared" si="177"/>
        <v>0192</v>
      </c>
      <c r="H1190" s="408">
        <f t="shared" si="178"/>
        <v>3</v>
      </c>
      <c r="I1190" s="407" t="s">
        <v>1728</v>
      </c>
      <c r="J1190" s="258" t="s">
        <v>193</v>
      </c>
      <c r="K1190" s="258" t="s">
        <v>1227</v>
      </c>
      <c r="L1190" s="258" t="s">
        <v>1950</v>
      </c>
      <c r="M1190" s="409">
        <v>129800000</v>
      </c>
      <c r="N1190" s="258">
        <v>6162</v>
      </c>
      <c r="O1190" s="258" t="s">
        <v>77</v>
      </c>
      <c r="P1190" s="258" t="s">
        <v>17230</v>
      </c>
      <c r="Q1190" s="258" t="s">
        <v>72</v>
      </c>
      <c r="R1190" s="258">
        <v>7</v>
      </c>
      <c r="S1190" s="410">
        <v>13</v>
      </c>
      <c r="T1190" s="261">
        <v>6</v>
      </c>
      <c r="U1190" s="261">
        <v>6</v>
      </c>
      <c r="V1190" s="258" t="s">
        <v>71</v>
      </c>
      <c r="W1190" s="261" t="str">
        <f t="shared" si="180"/>
        <v>CADILLACEscaladeLuxury V8 A/T129800000</v>
      </c>
      <c r="X1190" s="411">
        <f t="shared" si="181"/>
        <v>4964</v>
      </c>
      <c r="Y1190" s="261">
        <v>6</v>
      </c>
      <c r="Z1190" s="261">
        <v>6</v>
      </c>
      <c r="AA1190" s="407" t="s">
        <v>1728</v>
      </c>
      <c r="AB1190" s="258" t="s">
        <v>70</v>
      </c>
      <c r="AC1190" s="258"/>
      <c r="AD1190" s="258">
        <v>5</v>
      </c>
      <c r="AE1190" s="258">
        <v>0</v>
      </c>
      <c r="AF1190" s="259"/>
      <c r="AG1190" s="260"/>
      <c r="AH1190" s="259"/>
      <c r="AI1190" s="259"/>
      <c r="AJ1190" s="260"/>
      <c r="AK1190" s="259">
        <v>17</v>
      </c>
      <c r="AL1190" s="259"/>
      <c r="AM1190" s="259" t="s">
        <v>17168</v>
      </c>
      <c r="AN1190" s="449"/>
      <c r="AO1190" s="449"/>
      <c r="AP1190" s="449"/>
      <c r="AQ1190" s="392" t="str">
        <f>IFERROR(VLOOKUP(BG1190,#REF!,1,0),"")</f>
        <v/>
      </c>
      <c r="AS1190" s="259" t="s">
        <v>2011</v>
      </c>
      <c r="AX1190" s="392">
        <v>24.02</v>
      </c>
      <c r="BB1190" s="202" t="s">
        <v>16848</v>
      </c>
      <c r="BD1190" s="202" t="str">
        <f t="shared" si="173"/>
        <v>EscaladeLuxury V8 A/T</v>
      </c>
      <c r="BE1190" s="261" t="str">
        <f t="shared" si="179"/>
        <v>0192</v>
      </c>
      <c r="BF1190" s="407" t="s">
        <v>1728</v>
      </c>
      <c r="BG1190" s="202" t="str">
        <f t="shared" si="174"/>
        <v>0192-1189</v>
      </c>
    </row>
    <row r="1191" spans="1:59">
      <c r="A1191" s="405">
        <v>4965</v>
      </c>
      <c r="B1191" s="406">
        <v>4965</v>
      </c>
      <c r="C1191" s="261" t="str">
        <f t="shared" si="175"/>
        <v>0009-0193</v>
      </c>
      <c r="D1191" s="261" t="str">
        <f t="shared" si="176"/>
        <v>0009-0193-0001</v>
      </c>
      <c r="E1191" s="407" t="s">
        <v>1729</v>
      </c>
      <c r="F1191" s="261" t="str">
        <f>TEXT(VLOOKUP(J1191,'[4]1'!$B$2:$D$37,2,0),"0000")</f>
        <v>0009</v>
      </c>
      <c r="G1191" s="261" t="str">
        <f t="shared" si="177"/>
        <v>0193</v>
      </c>
      <c r="H1191" s="408">
        <f t="shared" si="178"/>
        <v>1</v>
      </c>
      <c r="I1191" s="407" t="s">
        <v>1729</v>
      </c>
      <c r="J1191" s="258" t="s">
        <v>193</v>
      </c>
      <c r="K1191" s="258" t="s">
        <v>17415</v>
      </c>
      <c r="L1191" s="258" t="s">
        <v>17416</v>
      </c>
      <c r="M1191" s="409">
        <v>10000000</v>
      </c>
      <c r="N1191" s="258">
        <v>0</v>
      </c>
      <c r="O1191" s="258" t="s">
        <v>17417</v>
      </c>
      <c r="P1191" s="258" t="s">
        <v>1985</v>
      </c>
      <c r="Q1191" s="258" t="s">
        <v>72</v>
      </c>
      <c r="R1191" s="258">
        <v>5</v>
      </c>
      <c r="S1191" s="410">
        <v>16</v>
      </c>
      <c r="T1191" s="261">
        <v>6</v>
      </c>
      <c r="U1191" s="261">
        <v>6</v>
      </c>
      <c r="V1191" s="258" t="s">
        <v>71</v>
      </c>
      <c r="W1191" s="261" t="str">
        <f t="shared" si="180"/>
        <v>CADILLAC리릭스포츠10000000</v>
      </c>
      <c r="X1191" s="411">
        <f t="shared" si="181"/>
        <v>4965</v>
      </c>
      <c r="Y1191" s="261">
        <v>6</v>
      </c>
      <c r="Z1191" s="261">
        <v>6</v>
      </c>
      <c r="AA1191" s="407" t="s">
        <v>1729</v>
      </c>
      <c r="AB1191" s="258" t="s">
        <v>70</v>
      </c>
      <c r="AC1191" s="258"/>
      <c r="AD1191" s="258">
        <v>5</v>
      </c>
      <c r="AE1191" s="258">
        <v>0</v>
      </c>
      <c r="AF1191" s="259"/>
      <c r="AG1191" s="260"/>
      <c r="AH1191" s="259"/>
      <c r="AI1191" s="259"/>
      <c r="AJ1191" s="260"/>
      <c r="AK1191" s="259">
        <v>26</v>
      </c>
      <c r="AL1191" s="259"/>
      <c r="AM1191" s="259" t="s">
        <v>3093</v>
      </c>
      <c r="AN1191" s="449"/>
      <c r="AO1191" s="449"/>
      <c r="AP1191" s="449"/>
      <c r="AQ1191" s="392" t="str">
        <f>IFERROR(VLOOKUP(BG1191,#REF!,1,0),"")</f>
        <v/>
      </c>
      <c r="AS1191" s="259" t="s">
        <v>2013</v>
      </c>
      <c r="AX1191" s="392">
        <v>24.02</v>
      </c>
      <c r="BB1191" s="202" t="s">
        <v>16848</v>
      </c>
      <c r="BD1191" s="202" t="str">
        <f t="shared" si="173"/>
        <v>리릭스포츠</v>
      </c>
      <c r="BE1191" s="261" t="str">
        <f t="shared" si="179"/>
        <v>0193</v>
      </c>
      <c r="BF1191" s="407" t="s">
        <v>1729</v>
      </c>
      <c r="BG1191" s="202" t="str">
        <f t="shared" si="174"/>
        <v>0193-1190</v>
      </c>
    </row>
    <row r="1192" spans="1:59">
      <c r="A1192" s="405">
        <v>4966</v>
      </c>
      <c r="B1192" s="406">
        <v>4966</v>
      </c>
      <c r="C1192" s="261" t="str">
        <f t="shared" si="175"/>
        <v>0009-0194</v>
      </c>
      <c r="D1192" s="261" t="str">
        <f t="shared" si="176"/>
        <v>0009-0194-0001</v>
      </c>
      <c r="E1192" s="407" t="s">
        <v>1730</v>
      </c>
      <c r="F1192" s="261" t="str">
        <f>TEXT(VLOOKUP(J1192,'[4]1'!$B$2:$D$37,2,0),"0000")</f>
        <v>0009</v>
      </c>
      <c r="G1192" s="261" t="str">
        <f t="shared" si="177"/>
        <v>0194</v>
      </c>
      <c r="H1192" s="408">
        <f t="shared" si="178"/>
        <v>1</v>
      </c>
      <c r="I1192" s="407" t="s">
        <v>1730</v>
      </c>
      <c r="J1192" s="258" t="s">
        <v>193</v>
      </c>
      <c r="K1192" s="258" t="s">
        <v>17227</v>
      </c>
      <c r="L1192" s="258" t="s">
        <v>17225</v>
      </c>
      <c r="M1192" s="409">
        <v>74800000</v>
      </c>
      <c r="N1192" s="258">
        <v>3649</v>
      </c>
      <c r="O1192" s="258" t="s">
        <v>77</v>
      </c>
      <c r="P1192" s="258" t="s">
        <v>17230</v>
      </c>
      <c r="Q1192" s="258" t="s">
        <v>72</v>
      </c>
      <c r="R1192" s="258">
        <v>5</v>
      </c>
      <c r="S1192" s="410">
        <v>16</v>
      </c>
      <c r="T1192" s="261">
        <v>6</v>
      </c>
      <c r="U1192" s="261">
        <v>6</v>
      </c>
      <c r="V1192" s="258" t="s">
        <v>71</v>
      </c>
      <c r="W1192" s="261" t="str">
        <f t="shared" si="180"/>
        <v>CADILLACXT4스포츠74800000</v>
      </c>
      <c r="X1192" s="411">
        <f t="shared" si="181"/>
        <v>4966</v>
      </c>
      <c r="Y1192" s="261">
        <v>6</v>
      </c>
      <c r="Z1192" s="261">
        <v>6</v>
      </c>
      <c r="AA1192" s="407" t="s">
        <v>1730</v>
      </c>
      <c r="AB1192" s="258" t="s">
        <v>70</v>
      </c>
      <c r="AC1192" s="258"/>
      <c r="AD1192" s="258">
        <v>4</v>
      </c>
      <c r="AE1192" s="258">
        <v>0</v>
      </c>
      <c r="AF1192" s="259"/>
      <c r="AG1192" s="260"/>
      <c r="AH1192" s="259"/>
      <c r="AI1192" s="259"/>
      <c r="AJ1192" s="260"/>
      <c r="AK1192" s="259">
        <v>13</v>
      </c>
      <c r="AL1192" s="259"/>
      <c r="AM1192" s="259" t="s">
        <v>17229</v>
      </c>
      <c r="AN1192" s="449"/>
      <c r="AO1192" s="449"/>
      <c r="AP1192" s="449"/>
      <c r="AQ1192" s="392" t="str">
        <f>IFERROR(VLOOKUP(BG1192,#REF!,1,0),"")</f>
        <v/>
      </c>
      <c r="AS1192" s="259" t="s">
        <v>3252</v>
      </c>
      <c r="BD1192" s="202" t="str">
        <f t="shared" si="173"/>
        <v>XT4스포츠</v>
      </c>
      <c r="BE1192" s="261" t="str">
        <f t="shared" si="179"/>
        <v>0194</v>
      </c>
      <c r="BF1192" s="407" t="s">
        <v>1730</v>
      </c>
      <c r="BG1192" s="202" t="str">
        <f t="shared" si="174"/>
        <v>0194-1191</v>
      </c>
    </row>
    <row r="1193" spans="1:59">
      <c r="A1193" s="405">
        <v>4967</v>
      </c>
      <c r="B1193" s="406">
        <v>4967</v>
      </c>
      <c r="C1193" s="261" t="str">
        <f t="shared" si="175"/>
        <v>0009-0195</v>
      </c>
      <c r="D1193" s="261" t="str">
        <f t="shared" si="176"/>
        <v>0009-0195-0001</v>
      </c>
      <c r="E1193" s="407" t="s">
        <v>1731</v>
      </c>
      <c r="F1193" s="261" t="str">
        <f>TEXT(VLOOKUP(J1193,'[4]1'!$B$2:$D$37,2,0),"0000")</f>
        <v>0009</v>
      </c>
      <c r="G1193" s="261" t="str">
        <f t="shared" si="177"/>
        <v>0195</v>
      </c>
      <c r="H1193" s="408">
        <f t="shared" si="178"/>
        <v>1</v>
      </c>
      <c r="I1193" s="407" t="s">
        <v>1731</v>
      </c>
      <c r="J1193" s="258" t="s">
        <v>193</v>
      </c>
      <c r="K1193" s="258" t="s">
        <v>1991</v>
      </c>
      <c r="L1193" s="258" t="s">
        <v>1992</v>
      </c>
      <c r="M1193" s="409">
        <v>83470000</v>
      </c>
      <c r="N1193" s="258">
        <v>3649</v>
      </c>
      <c r="O1193" s="258" t="s">
        <v>77</v>
      </c>
      <c r="P1193" s="258" t="s">
        <v>17230</v>
      </c>
      <c r="Q1193" s="258" t="s">
        <v>72</v>
      </c>
      <c r="R1193" s="258">
        <v>5</v>
      </c>
      <c r="S1193" s="410">
        <v>16</v>
      </c>
      <c r="T1193" s="261">
        <v>6</v>
      </c>
      <c r="U1193" s="261">
        <v>6</v>
      </c>
      <c r="V1193" s="258" t="s">
        <v>71</v>
      </c>
      <c r="W1193" s="261" t="str">
        <f t="shared" si="180"/>
        <v>CADILLACXT63.6 sport(6인승)83470000</v>
      </c>
      <c r="X1193" s="411">
        <f t="shared" si="181"/>
        <v>4967</v>
      </c>
      <c r="Y1193" s="261">
        <v>6</v>
      </c>
      <c r="Z1193" s="261">
        <v>6</v>
      </c>
      <c r="AA1193" s="407" t="s">
        <v>1731</v>
      </c>
      <c r="AB1193" s="258" t="s">
        <v>70</v>
      </c>
      <c r="AC1193" s="258"/>
      <c r="AD1193" s="258">
        <v>5</v>
      </c>
      <c r="AE1193" s="258">
        <v>2</v>
      </c>
      <c r="AF1193" s="259"/>
      <c r="AG1193" s="260"/>
      <c r="AH1193" s="259"/>
      <c r="AI1193" s="259"/>
      <c r="AJ1193" s="260"/>
      <c r="AK1193" s="259">
        <v>13</v>
      </c>
      <c r="AL1193" s="259"/>
      <c r="AM1193" s="259" t="s">
        <v>17229</v>
      </c>
      <c r="AN1193" s="449"/>
      <c r="AO1193" s="449"/>
      <c r="AP1193" s="449"/>
      <c r="AQ1193" s="392" t="str">
        <f>IFERROR(VLOOKUP(BG1193,#REF!,1,0),"")</f>
        <v/>
      </c>
      <c r="AS1193" s="259" t="s">
        <v>3252</v>
      </c>
      <c r="BD1193" s="202" t="str">
        <f t="shared" si="173"/>
        <v>XT63.6 sport(6인승)</v>
      </c>
      <c r="BE1193" s="261" t="str">
        <f t="shared" si="179"/>
        <v>0195</v>
      </c>
      <c r="BF1193" s="407" t="s">
        <v>1731</v>
      </c>
      <c r="BG1193" s="202" t="str">
        <f t="shared" si="174"/>
        <v>0195-1192</v>
      </c>
    </row>
    <row r="1194" spans="1:59">
      <c r="A1194" s="405">
        <v>4968</v>
      </c>
      <c r="B1194" s="406">
        <v>4968</v>
      </c>
      <c r="C1194" s="261" t="str">
        <f t="shared" si="175"/>
        <v>0009-0195</v>
      </c>
      <c r="D1194" s="261" t="str">
        <f t="shared" si="176"/>
        <v>0009-0195-0002</v>
      </c>
      <c r="E1194" s="407" t="s">
        <v>1732</v>
      </c>
      <c r="F1194" s="261" t="str">
        <f>TEXT(VLOOKUP(J1194,'[4]1'!$B$2:$D$37,2,0),"0000")</f>
        <v>0009</v>
      </c>
      <c r="G1194" s="261" t="str">
        <f t="shared" si="177"/>
        <v>0195</v>
      </c>
      <c r="H1194" s="408">
        <f t="shared" si="178"/>
        <v>2</v>
      </c>
      <c r="I1194" s="407" t="s">
        <v>1732</v>
      </c>
      <c r="J1194" s="258" t="s">
        <v>193</v>
      </c>
      <c r="K1194" s="258" t="s">
        <v>1991</v>
      </c>
      <c r="L1194" s="258" t="s">
        <v>1993</v>
      </c>
      <c r="M1194" s="409">
        <v>83470000</v>
      </c>
      <c r="N1194" s="258">
        <v>3649</v>
      </c>
      <c r="O1194" s="258" t="s">
        <v>77</v>
      </c>
      <c r="P1194" s="258" t="s">
        <v>17230</v>
      </c>
      <c r="Q1194" s="258" t="s">
        <v>72</v>
      </c>
      <c r="R1194" s="258">
        <v>5</v>
      </c>
      <c r="S1194" s="410">
        <v>16</v>
      </c>
      <c r="T1194" s="261">
        <v>6</v>
      </c>
      <c r="U1194" s="261">
        <v>6</v>
      </c>
      <c r="V1194" s="258" t="s">
        <v>71</v>
      </c>
      <c r="W1194" s="261" t="str">
        <f t="shared" si="180"/>
        <v>CADILLACXT63.6 sport(7인승)83470000</v>
      </c>
      <c r="X1194" s="411">
        <f t="shared" si="181"/>
        <v>4968</v>
      </c>
      <c r="Y1194" s="261">
        <v>6</v>
      </c>
      <c r="Z1194" s="261">
        <v>6</v>
      </c>
      <c r="AA1194" s="407" t="s">
        <v>1732</v>
      </c>
      <c r="AB1194" s="258" t="s">
        <v>70</v>
      </c>
      <c r="AC1194" s="258"/>
      <c r="AD1194" s="258">
        <v>5</v>
      </c>
      <c r="AE1194" s="258">
        <v>2</v>
      </c>
      <c r="AF1194" s="259"/>
      <c r="AG1194" s="260"/>
      <c r="AH1194" s="259"/>
      <c r="AI1194" s="259"/>
      <c r="AJ1194" s="260"/>
      <c r="AK1194" s="259">
        <v>13</v>
      </c>
      <c r="AL1194" s="259"/>
      <c r="AM1194" s="259" t="s">
        <v>17229</v>
      </c>
      <c r="AN1194" s="449"/>
      <c r="AO1194" s="449"/>
      <c r="AP1194" s="449"/>
      <c r="AQ1194" s="392" t="str">
        <f>IFERROR(VLOOKUP(BG1194,#REF!,1,0),"")</f>
        <v/>
      </c>
      <c r="AS1194" s="259" t="s">
        <v>3252</v>
      </c>
      <c r="BD1194" s="202" t="str">
        <f t="shared" si="173"/>
        <v>XT63.6 sport(7인승)</v>
      </c>
      <c r="BE1194" s="261" t="str">
        <f t="shared" si="179"/>
        <v>0195</v>
      </c>
      <c r="BF1194" s="407" t="s">
        <v>1732</v>
      </c>
      <c r="BG1194" s="202" t="str">
        <f t="shared" si="174"/>
        <v>0195-1193</v>
      </c>
    </row>
    <row r="1195" spans="1:59" s="479" customFormat="1">
      <c r="A1195" s="405">
        <v>4969</v>
      </c>
      <c r="B1195" s="406">
        <v>4969</v>
      </c>
      <c r="C1195" s="261" t="str">
        <f t="shared" si="175"/>
        <v>0008-0196</v>
      </c>
      <c r="D1195" s="261" t="str">
        <f t="shared" si="176"/>
        <v>0008-0196-0001</v>
      </c>
      <c r="E1195" s="407" t="s">
        <v>1733</v>
      </c>
      <c r="F1195" s="261" t="str">
        <f>TEXT(VLOOKUP(J1195,'[4]1'!$B$2:$D$37,2,0),"0000")</f>
        <v>0008</v>
      </c>
      <c r="G1195" s="261" t="str">
        <f t="shared" si="177"/>
        <v>0196</v>
      </c>
      <c r="H1195" s="408">
        <f t="shared" si="178"/>
        <v>1</v>
      </c>
      <c r="I1195" s="407" t="s">
        <v>1733</v>
      </c>
      <c r="J1195" s="627" t="s">
        <v>194</v>
      </c>
      <c r="K1195" s="480" t="s">
        <v>204</v>
      </c>
      <c r="L1195" s="473" t="s">
        <v>17154</v>
      </c>
      <c r="M1195" s="474">
        <v>46000000</v>
      </c>
      <c r="N1195" s="473">
        <v>1998</v>
      </c>
      <c r="O1195" s="258" t="s">
        <v>77</v>
      </c>
      <c r="P1195" s="480" t="s">
        <v>73</v>
      </c>
      <c r="Q1195" s="480" t="s">
        <v>72</v>
      </c>
      <c r="R1195" s="473">
        <v>5</v>
      </c>
      <c r="S1195" s="475">
        <v>5</v>
      </c>
      <c r="T1195" s="261">
        <v>6</v>
      </c>
      <c r="U1195" s="261">
        <v>6</v>
      </c>
      <c r="V1195" s="480" t="s">
        <v>71</v>
      </c>
      <c r="W1195" s="261" t="str">
        <f t="shared" si="180"/>
        <v>BMW1 Series 5-door120i M Sport Package46000000</v>
      </c>
      <c r="X1195" s="411">
        <f t="shared" si="181"/>
        <v>4969</v>
      </c>
      <c r="Y1195" s="261">
        <v>6</v>
      </c>
      <c r="Z1195" s="261">
        <v>6</v>
      </c>
      <c r="AA1195" s="407" t="s">
        <v>1733</v>
      </c>
      <c r="AB1195" s="258" t="s">
        <v>73</v>
      </c>
      <c r="AC1195" s="473"/>
      <c r="AD1195" s="473">
        <v>7</v>
      </c>
      <c r="AE1195" s="473">
        <v>0</v>
      </c>
      <c r="AF1195" s="476"/>
      <c r="AG1195" s="476"/>
      <c r="AH1195" s="476"/>
      <c r="AI1195" s="476"/>
      <c r="AJ1195" s="476"/>
      <c r="AK1195" s="259">
        <v>9</v>
      </c>
      <c r="AL1195" s="259"/>
      <c r="AM1195" s="259" t="s">
        <v>17180</v>
      </c>
      <c r="AN1195" s="477"/>
      <c r="AO1195" s="477"/>
      <c r="AP1195" s="477"/>
      <c r="AQ1195" s="392" t="str">
        <f>IFERROR(VLOOKUP(BG1195,#REF!,1,0),"")</f>
        <v/>
      </c>
      <c r="AR1195" s="478"/>
      <c r="AS1195" s="259" t="s">
        <v>95</v>
      </c>
      <c r="AT1195" s="478" t="s">
        <v>3172</v>
      </c>
      <c r="AU1195" s="478"/>
      <c r="AV1195" s="478"/>
      <c r="AW1195" s="478" t="s">
        <v>17407</v>
      </c>
      <c r="AX1195" s="478"/>
      <c r="AY1195" s="478"/>
      <c r="BD1195" s="202" t="str">
        <f t="shared" si="173"/>
        <v>1 Series 5-door120i M Sport Package</v>
      </c>
      <c r="BE1195" s="261" t="str">
        <f t="shared" si="179"/>
        <v>0196</v>
      </c>
      <c r="BF1195" s="407" t="s">
        <v>1733</v>
      </c>
      <c r="BG1195" s="202" t="str">
        <f t="shared" si="174"/>
        <v>0196-1194</v>
      </c>
    </row>
    <row r="1196" spans="1:59" s="479" customFormat="1">
      <c r="A1196" s="405">
        <v>4970</v>
      </c>
      <c r="B1196" s="406">
        <v>4970</v>
      </c>
      <c r="C1196" s="261" t="str">
        <f t="shared" si="175"/>
        <v>0008-0196</v>
      </c>
      <c r="D1196" s="261" t="str">
        <f t="shared" si="176"/>
        <v>0008-0196-0002</v>
      </c>
      <c r="E1196" s="407" t="s">
        <v>1734</v>
      </c>
      <c r="F1196" s="261" t="str">
        <f>TEXT(VLOOKUP(J1196,'[4]1'!$B$2:$D$37,2,0),"0000")</f>
        <v>0008</v>
      </c>
      <c r="G1196" s="261" t="str">
        <f t="shared" si="177"/>
        <v>0196</v>
      </c>
      <c r="H1196" s="408">
        <f t="shared" si="178"/>
        <v>2</v>
      </c>
      <c r="I1196" s="407" t="s">
        <v>1734</v>
      </c>
      <c r="J1196" s="258" t="s">
        <v>194</v>
      </c>
      <c r="K1196" s="258" t="s">
        <v>204</v>
      </c>
      <c r="L1196" s="521" t="s">
        <v>17202</v>
      </c>
      <c r="M1196" s="522">
        <v>40000000</v>
      </c>
      <c r="N1196" s="261">
        <v>1998</v>
      </c>
      <c r="O1196" s="258" t="s">
        <v>77</v>
      </c>
      <c r="P1196" s="258" t="s">
        <v>73</v>
      </c>
      <c r="Q1196" s="258" t="s">
        <v>72</v>
      </c>
      <c r="R1196" s="261">
        <v>5</v>
      </c>
      <c r="S1196" s="475">
        <v>5</v>
      </c>
      <c r="T1196" s="261">
        <v>6</v>
      </c>
      <c r="U1196" s="261">
        <v>6</v>
      </c>
      <c r="V1196" s="480" t="s">
        <v>71</v>
      </c>
      <c r="W1196" s="261" t="str">
        <f t="shared" si="180"/>
        <v>BMW1 Series 5-door120i Sport40000000</v>
      </c>
      <c r="X1196" s="411">
        <f t="shared" si="181"/>
        <v>4970</v>
      </c>
      <c r="Y1196" s="261">
        <v>6</v>
      </c>
      <c r="Z1196" s="261">
        <v>6</v>
      </c>
      <c r="AA1196" s="407" t="s">
        <v>1734</v>
      </c>
      <c r="AB1196" s="258" t="s">
        <v>73</v>
      </c>
      <c r="AC1196" s="473"/>
      <c r="AD1196" s="473">
        <v>7</v>
      </c>
      <c r="AE1196" s="473">
        <v>0</v>
      </c>
      <c r="AF1196" s="476"/>
      <c r="AG1196" s="476"/>
      <c r="AH1196" s="476"/>
      <c r="AI1196" s="476"/>
      <c r="AJ1196" s="476"/>
      <c r="AK1196" s="259">
        <v>9</v>
      </c>
      <c r="AL1196" s="259"/>
      <c r="AM1196" s="259" t="s">
        <v>17180</v>
      </c>
      <c r="AN1196" s="477"/>
      <c r="AO1196" s="477"/>
      <c r="AP1196" s="477"/>
      <c r="AQ1196" s="392" t="str">
        <f>IFERROR(VLOOKUP(BG1196,#REF!,1,0),"")</f>
        <v/>
      </c>
      <c r="AR1196" s="478"/>
      <c r="AS1196" s="259" t="s">
        <v>3261</v>
      </c>
      <c r="AT1196" s="478"/>
      <c r="AU1196" s="478"/>
      <c r="AV1196" s="478"/>
      <c r="AW1196" s="478" t="s">
        <v>17407</v>
      </c>
      <c r="AX1196" s="478"/>
      <c r="AY1196" s="478"/>
      <c r="BD1196" s="202" t="str">
        <f t="shared" si="173"/>
        <v>1 Series 5-door120i Sport</v>
      </c>
      <c r="BE1196" s="261" t="str">
        <f t="shared" si="179"/>
        <v>0196</v>
      </c>
      <c r="BF1196" s="407" t="s">
        <v>1734</v>
      </c>
      <c r="BG1196" s="202" t="str">
        <f t="shared" si="174"/>
        <v>0196-1195</v>
      </c>
    </row>
    <row r="1197" spans="1:59">
      <c r="A1197" s="405">
        <v>4971</v>
      </c>
      <c r="B1197" s="406">
        <v>4971</v>
      </c>
      <c r="C1197" s="261" t="str">
        <f t="shared" si="175"/>
        <v>0008-0196</v>
      </c>
      <c r="D1197" s="261" t="str">
        <f t="shared" si="176"/>
        <v>0008-0196-0003</v>
      </c>
      <c r="E1197" s="407" t="s">
        <v>1735</v>
      </c>
      <c r="F1197" s="261" t="str">
        <f>TEXT(VLOOKUP(J1197,'[4]1'!$B$2:$D$37,2,0),"0000")</f>
        <v>0008</v>
      </c>
      <c r="G1197" s="261" t="str">
        <f t="shared" si="177"/>
        <v>0196</v>
      </c>
      <c r="H1197" s="408">
        <f t="shared" si="178"/>
        <v>3</v>
      </c>
      <c r="I1197" s="407" t="s">
        <v>1735</v>
      </c>
      <c r="J1197" s="260" t="s">
        <v>3174</v>
      </c>
      <c r="K1197" s="258" t="s">
        <v>204</v>
      </c>
      <c r="L1197" s="260" t="s">
        <v>3179</v>
      </c>
      <c r="M1197" s="429">
        <v>58300000</v>
      </c>
      <c r="N1197" s="260">
        <v>1998</v>
      </c>
      <c r="O1197" s="258" t="s">
        <v>77</v>
      </c>
      <c r="P1197" s="260" t="s">
        <v>73</v>
      </c>
      <c r="Q1197" s="260" t="s">
        <v>72</v>
      </c>
      <c r="R1197" s="260">
        <v>5</v>
      </c>
      <c r="S1197" s="410">
        <v>5</v>
      </c>
      <c r="T1197" s="261">
        <v>6</v>
      </c>
      <c r="U1197" s="261">
        <v>6</v>
      </c>
      <c r="V1197" s="260" t="s">
        <v>1989</v>
      </c>
      <c r="W1197" s="261" t="str">
        <f t="shared" si="180"/>
        <v>BMW1 Series 5-doorM135i Xdrive58300000</v>
      </c>
      <c r="X1197" s="411">
        <f t="shared" si="181"/>
        <v>4971</v>
      </c>
      <c r="Y1197" s="261">
        <v>6</v>
      </c>
      <c r="Z1197" s="261">
        <v>6</v>
      </c>
      <c r="AA1197" s="407" t="s">
        <v>1735</v>
      </c>
      <c r="AB1197" s="260" t="s">
        <v>73</v>
      </c>
      <c r="AC1197" s="260"/>
      <c r="AD1197" s="260"/>
      <c r="AE1197" s="260"/>
      <c r="AF1197" s="260"/>
      <c r="AG1197" s="260"/>
      <c r="AH1197" s="259"/>
      <c r="AI1197" s="260"/>
      <c r="AJ1197" s="260"/>
      <c r="AK1197" s="259">
        <v>11</v>
      </c>
      <c r="AL1197" s="259"/>
      <c r="AM1197" s="259" t="s">
        <v>17182</v>
      </c>
      <c r="AN1197" s="449"/>
      <c r="AO1197" s="449"/>
      <c r="AP1197" s="449"/>
      <c r="AQ1197" s="392" t="str">
        <f>IFERROR(VLOOKUP(BG1197,#REF!,1,0),"")</f>
        <v/>
      </c>
      <c r="AS1197" s="259" t="s">
        <v>95</v>
      </c>
      <c r="AT1197" s="392" t="s">
        <v>3178</v>
      </c>
      <c r="AW1197" s="392" t="s">
        <v>17407</v>
      </c>
      <c r="BD1197" s="202" t="str">
        <f t="shared" si="173"/>
        <v>1 Series 5-doorM135i Xdrive</v>
      </c>
      <c r="BE1197" s="261" t="str">
        <f t="shared" si="179"/>
        <v>0196</v>
      </c>
      <c r="BF1197" s="407" t="s">
        <v>1735</v>
      </c>
      <c r="BG1197" s="202" t="str">
        <f t="shared" si="174"/>
        <v>0196-1196</v>
      </c>
    </row>
    <row r="1198" spans="1:59">
      <c r="A1198" s="405">
        <v>4972</v>
      </c>
      <c r="B1198" s="406">
        <v>4972</v>
      </c>
      <c r="C1198" s="261" t="str">
        <f t="shared" si="175"/>
        <v>0008-0197</v>
      </c>
      <c r="D1198" s="261" t="str">
        <f t="shared" si="176"/>
        <v>0008-0197-0001</v>
      </c>
      <c r="E1198" s="407" t="s">
        <v>1736</v>
      </c>
      <c r="F1198" s="261" t="str">
        <f>TEXT(VLOOKUP(J1198,'[4]1'!$B$2:$D$37,2,0),"0000")</f>
        <v>0008</v>
      </c>
      <c r="G1198" s="261" t="str">
        <f t="shared" si="177"/>
        <v>0197</v>
      </c>
      <c r="H1198" s="408">
        <f t="shared" si="178"/>
        <v>1</v>
      </c>
      <c r="I1198" s="407" t="s">
        <v>1736</v>
      </c>
      <c r="J1198" s="258" t="s">
        <v>194</v>
      </c>
      <c r="K1198" s="258" t="s">
        <v>17441</v>
      </c>
      <c r="L1198" s="521" t="s">
        <v>17433</v>
      </c>
      <c r="M1198" s="409">
        <v>45900000</v>
      </c>
      <c r="N1198" s="258">
        <v>1995</v>
      </c>
      <c r="O1198" s="258" t="s">
        <v>78</v>
      </c>
      <c r="P1198" s="258" t="s">
        <v>73</v>
      </c>
      <c r="Q1198" s="258" t="s">
        <v>72</v>
      </c>
      <c r="R1198" s="258">
        <v>5</v>
      </c>
      <c r="S1198" s="410">
        <v>5</v>
      </c>
      <c r="T1198" s="261">
        <v>6</v>
      </c>
      <c r="U1198" s="261">
        <v>6</v>
      </c>
      <c r="V1198" s="258" t="s">
        <v>71</v>
      </c>
      <c r="W1198" s="261" t="str">
        <f t="shared" si="180"/>
        <v>BMW2 Series218d 어드밴티지 액티브투어러45900000</v>
      </c>
      <c r="X1198" s="411">
        <f t="shared" si="181"/>
        <v>4972</v>
      </c>
      <c r="Y1198" s="261">
        <v>6</v>
      </c>
      <c r="Z1198" s="261">
        <v>6</v>
      </c>
      <c r="AA1198" s="407" t="s">
        <v>1736</v>
      </c>
      <c r="AB1198" s="258" t="s">
        <v>73</v>
      </c>
      <c r="AC1198" s="258"/>
      <c r="AD1198" s="258">
        <v>7</v>
      </c>
      <c r="AE1198" s="258">
        <v>0</v>
      </c>
      <c r="AF1198" s="259"/>
      <c r="AG1198" s="260"/>
      <c r="AH1198" s="259"/>
      <c r="AI1198" s="259"/>
      <c r="AJ1198" s="260"/>
      <c r="AK1198" s="259">
        <v>9</v>
      </c>
      <c r="AL1198" s="259"/>
      <c r="AM1198" s="259" t="s">
        <v>17180</v>
      </c>
      <c r="AN1198" s="449"/>
      <c r="AO1198" s="449"/>
      <c r="AP1198" s="449"/>
      <c r="AQ1198" s="392" t="str">
        <f>IFERROR(VLOOKUP(BG1198,#REF!,1,0),"")</f>
        <v/>
      </c>
      <c r="AS1198" s="259" t="s">
        <v>95</v>
      </c>
      <c r="AW1198" s="392" t="s">
        <v>17407</v>
      </c>
      <c r="BD1198" s="202" t="str">
        <f t="shared" si="173"/>
        <v>2 Series218d 어드밴티지 액티브투어러</v>
      </c>
      <c r="BE1198" s="261" t="str">
        <f t="shared" si="179"/>
        <v>0197</v>
      </c>
      <c r="BF1198" s="407" t="s">
        <v>1736</v>
      </c>
      <c r="BG1198" s="202" t="str">
        <f t="shared" si="174"/>
        <v>0197-1197</v>
      </c>
    </row>
    <row r="1199" spans="1:59">
      <c r="A1199" s="405">
        <v>4973</v>
      </c>
      <c r="B1199" s="406">
        <v>4973</v>
      </c>
      <c r="C1199" s="261" t="str">
        <f t="shared" si="175"/>
        <v>0008-0197</v>
      </c>
      <c r="D1199" s="261" t="str">
        <f t="shared" si="176"/>
        <v>0008-0197-0002</v>
      </c>
      <c r="E1199" s="407" t="s">
        <v>1737</v>
      </c>
      <c r="F1199" s="261" t="str">
        <f>TEXT(VLOOKUP(J1199,'[4]1'!$B$2:$D$37,2,0),"0000")</f>
        <v>0008</v>
      </c>
      <c r="G1199" s="261" t="str">
        <f t="shared" si="177"/>
        <v>0197</v>
      </c>
      <c r="H1199" s="408">
        <f t="shared" si="178"/>
        <v>2</v>
      </c>
      <c r="I1199" s="407" t="s">
        <v>1737</v>
      </c>
      <c r="J1199" s="258" t="s">
        <v>194</v>
      </c>
      <c r="K1199" s="258" t="s">
        <v>17441</v>
      </c>
      <c r="L1199" s="521" t="s">
        <v>17434</v>
      </c>
      <c r="M1199" s="409">
        <v>45900000</v>
      </c>
      <c r="N1199" s="258">
        <v>1995</v>
      </c>
      <c r="O1199" s="258" t="s">
        <v>78</v>
      </c>
      <c r="P1199" s="258" t="s">
        <v>73</v>
      </c>
      <c r="Q1199" s="258" t="s">
        <v>72</v>
      </c>
      <c r="R1199" s="258">
        <v>5</v>
      </c>
      <c r="S1199" s="410">
        <v>5</v>
      </c>
      <c r="T1199" s="261">
        <v>6</v>
      </c>
      <c r="U1199" s="261">
        <v>6</v>
      </c>
      <c r="V1199" s="258" t="s">
        <v>71</v>
      </c>
      <c r="W1199" s="261" t="str">
        <f t="shared" si="180"/>
        <v>BMW2 Series218d 럭셔리 액티브투어러45900000</v>
      </c>
      <c r="X1199" s="411">
        <f t="shared" si="181"/>
        <v>4973</v>
      </c>
      <c r="Y1199" s="261">
        <v>6</v>
      </c>
      <c r="Z1199" s="261">
        <v>6</v>
      </c>
      <c r="AA1199" s="407" t="s">
        <v>1737</v>
      </c>
      <c r="AB1199" s="258" t="s">
        <v>73</v>
      </c>
      <c r="AC1199" s="258"/>
      <c r="AD1199" s="258">
        <v>7</v>
      </c>
      <c r="AE1199" s="258">
        <v>0</v>
      </c>
      <c r="AF1199" s="259"/>
      <c r="AG1199" s="260"/>
      <c r="AH1199" s="259"/>
      <c r="AI1199" s="259"/>
      <c r="AJ1199" s="260"/>
      <c r="AK1199" s="259">
        <v>9</v>
      </c>
      <c r="AL1199" s="259"/>
      <c r="AM1199" s="259" t="s">
        <v>17180</v>
      </c>
      <c r="AN1199" s="449"/>
      <c r="AO1199" s="449"/>
      <c r="AP1199" s="449"/>
      <c r="AQ1199" s="392" t="str">
        <f>IFERROR(VLOOKUP(BG1199,#REF!,1,0),"")</f>
        <v/>
      </c>
      <c r="AS1199" s="259" t="s">
        <v>95</v>
      </c>
      <c r="AW1199" s="392" t="s">
        <v>17407</v>
      </c>
      <c r="BD1199" s="202" t="str">
        <f t="shared" si="173"/>
        <v>2 Series218d 럭셔리 액티브투어러</v>
      </c>
      <c r="BE1199" s="261" t="str">
        <f t="shared" si="179"/>
        <v>0197</v>
      </c>
      <c r="BF1199" s="407" t="s">
        <v>1737</v>
      </c>
      <c r="BG1199" s="202" t="str">
        <f t="shared" si="174"/>
        <v>0197-1198</v>
      </c>
    </row>
    <row r="1200" spans="1:59">
      <c r="A1200" s="405">
        <v>4974</v>
      </c>
      <c r="B1200" s="406">
        <v>4974</v>
      </c>
      <c r="C1200" s="261" t="str">
        <f t="shared" si="175"/>
        <v>0008-0197</v>
      </c>
      <c r="D1200" s="261" t="str">
        <f t="shared" si="176"/>
        <v>0008-0197-0003</v>
      </c>
      <c r="E1200" s="407" t="s">
        <v>1738</v>
      </c>
      <c r="F1200" s="261" t="str">
        <f>TEXT(VLOOKUP(J1200,'[4]1'!$B$2:$D$37,2,0),"0000")</f>
        <v>0008</v>
      </c>
      <c r="G1200" s="261" t="str">
        <f t="shared" si="177"/>
        <v>0197</v>
      </c>
      <c r="H1200" s="408">
        <f t="shared" si="178"/>
        <v>3</v>
      </c>
      <c r="I1200" s="407" t="s">
        <v>1738</v>
      </c>
      <c r="J1200" s="258" t="s">
        <v>194</v>
      </c>
      <c r="K1200" s="258" t="s">
        <v>17441</v>
      </c>
      <c r="L1200" s="521" t="s">
        <v>17435</v>
      </c>
      <c r="M1200" s="409">
        <v>45800000</v>
      </c>
      <c r="N1200" s="258">
        <v>1998</v>
      </c>
      <c r="O1200" s="258" t="s">
        <v>77</v>
      </c>
      <c r="P1200" s="258" t="s">
        <v>73</v>
      </c>
      <c r="Q1200" s="258" t="s">
        <v>72</v>
      </c>
      <c r="R1200" s="258">
        <v>5</v>
      </c>
      <c r="S1200" s="410">
        <v>5</v>
      </c>
      <c r="T1200" s="261">
        <v>6</v>
      </c>
      <c r="U1200" s="261">
        <v>6</v>
      </c>
      <c r="V1200" s="258" t="s">
        <v>71</v>
      </c>
      <c r="W1200" s="261" t="str">
        <f t="shared" si="180"/>
        <v>BMW2 Series220i 어드밴티지 액티브투어러45800000</v>
      </c>
      <c r="X1200" s="411">
        <f t="shared" si="181"/>
        <v>4974</v>
      </c>
      <c r="Y1200" s="261">
        <v>6</v>
      </c>
      <c r="Z1200" s="261">
        <v>6</v>
      </c>
      <c r="AA1200" s="407" t="s">
        <v>1738</v>
      </c>
      <c r="AB1200" s="258" t="s">
        <v>73</v>
      </c>
      <c r="AC1200" s="258"/>
      <c r="AD1200" s="258"/>
      <c r="AE1200" s="258"/>
      <c r="AF1200" s="259"/>
      <c r="AG1200" s="260"/>
      <c r="AH1200" s="259"/>
      <c r="AI1200" s="259"/>
      <c r="AJ1200" s="260"/>
      <c r="AK1200" s="259">
        <v>9</v>
      </c>
      <c r="AL1200" s="259"/>
      <c r="AM1200" s="259" t="s">
        <v>17180</v>
      </c>
      <c r="AN1200" s="449"/>
      <c r="AO1200" s="449"/>
      <c r="AP1200" s="449"/>
      <c r="AQ1200" s="392" t="str">
        <f>IFERROR(VLOOKUP(BG1200,#REF!,1,0),"")</f>
        <v/>
      </c>
      <c r="AS1200" s="259" t="s">
        <v>95</v>
      </c>
      <c r="AW1200" s="392" t="s">
        <v>17407</v>
      </c>
      <c r="BD1200" s="202" t="str">
        <f t="shared" si="173"/>
        <v>2 Series220i 어드밴티지 액티브투어러</v>
      </c>
      <c r="BE1200" s="261" t="str">
        <f t="shared" si="179"/>
        <v>0197</v>
      </c>
      <c r="BF1200" s="407" t="s">
        <v>1738</v>
      </c>
      <c r="BG1200" s="202" t="str">
        <f t="shared" si="174"/>
        <v>0197-1199</v>
      </c>
    </row>
    <row r="1201" spans="1:59">
      <c r="A1201" s="405">
        <v>4975</v>
      </c>
      <c r="B1201" s="406">
        <v>4975</v>
      </c>
      <c r="C1201" s="261" t="str">
        <f t="shared" si="175"/>
        <v>0008-0197</v>
      </c>
      <c r="D1201" s="261" t="str">
        <f t="shared" si="176"/>
        <v>0008-0197-0004</v>
      </c>
      <c r="E1201" s="407" t="s">
        <v>1739</v>
      </c>
      <c r="F1201" s="261" t="str">
        <f>TEXT(VLOOKUP(J1201,'[4]1'!$B$2:$D$37,2,0),"0000")</f>
        <v>0008</v>
      </c>
      <c r="G1201" s="261" t="str">
        <f t="shared" si="177"/>
        <v>0197</v>
      </c>
      <c r="H1201" s="408">
        <f t="shared" si="178"/>
        <v>4</v>
      </c>
      <c r="I1201" s="407" t="s">
        <v>1739</v>
      </c>
      <c r="J1201" s="258" t="s">
        <v>194</v>
      </c>
      <c r="K1201" s="258" t="s">
        <v>17441</v>
      </c>
      <c r="L1201" s="521" t="s">
        <v>17436</v>
      </c>
      <c r="M1201" s="409">
        <v>45900000</v>
      </c>
      <c r="N1201" s="258">
        <v>1998</v>
      </c>
      <c r="O1201" s="258" t="s">
        <v>77</v>
      </c>
      <c r="P1201" s="258" t="s">
        <v>73</v>
      </c>
      <c r="Q1201" s="258" t="s">
        <v>72</v>
      </c>
      <c r="R1201" s="258">
        <v>5</v>
      </c>
      <c r="S1201" s="410">
        <v>5</v>
      </c>
      <c r="T1201" s="261">
        <v>6</v>
      </c>
      <c r="U1201" s="261">
        <v>6</v>
      </c>
      <c r="V1201" s="258" t="s">
        <v>71</v>
      </c>
      <c r="W1201" s="261" t="str">
        <f t="shared" si="180"/>
        <v>BMW2 Series220i 럭셔리 액티브투어러45900000</v>
      </c>
      <c r="X1201" s="411">
        <f t="shared" si="181"/>
        <v>4975</v>
      </c>
      <c r="Y1201" s="261">
        <v>6</v>
      </c>
      <c r="Z1201" s="261">
        <v>6</v>
      </c>
      <c r="AA1201" s="407" t="s">
        <v>1739</v>
      </c>
      <c r="AB1201" s="258" t="s">
        <v>73</v>
      </c>
      <c r="AC1201" s="258"/>
      <c r="AD1201" s="258">
        <v>7</v>
      </c>
      <c r="AE1201" s="258">
        <v>0</v>
      </c>
      <c r="AF1201" s="259"/>
      <c r="AG1201" s="260"/>
      <c r="AH1201" s="259"/>
      <c r="AI1201" s="259"/>
      <c r="AJ1201" s="260"/>
      <c r="AK1201" s="259">
        <v>9</v>
      </c>
      <c r="AL1201" s="259"/>
      <c r="AM1201" s="259" t="s">
        <v>17180</v>
      </c>
      <c r="AN1201" s="449"/>
      <c r="AO1201" s="449"/>
      <c r="AP1201" s="449"/>
      <c r="AQ1201" s="392" t="str">
        <f>IFERROR(VLOOKUP(BG1201,#REF!,1,0),"")</f>
        <v/>
      </c>
      <c r="AS1201" s="259" t="s">
        <v>95</v>
      </c>
      <c r="AT1201" s="392">
        <v>2024.04</v>
      </c>
      <c r="AW1201" s="392" t="s">
        <v>17407</v>
      </c>
      <c r="BD1201" s="202" t="str">
        <f t="shared" si="173"/>
        <v>2 Series220i 럭셔리 액티브투어러</v>
      </c>
      <c r="BE1201" s="261" t="str">
        <f t="shared" si="179"/>
        <v>0197</v>
      </c>
      <c r="BF1201" s="407" t="s">
        <v>1739</v>
      </c>
      <c r="BG1201" s="202" t="str">
        <f t="shared" si="174"/>
        <v>0197-1200</v>
      </c>
    </row>
    <row r="1202" spans="1:59">
      <c r="A1202" s="405">
        <v>4976</v>
      </c>
      <c r="B1202" s="406">
        <v>4976</v>
      </c>
      <c r="C1202" s="261" t="str">
        <f t="shared" si="175"/>
        <v>0008-0197</v>
      </c>
      <c r="D1202" s="261" t="str">
        <f t="shared" si="176"/>
        <v>0008-0197-0005</v>
      </c>
      <c r="E1202" s="407" t="s">
        <v>1740</v>
      </c>
      <c r="F1202" s="261" t="str">
        <f>TEXT(VLOOKUP(J1202,'[4]1'!$B$2:$D$37,2,0),"0000")</f>
        <v>0008</v>
      </c>
      <c r="G1202" s="261" t="str">
        <f t="shared" si="177"/>
        <v>0197</v>
      </c>
      <c r="H1202" s="408">
        <f t="shared" si="178"/>
        <v>5</v>
      </c>
      <c r="I1202" s="407" t="s">
        <v>1740</v>
      </c>
      <c r="J1202" s="413" t="s">
        <v>194</v>
      </c>
      <c r="K1202" s="258" t="s">
        <v>17441</v>
      </c>
      <c r="L1202" s="413" t="s">
        <v>17437</v>
      </c>
      <c r="M1202" s="429">
        <v>47200000</v>
      </c>
      <c r="N1202" s="435">
        <v>1998</v>
      </c>
      <c r="O1202" s="258" t="s">
        <v>77</v>
      </c>
      <c r="P1202" s="436" t="s">
        <v>73</v>
      </c>
      <c r="Q1202" s="413" t="s">
        <v>72</v>
      </c>
      <c r="R1202" s="435">
        <v>5</v>
      </c>
      <c r="S1202" s="427">
        <v>5</v>
      </c>
      <c r="T1202" s="261">
        <v>6</v>
      </c>
      <c r="U1202" s="261">
        <v>6</v>
      </c>
      <c r="V1202" s="258" t="s">
        <v>3126</v>
      </c>
      <c r="W1202" s="261" t="str">
        <f t="shared" si="180"/>
        <v>BMW2 Series220i M Sport Package 그란쿠페47200000</v>
      </c>
      <c r="X1202" s="411">
        <f t="shared" si="181"/>
        <v>4976</v>
      </c>
      <c r="Y1202" s="261">
        <v>6</v>
      </c>
      <c r="Z1202" s="261">
        <v>6</v>
      </c>
      <c r="AA1202" s="407" t="s">
        <v>1740</v>
      </c>
      <c r="AB1202" s="258" t="s">
        <v>17276</v>
      </c>
      <c r="AC1202" s="258"/>
      <c r="AD1202" s="258">
        <v>7</v>
      </c>
      <c r="AE1202" s="258"/>
      <c r="AF1202" s="259"/>
      <c r="AG1202" s="260"/>
      <c r="AH1202" s="259"/>
      <c r="AI1202" s="259"/>
      <c r="AJ1202" s="260"/>
      <c r="AK1202" s="259">
        <v>9</v>
      </c>
      <c r="AL1202" s="259"/>
      <c r="AM1202" s="259" t="s">
        <v>17180</v>
      </c>
      <c r="AN1202" s="449"/>
      <c r="AO1202" s="449"/>
      <c r="AP1202" s="449"/>
      <c r="AQ1202" s="392" t="str">
        <f>IFERROR(VLOOKUP(BG1202,#REF!,1,0),"")</f>
        <v/>
      </c>
      <c r="AS1202" s="259" t="s">
        <v>95</v>
      </c>
      <c r="AT1202" s="392" t="s">
        <v>3120</v>
      </c>
      <c r="AW1202" s="392" t="s">
        <v>17407</v>
      </c>
      <c r="AY1202" s="312"/>
      <c r="BD1202" s="202" t="str">
        <f t="shared" si="173"/>
        <v>2 Series220i M Sport Package 그란쿠페</v>
      </c>
      <c r="BE1202" s="261" t="str">
        <f t="shared" si="179"/>
        <v>0197</v>
      </c>
      <c r="BF1202" s="407" t="s">
        <v>1740</v>
      </c>
      <c r="BG1202" s="202" t="str">
        <f t="shared" si="174"/>
        <v>0197-1201</v>
      </c>
    </row>
    <row r="1203" spans="1:59">
      <c r="A1203" s="405">
        <v>4977</v>
      </c>
      <c r="B1203" s="406">
        <v>4977</v>
      </c>
      <c r="C1203" s="261" t="str">
        <f t="shared" si="175"/>
        <v>0008-0197</v>
      </c>
      <c r="D1203" s="261" t="str">
        <f t="shared" si="176"/>
        <v>0008-0197-0006</v>
      </c>
      <c r="E1203" s="407" t="s">
        <v>1741</v>
      </c>
      <c r="F1203" s="261" t="str">
        <f>TEXT(VLOOKUP(J1203,'[4]1'!$B$2:$D$37,2,0),"0000")</f>
        <v>0008</v>
      </c>
      <c r="G1203" s="261" t="str">
        <f t="shared" si="177"/>
        <v>0197</v>
      </c>
      <c r="H1203" s="408">
        <f t="shared" si="178"/>
        <v>6</v>
      </c>
      <c r="I1203" s="407" t="s">
        <v>1741</v>
      </c>
      <c r="J1203" s="413" t="s">
        <v>194</v>
      </c>
      <c r="K1203" s="258" t="s">
        <v>17441</v>
      </c>
      <c r="L1203" s="521" t="s">
        <v>17438</v>
      </c>
      <c r="M1203" s="429">
        <v>46100000</v>
      </c>
      <c r="N1203" s="435">
        <v>1998</v>
      </c>
      <c r="O1203" s="258" t="s">
        <v>77</v>
      </c>
      <c r="P1203" s="436" t="s">
        <v>73</v>
      </c>
      <c r="Q1203" s="413" t="s">
        <v>72</v>
      </c>
      <c r="R1203" s="435">
        <v>5</v>
      </c>
      <c r="S1203" s="427">
        <v>5</v>
      </c>
      <c r="T1203" s="261">
        <v>6</v>
      </c>
      <c r="U1203" s="261">
        <v>6</v>
      </c>
      <c r="V1203" s="258" t="s">
        <v>1989</v>
      </c>
      <c r="W1203" s="261" t="str">
        <f t="shared" si="180"/>
        <v>BMW2 Series220i sport  그란쿠페46100000</v>
      </c>
      <c r="X1203" s="411">
        <f t="shared" si="181"/>
        <v>4977</v>
      </c>
      <c r="Y1203" s="261">
        <v>6</v>
      </c>
      <c r="Z1203" s="261">
        <v>6</v>
      </c>
      <c r="AA1203" s="407" t="s">
        <v>1741</v>
      </c>
      <c r="AB1203" s="258" t="s">
        <v>73</v>
      </c>
      <c r="AC1203" s="258"/>
      <c r="AD1203" s="258">
        <v>7</v>
      </c>
      <c r="AE1203" s="258"/>
      <c r="AF1203" s="259"/>
      <c r="AG1203" s="260"/>
      <c r="AH1203" s="259"/>
      <c r="AI1203" s="259"/>
      <c r="AJ1203" s="260"/>
      <c r="AK1203" s="259">
        <v>9</v>
      </c>
      <c r="AL1203" s="259"/>
      <c r="AM1203" s="259" t="s">
        <v>17180</v>
      </c>
      <c r="AN1203" s="449"/>
      <c r="AO1203" s="449"/>
      <c r="AP1203" s="449"/>
      <c r="AQ1203" s="392" t="str">
        <f>IFERROR(VLOOKUP(BG1203,#REF!,1,0),"")</f>
        <v/>
      </c>
      <c r="AS1203" s="259" t="s">
        <v>95</v>
      </c>
      <c r="AW1203" s="392" t="s">
        <v>17407</v>
      </c>
      <c r="AY1203" s="312"/>
      <c r="BD1203" s="202" t="str">
        <f t="shared" si="173"/>
        <v>2 Series220i sport  그란쿠페</v>
      </c>
      <c r="BE1203" s="261" t="str">
        <f t="shared" si="179"/>
        <v>0197</v>
      </c>
      <c r="BF1203" s="407" t="s">
        <v>1741</v>
      </c>
      <c r="BG1203" s="202" t="str">
        <f t="shared" si="174"/>
        <v>0197-1202</v>
      </c>
    </row>
    <row r="1204" spans="1:59">
      <c r="A1204" s="405">
        <v>4978</v>
      </c>
      <c r="B1204" s="406">
        <v>4978</v>
      </c>
      <c r="C1204" s="261" t="str">
        <f t="shared" si="175"/>
        <v>0008-0197</v>
      </c>
      <c r="D1204" s="261" t="str">
        <f t="shared" si="176"/>
        <v>0008-0197-0007</v>
      </c>
      <c r="E1204" s="407" t="s">
        <v>1742</v>
      </c>
      <c r="F1204" s="261" t="str">
        <f>TEXT(VLOOKUP(J1204,'[4]1'!$B$2:$D$37,2,0),"0000")</f>
        <v>0008</v>
      </c>
      <c r="G1204" s="261" t="str">
        <f t="shared" si="177"/>
        <v>0197</v>
      </c>
      <c r="H1204" s="408">
        <f t="shared" si="178"/>
        <v>7</v>
      </c>
      <c r="I1204" s="407" t="s">
        <v>1742</v>
      </c>
      <c r="J1204" s="413" t="s">
        <v>194</v>
      </c>
      <c r="K1204" s="258" t="s">
        <v>17441</v>
      </c>
      <c r="L1204" s="413" t="s">
        <v>17439</v>
      </c>
      <c r="M1204" s="429">
        <v>59900000</v>
      </c>
      <c r="N1204" s="435">
        <v>1998</v>
      </c>
      <c r="O1204" s="258" t="s">
        <v>77</v>
      </c>
      <c r="P1204" s="436" t="s">
        <v>73</v>
      </c>
      <c r="Q1204" s="413" t="s">
        <v>72</v>
      </c>
      <c r="R1204" s="435">
        <v>5</v>
      </c>
      <c r="S1204" s="427">
        <v>5</v>
      </c>
      <c r="T1204" s="261">
        <v>6</v>
      </c>
      <c r="U1204" s="261">
        <v>6</v>
      </c>
      <c r="V1204" s="258" t="s">
        <v>3126</v>
      </c>
      <c r="W1204" s="261" t="str">
        <f t="shared" si="180"/>
        <v>BMW2 SeriesM235i xDrive 그란쿠페59900000</v>
      </c>
      <c r="X1204" s="411">
        <f t="shared" si="181"/>
        <v>4978</v>
      </c>
      <c r="Y1204" s="261">
        <v>6</v>
      </c>
      <c r="Z1204" s="261">
        <v>6</v>
      </c>
      <c r="AA1204" s="407" t="s">
        <v>1742</v>
      </c>
      <c r="AB1204" s="258" t="s">
        <v>17132</v>
      </c>
      <c r="AC1204" s="258"/>
      <c r="AD1204" s="258">
        <v>7</v>
      </c>
      <c r="AE1204" s="258"/>
      <c r="AF1204" s="259"/>
      <c r="AG1204" s="260"/>
      <c r="AH1204" s="259"/>
      <c r="AI1204" s="259"/>
      <c r="AJ1204" s="260"/>
      <c r="AK1204" s="259">
        <v>14</v>
      </c>
      <c r="AL1204" s="259"/>
      <c r="AM1204" s="259" t="s">
        <v>17177</v>
      </c>
      <c r="AN1204" s="449"/>
      <c r="AO1204" s="449"/>
      <c r="AP1204" s="449"/>
      <c r="AQ1204" s="392" t="str">
        <f>IFERROR(VLOOKUP(BG1204,#REF!,1,0),"")</f>
        <v/>
      </c>
      <c r="AS1204" s="259" t="s">
        <v>95</v>
      </c>
      <c r="AT1204" s="392" t="s">
        <v>3120</v>
      </c>
      <c r="AW1204" s="392" t="s">
        <v>17410</v>
      </c>
      <c r="AY1204" s="312"/>
      <c r="BD1204" s="202" t="str">
        <f t="shared" si="173"/>
        <v>2 SeriesM235i xDrive 그란쿠페</v>
      </c>
      <c r="BE1204" s="261" t="str">
        <f t="shared" si="179"/>
        <v>0197</v>
      </c>
      <c r="BF1204" s="407" t="s">
        <v>1742</v>
      </c>
      <c r="BG1204" s="202" t="str">
        <f t="shared" si="174"/>
        <v>0197-1203</v>
      </c>
    </row>
    <row r="1205" spans="1:59">
      <c r="A1205" s="405">
        <v>4979</v>
      </c>
      <c r="B1205" s="406">
        <v>4979</v>
      </c>
      <c r="C1205" s="261" t="str">
        <f t="shared" si="175"/>
        <v>0008-0197</v>
      </c>
      <c r="D1205" s="261" t="str">
        <f t="shared" si="176"/>
        <v>0008-0197-0008</v>
      </c>
      <c r="E1205" s="407" t="s">
        <v>1743</v>
      </c>
      <c r="F1205" s="261" t="str">
        <f>TEXT(VLOOKUP(J1205,'[4]1'!$B$2:$D$37,2,0),"0000")</f>
        <v>0008</v>
      </c>
      <c r="G1205" s="261" t="str">
        <f t="shared" si="177"/>
        <v>0197</v>
      </c>
      <c r="H1205" s="408">
        <f t="shared" si="178"/>
        <v>8</v>
      </c>
      <c r="I1205" s="407" t="s">
        <v>1743</v>
      </c>
      <c r="J1205" s="413" t="s">
        <v>194</v>
      </c>
      <c r="K1205" s="258" t="s">
        <v>17441</v>
      </c>
      <c r="L1205" s="521" t="s">
        <v>17440</v>
      </c>
      <c r="M1205" s="520">
        <v>72700000</v>
      </c>
      <c r="N1205" s="435">
        <v>2998</v>
      </c>
      <c r="O1205" s="258" t="s">
        <v>77</v>
      </c>
      <c r="P1205" s="436" t="s">
        <v>73</v>
      </c>
      <c r="Q1205" s="413" t="s">
        <v>72</v>
      </c>
      <c r="R1205" s="435">
        <v>4</v>
      </c>
      <c r="S1205" s="427">
        <v>7</v>
      </c>
      <c r="T1205" s="261">
        <v>6</v>
      </c>
      <c r="U1205" s="261">
        <v>6</v>
      </c>
      <c r="V1205" s="258" t="s">
        <v>1989</v>
      </c>
      <c r="W1205" s="261" t="str">
        <f t="shared" si="180"/>
        <v>BMW2 Series M240i xDrive  쿠페72700000</v>
      </c>
      <c r="X1205" s="411">
        <f t="shared" si="181"/>
        <v>4979</v>
      </c>
      <c r="Y1205" s="261">
        <v>6</v>
      </c>
      <c r="Z1205" s="261">
        <v>6</v>
      </c>
      <c r="AA1205" s="407" t="s">
        <v>1743</v>
      </c>
      <c r="AB1205" s="258" t="s">
        <v>73</v>
      </c>
      <c r="AC1205" s="258"/>
      <c r="AD1205" s="258">
        <v>7</v>
      </c>
      <c r="AE1205" s="258"/>
      <c r="AF1205" s="259"/>
      <c r="AG1205" s="260"/>
      <c r="AH1205" s="259"/>
      <c r="AI1205" s="259"/>
      <c r="AJ1205" s="260"/>
      <c r="AK1205" s="259">
        <v>14</v>
      </c>
      <c r="AL1205" s="259"/>
      <c r="AM1205" s="259" t="s">
        <v>17177</v>
      </c>
      <c r="AN1205" s="449"/>
      <c r="AO1205" s="449"/>
      <c r="AP1205" s="449"/>
      <c r="AQ1205" s="392" t="str">
        <f>IFERROR(VLOOKUP(BG1205,#REF!,1,0),"")</f>
        <v/>
      </c>
      <c r="AS1205" s="259" t="s">
        <v>16771</v>
      </c>
      <c r="AW1205" s="392" t="s">
        <v>17407</v>
      </c>
      <c r="AY1205" s="312"/>
      <c r="BD1205" s="202" t="str">
        <f t="shared" si="173"/>
        <v>2 Series M240i xDrive  쿠페</v>
      </c>
      <c r="BE1205" s="261" t="str">
        <f t="shared" si="179"/>
        <v>0197</v>
      </c>
      <c r="BF1205" s="407" t="s">
        <v>1743</v>
      </c>
      <c r="BG1205" s="202" t="str">
        <f t="shared" si="174"/>
        <v>0197-1204</v>
      </c>
    </row>
    <row r="1206" spans="1:59">
      <c r="A1206" s="405">
        <v>4980</v>
      </c>
      <c r="B1206" s="406">
        <v>4980</v>
      </c>
      <c r="C1206" s="261" t="str">
        <f t="shared" si="175"/>
        <v>0008-0198</v>
      </c>
      <c r="D1206" s="261" t="str">
        <f t="shared" si="176"/>
        <v>0008-0198-0001</v>
      </c>
      <c r="E1206" s="407" t="s">
        <v>1744</v>
      </c>
      <c r="F1206" s="261" t="str">
        <f>TEXT(VLOOKUP(J1206,'[4]1'!$B$2:$D$37,2,0),"0000")</f>
        <v>0008</v>
      </c>
      <c r="G1206" s="261" t="str">
        <f t="shared" si="177"/>
        <v>0198</v>
      </c>
      <c r="H1206" s="408">
        <f t="shared" si="178"/>
        <v>1</v>
      </c>
      <c r="I1206" s="407" t="s">
        <v>1744</v>
      </c>
      <c r="J1206" s="258" t="s">
        <v>194</v>
      </c>
      <c r="K1206" s="258" t="s">
        <v>17193</v>
      </c>
      <c r="L1206" s="258" t="s">
        <v>16986</v>
      </c>
      <c r="M1206" s="429">
        <v>60000000</v>
      </c>
      <c r="N1206" s="258">
        <v>1995</v>
      </c>
      <c r="O1206" s="258" t="s">
        <v>78</v>
      </c>
      <c r="P1206" s="258" t="s">
        <v>73</v>
      </c>
      <c r="Q1206" s="258" t="s">
        <v>72</v>
      </c>
      <c r="R1206" s="258">
        <v>5</v>
      </c>
      <c r="S1206" s="410">
        <v>1</v>
      </c>
      <c r="T1206" s="261">
        <v>6</v>
      </c>
      <c r="U1206" s="261">
        <v>6</v>
      </c>
      <c r="V1206" s="258" t="s">
        <v>71</v>
      </c>
      <c r="W1206" s="261" t="str">
        <f t="shared" si="180"/>
        <v>BMW3 Series320d60000000</v>
      </c>
      <c r="X1206" s="411">
        <f t="shared" si="181"/>
        <v>4980</v>
      </c>
      <c r="Y1206" s="261">
        <v>6</v>
      </c>
      <c r="Z1206" s="261">
        <v>6</v>
      </c>
      <c r="AA1206" s="407" t="s">
        <v>1744</v>
      </c>
      <c r="AB1206" s="258" t="s">
        <v>17276</v>
      </c>
      <c r="AC1206" s="258"/>
      <c r="AD1206" s="258">
        <v>2</v>
      </c>
      <c r="AE1206" s="258">
        <v>2</v>
      </c>
      <c r="AF1206" s="259"/>
      <c r="AG1206" s="260"/>
      <c r="AH1206" s="259"/>
      <c r="AI1206" s="259"/>
      <c r="AJ1206" s="260"/>
      <c r="AK1206" s="259">
        <v>7</v>
      </c>
      <c r="AL1206" s="259"/>
      <c r="AM1206" s="259" t="s">
        <v>17150</v>
      </c>
      <c r="AN1206" s="449"/>
      <c r="AO1206" s="449"/>
      <c r="AP1206" s="449"/>
      <c r="AQ1206" s="392" t="str">
        <f>IFERROR(VLOOKUP(BG1206,#REF!,1,0),"")</f>
        <v/>
      </c>
      <c r="AS1206" s="259" t="s">
        <v>3211</v>
      </c>
      <c r="AW1206" s="392" t="s">
        <v>17407</v>
      </c>
      <c r="BD1206" s="202" t="str">
        <f t="shared" si="173"/>
        <v>3 Series320d</v>
      </c>
      <c r="BE1206" s="261" t="str">
        <f t="shared" si="179"/>
        <v>0198</v>
      </c>
      <c r="BF1206" s="407" t="s">
        <v>1744</v>
      </c>
      <c r="BG1206" s="202" t="str">
        <f t="shared" si="174"/>
        <v>0198-1205</v>
      </c>
    </row>
    <row r="1207" spans="1:59">
      <c r="A1207" s="405">
        <v>4981</v>
      </c>
      <c r="B1207" s="406">
        <v>4981</v>
      </c>
      <c r="C1207" s="261" t="str">
        <f t="shared" si="175"/>
        <v>0008-0198</v>
      </c>
      <c r="D1207" s="261" t="str">
        <f t="shared" si="176"/>
        <v>0008-0198-0002</v>
      </c>
      <c r="E1207" s="407" t="s">
        <v>1745</v>
      </c>
      <c r="F1207" s="261" t="str">
        <f>TEXT(VLOOKUP(J1207,'[4]1'!$B$2:$D$37,2,0),"0000")</f>
        <v>0008</v>
      </c>
      <c r="G1207" s="261" t="str">
        <f t="shared" si="177"/>
        <v>0198</v>
      </c>
      <c r="H1207" s="408">
        <f t="shared" si="178"/>
        <v>2</v>
      </c>
      <c r="I1207" s="407" t="s">
        <v>1745</v>
      </c>
      <c r="J1207" s="258" t="s">
        <v>194</v>
      </c>
      <c r="K1207" s="258" t="s">
        <v>17193</v>
      </c>
      <c r="L1207" s="258" t="s">
        <v>1369</v>
      </c>
      <c r="M1207" s="429">
        <v>63700000</v>
      </c>
      <c r="N1207" s="258">
        <v>1995</v>
      </c>
      <c r="O1207" s="258" t="s">
        <v>78</v>
      </c>
      <c r="P1207" s="258" t="s">
        <v>73</v>
      </c>
      <c r="Q1207" s="258" t="s">
        <v>72</v>
      </c>
      <c r="R1207" s="258">
        <v>5</v>
      </c>
      <c r="S1207" s="410">
        <v>1</v>
      </c>
      <c r="T1207" s="261">
        <v>6</v>
      </c>
      <c r="U1207" s="261">
        <v>6</v>
      </c>
      <c r="V1207" s="258" t="s">
        <v>71</v>
      </c>
      <c r="W1207" s="261" t="str">
        <f t="shared" si="180"/>
        <v>BMW3 Series320d M Sport 63700000</v>
      </c>
      <c r="X1207" s="411">
        <f t="shared" si="181"/>
        <v>4981</v>
      </c>
      <c r="Y1207" s="261">
        <v>6</v>
      </c>
      <c r="Z1207" s="261">
        <v>6</v>
      </c>
      <c r="AA1207" s="407" t="s">
        <v>1745</v>
      </c>
      <c r="AB1207" s="258" t="s">
        <v>17276</v>
      </c>
      <c r="AC1207" s="258"/>
      <c r="AD1207" s="258">
        <v>2</v>
      </c>
      <c r="AE1207" s="258">
        <v>2</v>
      </c>
      <c r="AF1207" s="259"/>
      <c r="AG1207" s="260"/>
      <c r="AH1207" s="259"/>
      <c r="AI1207" s="259"/>
      <c r="AJ1207" s="260"/>
      <c r="AK1207" s="259">
        <v>7</v>
      </c>
      <c r="AL1207" s="259"/>
      <c r="AM1207" s="259" t="s">
        <v>17150</v>
      </c>
      <c r="AN1207" s="449"/>
      <c r="AO1207" s="449"/>
      <c r="AP1207" s="449"/>
      <c r="AQ1207" s="392" t="str">
        <f>IFERROR(VLOOKUP(BG1207,#REF!,1,0),"")</f>
        <v/>
      </c>
      <c r="AS1207" s="259" t="s">
        <v>3211</v>
      </c>
      <c r="AW1207" s="392" t="s">
        <v>17407</v>
      </c>
      <c r="BD1207" s="202" t="str">
        <f t="shared" si="173"/>
        <v xml:space="preserve">3 Series320d M Sport </v>
      </c>
      <c r="BE1207" s="261" t="str">
        <f t="shared" si="179"/>
        <v>0198</v>
      </c>
      <c r="BF1207" s="407" t="s">
        <v>1745</v>
      </c>
      <c r="BG1207" s="202" t="str">
        <f t="shared" si="174"/>
        <v>0198-1206</v>
      </c>
    </row>
    <row r="1208" spans="1:59">
      <c r="A1208" s="405">
        <v>4982</v>
      </c>
      <c r="B1208" s="406">
        <v>4982</v>
      </c>
      <c r="C1208" s="261" t="str">
        <f t="shared" si="175"/>
        <v>0008-0198</v>
      </c>
      <c r="D1208" s="261" t="str">
        <f t="shared" si="176"/>
        <v>0008-0198-0003</v>
      </c>
      <c r="E1208" s="407" t="s">
        <v>1746</v>
      </c>
      <c r="F1208" s="261" t="str">
        <f>TEXT(VLOOKUP(J1208,'[4]1'!$B$2:$D$37,2,0),"0000")</f>
        <v>0008</v>
      </c>
      <c r="G1208" s="261" t="str">
        <f t="shared" si="177"/>
        <v>0198</v>
      </c>
      <c r="H1208" s="408">
        <f t="shared" si="178"/>
        <v>3</v>
      </c>
      <c r="I1208" s="407" t="s">
        <v>1746</v>
      </c>
      <c r="J1208" s="258" t="s">
        <v>194</v>
      </c>
      <c r="K1208" s="258" t="s">
        <v>17193</v>
      </c>
      <c r="L1208" s="258" t="s">
        <v>1371</v>
      </c>
      <c r="M1208" s="429">
        <v>60000000</v>
      </c>
      <c r="N1208" s="258">
        <v>1995</v>
      </c>
      <c r="O1208" s="258" t="s">
        <v>78</v>
      </c>
      <c r="P1208" s="258" t="s">
        <v>73</v>
      </c>
      <c r="Q1208" s="258" t="s">
        <v>72</v>
      </c>
      <c r="R1208" s="258">
        <v>5</v>
      </c>
      <c r="S1208" s="410">
        <v>1</v>
      </c>
      <c r="T1208" s="261">
        <v>6</v>
      </c>
      <c r="U1208" s="261">
        <v>6</v>
      </c>
      <c r="V1208" s="258" t="s">
        <v>71</v>
      </c>
      <c r="W1208" s="261" t="str">
        <f t="shared" si="180"/>
        <v>BMW3 Series320d xDrive M Sport60000000</v>
      </c>
      <c r="X1208" s="411">
        <f t="shared" si="181"/>
        <v>4982</v>
      </c>
      <c r="Y1208" s="261">
        <v>6</v>
      </c>
      <c r="Z1208" s="261">
        <v>6</v>
      </c>
      <c r="AA1208" s="407" t="s">
        <v>1746</v>
      </c>
      <c r="AB1208" s="258" t="s">
        <v>73</v>
      </c>
      <c r="AC1208" s="258"/>
      <c r="AD1208" s="258">
        <v>2</v>
      </c>
      <c r="AE1208" s="258">
        <v>2</v>
      </c>
      <c r="AF1208" s="259"/>
      <c r="AG1208" s="260"/>
      <c r="AH1208" s="259"/>
      <c r="AI1208" s="259"/>
      <c r="AJ1208" s="260"/>
      <c r="AK1208" s="259">
        <v>7</v>
      </c>
      <c r="AL1208" s="259"/>
      <c r="AM1208" s="259" t="s">
        <v>17150</v>
      </c>
      <c r="AN1208" s="449"/>
      <c r="AO1208" s="449"/>
      <c r="AP1208" s="449"/>
      <c r="AQ1208" s="392" t="str">
        <f>IFERROR(VLOOKUP(BG1208,#REF!,1,0),"")</f>
        <v/>
      </c>
      <c r="AS1208" s="259" t="s">
        <v>3211</v>
      </c>
      <c r="AW1208" s="392" t="s">
        <v>17407</v>
      </c>
      <c r="BD1208" s="202" t="str">
        <f t="shared" si="173"/>
        <v>3 Series320d xDrive M Sport</v>
      </c>
      <c r="BE1208" s="261" t="str">
        <f t="shared" si="179"/>
        <v>0198</v>
      </c>
      <c r="BF1208" s="407" t="s">
        <v>1746</v>
      </c>
      <c r="BG1208" s="202" t="str">
        <f t="shared" si="174"/>
        <v>0198-1207</v>
      </c>
    </row>
    <row r="1209" spans="1:59">
      <c r="A1209" s="405">
        <v>4983</v>
      </c>
      <c r="B1209" s="406">
        <v>4983</v>
      </c>
      <c r="C1209" s="261" t="str">
        <f t="shared" si="175"/>
        <v>0008-0198</v>
      </c>
      <c r="D1209" s="261" t="str">
        <f t="shared" si="176"/>
        <v>0008-0198-0004</v>
      </c>
      <c r="E1209" s="407" t="s">
        <v>1747</v>
      </c>
      <c r="F1209" s="261" t="str">
        <f>TEXT(VLOOKUP(J1209,'[4]1'!$B$2:$D$37,2,0),"0000")</f>
        <v>0008</v>
      </c>
      <c r="G1209" s="261" t="str">
        <f t="shared" si="177"/>
        <v>0198</v>
      </c>
      <c r="H1209" s="408">
        <f t="shared" si="178"/>
        <v>4</v>
      </c>
      <c r="I1209" s="407" t="s">
        <v>1747</v>
      </c>
      <c r="J1209" s="258" t="s">
        <v>194</v>
      </c>
      <c r="K1209" s="258" t="s">
        <v>17193</v>
      </c>
      <c r="L1209" s="258" t="s">
        <v>17196</v>
      </c>
      <c r="M1209" s="429">
        <v>63800000</v>
      </c>
      <c r="N1209" s="258">
        <v>1995</v>
      </c>
      <c r="O1209" s="258" t="s">
        <v>78</v>
      </c>
      <c r="P1209" s="258" t="s">
        <v>73</v>
      </c>
      <c r="Q1209" s="258" t="s">
        <v>72</v>
      </c>
      <c r="R1209" s="258">
        <v>5</v>
      </c>
      <c r="S1209" s="410">
        <v>8</v>
      </c>
      <c r="T1209" s="261">
        <v>6</v>
      </c>
      <c r="U1209" s="261">
        <v>6</v>
      </c>
      <c r="V1209" s="258" t="s">
        <v>71</v>
      </c>
      <c r="W1209" s="261" t="str">
        <f t="shared" si="180"/>
        <v>BMW3 Series320d Touring63800000</v>
      </c>
      <c r="X1209" s="411">
        <f t="shared" si="181"/>
        <v>4983</v>
      </c>
      <c r="Y1209" s="261">
        <v>6</v>
      </c>
      <c r="Z1209" s="261">
        <v>6</v>
      </c>
      <c r="AA1209" s="407" t="s">
        <v>1747</v>
      </c>
      <c r="AB1209" s="258" t="s">
        <v>73</v>
      </c>
      <c r="AC1209" s="258"/>
      <c r="AD1209" s="258">
        <v>2</v>
      </c>
      <c r="AE1209" s="258">
        <v>0</v>
      </c>
      <c r="AF1209" s="259"/>
      <c r="AG1209" s="260"/>
      <c r="AH1209" s="259"/>
      <c r="AI1209" s="259"/>
      <c r="AJ1209" s="260"/>
      <c r="AK1209" s="259">
        <v>7</v>
      </c>
      <c r="AL1209" s="259"/>
      <c r="AM1209" s="259" t="s">
        <v>17150</v>
      </c>
      <c r="AN1209" s="449"/>
      <c r="AO1209" s="449"/>
      <c r="AP1209" s="449"/>
      <c r="AQ1209" s="392" t="str">
        <f>IFERROR(VLOOKUP(BG1209,#REF!,1,0),"")</f>
        <v/>
      </c>
      <c r="AS1209" s="259" t="s">
        <v>3253</v>
      </c>
      <c r="AW1209" s="392" t="s">
        <v>17407</v>
      </c>
      <c r="BD1209" s="202" t="str">
        <f t="shared" si="173"/>
        <v>3 Series320d Touring</v>
      </c>
      <c r="BE1209" s="261" t="str">
        <f t="shared" si="179"/>
        <v>0198</v>
      </c>
      <c r="BF1209" s="407" t="s">
        <v>1747</v>
      </c>
      <c r="BG1209" s="202" t="str">
        <f t="shared" si="174"/>
        <v>0198-1208</v>
      </c>
    </row>
    <row r="1210" spans="1:59">
      <c r="A1210" s="405">
        <v>4984</v>
      </c>
      <c r="B1210" s="406">
        <v>4984</v>
      </c>
      <c r="C1210" s="261" t="str">
        <f t="shared" si="175"/>
        <v>0008-0198</v>
      </c>
      <c r="D1210" s="261" t="str">
        <f t="shared" si="176"/>
        <v>0008-0198-0005</v>
      </c>
      <c r="E1210" s="407" t="s">
        <v>1748</v>
      </c>
      <c r="F1210" s="261" t="str">
        <f>TEXT(VLOOKUP(J1210,'[4]1'!$B$2:$D$37,2,0),"0000")</f>
        <v>0008</v>
      </c>
      <c r="G1210" s="261" t="str">
        <f t="shared" si="177"/>
        <v>0198</v>
      </c>
      <c r="H1210" s="408">
        <f t="shared" si="178"/>
        <v>5</v>
      </c>
      <c r="I1210" s="407" t="s">
        <v>1748</v>
      </c>
      <c r="J1210" s="258" t="s">
        <v>194</v>
      </c>
      <c r="K1210" s="258" t="s">
        <v>17193</v>
      </c>
      <c r="L1210" s="258" t="s">
        <v>17195</v>
      </c>
      <c r="M1210" s="429">
        <v>63800000</v>
      </c>
      <c r="N1210" s="258">
        <v>1995</v>
      </c>
      <c r="O1210" s="258" t="s">
        <v>78</v>
      </c>
      <c r="P1210" s="258" t="s">
        <v>73</v>
      </c>
      <c r="Q1210" s="258" t="s">
        <v>72</v>
      </c>
      <c r="R1210" s="258">
        <v>5</v>
      </c>
      <c r="S1210" s="410">
        <v>8</v>
      </c>
      <c r="T1210" s="261">
        <v>6</v>
      </c>
      <c r="U1210" s="261">
        <v>6</v>
      </c>
      <c r="V1210" s="258" t="s">
        <v>71</v>
      </c>
      <c r="W1210" s="261" t="str">
        <f t="shared" si="180"/>
        <v>BMW3 Series320d Touring M Sport package63800000</v>
      </c>
      <c r="X1210" s="411">
        <f t="shared" si="181"/>
        <v>4984</v>
      </c>
      <c r="Y1210" s="261">
        <v>6</v>
      </c>
      <c r="Z1210" s="261">
        <v>6</v>
      </c>
      <c r="AA1210" s="407" t="s">
        <v>1748</v>
      </c>
      <c r="AB1210" s="258" t="s">
        <v>73</v>
      </c>
      <c r="AC1210" s="258"/>
      <c r="AD1210" s="258">
        <v>2</v>
      </c>
      <c r="AE1210" s="258">
        <v>0</v>
      </c>
      <c r="AF1210" s="259"/>
      <c r="AG1210" s="260"/>
      <c r="AH1210" s="259"/>
      <c r="AI1210" s="259"/>
      <c r="AJ1210" s="260"/>
      <c r="AK1210" s="259">
        <v>7</v>
      </c>
      <c r="AL1210" s="259"/>
      <c r="AM1210" s="259" t="s">
        <v>17150</v>
      </c>
      <c r="AN1210" s="449"/>
      <c r="AO1210" s="449"/>
      <c r="AP1210" s="449"/>
      <c r="AQ1210" s="392" t="str">
        <f>IFERROR(VLOOKUP(BG1210,#REF!,1,0),"")</f>
        <v/>
      </c>
      <c r="AS1210" s="259" t="s">
        <v>3253</v>
      </c>
      <c r="AW1210" s="392" t="s">
        <v>17407</v>
      </c>
      <c r="BD1210" s="202" t="str">
        <f t="shared" si="173"/>
        <v>3 Series320d Touring M Sport package</v>
      </c>
      <c r="BE1210" s="261" t="str">
        <f t="shared" si="179"/>
        <v>0198</v>
      </c>
      <c r="BF1210" s="407" t="s">
        <v>1748</v>
      </c>
      <c r="BG1210" s="202" t="str">
        <f t="shared" si="174"/>
        <v>0198-1209</v>
      </c>
    </row>
    <row r="1211" spans="1:59">
      <c r="A1211" s="405">
        <v>4985</v>
      </c>
      <c r="B1211" s="406">
        <v>4985</v>
      </c>
      <c r="C1211" s="261" t="str">
        <f t="shared" si="175"/>
        <v>0008-0198</v>
      </c>
      <c r="D1211" s="261" t="str">
        <f t="shared" si="176"/>
        <v>0008-0198-0006</v>
      </c>
      <c r="E1211" s="407" t="s">
        <v>1749</v>
      </c>
      <c r="F1211" s="261" t="str">
        <f>TEXT(VLOOKUP(J1211,'[4]1'!$B$2:$D$37,2,0),"0000")</f>
        <v>0008</v>
      </c>
      <c r="G1211" s="261" t="str">
        <f t="shared" si="177"/>
        <v>0198</v>
      </c>
      <c r="H1211" s="408">
        <f t="shared" si="178"/>
        <v>6</v>
      </c>
      <c r="I1211" s="407" t="s">
        <v>1749</v>
      </c>
      <c r="J1211" s="258" t="s">
        <v>194</v>
      </c>
      <c r="K1211" s="258" t="s">
        <v>17193</v>
      </c>
      <c r="L1211" s="258" t="s">
        <v>2059</v>
      </c>
      <c r="M1211" s="409">
        <v>57000000</v>
      </c>
      <c r="N1211" s="258">
        <v>1998</v>
      </c>
      <c r="O1211" s="258" t="s">
        <v>77</v>
      </c>
      <c r="P1211" s="258" t="s">
        <v>1451</v>
      </c>
      <c r="Q1211" s="258" t="s">
        <v>1994</v>
      </c>
      <c r="R1211" s="258">
        <v>5</v>
      </c>
      <c r="S1211" s="410">
        <v>8</v>
      </c>
      <c r="T1211" s="261">
        <v>6</v>
      </c>
      <c r="U1211" s="261">
        <v>6</v>
      </c>
      <c r="V1211" s="258" t="s">
        <v>1989</v>
      </c>
      <c r="W1211" s="261" t="str">
        <f t="shared" si="180"/>
        <v>BMW3 Series320i57000000</v>
      </c>
      <c r="X1211" s="411">
        <f t="shared" si="181"/>
        <v>4985</v>
      </c>
      <c r="Y1211" s="261">
        <v>6</v>
      </c>
      <c r="Z1211" s="261">
        <v>6</v>
      </c>
      <c r="AA1211" s="407" t="s">
        <v>1749</v>
      </c>
      <c r="AB1211" s="258" t="s">
        <v>73</v>
      </c>
      <c r="AC1211" s="258"/>
      <c r="AD1211" s="258">
        <v>2</v>
      </c>
      <c r="AE1211" s="258">
        <v>0</v>
      </c>
      <c r="AF1211" s="259"/>
      <c r="AG1211" s="260"/>
      <c r="AH1211" s="259"/>
      <c r="AI1211" s="259"/>
      <c r="AJ1211" s="260"/>
      <c r="AK1211" s="259">
        <v>7</v>
      </c>
      <c r="AL1211" s="259"/>
      <c r="AM1211" s="259" t="s">
        <v>17150</v>
      </c>
      <c r="AN1211" s="449"/>
      <c r="AO1211" s="449"/>
      <c r="AP1211" s="449"/>
      <c r="AQ1211" s="392" t="str">
        <f>IFERROR(VLOOKUP(BG1211,#REF!,1,0),"")</f>
        <v/>
      </c>
      <c r="AS1211" s="259" t="s">
        <v>3211</v>
      </c>
      <c r="AW1211" s="392" t="s">
        <v>17407</v>
      </c>
      <c r="AZ1211" s="202" t="e">
        <f>VLOOKUP(#REF!,잔가군!$B:$C,2,0)</f>
        <v>#REF!</v>
      </c>
      <c r="BA1211" s="202" t="e">
        <f>S1211-#REF!</f>
        <v>#REF!</v>
      </c>
      <c r="BD1211" s="202" t="str">
        <f t="shared" si="173"/>
        <v>3 Series320i</v>
      </c>
      <c r="BE1211" s="261" t="str">
        <f t="shared" si="179"/>
        <v>0198</v>
      </c>
      <c r="BF1211" s="407" t="s">
        <v>1749</v>
      </c>
      <c r="BG1211" s="202" t="str">
        <f t="shared" si="174"/>
        <v>0198-1210</v>
      </c>
    </row>
    <row r="1212" spans="1:59">
      <c r="A1212" s="405">
        <v>4986</v>
      </c>
      <c r="B1212" s="406">
        <v>4986</v>
      </c>
      <c r="C1212" s="261" t="str">
        <f t="shared" si="175"/>
        <v>0008-0198</v>
      </c>
      <c r="D1212" s="261" t="str">
        <f t="shared" si="176"/>
        <v>0008-0198-0007</v>
      </c>
      <c r="E1212" s="407" t="s">
        <v>1750</v>
      </c>
      <c r="F1212" s="261" t="str">
        <f>TEXT(VLOOKUP(J1212,'[4]1'!$B$2:$D$37,2,0),"0000")</f>
        <v>0008</v>
      </c>
      <c r="G1212" s="261" t="str">
        <f t="shared" si="177"/>
        <v>0198</v>
      </c>
      <c r="H1212" s="408">
        <f t="shared" si="178"/>
        <v>7</v>
      </c>
      <c r="I1212" s="407" t="s">
        <v>1750</v>
      </c>
      <c r="J1212" s="258" t="s">
        <v>194</v>
      </c>
      <c r="K1212" s="258" t="s">
        <v>17193</v>
      </c>
      <c r="L1212" s="258" t="s">
        <v>2058</v>
      </c>
      <c r="M1212" s="409">
        <v>61400000</v>
      </c>
      <c r="N1212" s="258">
        <v>1998</v>
      </c>
      <c r="O1212" s="258" t="s">
        <v>77</v>
      </c>
      <c r="P1212" s="258" t="s">
        <v>73</v>
      </c>
      <c r="Q1212" s="258" t="s">
        <v>72</v>
      </c>
      <c r="R1212" s="258">
        <v>5</v>
      </c>
      <c r="S1212" s="410">
        <v>8</v>
      </c>
      <c r="T1212" s="261">
        <v>6</v>
      </c>
      <c r="U1212" s="261">
        <v>6</v>
      </c>
      <c r="V1212" s="258" t="s">
        <v>71</v>
      </c>
      <c r="W1212" s="261" t="str">
        <f t="shared" si="180"/>
        <v>BMW3 Series320i M Sport Package61400000</v>
      </c>
      <c r="X1212" s="411">
        <f t="shared" si="181"/>
        <v>4986</v>
      </c>
      <c r="Y1212" s="261">
        <v>6</v>
      </c>
      <c r="Z1212" s="261">
        <v>6</v>
      </c>
      <c r="AA1212" s="407" t="s">
        <v>1750</v>
      </c>
      <c r="AB1212" s="258" t="s">
        <v>73</v>
      </c>
      <c r="AC1212" s="258"/>
      <c r="AD1212" s="258">
        <v>2</v>
      </c>
      <c r="AE1212" s="258">
        <v>0</v>
      </c>
      <c r="AF1212" s="259"/>
      <c r="AG1212" s="260"/>
      <c r="AH1212" s="259"/>
      <c r="AI1212" s="259"/>
      <c r="AJ1212" s="260"/>
      <c r="AK1212" s="259">
        <v>7</v>
      </c>
      <c r="AL1212" s="259"/>
      <c r="AM1212" s="259" t="s">
        <v>17150</v>
      </c>
      <c r="AN1212" s="449"/>
      <c r="AO1212" s="449"/>
      <c r="AP1212" s="449"/>
      <c r="AQ1212" s="392" t="str">
        <f>IFERROR(VLOOKUP(BG1212,#REF!,1,0),"")</f>
        <v/>
      </c>
      <c r="AS1212" s="259" t="s">
        <v>3211</v>
      </c>
      <c r="AW1212" s="392" t="s">
        <v>17407</v>
      </c>
      <c r="AZ1212" s="202" t="e">
        <f>VLOOKUP(#REF!,잔가군!$B:$C,2,0)</f>
        <v>#REF!</v>
      </c>
      <c r="BA1212" s="202" t="e">
        <f>S1212-#REF!</f>
        <v>#REF!</v>
      </c>
      <c r="BD1212" s="202" t="str">
        <f t="shared" si="173"/>
        <v>3 Series320i M Sport Package</v>
      </c>
      <c r="BE1212" s="261" t="str">
        <f t="shared" si="179"/>
        <v>0198</v>
      </c>
      <c r="BF1212" s="407" t="s">
        <v>1750</v>
      </c>
      <c r="BG1212" s="202" t="str">
        <f t="shared" si="174"/>
        <v>0198-1211</v>
      </c>
    </row>
    <row r="1213" spans="1:59">
      <c r="A1213" s="405">
        <v>4987</v>
      </c>
      <c r="B1213" s="406">
        <v>4987</v>
      </c>
      <c r="C1213" s="261" t="str">
        <f t="shared" si="175"/>
        <v>0008-0198</v>
      </c>
      <c r="D1213" s="261" t="str">
        <f t="shared" si="176"/>
        <v>0008-0198-0008</v>
      </c>
      <c r="E1213" s="407" t="s">
        <v>1751</v>
      </c>
      <c r="F1213" s="261" t="str">
        <f>TEXT(VLOOKUP(J1213,'[4]1'!$B$2:$D$37,2,0),"0000")</f>
        <v>0008</v>
      </c>
      <c r="G1213" s="261" t="str">
        <f t="shared" si="177"/>
        <v>0198</v>
      </c>
      <c r="H1213" s="408">
        <f t="shared" si="178"/>
        <v>8</v>
      </c>
      <c r="I1213" s="407" t="s">
        <v>1751</v>
      </c>
      <c r="J1213" s="258" t="s">
        <v>194</v>
      </c>
      <c r="K1213" s="258" t="s">
        <v>17193</v>
      </c>
      <c r="L1213" s="258" t="s">
        <v>1455</v>
      </c>
      <c r="M1213" s="429">
        <v>75800000</v>
      </c>
      <c r="N1213" s="258">
        <v>2998</v>
      </c>
      <c r="O1213" s="258" t="s">
        <v>77</v>
      </c>
      <c r="P1213" s="258" t="s">
        <v>73</v>
      </c>
      <c r="Q1213" s="258" t="s">
        <v>72</v>
      </c>
      <c r="R1213" s="258">
        <v>5</v>
      </c>
      <c r="S1213" s="410">
        <v>7</v>
      </c>
      <c r="T1213" s="261">
        <v>6</v>
      </c>
      <c r="U1213" s="261">
        <v>6</v>
      </c>
      <c r="V1213" s="258" t="s">
        <v>71</v>
      </c>
      <c r="W1213" s="261" t="str">
        <f t="shared" si="180"/>
        <v>BMW3 SeriesM340i75800000</v>
      </c>
      <c r="X1213" s="411">
        <f t="shared" si="181"/>
        <v>4987</v>
      </c>
      <c r="Y1213" s="261">
        <v>6</v>
      </c>
      <c r="Z1213" s="261">
        <v>6</v>
      </c>
      <c r="AA1213" s="407" t="s">
        <v>1751</v>
      </c>
      <c r="AB1213" s="258" t="s">
        <v>73</v>
      </c>
      <c r="AC1213" s="258"/>
      <c r="AD1213" s="258">
        <v>5</v>
      </c>
      <c r="AE1213" s="258">
        <v>2</v>
      </c>
      <c r="AF1213" s="259"/>
      <c r="AG1213" s="260"/>
      <c r="AH1213" s="259"/>
      <c r="AI1213" s="259"/>
      <c r="AJ1213" s="260"/>
      <c r="AK1213" s="259">
        <v>14</v>
      </c>
      <c r="AL1213" s="259"/>
      <c r="AM1213" s="259" t="s">
        <v>17177</v>
      </c>
      <c r="AN1213" s="449"/>
      <c r="AO1213" s="449"/>
      <c r="AP1213" s="449"/>
      <c r="AQ1213" s="392" t="str">
        <f>IFERROR(VLOOKUP(BG1213,#REF!,1,0),"")</f>
        <v/>
      </c>
      <c r="AS1213" s="259" t="s">
        <v>3251</v>
      </c>
      <c r="AW1213" s="392" t="s">
        <v>17408</v>
      </c>
      <c r="BD1213" s="202" t="str">
        <f t="shared" si="173"/>
        <v>3 SeriesM340i</v>
      </c>
      <c r="BE1213" s="261" t="str">
        <f t="shared" si="179"/>
        <v>0198</v>
      </c>
      <c r="BF1213" s="407" t="s">
        <v>1751</v>
      </c>
      <c r="BG1213" s="202" t="str">
        <f t="shared" si="174"/>
        <v>0198-1212</v>
      </c>
    </row>
    <row r="1214" spans="1:59" s="214" customFormat="1">
      <c r="A1214" s="405">
        <v>4988</v>
      </c>
      <c r="B1214" s="406">
        <v>4988</v>
      </c>
      <c r="C1214" s="261" t="str">
        <f t="shared" si="175"/>
        <v>0008-0198</v>
      </c>
      <c r="D1214" s="261" t="str">
        <f t="shared" si="176"/>
        <v>0008-0198-0009</v>
      </c>
      <c r="E1214" s="407" t="s">
        <v>1752</v>
      </c>
      <c r="F1214" s="261" t="str">
        <f>TEXT(VLOOKUP(J1214,'[4]1'!$B$2:$D$37,2,0),"0000")</f>
        <v>0008</v>
      </c>
      <c r="G1214" s="261" t="str">
        <f t="shared" si="177"/>
        <v>0198</v>
      </c>
      <c r="H1214" s="408">
        <f t="shared" si="178"/>
        <v>9</v>
      </c>
      <c r="I1214" s="407" t="s">
        <v>1752</v>
      </c>
      <c r="J1214" s="258" t="s">
        <v>194</v>
      </c>
      <c r="K1214" s="258" t="s">
        <v>17193</v>
      </c>
      <c r="L1214" s="258" t="s">
        <v>17194</v>
      </c>
      <c r="M1214" s="429">
        <v>59800000</v>
      </c>
      <c r="N1214" s="258">
        <v>1998</v>
      </c>
      <c r="O1214" s="258" t="s">
        <v>77</v>
      </c>
      <c r="P1214" s="258" t="s">
        <v>73</v>
      </c>
      <c r="Q1214" s="258" t="s">
        <v>72</v>
      </c>
      <c r="R1214" s="258">
        <v>5</v>
      </c>
      <c r="S1214" s="410">
        <v>8</v>
      </c>
      <c r="T1214" s="261">
        <v>6</v>
      </c>
      <c r="U1214" s="261">
        <v>6</v>
      </c>
      <c r="V1214" s="258" t="s">
        <v>71</v>
      </c>
      <c r="W1214" s="261" t="str">
        <f t="shared" si="180"/>
        <v>BMW3 Series320i Touring59800000</v>
      </c>
      <c r="X1214" s="411">
        <f t="shared" si="181"/>
        <v>4988</v>
      </c>
      <c r="Y1214" s="261">
        <v>6</v>
      </c>
      <c r="Z1214" s="261">
        <v>6</v>
      </c>
      <c r="AA1214" s="407" t="s">
        <v>1752</v>
      </c>
      <c r="AB1214" s="258" t="s">
        <v>73</v>
      </c>
      <c r="AC1214" s="258"/>
      <c r="AD1214" s="258">
        <v>2</v>
      </c>
      <c r="AE1214" s="258">
        <v>0</v>
      </c>
      <c r="AF1214" s="259"/>
      <c r="AG1214" s="260"/>
      <c r="AH1214" s="259"/>
      <c r="AI1214" s="259"/>
      <c r="AJ1214" s="260"/>
      <c r="AK1214" s="259">
        <v>7</v>
      </c>
      <c r="AL1214" s="259"/>
      <c r="AM1214" s="259" t="s">
        <v>17150</v>
      </c>
      <c r="AN1214" s="449"/>
      <c r="AO1214" s="449"/>
      <c r="AP1214" s="449"/>
      <c r="AQ1214" s="392" t="str">
        <f>IFERROR(VLOOKUP(BG1214,#REF!,1,0),"")</f>
        <v/>
      </c>
      <c r="AR1214" s="392"/>
      <c r="AS1214" s="259" t="s">
        <v>3253</v>
      </c>
      <c r="AT1214" s="392"/>
      <c r="AU1214" s="392"/>
      <c r="AV1214" s="392"/>
      <c r="AW1214" s="392" t="s">
        <v>17407</v>
      </c>
      <c r="AX1214" s="392"/>
      <c r="AY1214" s="392"/>
      <c r="BD1214" s="202" t="str">
        <f t="shared" si="173"/>
        <v>3 Series320i Touring</v>
      </c>
      <c r="BE1214" s="261" t="str">
        <f t="shared" si="179"/>
        <v>0198</v>
      </c>
      <c r="BF1214" s="407" t="s">
        <v>1752</v>
      </c>
      <c r="BG1214" s="202" t="str">
        <f t="shared" si="174"/>
        <v>0198-1213</v>
      </c>
    </row>
    <row r="1215" spans="1:59" s="214" customFormat="1">
      <c r="A1215" s="405">
        <v>4989</v>
      </c>
      <c r="B1215" s="406">
        <v>4989</v>
      </c>
      <c r="C1215" s="261" t="str">
        <f t="shared" si="175"/>
        <v>0008-0198</v>
      </c>
      <c r="D1215" s="261" t="str">
        <f t="shared" si="176"/>
        <v>0008-0198-0010</v>
      </c>
      <c r="E1215" s="407" t="s">
        <v>1753</v>
      </c>
      <c r="F1215" s="261" t="str">
        <f>TEXT(VLOOKUP(J1215,'[4]1'!$B$2:$D$37,2,0),"0000")</f>
        <v>0008</v>
      </c>
      <c r="G1215" s="261" t="str">
        <f t="shared" si="177"/>
        <v>0198</v>
      </c>
      <c r="H1215" s="408">
        <f t="shared" si="178"/>
        <v>10</v>
      </c>
      <c r="I1215" s="407" t="s">
        <v>1753</v>
      </c>
      <c r="J1215" s="258" t="s">
        <v>194</v>
      </c>
      <c r="K1215" s="258" t="s">
        <v>17193</v>
      </c>
      <c r="L1215" s="258" t="s">
        <v>3262</v>
      </c>
      <c r="M1215" s="520">
        <v>63500000</v>
      </c>
      <c r="N1215" s="258">
        <v>1998</v>
      </c>
      <c r="O1215" s="258" t="s">
        <v>77</v>
      </c>
      <c r="P1215" s="258" t="s">
        <v>73</v>
      </c>
      <c r="Q1215" s="258" t="s">
        <v>72</v>
      </c>
      <c r="R1215" s="258">
        <v>5</v>
      </c>
      <c r="S1215" s="410">
        <v>8</v>
      </c>
      <c r="T1215" s="261">
        <v>6</v>
      </c>
      <c r="U1215" s="261">
        <v>6</v>
      </c>
      <c r="V1215" s="258" t="s">
        <v>71</v>
      </c>
      <c r="W1215" s="261" t="str">
        <f t="shared" si="180"/>
        <v>BMW3 Series320i Touring M sport63500000</v>
      </c>
      <c r="X1215" s="411">
        <f t="shared" si="181"/>
        <v>4989</v>
      </c>
      <c r="Y1215" s="261">
        <v>6</v>
      </c>
      <c r="Z1215" s="261">
        <v>6</v>
      </c>
      <c r="AA1215" s="407" t="s">
        <v>1753</v>
      </c>
      <c r="AB1215" s="258" t="s">
        <v>73</v>
      </c>
      <c r="AC1215" s="258"/>
      <c r="AD1215" s="258">
        <v>7</v>
      </c>
      <c r="AE1215" s="258">
        <v>0</v>
      </c>
      <c r="AF1215" s="259"/>
      <c r="AG1215" s="260"/>
      <c r="AH1215" s="259"/>
      <c r="AI1215" s="259"/>
      <c r="AJ1215" s="260"/>
      <c r="AK1215" s="259">
        <v>7</v>
      </c>
      <c r="AL1215" s="259"/>
      <c r="AM1215" s="259" t="s">
        <v>17150</v>
      </c>
      <c r="AN1215" s="449"/>
      <c r="AO1215" s="449"/>
      <c r="AP1215" s="449"/>
      <c r="AQ1215" s="392" t="str">
        <f>IFERROR(VLOOKUP(BG1215,#REF!,1,0),"")</f>
        <v/>
      </c>
      <c r="AR1215" s="392"/>
      <c r="AS1215" s="259" t="s">
        <v>3253</v>
      </c>
      <c r="AT1215" s="392"/>
      <c r="AU1215" s="392"/>
      <c r="AV1215" s="392"/>
      <c r="AW1215" s="392" t="s">
        <v>17407</v>
      </c>
      <c r="AX1215" s="392"/>
      <c r="AY1215" s="392"/>
      <c r="BD1215" s="202" t="str">
        <f t="shared" si="173"/>
        <v>3 Series320i Touring M sport</v>
      </c>
      <c r="BE1215" s="261" t="str">
        <f t="shared" si="179"/>
        <v>0198</v>
      </c>
      <c r="BF1215" s="407" t="s">
        <v>1753</v>
      </c>
      <c r="BG1215" s="202" t="str">
        <f t="shared" si="174"/>
        <v>0198-1214</v>
      </c>
    </row>
    <row r="1216" spans="1:59">
      <c r="A1216" s="405">
        <v>4990</v>
      </c>
      <c r="B1216" s="406">
        <v>4990</v>
      </c>
      <c r="C1216" s="261" t="str">
        <f t="shared" si="175"/>
        <v>0008-0198</v>
      </c>
      <c r="D1216" s="261" t="str">
        <f t="shared" si="176"/>
        <v>0008-0198-0011</v>
      </c>
      <c r="E1216" s="407" t="s">
        <v>1754</v>
      </c>
      <c r="F1216" s="261" t="str">
        <f>TEXT(VLOOKUP(J1216,'[4]1'!$B$2:$D$37,2,0),"0000")</f>
        <v>0008</v>
      </c>
      <c r="G1216" s="261" t="str">
        <f t="shared" si="177"/>
        <v>0198</v>
      </c>
      <c r="H1216" s="408">
        <f t="shared" si="178"/>
        <v>11</v>
      </c>
      <c r="I1216" s="407" t="s">
        <v>1754</v>
      </c>
      <c r="J1216" s="258" t="s">
        <v>194</v>
      </c>
      <c r="K1216" s="258" t="s">
        <v>17193</v>
      </c>
      <c r="L1216" s="258" t="s">
        <v>2131</v>
      </c>
      <c r="M1216" s="409">
        <v>80000000</v>
      </c>
      <c r="N1216" s="258">
        <v>2998</v>
      </c>
      <c r="O1216" s="258" t="s">
        <v>77</v>
      </c>
      <c r="P1216" s="258" t="s">
        <v>73</v>
      </c>
      <c r="Q1216" s="258" t="s">
        <v>72</v>
      </c>
      <c r="R1216" s="258">
        <v>5</v>
      </c>
      <c r="S1216" s="410">
        <v>15</v>
      </c>
      <c r="T1216" s="261">
        <v>6</v>
      </c>
      <c r="U1216" s="261">
        <v>6</v>
      </c>
      <c r="V1216" s="258" t="s">
        <v>71</v>
      </c>
      <c r="W1216" s="261" t="str">
        <f t="shared" si="180"/>
        <v>BMW3 SeriesM340i xDrive Touring80000000</v>
      </c>
      <c r="X1216" s="411">
        <f t="shared" si="181"/>
        <v>4990</v>
      </c>
      <c r="Y1216" s="261">
        <v>6</v>
      </c>
      <c r="Z1216" s="261">
        <v>6</v>
      </c>
      <c r="AA1216" s="407" t="s">
        <v>1754</v>
      </c>
      <c r="AB1216" s="258" t="s">
        <v>73</v>
      </c>
      <c r="AC1216" s="258"/>
      <c r="AD1216" s="258">
        <v>5</v>
      </c>
      <c r="AE1216" s="258">
        <v>2</v>
      </c>
      <c r="AF1216" s="259"/>
      <c r="AG1216" s="260"/>
      <c r="AH1216" s="259"/>
      <c r="AI1216" s="259"/>
      <c r="AJ1216" s="260"/>
      <c r="AK1216" s="259">
        <v>14</v>
      </c>
      <c r="AL1216" s="259"/>
      <c r="AM1216" s="259" t="s">
        <v>17177</v>
      </c>
      <c r="AN1216" s="449"/>
      <c r="AO1216" s="449"/>
      <c r="AP1216" s="449"/>
      <c r="AQ1216" s="392" t="str">
        <f>IFERROR(VLOOKUP(BG1216,#REF!,1,0),"")</f>
        <v/>
      </c>
      <c r="AS1216" s="259" t="s">
        <v>3255</v>
      </c>
      <c r="BD1216" s="202" t="str">
        <f t="shared" si="173"/>
        <v>3 SeriesM340i xDrive Touring</v>
      </c>
      <c r="BE1216" s="261" t="str">
        <f t="shared" si="179"/>
        <v>0198</v>
      </c>
      <c r="BF1216" s="407" t="s">
        <v>1754</v>
      </c>
      <c r="BG1216" s="202" t="str">
        <f t="shared" si="174"/>
        <v>0198-1215</v>
      </c>
    </row>
    <row r="1217" spans="1:59">
      <c r="A1217" s="405">
        <v>4991</v>
      </c>
      <c r="B1217" s="406">
        <v>4991</v>
      </c>
      <c r="C1217" s="261" t="str">
        <f t="shared" si="175"/>
        <v>0008-0199</v>
      </c>
      <c r="D1217" s="261" t="str">
        <f t="shared" si="176"/>
        <v>0008-0199-0001</v>
      </c>
      <c r="E1217" s="407" t="s">
        <v>1755</v>
      </c>
      <c r="F1217" s="261" t="str">
        <f>TEXT(VLOOKUP(J1217,'[4]1'!$B$2:$D$37,2,0),"0000")</f>
        <v>0008</v>
      </c>
      <c r="G1217" s="261" t="str">
        <f t="shared" si="177"/>
        <v>0199</v>
      </c>
      <c r="H1217" s="408">
        <f t="shared" si="178"/>
        <v>1</v>
      </c>
      <c r="I1217" s="407" t="s">
        <v>1755</v>
      </c>
      <c r="J1217" s="258" t="s">
        <v>194</v>
      </c>
      <c r="K1217" s="258" t="s">
        <v>17199</v>
      </c>
      <c r="L1217" s="258" t="s">
        <v>17200</v>
      </c>
      <c r="M1217" s="409">
        <v>63900000</v>
      </c>
      <c r="N1217" s="258">
        <v>1995</v>
      </c>
      <c r="O1217" s="258" t="s">
        <v>78</v>
      </c>
      <c r="P1217" s="258" t="s">
        <v>73</v>
      </c>
      <c r="Q1217" s="258" t="s">
        <v>72</v>
      </c>
      <c r="R1217" s="258">
        <v>4</v>
      </c>
      <c r="S1217" s="410">
        <v>7</v>
      </c>
      <c r="T1217" s="261">
        <v>6</v>
      </c>
      <c r="U1217" s="261">
        <v>6</v>
      </c>
      <c r="V1217" s="258" t="s">
        <v>71</v>
      </c>
      <c r="W1217" s="261" t="str">
        <f t="shared" si="180"/>
        <v>BMW4 Series420d Gran Coupe M 스포츠63900000</v>
      </c>
      <c r="X1217" s="411">
        <f t="shared" si="181"/>
        <v>4991</v>
      </c>
      <c r="Y1217" s="261">
        <v>6</v>
      </c>
      <c r="Z1217" s="261">
        <v>6</v>
      </c>
      <c r="AA1217" s="407" t="s">
        <v>1755</v>
      </c>
      <c r="AB1217" s="258" t="s">
        <v>73</v>
      </c>
      <c r="AC1217" s="258"/>
      <c r="AD1217" s="258">
        <v>2</v>
      </c>
      <c r="AE1217" s="258">
        <v>0</v>
      </c>
      <c r="AF1217" s="259"/>
      <c r="AG1217" s="260"/>
      <c r="AH1217" s="259"/>
      <c r="AI1217" s="259"/>
      <c r="AJ1217" s="260"/>
      <c r="AK1217" s="259" t="s">
        <v>1187</v>
      </c>
      <c r="AL1217" s="259"/>
      <c r="AM1217" s="259" t="s">
        <v>17120</v>
      </c>
      <c r="AN1217" s="449"/>
      <c r="AO1217" s="449"/>
      <c r="AP1217" s="449"/>
      <c r="AQ1217" s="392" t="str">
        <f>IFERROR(VLOOKUP(BG1217,#REF!,1,0),"")</f>
        <v/>
      </c>
      <c r="AS1217" s="259" t="s">
        <v>3251</v>
      </c>
      <c r="BD1217" s="202" t="str">
        <f t="shared" si="173"/>
        <v>4 Series420d Gran Coupe M 스포츠</v>
      </c>
      <c r="BE1217" s="261" t="str">
        <f t="shared" si="179"/>
        <v>0199</v>
      </c>
      <c r="BF1217" s="407" t="s">
        <v>1755</v>
      </c>
      <c r="BG1217" s="202" t="str">
        <f t="shared" si="174"/>
        <v>0199-1216</v>
      </c>
    </row>
    <row r="1218" spans="1:59">
      <c r="A1218" s="405">
        <v>4992</v>
      </c>
      <c r="B1218" s="406">
        <v>4992</v>
      </c>
      <c r="C1218" s="261" t="str">
        <f t="shared" si="175"/>
        <v>0008-0199</v>
      </c>
      <c r="D1218" s="261" t="str">
        <f t="shared" si="176"/>
        <v>0008-0199-0002</v>
      </c>
      <c r="E1218" s="407" t="s">
        <v>1756</v>
      </c>
      <c r="F1218" s="261" t="str">
        <f>TEXT(VLOOKUP(J1218,'[4]1'!$B$2:$D$37,2,0),"0000")</f>
        <v>0008</v>
      </c>
      <c r="G1218" s="261" t="str">
        <f t="shared" si="177"/>
        <v>0199</v>
      </c>
      <c r="H1218" s="408">
        <f t="shared" si="178"/>
        <v>2</v>
      </c>
      <c r="I1218" s="407" t="s">
        <v>1756</v>
      </c>
      <c r="J1218" s="258" t="s">
        <v>194</v>
      </c>
      <c r="K1218" s="258" t="s">
        <v>17199</v>
      </c>
      <c r="L1218" s="258" t="s">
        <v>17201</v>
      </c>
      <c r="M1218" s="409">
        <v>60300000</v>
      </c>
      <c r="N1218" s="426">
        <v>1995</v>
      </c>
      <c r="O1218" s="426" t="s">
        <v>78</v>
      </c>
      <c r="P1218" s="426" t="s">
        <v>73</v>
      </c>
      <c r="Q1218" s="258" t="s">
        <v>72</v>
      </c>
      <c r="R1218" s="426">
        <v>5</v>
      </c>
      <c r="S1218" s="427">
        <v>7</v>
      </c>
      <c r="T1218" s="261">
        <v>6</v>
      </c>
      <c r="U1218" s="261">
        <v>6</v>
      </c>
      <c r="V1218" s="258" t="s">
        <v>3126</v>
      </c>
      <c r="W1218" s="261" t="str">
        <f t="shared" si="180"/>
        <v>BMW4 Series420d Gran Coupe M 스포츠 퍼포먼스 패키지60300000</v>
      </c>
      <c r="X1218" s="411">
        <f t="shared" si="181"/>
        <v>4992</v>
      </c>
      <c r="Y1218" s="261">
        <v>6</v>
      </c>
      <c r="Z1218" s="261">
        <v>6</v>
      </c>
      <c r="AA1218" s="407" t="s">
        <v>1756</v>
      </c>
      <c r="AB1218" s="258" t="s">
        <v>73</v>
      </c>
      <c r="AC1218" s="258"/>
      <c r="AD1218" s="258">
        <v>7</v>
      </c>
      <c r="AE1218" s="258"/>
      <c r="AF1218" s="259"/>
      <c r="AG1218" s="260"/>
      <c r="AH1218" s="259"/>
      <c r="AI1218" s="259"/>
      <c r="AJ1218" s="260"/>
      <c r="AK1218" s="259" t="s">
        <v>1187</v>
      </c>
      <c r="AL1218" s="259"/>
      <c r="AM1218" s="259" t="s">
        <v>17120</v>
      </c>
      <c r="AN1218" s="449"/>
      <c r="AO1218" s="449"/>
      <c r="AP1218" s="449"/>
      <c r="AQ1218" s="392" t="str">
        <f>IFERROR(VLOOKUP(BG1218,#REF!,1,0),"")</f>
        <v/>
      </c>
      <c r="AS1218" s="259" t="s">
        <v>3251</v>
      </c>
      <c r="AT1218" s="392" t="s">
        <v>3120</v>
      </c>
      <c r="AW1218" s="392" t="s">
        <v>3119</v>
      </c>
      <c r="AY1218" s="312"/>
      <c r="BD1218" s="202" t="str">
        <f t="shared" si="173"/>
        <v>4 Series420d Gran Coupe M 스포츠 퍼포먼스 패키지</v>
      </c>
      <c r="BE1218" s="261" t="str">
        <f t="shared" si="179"/>
        <v>0199</v>
      </c>
      <c r="BF1218" s="407" t="s">
        <v>1756</v>
      </c>
      <c r="BG1218" s="202" t="str">
        <f t="shared" si="174"/>
        <v>0199-1217</v>
      </c>
    </row>
    <row r="1219" spans="1:59">
      <c r="A1219" s="405">
        <v>4993</v>
      </c>
      <c r="B1219" s="406">
        <v>4993</v>
      </c>
      <c r="C1219" s="261" t="str">
        <f t="shared" si="175"/>
        <v>0008-0199</v>
      </c>
      <c r="D1219" s="261" t="str">
        <f t="shared" si="176"/>
        <v>0008-0199-0003</v>
      </c>
      <c r="E1219" s="407" t="s">
        <v>1757</v>
      </c>
      <c r="F1219" s="261" t="str">
        <f>TEXT(VLOOKUP(J1219,'[4]1'!$B$2:$D$37,2,0),"0000")</f>
        <v>0008</v>
      </c>
      <c r="G1219" s="261" t="str">
        <f t="shared" si="177"/>
        <v>0199</v>
      </c>
      <c r="H1219" s="408">
        <f t="shared" si="178"/>
        <v>3</v>
      </c>
      <c r="I1219" s="407" t="s">
        <v>1757</v>
      </c>
      <c r="J1219" s="258" t="s">
        <v>194</v>
      </c>
      <c r="K1219" s="258" t="s">
        <v>17199</v>
      </c>
      <c r="L1219" s="258" t="s">
        <v>17166</v>
      </c>
      <c r="M1219" s="409">
        <v>69200000</v>
      </c>
      <c r="N1219" s="426">
        <v>1998</v>
      </c>
      <c r="O1219" s="258" t="s">
        <v>77</v>
      </c>
      <c r="P1219" s="426" t="s">
        <v>73</v>
      </c>
      <c r="Q1219" s="258" t="s">
        <v>72</v>
      </c>
      <c r="R1219" s="426">
        <v>5</v>
      </c>
      <c r="S1219" s="427">
        <v>10</v>
      </c>
      <c r="T1219" s="261">
        <v>6</v>
      </c>
      <c r="U1219" s="261">
        <v>6</v>
      </c>
      <c r="V1219" s="258" t="s">
        <v>3126</v>
      </c>
      <c r="W1219" s="261" t="str">
        <f t="shared" si="180"/>
        <v>BMW4 Series420i Coupe M Sport Package69200000</v>
      </c>
      <c r="X1219" s="411">
        <f t="shared" si="181"/>
        <v>4993</v>
      </c>
      <c r="Y1219" s="261">
        <v>6</v>
      </c>
      <c r="Z1219" s="261">
        <v>6</v>
      </c>
      <c r="AA1219" s="407" t="s">
        <v>1757</v>
      </c>
      <c r="AB1219" s="258" t="s">
        <v>73</v>
      </c>
      <c r="AC1219" s="258"/>
      <c r="AD1219" s="258">
        <v>7</v>
      </c>
      <c r="AE1219" s="258"/>
      <c r="AF1219" s="259"/>
      <c r="AG1219" s="260"/>
      <c r="AH1219" s="259"/>
      <c r="AI1219" s="259"/>
      <c r="AJ1219" s="260"/>
      <c r="AK1219" s="259">
        <v>7</v>
      </c>
      <c r="AL1219" s="259"/>
      <c r="AM1219" s="259" t="s">
        <v>17150</v>
      </c>
      <c r="AN1219" s="449"/>
      <c r="AO1219" s="449"/>
      <c r="AP1219" s="449"/>
      <c r="AQ1219" s="392" t="str">
        <f>IFERROR(VLOOKUP(BG1219,#REF!,1,0),"")</f>
        <v/>
      </c>
      <c r="AS1219" s="259" t="s">
        <v>3246</v>
      </c>
      <c r="AT1219" s="392" t="s">
        <v>3120</v>
      </c>
      <c r="AW1219" s="392" t="s">
        <v>17410</v>
      </c>
      <c r="AY1219" s="312"/>
      <c r="BD1219" s="202" t="str">
        <f t="shared" si="173"/>
        <v>4 Series420i Coupe M Sport Package</v>
      </c>
      <c r="BE1219" s="261" t="str">
        <f t="shared" si="179"/>
        <v>0199</v>
      </c>
      <c r="BF1219" s="407" t="s">
        <v>1757</v>
      </c>
      <c r="BG1219" s="202" t="str">
        <f t="shared" si="174"/>
        <v>0199-1218</v>
      </c>
    </row>
    <row r="1220" spans="1:59">
      <c r="A1220" s="405">
        <v>4994</v>
      </c>
      <c r="B1220" s="406">
        <v>4994</v>
      </c>
      <c r="C1220" s="261" t="str">
        <f t="shared" si="175"/>
        <v>0008-0199</v>
      </c>
      <c r="D1220" s="261" t="str">
        <f t="shared" si="176"/>
        <v>0008-0199-0004</v>
      </c>
      <c r="E1220" s="407" t="s">
        <v>1758</v>
      </c>
      <c r="F1220" s="261" t="str">
        <f>TEXT(VLOOKUP(J1220,'[4]1'!$B$2:$D$37,2,0),"0000")</f>
        <v>0008</v>
      </c>
      <c r="G1220" s="261" t="str">
        <f t="shared" si="177"/>
        <v>0199</v>
      </c>
      <c r="H1220" s="408">
        <f t="shared" si="178"/>
        <v>4</v>
      </c>
      <c r="I1220" s="407" t="s">
        <v>1758</v>
      </c>
      <c r="J1220" s="258" t="s">
        <v>194</v>
      </c>
      <c r="K1220" s="258" t="s">
        <v>17199</v>
      </c>
      <c r="L1220" s="258" t="s">
        <v>17155</v>
      </c>
      <c r="M1220" s="409">
        <v>81900000</v>
      </c>
      <c r="N1220" s="426">
        <v>2998</v>
      </c>
      <c r="O1220" s="258" t="s">
        <v>77</v>
      </c>
      <c r="P1220" s="426" t="s">
        <v>73</v>
      </c>
      <c r="Q1220" s="258" t="s">
        <v>72</v>
      </c>
      <c r="R1220" s="426">
        <v>5</v>
      </c>
      <c r="S1220" s="410">
        <v>10</v>
      </c>
      <c r="T1220" s="261">
        <v>6</v>
      </c>
      <c r="U1220" s="261">
        <v>6</v>
      </c>
      <c r="V1220" s="258" t="s">
        <v>3126</v>
      </c>
      <c r="W1220" s="261" t="str">
        <f t="shared" si="180"/>
        <v>BMW4 SeriesM440i xDrive Coupe81900000</v>
      </c>
      <c r="X1220" s="411">
        <f t="shared" si="181"/>
        <v>4994</v>
      </c>
      <c r="Y1220" s="261">
        <v>6</v>
      </c>
      <c r="Z1220" s="261">
        <v>6</v>
      </c>
      <c r="AA1220" s="407" t="s">
        <v>1758</v>
      </c>
      <c r="AB1220" s="258" t="s">
        <v>73</v>
      </c>
      <c r="AC1220" s="258"/>
      <c r="AD1220" s="258">
        <v>7</v>
      </c>
      <c r="AE1220" s="258"/>
      <c r="AF1220" s="259"/>
      <c r="AG1220" s="260"/>
      <c r="AH1220" s="259"/>
      <c r="AI1220" s="259"/>
      <c r="AJ1220" s="260"/>
      <c r="AK1220" s="259">
        <v>14</v>
      </c>
      <c r="AL1220" s="259"/>
      <c r="AM1220" s="259" t="s">
        <v>17177</v>
      </c>
      <c r="AN1220" s="449"/>
      <c r="AO1220" s="449"/>
      <c r="AP1220" s="449"/>
      <c r="AQ1220" s="392" t="str">
        <f>IFERROR(VLOOKUP(BG1220,#REF!,1,0),"")</f>
        <v/>
      </c>
      <c r="AS1220" s="259" t="s">
        <v>16804</v>
      </c>
      <c r="AT1220" s="392" t="s">
        <v>3120</v>
      </c>
      <c r="AW1220" s="392" t="s">
        <v>17410</v>
      </c>
      <c r="AX1220" s="392">
        <v>2024.02</v>
      </c>
      <c r="AY1220" s="312"/>
      <c r="AZ1220" s="202" t="e">
        <f>VLOOKUP(#REF!,잔가군!$B:$C,2,0)</f>
        <v>#REF!</v>
      </c>
      <c r="BA1220" s="202" t="e">
        <f>S1220-#REF!</f>
        <v>#REF!</v>
      </c>
      <c r="BB1220" s="202" t="s">
        <v>16808</v>
      </c>
      <c r="BC1220" s="202" t="s">
        <v>16809</v>
      </c>
      <c r="BD1220" s="202" t="str">
        <f t="shared" si="173"/>
        <v>4 SeriesM440i xDrive Coupe</v>
      </c>
      <c r="BE1220" s="261" t="str">
        <f t="shared" si="179"/>
        <v>0199</v>
      </c>
      <c r="BF1220" s="407" t="s">
        <v>1758</v>
      </c>
      <c r="BG1220" s="202" t="str">
        <f t="shared" si="174"/>
        <v>0199-1219</v>
      </c>
    </row>
    <row r="1221" spans="1:59">
      <c r="A1221" s="405">
        <v>4995</v>
      </c>
      <c r="B1221" s="406">
        <v>4995</v>
      </c>
      <c r="C1221" s="261" t="str">
        <f t="shared" si="175"/>
        <v>0008-0199</v>
      </c>
      <c r="D1221" s="261" t="str">
        <f t="shared" si="176"/>
        <v>0008-0199-0005</v>
      </c>
      <c r="E1221" s="407" t="s">
        <v>1759</v>
      </c>
      <c r="F1221" s="261" t="str">
        <f>TEXT(VLOOKUP(J1221,'[4]1'!$B$2:$D$37,2,0),"0000")</f>
        <v>0008</v>
      </c>
      <c r="G1221" s="261" t="str">
        <f t="shared" si="177"/>
        <v>0199</v>
      </c>
      <c r="H1221" s="408">
        <f t="shared" si="178"/>
        <v>5</v>
      </c>
      <c r="I1221" s="407" t="s">
        <v>1759</v>
      </c>
      <c r="J1221" s="258" t="s">
        <v>194</v>
      </c>
      <c r="K1221" s="258" t="s">
        <v>17199</v>
      </c>
      <c r="L1221" s="258" t="s">
        <v>17197</v>
      </c>
      <c r="M1221" s="409">
        <v>64300000</v>
      </c>
      <c r="N1221" s="426">
        <v>1998</v>
      </c>
      <c r="O1221" s="258" t="s">
        <v>77</v>
      </c>
      <c r="P1221" s="426" t="s">
        <v>73</v>
      </c>
      <c r="Q1221" s="258" t="s">
        <v>72</v>
      </c>
      <c r="R1221" s="426">
        <v>5</v>
      </c>
      <c r="S1221" s="427">
        <v>10</v>
      </c>
      <c r="T1221" s="261">
        <v>6</v>
      </c>
      <c r="U1221" s="261">
        <v>6</v>
      </c>
      <c r="V1221" s="258" t="s">
        <v>1989</v>
      </c>
      <c r="W1221" s="261" t="str">
        <f t="shared" si="180"/>
        <v>BMW4 Series420i Gran Coupe M sport64300000</v>
      </c>
      <c r="X1221" s="411">
        <f t="shared" si="181"/>
        <v>4995</v>
      </c>
      <c r="Y1221" s="261">
        <v>6</v>
      </c>
      <c r="Z1221" s="261">
        <v>6</v>
      </c>
      <c r="AA1221" s="407" t="s">
        <v>1759</v>
      </c>
      <c r="AB1221" s="258" t="s">
        <v>73</v>
      </c>
      <c r="AC1221" s="258"/>
      <c r="AD1221" s="258"/>
      <c r="AE1221" s="258"/>
      <c r="AF1221" s="259"/>
      <c r="AG1221" s="260"/>
      <c r="AH1221" s="259"/>
      <c r="AI1221" s="259"/>
      <c r="AJ1221" s="260"/>
      <c r="AK1221" s="259">
        <v>7</v>
      </c>
      <c r="AL1221" s="259"/>
      <c r="AM1221" s="259" t="s">
        <v>17150</v>
      </c>
      <c r="AN1221" s="449"/>
      <c r="AO1221" s="449"/>
      <c r="AP1221" s="449"/>
      <c r="AQ1221" s="392" t="str">
        <f>IFERROR(VLOOKUP(BG1221,#REF!,1,0),"")</f>
        <v/>
      </c>
      <c r="AS1221" s="259" t="s">
        <v>3246</v>
      </c>
      <c r="AT1221" s="392" t="s">
        <v>3193</v>
      </c>
      <c r="AW1221" s="392" t="s">
        <v>17410</v>
      </c>
      <c r="AY1221" s="312"/>
      <c r="BD1221" s="202" t="str">
        <f t="shared" ref="BD1221:BD1284" si="182">K1221&amp;L1221</f>
        <v>4 Series420i Gran Coupe M sport</v>
      </c>
      <c r="BE1221" s="261" t="str">
        <f t="shared" si="179"/>
        <v>0199</v>
      </c>
      <c r="BF1221" s="407" t="s">
        <v>1759</v>
      </c>
      <c r="BG1221" s="202" t="str">
        <f t="shared" ref="BG1221:BG1284" si="183">BE1221&amp;"-"&amp;BF1221</f>
        <v>0199-1220</v>
      </c>
    </row>
    <row r="1222" spans="1:59">
      <c r="A1222" s="405">
        <v>4996</v>
      </c>
      <c r="B1222" s="406">
        <v>4996</v>
      </c>
      <c r="C1222" s="261" t="str">
        <f t="shared" ref="C1222:C1285" si="184">TEXT(F1222,"0000")&amp;"-"&amp;TEXT(G1222,"0000")</f>
        <v>0008-0199</v>
      </c>
      <c r="D1222" s="261" t="str">
        <f t="shared" ref="D1222:D1285" si="185">TEXT(F1222,"0000")&amp;"-"&amp;TEXT(G1222,"0000")&amp;"-"&amp;TEXT(H1222,"0000")</f>
        <v>0008-0199-0006</v>
      </c>
      <c r="E1222" s="407" t="s">
        <v>1760</v>
      </c>
      <c r="F1222" s="261" t="str">
        <f>TEXT(VLOOKUP(J1222,'[4]1'!$B$2:$D$37,2,0),"0000")</f>
        <v>0008</v>
      </c>
      <c r="G1222" s="261" t="str">
        <f t="shared" ref="G1222:G1285" si="186">IF(K1222=K1221,TEXT(G1221,"0000"),TEXT(G1221+1,"0000"))</f>
        <v>0199</v>
      </c>
      <c r="H1222" s="408">
        <f t="shared" ref="H1222:H1285" si="187">IF(F1222&amp;G1222=F1221&amp;G1221,H1221+1,1)</f>
        <v>6</v>
      </c>
      <c r="I1222" s="407" t="s">
        <v>1760</v>
      </c>
      <c r="J1222" s="258" t="s">
        <v>194</v>
      </c>
      <c r="K1222" s="258" t="s">
        <v>17199</v>
      </c>
      <c r="L1222" s="258" t="s">
        <v>17198</v>
      </c>
      <c r="M1222" s="409">
        <v>64300000</v>
      </c>
      <c r="N1222" s="426">
        <v>1998</v>
      </c>
      <c r="O1222" s="258" t="s">
        <v>77</v>
      </c>
      <c r="P1222" s="426" t="s">
        <v>73</v>
      </c>
      <c r="Q1222" s="258" t="s">
        <v>72</v>
      </c>
      <c r="R1222" s="426">
        <v>5</v>
      </c>
      <c r="S1222" s="427">
        <v>10</v>
      </c>
      <c r="T1222" s="261">
        <v>6</v>
      </c>
      <c r="U1222" s="261">
        <v>6</v>
      </c>
      <c r="V1222" s="258" t="s">
        <v>1989</v>
      </c>
      <c r="W1222" s="261" t="str">
        <f t="shared" si="180"/>
        <v>BMW4 Series420i Gran Coupe M sport 퍼포먼스 패키지64300000</v>
      </c>
      <c r="X1222" s="411">
        <f t="shared" si="181"/>
        <v>4996</v>
      </c>
      <c r="Y1222" s="261">
        <v>6</v>
      </c>
      <c r="Z1222" s="261">
        <v>6</v>
      </c>
      <c r="AA1222" s="407" t="s">
        <v>1760</v>
      </c>
      <c r="AB1222" s="258" t="s">
        <v>73</v>
      </c>
      <c r="AC1222" s="258"/>
      <c r="AD1222" s="258"/>
      <c r="AE1222" s="258"/>
      <c r="AF1222" s="259"/>
      <c r="AG1222" s="260"/>
      <c r="AH1222" s="259"/>
      <c r="AI1222" s="259"/>
      <c r="AJ1222" s="260"/>
      <c r="AK1222" s="259">
        <v>7</v>
      </c>
      <c r="AL1222" s="259"/>
      <c r="AM1222" s="259" t="s">
        <v>17150</v>
      </c>
      <c r="AN1222" s="449"/>
      <c r="AO1222" s="449"/>
      <c r="AP1222" s="449"/>
      <c r="AQ1222" s="392" t="str">
        <f>IFERROR(VLOOKUP(BG1222,#REF!,1,0),"")</f>
        <v/>
      </c>
      <c r="AS1222" s="259" t="s">
        <v>3246</v>
      </c>
      <c r="AT1222" s="392" t="s">
        <v>3193</v>
      </c>
      <c r="AW1222" s="392" t="s">
        <v>17410</v>
      </c>
      <c r="AY1222" s="312"/>
      <c r="BD1222" s="202" t="str">
        <f t="shared" si="182"/>
        <v>4 Series420i Gran Coupe M sport 퍼포먼스 패키지</v>
      </c>
      <c r="BE1222" s="261" t="str">
        <f t="shared" ref="BE1222:BE1285" si="188">IF(K1221=K1222,TEXT(G1221,"0000"),TEXT(G1221+1,"0000"))</f>
        <v>0199</v>
      </c>
      <c r="BF1222" s="407" t="s">
        <v>1760</v>
      </c>
      <c r="BG1222" s="202" t="str">
        <f t="shared" si="183"/>
        <v>0199-1221</v>
      </c>
    </row>
    <row r="1223" spans="1:59">
      <c r="A1223" s="405">
        <v>4997</v>
      </c>
      <c r="B1223" s="406">
        <v>4997</v>
      </c>
      <c r="C1223" s="261" t="str">
        <f t="shared" si="184"/>
        <v>0008-0199</v>
      </c>
      <c r="D1223" s="261" t="str">
        <f t="shared" si="185"/>
        <v>0008-0199-0007</v>
      </c>
      <c r="E1223" s="407" t="s">
        <v>1761</v>
      </c>
      <c r="F1223" s="261" t="str">
        <f>TEXT(VLOOKUP(J1223,'[4]1'!$B$2:$D$37,2,0),"0000")</f>
        <v>0008</v>
      </c>
      <c r="G1223" s="261" t="str">
        <f t="shared" si="186"/>
        <v>0199</v>
      </c>
      <c r="H1223" s="408">
        <f t="shared" si="187"/>
        <v>7</v>
      </c>
      <c r="I1223" s="407" t="s">
        <v>1761</v>
      </c>
      <c r="J1223" s="258" t="s">
        <v>194</v>
      </c>
      <c r="K1223" s="258" t="s">
        <v>17199</v>
      </c>
      <c r="L1223" s="258" t="s">
        <v>3122</v>
      </c>
      <c r="M1223" s="409">
        <v>67900000</v>
      </c>
      <c r="N1223" s="426">
        <v>1998</v>
      </c>
      <c r="O1223" s="258" t="s">
        <v>77</v>
      </c>
      <c r="P1223" s="426" t="s">
        <v>73</v>
      </c>
      <c r="Q1223" s="258" t="s">
        <v>72</v>
      </c>
      <c r="R1223" s="426">
        <v>4</v>
      </c>
      <c r="S1223" s="427">
        <v>10</v>
      </c>
      <c r="T1223" s="261">
        <v>6</v>
      </c>
      <c r="U1223" s="261">
        <v>6</v>
      </c>
      <c r="V1223" s="258" t="s">
        <v>3126</v>
      </c>
      <c r="W1223" s="261" t="str">
        <f t="shared" ref="W1223:W1286" si="189">J1223&amp;K1223&amp;L1223&amp;M1223</f>
        <v>BMW4 Series420i convertible M sport package67900000</v>
      </c>
      <c r="X1223" s="411">
        <f t="shared" ref="X1223:X1286" si="190">B1223</f>
        <v>4997</v>
      </c>
      <c r="Y1223" s="261">
        <v>6</v>
      </c>
      <c r="Z1223" s="261">
        <v>6</v>
      </c>
      <c r="AA1223" s="407" t="s">
        <v>1761</v>
      </c>
      <c r="AB1223" s="258" t="s">
        <v>73</v>
      </c>
      <c r="AC1223" s="258"/>
      <c r="AD1223" s="258">
        <v>7</v>
      </c>
      <c r="AE1223" s="258"/>
      <c r="AF1223" s="259"/>
      <c r="AG1223" s="260"/>
      <c r="AH1223" s="259"/>
      <c r="AI1223" s="259"/>
      <c r="AJ1223" s="260"/>
      <c r="AK1223" s="259">
        <v>7</v>
      </c>
      <c r="AL1223" s="259"/>
      <c r="AM1223" s="259" t="s">
        <v>17150</v>
      </c>
      <c r="AN1223" s="449"/>
      <c r="AO1223" s="449"/>
      <c r="AP1223" s="449"/>
      <c r="AQ1223" s="392" t="str">
        <f>IFERROR(VLOOKUP(BG1223,#REF!,1,0),"")</f>
        <v/>
      </c>
      <c r="AS1223" s="259" t="s">
        <v>3246</v>
      </c>
      <c r="AT1223" s="392" t="s">
        <v>3120</v>
      </c>
      <c r="AW1223" s="392" t="s">
        <v>17410</v>
      </c>
      <c r="AY1223" s="312"/>
      <c r="BD1223" s="202" t="str">
        <f t="shared" si="182"/>
        <v>4 Series420i convertible M sport package</v>
      </c>
      <c r="BE1223" s="261" t="str">
        <f t="shared" si="188"/>
        <v>0199</v>
      </c>
      <c r="BF1223" s="407" t="s">
        <v>1761</v>
      </c>
      <c r="BG1223" s="202" t="str">
        <f t="shared" si="183"/>
        <v>0199-1222</v>
      </c>
    </row>
    <row r="1224" spans="1:59">
      <c r="A1224" s="405">
        <v>4998</v>
      </c>
      <c r="B1224" s="406">
        <v>4998</v>
      </c>
      <c r="C1224" s="261" t="str">
        <f t="shared" si="184"/>
        <v>0008-0199</v>
      </c>
      <c r="D1224" s="261" t="str">
        <f t="shared" si="185"/>
        <v>0008-0199-0008</v>
      </c>
      <c r="E1224" s="407" t="s">
        <v>1762</v>
      </c>
      <c r="F1224" s="261" t="str">
        <f>TEXT(VLOOKUP(J1224,'[4]1'!$B$2:$D$37,2,0),"0000")</f>
        <v>0008</v>
      </c>
      <c r="G1224" s="261" t="str">
        <f t="shared" si="186"/>
        <v>0199</v>
      </c>
      <c r="H1224" s="408">
        <f t="shared" si="187"/>
        <v>8</v>
      </c>
      <c r="I1224" s="407" t="s">
        <v>1762</v>
      </c>
      <c r="J1224" s="258" t="s">
        <v>194</v>
      </c>
      <c r="K1224" s="258" t="s">
        <v>17199</v>
      </c>
      <c r="L1224" s="267" t="s">
        <v>17156</v>
      </c>
      <c r="M1224" s="409">
        <v>90000000</v>
      </c>
      <c r="N1224" s="267">
        <v>2998</v>
      </c>
      <c r="O1224" s="258" t="s">
        <v>77</v>
      </c>
      <c r="P1224" s="267" t="s">
        <v>73</v>
      </c>
      <c r="Q1224" s="267" t="s">
        <v>72</v>
      </c>
      <c r="R1224" s="267">
        <v>4</v>
      </c>
      <c r="S1224" s="410">
        <v>10</v>
      </c>
      <c r="T1224" s="261">
        <v>6</v>
      </c>
      <c r="U1224" s="261">
        <v>6</v>
      </c>
      <c r="V1224" s="267" t="s">
        <v>3126</v>
      </c>
      <c r="W1224" s="261" t="str">
        <f t="shared" si="189"/>
        <v>BMW4 SeriesM440i xDrive Convertible90000000</v>
      </c>
      <c r="X1224" s="411">
        <f t="shared" si="190"/>
        <v>4998</v>
      </c>
      <c r="Y1224" s="261">
        <v>6</v>
      </c>
      <c r="Z1224" s="261">
        <v>6</v>
      </c>
      <c r="AA1224" s="407" t="s">
        <v>1762</v>
      </c>
      <c r="AB1224" s="258" t="s">
        <v>73</v>
      </c>
      <c r="AC1224" s="267"/>
      <c r="AD1224" s="267">
        <v>7</v>
      </c>
      <c r="AE1224" s="267"/>
      <c r="AF1224" s="270"/>
      <c r="AG1224" s="307"/>
      <c r="AH1224" s="270"/>
      <c r="AI1224" s="270"/>
      <c r="AJ1224" s="307"/>
      <c r="AK1224" s="259">
        <v>14</v>
      </c>
      <c r="AL1224" s="259"/>
      <c r="AM1224" s="259" t="s">
        <v>17177</v>
      </c>
      <c r="AN1224" s="449"/>
      <c r="AO1224" s="449"/>
      <c r="AP1224" s="449"/>
      <c r="AQ1224" s="392" t="str">
        <f>IFERROR(VLOOKUP(BG1224,#REF!,1,0),"")</f>
        <v/>
      </c>
      <c r="AS1224" s="259" t="s">
        <v>16804</v>
      </c>
      <c r="AT1224" s="392" t="s">
        <v>3120</v>
      </c>
      <c r="AW1224" s="392" t="s">
        <v>17410</v>
      </c>
      <c r="AX1224" s="392">
        <v>2024.02</v>
      </c>
      <c r="AY1224" s="312"/>
      <c r="AZ1224" s="202" t="e">
        <f>VLOOKUP(#REF!,잔가군!$B:$C,2,0)</f>
        <v>#REF!</v>
      </c>
      <c r="BA1224" s="202" t="e">
        <f>S1224-#REF!</f>
        <v>#REF!</v>
      </c>
      <c r="BB1224" s="202" t="s">
        <v>16808</v>
      </c>
      <c r="BD1224" s="202" t="str">
        <f t="shared" si="182"/>
        <v>4 SeriesM440i xDrive Convertible</v>
      </c>
      <c r="BE1224" s="261" t="str">
        <f t="shared" si="188"/>
        <v>0199</v>
      </c>
      <c r="BF1224" s="407" t="s">
        <v>1762</v>
      </c>
      <c r="BG1224" s="202" t="str">
        <f t="shared" si="183"/>
        <v>0199-1223</v>
      </c>
    </row>
    <row r="1225" spans="1:59">
      <c r="A1225" s="405">
        <v>4999</v>
      </c>
      <c r="B1225" s="406">
        <v>4999</v>
      </c>
      <c r="C1225" s="261" t="str">
        <f t="shared" si="184"/>
        <v>0008-0200</v>
      </c>
      <c r="D1225" s="261" t="str">
        <f t="shared" si="185"/>
        <v>0008-0200-0001</v>
      </c>
      <c r="E1225" s="407" t="s">
        <v>1763</v>
      </c>
      <c r="F1225" s="261" t="str">
        <f>TEXT(VLOOKUP(J1225,'[4]1'!$B$2:$D$37,2,0),"0000")</f>
        <v>0008</v>
      </c>
      <c r="G1225" s="261" t="str">
        <f t="shared" si="186"/>
        <v>0200</v>
      </c>
      <c r="H1225" s="408">
        <f t="shared" si="187"/>
        <v>1</v>
      </c>
      <c r="I1225" s="407" t="s">
        <v>1763</v>
      </c>
      <c r="J1225" s="417" t="s">
        <v>194</v>
      </c>
      <c r="K1225" s="417" t="s">
        <v>203</v>
      </c>
      <c r="L1225" s="417" t="s">
        <v>2846</v>
      </c>
      <c r="M1225" s="429">
        <v>71100000</v>
      </c>
      <c r="N1225" s="419">
        <v>1995</v>
      </c>
      <c r="O1225" s="417" t="s">
        <v>78</v>
      </c>
      <c r="P1225" s="417" t="s">
        <v>73</v>
      </c>
      <c r="Q1225" s="417" t="s">
        <v>72</v>
      </c>
      <c r="R1225" s="419">
        <v>5</v>
      </c>
      <c r="S1225" s="410">
        <v>1</v>
      </c>
      <c r="T1225" s="261">
        <v>6</v>
      </c>
      <c r="U1225" s="261">
        <v>6</v>
      </c>
      <c r="V1225" s="258" t="s">
        <v>71</v>
      </c>
      <c r="W1225" s="261" t="str">
        <f t="shared" si="189"/>
        <v>BMW5 Series Sedan523d Luxury71100000</v>
      </c>
      <c r="X1225" s="411">
        <f t="shared" si="190"/>
        <v>4999</v>
      </c>
      <c r="Y1225" s="261">
        <v>6</v>
      </c>
      <c r="Z1225" s="261">
        <v>6</v>
      </c>
      <c r="AA1225" s="407" t="s">
        <v>1763</v>
      </c>
      <c r="AB1225" s="258" t="s">
        <v>73</v>
      </c>
      <c r="AC1225" s="258"/>
      <c r="AD1225" s="258">
        <v>2</v>
      </c>
      <c r="AE1225" s="258">
        <v>2</v>
      </c>
      <c r="AF1225" s="259"/>
      <c r="AG1225" s="260"/>
      <c r="AH1225" s="259"/>
      <c r="AI1225" s="259"/>
      <c r="AJ1225" s="260"/>
      <c r="AK1225" s="259">
        <v>4</v>
      </c>
      <c r="AL1225" s="259"/>
      <c r="AM1225" s="259" t="s">
        <v>17406</v>
      </c>
      <c r="AN1225" s="449"/>
      <c r="AO1225" s="449"/>
      <c r="AP1225" s="449"/>
      <c r="AQ1225" s="392" t="str">
        <f>IFERROR(VLOOKUP(BG1225,#REF!,1,0),"")</f>
        <v/>
      </c>
      <c r="AS1225" s="259" t="s">
        <v>3211</v>
      </c>
      <c r="AW1225" s="392" t="s">
        <v>17407</v>
      </c>
      <c r="BD1225" s="202" t="str">
        <f t="shared" si="182"/>
        <v>5 Series Sedan523d Luxury</v>
      </c>
      <c r="BE1225" s="261" t="str">
        <f t="shared" si="188"/>
        <v>0200</v>
      </c>
      <c r="BF1225" s="407" t="s">
        <v>1763</v>
      </c>
      <c r="BG1225" s="202" t="str">
        <f t="shared" si="183"/>
        <v>0200-1224</v>
      </c>
    </row>
    <row r="1226" spans="1:59">
      <c r="A1226" s="405">
        <v>5000</v>
      </c>
      <c r="B1226" s="406">
        <v>5000</v>
      </c>
      <c r="C1226" s="261" t="str">
        <f t="shared" si="184"/>
        <v>0008-0200</v>
      </c>
      <c r="D1226" s="261" t="str">
        <f t="shared" si="185"/>
        <v>0008-0200-0002</v>
      </c>
      <c r="E1226" s="407" t="s">
        <v>1764</v>
      </c>
      <c r="F1226" s="261" t="str">
        <f>TEXT(VLOOKUP(J1226,'[4]1'!$B$2:$D$37,2,0),"0000")</f>
        <v>0008</v>
      </c>
      <c r="G1226" s="261" t="str">
        <f t="shared" si="186"/>
        <v>0200</v>
      </c>
      <c r="H1226" s="408">
        <f t="shared" si="187"/>
        <v>2</v>
      </c>
      <c r="I1226" s="407" t="s">
        <v>1764</v>
      </c>
      <c r="J1226" s="417" t="s">
        <v>194</v>
      </c>
      <c r="K1226" s="417" t="s">
        <v>203</v>
      </c>
      <c r="L1226" s="417" t="s">
        <v>2848</v>
      </c>
      <c r="M1226" s="429">
        <v>74600000</v>
      </c>
      <c r="N1226" s="419">
        <v>1995</v>
      </c>
      <c r="O1226" s="417" t="s">
        <v>78</v>
      </c>
      <c r="P1226" s="417" t="s">
        <v>73</v>
      </c>
      <c r="Q1226" s="417" t="s">
        <v>72</v>
      </c>
      <c r="R1226" s="419">
        <v>5</v>
      </c>
      <c r="S1226" s="410">
        <v>1</v>
      </c>
      <c r="T1226" s="261">
        <v>6</v>
      </c>
      <c r="U1226" s="261">
        <v>6</v>
      </c>
      <c r="V1226" s="258" t="s">
        <v>71</v>
      </c>
      <c r="W1226" s="261" t="str">
        <f t="shared" si="189"/>
        <v>BMW5 Series Sedan523d xDrive Luxury74600000</v>
      </c>
      <c r="X1226" s="411">
        <f t="shared" si="190"/>
        <v>5000</v>
      </c>
      <c r="Y1226" s="261">
        <v>6</v>
      </c>
      <c r="Z1226" s="261">
        <v>6</v>
      </c>
      <c r="AA1226" s="407" t="s">
        <v>1764</v>
      </c>
      <c r="AB1226" s="258" t="s">
        <v>73</v>
      </c>
      <c r="AC1226" s="258"/>
      <c r="AD1226" s="258">
        <v>2</v>
      </c>
      <c r="AE1226" s="258">
        <v>2</v>
      </c>
      <c r="AF1226" s="259"/>
      <c r="AG1226" s="260"/>
      <c r="AH1226" s="259"/>
      <c r="AI1226" s="259"/>
      <c r="AJ1226" s="260"/>
      <c r="AK1226" s="259">
        <v>4</v>
      </c>
      <c r="AL1226" s="259"/>
      <c r="AM1226" s="259" t="s">
        <v>17406</v>
      </c>
      <c r="AN1226" s="449"/>
      <c r="AO1226" s="449"/>
      <c r="AP1226" s="449"/>
      <c r="AQ1226" s="392" t="str">
        <f>IFERROR(VLOOKUP(BG1226,#REF!,1,0),"")</f>
        <v/>
      </c>
      <c r="AS1226" s="259" t="s">
        <v>3211</v>
      </c>
      <c r="AW1226" s="392" t="s">
        <v>17407</v>
      </c>
      <c r="BD1226" s="202" t="str">
        <f t="shared" si="182"/>
        <v>5 Series Sedan523d xDrive Luxury</v>
      </c>
      <c r="BE1226" s="261" t="str">
        <f t="shared" si="188"/>
        <v>0200</v>
      </c>
      <c r="BF1226" s="407" t="s">
        <v>1764</v>
      </c>
      <c r="BG1226" s="202" t="str">
        <f t="shared" si="183"/>
        <v>0200-1225</v>
      </c>
    </row>
    <row r="1227" spans="1:59">
      <c r="A1227" s="405">
        <v>5001</v>
      </c>
      <c r="B1227" s="406">
        <v>5001</v>
      </c>
      <c r="C1227" s="261" t="str">
        <f t="shared" si="184"/>
        <v>0008-0200</v>
      </c>
      <c r="D1227" s="261" t="str">
        <f t="shared" si="185"/>
        <v>0008-0200-0003</v>
      </c>
      <c r="E1227" s="407" t="s">
        <v>1765</v>
      </c>
      <c r="F1227" s="261" t="str">
        <f>TEXT(VLOOKUP(J1227,'[4]1'!$B$2:$D$37,2,0),"0000")</f>
        <v>0008</v>
      </c>
      <c r="G1227" s="261" t="str">
        <f t="shared" si="186"/>
        <v>0200</v>
      </c>
      <c r="H1227" s="408">
        <f t="shared" si="187"/>
        <v>3</v>
      </c>
      <c r="I1227" s="407" t="s">
        <v>1765</v>
      </c>
      <c r="J1227" s="417" t="s">
        <v>194</v>
      </c>
      <c r="K1227" s="417" t="s">
        <v>203</v>
      </c>
      <c r="L1227" s="417" t="s">
        <v>2847</v>
      </c>
      <c r="M1227" s="429">
        <v>75700000</v>
      </c>
      <c r="N1227" s="419">
        <v>1995</v>
      </c>
      <c r="O1227" s="417" t="s">
        <v>78</v>
      </c>
      <c r="P1227" s="417" t="s">
        <v>73</v>
      </c>
      <c r="Q1227" s="417" t="s">
        <v>72</v>
      </c>
      <c r="R1227" s="419">
        <v>5</v>
      </c>
      <c r="S1227" s="410">
        <v>1</v>
      </c>
      <c r="T1227" s="261">
        <v>6</v>
      </c>
      <c r="U1227" s="261">
        <v>6</v>
      </c>
      <c r="V1227" s="258" t="s">
        <v>71</v>
      </c>
      <c r="W1227" s="261" t="str">
        <f t="shared" si="189"/>
        <v>BMW5 Series Sedan523d M Sport Pack75700000</v>
      </c>
      <c r="X1227" s="411">
        <f t="shared" si="190"/>
        <v>5001</v>
      </c>
      <c r="Y1227" s="261">
        <v>6</v>
      </c>
      <c r="Z1227" s="261">
        <v>6</v>
      </c>
      <c r="AA1227" s="407" t="s">
        <v>1765</v>
      </c>
      <c r="AB1227" s="258" t="s">
        <v>73</v>
      </c>
      <c r="AC1227" s="258"/>
      <c r="AD1227" s="258">
        <v>2</v>
      </c>
      <c r="AE1227" s="258">
        <v>2</v>
      </c>
      <c r="AF1227" s="259"/>
      <c r="AG1227" s="260"/>
      <c r="AH1227" s="259"/>
      <c r="AI1227" s="259"/>
      <c r="AJ1227" s="260"/>
      <c r="AK1227" s="259">
        <v>4</v>
      </c>
      <c r="AL1227" s="259"/>
      <c r="AM1227" s="259" t="s">
        <v>17406</v>
      </c>
      <c r="AN1227" s="449"/>
      <c r="AO1227" s="449"/>
      <c r="AP1227" s="449"/>
      <c r="AQ1227" s="392" t="str">
        <f>IFERROR(VLOOKUP(BG1227,#REF!,1,0),"")</f>
        <v/>
      </c>
      <c r="AS1227" s="259" t="s">
        <v>3211</v>
      </c>
      <c r="AW1227" s="392" t="s">
        <v>17407</v>
      </c>
      <c r="BD1227" s="202" t="str">
        <f t="shared" si="182"/>
        <v>5 Series Sedan523d M Sport Pack</v>
      </c>
      <c r="BE1227" s="261" t="str">
        <f t="shared" si="188"/>
        <v>0200</v>
      </c>
      <c r="BF1227" s="407" t="s">
        <v>1765</v>
      </c>
      <c r="BG1227" s="202" t="str">
        <f t="shared" si="183"/>
        <v>0200-1226</v>
      </c>
    </row>
    <row r="1228" spans="1:59">
      <c r="A1228" s="405">
        <v>5002</v>
      </c>
      <c r="B1228" s="406">
        <v>5002</v>
      </c>
      <c r="C1228" s="261" t="str">
        <f t="shared" si="184"/>
        <v>0008-0200</v>
      </c>
      <c r="D1228" s="261" t="str">
        <f t="shared" si="185"/>
        <v>0008-0200-0004</v>
      </c>
      <c r="E1228" s="407" t="s">
        <v>1766</v>
      </c>
      <c r="F1228" s="261" t="str">
        <f>TEXT(VLOOKUP(J1228,'[4]1'!$B$2:$D$37,2,0),"0000")</f>
        <v>0008</v>
      </c>
      <c r="G1228" s="261" t="str">
        <f t="shared" si="186"/>
        <v>0200</v>
      </c>
      <c r="H1228" s="408">
        <f t="shared" si="187"/>
        <v>4</v>
      </c>
      <c r="I1228" s="407" t="s">
        <v>1766</v>
      </c>
      <c r="J1228" s="417" t="s">
        <v>194</v>
      </c>
      <c r="K1228" s="417" t="s">
        <v>203</v>
      </c>
      <c r="L1228" s="417" t="s">
        <v>2849</v>
      </c>
      <c r="M1228" s="429">
        <v>79200000</v>
      </c>
      <c r="N1228" s="419">
        <v>1995</v>
      </c>
      <c r="O1228" s="417" t="s">
        <v>78</v>
      </c>
      <c r="P1228" s="417" t="s">
        <v>73</v>
      </c>
      <c r="Q1228" s="417" t="s">
        <v>72</v>
      </c>
      <c r="R1228" s="419">
        <v>5</v>
      </c>
      <c r="S1228" s="410">
        <v>1</v>
      </c>
      <c r="T1228" s="261">
        <v>6</v>
      </c>
      <c r="U1228" s="261">
        <v>6</v>
      </c>
      <c r="V1228" s="258" t="s">
        <v>71</v>
      </c>
      <c r="W1228" s="261" t="str">
        <f t="shared" si="189"/>
        <v>BMW5 Series Sedan523d xDrive M Sport Pack79200000</v>
      </c>
      <c r="X1228" s="411">
        <f t="shared" si="190"/>
        <v>5002</v>
      </c>
      <c r="Y1228" s="261">
        <v>6</v>
      </c>
      <c r="Z1228" s="261">
        <v>6</v>
      </c>
      <c r="AA1228" s="407" t="s">
        <v>1766</v>
      </c>
      <c r="AB1228" s="258" t="s">
        <v>73</v>
      </c>
      <c r="AC1228" s="258"/>
      <c r="AD1228" s="258">
        <v>2</v>
      </c>
      <c r="AE1228" s="258">
        <v>2</v>
      </c>
      <c r="AF1228" s="259"/>
      <c r="AG1228" s="260"/>
      <c r="AH1228" s="259"/>
      <c r="AI1228" s="259"/>
      <c r="AJ1228" s="260"/>
      <c r="AK1228" s="259">
        <v>4</v>
      </c>
      <c r="AL1228" s="259"/>
      <c r="AM1228" s="259" t="s">
        <v>17406</v>
      </c>
      <c r="AN1228" s="449"/>
      <c r="AO1228" s="449"/>
      <c r="AP1228" s="449"/>
      <c r="AQ1228" s="392" t="str">
        <f>IFERROR(VLOOKUP(BG1228,#REF!,1,0),"")</f>
        <v/>
      </c>
      <c r="AS1228" s="259" t="s">
        <v>3211</v>
      </c>
      <c r="AW1228" s="392" t="s">
        <v>17407</v>
      </c>
      <c r="BD1228" s="202" t="str">
        <f t="shared" si="182"/>
        <v>5 Series Sedan523d xDrive M Sport Pack</v>
      </c>
      <c r="BE1228" s="261" t="str">
        <f t="shared" si="188"/>
        <v>0200</v>
      </c>
      <c r="BF1228" s="407" t="s">
        <v>1766</v>
      </c>
      <c r="BG1228" s="202" t="str">
        <f t="shared" si="183"/>
        <v>0200-1227</v>
      </c>
    </row>
    <row r="1229" spans="1:59">
      <c r="A1229" s="405">
        <v>5003</v>
      </c>
      <c r="B1229" s="406">
        <v>5003</v>
      </c>
      <c r="C1229" s="261" t="str">
        <f t="shared" si="184"/>
        <v>0008-0200</v>
      </c>
      <c r="D1229" s="261" t="str">
        <f t="shared" si="185"/>
        <v>0008-0200-0005</v>
      </c>
      <c r="E1229" s="407" t="s">
        <v>1767</v>
      </c>
      <c r="F1229" s="261" t="str">
        <f>TEXT(VLOOKUP(J1229,'[4]1'!$B$2:$D$37,2,0),"0000")</f>
        <v>0008</v>
      </c>
      <c r="G1229" s="261" t="str">
        <f t="shared" si="186"/>
        <v>0200</v>
      </c>
      <c r="H1229" s="408">
        <f t="shared" si="187"/>
        <v>5</v>
      </c>
      <c r="I1229" s="407" t="s">
        <v>1767</v>
      </c>
      <c r="J1229" s="258" t="s">
        <v>194</v>
      </c>
      <c r="K1229" s="258" t="s">
        <v>203</v>
      </c>
      <c r="L1229" s="258" t="s">
        <v>2060</v>
      </c>
      <c r="M1229" s="429">
        <v>65800000</v>
      </c>
      <c r="N1229" s="258">
        <v>1998</v>
      </c>
      <c r="O1229" s="258" t="s">
        <v>77</v>
      </c>
      <c r="P1229" s="258" t="s">
        <v>73</v>
      </c>
      <c r="Q1229" s="258" t="s">
        <v>72</v>
      </c>
      <c r="R1229" s="258">
        <v>5</v>
      </c>
      <c r="S1229" s="410">
        <v>3</v>
      </c>
      <c r="T1229" s="261">
        <v>6</v>
      </c>
      <c r="U1229" s="261">
        <v>6</v>
      </c>
      <c r="V1229" s="258" t="s">
        <v>71</v>
      </c>
      <c r="W1229" s="261" t="str">
        <f t="shared" si="189"/>
        <v>BMW5 Series Sedan520i M Sport65800000</v>
      </c>
      <c r="X1229" s="411">
        <f t="shared" si="190"/>
        <v>5003</v>
      </c>
      <c r="Y1229" s="261">
        <v>6</v>
      </c>
      <c r="Z1229" s="261">
        <v>6</v>
      </c>
      <c r="AA1229" s="407" t="s">
        <v>1767</v>
      </c>
      <c r="AB1229" s="258" t="s">
        <v>73</v>
      </c>
      <c r="AC1229" s="258"/>
      <c r="AD1229" s="258">
        <v>2</v>
      </c>
      <c r="AE1229" s="258">
        <v>0</v>
      </c>
      <c r="AF1229" s="259"/>
      <c r="AG1229" s="260"/>
      <c r="AH1229" s="259"/>
      <c r="AI1229" s="259"/>
      <c r="AJ1229" s="260"/>
      <c r="AK1229" s="259">
        <v>4</v>
      </c>
      <c r="AL1229" s="259"/>
      <c r="AM1229" s="259" t="s">
        <v>17406</v>
      </c>
      <c r="AN1229" s="449"/>
      <c r="AO1229" s="449"/>
      <c r="AP1229" s="449"/>
      <c r="AQ1229" s="392" t="str">
        <f>IFERROR(VLOOKUP(BG1229,#REF!,1,0),"")</f>
        <v/>
      </c>
      <c r="AS1229" s="259" t="s">
        <v>3259</v>
      </c>
      <c r="AW1229" s="392" t="s">
        <v>17407</v>
      </c>
      <c r="BD1229" s="202" t="str">
        <f t="shared" si="182"/>
        <v>5 Series Sedan520i M Sport</v>
      </c>
      <c r="BE1229" s="261" t="str">
        <f t="shared" si="188"/>
        <v>0200</v>
      </c>
      <c r="BF1229" s="407" t="s">
        <v>1767</v>
      </c>
      <c r="BG1229" s="202" t="str">
        <f t="shared" si="183"/>
        <v>0200-1228</v>
      </c>
    </row>
    <row r="1230" spans="1:59">
      <c r="A1230" s="405">
        <v>5004</v>
      </c>
      <c r="B1230" s="406">
        <v>5004</v>
      </c>
      <c r="C1230" s="261" t="str">
        <f t="shared" si="184"/>
        <v>0008-0200</v>
      </c>
      <c r="D1230" s="261" t="str">
        <f t="shared" si="185"/>
        <v>0008-0200-0006</v>
      </c>
      <c r="E1230" s="407" t="s">
        <v>1768</v>
      </c>
      <c r="F1230" s="261" t="str">
        <f>TEXT(VLOOKUP(J1230,'[4]1'!$B$2:$D$37,2,0),"0000")</f>
        <v>0008</v>
      </c>
      <c r="G1230" s="261" t="str">
        <f t="shared" si="186"/>
        <v>0200</v>
      </c>
      <c r="H1230" s="408">
        <f t="shared" si="187"/>
        <v>6</v>
      </c>
      <c r="I1230" s="407" t="s">
        <v>1768</v>
      </c>
      <c r="J1230" s="258" t="s">
        <v>194</v>
      </c>
      <c r="K1230" s="258" t="s">
        <v>203</v>
      </c>
      <c r="L1230" s="258" t="s">
        <v>1286</v>
      </c>
      <c r="M1230" s="429">
        <v>64300000</v>
      </c>
      <c r="N1230" s="258">
        <v>1998</v>
      </c>
      <c r="O1230" s="258" t="s">
        <v>77</v>
      </c>
      <c r="P1230" s="258" t="s">
        <v>73</v>
      </c>
      <c r="Q1230" s="258" t="s">
        <v>72</v>
      </c>
      <c r="R1230" s="258">
        <v>5</v>
      </c>
      <c r="S1230" s="410">
        <v>3</v>
      </c>
      <c r="T1230" s="261">
        <v>6</v>
      </c>
      <c r="U1230" s="261">
        <v>6</v>
      </c>
      <c r="V1230" s="258" t="s">
        <v>71</v>
      </c>
      <c r="W1230" s="261" t="str">
        <f t="shared" si="189"/>
        <v>BMW5 Series Sedan520i Luxury64300000</v>
      </c>
      <c r="X1230" s="411">
        <f t="shared" si="190"/>
        <v>5004</v>
      </c>
      <c r="Y1230" s="261">
        <v>6</v>
      </c>
      <c r="Z1230" s="261">
        <v>6</v>
      </c>
      <c r="AA1230" s="407" t="s">
        <v>1768</v>
      </c>
      <c r="AB1230" s="258" t="s">
        <v>73</v>
      </c>
      <c r="AC1230" s="258"/>
      <c r="AD1230" s="258">
        <v>2</v>
      </c>
      <c r="AE1230" s="258">
        <v>0</v>
      </c>
      <c r="AF1230" s="259"/>
      <c r="AG1230" s="260"/>
      <c r="AH1230" s="259"/>
      <c r="AI1230" s="259"/>
      <c r="AJ1230" s="260"/>
      <c r="AK1230" s="259">
        <v>4</v>
      </c>
      <c r="AL1230" s="259"/>
      <c r="AM1230" s="259" t="s">
        <v>17406</v>
      </c>
      <c r="AN1230" s="449"/>
      <c r="AO1230" s="449"/>
      <c r="AP1230" s="449"/>
      <c r="AQ1230" s="392" t="str">
        <f>IFERROR(VLOOKUP(BG1230,#REF!,1,0),"")</f>
        <v/>
      </c>
      <c r="AS1230" s="259" t="s">
        <v>3259</v>
      </c>
      <c r="AW1230" s="392" t="s">
        <v>17407</v>
      </c>
      <c r="BD1230" s="202" t="str">
        <f t="shared" si="182"/>
        <v>5 Series Sedan520i Luxury</v>
      </c>
      <c r="BE1230" s="261" t="str">
        <f t="shared" si="188"/>
        <v>0200</v>
      </c>
      <c r="BF1230" s="407" t="s">
        <v>1768</v>
      </c>
      <c r="BG1230" s="202" t="str">
        <f t="shared" si="183"/>
        <v>0200-1229</v>
      </c>
    </row>
    <row r="1231" spans="1:59" s="209" customFormat="1">
      <c r="A1231" s="405">
        <v>5005</v>
      </c>
      <c r="B1231" s="406">
        <v>5005</v>
      </c>
      <c r="C1231" s="261" t="str">
        <f t="shared" si="184"/>
        <v>0008-0200</v>
      </c>
      <c r="D1231" s="261" t="str">
        <f t="shared" si="185"/>
        <v>0008-0200-0007</v>
      </c>
      <c r="E1231" s="407" t="s">
        <v>1769</v>
      </c>
      <c r="F1231" s="261" t="str">
        <f>TEXT(VLOOKUP(J1231,'[4]1'!$B$2:$D$37,2,0),"0000")</f>
        <v>0008</v>
      </c>
      <c r="G1231" s="261" t="str">
        <f t="shared" si="186"/>
        <v>0200</v>
      </c>
      <c r="H1231" s="408">
        <f t="shared" si="187"/>
        <v>7</v>
      </c>
      <c r="I1231" s="407" t="s">
        <v>1769</v>
      </c>
      <c r="J1231" s="258" t="s">
        <v>194</v>
      </c>
      <c r="K1231" s="258" t="s">
        <v>203</v>
      </c>
      <c r="L1231" s="258" t="s">
        <v>1337</v>
      </c>
      <c r="M1231" s="429">
        <v>72700000</v>
      </c>
      <c r="N1231" s="258">
        <v>1998</v>
      </c>
      <c r="O1231" s="258" t="s">
        <v>77</v>
      </c>
      <c r="P1231" s="258" t="s">
        <v>73</v>
      </c>
      <c r="Q1231" s="258" t="s">
        <v>72</v>
      </c>
      <c r="R1231" s="258">
        <v>5</v>
      </c>
      <c r="S1231" s="410">
        <v>3</v>
      </c>
      <c r="T1231" s="261">
        <v>6</v>
      </c>
      <c r="U1231" s="261">
        <v>6</v>
      </c>
      <c r="V1231" s="258" t="s">
        <v>71</v>
      </c>
      <c r="W1231" s="261" t="str">
        <f t="shared" si="189"/>
        <v>BMW5 Series Sedan530i Luxury Line Plus72700000</v>
      </c>
      <c r="X1231" s="411">
        <f t="shared" si="190"/>
        <v>5005</v>
      </c>
      <c r="Y1231" s="261">
        <v>6</v>
      </c>
      <c r="Z1231" s="261">
        <v>6</v>
      </c>
      <c r="AA1231" s="407" t="s">
        <v>1769</v>
      </c>
      <c r="AB1231" s="258" t="s">
        <v>73</v>
      </c>
      <c r="AC1231" s="258"/>
      <c r="AD1231" s="258">
        <v>3</v>
      </c>
      <c r="AE1231" s="258">
        <v>1</v>
      </c>
      <c r="AF1231" s="259"/>
      <c r="AG1231" s="260"/>
      <c r="AH1231" s="259"/>
      <c r="AI1231" s="259"/>
      <c r="AJ1231" s="260"/>
      <c r="AK1231" s="259">
        <v>4</v>
      </c>
      <c r="AL1231" s="259"/>
      <c r="AM1231" s="259" t="s">
        <v>17406</v>
      </c>
      <c r="AN1231" s="449"/>
      <c r="AO1231" s="449"/>
      <c r="AP1231" s="449"/>
      <c r="AQ1231" s="392" t="str">
        <f>IFERROR(VLOOKUP(BG1231,#REF!,1,0),"")</f>
        <v/>
      </c>
      <c r="AR1231" s="392"/>
      <c r="AS1231" s="259" t="s">
        <v>3259</v>
      </c>
      <c r="AT1231" s="392"/>
      <c r="AU1231" s="392"/>
      <c r="AV1231" s="392"/>
      <c r="AW1231" s="392" t="s">
        <v>17407</v>
      </c>
      <c r="AX1231" s="392"/>
      <c r="AY1231" s="392"/>
      <c r="BD1231" s="202" t="str">
        <f t="shared" si="182"/>
        <v>5 Series Sedan530i Luxury Line Plus</v>
      </c>
      <c r="BE1231" s="261" t="str">
        <f t="shared" si="188"/>
        <v>0200</v>
      </c>
      <c r="BF1231" s="407" t="s">
        <v>1769</v>
      </c>
      <c r="BG1231" s="202" t="str">
        <f t="shared" si="183"/>
        <v>0200-1230</v>
      </c>
    </row>
    <row r="1232" spans="1:59" s="209" customFormat="1">
      <c r="A1232" s="405">
        <v>5006</v>
      </c>
      <c r="B1232" s="406">
        <v>5006</v>
      </c>
      <c r="C1232" s="261" t="str">
        <f t="shared" si="184"/>
        <v>0008-0200</v>
      </c>
      <c r="D1232" s="261" t="str">
        <f t="shared" si="185"/>
        <v>0008-0200-0008</v>
      </c>
      <c r="E1232" s="407" t="s">
        <v>1770</v>
      </c>
      <c r="F1232" s="261" t="str">
        <f>TEXT(VLOOKUP(J1232,'[4]1'!$B$2:$D$37,2,0),"0000")</f>
        <v>0008</v>
      </c>
      <c r="G1232" s="261" t="str">
        <f t="shared" si="186"/>
        <v>0200</v>
      </c>
      <c r="H1232" s="408">
        <f t="shared" si="187"/>
        <v>8</v>
      </c>
      <c r="I1232" s="407" t="s">
        <v>1770</v>
      </c>
      <c r="J1232" s="258" t="s">
        <v>194</v>
      </c>
      <c r="K1232" s="258" t="s">
        <v>203</v>
      </c>
      <c r="L1232" s="258" t="s">
        <v>1338</v>
      </c>
      <c r="M1232" s="429">
        <v>76900000</v>
      </c>
      <c r="N1232" s="258">
        <v>1998</v>
      </c>
      <c r="O1232" s="258" t="s">
        <v>77</v>
      </c>
      <c r="P1232" s="258" t="s">
        <v>73</v>
      </c>
      <c r="Q1232" s="258" t="s">
        <v>72</v>
      </c>
      <c r="R1232" s="258">
        <v>5</v>
      </c>
      <c r="S1232" s="410">
        <v>3</v>
      </c>
      <c r="T1232" s="261">
        <v>6</v>
      </c>
      <c r="U1232" s="261">
        <v>6</v>
      </c>
      <c r="V1232" s="258" t="s">
        <v>71</v>
      </c>
      <c r="W1232" s="261" t="str">
        <f t="shared" si="189"/>
        <v>BMW5 Series Sedan530i M Sport Package Plus76900000</v>
      </c>
      <c r="X1232" s="411">
        <f t="shared" si="190"/>
        <v>5006</v>
      </c>
      <c r="Y1232" s="261">
        <v>6</v>
      </c>
      <c r="Z1232" s="261">
        <v>6</v>
      </c>
      <c r="AA1232" s="407" t="s">
        <v>1770</v>
      </c>
      <c r="AB1232" s="258" t="s">
        <v>73</v>
      </c>
      <c r="AC1232" s="258"/>
      <c r="AD1232" s="258">
        <v>3</v>
      </c>
      <c r="AE1232" s="258">
        <v>1</v>
      </c>
      <c r="AF1232" s="259"/>
      <c r="AG1232" s="260"/>
      <c r="AH1232" s="259"/>
      <c r="AI1232" s="259"/>
      <c r="AJ1232" s="260"/>
      <c r="AK1232" s="259">
        <v>4</v>
      </c>
      <c r="AL1232" s="259"/>
      <c r="AM1232" s="259" t="s">
        <v>17406</v>
      </c>
      <c r="AN1232" s="449"/>
      <c r="AO1232" s="449"/>
      <c r="AP1232" s="449"/>
      <c r="AQ1232" s="392" t="str">
        <f>IFERROR(VLOOKUP(BG1232,#REF!,1,0),"")</f>
        <v/>
      </c>
      <c r="AR1232" s="392"/>
      <c r="AS1232" s="259" t="s">
        <v>3259</v>
      </c>
      <c r="AT1232" s="392"/>
      <c r="AU1232" s="392"/>
      <c r="AV1232" s="392"/>
      <c r="AW1232" s="392" t="s">
        <v>17407</v>
      </c>
      <c r="AX1232" s="392"/>
      <c r="AY1232" s="392"/>
      <c r="BD1232" s="202" t="str">
        <f t="shared" si="182"/>
        <v>5 Series Sedan530i M Sport Package Plus</v>
      </c>
      <c r="BE1232" s="261" t="str">
        <f t="shared" si="188"/>
        <v>0200</v>
      </c>
      <c r="BF1232" s="407" t="s">
        <v>1770</v>
      </c>
      <c r="BG1232" s="202" t="str">
        <f t="shared" si="183"/>
        <v>0200-1231</v>
      </c>
    </row>
    <row r="1233" spans="1:59" s="209" customFormat="1">
      <c r="A1233" s="405">
        <v>5007</v>
      </c>
      <c r="B1233" s="406">
        <v>5007</v>
      </c>
      <c r="C1233" s="261" t="str">
        <f t="shared" si="184"/>
        <v>0008-0200</v>
      </c>
      <c r="D1233" s="261" t="str">
        <f t="shared" si="185"/>
        <v>0008-0200-0009</v>
      </c>
      <c r="E1233" s="407" t="s">
        <v>1771</v>
      </c>
      <c r="F1233" s="261" t="str">
        <f>TEXT(VLOOKUP(J1233,'[4]1'!$B$2:$D$37,2,0),"0000")</f>
        <v>0008</v>
      </c>
      <c r="G1233" s="261" t="str">
        <f t="shared" si="186"/>
        <v>0200</v>
      </c>
      <c r="H1233" s="408">
        <f t="shared" si="187"/>
        <v>9</v>
      </c>
      <c r="I1233" s="407" t="s">
        <v>1771</v>
      </c>
      <c r="J1233" s="258" t="s">
        <v>194</v>
      </c>
      <c r="K1233" s="258" t="s">
        <v>203</v>
      </c>
      <c r="L1233" s="258" t="s">
        <v>1339</v>
      </c>
      <c r="M1233" s="429">
        <v>76300000</v>
      </c>
      <c r="N1233" s="258">
        <v>1998</v>
      </c>
      <c r="O1233" s="258" t="s">
        <v>77</v>
      </c>
      <c r="P1233" s="258" t="s">
        <v>73</v>
      </c>
      <c r="Q1233" s="258" t="s">
        <v>72</v>
      </c>
      <c r="R1233" s="258">
        <v>5</v>
      </c>
      <c r="S1233" s="410">
        <v>3</v>
      </c>
      <c r="T1233" s="261">
        <v>6</v>
      </c>
      <c r="U1233" s="261">
        <v>6</v>
      </c>
      <c r="V1233" s="258" t="s">
        <v>71</v>
      </c>
      <c r="W1233" s="261" t="str">
        <f t="shared" si="189"/>
        <v>BMW5 Series Sedan530i xDrive Luxury Line Plus76300000</v>
      </c>
      <c r="X1233" s="411">
        <f t="shared" si="190"/>
        <v>5007</v>
      </c>
      <c r="Y1233" s="261">
        <v>6</v>
      </c>
      <c r="Z1233" s="261">
        <v>6</v>
      </c>
      <c r="AA1233" s="407" t="s">
        <v>1771</v>
      </c>
      <c r="AB1233" s="258" t="s">
        <v>73</v>
      </c>
      <c r="AC1233" s="258"/>
      <c r="AD1233" s="258">
        <v>3</v>
      </c>
      <c r="AE1233" s="258">
        <v>1</v>
      </c>
      <c r="AF1233" s="259"/>
      <c r="AG1233" s="260"/>
      <c r="AH1233" s="259"/>
      <c r="AI1233" s="259"/>
      <c r="AJ1233" s="260"/>
      <c r="AK1233" s="259">
        <v>4</v>
      </c>
      <c r="AL1233" s="259"/>
      <c r="AM1233" s="259" t="s">
        <v>17406</v>
      </c>
      <c r="AN1233" s="449"/>
      <c r="AO1233" s="449"/>
      <c r="AP1233" s="449"/>
      <c r="AQ1233" s="392" t="str">
        <f>IFERROR(VLOOKUP(BG1233,#REF!,1,0),"")</f>
        <v/>
      </c>
      <c r="AR1233" s="392"/>
      <c r="AS1233" s="259" t="s">
        <v>3259</v>
      </c>
      <c r="AT1233" s="392"/>
      <c r="AU1233" s="392"/>
      <c r="AV1233" s="392"/>
      <c r="AW1233" s="392" t="s">
        <v>17407</v>
      </c>
      <c r="AX1233" s="392"/>
      <c r="AY1233" s="392"/>
      <c r="BD1233" s="202" t="str">
        <f t="shared" si="182"/>
        <v>5 Series Sedan530i xDrive Luxury Line Plus</v>
      </c>
      <c r="BE1233" s="261" t="str">
        <f t="shared" si="188"/>
        <v>0200</v>
      </c>
      <c r="BF1233" s="407" t="s">
        <v>1771</v>
      </c>
      <c r="BG1233" s="202" t="str">
        <f t="shared" si="183"/>
        <v>0200-1232</v>
      </c>
    </row>
    <row r="1234" spans="1:59">
      <c r="A1234" s="405">
        <v>5008</v>
      </c>
      <c r="B1234" s="406">
        <v>5008</v>
      </c>
      <c r="C1234" s="261" t="str">
        <f t="shared" si="184"/>
        <v>0008-0200</v>
      </c>
      <c r="D1234" s="261" t="str">
        <f t="shared" si="185"/>
        <v>0008-0200-0010</v>
      </c>
      <c r="E1234" s="407" t="s">
        <v>1772</v>
      </c>
      <c r="F1234" s="261" t="str">
        <f>TEXT(VLOOKUP(J1234,'[4]1'!$B$2:$D$37,2,0),"0000")</f>
        <v>0008</v>
      </c>
      <c r="G1234" s="261" t="str">
        <f t="shared" si="186"/>
        <v>0200</v>
      </c>
      <c r="H1234" s="408">
        <f t="shared" si="187"/>
        <v>10</v>
      </c>
      <c r="I1234" s="407" t="s">
        <v>1772</v>
      </c>
      <c r="J1234" s="258" t="s">
        <v>194</v>
      </c>
      <c r="K1234" s="258" t="s">
        <v>203</v>
      </c>
      <c r="L1234" s="258" t="s">
        <v>1340</v>
      </c>
      <c r="M1234" s="429">
        <v>80500000</v>
      </c>
      <c r="N1234" s="258">
        <v>1998</v>
      </c>
      <c r="O1234" s="258" t="s">
        <v>77</v>
      </c>
      <c r="P1234" s="258" t="s">
        <v>73</v>
      </c>
      <c r="Q1234" s="258" t="s">
        <v>72</v>
      </c>
      <c r="R1234" s="258">
        <v>5</v>
      </c>
      <c r="S1234" s="410">
        <v>3</v>
      </c>
      <c r="T1234" s="261">
        <v>6</v>
      </c>
      <c r="U1234" s="261">
        <v>6</v>
      </c>
      <c r="V1234" s="258" t="s">
        <v>71</v>
      </c>
      <c r="W1234" s="261" t="str">
        <f t="shared" si="189"/>
        <v>BMW5 Series Sedan530i xDrive M Sport Package Plus80500000</v>
      </c>
      <c r="X1234" s="411">
        <f t="shared" si="190"/>
        <v>5008</v>
      </c>
      <c r="Y1234" s="261">
        <v>6</v>
      </c>
      <c r="Z1234" s="261">
        <v>6</v>
      </c>
      <c r="AA1234" s="407" t="s">
        <v>1772</v>
      </c>
      <c r="AB1234" s="258" t="s">
        <v>73</v>
      </c>
      <c r="AC1234" s="258"/>
      <c r="AD1234" s="258">
        <v>3</v>
      </c>
      <c r="AE1234" s="258">
        <v>1</v>
      </c>
      <c r="AF1234" s="259"/>
      <c r="AG1234" s="260"/>
      <c r="AH1234" s="259"/>
      <c r="AI1234" s="259"/>
      <c r="AJ1234" s="260"/>
      <c r="AK1234" s="259">
        <v>4</v>
      </c>
      <c r="AL1234" s="259"/>
      <c r="AM1234" s="259" t="s">
        <v>17406</v>
      </c>
      <c r="AN1234" s="449"/>
      <c r="AO1234" s="449"/>
      <c r="AP1234" s="449"/>
      <c r="AQ1234" s="392" t="str">
        <f>IFERROR(VLOOKUP(BG1234,#REF!,1,0),"")</f>
        <v/>
      </c>
      <c r="AS1234" s="259" t="s">
        <v>3259</v>
      </c>
      <c r="AW1234" s="392" t="s">
        <v>17407</v>
      </c>
      <c r="BD1234" s="202" t="str">
        <f t="shared" si="182"/>
        <v>5 Series Sedan530i xDrive M Sport Package Plus</v>
      </c>
      <c r="BE1234" s="261" t="str">
        <f t="shared" si="188"/>
        <v>0200</v>
      </c>
      <c r="BF1234" s="407" t="s">
        <v>1772</v>
      </c>
      <c r="BG1234" s="202" t="str">
        <f t="shared" si="183"/>
        <v>0200-1233</v>
      </c>
    </row>
    <row r="1235" spans="1:59">
      <c r="A1235" s="405">
        <v>5009</v>
      </c>
      <c r="B1235" s="406">
        <v>5009</v>
      </c>
      <c r="C1235" s="261" t="str">
        <f t="shared" si="184"/>
        <v>0008-0200</v>
      </c>
      <c r="D1235" s="261" t="str">
        <f t="shared" si="185"/>
        <v>0008-0200-0011</v>
      </c>
      <c r="E1235" s="407" t="s">
        <v>1773</v>
      </c>
      <c r="F1235" s="261" t="str">
        <f>TEXT(VLOOKUP(J1235,'[4]1'!$B$2:$D$37,2,0),"0000")</f>
        <v>0008</v>
      </c>
      <c r="G1235" s="261" t="str">
        <f t="shared" si="186"/>
        <v>0200</v>
      </c>
      <c r="H1235" s="408">
        <f t="shared" si="187"/>
        <v>11</v>
      </c>
      <c r="I1235" s="407" t="s">
        <v>1773</v>
      </c>
      <c r="J1235" s="258" t="s">
        <v>194</v>
      </c>
      <c r="K1235" s="258" t="s">
        <v>203</v>
      </c>
      <c r="L1235" s="258" t="s">
        <v>1467</v>
      </c>
      <c r="M1235" s="429">
        <v>78800000</v>
      </c>
      <c r="N1235" s="258">
        <v>1998</v>
      </c>
      <c r="O1235" s="258" t="s">
        <v>74</v>
      </c>
      <c r="P1235" s="258" t="s">
        <v>73</v>
      </c>
      <c r="Q1235" s="258" t="s">
        <v>72</v>
      </c>
      <c r="R1235" s="258">
        <v>5</v>
      </c>
      <c r="S1235" s="410">
        <v>4</v>
      </c>
      <c r="T1235" s="261">
        <v>6</v>
      </c>
      <c r="U1235" s="261">
        <v>6</v>
      </c>
      <c r="V1235" s="258" t="s">
        <v>1989</v>
      </c>
      <c r="W1235" s="261" t="str">
        <f t="shared" si="189"/>
        <v>BMW5 Series Sedan530e Luxury78800000</v>
      </c>
      <c r="X1235" s="411">
        <f t="shared" si="190"/>
        <v>5009</v>
      </c>
      <c r="Y1235" s="261">
        <v>6</v>
      </c>
      <c r="Z1235" s="261">
        <v>6</v>
      </c>
      <c r="AA1235" s="407" t="s">
        <v>1773</v>
      </c>
      <c r="AB1235" s="258" t="s">
        <v>73</v>
      </c>
      <c r="AC1235" s="258"/>
      <c r="AD1235" s="258">
        <v>5</v>
      </c>
      <c r="AE1235" s="258">
        <v>0</v>
      </c>
      <c r="AF1235" s="259"/>
      <c r="AG1235" s="260"/>
      <c r="AH1235" s="259"/>
      <c r="AI1235" s="259"/>
      <c r="AJ1235" s="260"/>
      <c r="AK1235" s="259">
        <v>4</v>
      </c>
      <c r="AL1235" s="259"/>
      <c r="AM1235" s="259" t="s">
        <v>17406</v>
      </c>
      <c r="AN1235" s="449"/>
      <c r="AO1235" s="449"/>
      <c r="AP1235" s="449"/>
      <c r="AQ1235" s="392" t="str">
        <f>IFERROR(VLOOKUP(BG1235,#REF!,1,0),"")</f>
        <v/>
      </c>
      <c r="AS1235" s="259" t="s">
        <v>3248</v>
      </c>
      <c r="AW1235" s="392" t="s">
        <v>17407</v>
      </c>
      <c r="BD1235" s="202" t="str">
        <f t="shared" si="182"/>
        <v>5 Series Sedan530e Luxury</v>
      </c>
      <c r="BE1235" s="261" t="str">
        <f t="shared" si="188"/>
        <v>0200</v>
      </c>
      <c r="BF1235" s="407" t="s">
        <v>1773</v>
      </c>
      <c r="BG1235" s="202" t="str">
        <f t="shared" si="183"/>
        <v>0200-1234</v>
      </c>
    </row>
    <row r="1236" spans="1:59">
      <c r="A1236" s="405">
        <v>5010</v>
      </c>
      <c r="B1236" s="406">
        <v>5010</v>
      </c>
      <c r="C1236" s="261" t="str">
        <f t="shared" si="184"/>
        <v>0008-0200</v>
      </c>
      <c r="D1236" s="261" t="str">
        <f t="shared" si="185"/>
        <v>0008-0200-0012</v>
      </c>
      <c r="E1236" s="407" t="s">
        <v>1774</v>
      </c>
      <c r="F1236" s="261" t="str">
        <f>TEXT(VLOOKUP(J1236,'[4]1'!$B$2:$D$37,2,0),"0000")</f>
        <v>0008</v>
      </c>
      <c r="G1236" s="261" t="str">
        <f t="shared" si="186"/>
        <v>0200</v>
      </c>
      <c r="H1236" s="408">
        <f t="shared" si="187"/>
        <v>12</v>
      </c>
      <c r="I1236" s="407" t="s">
        <v>1774</v>
      </c>
      <c r="J1236" s="258" t="s">
        <v>194</v>
      </c>
      <c r="K1236" s="258" t="s">
        <v>203</v>
      </c>
      <c r="L1236" s="258" t="s">
        <v>1987</v>
      </c>
      <c r="M1236" s="429">
        <v>84200000</v>
      </c>
      <c r="N1236" s="258">
        <v>1998</v>
      </c>
      <c r="O1236" s="258" t="s">
        <v>74</v>
      </c>
      <c r="P1236" s="258" t="s">
        <v>73</v>
      </c>
      <c r="Q1236" s="258" t="s">
        <v>72</v>
      </c>
      <c r="R1236" s="258">
        <v>5</v>
      </c>
      <c r="S1236" s="410">
        <v>4</v>
      </c>
      <c r="T1236" s="261">
        <v>6</v>
      </c>
      <c r="U1236" s="261">
        <v>6</v>
      </c>
      <c r="V1236" s="258" t="s">
        <v>1989</v>
      </c>
      <c r="W1236" s="261" t="str">
        <f t="shared" si="189"/>
        <v>BMW5 Series Sedan530e M Sport package84200000</v>
      </c>
      <c r="X1236" s="411">
        <f t="shared" si="190"/>
        <v>5010</v>
      </c>
      <c r="Y1236" s="261">
        <v>6</v>
      </c>
      <c r="Z1236" s="261">
        <v>6</v>
      </c>
      <c r="AA1236" s="407" t="s">
        <v>1774</v>
      </c>
      <c r="AB1236" s="258" t="s">
        <v>73</v>
      </c>
      <c r="AC1236" s="258"/>
      <c r="AD1236" s="258">
        <v>5</v>
      </c>
      <c r="AE1236" s="258">
        <v>0</v>
      </c>
      <c r="AF1236" s="259"/>
      <c r="AG1236" s="260"/>
      <c r="AH1236" s="259"/>
      <c r="AI1236" s="259"/>
      <c r="AJ1236" s="260"/>
      <c r="AK1236" s="259">
        <v>4</v>
      </c>
      <c r="AL1236" s="259"/>
      <c r="AM1236" s="259" t="s">
        <v>17406</v>
      </c>
      <c r="AN1236" s="449"/>
      <c r="AO1236" s="449"/>
      <c r="AP1236" s="449"/>
      <c r="AQ1236" s="392" t="str">
        <f>IFERROR(VLOOKUP(BG1236,#REF!,1,0),"")</f>
        <v/>
      </c>
      <c r="AS1236" s="259" t="s">
        <v>3248</v>
      </c>
      <c r="AW1236" s="392" t="s">
        <v>17407</v>
      </c>
      <c r="BD1236" s="202" t="str">
        <f t="shared" si="182"/>
        <v>5 Series Sedan530e M Sport package</v>
      </c>
      <c r="BE1236" s="261" t="str">
        <f t="shared" si="188"/>
        <v>0200</v>
      </c>
      <c r="BF1236" s="407" t="s">
        <v>1774</v>
      </c>
      <c r="BG1236" s="202" t="str">
        <f t="shared" si="183"/>
        <v>0200-1235</v>
      </c>
    </row>
    <row r="1237" spans="1:59">
      <c r="A1237" s="405">
        <v>5011</v>
      </c>
      <c r="B1237" s="406">
        <v>5011</v>
      </c>
      <c r="C1237" s="261" t="str">
        <f t="shared" si="184"/>
        <v>0008-0201</v>
      </c>
      <c r="D1237" s="261" t="str">
        <f t="shared" si="185"/>
        <v>0008-0201-0001</v>
      </c>
      <c r="E1237" s="407" t="s">
        <v>1775</v>
      </c>
      <c r="F1237" s="261" t="str">
        <f>TEXT(VLOOKUP(J1237,'[4]1'!$B$2:$D$37,2,0),"0000")</f>
        <v>0008</v>
      </c>
      <c r="G1237" s="261" t="str">
        <f t="shared" si="186"/>
        <v>0201</v>
      </c>
      <c r="H1237" s="408">
        <f t="shared" si="187"/>
        <v>1</v>
      </c>
      <c r="I1237" s="407" t="s">
        <v>1775</v>
      </c>
      <c r="J1237" s="258" t="s">
        <v>194</v>
      </c>
      <c r="K1237" s="258" t="s">
        <v>1258</v>
      </c>
      <c r="L1237" s="258" t="s">
        <v>17128</v>
      </c>
      <c r="M1237" s="429">
        <v>82100000</v>
      </c>
      <c r="N1237" s="258">
        <v>1995</v>
      </c>
      <c r="O1237" s="258" t="s">
        <v>78</v>
      </c>
      <c r="P1237" s="258" t="s">
        <v>73</v>
      </c>
      <c r="Q1237" s="258" t="s">
        <v>72</v>
      </c>
      <c r="R1237" s="258">
        <v>5</v>
      </c>
      <c r="S1237" s="410">
        <v>7</v>
      </c>
      <c r="T1237" s="261">
        <v>6</v>
      </c>
      <c r="U1237" s="261">
        <v>6</v>
      </c>
      <c r="V1237" s="258" t="s">
        <v>71</v>
      </c>
      <c r="W1237" s="261" t="str">
        <f t="shared" si="189"/>
        <v>BMW6 Series GT620d GT82100000</v>
      </c>
      <c r="X1237" s="411">
        <f t="shared" si="190"/>
        <v>5011</v>
      </c>
      <c r="Y1237" s="261">
        <v>6</v>
      </c>
      <c r="Z1237" s="261">
        <v>6</v>
      </c>
      <c r="AA1237" s="407" t="s">
        <v>1775</v>
      </c>
      <c r="AB1237" s="258" t="s">
        <v>73</v>
      </c>
      <c r="AC1237" s="258"/>
      <c r="AD1237" s="258">
        <v>3</v>
      </c>
      <c r="AE1237" s="258">
        <v>1</v>
      </c>
      <c r="AF1237" s="259"/>
      <c r="AG1237" s="260"/>
      <c r="AH1237" s="259"/>
      <c r="AI1237" s="259"/>
      <c r="AJ1237" s="260"/>
      <c r="AK1237" s="259">
        <v>7</v>
      </c>
      <c r="AL1237" s="259"/>
      <c r="AM1237" s="259" t="s">
        <v>17427</v>
      </c>
      <c r="AN1237" s="449"/>
      <c r="AO1237" s="449"/>
      <c r="AP1237" s="449"/>
      <c r="AQ1237" s="392" t="str">
        <f>IFERROR(VLOOKUP(BG1237,#REF!,1,0),"")</f>
        <v/>
      </c>
      <c r="AS1237" s="259" t="s">
        <v>16813</v>
      </c>
      <c r="AW1237" s="392" t="s">
        <v>17407</v>
      </c>
      <c r="AZ1237" s="202" t="e">
        <f>VLOOKUP(#REF!,잔가군!$B:$C,2,0)</f>
        <v>#REF!</v>
      </c>
      <c r="BA1237" s="202" t="e">
        <f>S1237-#REF!</f>
        <v>#REF!</v>
      </c>
      <c r="BD1237" s="202" t="str">
        <f t="shared" si="182"/>
        <v>6 Series GT620d GT</v>
      </c>
      <c r="BE1237" s="261" t="str">
        <f t="shared" si="188"/>
        <v>0201</v>
      </c>
      <c r="BF1237" s="407" t="s">
        <v>1775</v>
      </c>
      <c r="BG1237" s="202" t="str">
        <f t="shared" si="183"/>
        <v>0201-1236</v>
      </c>
    </row>
    <row r="1238" spans="1:59">
      <c r="A1238" s="405">
        <v>5012</v>
      </c>
      <c r="B1238" s="406">
        <v>5012</v>
      </c>
      <c r="C1238" s="261" t="str">
        <f t="shared" si="184"/>
        <v>0008-0201</v>
      </c>
      <c r="D1238" s="261" t="str">
        <f t="shared" si="185"/>
        <v>0008-0201-0002</v>
      </c>
      <c r="E1238" s="407" t="s">
        <v>1776</v>
      </c>
      <c r="F1238" s="261" t="str">
        <f>TEXT(VLOOKUP(J1238,'[4]1'!$B$2:$D$37,2,0),"0000")</f>
        <v>0008</v>
      </c>
      <c r="G1238" s="261" t="str">
        <f t="shared" si="186"/>
        <v>0201</v>
      </c>
      <c r="H1238" s="408">
        <f t="shared" si="187"/>
        <v>2</v>
      </c>
      <c r="I1238" s="407" t="s">
        <v>1776</v>
      </c>
      <c r="J1238" s="258" t="s">
        <v>194</v>
      </c>
      <c r="K1238" s="258" t="s">
        <v>1258</v>
      </c>
      <c r="L1238" s="258" t="s">
        <v>17126</v>
      </c>
      <c r="M1238" s="429">
        <v>89000000</v>
      </c>
      <c r="N1238" s="258">
        <v>2998</v>
      </c>
      <c r="O1238" s="258" t="s">
        <v>77</v>
      </c>
      <c r="P1238" s="258" t="s">
        <v>73</v>
      </c>
      <c r="Q1238" s="258" t="s">
        <v>72</v>
      </c>
      <c r="R1238" s="258">
        <v>5</v>
      </c>
      <c r="S1238" s="410">
        <v>12</v>
      </c>
      <c r="T1238" s="261">
        <v>6</v>
      </c>
      <c r="U1238" s="261">
        <v>6</v>
      </c>
      <c r="V1238" s="258" t="s">
        <v>71</v>
      </c>
      <c r="W1238" s="261" t="str">
        <f t="shared" si="189"/>
        <v>BMW6 Series GT630i xDrive GT89000000</v>
      </c>
      <c r="X1238" s="411">
        <f t="shared" si="190"/>
        <v>5012</v>
      </c>
      <c r="Y1238" s="261">
        <v>6</v>
      </c>
      <c r="Z1238" s="261">
        <v>6</v>
      </c>
      <c r="AA1238" s="407" t="s">
        <v>1776</v>
      </c>
      <c r="AB1238" s="258" t="s">
        <v>73</v>
      </c>
      <c r="AC1238" s="258"/>
      <c r="AD1238" s="258">
        <v>5</v>
      </c>
      <c r="AE1238" s="258">
        <v>2</v>
      </c>
      <c r="AF1238" s="259"/>
      <c r="AG1238" s="260"/>
      <c r="AH1238" s="259"/>
      <c r="AI1238" s="259"/>
      <c r="AJ1238" s="260"/>
      <c r="AK1238" s="259">
        <v>7</v>
      </c>
      <c r="AL1238" s="259"/>
      <c r="AM1238" s="259" t="s">
        <v>17427</v>
      </c>
      <c r="AN1238" s="449"/>
      <c r="AO1238" s="449"/>
      <c r="AP1238" s="449"/>
      <c r="AQ1238" s="392" t="str">
        <f>IFERROR(VLOOKUP(BG1238,#REF!,1,0),"")</f>
        <v/>
      </c>
      <c r="AS1238" s="259" t="s">
        <v>3250</v>
      </c>
      <c r="AW1238" s="392" t="s">
        <v>17407</v>
      </c>
      <c r="BD1238" s="202" t="str">
        <f t="shared" si="182"/>
        <v>6 Series GT630i xDrive GT</v>
      </c>
      <c r="BE1238" s="261" t="str">
        <f t="shared" si="188"/>
        <v>0201</v>
      </c>
      <c r="BF1238" s="407" t="s">
        <v>1776</v>
      </c>
      <c r="BG1238" s="202" t="str">
        <f t="shared" si="183"/>
        <v>0201-1237</v>
      </c>
    </row>
    <row r="1239" spans="1:59" s="207" customFormat="1">
      <c r="A1239" s="405">
        <v>5013</v>
      </c>
      <c r="B1239" s="406">
        <v>5013</v>
      </c>
      <c r="C1239" s="261" t="str">
        <f t="shared" si="184"/>
        <v>0008-0201</v>
      </c>
      <c r="D1239" s="261" t="str">
        <f t="shared" si="185"/>
        <v>0008-0201-0003</v>
      </c>
      <c r="E1239" s="407" t="s">
        <v>1777</v>
      </c>
      <c r="F1239" s="261" t="str">
        <f>TEXT(VLOOKUP(J1239,'[4]1'!$B$2:$D$37,2,0),"0000")</f>
        <v>0008</v>
      </c>
      <c r="G1239" s="261" t="str">
        <f t="shared" si="186"/>
        <v>0201</v>
      </c>
      <c r="H1239" s="408">
        <f t="shared" si="187"/>
        <v>3</v>
      </c>
      <c r="I1239" s="407" t="s">
        <v>1777</v>
      </c>
      <c r="J1239" s="258" t="s">
        <v>194</v>
      </c>
      <c r="K1239" s="258" t="s">
        <v>1258</v>
      </c>
      <c r="L1239" s="258" t="s">
        <v>17127</v>
      </c>
      <c r="M1239" s="429">
        <v>100000000</v>
      </c>
      <c r="N1239" s="258">
        <v>2998</v>
      </c>
      <c r="O1239" s="258" t="s">
        <v>77</v>
      </c>
      <c r="P1239" s="258" t="s">
        <v>73</v>
      </c>
      <c r="Q1239" s="258" t="s">
        <v>72</v>
      </c>
      <c r="R1239" s="258">
        <v>5</v>
      </c>
      <c r="S1239" s="410">
        <v>10</v>
      </c>
      <c r="T1239" s="261">
        <v>6</v>
      </c>
      <c r="U1239" s="261">
        <v>6</v>
      </c>
      <c r="V1239" s="258" t="s">
        <v>71</v>
      </c>
      <c r="W1239" s="261" t="str">
        <f t="shared" si="189"/>
        <v>BMW6 Series GT640i xDrive GT100000000</v>
      </c>
      <c r="X1239" s="411">
        <f t="shared" si="190"/>
        <v>5013</v>
      </c>
      <c r="Y1239" s="261">
        <v>6</v>
      </c>
      <c r="Z1239" s="261">
        <v>6</v>
      </c>
      <c r="AA1239" s="407" t="s">
        <v>1777</v>
      </c>
      <c r="AB1239" s="258" t="s">
        <v>73</v>
      </c>
      <c r="AC1239" s="258"/>
      <c r="AD1239" s="258">
        <v>5</v>
      </c>
      <c r="AE1239" s="258">
        <v>2</v>
      </c>
      <c r="AF1239" s="259"/>
      <c r="AG1239" s="260"/>
      <c r="AH1239" s="259"/>
      <c r="AI1239" s="259"/>
      <c r="AJ1239" s="260"/>
      <c r="AK1239" s="259">
        <v>7</v>
      </c>
      <c r="AL1239" s="259"/>
      <c r="AM1239" s="259" t="s">
        <v>17427</v>
      </c>
      <c r="AN1239" s="449"/>
      <c r="AO1239" s="449"/>
      <c r="AP1239" s="449"/>
      <c r="AQ1239" s="392" t="str">
        <f>IFERROR(VLOOKUP(BG1239,#REF!,1,0),"")</f>
        <v/>
      </c>
      <c r="AR1239" s="392"/>
      <c r="AS1239" s="259" t="s">
        <v>3246</v>
      </c>
      <c r="AT1239" s="392"/>
      <c r="AU1239" s="392"/>
      <c r="AV1239" s="392"/>
      <c r="AW1239" s="392" t="s">
        <v>17407</v>
      </c>
      <c r="AX1239" s="392"/>
      <c r="AY1239" s="392"/>
      <c r="BD1239" s="202" t="str">
        <f t="shared" si="182"/>
        <v>6 Series GT640i xDrive GT</v>
      </c>
      <c r="BE1239" s="261" t="str">
        <f t="shared" si="188"/>
        <v>0201</v>
      </c>
      <c r="BF1239" s="407" t="s">
        <v>1777</v>
      </c>
      <c r="BG1239" s="202" t="str">
        <f t="shared" si="183"/>
        <v>0201-1238</v>
      </c>
    </row>
    <row r="1240" spans="1:59">
      <c r="A1240" s="405">
        <v>5014</v>
      </c>
      <c r="B1240" s="406">
        <v>5014</v>
      </c>
      <c r="C1240" s="261" t="str">
        <f t="shared" si="184"/>
        <v>0008-0202</v>
      </c>
      <c r="D1240" s="261" t="str">
        <f t="shared" si="185"/>
        <v>0008-0202-0001</v>
      </c>
      <c r="E1240" s="407" t="s">
        <v>1778</v>
      </c>
      <c r="F1240" s="261" t="str">
        <f>TEXT(VLOOKUP(J1240,'[4]1'!$B$2:$D$37,2,0),"0000")</f>
        <v>0008</v>
      </c>
      <c r="G1240" s="261" t="str">
        <f t="shared" si="186"/>
        <v>0202</v>
      </c>
      <c r="H1240" s="408">
        <f t="shared" si="187"/>
        <v>1</v>
      </c>
      <c r="I1240" s="407" t="s">
        <v>1778</v>
      </c>
      <c r="J1240" s="258" t="s">
        <v>194</v>
      </c>
      <c r="K1240" s="258" t="s">
        <v>199</v>
      </c>
      <c r="L1240" s="258" t="s">
        <v>1400</v>
      </c>
      <c r="M1240" s="429">
        <v>148500000</v>
      </c>
      <c r="N1240" s="258">
        <v>2993</v>
      </c>
      <c r="O1240" s="258" t="s">
        <v>78</v>
      </c>
      <c r="P1240" s="258" t="s">
        <v>73</v>
      </c>
      <c r="Q1240" s="258" t="s">
        <v>72</v>
      </c>
      <c r="R1240" s="258">
        <v>5</v>
      </c>
      <c r="S1240" s="410">
        <v>13</v>
      </c>
      <c r="T1240" s="261">
        <v>6</v>
      </c>
      <c r="U1240" s="261">
        <v>6</v>
      </c>
      <c r="V1240" s="258" t="s">
        <v>71</v>
      </c>
      <c r="W1240" s="261" t="str">
        <f t="shared" si="189"/>
        <v>BMW7 Series Sedan740d xDrive DPE148500000</v>
      </c>
      <c r="X1240" s="411">
        <f t="shared" si="190"/>
        <v>5014</v>
      </c>
      <c r="Y1240" s="261">
        <v>6</v>
      </c>
      <c r="Z1240" s="261">
        <v>6</v>
      </c>
      <c r="AA1240" s="407" t="s">
        <v>1778</v>
      </c>
      <c r="AB1240" s="258" t="s">
        <v>73</v>
      </c>
      <c r="AC1240" s="258"/>
      <c r="AD1240" s="258">
        <v>4</v>
      </c>
      <c r="AE1240" s="258">
        <v>0</v>
      </c>
      <c r="AF1240" s="259"/>
      <c r="AG1240" s="260"/>
      <c r="AH1240" s="259"/>
      <c r="AI1240" s="259"/>
      <c r="AJ1240" s="260"/>
      <c r="AK1240" s="259">
        <v>14</v>
      </c>
      <c r="AL1240" s="259"/>
      <c r="AM1240" s="259" t="s">
        <v>17112</v>
      </c>
      <c r="AN1240" s="449"/>
      <c r="AO1240" s="449"/>
      <c r="AP1240" s="449"/>
      <c r="AQ1240" s="392" t="str">
        <f>IFERROR(VLOOKUP(BG1240,#REF!,1,0),"")</f>
        <v/>
      </c>
      <c r="AS1240" s="259" t="s">
        <v>16767</v>
      </c>
      <c r="AZ1240" s="202" t="e">
        <f>VLOOKUP(#REF!,잔가군!$B:$C,2,0)</f>
        <v>#REF!</v>
      </c>
      <c r="BA1240" s="202" t="e">
        <f>S1240-#REF!</f>
        <v>#REF!</v>
      </c>
      <c r="BD1240" s="202" t="str">
        <f t="shared" si="182"/>
        <v>7 Series Sedan740d xDrive DPE</v>
      </c>
      <c r="BE1240" s="261" t="str">
        <f t="shared" si="188"/>
        <v>0202</v>
      </c>
      <c r="BF1240" s="407" t="s">
        <v>1778</v>
      </c>
      <c r="BG1240" s="202" t="str">
        <f t="shared" si="183"/>
        <v>0202-1239</v>
      </c>
    </row>
    <row r="1241" spans="1:59">
      <c r="A1241" s="405">
        <v>5015</v>
      </c>
      <c r="B1241" s="406">
        <v>5015</v>
      </c>
      <c r="C1241" s="261" t="str">
        <f t="shared" si="184"/>
        <v>0008-0202</v>
      </c>
      <c r="D1241" s="261" t="str">
        <f t="shared" si="185"/>
        <v>0008-0202-0002</v>
      </c>
      <c r="E1241" s="407" t="s">
        <v>1779</v>
      </c>
      <c r="F1241" s="261" t="str">
        <f>TEXT(VLOOKUP(J1241,'[4]1'!$B$2:$D$37,2,0),"0000")</f>
        <v>0008</v>
      </c>
      <c r="G1241" s="261" t="str">
        <f t="shared" si="186"/>
        <v>0202</v>
      </c>
      <c r="H1241" s="408">
        <f t="shared" si="187"/>
        <v>2</v>
      </c>
      <c r="I1241" s="407" t="s">
        <v>1779</v>
      </c>
      <c r="J1241" s="258" t="s">
        <v>194</v>
      </c>
      <c r="K1241" s="258" t="s">
        <v>199</v>
      </c>
      <c r="L1241" s="258" t="s">
        <v>201</v>
      </c>
      <c r="M1241" s="429">
        <v>152300000</v>
      </c>
      <c r="N1241" s="258">
        <v>2993</v>
      </c>
      <c r="O1241" s="258" t="s">
        <v>78</v>
      </c>
      <c r="P1241" s="258" t="s">
        <v>73</v>
      </c>
      <c r="Q1241" s="258" t="s">
        <v>72</v>
      </c>
      <c r="R1241" s="258">
        <v>5</v>
      </c>
      <c r="S1241" s="410">
        <v>13</v>
      </c>
      <c r="T1241" s="261">
        <v>6</v>
      </c>
      <c r="U1241" s="261">
        <v>6</v>
      </c>
      <c r="V1241" s="258" t="s">
        <v>71</v>
      </c>
      <c r="W1241" s="261" t="str">
        <f t="shared" si="189"/>
        <v>BMW7 Series Sedan740d xDrive M Sport152300000</v>
      </c>
      <c r="X1241" s="411">
        <f t="shared" si="190"/>
        <v>5015</v>
      </c>
      <c r="Y1241" s="261">
        <v>6</v>
      </c>
      <c r="Z1241" s="261">
        <v>6</v>
      </c>
      <c r="AA1241" s="407" t="s">
        <v>1779</v>
      </c>
      <c r="AB1241" s="258" t="s">
        <v>73</v>
      </c>
      <c r="AC1241" s="258"/>
      <c r="AD1241" s="258">
        <v>4</v>
      </c>
      <c r="AE1241" s="258">
        <v>0</v>
      </c>
      <c r="AF1241" s="259"/>
      <c r="AG1241" s="260"/>
      <c r="AH1241" s="259"/>
      <c r="AI1241" s="259"/>
      <c r="AJ1241" s="260"/>
      <c r="AK1241" s="259">
        <v>14</v>
      </c>
      <c r="AL1241" s="259"/>
      <c r="AM1241" s="259" t="s">
        <v>17112</v>
      </c>
      <c r="AN1241" s="449"/>
      <c r="AO1241" s="449"/>
      <c r="AP1241" s="449"/>
      <c r="AQ1241" s="392" t="str">
        <f>IFERROR(VLOOKUP(BG1241,#REF!,1,0),"")</f>
        <v/>
      </c>
      <c r="AS1241" s="259" t="s">
        <v>16767</v>
      </c>
      <c r="AZ1241" s="202" t="e">
        <f>VLOOKUP(#REF!,잔가군!$B:$C,2,0)</f>
        <v>#REF!</v>
      </c>
      <c r="BA1241" s="202" t="e">
        <f>S1241-#REF!</f>
        <v>#REF!</v>
      </c>
      <c r="BD1241" s="202" t="str">
        <f t="shared" si="182"/>
        <v>7 Series Sedan740d xDrive M Sport</v>
      </c>
      <c r="BE1241" s="261" t="str">
        <f t="shared" si="188"/>
        <v>0202</v>
      </c>
      <c r="BF1241" s="407" t="s">
        <v>1779</v>
      </c>
      <c r="BG1241" s="202" t="str">
        <f t="shared" si="183"/>
        <v>0202-1240</v>
      </c>
    </row>
    <row r="1242" spans="1:59">
      <c r="A1242" s="405">
        <v>5016</v>
      </c>
      <c r="B1242" s="406">
        <v>5016</v>
      </c>
      <c r="C1242" s="261" t="str">
        <f t="shared" si="184"/>
        <v>0008-0202</v>
      </c>
      <c r="D1242" s="261" t="str">
        <f t="shared" si="185"/>
        <v>0008-0202-0003</v>
      </c>
      <c r="E1242" s="407" t="s">
        <v>1780</v>
      </c>
      <c r="F1242" s="261" t="str">
        <f>TEXT(VLOOKUP(J1242,'[4]1'!$B$2:$D$37,2,0),"0000")</f>
        <v>0008</v>
      </c>
      <c r="G1242" s="261" t="str">
        <f t="shared" si="186"/>
        <v>0202</v>
      </c>
      <c r="H1242" s="408">
        <f t="shared" si="187"/>
        <v>3</v>
      </c>
      <c r="I1242" s="407" t="s">
        <v>1780</v>
      </c>
      <c r="J1242" s="258" t="s">
        <v>194</v>
      </c>
      <c r="K1242" s="258" t="s">
        <v>199</v>
      </c>
      <c r="L1242" s="258" t="s">
        <v>2802</v>
      </c>
      <c r="M1242" s="429">
        <v>140600000</v>
      </c>
      <c r="N1242" s="258">
        <v>2998</v>
      </c>
      <c r="O1242" s="258" t="s">
        <v>77</v>
      </c>
      <c r="P1242" s="258" t="s">
        <v>73</v>
      </c>
      <c r="Q1242" s="258" t="s">
        <v>72</v>
      </c>
      <c r="R1242" s="258">
        <v>5</v>
      </c>
      <c r="S1242" s="410">
        <v>13</v>
      </c>
      <c r="T1242" s="261">
        <v>6</v>
      </c>
      <c r="U1242" s="261">
        <v>6</v>
      </c>
      <c r="V1242" s="258" t="s">
        <v>71</v>
      </c>
      <c r="W1242" s="261" t="str">
        <f t="shared" si="189"/>
        <v>BMW7 Series Sedan740i DPE140600000</v>
      </c>
      <c r="X1242" s="411">
        <f t="shared" si="190"/>
        <v>5016</v>
      </c>
      <c r="Y1242" s="261">
        <v>6</v>
      </c>
      <c r="Z1242" s="261">
        <v>6</v>
      </c>
      <c r="AA1242" s="407" t="s">
        <v>1780</v>
      </c>
      <c r="AB1242" s="258" t="s">
        <v>73</v>
      </c>
      <c r="AC1242" s="258"/>
      <c r="AD1242" s="258">
        <v>5</v>
      </c>
      <c r="AE1242" s="258">
        <v>0</v>
      </c>
      <c r="AF1242" s="259"/>
      <c r="AG1242" s="260"/>
      <c r="AH1242" s="259"/>
      <c r="AI1242" s="259"/>
      <c r="AJ1242" s="260"/>
      <c r="AK1242" s="259">
        <v>11</v>
      </c>
      <c r="AL1242" s="259"/>
      <c r="AM1242" s="259" t="s">
        <v>17414</v>
      </c>
      <c r="AN1242" s="449"/>
      <c r="AO1242" s="449"/>
      <c r="AP1242" s="449"/>
      <c r="AQ1242" s="392" t="str">
        <f>IFERROR(VLOOKUP(BG1242,#REF!,1,0),"")</f>
        <v/>
      </c>
      <c r="AS1242" s="259" t="s">
        <v>3249</v>
      </c>
      <c r="AW1242" s="392" t="s">
        <v>17407</v>
      </c>
      <c r="BD1242" s="202" t="str">
        <f t="shared" si="182"/>
        <v>7 Series Sedan740i DPE</v>
      </c>
      <c r="BE1242" s="261" t="str">
        <f t="shared" si="188"/>
        <v>0202</v>
      </c>
      <c r="BF1242" s="407" t="s">
        <v>1780</v>
      </c>
      <c r="BG1242" s="202" t="str">
        <f t="shared" si="183"/>
        <v>0202-1241</v>
      </c>
    </row>
    <row r="1243" spans="1:59">
      <c r="A1243" s="405">
        <v>5017</v>
      </c>
      <c r="B1243" s="406">
        <v>5017</v>
      </c>
      <c r="C1243" s="261" t="str">
        <f t="shared" si="184"/>
        <v>0008-0202</v>
      </c>
      <c r="D1243" s="261" t="str">
        <f t="shared" si="185"/>
        <v>0008-0202-0004</v>
      </c>
      <c r="E1243" s="407" t="s">
        <v>1781</v>
      </c>
      <c r="F1243" s="261" t="str">
        <f>TEXT(VLOOKUP(J1243,'[4]1'!$B$2:$D$37,2,0),"0000")</f>
        <v>0008</v>
      </c>
      <c r="G1243" s="261" t="str">
        <f t="shared" si="186"/>
        <v>0202</v>
      </c>
      <c r="H1243" s="408">
        <f t="shared" si="187"/>
        <v>4</v>
      </c>
      <c r="I1243" s="407" t="s">
        <v>1781</v>
      </c>
      <c r="J1243" s="258" t="s">
        <v>194</v>
      </c>
      <c r="K1243" s="258" t="s">
        <v>199</v>
      </c>
      <c r="L1243" s="258" t="s">
        <v>2803</v>
      </c>
      <c r="M1243" s="429">
        <v>144400000</v>
      </c>
      <c r="N1243" s="258">
        <v>2998</v>
      </c>
      <c r="O1243" s="258" t="s">
        <v>77</v>
      </c>
      <c r="P1243" s="258" t="s">
        <v>73</v>
      </c>
      <c r="Q1243" s="258" t="s">
        <v>72</v>
      </c>
      <c r="R1243" s="258">
        <v>5</v>
      </c>
      <c r="S1243" s="410">
        <v>13</v>
      </c>
      <c r="T1243" s="261">
        <v>6</v>
      </c>
      <c r="U1243" s="261">
        <v>6</v>
      </c>
      <c r="V1243" s="258" t="s">
        <v>71</v>
      </c>
      <c r="W1243" s="261" t="str">
        <f t="shared" si="189"/>
        <v>BMW7 Series Sedan740i M Sport Package144400000</v>
      </c>
      <c r="X1243" s="411">
        <f t="shared" si="190"/>
        <v>5017</v>
      </c>
      <c r="Y1243" s="261">
        <v>6</v>
      </c>
      <c r="Z1243" s="261">
        <v>6</v>
      </c>
      <c r="AA1243" s="407" t="s">
        <v>1781</v>
      </c>
      <c r="AB1243" s="258" t="s">
        <v>73</v>
      </c>
      <c r="AC1243" s="258"/>
      <c r="AD1243" s="258">
        <v>5</v>
      </c>
      <c r="AE1243" s="258">
        <v>0</v>
      </c>
      <c r="AF1243" s="259"/>
      <c r="AG1243" s="260"/>
      <c r="AH1243" s="259"/>
      <c r="AI1243" s="259"/>
      <c r="AJ1243" s="260"/>
      <c r="AK1243" s="259">
        <v>11</v>
      </c>
      <c r="AL1243" s="259"/>
      <c r="AM1243" s="259" t="s">
        <v>17414</v>
      </c>
      <c r="AN1243" s="449"/>
      <c r="AO1243" s="449"/>
      <c r="AP1243" s="449"/>
      <c r="AQ1243" s="392" t="str">
        <f>IFERROR(VLOOKUP(BG1243,#REF!,1,0),"")</f>
        <v/>
      </c>
      <c r="AS1243" s="259" t="s">
        <v>3249</v>
      </c>
      <c r="AW1243" s="392" t="s">
        <v>17407</v>
      </c>
      <c r="BD1243" s="202" t="str">
        <f t="shared" si="182"/>
        <v>7 Series Sedan740i M Sport Package</v>
      </c>
      <c r="BE1243" s="261" t="str">
        <f t="shared" si="188"/>
        <v>0202</v>
      </c>
      <c r="BF1243" s="407" t="s">
        <v>1781</v>
      </c>
      <c r="BG1243" s="202" t="str">
        <f t="shared" si="183"/>
        <v>0202-1242</v>
      </c>
    </row>
    <row r="1244" spans="1:59">
      <c r="A1244" s="405">
        <v>5018</v>
      </c>
      <c r="B1244" s="406">
        <v>5018</v>
      </c>
      <c r="C1244" s="261" t="str">
        <f t="shared" si="184"/>
        <v>0008-0202</v>
      </c>
      <c r="D1244" s="261" t="str">
        <f t="shared" si="185"/>
        <v>0008-0202-0005</v>
      </c>
      <c r="E1244" s="407" t="s">
        <v>1782</v>
      </c>
      <c r="F1244" s="261" t="str">
        <f>TEXT(VLOOKUP(J1244,'[4]1'!$B$2:$D$37,2,0),"0000")</f>
        <v>0008</v>
      </c>
      <c r="G1244" s="261" t="str">
        <f t="shared" si="186"/>
        <v>0202</v>
      </c>
      <c r="H1244" s="408">
        <f t="shared" si="187"/>
        <v>5</v>
      </c>
      <c r="I1244" s="407" t="s">
        <v>1782</v>
      </c>
      <c r="J1244" s="258" t="s">
        <v>194</v>
      </c>
      <c r="K1244" s="258" t="s">
        <v>199</v>
      </c>
      <c r="L1244" s="258" t="s">
        <v>16759</v>
      </c>
      <c r="M1244" s="429">
        <v>190800000</v>
      </c>
      <c r="N1244" s="258">
        <v>2998</v>
      </c>
      <c r="O1244" s="258" t="s">
        <v>74</v>
      </c>
      <c r="P1244" s="258" t="s">
        <v>73</v>
      </c>
      <c r="Q1244" s="258" t="s">
        <v>72</v>
      </c>
      <c r="R1244" s="258">
        <v>5</v>
      </c>
      <c r="S1244" s="410">
        <v>15</v>
      </c>
      <c r="T1244" s="261">
        <v>6</v>
      </c>
      <c r="U1244" s="261">
        <v>6</v>
      </c>
      <c r="V1244" s="258" t="s">
        <v>1989</v>
      </c>
      <c r="W1244" s="261" t="str">
        <f t="shared" si="189"/>
        <v>BMW7 Series Sedan750e xDrive DPE190800000</v>
      </c>
      <c r="X1244" s="411">
        <f t="shared" si="190"/>
        <v>5018</v>
      </c>
      <c r="Y1244" s="261">
        <v>6</v>
      </c>
      <c r="Z1244" s="261">
        <v>6</v>
      </c>
      <c r="AA1244" s="407" t="s">
        <v>1782</v>
      </c>
      <c r="AB1244" s="258" t="s">
        <v>73</v>
      </c>
      <c r="AC1244" s="258"/>
      <c r="AD1244" s="258">
        <v>6</v>
      </c>
      <c r="AE1244" s="258">
        <v>0</v>
      </c>
      <c r="AF1244" s="259"/>
      <c r="AG1244" s="260"/>
      <c r="AH1244" s="259"/>
      <c r="AI1244" s="259"/>
      <c r="AJ1244" s="260"/>
      <c r="AK1244" s="259">
        <v>9</v>
      </c>
      <c r="AL1244" s="259"/>
      <c r="AM1244" s="259" t="s">
        <v>17411</v>
      </c>
      <c r="AN1244" s="449"/>
      <c r="AO1244" s="449"/>
      <c r="AP1244" s="449"/>
      <c r="AQ1244" s="392" t="str">
        <f>IFERROR(VLOOKUP(BG1244,#REF!,1,0),"")</f>
        <v/>
      </c>
      <c r="AS1244" s="259" t="s">
        <v>16760</v>
      </c>
      <c r="AW1244" s="392" t="s">
        <v>17428</v>
      </c>
      <c r="BD1244" s="202" t="str">
        <f t="shared" si="182"/>
        <v>7 Series Sedan750e xDrive DPE</v>
      </c>
      <c r="BE1244" s="261" t="str">
        <f t="shared" si="188"/>
        <v>0202</v>
      </c>
      <c r="BF1244" s="407" t="s">
        <v>1782</v>
      </c>
      <c r="BG1244" s="202" t="str">
        <f t="shared" si="183"/>
        <v>0202-1243</v>
      </c>
    </row>
    <row r="1245" spans="1:59">
      <c r="A1245" s="405">
        <v>5019</v>
      </c>
      <c r="B1245" s="406">
        <v>5019</v>
      </c>
      <c r="C1245" s="261" t="str">
        <f t="shared" si="184"/>
        <v>0008-0202</v>
      </c>
      <c r="D1245" s="261" t="str">
        <f t="shared" si="185"/>
        <v>0008-0202-0006</v>
      </c>
      <c r="E1245" s="407" t="s">
        <v>1783</v>
      </c>
      <c r="F1245" s="261" t="str">
        <f>TEXT(VLOOKUP(J1245,'[4]1'!$B$2:$D$37,2,0),"0000")</f>
        <v>0008</v>
      </c>
      <c r="G1245" s="261" t="str">
        <f t="shared" si="186"/>
        <v>0202</v>
      </c>
      <c r="H1245" s="408">
        <f t="shared" si="187"/>
        <v>6</v>
      </c>
      <c r="I1245" s="407" t="s">
        <v>1783</v>
      </c>
      <c r="J1245" s="258" t="s">
        <v>194</v>
      </c>
      <c r="K1245" s="258" t="s">
        <v>199</v>
      </c>
      <c r="L1245" s="258" t="s">
        <v>16758</v>
      </c>
      <c r="M1245" s="429">
        <v>193400000</v>
      </c>
      <c r="N1245" s="258">
        <v>2998</v>
      </c>
      <c r="O1245" s="258" t="s">
        <v>74</v>
      </c>
      <c r="P1245" s="258" t="s">
        <v>73</v>
      </c>
      <c r="Q1245" s="258" t="s">
        <v>72</v>
      </c>
      <c r="R1245" s="258">
        <v>5</v>
      </c>
      <c r="S1245" s="410">
        <v>15</v>
      </c>
      <c r="T1245" s="261">
        <v>6</v>
      </c>
      <c r="U1245" s="261">
        <v>6</v>
      </c>
      <c r="V1245" s="258" t="s">
        <v>1989</v>
      </c>
      <c r="W1245" s="261" t="str">
        <f t="shared" si="189"/>
        <v>BMW7 Series Sedan750e xDrive M Spt193400000</v>
      </c>
      <c r="X1245" s="411">
        <f t="shared" si="190"/>
        <v>5019</v>
      </c>
      <c r="Y1245" s="261">
        <v>6</v>
      </c>
      <c r="Z1245" s="261">
        <v>6</v>
      </c>
      <c r="AA1245" s="407" t="s">
        <v>1783</v>
      </c>
      <c r="AB1245" s="258" t="s">
        <v>73</v>
      </c>
      <c r="AC1245" s="258"/>
      <c r="AD1245" s="258">
        <v>6</v>
      </c>
      <c r="AE1245" s="258">
        <v>0</v>
      </c>
      <c r="AF1245" s="259"/>
      <c r="AG1245" s="260"/>
      <c r="AH1245" s="259"/>
      <c r="AI1245" s="259"/>
      <c r="AJ1245" s="260"/>
      <c r="AK1245" s="259">
        <v>9</v>
      </c>
      <c r="AL1245" s="259"/>
      <c r="AM1245" s="259" t="s">
        <v>17411</v>
      </c>
      <c r="AN1245" s="449"/>
      <c r="AO1245" s="449"/>
      <c r="AP1245" s="449"/>
      <c r="AQ1245" s="392" t="str">
        <f>IFERROR(VLOOKUP(BG1245,#REF!,1,0),"")</f>
        <v/>
      </c>
      <c r="AS1245" s="259" t="s">
        <v>16760</v>
      </c>
      <c r="AW1245" s="392" t="s">
        <v>17428</v>
      </c>
      <c r="BD1245" s="202" t="str">
        <f t="shared" si="182"/>
        <v>7 Series Sedan750e xDrive M Spt</v>
      </c>
      <c r="BE1245" s="261" t="str">
        <f t="shared" si="188"/>
        <v>0202</v>
      </c>
      <c r="BF1245" s="407" t="s">
        <v>1783</v>
      </c>
      <c r="BG1245" s="202" t="str">
        <f t="shared" si="183"/>
        <v>0202-1244</v>
      </c>
    </row>
    <row r="1246" spans="1:59">
      <c r="A1246" s="405">
        <v>5020</v>
      </c>
      <c r="B1246" s="406">
        <v>5020</v>
      </c>
      <c r="C1246" s="261" t="str">
        <f t="shared" si="184"/>
        <v>0008-0203</v>
      </c>
      <c r="D1246" s="261" t="str">
        <f t="shared" si="185"/>
        <v>0008-0203-0001</v>
      </c>
      <c r="E1246" s="407" t="s">
        <v>1784</v>
      </c>
      <c r="F1246" s="261" t="str">
        <f>TEXT(VLOOKUP(J1246,'[4]1'!$B$2:$D$37,2,0),"0000")</f>
        <v>0008</v>
      </c>
      <c r="G1246" s="261" t="str">
        <f t="shared" si="186"/>
        <v>0203</v>
      </c>
      <c r="H1246" s="408">
        <f t="shared" si="187"/>
        <v>1</v>
      </c>
      <c r="I1246" s="407" t="s">
        <v>1784</v>
      </c>
      <c r="J1246" s="258" t="s">
        <v>194</v>
      </c>
      <c r="K1246" s="258" t="s">
        <v>16882</v>
      </c>
      <c r="L1246" s="258" t="s">
        <v>16823</v>
      </c>
      <c r="M1246" s="409">
        <v>84900000</v>
      </c>
      <c r="N1246" s="258">
        <v>0</v>
      </c>
      <c r="O1246" s="258" t="s">
        <v>1304</v>
      </c>
      <c r="P1246" s="258" t="s">
        <v>73</v>
      </c>
      <c r="Q1246" s="258" t="s">
        <v>72</v>
      </c>
      <c r="R1246" s="258">
        <v>5</v>
      </c>
      <c r="S1246" s="410">
        <v>13</v>
      </c>
      <c r="T1246" s="261">
        <v>6</v>
      </c>
      <c r="U1246" s="261">
        <v>6</v>
      </c>
      <c r="V1246" s="258" t="s">
        <v>1989</v>
      </c>
      <c r="W1246" s="261" t="str">
        <f t="shared" si="189"/>
        <v>BMWi4 그란쿠페M5084900000</v>
      </c>
      <c r="X1246" s="411">
        <f t="shared" si="190"/>
        <v>5020</v>
      </c>
      <c r="Y1246" s="261">
        <v>6</v>
      </c>
      <c r="Z1246" s="261">
        <v>6</v>
      </c>
      <c r="AA1246" s="407" t="s">
        <v>1784</v>
      </c>
      <c r="AB1246" s="258" t="s">
        <v>73</v>
      </c>
      <c r="AC1246" s="258"/>
      <c r="AD1246" s="258">
        <v>6</v>
      </c>
      <c r="AE1246" s="258">
        <v>0</v>
      </c>
      <c r="AF1246" s="259"/>
      <c r="AG1246" s="260"/>
      <c r="AH1246" s="259"/>
      <c r="AI1246" s="259"/>
      <c r="AJ1246" s="260"/>
      <c r="AK1246" s="259">
        <v>26</v>
      </c>
      <c r="AL1246" s="259"/>
      <c r="AM1246" s="259" t="s">
        <v>17130</v>
      </c>
      <c r="AN1246" s="449"/>
      <c r="AO1246" s="449"/>
      <c r="AP1246" s="449"/>
      <c r="AQ1246" s="392" t="str">
        <f>IFERROR(VLOOKUP(BG1246,#REF!,1,0),"")</f>
        <v/>
      </c>
      <c r="AS1246" s="259" t="s">
        <v>2011</v>
      </c>
      <c r="AT1246" s="392">
        <v>2024.02</v>
      </c>
      <c r="AW1246" s="392" t="s">
        <v>16909</v>
      </c>
      <c r="BD1246" s="202" t="str">
        <f t="shared" si="182"/>
        <v>i4 그란쿠페M50</v>
      </c>
      <c r="BE1246" s="261" t="str">
        <f t="shared" si="188"/>
        <v>0203</v>
      </c>
      <c r="BF1246" s="407" t="s">
        <v>1784</v>
      </c>
      <c r="BG1246" s="202" t="str">
        <f t="shared" si="183"/>
        <v>0203-1245</v>
      </c>
    </row>
    <row r="1247" spans="1:59">
      <c r="A1247" s="405">
        <v>5021</v>
      </c>
      <c r="B1247" s="406">
        <v>5021</v>
      </c>
      <c r="C1247" s="261" t="str">
        <f t="shared" si="184"/>
        <v>0008-0203</v>
      </c>
      <c r="D1247" s="261" t="str">
        <f t="shared" si="185"/>
        <v>0008-0203-0002</v>
      </c>
      <c r="E1247" s="407" t="s">
        <v>1785</v>
      </c>
      <c r="F1247" s="261" t="str">
        <f>TEXT(VLOOKUP(J1247,'[4]1'!$B$2:$D$37,2,0),"0000")</f>
        <v>0008</v>
      </c>
      <c r="G1247" s="261" t="str">
        <f t="shared" si="186"/>
        <v>0203</v>
      </c>
      <c r="H1247" s="408">
        <f t="shared" si="187"/>
        <v>2</v>
      </c>
      <c r="I1247" s="407" t="s">
        <v>1785</v>
      </c>
      <c r="J1247" s="258" t="s">
        <v>194</v>
      </c>
      <c r="K1247" s="258" t="s">
        <v>16882</v>
      </c>
      <c r="L1247" s="258" t="s">
        <v>16883</v>
      </c>
      <c r="M1247" s="409">
        <v>88200000</v>
      </c>
      <c r="N1247" s="258">
        <v>0</v>
      </c>
      <c r="O1247" s="258" t="s">
        <v>1304</v>
      </c>
      <c r="P1247" s="258" t="s">
        <v>73</v>
      </c>
      <c r="Q1247" s="258" t="s">
        <v>72</v>
      </c>
      <c r="R1247" s="258">
        <v>5</v>
      </c>
      <c r="S1247" s="410">
        <v>13</v>
      </c>
      <c r="T1247" s="261">
        <v>6</v>
      </c>
      <c r="U1247" s="261">
        <v>6</v>
      </c>
      <c r="V1247" s="258" t="s">
        <v>1989</v>
      </c>
      <c r="W1247" s="261" t="str">
        <f t="shared" si="189"/>
        <v>BMWi4 그란쿠페M50 Pro88200000</v>
      </c>
      <c r="X1247" s="411">
        <f t="shared" si="190"/>
        <v>5021</v>
      </c>
      <c r="Y1247" s="261">
        <v>6</v>
      </c>
      <c r="Z1247" s="261">
        <v>6</v>
      </c>
      <c r="AA1247" s="407" t="s">
        <v>1785</v>
      </c>
      <c r="AB1247" s="258" t="s">
        <v>73</v>
      </c>
      <c r="AC1247" s="258"/>
      <c r="AD1247" s="258">
        <v>6</v>
      </c>
      <c r="AE1247" s="258">
        <v>0</v>
      </c>
      <c r="AF1247" s="259"/>
      <c r="AG1247" s="260"/>
      <c r="AH1247" s="259"/>
      <c r="AI1247" s="259"/>
      <c r="AJ1247" s="260"/>
      <c r="AK1247" s="259">
        <v>26</v>
      </c>
      <c r="AL1247" s="259"/>
      <c r="AM1247" s="259" t="s">
        <v>17130</v>
      </c>
      <c r="AN1247" s="449"/>
      <c r="AO1247" s="449"/>
      <c r="AP1247" s="449"/>
      <c r="AQ1247" s="392" t="str">
        <f>IFERROR(VLOOKUP(BG1247,#REF!,1,0),"")</f>
        <v/>
      </c>
      <c r="AS1247" s="259" t="s">
        <v>2011</v>
      </c>
      <c r="AT1247" s="392">
        <v>2024.02</v>
      </c>
      <c r="AW1247" s="392" t="s">
        <v>16909</v>
      </c>
      <c r="BD1247" s="202" t="str">
        <f t="shared" si="182"/>
        <v>i4 그란쿠페M50 Pro</v>
      </c>
      <c r="BE1247" s="261" t="str">
        <f t="shared" si="188"/>
        <v>0203</v>
      </c>
      <c r="BF1247" s="407" t="s">
        <v>1785</v>
      </c>
      <c r="BG1247" s="202" t="str">
        <f t="shared" si="183"/>
        <v>0203-1246</v>
      </c>
    </row>
    <row r="1248" spans="1:59">
      <c r="A1248" s="405">
        <v>5022</v>
      </c>
      <c r="B1248" s="406">
        <v>5022</v>
      </c>
      <c r="C1248" s="261" t="str">
        <f t="shared" si="184"/>
        <v>0008-0204</v>
      </c>
      <c r="D1248" s="261" t="str">
        <f t="shared" si="185"/>
        <v>0008-0204-0001</v>
      </c>
      <c r="E1248" s="407" t="s">
        <v>1786</v>
      </c>
      <c r="F1248" s="261" t="str">
        <f>TEXT(VLOOKUP(J1248,'[4]1'!$B$2:$D$37,2,0),"0000")</f>
        <v>0008</v>
      </c>
      <c r="G1248" s="261" t="str">
        <f t="shared" si="186"/>
        <v>0204</v>
      </c>
      <c r="H1248" s="408">
        <f t="shared" si="187"/>
        <v>1</v>
      </c>
      <c r="I1248" s="407" t="s">
        <v>1786</v>
      </c>
      <c r="J1248" s="258" t="s">
        <v>194</v>
      </c>
      <c r="K1248" s="258" t="s">
        <v>16793</v>
      </c>
      <c r="L1248" s="521" t="s">
        <v>16794</v>
      </c>
      <c r="M1248" s="409">
        <v>93900000</v>
      </c>
      <c r="N1248" s="258">
        <v>0</v>
      </c>
      <c r="O1248" s="258" t="s">
        <v>1304</v>
      </c>
      <c r="P1248" s="258" t="s">
        <v>73</v>
      </c>
      <c r="Q1248" s="258" t="s">
        <v>72</v>
      </c>
      <c r="R1248" s="258">
        <v>5</v>
      </c>
      <c r="S1248" s="410">
        <v>10</v>
      </c>
      <c r="T1248" s="261">
        <v>6</v>
      </c>
      <c r="U1248" s="261">
        <v>6</v>
      </c>
      <c r="V1248" s="258" t="s">
        <v>1934</v>
      </c>
      <c r="W1248" s="261" t="str">
        <f t="shared" si="189"/>
        <v>BMWi5eDrive4093900000</v>
      </c>
      <c r="X1248" s="411">
        <f t="shared" si="190"/>
        <v>5022</v>
      </c>
      <c r="Y1248" s="261">
        <v>6</v>
      </c>
      <c r="Z1248" s="261">
        <v>6</v>
      </c>
      <c r="AA1248" s="407" t="s">
        <v>1786</v>
      </c>
      <c r="AB1248" s="258" t="s">
        <v>73</v>
      </c>
      <c r="AC1248" s="258"/>
      <c r="AD1248" s="258">
        <v>7</v>
      </c>
      <c r="AE1248" s="258">
        <v>0</v>
      </c>
      <c r="AF1248" s="259"/>
      <c r="AG1248" s="260"/>
      <c r="AH1248" s="259"/>
      <c r="AI1248" s="259"/>
      <c r="AJ1248" s="260"/>
      <c r="AK1248" s="259">
        <v>26</v>
      </c>
      <c r="AL1248" s="259"/>
      <c r="AM1248" s="259" t="s">
        <v>17130</v>
      </c>
      <c r="AN1248" s="449"/>
      <c r="AO1248" s="449"/>
      <c r="AP1248" s="449"/>
      <c r="AQ1248" s="392" t="str">
        <f>IFERROR(VLOOKUP(BG1248,#REF!,1,0),"")</f>
        <v/>
      </c>
      <c r="AS1248" s="259" t="s">
        <v>2008</v>
      </c>
      <c r="AW1248" s="392">
        <v>2024.01</v>
      </c>
      <c r="BD1248" s="202" t="str">
        <f t="shared" si="182"/>
        <v>i5eDrive40</v>
      </c>
      <c r="BE1248" s="261" t="str">
        <f t="shared" si="188"/>
        <v>0204</v>
      </c>
      <c r="BF1248" s="407" t="s">
        <v>1786</v>
      </c>
      <c r="BG1248" s="202" t="str">
        <f t="shared" si="183"/>
        <v>0204-1247</v>
      </c>
    </row>
    <row r="1249" spans="1:59">
      <c r="A1249" s="405">
        <v>5023</v>
      </c>
      <c r="B1249" s="406">
        <v>5023</v>
      </c>
      <c r="C1249" s="261" t="str">
        <f t="shared" si="184"/>
        <v>0008-0204</v>
      </c>
      <c r="D1249" s="261" t="str">
        <f t="shared" si="185"/>
        <v>0008-0204-0002</v>
      </c>
      <c r="E1249" s="407" t="s">
        <v>1787</v>
      </c>
      <c r="F1249" s="261" t="str">
        <f>TEXT(VLOOKUP(J1249,'[4]1'!$B$2:$D$37,2,0),"0000")</f>
        <v>0008</v>
      </c>
      <c r="G1249" s="261" t="str">
        <f t="shared" si="186"/>
        <v>0204</v>
      </c>
      <c r="H1249" s="408">
        <f t="shared" si="187"/>
        <v>2</v>
      </c>
      <c r="I1249" s="407" t="s">
        <v>1787</v>
      </c>
      <c r="J1249" s="258" t="s">
        <v>194</v>
      </c>
      <c r="K1249" s="258" t="s">
        <v>16793</v>
      </c>
      <c r="L1249" s="521" t="s">
        <v>16884</v>
      </c>
      <c r="M1249" s="409">
        <v>138900000</v>
      </c>
      <c r="N1249" s="258">
        <v>0</v>
      </c>
      <c r="O1249" s="258" t="s">
        <v>1304</v>
      </c>
      <c r="P1249" s="258" t="s">
        <v>73</v>
      </c>
      <c r="Q1249" s="258" t="s">
        <v>72</v>
      </c>
      <c r="R1249" s="258">
        <v>5</v>
      </c>
      <c r="S1249" s="410">
        <v>15</v>
      </c>
      <c r="T1249" s="261">
        <v>6</v>
      </c>
      <c r="U1249" s="261">
        <v>6</v>
      </c>
      <c r="V1249" s="258" t="s">
        <v>1934</v>
      </c>
      <c r="W1249" s="261" t="str">
        <f t="shared" si="189"/>
        <v>BMWi5M60138900000</v>
      </c>
      <c r="X1249" s="411">
        <f t="shared" si="190"/>
        <v>5023</v>
      </c>
      <c r="Y1249" s="261">
        <v>6</v>
      </c>
      <c r="Z1249" s="261">
        <v>6</v>
      </c>
      <c r="AA1249" s="407" t="s">
        <v>1787</v>
      </c>
      <c r="AB1249" s="258" t="s">
        <v>73</v>
      </c>
      <c r="AC1249" s="258"/>
      <c r="AD1249" s="258">
        <v>7</v>
      </c>
      <c r="AE1249" s="258">
        <v>0</v>
      </c>
      <c r="AF1249" s="259"/>
      <c r="AG1249" s="260"/>
      <c r="AH1249" s="259"/>
      <c r="AI1249" s="259"/>
      <c r="AJ1249" s="260"/>
      <c r="AK1249" s="259">
        <v>26</v>
      </c>
      <c r="AL1249" s="259"/>
      <c r="AM1249" s="259" t="s">
        <v>17130</v>
      </c>
      <c r="AN1249" s="449"/>
      <c r="AO1249" s="449"/>
      <c r="AP1249" s="449"/>
      <c r="AQ1249" s="392" t="str">
        <f>IFERROR(VLOOKUP(BG1249,#REF!,1,0),"")</f>
        <v/>
      </c>
      <c r="AS1249" s="259" t="s">
        <v>2012</v>
      </c>
      <c r="AT1249" s="392">
        <v>2024.02</v>
      </c>
      <c r="AW1249" s="392" t="s">
        <v>16909</v>
      </c>
      <c r="BD1249" s="202" t="str">
        <f t="shared" si="182"/>
        <v>i5M60</v>
      </c>
      <c r="BE1249" s="261" t="str">
        <f t="shared" si="188"/>
        <v>0204</v>
      </c>
      <c r="BF1249" s="407" t="s">
        <v>1787</v>
      </c>
      <c r="BG1249" s="202" t="str">
        <f t="shared" si="183"/>
        <v>0204-1248</v>
      </c>
    </row>
    <row r="1250" spans="1:59">
      <c r="A1250" s="405">
        <v>5024</v>
      </c>
      <c r="B1250" s="406">
        <v>5024</v>
      </c>
      <c r="C1250" s="261" t="str">
        <f t="shared" si="184"/>
        <v>0008-0204</v>
      </c>
      <c r="D1250" s="261" t="str">
        <f t="shared" si="185"/>
        <v>0008-0204-0003</v>
      </c>
      <c r="E1250" s="407" t="s">
        <v>1788</v>
      </c>
      <c r="F1250" s="261" t="str">
        <f>TEXT(VLOOKUP(J1250,'[4]1'!$B$2:$D$37,2,0),"0000")</f>
        <v>0008</v>
      </c>
      <c r="G1250" s="261" t="str">
        <f t="shared" si="186"/>
        <v>0204</v>
      </c>
      <c r="H1250" s="408">
        <f t="shared" si="187"/>
        <v>3</v>
      </c>
      <c r="I1250" s="407" t="s">
        <v>1788</v>
      </c>
      <c r="J1250" s="258" t="s">
        <v>194</v>
      </c>
      <c r="K1250" s="258" t="s">
        <v>16793</v>
      </c>
      <c r="L1250" s="521" t="s">
        <v>16885</v>
      </c>
      <c r="M1250" s="409">
        <v>134900000</v>
      </c>
      <c r="N1250" s="258">
        <v>0</v>
      </c>
      <c r="O1250" s="258" t="s">
        <v>1304</v>
      </c>
      <c r="P1250" s="258" t="s">
        <v>73</v>
      </c>
      <c r="Q1250" s="258" t="s">
        <v>72</v>
      </c>
      <c r="R1250" s="258">
        <v>5</v>
      </c>
      <c r="S1250" s="410">
        <v>15</v>
      </c>
      <c r="T1250" s="261">
        <v>6</v>
      </c>
      <c r="U1250" s="261">
        <v>6</v>
      </c>
      <c r="V1250" s="258" t="s">
        <v>1989</v>
      </c>
      <c r="W1250" s="261" t="str">
        <f t="shared" si="189"/>
        <v>BMWi5M60 Pro134900000</v>
      </c>
      <c r="X1250" s="411">
        <f t="shared" si="190"/>
        <v>5024</v>
      </c>
      <c r="Y1250" s="261">
        <v>6</v>
      </c>
      <c r="Z1250" s="261">
        <v>6</v>
      </c>
      <c r="AA1250" s="407" t="s">
        <v>1788</v>
      </c>
      <c r="AB1250" s="258" t="s">
        <v>73</v>
      </c>
      <c r="AC1250" s="258"/>
      <c r="AD1250" s="258">
        <v>7</v>
      </c>
      <c r="AE1250" s="258">
        <v>0</v>
      </c>
      <c r="AF1250" s="259"/>
      <c r="AG1250" s="260"/>
      <c r="AH1250" s="259"/>
      <c r="AI1250" s="259"/>
      <c r="AJ1250" s="260"/>
      <c r="AK1250" s="259">
        <v>26</v>
      </c>
      <c r="AL1250" s="259"/>
      <c r="AM1250" s="259" t="s">
        <v>17130</v>
      </c>
      <c r="AN1250" s="449"/>
      <c r="AO1250" s="449"/>
      <c r="AP1250" s="449"/>
      <c r="AQ1250" s="392" t="str">
        <f>IFERROR(VLOOKUP(BG1250,#REF!,1,0),"")</f>
        <v/>
      </c>
      <c r="AS1250" s="259" t="s">
        <v>2012</v>
      </c>
      <c r="AT1250" s="392">
        <v>2024.02</v>
      </c>
      <c r="AW1250" s="392" t="s">
        <v>16909</v>
      </c>
      <c r="BD1250" s="202" t="str">
        <f t="shared" si="182"/>
        <v>i5M60 Pro</v>
      </c>
      <c r="BE1250" s="261" t="str">
        <f t="shared" si="188"/>
        <v>0204</v>
      </c>
      <c r="BF1250" s="407" t="s">
        <v>1788</v>
      </c>
      <c r="BG1250" s="202" t="str">
        <f t="shared" si="183"/>
        <v>0204-1249</v>
      </c>
    </row>
    <row r="1251" spans="1:59">
      <c r="A1251" s="405">
        <v>5025</v>
      </c>
      <c r="B1251" s="406">
        <v>5025</v>
      </c>
      <c r="C1251" s="261" t="str">
        <f t="shared" si="184"/>
        <v>0008-0205</v>
      </c>
      <c r="D1251" s="261" t="str">
        <f t="shared" si="185"/>
        <v>0008-0205-0001</v>
      </c>
      <c r="E1251" s="407" t="s">
        <v>1789</v>
      </c>
      <c r="F1251" s="261" t="str">
        <f>TEXT(VLOOKUP(J1251,'[4]1'!$B$2:$D$37,2,0),"0000")</f>
        <v>0008</v>
      </c>
      <c r="G1251" s="261" t="str">
        <f t="shared" si="186"/>
        <v>0205</v>
      </c>
      <c r="H1251" s="408">
        <f t="shared" si="187"/>
        <v>1</v>
      </c>
      <c r="I1251" s="407" t="s">
        <v>1789</v>
      </c>
      <c r="J1251" s="258" t="s">
        <v>194</v>
      </c>
      <c r="K1251" s="258" t="s">
        <v>3265</v>
      </c>
      <c r="L1251" s="521" t="s">
        <v>3266</v>
      </c>
      <c r="M1251" s="409">
        <v>215700000</v>
      </c>
      <c r="N1251" s="258">
        <v>0</v>
      </c>
      <c r="O1251" s="258" t="s">
        <v>1304</v>
      </c>
      <c r="P1251" s="258" t="s">
        <v>73</v>
      </c>
      <c r="Q1251" s="258" t="s">
        <v>72</v>
      </c>
      <c r="R1251" s="258">
        <v>5</v>
      </c>
      <c r="S1251" s="410">
        <v>17</v>
      </c>
      <c r="T1251" s="261">
        <v>6</v>
      </c>
      <c r="U1251" s="261">
        <v>6</v>
      </c>
      <c r="V1251" s="258" t="s">
        <v>1934</v>
      </c>
      <c r="W1251" s="261" t="str">
        <f t="shared" si="189"/>
        <v>BMWi7xDrive60 DPE EX215700000</v>
      </c>
      <c r="X1251" s="411">
        <f t="shared" si="190"/>
        <v>5025</v>
      </c>
      <c r="Y1251" s="261">
        <v>6</v>
      </c>
      <c r="Z1251" s="261">
        <v>6</v>
      </c>
      <c r="AA1251" s="407" t="s">
        <v>1789</v>
      </c>
      <c r="AB1251" s="258" t="s">
        <v>73</v>
      </c>
      <c r="AC1251" s="258"/>
      <c r="AD1251" s="258">
        <v>7</v>
      </c>
      <c r="AE1251" s="258">
        <v>0</v>
      </c>
      <c r="AF1251" s="259"/>
      <c r="AG1251" s="260"/>
      <c r="AH1251" s="259"/>
      <c r="AI1251" s="259"/>
      <c r="AJ1251" s="260"/>
      <c r="AK1251" s="259">
        <v>26</v>
      </c>
      <c r="AL1251" s="259"/>
      <c r="AM1251" s="259" t="s">
        <v>17130</v>
      </c>
      <c r="AN1251" s="449"/>
      <c r="AO1251" s="449"/>
      <c r="AP1251" s="449"/>
      <c r="AQ1251" s="392" t="str">
        <f>IFERROR(VLOOKUP(BG1251,#REF!,1,0),"")</f>
        <v/>
      </c>
      <c r="AS1251" s="259" t="s">
        <v>3276</v>
      </c>
      <c r="BD1251" s="202" t="str">
        <f t="shared" si="182"/>
        <v>i7xDrive60 DPE EX</v>
      </c>
      <c r="BE1251" s="261" t="str">
        <f t="shared" si="188"/>
        <v>0205</v>
      </c>
      <c r="BF1251" s="407" t="s">
        <v>1789</v>
      </c>
      <c r="BG1251" s="202" t="str">
        <f t="shared" si="183"/>
        <v>0205-1250</v>
      </c>
    </row>
    <row r="1252" spans="1:59">
      <c r="A1252" s="405">
        <v>5026</v>
      </c>
      <c r="B1252" s="406">
        <v>5026</v>
      </c>
      <c r="C1252" s="261" t="str">
        <f t="shared" si="184"/>
        <v>0008-0205</v>
      </c>
      <c r="D1252" s="261" t="str">
        <f t="shared" si="185"/>
        <v>0008-0205-0002</v>
      </c>
      <c r="E1252" s="407" t="s">
        <v>1790</v>
      </c>
      <c r="F1252" s="261" t="str">
        <f>TEXT(VLOOKUP(J1252,'[4]1'!$B$2:$D$37,2,0),"0000")</f>
        <v>0008</v>
      </c>
      <c r="G1252" s="261" t="str">
        <f t="shared" si="186"/>
        <v>0205</v>
      </c>
      <c r="H1252" s="408">
        <f t="shared" si="187"/>
        <v>2</v>
      </c>
      <c r="I1252" s="407" t="s">
        <v>1790</v>
      </c>
      <c r="J1252" s="258" t="s">
        <v>194</v>
      </c>
      <c r="K1252" s="258" t="s">
        <v>3265</v>
      </c>
      <c r="L1252" s="521" t="s">
        <v>3267</v>
      </c>
      <c r="M1252" s="409">
        <v>218700000</v>
      </c>
      <c r="N1252" s="258">
        <v>0</v>
      </c>
      <c r="O1252" s="258" t="s">
        <v>1304</v>
      </c>
      <c r="P1252" s="258" t="s">
        <v>73</v>
      </c>
      <c r="Q1252" s="258" t="s">
        <v>72</v>
      </c>
      <c r="R1252" s="258">
        <v>5</v>
      </c>
      <c r="S1252" s="410">
        <v>17</v>
      </c>
      <c r="T1252" s="261">
        <v>6</v>
      </c>
      <c r="U1252" s="261">
        <v>6</v>
      </c>
      <c r="V1252" s="258" t="s">
        <v>1934</v>
      </c>
      <c r="W1252" s="261" t="str">
        <f t="shared" si="189"/>
        <v>BMWi7xDrive60 DPE  M Sport218700000</v>
      </c>
      <c r="X1252" s="411">
        <f t="shared" si="190"/>
        <v>5026</v>
      </c>
      <c r="Y1252" s="261">
        <v>6</v>
      </c>
      <c r="Z1252" s="261">
        <v>6</v>
      </c>
      <c r="AA1252" s="407" t="s">
        <v>1790</v>
      </c>
      <c r="AB1252" s="258" t="s">
        <v>73</v>
      </c>
      <c r="AC1252" s="258"/>
      <c r="AD1252" s="258">
        <v>7</v>
      </c>
      <c r="AE1252" s="258">
        <v>0</v>
      </c>
      <c r="AF1252" s="259"/>
      <c r="AG1252" s="260"/>
      <c r="AH1252" s="259"/>
      <c r="AI1252" s="259"/>
      <c r="AJ1252" s="260"/>
      <c r="AK1252" s="259">
        <v>26</v>
      </c>
      <c r="AL1252" s="259"/>
      <c r="AM1252" s="259" t="s">
        <v>17130</v>
      </c>
      <c r="AN1252" s="449"/>
      <c r="AO1252" s="449"/>
      <c r="AP1252" s="449"/>
      <c r="AQ1252" s="392" t="str">
        <f>IFERROR(VLOOKUP(BG1252,#REF!,1,0),"")</f>
        <v/>
      </c>
      <c r="AS1252" s="259" t="s">
        <v>2014</v>
      </c>
      <c r="BD1252" s="202" t="str">
        <f t="shared" si="182"/>
        <v>i7xDrive60 DPE  M Sport</v>
      </c>
      <c r="BE1252" s="261" t="str">
        <f t="shared" si="188"/>
        <v>0205</v>
      </c>
      <c r="BF1252" s="407" t="s">
        <v>1790</v>
      </c>
      <c r="BG1252" s="202" t="str">
        <f t="shared" si="183"/>
        <v>0205-1251</v>
      </c>
    </row>
    <row r="1253" spans="1:59">
      <c r="A1253" s="405">
        <v>5027</v>
      </c>
      <c r="B1253" s="406">
        <v>5027</v>
      </c>
      <c r="C1253" s="261" t="str">
        <f t="shared" si="184"/>
        <v>0008-0205</v>
      </c>
      <c r="D1253" s="261" t="str">
        <f t="shared" si="185"/>
        <v>0008-0205-0003</v>
      </c>
      <c r="E1253" s="407" t="s">
        <v>1791</v>
      </c>
      <c r="F1253" s="261" t="str">
        <f>TEXT(VLOOKUP(J1253,'[4]1'!$B$2:$D$37,2,0),"0000")</f>
        <v>0008</v>
      </c>
      <c r="G1253" s="261" t="str">
        <f t="shared" si="186"/>
        <v>0205</v>
      </c>
      <c r="H1253" s="408">
        <f t="shared" si="187"/>
        <v>3</v>
      </c>
      <c r="I1253" s="407" t="s">
        <v>1791</v>
      </c>
      <c r="J1253" s="258" t="s">
        <v>194</v>
      </c>
      <c r="K1253" s="258" t="s">
        <v>3265</v>
      </c>
      <c r="L1253" s="521" t="s">
        <v>16783</v>
      </c>
      <c r="M1253" s="409">
        <v>181900000</v>
      </c>
      <c r="N1253" s="258">
        <v>0</v>
      </c>
      <c r="O1253" s="258" t="s">
        <v>1304</v>
      </c>
      <c r="P1253" s="258" t="s">
        <v>73</v>
      </c>
      <c r="Q1253" s="258" t="s">
        <v>72</v>
      </c>
      <c r="R1253" s="258">
        <v>5</v>
      </c>
      <c r="S1253" s="410">
        <v>13</v>
      </c>
      <c r="T1253" s="261">
        <v>6</v>
      </c>
      <c r="U1253" s="261">
        <v>6</v>
      </c>
      <c r="V1253" s="258" t="s">
        <v>1934</v>
      </c>
      <c r="W1253" s="261" t="str">
        <f t="shared" si="189"/>
        <v>BMWi7eDrive50 M Sport181900000</v>
      </c>
      <c r="X1253" s="411">
        <f t="shared" si="190"/>
        <v>5027</v>
      </c>
      <c r="Y1253" s="261">
        <v>6</v>
      </c>
      <c r="Z1253" s="261">
        <v>6</v>
      </c>
      <c r="AA1253" s="407" t="s">
        <v>1791</v>
      </c>
      <c r="AB1253" s="258" t="s">
        <v>73</v>
      </c>
      <c r="AC1253" s="258"/>
      <c r="AD1253" s="258">
        <v>7</v>
      </c>
      <c r="AE1253" s="258">
        <v>0</v>
      </c>
      <c r="AF1253" s="259"/>
      <c r="AG1253" s="260"/>
      <c r="AH1253" s="259"/>
      <c r="AI1253" s="259"/>
      <c r="AJ1253" s="260"/>
      <c r="AK1253" s="259">
        <v>26</v>
      </c>
      <c r="AL1253" s="259"/>
      <c r="AM1253" s="259" t="s">
        <v>17130</v>
      </c>
      <c r="AN1253" s="449"/>
      <c r="AO1253" s="449"/>
      <c r="AP1253" s="449"/>
      <c r="AQ1253" s="392" t="str">
        <f>IFERROR(VLOOKUP(BG1253,#REF!,1,0),"")</f>
        <v/>
      </c>
      <c r="AS1253" s="259" t="s">
        <v>2011</v>
      </c>
      <c r="AW1253" s="392">
        <v>2024.01</v>
      </c>
      <c r="BD1253" s="202" t="str">
        <f t="shared" si="182"/>
        <v>i7eDrive50 M Sport</v>
      </c>
      <c r="BE1253" s="261" t="str">
        <f t="shared" si="188"/>
        <v>0205</v>
      </c>
      <c r="BF1253" s="407" t="s">
        <v>1791</v>
      </c>
      <c r="BG1253" s="202" t="str">
        <f t="shared" si="183"/>
        <v>0205-1252</v>
      </c>
    </row>
    <row r="1254" spans="1:59">
      <c r="A1254" s="405">
        <v>5028</v>
      </c>
      <c r="B1254" s="406">
        <v>5028</v>
      </c>
      <c r="C1254" s="261" t="str">
        <f t="shared" si="184"/>
        <v>0008-0205</v>
      </c>
      <c r="D1254" s="261" t="str">
        <f t="shared" si="185"/>
        <v>0008-0205-0004</v>
      </c>
      <c r="E1254" s="407" t="s">
        <v>1792</v>
      </c>
      <c r="F1254" s="261" t="str">
        <f>TEXT(VLOOKUP(J1254,'[4]1'!$B$2:$D$37,2,0),"0000")</f>
        <v>0008</v>
      </c>
      <c r="G1254" s="261" t="str">
        <f t="shared" si="186"/>
        <v>0205</v>
      </c>
      <c r="H1254" s="408">
        <f t="shared" si="187"/>
        <v>4</v>
      </c>
      <c r="I1254" s="407" t="s">
        <v>1792</v>
      </c>
      <c r="J1254" s="258" t="s">
        <v>194</v>
      </c>
      <c r="K1254" s="258" t="s">
        <v>3265</v>
      </c>
      <c r="L1254" s="521" t="s">
        <v>16822</v>
      </c>
      <c r="M1254" s="409">
        <v>231800000</v>
      </c>
      <c r="N1254" s="258">
        <v>0</v>
      </c>
      <c r="O1254" s="258" t="s">
        <v>1304</v>
      </c>
      <c r="P1254" s="258" t="s">
        <v>73</v>
      </c>
      <c r="Q1254" s="258" t="s">
        <v>72</v>
      </c>
      <c r="R1254" s="258">
        <v>5</v>
      </c>
      <c r="S1254" s="410">
        <v>19</v>
      </c>
      <c r="T1254" s="261">
        <v>6</v>
      </c>
      <c r="U1254" s="261">
        <v>6</v>
      </c>
      <c r="V1254" s="258" t="s">
        <v>1989</v>
      </c>
      <c r="W1254" s="261" t="str">
        <f t="shared" si="189"/>
        <v>BMWi7M70 xDrive 231800000</v>
      </c>
      <c r="X1254" s="411">
        <f t="shared" si="190"/>
        <v>5028</v>
      </c>
      <c r="Y1254" s="261">
        <v>6</v>
      </c>
      <c r="Z1254" s="261">
        <v>6</v>
      </c>
      <c r="AA1254" s="407" t="s">
        <v>1792</v>
      </c>
      <c r="AB1254" s="258" t="s">
        <v>73</v>
      </c>
      <c r="AC1254" s="258"/>
      <c r="AD1254" s="258">
        <v>7</v>
      </c>
      <c r="AE1254" s="258">
        <v>0</v>
      </c>
      <c r="AF1254" s="259"/>
      <c r="AG1254" s="260"/>
      <c r="AH1254" s="259"/>
      <c r="AI1254" s="259"/>
      <c r="AJ1254" s="260"/>
      <c r="AK1254" s="259">
        <v>26</v>
      </c>
      <c r="AL1254" s="259"/>
      <c r="AM1254" s="259" t="s">
        <v>17130</v>
      </c>
      <c r="AN1254" s="449"/>
      <c r="AO1254" s="449"/>
      <c r="AP1254" s="449"/>
      <c r="AQ1254" s="392" t="str">
        <f>IFERROR(VLOOKUP(BG1254,#REF!,1,0),"")</f>
        <v/>
      </c>
      <c r="AS1254" s="259" t="s">
        <v>2016</v>
      </c>
      <c r="AT1254" s="392">
        <v>2024.02</v>
      </c>
      <c r="AW1254" s="392" t="s">
        <v>16909</v>
      </c>
      <c r="BD1254" s="202" t="str">
        <f t="shared" si="182"/>
        <v xml:space="preserve">i7M70 xDrive </v>
      </c>
      <c r="BE1254" s="261" t="str">
        <f t="shared" si="188"/>
        <v>0205</v>
      </c>
      <c r="BF1254" s="407" t="s">
        <v>1792</v>
      </c>
      <c r="BG1254" s="202" t="str">
        <f t="shared" si="183"/>
        <v>0205-1253</v>
      </c>
    </row>
    <row r="1255" spans="1:59">
      <c r="A1255" s="405">
        <v>5029</v>
      </c>
      <c r="B1255" s="406">
        <v>5029</v>
      </c>
      <c r="C1255" s="261" t="str">
        <f t="shared" si="184"/>
        <v>0008-0206</v>
      </c>
      <c r="D1255" s="261" t="str">
        <f t="shared" si="185"/>
        <v>0008-0206-0001</v>
      </c>
      <c r="E1255" s="407" t="s">
        <v>1793</v>
      </c>
      <c r="F1255" s="261" t="str">
        <f>TEXT(VLOOKUP(J1255,'[4]1'!$B$2:$D$37,2,0),"0000")</f>
        <v>0008</v>
      </c>
      <c r="G1255" s="261" t="str">
        <f t="shared" si="186"/>
        <v>0206</v>
      </c>
      <c r="H1255" s="408">
        <f t="shared" si="187"/>
        <v>1</v>
      </c>
      <c r="I1255" s="407" t="s">
        <v>1793</v>
      </c>
      <c r="J1255" s="258" t="s">
        <v>194</v>
      </c>
      <c r="K1255" s="258" t="s">
        <v>16719</v>
      </c>
      <c r="L1255" s="258" t="s">
        <v>16720</v>
      </c>
      <c r="M1255" s="409">
        <v>146000000</v>
      </c>
      <c r="N1255" s="258">
        <v>0</v>
      </c>
      <c r="O1255" s="258" t="s">
        <v>1304</v>
      </c>
      <c r="P1255" s="258" t="s">
        <v>73</v>
      </c>
      <c r="Q1255" s="258" t="s">
        <v>72</v>
      </c>
      <c r="R1255" s="258">
        <v>4</v>
      </c>
      <c r="S1255" s="410">
        <v>8</v>
      </c>
      <c r="T1255" s="261">
        <v>6</v>
      </c>
      <c r="U1255" s="261">
        <v>6</v>
      </c>
      <c r="V1255" s="258" t="s">
        <v>1934</v>
      </c>
      <c r="W1255" s="261" t="str">
        <f t="shared" si="189"/>
        <v>BMWiXiX xDrive 50 Sport Plus146000000</v>
      </c>
      <c r="X1255" s="411">
        <f t="shared" si="190"/>
        <v>5029</v>
      </c>
      <c r="Y1255" s="261">
        <v>6</v>
      </c>
      <c r="Z1255" s="261">
        <v>6</v>
      </c>
      <c r="AA1255" s="407" t="s">
        <v>1793</v>
      </c>
      <c r="AB1255" s="258" t="s">
        <v>73</v>
      </c>
      <c r="AC1255" s="258"/>
      <c r="AD1255" s="258">
        <v>7</v>
      </c>
      <c r="AE1255" s="258">
        <v>0</v>
      </c>
      <c r="AF1255" s="259"/>
      <c r="AG1255" s="260"/>
      <c r="AH1255" s="259"/>
      <c r="AI1255" s="259"/>
      <c r="AJ1255" s="260"/>
      <c r="AK1255" s="259">
        <v>26</v>
      </c>
      <c r="AL1255" s="259"/>
      <c r="AM1255" s="259" t="s">
        <v>17130</v>
      </c>
      <c r="AN1255" s="449"/>
      <c r="AO1255" s="449"/>
      <c r="AP1255" s="449"/>
      <c r="AQ1255" s="392" t="str">
        <f>IFERROR(VLOOKUP(BG1255,#REF!,1,0),"")</f>
        <v/>
      </c>
      <c r="AS1255" s="259" t="s">
        <v>16727</v>
      </c>
      <c r="BD1255" s="202" t="str">
        <f t="shared" si="182"/>
        <v>iXiX xDrive 50 Sport Plus</v>
      </c>
      <c r="BE1255" s="261" t="str">
        <f t="shared" si="188"/>
        <v>0206</v>
      </c>
      <c r="BF1255" s="407" t="s">
        <v>1793</v>
      </c>
      <c r="BG1255" s="202" t="str">
        <f t="shared" si="183"/>
        <v>0206-1254</v>
      </c>
    </row>
    <row r="1256" spans="1:59">
      <c r="A1256" s="405">
        <v>5030</v>
      </c>
      <c r="B1256" s="406">
        <v>5030</v>
      </c>
      <c r="C1256" s="261" t="str">
        <f t="shared" si="184"/>
        <v>0008-0206</v>
      </c>
      <c r="D1256" s="261" t="str">
        <f t="shared" si="185"/>
        <v>0008-0206-0002</v>
      </c>
      <c r="E1256" s="407" t="s">
        <v>1794</v>
      </c>
      <c r="F1256" s="261" t="str">
        <f>TEXT(VLOOKUP(J1256,'[4]1'!$B$2:$D$37,2,0),"0000")</f>
        <v>0008</v>
      </c>
      <c r="G1256" s="261" t="str">
        <f t="shared" si="186"/>
        <v>0206</v>
      </c>
      <c r="H1256" s="408">
        <f t="shared" si="187"/>
        <v>2</v>
      </c>
      <c r="I1256" s="407" t="s">
        <v>1794</v>
      </c>
      <c r="J1256" s="258" t="s">
        <v>16722</v>
      </c>
      <c r="K1256" s="258" t="s">
        <v>16719</v>
      </c>
      <c r="L1256" s="258" t="s">
        <v>16723</v>
      </c>
      <c r="M1256" s="409">
        <v>145000000</v>
      </c>
      <c r="N1256" s="258">
        <v>0</v>
      </c>
      <c r="O1256" s="258" t="s">
        <v>1304</v>
      </c>
      <c r="P1256" s="258" t="s">
        <v>73</v>
      </c>
      <c r="Q1256" s="258" t="s">
        <v>72</v>
      </c>
      <c r="R1256" s="258">
        <v>4</v>
      </c>
      <c r="S1256" s="410">
        <v>13</v>
      </c>
      <c r="T1256" s="261">
        <v>6</v>
      </c>
      <c r="U1256" s="261">
        <v>6</v>
      </c>
      <c r="V1256" s="258" t="s">
        <v>1989</v>
      </c>
      <c r="W1256" s="261" t="str">
        <f t="shared" si="189"/>
        <v>BMWiXiX M60145000000</v>
      </c>
      <c r="X1256" s="411">
        <f t="shared" si="190"/>
        <v>5030</v>
      </c>
      <c r="Y1256" s="261">
        <v>6</v>
      </c>
      <c r="Z1256" s="261">
        <v>6</v>
      </c>
      <c r="AA1256" s="407" t="s">
        <v>1794</v>
      </c>
      <c r="AB1256" s="258" t="s">
        <v>73</v>
      </c>
      <c r="AC1256" s="258"/>
      <c r="AD1256" s="258">
        <v>7</v>
      </c>
      <c r="AE1256" s="258">
        <v>0</v>
      </c>
      <c r="AF1256" s="259"/>
      <c r="AG1256" s="260"/>
      <c r="AH1256" s="259"/>
      <c r="AI1256" s="259"/>
      <c r="AJ1256" s="260"/>
      <c r="AK1256" s="259">
        <v>26</v>
      </c>
      <c r="AL1256" s="259"/>
      <c r="AM1256" s="259" t="s">
        <v>17130</v>
      </c>
      <c r="AN1256" s="449"/>
      <c r="AO1256" s="449"/>
      <c r="AP1256" s="449"/>
      <c r="AQ1256" s="392" t="str">
        <f>IFERROR(VLOOKUP(BG1256,#REF!,1,0),"")</f>
        <v/>
      </c>
      <c r="AS1256" s="259" t="s">
        <v>16729</v>
      </c>
      <c r="BD1256" s="202" t="str">
        <f t="shared" si="182"/>
        <v>iXiX M60</v>
      </c>
      <c r="BE1256" s="261" t="str">
        <f t="shared" si="188"/>
        <v>0206</v>
      </c>
      <c r="BF1256" s="407" t="s">
        <v>1794</v>
      </c>
      <c r="BG1256" s="202" t="str">
        <f t="shared" si="183"/>
        <v>0206-1255</v>
      </c>
    </row>
    <row r="1257" spans="1:59">
      <c r="A1257" s="405">
        <v>5031</v>
      </c>
      <c r="B1257" s="406">
        <v>5031</v>
      </c>
      <c r="C1257" s="261" t="str">
        <f t="shared" si="184"/>
        <v>0008-0207</v>
      </c>
      <c r="D1257" s="261" t="str">
        <f t="shared" si="185"/>
        <v>0008-0207-0001</v>
      </c>
      <c r="E1257" s="407" t="s">
        <v>1795</v>
      </c>
      <c r="F1257" s="261" t="str">
        <f>TEXT(VLOOKUP(J1257,'[4]1'!$B$2:$D$37,2,0),"0000")</f>
        <v>0008</v>
      </c>
      <c r="G1257" s="261" t="str">
        <f t="shared" si="186"/>
        <v>0207</v>
      </c>
      <c r="H1257" s="408">
        <f t="shared" si="187"/>
        <v>1</v>
      </c>
      <c r="I1257" s="407" t="s">
        <v>1795</v>
      </c>
      <c r="J1257" s="258" t="s">
        <v>194</v>
      </c>
      <c r="K1257" s="258" t="s">
        <v>16787</v>
      </c>
      <c r="L1257" s="258" t="s">
        <v>16796</v>
      </c>
      <c r="M1257" s="409">
        <v>69500000</v>
      </c>
      <c r="N1257" s="258">
        <v>0</v>
      </c>
      <c r="O1257" s="258" t="s">
        <v>1304</v>
      </c>
      <c r="P1257" s="258" t="s">
        <v>73</v>
      </c>
      <c r="Q1257" s="258" t="s">
        <v>72</v>
      </c>
      <c r="R1257" s="258">
        <v>5</v>
      </c>
      <c r="S1257" s="410">
        <v>4</v>
      </c>
      <c r="T1257" s="261">
        <v>6</v>
      </c>
      <c r="U1257" s="261">
        <v>6</v>
      </c>
      <c r="V1257" s="258" t="s">
        <v>1934</v>
      </c>
      <c r="W1257" s="261" t="str">
        <f t="shared" si="189"/>
        <v>BMWiX1xDrive3069500000</v>
      </c>
      <c r="X1257" s="411">
        <f t="shared" si="190"/>
        <v>5031</v>
      </c>
      <c r="Y1257" s="261">
        <v>6</v>
      </c>
      <c r="Z1257" s="261">
        <v>6</v>
      </c>
      <c r="AA1257" s="407" t="s">
        <v>1795</v>
      </c>
      <c r="AB1257" s="258" t="s">
        <v>73</v>
      </c>
      <c r="AC1257" s="258"/>
      <c r="AD1257" s="258">
        <v>7</v>
      </c>
      <c r="AE1257" s="258">
        <v>0</v>
      </c>
      <c r="AF1257" s="259"/>
      <c r="AG1257" s="260"/>
      <c r="AH1257" s="259"/>
      <c r="AI1257" s="259"/>
      <c r="AJ1257" s="260"/>
      <c r="AK1257" s="259">
        <v>26</v>
      </c>
      <c r="AL1257" s="259"/>
      <c r="AM1257" s="259" t="s">
        <v>17130</v>
      </c>
      <c r="AN1257" s="449"/>
      <c r="AO1257" s="449"/>
      <c r="AP1257" s="449"/>
      <c r="AQ1257" s="392" t="str">
        <f>IFERROR(VLOOKUP(BG1257,#REF!,1,0),"")</f>
        <v/>
      </c>
      <c r="AS1257" s="259" t="s">
        <v>2002</v>
      </c>
      <c r="AT1257" s="392">
        <v>2024.01</v>
      </c>
      <c r="BD1257" s="202" t="str">
        <f t="shared" si="182"/>
        <v>iX1xDrive30</v>
      </c>
      <c r="BE1257" s="261" t="str">
        <f t="shared" si="188"/>
        <v>0207</v>
      </c>
      <c r="BF1257" s="407" t="s">
        <v>1795</v>
      </c>
      <c r="BG1257" s="202" t="str">
        <f t="shared" si="183"/>
        <v>0207-1256</v>
      </c>
    </row>
    <row r="1258" spans="1:59">
      <c r="A1258" s="405">
        <v>5032</v>
      </c>
      <c r="B1258" s="406">
        <v>5032</v>
      </c>
      <c r="C1258" s="261" t="str">
        <f t="shared" si="184"/>
        <v>0008-0208</v>
      </c>
      <c r="D1258" s="261" t="str">
        <f t="shared" si="185"/>
        <v>0008-0208-0001</v>
      </c>
      <c r="E1258" s="407" t="s">
        <v>1796</v>
      </c>
      <c r="F1258" s="261" t="str">
        <f>TEXT(VLOOKUP(J1258,'[4]1'!$B$2:$D$37,2,0),"0000")</f>
        <v>0008</v>
      </c>
      <c r="G1258" s="261" t="str">
        <f t="shared" si="186"/>
        <v>0208</v>
      </c>
      <c r="H1258" s="408">
        <f t="shared" si="187"/>
        <v>1</v>
      </c>
      <c r="I1258" s="407" t="s">
        <v>1796</v>
      </c>
      <c r="J1258" s="258" t="s">
        <v>194</v>
      </c>
      <c r="K1258" s="258" t="s">
        <v>16721</v>
      </c>
      <c r="L1258" s="258" t="s">
        <v>16721</v>
      </c>
      <c r="M1258" s="409">
        <v>77400000</v>
      </c>
      <c r="N1258" s="258">
        <v>0</v>
      </c>
      <c r="O1258" s="258" t="s">
        <v>1304</v>
      </c>
      <c r="P1258" s="258" t="s">
        <v>73</v>
      </c>
      <c r="Q1258" s="258" t="s">
        <v>72</v>
      </c>
      <c r="R1258" s="258">
        <v>4</v>
      </c>
      <c r="S1258" s="410">
        <v>4</v>
      </c>
      <c r="T1258" s="261">
        <v>6</v>
      </c>
      <c r="U1258" s="261">
        <v>6</v>
      </c>
      <c r="V1258" s="258" t="s">
        <v>1934</v>
      </c>
      <c r="W1258" s="261" t="str">
        <f t="shared" si="189"/>
        <v>BMWiX3iX377400000</v>
      </c>
      <c r="X1258" s="411">
        <f t="shared" si="190"/>
        <v>5032</v>
      </c>
      <c r="Y1258" s="261">
        <v>6</v>
      </c>
      <c r="Z1258" s="261">
        <v>6</v>
      </c>
      <c r="AA1258" s="407" t="s">
        <v>1796</v>
      </c>
      <c r="AB1258" s="258" t="s">
        <v>73</v>
      </c>
      <c r="AC1258" s="258"/>
      <c r="AD1258" s="258">
        <v>7</v>
      </c>
      <c r="AE1258" s="258">
        <v>0</v>
      </c>
      <c r="AF1258" s="259"/>
      <c r="AG1258" s="260"/>
      <c r="AH1258" s="259"/>
      <c r="AI1258" s="259"/>
      <c r="AJ1258" s="260"/>
      <c r="AK1258" s="259">
        <v>26</v>
      </c>
      <c r="AL1258" s="259"/>
      <c r="AM1258" s="259" t="s">
        <v>17130</v>
      </c>
      <c r="AN1258" s="449"/>
      <c r="AO1258" s="449"/>
      <c r="AP1258" s="449"/>
      <c r="AQ1258" s="392" t="str">
        <f>IFERROR(VLOOKUP(BG1258,#REF!,1,0),"")</f>
        <v/>
      </c>
      <c r="AS1258" s="259" t="s">
        <v>16728</v>
      </c>
      <c r="BD1258" s="202" t="str">
        <f t="shared" si="182"/>
        <v>iX3iX3</v>
      </c>
      <c r="BE1258" s="261" t="str">
        <f t="shared" si="188"/>
        <v>0208</v>
      </c>
      <c r="BF1258" s="407" t="s">
        <v>1796</v>
      </c>
      <c r="BG1258" s="202" t="str">
        <f t="shared" si="183"/>
        <v>0208-1257</v>
      </c>
    </row>
    <row r="1259" spans="1:59">
      <c r="A1259" s="405">
        <v>5033</v>
      </c>
      <c r="B1259" s="406">
        <v>5033</v>
      </c>
      <c r="C1259" s="261" t="str">
        <f t="shared" si="184"/>
        <v>0008-0209</v>
      </c>
      <c r="D1259" s="261" t="str">
        <f t="shared" si="185"/>
        <v>0008-0209-0001</v>
      </c>
      <c r="E1259" s="407" t="s">
        <v>1797</v>
      </c>
      <c r="F1259" s="261" t="str">
        <f>TEXT(VLOOKUP(J1259,'[4]1'!$B$2:$D$37,2,0),"0000")</f>
        <v>0008</v>
      </c>
      <c r="G1259" s="261" t="str">
        <f t="shared" si="186"/>
        <v>0209</v>
      </c>
      <c r="H1259" s="408">
        <f t="shared" si="187"/>
        <v>1</v>
      </c>
      <c r="I1259" s="407" t="s">
        <v>1797</v>
      </c>
      <c r="J1259" s="258" t="s">
        <v>194</v>
      </c>
      <c r="K1259" s="258" t="s">
        <v>17207</v>
      </c>
      <c r="L1259" s="258" t="s">
        <v>17205</v>
      </c>
      <c r="M1259" s="624">
        <v>78700000</v>
      </c>
      <c r="N1259" s="258">
        <v>2993</v>
      </c>
      <c r="O1259" s="258" t="s">
        <v>77</v>
      </c>
      <c r="P1259" s="258" t="s">
        <v>73</v>
      </c>
      <c r="Q1259" s="258" t="s">
        <v>72</v>
      </c>
      <c r="R1259" s="258">
        <v>4</v>
      </c>
      <c r="S1259" s="410">
        <v>15</v>
      </c>
      <c r="T1259" s="261">
        <v>6</v>
      </c>
      <c r="U1259" s="261">
        <v>6</v>
      </c>
      <c r="V1259" s="258" t="s">
        <v>71</v>
      </c>
      <c r="W1259" s="261" t="str">
        <f t="shared" si="189"/>
        <v>BMWM Series M2M2 Coupe78700000</v>
      </c>
      <c r="X1259" s="411">
        <f t="shared" si="190"/>
        <v>5033</v>
      </c>
      <c r="Y1259" s="261">
        <v>6</v>
      </c>
      <c r="Z1259" s="261">
        <v>6</v>
      </c>
      <c r="AA1259" s="407" t="s">
        <v>1797</v>
      </c>
      <c r="AB1259" s="258" t="s">
        <v>73</v>
      </c>
      <c r="AC1259" s="258"/>
      <c r="AD1259" s="258">
        <v>5</v>
      </c>
      <c r="AE1259" s="258">
        <v>0</v>
      </c>
      <c r="AF1259" s="259"/>
      <c r="AG1259" s="260"/>
      <c r="AH1259" s="259"/>
      <c r="AI1259" s="259"/>
      <c r="AJ1259" s="260"/>
      <c r="AK1259" s="259">
        <v>18</v>
      </c>
      <c r="AL1259" s="259"/>
      <c r="AM1259" s="259" t="s">
        <v>17219</v>
      </c>
      <c r="AN1259" s="449"/>
      <c r="AO1259" s="449"/>
      <c r="AP1259" s="449"/>
      <c r="AQ1259" s="392" t="str">
        <f>IFERROR(VLOOKUP(BG1259,#REF!,1,0),"")</f>
        <v/>
      </c>
      <c r="AS1259" s="259" t="s">
        <v>3255</v>
      </c>
      <c r="AW1259" s="392" t="s">
        <v>17407</v>
      </c>
      <c r="BD1259" s="202" t="str">
        <f t="shared" si="182"/>
        <v>M Series M2M2 Coupe</v>
      </c>
      <c r="BE1259" s="261" t="str">
        <f t="shared" si="188"/>
        <v>0209</v>
      </c>
      <c r="BF1259" s="407" t="s">
        <v>1797</v>
      </c>
      <c r="BG1259" s="202" t="str">
        <f t="shared" si="183"/>
        <v>0209-1258</v>
      </c>
    </row>
    <row r="1260" spans="1:59">
      <c r="A1260" s="405">
        <v>5034</v>
      </c>
      <c r="B1260" s="406">
        <v>5034</v>
      </c>
      <c r="C1260" s="261" t="str">
        <f t="shared" si="184"/>
        <v>0008-0210</v>
      </c>
      <c r="D1260" s="261" t="str">
        <f t="shared" si="185"/>
        <v>0008-0210-0001</v>
      </c>
      <c r="E1260" s="407" t="s">
        <v>1798</v>
      </c>
      <c r="F1260" s="261" t="str">
        <f>TEXT(VLOOKUP(J1260,'[4]1'!$B$2:$D$37,2,0),"0000")</f>
        <v>0008</v>
      </c>
      <c r="G1260" s="261" t="str">
        <f t="shared" si="186"/>
        <v>0210</v>
      </c>
      <c r="H1260" s="408">
        <f t="shared" si="187"/>
        <v>1</v>
      </c>
      <c r="I1260" s="407" t="s">
        <v>1798</v>
      </c>
      <c r="J1260" s="258" t="s">
        <v>194</v>
      </c>
      <c r="K1260" s="258" t="s">
        <v>17206</v>
      </c>
      <c r="L1260" s="258" t="s">
        <v>17208</v>
      </c>
      <c r="M1260" s="624">
        <v>121700000</v>
      </c>
      <c r="N1260" s="258">
        <v>2993</v>
      </c>
      <c r="O1260" s="258" t="s">
        <v>77</v>
      </c>
      <c r="P1260" s="258" t="s">
        <v>73</v>
      </c>
      <c r="Q1260" s="258" t="s">
        <v>72</v>
      </c>
      <c r="R1260" s="258">
        <v>5</v>
      </c>
      <c r="S1260" s="410">
        <v>15</v>
      </c>
      <c r="T1260" s="261">
        <v>6</v>
      </c>
      <c r="U1260" s="261">
        <v>6</v>
      </c>
      <c r="V1260" s="258" t="s">
        <v>71</v>
      </c>
      <c r="W1260" s="261" t="str">
        <f t="shared" si="189"/>
        <v>BMWM Series M3M3 Competition M xDrive 121700000</v>
      </c>
      <c r="X1260" s="411">
        <f t="shared" si="190"/>
        <v>5034</v>
      </c>
      <c r="Y1260" s="261">
        <v>6</v>
      </c>
      <c r="Z1260" s="261">
        <v>6</v>
      </c>
      <c r="AA1260" s="407" t="s">
        <v>1798</v>
      </c>
      <c r="AB1260" s="258" t="s">
        <v>73</v>
      </c>
      <c r="AC1260" s="258"/>
      <c r="AD1260" s="258">
        <v>5</v>
      </c>
      <c r="AE1260" s="258">
        <v>2</v>
      </c>
      <c r="AF1260" s="259"/>
      <c r="AG1260" s="260"/>
      <c r="AH1260" s="259"/>
      <c r="AI1260" s="259"/>
      <c r="AJ1260" s="260"/>
      <c r="AK1260" s="259">
        <v>18</v>
      </c>
      <c r="AL1260" s="259"/>
      <c r="AM1260" s="259" t="s">
        <v>17219</v>
      </c>
      <c r="AN1260" s="449"/>
      <c r="AO1260" s="449"/>
      <c r="AP1260" s="449"/>
      <c r="AQ1260" s="392" t="str">
        <f>IFERROR(VLOOKUP(BG1260,#REF!,1,0),"")</f>
        <v/>
      </c>
      <c r="AS1260" s="259" t="s">
        <v>3255</v>
      </c>
      <c r="AW1260" s="392" t="s">
        <v>17407</v>
      </c>
      <c r="BD1260" s="202" t="str">
        <f t="shared" si="182"/>
        <v xml:space="preserve">M Series M3M3 Competition M xDrive </v>
      </c>
      <c r="BE1260" s="261" t="str">
        <f t="shared" si="188"/>
        <v>0210</v>
      </c>
      <c r="BF1260" s="407" t="s">
        <v>1798</v>
      </c>
      <c r="BG1260" s="202" t="str">
        <f t="shared" si="183"/>
        <v>0210-1259</v>
      </c>
    </row>
    <row r="1261" spans="1:59">
      <c r="A1261" s="405">
        <v>5035</v>
      </c>
      <c r="B1261" s="406">
        <v>5035</v>
      </c>
      <c r="C1261" s="261" t="str">
        <f t="shared" si="184"/>
        <v>0008-0210</v>
      </c>
      <c r="D1261" s="261" t="str">
        <f t="shared" si="185"/>
        <v>0008-0210-0002</v>
      </c>
      <c r="E1261" s="407" t="s">
        <v>1799</v>
      </c>
      <c r="F1261" s="261" t="str">
        <f>TEXT(VLOOKUP(J1261,'[4]1'!$B$2:$D$37,2,0),"0000")</f>
        <v>0008</v>
      </c>
      <c r="G1261" s="261" t="str">
        <f t="shared" si="186"/>
        <v>0210</v>
      </c>
      <c r="H1261" s="408">
        <f t="shared" si="187"/>
        <v>2</v>
      </c>
      <c r="I1261" s="407" t="s">
        <v>1799</v>
      </c>
      <c r="J1261" s="258" t="s">
        <v>194</v>
      </c>
      <c r="K1261" s="258" t="s">
        <v>17206</v>
      </c>
      <c r="L1261" s="523" t="s">
        <v>17209</v>
      </c>
      <c r="M1261" s="624">
        <v>117500000</v>
      </c>
      <c r="N1261" s="258">
        <v>2993</v>
      </c>
      <c r="O1261" s="258" t="s">
        <v>77</v>
      </c>
      <c r="P1261" s="258" t="s">
        <v>73</v>
      </c>
      <c r="Q1261" s="258" t="s">
        <v>72</v>
      </c>
      <c r="R1261" s="258">
        <v>5</v>
      </c>
      <c r="S1261" s="410">
        <v>15</v>
      </c>
      <c r="T1261" s="261">
        <v>6</v>
      </c>
      <c r="U1261" s="261">
        <v>6</v>
      </c>
      <c r="V1261" s="258" t="s">
        <v>71</v>
      </c>
      <c r="W1261" s="261" t="str">
        <f t="shared" si="189"/>
        <v>BMWM Series M3M3 투어링 Competition M xDrive 117500000</v>
      </c>
      <c r="X1261" s="411">
        <f t="shared" si="190"/>
        <v>5035</v>
      </c>
      <c r="Y1261" s="261">
        <v>6</v>
      </c>
      <c r="Z1261" s="261">
        <v>6</v>
      </c>
      <c r="AA1261" s="407" t="s">
        <v>1799</v>
      </c>
      <c r="AB1261" s="258" t="s">
        <v>73</v>
      </c>
      <c r="AC1261" s="258"/>
      <c r="AD1261" s="258">
        <v>7</v>
      </c>
      <c r="AE1261" s="258">
        <v>0</v>
      </c>
      <c r="AF1261" s="259"/>
      <c r="AG1261" s="260"/>
      <c r="AH1261" s="259"/>
      <c r="AI1261" s="259"/>
      <c r="AJ1261" s="260"/>
      <c r="AK1261" s="259">
        <v>18</v>
      </c>
      <c r="AL1261" s="259"/>
      <c r="AM1261" s="259" t="s">
        <v>17219</v>
      </c>
      <c r="AN1261" s="449"/>
      <c r="AO1261" s="449"/>
      <c r="AP1261" s="449"/>
      <c r="AQ1261" s="392" t="str">
        <f>IFERROR(VLOOKUP(BG1261,#REF!,1,0),"")</f>
        <v/>
      </c>
      <c r="AS1261" s="259" t="s">
        <v>3255</v>
      </c>
      <c r="AW1261" s="392" t="s">
        <v>17407</v>
      </c>
      <c r="BD1261" s="202" t="str">
        <f t="shared" si="182"/>
        <v xml:space="preserve">M Series M3M3 투어링 Competition M xDrive </v>
      </c>
      <c r="BE1261" s="261" t="str">
        <f t="shared" si="188"/>
        <v>0210</v>
      </c>
      <c r="BF1261" s="407" t="s">
        <v>1799</v>
      </c>
      <c r="BG1261" s="202" t="str">
        <f t="shared" si="183"/>
        <v>0210-1260</v>
      </c>
    </row>
    <row r="1262" spans="1:59">
      <c r="A1262" s="405">
        <v>5036</v>
      </c>
      <c r="B1262" s="406">
        <v>5036</v>
      </c>
      <c r="C1262" s="261" t="str">
        <f t="shared" si="184"/>
        <v>0008-0211</v>
      </c>
      <c r="D1262" s="261" t="str">
        <f t="shared" si="185"/>
        <v>0008-0211-0001</v>
      </c>
      <c r="E1262" s="407" t="s">
        <v>1800</v>
      </c>
      <c r="F1262" s="261" t="str">
        <f>TEXT(VLOOKUP(J1262,'[4]1'!$B$2:$D$37,2,0),"0000")</f>
        <v>0008</v>
      </c>
      <c r="G1262" s="261" t="str">
        <f t="shared" si="186"/>
        <v>0211</v>
      </c>
      <c r="H1262" s="408">
        <f t="shared" si="187"/>
        <v>1</v>
      </c>
      <c r="I1262" s="407" t="s">
        <v>1800</v>
      </c>
      <c r="J1262" s="258" t="s">
        <v>194</v>
      </c>
      <c r="K1262" s="258" t="s">
        <v>17212</v>
      </c>
      <c r="L1262" s="258" t="s">
        <v>3229</v>
      </c>
      <c r="M1262" s="429">
        <v>139200000</v>
      </c>
      <c r="N1262" s="258">
        <v>4395</v>
      </c>
      <c r="O1262" s="258" t="s">
        <v>77</v>
      </c>
      <c r="P1262" s="258" t="s">
        <v>73</v>
      </c>
      <c r="Q1262" s="258" t="s">
        <v>72</v>
      </c>
      <c r="R1262" s="258">
        <v>4</v>
      </c>
      <c r="S1262" s="410">
        <v>15</v>
      </c>
      <c r="T1262" s="261">
        <v>6</v>
      </c>
      <c r="U1262" s="261">
        <v>6</v>
      </c>
      <c r="V1262" s="258" t="s">
        <v>71</v>
      </c>
      <c r="W1262" s="261" t="str">
        <f t="shared" si="189"/>
        <v>BMW8 SeriesM850i xDrive GranCoupe139200000</v>
      </c>
      <c r="X1262" s="411">
        <f t="shared" si="190"/>
        <v>5036</v>
      </c>
      <c r="Y1262" s="261">
        <v>6</v>
      </c>
      <c r="Z1262" s="261">
        <v>6</v>
      </c>
      <c r="AA1262" s="407" t="s">
        <v>1800</v>
      </c>
      <c r="AB1262" s="258" t="s">
        <v>73</v>
      </c>
      <c r="AC1262" s="258"/>
      <c r="AD1262" s="258">
        <v>6</v>
      </c>
      <c r="AE1262" s="258">
        <v>0</v>
      </c>
      <c r="AF1262" s="259"/>
      <c r="AG1262" s="260"/>
      <c r="AH1262" s="259"/>
      <c r="AI1262" s="259"/>
      <c r="AJ1262" s="260"/>
      <c r="AK1262" s="259">
        <v>13</v>
      </c>
      <c r="AL1262" s="259"/>
      <c r="AM1262" s="259" t="s">
        <v>17111</v>
      </c>
      <c r="AN1262" s="449"/>
      <c r="AO1262" s="449"/>
      <c r="AP1262" s="449"/>
      <c r="AQ1262" s="392" t="str">
        <f>IFERROR(VLOOKUP(BG1262,#REF!,1,0),"")</f>
        <v/>
      </c>
      <c r="AS1262" s="259" t="s">
        <v>3255</v>
      </c>
      <c r="BD1262" s="202" t="str">
        <f t="shared" si="182"/>
        <v>8 SeriesM850i xDrive GranCoupe</v>
      </c>
      <c r="BE1262" s="261" t="str">
        <f t="shared" si="188"/>
        <v>0211</v>
      </c>
      <c r="BF1262" s="407" t="s">
        <v>1800</v>
      </c>
      <c r="BG1262" s="202" t="str">
        <f t="shared" si="183"/>
        <v>0211-1261</v>
      </c>
    </row>
    <row r="1263" spans="1:59">
      <c r="A1263" s="405">
        <v>5037</v>
      </c>
      <c r="B1263" s="406">
        <v>5037</v>
      </c>
      <c r="C1263" s="261" t="str">
        <f t="shared" si="184"/>
        <v>0008-0211</v>
      </c>
      <c r="D1263" s="261" t="str">
        <f t="shared" si="185"/>
        <v>0008-0211-0002</v>
      </c>
      <c r="E1263" s="407" t="s">
        <v>1801</v>
      </c>
      <c r="F1263" s="261" t="str">
        <f>TEXT(VLOOKUP(J1263,'[4]1'!$B$2:$D$37,2,0),"0000")</f>
        <v>0008</v>
      </c>
      <c r="G1263" s="261" t="str">
        <f t="shared" si="186"/>
        <v>0211</v>
      </c>
      <c r="H1263" s="408">
        <f t="shared" si="187"/>
        <v>2</v>
      </c>
      <c r="I1263" s="407" t="s">
        <v>1801</v>
      </c>
      <c r="J1263" s="258" t="s">
        <v>194</v>
      </c>
      <c r="K1263" s="258" t="s">
        <v>17212</v>
      </c>
      <c r="L1263" s="258" t="s">
        <v>17157</v>
      </c>
      <c r="M1263" s="429">
        <v>142900000</v>
      </c>
      <c r="N1263" s="258">
        <v>4395</v>
      </c>
      <c r="O1263" s="258" t="s">
        <v>77</v>
      </c>
      <c r="P1263" s="258" t="s">
        <v>73</v>
      </c>
      <c r="Q1263" s="258" t="s">
        <v>72</v>
      </c>
      <c r="R1263" s="258">
        <v>4</v>
      </c>
      <c r="S1263" s="410">
        <v>15</v>
      </c>
      <c r="T1263" s="261">
        <v>6</v>
      </c>
      <c r="U1263" s="261">
        <v>6</v>
      </c>
      <c r="V1263" s="258" t="s">
        <v>71</v>
      </c>
      <c r="W1263" s="261" t="str">
        <f t="shared" si="189"/>
        <v>BMW8 SeriesM850i xDrive Coupe142900000</v>
      </c>
      <c r="X1263" s="411">
        <f t="shared" si="190"/>
        <v>5037</v>
      </c>
      <c r="Y1263" s="261">
        <v>6</v>
      </c>
      <c r="Z1263" s="261">
        <v>6</v>
      </c>
      <c r="AA1263" s="407" t="s">
        <v>1801</v>
      </c>
      <c r="AB1263" s="258" t="s">
        <v>73</v>
      </c>
      <c r="AC1263" s="258"/>
      <c r="AD1263" s="258">
        <v>6</v>
      </c>
      <c r="AE1263" s="258">
        <v>0</v>
      </c>
      <c r="AF1263" s="259"/>
      <c r="AG1263" s="260"/>
      <c r="AH1263" s="259"/>
      <c r="AI1263" s="259"/>
      <c r="AJ1263" s="260"/>
      <c r="AK1263" s="259">
        <v>13</v>
      </c>
      <c r="AL1263" s="259"/>
      <c r="AM1263" s="259" t="s">
        <v>17111</v>
      </c>
      <c r="AN1263" s="449"/>
      <c r="AO1263" s="449"/>
      <c r="AP1263" s="449"/>
      <c r="AQ1263" s="392" t="str">
        <f>IFERROR(VLOOKUP(BG1263,#REF!,1,0),"")</f>
        <v/>
      </c>
      <c r="AS1263" s="259" t="s">
        <v>3255</v>
      </c>
      <c r="BD1263" s="202" t="str">
        <f t="shared" si="182"/>
        <v>8 SeriesM850i xDrive Coupe</v>
      </c>
      <c r="BE1263" s="261" t="str">
        <f t="shared" si="188"/>
        <v>0211</v>
      </c>
      <c r="BF1263" s="407" t="s">
        <v>1801</v>
      </c>
      <c r="BG1263" s="202" t="str">
        <f t="shared" si="183"/>
        <v>0211-1262</v>
      </c>
    </row>
    <row r="1264" spans="1:59">
      <c r="A1264" s="405">
        <v>5038</v>
      </c>
      <c r="B1264" s="406">
        <v>5038</v>
      </c>
      <c r="C1264" s="261" t="str">
        <f t="shared" si="184"/>
        <v>0008-0212</v>
      </c>
      <c r="D1264" s="261" t="str">
        <f t="shared" si="185"/>
        <v>0008-0212-0001</v>
      </c>
      <c r="E1264" s="407" t="s">
        <v>1802</v>
      </c>
      <c r="F1264" s="261" t="str">
        <f>TEXT(VLOOKUP(J1264,'[4]1'!$B$2:$D$37,2,0),"0000")</f>
        <v>0008</v>
      </c>
      <c r="G1264" s="261" t="str">
        <f t="shared" si="186"/>
        <v>0212</v>
      </c>
      <c r="H1264" s="408">
        <f t="shared" si="187"/>
        <v>1</v>
      </c>
      <c r="I1264" s="407" t="s">
        <v>1802</v>
      </c>
      <c r="J1264" s="258" t="s">
        <v>194</v>
      </c>
      <c r="K1264" s="258" t="s">
        <v>3159</v>
      </c>
      <c r="L1264" s="410" t="s">
        <v>17210</v>
      </c>
      <c r="M1264" s="429">
        <v>122700000</v>
      </c>
      <c r="N1264" s="258">
        <v>2993</v>
      </c>
      <c r="O1264" s="258" t="s">
        <v>77</v>
      </c>
      <c r="P1264" s="258" t="s">
        <v>73</v>
      </c>
      <c r="Q1264" s="258" t="s">
        <v>72</v>
      </c>
      <c r="R1264" s="258">
        <v>5</v>
      </c>
      <c r="S1264" s="410">
        <v>15</v>
      </c>
      <c r="T1264" s="261">
        <v>6</v>
      </c>
      <c r="U1264" s="261">
        <v>6</v>
      </c>
      <c r="V1264" s="258" t="s">
        <v>71</v>
      </c>
      <c r="W1264" s="261" t="str">
        <f t="shared" si="189"/>
        <v>BMWM Series M4M4 Competition M xDrive122700000</v>
      </c>
      <c r="X1264" s="411">
        <f t="shared" si="190"/>
        <v>5038</v>
      </c>
      <c r="Y1264" s="261">
        <v>6</v>
      </c>
      <c r="Z1264" s="261">
        <v>6</v>
      </c>
      <c r="AA1264" s="407" t="s">
        <v>1802</v>
      </c>
      <c r="AB1264" s="258" t="s">
        <v>73</v>
      </c>
      <c r="AC1264" s="258"/>
      <c r="AD1264" s="258">
        <v>5</v>
      </c>
      <c r="AE1264" s="258">
        <v>2</v>
      </c>
      <c r="AF1264" s="259"/>
      <c r="AG1264" s="260"/>
      <c r="AH1264" s="259"/>
      <c r="AI1264" s="259"/>
      <c r="AJ1264" s="260"/>
      <c r="AK1264" s="259">
        <v>18</v>
      </c>
      <c r="AL1264" s="259"/>
      <c r="AM1264" s="259" t="s">
        <v>17219</v>
      </c>
      <c r="AN1264" s="449"/>
      <c r="AO1264" s="449"/>
      <c r="AP1264" s="449"/>
      <c r="AQ1264" s="392" t="str">
        <f>IFERROR(VLOOKUP(BG1264,#REF!,1,0),"")</f>
        <v/>
      </c>
      <c r="AS1264" s="259" t="s">
        <v>3255</v>
      </c>
      <c r="AW1264" s="392" t="s">
        <v>17407</v>
      </c>
      <c r="BD1264" s="202" t="str">
        <f t="shared" si="182"/>
        <v>M Series M4M4 Competition M xDrive</v>
      </c>
      <c r="BE1264" s="261" t="str">
        <f t="shared" si="188"/>
        <v>0212</v>
      </c>
      <c r="BF1264" s="407" t="s">
        <v>1802</v>
      </c>
      <c r="BG1264" s="202" t="str">
        <f t="shared" si="183"/>
        <v>0212-1263</v>
      </c>
    </row>
    <row r="1265" spans="1:59" s="581" customFormat="1">
      <c r="A1265" s="405">
        <v>5039</v>
      </c>
      <c r="B1265" s="406">
        <v>5039</v>
      </c>
      <c r="C1265" s="261" t="str">
        <f t="shared" si="184"/>
        <v>0008-0212</v>
      </c>
      <c r="D1265" s="261" t="str">
        <f t="shared" si="185"/>
        <v>0008-0212-0002</v>
      </c>
      <c r="E1265" s="407" t="s">
        <v>1803</v>
      </c>
      <c r="F1265" s="261" t="str">
        <f>TEXT(VLOOKUP(J1265,'[4]1'!$B$2:$D$37,2,0),"0000")</f>
        <v>0008</v>
      </c>
      <c r="G1265" s="261" t="str">
        <f t="shared" si="186"/>
        <v>0212</v>
      </c>
      <c r="H1265" s="408">
        <f t="shared" si="187"/>
        <v>2</v>
      </c>
      <c r="I1265" s="407" t="s">
        <v>1803</v>
      </c>
      <c r="J1265" s="410" t="s">
        <v>194</v>
      </c>
      <c r="K1265" s="410" t="s">
        <v>3159</v>
      </c>
      <c r="L1265" s="410" t="s">
        <v>16766</v>
      </c>
      <c r="M1265" s="578">
        <v>134900000</v>
      </c>
      <c r="N1265" s="410">
        <v>2993</v>
      </c>
      <c r="O1265" s="258" t="s">
        <v>77</v>
      </c>
      <c r="P1265" s="410" t="s">
        <v>73</v>
      </c>
      <c r="Q1265" s="410" t="s">
        <v>72</v>
      </c>
      <c r="R1265" s="410">
        <v>4</v>
      </c>
      <c r="S1265" s="410">
        <v>15</v>
      </c>
      <c r="T1265" s="261">
        <v>6</v>
      </c>
      <c r="U1265" s="261">
        <v>6</v>
      </c>
      <c r="V1265" s="410" t="s">
        <v>71</v>
      </c>
      <c r="W1265" s="261" t="str">
        <f t="shared" si="189"/>
        <v>BMWM Series M4M4 Competition M xDrive Convertible134900000</v>
      </c>
      <c r="X1265" s="411">
        <f t="shared" si="190"/>
        <v>5039</v>
      </c>
      <c r="Y1265" s="261">
        <v>6</v>
      </c>
      <c r="Z1265" s="261">
        <v>6</v>
      </c>
      <c r="AA1265" s="407" t="s">
        <v>1803</v>
      </c>
      <c r="AB1265" s="410" t="s">
        <v>73</v>
      </c>
      <c r="AC1265" s="410"/>
      <c r="AD1265" s="410">
        <v>5</v>
      </c>
      <c r="AE1265" s="410">
        <v>2</v>
      </c>
      <c r="AF1265" s="434"/>
      <c r="AG1265" s="262"/>
      <c r="AH1265" s="434"/>
      <c r="AI1265" s="434"/>
      <c r="AJ1265" s="262"/>
      <c r="AK1265" s="259">
        <v>18</v>
      </c>
      <c r="AL1265" s="259"/>
      <c r="AM1265" s="259" t="s">
        <v>17219</v>
      </c>
      <c r="AN1265" s="579"/>
      <c r="AO1265" s="579"/>
      <c r="AP1265" s="579"/>
      <c r="AQ1265" s="392" t="str">
        <f>IFERROR(VLOOKUP(BG1265,#REF!,1,0),"")</f>
        <v/>
      </c>
      <c r="AR1265" s="580"/>
      <c r="AS1265" s="434" t="s">
        <v>3255</v>
      </c>
      <c r="AT1265" s="580"/>
      <c r="AU1265" s="580"/>
      <c r="AV1265" s="580"/>
      <c r="AW1265" s="392" t="s">
        <v>17407</v>
      </c>
      <c r="AX1265" s="580"/>
      <c r="AY1265" s="580"/>
      <c r="BD1265" s="202" t="str">
        <f t="shared" si="182"/>
        <v>M Series M4M4 Competition M xDrive Convertible</v>
      </c>
      <c r="BE1265" s="261" t="str">
        <f t="shared" si="188"/>
        <v>0212</v>
      </c>
      <c r="BF1265" s="407" t="s">
        <v>1803</v>
      </c>
      <c r="BG1265" s="202" t="str">
        <f t="shared" si="183"/>
        <v>0212-1264</v>
      </c>
    </row>
    <row r="1266" spans="1:59">
      <c r="A1266" s="405">
        <v>5040</v>
      </c>
      <c r="B1266" s="406">
        <v>5040</v>
      </c>
      <c r="C1266" s="261" t="str">
        <f t="shared" si="184"/>
        <v>0008-0213</v>
      </c>
      <c r="D1266" s="261" t="str">
        <f t="shared" si="185"/>
        <v>0008-0213-0001</v>
      </c>
      <c r="E1266" s="407" t="s">
        <v>1804</v>
      </c>
      <c r="F1266" s="261" t="str">
        <f>TEXT(VLOOKUP(J1266,'[4]1'!$B$2:$D$37,2,0),"0000")</f>
        <v>0008</v>
      </c>
      <c r="G1266" s="261" t="str">
        <f t="shared" si="186"/>
        <v>0213</v>
      </c>
      <c r="H1266" s="408">
        <f t="shared" si="187"/>
        <v>1</v>
      </c>
      <c r="I1266" s="407" t="s">
        <v>1804</v>
      </c>
      <c r="J1266" s="258" t="s">
        <v>194</v>
      </c>
      <c r="K1266" s="258" t="s">
        <v>3160</v>
      </c>
      <c r="L1266" s="258" t="s">
        <v>17211</v>
      </c>
      <c r="M1266" s="429">
        <v>161800000</v>
      </c>
      <c r="N1266" s="258">
        <v>4395</v>
      </c>
      <c r="O1266" s="258" t="s">
        <v>77</v>
      </c>
      <c r="P1266" s="258" t="s">
        <v>73</v>
      </c>
      <c r="Q1266" s="258" t="s">
        <v>72</v>
      </c>
      <c r="R1266" s="258">
        <v>5</v>
      </c>
      <c r="S1266" s="410">
        <v>17</v>
      </c>
      <c r="T1266" s="261">
        <v>6</v>
      </c>
      <c r="U1266" s="261">
        <v>6</v>
      </c>
      <c r="V1266" s="258" t="s">
        <v>71</v>
      </c>
      <c r="W1266" s="261" t="str">
        <f t="shared" si="189"/>
        <v>BMWM Series M5 SedanM5 Competition161800000</v>
      </c>
      <c r="X1266" s="411">
        <f t="shared" si="190"/>
        <v>5040</v>
      </c>
      <c r="Y1266" s="261">
        <v>6</v>
      </c>
      <c r="Z1266" s="261">
        <v>6</v>
      </c>
      <c r="AA1266" s="407" t="s">
        <v>1804</v>
      </c>
      <c r="AB1266" s="258" t="s">
        <v>73</v>
      </c>
      <c r="AC1266" s="258"/>
      <c r="AD1266" s="258">
        <v>6</v>
      </c>
      <c r="AE1266" s="258">
        <v>0</v>
      </c>
      <c r="AF1266" s="259"/>
      <c r="AG1266" s="260"/>
      <c r="AH1266" s="259"/>
      <c r="AI1266" s="259"/>
      <c r="AJ1266" s="260"/>
      <c r="AK1266" s="259">
        <v>18</v>
      </c>
      <c r="AL1266" s="259"/>
      <c r="AM1266" s="259" t="s">
        <v>17219</v>
      </c>
      <c r="AN1266" s="449"/>
      <c r="AO1266" s="449"/>
      <c r="AP1266" s="449"/>
      <c r="AQ1266" s="392" t="str">
        <f>IFERROR(VLOOKUP(BG1266,#REF!,1,0),"")</f>
        <v/>
      </c>
      <c r="AS1266" s="259" t="s">
        <v>3258</v>
      </c>
      <c r="AW1266" s="392" t="s">
        <v>17407</v>
      </c>
      <c r="BD1266" s="202" t="str">
        <f t="shared" si="182"/>
        <v>M Series M5 SedanM5 Competition</v>
      </c>
      <c r="BE1266" s="261" t="str">
        <f t="shared" si="188"/>
        <v>0213</v>
      </c>
      <c r="BF1266" s="407" t="s">
        <v>1804</v>
      </c>
      <c r="BG1266" s="202" t="str">
        <f t="shared" si="183"/>
        <v>0213-1265</v>
      </c>
    </row>
    <row r="1267" spans="1:59">
      <c r="A1267" s="405">
        <v>5041</v>
      </c>
      <c r="B1267" s="406">
        <v>5041</v>
      </c>
      <c r="C1267" s="261" t="str">
        <f t="shared" si="184"/>
        <v>0008-0214</v>
      </c>
      <c r="D1267" s="261" t="str">
        <f t="shared" si="185"/>
        <v>0008-0214-0001</v>
      </c>
      <c r="E1267" s="407" t="s">
        <v>1805</v>
      </c>
      <c r="F1267" s="261" t="str">
        <f>TEXT(VLOOKUP(J1267,'[4]1'!$B$2:$D$37,2,0),"0000")</f>
        <v>0008</v>
      </c>
      <c r="G1267" s="261" t="str">
        <f t="shared" si="186"/>
        <v>0214</v>
      </c>
      <c r="H1267" s="408">
        <f t="shared" si="187"/>
        <v>1</v>
      </c>
      <c r="I1267" s="407" t="s">
        <v>1805</v>
      </c>
      <c r="J1267" s="258" t="s">
        <v>194</v>
      </c>
      <c r="K1267" s="258" t="s">
        <v>1457</v>
      </c>
      <c r="L1267" s="258" t="s">
        <v>1458</v>
      </c>
      <c r="M1267" s="429">
        <v>239700000</v>
      </c>
      <c r="N1267" s="258">
        <v>4395</v>
      </c>
      <c r="O1267" s="258" t="s">
        <v>77</v>
      </c>
      <c r="P1267" s="258" t="s">
        <v>73</v>
      </c>
      <c r="Q1267" s="258" t="s">
        <v>72</v>
      </c>
      <c r="R1267" s="258">
        <v>4</v>
      </c>
      <c r="S1267" s="410">
        <v>17</v>
      </c>
      <c r="T1267" s="261">
        <v>6</v>
      </c>
      <c r="U1267" s="261">
        <v>6</v>
      </c>
      <c r="V1267" s="258" t="s">
        <v>71</v>
      </c>
      <c r="W1267" s="261" t="str">
        <f t="shared" si="189"/>
        <v>BMWM Series M8 CoupeM8 Coupe Competition239700000</v>
      </c>
      <c r="X1267" s="411">
        <f t="shared" si="190"/>
        <v>5041</v>
      </c>
      <c r="Y1267" s="261">
        <v>6</v>
      </c>
      <c r="Z1267" s="261">
        <v>6</v>
      </c>
      <c r="AA1267" s="407" t="s">
        <v>1805</v>
      </c>
      <c r="AB1267" s="258" t="s">
        <v>73</v>
      </c>
      <c r="AC1267" s="258"/>
      <c r="AD1267" s="258">
        <v>6</v>
      </c>
      <c r="AE1267" s="258">
        <v>0</v>
      </c>
      <c r="AF1267" s="259"/>
      <c r="AG1267" s="260"/>
      <c r="AH1267" s="259"/>
      <c r="AI1267" s="259"/>
      <c r="AJ1267" s="260"/>
      <c r="AK1267" s="259">
        <v>18</v>
      </c>
      <c r="AL1267" s="259"/>
      <c r="AM1267" s="259" t="s">
        <v>17219</v>
      </c>
      <c r="AN1267" s="449"/>
      <c r="AO1267" s="449"/>
      <c r="AP1267" s="449"/>
      <c r="AQ1267" s="392" t="str">
        <f>IFERROR(VLOOKUP(BG1267,#REF!,1,0),"")</f>
        <v/>
      </c>
      <c r="AS1267" s="259" t="s">
        <v>3258</v>
      </c>
      <c r="AW1267" s="392" t="s">
        <v>17407</v>
      </c>
      <c r="BD1267" s="202" t="str">
        <f t="shared" si="182"/>
        <v>M Series M8 CoupeM8 Coupe Competition</v>
      </c>
      <c r="BE1267" s="261" t="str">
        <f t="shared" si="188"/>
        <v>0214</v>
      </c>
      <c r="BF1267" s="407" t="s">
        <v>1805</v>
      </c>
      <c r="BG1267" s="202" t="str">
        <f t="shared" si="183"/>
        <v>0214-1266</v>
      </c>
    </row>
    <row r="1268" spans="1:59">
      <c r="A1268" s="405">
        <v>5042</v>
      </c>
      <c r="B1268" s="406">
        <v>5042</v>
      </c>
      <c r="C1268" s="261" t="str">
        <f t="shared" si="184"/>
        <v>0008-0214</v>
      </c>
      <c r="D1268" s="261" t="str">
        <f t="shared" si="185"/>
        <v>0008-0214-0002</v>
      </c>
      <c r="E1268" s="407" t="s">
        <v>1806</v>
      </c>
      <c r="F1268" s="261" t="str">
        <f>TEXT(VLOOKUP(J1268,'[4]1'!$B$2:$D$37,2,0),"0000")</f>
        <v>0008</v>
      </c>
      <c r="G1268" s="261" t="str">
        <f t="shared" si="186"/>
        <v>0214</v>
      </c>
      <c r="H1268" s="408">
        <f t="shared" si="187"/>
        <v>2</v>
      </c>
      <c r="I1268" s="407" t="s">
        <v>1806</v>
      </c>
      <c r="J1268" s="258" t="s">
        <v>194</v>
      </c>
      <c r="K1268" s="258" t="s">
        <v>2055</v>
      </c>
      <c r="L1268" s="258" t="s">
        <v>2056</v>
      </c>
      <c r="M1268" s="429">
        <v>236700000</v>
      </c>
      <c r="N1268" s="258">
        <v>4395</v>
      </c>
      <c r="O1268" s="258" t="s">
        <v>77</v>
      </c>
      <c r="P1268" s="258" t="s">
        <v>73</v>
      </c>
      <c r="Q1268" s="258" t="s">
        <v>72</v>
      </c>
      <c r="R1268" s="258">
        <v>4</v>
      </c>
      <c r="S1268" s="410">
        <v>17</v>
      </c>
      <c r="T1268" s="261">
        <v>6</v>
      </c>
      <c r="U1268" s="261">
        <v>6</v>
      </c>
      <c r="V1268" s="258" t="s">
        <v>71</v>
      </c>
      <c r="W1268" s="261" t="str">
        <f t="shared" si="189"/>
        <v>BMWM Series M8 CoupeM8 Gran Coupe Competition236700000</v>
      </c>
      <c r="X1268" s="411">
        <f t="shared" si="190"/>
        <v>5042</v>
      </c>
      <c r="Y1268" s="261">
        <v>6</v>
      </c>
      <c r="Z1268" s="261">
        <v>6</v>
      </c>
      <c r="AA1268" s="407" t="s">
        <v>1806</v>
      </c>
      <c r="AB1268" s="258" t="s">
        <v>73</v>
      </c>
      <c r="AC1268" s="258"/>
      <c r="AD1268" s="258">
        <v>6</v>
      </c>
      <c r="AE1268" s="258">
        <v>0</v>
      </c>
      <c r="AF1268" s="259"/>
      <c r="AG1268" s="260"/>
      <c r="AH1268" s="259"/>
      <c r="AI1268" s="259"/>
      <c r="AJ1268" s="260"/>
      <c r="AK1268" s="259">
        <v>18</v>
      </c>
      <c r="AL1268" s="259"/>
      <c r="AM1268" s="259" t="s">
        <v>17219</v>
      </c>
      <c r="AN1268" s="449"/>
      <c r="AO1268" s="449"/>
      <c r="AP1268" s="449"/>
      <c r="AQ1268" s="392" t="str">
        <f>IFERROR(VLOOKUP(BG1268,#REF!,1,0),"")</f>
        <v/>
      </c>
      <c r="AS1268" s="259" t="s">
        <v>3258</v>
      </c>
      <c r="AW1268" s="392" t="s">
        <v>17407</v>
      </c>
      <c r="BD1268" s="202" t="str">
        <f t="shared" si="182"/>
        <v>M Series M8 CoupeM8 Gran Coupe Competition</v>
      </c>
      <c r="BE1268" s="261" t="str">
        <f t="shared" si="188"/>
        <v>0214</v>
      </c>
      <c r="BF1268" s="407" t="s">
        <v>1806</v>
      </c>
      <c r="BG1268" s="202" t="str">
        <f t="shared" si="183"/>
        <v>0214-1267</v>
      </c>
    </row>
    <row r="1269" spans="1:59" ht="15.75" customHeight="1">
      <c r="A1269" s="405">
        <v>5043</v>
      </c>
      <c r="B1269" s="406">
        <v>5043</v>
      </c>
      <c r="C1269" s="261" t="str">
        <f t="shared" si="184"/>
        <v>0008-0215</v>
      </c>
      <c r="D1269" s="261" t="str">
        <f t="shared" si="185"/>
        <v>0008-0215-0001</v>
      </c>
      <c r="E1269" s="407" t="s">
        <v>1807</v>
      </c>
      <c r="F1269" s="261" t="str">
        <f>TEXT(VLOOKUP(J1269,'[4]1'!$B$2:$D$37,2,0),"0000")</f>
        <v>0008</v>
      </c>
      <c r="G1269" s="261" t="str">
        <f t="shared" si="186"/>
        <v>0215</v>
      </c>
      <c r="H1269" s="408">
        <f t="shared" si="187"/>
        <v>1</v>
      </c>
      <c r="I1269" s="407" t="s">
        <v>1807</v>
      </c>
      <c r="J1269" s="258" t="s">
        <v>194</v>
      </c>
      <c r="K1269" s="258" t="s">
        <v>2114</v>
      </c>
      <c r="L1269" s="258" t="s">
        <v>1374</v>
      </c>
      <c r="M1269" s="429">
        <v>174600000</v>
      </c>
      <c r="N1269" s="258">
        <v>4395</v>
      </c>
      <c r="O1269" s="258" t="s">
        <v>77</v>
      </c>
      <c r="P1269" s="258" t="s">
        <v>73</v>
      </c>
      <c r="Q1269" s="258" t="s">
        <v>72</v>
      </c>
      <c r="R1269" s="258">
        <v>5</v>
      </c>
      <c r="S1269" s="410">
        <v>17</v>
      </c>
      <c r="T1269" s="261">
        <v>6</v>
      </c>
      <c r="U1269" s="261">
        <v>6</v>
      </c>
      <c r="V1269" s="258" t="s">
        <v>71</v>
      </c>
      <c r="W1269" s="261" t="str">
        <f t="shared" si="189"/>
        <v>BMWM Series X5 MX5M174600000</v>
      </c>
      <c r="X1269" s="411">
        <f t="shared" si="190"/>
        <v>5043</v>
      </c>
      <c r="Y1269" s="261">
        <v>6</v>
      </c>
      <c r="Z1269" s="261">
        <v>6</v>
      </c>
      <c r="AA1269" s="407" t="s">
        <v>1807</v>
      </c>
      <c r="AB1269" s="258" t="s">
        <v>70</v>
      </c>
      <c r="AC1269" s="258"/>
      <c r="AD1269" s="258">
        <v>5</v>
      </c>
      <c r="AE1269" s="258">
        <v>0</v>
      </c>
      <c r="AF1269" s="259"/>
      <c r="AG1269" s="260"/>
      <c r="AH1269" s="259"/>
      <c r="AI1269" s="259"/>
      <c r="AJ1269" s="260"/>
      <c r="AK1269" s="259">
        <v>14</v>
      </c>
      <c r="AL1269" s="259"/>
      <c r="AM1269" s="259" t="s">
        <v>17423</v>
      </c>
      <c r="AN1269" s="449"/>
      <c r="AO1269" s="449"/>
      <c r="AP1269" s="449"/>
      <c r="AQ1269" s="392" t="str">
        <f>IFERROR(VLOOKUP(BG1269,#REF!,1,0),"")</f>
        <v/>
      </c>
      <c r="AS1269" s="259" t="s">
        <v>3258</v>
      </c>
      <c r="AW1269" s="392" t="s">
        <v>17408</v>
      </c>
      <c r="BD1269" s="202" t="str">
        <f t="shared" si="182"/>
        <v>M Series X5 MX5M</v>
      </c>
      <c r="BE1269" s="261" t="str">
        <f t="shared" si="188"/>
        <v>0215</v>
      </c>
      <c r="BF1269" s="407" t="s">
        <v>1807</v>
      </c>
      <c r="BG1269" s="202" t="str">
        <f t="shared" si="183"/>
        <v>0215-1268</v>
      </c>
    </row>
    <row r="1270" spans="1:59">
      <c r="A1270" s="405">
        <v>5044</v>
      </c>
      <c r="B1270" s="406">
        <v>5044</v>
      </c>
      <c r="C1270" s="261" t="str">
        <f t="shared" si="184"/>
        <v>0008-0216</v>
      </c>
      <c r="D1270" s="261" t="str">
        <f t="shared" si="185"/>
        <v>0008-0216-0001</v>
      </c>
      <c r="E1270" s="407" t="s">
        <v>1808</v>
      </c>
      <c r="F1270" s="261" t="str">
        <f>TEXT(VLOOKUP(J1270,'[4]1'!$B$2:$D$37,2,0),"0000")</f>
        <v>0008</v>
      </c>
      <c r="G1270" s="261" t="str">
        <f t="shared" si="186"/>
        <v>0216</v>
      </c>
      <c r="H1270" s="408">
        <f t="shared" si="187"/>
        <v>1</v>
      </c>
      <c r="I1270" s="407" t="s">
        <v>1808</v>
      </c>
      <c r="J1270" s="258" t="s">
        <v>194</v>
      </c>
      <c r="K1270" s="258" t="s">
        <v>1295</v>
      </c>
      <c r="L1270" s="258" t="s">
        <v>1460</v>
      </c>
      <c r="M1270" s="409">
        <v>48200000</v>
      </c>
      <c r="N1270" s="258">
        <v>1995</v>
      </c>
      <c r="O1270" s="258" t="s">
        <v>78</v>
      </c>
      <c r="P1270" s="258" t="s">
        <v>73</v>
      </c>
      <c r="Q1270" s="258" t="s">
        <v>72</v>
      </c>
      <c r="R1270" s="258">
        <v>5</v>
      </c>
      <c r="S1270" s="410">
        <v>7</v>
      </c>
      <c r="T1270" s="261">
        <v>6</v>
      </c>
      <c r="U1270" s="261">
        <v>6</v>
      </c>
      <c r="V1270" s="258" t="s">
        <v>71</v>
      </c>
      <c r="W1270" s="261" t="str">
        <f t="shared" si="189"/>
        <v>BMWX Series X1xDrive 18d Advantage48200000</v>
      </c>
      <c r="X1270" s="411">
        <f t="shared" si="190"/>
        <v>5044</v>
      </c>
      <c r="Y1270" s="261">
        <v>6</v>
      </c>
      <c r="Z1270" s="261">
        <v>6</v>
      </c>
      <c r="AA1270" s="407" t="s">
        <v>1808</v>
      </c>
      <c r="AB1270" s="258" t="s">
        <v>70</v>
      </c>
      <c r="AC1270" s="258"/>
      <c r="AD1270" s="258">
        <v>2</v>
      </c>
      <c r="AE1270" s="258">
        <v>1</v>
      </c>
      <c r="AF1270" s="259"/>
      <c r="AG1270" s="260"/>
      <c r="AH1270" s="259"/>
      <c r="AI1270" s="259"/>
      <c r="AJ1270" s="260"/>
      <c r="AK1270" s="259">
        <v>6</v>
      </c>
      <c r="AL1270" s="259"/>
      <c r="AM1270" s="259" t="s">
        <v>17426</v>
      </c>
      <c r="AN1270" s="449"/>
      <c r="AO1270" s="449"/>
      <c r="AP1270" s="449"/>
      <c r="AQ1270" s="392" t="str">
        <f>IFERROR(VLOOKUP(BG1270,#REF!,1,0),"")</f>
        <v/>
      </c>
      <c r="AS1270" s="259" t="s">
        <v>3251</v>
      </c>
      <c r="AW1270" s="392" t="s">
        <v>17407</v>
      </c>
      <c r="BD1270" s="202" t="str">
        <f t="shared" si="182"/>
        <v>X Series X1xDrive 18d Advantage</v>
      </c>
      <c r="BE1270" s="261" t="str">
        <f t="shared" si="188"/>
        <v>0216</v>
      </c>
      <c r="BF1270" s="407" t="s">
        <v>1808</v>
      </c>
      <c r="BG1270" s="202" t="str">
        <f t="shared" si="183"/>
        <v>0216-1269</v>
      </c>
    </row>
    <row r="1271" spans="1:59">
      <c r="A1271" s="405">
        <v>5045</v>
      </c>
      <c r="B1271" s="406">
        <v>5045</v>
      </c>
      <c r="C1271" s="261" t="str">
        <f t="shared" si="184"/>
        <v>0008-0216</v>
      </c>
      <c r="D1271" s="261" t="str">
        <f t="shared" si="185"/>
        <v>0008-0216-0002</v>
      </c>
      <c r="E1271" s="407" t="s">
        <v>1809</v>
      </c>
      <c r="F1271" s="261" t="str">
        <f>TEXT(VLOOKUP(J1271,'[4]1'!$B$2:$D$37,2,0),"0000")</f>
        <v>0008</v>
      </c>
      <c r="G1271" s="261" t="str">
        <f t="shared" si="186"/>
        <v>0216</v>
      </c>
      <c r="H1271" s="408">
        <f t="shared" si="187"/>
        <v>2</v>
      </c>
      <c r="I1271" s="407" t="s">
        <v>1809</v>
      </c>
      <c r="J1271" s="258" t="s">
        <v>194</v>
      </c>
      <c r="K1271" s="258" t="s">
        <v>16768</v>
      </c>
      <c r="L1271" s="258" t="s">
        <v>16762</v>
      </c>
      <c r="M1271" s="429">
        <v>57700000</v>
      </c>
      <c r="N1271" s="258">
        <v>1995</v>
      </c>
      <c r="O1271" s="258" t="s">
        <v>78</v>
      </c>
      <c r="P1271" s="258" t="s">
        <v>73</v>
      </c>
      <c r="Q1271" s="258" t="s">
        <v>72</v>
      </c>
      <c r="R1271" s="258">
        <v>5</v>
      </c>
      <c r="S1271" s="410">
        <v>7</v>
      </c>
      <c r="T1271" s="261">
        <v>6</v>
      </c>
      <c r="U1271" s="261">
        <v>6</v>
      </c>
      <c r="V1271" s="258" t="s">
        <v>71</v>
      </c>
      <c r="W1271" s="261" t="str">
        <f t="shared" si="189"/>
        <v>BMWX Series X1xDrive 18d X Line57700000</v>
      </c>
      <c r="X1271" s="411">
        <f t="shared" si="190"/>
        <v>5045</v>
      </c>
      <c r="Y1271" s="261">
        <v>6</v>
      </c>
      <c r="Z1271" s="261">
        <v>6</v>
      </c>
      <c r="AA1271" s="407" t="s">
        <v>1809</v>
      </c>
      <c r="AB1271" s="258" t="s">
        <v>70</v>
      </c>
      <c r="AC1271" s="258"/>
      <c r="AD1271" s="258">
        <v>2</v>
      </c>
      <c r="AE1271" s="258">
        <v>1</v>
      </c>
      <c r="AF1271" s="259"/>
      <c r="AG1271" s="260"/>
      <c r="AH1271" s="259"/>
      <c r="AI1271" s="259"/>
      <c r="AJ1271" s="260"/>
      <c r="AK1271" s="259">
        <v>6</v>
      </c>
      <c r="AL1271" s="259"/>
      <c r="AM1271" s="259" t="s">
        <v>17426</v>
      </c>
      <c r="AN1271" s="449"/>
      <c r="AO1271" s="449"/>
      <c r="AP1271" s="449"/>
      <c r="AQ1271" s="392" t="str">
        <f>IFERROR(VLOOKUP(BG1271,#REF!,1,0),"")</f>
        <v/>
      </c>
      <c r="AS1271" s="259" t="s">
        <v>3251</v>
      </c>
      <c r="AW1271" s="392" t="s">
        <v>17407</v>
      </c>
      <c r="BD1271" s="202" t="str">
        <f t="shared" si="182"/>
        <v>X Series X1xDrive 18d X Line</v>
      </c>
      <c r="BE1271" s="261" t="str">
        <f t="shared" si="188"/>
        <v>0216</v>
      </c>
      <c r="BF1271" s="407" t="s">
        <v>1809</v>
      </c>
      <c r="BG1271" s="202" t="str">
        <f t="shared" si="183"/>
        <v>0216-1270</v>
      </c>
    </row>
    <row r="1272" spans="1:59">
      <c r="A1272" s="405">
        <v>5046</v>
      </c>
      <c r="B1272" s="406">
        <v>5046</v>
      </c>
      <c r="C1272" s="261" t="str">
        <f t="shared" si="184"/>
        <v>0008-0216</v>
      </c>
      <c r="D1272" s="261" t="str">
        <f t="shared" si="185"/>
        <v>0008-0216-0003</v>
      </c>
      <c r="E1272" s="407" t="s">
        <v>17380</v>
      </c>
      <c r="F1272" s="261" t="str">
        <f>TEXT(VLOOKUP(J1272,'[4]1'!$B$2:$D$37,2,0),"0000")</f>
        <v>0008</v>
      </c>
      <c r="G1272" s="261" t="str">
        <f t="shared" si="186"/>
        <v>0216</v>
      </c>
      <c r="H1272" s="408">
        <f t="shared" si="187"/>
        <v>3</v>
      </c>
      <c r="I1272" s="407" t="s">
        <v>17380</v>
      </c>
      <c r="J1272" s="258" t="s">
        <v>194</v>
      </c>
      <c r="K1272" s="258" t="s">
        <v>1295</v>
      </c>
      <c r="L1272" s="258" t="s">
        <v>1461</v>
      </c>
      <c r="M1272" s="429">
        <v>52400000</v>
      </c>
      <c r="N1272" s="258">
        <v>1995</v>
      </c>
      <c r="O1272" s="258" t="s">
        <v>78</v>
      </c>
      <c r="P1272" s="258" t="s">
        <v>73</v>
      </c>
      <c r="Q1272" s="258" t="s">
        <v>72</v>
      </c>
      <c r="R1272" s="258">
        <v>5</v>
      </c>
      <c r="S1272" s="410">
        <v>7</v>
      </c>
      <c r="T1272" s="261">
        <v>6</v>
      </c>
      <c r="U1272" s="261">
        <v>6</v>
      </c>
      <c r="V1272" s="258" t="s">
        <v>71</v>
      </c>
      <c r="W1272" s="261" t="str">
        <f t="shared" si="189"/>
        <v>BMWX Series X1xDrive 18d M Sport52400000</v>
      </c>
      <c r="X1272" s="411">
        <f t="shared" si="190"/>
        <v>5046</v>
      </c>
      <c r="Y1272" s="261">
        <v>6</v>
      </c>
      <c r="Z1272" s="261">
        <v>6</v>
      </c>
      <c r="AA1272" s="407" t="s">
        <v>17380</v>
      </c>
      <c r="AB1272" s="258" t="s">
        <v>70</v>
      </c>
      <c r="AC1272" s="258"/>
      <c r="AD1272" s="258">
        <v>2</v>
      </c>
      <c r="AE1272" s="258">
        <v>1</v>
      </c>
      <c r="AF1272" s="259"/>
      <c r="AG1272" s="260"/>
      <c r="AH1272" s="259"/>
      <c r="AI1272" s="259"/>
      <c r="AJ1272" s="260"/>
      <c r="AK1272" s="259">
        <v>6</v>
      </c>
      <c r="AL1272" s="259"/>
      <c r="AM1272" s="259" t="s">
        <v>17426</v>
      </c>
      <c r="AN1272" s="449"/>
      <c r="AO1272" s="449"/>
      <c r="AP1272" s="449"/>
      <c r="AQ1272" s="392" t="str">
        <f>IFERROR(VLOOKUP(BG1272,#REF!,1,0),"")</f>
        <v/>
      </c>
      <c r="AS1272" s="259" t="s">
        <v>3251</v>
      </c>
      <c r="AW1272" s="392" t="s">
        <v>17407</v>
      </c>
      <c r="BD1272" s="202" t="str">
        <f t="shared" si="182"/>
        <v>X Series X1xDrive 18d M Sport</v>
      </c>
      <c r="BE1272" s="261" t="str">
        <f t="shared" si="188"/>
        <v>0216</v>
      </c>
      <c r="BF1272" s="407" t="s">
        <v>17380</v>
      </c>
      <c r="BG1272" s="202" t="str">
        <f t="shared" si="183"/>
        <v>0216-1271</v>
      </c>
    </row>
    <row r="1273" spans="1:59">
      <c r="A1273" s="405">
        <v>5047</v>
      </c>
      <c r="B1273" s="406">
        <v>5047</v>
      </c>
      <c r="C1273" s="261" t="str">
        <f t="shared" si="184"/>
        <v>0008-0216</v>
      </c>
      <c r="D1273" s="261" t="str">
        <f t="shared" si="185"/>
        <v>0008-0216-0004</v>
      </c>
      <c r="E1273" s="407" t="s">
        <v>17381</v>
      </c>
      <c r="F1273" s="261" t="str">
        <f>TEXT(VLOOKUP(J1273,'[4]1'!$B$2:$D$37,2,0),"0000")</f>
        <v>0008</v>
      </c>
      <c r="G1273" s="261" t="str">
        <f t="shared" si="186"/>
        <v>0216</v>
      </c>
      <c r="H1273" s="408">
        <f t="shared" si="187"/>
        <v>4</v>
      </c>
      <c r="I1273" s="407" t="s">
        <v>17381</v>
      </c>
      <c r="J1273" s="258" t="s">
        <v>194</v>
      </c>
      <c r="K1273" s="258" t="s">
        <v>1295</v>
      </c>
      <c r="L1273" s="258" t="s">
        <v>1462</v>
      </c>
      <c r="M1273" s="409">
        <v>48900000</v>
      </c>
      <c r="N1273" s="258">
        <v>1998</v>
      </c>
      <c r="O1273" s="258" t="s">
        <v>77</v>
      </c>
      <c r="P1273" s="258" t="s">
        <v>73</v>
      </c>
      <c r="Q1273" s="258" t="s">
        <v>72</v>
      </c>
      <c r="R1273" s="258">
        <v>5</v>
      </c>
      <c r="S1273" s="410">
        <v>7</v>
      </c>
      <c r="T1273" s="261">
        <v>6</v>
      </c>
      <c r="U1273" s="261">
        <v>6</v>
      </c>
      <c r="V1273" s="258" t="s">
        <v>71</v>
      </c>
      <c r="W1273" s="261" t="str">
        <f t="shared" si="189"/>
        <v>BMWX Series X1xDrive 20i advantage48900000</v>
      </c>
      <c r="X1273" s="411">
        <f t="shared" si="190"/>
        <v>5047</v>
      </c>
      <c r="Y1273" s="261">
        <v>6</v>
      </c>
      <c r="Z1273" s="261">
        <v>6</v>
      </c>
      <c r="AA1273" s="407" t="s">
        <v>17381</v>
      </c>
      <c r="AB1273" s="258" t="s">
        <v>70</v>
      </c>
      <c r="AC1273" s="258"/>
      <c r="AD1273" s="258">
        <v>3</v>
      </c>
      <c r="AE1273" s="258">
        <v>0</v>
      </c>
      <c r="AF1273" s="259"/>
      <c r="AG1273" s="260"/>
      <c r="AH1273" s="259"/>
      <c r="AI1273" s="259"/>
      <c r="AJ1273" s="260"/>
      <c r="AK1273" s="259">
        <v>6</v>
      </c>
      <c r="AL1273" s="259"/>
      <c r="AM1273" s="259" t="s">
        <v>17426</v>
      </c>
      <c r="AN1273" s="449"/>
      <c r="AO1273" s="449"/>
      <c r="AP1273" s="449"/>
      <c r="AQ1273" s="392" t="str">
        <f>IFERROR(VLOOKUP(BG1273,#REF!,1,0),"")</f>
        <v/>
      </c>
      <c r="AS1273" s="259" t="s">
        <v>3251</v>
      </c>
      <c r="AW1273" s="392" t="s">
        <v>17407</v>
      </c>
      <c r="BD1273" s="202" t="str">
        <f t="shared" si="182"/>
        <v>X Series X1xDrive 20i advantage</v>
      </c>
      <c r="BE1273" s="261" t="str">
        <f t="shared" si="188"/>
        <v>0216</v>
      </c>
      <c r="BF1273" s="407" t="s">
        <v>17381</v>
      </c>
      <c r="BG1273" s="202" t="str">
        <f t="shared" si="183"/>
        <v>0216-1272</v>
      </c>
    </row>
    <row r="1274" spans="1:59">
      <c r="A1274" s="405">
        <v>5048</v>
      </c>
      <c r="B1274" s="406">
        <v>5048</v>
      </c>
      <c r="C1274" s="261" t="str">
        <f t="shared" si="184"/>
        <v>0008-0216</v>
      </c>
      <c r="D1274" s="261" t="str">
        <f t="shared" si="185"/>
        <v>0008-0216-0005</v>
      </c>
      <c r="E1274" s="407" t="s">
        <v>17382</v>
      </c>
      <c r="F1274" s="261" t="str">
        <f>TEXT(VLOOKUP(J1274,'[4]1'!$B$2:$D$37,2,0),"0000")</f>
        <v>0008</v>
      </c>
      <c r="G1274" s="261" t="str">
        <f t="shared" si="186"/>
        <v>0216</v>
      </c>
      <c r="H1274" s="408">
        <f t="shared" si="187"/>
        <v>5</v>
      </c>
      <c r="I1274" s="407" t="s">
        <v>17382</v>
      </c>
      <c r="J1274" s="258" t="s">
        <v>194</v>
      </c>
      <c r="K1274" s="258" t="s">
        <v>1295</v>
      </c>
      <c r="L1274" s="258" t="s">
        <v>16761</v>
      </c>
      <c r="M1274" s="409">
        <v>50000000</v>
      </c>
      <c r="N1274" s="258">
        <v>1998</v>
      </c>
      <c r="O1274" s="258" t="s">
        <v>77</v>
      </c>
      <c r="P1274" s="258" t="s">
        <v>73</v>
      </c>
      <c r="Q1274" s="258" t="s">
        <v>72</v>
      </c>
      <c r="R1274" s="258">
        <v>5</v>
      </c>
      <c r="S1274" s="410">
        <v>7</v>
      </c>
      <c r="T1274" s="261">
        <v>6</v>
      </c>
      <c r="U1274" s="261">
        <v>6</v>
      </c>
      <c r="V1274" s="258" t="s">
        <v>71</v>
      </c>
      <c r="W1274" s="261" t="str">
        <f t="shared" si="189"/>
        <v>BMWX Series X1xDrive 20i Xline50000000</v>
      </c>
      <c r="X1274" s="411">
        <f t="shared" si="190"/>
        <v>5048</v>
      </c>
      <c r="Y1274" s="261">
        <v>6</v>
      </c>
      <c r="Z1274" s="261">
        <v>6</v>
      </c>
      <c r="AA1274" s="407" t="s">
        <v>17382</v>
      </c>
      <c r="AB1274" s="258" t="s">
        <v>70</v>
      </c>
      <c r="AC1274" s="258"/>
      <c r="AD1274" s="258">
        <v>3</v>
      </c>
      <c r="AE1274" s="258">
        <v>0</v>
      </c>
      <c r="AF1274" s="259"/>
      <c r="AG1274" s="260"/>
      <c r="AH1274" s="259"/>
      <c r="AI1274" s="259"/>
      <c r="AJ1274" s="260"/>
      <c r="AK1274" s="259">
        <v>6</v>
      </c>
      <c r="AL1274" s="259"/>
      <c r="AM1274" s="259" t="s">
        <v>17426</v>
      </c>
      <c r="AN1274" s="449"/>
      <c r="AO1274" s="449"/>
      <c r="AP1274" s="449"/>
      <c r="AQ1274" s="392" t="str">
        <f>IFERROR(VLOOKUP(BG1274,#REF!,1,0),"")</f>
        <v/>
      </c>
      <c r="AS1274" s="259" t="s">
        <v>3251</v>
      </c>
      <c r="AW1274" s="392" t="s">
        <v>17407</v>
      </c>
      <c r="BD1274" s="202" t="str">
        <f t="shared" si="182"/>
        <v>X Series X1xDrive 20i Xline</v>
      </c>
      <c r="BE1274" s="261" t="str">
        <f t="shared" si="188"/>
        <v>0216</v>
      </c>
      <c r="BF1274" s="407" t="s">
        <v>17382</v>
      </c>
      <c r="BG1274" s="202" t="str">
        <f t="shared" si="183"/>
        <v>0216-1273</v>
      </c>
    </row>
    <row r="1275" spans="1:59">
      <c r="A1275" s="405">
        <v>5049</v>
      </c>
      <c r="B1275" s="406">
        <v>5049</v>
      </c>
      <c r="C1275" s="261" t="str">
        <f t="shared" si="184"/>
        <v>0008-0216</v>
      </c>
      <c r="D1275" s="261" t="str">
        <f t="shared" si="185"/>
        <v>0008-0216-0006</v>
      </c>
      <c r="E1275" s="407" t="s">
        <v>17383</v>
      </c>
      <c r="F1275" s="261" t="str">
        <f>TEXT(VLOOKUP(J1275,'[4]1'!$B$2:$D$37,2,0),"0000")</f>
        <v>0008</v>
      </c>
      <c r="G1275" s="261" t="str">
        <f t="shared" si="186"/>
        <v>0216</v>
      </c>
      <c r="H1275" s="408">
        <f t="shared" si="187"/>
        <v>6</v>
      </c>
      <c r="I1275" s="407" t="s">
        <v>17383</v>
      </c>
      <c r="J1275" s="258" t="s">
        <v>194</v>
      </c>
      <c r="K1275" s="258" t="s">
        <v>1295</v>
      </c>
      <c r="L1275" s="258" t="s">
        <v>1463</v>
      </c>
      <c r="M1275" s="409">
        <v>52600000</v>
      </c>
      <c r="N1275" s="258">
        <v>1998</v>
      </c>
      <c r="O1275" s="258" t="s">
        <v>77</v>
      </c>
      <c r="P1275" s="258" t="s">
        <v>73</v>
      </c>
      <c r="Q1275" s="258" t="s">
        <v>72</v>
      </c>
      <c r="R1275" s="258">
        <v>5</v>
      </c>
      <c r="S1275" s="410">
        <v>7</v>
      </c>
      <c r="T1275" s="261">
        <v>6</v>
      </c>
      <c r="U1275" s="261">
        <v>6</v>
      </c>
      <c r="V1275" s="258" t="s">
        <v>71</v>
      </c>
      <c r="W1275" s="261" t="str">
        <f t="shared" si="189"/>
        <v>BMWX Series X1xDrive 20i M Sport 52600000</v>
      </c>
      <c r="X1275" s="411">
        <f t="shared" si="190"/>
        <v>5049</v>
      </c>
      <c r="Y1275" s="261">
        <v>6</v>
      </c>
      <c r="Z1275" s="261">
        <v>6</v>
      </c>
      <c r="AA1275" s="407" t="s">
        <v>17383</v>
      </c>
      <c r="AB1275" s="258" t="s">
        <v>70</v>
      </c>
      <c r="AC1275" s="258"/>
      <c r="AD1275" s="258">
        <v>3</v>
      </c>
      <c r="AE1275" s="258">
        <v>0</v>
      </c>
      <c r="AF1275" s="259"/>
      <c r="AG1275" s="260"/>
      <c r="AH1275" s="259"/>
      <c r="AI1275" s="259"/>
      <c r="AJ1275" s="260"/>
      <c r="AK1275" s="259">
        <v>6</v>
      </c>
      <c r="AL1275" s="259"/>
      <c r="AM1275" s="259" t="s">
        <v>17426</v>
      </c>
      <c r="AN1275" s="449"/>
      <c r="AO1275" s="449"/>
      <c r="AP1275" s="449"/>
      <c r="AQ1275" s="392" t="str">
        <f>IFERROR(VLOOKUP(BG1275,#REF!,1,0),"")</f>
        <v/>
      </c>
      <c r="AS1275" s="259" t="s">
        <v>3251</v>
      </c>
      <c r="AW1275" s="392" t="s">
        <v>17407</v>
      </c>
      <c r="BD1275" s="202" t="str">
        <f t="shared" si="182"/>
        <v xml:space="preserve">X Series X1xDrive 20i M Sport </v>
      </c>
      <c r="BE1275" s="261" t="str">
        <f t="shared" si="188"/>
        <v>0216</v>
      </c>
      <c r="BF1275" s="407" t="s">
        <v>17383</v>
      </c>
      <c r="BG1275" s="202" t="str">
        <f t="shared" si="183"/>
        <v>0216-1274</v>
      </c>
    </row>
    <row r="1276" spans="1:59">
      <c r="A1276" s="405">
        <v>5050</v>
      </c>
      <c r="B1276" s="406">
        <v>5050</v>
      </c>
      <c r="C1276" s="261" t="str">
        <f t="shared" si="184"/>
        <v>0008-0216</v>
      </c>
      <c r="D1276" s="261" t="str">
        <f t="shared" si="185"/>
        <v>0008-0216-0007</v>
      </c>
      <c r="E1276" s="407" t="s">
        <v>17384</v>
      </c>
      <c r="F1276" s="261" t="str">
        <f>TEXT(VLOOKUP(J1276,'[4]1'!$B$2:$D$37,2,0),"0000")</f>
        <v>0008</v>
      </c>
      <c r="G1276" s="261" t="str">
        <f t="shared" si="186"/>
        <v>0216</v>
      </c>
      <c r="H1276" s="408">
        <f t="shared" si="187"/>
        <v>7</v>
      </c>
      <c r="I1276" s="407" t="s">
        <v>17384</v>
      </c>
      <c r="J1276" s="258" t="s">
        <v>194</v>
      </c>
      <c r="K1276" s="258" t="s">
        <v>1295</v>
      </c>
      <c r="L1276" s="258" t="s">
        <v>16947</v>
      </c>
      <c r="M1276" s="409">
        <v>52600000</v>
      </c>
      <c r="N1276" s="258">
        <v>1998</v>
      </c>
      <c r="O1276" s="258" t="s">
        <v>77</v>
      </c>
      <c r="P1276" s="258" t="s">
        <v>73</v>
      </c>
      <c r="Q1276" s="258" t="s">
        <v>72</v>
      </c>
      <c r="R1276" s="258">
        <v>5</v>
      </c>
      <c r="S1276" s="410">
        <v>7</v>
      </c>
      <c r="T1276" s="261">
        <v>6</v>
      </c>
      <c r="U1276" s="261">
        <v>6</v>
      </c>
      <c r="V1276" s="258" t="s">
        <v>71</v>
      </c>
      <c r="W1276" s="261" t="str">
        <f t="shared" si="189"/>
        <v>BMWX Series X1sDrive 20i M Sport 52600000</v>
      </c>
      <c r="X1276" s="411">
        <f t="shared" si="190"/>
        <v>5050</v>
      </c>
      <c r="Y1276" s="261">
        <v>6</v>
      </c>
      <c r="Z1276" s="261">
        <v>6</v>
      </c>
      <c r="AA1276" s="407" t="s">
        <v>17384</v>
      </c>
      <c r="AB1276" s="258" t="s">
        <v>70</v>
      </c>
      <c r="AC1276" s="258"/>
      <c r="AD1276" s="258">
        <v>3</v>
      </c>
      <c r="AE1276" s="258">
        <v>0</v>
      </c>
      <c r="AF1276" s="259"/>
      <c r="AG1276" s="260"/>
      <c r="AH1276" s="259"/>
      <c r="AI1276" s="259"/>
      <c r="AJ1276" s="260"/>
      <c r="AK1276" s="259">
        <v>6</v>
      </c>
      <c r="AL1276" s="259"/>
      <c r="AM1276" s="259" t="s">
        <v>17426</v>
      </c>
      <c r="AN1276" s="449"/>
      <c r="AO1276" s="449"/>
      <c r="AP1276" s="449"/>
      <c r="AQ1276" s="392" t="str">
        <f>IFERROR(VLOOKUP(BG1276,#REF!,1,0),"")</f>
        <v/>
      </c>
      <c r="AS1276" s="259" t="s">
        <v>3251</v>
      </c>
      <c r="AW1276" s="392" t="s">
        <v>17407</v>
      </c>
      <c r="BD1276" s="202" t="str">
        <f t="shared" si="182"/>
        <v xml:space="preserve">X Series X1sDrive 20i M Sport </v>
      </c>
      <c r="BE1276" s="261" t="str">
        <f t="shared" si="188"/>
        <v>0216</v>
      </c>
      <c r="BF1276" s="407" t="s">
        <v>17384</v>
      </c>
      <c r="BG1276" s="202" t="str">
        <f t="shared" si="183"/>
        <v>0216-1275</v>
      </c>
    </row>
    <row r="1277" spans="1:59">
      <c r="A1277" s="405">
        <v>5051</v>
      </c>
      <c r="B1277" s="406">
        <v>5051</v>
      </c>
      <c r="C1277" s="261" t="str">
        <f t="shared" si="184"/>
        <v>0008-0216</v>
      </c>
      <c r="D1277" s="261" t="str">
        <f t="shared" si="185"/>
        <v>0008-0216-0008</v>
      </c>
      <c r="E1277" s="407" t="s">
        <v>17385</v>
      </c>
      <c r="F1277" s="261" t="str">
        <f>TEXT(VLOOKUP(J1277,'[4]1'!$B$2:$D$37,2,0),"0000")</f>
        <v>0008</v>
      </c>
      <c r="G1277" s="261" t="str">
        <f t="shared" si="186"/>
        <v>0216</v>
      </c>
      <c r="H1277" s="408">
        <f t="shared" si="187"/>
        <v>8</v>
      </c>
      <c r="I1277" s="407" t="s">
        <v>17385</v>
      </c>
      <c r="J1277" s="258" t="s">
        <v>194</v>
      </c>
      <c r="K1277" s="258" t="s">
        <v>1295</v>
      </c>
      <c r="L1277" s="258" t="s">
        <v>16948</v>
      </c>
      <c r="M1277" s="409">
        <v>52600000</v>
      </c>
      <c r="N1277" s="258">
        <v>1998</v>
      </c>
      <c r="O1277" s="258" t="s">
        <v>77</v>
      </c>
      <c r="P1277" s="258" t="s">
        <v>73</v>
      </c>
      <c r="Q1277" s="258" t="s">
        <v>72</v>
      </c>
      <c r="R1277" s="258">
        <v>5</v>
      </c>
      <c r="S1277" s="410">
        <v>7</v>
      </c>
      <c r="T1277" s="261">
        <v>6</v>
      </c>
      <c r="U1277" s="261">
        <v>6</v>
      </c>
      <c r="V1277" s="258" t="s">
        <v>71</v>
      </c>
      <c r="W1277" s="261" t="str">
        <f t="shared" si="189"/>
        <v>BMWX Series X1sDrive 20i Xline52600000</v>
      </c>
      <c r="X1277" s="411">
        <f t="shared" si="190"/>
        <v>5051</v>
      </c>
      <c r="Y1277" s="261">
        <v>6</v>
      </c>
      <c r="Z1277" s="261">
        <v>6</v>
      </c>
      <c r="AA1277" s="407" t="s">
        <v>17385</v>
      </c>
      <c r="AB1277" s="258" t="s">
        <v>70</v>
      </c>
      <c r="AC1277" s="258"/>
      <c r="AD1277" s="258">
        <v>3</v>
      </c>
      <c r="AE1277" s="258">
        <v>0</v>
      </c>
      <c r="AF1277" s="259"/>
      <c r="AG1277" s="260"/>
      <c r="AH1277" s="259"/>
      <c r="AI1277" s="259"/>
      <c r="AJ1277" s="260"/>
      <c r="AK1277" s="259">
        <v>6</v>
      </c>
      <c r="AL1277" s="259"/>
      <c r="AM1277" s="259" t="s">
        <v>17426</v>
      </c>
      <c r="AN1277" s="449"/>
      <c r="AO1277" s="449"/>
      <c r="AP1277" s="449"/>
      <c r="AQ1277" s="392" t="str">
        <f>IFERROR(VLOOKUP(BG1277,#REF!,1,0),"")</f>
        <v/>
      </c>
      <c r="AS1277" s="259" t="s">
        <v>3251</v>
      </c>
      <c r="AW1277" s="392" t="s">
        <v>17407</v>
      </c>
      <c r="BD1277" s="202" t="str">
        <f t="shared" si="182"/>
        <v>X Series X1sDrive 20i Xline</v>
      </c>
      <c r="BE1277" s="261" t="str">
        <f t="shared" si="188"/>
        <v>0216</v>
      </c>
      <c r="BF1277" s="407" t="s">
        <v>17385</v>
      </c>
      <c r="BG1277" s="202" t="str">
        <f t="shared" si="183"/>
        <v>0216-1276</v>
      </c>
    </row>
    <row r="1278" spans="1:59">
      <c r="A1278" s="405">
        <v>5052</v>
      </c>
      <c r="B1278" s="406">
        <v>5052</v>
      </c>
      <c r="C1278" s="261" t="str">
        <f t="shared" si="184"/>
        <v>0008-0216</v>
      </c>
      <c r="D1278" s="261" t="str">
        <f t="shared" si="185"/>
        <v>0008-0216-0009</v>
      </c>
      <c r="E1278" s="407" t="s">
        <v>1810</v>
      </c>
      <c r="F1278" s="261" t="str">
        <f>TEXT(VLOOKUP(J1278,'[4]1'!$B$2:$D$37,2,0),"0000")</f>
        <v>0008</v>
      </c>
      <c r="G1278" s="261" t="str">
        <f t="shared" si="186"/>
        <v>0216</v>
      </c>
      <c r="H1278" s="408">
        <f t="shared" si="187"/>
        <v>9</v>
      </c>
      <c r="I1278" s="407" t="s">
        <v>1810</v>
      </c>
      <c r="J1278" s="258" t="s">
        <v>194</v>
      </c>
      <c r="K1278" s="258" t="s">
        <v>1295</v>
      </c>
      <c r="L1278" s="258" t="s">
        <v>17203</v>
      </c>
      <c r="M1278" s="409">
        <v>52600000</v>
      </c>
      <c r="N1278" s="258">
        <v>1998</v>
      </c>
      <c r="O1278" s="258" t="s">
        <v>77</v>
      </c>
      <c r="P1278" s="258" t="s">
        <v>73</v>
      </c>
      <c r="Q1278" s="258" t="s">
        <v>72</v>
      </c>
      <c r="R1278" s="258">
        <v>5</v>
      </c>
      <c r="S1278" s="410">
        <v>7</v>
      </c>
      <c r="T1278" s="261">
        <v>6</v>
      </c>
      <c r="U1278" s="261">
        <v>6</v>
      </c>
      <c r="V1278" s="258" t="s">
        <v>71</v>
      </c>
      <c r="W1278" s="261" t="str">
        <f t="shared" si="189"/>
        <v>BMWX Series X1M35i x드라이브52600000</v>
      </c>
      <c r="X1278" s="411">
        <f t="shared" si="190"/>
        <v>5052</v>
      </c>
      <c r="Y1278" s="261">
        <v>6</v>
      </c>
      <c r="Z1278" s="261">
        <v>6</v>
      </c>
      <c r="AA1278" s="407" t="s">
        <v>1810</v>
      </c>
      <c r="AB1278" s="258" t="s">
        <v>70</v>
      </c>
      <c r="AC1278" s="258"/>
      <c r="AD1278" s="258">
        <v>3</v>
      </c>
      <c r="AE1278" s="258">
        <v>0</v>
      </c>
      <c r="AF1278" s="259"/>
      <c r="AG1278" s="260"/>
      <c r="AH1278" s="259"/>
      <c r="AI1278" s="259"/>
      <c r="AJ1278" s="260"/>
      <c r="AK1278" s="259">
        <v>11</v>
      </c>
      <c r="AL1278" s="259"/>
      <c r="AM1278" s="259" t="s">
        <v>17182</v>
      </c>
      <c r="AN1278" s="449"/>
      <c r="AO1278" s="449"/>
      <c r="AP1278" s="449"/>
      <c r="AQ1278" s="392" t="str">
        <f>IFERROR(VLOOKUP(BG1278,#REF!,1,0),"")</f>
        <v/>
      </c>
      <c r="AS1278" s="259" t="s">
        <v>3251</v>
      </c>
      <c r="AW1278" s="392" t="s">
        <v>17408</v>
      </c>
      <c r="BD1278" s="202" t="str">
        <f t="shared" si="182"/>
        <v>X Series X1M35i x드라이브</v>
      </c>
      <c r="BE1278" s="261" t="str">
        <f t="shared" si="188"/>
        <v>0216</v>
      </c>
      <c r="BF1278" s="407" t="s">
        <v>1810</v>
      </c>
      <c r="BG1278" s="202" t="str">
        <f t="shared" si="183"/>
        <v>0216-1277</v>
      </c>
    </row>
    <row r="1279" spans="1:59">
      <c r="A1279" s="405">
        <v>5053</v>
      </c>
      <c r="B1279" s="406">
        <v>5053</v>
      </c>
      <c r="C1279" s="261" t="str">
        <f t="shared" si="184"/>
        <v>0008-0217</v>
      </c>
      <c r="D1279" s="261" t="str">
        <f t="shared" si="185"/>
        <v>0008-0217-0001</v>
      </c>
      <c r="E1279" s="407" t="s">
        <v>1811</v>
      </c>
      <c r="F1279" s="261" t="str">
        <f>TEXT(VLOOKUP(J1279,'[4]1'!$B$2:$D$37,2,0),"0000")</f>
        <v>0008</v>
      </c>
      <c r="G1279" s="261" t="str">
        <f t="shared" si="186"/>
        <v>0217</v>
      </c>
      <c r="H1279" s="408">
        <f t="shared" si="187"/>
        <v>1</v>
      </c>
      <c r="I1279" s="407" t="s">
        <v>1811</v>
      </c>
      <c r="J1279" s="258" t="s">
        <v>194</v>
      </c>
      <c r="K1279" s="410" t="s">
        <v>1298</v>
      </c>
      <c r="L1279" s="410" t="s">
        <v>1464</v>
      </c>
      <c r="M1279" s="409">
        <v>52000000</v>
      </c>
      <c r="N1279" s="258">
        <v>1998</v>
      </c>
      <c r="O1279" s="258" t="s">
        <v>77</v>
      </c>
      <c r="P1279" s="258" t="s">
        <v>73</v>
      </c>
      <c r="Q1279" s="258" t="s">
        <v>72</v>
      </c>
      <c r="R1279" s="258">
        <v>5</v>
      </c>
      <c r="S1279" s="410">
        <v>7</v>
      </c>
      <c r="T1279" s="261">
        <v>6</v>
      </c>
      <c r="U1279" s="261">
        <v>6</v>
      </c>
      <c r="V1279" s="258" t="s">
        <v>71</v>
      </c>
      <c r="W1279" s="261" t="str">
        <f t="shared" si="189"/>
        <v>BMWX Series X2X2 xDrive 20i Advantage52000000</v>
      </c>
      <c r="X1279" s="411">
        <f t="shared" si="190"/>
        <v>5053</v>
      </c>
      <c r="Y1279" s="261">
        <v>6</v>
      </c>
      <c r="Z1279" s="261">
        <v>6</v>
      </c>
      <c r="AA1279" s="407" t="s">
        <v>1811</v>
      </c>
      <c r="AB1279" s="258" t="s">
        <v>70</v>
      </c>
      <c r="AC1279" s="258"/>
      <c r="AD1279" s="258">
        <v>3</v>
      </c>
      <c r="AE1279" s="258">
        <v>0</v>
      </c>
      <c r="AF1279" s="259"/>
      <c r="AG1279" s="260"/>
      <c r="AH1279" s="259"/>
      <c r="AI1279" s="259"/>
      <c r="AJ1279" s="260"/>
      <c r="AK1279" s="259" t="s">
        <v>1187</v>
      </c>
      <c r="AL1279" s="259"/>
      <c r="AM1279" s="259" t="s">
        <v>17120</v>
      </c>
      <c r="AN1279" s="449"/>
      <c r="AO1279" s="449"/>
      <c r="AP1279" s="449"/>
      <c r="AQ1279" s="392" t="str">
        <f>IFERROR(VLOOKUP(BG1279,#REF!,1,0),"")</f>
        <v/>
      </c>
      <c r="AS1279" s="259" t="s">
        <v>3251</v>
      </c>
      <c r="AZ1279" s="202" t="e">
        <f>VLOOKUP(#REF!,잔가군!$B:$C,2,0)</f>
        <v>#REF!</v>
      </c>
      <c r="BA1279" s="202" t="e">
        <f>S1279-#REF!</f>
        <v>#REF!</v>
      </c>
      <c r="BD1279" s="202" t="str">
        <f t="shared" si="182"/>
        <v>X Series X2X2 xDrive 20i Advantage</v>
      </c>
      <c r="BE1279" s="261" t="str">
        <f t="shared" si="188"/>
        <v>0217</v>
      </c>
      <c r="BF1279" s="407" t="s">
        <v>1811</v>
      </c>
      <c r="BG1279" s="202" t="str">
        <f t="shared" si="183"/>
        <v>0217-1278</v>
      </c>
    </row>
    <row r="1280" spans="1:59">
      <c r="A1280" s="405">
        <v>5054</v>
      </c>
      <c r="B1280" s="406">
        <v>5054</v>
      </c>
      <c r="C1280" s="261" t="str">
        <f t="shared" si="184"/>
        <v>0008-0217</v>
      </c>
      <c r="D1280" s="261" t="str">
        <f t="shared" si="185"/>
        <v>0008-0217-0002</v>
      </c>
      <c r="E1280" s="407" t="s">
        <v>1812</v>
      </c>
      <c r="F1280" s="261" t="str">
        <f>TEXT(VLOOKUP(J1280,'[4]1'!$B$2:$D$37,2,0),"0000")</f>
        <v>0008</v>
      </c>
      <c r="G1280" s="261" t="str">
        <f t="shared" si="186"/>
        <v>0217</v>
      </c>
      <c r="H1280" s="408">
        <f t="shared" si="187"/>
        <v>2</v>
      </c>
      <c r="I1280" s="407" t="s">
        <v>1812</v>
      </c>
      <c r="J1280" s="258" t="s">
        <v>194</v>
      </c>
      <c r="K1280" s="410" t="s">
        <v>1298</v>
      </c>
      <c r="L1280" s="410" t="s">
        <v>1465</v>
      </c>
      <c r="M1280" s="429">
        <v>57800000</v>
      </c>
      <c r="N1280" s="258">
        <v>1998</v>
      </c>
      <c r="O1280" s="258" t="s">
        <v>77</v>
      </c>
      <c r="P1280" s="258" t="s">
        <v>73</v>
      </c>
      <c r="Q1280" s="258" t="s">
        <v>72</v>
      </c>
      <c r="R1280" s="258">
        <v>5</v>
      </c>
      <c r="S1280" s="410">
        <v>7</v>
      </c>
      <c r="T1280" s="261">
        <v>6</v>
      </c>
      <c r="U1280" s="261">
        <v>6</v>
      </c>
      <c r="V1280" s="258" t="s">
        <v>71</v>
      </c>
      <c r="W1280" s="261" t="str">
        <f t="shared" si="189"/>
        <v>BMWX Series X2X2 xDrive 20i M Sport57800000</v>
      </c>
      <c r="X1280" s="411">
        <f t="shared" si="190"/>
        <v>5054</v>
      </c>
      <c r="Y1280" s="261">
        <v>6</v>
      </c>
      <c r="Z1280" s="261">
        <v>6</v>
      </c>
      <c r="AA1280" s="407" t="s">
        <v>1812</v>
      </c>
      <c r="AB1280" s="258" t="s">
        <v>70</v>
      </c>
      <c r="AC1280" s="258"/>
      <c r="AD1280" s="258">
        <v>3</v>
      </c>
      <c r="AE1280" s="258">
        <v>0</v>
      </c>
      <c r="AF1280" s="259"/>
      <c r="AG1280" s="260"/>
      <c r="AH1280" s="259"/>
      <c r="AI1280" s="259"/>
      <c r="AJ1280" s="260"/>
      <c r="AK1280" s="259" t="s">
        <v>1187</v>
      </c>
      <c r="AL1280" s="259"/>
      <c r="AM1280" s="259" t="s">
        <v>17120</v>
      </c>
      <c r="AN1280" s="449"/>
      <c r="AO1280" s="449"/>
      <c r="AP1280" s="449"/>
      <c r="AQ1280" s="392" t="str">
        <f>IFERROR(VLOOKUP(BG1280,#REF!,1,0),"")</f>
        <v/>
      </c>
      <c r="AS1280" s="259" t="s">
        <v>3251</v>
      </c>
      <c r="AZ1280" s="202" t="e">
        <f>VLOOKUP(#REF!,잔가군!$B:$C,2,0)</f>
        <v>#REF!</v>
      </c>
      <c r="BA1280" s="202" t="e">
        <f>S1280-#REF!</f>
        <v>#REF!</v>
      </c>
      <c r="BD1280" s="202" t="str">
        <f t="shared" si="182"/>
        <v>X Series X2X2 xDrive 20i M Sport</v>
      </c>
      <c r="BE1280" s="261" t="str">
        <f t="shared" si="188"/>
        <v>0217</v>
      </c>
      <c r="BF1280" s="407" t="s">
        <v>1812</v>
      </c>
      <c r="BG1280" s="202" t="str">
        <f t="shared" si="183"/>
        <v>0217-1279</v>
      </c>
    </row>
    <row r="1281" spans="1:59">
      <c r="A1281" s="405">
        <v>5055</v>
      </c>
      <c r="B1281" s="406">
        <v>5055</v>
      </c>
      <c r="C1281" s="261" t="str">
        <f t="shared" si="184"/>
        <v>0008-0217</v>
      </c>
      <c r="D1281" s="261" t="str">
        <f t="shared" si="185"/>
        <v>0008-0217-0003</v>
      </c>
      <c r="E1281" s="407" t="s">
        <v>1813</v>
      </c>
      <c r="F1281" s="261" t="str">
        <f>TEXT(VLOOKUP(J1281,'[4]1'!$B$2:$D$37,2,0),"0000")</f>
        <v>0008</v>
      </c>
      <c r="G1281" s="261" t="str">
        <f t="shared" si="186"/>
        <v>0217</v>
      </c>
      <c r="H1281" s="408">
        <f t="shared" si="187"/>
        <v>3</v>
      </c>
      <c r="I1281" s="407" t="s">
        <v>1813</v>
      </c>
      <c r="J1281" s="258" t="s">
        <v>194</v>
      </c>
      <c r="K1281" s="410" t="s">
        <v>1298</v>
      </c>
      <c r="L1281" s="410" t="s">
        <v>1453</v>
      </c>
      <c r="M1281" s="409">
        <v>51200000</v>
      </c>
      <c r="N1281" s="258">
        <v>1995</v>
      </c>
      <c r="O1281" s="258" t="s">
        <v>78</v>
      </c>
      <c r="P1281" s="258" t="s">
        <v>73</v>
      </c>
      <c r="Q1281" s="258" t="s">
        <v>72</v>
      </c>
      <c r="R1281" s="258">
        <v>5</v>
      </c>
      <c r="S1281" s="410">
        <v>7</v>
      </c>
      <c r="T1281" s="261">
        <v>6</v>
      </c>
      <c r="U1281" s="261">
        <v>6</v>
      </c>
      <c r="V1281" s="258" t="s">
        <v>71</v>
      </c>
      <c r="W1281" s="261" t="str">
        <f t="shared" si="189"/>
        <v>BMWX Series X2X2 xDrive 18d Advantage51200000</v>
      </c>
      <c r="X1281" s="411">
        <f t="shared" si="190"/>
        <v>5055</v>
      </c>
      <c r="Y1281" s="261">
        <v>6</v>
      </c>
      <c r="Z1281" s="261">
        <v>6</v>
      </c>
      <c r="AA1281" s="407" t="s">
        <v>1813</v>
      </c>
      <c r="AB1281" s="258" t="s">
        <v>70</v>
      </c>
      <c r="AC1281" s="258"/>
      <c r="AD1281" s="258">
        <v>2</v>
      </c>
      <c r="AE1281" s="258">
        <v>1</v>
      </c>
      <c r="AF1281" s="259"/>
      <c r="AG1281" s="260"/>
      <c r="AH1281" s="259"/>
      <c r="AI1281" s="259"/>
      <c r="AJ1281" s="260"/>
      <c r="AK1281" s="259" t="s">
        <v>1187</v>
      </c>
      <c r="AL1281" s="259"/>
      <c r="AM1281" s="259" t="s">
        <v>17120</v>
      </c>
      <c r="AN1281" s="449"/>
      <c r="AO1281" s="449"/>
      <c r="AP1281" s="449"/>
      <c r="AQ1281" s="392" t="str">
        <f>IFERROR(VLOOKUP(BG1281,#REF!,1,0),"")</f>
        <v/>
      </c>
      <c r="AS1281" s="259" t="s">
        <v>3251</v>
      </c>
      <c r="BD1281" s="202" t="str">
        <f t="shared" si="182"/>
        <v>X Series X2X2 xDrive 18d Advantage</v>
      </c>
      <c r="BE1281" s="261" t="str">
        <f t="shared" si="188"/>
        <v>0217</v>
      </c>
      <c r="BF1281" s="407" t="s">
        <v>1813</v>
      </c>
      <c r="BG1281" s="202" t="str">
        <f t="shared" si="183"/>
        <v>0217-1280</v>
      </c>
    </row>
    <row r="1282" spans="1:59">
      <c r="A1282" s="405">
        <v>5056</v>
      </c>
      <c r="B1282" s="406">
        <v>5056</v>
      </c>
      <c r="C1282" s="261" t="str">
        <f t="shared" si="184"/>
        <v>0008-0217</v>
      </c>
      <c r="D1282" s="261" t="str">
        <f t="shared" si="185"/>
        <v>0008-0217-0004</v>
      </c>
      <c r="E1282" s="407" t="s">
        <v>1814</v>
      </c>
      <c r="F1282" s="261" t="str">
        <f>TEXT(VLOOKUP(J1282,'[4]1'!$B$2:$D$37,2,0),"0000")</f>
        <v>0008</v>
      </c>
      <c r="G1282" s="261" t="str">
        <f t="shared" si="186"/>
        <v>0217</v>
      </c>
      <c r="H1282" s="408">
        <f t="shared" si="187"/>
        <v>4</v>
      </c>
      <c r="I1282" s="407" t="s">
        <v>1814</v>
      </c>
      <c r="J1282" s="258" t="s">
        <v>194</v>
      </c>
      <c r="K1282" s="410" t="s">
        <v>1298</v>
      </c>
      <c r="L1282" s="410" t="s">
        <v>1454</v>
      </c>
      <c r="M1282" s="429">
        <v>57200000</v>
      </c>
      <c r="N1282" s="258">
        <v>1995</v>
      </c>
      <c r="O1282" s="258" t="s">
        <v>78</v>
      </c>
      <c r="P1282" s="258" t="s">
        <v>73</v>
      </c>
      <c r="Q1282" s="258" t="s">
        <v>72</v>
      </c>
      <c r="R1282" s="258">
        <v>5</v>
      </c>
      <c r="S1282" s="410">
        <v>7</v>
      </c>
      <c r="T1282" s="261">
        <v>6</v>
      </c>
      <c r="U1282" s="261">
        <v>6</v>
      </c>
      <c r="V1282" s="258" t="s">
        <v>71</v>
      </c>
      <c r="W1282" s="261" t="str">
        <f t="shared" si="189"/>
        <v>BMWX Series X2X2 xDrive 18d M Sport57200000</v>
      </c>
      <c r="X1282" s="411">
        <f t="shared" si="190"/>
        <v>5056</v>
      </c>
      <c r="Y1282" s="261">
        <v>6</v>
      </c>
      <c r="Z1282" s="261">
        <v>6</v>
      </c>
      <c r="AA1282" s="407" t="s">
        <v>1814</v>
      </c>
      <c r="AB1282" s="258" t="s">
        <v>70</v>
      </c>
      <c r="AC1282" s="258"/>
      <c r="AD1282" s="258">
        <v>2</v>
      </c>
      <c r="AE1282" s="258">
        <v>1</v>
      </c>
      <c r="AF1282" s="259"/>
      <c r="AG1282" s="260"/>
      <c r="AH1282" s="259"/>
      <c r="AI1282" s="259"/>
      <c r="AJ1282" s="260"/>
      <c r="AK1282" s="259" t="s">
        <v>1187</v>
      </c>
      <c r="AL1282" s="259"/>
      <c r="AM1282" s="259" t="s">
        <v>17120</v>
      </c>
      <c r="AN1282" s="449"/>
      <c r="AO1282" s="449"/>
      <c r="AP1282" s="449"/>
      <c r="AQ1282" s="392" t="str">
        <f>IFERROR(VLOOKUP(BG1282,#REF!,1,0),"")</f>
        <v/>
      </c>
      <c r="AS1282" s="259" t="s">
        <v>3251</v>
      </c>
      <c r="BD1282" s="202" t="str">
        <f t="shared" si="182"/>
        <v>X Series X2X2 xDrive 18d M Sport</v>
      </c>
      <c r="BE1282" s="261" t="str">
        <f t="shared" si="188"/>
        <v>0217</v>
      </c>
      <c r="BF1282" s="407" t="s">
        <v>1814</v>
      </c>
      <c r="BG1282" s="202" t="str">
        <f t="shared" si="183"/>
        <v>0217-1281</v>
      </c>
    </row>
    <row r="1283" spans="1:59" s="479" customFormat="1">
      <c r="A1283" s="405">
        <v>5057</v>
      </c>
      <c r="B1283" s="406">
        <v>5057</v>
      </c>
      <c r="C1283" s="261" t="str">
        <f t="shared" si="184"/>
        <v>0008-0217</v>
      </c>
      <c r="D1283" s="261" t="str">
        <f t="shared" si="185"/>
        <v>0008-0217-0005</v>
      </c>
      <c r="E1283" s="407" t="s">
        <v>1815</v>
      </c>
      <c r="F1283" s="261" t="str">
        <f>TEXT(VLOOKUP(J1283,'[4]1'!$B$2:$D$37,2,0),"0000")</f>
        <v>0008</v>
      </c>
      <c r="G1283" s="261" t="str">
        <f t="shared" si="186"/>
        <v>0217</v>
      </c>
      <c r="H1283" s="408">
        <f t="shared" si="187"/>
        <v>5</v>
      </c>
      <c r="I1283" s="407" t="s">
        <v>1815</v>
      </c>
      <c r="J1283" s="258" t="s">
        <v>194</v>
      </c>
      <c r="K1283" s="258" t="s">
        <v>1298</v>
      </c>
      <c r="L1283" s="258" t="s">
        <v>3175</v>
      </c>
      <c r="M1283" s="474">
        <v>68700000</v>
      </c>
      <c r="N1283" s="473">
        <v>1998</v>
      </c>
      <c r="O1283" s="258" t="s">
        <v>77</v>
      </c>
      <c r="P1283" s="258" t="s">
        <v>73</v>
      </c>
      <c r="Q1283" s="258" t="s">
        <v>72</v>
      </c>
      <c r="R1283" s="258">
        <v>5</v>
      </c>
      <c r="S1283" s="475">
        <v>7</v>
      </c>
      <c r="T1283" s="261">
        <v>6</v>
      </c>
      <c r="U1283" s="261">
        <v>6</v>
      </c>
      <c r="V1283" s="258" t="s">
        <v>71</v>
      </c>
      <c r="W1283" s="261" t="str">
        <f t="shared" si="189"/>
        <v>BMWX Series X2X2 M35i68700000</v>
      </c>
      <c r="X1283" s="411">
        <f t="shared" si="190"/>
        <v>5057</v>
      </c>
      <c r="Y1283" s="261">
        <v>6</v>
      </c>
      <c r="Z1283" s="261">
        <v>6</v>
      </c>
      <c r="AA1283" s="407" t="s">
        <v>1815</v>
      </c>
      <c r="AB1283" s="258" t="s">
        <v>70</v>
      </c>
      <c r="AC1283" s="473"/>
      <c r="AD1283" s="473"/>
      <c r="AE1283" s="473"/>
      <c r="AF1283" s="476"/>
      <c r="AG1283" s="476"/>
      <c r="AH1283" s="476"/>
      <c r="AI1283" s="476"/>
      <c r="AJ1283" s="476"/>
      <c r="AK1283" s="259">
        <v>12</v>
      </c>
      <c r="AL1283" s="259"/>
      <c r="AM1283" s="259" t="s">
        <v>17204</v>
      </c>
      <c r="AN1283" s="477"/>
      <c r="AO1283" s="477"/>
      <c r="AP1283" s="477"/>
      <c r="AQ1283" s="392" t="str">
        <f>IFERROR(VLOOKUP(BG1283,#REF!,1,0),"")</f>
        <v/>
      </c>
      <c r="AR1283" s="478"/>
      <c r="AS1283" s="259" t="s">
        <v>3251</v>
      </c>
      <c r="AT1283" s="478" t="s">
        <v>3172</v>
      </c>
      <c r="AU1283" s="478"/>
      <c r="AV1283" s="478"/>
      <c r="AW1283" s="478"/>
      <c r="AX1283" s="478">
        <v>2024.02</v>
      </c>
      <c r="AY1283" s="478"/>
      <c r="BC1283" s="479" t="s">
        <v>16814</v>
      </c>
      <c r="BD1283" s="202" t="str">
        <f t="shared" si="182"/>
        <v>X Series X2X2 M35i</v>
      </c>
      <c r="BE1283" s="261" t="str">
        <f t="shared" si="188"/>
        <v>0217</v>
      </c>
      <c r="BF1283" s="407" t="s">
        <v>1815</v>
      </c>
      <c r="BG1283" s="202" t="str">
        <f t="shared" si="183"/>
        <v>0217-1282</v>
      </c>
    </row>
    <row r="1284" spans="1:59">
      <c r="A1284" s="405">
        <v>5058</v>
      </c>
      <c r="B1284" s="406">
        <v>5058</v>
      </c>
      <c r="C1284" s="261" t="str">
        <f t="shared" si="184"/>
        <v>0008-0218</v>
      </c>
      <c r="D1284" s="261" t="str">
        <f t="shared" si="185"/>
        <v>0008-0218-0001</v>
      </c>
      <c r="E1284" s="407" t="s">
        <v>1816</v>
      </c>
      <c r="F1284" s="261" t="str">
        <f>TEXT(VLOOKUP(J1284,'[4]1'!$B$2:$D$37,2,0),"0000")</f>
        <v>0008</v>
      </c>
      <c r="G1284" s="261" t="str">
        <f t="shared" si="186"/>
        <v>0218</v>
      </c>
      <c r="H1284" s="408">
        <f t="shared" si="187"/>
        <v>1</v>
      </c>
      <c r="I1284" s="407" t="s">
        <v>1816</v>
      </c>
      <c r="J1284" s="258" t="s">
        <v>3174</v>
      </c>
      <c r="K1284" s="258" t="s">
        <v>198</v>
      </c>
      <c r="L1284" s="258" t="s">
        <v>1342</v>
      </c>
      <c r="M1284" s="429">
        <v>70100000</v>
      </c>
      <c r="N1284" s="258">
        <v>1995</v>
      </c>
      <c r="O1284" s="258" t="s">
        <v>78</v>
      </c>
      <c r="P1284" s="258" t="s">
        <v>73</v>
      </c>
      <c r="Q1284" s="258" t="s">
        <v>72</v>
      </c>
      <c r="R1284" s="258">
        <v>5</v>
      </c>
      <c r="S1284" s="410">
        <v>1</v>
      </c>
      <c r="T1284" s="261">
        <v>6</v>
      </c>
      <c r="U1284" s="261">
        <v>6</v>
      </c>
      <c r="V1284" s="258" t="s">
        <v>71</v>
      </c>
      <c r="W1284" s="261" t="str">
        <f t="shared" si="189"/>
        <v>BMWX Series X3X3 xDrive 20d M Sport Package70100000</v>
      </c>
      <c r="X1284" s="411">
        <f t="shared" si="190"/>
        <v>5058</v>
      </c>
      <c r="Y1284" s="261">
        <v>6</v>
      </c>
      <c r="Z1284" s="261">
        <v>6</v>
      </c>
      <c r="AA1284" s="407" t="s">
        <v>1816</v>
      </c>
      <c r="AB1284" s="258" t="s">
        <v>70</v>
      </c>
      <c r="AC1284" s="258"/>
      <c r="AD1284" s="258">
        <v>2</v>
      </c>
      <c r="AE1284" s="258">
        <v>1</v>
      </c>
      <c r="AF1284" s="259"/>
      <c r="AG1284" s="260"/>
      <c r="AH1284" s="259"/>
      <c r="AI1284" s="259"/>
      <c r="AJ1284" s="260"/>
      <c r="AK1284" s="259">
        <v>4</v>
      </c>
      <c r="AL1284" s="259"/>
      <c r="AM1284" s="259" t="s">
        <v>17406</v>
      </c>
      <c r="AN1284" s="449"/>
      <c r="AO1284" s="449"/>
      <c r="AP1284" s="449"/>
      <c r="AQ1284" s="392" t="str">
        <f>IFERROR(VLOOKUP(BG1284,#REF!,1,0),"")</f>
        <v/>
      </c>
      <c r="AS1284" s="259" t="s">
        <v>3211</v>
      </c>
      <c r="AW1284" s="392" t="s">
        <v>17407</v>
      </c>
      <c r="BD1284" s="202" t="str">
        <f t="shared" si="182"/>
        <v>X Series X3X3 xDrive 20d M Sport Package</v>
      </c>
      <c r="BE1284" s="261" t="str">
        <f t="shared" si="188"/>
        <v>0218</v>
      </c>
      <c r="BF1284" s="407" t="s">
        <v>1816</v>
      </c>
      <c r="BG1284" s="202" t="str">
        <f t="shared" si="183"/>
        <v>0218-1283</v>
      </c>
    </row>
    <row r="1285" spans="1:59">
      <c r="A1285" s="405">
        <v>5059</v>
      </c>
      <c r="B1285" s="406">
        <v>5059</v>
      </c>
      <c r="C1285" s="261" t="str">
        <f t="shared" si="184"/>
        <v>0008-0218</v>
      </c>
      <c r="D1285" s="261" t="str">
        <f t="shared" si="185"/>
        <v>0008-0218-0002</v>
      </c>
      <c r="E1285" s="407" t="s">
        <v>1817</v>
      </c>
      <c r="F1285" s="261" t="str">
        <f>TEXT(VLOOKUP(J1285,'[4]1'!$B$2:$D$37,2,0),"0000")</f>
        <v>0008</v>
      </c>
      <c r="G1285" s="261" t="str">
        <f t="shared" si="186"/>
        <v>0218</v>
      </c>
      <c r="H1285" s="408">
        <f t="shared" si="187"/>
        <v>2</v>
      </c>
      <c r="I1285" s="407" t="s">
        <v>1817</v>
      </c>
      <c r="J1285" s="258" t="s">
        <v>194</v>
      </c>
      <c r="K1285" s="258" t="s">
        <v>198</v>
      </c>
      <c r="L1285" s="258" t="s">
        <v>1263</v>
      </c>
      <c r="M1285" s="429">
        <v>67200000</v>
      </c>
      <c r="N1285" s="258">
        <v>1995</v>
      </c>
      <c r="O1285" s="258" t="s">
        <v>78</v>
      </c>
      <c r="P1285" s="258" t="s">
        <v>73</v>
      </c>
      <c r="Q1285" s="258" t="s">
        <v>72</v>
      </c>
      <c r="R1285" s="258">
        <v>5</v>
      </c>
      <c r="S1285" s="410">
        <v>1</v>
      </c>
      <c r="T1285" s="261">
        <v>6</v>
      </c>
      <c r="U1285" s="261">
        <v>6</v>
      </c>
      <c r="V1285" s="258" t="s">
        <v>71</v>
      </c>
      <c r="W1285" s="261" t="str">
        <f t="shared" si="189"/>
        <v>BMWX Series X3X3 xDrive 20d xLine67200000</v>
      </c>
      <c r="X1285" s="411">
        <f t="shared" si="190"/>
        <v>5059</v>
      </c>
      <c r="Y1285" s="261">
        <v>6</v>
      </c>
      <c r="Z1285" s="261">
        <v>6</v>
      </c>
      <c r="AA1285" s="407" t="s">
        <v>1817</v>
      </c>
      <c r="AB1285" s="258" t="s">
        <v>70</v>
      </c>
      <c r="AC1285" s="258"/>
      <c r="AD1285" s="258">
        <v>2</v>
      </c>
      <c r="AE1285" s="258">
        <v>1</v>
      </c>
      <c r="AF1285" s="259"/>
      <c r="AG1285" s="260"/>
      <c r="AH1285" s="259"/>
      <c r="AI1285" s="259"/>
      <c r="AJ1285" s="260"/>
      <c r="AK1285" s="259">
        <v>4</v>
      </c>
      <c r="AL1285" s="259"/>
      <c r="AM1285" s="259" t="s">
        <v>17406</v>
      </c>
      <c r="AN1285" s="449"/>
      <c r="AO1285" s="449"/>
      <c r="AP1285" s="449"/>
      <c r="AQ1285" s="392" t="str">
        <f>IFERROR(VLOOKUP(BG1285,#REF!,1,0),"")</f>
        <v/>
      </c>
      <c r="AS1285" s="259" t="s">
        <v>3211</v>
      </c>
      <c r="AW1285" s="392" t="s">
        <v>17407</v>
      </c>
      <c r="BD1285" s="202" t="str">
        <f t="shared" ref="BD1285:BD1348" si="191">K1285&amp;L1285</f>
        <v>X Series X3X3 xDrive 20d xLine</v>
      </c>
      <c r="BE1285" s="261" t="str">
        <f t="shared" si="188"/>
        <v>0218</v>
      </c>
      <c r="BF1285" s="407" t="s">
        <v>1817</v>
      </c>
      <c r="BG1285" s="202" t="str">
        <f t="shared" ref="BG1285:BG1348" si="192">BE1285&amp;"-"&amp;BF1285</f>
        <v>0218-1284</v>
      </c>
    </row>
    <row r="1286" spans="1:59">
      <c r="A1286" s="405">
        <v>5060</v>
      </c>
      <c r="B1286" s="406">
        <v>5060</v>
      </c>
      <c r="C1286" s="261" t="str">
        <f t="shared" ref="C1286:C1349" si="193">TEXT(F1286,"0000")&amp;"-"&amp;TEXT(G1286,"0000")</f>
        <v>0008-0218</v>
      </c>
      <c r="D1286" s="261" t="str">
        <f t="shared" ref="D1286:D1349" si="194">TEXT(F1286,"0000")&amp;"-"&amp;TEXT(G1286,"0000")&amp;"-"&amp;TEXT(H1286,"0000")</f>
        <v>0008-0218-0003</v>
      </c>
      <c r="E1286" s="407" t="s">
        <v>1818</v>
      </c>
      <c r="F1286" s="261" t="str">
        <f>TEXT(VLOOKUP(J1286,'[4]1'!$B$2:$D$37,2,0),"0000")</f>
        <v>0008</v>
      </c>
      <c r="G1286" s="261" t="str">
        <f t="shared" ref="G1286:G1349" si="195">IF(K1286=K1285,TEXT(G1285,"0000"),TEXT(G1285+1,"0000"))</f>
        <v>0218</v>
      </c>
      <c r="H1286" s="408">
        <f t="shared" ref="H1286:H1349" si="196">IF(F1286&amp;G1286=F1285&amp;G1285,H1285+1,1)</f>
        <v>3</v>
      </c>
      <c r="I1286" s="407" t="s">
        <v>1818</v>
      </c>
      <c r="J1286" s="258" t="s">
        <v>194</v>
      </c>
      <c r="K1286" s="258" t="s">
        <v>198</v>
      </c>
      <c r="L1286" s="258" t="s">
        <v>1962</v>
      </c>
      <c r="M1286" s="429">
        <v>64100000</v>
      </c>
      <c r="N1286" s="258">
        <v>1998</v>
      </c>
      <c r="O1286" s="258" t="s">
        <v>77</v>
      </c>
      <c r="P1286" s="258" t="s">
        <v>73</v>
      </c>
      <c r="Q1286" s="258" t="s">
        <v>72</v>
      </c>
      <c r="R1286" s="258">
        <v>5</v>
      </c>
      <c r="S1286" s="410">
        <v>3</v>
      </c>
      <c r="T1286" s="261">
        <v>6</v>
      </c>
      <c r="U1286" s="261">
        <v>6</v>
      </c>
      <c r="V1286" s="258" t="s">
        <v>71</v>
      </c>
      <c r="W1286" s="261" t="str">
        <f t="shared" si="189"/>
        <v>BMWX Series X3X3 xDrive 20i luxury64100000</v>
      </c>
      <c r="X1286" s="411">
        <f t="shared" si="190"/>
        <v>5060</v>
      </c>
      <c r="Y1286" s="261">
        <v>6</v>
      </c>
      <c r="Z1286" s="261">
        <v>6</v>
      </c>
      <c r="AA1286" s="407" t="s">
        <v>1818</v>
      </c>
      <c r="AB1286" s="258" t="s">
        <v>70</v>
      </c>
      <c r="AC1286" s="258"/>
      <c r="AD1286" s="258">
        <v>4</v>
      </c>
      <c r="AE1286" s="258">
        <v>0</v>
      </c>
      <c r="AF1286" s="259"/>
      <c r="AG1286" s="260"/>
      <c r="AH1286" s="259"/>
      <c r="AI1286" s="259"/>
      <c r="AJ1286" s="260"/>
      <c r="AK1286" s="259">
        <v>4</v>
      </c>
      <c r="AL1286" s="259"/>
      <c r="AM1286" s="259" t="s">
        <v>17406</v>
      </c>
      <c r="AN1286" s="449"/>
      <c r="AO1286" s="449"/>
      <c r="AP1286" s="449"/>
      <c r="AQ1286" s="392" t="str">
        <f>IFERROR(VLOOKUP(BG1286,#REF!,1,0),"")</f>
        <v/>
      </c>
      <c r="AS1286" s="259" t="s">
        <v>3259</v>
      </c>
      <c r="AW1286" s="392" t="s">
        <v>17407</v>
      </c>
      <c r="BD1286" s="202" t="str">
        <f t="shared" si="191"/>
        <v>X Series X3X3 xDrive 20i luxury</v>
      </c>
      <c r="BE1286" s="261" t="str">
        <f t="shared" ref="BE1286:BE1349" si="197">IF(K1285=K1286,TEXT(G1285,"0000"),TEXT(G1285+1,"0000"))</f>
        <v>0218</v>
      </c>
      <c r="BF1286" s="407" t="s">
        <v>1818</v>
      </c>
      <c r="BG1286" s="202" t="str">
        <f t="shared" si="192"/>
        <v>0218-1285</v>
      </c>
    </row>
    <row r="1287" spans="1:59">
      <c r="A1287" s="405">
        <v>5061</v>
      </c>
      <c r="B1287" s="406">
        <v>5061</v>
      </c>
      <c r="C1287" s="261" t="str">
        <f t="shared" si="193"/>
        <v>0008-0218</v>
      </c>
      <c r="D1287" s="261" t="str">
        <f t="shared" si="194"/>
        <v>0008-0218-0004</v>
      </c>
      <c r="E1287" s="407" t="s">
        <v>1819</v>
      </c>
      <c r="F1287" s="261" t="str">
        <f>TEXT(VLOOKUP(J1287,'[4]1'!$B$2:$D$37,2,0),"0000")</f>
        <v>0008</v>
      </c>
      <c r="G1287" s="261" t="str">
        <f t="shared" si="195"/>
        <v>0218</v>
      </c>
      <c r="H1287" s="408">
        <f t="shared" si="196"/>
        <v>4</v>
      </c>
      <c r="I1287" s="407" t="s">
        <v>1819</v>
      </c>
      <c r="J1287" s="258" t="s">
        <v>194</v>
      </c>
      <c r="K1287" s="258" t="s">
        <v>198</v>
      </c>
      <c r="L1287" s="258" t="s">
        <v>1343</v>
      </c>
      <c r="M1287" s="429">
        <v>85100000</v>
      </c>
      <c r="N1287" s="258">
        <v>2993</v>
      </c>
      <c r="O1287" s="258" t="s">
        <v>78</v>
      </c>
      <c r="P1287" s="258" t="s">
        <v>73</v>
      </c>
      <c r="Q1287" s="258" t="s">
        <v>72</v>
      </c>
      <c r="R1287" s="258">
        <v>5</v>
      </c>
      <c r="S1287" s="410">
        <v>3</v>
      </c>
      <c r="T1287" s="261">
        <v>6</v>
      </c>
      <c r="U1287" s="261">
        <v>6</v>
      </c>
      <c r="V1287" s="258" t="s">
        <v>71</v>
      </c>
      <c r="W1287" s="261" t="str">
        <f t="shared" ref="W1287:W1350" si="198">J1287&amp;K1287&amp;L1287&amp;M1287</f>
        <v>BMWX Series X3X3 xDrive 30d M Sport Package85100000</v>
      </c>
      <c r="X1287" s="411">
        <f t="shared" ref="X1287:X1350" si="199">B1287</f>
        <v>5061</v>
      </c>
      <c r="Y1287" s="261">
        <v>6</v>
      </c>
      <c r="Z1287" s="261">
        <v>6</v>
      </c>
      <c r="AA1287" s="407" t="s">
        <v>1819</v>
      </c>
      <c r="AB1287" s="258" t="s">
        <v>70</v>
      </c>
      <c r="AC1287" s="258"/>
      <c r="AD1287" s="258">
        <v>2</v>
      </c>
      <c r="AE1287" s="258">
        <v>0</v>
      </c>
      <c r="AF1287" s="259"/>
      <c r="AG1287" s="260"/>
      <c r="AH1287" s="259"/>
      <c r="AI1287" s="259"/>
      <c r="AJ1287" s="260"/>
      <c r="AK1287" s="259" t="s">
        <v>17136</v>
      </c>
      <c r="AL1287" s="259"/>
      <c r="AM1287" s="259" t="s">
        <v>17116</v>
      </c>
      <c r="AN1287" s="449"/>
      <c r="AO1287" s="449"/>
      <c r="AP1287" s="449"/>
      <c r="AQ1287" s="392" t="str">
        <f>IFERROR(VLOOKUP(BG1287,#REF!,1,0),"")</f>
        <v/>
      </c>
      <c r="AS1287" s="259" t="s">
        <v>3259</v>
      </c>
      <c r="BD1287" s="202" t="str">
        <f t="shared" si="191"/>
        <v>X Series X3X3 xDrive 30d M Sport Package</v>
      </c>
      <c r="BE1287" s="261" t="str">
        <f t="shared" si="197"/>
        <v>0218</v>
      </c>
      <c r="BF1287" s="407" t="s">
        <v>1819</v>
      </c>
      <c r="BG1287" s="202" t="str">
        <f t="shared" si="192"/>
        <v>0218-1286</v>
      </c>
    </row>
    <row r="1288" spans="1:59">
      <c r="A1288" s="405">
        <v>5062</v>
      </c>
      <c r="B1288" s="406">
        <v>5062</v>
      </c>
      <c r="C1288" s="261" t="str">
        <f t="shared" si="193"/>
        <v>0008-0218</v>
      </c>
      <c r="D1288" s="261" t="str">
        <f t="shared" si="194"/>
        <v>0008-0218-0005</v>
      </c>
      <c r="E1288" s="407" t="s">
        <v>1820</v>
      </c>
      <c r="F1288" s="261" t="str">
        <f>TEXT(VLOOKUP(J1288,'[4]1'!$B$2:$D$37,2,0),"0000")</f>
        <v>0008</v>
      </c>
      <c r="G1288" s="261" t="str">
        <f t="shared" si="195"/>
        <v>0218</v>
      </c>
      <c r="H1288" s="408">
        <f t="shared" si="196"/>
        <v>5</v>
      </c>
      <c r="I1288" s="407" t="s">
        <v>1820</v>
      </c>
      <c r="J1288" s="258" t="s">
        <v>194</v>
      </c>
      <c r="K1288" s="258" t="s">
        <v>198</v>
      </c>
      <c r="L1288" s="258" t="s">
        <v>1446</v>
      </c>
      <c r="M1288" s="429">
        <v>112800000</v>
      </c>
      <c r="N1288" s="258">
        <v>2993</v>
      </c>
      <c r="O1288" s="258" t="s">
        <v>77</v>
      </c>
      <c r="P1288" s="258" t="s">
        <v>73</v>
      </c>
      <c r="Q1288" s="258" t="s">
        <v>72</v>
      </c>
      <c r="R1288" s="258">
        <v>5</v>
      </c>
      <c r="S1288" s="410">
        <v>7</v>
      </c>
      <c r="T1288" s="261">
        <v>6</v>
      </c>
      <c r="U1288" s="261">
        <v>6</v>
      </c>
      <c r="V1288" s="258" t="s">
        <v>71</v>
      </c>
      <c r="W1288" s="261" t="str">
        <f t="shared" si="198"/>
        <v>BMWX Series X3X3 M112800000</v>
      </c>
      <c r="X1288" s="411">
        <f t="shared" si="199"/>
        <v>5062</v>
      </c>
      <c r="Y1288" s="261">
        <v>6</v>
      </c>
      <c r="Z1288" s="261">
        <v>6</v>
      </c>
      <c r="AA1288" s="407" t="s">
        <v>1820</v>
      </c>
      <c r="AB1288" s="258" t="s">
        <v>70</v>
      </c>
      <c r="AC1288" s="258"/>
      <c r="AD1288" s="258">
        <v>4</v>
      </c>
      <c r="AE1288" s="258">
        <v>0</v>
      </c>
      <c r="AF1288" s="259"/>
      <c r="AG1288" s="260"/>
      <c r="AH1288" s="259"/>
      <c r="AI1288" s="259"/>
      <c r="AJ1288" s="260"/>
      <c r="AK1288" s="259">
        <v>11</v>
      </c>
      <c r="AL1288" s="259"/>
      <c r="AM1288" s="259" t="s">
        <v>17414</v>
      </c>
      <c r="AN1288" s="449"/>
      <c r="AO1288" s="449"/>
      <c r="AP1288" s="449"/>
      <c r="AQ1288" s="392" t="str">
        <f>IFERROR(VLOOKUP(BG1288,#REF!,1,0),"")</f>
        <v/>
      </c>
      <c r="AS1288" s="259" t="s">
        <v>3251</v>
      </c>
      <c r="BD1288" s="202" t="str">
        <f t="shared" si="191"/>
        <v>X Series X3X3 M</v>
      </c>
      <c r="BE1288" s="261" t="str">
        <f t="shared" si="197"/>
        <v>0218</v>
      </c>
      <c r="BF1288" s="407" t="s">
        <v>1820</v>
      </c>
      <c r="BG1288" s="202" t="str">
        <f t="shared" si="192"/>
        <v>0218-1287</v>
      </c>
    </row>
    <row r="1289" spans="1:59">
      <c r="A1289" s="405">
        <v>5063</v>
      </c>
      <c r="B1289" s="406">
        <v>5063</v>
      </c>
      <c r="C1289" s="261" t="str">
        <f t="shared" si="193"/>
        <v>0008-0218</v>
      </c>
      <c r="D1289" s="261" t="str">
        <f t="shared" si="194"/>
        <v>0008-0218-0006</v>
      </c>
      <c r="E1289" s="407" t="s">
        <v>1821</v>
      </c>
      <c r="F1289" s="261" t="str">
        <f>TEXT(VLOOKUP(J1289,'[4]1'!$B$2:$D$37,2,0),"0000")</f>
        <v>0008</v>
      </c>
      <c r="G1289" s="261" t="str">
        <f t="shared" si="195"/>
        <v>0218</v>
      </c>
      <c r="H1289" s="408">
        <f t="shared" si="196"/>
        <v>6</v>
      </c>
      <c r="I1289" s="407" t="s">
        <v>1821</v>
      </c>
      <c r="J1289" s="413" t="s">
        <v>194</v>
      </c>
      <c r="K1289" s="413" t="s">
        <v>198</v>
      </c>
      <c r="L1289" s="413" t="s">
        <v>2822</v>
      </c>
      <c r="M1289" s="429">
        <v>89100000</v>
      </c>
      <c r="N1289" s="416">
        <v>2998</v>
      </c>
      <c r="O1289" s="258" t="s">
        <v>77</v>
      </c>
      <c r="P1289" s="413" t="s">
        <v>73</v>
      </c>
      <c r="Q1289" s="413" t="s">
        <v>72</v>
      </c>
      <c r="R1289" s="416">
        <v>5</v>
      </c>
      <c r="S1289" s="410">
        <v>7</v>
      </c>
      <c r="T1289" s="261">
        <v>6</v>
      </c>
      <c r="U1289" s="261">
        <v>6</v>
      </c>
      <c r="V1289" s="258" t="s">
        <v>71</v>
      </c>
      <c r="W1289" s="261" t="str">
        <f t="shared" si="198"/>
        <v>BMWX Series X3M40i89100000</v>
      </c>
      <c r="X1289" s="411">
        <f t="shared" si="199"/>
        <v>5063</v>
      </c>
      <c r="Y1289" s="261">
        <v>6</v>
      </c>
      <c r="Z1289" s="261">
        <v>6</v>
      </c>
      <c r="AA1289" s="407" t="s">
        <v>1821</v>
      </c>
      <c r="AB1289" s="258" t="s">
        <v>70</v>
      </c>
      <c r="AC1289" s="258"/>
      <c r="AD1289" s="258">
        <v>6</v>
      </c>
      <c r="AE1289" s="258">
        <v>0</v>
      </c>
      <c r="AF1289" s="259"/>
      <c r="AG1289" s="260"/>
      <c r="AH1289" s="259"/>
      <c r="AI1289" s="259"/>
      <c r="AJ1289" s="260"/>
      <c r="AK1289" s="259">
        <v>11</v>
      </c>
      <c r="AL1289" s="259"/>
      <c r="AM1289" s="259" t="s">
        <v>17414</v>
      </c>
      <c r="AN1289" s="449"/>
      <c r="AO1289" s="449"/>
      <c r="AP1289" s="449"/>
      <c r="AQ1289" s="392" t="str">
        <f>IFERROR(VLOOKUP(BG1289,#REF!,1,0),"")</f>
        <v/>
      </c>
      <c r="AS1289" s="259" t="s">
        <v>3251</v>
      </c>
      <c r="AZ1289" s="202" t="e">
        <f>VLOOKUP(#REF!,잔가군!$B:$C,2,0)</f>
        <v>#REF!</v>
      </c>
      <c r="BA1289" s="202" t="e">
        <f>S1289-#REF!</f>
        <v>#REF!</v>
      </c>
      <c r="BD1289" s="202" t="str">
        <f t="shared" si="191"/>
        <v>X Series X3M40i</v>
      </c>
      <c r="BE1289" s="261" t="str">
        <f t="shared" si="197"/>
        <v>0218</v>
      </c>
      <c r="BF1289" s="407" t="s">
        <v>1821</v>
      </c>
      <c r="BG1289" s="202" t="str">
        <f t="shared" si="192"/>
        <v>0218-1288</v>
      </c>
    </row>
    <row r="1290" spans="1:59">
      <c r="A1290" s="405">
        <v>5064</v>
      </c>
      <c r="B1290" s="406">
        <v>5064</v>
      </c>
      <c r="C1290" s="261" t="str">
        <f t="shared" si="193"/>
        <v>0008-0218</v>
      </c>
      <c r="D1290" s="261" t="str">
        <f t="shared" si="194"/>
        <v>0008-0218-0007</v>
      </c>
      <c r="E1290" s="407" t="s">
        <v>1822</v>
      </c>
      <c r="F1290" s="261" t="str">
        <f>TEXT(VLOOKUP(J1290,'[4]1'!$B$2:$D$37,2,0),"0000")</f>
        <v>0008</v>
      </c>
      <c r="G1290" s="261" t="str">
        <f t="shared" si="195"/>
        <v>0218</v>
      </c>
      <c r="H1290" s="408">
        <f t="shared" si="196"/>
        <v>7</v>
      </c>
      <c r="I1290" s="407" t="s">
        <v>1822</v>
      </c>
      <c r="J1290" s="258" t="s">
        <v>194</v>
      </c>
      <c r="K1290" s="258" t="s">
        <v>198</v>
      </c>
      <c r="L1290" s="258" t="s">
        <v>17158</v>
      </c>
      <c r="M1290" s="510">
        <v>64400000</v>
      </c>
      <c r="N1290" s="426">
        <v>1998</v>
      </c>
      <c r="O1290" s="258" t="s">
        <v>77</v>
      </c>
      <c r="P1290" s="426" t="s">
        <v>73</v>
      </c>
      <c r="Q1290" s="258" t="s">
        <v>72</v>
      </c>
      <c r="R1290" s="426">
        <v>5</v>
      </c>
      <c r="S1290" s="427">
        <v>3</v>
      </c>
      <c r="T1290" s="261">
        <v>6</v>
      </c>
      <c r="U1290" s="261">
        <v>6</v>
      </c>
      <c r="V1290" s="258" t="s">
        <v>1989</v>
      </c>
      <c r="W1290" s="261" t="str">
        <f t="shared" si="198"/>
        <v>BMWX Series X3xDrive 20i xLine64400000</v>
      </c>
      <c r="X1290" s="411">
        <f t="shared" si="199"/>
        <v>5064</v>
      </c>
      <c r="Y1290" s="261">
        <v>6</v>
      </c>
      <c r="Z1290" s="261">
        <v>6</v>
      </c>
      <c r="AA1290" s="407" t="s">
        <v>1822</v>
      </c>
      <c r="AB1290" s="258" t="s">
        <v>1985</v>
      </c>
      <c r="AC1290" s="258"/>
      <c r="AD1290" s="258">
        <v>7</v>
      </c>
      <c r="AE1290" s="258"/>
      <c r="AF1290" s="259"/>
      <c r="AG1290" s="260"/>
      <c r="AH1290" s="259"/>
      <c r="AI1290" s="259"/>
      <c r="AJ1290" s="260"/>
      <c r="AK1290" s="259">
        <v>4</v>
      </c>
      <c r="AL1290" s="259"/>
      <c r="AM1290" s="259" t="s">
        <v>17406</v>
      </c>
      <c r="AN1290" s="449"/>
      <c r="AO1290" s="449"/>
      <c r="AP1290" s="449"/>
      <c r="AQ1290" s="392" t="str">
        <f>IFERROR(VLOOKUP(BG1290,#REF!,1,0),"")</f>
        <v/>
      </c>
      <c r="AS1290" s="259" t="s">
        <v>3259</v>
      </c>
      <c r="AT1290" s="392" t="s">
        <v>3201</v>
      </c>
      <c r="AW1290" s="392" t="s">
        <v>17407</v>
      </c>
      <c r="AY1290" s="312" t="s">
        <v>3129</v>
      </c>
      <c r="BD1290" s="202" t="str">
        <f t="shared" si="191"/>
        <v>X Series X3xDrive 20i xLine</v>
      </c>
      <c r="BE1290" s="261" t="str">
        <f t="shared" si="197"/>
        <v>0218</v>
      </c>
      <c r="BF1290" s="407" t="s">
        <v>1822</v>
      </c>
      <c r="BG1290" s="202" t="str">
        <f t="shared" si="192"/>
        <v>0218-1289</v>
      </c>
    </row>
    <row r="1291" spans="1:59">
      <c r="A1291" s="405">
        <v>5065</v>
      </c>
      <c r="B1291" s="406">
        <v>5065</v>
      </c>
      <c r="C1291" s="261" t="str">
        <f t="shared" si="193"/>
        <v>0008-0218</v>
      </c>
      <c r="D1291" s="261" t="str">
        <f t="shared" si="194"/>
        <v>0008-0218-0008</v>
      </c>
      <c r="E1291" s="407" t="s">
        <v>1823</v>
      </c>
      <c r="F1291" s="261" t="str">
        <f>TEXT(VLOOKUP(J1291,'[4]1'!$B$2:$D$37,2,0),"0000")</f>
        <v>0008</v>
      </c>
      <c r="G1291" s="261" t="str">
        <f t="shared" si="195"/>
        <v>0218</v>
      </c>
      <c r="H1291" s="408">
        <f t="shared" si="196"/>
        <v>8</v>
      </c>
      <c r="I1291" s="407" t="s">
        <v>1823</v>
      </c>
      <c r="J1291" s="258" t="s">
        <v>194</v>
      </c>
      <c r="K1291" s="258" t="s">
        <v>198</v>
      </c>
      <c r="L1291" s="258" t="s">
        <v>17159</v>
      </c>
      <c r="M1291" s="429">
        <v>66500000</v>
      </c>
      <c r="N1291" s="426">
        <v>1998</v>
      </c>
      <c r="O1291" s="258" t="s">
        <v>77</v>
      </c>
      <c r="P1291" s="426" t="s">
        <v>73</v>
      </c>
      <c r="Q1291" s="258" t="s">
        <v>72</v>
      </c>
      <c r="R1291" s="426">
        <v>5</v>
      </c>
      <c r="S1291" s="427">
        <v>3</v>
      </c>
      <c r="T1291" s="261">
        <v>6</v>
      </c>
      <c r="U1291" s="261">
        <v>6</v>
      </c>
      <c r="V1291" s="258" t="s">
        <v>3126</v>
      </c>
      <c r="W1291" s="261" t="str">
        <f t="shared" si="198"/>
        <v>BMWX Series X3xDrive 20i M Sport Package66500000</v>
      </c>
      <c r="X1291" s="411">
        <f t="shared" si="199"/>
        <v>5065</v>
      </c>
      <c r="Y1291" s="261">
        <v>6</v>
      </c>
      <c r="Z1291" s="261">
        <v>6</v>
      </c>
      <c r="AA1291" s="407" t="s">
        <v>1823</v>
      </c>
      <c r="AB1291" s="258" t="s">
        <v>3131</v>
      </c>
      <c r="AC1291" s="258"/>
      <c r="AD1291" s="258">
        <v>7</v>
      </c>
      <c r="AE1291" s="258"/>
      <c r="AF1291" s="259"/>
      <c r="AG1291" s="260"/>
      <c r="AH1291" s="259"/>
      <c r="AI1291" s="259"/>
      <c r="AJ1291" s="260"/>
      <c r="AK1291" s="259">
        <v>4</v>
      </c>
      <c r="AL1291" s="259"/>
      <c r="AM1291" s="259" t="s">
        <v>17406</v>
      </c>
      <c r="AN1291" s="449"/>
      <c r="AO1291" s="449"/>
      <c r="AP1291" s="449"/>
      <c r="AQ1291" s="392" t="str">
        <f>IFERROR(VLOOKUP(BG1291,#REF!,1,0),"")</f>
        <v/>
      </c>
      <c r="AS1291" s="259" t="s">
        <v>3259</v>
      </c>
      <c r="AT1291" s="392" t="s">
        <v>3120</v>
      </c>
      <c r="AW1291" s="392" t="s">
        <v>17407</v>
      </c>
      <c r="AY1291" s="312" t="s">
        <v>3129</v>
      </c>
      <c r="BD1291" s="202" t="str">
        <f t="shared" si="191"/>
        <v>X Series X3xDrive 20i M Sport Package</v>
      </c>
      <c r="BE1291" s="261" t="str">
        <f t="shared" si="197"/>
        <v>0218</v>
      </c>
      <c r="BF1291" s="407" t="s">
        <v>1823</v>
      </c>
      <c r="BG1291" s="202" t="str">
        <f t="shared" si="192"/>
        <v>0218-1290</v>
      </c>
    </row>
    <row r="1292" spans="1:59">
      <c r="A1292" s="405">
        <v>5066</v>
      </c>
      <c r="B1292" s="406">
        <v>5066</v>
      </c>
      <c r="C1292" s="261" t="str">
        <f t="shared" si="193"/>
        <v>0008-0218</v>
      </c>
      <c r="D1292" s="261" t="str">
        <f t="shared" si="194"/>
        <v>0008-0218-0009</v>
      </c>
      <c r="E1292" s="407" t="s">
        <v>1824</v>
      </c>
      <c r="F1292" s="261" t="str">
        <f>TEXT(VLOOKUP(J1292,'[4]1'!$B$2:$D$37,2,0),"0000")</f>
        <v>0008</v>
      </c>
      <c r="G1292" s="261" t="str">
        <f t="shared" si="195"/>
        <v>0218</v>
      </c>
      <c r="H1292" s="408">
        <f t="shared" si="196"/>
        <v>9</v>
      </c>
      <c r="I1292" s="407" t="s">
        <v>1824</v>
      </c>
      <c r="J1292" s="258" t="s">
        <v>194</v>
      </c>
      <c r="K1292" s="258" t="s">
        <v>198</v>
      </c>
      <c r="L1292" s="258" t="s">
        <v>17160</v>
      </c>
      <c r="M1292" s="429">
        <v>67200000</v>
      </c>
      <c r="N1292" s="426">
        <v>1995</v>
      </c>
      <c r="O1292" s="426" t="s">
        <v>78</v>
      </c>
      <c r="P1292" s="426" t="s">
        <v>73</v>
      </c>
      <c r="Q1292" s="258" t="s">
        <v>72</v>
      </c>
      <c r="R1292" s="426">
        <v>5</v>
      </c>
      <c r="S1292" s="427">
        <v>1</v>
      </c>
      <c r="T1292" s="261">
        <v>6</v>
      </c>
      <c r="U1292" s="261">
        <v>6</v>
      </c>
      <c r="V1292" s="258" t="s">
        <v>3126</v>
      </c>
      <c r="W1292" s="261" t="str">
        <f t="shared" si="198"/>
        <v>BMWX Series X3xDrive 20d xline67200000</v>
      </c>
      <c r="X1292" s="411">
        <f t="shared" si="199"/>
        <v>5066</v>
      </c>
      <c r="Y1292" s="261">
        <v>6</v>
      </c>
      <c r="Z1292" s="261">
        <v>6</v>
      </c>
      <c r="AA1292" s="407" t="s">
        <v>1824</v>
      </c>
      <c r="AB1292" s="258" t="s">
        <v>3131</v>
      </c>
      <c r="AC1292" s="258"/>
      <c r="AD1292" s="258">
        <v>7</v>
      </c>
      <c r="AE1292" s="258"/>
      <c r="AF1292" s="259"/>
      <c r="AG1292" s="260"/>
      <c r="AH1292" s="259"/>
      <c r="AI1292" s="259"/>
      <c r="AJ1292" s="260"/>
      <c r="AK1292" s="259">
        <v>4</v>
      </c>
      <c r="AL1292" s="259"/>
      <c r="AM1292" s="259" t="s">
        <v>17406</v>
      </c>
      <c r="AN1292" s="449"/>
      <c r="AO1292" s="449"/>
      <c r="AP1292" s="449"/>
      <c r="AQ1292" s="392" t="str">
        <f>IFERROR(VLOOKUP(BG1292,#REF!,1,0),"")</f>
        <v/>
      </c>
      <c r="AS1292" s="259" t="s">
        <v>3211</v>
      </c>
      <c r="AT1292" s="392" t="s">
        <v>3120</v>
      </c>
      <c r="AW1292" s="392" t="s">
        <v>17407</v>
      </c>
      <c r="AY1292" s="312" t="s">
        <v>3129</v>
      </c>
      <c r="BD1292" s="202" t="str">
        <f t="shared" si="191"/>
        <v>X Series X3xDrive 20d xline</v>
      </c>
      <c r="BE1292" s="261" t="str">
        <f t="shared" si="197"/>
        <v>0218</v>
      </c>
      <c r="BF1292" s="407" t="s">
        <v>1824</v>
      </c>
      <c r="BG1292" s="202" t="str">
        <f t="shared" si="192"/>
        <v>0218-1291</v>
      </c>
    </row>
    <row r="1293" spans="1:59">
      <c r="A1293" s="405">
        <v>5067</v>
      </c>
      <c r="B1293" s="406">
        <v>5067</v>
      </c>
      <c r="C1293" s="261" t="str">
        <f t="shared" si="193"/>
        <v>0008-0218</v>
      </c>
      <c r="D1293" s="261" t="str">
        <f t="shared" si="194"/>
        <v>0008-0218-0010</v>
      </c>
      <c r="E1293" s="407" t="s">
        <v>1825</v>
      </c>
      <c r="F1293" s="261" t="str">
        <f>TEXT(VLOOKUP(J1293,'[4]1'!$B$2:$D$37,2,0),"0000")</f>
        <v>0008</v>
      </c>
      <c r="G1293" s="261" t="str">
        <f t="shared" si="195"/>
        <v>0218</v>
      </c>
      <c r="H1293" s="408">
        <f t="shared" si="196"/>
        <v>10</v>
      </c>
      <c r="I1293" s="407" t="s">
        <v>1825</v>
      </c>
      <c r="J1293" s="258" t="s">
        <v>194</v>
      </c>
      <c r="K1293" s="258" t="s">
        <v>198</v>
      </c>
      <c r="L1293" s="258" t="s">
        <v>17161</v>
      </c>
      <c r="M1293" s="429">
        <v>70100000</v>
      </c>
      <c r="N1293" s="426">
        <v>1995</v>
      </c>
      <c r="O1293" s="426" t="s">
        <v>78</v>
      </c>
      <c r="P1293" s="426" t="s">
        <v>73</v>
      </c>
      <c r="Q1293" s="258" t="s">
        <v>72</v>
      </c>
      <c r="R1293" s="426">
        <v>5</v>
      </c>
      <c r="S1293" s="427">
        <v>1</v>
      </c>
      <c r="T1293" s="261">
        <v>6</v>
      </c>
      <c r="U1293" s="261">
        <v>6</v>
      </c>
      <c r="V1293" s="258" t="s">
        <v>3126</v>
      </c>
      <c r="W1293" s="261" t="str">
        <f t="shared" si="198"/>
        <v>BMWX Series X3xDrive 20d M Sport Package70100000</v>
      </c>
      <c r="X1293" s="411">
        <f t="shared" si="199"/>
        <v>5067</v>
      </c>
      <c r="Y1293" s="261">
        <v>6</v>
      </c>
      <c r="Z1293" s="261">
        <v>6</v>
      </c>
      <c r="AA1293" s="407" t="s">
        <v>1825</v>
      </c>
      <c r="AB1293" s="258" t="s">
        <v>3131</v>
      </c>
      <c r="AC1293" s="258"/>
      <c r="AD1293" s="258">
        <v>7</v>
      </c>
      <c r="AE1293" s="258"/>
      <c r="AF1293" s="259"/>
      <c r="AG1293" s="260"/>
      <c r="AH1293" s="259"/>
      <c r="AI1293" s="259"/>
      <c r="AJ1293" s="260"/>
      <c r="AK1293" s="259">
        <v>4</v>
      </c>
      <c r="AL1293" s="259"/>
      <c r="AM1293" s="259" t="s">
        <v>17406</v>
      </c>
      <c r="AN1293" s="449"/>
      <c r="AO1293" s="449"/>
      <c r="AP1293" s="449"/>
      <c r="AQ1293" s="392" t="str">
        <f>IFERROR(VLOOKUP(BG1293,#REF!,1,0),"")</f>
        <v/>
      </c>
      <c r="AS1293" s="259" t="s">
        <v>3211</v>
      </c>
      <c r="AT1293" s="392" t="s">
        <v>3120</v>
      </c>
      <c r="AW1293" s="392" t="s">
        <v>17407</v>
      </c>
      <c r="AY1293" s="312" t="s">
        <v>3129</v>
      </c>
      <c r="BD1293" s="202" t="str">
        <f t="shared" si="191"/>
        <v>X Series X3xDrive 20d M Sport Package</v>
      </c>
      <c r="BE1293" s="261" t="str">
        <f t="shared" si="197"/>
        <v>0218</v>
      </c>
      <c r="BF1293" s="407" t="s">
        <v>1825</v>
      </c>
      <c r="BG1293" s="202" t="str">
        <f t="shared" si="192"/>
        <v>0218-1292</v>
      </c>
    </row>
    <row r="1294" spans="1:59">
      <c r="A1294" s="405">
        <v>5068</v>
      </c>
      <c r="B1294" s="406">
        <v>5068</v>
      </c>
      <c r="C1294" s="261" t="str">
        <f t="shared" si="193"/>
        <v>0008-0218</v>
      </c>
      <c r="D1294" s="261" t="str">
        <f t="shared" si="194"/>
        <v>0008-0218-0011</v>
      </c>
      <c r="E1294" s="407" t="s">
        <v>1826</v>
      </c>
      <c r="F1294" s="261" t="str">
        <f>TEXT(VLOOKUP(J1294,'[4]1'!$B$2:$D$37,2,0),"0000")</f>
        <v>0008</v>
      </c>
      <c r="G1294" s="261" t="str">
        <f t="shared" si="195"/>
        <v>0218</v>
      </c>
      <c r="H1294" s="408">
        <f t="shared" si="196"/>
        <v>11</v>
      </c>
      <c r="I1294" s="407" t="s">
        <v>1826</v>
      </c>
      <c r="J1294" s="258" t="s">
        <v>194</v>
      </c>
      <c r="K1294" s="258" t="s">
        <v>198</v>
      </c>
      <c r="L1294" s="258" t="s">
        <v>17162</v>
      </c>
      <c r="M1294" s="429">
        <v>85100000</v>
      </c>
      <c r="N1294" s="426">
        <v>2993</v>
      </c>
      <c r="O1294" s="426" t="s">
        <v>78</v>
      </c>
      <c r="P1294" s="426" t="s">
        <v>73</v>
      </c>
      <c r="Q1294" s="258" t="s">
        <v>72</v>
      </c>
      <c r="R1294" s="426">
        <v>5</v>
      </c>
      <c r="S1294" s="427">
        <v>3</v>
      </c>
      <c r="T1294" s="261">
        <v>6</v>
      </c>
      <c r="U1294" s="261">
        <v>6</v>
      </c>
      <c r="V1294" s="258" t="s">
        <v>3126</v>
      </c>
      <c r="W1294" s="261" t="str">
        <f t="shared" si="198"/>
        <v>BMWX Series X3xDrive 30d M Sport Package85100000</v>
      </c>
      <c r="X1294" s="411">
        <f t="shared" si="199"/>
        <v>5068</v>
      </c>
      <c r="Y1294" s="261">
        <v>6</v>
      </c>
      <c r="Z1294" s="261">
        <v>6</v>
      </c>
      <c r="AA1294" s="407" t="s">
        <v>1826</v>
      </c>
      <c r="AB1294" s="258" t="s">
        <v>3131</v>
      </c>
      <c r="AC1294" s="258"/>
      <c r="AD1294" s="258">
        <v>7</v>
      </c>
      <c r="AE1294" s="258"/>
      <c r="AF1294" s="259"/>
      <c r="AG1294" s="260"/>
      <c r="AH1294" s="259"/>
      <c r="AI1294" s="259"/>
      <c r="AJ1294" s="260"/>
      <c r="AK1294" s="259" t="s">
        <v>17136</v>
      </c>
      <c r="AL1294" s="259"/>
      <c r="AM1294" s="259" t="s">
        <v>17116</v>
      </c>
      <c r="AN1294" s="449"/>
      <c r="AO1294" s="449"/>
      <c r="AP1294" s="449"/>
      <c r="AQ1294" s="392" t="str">
        <f>IFERROR(VLOOKUP(BG1294,#REF!,1,0),"")</f>
        <v/>
      </c>
      <c r="AS1294" s="259" t="s">
        <v>3259</v>
      </c>
      <c r="AT1294" s="392" t="s">
        <v>3120</v>
      </c>
      <c r="AW1294" s="392" t="s">
        <v>3119</v>
      </c>
      <c r="AY1294" s="312" t="s">
        <v>3129</v>
      </c>
      <c r="BD1294" s="202" t="str">
        <f t="shared" si="191"/>
        <v>X Series X3xDrive 30d M Sport Package</v>
      </c>
      <c r="BE1294" s="261" t="str">
        <f t="shared" si="197"/>
        <v>0218</v>
      </c>
      <c r="BF1294" s="407" t="s">
        <v>1826</v>
      </c>
      <c r="BG1294" s="202" t="str">
        <f t="shared" si="192"/>
        <v>0218-1293</v>
      </c>
    </row>
    <row r="1295" spans="1:59">
      <c r="A1295" s="405">
        <v>5069</v>
      </c>
      <c r="B1295" s="406">
        <v>5069</v>
      </c>
      <c r="C1295" s="261" t="str">
        <f t="shared" si="193"/>
        <v>0008-0218</v>
      </c>
      <c r="D1295" s="261" t="str">
        <f t="shared" si="194"/>
        <v>0008-0218-0012</v>
      </c>
      <c r="E1295" s="407" t="s">
        <v>1827</v>
      </c>
      <c r="F1295" s="261" t="str">
        <f>TEXT(VLOOKUP(J1295,'[4]1'!$B$2:$D$37,2,0),"0000")</f>
        <v>0008</v>
      </c>
      <c r="G1295" s="261" t="str">
        <f t="shared" si="195"/>
        <v>0218</v>
      </c>
      <c r="H1295" s="408">
        <f t="shared" si="196"/>
        <v>12</v>
      </c>
      <c r="I1295" s="407" t="s">
        <v>1827</v>
      </c>
      <c r="J1295" s="258" t="s">
        <v>194</v>
      </c>
      <c r="K1295" s="258" t="s">
        <v>198</v>
      </c>
      <c r="L1295" s="258" t="s">
        <v>17163</v>
      </c>
      <c r="M1295" s="429">
        <v>75200000</v>
      </c>
      <c r="N1295" s="426">
        <v>1998</v>
      </c>
      <c r="O1295" s="426" t="s">
        <v>1185</v>
      </c>
      <c r="P1295" s="426" t="s">
        <v>73</v>
      </c>
      <c r="Q1295" s="258" t="s">
        <v>72</v>
      </c>
      <c r="R1295" s="426">
        <v>5</v>
      </c>
      <c r="S1295" s="427">
        <v>4</v>
      </c>
      <c r="T1295" s="261">
        <v>6</v>
      </c>
      <c r="U1295" s="261">
        <v>6</v>
      </c>
      <c r="V1295" s="258" t="s">
        <v>1989</v>
      </c>
      <c r="W1295" s="261" t="str">
        <f t="shared" si="198"/>
        <v>BMWX Series X3xDrive 30e xline75200000</v>
      </c>
      <c r="X1295" s="411">
        <f t="shared" si="199"/>
        <v>5069</v>
      </c>
      <c r="Y1295" s="261">
        <v>6</v>
      </c>
      <c r="Z1295" s="261">
        <v>6</v>
      </c>
      <c r="AA1295" s="407" t="s">
        <v>1827</v>
      </c>
      <c r="AB1295" s="258" t="s">
        <v>3131</v>
      </c>
      <c r="AC1295" s="258"/>
      <c r="AD1295" s="258">
        <v>7</v>
      </c>
      <c r="AE1295" s="258"/>
      <c r="AF1295" s="259"/>
      <c r="AG1295" s="260"/>
      <c r="AH1295" s="259"/>
      <c r="AI1295" s="259"/>
      <c r="AJ1295" s="260"/>
      <c r="AK1295" s="259">
        <v>4</v>
      </c>
      <c r="AL1295" s="259"/>
      <c r="AM1295" s="259" t="s">
        <v>17406</v>
      </c>
      <c r="AN1295" s="449"/>
      <c r="AO1295" s="449"/>
      <c r="AP1295" s="449"/>
      <c r="AQ1295" s="392" t="str">
        <f>IFERROR(VLOOKUP(BG1295,#REF!,1,0),"")</f>
        <v/>
      </c>
      <c r="AS1295" s="259" t="s">
        <v>3248</v>
      </c>
      <c r="AT1295" s="392" t="s">
        <v>3120</v>
      </c>
      <c r="AW1295" s="392" t="s">
        <v>17422</v>
      </c>
      <c r="AY1295" s="312" t="s">
        <v>3129</v>
      </c>
      <c r="BD1295" s="202" t="str">
        <f t="shared" si="191"/>
        <v>X Series X3xDrive 30e xline</v>
      </c>
      <c r="BE1295" s="261" t="str">
        <f t="shared" si="197"/>
        <v>0218</v>
      </c>
      <c r="BF1295" s="407" t="s">
        <v>1827</v>
      </c>
      <c r="BG1295" s="202" t="str">
        <f t="shared" si="192"/>
        <v>0218-1294</v>
      </c>
    </row>
    <row r="1296" spans="1:59">
      <c r="A1296" s="405">
        <v>5070</v>
      </c>
      <c r="B1296" s="406">
        <v>5070</v>
      </c>
      <c r="C1296" s="261" t="str">
        <f t="shared" si="193"/>
        <v>0008-0218</v>
      </c>
      <c r="D1296" s="261" t="str">
        <f t="shared" si="194"/>
        <v>0008-0218-0013</v>
      </c>
      <c r="E1296" s="407" t="s">
        <v>1828</v>
      </c>
      <c r="F1296" s="261" t="str">
        <f>TEXT(VLOOKUP(J1296,'[4]1'!$B$2:$D$37,2,0),"0000")</f>
        <v>0008</v>
      </c>
      <c r="G1296" s="261" t="str">
        <f t="shared" si="195"/>
        <v>0218</v>
      </c>
      <c r="H1296" s="408">
        <f t="shared" si="196"/>
        <v>13</v>
      </c>
      <c r="I1296" s="407" t="s">
        <v>1828</v>
      </c>
      <c r="J1296" s="258" t="s">
        <v>194</v>
      </c>
      <c r="K1296" s="258" t="s">
        <v>198</v>
      </c>
      <c r="L1296" s="523" t="s">
        <v>3263</v>
      </c>
      <c r="M1296" s="520">
        <v>83700000</v>
      </c>
      <c r="N1296" s="426">
        <v>1998</v>
      </c>
      <c r="O1296" s="426" t="s">
        <v>1185</v>
      </c>
      <c r="P1296" s="426" t="s">
        <v>73</v>
      </c>
      <c r="Q1296" s="258" t="s">
        <v>72</v>
      </c>
      <c r="R1296" s="426">
        <v>5</v>
      </c>
      <c r="S1296" s="427">
        <v>4</v>
      </c>
      <c r="T1296" s="261">
        <v>6</v>
      </c>
      <c r="U1296" s="261">
        <v>6</v>
      </c>
      <c r="V1296" s="258" t="s">
        <v>1989</v>
      </c>
      <c r="W1296" s="261" t="str">
        <f t="shared" si="198"/>
        <v>BMWX Series X3X3 30e M sport pro xDrive83700000</v>
      </c>
      <c r="X1296" s="411">
        <f t="shared" si="199"/>
        <v>5070</v>
      </c>
      <c r="Y1296" s="261">
        <v>6</v>
      </c>
      <c r="Z1296" s="261">
        <v>6</v>
      </c>
      <c r="AA1296" s="407" t="s">
        <v>1828</v>
      </c>
      <c r="AB1296" s="258" t="s">
        <v>1985</v>
      </c>
      <c r="AC1296" s="258"/>
      <c r="AD1296" s="258">
        <v>7</v>
      </c>
      <c r="AE1296" s="258"/>
      <c r="AF1296" s="259"/>
      <c r="AG1296" s="260"/>
      <c r="AH1296" s="259"/>
      <c r="AI1296" s="259"/>
      <c r="AJ1296" s="260"/>
      <c r="AK1296" s="259">
        <v>4</v>
      </c>
      <c r="AL1296" s="259"/>
      <c r="AM1296" s="259" t="s">
        <v>17406</v>
      </c>
      <c r="AN1296" s="449"/>
      <c r="AO1296" s="449"/>
      <c r="AP1296" s="449"/>
      <c r="AQ1296" s="392" t="str">
        <f>IFERROR(VLOOKUP(BG1296,#REF!,1,0),"")</f>
        <v/>
      </c>
      <c r="AS1296" s="259" t="s">
        <v>3248</v>
      </c>
      <c r="AW1296" s="392" t="s">
        <v>17422</v>
      </c>
      <c r="AY1296" s="312" t="s">
        <v>3129</v>
      </c>
      <c r="BD1296" s="202" t="str">
        <f t="shared" si="191"/>
        <v>X Series X3X3 30e M sport pro xDrive</v>
      </c>
      <c r="BE1296" s="261" t="str">
        <f t="shared" si="197"/>
        <v>0218</v>
      </c>
      <c r="BF1296" s="407" t="s">
        <v>1828</v>
      </c>
      <c r="BG1296" s="202" t="str">
        <f t="shared" si="192"/>
        <v>0218-1295</v>
      </c>
    </row>
    <row r="1297" spans="1:59">
      <c r="A1297" s="405">
        <v>5071</v>
      </c>
      <c r="B1297" s="406">
        <v>5071</v>
      </c>
      <c r="C1297" s="261" t="str">
        <f t="shared" si="193"/>
        <v>0008-0218</v>
      </c>
      <c r="D1297" s="261" t="str">
        <f t="shared" si="194"/>
        <v>0008-0218-0014</v>
      </c>
      <c r="E1297" s="407" t="s">
        <v>1829</v>
      </c>
      <c r="F1297" s="261" t="str">
        <f>TEXT(VLOOKUP(J1297,'[4]1'!$B$2:$D$37,2,0),"0000")</f>
        <v>0008</v>
      </c>
      <c r="G1297" s="261" t="str">
        <f t="shared" si="195"/>
        <v>0218</v>
      </c>
      <c r="H1297" s="408">
        <f t="shared" si="196"/>
        <v>14</v>
      </c>
      <c r="I1297" s="407" t="s">
        <v>1829</v>
      </c>
      <c r="J1297" s="258" t="s">
        <v>194</v>
      </c>
      <c r="K1297" s="258" t="s">
        <v>198</v>
      </c>
      <c r="L1297" s="258" t="s">
        <v>17164</v>
      </c>
      <c r="M1297" s="429">
        <v>78200000</v>
      </c>
      <c r="N1297" s="426">
        <v>1998</v>
      </c>
      <c r="O1297" s="426" t="s">
        <v>1185</v>
      </c>
      <c r="P1297" s="426" t="s">
        <v>73</v>
      </c>
      <c r="Q1297" s="258" t="s">
        <v>72</v>
      </c>
      <c r="R1297" s="426">
        <v>5</v>
      </c>
      <c r="S1297" s="427">
        <v>4</v>
      </c>
      <c r="T1297" s="261">
        <v>6</v>
      </c>
      <c r="U1297" s="261">
        <v>6</v>
      </c>
      <c r="V1297" s="258" t="s">
        <v>1989</v>
      </c>
      <c r="W1297" s="261" t="str">
        <f t="shared" si="198"/>
        <v>BMWX Series X3xDrive 30e M Sport Package78200000</v>
      </c>
      <c r="X1297" s="411">
        <f t="shared" si="199"/>
        <v>5071</v>
      </c>
      <c r="Y1297" s="261">
        <v>6</v>
      </c>
      <c r="Z1297" s="261">
        <v>6</v>
      </c>
      <c r="AA1297" s="407" t="s">
        <v>1829</v>
      </c>
      <c r="AB1297" s="258" t="s">
        <v>3131</v>
      </c>
      <c r="AC1297" s="258"/>
      <c r="AD1297" s="258">
        <v>7</v>
      </c>
      <c r="AE1297" s="258"/>
      <c r="AF1297" s="259"/>
      <c r="AG1297" s="260"/>
      <c r="AH1297" s="259"/>
      <c r="AI1297" s="259"/>
      <c r="AJ1297" s="260"/>
      <c r="AK1297" s="259">
        <v>4</v>
      </c>
      <c r="AL1297" s="259"/>
      <c r="AM1297" s="259" t="s">
        <v>17406</v>
      </c>
      <c r="AN1297" s="449"/>
      <c r="AO1297" s="449"/>
      <c r="AP1297" s="449"/>
      <c r="AQ1297" s="392" t="str">
        <f>IFERROR(VLOOKUP(BG1297,#REF!,1,0),"")</f>
        <v/>
      </c>
      <c r="AS1297" s="259" t="s">
        <v>3248</v>
      </c>
      <c r="AT1297" s="392" t="s">
        <v>3120</v>
      </c>
      <c r="AW1297" s="392" t="s">
        <v>17422</v>
      </c>
      <c r="AY1297" s="312" t="s">
        <v>3129</v>
      </c>
      <c r="BD1297" s="202" t="str">
        <f t="shared" si="191"/>
        <v>X Series X3xDrive 30e M Sport Package</v>
      </c>
      <c r="BE1297" s="261" t="str">
        <f t="shared" si="197"/>
        <v>0218</v>
      </c>
      <c r="BF1297" s="407" t="s">
        <v>1829</v>
      </c>
      <c r="BG1297" s="202" t="str">
        <f t="shared" si="192"/>
        <v>0218-1296</v>
      </c>
    </row>
    <row r="1298" spans="1:59">
      <c r="A1298" s="405">
        <v>5072</v>
      </c>
      <c r="B1298" s="406">
        <v>5072</v>
      </c>
      <c r="C1298" s="261" t="str">
        <f t="shared" si="193"/>
        <v>0008-0219</v>
      </c>
      <c r="D1298" s="261" t="str">
        <f t="shared" si="194"/>
        <v>0008-0219-0001</v>
      </c>
      <c r="E1298" s="407" t="s">
        <v>1830</v>
      </c>
      <c r="F1298" s="261" t="str">
        <f>TEXT(VLOOKUP(J1298,'[4]1'!$B$2:$D$37,2,0),"0000")</f>
        <v>0008</v>
      </c>
      <c r="G1298" s="261" t="str">
        <f t="shared" si="195"/>
        <v>0219</v>
      </c>
      <c r="H1298" s="408">
        <f t="shared" si="196"/>
        <v>1</v>
      </c>
      <c r="I1298" s="407" t="s">
        <v>1830</v>
      </c>
      <c r="J1298" s="258" t="s">
        <v>194</v>
      </c>
      <c r="K1298" s="258" t="s">
        <v>197</v>
      </c>
      <c r="L1298" s="258" t="s">
        <v>1252</v>
      </c>
      <c r="M1298" s="429">
        <v>73300000</v>
      </c>
      <c r="N1298" s="258">
        <v>1995</v>
      </c>
      <c r="O1298" s="258" t="s">
        <v>78</v>
      </c>
      <c r="P1298" s="258" t="s">
        <v>73</v>
      </c>
      <c r="Q1298" s="258" t="s">
        <v>72</v>
      </c>
      <c r="R1298" s="258">
        <v>5</v>
      </c>
      <c r="S1298" s="410">
        <v>1</v>
      </c>
      <c r="T1298" s="261">
        <v>6</v>
      </c>
      <c r="U1298" s="261">
        <v>6</v>
      </c>
      <c r="V1298" s="258" t="s">
        <v>71</v>
      </c>
      <c r="W1298" s="261" t="str">
        <f t="shared" si="198"/>
        <v>BMWX Series X4X4 xDrive 20d M Sport Package73300000</v>
      </c>
      <c r="X1298" s="411">
        <f t="shared" si="199"/>
        <v>5072</v>
      </c>
      <c r="Y1298" s="261">
        <v>6</v>
      </c>
      <c r="Z1298" s="261">
        <v>6</v>
      </c>
      <c r="AA1298" s="407" t="s">
        <v>1830</v>
      </c>
      <c r="AB1298" s="258" t="s">
        <v>70</v>
      </c>
      <c r="AC1298" s="258"/>
      <c r="AD1298" s="258">
        <v>2</v>
      </c>
      <c r="AE1298" s="258">
        <v>1</v>
      </c>
      <c r="AF1298" s="259"/>
      <c r="AG1298" s="260"/>
      <c r="AH1298" s="259"/>
      <c r="AI1298" s="259"/>
      <c r="AJ1298" s="260"/>
      <c r="AK1298" s="259">
        <v>6</v>
      </c>
      <c r="AL1298" s="259"/>
      <c r="AM1298" s="259" t="s">
        <v>17104</v>
      </c>
      <c r="AN1298" s="449"/>
      <c r="AO1298" s="449"/>
      <c r="AP1298" s="449"/>
      <c r="AQ1298" s="392" t="str">
        <f>IFERROR(VLOOKUP(BG1298,#REF!,1,0),"")</f>
        <v/>
      </c>
      <c r="AS1298" s="259" t="s">
        <v>3211</v>
      </c>
      <c r="BD1298" s="202" t="str">
        <f t="shared" si="191"/>
        <v>X Series X4X4 xDrive 20d M Sport Package</v>
      </c>
      <c r="BE1298" s="261" t="str">
        <f t="shared" si="197"/>
        <v>0219</v>
      </c>
      <c r="BF1298" s="407" t="s">
        <v>1830</v>
      </c>
      <c r="BG1298" s="202" t="str">
        <f t="shared" si="192"/>
        <v>0219-1297</v>
      </c>
    </row>
    <row r="1299" spans="1:59">
      <c r="A1299" s="405">
        <v>5073</v>
      </c>
      <c r="B1299" s="406">
        <v>5073</v>
      </c>
      <c r="C1299" s="261" t="str">
        <f t="shared" si="193"/>
        <v>0008-0219</v>
      </c>
      <c r="D1299" s="261" t="str">
        <f t="shared" si="194"/>
        <v>0008-0219-0002</v>
      </c>
      <c r="E1299" s="407" t="s">
        <v>1831</v>
      </c>
      <c r="F1299" s="261" t="str">
        <f>TEXT(VLOOKUP(J1299,'[4]1'!$B$2:$D$37,2,0),"0000")</f>
        <v>0008</v>
      </c>
      <c r="G1299" s="261" t="str">
        <f t="shared" si="195"/>
        <v>0219</v>
      </c>
      <c r="H1299" s="408">
        <f t="shared" si="196"/>
        <v>2</v>
      </c>
      <c r="I1299" s="407" t="s">
        <v>1831</v>
      </c>
      <c r="J1299" s="258" t="s">
        <v>194</v>
      </c>
      <c r="K1299" s="258" t="s">
        <v>197</v>
      </c>
      <c r="L1299" s="258" t="s">
        <v>1303</v>
      </c>
      <c r="M1299" s="429">
        <v>70300000</v>
      </c>
      <c r="N1299" s="258">
        <v>1995</v>
      </c>
      <c r="O1299" s="258" t="s">
        <v>78</v>
      </c>
      <c r="P1299" s="258" t="s">
        <v>73</v>
      </c>
      <c r="Q1299" s="258" t="s">
        <v>72</v>
      </c>
      <c r="R1299" s="258">
        <v>5</v>
      </c>
      <c r="S1299" s="410">
        <v>1</v>
      </c>
      <c r="T1299" s="261">
        <v>6</v>
      </c>
      <c r="U1299" s="261">
        <v>6</v>
      </c>
      <c r="V1299" s="258" t="s">
        <v>71</v>
      </c>
      <c r="W1299" s="261" t="str">
        <f t="shared" si="198"/>
        <v>BMWX Series X4X4 xDrive 20d xLine70300000</v>
      </c>
      <c r="X1299" s="411">
        <f t="shared" si="199"/>
        <v>5073</v>
      </c>
      <c r="Y1299" s="261">
        <v>6</v>
      </c>
      <c r="Z1299" s="261">
        <v>6</v>
      </c>
      <c r="AA1299" s="407" t="s">
        <v>1831</v>
      </c>
      <c r="AB1299" s="258" t="s">
        <v>70</v>
      </c>
      <c r="AC1299" s="258"/>
      <c r="AD1299" s="258">
        <v>2</v>
      </c>
      <c r="AE1299" s="258">
        <v>1</v>
      </c>
      <c r="AF1299" s="259"/>
      <c r="AG1299" s="260"/>
      <c r="AH1299" s="259"/>
      <c r="AI1299" s="259"/>
      <c r="AJ1299" s="260"/>
      <c r="AK1299" s="259">
        <v>6</v>
      </c>
      <c r="AL1299" s="259"/>
      <c r="AM1299" s="259" t="s">
        <v>17104</v>
      </c>
      <c r="AN1299" s="449"/>
      <c r="AO1299" s="449"/>
      <c r="AP1299" s="449"/>
      <c r="AQ1299" s="392" t="str">
        <f>IFERROR(VLOOKUP(BG1299,#REF!,1,0),"")</f>
        <v/>
      </c>
      <c r="AS1299" s="259" t="s">
        <v>3211</v>
      </c>
      <c r="BD1299" s="202" t="str">
        <f t="shared" si="191"/>
        <v>X Series X4X4 xDrive 20d xLine</v>
      </c>
      <c r="BE1299" s="261" t="str">
        <f t="shared" si="197"/>
        <v>0219</v>
      </c>
      <c r="BF1299" s="407" t="s">
        <v>1831</v>
      </c>
      <c r="BG1299" s="202" t="str">
        <f t="shared" si="192"/>
        <v>0219-1298</v>
      </c>
    </row>
    <row r="1300" spans="1:59">
      <c r="A1300" s="405">
        <v>5074</v>
      </c>
      <c r="B1300" s="406">
        <v>5074</v>
      </c>
      <c r="C1300" s="261" t="str">
        <f t="shared" si="193"/>
        <v>0008-0219</v>
      </c>
      <c r="D1300" s="261" t="str">
        <f t="shared" si="194"/>
        <v>0008-0219-0003</v>
      </c>
      <c r="E1300" s="407" t="s">
        <v>1832</v>
      </c>
      <c r="F1300" s="261" t="str">
        <f>TEXT(VLOOKUP(J1300,'[4]1'!$B$2:$D$37,2,0),"0000")</f>
        <v>0008</v>
      </c>
      <c r="G1300" s="261" t="str">
        <f t="shared" si="195"/>
        <v>0219</v>
      </c>
      <c r="H1300" s="408">
        <f t="shared" si="196"/>
        <v>3</v>
      </c>
      <c r="I1300" s="407" t="s">
        <v>1832</v>
      </c>
      <c r="J1300" s="258" t="s">
        <v>194</v>
      </c>
      <c r="K1300" s="258" t="s">
        <v>197</v>
      </c>
      <c r="L1300" s="258" t="s">
        <v>1429</v>
      </c>
      <c r="M1300" s="429">
        <v>73800000</v>
      </c>
      <c r="N1300" s="258">
        <v>1995</v>
      </c>
      <c r="O1300" s="258" t="s">
        <v>78</v>
      </c>
      <c r="P1300" s="258" t="s">
        <v>73</v>
      </c>
      <c r="Q1300" s="258" t="s">
        <v>72</v>
      </c>
      <c r="R1300" s="258">
        <v>5</v>
      </c>
      <c r="S1300" s="410">
        <v>1</v>
      </c>
      <c r="T1300" s="261">
        <v>6</v>
      </c>
      <c r="U1300" s="261">
        <v>6</v>
      </c>
      <c r="V1300" s="258" t="s">
        <v>71</v>
      </c>
      <c r="W1300" s="261" t="str">
        <f t="shared" si="198"/>
        <v>BMWX Series X4X4 xDrive 20d M Sport X73800000</v>
      </c>
      <c r="X1300" s="411">
        <f t="shared" si="199"/>
        <v>5074</v>
      </c>
      <c r="Y1300" s="261">
        <v>6</v>
      </c>
      <c r="Z1300" s="261">
        <v>6</v>
      </c>
      <c r="AA1300" s="407" t="s">
        <v>1832</v>
      </c>
      <c r="AB1300" s="258" t="s">
        <v>70</v>
      </c>
      <c r="AC1300" s="258"/>
      <c r="AD1300" s="258">
        <v>2</v>
      </c>
      <c r="AE1300" s="258">
        <v>1</v>
      </c>
      <c r="AF1300" s="259"/>
      <c r="AG1300" s="260"/>
      <c r="AH1300" s="259"/>
      <c r="AI1300" s="259"/>
      <c r="AJ1300" s="260"/>
      <c r="AK1300" s="259">
        <v>6</v>
      </c>
      <c r="AL1300" s="259"/>
      <c r="AM1300" s="259" t="s">
        <v>17104</v>
      </c>
      <c r="AN1300" s="449"/>
      <c r="AO1300" s="449"/>
      <c r="AP1300" s="449"/>
      <c r="AQ1300" s="392" t="str">
        <f>IFERROR(VLOOKUP(BG1300,#REF!,1,0),"")</f>
        <v/>
      </c>
      <c r="AS1300" s="259" t="s">
        <v>3211</v>
      </c>
      <c r="BD1300" s="202" t="str">
        <f t="shared" si="191"/>
        <v>X Series X4X4 xDrive 20d M Sport X</v>
      </c>
      <c r="BE1300" s="261" t="str">
        <f t="shared" si="197"/>
        <v>0219</v>
      </c>
      <c r="BF1300" s="407" t="s">
        <v>1832</v>
      </c>
      <c r="BG1300" s="202" t="str">
        <f t="shared" si="192"/>
        <v>0219-1299</v>
      </c>
    </row>
    <row r="1301" spans="1:59">
      <c r="A1301" s="405">
        <v>5075</v>
      </c>
      <c r="B1301" s="406">
        <v>5075</v>
      </c>
      <c r="C1301" s="261" t="str">
        <f t="shared" si="193"/>
        <v>0008-0219</v>
      </c>
      <c r="D1301" s="261" t="str">
        <f t="shared" si="194"/>
        <v>0008-0219-0004</v>
      </c>
      <c r="E1301" s="407" t="s">
        <v>1833</v>
      </c>
      <c r="F1301" s="261" t="str">
        <f>TEXT(VLOOKUP(J1301,'[4]1'!$B$2:$D$37,2,0),"0000")</f>
        <v>0008</v>
      </c>
      <c r="G1301" s="261" t="str">
        <f t="shared" si="195"/>
        <v>0219</v>
      </c>
      <c r="H1301" s="408">
        <f t="shared" si="196"/>
        <v>4</v>
      </c>
      <c r="I1301" s="407" t="s">
        <v>1833</v>
      </c>
      <c r="J1301" s="258" t="s">
        <v>194</v>
      </c>
      <c r="K1301" s="258" t="s">
        <v>197</v>
      </c>
      <c r="L1301" s="258" t="s">
        <v>1963</v>
      </c>
      <c r="M1301" s="429">
        <v>68700000</v>
      </c>
      <c r="N1301" s="258">
        <v>1998</v>
      </c>
      <c r="O1301" s="258" t="s">
        <v>77</v>
      </c>
      <c r="P1301" s="258" t="s">
        <v>73</v>
      </c>
      <c r="Q1301" s="258" t="s">
        <v>72</v>
      </c>
      <c r="R1301" s="258">
        <v>5</v>
      </c>
      <c r="S1301" s="410">
        <v>3</v>
      </c>
      <c r="T1301" s="261">
        <v>6</v>
      </c>
      <c r="U1301" s="261">
        <v>6</v>
      </c>
      <c r="V1301" s="258" t="s">
        <v>71</v>
      </c>
      <c r="W1301" s="261" t="str">
        <f t="shared" si="198"/>
        <v>BMWX Series X4X4 xDrive 20i M Sport X68700000</v>
      </c>
      <c r="X1301" s="411">
        <f t="shared" si="199"/>
        <v>5075</v>
      </c>
      <c r="Y1301" s="261">
        <v>6</v>
      </c>
      <c r="Z1301" s="261">
        <v>6</v>
      </c>
      <c r="AA1301" s="407" t="s">
        <v>1833</v>
      </c>
      <c r="AB1301" s="258" t="s">
        <v>70</v>
      </c>
      <c r="AC1301" s="258"/>
      <c r="AD1301" s="258">
        <v>4</v>
      </c>
      <c r="AE1301" s="258">
        <v>0</v>
      </c>
      <c r="AF1301" s="458"/>
      <c r="AG1301" s="260"/>
      <c r="AH1301" s="259"/>
      <c r="AI1301" s="259"/>
      <c r="AJ1301" s="260"/>
      <c r="AK1301" s="259">
        <v>6</v>
      </c>
      <c r="AL1301" s="259"/>
      <c r="AM1301" s="259" t="s">
        <v>17104</v>
      </c>
      <c r="AN1301" s="449"/>
      <c r="AO1301" s="449"/>
      <c r="AP1301" s="449"/>
      <c r="AQ1301" s="392" t="str">
        <f>IFERROR(VLOOKUP(BG1301,#REF!,1,0),"")</f>
        <v/>
      </c>
      <c r="AS1301" s="259" t="s">
        <v>3259</v>
      </c>
      <c r="BD1301" s="202" t="str">
        <f t="shared" si="191"/>
        <v>X Series X4X4 xDrive 20i M Sport X</v>
      </c>
      <c r="BE1301" s="261" t="str">
        <f t="shared" si="197"/>
        <v>0219</v>
      </c>
      <c r="BF1301" s="407" t="s">
        <v>1833</v>
      </c>
      <c r="BG1301" s="202" t="str">
        <f t="shared" si="192"/>
        <v>0219-1300</v>
      </c>
    </row>
    <row r="1302" spans="1:59">
      <c r="A1302" s="405">
        <v>5076</v>
      </c>
      <c r="B1302" s="406">
        <v>5076</v>
      </c>
      <c r="C1302" s="261" t="str">
        <f t="shared" si="193"/>
        <v>0008-0219</v>
      </c>
      <c r="D1302" s="261" t="str">
        <f t="shared" si="194"/>
        <v>0008-0219-0005</v>
      </c>
      <c r="E1302" s="407" t="s">
        <v>1834</v>
      </c>
      <c r="F1302" s="261" t="str">
        <f>TEXT(VLOOKUP(J1302,'[4]1'!$B$2:$D$37,2,0),"0000")</f>
        <v>0008</v>
      </c>
      <c r="G1302" s="261" t="str">
        <f t="shared" si="195"/>
        <v>0219</v>
      </c>
      <c r="H1302" s="408">
        <f t="shared" si="196"/>
        <v>5</v>
      </c>
      <c r="I1302" s="407" t="s">
        <v>1834</v>
      </c>
      <c r="J1302" s="258" t="s">
        <v>194</v>
      </c>
      <c r="K1302" s="258" t="s">
        <v>197</v>
      </c>
      <c r="L1302" s="258" t="s">
        <v>1964</v>
      </c>
      <c r="M1302" s="429">
        <v>66400000</v>
      </c>
      <c r="N1302" s="258">
        <v>1998</v>
      </c>
      <c r="O1302" s="258" t="s">
        <v>77</v>
      </c>
      <c r="P1302" s="258" t="s">
        <v>73</v>
      </c>
      <c r="Q1302" s="258" t="s">
        <v>72</v>
      </c>
      <c r="R1302" s="258">
        <v>5</v>
      </c>
      <c r="S1302" s="410">
        <v>3</v>
      </c>
      <c r="T1302" s="261">
        <v>6</v>
      </c>
      <c r="U1302" s="261">
        <v>6</v>
      </c>
      <c r="V1302" s="258" t="s">
        <v>71</v>
      </c>
      <c r="W1302" s="261" t="str">
        <f t="shared" si="198"/>
        <v>BMWX Series X4X4 xDrive 20i X line66400000</v>
      </c>
      <c r="X1302" s="411">
        <f t="shared" si="199"/>
        <v>5076</v>
      </c>
      <c r="Y1302" s="261">
        <v>6</v>
      </c>
      <c r="Z1302" s="261">
        <v>6</v>
      </c>
      <c r="AA1302" s="407" t="s">
        <v>1834</v>
      </c>
      <c r="AB1302" s="258" t="s">
        <v>70</v>
      </c>
      <c r="AC1302" s="258"/>
      <c r="AD1302" s="258">
        <v>4</v>
      </c>
      <c r="AE1302" s="258">
        <v>0</v>
      </c>
      <c r="AF1302" s="458"/>
      <c r="AG1302" s="260"/>
      <c r="AH1302" s="259"/>
      <c r="AI1302" s="259"/>
      <c r="AJ1302" s="260"/>
      <c r="AK1302" s="259">
        <v>6</v>
      </c>
      <c r="AL1302" s="259"/>
      <c r="AM1302" s="259" t="s">
        <v>17104</v>
      </c>
      <c r="AN1302" s="449"/>
      <c r="AO1302" s="449"/>
      <c r="AP1302" s="449"/>
      <c r="AQ1302" s="392" t="str">
        <f>IFERROR(VLOOKUP(BG1302,#REF!,1,0),"")</f>
        <v/>
      </c>
      <c r="AS1302" s="259" t="s">
        <v>3259</v>
      </c>
      <c r="BD1302" s="202" t="str">
        <f t="shared" si="191"/>
        <v>X Series X4X4 xDrive 20i X line</v>
      </c>
      <c r="BE1302" s="261" t="str">
        <f t="shared" si="197"/>
        <v>0219</v>
      </c>
      <c r="BF1302" s="407" t="s">
        <v>1834</v>
      </c>
      <c r="BG1302" s="202" t="str">
        <f t="shared" si="192"/>
        <v>0219-1301</v>
      </c>
    </row>
    <row r="1303" spans="1:59">
      <c r="A1303" s="405">
        <v>5077</v>
      </c>
      <c r="B1303" s="406">
        <v>5077</v>
      </c>
      <c r="C1303" s="261" t="str">
        <f t="shared" si="193"/>
        <v>0008-0219</v>
      </c>
      <c r="D1303" s="261" t="str">
        <f t="shared" si="194"/>
        <v>0008-0219-0006</v>
      </c>
      <c r="E1303" s="407" t="s">
        <v>1835</v>
      </c>
      <c r="F1303" s="261" t="str">
        <f>TEXT(VLOOKUP(J1303,'[4]1'!$B$2:$D$37,2,0),"0000")</f>
        <v>0008</v>
      </c>
      <c r="G1303" s="261" t="str">
        <f t="shared" si="195"/>
        <v>0219</v>
      </c>
      <c r="H1303" s="408">
        <f t="shared" si="196"/>
        <v>6</v>
      </c>
      <c r="I1303" s="407" t="s">
        <v>1835</v>
      </c>
      <c r="J1303" s="258" t="s">
        <v>194</v>
      </c>
      <c r="K1303" s="258" t="s">
        <v>197</v>
      </c>
      <c r="L1303" s="258" t="s">
        <v>1447</v>
      </c>
      <c r="M1303" s="429">
        <v>120900000</v>
      </c>
      <c r="N1303" s="258">
        <v>2993</v>
      </c>
      <c r="O1303" s="258" t="s">
        <v>77</v>
      </c>
      <c r="P1303" s="258" t="s">
        <v>73</v>
      </c>
      <c r="Q1303" s="258" t="s">
        <v>72</v>
      </c>
      <c r="R1303" s="258">
        <v>5</v>
      </c>
      <c r="S1303" s="410">
        <v>7</v>
      </c>
      <c r="T1303" s="261">
        <v>6</v>
      </c>
      <c r="U1303" s="261">
        <v>6</v>
      </c>
      <c r="V1303" s="258" t="s">
        <v>71</v>
      </c>
      <c r="W1303" s="261" t="str">
        <f t="shared" si="198"/>
        <v>BMWX Series X4X4 M120900000</v>
      </c>
      <c r="X1303" s="411">
        <f t="shared" si="199"/>
        <v>5077</v>
      </c>
      <c r="Y1303" s="261">
        <v>6</v>
      </c>
      <c r="Z1303" s="261">
        <v>6</v>
      </c>
      <c r="AA1303" s="407" t="s">
        <v>1835</v>
      </c>
      <c r="AB1303" s="258" t="s">
        <v>70</v>
      </c>
      <c r="AC1303" s="258"/>
      <c r="AD1303" s="258">
        <v>4</v>
      </c>
      <c r="AE1303" s="258">
        <v>0</v>
      </c>
      <c r="AF1303" s="259"/>
      <c r="AG1303" s="260"/>
      <c r="AH1303" s="259"/>
      <c r="AI1303" s="259"/>
      <c r="AJ1303" s="260"/>
      <c r="AK1303" s="259">
        <v>11</v>
      </c>
      <c r="AL1303" s="259"/>
      <c r="AM1303" s="259" t="s">
        <v>17414</v>
      </c>
      <c r="AN1303" s="449"/>
      <c r="AO1303" s="449"/>
      <c r="AP1303" s="449"/>
      <c r="AQ1303" s="392" t="str">
        <f>IFERROR(VLOOKUP(BG1303,#REF!,1,0),"")</f>
        <v/>
      </c>
      <c r="AS1303" s="259" t="s">
        <v>3251</v>
      </c>
      <c r="AW1303" s="392" t="s">
        <v>17407</v>
      </c>
      <c r="BD1303" s="202" t="str">
        <f t="shared" si="191"/>
        <v>X Series X4X4 M</v>
      </c>
      <c r="BE1303" s="261" t="str">
        <f t="shared" si="197"/>
        <v>0219</v>
      </c>
      <c r="BF1303" s="407" t="s">
        <v>1835</v>
      </c>
      <c r="BG1303" s="202" t="str">
        <f t="shared" si="192"/>
        <v>0219-1302</v>
      </c>
    </row>
    <row r="1304" spans="1:59">
      <c r="A1304" s="405">
        <v>5078</v>
      </c>
      <c r="B1304" s="406">
        <v>5078</v>
      </c>
      <c r="C1304" s="261" t="str">
        <f t="shared" si="193"/>
        <v>0008-0219</v>
      </c>
      <c r="D1304" s="261" t="str">
        <f t="shared" si="194"/>
        <v>0008-0219-0007</v>
      </c>
      <c r="E1304" s="407" t="s">
        <v>1836</v>
      </c>
      <c r="F1304" s="261" t="str">
        <f>TEXT(VLOOKUP(J1304,'[4]1'!$B$2:$D$37,2,0),"0000")</f>
        <v>0008</v>
      </c>
      <c r="G1304" s="261" t="str">
        <f t="shared" si="195"/>
        <v>0219</v>
      </c>
      <c r="H1304" s="408">
        <f t="shared" si="196"/>
        <v>7</v>
      </c>
      <c r="I1304" s="407" t="s">
        <v>1836</v>
      </c>
      <c r="J1304" s="413" t="s">
        <v>194</v>
      </c>
      <c r="K1304" s="413" t="s">
        <v>197</v>
      </c>
      <c r="L1304" s="413" t="s">
        <v>2822</v>
      </c>
      <c r="M1304" s="429">
        <v>91200000</v>
      </c>
      <c r="N1304" s="416">
        <v>2998</v>
      </c>
      <c r="O1304" s="258" t="s">
        <v>77</v>
      </c>
      <c r="P1304" s="413" t="s">
        <v>73</v>
      </c>
      <c r="Q1304" s="413" t="s">
        <v>72</v>
      </c>
      <c r="R1304" s="416">
        <v>5</v>
      </c>
      <c r="S1304" s="410">
        <v>7</v>
      </c>
      <c r="T1304" s="261">
        <v>6</v>
      </c>
      <c r="U1304" s="261">
        <v>6</v>
      </c>
      <c r="V1304" s="258" t="s">
        <v>71</v>
      </c>
      <c r="W1304" s="261" t="str">
        <f t="shared" si="198"/>
        <v>BMWX Series X4M40i91200000</v>
      </c>
      <c r="X1304" s="411">
        <f t="shared" si="199"/>
        <v>5078</v>
      </c>
      <c r="Y1304" s="261">
        <v>6</v>
      </c>
      <c r="Z1304" s="261">
        <v>6</v>
      </c>
      <c r="AA1304" s="407" t="s">
        <v>1836</v>
      </c>
      <c r="AB1304" s="258" t="s">
        <v>70</v>
      </c>
      <c r="AC1304" s="258"/>
      <c r="AD1304" s="258">
        <v>6</v>
      </c>
      <c r="AE1304" s="258">
        <v>0</v>
      </c>
      <c r="AF1304" s="259"/>
      <c r="AG1304" s="260"/>
      <c r="AH1304" s="259"/>
      <c r="AI1304" s="259"/>
      <c r="AJ1304" s="260"/>
      <c r="AK1304" s="259">
        <v>11</v>
      </c>
      <c r="AL1304" s="259"/>
      <c r="AM1304" s="259" t="s">
        <v>17414</v>
      </c>
      <c r="AN1304" s="449"/>
      <c r="AO1304" s="449"/>
      <c r="AP1304" s="449"/>
      <c r="AQ1304" s="392" t="str">
        <f>IFERROR(VLOOKUP(BG1304,#REF!,1,0),"")</f>
        <v/>
      </c>
      <c r="AS1304" s="259" t="s">
        <v>3251</v>
      </c>
      <c r="BD1304" s="202" t="str">
        <f t="shared" si="191"/>
        <v>X Series X4M40i</v>
      </c>
      <c r="BE1304" s="261" t="str">
        <f t="shared" si="197"/>
        <v>0219</v>
      </c>
      <c r="BF1304" s="407" t="s">
        <v>1836</v>
      </c>
      <c r="BG1304" s="202" t="str">
        <f t="shared" si="192"/>
        <v>0219-1303</v>
      </c>
    </row>
    <row r="1305" spans="1:59">
      <c r="A1305" s="405">
        <v>5079</v>
      </c>
      <c r="B1305" s="406">
        <v>5079</v>
      </c>
      <c r="C1305" s="261" t="str">
        <f t="shared" si="193"/>
        <v>0008-0220</v>
      </c>
      <c r="D1305" s="261" t="str">
        <f t="shared" si="194"/>
        <v>0008-0220-0001</v>
      </c>
      <c r="E1305" s="407" t="s">
        <v>1837</v>
      </c>
      <c r="F1305" s="261" t="str">
        <f>TEXT(VLOOKUP(J1305,'[4]1'!$B$2:$D$37,2,0),"0000")</f>
        <v>0008</v>
      </c>
      <c r="G1305" s="261" t="str">
        <f t="shared" si="195"/>
        <v>0220</v>
      </c>
      <c r="H1305" s="408">
        <f t="shared" si="196"/>
        <v>1</v>
      </c>
      <c r="I1305" s="407" t="s">
        <v>1837</v>
      </c>
      <c r="J1305" s="258" t="s">
        <v>194</v>
      </c>
      <c r="K1305" s="258" t="s">
        <v>196</v>
      </c>
      <c r="L1305" s="258" t="s">
        <v>2078</v>
      </c>
      <c r="M1305" s="429">
        <v>107600000</v>
      </c>
      <c r="N1305" s="258">
        <v>2993</v>
      </c>
      <c r="O1305" s="258" t="s">
        <v>78</v>
      </c>
      <c r="P1305" s="258" t="s">
        <v>73</v>
      </c>
      <c r="Q1305" s="258" t="s">
        <v>72</v>
      </c>
      <c r="R1305" s="258">
        <v>5</v>
      </c>
      <c r="S1305" s="410">
        <v>1</v>
      </c>
      <c r="T1305" s="261">
        <v>6</v>
      </c>
      <c r="U1305" s="261">
        <v>6</v>
      </c>
      <c r="V1305" s="258" t="s">
        <v>71</v>
      </c>
      <c r="W1305" s="261" t="str">
        <f t="shared" si="198"/>
        <v>BMWX Series X5x5 xDrive 30d M Sport Package 107600000</v>
      </c>
      <c r="X1305" s="411">
        <f t="shared" si="199"/>
        <v>5079</v>
      </c>
      <c r="Y1305" s="261">
        <v>6</v>
      </c>
      <c r="Z1305" s="261">
        <v>6</v>
      </c>
      <c r="AA1305" s="407" t="s">
        <v>1837</v>
      </c>
      <c r="AB1305" s="258" t="s">
        <v>70</v>
      </c>
      <c r="AC1305" s="258"/>
      <c r="AD1305" s="258">
        <v>2</v>
      </c>
      <c r="AE1305" s="258">
        <v>2</v>
      </c>
      <c r="AF1305" s="259"/>
      <c r="AG1305" s="260"/>
      <c r="AH1305" s="259"/>
      <c r="AI1305" s="259"/>
      <c r="AJ1305" s="260"/>
      <c r="AK1305" s="259">
        <v>4</v>
      </c>
      <c r="AL1305" s="259"/>
      <c r="AM1305" s="259" t="s">
        <v>17406</v>
      </c>
      <c r="AN1305" s="449"/>
      <c r="AO1305" s="449"/>
      <c r="AP1305" s="449"/>
      <c r="AQ1305" s="392" t="str">
        <f>IFERROR(VLOOKUP(BG1305,#REF!,1,0),"")</f>
        <v/>
      </c>
      <c r="AS1305" s="259" t="s">
        <v>3211</v>
      </c>
      <c r="AW1305" s="392" t="s">
        <v>17407</v>
      </c>
      <c r="BD1305" s="202" t="str">
        <f t="shared" si="191"/>
        <v xml:space="preserve">X Series X5x5 xDrive 30d M Sport Package </v>
      </c>
      <c r="BE1305" s="261" t="str">
        <f t="shared" si="197"/>
        <v>0220</v>
      </c>
      <c r="BF1305" s="407" t="s">
        <v>1837</v>
      </c>
      <c r="BG1305" s="202" t="str">
        <f t="shared" si="192"/>
        <v>0220-1304</v>
      </c>
    </row>
    <row r="1306" spans="1:59">
      <c r="A1306" s="405">
        <v>5080</v>
      </c>
      <c r="B1306" s="406">
        <v>5080</v>
      </c>
      <c r="C1306" s="261" t="str">
        <f t="shared" si="193"/>
        <v>0008-0220</v>
      </c>
      <c r="D1306" s="261" t="str">
        <f t="shared" si="194"/>
        <v>0008-0220-0002</v>
      </c>
      <c r="E1306" s="407" t="s">
        <v>1838</v>
      </c>
      <c r="F1306" s="261" t="str">
        <f>TEXT(VLOOKUP(J1306,'[4]1'!$B$2:$D$37,2,0),"0000")</f>
        <v>0008</v>
      </c>
      <c r="G1306" s="261" t="str">
        <f t="shared" si="195"/>
        <v>0220</v>
      </c>
      <c r="H1306" s="408">
        <f t="shared" si="196"/>
        <v>2</v>
      </c>
      <c r="I1306" s="407" t="s">
        <v>1838</v>
      </c>
      <c r="J1306" s="258" t="s">
        <v>194</v>
      </c>
      <c r="K1306" s="258" t="s">
        <v>196</v>
      </c>
      <c r="L1306" s="258" t="s">
        <v>2080</v>
      </c>
      <c r="M1306" s="429">
        <v>103300000</v>
      </c>
      <c r="N1306" s="258">
        <v>2993</v>
      </c>
      <c r="O1306" s="258" t="s">
        <v>78</v>
      </c>
      <c r="P1306" s="258" t="s">
        <v>73</v>
      </c>
      <c r="Q1306" s="258" t="s">
        <v>72</v>
      </c>
      <c r="R1306" s="258">
        <v>7</v>
      </c>
      <c r="S1306" s="410">
        <v>1</v>
      </c>
      <c r="T1306" s="261">
        <v>6</v>
      </c>
      <c r="U1306" s="261">
        <v>6</v>
      </c>
      <c r="V1306" s="258" t="s">
        <v>71</v>
      </c>
      <c r="W1306" s="261" t="str">
        <f t="shared" si="198"/>
        <v>BMWX Series X5x5 xDrive 30d xLine(7인승)103300000</v>
      </c>
      <c r="X1306" s="411">
        <f t="shared" si="199"/>
        <v>5080</v>
      </c>
      <c r="Y1306" s="261">
        <v>6</v>
      </c>
      <c r="Z1306" s="261">
        <v>6</v>
      </c>
      <c r="AA1306" s="407" t="s">
        <v>1838</v>
      </c>
      <c r="AB1306" s="258" t="s">
        <v>70</v>
      </c>
      <c r="AC1306" s="258"/>
      <c r="AD1306" s="258">
        <v>2</v>
      </c>
      <c r="AE1306" s="258">
        <v>2</v>
      </c>
      <c r="AF1306" s="259"/>
      <c r="AG1306" s="260"/>
      <c r="AH1306" s="259"/>
      <c r="AI1306" s="259"/>
      <c r="AJ1306" s="260"/>
      <c r="AK1306" s="259">
        <v>4</v>
      </c>
      <c r="AL1306" s="259"/>
      <c r="AM1306" s="259" t="s">
        <v>17406</v>
      </c>
      <c r="AN1306" s="449"/>
      <c r="AO1306" s="449"/>
      <c r="AP1306" s="449"/>
      <c r="AQ1306" s="392" t="str">
        <f>IFERROR(VLOOKUP(BG1306,#REF!,1,0),"")</f>
        <v/>
      </c>
      <c r="AS1306" s="259" t="s">
        <v>3211</v>
      </c>
      <c r="AW1306" s="392" t="s">
        <v>17407</v>
      </c>
      <c r="BD1306" s="202" t="str">
        <f t="shared" si="191"/>
        <v>X Series X5x5 xDrive 30d xLine(7인승)</v>
      </c>
      <c r="BE1306" s="261" t="str">
        <f t="shared" si="197"/>
        <v>0220</v>
      </c>
      <c r="BF1306" s="407" t="s">
        <v>1838</v>
      </c>
      <c r="BG1306" s="202" t="str">
        <f t="shared" si="192"/>
        <v>0220-1305</v>
      </c>
    </row>
    <row r="1307" spans="1:59">
      <c r="A1307" s="405">
        <v>5081</v>
      </c>
      <c r="B1307" s="406">
        <v>5081</v>
      </c>
      <c r="C1307" s="261" t="str">
        <f t="shared" si="193"/>
        <v>0008-0220</v>
      </c>
      <c r="D1307" s="261" t="str">
        <f t="shared" si="194"/>
        <v>0008-0220-0003</v>
      </c>
      <c r="E1307" s="407" t="s">
        <v>1839</v>
      </c>
      <c r="F1307" s="261" t="str">
        <f>TEXT(VLOOKUP(J1307,'[4]1'!$B$2:$D$37,2,0),"0000")</f>
        <v>0008</v>
      </c>
      <c r="G1307" s="261" t="str">
        <f t="shared" si="195"/>
        <v>0220</v>
      </c>
      <c r="H1307" s="408">
        <f t="shared" si="196"/>
        <v>3</v>
      </c>
      <c r="I1307" s="407" t="s">
        <v>1839</v>
      </c>
      <c r="J1307" s="258" t="s">
        <v>194</v>
      </c>
      <c r="K1307" s="258" t="s">
        <v>196</v>
      </c>
      <c r="L1307" s="258" t="s">
        <v>17189</v>
      </c>
      <c r="M1307" s="429">
        <v>116000000</v>
      </c>
      <c r="N1307" s="258">
        <v>2998</v>
      </c>
      <c r="O1307" s="258" t="s">
        <v>77</v>
      </c>
      <c r="P1307" s="258" t="s">
        <v>73</v>
      </c>
      <c r="Q1307" s="258" t="s">
        <v>72</v>
      </c>
      <c r="R1307" s="258">
        <v>5</v>
      </c>
      <c r="S1307" s="410">
        <v>4</v>
      </c>
      <c r="T1307" s="261">
        <v>6</v>
      </c>
      <c r="U1307" s="261">
        <v>6</v>
      </c>
      <c r="V1307" s="258" t="s">
        <v>1989</v>
      </c>
      <c r="W1307" s="261" t="str">
        <f t="shared" si="198"/>
        <v>BMWX Series X5x5 xDrive 40i m sport116000000</v>
      </c>
      <c r="X1307" s="411">
        <f t="shared" si="199"/>
        <v>5081</v>
      </c>
      <c r="Y1307" s="261">
        <v>6</v>
      </c>
      <c r="Z1307" s="261">
        <v>6</v>
      </c>
      <c r="AA1307" s="407" t="s">
        <v>1839</v>
      </c>
      <c r="AB1307" s="267" t="s">
        <v>70</v>
      </c>
      <c r="AC1307" s="267"/>
      <c r="AD1307" s="267">
        <v>5</v>
      </c>
      <c r="AE1307" s="267">
        <v>2</v>
      </c>
      <c r="AF1307" s="270"/>
      <c r="AG1307" s="307"/>
      <c r="AH1307" s="270"/>
      <c r="AI1307" s="270"/>
      <c r="AJ1307" s="307"/>
      <c r="AK1307" s="259">
        <v>4</v>
      </c>
      <c r="AL1307" s="259"/>
      <c r="AM1307" s="259" t="s">
        <v>17406</v>
      </c>
      <c r="AN1307" s="449"/>
      <c r="AO1307" s="449"/>
      <c r="AP1307" s="449"/>
      <c r="AQ1307" s="392" t="str">
        <f>IFERROR(VLOOKUP(BG1307,#REF!,1,0),"")</f>
        <v/>
      </c>
      <c r="AS1307" s="259" t="s">
        <v>3248</v>
      </c>
      <c r="AW1307" s="392" t="s">
        <v>17407</v>
      </c>
      <c r="BD1307" s="202" t="str">
        <f t="shared" si="191"/>
        <v>X Series X5x5 xDrive 40i m sport</v>
      </c>
      <c r="BE1307" s="261" t="str">
        <f t="shared" si="197"/>
        <v>0220</v>
      </c>
      <c r="BF1307" s="407" t="s">
        <v>1839</v>
      </c>
      <c r="BG1307" s="202" t="str">
        <f t="shared" si="192"/>
        <v>0220-1306</v>
      </c>
    </row>
    <row r="1308" spans="1:59">
      <c r="A1308" s="405">
        <v>5082</v>
      </c>
      <c r="B1308" s="406">
        <v>5082</v>
      </c>
      <c r="C1308" s="261" t="str">
        <f t="shared" si="193"/>
        <v>0008-0220</v>
      </c>
      <c r="D1308" s="261" t="str">
        <f t="shared" si="194"/>
        <v>0008-0220-0004</v>
      </c>
      <c r="E1308" s="407" t="s">
        <v>1840</v>
      </c>
      <c r="F1308" s="261" t="str">
        <f>TEXT(VLOOKUP(J1308,'[4]1'!$B$2:$D$37,2,0),"0000")</f>
        <v>0008</v>
      </c>
      <c r="G1308" s="261" t="str">
        <f t="shared" si="195"/>
        <v>0220</v>
      </c>
      <c r="H1308" s="408">
        <f t="shared" si="196"/>
        <v>4</v>
      </c>
      <c r="I1308" s="407" t="s">
        <v>1840</v>
      </c>
      <c r="J1308" s="258" t="s">
        <v>194</v>
      </c>
      <c r="K1308" s="258" t="s">
        <v>196</v>
      </c>
      <c r="L1308" s="258" t="s">
        <v>1990</v>
      </c>
      <c r="M1308" s="429">
        <v>106900000</v>
      </c>
      <c r="N1308" s="258">
        <v>2998</v>
      </c>
      <c r="O1308" s="258" t="s">
        <v>77</v>
      </c>
      <c r="P1308" s="258" t="s">
        <v>73</v>
      </c>
      <c r="Q1308" s="258" t="s">
        <v>72</v>
      </c>
      <c r="R1308" s="258">
        <v>5</v>
      </c>
      <c r="S1308" s="410">
        <v>4</v>
      </c>
      <c r="T1308" s="261">
        <v>6</v>
      </c>
      <c r="U1308" s="261">
        <v>6</v>
      </c>
      <c r="V1308" s="258" t="s">
        <v>1989</v>
      </c>
      <c r="W1308" s="261" t="str">
        <f t="shared" si="198"/>
        <v>BMWX Series X5x5 xDrive 40i xLine106900000</v>
      </c>
      <c r="X1308" s="411">
        <f t="shared" si="199"/>
        <v>5082</v>
      </c>
      <c r="Y1308" s="261">
        <v>6</v>
      </c>
      <c r="Z1308" s="261">
        <v>6</v>
      </c>
      <c r="AA1308" s="407" t="s">
        <v>1840</v>
      </c>
      <c r="AB1308" s="267" t="s">
        <v>70</v>
      </c>
      <c r="AC1308" s="267"/>
      <c r="AD1308" s="267">
        <v>5</v>
      </c>
      <c r="AE1308" s="267">
        <v>2</v>
      </c>
      <c r="AF1308" s="270"/>
      <c r="AG1308" s="307"/>
      <c r="AH1308" s="270"/>
      <c r="AI1308" s="270"/>
      <c r="AJ1308" s="307"/>
      <c r="AK1308" s="259">
        <v>4</v>
      </c>
      <c r="AL1308" s="259"/>
      <c r="AM1308" s="259" t="s">
        <v>17406</v>
      </c>
      <c r="AN1308" s="449"/>
      <c r="AO1308" s="449"/>
      <c r="AP1308" s="449"/>
      <c r="AQ1308" s="392" t="str">
        <f>IFERROR(VLOOKUP(BG1308,#REF!,1,0),"")</f>
        <v/>
      </c>
      <c r="AS1308" s="259" t="s">
        <v>3248</v>
      </c>
      <c r="AW1308" s="392" t="s">
        <v>17407</v>
      </c>
      <c r="BD1308" s="202" t="str">
        <f t="shared" si="191"/>
        <v>X Series X5x5 xDrive 40i xLine</v>
      </c>
      <c r="BE1308" s="261" t="str">
        <f t="shared" si="197"/>
        <v>0220</v>
      </c>
      <c r="BF1308" s="407" t="s">
        <v>1840</v>
      </c>
      <c r="BG1308" s="202" t="str">
        <f t="shared" si="192"/>
        <v>0220-1307</v>
      </c>
    </row>
    <row r="1309" spans="1:59">
      <c r="A1309" s="405">
        <v>5083</v>
      </c>
      <c r="B1309" s="406">
        <v>5083</v>
      </c>
      <c r="C1309" s="261" t="str">
        <f t="shared" si="193"/>
        <v>0008-0220</v>
      </c>
      <c r="D1309" s="261" t="str">
        <f t="shared" si="194"/>
        <v>0008-0220-0005</v>
      </c>
      <c r="E1309" s="407" t="s">
        <v>1841</v>
      </c>
      <c r="F1309" s="261" t="str">
        <f>TEXT(VLOOKUP(J1309,'[4]1'!$B$2:$D$37,2,0),"0000")</f>
        <v>0008</v>
      </c>
      <c r="G1309" s="261" t="str">
        <f t="shared" si="195"/>
        <v>0220</v>
      </c>
      <c r="H1309" s="408">
        <f t="shared" si="196"/>
        <v>5</v>
      </c>
      <c r="I1309" s="407" t="s">
        <v>1841</v>
      </c>
      <c r="J1309" s="258" t="s">
        <v>194</v>
      </c>
      <c r="K1309" s="258" t="s">
        <v>196</v>
      </c>
      <c r="L1309" s="258" t="s">
        <v>3207</v>
      </c>
      <c r="M1309" s="429">
        <v>113600000</v>
      </c>
      <c r="N1309" s="258">
        <v>2998</v>
      </c>
      <c r="O1309" s="258" t="s">
        <v>77</v>
      </c>
      <c r="P1309" s="258" t="s">
        <v>73</v>
      </c>
      <c r="Q1309" s="258" t="s">
        <v>72</v>
      </c>
      <c r="R1309" s="258">
        <v>7</v>
      </c>
      <c r="S1309" s="410">
        <v>4</v>
      </c>
      <c r="T1309" s="261">
        <v>6</v>
      </c>
      <c r="U1309" s="261">
        <v>6</v>
      </c>
      <c r="V1309" s="258" t="s">
        <v>1989</v>
      </c>
      <c r="W1309" s="261" t="str">
        <f t="shared" si="198"/>
        <v>BMWX Series X5x5 xDrive 40i xLine (7인승)113600000</v>
      </c>
      <c r="X1309" s="411">
        <f t="shared" si="199"/>
        <v>5083</v>
      </c>
      <c r="Y1309" s="261">
        <v>6</v>
      </c>
      <c r="Z1309" s="261">
        <v>6</v>
      </c>
      <c r="AA1309" s="407" t="s">
        <v>1841</v>
      </c>
      <c r="AB1309" s="267" t="s">
        <v>70</v>
      </c>
      <c r="AC1309" s="267"/>
      <c r="AD1309" s="267">
        <v>5</v>
      </c>
      <c r="AE1309" s="267">
        <v>2</v>
      </c>
      <c r="AF1309" s="270"/>
      <c r="AG1309" s="307"/>
      <c r="AH1309" s="270"/>
      <c r="AI1309" s="270"/>
      <c r="AJ1309" s="307"/>
      <c r="AK1309" s="259">
        <v>4</v>
      </c>
      <c r="AL1309" s="259"/>
      <c r="AM1309" s="259" t="s">
        <v>17406</v>
      </c>
      <c r="AN1309" s="449"/>
      <c r="AO1309" s="449"/>
      <c r="AP1309" s="449"/>
      <c r="AQ1309" s="392" t="str">
        <f>IFERROR(VLOOKUP(BG1309,#REF!,1,0),"")</f>
        <v/>
      </c>
      <c r="AS1309" s="259" t="s">
        <v>3248</v>
      </c>
      <c r="AT1309" s="392" t="s">
        <v>3206</v>
      </c>
      <c r="AW1309" s="392" t="s">
        <v>17407</v>
      </c>
      <c r="BD1309" s="202" t="str">
        <f t="shared" si="191"/>
        <v>X Series X5x5 xDrive 40i xLine (7인승)</v>
      </c>
      <c r="BE1309" s="261" t="str">
        <f t="shared" si="197"/>
        <v>0220</v>
      </c>
      <c r="BF1309" s="407" t="s">
        <v>1841</v>
      </c>
      <c r="BG1309" s="202" t="str">
        <f t="shared" si="192"/>
        <v>0220-1308</v>
      </c>
    </row>
    <row r="1310" spans="1:59">
      <c r="A1310" s="405">
        <v>5084</v>
      </c>
      <c r="B1310" s="406">
        <v>5084</v>
      </c>
      <c r="C1310" s="261" t="str">
        <f t="shared" si="193"/>
        <v>0008-0220</v>
      </c>
      <c r="D1310" s="261" t="str">
        <f t="shared" si="194"/>
        <v>0008-0220-0006</v>
      </c>
      <c r="E1310" s="407" t="s">
        <v>1842</v>
      </c>
      <c r="F1310" s="261" t="str">
        <f>TEXT(VLOOKUP(J1310,'[4]1'!$B$2:$D$37,2,0),"0000")</f>
        <v>0008</v>
      </c>
      <c r="G1310" s="261" t="str">
        <f t="shared" si="195"/>
        <v>0220</v>
      </c>
      <c r="H1310" s="408">
        <f t="shared" si="196"/>
        <v>6</v>
      </c>
      <c r="I1310" s="407" t="s">
        <v>1842</v>
      </c>
      <c r="J1310" s="258" t="s">
        <v>194</v>
      </c>
      <c r="K1310" s="258" t="s">
        <v>196</v>
      </c>
      <c r="L1310" s="258" t="s">
        <v>17190</v>
      </c>
      <c r="M1310" s="429">
        <v>113600000</v>
      </c>
      <c r="N1310" s="258">
        <v>2993</v>
      </c>
      <c r="O1310" s="258" t="s">
        <v>1981</v>
      </c>
      <c r="P1310" s="258" t="s">
        <v>73</v>
      </c>
      <c r="Q1310" s="258" t="s">
        <v>72</v>
      </c>
      <c r="R1310" s="258">
        <v>5</v>
      </c>
      <c r="S1310" s="410">
        <v>4</v>
      </c>
      <c r="T1310" s="261">
        <v>6</v>
      </c>
      <c r="U1310" s="261">
        <v>6</v>
      </c>
      <c r="V1310" s="258" t="s">
        <v>1989</v>
      </c>
      <c r="W1310" s="261" t="str">
        <f t="shared" si="198"/>
        <v>BMWX Series X5x5 xDrive 40d M스포츠 프로113600000</v>
      </c>
      <c r="X1310" s="411">
        <f t="shared" si="199"/>
        <v>5084</v>
      </c>
      <c r="Y1310" s="261">
        <v>6</v>
      </c>
      <c r="Z1310" s="261">
        <v>6</v>
      </c>
      <c r="AA1310" s="407" t="s">
        <v>1842</v>
      </c>
      <c r="AB1310" s="267" t="s">
        <v>70</v>
      </c>
      <c r="AC1310" s="267"/>
      <c r="AD1310" s="267">
        <v>5</v>
      </c>
      <c r="AE1310" s="267">
        <v>2</v>
      </c>
      <c r="AF1310" s="270"/>
      <c r="AG1310" s="307"/>
      <c r="AH1310" s="270"/>
      <c r="AI1310" s="270"/>
      <c r="AJ1310" s="307"/>
      <c r="AK1310" s="259">
        <v>4</v>
      </c>
      <c r="AL1310" s="259"/>
      <c r="AM1310" s="259" t="s">
        <v>17406</v>
      </c>
      <c r="AN1310" s="449"/>
      <c r="AO1310" s="449"/>
      <c r="AP1310" s="449"/>
      <c r="AQ1310" s="392" t="str">
        <f>IFERROR(VLOOKUP(BG1310,#REF!,1,0),"")</f>
        <v/>
      </c>
      <c r="AS1310" s="259" t="s">
        <v>3248</v>
      </c>
      <c r="AT1310" s="392" t="s">
        <v>3201</v>
      </c>
      <c r="AW1310" s="392" t="s">
        <v>17407</v>
      </c>
      <c r="BD1310" s="202" t="str">
        <f t="shared" si="191"/>
        <v>X Series X5x5 xDrive 40d M스포츠 프로</v>
      </c>
      <c r="BE1310" s="261" t="str">
        <f t="shared" si="197"/>
        <v>0220</v>
      </c>
      <c r="BF1310" s="407" t="s">
        <v>1842</v>
      </c>
      <c r="BG1310" s="202" t="str">
        <f t="shared" si="192"/>
        <v>0220-1309</v>
      </c>
    </row>
    <row r="1311" spans="1:59">
      <c r="A1311" s="405">
        <v>5085</v>
      </c>
      <c r="B1311" s="406">
        <v>5085</v>
      </c>
      <c r="C1311" s="261" t="str">
        <f t="shared" si="193"/>
        <v>0008-0220</v>
      </c>
      <c r="D1311" s="261" t="str">
        <f t="shared" si="194"/>
        <v>0008-0220-0007</v>
      </c>
      <c r="E1311" s="407" t="s">
        <v>1843</v>
      </c>
      <c r="F1311" s="261" t="str">
        <f>TEXT(VLOOKUP(J1311,'[4]1'!$B$2:$D$37,2,0),"0000")</f>
        <v>0008</v>
      </c>
      <c r="G1311" s="261" t="str">
        <f t="shared" si="195"/>
        <v>0220</v>
      </c>
      <c r="H1311" s="408">
        <f t="shared" si="196"/>
        <v>7</v>
      </c>
      <c r="I1311" s="407" t="s">
        <v>1843</v>
      </c>
      <c r="J1311" s="258" t="s">
        <v>194</v>
      </c>
      <c r="K1311" s="258" t="s">
        <v>196</v>
      </c>
      <c r="L1311" s="258" t="s">
        <v>17191</v>
      </c>
      <c r="M1311" s="429">
        <v>113600000</v>
      </c>
      <c r="N1311" s="258">
        <v>2993</v>
      </c>
      <c r="O1311" s="258" t="s">
        <v>1981</v>
      </c>
      <c r="P1311" s="258" t="s">
        <v>73</v>
      </c>
      <c r="Q1311" s="258" t="s">
        <v>72</v>
      </c>
      <c r="R1311" s="258">
        <v>5</v>
      </c>
      <c r="S1311" s="410">
        <v>4</v>
      </c>
      <c r="T1311" s="261">
        <v>6</v>
      </c>
      <c r="U1311" s="261">
        <v>6</v>
      </c>
      <c r="V1311" s="258" t="s">
        <v>1989</v>
      </c>
      <c r="W1311" s="261" t="str">
        <f t="shared" si="198"/>
        <v>BMWX Series X5x5 xDrive 40d M스포츠 프로 LCI113600000</v>
      </c>
      <c r="X1311" s="411">
        <f t="shared" si="199"/>
        <v>5085</v>
      </c>
      <c r="Y1311" s="261">
        <v>6</v>
      </c>
      <c r="Z1311" s="261">
        <v>6</v>
      </c>
      <c r="AA1311" s="407" t="s">
        <v>1843</v>
      </c>
      <c r="AB1311" s="267" t="s">
        <v>70</v>
      </c>
      <c r="AC1311" s="267"/>
      <c r="AD1311" s="267">
        <v>5</v>
      </c>
      <c r="AE1311" s="267">
        <v>2</v>
      </c>
      <c r="AF1311" s="270"/>
      <c r="AG1311" s="307"/>
      <c r="AH1311" s="270"/>
      <c r="AI1311" s="270"/>
      <c r="AJ1311" s="307"/>
      <c r="AK1311" s="259">
        <v>4</v>
      </c>
      <c r="AL1311" s="259"/>
      <c r="AM1311" s="259" t="s">
        <v>17406</v>
      </c>
      <c r="AN1311" s="449"/>
      <c r="AO1311" s="449"/>
      <c r="AP1311" s="449"/>
      <c r="AQ1311" s="392" t="str">
        <f>IFERROR(VLOOKUP(BG1311,#REF!,1,0),"")</f>
        <v/>
      </c>
      <c r="AS1311" s="259" t="s">
        <v>3248</v>
      </c>
      <c r="AT1311" s="392" t="s">
        <v>3201</v>
      </c>
      <c r="AW1311" s="392" t="s">
        <v>17407</v>
      </c>
      <c r="BD1311" s="202" t="str">
        <f t="shared" si="191"/>
        <v>X Series X5x5 xDrive 40d M스포츠 프로 LCI</v>
      </c>
      <c r="BE1311" s="261" t="str">
        <f t="shared" si="197"/>
        <v>0220</v>
      </c>
      <c r="BF1311" s="407" t="s">
        <v>1843</v>
      </c>
      <c r="BG1311" s="202" t="str">
        <f t="shared" si="192"/>
        <v>0220-1310</v>
      </c>
    </row>
    <row r="1312" spans="1:59">
      <c r="A1312" s="405">
        <v>5086</v>
      </c>
      <c r="B1312" s="406">
        <v>5086</v>
      </c>
      <c r="C1312" s="261" t="str">
        <f t="shared" si="193"/>
        <v>0008-0220</v>
      </c>
      <c r="D1312" s="261" t="str">
        <f t="shared" si="194"/>
        <v>0008-0220-0008</v>
      </c>
      <c r="E1312" s="407" t="s">
        <v>1844</v>
      </c>
      <c r="F1312" s="261" t="str">
        <f>TEXT(VLOOKUP(J1312,'[4]1'!$B$2:$D$37,2,0),"0000")</f>
        <v>0008</v>
      </c>
      <c r="G1312" s="261" t="str">
        <f t="shared" si="195"/>
        <v>0220</v>
      </c>
      <c r="H1312" s="408">
        <f t="shared" si="196"/>
        <v>8</v>
      </c>
      <c r="I1312" s="407" t="s">
        <v>1844</v>
      </c>
      <c r="J1312" s="258" t="s">
        <v>194</v>
      </c>
      <c r="K1312" s="258" t="s">
        <v>196</v>
      </c>
      <c r="L1312" s="258" t="s">
        <v>16937</v>
      </c>
      <c r="M1312" s="429">
        <v>121720000</v>
      </c>
      <c r="N1312" s="258">
        <v>2998</v>
      </c>
      <c r="O1312" s="258" t="s">
        <v>74</v>
      </c>
      <c r="P1312" s="258" t="s">
        <v>73</v>
      </c>
      <c r="Q1312" s="258" t="s">
        <v>72</v>
      </c>
      <c r="R1312" s="258">
        <v>5</v>
      </c>
      <c r="S1312" s="410">
        <v>17</v>
      </c>
      <c r="T1312" s="261">
        <v>6</v>
      </c>
      <c r="U1312" s="261">
        <v>6</v>
      </c>
      <c r="V1312" s="258" t="s">
        <v>1989</v>
      </c>
      <c r="W1312" s="261" t="str">
        <f t="shared" si="198"/>
        <v>BMWX Series X5xDrive50e LCI xLine121720000</v>
      </c>
      <c r="X1312" s="411">
        <f t="shared" si="199"/>
        <v>5086</v>
      </c>
      <c r="Y1312" s="261">
        <v>6</v>
      </c>
      <c r="Z1312" s="261">
        <v>6</v>
      </c>
      <c r="AA1312" s="407" t="s">
        <v>1844</v>
      </c>
      <c r="AB1312" s="258" t="s">
        <v>70</v>
      </c>
      <c r="AC1312" s="258"/>
      <c r="AD1312" s="258">
        <v>5</v>
      </c>
      <c r="AE1312" s="258">
        <v>0</v>
      </c>
      <c r="AF1312" s="259"/>
      <c r="AG1312" s="260"/>
      <c r="AH1312" s="259"/>
      <c r="AI1312" s="259"/>
      <c r="AJ1312" s="260"/>
      <c r="AK1312" s="259">
        <v>4</v>
      </c>
      <c r="AL1312" s="259"/>
      <c r="AM1312" s="259" t="s">
        <v>17406</v>
      </c>
      <c r="AN1312" s="449"/>
      <c r="AO1312" s="449"/>
      <c r="AP1312" s="449"/>
      <c r="AQ1312" s="392" t="str">
        <f>IFERROR(VLOOKUP(BG1312,#REF!,1,0),"")</f>
        <v/>
      </c>
      <c r="AS1312" s="259" t="s">
        <v>2014</v>
      </c>
      <c r="AU1312" s="392" t="s">
        <v>16938</v>
      </c>
      <c r="AW1312" s="392" t="s">
        <v>17407</v>
      </c>
      <c r="AX1312" s="392">
        <v>2024.02</v>
      </c>
      <c r="BC1312" s="202" t="s">
        <v>16816</v>
      </c>
      <c r="BD1312" s="202" t="str">
        <f t="shared" si="191"/>
        <v>X Series X5xDrive50e LCI xLine</v>
      </c>
      <c r="BE1312" s="261" t="str">
        <f t="shared" si="197"/>
        <v>0220</v>
      </c>
      <c r="BF1312" s="407" t="s">
        <v>1844</v>
      </c>
      <c r="BG1312" s="202" t="str">
        <f t="shared" si="192"/>
        <v>0220-1311</v>
      </c>
    </row>
    <row r="1313" spans="1:59">
      <c r="A1313" s="405">
        <v>5087</v>
      </c>
      <c r="B1313" s="406">
        <v>5087</v>
      </c>
      <c r="C1313" s="261" t="str">
        <f t="shared" si="193"/>
        <v>0008-0220</v>
      </c>
      <c r="D1313" s="261" t="str">
        <f t="shared" si="194"/>
        <v>0008-0220-0009</v>
      </c>
      <c r="E1313" s="407" t="s">
        <v>1845</v>
      </c>
      <c r="F1313" s="261" t="str">
        <f>TEXT(VLOOKUP(J1313,'[4]1'!$B$2:$D$37,2,0),"0000")</f>
        <v>0008</v>
      </c>
      <c r="G1313" s="261" t="str">
        <f t="shared" si="195"/>
        <v>0220</v>
      </c>
      <c r="H1313" s="408">
        <f t="shared" si="196"/>
        <v>9</v>
      </c>
      <c r="I1313" s="407" t="s">
        <v>1845</v>
      </c>
      <c r="J1313" s="258" t="s">
        <v>194</v>
      </c>
      <c r="K1313" s="258" t="s">
        <v>196</v>
      </c>
      <c r="L1313" s="258" t="s">
        <v>16939</v>
      </c>
      <c r="M1313" s="429">
        <v>113220000</v>
      </c>
      <c r="N1313" s="258">
        <v>2998</v>
      </c>
      <c r="O1313" s="258" t="s">
        <v>74</v>
      </c>
      <c r="P1313" s="258" t="s">
        <v>73</v>
      </c>
      <c r="Q1313" s="258" t="s">
        <v>72</v>
      </c>
      <c r="R1313" s="258">
        <v>5</v>
      </c>
      <c r="S1313" s="410">
        <v>17</v>
      </c>
      <c r="T1313" s="261">
        <v>6</v>
      </c>
      <c r="U1313" s="261">
        <v>6</v>
      </c>
      <c r="V1313" s="258" t="s">
        <v>1989</v>
      </c>
      <c r="W1313" s="261" t="str">
        <f t="shared" si="198"/>
        <v>BMWX Series X5xDrive50e LCI M Sport Package Pro113220000</v>
      </c>
      <c r="X1313" s="411">
        <f t="shared" si="199"/>
        <v>5087</v>
      </c>
      <c r="Y1313" s="261">
        <v>6</v>
      </c>
      <c r="Z1313" s="261">
        <v>6</v>
      </c>
      <c r="AA1313" s="407" t="s">
        <v>1845</v>
      </c>
      <c r="AB1313" s="258" t="s">
        <v>70</v>
      </c>
      <c r="AC1313" s="258"/>
      <c r="AD1313" s="258">
        <v>5</v>
      </c>
      <c r="AE1313" s="258">
        <v>0</v>
      </c>
      <c r="AF1313" s="259"/>
      <c r="AG1313" s="260"/>
      <c r="AH1313" s="259"/>
      <c r="AI1313" s="259"/>
      <c r="AJ1313" s="260"/>
      <c r="AK1313" s="259">
        <v>4</v>
      </c>
      <c r="AL1313" s="259"/>
      <c r="AM1313" s="259" t="s">
        <v>17406</v>
      </c>
      <c r="AN1313" s="449"/>
      <c r="AO1313" s="449"/>
      <c r="AP1313" s="449"/>
      <c r="AQ1313" s="392" t="str">
        <f>IFERROR(VLOOKUP(BG1313,#REF!,1,0),"")</f>
        <v/>
      </c>
      <c r="AS1313" s="259" t="s">
        <v>2014</v>
      </c>
      <c r="AU1313" s="392" t="s">
        <v>16938</v>
      </c>
      <c r="AW1313" s="392" t="s">
        <v>17407</v>
      </c>
      <c r="AX1313" s="392">
        <v>2024.02</v>
      </c>
      <c r="BC1313" s="202" t="s">
        <v>16816</v>
      </c>
      <c r="BD1313" s="202" t="str">
        <f t="shared" si="191"/>
        <v>X Series X5xDrive50e LCI M Sport Package Pro</v>
      </c>
      <c r="BE1313" s="261" t="str">
        <f t="shared" si="197"/>
        <v>0220</v>
      </c>
      <c r="BF1313" s="407" t="s">
        <v>1845</v>
      </c>
      <c r="BG1313" s="202" t="str">
        <f t="shared" si="192"/>
        <v>0220-1312</v>
      </c>
    </row>
    <row r="1314" spans="1:59">
      <c r="A1314" s="405">
        <v>5088</v>
      </c>
      <c r="B1314" s="406">
        <v>5088</v>
      </c>
      <c r="C1314" s="261" t="str">
        <f t="shared" si="193"/>
        <v>0008-0220</v>
      </c>
      <c r="D1314" s="261" t="str">
        <f t="shared" si="194"/>
        <v>0008-0220-0010</v>
      </c>
      <c r="E1314" s="407" t="s">
        <v>1846</v>
      </c>
      <c r="F1314" s="261" t="str">
        <f>TEXT(VLOOKUP(J1314,'[4]1'!$B$2:$D$37,2,0),"0000")</f>
        <v>0008</v>
      </c>
      <c r="G1314" s="261" t="str">
        <f t="shared" si="195"/>
        <v>0220</v>
      </c>
      <c r="H1314" s="408">
        <f t="shared" si="196"/>
        <v>10</v>
      </c>
      <c r="I1314" s="407" t="s">
        <v>1846</v>
      </c>
      <c r="J1314" s="258" t="s">
        <v>194</v>
      </c>
      <c r="K1314" s="258" t="s">
        <v>196</v>
      </c>
      <c r="L1314" s="258" t="s">
        <v>16940</v>
      </c>
      <c r="M1314" s="429">
        <v>113220000</v>
      </c>
      <c r="N1314" s="258">
        <v>2998</v>
      </c>
      <c r="O1314" s="258" t="s">
        <v>74</v>
      </c>
      <c r="P1314" s="258" t="s">
        <v>73</v>
      </c>
      <c r="Q1314" s="258" t="s">
        <v>72</v>
      </c>
      <c r="R1314" s="258">
        <v>5</v>
      </c>
      <c r="S1314" s="410">
        <v>17</v>
      </c>
      <c r="T1314" s="261">
        <v>6</v>
      </c>
      <c r="U1314" s="261">
        <v>6</v>
      </c>
      <c r="V1314" s="258" t="s">
        <v>1989</v>
      </c>
      <c r="W1314" s="261" t="str">
        <f t="shared" si="198"/>
        <v>BMWX Series X550e xDrive xLine LCI (P1)113220000</v>
      </c>
      <c r="X1314" s="411">
        <f t="shared" si="199"/>
        <v>5088</v>
      </c>
      <c r="Y1314" s="261">
        <v>6</v>
      </c>
      <c r="Z1314" s="261">
        <v>6</v>
      </c>
      <c r="AA1314" s="407" t="s">
        <v>1846</v>
      </c>
      <c r="AB1314" s="258" t="s">
        <v>70</v>
      </c>
      <c r="AC1314" s="258"/>
      <c r="AD1314" s="258">
        <v>5</v>
      </c>
      <c r="AE1314" s="258">
        <v>0</v>
      </c>
      <c r="AF1314" s="259"/>
      <c r="AG1314" s="260"/>
      <c r="AH1314" s="259"/>
      <c r="AI1314" s="259"/>
      <c r="AJ1314" s="260"/>
      <c r="AK1314" s="259">
        <v>4</v>
      </c>
      <c r="AL1314" s="259"/>
      <c r="AM1314" s="259" t="s">
        <v>17406</v>
      </c>
      <c r="AN1314" s="449"/>
      <c r="AO1314" s="449"/>
      <c r="AP1314" s="449"/>
      <c r="AQ1314" s="392" t="str">
        <f>IFERROR(VLOOKUP(BG1314,#REF!,1,0),"")</f>
        <v/>
      </c>
      <c r="AS1314" s="259" t="s">
        <v>16788</v>
      </c>
      <c r="AT1314" s="392">
        <v>2024.01</v>
      </c>
      <c r="AW1314" s="392" t="s">
        <v>17407</v>
      </c>
      <c r="BD1314" s="202" t="str">
        <f t="shared" si="191"/>
        <v>X Series X550e xDrive xLine LCI (P1)</v>
      </c>
      <c r="BE1314" s="261" t="str">
        <f t="shared" si="197"/>
        <v>0220</v>
      </c>
      <c r="BF1314" s="407" t="s">
        <v>1846</v>
      </c>
      <c r="BG1314" s="202" t="str">
        <f t="shared" si="192"/>
        <v>0220-1313</v>
      </c>
    </row>
    <row r="1315" spans="1:59">
      <c r="A1315" s="405">
        <v>5089</v>
      </c>
      <c r="B1315" s="406">
        <v>5089</v>
      </c>
      <c r="C1315" s="261" t="str">
        <f t="shared" si="193"/>
        <v>0008-0220</v>
      </c>
      <c r="D1315" s="261" t="str">
        <f t="shared" si="194"/>
        <v>0008-0220-0011</v>
      </c>
      <c r="E1315" s="407" t="s">
        <v>1847</v>
      </c>
      <c r="F1315" s="261" t="str">
        <f>TEXT(VLOOKUP(J1315,'[4]1'!$B$2:$D$37,2,0),"0000")</f>
        <v>0008</v>
      </c>
      <c r="G1315" s="261" t="str">
        <f t="shared" si="195"/>
        <v>0220</v>
      </c>
      <c r="H1315" s="408">
        <f t="shared" si="196"/>
        <v>11</v>
      </c>
      <c r="I1315" s="407" t="s">
        <v>1847</v>
      </c>
      <c r="J1315" s="260" t="s">
        <v>3174</v>
      </c>
      <c r="K1315" s="258" t="s">
        <v>196</v>
      </c>
      <c r="L1315" s="260" t="s">
        <v>16763</v>
      </c>
      <c r="M1315" s="429">
        <v>158000000</v>
      </c>
      <c r="N1315" s="260">
        <v>4395</v>
      </c>
      <c r="O1315" s="258" t="s">
        <v>77</v>
      </c>
      <c r="P1315" s="260" t="s">
        <v>73</v>
      </c>
      <c r="Q1315" s="260" t="s">
        <v>72</v>
      </c>
      <c r="R1315" s="260">
        <v>5</v>
      </c>
      <c r="S1315" s="410">
        <v>17</v>
      </c>
      <c r="T1315" s="261">
        <v>6</v>
      </c>
      <c r="U1315" s="261">
        <v>6</v>
      </c>
      <c r="V1315" s="260" t="s">
        <v>1989</v>
      </c>
      <c r="W1315" s="261" t="str">
        <f t="shared" si="198"/>
        <v>BMWX Series X5 M60i158000000</v>
      </c>
      <c r="X1315" s="411">
        <f t="shared" si="199"/>
        <v>5089</v>
      </c>
      <c r="Y1315" s="261">
        <v>6</v>
      </c>
      <c r="Z1315" s="261">
        <v>6</v>
      </c>
      <c r="AA1315" s="407" t="s">
        <v>1847</v>
      </c>
      <c r="AB1315" s="260" t="s">
        <v>70</v>
      </c>
      <c r="AC1315" s="260"/>
      <c r="AD1315" s="260"/>
      <c r="AE1315" s="260"/>
      <c r="AF1315" s="260"/>
      <c r="AG1315" s="260"/>
      <c r="AH1315" s="259"/>
      <c r="AI1315" s="260"/>
      <c r="AJ1315" s="260"/>
      <c r="AK1315" s="259">
        <v>14</v>
      </c>
      <c r="AL1315" s="259"/>
      <c r="AM1315" s="259" t="s">
        <v>17423</v>
      </c>
      <c r="AN1315" s="449"/>
      <c r="AO1315" s="449"/>
      <c r="AP1315" s="449"/>
      <c r="AQ1315" s="392" t="str">
        <f>IFERROR(VLOOKUP(BG1315,#REF!,1,0),"")</f>
        <v/>
      </c>
      <c r="AS1315" s="259" t="s">
        <v>16764</v>
      </c>
      <c r="AT1315" s="392" t="s">
        <v>3178</v>
      </c>
      <c r="AW1315" s="392" t="s">
        <v>17408</v>
      </c>
      <c r="BD1315" s="202" t="str">
        <f t="shared" si="191"/>
        <v>X Series X5 M60i</v>
      </c>
      <c r="BE1315" s="261" t="str">
        <f t="shared" si="197"/>
        <v>0220</v>
      </c>
      <c r="BF1315" s="407" t="s">
        <v>1847</v>
      </c>
      <c r="BG1315" s="202" t="str">
        <f t="shared" si="192"/>
        <v>0220-1314</v>
      </c>
    </row>
    <row r="1316" spans="1:59">
      <c r="A1316" s="405">
        <v>5090</v>
      </c>
      <c r="B1316" s="406">
        <v>5090</v>
      </c>
      <c r="C1316" s="261" t="str">
        <f t="shared" si="193"/>
        <v>0008-0221</v>
      </c>
      <c r="D1316" s="261" t="str">
        <f t="shared" si="194"/>
        <v>0008-0221-0001</v>
      </c>
      <c r="E1316" s="407" t="s">
        <v>1848</v>
      </c>
      <c r="F1316" s="261" t="str">
        <f>TEXT(VLOOKUP(J1316,'[4]1'!$B$2:$D$37,2,0),"0000")</f>
        <v>0008</v>
      </c>
      <c r="G1316" s="261" t="str">
        <f t="shared" si="195"/>
        <v>0221</v>
      </c>
      <c r="H1316" s="408">
        <f t="shared" si="196"/>
        <v>1</v>
      </c>
      <c r="I1316" s="407" t="s">
        <v>1848</v>
      </c>
      <c r="J1316" s="258" t="s">
        <v>194</v>
      </c>
      <c r="K1316" s="258" t="s">
        <v>195</v>
      </c>
      <c r="L1316" s="258" t="s">
        <v>16820</v>
      </c>
      <c r="M1316" s="429">
        <v>119300000</v>
      </c>
      <c r="N1316" s="258">
        <v>2993</v>
      </c>
      <c r="O1316" s="258" t="s">
        <v>78</v>
      </c>
      <c r="P1316" s="258" t="s">
        <v>73</v>
      </c>
      <c r="Q1316" s="258" t="s">
        <v>72</v>
      </c>
      <c r="R1316" s="258">
        <v>5</v>
      </c>
      <c r="S1316" s="410">
        <v>1</v>
      </c>
      <c r="T1316" s="261">
        <v>6</v>
      </c>
      <c r="U1316" s="261">
        <v>6</v>
      </c>
      <c r="V1316" s="258" t="s">
        <v>71</v>
      </c>
      <c r="W1316" s="261" t="str">
        <f t="shared" si="198"/>
        <v>BMWX Series X630d xDrive M Sport Package119300000</v>
      </c>
      <c r="X1316" s="411">
        <f t="shared" si="199"/>
        <v>5090</v>
      </c>
      <c r="Y1316" s="261">
        <v>6</v>
      </c>
      <c r="Z1316" s="261">
        <v>6</v>
      </c>
      <c r="AA1316" s="407" t="s">
        <v>1848</v>
      </c>
      <c r="AB1316" s="258" t="s">
        <v>70</v>
      </c>
      <c r="AC1316" s="258"/>
      <c r="AD1316" s="258">
        <v>2</v>
      </c>
      <c r="AE1316" s="258">
        <v>0</v>
      </c>
      <c r="AF1316" s="259"/>
      <c r="AG1316" s="260"/>
      <c r="AH1316" s="259"/>
      <c r="AI1316" s="259"/>
      <c r="AJ1316" s="260"/>
      <c r="AK1316" s="259">
        <v>4</v>
      </c>
      <c r="AL1316" s="259"/>
      <c r="AM1316" s="259" t="s">
        <v>17406</v>
      </c>
      <c r="AN1316" s="449"/>
      <c r="AO1316" s="449"/>
      <c r="AP1316" s="449"/>
      <c r="AQ1316" s="392" t="str">
        <f>IFERROR(VLOOKUP(BG1316,#REF!,1,0),"")</f>
        <v/>
      </c>
      <c r="AS1316" s="259" t="s">
        <v>3211</v>
      </c>
      <c r="AT1316" s="392">
        <v>2024.02</v>
      </c>
      <c r="AW1316" s="392" t="s">
        <v>17410</v>
      </c>
      <c r="BD1316" s="202" t="str">
        <f t="shared" si="191"/>
        <v>X Series X630d xDrive M Sport Package</v>
      </c>
      <c r="BE1316" s="261" t="str">
        <f t="shared" si="197"/>
        <v>0221</v>
      </c>
      <c r="BF1316" s="407" t="s">
        <v>1848</v>
      </c>
      <c r="BG1316" s="202" t="str">
        <f t="shared" si="192"/>
        <v>0221-1315</v>
      </c>
    </row>
    <row r="1317" spans="1:59">
      <c r="A1317" s="405">
        <v>5091</v>
      </c>
      <c r="B1317" s="406">
        <v>5091</v>
      </c>
      <c r="C1317" s="261" t="str">
        <f t="shared" si="193"/>
        <v>0008-0221</v>
      </c>
      <c r="D1317" s="261" t="str">
        <f t="shared" si="194"/>
        <v>0008-0221-0002</v>
      </c>
      <c r="E1317" s="407" t="s">
        <v>1849</v>
      </c>
      <c r="F1317" s="261" t="str">
        <f>TEXT(VLOOKUP(J1317,'[4]1'!$B$2:$D$37,2,0),"0000")</f>
        <v>0008</v>
      </c>
      <c r="G1317" s="261" t="str">
        <f t="shared" si="195"/>
        <v>0221</v>
      </c>
      <c r="H1317" s="408">
        <f t="shared" si="196"/>
        <v>2</v>
      </c>
      <c r="I1317" s="407" t="s">
        <v>1849</v>
      </c>
      <c r="J1317" s="258" t="s">
        <v>194</v>
      </c>
      <c r="K1317" s="258" t="s">
        <v>195</v>
      </c>
      <c r="L1317" s="258" t="s">
        <v>16819</v>
      </c>
      <c r="M1317" s="429">
        <v>112300000</v>
      </c>
      <c r="N1317" s="258">
        <v>2993</v>
      </c>
      <c r="O1317" s="258" t="s">
        <v>78</v>
      </c>
      <c r="P1317" s="258" t="s">
        <v>73</v>
      </c>
      <c r="Q1317" s="258" t="s">
        <v>72</v>
      </c>
      <c r="R1317" s="258">
        <v>5</v>
      </c>
      <c r="S1317" s="410">
        <v>1</v>
      </c>
      <c r="T1317" s="261">
        <v>6</v>
      </c>
      <c r="U1317" s="261">
        <v>6</v>
      </c>
      <c r="V1317" s="258" t="s">
        <v>71</v>
      </c>
      <c r="W1317" s="261" t="str">
        <f t="shared" si="198"/>
        <v>BMWX Series X6X6 xDrive 30d LCI M Sport112300000</v>
      </c>
      <c r="X1317" s="411">
        <f t="shared" si="199"/>
        <v>5091</v>
      </c>
      <c r="Y1317" s="261">
        <v>6</v>
      </c>
      <c r="Z1317" s="261">
        <v>6</v>
      </c>
      <c r="AA1317" s="407" t="s">
        <v>1849</v>
      </c>
      <c r="AB1317" s="258" t="s">
        <v>70</v>
      </c>
      <c r="AC1317" s="258"/>
      <c r="AD1317" s="258">
        <v>2</v>
      </c>
      <c r="AE1317" s="258">
        <v>0</v>
      </c>
      <c r="AF1317" s="259"/>
      <c r="AG1317" s="260"/>
      <c r="AH1317" s="259"/>
      <c r="AI1317" s="259"/>
      <c r="AJ1317" s="260"/>
      <c r="AK1317" s="259">
        <v>4</v>
      </c>
      <c r="AL1317" s="259"/>
      <c r="AM1317" s="259" t="s">
        <v>17406</v>
      </c>
      <c r="AN1317" s="449"/>
      <c r="AO1317" s="449"/>
      <c r="AP1317" s="449"/>
      <c r="AQ1317" s="392" t="str">
        <f>IFERROR(VLOOKUP(BG1317,#REF!,1,0),"")</f>
        <v/>
      </c>
      <c r="AS1317" s="259" t="s">
        <v>3211</v>
      </c>
      <c r="AW1317" s="392" t="s">
        <v>17410</v>
      </c>
      <c r="BD1317" s="202" t="str">
        <f t="shared" si="191"/>
        <v>X Series X6X6 xDrive 30d LCI M Sport</v>
      </c>
      <c r="BE1317" s="261" t="str">
        <f t="shared" si="197"/>
        <v>0221</v>
      </c>
      <c r="BF1317" s="407" t="s">
        <v>1849</v>
      </c>
      <c r="BG1317" s="202" t="str">
        <f t="shared" si="192"/>
        <v>0221-1316</v>
      </c>
    </row>
    <row r="1318" spans="1:59">
      <c r="A1318" s="405">
        <v>5092</v>
      </c>
      <c r="B1318" s="406">
        <v>5092</v>
      </c>
      <c r="C1318" s="261" t="str">
        <f t="shared" si="193"/>
        <v>0008-0221</v>
      </c>
      <c r="D1318" s="261" t="str">
        <f t="shared" si="194"/>
        <v>0008-0221-0003</v>
      </c>
      <c r="E1318" s="407" t="s">
        <v>1850</v>
      </c>
      <c r="F1318" s="261" t="str">
        <f>TEXT(VLOOKUP(J1318,'[4]1'!$B$2:$D$37,2,0),"0000")</f>
        <v>0008</v>
      </c>
      <c r="G1318" s="261" t="str">
        <f t="shared" si="195"/>
        <v>0221</v>
      </c>
      <c r="H1318" s="408">
        <f t="shared" si="196"/>
        <v>3</v>
      </c>
      <c r="I1318" s="407" t="s">
        <v>1850</v>
      </c>
      <c r="J1318" s="258" t="s">
        <v>194</v>
      </c>
      <c r="K1318" s="258" t="s">
        <v>195</v>
      </c>
      <c r="L1318" s="258" t="s">
        <v>2882</v>
      </c>
      <c r="M1318" s="409">
        <v>122600000</v>
      </c>
      <c r="N1318" s="258">
        <v>2993</v>
      </c>
      <c r="O1318" s="258" t="s">
        <v>78</v>
      </c>
      <c r="P1318" s="258" t="s">
        <v>73</v>
      </c>
      <c r="Q1318" s="258" t="s">
        <v>72</v>
      </c>
      <c r="R1318" s="258">
        <v>5</v>
      </c>
      <c r="S1318" s="410">
        <v>4</v>
      </c>
      <c r="T1318" s="261">
        <v>6</v>
      </c>
      <c r="U1318" s="261">
        <v>6</v>
      </c>
      <c r="V1318" s="258" t="s">
        <v>71</v>
      </c>
      <c r="W1318" s="261" t="str">
        <f t="shared" si="198"/>
        <v>BMWX Series X6X6 xDrive 40d M Sport122600000</v>
      </c>
      <c r="X1318" s="411">
        <f t="shared" si="199"/>
        <v>5092</v>
      </c>
      <c r="Y1318" s="261">
        <v>6</v>
      </c>
      <c r="Z1318" s="261">
        <v>6</v>
      </c>
      <c r="AA1318" s="407" t="s">
        <v>1850</v>
      </c>
      <c r="AB1318" s="258" t="s">
        <v>70</v>
      </c>
      <c r="AC1318" s="258"/>
      <c r="AD1318" s="258">
        <v>2</v>
      </c>
      <c r="AE1318" s="258">
        <v>0</v>
      </c>
      <c r="AF1318" s="259"/>
      <c r="AG1318" s="260"/>
      <c r="AH1318" s="259"/>
      <c r="AI1318" s="259"/>
      <c r="AJ1318" s="260"/>
      <c r="AK1318" s="259" t="s">
        <v>17135</v>
      </c>
      <c r="AL1318" s="259"/>
      <c r="AM1318" s="259" t="s">
        <v>17118</v>
      </c>
      <c r="AN1318" s="449"/>
      <c r="AO1318" s="449"/>
      <c r="AP1318" s="449"/>
      <c r="AQ1318" s="392" t="str">
        <f>IFERROR(VLOOKUP(BG1318,#REF!,1,0),"")</f>
        <v/>
      </c>
      <c r="AS1318" s="259" t="s">
        <v>3248</v>
      </c>
      <c r="AX1318" s="392">
        <v>2024.02</v>
      </c>
      <c r="BC1318" s="202" t="s">
        <v>16818</v>
      </c>
      <c r="BD1318" s="202" t="str">
        <f t="shared" si="191"/>
        <v>X Series X6X6 xDrive 40d M Sport</v>
      </c>
      <c r="BE1318" s="261" t="str">
        <f t="shared" si="197"/>
        <v>0221</v>
      </c>
      <c r="BF1318" s="407" t="s">
        <v>1850</v>
      </c>
      <c r="BG1318" s="202" t="str">
        <f t="shared" si="192"/>
        <v>0221-1317</v>
      </c>
    </row>
    <row r="1319" spans="1:59">
      <c r="A1319" s="405">
        <v>5093</v>
      </c>
      <c r="B1319" s="406">
        <v>5093</v>
      </c>
      <c r="C1319" s="261" t="str">
        <f t="shared" si="193"/>
        <v>0008-0221</v>
      </c>
      <c r="D1319" s="261" t="str">
        <f t="shared" si="194"/>
        <v>0008-0221-0004</v>
      </c>
      <c r="E1319" s="407" t="s">
        <v>1851</v>
      </c>
      <c r="F1319" s="261" t="str">
        <f>TEXT(VLOOKUP(J1319,'[4]1'!$B$2:$D$37,2,0),"0000")</f>
        <v>0008</v>
      </c>
      <c r="G1319" s="261" t="str">
        <f t="shared" si="195"/>
        <v>0221</v>
      </c>
      <c r="H1319" s="408">
        <f t="shared" si="196"/>
        <v>4</v>
      </c>
      <c r="I1319" s="407" t="s">
        <v>1851</v>
      </c>
      <c r="J1319" s="258" t="s">
        <v>194</v>
      </c>
      <c r="K1319" s="258" t="s">
        <v>195</v>
      </c>
      <c r="L1319" s="413" t="s">
        <v>2082</v>
      </c>
      <c r="M1319" s="429">
        <v>120000000</v>
      </c>
      <c r="N1319" s="416">
        <v>2998</v>
      </c>
      <c r="O1319" s="258" t="s">
        <v>77</v>
      </c>
      <c r="P1319" s="413" t="s">
        <v>73</v>
      </c>
      <c r="Q1319" s="413" t="s">
        <v>72</v>
      </c>
      <c r="R1319" s="416">
        <v>5</v>
      </c>
      <c r="S1319" s="410">
        <v>5</v>
      </c>
      <c r="T1319" s="261">
        <v>6</v>
      </c>
      <c r="U1319" s="261">
        <v>6</v>
      </c>
      <c r="V1319" s="258" t="s">
        <v>71</v>
      </c>
      <c r="W1319" s="261" t="str">
        <f t="shared" si="198"/>
        <v>BMWX Series X6x6 40i M Sport Package xDrive120000000</v>
      </c>
      <c r="X1319" s="411">
        <f t="shared" si="199"/>
        <v>5093</v>
      </c>
      <c r="Y1319" s="261">
        <v>6</v>
      </c>
      <c r="Z1319" s="261">
        <v>6</v>
      </c>
      <c r="AA1319" s="407" t="s">
        <v>1851</v>
      </c>
      <c r="AB1319" s="267" t="s">
        <v>70</v>
      </c>
      <c r="AC1319" s="267"/>
      <c r="AD1319" s="267">
        <v>5</v>
      </c>
      <c r="AE1319" s="267">
        <v>2</v>
      </c>
      <c r="AF1319" s="270"/>
      <c r="AG1319" s="307"/>
      <c r="AH1319" s="270"/>
      <c r="AI1319" s="270"/>
      <c r="AJ1319" s="307"/>
      <c r="AK1319" s="259">
        <v>4</v>
      </c>
      <c r="AL1319" s="259"/>
      <c r="AM1319" s="259" t="s">
        <v>17406</v>
      </c>
      <c r="AN1319" s="449"/>
      <c r="AO1319" s="449"/>
      <c r="AP1319" s="449"/>
      <c r="AQ1319" s="392" t="str">
        <f>IFERROR(VLOOKUP(BG1319,#REF!,1,0),"")</f>
        <v/>
      </c>
      <c r="AS1319" s="259" t="s">
        <v>95</v>
      </c>
      <c r="AW1319" s="392" t="s">
        <v>17407</v>
      </c>
      <c r="BD1319" s="202" t="str">
        <f t="shared" si="191"/>
        <v>X Series X6x6 40i M Sport Package xDrive</v>
      </c>
      <c r="BE1319" s="261" t="str">
        <f t="shared" si="197"/>
        <v>0221</v>
      </c>
      <c r="BF1319" s="407" t="s">
        <v>1851</v>
      </c>
      <c r="BG1319" s="202" t="str">
        <f t="shared" si="192"/>
        <v>0221-1318</v>
      </c>
    </row>
    <row r="1320" spans="1:59">
      <c r="A1320" s="405">
        <v>5094</v>
      </c>
      <c r="B1320" s="406">
        <v>5094</v>
      </c>
      <c r="C1320" s="261" t="str">
        <f t="shared" si="193"/>
        <v>0008-0221</v>
      </c>
      <c r="D1320" s="261" t="str">
        <f t="shared" si="194"/>
        <v>0008-0221-0005</v>
      </c>
      <c r="E1320" s="407" t="s">
        <v>17386</v>
      </c>
      <c r="F1320" s="261" t="str">
        <f>TEXT(VLOOKUP(J1320,'[4]1'!$B$2:$D$37,2,0),"0000")</f>
        <v>0008</v>
      </c>
      <c r="G1320" s="261" t="str">
        <f t="shared" si="195"/>
        <v>0221</v>
      </c>
      <c r="H1320" s="408">
        <f t="shared" si="196"/>
        <v>5</v>
      </c>
      <c r="I1320" s="407" t="s">
        <v>17386</v>
      </c>
      <c r="J1320" s="258" t="s">
        <v>194</v>
      </c>
      <c r="K1320" s="258" t="s">
        <v>195</v>
      </c>
      <c r="L1320" s="258" t="s">
        <v>1273</v>
      </c>
      <c r="M1320" s="429">
        <v>177600000</v>
      </c>
      <c r="N1320" s="258">
        <v>4395</v>
      </c>
      <c r="O1320" s="258" t="s">
        <v>77</v>
      </c>
      <c r="P1320" s="258" t="s">
        <v>73</v>
      </c>
      <c r="Q1320" s="258" t="s">
        <v>72</v>
      </c>
      <c r="R1320" s="258">
        <v>5</v>
      </c>
      <c r="S1320" s="410">
        <v>17</v>
      </c>
      <c r="T1320" s="261">
        <v>6</v>
      </c>
      <c r="U1320" s="261">
        <v>6</v>
      </c>
      <c r="V1320" s="258" t="s">
        <v>71</v>
      </c>
      <c r="W1320" s="261" t="str">
        <f t="shared" si="198"/>
        <v>BMWX Series X6X6 M177600000</v>
      </c>
      <c r="X1320" s="411">
        <f t="shared" si="199"/>
        <v>5094</v>
      </c>
      <c r="Y1320" s="261">
        <v>6</v>
      </c>
      <c r="Z1320" s="261">
        <v>6</v>
      </c>
      <c r="AA1320" s="407" t="s">
        <v>17386</v>
      </c>
      <c r="AB1320" s="258" t="s">
        <v>70</v>
      </c>
      <c r="AC1320" s="258"/>
      <c r="AD1320" s="258">
        <v>5</v>
      </c>
      <c r="AE1320" s="258">
        <v>2</v>
      </c>
      <c r="AF1320" s="259"/>
      <c r="AG1320" s="260"/>
      <c r="AH1320" s="259"/>
      <c r="AI1320" s="259"/>
      <c r="AJ1320" s="260"/>
      <c r="AK1320" s="259">
        <v>15</v>
      </c>
      <c r="AL1320" s="259"/>
      <c r="AM1320" s="259" t="s">
        <v>17113</v>
      </c>
      <c r="AN1320" s="449"/>
      <c r="AO1320" s="449"/>
      <c r="AP1320" s="449"/>
      <c r="AQ1320" s="392" t="str">
        <f>IFERROR(VLOOKUP(BG1320,#REF!,1,0),"")</f>
        <v/>
      </c>
      <c r="AS1320" s="259" t="s">
        <v>16817</v>
      </c>
      <c r="BD1320" s="202" t="str">
        <f t="shared" si="191"/>
        <v>X Series X6X6 M</v>
      </c>
      <c r="BE1320" s="261" t="str">
        <f t="shared" si="197"/>
        <v>0221</v>
      </c>
      <c r="BF1320" s="407" t="s">
        <v>17386</v>
      </c>
      <c r="BG1320" s="202" t="str">
        <f t="shared" si="192"/>
        <v>0221-1319</v>
      </c>
    </row>
    <row r="1321" spans="1:59">
      <c r="A1321" s="405">
        <v>5095</v>
      </c>
      <c r="B1321" s="406">
        <v>5095</v>
      </c>
      <c r="C1321" s="261" t="str">
        <f t="shared" si="193"/>
        <v>0008-0221</v>
      </c>
      <c r="D1321" s="261" t="str">
        <f t="shared" si="194"/>
        <v>0008-0221-0006</v>
      </c>
      <c r="E1321" s="407" t="s">
        <v>1852</v>
      </c>
      <c r="F1321" s="261" t="str">
        <f>TEXT(VLOOKUP(J1321,'[4]1'!$B$2:$D$37,2,0),"0000")</f>
        <v>0008</v>
      </c>
      <c r="G1321" s="261" t="str">
        <f t="shared" si="195"/>
        <v>0221</v>
      </c>
      <c r="H1321" s="408">
        <f t="shared" si="196"/>
        <v>6</v>
      </c>
      <c r="I1321" s="407" t="s">
        <v>1852</v>
      </c>
      <c r="J1321" s="413" t="s">
        <v>194</v>
      </c>
      <c r="K1321" s="258" t="s">
        <v>195</v>
      </c>
      <c r="L1321" s="413" t="s">
        <v>16765</v>
      </c>
      <c r="M1321" s="429">
        <v>161500000</v>
      </c>
      <c r="N1321" s="416">
        <v>4395</v>
      </c>
      <c r="O1321" s="258" t="s">
        <v>77</v>
      </c>
      <c r="P1321" s="413" t="s">
        <v>73</v>
      </c>
      <c r="Q1321" s="413" t="s">
        <v>72</v>
      </c>
      <c r="R1321" s="416">
        <v>5</v>
      </c>
      <c r="S1321" s="410">
        <v>15</v>
      </c>
      <c r="T1321" s="261">
        <v>6</v>
      </c>
      <c r="U1321" s="261">
        <v>6</v>
      </c>
      <c r="V1321" s="258" t="s">
        <v>71</v>
      </c>
      <c r="W1321" s="261" t="str">
        <f t="shared" si="198"/>
        <v>BMWX Series X6X6 M60i161500000</v>
      </c>
      <c r="X1321" s="411">
        <f t="shared" si="199"/>
        <v>5095</v>
      </c>
      <c r="Y1321" s="261">
        <v>6</v>
      </c>
      <c r="Z1321" s="261">
        <v>6</v>
      </c>
      <c r="AA1321" s="407" t="s">
        <v>1852</v>
      </c>
      <c r="AB1321" s="258" t="s">
        <v>70</v>
      </c>
      <c r="AC1321" s="258"/>
      <c r="AD1321" s="258">
        <v>6</v>
      </c>
      <c r="AE1321" s="258">
        <v>0</v>
      </c>
      <c r="AF1321" s="259"/>
      <c r="AG1321" s="260"/>
      <c r="AH1321" s="259"/>
      <c r="AI1321" s="259"/>
      <c r="AJ1321" s="260"/>
      <c r="AK1321" s="259">
        <v>14</v>
      </c>
      <c r="AL1321" s="259"/>
      <c r="AM1321" s="259" t="s">
        <v>17423</v>
      </c>
      <c r="AN1321" s="449"/>
      <c r="AO1321" s="449"/>
      <c r="AP1321" s="449"/>
      <c r="AQ1321" s="392" t="str">
        <f>IFERROR(VLOOKUP(BG1321,#REF!,1,0),"")</f>
        <v/>
      </c>
      <c r="AS1321" s="259" t="s">
        <v>3255</v>
      </c>
      <c r="AT1321" s="392" t="s">
        <v>3198</v>
      </c>
      <c r="AW1321" s="392" t="s">
        <v>17424</v>
      </c>
      <c r="BD1321" s="202" t="str">
        <f t="shared" si="191"/>
        <v>X Series X6X6 M60i</v>
      </c>
      <c r="BE1321" s="261" t="str">
        <f t="shared" si="197"/>
        <v>0221</v>
      </c>
      <c r="BF1321" s="407" t="s">
        <v>1852</v>
      </c>
      <c r="BG1321" s="202" t="str">
        <f t="shared" si="192"/>
        <v>0221-1320</v>
      </c>
    </row>
    <row r="1322" spans="1:59">
      <c r="A1322" s="405">
        <v>5096</v>
      </c>
      <c r="B1322" s="406">
        <v>5096</v>
      </c>
      <c r="C1322" s="261" t="str">
        <f t="shared" si="193"/>
        <v>0008-0222</v>
      </c>
      <c r="D1322" s="261" t="str">
        <f t="shared" si="194"/>
        <v>0008-0222-0001</v>
      </c>
      <c r="E1322" s="407" t="s">
        <v>17387</v>
      </c>
      <c r="F1322" s="261" t="str">
        <f>TEXT(VLOOKUP(J1322,'[4]1'!$B$2:$D$37,2,0),"0000")</f>
        <v>0008</v>
      </c>
      <c r="G1322" s="261" t="str">
        <f t="shared" si="195"/>
        <v>0222</v>
      </c>
      <c r="H1322" s="408">
        <f t="shared" si="196"/>
        <v>1</v>
      </c>
      <c r="I1322" s="407" t="s">
        <v>17387</v>
      </c>
      <c r="J1322" s="258" t="s">
        <v>194</v>
      </c>
      <c r="K1322" s="258" t="s">
        <v>1333</v>
      </c>
      <c r="L1322" s="258" t="s">
        <v>1423</v>
      </c>
      <c r="M1322" s="429">
        <v>128300000</v>
      </c>
      <c r="N1322" s="258">
        <v>2998</v>
      </c>
      <c r="O1322" s="258" t="s">
        <v>16815</v>
      </c>
      <c r="P1322" s="258" t="s">
        <v>73</v>
      </c>
      <c r="Q1322" s="258" t="s">
        <v>72</v>
      </c>
      <c r="R1322" s="258">
        <v>6</v>
      </c>
      <c r="S1322" s="410">
        <v>9</v>
      </c>
      <c r="T1322" s="261">
        <v>6</v>
      </c>
      <c r="U1322" s="261">
        <v>6</v>
      </c>
      <c r="V1322" s="258" t="s">
        <v>1989</v>
      </c>
      <c r="W1322" s="261" t="str">
        <f t="shared" si="198"/>
        <v>BMWX Series X7xDrive 40i Design Pure Excellence(6인승)128300000</v>
      </c>
      <c r="X1322" s="411">
        <f t="shared" si="199"/>
        <v>5096</v>
      </c>
      <c r="Y1322" s="261">
        <v>6</v>
      </c>
      <c r="Z1322" s="261">
        <v>6</v>
      </c>
      <c r="AA1322" s="407" t="s">
        <v>17387</v>
      </c>
      <c r="AB1322" s="267" t="s">
        <v>70</v>
      </c>
      <c r="AC1322" s="267"/>
      <c r="AD1322" s="267">
        <v>5</v>
      </c>
      <c r="AE1322" s="267">
        <v>2</v>
      </c>
      <c r="AF1322" s="270"/>
      <c r="AG1322" s="307"/>
      <c r="AH1322" s="270"/>
      <c r="AI1322" s="270"/>
      <c r="AJ1322" s="307"/>
      <c r="AK1322" s="259">
        <v>6</v>
      </c>
      <c r="AL1322" s="259"/>
      <c r="AM1322" s="259" t="s">
        <v>17413</v>
      </c>
      <c r="AN1322" s="449"/>
      <c r="AO1322" s="449"/>
      <c r="AP1322" s="449"/>
      <c r="AQ1322" s="392" t="str">
        <f>IFERROR(VLOOKUP(BG1322,#REF!,1,0),"")</f>
        <v/>
      </c>
      <c r="AS1322" s="259" t="s">
        <v>3244</v>
      </c>
      <c r="AW1322" s="392" t="s">
        <v>17407</v>
      </c>
      <c r="BD1322" s="202" t="str">
        <f t="shared" si="191"/>
        <v>X Series X7xDrive 40i Design Pure Excellence(6인승)</v>
      </c>
      <c r="BE1322" s="261" t="str">
        <f t="shared" si="197"/>
        <v>0222</v>
      </c>
      <c r="BF1322" s="407" t="s">
        <v>17387</v>
      </c>
      <c r="BG1322" s="202" t="str">
        <f t="shared" si="192"/>
        <v>0222-1321</v>
      </c>
    </row>
    <row r="1323" spans="1:59">
      <c r="A1323" s="405">
        <v>5097</v>
      </c>
      <c r="B1323" s="406">
        <v>5097</v>
      </c>
      <c r="C1323" s="261" t="str">
        <f t="shared" si="193"/>
        <v>0008-0222</v>
      </c>
      <c r="D1323" s="261" t="str">
        <f t="shared" si="194"/>
        <v>0008-0222-0002</v>
      </c>
      <c r="E1323" s="407" t="s">
        <v>17388</v>
      </c>
      <c r="F1323" s="261" t="str">
        <f>TEXT(VLOOKUP(J1323,'[4]1'!$B$2:$D$37,2,0),"0000")</f>
        <v>0008</v>
      </c>
      <c r="G1323" s="261" t="str">
        <f t="shared" si="195"/>
        <v>0222</v>
      </c>
      <c r="H1323" s="408">
        <f t="shared" si="196"/>
        <v>2</v>
      </c>
      <c r="I1323" s="407" t="s">
        <v>17388</v>
      </c>
      <c r="J1323" s="258" t="s">
        <v>194</v>
      </c>
      <c r="K1323" s="258" t="s">
        <v>1333</v>
      </c>
      <c r="L1323" s="258" t="s">
        <v>1424</v>
      </c>
      <c r="M1323" s="429">
        <v>126300000</v>
      </c>
      <c r="N1323" s="258">
        <v>2998</v>
      </c>
      <c r="O1323" s="258" t="s">
        <v>16815</v>
      </c>
      <c r="P1323" s="258" t="s">
        <v>73</v>
      </c>
      <c r="Q1323" s="258" t="s">
        <v>72</v>
      </c>
      <c r="R1323" s="258">
        <v>7</v>
      </c>
      <c r="S1323" s="410">
        <v>9</v>
      </c>
      <c r="T1323" s="261">
        <v>6</v>
      </c>
      <c r="U1323" s="261">
        <v>6</v>
      </c>
      <c r="V1323" s="258" t="s">
        <v>1989</v>
      </c>
      <c r="W1323" s="261" t="str">
        <f t="shared" si="198"/>
        <v>BMWX Series X7xDrive 40i Design Pure Excellence(7인승)126300000</v>
      </c>
      <c r="X1323" s="411">
        <f t="shared" si="199"/>
        <v>5097</v>
      </c>
      <c r="Y1323" s="261">
        <v>6</v>
      </c>
      <c r="Z1323" s="261">
        <v>6</v>
      </c>
      <c r="AA1323" s="407" t="s">
        <v>17388</v>
      </c>
      <c r="AB1323" s="267" t="s">
        <v>70</v>
      </c>
      <c r="AC1323" s="267"/>
      <c r="AD1323" s="267">
        <v>5</v>
      </c>
      <c r="AE1323" s="267">
        <v>2</v>
      </c>
      <c r="AF1323" s="270"/>
      <c r="AG1323" s="307"/>
      <c r="AH1323" s="270"/>
      <c r="AI1323" s="270"/>
      <c r="AJ1323" s="307"/>
      <c r="AK1323" s="259">
        <v>6</v>
      </c>
      <c r="AL1323" s="259"/>
      <c r="AM1323" s="259" t="s">
        <v>17413</v>
      </c>
      <c r="AN1323" s="449"/>
      <c r="AO1323" s="449"/>
      <c r="AP1323" s="449"/>
      <c r="AQ1323" s="392" t="str">
        <f>IFERROR(VLOOKUP(BG1323,#REF!,1,0),"")</f>
        <v/>
      </c>
      <c r="AS1323" s="259" t="s">
        <v>3244</v>
      </c>
      <c r="AW1323" s="392" t="s">
        <v>17407</v>
      </c>
      <c r="BD1323" s="202" t="str">
        <f t="shared" si="191"/>
        <v>X Series X7xDrive 40i Design Pure Excellence(7인승)</v>
      </c>
      <c r="BE1323" s="261" t="str">
        <f t="shared" si="197"/>
        <v>0222</v>
      </c>
      <c r="BF1323" s="407" t="s">
        <v>17388</v>
      </c>
      <c r="BG1323" s="202" t="str">
        <f t="shared" si="192"/>
        <v>0222-1322</v>
      </c>
    </row>
    <row r="1324" spans="1:59">
      <c r="A1324" s="405">
        <v>5098</v>
      </c>
      <c r="B1324" s="406">
        <v>5098</v>
      </c>
      <c r="C1324" s="261" t="str">
        <f t="shared" si="193"/>
        <v>0008-0222</v>
      </c>
      <c r="D1324" s="261" t="str">
        <f t="shared" si="194"/>
        <v>0008-0222-0003</v>
      </c>
      <c r="E1324" s="407" t="s">
        <v>17389</v>
      </c>
      <c r="F1324" s="261" t="str">
        <f>TEXT(VLOOKUP(J1324,'[4]1'!$B$2:$D$37,2,0),"0000")</f>
        <v>0008</v>
      </c>
      <c r="G1324" s="261" t="str">
        <f t="shared" si="195"/>
        <v>0222</v>
      </c>
      <c r="H1324" s="408">
        <f t="shared" si="196"/>
        <v>3</v>
      </c>
      <c r="I1324" s="407" t="s">
        <v>17389</v>
      </c>
      <c r="J1324" s="258" t="s">
        <v>194</v>
      </c>
      <c r="K1324" s="258" t="s">
        <v>1333</v>
      </c>
      <c r="L1324" s="258" t="s">
        <v>1425</v>
      </c>
      <c r="M1324" s="429">
        <v>131800000</v>
      </c>
      <c r="N1324" s="258">
        <v>2998</v>
      </c>
      <c r="O1324" s="258" t="s">
        <v>16815</v>
      </c>
      <c r="P1324" s="258" t="s">
        <v>73</v>
      </c>
      <c r="Q1324" s="258" t="s">
        <v>72</v>
      </c>
      <c r="R1324" s="258">
        <v>6</v>
      </c>
      <c r="S1324" s="410">
        <v>9</v>
      </c>
      <c r="T1324" s="261">
        <v>6</v>
      </c>
      <c r="U1324" s="261">
        <v>6</v>
      </c>
      <c r="V1324" s="258" t="s">
        <v>1989</v>
      </c>
      <c r="W1324" s="261" t="str">
        <f t="shared" si="198"/>
        <v>BMWX Series X7xDrive 40i M Sport Package(6인승)131800000</v>
      </c>
      <c r="X1324" s="411">
        <f t="shared" si="199"/>
        <v>5098</v>
      </c>
      <c r="Y1324" s="261">
        <v>6</v>
      </c>
      <c r="Z1324" s="261">
        <v>6</v>
      </c>
      <c r="AA1324" s="407" t="s">
        <v>17389</v>
      </c>
      <c r="AB1324" s="267" t="s">
        <v>70</v>
      </c>
      <c r="AC1324" s="267"/>
      <c r="AD1324" s="267">
        <v>5</v>
      </c>
      <c r="AE1324" s="267">
        <v>2</v>
      </c>
      <c r="AF1324" s="270"/>
      <c r="AG1324" s="307"/>
      <c r="AH1324" s="270"/>
      <c r="AI1324" s="270"/>
      <c r="AJ1324" s="307"/>
      <c r="AK1324" s="259">
        <v>6</v>
      </c>
      <c r="AL1324" s="259"/>
      <c r="AM1324" s="259" t="s">
        <v>17413</v>
      </c>
      <c r="AN1324" s="449"/>
      <c r="AO1324" s="449"/>
      <c r="AP1324" s="449"/>
      <c r="AQ1324" s="392" t="str">
        <f>IFERROR(VLOOKUP(BG1324,#REF!,1,0),"")</f>
        <v/>
      </c>
      <c r="AS1324" s="259" t="s">
        <v>3264</v>
      </c>
      <c r="AW1324" s="392" t="s">
        <v>17407</v>
      </c>
      <c r="BD1324" s="202" t="str">
        <f t="shared" si="191"/>
        <v>X Series X7xDrive 40i M Sport Package(6인승)</v>
      </c>
      <c r="BE1324" s="261" t="str">
        <f t="shared" si="197"/>
        <v>0222</v>
      </c>
      <c r="BF1324" s="407" t="s">
        <v>17389</v>
      </c>
      <c r="BG1324" s="202" t="str">
        <f t="shared" si="192"/>
        <v>0222-1323</v>
      </c>
    </row>
    <row r="1325" spans="1:59">
      <c r="A1325" s="405">
        <v>5099</v>
      </c>
      <c r="B1325" s="406">
        <v>5099</v>
      </c>
      <c r="C1325" s="261" t="str">
        <f t="shared" si="193"/>
        <v>0008-0222</v>
      </c>
      <c r="D1325" s="261" t="str">
        <f t="shared" si="194"/>
        <v>0008-0222-0004</v>
      </c>
      <c r="E1325" s="407" t="s">
        <v>17390</v>
      </c>
      <c r="F1325" s="261" t="str">
        <f>TEXT(VLOOKUP(J1325,'[4]1'!$B$2:$D$37,2,0),"0000")</f>
        <v>0008</v>
      </c>
      <c r="G1325" s="261" t="str">
        <f t="shared" si="195"/>
        <v>0222</v>
      </c>
      <c r="H1325" s="408">
        <f t="shared" si="196"/>
        <v>4</v>
      </c>
      <c r="I1325" s="407" t="s">
        <v>17390</v>
      </c>
      <c r="J1325" s="258" t="s">
        <v>194</v>
      </c>
      <c r="K1325" s="258" t="s">
        <v>1333</v>
      </c>
      <c r="L1325" s="521" t="s">
        <v>3277</v>
      </c>
      <c r="M1325" s="520">
        <v>149300000</v>
      </c>
      <c r="N1325" s="258">
        <v>2998</v>
      </c>
      <c r="O1325" s="258" t="s">
        <v>16815</v>
      </c>
      <c r="P1325" s="258" t="s">
        <v>73</v>
      </c>
      <c r="Q1325" s="258" t="s">
        <v>72</v>
      </c>
      <c r="R1325" s="258">
        <v>7</v>
      </c>
      <c r="S1325" s="410">
        <v>9</v>
      </c>
      <c r="T1325" s="261">
        <v>6</v>
      </c>
      <c r="U1325" s="261">
        <v>6</v>
      </c>
      <c r="V1325" s="258" t="s">
        <v>1989</v>
      </c>
      <c r="W1325" s="261" t="str">
        <f t="shared" si="198"/>
        <v>BMWX Series X7X7 xDrive 40i M sport 7인승149300000</v>
      </c>
      <c r="X1325" s="411">
        <f t="shared" si="199"/>
        <v>5099</v>
      </c>
      <c r="Y1325" s="261">
        <v>6</v>
      </c>
      <c r="Z1325" s="261">
        <v>6</v>
      </c>
      <c r="AA1325" s="407" t="s">
        <v>17390</v>
      </c>
      <c r="AB1325" s="267" t="s">
        <v>70</v>
      </c>
      <c r="AC1325" s="267"/>
      <c r="AD1325" s="267">
        <v>7</v>
      </c>
      <c r="AE1325" s="267">
        <v>0</v>
      </c>
      <c r="AF1325" s="270"/>
      <c r="AG1325" s="307"/>
      <c r="AH1325" s="270"/>
      <c r="AI1325" s="270"/>
      <c r="AJ1325" s="307"/>
      <c r="AK1325" s="259">
        <v>6</v>
      </c>
      <c r="AL1325" s="259"/>
      <c r="AM1325" s="259" t="s">
        <v>17413</v>
      </c>
      <c r="AN1325" s="449"/>
      <c r="AO1325" s="449"/>
      <c r="AP1325" s="449"/>
      <c r="AQ1325" s="392" t="str">
        <f>IFERROR(VLOOKUP(BG1325,#REF!,1,0),"")</f>
        <v/>
      </c>
      <c r="AS1325" s="259" t="s">
        <v>3264</v>
      </c>
      <c r="AW1325" s="392" t="s">
        <v>17407</v>
      </c>
      <c r="BD1325" s="202" t="str">
        <f t="shared" si="191"/>
        <v>X Series X7X7 xDrive 40i M sport 7인승</v>
      </c>
      <c r="BE1325" s="261" t="str">
        <f t="shared" si="197"/>
        <v>0222</v>
      </c>
      <c r="BF1325" s="407" t="s">
        <v>17390</v>
      </c>
      <c r="BG1325" s="202" t="str">
        <f t="shared" si="192"/>
        <v>0222-1324</v>
      </c>
    </row>
    <row r="1326" spans="1:59">
      <c r="A1326" s="405">
        <v>5100</v>
      </c>
      <c r="B1326" s="406">
        <v>5100</v>
      </c>
      <c r="C1326" s="261" t="str">
        <f t="shared" si="193"/>
        <v>0008-0222</v>
      </c>
      <c r="D1326" s="261" t="str">
        <f t="shared" si="194"/>
        <v>0008-0222-0005</v>
      </c>
      <c r="E1326" s="407" t="s">
        <v>1853</v>
      </c>
      <c r="F1326" s="261" t="str">
        <f>TEXT(VLOOKUP(J1326,'[4]1'!$B$2:$D$37,2,0),"0000")</f>
        <v>0008</v>
      </c>
      <c r="G1326" s="261" t="str">
        <f t="shared" si="195"/>
        <v>0222</v>
      </c>
      <c r="H1326" s="408">
        <f t="shared" si="196"/>
        <v>5</v>
      </c>
      <c r="I1326" s="407" t="s">
        <v>1853</v>
      </c>
      <c r="J1326" s="417" t="s">
        <v>194</v>
      </c>
      <c r="K1326" s="417" t="s">
        <v>1333</v>
      </c>
      <c r="L1326" s="417" t="s">
        <v>2870</v>
      </c>
      <c r="M1326" s="418">
        <v>130100000</v>
      </c>
      <c r="N1326" s="419">
        <v>2993</v>
      </c>
      <c r="O1326" s="417" t="s">
        <v>78</v>
      </c>
      <c r="P1326" s="417" t="s">
        <v>73</v>
      </c>
      <c r="Q1326" s="417" t="s">
        <v>72</v>
      </c>
      <c r="R1326" s="419">
        <v>6</v>
      </c>
      <c r="S1326" s="410">
        <v>6</v>
      </c>
      <c r="T1326" s="261">
        <v>6</v>
      </c>
      <c r="U1326" s="261">
        <v>6</v>
      </c>
      <c r="V1326" s="258" t="s">
        <v>71</v>
      </c>
      <c r="W1326" s="261" t="str">
        <f t="shared" si="198"/>
        <v>BMWX Series X7x7 40d DPE_6Seater130100000</v>
      </c>
      <c r="X1326" s="411">
        <f t="shared" si="199"/>
        <v>5100</v>
      </c>
      <c r="Y1326" s="261">
        <v>6</v>
      </c>
      <c r="Z1326" s="261">
        <v>6</v>
      </c>
      <c r="AA1326" s="407" t="s">
        <v>1853</v>
      </c>
      <c r="AB1326" s="258" t="s">
        <v>70</v>
      </c>
      <c r="AC1326" s="258"/>
      <c r="AD1326" s="258">
        <v>4</v>
      </c>
      <c r="AE1326" s="258">
        <v>0</v>
      </c>
      <c r="AF1326" s="259"/>
      <c r="AG1326" s="260"/>
      <c r="AH1326" s="259"/>
      <c r="AI1326" s="259"/>
      <c r="AJ1326" s="260"/>
      <c r="AK1326" s="259">
        <v>6</v>
      </c>
      <c r="AL1326" s="259"/>
      <c r="AM1326" s="259" t="s">
        <v>17413</v>
      </c>
      <c r="AN1326" s="449"/>
      <c r="AO1326" s="449"/>
      <c r="AP1326" s="449"/>
      <c r="AQ1326" s="392" t="str">
        <f>IFERROR(VLOOKUP(BG1326,#REF!,1,0),"")</f>
        <v/>
      </c>
      <c r="AS1326" s="259" t="s">
        <v>156</v>
      </c>
      <c r="AW1326" s="392" t="s">
        <v>17407</v>
      </c>
      <c r="BD1326" s="202" t="str">
        <f t="shared" si="191"/>
        <v>X Series X7x7 40d DPE_6Seater</v>
      </c>
      <c r="BE1326" s="261" t="str">
        <f t="shared" si="197"/>
        <v>0222</v>
      </c>
      <c r="BF1326" s="407" t="s">
        <v>1853</v>
      </c>
      <c r="BG1326" s="202" t="str">
        <f t="shared" si="192"/>
        <v>0222-1325</v>
      </c>
    </row>
    <row r="1327" spans="1:59">
      <c r="A1327" s="405">
        <v>5101</v>
      </c>
      <c r="B1327" s="406">
        <v>5101</v>
      </c>
      <c r="C1327" s="261" t="str">
        <f t="shared" si="193"/>
        <v>0008-0222</v>
      </c>
      <c r="D1327" s="261" t="str">
        <f t="shared" si="194"/>
        <v>0008-0222-0006</v>
      </c>
      <c r="E1327" s="407" t="s">
        <v>1854</v>
      </c>
      <c r="F1327" s="261" t="str">
        <f>TEXT(VLOOKUP(J1327,'[4]1'!$B$2:$D$37,2,0),"0000")</f>
        <v>0008</v>
      </c>
      <c r="G1327" s="261" t="str">
        <f t="shared" si="195"/>
        <v>0222</v>
      </c>
      <c r="H1327" s="408">
        <f t="shared" si="196"/>
        <v>6</v>
      </c>
      <c r="I1327" s="407" t="s">
        <v>1854</v>
      </c>
      <c r="J1327" s="417" t="s">
        <v>194</v>
      </c>
      <c r="K1327" s="417" t="s">
        <v>1333</v>
      </c>
      <c r="L1327" s="417" t="s">
        <v>2871</v>
      </c>
      <c r="M1327" s="418">
        <v>128100000</v>
      </c>
      <c r="N1327" s="419">
        <v>2993</v>
      </c>
      <c r="O1327" s="417" t="s">
        <v>78</v>
      </c>
      <c r="P1327" s="417" t="s">
        <v>73</v>
      </c>
      <c r="Q1327" s="417" t="s">
        <v>72</v>
      </c>
      <c r="R1327" s="419">
        <v>7</v>
      </c>
      <c r="S1327" s="410">
        <v>6</v>
      </c>
      <c r="T1327" s="261">
        <v>6</v>
      </c>
      <c r="U1327" s="261">
        <v>6</v>
      </c>
      <c r="V1327" s="258" t="s">
        <v>71</v>
      </c>
      <c r="W1327" s="261" t="str">
        <f t="shared" si="198"/>
        <v>BMWX Series X7x7 40d DPE_7Seater128100000</v>
      </c>
      <c r="X1327" s="411">
        <f t="shared" si="199"/>
        <v>5101</v>
      </c>
      <c r="Y1327" s="261">
        <v>6</v>
      </c>
      <c r="Z1327" s="261">
        <v>6</v>
      </c>
      <c r="AA1327" s="407" t="s">
        <v>1854</v>
      </c>
      <c r="AB1327" s="258" t="s">
        <v>70</v>
      </c>
      <c r="AC1327" s="258"/>
      <c r="AD1327" s="258">
        <v>4</v>
      </c>
      <c r="AE1327" s="258">
        <v>0</v>
      </c>
      <c r="AF1327" s="259"/>
      <c r="AG1327" s="260"/>
      <c r="AH1327" s="259"/>
      <c r="AI1327" s="259"/>
      <c r="AJ1327" s="260"/>
      <c r="AK1327" s="259">
        <v>6</v>
      </c>
      <c r="AL1327" s="259"/>
      <c r="AM1327" s="259" t="s">
        <v>17413</v>
      </c>
      <c r="AN1327" s="449"/>
      <c r="AO1327" s="449"/>
      <c r="AP1327" s="449"/>
      <c r="AQ1327" s="392" t="str">
        <f>IFERROR(VLOOKUP(BG1327,#REF!,1,0),"")</f>
        <v/>
      </c>
      <c r="AS1327" s="259" t="s">
        <v>156</v>
      </c>
      <c r="AW1327" s="392" t="s">
        <v>17407</v>
      </c>
      <c r="BD1327" s="202" t="str">
        <f t="shared" si="191"/>
        <v>X Series X7x7 40d DPE_7Seater</v>
      </c>
      <c r="BE1327" s="261" t="str">
        <f t="shared" si="197"/>
        <v>0222</v>
      </c>
      <c r="BF1327" s="407" t="s">
        <v>1854</v>
      </c>
      <c r="BG1327" s="202" t="str">
        <f t="shared" si="192"/>
        <v>0222-1326</v>
      </c>
    </row>
    <row r="1328" spans="1:59">
      <c r="A1328" s="405">
        <v>5102</v>
      </c>
      <c r="B1328" s="406">
        <v>5102</v>
      </c>
      <c r="C1328" s="261" t="str">
        <f t="shared" si="193"/>
        <v>0008-0222</v>
      </c>
      <c r="D1328" s="261" t="str">
        <f t="shared" si="194"/>
        <v>0008-0222-0007</v>
      </c>
      <c r="E1328" s="407" t="s">
        <v>1855</v>
      </c>
      <c r="F1328" s="261" t="str">
        <f>TEXT(VLOOKUP(J1328,'[4]1'!$B$2:$D$37,2,0),"0000")</f>
        <v>0008</v>
      </c>
      <c r="G1328" s="261" t="str">
        <f t="shared" si="195"/>
        <v>0222</v>
      </c>
      <c r="H1328" s="408">
        <f t="shared" si="196"/>
        <v>7</v>
      </c>
      <c r="I1328" s="407" t="s">
        <v>1855</v>
      </c>
      <c r="J1328" s="417" t="s">
        <v>194</v>
      </c>
      <c r="K1328" s="417" t="s">
        <v>1333</v>
      </c>
      <c r="L1328" s="417" t="s">
        <v>2872</v>
      </c>
      <c r="M1328" s="418">
        <v>133600000</v>
      </c>
      <c r="N1328" s="419">
        <v>2993</v>
      </c>
      <c r="O1328" s="417" t="s">
        <v>78</v>
      </c>
      <c r="P1328" s="417" t="s">
        <v>73</v>
      </c>
      <c r="Q1328" s="417" t="s">
        <v>72</v>
      </c>
      <c r="R1328" s="419">
        <v>6</v>
      </c>
      <c r="S1328" s="410">
        <v>6</v>
      </c>
      <c r="T1328" s="261">
        <v>6</v>
      </c>
      <c r="U1328" s="261">
        <v>6</v>
      </c>
      <c r="V1328" s="258" t="s">
        <v>71</v>
      </c>
      <c r="W1328" s="261" t="str">
        <f t="shared" si="198"/>
        <v>BMWX Series X7x7 40d M Sport133600000</v>
      </c>
      <c r="X1328" s="411">
        <f t="shared" si="199"/>
        <v>5102</v>
      </c>
      <c r="Y1328" s="261">
        <v>6</v>
      </c>
      <c r="Z1328" s="261">
        <v>6</v>
      </c>
      <c r="AA1328" s="407" t="s">
        <v>1855</v>
      </c>
      <c r="AB1328" s="258" t="s">
        <v>70</v>
      </c>
      <c r="AC1328" s="258"/>
      <c r="AD1328" s="258">
        <v>4</v>
      </c>
      <c r="AE1328" s="258">
        <v>0</v>
      </c>
      <c r="AF1328" s="259"/>
      <c r="AG1328" s="260"/>
      <c r="AH1328" s="259"/>
      <c r="AI1328" s="259"/>
      <c r="AJ1328" s="260"/>
      <c r="AK1328" s="259">
        <v>6</v>
      </c>
      <c r="AL1328" s="259"/>
      <c r="AM1328" s="259" t="s">
        <v>17413</v>
      </c>
      <c r="AN1328" s="449"/>
      <c r="AO1328" s="449"/>
      <c r="AP1328" s="449"/>
      <c r="AQ1328" s="392" t="str">
        <f>IFERROR(VLOOKUP(BG1328,#REF!,1,0),"")</f>
        <v/>
      </c>
      <c r="AS1328" s="259" t="s">
        <v>156</v>
      </c>
      <c r="AW1328" s="392" t="s">
        <v>17407</v>
      </c>
      <c r="BD1328" s="202" t="str">
        <f t="shared" si="191"/>
        <v>X Series X7x7 40d M Sport</v>
      </c>
      <c r="BE1328" s="261" t="str">
        <f t="shared" si="197"/>
        <v>0222</v>
      </c>
      <c r="BF1328" s="407" t="s">
        <v>1855</v>
      </c>
      <c r="BG1328" s="202" t="str">
        <f t="shared" si="192"/>
        <v>0222-1327</v>
      </c>
    </row>
    <row r="1329" spans="1:59">
      <c r="A1329" s="405">
        <v>5103</v>
      </c>
      <c r="B1329" s="406">
        <v>5103</v>
      </c>
      <c r="C1329" s="261" t="str">
        <f t="shared" si="193"/>
        <v>0008-0222</v>
      </c>
      <c r="D1329" s="261" t="str">
        <f t="shared" si="194"/>
        <v>0008-0222-0008</v>
      </c>
      <c r="E1329" s="407" t="s">
        <v>1856</v>
      </c>
      <c r="F1329" s="261" t="str">
        <f>TEXT(VLOOKUP(J1329,'[4]1'!$B$2:$D$37,2,0),"0000")</f>
        <v>0008</v>
      </c>
      <c r="G1329" s="261" t="str">
        <f t="shared" si="195"/>
        <v>0222</v>
      </c>
      <c r="H1329" s="408">
        <f t="shared" si="196"/>
        <v>8</v>
      </c>
      <c r="I1329" s="407" t="s">
        <v>1856</v>
      </c>
      <c r="J1329" s="413" t="s">
        <v>194</v>
      </c>
      <c r="K1329" s="413" t="s">
        <v>1333</v>
      </c>
      <c r="L1329" s="521" t="s">
        <v>3278</v>
      </c>
      <c r="M1329" s="520">
        <v>179600000</v>
      </c>
      <c r="N1329" s="416">
        <v>4395</v>
      </c>
      <c r="O1329" s="258" t="s">
        <v>77</v>
      </c>
      <c r="P1329" s="413" t="s">
        <v>73</v>
      </c>
      <c r="Q1329" s="413" t="s">
        <v>72</v>
      </c>
      <c r="R1329" s="416">
        <v>5</v>
      </c>
      <c r="S1329" s="410">
        <v>15</v>
      </c>
      <c r="T1329" s="261">
        <v>6</v>
      </c>
      <c r="U1329" s="261">
        <v>6</v>
      </c>
      <c r="V1329" s="258" t="s">
        <v>71</v>
      </c>
      <c r="W1329" s="261" t="str">
        <f t="shared" si="198"/>
        <v>BMWX Series X7X7 M60i179600000</v>
      </c>
      <c r="X1329" s="411">
        <f t="shared" si="199"/>
        <v>5103</v>
      </c>
      <c r="Y1329" s="261">
        <v>6</v>
      </c>
      <c r="Z1329" s="261">
        <v>6</v>
      </c>
      <c r="AA1329" s="407" t="s">
        <v>1856</v>
      </c>
      <c r="AB1329" s="258" t="s">
        <v>70</v>
      </c>
      <c r="AC1329" s="258"/>
      <c r="AD1329" s="258">
        <v>7</v>
      </c>
      <c r="AE1329" s="258">
        <v>0</v>
      </c>
      <c r="AF1329" s="259"/>
      <c r="AG1329" s="260"/>
      <c r="AH1329" s="259"/>
      <c r="AI1329" s="259"/>
      <c r="AJ1329" s="260"/>
      <c r="AK1329" s="259">
        <v>14</v>
      </c>
      <c r="AL1329" s="259"/>
      <c r="AM1329" s="259" t="s">
        <v>17423</v>
      </c>
      <c r="AN1329" s="449"/>
      <c r="AO1329" s="449"/>
      <c r="AP1329" s="449"/>
      <c r="AQ1329" s="392" t="str">
        <f>IFERROR(VLOOKUP(BG1329,#REF!,1,0),"")</f>
        <v/>
      </c>
      <c r="AS1329" s="259" t="s">
        <v>3255</v>
      </c>
      <c r="AW1329" s="392" t="s">
        <v>17408</v>
      </c>
      <c r="BD1329" s="202" t="str">
        <f t="shared" si="191"/>
        <v>X Series X7X7 M60i</v>
      </c>
      <c r="BE1329" s="261" t="str">
        <f t="shared" si="197"/>
        <v>0222</v>
      </c>
      <c r="BF1329" s="407" t="s">
        <v>1856</v>
      </c>
      <c r="BG1329" s="202" t="str">
        <f t="shared" si="192"/>
        <v>0222-1328</v>
      </c>
    </row>
    <row r="1330" spans="1:59">
      <c r="A1330" s="405">
        <v>5104</v>
      </c>
      <c r="B1330" s="406">
        <v>5104</v>
      </c>
      <c r="C1330" s="261" t="str">
        <f t="shared" si="193"/>
        <v>0008-0223</v>
      </c>
      <c r="D1330" s="261" t="str">
        <f t="shared" si="194"/>
        <v>0008-0223-0001</v>
      </c>
      <c r="E1330" s="407" t="s">
        <v>1857</v>
      </c>
      <c r="F1330" s="261" t="str">
        <f>TEXT(VLOOKUP(J1330,'[4]1'!$B$2:$D$37,2,0),"0000")</f>
        <v>0008</v>
      </c>
      <c r="G1330" s="261" t="str">
        <f t="shared" si="195"/>
        <v>0223</v>
      </c>
      <c r="H1330" s="408">
        <f t="shared" si="196"/>
        <v>1</v>
      </c>
      <c r="I1330" s="407" t="s">
        <v>1857</v>
      </c>
      <c r="J1330" s="413" t="s">
        <v>194</v>
      </c>
      <c r="K1330" s="413" t="s">
        <v>16753</v>
      </c>
      <c r="L1330" s="521" t="s">
        <v>16886</v>
      </c>
      <c r="M1330" s="520">
        <v>221900000</v>
      </c>
      <c r="N1330" s="416">
        <v>4395</v>
      </c>
      <c r="O1330" s="413" t="s">
        <v>1185</v>
      </c>
      <c r="P1330" s="413" t="s">
        <v>73</v>
      </c>
      <c r="Q1330" s="413" t="s">
        <v>72</v>
      </c>
      <c r="R1330" s="416">
        <v>5</v>
      </c>
      <c r="S1330" s="410">
        <v>17</v>
      </c>
      <c r="T1330" s="261">
        <v>6</v>
      </c>
      <c r="U1330" s="261">
        <v>6</v>
      </c>
      <c r="V1330" s="258" t="s">
        <v>1989</v>
      </c>
      <c r="W1330" s="261" t="str">
        <f t="shared" si="198"/>
        <v>BMWX Series XM50e221900000</v>
      </c>
      <c r="X1330" s="411">
        <f t="shared" si="199"/>
        <v>5104</v>
      </c>
      <c r="Y1330" s="261">
        <v>6</v>
      </c>
      <c r="Z1330" s="261">
        <v>6</v>
      </c>
      <c r="AA1330" s="407" t="s">
        <v>1857</v>
      </c>
      <c r="AB1330" s="258" t="s">
        <v>70</v>
      </c>
      <c r="AC1330" s="258"/>
      <c r="AD1330" s="258">
        <v>7</v>
      </c>
      <c r="AE1330" s="258">
        <v>0</v>
      </c>
      <c r="AF1330" s="259"/>
      <c r="AG1330" s="260"/>
      <c r="AH1330" s="259"/>
      <c r="AI1330" s="259"/>
      <c r="AJ1330" s="260"/>
      <c r="AK1330" s="259">
        <v>18</v>
      </c>
      <c r="AL1330" s="259"/>
      <c r="AM1330" s="259" t="s">
        <v>17425</v>
      </c>
      <c r="AN1330" s="449"/>
      <c r="AO1330" s="449"/>
      <c r="AP1330" s="449"/>
      <c r="AQ1330" s="392" t="str">
        <f>IFERROR(VLOOKUP(BG1330,#REF!,1,0),"")</f>
        <v/>
      </c>
      <c r="AS1330" s="259" t="s">
        <v>16754</v>
      </c>
      <c r="AT1330" s="392">
        <v>2024.02</v>
      </c>
      <c r="AW1330" s="392" t="s">
        <v>17407</v>
      </c>
      <c r="BD1330" s="202" t="str">
        <f t="shared" si="191"/>
        <v>X Series XM50e</v>
      </c>
      <c r="BE1330" s="261" t="str">
        <f t="shared" si="197"/>
        <v>0223</v>
      </c>
      <c r="BF1330" s="407" t="s">
        <v>1857</v>
      </c>
      <c r="BG1330" s="202" t="str">
        <f t="shared" si="192"/>
        <v>0223-1329</v>
      </c>
    </row>
    <row r="1331" spans="1:59">
      <c r="A1331" s="405">
        <v>5105</v>
      </c>
      <c r="B1331" s="406">
        <v>5105</v>
      </c>
      <c r="C1331" s="261" t="str">
        <f t="shared" si="193"/>
        <v>0008-0224</v>
      </c>
      <c r="D1331" s="261" t="str">
        <f t="shared" si="194"/>
        <v>0008-0224-0001</v>
      </c>
      <c r="E1331" s="407" t="s">
        <v>1858</v>
      </c>
      <c r="F1331" s="261" t="str">
        <f>TEXT(VLOOKUP(J1331,'[4]1'!$B$2:$D$37,2,0),"0000")</f>
        <v>0008</v>
      </c>
      <c r="G1331" s="261" t="str">
        <f t="shared" si="195"/>
        <v>0224</v>
      </c>
      <c r="H1331" s="408">
        <f t="shared" si="196"/>
        <v>1</v>
      </c>
      <c r="I1331" s="407" t="s">
        <v>1858</v>
      </c>
      <c r="J1331" s="258" t="s">
        <v>194</v>
      </c>
      <c r="K1331" s="258" t="s">
        <v>1349</v>
      </c>
      <c r="L1331" s="258" t="s">
        <v>1350</v>
      </c>
      <c r="M1331" s="429">
        <v>91600000</v>
      </c>
      <c r="N1331" s="258">
        <v>2998</v>
      </c>
      <c r="O1331" s="258" t="s">
        <v>77</v>
      </c>
      <c r="P1331" s="258" t="s">
        <v>73</v>
      </c>
      <c r="Q1331" s="258" t="s">
        <v>72</v>
      </c>
      <c r="R1331" s="258">
        <v>2</v>
      </c>
      <c r="S1331" s="410">
        <v>15</v>
      </c>
      <c r="T1331" s="261">
        <v>6</v>
      </c>
      <c r="U1331" s="261">
        <v>6</v>
      </c>
      <c r="V1331" s="258" t="s">
        <v>71</v>
      </c>
      <c r="W1331" s="261" t="str">
        <f t="shared" si="198"/>
        <v>BMWZ4 RoadsterZ4 M40i91600000</v>
      </c>
      <c r="X1331" s="411">
        <f t="shared" si="199"/>
        <v>5105</v>
      </c>
      <c r="Y1331" s="261">
        <v>6</v>
      </c>
      <c r="Z1331" s="261">
        <v>6</v>
      </c>
      <c r="AA1331" s="407" t="s">
        <v>1858</v>
      </c>
      <c r="AB1331" s="258" t="s">
        <v>17132</v>
      </c>
      <c r="AC1331" s="258"/>
      <c r="AD1331" s="258">
        <v>5</v>
      </c>
      <c r="AE1331" s="258">
        <v>0</v>
      </c>
      <c r="AF1331" s="259"/>
      <c r="AG1331" s="260"/>
      <c r="AH1331" s="259"/>
      <c r="AI1331" s="259"/>
      <c r="AJ1331" s="260"/>
      <c r="AK1331" s="259">
        <v>14</v>
      </c>
      <c r="AL1331" s="259"/>
      <c r="AM1331" s="259" t="s">
        <v>17177</v>
      </c>
      <c r="AN1331" s="449"/>
      <c r="AO1331" s="449"/>
      <c r="AP1331" s="449"/>
      <c r="AQ1331" s="392" t="str">
        <f>IFERROR(VLOOKUP(BG1331,#REF!,1,0),"")</f>
        <v/>
      </c>
      <c r="AS1331" s="259" t="s">
        <v>3255</v>
      </c>
      <c r="AW1331" s="392" t="s">
        <v>17407</v>
      </c>
      <c r="BD1331" s="202" t="str">
        <f t="shared" si="191"/>
        <v>Z4 RoadsterZ4 M40i</v>
      </c>
      <c r="BE1331" s="261" t="str">
        <f t="shared" si="197"/>
        <v>0224</v>
      </c>
      <c r="BF1331" s="407" t="s">
        <v>1858</v>
      </c>
      <c r="BG1331" s="202" t="str">
        <f t="shared" si="192"/>
        <v>0224-1330</v>
      </c>
    </row>
    <row r="1332" spans="1:59">
      <c r="A1332" s="405">
        <v>5106</v>
      </c>
      <c r="B1332" s="406">
        <v>5106</v>
      </c>
      <c r="C1332" s="261" t="str">
        <f t="shared" si="193"/>
        <v>0008-0224</v>
      </c>
      <c r="D1332" s="261" t="str">
        <f t="shared" si="194"/>
        <v>0008-0224-0002</v>
      </c>
      <c r="E1332" s="407" t="s">
        <v>1859</v>
      </c>
      <c r="F1332" s="261" t="str">
        <f>TEXT(VLOOKUP(J1332,'[4]1'!$B$2:$D$37,2,0),"0000")</f>
        <v>0008</v>
      </c>
      <c r="G1332" s="261" t="str">
        <f t="shared" si="195"/>
        <v>0224</v>
      </c>
      <c r="H1332" s="408">
        <f t="shared" si="196"/>
        <v>2</v>
      </c>
      <c r="I1332" s="407" t="s">
        <v>1859</v>
      </c>
      <c r="J1332" s="258" t="s">
        <v>194</v>
      </c>
      <c r="K1332" s="258" t="s">
        <v>1349</v>
      </c>
      <c r="L1332" s="258" t="s">
        <v>1351</v>
      </c>
      <c r="M1332" s="429">
        <v>68400000</v>
      </c>
      <c r="N1332" s="258">
        <v>1998</v>
      </c>
      <c r="O1332" s="258" t="s">
        <v>77</v>
      </c>
      <c r="P1332" s="258" t="s">
        <v>73</v>
      </c>
      <c r="Q1332" s="258" t="s">
        <v>72</v>
      </c>
      <c r="R1332" s="258">
        <v>2</v>
      </c>
      <c r="S1332" s="410">
        <v>12</v>
      </c>
      <c r="T1332" s="261">
        <v>6</v>
      </c>
      <c r="U1332" s="261">
        <v>6</v>
      </c>
      <c r="V1332" s="258" t="s">
        <v>71</v>
      </c>
      <c r="W1332" s="261" t="str">
        <f t="shared" si="198"/>
        <v>BMWZ4 RoadsterZ4 sDrive 20i M Sport Package68400000</v>
      </c>
      <c r="X1332" s="411">
        <f t="shared" si="199"/>
        <v>5106</v>
      </c>
      <c r="Y1332" s="261">
        <v>6</v>
      </c>
      <c r="Z1332" s="261">
        <v>6</v>
      </c>
      <c r="AA1332" s="407" t="s">
        <v>1859</v>
      </c>
      <c r="AB1332" s="258" t="s">
        <v>17132</v>
      </c>
      <c r="AC1332" s="258"/>
      <c r="AD1332" s="258">
        <v>5</v>
      </c>
      <c r="AE1332" s="258">
        <v>0</v>
      </c>
      <c r="AF1332" s="259"/>
      <c r="AG1332" s="260"/>
      <c r="AH1332" s="259"/>
      <c r="AI1332" s="259"/>
      <c r="AJ1332" s="260"/>
      <c r="AK1332" s="259">
        <v>14</v>
      </c>
      <c r="AL1332" s="259"/>
      <c r="AM1332" s="259" t="s">
        <v>17177</v>
      </c>
      <c r="AN1332" s="449"/>
      <c r="AO1332" s="449"/>
      <c r="AP1332" s="449"/>
      <c r="AQ1332" s="392" t="str">
        <f>IFERROR(VLOOKUP(BG1332,#REF!,1,0),"")</f>
        <v/>
      </c>
      <c r="AS1332" s="259" t="s">
        <v>3250</v>
      </c>
      <c r="AW1332" s="392" t="s">
        <v>17407</v>
      </c>
      <c r="BD1332" s="202" t="str">
        <f t="shared" si="191"/>
        <v>Z4 RoadsterZ4 sDrive 20i M Sport Package</v>
      </c>
      <c r="BE1332" s="261" t="str">
        <f t="shared" si="197"/>
        <v>0224</v>
      </c>
      <c r="BF1332" s="407" t="s">
        <v>1859</v>
      </c>
      <c r="BG1332" s="202" t="str">
        <f t="shared" si="192"/>
        <v>0224-1331</v>
      </c>
    </row>
    <row r="1333" spans="1:59">
      <c r="A1333" s="405">
        <v>5107</v>
      </c>
      <c r="B1333" s="406">
        <v>5107</v>
      </c>
      <c r="C1333" s="261" t="str">
        <f t="shared" si="193"/>
        <v>0007-0225</v>
      </c>
      <c r="D1333" s="261" t="str">
        <f t="shared" si="194"/>
        <v>0007-0225-0001</v>
      </c>
      <c r="E1333" s="407" t="s">
        <v>1860</v>
      </c>
      <c r="F1333" s="261" t="str">
        <f>TEXT(VLOOKUP(J1333,'[4]1'!$B$2:$D$37,2,0),"0000")</f>
        <v>0007</v>
      </c>
      <c r="G1333" s="261" t="str">
        <f t="shared" si="195"/>
        <v>0225</v>
      </c>
      <c r="H1333" s="408">
        <f t="shared" si="196"/>
        <v>1</v>
      </c>
      <c r="I1333" s="407" t="s">
        <v>1860</v>
      </c>
      <c r="J1333" s="258" t="s">
        <v>3284</v>
      </c>
      <c r="K1333" s="258" t="s">
        <v>3021</v>
      </c>
      <c r="L1333" s="258" t="s">
        <v>3022</v>
      </c>
      <c r="M1333" s="316">
        <v>309000000</v>
      </c>
      <c r="N1333" s="266">
        <v>3996</v>
      </c>
      <c r="O1333" s="258" t="s">
        <v>77</v>
      </c>
      <c r="P1333" s="258" t="s">
        <v>1985</v>
      </c>
      <c r="Q1333" s="258" t="s">
        <v>72</v>
      </c>
      <c r="R1333" s="258">
        <v>5</v>
      </c>
      <c r="S1333" s="410">
        <v>17</v>
      </c>
      <c r="T1333" s="261">
        <v>6</v>
      </c>
      <c r="U1333" s="261">
        <v>6</v>
      </c>
      <c r="V1333" s="258" t="s">
        <v>71</v>
      </c>
      <c r="W1333" s="261" t="str">
        <f t="shared" si="198"/>
        <v>BENTLEY벤테이가벤테이가 V8309000000</v>
      </c>
      <c r="X1333" s="411">
        <f t="shared" si="199"/>
        <v>5107</v>
      </c>
      <c r="Y1333" s="261">
        <v>6</v>
      </c>
      <c r="Z1333" s="261">
        <v>6</v>
      </c>
      <c r="AA1333" s="407" t="s">
        <v>1860</v>
      </c>
      <c r="AB1333" s="258" t="s">
        <v>1985</v>
      </c>
      <c r="AC1333" s="258"/>
      <c r="AD1333" s="258">
        <v>6</v>
      </c>
      <c r="AE1333" s="258">
        <v>0</v>
      </c>
      <c r="AF1333" s="259"/>
      <c r="AG1333" s="260"/>
      <c r="AH1333" s="259"/>
      <c r="AI1333" s="259"/>
      <c r="AJ1333" s="260"/>
      <c r="AK1333" s="259">
        <v>18</v>
      </c>
      <c r="AL1333" s="259"/>
      <c r="AM1333" s="259" t="s">
        <v>17116</v>
      </c>
      <c r="AN1333" s="449"/>
      <c r="AO1333" s="449"/>
      <c r="AP1333" s="449"/>
      <c r="AQ1333" s="392" t="str">
        <f>IFERROR(VLOOKUP(BG1333,#REF!,1,0),"")</f>
        <v/>
      </c>
      <c r="AS1333" s="259" t="s">
        <v>3258</v>
      </c>
      <c r="BD1333" s="202" t="str">
        <f t="shared" si="191"/>
        <v>벤테이가벤테이가 V8</v>
      </c>
      <c r="BE1333" s="261" t="str">
        <f t="shared" si="197"/>
        <v>0225</v>
      </c>
      <c r="BF1333" s="407" t="s">
        <v>1860</v>
      </c>
      <c r="BG1333" s="202" t="str">
        <f t="shared" si="192"/>
        <v>0225-1332</v>
      </c>
    </row>
    <row r="1334" spans="1:59">
      <c r="A1334" s="405">
        <v>5108</v>
      </c>
      <c r="B1334" s="406">
        <v>5108</v>
      </c>
      <c r="C1334" s="261" t="str">
        <f t="shared" si="193"/>
        <v>0007-0226</v>
      </c>
      <c r="D1334" s="261" t="str">
        <f t="shared" si="194"/>
        <v>0007-0226-0001</v>
      </c>
      <c r="E1334" s="407" t="s">
        <v>1861</v>
      </c>
      <c r="F1334" s="261" t="str">
        <f>TEXT(VLOOKUP(J1334,'[4]1'!$B$2:$D$37,2,0),"0000")</f>
        <v>0007</v>
      </c>
      <c r="G1334" s="261" t="str">
        <f t="shared" si="195"/>
        <v>0226</v>
      </c>
      <c r="H1334" s="408">
        <f t="shared" si="196"/>
        <v>1</v>
      </c>
      <c r="I1334" s="407" t="s">
        <v>1861</v>
      </c>
      <c r="J1334" s="258" t="s">
        <v>206</v>
      </c>
      <c r="K1334" s="258" t="s">
        <v>208</v>
      </c>
      <c r="L1334" s="258" t="s">
        <v>1266</v>
      </c>
      <c r="M1334" s="409">
        <v>295000000</v>
      </c>
      <c r="N1334" s="258">
        <v>5998</v>
      </c>
      <c r="O1334" s="258" t="s">
        <v>77</v>
      </c>
      <c r="P1334" s="258" t="s">
        <v>73</v>
      </c>
      <c r="Q1334" s="258" t="s">
        <v>72</v>
      </c>
      <c r="R1334" s="258">
        <v>4</v>
      </c>
      <c r="S1334" s="410">
        <v>17</v>
      </c>
      <c r="T1334" s="261">
        <v>6</v>
      </c>
      <c r="U1334" s="261">
        <v>6</v>
      </c>
      <c r="V1334" s="258" t="s">
        <v>71</v>
      </c>
      <c r="W1334" s="261" t="str">
        <f t="shared" si="198"/>
        <v>BENTLEY컨티넨탈 컨버터블GT W12295000000</v>
      </c>
      <c r="X1334" s="411">
        <f t="shared" si="199"/>
        <v>5108</v>
      </c>
      <c r="Y1334" s="261">
        <v>6</v>
      </c>
      <c r="Z1334" s="261">
        <v>6</v>
      </c>
      <c r="AA1334" s="407" t="s">
        <v>1861</v>
      </c>
      <c r="AB1334" s="258" t="s">
        <v>73</v>
      </c>
      <c r="AC1334" s="258"/>
      <c r="AD1334" s="258">
        <v>6</v>
      </c>
      <c r="AE1334" s="258">
        <v>0</v>
      </c>
      <c r="AF1334" s="259"/>
      <c r="AG1334" s="260"/>
      <c r="AH1334" s="259"/>
      <c r="AI1334" s="259"/>
      <c r="AJ1334" s="260"/>
      <c r="AK1334" s="259">
        <v>18</v>
      </c>
      <c r="AL1334" s="259"/>
      <c r="AM1334" s="259" t="s">
        <v>17116</v>
      </c>
      <c r="AN1334" s="449"/>
      <c r="AO1334" s="449"/>
      <c r="AP1334" s="449"/>
      <c r="AQ1334" s="392" t="str">
        <f>IFERROR(VLOOKUP(BG1334,#REF!,1,0),"")</f>
        <v/>
      </c>
      <c r="AS1334" s="259" t="s">
        <v>3258</v>
      </c>
      <c r="BD1334" s="202" t="str">
        <f t="shared" si="191"/>
        <v>컨티넨탈 컨버터블GT W12</v>
      </c>
      <c r="BE1334" s="261" t="str">
        <f t="shared" si="197"/>
        <v>0226</v>
      </c>
      <c r="BF1334" s="407" t="s">
        <v>1861</v>
      </c>
      <c r="BG1334" s="202" t="str">
        <f t="shared" si="192"/>
        <v>0226-1333</v>
      </c>
    </row>
    <row r="1335" spans="1:59">
      <c r="A1335" s="405">
        <v>5109</v>
      </c>
      <c r="B1335" s="406">
        <v>5109</v>
      </c>
      <c r="C1335" s="261" t="str">
        <f t="shared" si="193"/>
        <v>0007-0226</v>
      </c>
      <c r="D1335" s="261" t="str">
        <f t="shared" si="194"/>
        <v>0007-0226-0002</v>
      </c>
      <c r="E1335" s="407" t="s">
        <v>1862</v>
      </c>
      <c r="F1335" s="261" t="str">
        <f>TEXT(VLOOKUP(J1335,'[4]1'!$B$2:$D$37,2,0),"0000")</f>
        <v>0007</v>
      </c>
      <c r="G1335" s="261" t="str">
        <f t="shared" si="195"/>
        <v>0226</v>
      </c>
      <c r="H1335" s="408">
        <f t="shared" si="196"/>
        <v>2</v>
      </c>
      <c r="I1335" s="407" t="s">
        <v>1862</v>
      </c>
      <c r="J1335" s="258" t="s">
        <v>206</v>
      </c>
      <c r="K1335" s="258" t="s">
        <v>208</v>
      </c>
      <c r="L1335" s="258" t="s">
        <v>207</v>
      </c>
      <c r="M1335" s="409">
        <v>263000000</v>
      </c>
      <c r="N1335" s="258">
        <v>3993</v>
      </c>
      <c r="O1335" s="258" t="s">
        <v>77</v>
      </c>
      <c r="P1335" s="258" t="s">
        <v>73</v>
      </c>
      <c r="Q1335" s="258" t="s">
        <v>72</v>
      </c>
      <c r="R1335" s="258">
        <v>4</v>
      </c>
      <c r="S1335" s="410">
        <v>17</v>
      </c>
      <c r="T1335" s="261">
        <v>6</v>
      </c>
      <c r="U1335" s="261">
        <v>6</v>
      </c>
      <c r="V1335" s="258" t="s">
        <v>71</v>
      </c>
      <c r="W1335" s="261" t="str">
        <f t="shared" si="198"/>
        <v>BENTLEY컨티넨탈 컨버터블GTC V8263000000</v>
      </c>
      <c r="X1335" s="411">
        <f t="shared" si="199"/>
        <v>5109</v>
      </c>
      <c r="Y1335" s="261">
        <v>6</v>
      </c>
      <c r="Z1335" s="261">
        <v>6</v>
      </c>
      <c r="AA1335" s="407" t="s">
        <v>1862</v>
      </c>
      <c r="AB1335" s="258" t="s">
        <v>17276</v>
      </c>
      <c r="AC1335" s="258"/>
      <c r="AD1335" s="258">
        <v>6</v>
      </c>
      <c r="AE1335" s="258">
        <v>0</v>
      </c>
      <c r="AF1335" s="259"/>
      <c r="AG1335" s="260"/>
      <c r="AH1335" s="259"/>
      <c r="AI1335" s="259"/>
      <c r="AJ1335" s="260"/>
      <c r="AK1335" s="259">
        <v>18</v>
      </c>
      <c r="AL1335" s="259"/>
      <c r="AM1335" s="259" t="s">
        <v>17116</v>
      </c>
      <c r="AN1335" s="449"/>
      <c r="AO1335" s="449"/>
      <c r="AP1335" s="449"/>
      <c r="AQ1335" s="392" t="str">
        <f>IFERROR(VLOOKUP(BG1335,#REF!,1,0),"")</f>
        <v/>
      </c>
      <c r="AS1335" s="259" t="s">
        <v>3258</v>
      </c>
      <c r="BD1335" s="202" t="str">
        <f t="shared" si="191"/>
        <v>컨티넨탈 컨버터블GTC V8</v>
      </c>
      <c r="BE1335" s="261" t="str">
        <f t="shared" si="197"/>
        <v>0226</v>
      </c>
      <c r="BF1335" s="407" t="s">
        <v>1862</v>
      </c>
      <c r="BG1335" s="202" t="str">
        <f t="shared" si="192"/>
        <v>0226-1334</v>
      </c>
    </row>
    <row r="1336" spans="1:59">
      <c r="A1336" s="405">
        <v>5110</v>
      </c>
      <c r="B1336" s="406">
        <v>5110</v>
      </c>
      <c r="C1336" s="261" t="str">
        <f t="shared" si="193"/>
        <v>0007-0227</v>
      </c>
      <c r="D1336" s="261" t="str">
        <f t="shared" si="194"/>
        <v>0007-0227-0001</v>
      </c>
      <c r="E1336" s="407" t="s">
        <v>1863</v>
      </c>
      <c r="F1336" s="261" t="str">
        <f>TEXT(VLOOKUP(J1336,'[4]1'!$B$2:$D$37,2,0),"0000")</f>
        <v>0007</v>
      </c>
      <c r="G1336" s="261" t="str">
        <f t="shared" si="195"/>
        <v>0227</v>
      </c>
      <c r="H1336" s="408">
        <f t="shared" si="196"/>
        <v>1</v>
      </c>
      <c r="I1336" s="407" t="s">
        <v>1863</v>
      </c>
      <c r="J1336" s="258" t="s">
        <v>206</v>
      </c>
      <c r="K1336" s="258" t="s">
        <v>1267</v>
      </c>
      <c r="L1336" s="258" t="s">
        <v>1268</v>
      </c>
      <c r="M1336" s="409">
        <v>252000000</v>
      </c>
      <c r="N1336" s="258">
        <v>3993</v>
      </c>
      <c r="O1336" s="258" t="s">
        <v>77</v>
      </c>
      <c r="P1336" s="258" t="s">
        <v>73</v>
      </c>
      <c r="Q1336" s="258" t="s">
        <v>72</v>
      </c>
      <c r="R1336" s="258">
        <v>4</v>
      </c>
      <c r="S1336" s="410">
        <v>17</v>
      </c>
      <c r="T1336" s="261">
        <v>6</v>
      </c>
      <c r="U1336" s="261">
        <v>6</v>
      </c>
      <c r="V1336" s="258" t="s">
        <v>71</v>
      </c>
      <c r="W1336" s="261" t="str">
        <f t="shared" si="198"/>
        <v>BENTLEY컨티넨탈 쿠페GT V8252000000</v>
      </c>
      <c r="X1336" s="411">
        <f t="shared" si="199"/>
        <v>5110</v>
      </c>
      <c r="Y1336" s="261">
        <v>6</v>
      </c>
      <c r="Z1336" s="261">
        <v>6</v>
      </c>
      <c r="AA1336" s="407" t="s">
        <v>1863</v>
      </c>
      <c r="AB1336" s="258" t="s">
        <v>17276</v>
      </c>
      <c r="AC1336" s="258"/>
      <c r="AD1336" s="258">
        <v>6</v>
      </c>
      <c r="AE1336" s="258">
        <v>0</v>
      </c>
      <c r="AF1336" s="259"/>
      <c r="AG1336" s="260"/>
      <c r="AH1336" s="259"/>
      <c r="AI1336" s="259"/>
      <c r="AJ1336" s="260"/>
      <c r="AK1336" s="259">
        <v>18</v>
      </c>
      <c r="AL1336" s="259"/>
      <c r="AM1336" s="259" t="s">
        <v>17116</v>
      </c>
      <c r="AN1336" s="449"/>
      <c r="AO1336" s="449"/>
      <c r="AP1336" s="449"/>
      <c r="AQ1336" s="392" t="str">
        <f>IFERROR(VLOOKUP(BG1336,#REF!,1,0),"")</f>
        <v/>
      </c>
      <c r="AS1336" s="259" t="s">
        <v>3258</v>
      </c>
      <c r="BD1336" s="202" t="str">
        <f t="shared" si="191"/>
        <v>컨티넨탈 쿠페GT V8</v>
      </c>
      <c r="BE1336" s="261" t="str">
        <f t="shared" si="197"/>
        <v>0227</v>
      </c>
      <c r="BF1336" s="407" t="s">
        <v>1863</v>
      </c>
      <c r="BG1336" s="202" t="str">
        <f t="shared" si="192"/>
        <v>0227-1335</v>
      </c>
    </row>
    <row r="1337" spans="1:59">
      <c r="A1337" s="405">
        <v>5111</v>
      </c>
      <c r="B1337" s="406">
        <v>5111</v>
      </c>
      <c r="C1337" s="261" t="str">
        <f t="shared" si="193"/>
        <v>0007-0228</v>
      </c>
      <c r="D1337" s="261" t="str">
        <f t="shared" si="194"/>
        <v>0007-0228-0001</v>
      </c>
      <c r="E1337" s="407" t="s">
        <v>1864</v>
      </c>
      <c r="F1337" s="261" t="str">
        <f>TEXT(VLOOKUP(J1337,'[4]1'!$B$2:$D$37,2,0),"0000")</f>
        <v>0007</v>
      </c>
      <c r="G1337" s="261" t="str">
        <f t="shared" si="195"/>
        <v>0228</v>
      </c>
      <c r="H1337" s="408">
        <f t="shared" si="196"/>
        <v>1</v>
      </c>
      <c r="I1337" s="407" t="s">
        <v>1864</v>
      </c>
      <c r="J1337" s="258" t="s">
        <v>206</v>
      </c>
      <c r="K1337" s="258" t="s">
        <v>205</v>
      </c>
      <c r="L1337" s="258" t="s">
        <v>2016</v>
      </c>
      <c r="M1337" s="409">
        <v>330000000</v>
      </c>
      <c r="N1337" s="258">
        <v>3996</v>
      </c>
      <c r="O1337" s="258" t="s">
        <v>77</v>
      </c>
      <c r="P1337" s="258" t="s">
        <v>73</v>
      </c>
      <c r="Q1337" s="258" t="s">
        <v>72</v>
      </c>
      <c r="R1337" s="258">
        <v>5</v>
      </c>
      <c r="S1337" s="410">
        <v>14</v>
      </c>
      <c r="T1337" s="261">
        <v>6</v>
      </c>
      <c r="U1337" s="261">
        <v>6</v>
      </c>
      <c r="V1337" s="258" t="s">
        <v>71</v>
      </c>
      <c r="W1337" s="261" t="str">
        <f t="shared" si="198"/>
        <v>BENTLEY플라잉 스퍼S330000000</v>
      </c>
      <c r="X1337" s="411">
        <f t="shared" si="199"/>
        <v>5111</v>
      </c>
      <c r="Y1337" s="261">
        <v>6</v>
      </c>
      <c r="Z1337" s="261">
        <v>6</v>
      </c>
      <c r="AA1337" s="407" t="s">
        <v>1864</v>
      </c>
      <c r="AB1337" s="258" t="s">
        <v>17276</v>
      </c>
      <c r="AC1337" s="258"/>
      <c r="AD1337" s="258">
        <v>6</v>
      </c>
      <c r="AE1337" s="258">
        <v>0</v>
      </c>
      <c r="AF1337" s="259"/>
      <c r="AG1337" s="260"/>
      <c r="AH1337" s="259"/>
      <c r="AI1337" s="259"/>
      <c r="AJ1337" s="260"/>
      <c r="AK1337" s="259">
        <v>22</v>
      </c>
      <c r="AL1337" s="259"/>
      <c r="AM1337" s="259" t="s">
        <v>17120</v>
      </c>
      <c r="AN1337" s="449"/>
      <c r="AO1337" s="449"/>
      <c r="AP1337" s="449"/>
      <c r="AQ1337" s="392" t="str">
        <f>IFERROR(VLOOKUP(BG1337,#REF!,1,0),"")</f>
        <v/>
      </c>
      <c r="AS1337" s="259" t="s">
        <v>71</v>
      </c>
      <c r="BD1337" s="202" t="str">
        <f t="shared" si="191"/>
        <v>플라잉 스퍼S</v>
      </c>
      <c r="BE1337" s="261" t="str">
        <f t="shared" si="197"/>
        <v>0228</v>
      </c>
      <c r="BF1337" s="407" t="s">
        <v>1864</v>
      </c>
      <c r="BG1337" s="202" t="str">
        <f t="shared" si="192"/>
        <v>0228-1336</v>
      </c>
    </row>
    <row r="1338" spans="1:59">
      <c r="A1338" s="405">
        <v>5112</v>
      </c>
      <c r="B1338" s="406">
        <v>5112</v>
      </c>
      <c r="C1338" s="261" t="str">
        <f t="shared" si="193"/>
        <v>0006-0229</v>
      </c>
      <c r="D1338" s="261" t="str">
        <f t="shared" si="194"/>
        <v>0006-0229-0001</v>
      </c>
      <c r="E1338" s="407" t="s">
        <v>1865</v>
      </c>
      <c r="F1338" s="261" t="str">
        <f>TEXT(VLOOKUP(J1338,'[4]1'!$B$2:$D$37,2,0),"0000")</f>
        <v>0006</v>
      </c>
      <c r="G1338" s="261" t="str">
        <f t="shared" si="195"/>
        <v>0229</v>
      </c>
      <c r="H1338" s="408">
        <f t="shared" si="196"/>
        <v>1</v>
      </c>
      <c r="I1338" s="407" t="s">
        <v>1865</v>
      </c>
      <c r="J1338" s="258" t="s">
        <v>209</v>
      </c>
      <c r="K1338" s="258" t="s">
        <v>3157</v>
      </c>
      <c r="L1338" s="258" t="s">
        <v>1927</v>
      </c>
      <c r="M1338" s="409">
        <v>34100000</v>
      </c>
      <c r="N1338" s="258">
        <v>1984</v>
      </c>
      <c r="O1338" s="258" t="s">
        <v>77</v>
      </c>
      <c r="P1338" s="258" t="s">
        <v>73</v>
      </c>
      <c r="Q1338" s="258" t="s">
        <v>72</v>
      </c>
      <c r="R1338" s="258">
        <v>5</v>
      </c>
      <c r="S1338" s="410">
        <v>10</v>
      </c>
      <c r="T1338" s="261">
        <v>6</v>
      </c>
      <c r="U1338" s="261">
        <v>6</v>
      </c>
      <c r="V1338" s="258" t="s">
        <v>71</v>
      </c>
      <c r="W1338" s="261" t="str">
        <f t="shared" si="198"/>
        <v>AUDIA340 TFSI34100000</v>
      </c>
      <c r="X1338" s="411">
        <f t="shared" si="199"/>
        <v>5112</v>
      </c>
      <c r="Y1338" s="261">
        <v>6</v>
      </c>
      <c r="Z1338" s="261">
        <v>6</v>
      </c>
      <c r="AA1338" s="407" t="s">
        <v>1865</v>
      </c>
      <c r="AB1338" s="258" t="s">
        <v>73</v>
      </c>
      <c r="AC1338" s="258"/>
      <c r="AD1338" s="258">
        <v>3</v>
      </c>
      <c r="AE1338" s="258">
        <v>1</v>
      </c>
      <c r="AF1338" s="259"/>
      <c r="AG1338" s="260"/>
      <c r="AH1338" s="259"/>
      <c r="AI1338" s="259"/>
      <c r="AJ1338" s="260"/>
      <c r="AK1338" s="259">
        <v>15</v>
      </c>
      <c r="AL1338" s="259"/>
      <c r="AM1338" s="259" t="s">
        <v>17113</v>
      </c>
      <c r="AN1338" s="449"/>
      <c r="AO1338" s="449"/>
      <c r="AP1338" s="449"/>
      <c r="AQ1338" s="392" t="str">
        <f>IFERROR(VLOOKUP(BG1338,#REF!,1,0),"")</f>
        <v/>
      </c>
      <c r="AS1338" s="259" t="s">
        <v>3246</v>
      </c>
      <c r="BD1338" s="202" t="str">
        <f t="shared" si="191"/>
        <v>A340 TFSI</v>
      </c>
      <c r="BE1338" s="261" t="str">
        <f t="shared" si="197"/>
        <v>0229</v>
      </c>
      <c r="BF1338" s="407" t="s">
        <v>1865</v>
      </c>
      <c r="BG1338" s="202" t="str">
        <f t="shared" si="192"/>
        <v>0229-1337</v>
      </c>
    </row>
    <row r="1339" spans="1:59">
      <c r="A1339" s="405">
        <v>5113</v>
      </c>
      <c r="B1339" s="406">
        <v>5113</v>
      </c>
      <c r="C1339" s="261" t="str">
        <f t="shared" si="193"/>
        <v>0006-0229</v>
      </c>
      <c r="D1339" s="261" t="str">
        <f t="shared" si="194"/>
        <v>0006-0229-0002</v>
      </c>
      <c r="E1339" s="407" t="s">
        <v>1866</v>
      </c>
      <c r="F1339" s="261" t="str">
        <f>TEXT(VLOOKUP(J1339,'[4]1'!$B$2:$D$37,2,0),"0000")</f>
        <v>0006</v>
      </c>
      <c r="G1339" s="261" t="str">
        <f t="shared" si="195"/>
        <v>0229</v>
      </c>
      <c r="H1339" s="408">
        <f t="shared" si="196"/>
        <v>2</v>
      </c>
      <c r="I1339" s="407" t="s">
        <v>1866</v>
      </c>
      <c r="J1339" s="258" t="s">
        <v>209</v>
      </c>
      <c r="K1339" s="258" t="s">
        <v>3157</v>
      </c>
      <c r="L1339" s="258" t="s">
        <v>17053</v>
      </c>
      <c r="M1339" s="409">
        <v>34100000</v>
      </c>
      <c r="N1339" s="258">
        <v>1984</v>
      </c>
      <c r="O1339" s="258" t="s">
        <v>77</v>
      </c>
      <c r="P1339" s="258" t="s">
        <v>73</v>
      </c>
      <c r="Q1339" s="258" t="s">
        <v>72</v>
      </c>
      <c r="R1339" s="258">
        <v>5</v>
      </c>
      <c r="S1339" s="410">
        <v>10</v>
      </c>
      <c r="T1339" s="261">
        <v>6</v>
      </c>
      <c r="U1339" s="261">
        <v>6</v>
      </c>
      <c r="V1339" s="258" t="s">
        <v>71</v>
      </c>
      <c r="W1339" s="261" t="str">
        <f t="shared" si="198"/>
        <v>AUDIA340 TFSI 프리미엄34100000</v>
      </c>
      <c r="X1339" s="411">
        <f t="shared" si="199"/>
        <v>5113</v>
      </c>
      <c r="Y1339" s="261">
        <v>6</v>
      </c>
      <c r="Z1339" s="261">
        <v>6</v>
      </c>
      <c r="AA1339" s="407" t="s">
        <v>1866</v>
      </c>
      <c r="AB1339" s="258" t="s">
        <v>73</v>
      </c>
      <c r="AC1339" s="258"/>
      <c r="AD1339" s="258">
        <v>3</v>
      </c>
      <c r="AE1339" s="258">
        <v>1</v>
      </c>
      <c r="AF1339" s="259"/>
      <c r="AG1339" s="260"/>
      <c r="AH1339" s="259"/>
      <c r="AI1339" s="259"/>
      <c r="AJ1339" s="260"/>
      <c r="AK1339" s="259">
        <v>15</v>
      </c>
      <c r="AL1339" s="259"/>
      <c r="AM1339" s="259" t="s">
        <v>17113</v>
      </c>
      <c r="AN1339" s="449"/>
      <c r="AO1339" s="449"/>
      <c r="AP1339" s="449"/>
      <c r="AQ1339" s="392" t="str">
        <f>IFERROR(VLOOKUP(BG1339,#REF!,1,0),"")</f>
        <v/>
      </c>
      <c r="AS1339" s="259" t="s">
        <v>3246</v>
      </c>
      <c r="BD1339" s="202" t="str">
        <f t="shared" si="191"/>
        <v>A340 TFSI 프리미엄</v>
      </c>
      <c r="BE1339" s="261" t="str">
        <f t="shared" si="197"/>
        <v>0229</v>
      </c>
      <c r="BF1339" s="407" t="s">
        <v>1866</v>
      </c>
      <c r="BG1339" s="202" t="str">
        <f t="shared" si="192"/>
        <v>0229-1338</v>
      </c>
    </row>
    <row r="1340" spans="1:59">
      <c r="A1340" s="405">
        <v>5114</v>
      </c>
      <c r="B1340" s="406">
        <v>5114</v>
      </c>
      <c r="C1340" s="261" t="str">
        <f t="shared" si="193"/>
        <v>0006-0230</v>
      </c>
      <c r="D1340" s="261" t="str">
        <f t="shared" si="194"/>
        <v>0006-0230-0001</v>
      </c>
      <c r="E1340" s="407" t="s">
        <v>1867</v>
      </c>
      <c r="F1340" s="261" t="str">
        <f>TEXT(VLOOKUP(J1340,'[4]1'!$B$2:$D$37,2,0),"0000")</f>
        <v>0006</v>
      </c>
      <c r="G1340" s="261" t="str">
        <f t="shared" si="195"/>
        <v>0230</v>
      </c>
      <c r="H1340" s="408">
        <f t="shared" si="196"/>
        <v>1</v>
      </c>
      <c r="I1340" s="407" t="s">
        <v>1867</v>
      </c>
      <c r="J1340" s="258" t="s">
        <v>209</v>
      </c>
      <c r="K1340" s="258" t="s">
        <v>17052</v>
      </c>
      <c r="L1340" s="258" t="s">
        <v>16959</v>
      </c>
      <c r="M1340" s="409">
        <v>59639000</v>
      </c>
      <c r="N1340" s="258">
        <v>1984</v>
      </c>
      <c r="O1340" s="258" t="s">
        <v>77</v>
      </c>
      <c r="P1340" s="258" t="s">
        <v>73</v>
      </c>
      <c r="Q1340" s="258" t="s">
        <v>72</v>
      </c>
      <c r="R1340" s="258">
        <v>5</v>
      </c>
      <c r="S1340" s="410">
        <v>15</v>
      </c>
      <c r="T1340" s="261">
        <v>6</v>
      </c>
      <c r="U1340" s="261">
        <v>6</v>
      </c>
      <c r="V1340" s="258" t="s">
        <v>71</v>
      </c>
      <c r="W1340" s="261" t="str">
        <f t="shared" si="198"/>
        <v>AUDIS3S3 2.0 TFSI59639000</v>
      </c>
      <c r="X1340" s="411">
        <f t="shared" si="199"/>
        <v>5114</v>
      </c>
      <c r="Y1340" s="261">
        <v>6</v>
      </c>
      <c r="Z1340" s="261">
        <v>6</v>
      </c>
      <c r="AA1340" s="407" t="s">
        <v>1867</v>
      </c>
      <c r="AB1340" s="258" t="s">
        <v>73</v>
      </c>
      <c r="AC1340" s="258"/>
      <c r="AD1340" s="258">
        <v>3</v>
      </c>
      <c r="AE1340" s="258">
        <v>1</v>
      </c>
      <c r="AF1340" s="259"/>
      <c r="AG1340" s="260"/>
      <c r="AH1340" s="259"/>
      <c r="AI1340" s="259"/>
      <c r="AJ1340" s="260"/>
      <c r="AK1340" s="259">
        <v>16</v>
      </c>
      <c r="AL1340" s="259"/>
      <c r="AM1340" s="259" t="s">
        <v>17114</v>
      </c>
      <c r="AN1340" s="449"/>
      <c r="AO1340" s="449"/>
      <c r="AP1340" s="449"/>
      <c r="AQ1340" s="392" t="str">
        <f>IFERROR(VLOOKUP(BG1340,#REF!,1,0),"")</f>
        <v/>
      </c>
      <c r="AS1340" s="259" t="s">
        <v>2012</v>
      </c>
      <c r="AT1340" s="392">
        <v>2024.02</v>
      </c>
      <c r="AW1340" s="392" t="s">
        <v>1934</v>
      </c>
      <c r="BD1340" s="202" t="str">
        <f t="shared" si="191"/>
        <v>S3S3 2.0 TFSI</v>
      </c>
      <c r="BE1340" s="261" t="str">
        <f t="shared" si="197"/>
        <v>0230</v>
      </c>
      <c r="BF1340" s="407" t="s">
        <v>1867</v>
      </c>
      <c r="BG1340" s="202" t="str">
        <f t="shared" si="192"/>
        <v>0230-1339</v>
      </c>
    </row>
    <row r="1341" spans="1:59">
      <c r="A1341" s="405">
        <v>5115</v>
      </c>
      <c r="B1341" s="406">
        <v>5115</v>
      </c>
      <c r="C1341" s="261" t="str">
        <f t="shared" si="193"/>
        <v>0006-0231</v>
      </c>
      <c r="D1341" s="261" t="str">
        <f t="shared" si="194"/>
        <v>0006-0231-0001</v>
      </c>
      <c r="E1341" s="407" t="s">
        <v>1868</v>
      </c>
      <c r="F1341" s="261" t="str">
        <f>TEXT(VLOOKUP(J1341,'[4]1'!$B$2:$D$37,2,0),"0000")</f>
        <v>0006</v>
      </c>
      <c r="G1341" s="261" t="str">
        <f t="shared" si="195"/>
        <v>0231</v>
      </c>
      <c r="H1341" s="408">
        <f t="shared" si="196"/>
        <v>1</v>
      </c>
      <c r="I1341" s="407" t="s">
        <v>1868</v>
      </c>
      <c r="J1341" s="258" t="s">
        <v>209</v>
      </c>
      <c r="K1341" s="258" t="s">
        <v>1928</v>
      </c>
      <c r="L1341" s="258" t="s">
        <v>17046</v>
      </c>
      <c r="M1341" s="409">
        <v>50200000</v>
      </c>
      <c r="N1341" s="258">
        <v>1968</v>
      </c>
      <c r="O1341" s="258" t="s">
        <v>78</v>
      </c>
      <c r="P1341" s="258" t="s">
        <v>73</v>
      </c>
      <c r="Q1341" s="258" t="s">
        <v>72</v>
      </c>
      <c r="R1341" s="258">
        <v>5</v>
      </c>
      <c r="S1341" s="410">
        <v>3</v>
      </c>
      <c r="T1341" s="261">
        <v>6</v>
      </c>
      <c r="U1341" s="261">
        <v>6</v>
      </c>
      <c r="V1341" s="258" t="s">
        <v>71</v>
      </c>
      <c r="W1341" s="261" t="str">
        <f t="shared" si="198"/>
        <v>AUDIA435 TDI50200000</v>
      </c>
      <c r="X1341" s="411">
        <f t="shared" si="199"/>
        <v>5115</v>
      </c>
      <c r="Y1341" s="261">
        <v>6</v>
      </c>
      <c r="Z1341" s="261">
        <v>6</v>
      </c>
      <c r="AA1341" s="407" t="s">
        <v>1868</v>
      </c>
      <c r="AB1341" s="258" t="s">
        <v>73</v>
      </c>
      <c r="AC1341" s="258"/>
      <c r="AD1341" s="258">
        <v>3</v>
      </c>
      <c r="AE1341" s="258">
        <v>0</v>
      </c>
      <c r="AF1341" s="259"/>
      <c r="AG1341" s="260"/>
      <c r="AH1341" s="259"/>
      <c r="AI1341" s="259"/>
      <c r="AJ1341" s="260"/>
      <c r="AK1341" s="259">
        <v>13</v>
      </c>
      <c r="AL1341" s="259"/>
      <c r="AM1341" s="259" t="s">
        <v>17111</v>
      </c>
      <c r="AN1341" s="449"/>
      <c r="AO1341" s="449"/>
      <c r="AP1341" s="449"/>
      <c r="AQ1341" s="392" t="str">
        <f>IFERROR(VLOOKUP(BG1341,#REF!,1,0),"")</f>
        <v/>
      </c>
      <c r="AS1341" s="259" t="s">
        <v>3259</v>
      </c>
      <c r="BD1341" s="202" t="str">
        <f t="shared" si="191"/>
        <v>A435 TDI</v>
      </c>
      <c r="BE1341" s="261" t="str">
        <f t="shared" si="197"/>
        <v>0231</v>
      </c>
      <c r="BF1341" s="407" t="s">
        <v>1868</v>
      </c>
      <c r="BG1341" s="202" t="str">
        <f t="shared" si="192"/>
        <v>0231-1340</v>
      </c>
    </row>
    <row r="1342" spans="1:59">
      <c r="A1342" s="405">
        <v>5116</v>
      </c>
      <c r="B1342" s="406">
        <v>5116</v>
      </c>
      <c r="C1342" s="261" t="str">
        <f t="shared" si="193"/>
        <v>0006-0231</v>
      </c>
      <c r="D1342" s="261" t="str">
        <f t="shared" si="194"/>
        <v>0006-0231-0002</v>
      </c>
      <c r="E1342" s="407" t="s">
        <v>1869</v>
      </c>
      <c r="F1342" s="261" t="str">
        <f>TEXT(VLOOKUP(J1342,'[4]1'!$B$2:$D$37,2,0),"0000")</f>
        <v>0006</v>
      </c>
      <c r="G1342" s="261" t="str">
        <f t="shared" si="195"/>
        <v>0231</v>
      </c>
      <c r="H1342" s="408">
        <f t="shared" si="196"/>
        <v>2</v>
      </c>
      <c r="I1342" s="407" t="s">
        <v>1869</v>
      </c>
      <c r="J1342" s="258" t="s">
        <v>209</v>
      </c>
      <c r="K1342" s="258" t="s">
        <v>1928</v>
      </c>
      <c r="L1342" s="258" t="s">
        <v>17047</v>
      </c>
      <c r="M1342" s="409">
        <v>59900000</v>
      </c>
      <c r="N1342" s="258">
        <v>1968</v>
      </c>
      <c r="O1342" s="258" t="s">
        <v>78</v>
      </c>
      <c r="P1342" s="258" t="s">
        <v>73</v>
      </c>
      <c r="Q1342" s="258" t="s">
        <v>72</v>
      </c>
      <c r="R1342" s="258">
        <v>5</v>
      </c>
      <c r="S1342" s="410">
        <v>3</v>
      </c>
      <c r="T1342" s="261">
        <v>6</v>
      </c>
      <c r="U1342" s="261">
        <v>6</v>
      </c>
      <c r="V1342" s="258" t="s">
        <v>71</v>
      </c>
      <c r="W1342" s="261" t="str">
        <f t="shared" si="198"/>
        <v>AUDIA440 TDI59900000</v>
      </c>
      <c r="X1342" s="411">
        <f t="shared" si="199"/>
        <v>5116</v>
      </c>
      <c r="Y1342" s="261">
        <v>6</v>
      </c>
      <c r="Z1342" s="261">
        <v>6</v>
      </c>
      <c r="AA1342" s="407" t="s">
        <v>1869</v>
      </c>
      <c r="AB1342" s="258" t="s">
        <v>73</v>
      </c>
      <c r="AC1342" s="258"/>
      <c r="AD1342" s="258">
        <v>3</v>
      </c>
      <c r="AE1342" s="258">
        <v>1</v>
      </c>
      <c r="AF1342" s="259"/>
      <c r="AG1342" s="260"/>
      <c r="AH1342" s="259"/>
      <c r="AI1342" s="259"/>
      <c r="AJ1342" s="260"/>
      <c r="AK1342" s="259">
        <v>13</v>
      </c>
      <c r="AL1342" s="259"/>
      <c r="AM1342" s="259" t="s">
        <v>17111</v>
      </c>
      <c r="AN1342" s="449"/>
      <c r="AO1342" s="449"/>
      <c r="AP1342" s="449"/>
      <c r="AQ1342" s="392" t="str">
        <f>IFERROR(VLOOKUP(BG1342,#REF!,1,0),"")</f>
        <v/>
      </c>
      <c r="AS1342" s="259" t="s">
        <v>3259</v>
      </c>
      <c r="BD1342" s="202" t="str">
        <f t="shared" si="191"/>
        <v>A440 TDI</v>
      </c>
      <c r="BE1342" s="261" t="str">
        <f t="shared" si="197"/>
        <v>0231</v>
      </c>
      <c r="BF1342" s="407" t="s">
        <v>1869</v>
      </c>
      <c r="BG1342" s="202" t="str">
        <f t="shared" si="192"/>
        <v>0231-1341</v>
      </c>
    </row>
    <row r="1343" spans="1:59">
      <c r="A1343" s="405">
        <v>5117</v>
      </c>
      <c r="B1343" s="406">
        <v>5117</v>
      </c>
      <c r="C1343" s="261" t="str">
        <f t="shared" si="193"/>
        <v>0006-0231</v>
      </c>
      <c r="D1343" s="261" t="str">
        <f t="shared" si="194"/>
        <v>0006-0231-0003</v>
      </c>
      <c r="E1343" s="407" t="s">
        <v>1870</v>
      </c>
      <c r="F1343" s="261" t="str">
        <f>TEXT(VLOOKUP(J1343,'[4]1'!$B$2:$D$37,2,0),"0000")</f>
        <v>0006</v>
      </c>
      <c r="G1343" s="261" t="str">
        <f t="shared" si="195"/>
        <v>0231</v>
      </c>
      <c r="H1343" s="408">
        <f t="shared" si="196"/>
        <v>3</v>
      </c>
      <c r="I1343" s="407" t="s">
        <v>1870</v>
      </c>
      <c r="J1343" s="258" t="s">
        <v>209</v>
      </c>
      <c r="K1343" s="258" t="s">
        <v>1928</v>
      </c>
      <c r="L1343" s="258" t="s">
        <v>1927</v>
      </c>
      <c r="M1343" s="409">
        <v>45100000</v>
      </c>
      <c r="N1343" s="258">
        <v>1984</v>
      </c>
      <c r="O1343" s="258" t="s">
        <v>77</v>
      </c>
      <c r="P1343" s="258" t="s">
        <v>73</v>
      </c>
      <c r="Q1343" s="258" t="s">
        <v>72</v>
      </c>
      <c r="R1343" s="258">
        <v>5</v>
      </c>
      <c r="S1343" s="410">
        <v>3</v>
      </c>
      <c r="T1343" s="261">
        <v>6</v>
      </c>
      <c r="U1343" s="261">
        <v>6</v>
      </c>
      <c r="V1343" s="258" t="s">
        <v>71</v>
      </c>
      <c r="W1343" s="261" t="str">
        <f t="shared" si="198"/>
        <v>AUDIA440 TFSI45100000</v>
      </c>
      <c r="X1343" s="411">
        <f t="shared" si="199"/>
        <v>5117</v>
      </c>
      <c r="Y1343" s="261">
        <v>6</v>
      </c>
      <c r="Z1343" s="261">
        <v>6</v>
      </c>
      <c r="AA1343" s="407" t="s">
        <v>1870</v>
      </c>
      <c r="AB1343" s="258" t="s">
        <v>73</v>
      </c>
      <c r="AC1343" s="258"/>
      <c r="AD1343" s="258">
        <v>3</v>
      </c>
      <c r="AE1343" s="258">
        <v>0</v>
      </c>
      <c r="AF1343" s="259"/>
      <c r="AG1343" s="260"/>
      <c r="AH1343" s="259"/>
      <c r="AI1343" s="259"/>
      <c r="AJ1343" s="260"/>
      <c r="AK1343" s="259">
        <v>13</v>
      </c>
      <c r="AL1343" s="259"/>
      <c r="AM1343" s="259" t="s">
        <v>17111</v>
      </c>
      <c r="AN1343" s="449"/>
      <c r="AO1343" s="449"/>
      <c r="AP1343" s="449"/>
      <c r="AQ1343" s="392" t="str">
        <f>IFERROR(VLOOKUP(BG1343,#REF!,1,0),"")</f>
        <v/>
      </c>
      <c r="AS1343" s="259" t="s">
        <v>3259</v>
      </c>
      <c r="BD1343" s="202" t="str">
        <f t="shared" si="191"/>
        <v>A440 TFSI</v>
      </c>
      <c r="BE1343" s="261" t="str">
        <f t="shared" si="197"/>
        <v>0231</v>
      </c>
      <c r="BF1343" s="407" t="s">
        <v>1870</v>
      </c>
      <c r="BG1343" s="202" t="str">
        <f t="shared" si="192"/>
        <v>0231-1342</v>
      </c>
    </row>
    <row r="1344" spans="1:59">
      <c r="A1344" s="405">
        <v>5118</v>
      </c>
      <c r="B1344" s="406">
        <v>5118</v>
      </c>
      <c r="C1344" s="261" t="str">
        <f t="shared" si="193"/>
        <v>0006-0232</v>
      </c>
      <c r="D1344" s="261" t="str">
        <f t="shared" si="194"/>
        <v>0006-0232-0001</v>
      </c>
      <c r="E1344" s="407" t="s">
        <v>1871</v>
      </c>
      <c r="F1344" s="261" t="str">
        <f>TEXT(VLOOKUP(J1344,'[4]1'!$B$2:$D$37,2,0),"0000")</f>
        <v>0006</v>
      </c>
      <c r="G1344" s="261" t="str">
        <f t="shared" si="195"/>
        <v>0232</v>
      </c>
      <c r="H1344" s="408">
        <f t="shared" si="196"/>
        <v>1</v>
      </c>
      <c r="I1344" s="407" t="s">
        <v>1871</v>
      </c>
      <c r="J1344" s="258" t="s">
        <v>209</v>
      </c>
      <c r="K1344" s="258" t="s">
        <v>17048</v>
      </c>
      <c r="L1344" s="258" t="s">
        <v>16960</v>
      </c>
      <c r="M1344" s="409">
        <v>81834000</v>
      </c>
      <c r="N1344" s="426">
        <v>2995</v>
      </c>
      <c r="O1344" s="258" t="s">
        <v>77</v>
      </c>
      <c r="P1344" s="426" t="s">
        <v>73</v>
      </c>
      <c r="Q1344" s="258" t="s">
        <v>72</v>
      </c>
      <c r="R1344" s="426">
        <v>5</v>
      </c>
      <c r="S1344" s="427">
        <v>15</v>
      </c>
      <c r="T1344" s="261">
        <v>6</v>
      </c>
      <c r="U1344" s="261">
        <v>6</v>
      </c>
      <c r="V1344" s="258" t="s">
        <v>1989</v>
      </c>
      <c r="W1344" s="261" t="str">
        <f t="shared" si="198"/>
        <v>AUDIS4S4 3.0 TFSI81834000</v>
      </c>
      <c r="X1344" s="411">
        <f t="shared" si="199"/>
        <v>5118</v>
      </c>
      <c r="Y1344" s="261">
        <v>6</v>
      </c>
      <c r="Z1344" s="261">
        <v>6</v>
      </c>
      <c r="AA1344" s="407" t="s">
        <v>1871</v>
      </c>
      <c r="AB1344" s="258" t="s">
        <v>17132</v>
      </c>
      <c r="AC1344" s="258"/>
      <c r="AD1344" s="258">
        <v>7</v>
      </c>
      <c r="AE1344" s="258"/>
      <c r="AF1344" s="259"/>
      <c r="AG1344" s="260"/>
      <c r="AH1344" s="259"/>
      <c r="AI1344" s="259"/>
      <c r="AJ1344" s="260"/>
      <c r="AK1344" s="259">
        <v>16</v>
      </c>
      <c r="AL1344" s="259"/>
      <c r="AM1344" s="259" t="s">
        <v>17418</v>
      </c>
      <c r="AN1344" s="449"/>
      <c r="AO1344" s="449"/>
      <c r="AP1344" s="449"/>
      <c r="AQ1344" s="392" t="str">
        <f>IFERROR(VLOOKUP(BG1344,#REF!,1,0),"")</f>
        <v/>
      </c>
      <c r="AS1344" s="259" t="s">
        <v>16890</v>
      </c>
      <c r="AT1344" s="392">
        <v>2024.02</v>
      </c>
      <c r="AW1344" s="392" t="s">
        <v>16909</v>
      </c>
      <c r="AY1344" s="312"/>
      <c r="BD1344" s="202" t="str">
        <f t="shared" si="191"/>
        <v>S4S4 3.0 TFSI</v>
      </c>
      <c r="BE1344" s="261" t="str">
        <f t="shared" si="197"/>
        <v>0232</v>
      </c>
      <c r="BF1344" s="407" t="s">
        <v>1871</v>
      </c>
      <c r="BG1344" s="202" t="str">
        <f t="shared" si="192"/>
        <v>0232-1343</v>
      </c>
    </row>
    <row r="1345" spans="1:59">
      <c r="A1345" s="405">
        <v>5119</v>
      </c>
      <c r="B1345" s="406">
        <v>5119</v>
      </c>
      <c r="C1345" s="261" t="str">
        <f t="shared" si="193"/>
        <v>0006-0233</v>
      </c>
      <c r="D1345" s="261" t="str">
        <f t="shared" si="194"/>
        <v>0006-0233-0001</v>
      </c>
      <c r="E1345" s="407" t="s">
        <v>1872</v>
      </c>
      <c r="F1345" s="261" t="str">
        <f>TEXT(VLOOKUP(J1345,'[4]1'!$B$2:$D$37,2,0),"0000")</f>
        <v>0006</v>
      </c>
      <c r="G1345" s="261" t="str">
        <f t="shared" si="195"/>
        <v>0233</v>
      </c>
      <c r="H1345" s="408">
        <f t="shared" si="196"/>
        <v>1</v>
      </c>
      <c r="I1345" s="407" t="s">
        <v>1872</v>
      </c>
      <c r="J1345" s="258" t="s">
        <v>209</v>
      </c>
      <c r="K1345" s="258" t="s">
        <v>1456</v>
      </c>
      <c r="L1345" s="413" t="s">
        <v>17047</v>
      </c>
      <c r="M1345" s="428">
        <v>68580000</v>
      </c>
      <c r="N1345" s="416">
        <v>1968</v>
      </c>
      <c r="O1345" s="413" t="s">
        <v>1981</v>
      </c>
      <c r="P1345" s="413" t="s">
        <v>73</v>
      </c>
      <c r="Q1345" s="413" t="s">
        <v>72</v>
      </c>
      <c r="R1345" s="416">
        <v>5</v>
      </c>
      <c r="S1345" s="410">
        <v>6</v>
      </c>
      <c r="T1345" s="261">
        <v>6</v>
      </c>
      <c r="U1345" s="261">
        <v>6</v>
      </c>
      <c r="V1345" s="258" t="s">
        <v>71</v>
      </c>
      <c r="W1345" s="261" t="str">
        <f t="shared" si="198"/>
        <v>AUDIA540 TDI68580000</v>
      </c>
      <c r="X1345" s="411">
        <f t="shared" si="199"/>
        <v>5119</v>
      </c>
      <c r="Y1345" s="261">
        <v>6</v>
      </c>
      <c r="Z1345" s="261">
        <v>6</v>
      </c>
      <c r="AA1345" s="407" t="s">
        <v>1872</v>
      </c>
      <c r="AB1345" s="258" t="s">
        <v>73</v>
      </c>
      <c r="AC1345" s="258"/>
      <c r="AD1345" s="258">
        <v>3</v>
      </c>
      <c r="AE1345" s="258">
        <v>1</v>
      </c>
      <c r="AF1345" s="259"/>
      <c r="AG1345" s="260"/>
      <c r="AH1345" s="259"/>
      <c r="AI1345" s="259"/>
      <c r="AJ1345" s="260"/>
      <c r="AK1345" s="259">
        <v>15</v>
      </c>
      <c r="AL1345" s="259"/>
      <c r="AM1345" s="259" t="s">
        <v>17113</v>
      </c>
      <c r="AN1345" s="449"/>
      <c r="AO1345" s="449"/>
      <c r="AP1345" s="449"/>
      <c r="AQ1345" s="392" t="str">
        <f>IFERROR(VLOOKUP(BG1345,#REF!,1,0),"")</f>
        <v/>
      </c>
      <c r="AS1345" s="259" t="s">
        <v>156</v>
      </c>
      <c r="AX1345" s="392">
        <v>2024.02</v>
      </c>
      <c r="BB1345" s="202" t="s">
        <v>16889</v>
      </c>
      <c r="BD1345" s="202" t="str">
        <f t="shared" si="191"/>
        <v>A540 TDI</v>
      </c>
      <c r="BE1345" s="261" t="str">
        <f t="shared" si="197"/>
        <v>0233</v>
      </c>
      <c r="BF1345" s="407" t="s">
        <v>1872</v>
      </c>
      <c r="BG1345" s="202" t="str">
        <f t="shared" si="192"/>
        <v>0233-1344</v>
      </c>
    </row>
    <row r="1346" spans="1:59">
      <c r="A1346" s="405">
        <v>5120</v>
      </c>
      <c r="B1346" s="406">
        <v>5120</v>
      </c>
      <c r="C1346" s="261" t="str">
        <f t="shared" si="193"/>
        <v>0006-0233</v>
      </c>
      <c r="D1346" s="261" t="str">
        <f t="shared" si="194"/>
        <v>0006-0233-0002</v>
      </c>
      <c r="E1346" s="407" t="s">
        <v>1873</v>
      </c>
      <c r="F1346" s="261" t="str">
        <f>TEXT(VLOOKUP(J1346,'[4]1'!$B$2:$D$37,2,0),"0000")</f>
        <v>0006</v>
      </c>
      <c r="G1346" s="261" t="str">
        <f t="shared" si="195"/>
        <v>0233</v>
      </c>
      <c r="H1346" s="408">
        <f t="shared" si="196"/>
        <v>2</v>
      </c>
      <c r="I1346" s="407" t="s">
        <v>1873</v>
      </c>
      <c r="J1346" s="258" t="s">
        <v>209</v>
      </c>
      <c r="K1346" s="258" t="s">
        <v>1456</v>
      </c>
      <c r="L1346" s="413" t="s">
        <v>16792</v>
      </c>
      <c r="M1346" s="428">
        <v>68580000</v>
      </c>
      <c r="N1346" s="416">
        <v>1984</v>
      </c>
      <c r="O1346" s="413" t="s">
        <v>1981</v>
      </c>
      <c r="P1346" s="413" t="s">
        <v>73</v>
      </c>
      <c r="Q1346" s="413" t="s">
        <v>72</v>
      </c>
      <c r="R1346" s="416">
        <v>5</v>
      </c>
      <c r="S1346" s="410">
        <v>6</v>
      </c>
      <c r="T1346" s="261">
        <v>6</v>
      </c>
      <c r="U1346" s="261">
        <v>6</v>
      </c>
      <c r="V1346" s="258" t="s">
        <v>71</v>
      </c>
      <c r="W1346" s="261" t="str">
        <f t="shared" si="198"/>
        <v>AUDIA540 TFSI68580000</v>
      </c>
      <c r="X1346" s="411">
        <f t="shared" si="199"/>
        <v>5120</v>
      </c>
      <c r="Y1346" s="261">
        <v>6</v>
      </c>
      <c r="Z1346" s="261">
        <v>6</v>
      </c>
      <c r="AA1346" s="407" t="s">
        <v>1873</v>
      </c>
      <c r="AB1346" s="258" t="s">
        <v>73</v>
      </c>
      <c r="AC1346" s="258"/>
      <c r="AD1346" s="258">
        <v>3</v>
      </c>
      <c r="AE1346" s="258">
        <v>1</v>
      </c>
      <c r="AF1346" s="259"/>
      <c r="AG1346" s="260"/>
      <c r="AH1346" s="259"/>
      <c r="AI1346" s="259"/>
      <c r="AJ1346" s="260"/>
      <c r="AK1346" s="259">
        <v>15</v>
      </c>
      <c r="AL1346" s="259"/>
      <c r="AM1346" s="259" t="s">
        <v>17113</v>
      </c>
      <c r="AN1346" s="449"/>
      <c r="AO1346" s="449"/>
      <c r="AP1346" s="449"/>
      <c r="AQ1346" s="392" t="str">
        <f>IFERROR(VLOOKUP(BG1346,#REF!,1,0),"")</f>
        <v/>
      </c>
      <c r="AS1346" s="259" t="s">
        <v>156</v>
      </c>
      <c r="AX1346" s="392">
        <v>2024.02</v>
      </c>
      <c r="BB1346" s="202" t="s">
        <v>16889</v>
      </c>
      <c r="BD1346" s="202" t="str">
        <f t="shared" si="191"/>
        <v>A540 TFSI</v>
      </c>
      <c r="BE1346" s="261" t="str">
        <f t="shared" si="197"/>
        <v>0233</v>
      </c>
      <c r="BF1346" s="407" t="s">
        <v>1873</v>
      </c>
      <c r="BG1346" s="202" t="str">
        <f t="shared" si="192"/>
        <v>0233-1345</v>
      </c>
    </row>
    <row r="1347" spans="1:59">
      <c r="A1347" s="405">
        <v>5121</v>
      </c>
      <c r="B1347" s="406">
        <v>5121</v>
      </c>
      <c r="C1347" s="261" t="str">
        <f t="shared" si="193"/>
        <v>0006-0233</v>
      </c>
      <c r="D1347" s="261" t="str">
        <f t="shared" si="194"/>
        <v>0006-0233-0003</v>
      </c>
      <c r="E1347" s="407" t="s">
        <v>1874</v>
      </c>
      <c r="F1347" s="261" t="str">
        <f>TEXT(VLOOKUP(J1347,'[4]1'!$B$2:$D$37,2,0),"0000")</f>
        <v>0006</v>
      </c>
      <c r="G1347" s="261" t="str">
        <f t="shared" si="195"/>
        <v>0233</v>
      </c>
      <c r="H1347" s="408">
        <f t="shared" si="196"/>
        <v>3</v>
      </c>
      <c r="I1347" s="407" t="s">
        <v>1874</v>
      </c>
      <c r="J1347" s="258" t="s">
        <v>209</v>
      </c>
      <c r="K1347" s="258" t="s">
        <v>1456</v>
      </c>
      <c r="L1347" s="258" t="s">
        <v>17049</v>
      </c>
      <c r="M1347" s="409">
        <v>66830000</v>
      </c>
      <c r="N1347" s="426">
        <v>1984</v>
      </c>
      <c r="O1347" s="258" t="s">
        <v>77</v>
      </c>
      <c r="P1347" s="426" t="s">
        <v>73</v>
      </c>
      <c r="Q1347" s="258" t="s">
        <v>72</v>
      </c>
      <c r="R1347" s="426">
        <v>5</v>
      </c>
      <c r="S1347" s="427">
        <v>10</v>
      </c>
      <c r="T1347" s="261">
        <v>6</v>
      </c>
      <c r="U1347" s="261">
        <v>6</v>
      </c>
      <c r="V1347" s="258" t="s">
        <v>3126</v>
      </c>
      <c r="W1347" s="261" t="str">
        <f t="shared" si="198"/>
        <v>AUDIA5Coupe 45 TFSI66830000</v>
      </c>
      <c r="X1347" s="411">
        <f t="shared" si="199"/>
        <v>5121</v>
      </c>
      <c r="Y1347" s="261">
        <v>6</v>
      </c>
      <c r="Z1347" s="261">
        <v>6</v>
      </c>
      <c r="AA1347" s="407" t="s">
        <v>1874</v>
      </c>
      <c r="AB1347" s="258" t="s">
        <v>17276</v>
      </c>
      <c r="AC1347" s="258"/>
      <c r="AD1347" s="258">
        <v>7</v>
      </c>
      <c r="AE1347" s="258"/>
      <c r="AF1347" s="259"/>
      <c r="AG1347" s="260"/>
      <c r="AH1347" s="259"/>
      <c r="AI1347" s="259"/>
      <c r="AJ1347" s="260"/>
      <c r="AK1347" s="259">
        <v>15</v>
      </c>
      <c r="AL1347" s="259"/>
      <c r="AM1347" s="259" t="s">
        <v>17113</v>
      </c>
      <c r="AN1347" s="449"/>
      <c r="AO1347" s="449"/>
      <c r="AP1347" s="449"/>
      <c r="AQ1347" s="392" t="str">
        <f>IFERROR(VLOOKUP(BG1347,#REF!,1,0),"")</f>
        <v/>
      </c>
      <c r="AS1347" s="259" t="s">
        <v>3246</v>
      </c>
      <c r="AT1347" s="392" t="s">
        <v>3120</v>
      </c>
      <c r="AW1347" s="392" t="s">
        <v>3119</v>
      </c>
      <c r="AY1347" s="312"/>
      <c r="BD1347" s="202" t="str">
        <f t="shared" si="191"/>
        <v>A5Coupe 45 TFSI</v>
      </c>
      <c r="BE1347" s="261" t="str">
        <f t="shared" si="197"/>
        <v>0233</v>
      </c>
      <c r="BF1347" s="407" t="s">
        <v>1874</v>
      </c>
      <c r="BG1347" s="202" t="str">
        <f t="shared" si="192"/>
        <v>0233-1346</v>
      </c>
    </row>
    <row r="1348" spans="1:59">
      <c r="A1348" s="405">
        <v>5122</v>
      </c>
      <c r="B1348" s="406">
        <v>5122</v>
      </c>
      <c r="C1348" s="261" t="str">
        <f t="shared" si="193"/>
        <v>0006-0233</v>
      </c>
      <c r="D1348" s="261" t="str">
        <f t="shared" si="194"/>
        <v>0006-0233-0004</v>
      </c>
      <c r="E1348" s="407" t="s">
        <v>1875</v>
      </c>
      <c r="F1348" s="261" t="str">
        <f>TEXT(VLOOKUP(J1348,'[4]1'!$B$2:$D$37,2,0),"0000")</f>
        <v>0006</v>
      </c>
      <c r="G1348" s="261" t="str">
        <f t="shared" si="195"/>
        <v>0233</v>
      </c>
      <c r="H1348" s="408">
        <f t="shared" si="196"/>
        <v>4</v>
      </c>
      <c r="I1348" s="407" t="s">
        <v>1875</v>
      </c>
      <c r="J1348" s="258" t="s">
        <v>209</v>
      </c>
      <c r="K1348" s="258" t="s">
        <v>1456</v>
      </c>
      <c r="L1348" s="258" t="s">
        <v>17165</v>
      </c>
      <c r="M1348" s="409">
        <v>75660000</v>
      </c>
      <c r="N1348" s="426">
        <v>1984</v>
      </c>
      <c r="O1348" s="258" t="s">
        <v>77</v>
      </c>
      <c r="P1348" s="426" t="s">
        <v>73</v>
      </c>
      <c r="Q1348" s="258" t="s">
        <v>72</v>
      </c>
      <c r="R1348" s="426">
        <v>5</v>
      </c>
      <c r="S1348" s="427">
        <v>10</v>
      </c>
      <c r="T1348" s="261">
        <v>6</v>
      </c>
      <c r="U1348" s="261">
        <v>6</v>
      </c>
      <c r="V1348" s="258" t="s">
        <v>3126</v>
      </c>
      <c r="W1348" s="261" t="str">
        <f t="shared" si="198"/>
        <v>AUDIA5Cabriolet 45 TFSI Quattro Premium75660000</v>
      </c>
      <c r="X1348" s="411">
        <f t="shared" si="199"/>
        <v>5122</v>
      </c>
      <c r="Y1348" s="261">
        <v>6</v>
      </c>
      <c r="Z1348" s="261">
        <v>6</v>
      </c>
      <c r="AA1348" s="407" t="s">
        <v>1875</v>
      </c>
      <c r="AB1348" s="258" t="s">
        <v>17276</v>
      </c>
      <c r="AC1348" s="258"/>
      <c r="AD1348" s="258">
        <v>7</v>
      </c>
      <c r="AE1348" s="258"/>
      <c r="AF1348" s="259"/>
      <c r="AG1348" s="260"/>
      <c r="AH1348" s="259"/>
      <c r="AI1348" s="259"/>
      <c r="AJ1348" s="260"/>
      <c r="AK1348" s="259">
        <v>15</v>
      </c>
      <c r="AL1348" s="259"/>
      <c r="AM1348" s="259" t="s">
        <v>17113</v>
      </c>
      <c r="AN1348" s="449"/>
      <c r="AO1348" s="449"/>
      <c r="AP1348" s="449"/>
      <c r="AQ1348" s="392" t="str">
        <f>IFERROR(VLOOKUP(BG1348,#REF!,1,0),"")</f>
        <v/>
      </c>
      <c r="AS1348" s="259" t="s">
        <v>3246</v>
      </c>
      <c r="AT1348" s="392" t="s">
        <v>3120</v>
      </c>
      <c r="AW1348" s="392" t="s">
        <v>3119</v>
      </c>
      <c r="AX1348" s="392">
        <v>2024.02</v>
      </c>
      <c r="AY1348" s="312"/>
      <c r="BC1348" s="202" t="s">
        <v>16887</v>
      </c>
      <c r="BD1348" s="202" t="str">
        <f t="shared" si="191"/>
        <v>A5Cabriolet 45 TFSI Quattro Premium</v>
      </c>
      <c r="BE1348" s="261" t="str">
        <f t="shared" si="197"/>
        <v>0233</v>
      </c>
      <c r="BF1348" s="407" t="s">
        <v>1875</v>
      </c>
      <c r="BG1348" s="202" t="str">
        <f t="shared" si="192"/>
        <v>0233-1347</v>
      </c>
    </row>
    <row r="1349" spans="1:59">
      <c r="A1349" s="405">
        <v>5123</v>
      </c>
      <c r="B1349" s="406">
        <v>5123</v>
      </c>
      <c r="C1349" s="261" t="str">
        <f t="shared" si="193"/>
        <v>0006-0234</v>
      </c>
      <c r="D1349" s="261" t="str">
        <f t="shared" si="194"/>
        <v>0006-0234-0001</v>
      </c>
      <c r="E1349" s="407" t="s">
        <v>17391</v>
      </c>
      <c r="F1349" s="261" t="str">
        <f>TEXT(VLOOKUP(J1349,'[4]1'!$B$2:$D$37,2,0),"0000")</f>
        <v>0006</v>
      </c>
      <c r="G1349" s="261" t="str">
        <f t="shared" si="195"/>
        <v>0234</v>
      </c>
      <c r="H1349" s="408">
        <f t="shared" si="196"/>
        <v>1</v>
      </c>
      <c r="I1349" s="407" t="s">
        <v>17391</v>
      </c>
      <c r="J1349" s="258" t="s">
        <v>209</v>
      </c>
      <c r="K1349" s="258" t="s">
        <v>3123</v>
      </c>
      <c r="L1349" s="258" t="s">
        <v>17057</v>
      </c>
      <c r="M1349" s="409">
        <v>92556000</v>
      </c>
      <c r="N1349" s="258">
        <v>2995</v>
      </c>
      <c r="O1349" s="258" t="s">
        <v>77</v>
      </c>
      <c r="P1349" s="258" t="s">
        <v>73</v>
      </c>
      <c r="Q1349" s="258" t="s">
        <v>72</v>
      </c>
      <c r="R1349" s="258">
        <v>4</v>
      </c>
      <c r="S1349" s="410">
        <v>15</v>
      </c>
      <c r="T1349" s="261">
        <v>6</v>
      </c>
      <c r="U1349" s="261">
        <v>6</v>
      </c>
      <c r="V1349" s="258" t="s">
        <v>71</v>
      </c>
      <c r="W1349" s="261" t="str">
        <f t="shared" si="198"/>
        <v>AUDIS5Coupe S5 3.0 TFSI92556000</v>
      </c>
      <c r="X1349" s="411">
        <f t="shared" si="199"/>
        <v>5123</v>
      </c>
      <c r="Y1349" s="261">
        <v>6</v>
      </c>
      <c r="Z1349" s="261">
        <v>6</v>
      </c>
      <c r="AA1349" s="407" t="s">
        <v>17391</v>
      </c>
      <c r="AB1349" s="258" t="s">
        <v>73</v>
      </c>
      <c r="AC1349" s="258"/>
      <c r="AD1349" s="258">
        <v>3</v>
      </c>
      <c r="AE1349" s="258">
        <v>0</v>
      </c>
      <c r="AF1349" s="259"/>
      <c r="AG1349" s="260"/>
      <c r="AH1349" s="259"/>
      <c r="AI1349" s="259"/>
      <c r="AJ1349" s="260"/>
      <c r="AK1349" s="259">
        <v>16</v>
      </c>
      <c r="AL1349" s="259"/>
      <c r="AM1349" s="259" t="s">
        <v>17114</v>
      </c>
      <c r="AN1349" s="449"/>
      <c r="AO1349" s="449"/>
      <c r="AP1349" s="449"/>
      <c r="AQ1349" s="392" t="str">
        <f>IFERROR(VLOOKUP(BG1349,#REF!,1,0),"")</f>
        <v/>
      </c>
      <c r="AS1349" s="259" t="s">
        <v>16890</v>
      </c>
      <c r="AX1349" s="392">
        <v>2024.02</v>
      </c>
      <c r="BC1349" s="202" t="s">
        <v>16888</v>
      </c>
      <c r="BD1349" s="202" t="str">
        <f t="shared" ref="BD1349:BD1412" si="200">K1349&amp;L1349</f>
        <v>S5Coupe S5 3.0 TFSI</v>
      </c>
      <c r="BE1349" s="261" t="str">
        <f t="shared" si="197"/>
        <v>0234</v>
      </c>
      <c r="BF1349" s="407" t="s">
        <v>17391</v>
      </c>
      <c r="BG1349" s="202" t="str">
        <f t="shared" ref="BG1349:BG1412" si="201">BE1349&amp;"-"&amp;BF1349</f>
        <v>0234-1348</v>
      </c>
    </row>
    <row r="1350" spans="1:59">
      <c r="A1350" s="405">
        <v>5124</v>
      </c>
      <c r="B1350" s="406">
        <v>5124</v>
      </c>
      <c r="C1350" s="261" t="str">
        <f t="shared" ref="C1350:C1413" si="202">TEXT(F1350,"0000")&amp;"-"&amp;TEXT(G1350,"0000")</f>
        <v>0006-0235</v>
      </c>
      <c r="D1350" s="261" t="str">
        <f t="shared" ref="D1350:D1413" si="203">TEXT(F1350,"0000")&amp;"-"&amp;TEXT(G1350,"0000")&amp;"-"&amp;TEXT(H1350,"0000")</f>
        <v>0006-0235-0001</v>
      </c>
      <c r="E1350" s="407" t="s">
        <v>1876</v>
      </c>
      <c r="F1350" s="261" t="str">
        <f>TEXT(VLOOKUP(J1350,'[4]1'!$B$2:$D$37,2,0),"0000")</f>
        <v>0006</v>
      </c>
      <c r="G1350" s="261" t="str">
        <f t="shared" ref="G1350:G1413" si="204">IF(K1350=K1349,TEXT(G1349,"0000"),TEXT(G1349+1,"0000"))</f>
        <v>0235</v>
      </c>
      <c r="H1350" s="408">
        <f t="shared" ref="H1350:H1413" si="205">IF(F1350&amp;G1350=F1349&amp;G1349,H1349+1,1)</f>
        <v>1</v>
      </c>
      <c r="I1350" s="407" t="s">
        <v>1876</v>
      </c>
      <c r="J1350" s="258" t="s">
        <v>209</v>
      </c>
      <c r="K1350" s="258" t="s">
        <v>17060</v>
      </c>
      <c r="L1350" s="258" t="s">
        <v>17061</v>
      </c>
      <c r="M1350" s="409">
        <v>92556000</v>
      </c>
      <c r="N1350" s="258">
        <v>2480</v>
      </c>
      <c r="O1350" s="258" t="s">
        <v>77</v>
      </c>
      <c r="P1350" s="258" t="s">
        <v>73</v>
      </c>
      <c r="Q1350" s="258" t="s">
        <v>72</v>
      </c>
      <c r="R1350" s="258">
        <v>4</v>
      </c>
      <c r="S1350" s="410">
        <v>14</v>
      </c>
      <c r="T1350" s="261">
        <v>6</v>
      </c>
      <c r="U1350" s="261">
        <v>6</v>
      </c>
      <c r="V1350" s="258" t="s">
        <v>71</v>
      </c>
      <c r="W1350" s="261" t="str">
        <f t="shared" si="198"/>
        <v>AUDIRS3TFSI92556000</v>
      </c>
      <c r="X1350" s="411">
        <f t="shared" si="199"/>
        <v>5124</v>
      </c>
      <c r="Y1350" s="261">
        <v>6</v>
      </c>
      <c r="Z1350" s="261">
        <v>6</v>
      </c>
      <c r="AA1350" s="407" t="s">
        <v>1876</v>
      </c>
      <c r="AB1350" s="258" t="s">
        <v>73</v>
      </c>
      <c r="AC1350" s="258"/>
      <c r="AD1350" s="258">
        <v>3</v>
      </c>
      <c r="AE1350" s="258">
        <v>0</v>
      </c>
      <c r="AF1350" s="259"/>
      <c r="AG1350" s="260"/>
      <c r="AH1350" s="259"/>
      <c r="AI1350" s="259"/>
      <c r="AJ1350" s="260"/>
      <c r="AK1350" s="259">
        <v>22</v>
      </c>
      <c r="AL1350" s="259"/>
      <c r="AM1350" s="259" t="s">
        <v>17120</v>
      </c>
      <c r="AN1350" s="449"/>
      <c r="AO1350" s="449"/>
      <c r="AP1350" s="449"/>
      <c r="AQ1350" s="392" t="str">
        <f>IFERROR(VLOOKUP(BG1350,#REF!,1,0),"")</f>
        <v/>
      </c>
      <c r="AS1350" s="259" t="s">
        <v>1989</v>
      </c>
      <c r="AX1350" s="392">
        <v>2024.02</v>
      </c>
      <c r="BC1350" s="202" t="s">
        <v>16888</v>
      </c>
      <c r="BD1350" s="202" t="str">
        <f t="shared" si="200"/>
        <v>RS3TFSI</v>
      </c>
      <c r="BE1350" s="261" t="str">
        <f t="shared" ref="BE1350:BE1413" si="206">IF(K1349=K1350,TEXT(G1349,"0000"),TEXT(G1349+1,"0000"))</f>
        <v>0235</v>
      </c>
      <c r="BF1350" s="407" t="s">
        <v>1876</v>
      </c>
      <c r="BG1350" s="202" t="str">
        <f t="shared" si="201"/>
        <v>0235-1349</v>
      </c>
    </row>
    <row r="1351" spans="1:59">
      <c r="A1351" s="405">
        <v>5125</v>
      </c>
      <c r="B1351" s="406">
        <v>5125</v>
      </c>
      <c r="C1351" s="261" t="str">
        <f t="shared" si="202"/>
        <v>0006-0236</v>
      </c>
      <c r="D1351" s="261" t="str">
        <f t="shared" si="203"/>
        <v>0006-0236-0001</v>
      </c>
      <c r="E1351" s="407" t="s">
        <v>1877</v>
      </c>
      <c r="F1351" s="261" t="str">
        <f>TEXT(VLOOKUP(J1351,'[4]1'!$B$2:$D$37,2,0),"0000")</f>
        <v>0006</v>
      </c>
      <c r="G1351" s="261" t="str">
        <f t="shared" si="204"/>
        <v>0236</v>
      </c>
      <c r="H1351" s="408">
        <f t="shared" si="205"/>
        <v>1</v>
      </c>
      <c r="I1351" s="407" t="s">
        <v>1877</v>
      </c>
      <c r="J1351" s="258" t="s">
        <v>209</v>
      </c>
      <c r="K1351" s="258" t="s">
        <v>17050</v>
      </c>
      <c r="L1351" s="258" t="s">
        <v>17062</v>
      </c>
      <c r="M1351" s="409">
        <v>92556000</v>
      </c>
      <c r="N1351" s="258">
        <v>2894</v>
      </c>
      <c r="O1351" s="258" t="s">
        <v>77</v>
      </c>
      <c r="P1351" s="258" t="s">
        <v>73</v>
      </c>
      <c r="Q1351" s="258" t="s">
        <v>72</v>
      </c>
      <c r="R1351" s="258">
        <v>4</v>
      </c>
      <c r="S1351" s="410">
        <v>14</v>
      </c>
      <c r="T1351" s="261">
        <v>6</v>
      </c>
      <c r="U1351" s="261">
        <v>6</v>
      </c>
      <c r="V1351" s="258" t="s">
        <v>71</v>
      </c>
      <c r="W1351" s="261" t="str">
        <f t="shared" ref="W1351:W1413" si="207">J1351&amp;K1351&amp;L1351&amp;M1351</f>
        <v>AUDIRS5스포트백 TFSI92556000</v>
      </c>
      <c r="X1351" s="411">
        <f t="shared" ref="X1351:X1413" si="208">B1351</f>
        <v>5125</v>
      </c>
      <c r="Y1351" s="261">
        <v>6</v>
      </c>
      <c r="Z1351" s="261">
        <v>6</v>
      </c>
      <c r="AA1351" s="407" t="s">
        <v>1877</v>
      </c>
      <c r="AB1351" s="258" t="s">
        <v>73</v>
      </c>
      <c r="AC1351" s="258"/>
      <c r="AD1351" s="258">
        <v>3</v>
      </c>
      <c r="AE1351" s="258">
        <v>0</v>
      </c>
      <c r="AF1351" s="259"/>
      <c r="AG1351" s="260"/>
      <c r="AH1351" s="259"/>
      <c r="AI1351" s="259"/>
      <c r="AJ1351" s="260"/>
      <c r="AK1351" s="259">
        <v>22</v>
      </c>
      <c r="AL1351" s="259"/>
      <c r="AM1351" s="259" t="s">
        <v>17120</v>
      </c>
      <c r="AN1351" s="449"/>
      <c r="AO1351" s="449"/>
      <c r="AP1351" s="449"/>
      <c r="AQ1351" s="392" t="str">
        <f>IFERROR(VLOOKUP(BG1351,#REF!,1,0),"")</f>
        <v/>
      </c>
      <c r="AS1351" s="259" t="s">
        <v>16866</v>
      </c>
      <c r="AX1351" s="392">
        <v>2024.02</v>
      </c>
      <c r="BC1351" s="202" t="s">
        <v>16888</v>
      </c>
      <c r="BD1351" s="202" t="str">
        <f t="shared" si="200"/>
        <v>RS5스포트백 TFSI</v>
      </c>
      <c r="BE1351" s="261" t="str">
        <f t="shared" si="206"/>
        <v>0236</v>
      </c>
      <c r="BF1351" s="407" t="s">
        <v>1877</v>
      </c>
      <c r="BG1351" s="202" t="str">
        <f t="shared" si="201"/>
        <v>0236-1350</v>
      </c>
    </row>
    <row r="1352" spans="1:59">
      <c r="A1352" s="405">
        <v>5126</v>
      </c>
      <c r="B1352" s="406">
        <v>5126</v>
      </c>
      <c r="C1352" s="261" t="str">
        <f t="shared" si="202"/>
        <v>0006-0237</v>
      </c>
      <c r="D1352" s="261" t="str">
        <f t="shared" si="203"/>
        <v>0006-0237-0001</v>
      </c>
      <c r="E1352" s="407" t="s">
        <v>1878</v>
      </c>
      <c r="F1352" s="261" t="str">
        <f>TEXT(VLOOKUP(J1352,'[4]1'!$B$2:$D$37,2,0),"0000")</f>
        <v>0006</v>
      </c>
      <c r="G1352" s="261" t="str">
        <f t="shared" si="204"/>
        <v>0237</v>
      </c>
      <c r="H1352" s="408">
        <f t="shared" si="205"/>
        <v>1</v>
      </c>
      <c r="I1352" s="407" t="s">
        <v>1878</v>
      </c>
      <c r="J1352" s="258" t="s">
        <v>209</v>
      </c>
      <c r="K1352" s="258" t="s">
        <v>263</v>
      </c>
      <c r="L1352" s="258" t="s">
        <v>2065</v>
      </c>
      <c r="M1352" s="409">
        <v>66500000</v>
      </c>
      <c r="N1352" s="258">
        <v>1968</v>
      </c>
      <c r="O1352" s="258" t="s">
        <v>78</v>
      </c>
      <c r="P1352" s="258" t="s">
        <v>73</v>
      </c>
      <c r="Q1352" s="258" t="s">
        <v>72</v>
      </c>
      <c r="R1352" s="258">
        <v>5</v>
      </c>
      <c r="S1352" s="410">
        <v>3</v>
      </c>
      <c r="T1352" s="261">
        <v>6</v>
      </c>
      <c r="U1352" s="261">
        <v>6</v>
      </c>
      <c r="V1352" s="258" t="s">
        <v>71</v>
      </c>
      <c r="W1352" s="261" t="str">
        <f t="shared" si="207"/>
        <v>AUDIA6A6 40 TDI66500000</v>
      </c>
      <c r="X1352" s="411">
        <f t="shared" si="208"/>
        <v>5126</v>
      </c>
      <c r="Y1352" s="261">
        <v>6</v>
      </c>
      <c r="Z1352" s="261">
        <v>6</v>
      </c>
      <c r="AA1352" s="407" t="s">
        <v>1878</v>
      </c>
      <c r="AB1352" s="258" t="s">
        <v>73</v>
      </c>
      <c r="AC1352" s="258"/>
      <c r="AD1352" s="258">
        <v>2</v>
      </c>
      <c r="AE1352" s="258">
        <v>0</v>
      </c>
      <c r="AF1352" s="259"/>
      <c r="AG1352" s="260"/>
      <c r="AH1352" s="259"/>
      <c r="AI1352" s="259"/>
      <c r="AJ1352" s="260"/>
      <c r="AK1352" s="259">
        <v>12</v>
      </c>
      <c r="AL1352" s="259"/>
      <c r="AM1352" s="259" t="s">
        <v>17110</v>
      </c>
      <c r="AN1352" s="449"/>
      <c r="AO1352" s="449"/>
      <c r="AP1352" s="449"/>
      <c r="AQ1352" s="392" t="str">
        <f>IFERROR(VLOOKUP(BG1352,#REF!,1,0),"")</f>
        <v/>
      </c>
      <c r="AS1352" s="259" t="s">
        <v>3259</v>
      </c>
      <c r="BD1352" s="202" t="str">
        <f t="shared" si="200"/>
        <v>A6A6 40 TDI</v>
      </c>
      <c r="BE1352" s="261" t="str">
        <f t="shared" si="206"/>
        <v>0237</v>
      </c>
      <c r="BF1352" s="407" t="s">
        <v>1878</v>
      </c>
      <c r="BG1352" s="202" t="str">
        <f t="shared" si="201"/>
        <v>0237-1351</v>
      </c>
    </row>
    <row r="1353" spans="1:59">
      <c r="A1353" s="405">
        <v>5127</v>
      </c>
      <c r="B1353" s="406">
        <v>5127</v>
      </c>
      <c r="C1353" s="261" t="str">
        <f t="shared" si="202"/>
        <v>0006-0237</v>
      </c>
      <c r="D1353" s="261" t="str">
        <f t="shared" si="203"/>
        <v>0006-0237-0002</v>
      </c>
      <c r="E1353" s="407" t="s">
        <v>1879</v>
      </c>
      <c r="F1353" s="261" t="str">
        <f>TEXT(VLOOKUP(J1353,'[4]1'!$B$2:$D$37,2,0),"0000")</f>
        <v>0006</v>
      </c>
      <c r="G1353" s="261" t="str">
        <f t="shared" si="204"/>
        <v>0237</v>
      </c>
      <c r="H1353" s="408">
        <f t="shared" si="205"/>
        <v>2</v>
      </c>
      <c r="I1353" s="407" t="s">
        <v>1879</v>
      </c>
      <c r="J1353" s="413" t="s">
        <v>209</v>
      </c>
      <c r="K1353" s="413" t="s">
        <v>263</v>
      </c>
      <c r="L1353" s="258" t="s">
        <v>17042</v>
      </c>
      <c r="M1353" s="428">
        <v>63850000</v>
      </c>
      <c r="N1353" s="416">
        <v>1984</v>
      </c>
      <c r="O1353" s="258" t="s">
        <v>77</v>
      </c>
      <c r="P1353" s="413" t="s">
        <v>73</v>
      </c>
      <c r="Q1353" s="413" t="s">
        <v>72</v>
      </c>
      <c r="R1353" s="416">
        <v>4</v>
      </c>
      <c r="S1353" s="410">
        <v>3</v>
      </c>
      <c r="T1353" s="261">
        <v>6</v>
      </c>
      <c r="U1353" s="261">
        <v>6</v>
      </c>
      <c r="V1353" s="258" t="s">
        <v>71</v>
      </c>
      <c r="W1353" s="261" t="str">
        <f t="shared" si="207"/>
        <v>AUDIA6A6 45 TDI63850000</v>
      </c>
      <c r="X1353" s="411">
        <f t="shared" si="208"/>
        <v>5127</v>
      </c>
      <c r="Y1353" s="261">
        <v>6</v>
      </c>
      <c r="Z1353" s="261">
        <v>6</v>
      </c>
      <c r="AA1353" s="407" t="s">
        <v>1879</v>
      </c>
      <c r="AB1353" s="258" t="s">
        <v>73</v>
      </c>
      <c r="AC1353" s="258"/>
      <c r="AD1353" s="258">
        <v>3</v>
      </c>
      <c r="AE1353" s="258">
        <v>1</v>
      </c>
      <c r="AF1353" s="259"/>
      <c r="AG1353" s="260"/>
      <c r="AH1353" s="259"/>
      <c r="AI1353" s="259"/>
      <c r="AJ1353" s="260"/>
      <c r="AK1353" s="259">
        <v>12</v>
      </c>
      <c r="AL1353" s="259"/>
      <c r="AM1353" s="259" t="s">
        <v>17110</v>
      </c>
      <c r="AN1353" s="449"/>
      <c r="AO1353" s="449"/>
      <c r="AP1353" s="449"/>
      <c r="AQ1353" s="392" t="str">
        <f>IFERROR(VLOOKUP(BG1353,#REF!,1,0),"")</f>
        <v/>
      </c>
      <c r="AS1353" s="259" t="s">
        <v>3259</v>
      </c>
      <c r="BD1353" s="202" t="str">
        <f t="shared" si="200"/>
        <v>A6A6 45 TDI</v>
      </c>
      <c r="BE1353" s="261" t="str">
        <f t="shared" si="206"/>
        <v>0237</v>
      </c>
      <c r="BF1353" s="407" t="s">
        <v>1879</v>
      </c>
      <c r="BG1353" s="202" t="str">
        <f t="shared" si="201"/>
        <v>0237-1352</v>
      </c>
    </row>
    <row r="1354" spans="1:59">
      <c r="A1354" s="405">
        <v>5128</v>
      </c>
      <c r="B1354" s="406">
        <v>5128</v>
      </c>
      <c r="C1354" s="261" t="str">
        <f t="shared" si="202"/>
        <v>0006-0237</v>
      </c>
      <c r="D1354" s="261" t="str">
        <f t="shared" si="203"/>
        <v>0006-0237-0003</v>
      </c>
      <c r="E1354" s="407" t="s">
        <v>1880</v>
      </c>
      <c r="F1354" s="261" t="str">
        <f>TEXT(VLOOKUP(J1354,'[4]1'!$B$2:$D$37,2,0),"0000")</f>
        <v>0006</v>
      </c>
      <c r="G1354" s="261" t="str">
        <f t="shared" si="204"/>
        <v>0237</v>
      </c>
      <c r="H1354" s="408">
        <f t="shared" si="205"/>
        <v>3</v>
      </c>
      <c r="I1354" s="407" t="s">
        <v>1880</v>
      </c>
      <c r="J1354" s="413" t="s">
        <v>209</v>
      </c>
      <c r="K1354" s="413" t="s">
        <v>263</v>
      </c>
      <c r="L1354" s="258" t="s">
        <v>17043</v>
      </c>
      <c r="M1354" s="415">
        <v>66800000</v>
      </c>
      <c r="N1354" s="416">
        <v>1984</v>
      </c>
      <c r="O1354" s="258" t="s">
        <v>77</v>
      </c>
      <c r="P1354" s="413" t="s">
        <v>73</v>
      </c>
      <c r="Q1354" s="413" t="s">
        <v>72</v>
      </c>
      <c r="R1354" s="416">
        <v>5</v>
      </c>
      <c r="S1354" s="410">
        <v>3</v>
      </c>
      <c r="T1354" s="261">
        <v>6</v>
      </c>
      <c r="U1354" s="261">
        <v>6</v>
      </c>
      <c r="V1354" s="258" t="s">
        <v>71</v>
      </c>
      <c r="W1354" s="261" t="str">
        <f t="shared" si="207"/>
        <v>AUDIA6A6 45 TFSI66800000</v>
      </c>
      <c r="X1354" s="411">
        <f t="shared" si="208"/>
        <v>5128</v>
      </c>
      <c r="Y1354" s="261">
        <v>6</v>
      </c>
      <c r="Z1354" s="261">
        <v>6</v>
      </c>
      <c r="AA1354" s="407" t="s">
        <v>1880</v>
      </c>
      <c r="AB1354" s="258" t="s">
        <v>73</v>
      </c>
      <c r="AC1354" s="258"/>
      <c r="AD1354" s="258">
        <v>3</v>
      </c>
      <c r="AE1354" s="258">
        <v>1</v>
      </c>
      <c r="AF1354" s="259"/>
      <c r="AG1354" s="260"/>
      <c r="AH1354" s="259"/>
      <c r="AI1354" s="259"/>
      <c r="AJ1354" s="260"/>
      <c r="AK1354" s="259">
        <v>12</v>
      </c>
      <c r="AL1354" s="259"/>
      <c r="AM1354" s="259" t="s">
        <v>17110</v>
      </c>
      <c r="AN1354" s="449"/>
      <c r="AO1354" s="449"/>
      <c r="AP1354" s="449"/>
      <c r="AQ1354" s="392" t="str">
        <f>IFERROR(VLOOKUP(BG1354,#REF!,1,0),"")</f>
        <v/>
      </c>
      <c r="AS1354" s="259" t="s">
        <v>156</v>
      </c>
      <c r="AZ1354" s="202" t="e">
        <f>VLOOKUP(#REF!,잔가군!$B:$C,2,0)</f>
        <v>#REF!</v>
      </c>
      <c r="BA1354" s="202" t="e">
        <f>S1354-#REF!</f>
        <v>#REF!</v>
      </c>
      <c r="BD1354" s="202" t="str">
        <f t="shared" si="200"/>
        <v>A6A6 45 TFSI</v>
      </c>
      <c r="BE1354" s="261" t="str">
        <f t="shared" si="206"/>
        <v>0237</v>
      </c>
      <c r="BF1354" s="407" t="s">
        <v>1880</v>
      </c>
      <c r="BG1354" s="202" t="str">
        <f t="shared" si="201"/>
        <v>0237-1353</v>
      </c>
    </row>
    <row r="1355" spans="1:59">
      <c r="A1355" s="405">
        <v>5129</v>
      </c>
      <c r="B1355" s="406">
        <v>5129</v>
      </c>
      <c r="C1355" s="261" t="str">
        <f t="shared" si="202"/>
        <v>0006-0237</v>
      </c>
      <c r="D1355" s="261" t="str">
        <f t="shared" si="203"/>
        <v>0006-0237-0004</v>
      </c>
      <c r="E1355" s="407" t="s">
        <v>1881</v>
      </c>
      <c r="F1355" s="261" t="str">
        <f>TEXT(VLOOKUP(J1355,'[4]1'!$B$2:$D$37,2,0),"0000")</f>
        <v>0006</v>
      </c>
      <c r="G1355" s="261" t="str">
        <f t="shared" si="204"/>
        <v>0237</v>
      </c>
      <c r="H1355" s="408">
        <f t="shared" si="205"/>
        <v>4</v>
      </c>
      <c r="I1355" s="407" t="s">
        <v>1881</v>
      </c>
      <c r="J1355" s="413" t="s">
        <v>209</v>
      </c>
      <c r="K1355" s="413" t="s">
        <v>263</v>
      </c>
      <c r="L1355" s="258" t="s">
        <v>17044</v>
      </c>
      <c r="M1355" s="415">
        <v>84960000</v>
      </c>
      <c r="N1355" s="416">
        <v>2967</v>
      </c>
      <c r="O1355" s="413" t="s">
        <v>78</v>
      </c>
      <c r="P1355" s="413" t="s">
        <v>73</v>
      </c>
      <c r="Q1355" s="413" t="s">
        <v>72</v>
      </c>
      <c r="R1355" s="416">
        <v>5</v>
      </c>
      <c r="S1355" s="410">
        <v>4</v>
      </c>
      <c r="T1355" s="261">
        <v>6</v>
      </c>
      <c r="U1355" s="261">
        <v>6</v>
      </c>
      <c r="V1355" s="258" t="s">
        <v>71</v>
      </c>
      <c r="W1355" s="261" t="str">
        <f t="shared" si="207"/>
        <v>AUDIA6A6 50 TDI84960000</v>
      </c>
      <c r="X1355" s="411">
        <f t="shared" si="208"/>
        <v>5129</v>
      </c>
      <c r="Y1355" s="261">
        <v>6</v>
      </c>
      <c r="Z1355" s="261">
        <v>6</v>
      </c>
      <c r="AA1355" s="407" t="s">
        <v>1881</v>
      </c>
      <c r="AB1355" s="258" t="s">
        <v>73</v>
      </c>
      <c r="AC1355" s="258"/>
      <c r="AD1355" s="258">
        <v>3</v>
      </c>
      <c r="AE1355" s="258">
        <v>1</v>
      </c>
      <c r="AF1355" s="259"/>
      <c r="AG1355" s="260"/>
      <c r="AH1355" s="259"/>
      <c r="AI1355" s="259"/>
      <c r="AJ1355" s="260"/>
      <c r="AK1355" s="259">
        <v>12</v>
      </c>
      <c r="AL1355" s="259"/>
      <c r="AM1355" s="259" t="s">
        <v>17110</v>
      </c>
      <c r="AN1355" s="449"/>
      <c r="AO1355" s="449"/>
      <c r="AP1355" s="449"/>
      <c r="AQ1355" s="392" t="str">
        <f>IFERROR(VLOOKUP(BG1355,#REF!,1,0),"")</f>
        <v/>
      </c>
      <c r="AS1355" s="259" t="s">
        <v>3248</v>
      </c>
      <c r="BD1355" s="202" t="str">
        <f t="shared" si="200"/>
        <v>A6A6 50 TDI</v>
      </c>
      <c r="BE1355" s="261" t="str">
        <f t="shared" si="206"/>
        <v>0237</v>
      </c>
      <c r="BF1355" s="407" t="s">
        <v>1881</v>
      </c>
      <c r="BG1355" s="202" t="str">
        <f t="shared" si="201"/>
        <v>0237-1354</v>
      </c>
    </row>
    <row r="1356" spans="1:59">
      <c r="A1356" s="405">
        <v>5130</v>
      </c>
      <c r="B1356" s="406">
        <v>5130</v>
      </c>
      <c r="C1356" s="261" t="str">
        <f t="shared" si="202"/>
        <v>0006-0238</v>
      </c>
      <c r="D1356" s="261" t="str">
        <f t="shared" si="203"/>
        <v>0006-0238-0001</v>
      </c>
      <c r="E1356" s="407" t="s">
        <v>1882</v>
      </c>
      <c r="F1356" s="261" t="str">
        <f>TEXT(VLOOKUP(J1356,'[4]1'!$B$2:$D$37,2,0),"0000")</f>
        <v>0006</v>
      </c>
      <c r="G1356" s="261" t="str">
        <f t="shared" si="204"/>
        <v>0238</v>
      </c>
      <c r="H1356" s="408">
        <f t="shared" si="205"/>
        <v>1</v>
      </c>
      <c r="I1356" s="407" t="s">
        <v>1882</v>
      </c>
      <c r="J1356" s="258" t="s">
        <v>209</v>
      </c>
      <c r="K1356" s="413" t="s">
        <v>17045</v>
      </c>
      <c r="L1356" s="258" t="s">
        <v>17063</v>
      </c>
      <c r="M1356" s="409">
        <v>165520000</v>
      </c>
      <c r="N1356" s="461">
        <v>3996</v>
      </c>
      <c r="O1356" s="258" t="s">
        <v>77</v>
      </c>
      <c r="P1356" s="426" t="s">
        <v>73</v>
      </c>
      <c r="Q1356" s="258" t="s">
        <v>1994</v>
      </c>
      <c r="R1356" s="426">
        <v>5</v>
      </c>
      <c r="S1356" s="427">
        <v>14</v>
      </c>
      <c r="T1356" s="261">
        <v>6</v>
      </c>
      <c r="U1356" s="261">
        <v>6</v>
      </c>
      <c r="V1356" s="258" t="s">
        <v>1989</v>
      </c>
      <c r="W1356" s="261" t="str">
        <f t="shared" si="207"/>
        <v>AUDIRS6아반트 TFSI 콰트로165520000</v>
      </c>
      <c r="X1356" s="411">
        <f t="shared" si="208"/>
        <v>5130</v>
      </c>
      <c r="Y1356" s="261">
        <v>6</v>
      </c>
      <c r="Z1356" s="261">
        <v>6</v>
      </c>
      <c r="AA1356" s="407" t="s">
        <v>1882</v>
      </c>
      <c r="AB1356" s="258" t="s">
        <v>73</v>
      </c>
      <c r="AC1356" s="258"/>
      <c r="AD1356" s="258">
        <v>7</v>
      </c>
      <c r="AE1356" s="258">
        <v>0</v>
      </c>
      <c r="AF1356" s="259"/>
      <c r="AG1356" s="260"/>
      <c r="AH1356" s="259"/>
      <c r="AI1356" s="459"/>
      <c r="AJ1356" s="260"/>
      <c r="AK1356" s="259">
        <v>22</v>
      </c>
      <c r="AL1356" s="259"/>
      <c r="AM1356" s="259" t="s">
        <v>17120</v>
      </c>
      <c r="AN1356" s="449"/>
      <c r="AO1356" s="449"/>
      <c r="AP1356" s="449"/>
      <c r="AQ1356" s="392" t="str">
        <f>IFERROR(VLOOKUP(BG1356,#REF!,1,0),"")</f>
        <v/>
      </c>
      <c r="AS1356" s="259" t="s">
        <v>71</v>
      </c>
      <c r="AT1356" s="392" t="s">
        <v>3120</v>
      </c>
      <c r="AY1356" s="312"/>
      <c r="BD1356" s="202" t="str">
        <f t="shared" si="200"/>
        <v>RS6아반트 TFSI 콰트로</v>
      </c>
      <c r="BE1356" s="261" t="str">
        <f t="shared" si="206"/>
        <v>0238</v>
      </c>
      <c r="BF1356" s="407" t="s">
        <v>1882</v>
      </c>
      <c r="BG1356" s="202" t="str">
        <f t="shared" si="201"/>
        <v>0238-1355</v>
      </c>
    </row>
    <row r="1357" spans="1:59">
      <c r="A1357" s="405">
        <v>5131</v>
      </c>
      <c r="B1357" s="406">
        <v>5131</v>
      </c>
      <c r="C1357" s="261" t="str">
        <f t="shared" si="202"/>
        <v>0006-0239</v>
      </c>
      <c r="D1357" s="261" t="str">
        <f t="shared" si="203"/>
        <v>0006-0239-0001</v>
      </c>
      <c r="E1357" s="407" t="s">
        <v>1883</v>
      </c>
      <c r="F1357" s="261" t="str">
        <f>TEXT(VLOOKUP(J1357,'[4]1'!$B$2:$D$37,2,0),"0000")</f>
        <v>0006</v>
      </c>
      <c r="G1357" s="261" t="str">
        <f t="shared" si="204"/>
        <v>0239</v>
      </c>
      <c r="H1357" s="408">
        <f t="shared" si="205"/>
        <v>1</v>
      </c>
      <c r="I1357" s="407" t="s">
        <v>1883</v>
      </c>
      <c r="J1357" s="258" t="s">
        <v>209</v>
      </c>
      <c r="K1357" s="258" t="s">
        <v>2792</v>
      </c>
      <c r="L1357" s="258" t="s">
        <v>2861</v>
      </c>
      <c r="M1357" s="409">
        <v>89500000</v>
      </c>
      <c r="N1357" s="258">
        <v>2967</v>
      </c>
      <c r="O1357" s="258" t="s">
        <v>78</v>
      </c>
      <c r="P1357" s="258" t="s">
        <v>73</v>
      </c>
      <c r="Q1357" s="258" t="s">
        <v>72</v>
      </c>
      <c r="R1357" s="258">
        <v>5</v>
      </c>
      <c r="S1357" s="410">
        <v>6</v>
      </c>
      <c r="T1357" s="261">
        <v>6</v>
      </c>
      <c r="U1357" s="261">
        <v>6</v>
      </c>
      <c r="V1357" s="258" t="s">
        <v>1989</v>
      </c>
      <c r="W1357" s="261" t="str">
        <f t="shared" si="207"/>
        <v>AUDIA745 TDI Quattro premium89500000</v>
      </c>
      <c r="X1357" s="411">
        <f t="shared" si="208"/>
        <v>5131</v>
      </c>
      <c r="Y1357" s="261">
        <v>6</v>
      </c>
      <c r="Z1357" s="261">
        <v>6</v>
      </c>
      <c r="AA1357" s="407" t="s">
        <v>1883</v>
      </c>
      <c r="AB1357" s="258" t="s">
        <v>73</v>
      </c>
      <c r="AC1357" s="258"/>
      <c r="AD1357" s="258">
        <v>3</v>
      </c>
      <c r="AE1357" s="258">
        <v>1</v>
      </c>
      <c r="AF1357" s="259"/>
      <c r="AG1357" s="260"/>
      <c r="AH1357" s="259"/>
      <c r="AI1357" s="259"/>
      <c r="AJ1357" s="260"/>
      <c r="AK1357" s="259">
        <v>13</v>
      </c>
      <c r="AL1357" s="259"/>
      <c r="AM1357" s="259" t="s">
        <v>17111</v>
      </c>
      <c r="AN1357" s="449"/>
      <c r="AO1357" s="449"/>
      <c r="AP1357" s="449"/>
      <c r="AQ1357" s="392" t="str">
        <f>IFERROR(VLOOKUP(BG1357,#REF!,1,0),"")</f>
        <v/>
      </c>
      <c r="AS1357" s="259" t="s">
        <v>156</v>
      </c>
      <c r="BD1357" s="202" t="str">
        <f t="shared" si="200"/>
        <v>A745 TDI Quattro premium</v>
      </c>
      <c r="BE1357" s="261" t="str">
        <f t="shared" si="206"/>
        <v>0239</v>
      </c>
      <c r="BF1357" s="407" t="s">
        <v>1883</v>
      </c>
      <c r="BG1357" s="202" t="str">
        <f t="shared" si="201"/>
        <v>0239-1356</v>
      </c>
    </row>
    <row r="1358" spans="1:59">
      <c r="A1358" s="405">
        <v>5132</v>
      </c>
      <c r="B1358" s="406">
        <v>5132</v>
      </c>
      <c r="C1358" s="261" t="str">
        <f t="shared" si="202"/>
        <v>0006-0239</v>
      </c>
      <c r="D1358" s="261" t="str">
        <f t="shared" si="203"/>
        <v>0006-0239-0002</v>
      </c>
      <c r="E1358" s="407" t="s">
        <v>1884</v>
      </c>
      <c r="F1358" s="261" t="str">
        <f>TEXT(VLOOKUP(J1358,'[4]1'!$B$2:$D$37,2,0),"0000")</f>
        <v>0006</v>
      </c>
      <c r="G1358" s="261" t="str">
        <f t="shared" si="204"/>
        <v>0239</v>
      </c>
      <c r="H1358" s="408">
        <f t="shared" si="205"/>
        <v>2</v>
      </c>
      <c r="I1358" s="407" t="s">
        <v>1884</v>
      </c>
      <c r="J1358" s="258" t="s">
        <v>209</v>
      </c>
      <c r="K1358" s="258" t="s">
        <v>1976</v>
      </c>
      <c r="L1358" s="258" t="s">
        <v>2066</v>
      </c>
      <c r="M1358" s="409">
        <v>95500000</v>
      </c>
      <c r="N1358" s="258">
        <v>2967</v>
      </c>
      <c r="O1358" s="258" t="s">
        <v>1981</v>
      </c>
      <c r="P1358" s="258" t="s">
        <v>73</v>
      </c>
      <c r="Q1358" s="258" t="s">
        <v>72</v>
      </c>
      <c r="R1358" s="258">
        <v>5</v>
      </c>
      <c r="S1358" s="410">
        <v>5</v>
      </c>
      <c r="T1358" s="261">
        <v>6</v>
      </c>
      <c r="U1358" s="261">
        <v>6</v>
      </c>
      <c r="V1358" s="258" t="s">
        <v>71</v>
      </c>
      <c r="W1358" s="261" t="str">
        <f t="shared" si="207"/>
        <v>AUDIA7A7 50 TDI Quattro Premium95500000</v>
      </c>
      <c r="X1358" s="411">
        <f t="shared" si="208"/>
        <v>5132</v>
      </c>
      <c r="Y1358" s="261">
        <v>6</v>
      </c>
      <c r="Z1358" s="261">
        <v>6</v>
      </c>
      <c r="AA1358" s="407" t="s">
        <v>1884</v>
      </c>
      <c r="AB1358" s="258" t="s">
        <v>73</v>
      </c>
      <c r="AC1358" s="258"/>
      <c r="AD1358" s="258">
        <v>3</v>
      </c>
      <c r="AE1358" s="258">
        <v>1</v>
      </c>
      <c r="AF1358" s="259"/>
      <c r="AG1358" s="260"/>
      <c r="AH1358" s="259"/>
      <c r="AI1358" s="259"/>
      <c r="AJ1358" s="260"/>
      <c r="AK1358" s="259">
        <v>13</v>
      </c>
      <c r="AL1358" s="259"/>
      <c r="AM1358" s="259" t="s">
        <v>17111</v>
      </c>
      <c r="AN1358" s="449"/>
      <c r="AO1358" s="449"/>
      <c r="AP1358" s="449"/>
      <c r="AQ1358" s="392" t="str">
        <f>IFERROR(VLOOKUP(BG1358,#REF!,1,0),"")</f>
        <v/>
      </c>
      <c r="AS1358" s="259" t="s">
        <v>95</v>
      </c>
      <c r="BD1358" s="202" t="str">
        <f t="shared" si="200"/>
        <v>A7A7 50 TDI Quattro Premium</v>
      </c>
      <c r="BE1358" s="261" t="str">
        <f t="shared" si="206"/>
        <v>0239</v>
      </c>
      <c r="BF1358" s="407" t="s">
        <v>1884</v>
      </c>
      <c r="BG1358" s="202" t="str">
        <f t="shared" si="201"/>
        <v>0239-1357</v>
      </c>
    </row>
    <row r="1359" spans="1:59">
      <c r="A1359" s="405">
        <v>5133</v>
      </c>
      <c r="B1359" s="406">
        <v>5133</v>
      </c>
      <c r="C1359" s="261" t="str">
        <f t="shared" si="202"/>
        <v>0006-0239</v>
      </c>
      <c r="D1359" s="261" t="str">
        <f t="shared" si="203"/>
        <v>0006-0239-0003</v>
      </c>
      <c r="E1359" s="407" t="s">
        <v>1885</v>
      </c>
      <c r="F1359" s="261" t="str">
        <f>TEXT(VLOOKUP(J1359,'[4]1'!$B$2:$D$37,2,0),"0000")</f>
        <v>0006</v>
      </c>
      <c r="G1359" s="261" t="str">
        <f t="shared" si="204"/>
        <v>0239</v>
      </c>
      <c r="H1359" s="408">
        <f t="shared" si="205"/>
        <v>3</v>
      </c>
      <c r="I1359" s="407" t="s">
        <v>1885</v>
      </c>
      <c r="J1359" s="258" t="s">
        <v>209</v>
      </c>
      <c r="K1359" s="258" t="s">
        <v>1976</v>
      </c>
      <c r="L1359" s="258" t="s">
        <v>16770</v>
      </c>
      <c r="M1359" s="409">
        <v>99587000</v>
      </c>
      <c r="N1359" s="258">
        <v>1984</v>
      </c>
      <c r="O1359" s="258" t="s">
        <v>1185</v>
      </c>
      <c r="P1359" s="258" t="s">
        <v>73</v>
      </c>
      <c r="Q1359" s="258" t="s">
        <v>72</v>
      </c>
      <c r="R1359" s="258">
        <v>5</v>
      </c>
      <c r="S1359" s="410">
        <v>4</v>
      </c>
      <c r="T1359" s="261">
        <v>6</v>
      </c>
      <c r="U1359" s="261">
        <v>6</v>
      </c>
      <c r="V1359" s="258" t="s">
        <v>1989</v>
      </c>
      <c r="W1359" s="261" t="str">
        <f t="shared" si="207"/>
        <v>AUDIA7A7 55 TFSI e Quattro Premium99587000</v>
      </c>
      <c r="X1359" s="411">
        <f t="shared" si="208"/>
        <v>5133</v>
      </c>
      <c r="Y1359" s="261">
        <v>6</v>
      </c>
      <c r="Z1359" s="261">
        <v>6</v>
      </c>
      <c r="AA1359" s="407" t="s">
        <v>1885</v>
      </c>
      <c r="AB1359" s="258" t="s">
        <v>73</v>
      </c>
      <c r="AC1359" s="258"/>
      <c r="AD1359" s="258">
        <v>4</v>
      </c>
      <c r="AE1359" s="258">
        <v>0</v>
      </c>
      <c r="AF1359" s="259"/>
      <c r="AG1359" s="260"/>
      <c r="AH1359" s="259"/>
      <c r="AI1359" s="259"/>
      <c r="AJ1359" s="260"/>
      <c r="AK1359" s="259">
        <v>13</v>
      </c>
      <c r="AL1359" s="259"/>
      <c r="AM1359" s="259" t="s">
        <v>17111</v>
      </c>
      <c r="AN1359" s="449"/>
      <c r="AO1359" s="449"/>
      <c r="AP1359" s="449"/>
      <c r="AQ1359" s="392" t="str">
        <f>IFERROR(VLOOKUP(BG1359,#REF!,1,0),"")</f>
        <v/>
      </c>
      <c r="AS1359" s="259" t="s">
        <v>3248</v>
      </c>
      <c r="BD1359" s="202" t="str">
        <f t="shared" si="200"/>
        <v>A7A7 55 TFSI e Quattro Premium</v>
      </c>
      <c r="BE1359" s="261" t="str">
        <f t="shared" si="206"/>
        <v>0239</v>
      </c>
      <c r="BF1359" s="407" t="s">
        <v>1885</v>
      </c>
      <c r="BG1359" s="202" t="str">
        <f t="shared" si="201"/>
        <v>0239-1358</v>
      </c>
    </row>
    <row r="1360" spans="1:59">
      <c r="A1360" s="405">
        <v>5134</v>
      </c>
      <c r="B1360" s="406">
        <v>5134</v>
      </c>
      <c r="C1360" s="261" t="str">
        <f t="shared" si="202"/>
        <v>0006-0239</v>
      </c>
      <c r="D1360" s="261" t="str">
        <f t="shared" si="203"/>
        <v>0006-0239-0004</v>
      </c>
      <c r="E1360" s="407" t="s">
        <v>1886</v>
      </c>
      <c r="F1360" s="261" t="str">
        <f>TEXT(VLOOKUP(J1360,'[4]1'!$B$2:$D$37,2,0),"0000")</f>
        <v>0006</v>
      </c>
      <c r="G1360" s="261" t="str">
        <f t="shared" si="204"/>
        <v>0239</v>
      </c>
      <c r="H1360" s="408">
        <f t="shared" si="205"/>
        <v>4</v>
      </c>
      <c r="I1360" s="407" t="s">
        <v>1886</v>
      </c>
      <c r="J1360" s="258" t="s">
        <v>209</v>
      </c>
      <c r="K1360" s="258" t="s">
        <v>1976</v>
      </c>
      <c r="L1360" s="258" t="s">
        <v>2865</v>
      </c>
      <c r="M1360" s="409">
        <v>93600000</v>
      </c>
      <c r="N1360" s="258">
        <v>2995</v>
      </c>
      <c r="O1360" s="258" t="s">
        <v>77</v>
      </c>
      <c r="P1360" s="258" t="s">
        <v>73</v>
      </c>
      <c r="Q1360" s="258" t="s">
        <v>72</v>
      </c>
      <c r="R1360" s="258">
        <v>5</v>
      </c>
      <c r="S1360" s="410">
        <v>4</v>
      </c>
      <c r="T1360" s="261">
        <v>6</v>
      </c>
      <c r="U1360" s="261">
        <v>6</v>
      </c>
      <c r="V1360" s="258" t="s">
        <v>71</v>
      </c>
      <c r="W1360" s="261" t="str">
        <f t="shared" si="207"/>
        <v>AUDIA7A7 55 TFSI Quattro Premium93600000</v>
      </c>
      <c r="X1360" s="411">
        <f t="shared" si="208"/>
        <v>5134</v>
      </c>
      <c r="Y1360" s="261">
        <v>6</v>
      </c>
      <c r="Z1360" s="261">
        <v>6</v>
      </c>
      <c r="AA1360" s="407" t="s">
        <v>1886</v>
      </c>
      <c r="AB1360" s="258" t="s">
        <v>73</v>
      </c>
      <c r="AC1360" s="258"/>
      <c r="AD1360" s="258">
        <v>4</v>
      </c>
      <c r="AE1360" s="258">
        <v>0</v>
      </c>
      <c r="AF1360" s="259"/>
      <c r="AG1360" s="260"/>
      <c r="AH1360" s="259"/>
      <c r="AI1360" s="259"/>
      <c r="AJ1360" s="260"/>
      <c r="AK1360" s="259">
        <v>13</v>
      </c>
      <c r="AL1360" s="259"/>
      <c r="AM1360" s="259" t="s">
        <v>17111</v>
      </c>
      <c r="AN1360" s="449"/>
      <c r="AO1360" s="449"/>
      <c r="AP1360" s="449"/>
      <c r="AQ1360" s="392" t="str">
        <f>IFERROR(VLOOKUP(BG1360,#REF!,1,0),"")</f>
        <v/>
      </c>
      <c r="AS1360" s="259" t="s">
        <v>3248</v>
      </c>
      <c r="BD1360" s="202" t="str">
        <f t="shared" si="200"/>
        <v>A7A7 55 TFSI Quattro Premium</v>
      </c>
      <c r="BE1360" s="261" t="str">
        <f t="shared" si="206"/>
        <v>0239</v>
      </c>
      <c r="BF1360" s="407" t="s">
        <v>1886</v>
      </c>
      <c r="BG1360" s="202" t="str">
        <f t="shared" si="201"/>
        <v>0239-1359</v>
      </c>
    </row>
    <row r="1361" spans="1:59">
      <c r="A1361" s="405">
        <v>5135</v>
      </c>
      <c r="B1361" s="406">
        <v>5135</v>
      </c>
      <c r="C1361" s="261" t="str">
        <f t="shared" si="202"/>
        <v>0006-0240</v>
      </c>
      <c r="D1361" s="261" t="str">
        <f t="shared" si="203"/>
        <v>0006-0240-0001</v>
      </c>
      <c r="E1361" s="407" t="s">
        <v>1887</v>
      </c>
      <c r="F1361" s="261" t="str">
        <f>TEXT(VLOOKUP(J1361,'[4]1'!$B$2:$D$37,2,0),"0000")</f>
        <v>0006</v>
      </c>
      <c r="G1361" s="261" t="str">
        <f t="shared" si="204"/>
        <v>0240</v>
      </c>
      <c r="H1361" s="408">
        <f t="shared" si="205"/>
        <v>1</v>
      </c>
      <c r="I1361" s="407" t="s">
        <v>1887</v>
      </c>
      <c r="J1361" s="258" t="s">
        <v>209</v>
      </c>
      <c r="K1361" s="413" t="s">
        <v>17045</v>
      </c>
      <c r="L1361" s="258" t="s">
        <v>17064</v>
      </c>
      <c r="M1361" s="409">
        <v>175500000</v>
      </c>
      <c r="N1361" s="461">
        <v>3996</v>
      </c>
      <c r="O1361" s="258" t="s">
        <v>77</v>
      </c>
      <c r="P1361" s="426" t="s">
        <v>73</v>
      </c>
      <c r="Q1361" s="258" t="s">
        <v>1994</v>
      </c>
      <c r="R1361" s="426">
        <v>5</v>
      </c>
      <c r="S1361" s="427">
        <v>14</v>
      </c>
      <c r="T1361" s="261">
        <v>6</v>
      </c>
      <c r="U1361" s="261">
        <v>6</v>
      </c>
      <c r="V1361" s="258" t="s">
        <v>1989</v>
      </c>
      <c r="W1361" s="261" t="str">
        <f t="shared" si="207"/>
        <v>AUDIRS6아반트 퍼포먼스175500000</v>
      </c>
      <c r="X1361" s="411">
        <f t="shared" si="208"/>
        <v>5135</v>
      </c>
      <c r="Y1361" s="261">
        <v>6</v>
      </c>
      <c r="Z1361" s="261">
        <v>6</v>
      </c>
      <c r="AA1361" s="407" t="s">
        <v>1887</v>
      </c>
      <c r="AB1361" s="258" t="s">
        <v>73</v>
      </c>
      <c r="AC1361" s="258"/>
      <c r="AD1361" s="258">
        <v>7</v>
      </c>
      <c r="AE1361" s="258">
        <v>0</v>
      </c>
      <c r="AF1361" s="259"/>
      <c r="AG1361" s="260"/>
      <c r="AH1361" s="259"/>
      <c r="AI1361" s="459"/>
      <c r="AJ1361" s="260"/>
      <c r="AK1361" s="259">
        <v>22</v>
      </c>
      <c r="AL1361" s="259"/>
      <c r="AM1361" s="259" t="s">
        <v>17120</v>
      </c>
      <c r="AN1361" s="449"/>
      <c r="AO1361" s="449"/>
      <c r="AP1361" s="449"/>
      <c r="AQ1361" s="392" t="str">
        <f>IFERROR(VLOOKUP(BG1361,#REF!,1,0),"")</f>
        <v/>
      </c>
      <c r="AS1361" s="259" t="s">
        <v>71</v>
      </c>
      <c r="AT1361" s="392" t="s">
        <v>3120</v>
      </c>
      <c r="AY1361" s="312"/>
      <c r="BD1361" s="202" t="str">
        <f t="shared" si="200"/>
        <v>RS6아반트 퍼포먼스</v>
      </c>
      <c r="BE1361" s="261" t="str">
        <f t="shared" si="206"/>
        <v>0240</v>
      </c>
      <c r="BF1361" s="407" t="s">
        <v>1887</v>
      </c>
      <c r="BG1361" s="202" t="str">
        <f t="shared" si="201"/>
        <v>0240-1360</v>
      </c>
    </row>
    <row r="1362" spans="1:59" s="493" customFormat="1">
      <c r="A1362" s="405">
        <v>5136</v>
      </c>
      <c r="B1362" s="406">
        <v>5136</v>
      </c>
      <c r="C1362" s="261" t="str">
        <f t="shared" si="202"/>
        <v>0006-0241</v>
      </c>
      <c r="D1362" s="261" t="str">
        <f t="shared" si="203"/>
        <v>0006-0241-0001</v>
      </c>
      <c r="E1362" s="407" t="s">
        <v>1888</v>
      </c>
      <c r="F1362" s="261" t="str">
        <f>TEXT(VLOOKUP(J1362,'[4]1'!$B$2:$D$37,2,0),"0000")</f>
        <v>0006</v>
      </c>
      <c r="G1362" s="261" t="str">
        <f t="shared" si="204"/>
        <v>0241</v>
      </c>
      <c r="H1362" s="408">
        <f t="shared" si="205"/>
        <v>1</v>
      </c>
      <c r="I1362" s="407" t="s">
        <v>1888</v>
      </c>
      <c r="J1362" s="461" t="s">
        <v>209</v>
      </c>
      <c r="K1362" s="258" t="s">
        <v>17051</v>
      </c>
      <c r="L1362" s="461" t="s">
        <v>17065</v>
      </c>
      <c r="M1362" s="462">
        <v>181800000</v>
      </c>
      <c r="N1362" s="461">
        <v>3996</v>
      </c>
      <c r="O1362" s="258" t="s">
        <v>77</v>
      </c>
      <c r="P1362" s="461" t="s">
        <v>73</v>
      </c>
      <c r="Q1362" s="461" t="s">
        <v>1994</v>
      </c>
      <c r="R1362" s="461">
        <v>5</v>
      </c>
      <c r="S1362" s="463">
        <v>14</v>
      </c>
      <c r="T1362" s="261">
        <v>6</v>
      </c>
      <c r="U1362" s="261">
        <v>6</v>
      </c>
      <c r="V1362" s="461" t="s">
        <v>1989</v>
      </c>
      <c r="W1362" s="261" t="str">
        <f t="shared" si="207"/>
        <v>AUDIRS7퍼포먼스181800000</v>
      </c>
      <c r="X1362" s="411">
        <f t="shared" si="208"/>
        <v>5136</v>
      </c>
      <c r="Y1362" s="261">
        <v>6</v>
      </c>
      <c r="Z1362" s="261">
        <v>6</v>
      </c>
      <c r="AA1362" s="407" t="s">
        <v>1888</v>
      </c>
      <c r="AB1362" s="461" t="s">
        <v>73</v>
      </c>
      <c r="AC1362" s="461"/>
      <c r="AD1362" s="461">
        <v>7</v>
      </c>
      <c r="AE1362" s="461">
        <v>0</v>
      </c>
      <c r="AF1362" s="464"/>
      <c r="AG1362" s="460"/>
      <c r="AH1362" s="464"/>
      <c r="AI1362" s="465"/>
      <c r="AJ1362" s="460"/>
      <c r="AK1362" s="259">
        <v>22</v>
      </c>
      <c r="AL1362" s="259"/>
      <c r="AM1362" s="259" t="s">
        <v>17120</v>
      </c>
      <c r="AN1362" s="466"/>
      <c r="AO1362" s="466"/>
      <c r="AP1362" s="466"/>
      <c r="AQ1362" s="392" t="str">
        <f>IFERROR(VLOOKUP(BG1362,#REF!,1,0),"")</f>
        <v/>
      </c>
      <c r="AR1362" s="467"/>
      <c r="AS1362" s="259" t="s">
        <v>71</v>
      </c>
      <c r="AT1362" s="467" t="s">
        <v>3120</v>
      </c>
      <c r="AU1362" s="467"/>
      <c r="AV1362" s="467"/>
      <c r="AW1362" s="467"/>
      <c r="AX1362" s="467"/>
      <c r="AY1362" s="467"/>
      <c r="BD1362" s="202" t="str">
        <f t="shared" si="200"/>
        <v>RS7퍼포먼스</v>
      </c>
      <c r="BE1362" s="261" t="str">
        <f t="shared" si="206"/>
        <v>0241</v>
      </c>
      <c r="BF1362" s="407" t="s">
        <v>1888</v>
      </c>
      <c r="BG1362" s="202" t="str">
        <f t="shared" si="201"/>
        <v>0241-1361</v>
      </c>
    </row>
    <row r="1363" spans="1:59" s="493" customFormat="1">
      <c r="A1363" s="405">
        <v>5137</v>
      </c>
      <c r="B1363" s="406">
        <v>5137</v>
      </c>
      <c r="C1363" s="261" t="str">
        <f t="shared" si="202"/>
        <v>0006-0241</v>
      </c>
      <c r="D1363" s="261" t="str">
        <f t="shared" si="203"/>
        <v>0006-0241-0002</v>
      </c>
      <c r="E1363" s="407" t="s">
        <v>1889</v>
      </c>
      <c r="F1363" s="261" t="str">
        <f>TEXT(VLOOKUP(J1363,'[4]1'!$B$2:$D$37,2,0),"0000")</f>
        <v>0006</v>
      </c>
      <c r="G1363" s="261" t="str">
        <f t="shared" si="204"/>
        <v>0241</v>
      </c>
      <c r="H1363" s="408">
        <f t="shared" si="205"/>
        <v>2</v>
      </c>
      <c r="I1363" s="407" t="s">
        <v>1889</v>
      </c>
      <c r="J1363" s="461" t="s">
        <v>209</v>
      </c>
      <c r="K1363" s="258" t="s">
        <v>17051</v>
      </c>
      <c r="L1363" s="461" t="s">
        <v>17066</v>
      </c>
      <c r="M1363" s="462">
        <v>175580000</v>
      </c>
      <c r="N1363" s="461">
        <v>3996</v>
      </c>
      <c r="O1363" s="258" t="s">
        <v>77</v>
      </c>
      <c r="P1363" s="461" t="s">
        <v>73</v>
      </c>
      <c r="Q1363" s="461" t="s">
        <v>1994</v>
      </c>
      <c r="R1363" s="461">
        <v>5</v>
      </c>
      <c r="S1363" s="463">
        <v>14</v>
      </c>
      <c r="T1363" s="261">
        <v>6</v>
      </c>
      <c r="U1363" s="261">
        <v>6</v>
      </c>
      <c r="V1363" s="461" t="s">
        <v>1989</v>
      </c>
      <c r="W1363" s="261" t="str">
        <f t="shared" si="207"/>
        <v>AUDIRS7TFSI 콰트로175580000</v>
      </c>
      <c r="X1363" s="411">
        <f t="shared" si="208"/>
        <v>5137</v>
      </c>
      <c r="Y1363" s="261">
        <v>6</v>
      </c>
      <c r="Z1363" s="261">
        <v>6</v>
      </c>
      <c r="AA1363" s="407" t="s">
        <v>1889</v>
      </c>
      <c r="AB1363" s="461" t="s">
        <v>73</v>
      </c>
      <c r="AC1363" s="461"/>
      <c r="AD1363" s="461">
        <v>7</v>
      </c>
      <c r="AE1363" s="461">
        <v>0</v>
      </c>
      <c r="AF1363" s="464"/>
      <c r="AG1363" s="460"/>
      <c r="AH1363" s="464"/>
      <c r="AI1363" s="465"/>
      <c r="AJ1363" s="460"/>
      <c r="AK1363" s="259">
        <v>22</v>
      </c>
      <c r="AL1363" s="259"/>
      <c r="AM1363" s="259" t="s">
        <v>17120</v>
      </c>
      <c r="AN1363" s="466"/>
      <c r="AO1363" s="466"/>
      <c r="AP1363" s="466"/>
      <c r="AQ1363" s="392" t="str">
        <f>IFERROR(VLOOKUP(BG1363,#REF!,1,0),"")</f>
        <v/>
      </c>
      <c r="AR1363" s="467"/>
      <c r="AS1363" s="259" t="s">
        <v>71</v>
      </c>
      <c r="AT1363" s="467" t="s">
        <v>3120</v>
      </c>
      <c r="AU1363" s="467"/>
      <c r="AV1363" s="467"/>
      <c r="AW1363" s="467"/>
      <c r="AX1363" s="467"/>
      <c r="AY1363" s="467"/>
      <c r="BD1363" s="202" t="str">
        <f t="shared" si="200"/>
        <v>RS7TFSI 콰트로</v>
      </c>
      <c r="BE1363" s="261" t="str">
        <f t="shared" si="206"/>
        <v>0241</v>
      </c>
      <c r="BF1363" s="407" t="s">
        <v>1889</v>
      </c>
      <c r="BG1363" s="202" t="str">
        <f t="shared" si="201"/>
        <v>0241-1362</v>
      </c>
    </row>
    <row r="1364" spans="1:59" s="493" customFormat="1">
      <c r="A1364" s="405">
        <v>5138</v>
      </c>
      <c r="B1364" s="406">
        <v>5138</v>
      </c>
      <c r="C1364" s="261" t="str">
        <f t="shared" si="202"/>
        <v>0006-0242</v>
      </c>
      <c r="D1364" s="261" t="str">
        <f t="shared" si="203"/>
        <v>0006-0242-0001</v>
      </c>
      <c r="E1364" s="407" t="s">
        <v>1890</v>
      </c>
      <c r="F1364" s="261" t="str">
        <f>TEXT(VLOOKUP(J1364,'[4]1'!$B$2:$D$37,2,0),"0000")</f>
        <v>0006</v>
      </c>
      <c r="G1364" s="261" t="str">
        <f t="shared" si="204"/>
        <v>0242</v>
      </c>
      <c r="H1364" s="408">
        <f t="shared" si="205"/>
        <v>1</v>
      </c>
      <c r="I1364" s="407" t="s">
        <v>1890</v>
      </c>
      <c r="J1364" s="461" t="s">
        <v>209</v>
      </c>
      <c r="K1364" s="258" t="s">
        <v>17067</v>
      </c>
      <c r="L1364" s="461" t="s">
        <v>17068</v>
      </c>
      <c r="M1364" s="462">
        <v>184500000</v>
      </c>
      <c r="N1364" s="461">
        <v>3996</v>
      </c>
      <c r="O1364" s="258" t="s">
        <v>77</v>
      </c>
      <c r="P1364" s="461" t="s">
        <v>73</v>
      </c>
      <c r="Q1364" s="461" t="s">
        <v>1994</v>
      </c>
      <c r="R1364" s="461">
        <v>5</v>
      </c>
      <c r="S1364" s="463">
        <v>14</v>
      </c>
      <c r="T1364" s="261">
        <v>6</v>
      </c>
      <c r="U1364" s="261">
        <v>6</v>
      </c>
      <c r="V1364" s="461" t="s">
        <v>1989</v>
      </c>
      <c r="W1364" s="261" t="str">
        <f t="shared" si="207"/>
        <v>AUDIRSQ84.0 TFSI 콰트로184500000</v>
      </c>
      <c r="X1364" s="411">
        <f t="shared" si="208"/>
        <v>5138</v>
      </c>
      <c r="Y1364" s="261">
        <v>6</v>
      </c>
      <c r="Z1364" s="261">
        <v>6</v>
      </c>
      <c r="AA1364" s="407" t="s">
        <v>1890</v>
      </c>
      <c r="AB1364" s="461" t="s">
        <v>73</v>
      </c>
      <c r="AC1364" s="461"/>
      <c r="AD1364" s="461">
        <v>7</v>
      </c>
      <c r="AE1364" s="461">
        <v>0</v>
      </c>
      <c r="AF1364" s="464"/>
      <c r="AG1364" s="460"/>
      <c r="AH1364" s="464"/>
      <c r="AI1364" s="465"/>
      <c r="AJ1364" s="460"/>
      <c r="AK1364" s="259">
        <v>22</v>
      </c>
      <c r="AL1364" s="259"/>
      <c r="AM1364" s="259" t="s">
        <v>17120</v>
      </c>
      <c r="AN1364" s="466"/>
      <c r="AO1364" s="466"/>
      <c r="AP1364" s="466"/>
      <c r="AQ1364" s="392" t="str">
        <f>IFERROR(VLOOKUP(BG1364,#REF!,1,0),"")</f>
        <v/>
      </c>
      <c r="AR1364" s="467"/>
      <c r="AS1364" s="259" t="s">
        <v>71</v>
      </c>
      <c r="AT1364" s="467" t="s">
        <v>3120</v>
      </c>
      <c r="AU1364" s="467"/>
      <c r="AV1364" s="467"/>
      <c r="AW1364" s="467"/>
      <c r="AX1364" s="467"/>
      <c r="AY1364" s="467"/>
      <c r="BD1364" s="202" t="str">
        <f t="shared" si="200"/>
        <v>RSQ84.0 TFSI 콰트로</v>
      </c>
      <c r="BE1364" s="261" t="str">
        <f t="shared" si="206"/>
        <v>0242</v>
      </c>
      <c r="BF1364" s="407" t="s">
        <v>1890</v>
      </c>
      <c r="BG1364" s="202" t="str">
        <f t="shared" si="201"/>
        <v>0242-1363</v>
      </c>
    </row>
    <row r="1365" spans="1:59">
      <c r="A1365" s="405">
        <v>5139</v>
      </c>
      <c r="B1365" s="406">
        <v>5139</v>
      </c>
      <c r="C1365" s="261" t="str">
        <f t="shared" si="202"/>
        <v>0006-0243</v>
      </c>
      <c r="D1365" s="261" t="str">
        <f t="shared" si="203"/>
        <v>0006-0243-0001</v>
      </c>
      <c r="E1365" s="407" t="s">
        <v>1891</v>
      </c>
      <c r="F1365" s="261" t="str">
        <f>TEXT(VLOOKUP(J1365,'[4]1'!$B$2:$D$37,2,0),"0000")</f>
        <v>0006</v>
      </c>
      <c r="G1365" s="261" t="str">
        <f t="shared" si="204"/>
        <v>0243</v>
      </c>
      <c r="H1365" s="408">
        <f t="shared" si="205"/>
        <v>1</v>
      </c>
      <c r="I1365" s="407" t="s">
        <v>1891</v>
      </c>
      <c r="J1365" s="413" t="s">
        <v>209</v>
      </c>
      <c r="K1365" s="258" t="s">
        <v>2807</v>
      </c>
      <c r="L1365" s="413" t="s">
        <v>2804</v>
      </c>
      <c r="M1365" s="415">
        <v>144390000</v>
      </c>
      <c r="N1365" s="416">
        <v>2967</v>
      </c>
      <c r="O1365" s="258" t="s">
        <v>1981</v>
      </c>
      <c r="P1365" s="258" t="s">
        <v>73</v>
      </c>
      <c r="Q1365" s="258" t="s">
        <v>72</v>
      </c>
      <c r="R1365" s="258">
        <v>5</v>
      </c>
      <c r="S1365" s="410">
        <v>14</v>
      </c>
      <c r="T1365" s="261">
        <v>6</v>
      </c>
      <c r="U1365" s="261">
        <v>6</v>
      </c>
      <c r="V1365" s="258" t="s">
        <v>71</v>
      </c>
      <c r="W1365" s="261" t="str">
        <f t="shared" si="207"/>
        <v>AUDIA8L 50TDI Quattro144390000</v>
      </c>
      <c r="X1365" s="411">
        <f t="shared" si="208"/>
        <v>5139</v>
      </c>
      <c r="Y1365" s="261">
        <v>6</v>
      </c>
      <c r="Z1365" s="261">
        <v>6</v>
      </c>
      <c r="AA1365" s="407" t="s">
        <v>1891</v>
      </c>
      <c r="AB1365" s="258" t="s">
        <v>73</v>
      </c>
      <c r="AC1365" s="258"/>
      <c r="AD1365" s="258">
        <v>5</v>
      </c>
      <c r="AE1365" s="258">
        <v>0</v>
      </c>
      <c r="AF1365" s="259"/>
      <c r="AG1365" s="260"/>
      <c r="AH1365" s="259"/>
      <c r="AI1365" s="459"/>
      <c r="AJ1365" s="260"/>
      <c r="AK1365" s="259">
        <v>18</v>
      </c>
      <c r="AL1365" s="259"/>
      <c r="AM1365" s="259" t="s">
        <v>17116</v>
      </c>
      <c r="AN1365" s="449"/>
      <c r="AO1365" s="449"/>
      <c r="AP1365" s="449"/>
      <c r="AQ1365" s="392" t="str">
        <f>IFERROR(VLOOKUP(BG1365,#REF!,1,0),"")</f>
        <v/>
      </c>
      <c r="AS1365" s="259" t="s">
        <v>71</v>
      </c>
      <c r="BD1365" s="202" t="str">
        <f t="shared" si="200"/>
        <v>A8L 50TDI Quattro</v>
      </c>
      <c r="BE1365" s="261" t="str">
        <f t="shared" si="206"/>
        <v>0243</v>
      </c>
      <c r="BF1365" s="407" t="s">
        <v>1891</v>
      </c>
      <c r="BG1365" s="202" t="str">
        <f t="shared" si="201"/>
        <v>0243-1364</v>
      </c>
    </row>
    <row r="1366" spans="1:59">
      <c r="A1366" s="405">
        <v>5140</v>
      </c>
      <c r="B1366" s="406">
        <v>5140</v>
      </c>
      <c r="C1366" s="261" t="str">
        <f t="shared" si="202"/>
        <v>0006-0243</v>
      </c>
      <c r="D1366" s="261" t="str">
        <f t="shared" si="203"/>
        <v>0006-0243-0002</v>
      </c>
      <c r="E1366" s="407" t="s">
        <v>17392</v>
      </c>
      <c r="F1366" s="261" t="str">
        <f>TEXT(VLOOKUP(J1366,'[4]1'!$B$2:$D$37,2,0),"0000")</f>
        <v>0006</v>
      </c>
      <c r="G1366" s="261" t="str">
        <f t="shared" si="204"/>
        <v>0243</v>
      </c>
      <c r="H1366" s="408">
        <f t="shared" si="205"/>
        <v>2</v>
      </c>
      <c r="I1366" s="407" t="s">
        <v>17392</v>
      </c>
      <c r="J1366" s="413" t="s">
        <v>209</v>
      </c>
      <c r="K1366" s="258" t="s">
        <v>2807</v>
      </c>
      <c r="L1366" s="413" t="s">
        <v>2805</v>
      </c>
      <c r="M1366" s="415">
        <v>134570000</v>
      </c>
      <c r="N1366" s="416">
        <v>2967</v>
      </c>
      <c r="O1366" s="258" t="s">
        <v>1981</v>
      </c>
      <c r="P1366" s="258" t="s">
        <v>73</v>
      </c>
      <c r="Q1366" s="258" t="s">
        <v>72</v>
      </c>
      <c r="R1366" s="258">
        <v>5</v>
      </c>
      <c r="S1366" s="410">
        <v>14</v>
      </c>
      <c r="T1366" s="261">
        <v>6</v>
      </c>
      <c r="U1366" s="261">
        <v>6</v>
      </c>
      <c r="V1366" s="258" t="s">
        <v>71</v>
      </c>
      <c r="W1366" s="261" t="str">
        <f t="shared" si="207"/>
        <v>AUDIA850TDI Quattro134570000</v>
      </c>
      <c r="X1366" s="411">
        <f t="shared" si="208"/>
        <v>5140</v>
      </c>
      <c r="Y1366" s="261">
        <v>6</v>
      </c>
      <c r="Z1366" s="261">
        <v>6</v>
      </c>
      <c r="AA1366" s="407" t="s">
        <v>17392</v>
      </c>
      <c r="AB1366" s="258" t="s">
        <v>73</v>
      </c>
      <c r="AC1366" s="258"/>
      <c r="AD1366" s="258">
        <v>6</v>
      </c>
      <c r="AE1366" s="258">
        <v>0</v>
      </c>
      <c r="AF1366" s="259"/>
      <c r="AG1366" s="260"/>
      <c r="AH1366" s="259"/>
      <c r="AI1366" s="459"/>
      <c r="AJ1366" s="260"/>
      <c r="AK1366" s="259">
        <v>18</v>
      </c>
      <c r="AL1366" s="259"/>
      <c r="AM1366" s="259" t="s">
        <v>17116</v>
      </c>
      <c r="AN1366" s="449"/>
      <c r="AO1366" s="449"/>
      <c r="AP1366" s="449"/>
      <c r="AQ1366" s="392" t="str">
        <f>IFERROR(VLOOKUP(BG1366,#REF!,1,0),"")</f>
        <v/>
      </c>
      <c r="AS1366" s="259" t="s">
        <v>71</v>
      </c>
      <c r="BD1366" s="202" t="str">
        <f t="shared" si="200"/>
        <v>A850TDI Quattro</v>
      </c>
      <c r="BE1366" s="261" t="str">
        <f t="shared" si="206"/>
        <v>0243</v>
      </c>
      <c r="BF1366" s="407" t="s">
        <v>17392</v>
      </c>
      <c r="BG1366" s="202" t="str">
        <f t="shared" si="201"/>
        <v>0243-1365</v>
      </c>
    </row>
    <row r="1367" spans="1:59">
      <c r="A1367" s="405">
        <v>5141</v>
      </c>
      <c r="B1367" s="406">
        <v>5141</v>
      </c>
      <c r="C1367" s="261" t="str">
        <f t="shared" si="202"/>
        <v>0006-0243</v>
      </c>
      <c r="D1367" s="261" t="str">
        <f t="shared" si="203"/>
        <v>0006-0243-0003</v>
      </c>
      <c r="E1367" s="407" t="s">
        <v>1892</v>
      </c>
      <c r="F1367" s="261" t="str">
        <f>TEXT(VLOOKUP(J1367,'[4]1'!$B$2:$D$37,2,0),"0000")</f>
        <v>0006</v>
      </c>
      <c r="G1367" s="261" t="str">
        <f t="shared" si="204"/>
        <v>0243</v>
      </c>
      <c r="H1367" s="408">
        <f t="shared" si="205"/>
        <v>3</v>
      </c>
      <c r="I1367" s="407" t="s">
        <v>1892</v>
      </c>
      <c r="J1367" s="258" t="s">
        <v>209</v>
      </c>
      <c r="K1367" s="258" t="s">
        <v>1929</v>
      </c>
      <c r="L1367" s="258" t="s">
        <v>1930</v>
      </c>
      <c r="M1367" s="409">
        <v>145400000</v>
      </c>
      <c r="N1367" s="258">
        <v>2995</v>
      </c>
      <c r="O1367" s="258" t="s">
        <v>77</v>
      </c>
      <c r="P1367" s="258" t="s">
        <v>73</v>
      </c>
      <c r="Q1367" s="258" t="s">
        <v>72</v>
      </c>
      <c r="R1367" s="258">
        <v>5</v>
      </c>
      <c r="S1367" s="410">
        <v>14</v>
      </c>
      <c r="T1367" s="261">
        <v>6</v>
      </c>
      <c r="U1367" s="261">
        <v>6</v>
      </c>
      <c r="V1367" s="258" t="s">
        <v>71</v>
      </c>
      <c r="W1367" s="261" t="str">
        <f t="shared" si="207"/>
        <v>AUDIA8L 55 TFSI Q145400000</v>
      </c>
      <c r="X1367" s="411">
        <f t="shared" si="208"/>
        <v>5141</v>
      </c>
      <c r="Y1367" s="261">
        <v>6</v>
      </c>
      <c r="Z1367" s="261">
        <v>6</v>
      </c>
      <c r="AA1367" s="407" t="s">
        <v>1892</v>
      </c>
      <c r="AB1367" s="258" t="s">
        <v>73</v>
      </c>
      <c r="AC1367" s="258"/>
      <c r="AD1367" s="258">
        <v>5</v>
      </c>
      <c r="AE1367" s="258">
        <v>0</v>
      </c>
      <c r="AF1367" s="259"/>
      <c r="AG1367" s="260"/>
      <c r="AH1367" s="259"/>
      <c r="AI1367" s="459"/>
      <c r="AJ1367" s="260"/>
      <c r="AK1367" s="259">
        <v>18</v>
      </c>
      <c r="AL1367" s="259"/>
      <c r="AM1367" s="259" t="s">
        <v>17116</v>
      </c>
      <c r="AN1367" s="449"/>
      <c r="AO1367" s="449"/>
      <c r="AP1367" s="449"/>
      <c r="AQ1367" s="392" t="str">
        <f>IFERROR(VLOOKUP(BG1367,#REF!,1,0),"")</f>
        <v/>
      </c>
      <c r="AS1367" s="259" t="s">
        <v>71</v>
      </c>
      <c r="BD1367" s="202" t="str">
        <f t="shared" si="200"/>
        <v>A8L 55 TFSI Q</v>
      </c>
      <c r="BE1367" s="261" t="str">
        <f t="shared" si="206"/>
        <v>0243</v>
      </c>
      <c r="BF1367" s="407" t="s">
        <v>1892</v>
      </c>
      <c r="BG1367" s="202" t="str">
        <f t="shared" si="201"/>
        <v>0243-1366</v>
      </c>
    </row>
    <row r="1368" spans="1:59" s="479" customFormat="1">
      <c r="A1368" s="405">
        <v>5142</v>
      </c>
      <c r="B1368" s="406">
        <v>5142</v>
      </c>
      <c r="C1368" s="261" t="str">
        <f t="shared" si="202"/>
        <v>0006-0243</v>
      </c>
      <c r="D1368" s="261" t="str">
        <f t="shared" si="203"/>
        <v>0006-0243-0004</v>
      </c>
      <c r="E1368" s="407" t="s">
        <v>1893</v>
      </c>
      <c r="F1368" s="261" t="str">
        <f>TEXT(VLOOKUP(J1368,'[4]1'!$B$2:$D$37,2,0),"0000")</f>
        <v>0006</v>
      </c>
      <c r="G1368" s="261" t="str">
        <f t="shared" si="204"/>
        <v>0243</v>
      </c>
      <c r="H1368" s="408">
        <f t="shared" si="205"/>
        <v>4</v>
      </c>
      <c r="I1368" s="407" t="s">
        <v>1893</v>
      </c>
      <c r="J1368" s="413" t="s">
        <v>209</v>
      </c>
      <c r="K1368" s="258" t="s">
        <v>2807</v>
      </c>
      <c r="L1368" s="473" t="s">
        <v>17058</v>
      </c>
      <c r="M1368" s="474">
        <v>184000000</v>
      </c>
      <c r="N1368" s="473">
        <v>3996</v>
      </c>
      <c r="O1368" s="258" t="s">
        <v>77</v>
      </c>
      <c r="P1368" s="258" t="s">
        <v>73</v>
      </c>
      <c r="Q1368" s="258" t="s">
        <v>72</v>
      </c>
      <c r="R1368" s="258">
        <v>5</v>
      </c>
      <c r="S1368" s="475">
        <v>14</v>
      </c>
      <c r="T1368" s="261">
        <v>6</v>
      </c>
      <c r="U1368" s="261">
        <v>6</v>
      </c>
      <c r="V1368" s="258" t="s">
        <v>71</v>
      </c>
      <c r="W1368" s="261" t="str">
        <f t="shared" si="207"/>
        <v>AUDIA8L 60 TFSI Quattro (5인승)184000000</v>
      </c>
      <c r="X1368" s="411">
        <f t="shared" si="208"/>
        <v>5142</v>
      </c>
      <c r="Y1368" s="261">
        <v>6</v>
      </c>
      <c r="Z1368" s="261">
        <v>6</v>
      </c>
      <c r="AA1368" s="407" t="s">
        <v>1893</v>
      </c>
      <c r="AB1368" s="258" t="s">
        <v>73</v>
      </c>
      <c r="AC1368" s="473"/>
      <c r="AD1368" s="473"/>
      <c r="AE1368" s="473"/>
      <c r="AF1368" s="476"/>
      <c r="AG1368" s="476"/>
      <c r="AH1368" s="476"/>
      <c r="AI1368" s="476"/>
      <c r="AJ1368" s="476"/>
      <c r="AK1368" s="259">
        <v>18</v>
      </c>
      <c r="AL1368" s="259"/>
      <c r="AM1368" s="259" t="s">
        <v>17116</v>
      </c>
      <c r="AN1368" s="477"/>
      <c r="AO1368" s="477"/>
      <c r="AP1368" s="477"/>
      <c r="AQ1368" s="392" t="str">
        <f>IFERROR(VLOOKUP(BG1368,#REF!,1,0),"")</f>
        <v/>
      </c>
      <c r="AR1368" s="478"/>
      <c r="AS1368" s="259" t="s">
        <v>71</v>
      </c>
      <c r="AT1368" s="478" t="s">
        <v>3172</v>
      </c>
      <c r="AU1368" s="478"/>
      <c r="AV1368" s="478"/>
      <c r="AW1368" s="478"/>
      <c r="AX1368" s="478"/>
      <c r="AY1368" s="478"/>
      <c r="BD1368" s="202" t="str">
        <f t="shared" si="200"/>
        <v>A8L 60 TFSI Quattro (5인승)</v>
      </c>
      <c r="BE1368" s="261" t="str">
        <f t="shared" si="206"/>
        <v>0243</v>
      </c>
      <c r="BF1368" s="407" t="s">
        <v>1893</v>
      </c>
      <c r="BG1368" s="202" t="str">
        <f t="shared" si="201"/>
        <v>0243-1367</v>
      </c>
    </row>
    <row r="1369" spans="1:59" s="481" customFormat="1">
      <c r="A1369" s="405">
        <v>5143</v>
      </c>
      <c r="B1369" s="406">
        <v>5143</v>
      </c>
      <c r="C1369" s="261" t="str">
        <f t="shared" si="202"/>
        <v>0006-0243</v>
      </c>
      <c r="D1369" s="261" t="str">
        <f t="shared" si="203"/>
        <v>0006-0243-0005</v>
      </c>
      <c r="E1369" s="407" t="s">
        <v>1894</v>
      </c>
      <c r="F1369" s="261" t="str">
        <f>TEXT(VLOOKUP(J1369,'[4]1'!$B$2:$D$37,2,0),"0000")</f>
        <v>0006</v>
      </c>
      <c r="G1369" s="261" t="str">
        <f t="shared" si="204"/>
        <v>0243</v>
      </c>
      <c r="H1369" s="408">
        <f t="shared" si="205"/>
        <v>5</v>
      </c>
      <c r="I1369" s="407" t="s">
        <v>1894</v>
      </c>
      <c r="J1369" s="413" t="s">
        <v>209</v>
      </c>
      <c r="K1369" s="258" t="s">
        <v>2807</v>
      </c>
      <c r="L1369" s="473" t="s">
        <v>17059</v>
      </c>
      <c r="M1369" s="474">
        <v>194000000</v>
      </c>
      <c r="N1369" s="473">
        <v>3996</v>
      </c>
      <c r="O1369" s="258" t="s">
        <v>77</v>
      </c>
      <c r="P1369" s="258" t="s">
        <v>73</v>
      </c>
      <c r="Q1369" s="258" t="s">
        <v>72</v>
      </c>
      <c r="R1369" s="258">
        <v>4</v>
      </c>
      <c r="S1369" s="475">
        <v>14</v>
      </c>
      <c r="T1369" s="261">
        <v>6</v>
      </c>
      <c r="U1369" s="261">
        <v>6</v>
      </c>
      <c r="V1369" s="258" t="s">
        <v>71</v>
      </c>
      <c r="W1369" s="261" t="str">
        <f t="shared" si="207"/>
        <v>AUDIA8L 60 TFSI Quattro (4인승)194000000</v>
      </c>
      <c r="X1369" s="411">
        <f t="shared" si="208"/>
        <v>5143</v>
      </c>
      <c r="Y1369" s="261">
        <v>6</v>
      </c>
      <c r="Z1369" s="261">
        <v>6</v>
      </c>
      <c r="AA1369" s="407" t="s">
        <v>1894</v>
      </c>
      <c r="AB1369" s="258" t="s">
        <v>73</v>
      </c>
      <c r="AC1369" s="473"/>
      <c r="AD1369" s="473"/>
      <c r="AE1369" s="473"/>
      <c r="AF1369" s="476"/>
      <c r="AG1369" s="476"/>
      <c r="AH1369" s="476"/>
      <c r="AI1369" s="476"/>
      <c r="AJ1369" s="476"/>
      <c r="AK1369" s="259">
        <v>18</v>
      </c>
      <c r="AL1369" s="259"/>
      <c r="AM1369" s="259" t="s">
        <v>17116</v>
      </c>
      <c r="AN1369" s="477"/>
      <c r="AO1369" s="477"/>
      <c r="AP1369" s="477"/>
      <c r="AQ1369" s="392" t="str">
        <f>IFERROR(VLOOKUP(BG1369,#REF!,1,0),"")</f>
        <v/>
      </c>
      <c r="AR1369" s="478"/>
      <c r="AS1369" s="259" t="s">
        <v>71</v>
      </c>
      <c r="AT1369" s="478" t="s">
        <v>3172</v>
      </c>
      <c r="AU1369" s="478"/>
      <c r="AV1369" s="478"/>
      <c r="AW1369" s="478"/>
      <c r="AX1369" s="478"/>
      <c r="AY1369" s="478"/>
      <c r="BD1369" s="202" t="str">
        <f t="shared" si="200"/>
        <v>A8L 60 TFSI Quattro (4인승)</v>
      </c>
      <c r="BE1369" s="261" t="str">
        <f t="shared" si="206"/>
        <v>0243</v>
      </c>
      <c r="BF1369" s="407" t="s">
        <v>1894</v>
      </c>
      <c r="BG1369" s="202" t="str">
        <f t="shared" si="201"/>
        <v>0243-1368</v>
      </c>
    </row>
    <row r="1370" spans="1:59" s="479" customFormat="1">
      <c r="A1370" s="405">
        <v>5144</v>
      </c>
      <c r="B1370" s="406">
        <v>5144</v>
      </c>
      <c r="C1370" s="261" t="str">
        <f t="shared" si="202"/>
        <v>0006-0244</v>
      </c>
      <c r="D1370" s="261" t="str">
        <f t="shared" si="203"/>
        <v>0006-0244-0001</v>
      </c>
      <c r="E1370" s="407" t="s">
        <v>17393</v>
      </c>
      <c r="F1370" s="261" t="str">
        <f>TEXT(VLOOKUP(J1370,'[4]1'!$B$2:$D$37,2,0),"0000")</f>
        <v>0006</v>
      </c>
      <c r="G1370" s="261" t="str">
        <f t="shared" si="204"/>
        <v>0244</v>
      </c>
      <c r="H1370" s="408">
        <f t="shared" si="205"/>
        <v>1</v>
      </c>
      <c r="I1370" s="407" t="s">
        <v>17393</v>
      </c>
      <c r="J1370" s="258" t="s">
        <v>209</v>
      </c>
      <c r="K1370" s="258" t="s">
        <v>2136</v>
      </c>
      <c r="L1370" s="482" t="s">
        <v>3177</v>
      </c>
      <c r="M1370" s="483">
        <v>98060000</v>
      </c>
      <c r="N1370" s="484">
        <v>0</v>
      </c>
      <c r="O1370" s="484" t="s">
        <v>2137</v>
      </c>
      <c r="P1370" s="484" t="s">
        <v>1451</v>
      </c>
      <c r="Q1370" s="484" t="s">
        <v>1994</v>
      </c>
      <c r="R1370" s="484">
        <v>5</v>
      </c>
      <c r="S1370" s="485">
        <v>15</v>
      </c>
      <c r="T1370" s="261">
        <v>6</v>
      </c>
      <c r="U1370" s="261">
        <v>6</v>
      </c>
      <c r="V1370" s="258" t="s">
        <v>1989</v>
      </c>
      <c r="W1370" s="261" t="str">
        <f t="shared" si="207"/>
        <v>AUDIe-tron50Quattro98060000</v>
      </c>
      <c r="X1370" s="411">
        <f t="shared" si="208"/>
        <v>5144</v>
      </c>
      <c r="Y1370" s="261">
        <v>6</v>
      </c>
      <c r="Z1370" s="261">
        <v>6</v>
      </c>
      <c r="AA1370" s="407" t="s">
        <v>17393</v>
      </c>
      <c r="AB1370" s="258" t="s">
        <v>73</v>
      </c>
      <c r="AC1370" s="473"/>
      <c r="AD1370" s="258">
        <v>6</v>
      </c>
      <c r="AE1370" s="258">
        <v>0</v>
      </c>
      <c r="AF1370" s="476"/>
      <c r="AG1370" s="476"/>
      <c r="AH1370" s="476"/>
      <c r="AI1370" s="476"/>
      <c r="AJ1370" s="476"/>
      <c r="AK1370" s="259">
        <v>26</v>
      </c>
      <c r="AL1370" s="259"/>
      <c r="AM1370" s="259" t="s">
        <v>17130</v>
      </c>
      <c r="AN1370" s="477"/>
      <c r="AO1370" s="477"/>
      <c r="AP1370" s="477"/>
      <c r="AQ1370" s="392" t="str">
        <f>IFERROR(VLOOKUP(BG1370,#REF!,1,0),"")</f>
        <v/>
      </c>
      <c r="AR1370" s="478"/>
      <c r="AS1370" s="259" t="s">
        <v>3255</v>
      </c>
      <c r="AT1370" s="478" t="s">
        <v>3172</v>
      </c>
      <c r="AU1370" s="478"/>
      <c r="AV1370" s="478"/>
      <c r="AW1370" s="478"/>
      <c r="AX1370" s="478"/>
      <c r="AY1370" s="478"/>
      <c r="BD1370" s="202" t="str">
        <f t="shared" si="200"/>
        <v>e-tron50Quattro</v>
      </c>
      <c r="BE1370" s="261" t="str">
        <f t="shared" si="206"/>
        <v>0244</v>
      </c>
      <c r="BF1370" s="407" t="s">
        <v>17393</v>
      </c>
      <c r="BG1370" s="202" t="str">
        <f t="shared" si="201"/>
        <v>0244-1369</v>
      </c>
    </row>
    <row r="1371" spans="1:59">
      <c r="A1371" s="405">
        <v>5145</v>
      </c>
      <c r="B1371" s="406">
        <v>5145</v>
      </c>
      <c r="C1371" s="261" t="str">
        <f t="shared" si="202"/>
        <v>0006-0244</v>
      </c>
      <c r="D1371" s="261" t="str">
        <f t="shared" si="203"/>
        <v>0006-0244-0002</v>
      </c>
      <c r="E1371" s="407" t="s">
        <v>1895</v>
      </c>
      <c r="F1371" s="261" t="str">
        <f>TEXT(VLOOKUP(J1371,'[4]1'!$B$2:$D$37,2,0),"0000")</f>
        <v>0006</v>
      </c>
      <c r="G1371" s="261" t="str">
        <f t="shared" si="204"/>
        <v>0244</v>
      </c>
      <c r="H1371" s="408">
        <f t="shared" si="205"/>
        <v>2</v>
      </c>
      <c r="I1371" s="407" t="s">
        <v>1895</v>
      </c>
      <c r="J1371" s="258" t="s">
        <v>209</v>
      </c>
      <c r="K1371" s="258" t="s">
        <v>2136</v>
      </c>
      <c r="L1371" s="258" t="s">
        <v>16891</v>
      </c>
      <c r="M1371" s="409">
        <v>141220000</v>
      </c>
      <c r="N1371" s="258">
        <v>0</v>
      </c>
      <c r="O1371" s="258" t="s">
        <v>2137</v>
      </c>
      <c r="P1371" s="258" t="s">
        <v>1451</v>
      </c>
      <c r="Q1371" s="258" t="s">
        <v>1994</v>
      </c>
      <c r="R1371" s="258">
        <v>5</v>
      </c>
      <c r="S1371" s="410">
        <v>18</v>
      </c>
      <c r="T1371" s="261">
        <v>6</v>
      </c>
      <c r="U1371" s="261">
        <v>6</v>
      </c>
      <c r="V1371" s="258" t="s">
        <v>1989</v>
      </c>
      <c r="W1371" s="261" t="str">
        <f t="shared" si="207"/>
        <v>AUDIe-tron스포트백 S Quattro141220000</v>
      </c>
      <c r="X1371" s="411">
        <f t="shared" si="208"/>
        <v>5145</v>
      </c>
      <c r="Y1371" s="261">
        <v>6</v>
      </c>
      <c r="Z1371" s="261">
        <v>6</v>
      </c>
      <c r="AA1371" s="407" t="s">
        <v>1895</v>
      </c>
      <c r="AB1371" s="258" t="s">
        <v>73</v>
      </c>
      <c r="AC1371" s="258"/>
      <c r="AD1371" s="258">
        <v>6</v>
      </c>
      <c r="AE1371" s="258">
        <v>0</v>
      </c>
      <c r="AF1371" s="259"/>
      <c r="AG1371" s="260"/>
      <c r="AH1371" s="259"/>
      <c r="AI1371" s="459"/>
      <c r="AJ1371" s="260"/>
      <c r="AK1371" s="259">
        <v>26</v>
      </c>
      <c r="AL1371" s="259"/>
      <c r="AM1371" s="259" t="s">
        <v>17130</v>
      </c>
      <c r="AN1371" s="449"/>
      <c r="AO1371" s="449"/>
      <c r="AP1371" s="449"/>
      <c r="AQ1371" s="392" t="str">
        <f>IFERROR(VLOOKUP(BG1371,#REF!,1,0),"")</f>
        <v/>
      </c>
      <c r="AS1371" s="259" t="s">
        <v>16852</v>
      </c>
      <c r="AT1371" s="392">
        <v>2024.02</v>
      </c>
      <c r="AW1371" s="392" t="s">
        <v>16909</v>
      </c>
      <c r="BD1371" s="202" t="str">
        <f t="shared" si="200"/>
        <v>e-tron스포트백 S Quattro</v>
      </c>
      <c r="BE1371" s="261" t="str">
        <f t="shared" si="206"/>
        <v>0244</v>
      </c>
      <c r="BF1371" s="407" t="s">
        <v>1895</v>
      </c>
      <c r="BG1371" s="202" t="str">
        <f t="shared" si="201"/>
        <v>0244-1370</v>
      </c>
    </row>
    <row r="1372" spans="1:59">
      <c r="A1372" s="405">
        <v>5146</v>
      </c>
      <c r="B1372" s="406">
        <v>5146</v>
      </c>
      <c r="C1372" s="261" t="str">
        <f t="shared" si="202"/>
        <v>0006-0244</v>
      </c>
      <c r="D1372" s="261" t="str">
        <f t="shared" si="203"/>
        <v>0006-0244-0003</v>
      </c>
      <c r="E1372" s="407" t="s">
        <v>17394</v>
      </c>
      <c r="F1372" s="261" t="str">
        <f>TEXT(VLOOKUP(J1372,'[4]1'!$B$2:$D$37,2,0),"0000")</f>
        <v>0006</v>
      </c>
      <c r="G1372" s="261" t="str">
        <f t="shared" si="204"/>
        <v>0244</v>
      </c>
      <c r="H1372" s="408">
        <f t="shared" si="205"/>
        <v>3</v>
      </c>
      <c r="I1372" s="407" t="s">
        <v>17394</v>
      </c>
      <c r="J1372" s="258" t="s">
        <v>209</v>
      </c>
      <c r="K1372" s="258" t="s">
        <v>2136</v>
      </c>
      <c r="L1372" s="258" t="s">
        <v>16892</v>
      </c>
      <c r="M1372" s="409">
        <v>137220000</v>
      </c>
      <c r="N1372" s="258">
        <v>0</v>
      </c>
      <c r="O1372" s="258" t="s">
        <v>2137</v>
      </c>
      <c r="P1372" s="258" t="s">
        <v>1451</v>
      </c>
      <c r="Q1372" s="258" t="s">
        <v>1994</v>
      </c>
      <c r="R1372" s="258">
        <v>5</v>
      </c>
      <c r="S1372" s="410">
        <v>18</v>
      </c>
      <c r="T1372" s="261">
        <v>6</v>
      </c>
      <c r="U1372" s="261">
        <v>6</v>
      </c>
      <c r="V1372" s="258" t="s">
        <v>1989</v>
      </c>
      <c r="W1372" s="261" t="str">
        <f t="shared" si="207"/>
        <v>AUDIe-tronS Quattro137220000</v>
      </c>
      <c r="X1372" s="411">
        <f t="shared" si="208"/>
        <v>5146</v>
      </c>
      <c r="Y1372" s="261">
        <v>6</v>
      </c>
      <c r="Z1372" s="261">
        <v>6</v>
      </c>
      <c r="AA1372" s="407" t="s">
        <v>17394</v>
      </c>
      <c r="AB1372" s="258" t="s">
        <v>73</v>
      </c>
      <c r="AC1372" s="258"/>
      <c r="AD1372" s="258">
        <v>6</v>
      </c>
      <c r="AE1372" s="258">
        <v>0</v>
      </c>
      <c r="AF1372" s="259"/>
      <c r="AG1372" s="260"/>
      <c r="AH1372" s="259"/>
      <c r="AI1372" s="459"/>
      <c r="AJ1372" s="260"/>
      <c r="AK1372" s="259">
        <v>26</v>
      </c>
      <c r="AL1372" s="259"/>
      <c r="AM1372" s="259" t="s">
        <v>17130</v>
      </c>
      <c r="AN1372" s="449"/>
      <c r="AO1372" s="449"/>
      <c r="AP1372" s="449"/>
      <c r="AQ1372" s="392" t="str">
        <f>IFERROR(VLOOKUP(BG1372,#REF!,1,0),"")</f>
        <v/>
      </c>
      <c r="AS1372" s="259" t="s">
        <v>16852</v>
      </c>
      <c r="AT1372" s="392">
        <v>2024.02</v>
      </c>
      <c r="AW1372" s="392" t="s">
        <v>16909</v>
      </c>
      <c r="BD1372" s="202" t="str">
        <f t="shared" si="200"/>
        <v>e-tronS Quattro</v>
      </c>
      <c r="BE1372" s="261" t="str">
        <f t="shared" si="206"/>
        <v>0244</v>
      </c>
      <c r="BF1372" s="407" t="s">
        <v>17394</v>
      </c>
      <c r="BG1372" s="202" t="str">
        <f t="shared" si="201"/>
        <v>0244-1371</v>
      </c>
    </row>
    <row r="1373" spans="1:59">
      <c r="A1373" s="405">
        <v>5147</v>
      </c>
      <c r="B1373" s="406">
        <v>5147</v>
      </c>
      <c r="C1373" s="261" t="str">
        <f t="shared" si="202"/>
        <v>0006-0245</v>
      </c>
      <c r="D1373" s="261" t="str">
        <f t="shared" si="203"/>
        <v>0006-0245-0001</v>
      </c>
      <c r="E1373" s="407" t="s">
        <v>1896</v>
      </c>
      <c r="F1373" s="261" t="str">
        <f>TEXT(VLOOKUP(J1373,'[4]1'!$B$2:$D$37,2,0),"0000")</f>
        <v>0006</v>
      </c>
      <c r="G1373" s="261" t="str">
        <f t="shared" si="204"/>
        <v>0245</v>
      </c>
      <c r="H1373" s="408">
        <f t="shared" si="205"/>
        <v>1</v>
      </c>
      <c r="I1373" s="407" t="s">
        <v>1896</v>
      </c>
      <c r="J1373" s="258" t="s">
        <v>209</v>
      </c>
      <c r="K1373" s="258" t="s">
        <v>2819</v>
      </c>
      <c r="L1373" s="413" t="s">
        <v>2820</v>
      </c>
      <c r="M1373" s="415">
        <v>42420000</v>
      </c>
      <c r="N1373" s="416">
        <v>1968</v>
      </c>
      <c r="O1373" s="413" t="s">
        <v>78</v>
      </c>
      <c r="P1373" s="413" t="s">
        <v>73</v>
      </c>
      <c r="Q1373" s="413" t="s">
        <v>72</v>
      </c>
      <c r="R1373" s="416">
        <v>5</v>
      </c>
      <c r="S1373" s="410">
        <v>4</v>
      </c>
      <c r="T1373" s="261">
        <v>6</v>
      </c>
      <c r="U1373" s="261">
        <v>6</v>
      </c>
      <c r="V1373" s="258" t="s">
        <v>71</v>
      </c>
      <c r="W1373" s="261" t="str">
        <f t="shared" si="207"/>
        <v>AUDIQ235TDI Premium42420000</v>
      </c>
      <c r="X1373" s="411">
        <f t="shared" si="208"/>
        <v>5147</v>
      </c>
      <c r="Y1373" s="261">
        <v>6</v>
      </c>
      <c r="Z1373" s="261">
        <v>6</v>
      </c>
      <c r="AA1373" s="407" t="s">
        <v>1896</v>
      </c>
      <c r="AB1373" s="258" t="s">
        <v>1985</v>
      </c>
      <c r="AC1373" s="258"/>
      <c r="AD1373" s="258">
        <v>6</v>
      </c>
      <c r="AE1373" s="258">
        <v>0</v>
      </c>
      <c r="AF1373" s="259"/>
      <c r="AG1373" s="260"/>
      <c r="AH1373" s="259"/>
      <c r="AI1373" s="259"/>
      <c r="AJ1373" s="260"/>
      <c r="AK1373" s="259">
        <v>13</v>
      </c>
      <c r="AL1373" s="259"/>
      <c r="AM1373" s="259" t="s">
        <v>17111</v>
      </c>
      <c r="AN1373" s="449"/>
      <c r="AO1373" s="449"/>
      <c r="AP1373" s="449"/>
      <c r="AQ1373" s="392" t="str">
        <f>IFERROR(VLOOKUP(BG1373,#REF!,1,0),"")</f>
        <v/>
      </c>
      <c r="AS1373" s="259" t="s">
        <v>3248</v>
      </c>
      <c r="BD1373" s="202" t="str">
        <f t="shared" si="200"/>
        <v>Q235TDI Premium</v>
      </c>
      <c r="BE1373" s="261" t="str">
        <f t="shared" si="206"/>
        <v>0245</v>
      </c>
      <c r="BF1373" s="407" t="s">
        <v>1896</v>
      </c>
      <c r="BG1373" s="202" t="str">
        <f t="shared" si="201"/>
        <v>0245-1372</v>
      </c>
    </row>
    <row r="1374" spans="1:59">
      <c r="A1374" s="405">
        <v>5148</v>
      </c>
      <c r="B1374" s="406">
        <v>5148</v>
      </c>
      <c r="C1374" s="261" t="str">
        <f t="shared" si="202"/>
        <v>0006-0245</v>
      </c>
      <c r="D1374" s="261" t="str">
        <f t="shared" si="203"/>
        <v>0006-0245-0002</v>
      </c>
      <c r="E1374" s="407" t="s">
        <v>1897</v>
      </c>
      <c r="F1374" s="261" t="str">
        <f>TEXT(VLOOKUP(J1374,'[4]1'!$B$2:$D$37,2,0),"0000")</f>
        <v>0006</v>
      </c>
      <c r="G1374" s="261" t="str">
        <f t="shared" si="204"/>
        <v>0245</v>
      </c>
      <c r="H1374" s="408">
        <f t="shared" si="205"/>
        <v>2</v>
      </c>
      <c r="I1374" s="407" t="s">
        <v>1897</v>
      </c>
      <c r="J1374" s="258" t="s">
        <v>209</v>
      </c>
      <c r="K1374" s="258" t="s">
        <v>2819</v>
      </c>
      <c r="L1374" s="413" t="s">
        <v>2821</v>
      </c>
      <c r="M1374" s="415">
        <v>38500000</v>
      </c>
      <c r="N1374" s="416">
        <v>1968</v>
      </c>
      <c r="O1374" s="413" t="s">
        <v>78</v>
      </c>
      <c r="P1374" s="413" t="s">
        <v>73</v>
      </c>
      <c r="Q1374" s="413" t="s">
        <v>72</v>
      </c>
      <c r="R1374" s="416">
        <v>5</v>
      </c>
      <c r="S1374" s="410">
        <v>4</v>
      </c>
      <c r="T1374" s="261">
        <v>6</v>
      </c>
      <c r="U1374" s="261">
        <v>6</v>
      </c>
      <c r="V1374" s="258" t="s">
        <v>71</v>
      </c>
      <c r="W1374" s="261" t="str">
        <f t="shared" si="207"/>
        <v>AUDIQ235TDI38500000</v>
      </c>
      <c r="X1374" s="411">
        <f t="shared" si="208"/>
        <v>5148</v>
      </c>
      <c r="Y1374" s="261">
        <v>6</v>
      </c>
      <c r="Z1374" s="261">
        <v>6</v>
      </c>
      <c r="AA1374" s="407" t="s">
        <v>1897</v>
      </c>
      <c r="AB1374" s="258" t="s">
        <v>1985</v>
      </c>
      <c r="AC1374" s="258"/>
      <c r="AD1374" s="258">
        <v>6</v>
      </c>
      <c r="AE1374" s="258">
        <v>0</v>
      </c>
      <c r="AF1374" s="259"/>
      <c r="AG1374" s="260"/>
      <c r="AH1374" s="259"/>
      <c r="AI1374" s="259"/>
      <c r="AJ1374" s="260"/>
      <c r="AK1374" s="259">
        <v>13</v>
      </c>
      <c r="AL1374" s="259"/>
      <c r="AM1374" s="259" t="s">
        <v>17111</v>
      </c>
      <c r="AN1374" s="449"/>
      <c r="AO1374" s="449"/>
      <c r="AP1374" s="449"/>
      <c r="AQ1374" s="392" t="str">
        <f>IFERROR(VLOOKUP(BG1374,#REF!,1,0),"")</f>
        <v/>
      </c>
      <c r="AS1374" s="259" t="s">
        <v>3248</v>
      </c>
      <c r="BD1374" s="202" t="str">
        <f t="shared" si="200"/>
        <v>Q235TDI</v>
      </c>
      <c r="BE1374" s="261" t="str">
        <f t="shared" si="206"/>
        <v>0245</v>
      </c>
      <c r="BF1374" s="407" t="s">
        <v>1897</v>
      </c>
      <c r="BG1374" s="202" t="str">
        <f t="shared" si="201"/>
        <v>0245-1373</v>
      </c>
    </row>
    <row r="1375" spans="1:59">
      <c r="A1375" s="405">
        <v>5149</v>
      </c>
      <c r="B1375" s="406">
        <v>5149</v>
      </c>
      <c r="C1375" s="261" t="str">
        <f t="shared" si="202"/>
        <v>0006-0246</v>
      </c>
      <c r="D1375" s="261" t="str">
        <f t="shared" si="203"/>
        <v>0006-0246-0001</v>
      </c>
      <c r="E1375" s="407" t="s">
        <v>1898</v>
      </c>
      <c r="F1375" s="261" t="str">
        <f>TEXT(VLOOKUP(J1375,'[4]1'!$B$2:$D$37,2,0),"0000")</f>
        <v>0006</v>
      </c>
      <c r="G1375" s="261" t="str">
        <f t="shared" si="204"/>
        <v>0246</v>
      </c>
      <c r="H1375" s="408">
        <f t="shared" si="205"/>
        <v>1</v>
      </c>
      <c r="I1375" s="407" t="s">
        <v>1898</v>
      </c>
      <c r="J1375" s="258" t="s">
        <v>209</v>
      </c>
      <c r="K1375" s="413" t="s">
        <v>2041</v>
      </c>
      <c r="L1375" s="413" t="s">
        <v>2043</v>
      </c>
      <c r="M1375" s="428">
        <v>46000000</v>
      </c>
      <c r="N1375" s="416">
        <v>1968</v>
      </c>
      <c r="O1375" s="413" t="s">
        <v>78</v>
      </c>
      <c r="P1375" s="413" t="s">
        <v>73</v>
      </c>
      <c r="Q1375" s="413" t="s">
        <v>72</v>
      </c>
      <c r="R1375" s="416">
        <v>5</v>
      </c>
      <c r="S1375" s="410">
        <v>4</v>
      </c>
      <c r="T1375" s="261">
        <v>6</v>
      </c>
      <c r="U1375" s="261">
        <v>6</v>
      </c>
      <c r="V1375" s="258" t="s">
        <v>71</v>
      </c>
      <c r="W1375" s="261" t="str">
        <f t="shared" si="207"/>
        <v>AUDIQ335 TDI46000000</v>
      </c>
      <c r="X1375" s="411">
        <f t="shared" si="208"/>
        <v>5149</v>
      </c>
      <c r="Y1375" s="261">
        <v>6</v>
      </c>
      <c r="Z1375" s="261">
        <v>6</v>
      </c>
      <c r="AA1375" s="407" t="s">
        <v>1898</v>
      </c>
      <c r="AB1375" s="258" t="s">
        <v>1985</v>
      </c>
      <c r="AC1375" s="258"/>
      <c r="AD1375" s="258">
        <v>3</v>
      </c>
      <c r="AE1375" s="258">
        <v>1</v>
      </c>
      <c r="AF1375" s="259"/>
      <c r="AG1375" s="260"/>
      <c r="AH1375" s="259"/>
      <c r="AI1375" s="259"/>
      <c r="AJ1375" s="260"/>
      <c r="AK1375" s="259">
        <v>13</v>
      </c>
      <c r="AL1375" s="259"/>
      <c r="AM1375" s="259" t="s">
        <v>17111</v>
      </c>
      <c r="AN1375" s="449"/>
      <c r="AO1375" s="449"/>
      <c r="AP1375" s="449"/>
      <c r="AQ1375" s="392" t="str">
        <f>IFERROR(VLOOKUP(BG1375,#REF!,1,0),"")</f>
        <v/>
      </c>
      <c r="AS1375" s="259" t="s">
        <v>3248</v>
      </c>
      <c r="BD1375" s="202" t="str">
        <f t="shared" si="200"/>
        <v>Q335 TDI</v>
      </c>
      <c r="BE1375" s="261" t="str">
        <f t="shared" si="206"/>
        <v>0246</v>
      </c>
      <c r="BF1375" s="407" t="s">
        <v>1898</v>
      </c>
      <c r="BG1375" s="202" t="str">
        <f t="shared" si="201"/>
        <v>0246-1374</v>
      </c>
    </row>
    <row r="1376" spans="1:59">
      <c r="A1376" s="405">
        <v>5150</v>
      </c>
      <c r="B1376" s="406">
        <v>5150</v>
      </c>
      <c r="C1376" s="261" t="str">
        <f t="shared" si="202"/>
        <v>0006-0246</v>
      </c>
      <c r="D1376" s="261" t="str">
        <f t="shared" si="203"/>
        <v>0006-0246-0002</v>
      </c>
      <c r="E1376" s="407" t="s">
        <v>1899</v>
      </c>
      <c r="F1376" s="261" t="str">
        <f>TEXT(VLOOKUP(J1376,'[4]1'!$B$2:$D$37,2,0),"0000")</f>
        <v>0006</v>
      </c>
      <c r="G1376" s="261" t="str">
        <f t="shared" si="204"/>
        <v>0246</v>
      </c>
      <c r="H1376" s="408">
        <f t="shared" si="205"/>
        <v>2</v>
      </c>
      <c r="I1376" s="407" t="s">
        <v>1899</v>
      </c>
      <c r="J1376" s="258" t="s">
        <v>209</v>
      </c>
      <c r="K1376" s="413" t="s">
        <v>2041</v>
      </c>
      <c r="L1376" s="413" t="s">
        <v>2042</v>
      </c>
      <c r="M1376" s="428">
        <v>48500000</v>
      </c>
      <c r="N1376" s="416">
        <v>1968</v>
      </c>
      <c r="O1376" s="413" t="s">
        <v>78</v>
      </c>
      <c r="P1376" s="413" t="s">
        <v>73</v>
      </c>
      <c r="Q1376" s="413" t="s">
        <v>72</v>
      </c>
      <c r="R1376" s="416">
        <v>5</v>
      </c>
      <c r="S1376" s="410">
        <v>4</v>
      </c>
      <c r="T1376" s="261">
        <v>6</v>
      </c>
      <c r="U1376" s="261">
        <v>6</v>
      </c>
      <c r="V1376" s="258" t="s">
        <v>1989</v>
      </c>
      <c r="W1376" s="261" t="str">
        <f t="shared" si="207"/>
        <v>AUDIQ335 TDI Premium48500000</v>
      </c>
      <c r="X1376" s="411">
        <f t="shared" si="208"/>
        <v>5150</v>
      </c>
      <c r="Y1376" s="261">
        <v>6</v>
      </c>
      <c r="Z1376" s="261">
        <v>6</v>
      </c>
      <c r="AA1376" s="407" t="s">
        <v>1899</v>
      </c>
      <c r="AB1376" s="258" t="s">
        <v>1985</v>
      </c>
      <c r="AC1376" s="258"/>
      <c r="AD1376" s="258">
        <v>3</v>
      </c>
      <c r="AE1376" s="258">
        <v>1</v>
      </c>
      <c r="AF1376" s="259"/>
      <c r="AG1376" s="260"/>
      <c r="AH1376" s="259"/>
      <c r="AI1376" s="259"/>
      <c r="AJ1376" s="260"/>
      <c r="AK1376" s="259">
        <v>13</v>
      </c>
      <c r="AL1376" s="259"/>
      <c r="AM1376" s="259" t="s">
        <v>17111</v>
      </c>
      <c r="AN1376" s="449"/>
      <c r="AO1376" s="449"/>
      <c r="AP1376" s="449"/>
      <c r="AQ1376" s="392" t="str">
        <f>IFERROR(VLOOKUP(BG1376,#REF!,1,0),"")</f>
        <v/>
      </c>
      <c r="AS1376" s="259" t="s">
        <v>3248</v>
      </c>
      <c r="BD1376" s="202" t="str">
        <f t="shared" si="200"/>
        <v>Q335 TDI Premium</v>
      </c>
      <c r="BE1376" s="261" t="str">
        <f t="shared" si="206"/>
        <v>0246</v>
      </c>
      <c r="BF1376" s="407" t="s">
        <v>1899</v>
      </c>
      <c r="BG1376" s="202" t="str">
        <f t="shared" si="201"/>
        <v>0246-1375</v>
      </c>
    </row>
    <row r="1377" spans="1:59">
      <c r="A1377" s="405">
        <v>5151</v>
      </c>
      <c r="B1377" s="406">
        <v>5151</v>
      </c>
      <c r="C1377" s="261" t="str">
        <f t="shared" si="202"/>
        <v>0006-0246</v>
      </c>
      <c r="D1377" s="261" t="str">
        <f t="shared" si="203"/>
        <v>0006-0246-0003</v>
      </c>
      <c r="E1377" s="407" t="s">
        <v>1900</v>
      </c>
      <c r="F1377" s="261" t="str">
        <f>TEXT(VLOOKUP(J1377,'[4]1'!$B$2:$D$37,2,0),"0000")</f>
        <v>0006</v>
      </c>
      <c r="G1377" s="261" t="str">
        <f t="shared" si="204"/>
        <v>0246</v>
      </c>
      <c r="H1377" s="408">
        <f t="shared" si="205"/>
        <v>3</v>
      </c>
      <c r="I1377" s="407" t="s">
        <v>1900</v>
      </c>
      <c r="J1377" s="413" t="s">
        <v>209</v>
      </c>
      <c r="K1377" s="413" t="s">
        <v>2041</v>
      </c>
      <c r="L1377" s="413" t="s">
        <v>16894</v>
      </c>
      <c r="M1377" s="428">
        <v>53400000</v>
      </c>
      <c r="N1377" s="416">
        <v>1968</v>
      </c>
      <c r="O1377" s="413" t="s">
        <v>78</v>
      </c>
      <c r="P1377" s="413" t="s">
        <v>73</v>
      </c>
      <c r="Q1377" s="413" t="s">
        <v>72</v>
      </c>
      <c r="R1377" s="416">
        <v>5</v>
      </c>
      <c r="S1377" s="410">
        <v>4</v>
      </c>
      <c r="T1377" s="261">
        <v>6</v>
      </c>
      <c r="U1377" s="261">
        <v>6</v>
      </c>
      <c r="V1377" s="258" t="s">
        <v>1989</v>
      </c>
      <c r="W1377" s="261" t="str">
        <f t="shared" si="207"/>
        <v>AUDIQ335 TDI premium Sportback53400000</v>
      </c>
      <c r="X1377" s="411">
        <f t="shared" si="208"/>
        <v>5151</v>
      </c>
      <c r="Y1377" s="261">
        <v>6</v>
      </c>
      <c r="Z1377" s="261">
        <v>6</v>
      </c>
      <c r="AA1377" s="407" t="s">
        <v>1900</v>
      </c>
      <c r="AB1377" s="258" t="s">
        <v>1985</v>
      </c>
      <c r="AC1377" s="258"/>
      <c r="AD1377" s="258">
        <v>3</v>
      </c>
      <c r="AE1377" s="258">
        <v>1</v>
      </c>
      <c r="AF1377" s="259"/>
      <c r="AG1377" s="260"/>
      <c r="AH1377" s="259"/>
      <c r="AI1377" s="259"/>
      <c r="AJ1377" s="260"/>
      <c r="AK1377" s="259">
        <v>13</v>
      </c>
      <c r="AL1377" s="259"/>
      <c r="AM1377" s="259" t="s">
        <v>17111</v>
      </c>
      <c r="AN1377" s="449"/>
      <c r="AO1377" s="449"/>
      <c r="AP1377" s="449"/>
      <c r="AQ1377" s="392" t="str">
        <f>IFERROR(VLOOKUP(BG1377,#REF!,1,0),"")</f>
        <v/>
      </c>
      <c r="AS1377" s="259" t="s">
        <v>3248</v>
      </c>
      <c r="BD1377" s="202" t="str">
        <f t="shared" si="200"/>
        <v>Q335 TDI premium Sportback</v>
      </c>
      <c r="BE1377" s="261" t="str">
        <f t="shared" si="206"/>
        <v>0246</v>
      </c>
      <c r="BF1377" s="407" t="s">
        <v>1900</v>
      </c>
      <c r="BG1377" s="202" t="str">
        <f t="shared" si="201"/>
        <v>0246-1376</v>
      </c>
    </row>
    <row r="1378" spans="1:59">
      <c r="A1378" s="405">
        <v>5152</v>
      </c>
      <c r="B1378" s="406">
        <v>5152</v>
      </c>
      <c r="C1378" s="261" t="str">
        <f t="shared" si="202"/>
        <v>0006-0246</v>
      </c>
      <c r="D1378" s="261" t="str">
        <f t="shared" si="203"/>
        <v>0006-0246-0004</v>
      </c>
      <c r="E1378" s="407" t="s">
        <v>1901</v>
      </c>
      <c r="F1378" s="261" t="str">
        <f>TEXT(VLOOKUP(J1378,'[4]1'!$B$2:$D$37,2,0),"0000")</f>
        <v>0006</v>
      </c>
      <c r="G1378" s="261" t="str">
        <f t="shared" si="204"/>
        <v>0246</v>
      </c>
      <c r="H1378" s="408">
        <f t="shared" si="205"/>
        <v>4</v>
      </c>
      <c r="I1378" s="407" t="s">
        <v>1901</v>
      </c>
      <c r="J1378" s="413" t="s">
        <v>209</v>
      </c>
      <c r="K1378" s="413" t="s">
        <v>2041</v>
      </c>
      <c r="L1378" s="413" t="s">
        <v>16893</v>
      </c>
      <c r="M1378" s="428">
        <v>49500000</v>
      </c>
      <c r="N1378" s="416">
        <v>1968</v>
      </c>
      <c r="O1378" s="413" t="s">
        <v>78</v>
      </c>
      <c r="P1378" s="413" t="s">
        <v>73</v>
      </c>
      <c r="Q1378" s="413" t="s">
        <v>72</v>
      </c>
      <c r="R1378" s="416">
        <v>5</v>
      </c>
      <c r="S1378" s="410">
        <v>4</v>
      </c>
      <c r="T1378" s="261">
        <v>6</v>
      </c>
      <c r="U1378" s="261">
        <v>6</v>
      </c>
      <c r="V1378" s="258" t="s">
        <v>1989</v>
      </c>
      <c r="W1378" s="261" t="str">
        <f t="shared" si="207"/>
        <v>AUDIQ335 TDI Sportback49500000</v>
      </c>
      <c r="X1378" s="411">
        <f t="shared" si="208"/>
        <v>5152</v>
      </c>
      <c r="Y1378" s="261">
        <v>6</v>
      </c>
      <c r="Z1378" s="261">
        <v>6</v>
      </c>
      <c r="AA1378" s="407" t="s">
        <v>1901</v>
      </c>
      <c r="AB1378" s="258" t="s">
        <v>1985</v>
      </c>
      <c r="AC1378" s="258"/>
      <c r="AD1378" s="258">
        <v>3</v>
      </c>
      <c r="AE1378" s="258">
        <v>1</v>
      </c>
      <c r="AF1378" s="259"/>
      <c r="AG1378" s="260"/>
      <c r="AH1378" s="259"/>
      <c r="AI1378" s="259"/>
      <c r="AJ1378" s="260"/>
      <c r="AK1378" s="259">
        <v>13</v>
      </c>
      <c r="AL1378" s="259"/>
      <c r="AM1378" s="259" t="s">
        <v>17111</v>
      </c>
      <c r="AN1378" s="449"/>
      <c r="AO1378" s="449"/>
      <c r="AP1378" s="449"/>
      <c r="AQ1378" s="392" t="str">
        <f>IFERROR(VLOOKUP(BG1378,#REF!,1,0),"")</f>
        <v/>
      </c>
      <c r="AS1378" s="259" t="s">
        <v>3248</v>
      </c>
      <c r="BD1378" s="202" t="str">
        <f t="shared" si="200"/>
        <v>Q335 TDI Sportback</v>
      </c>
      <c r="BE1378" s="261" t="str">
        <f t="shared" si="206"/>
        <v>0246</v>
      </c>
      <c r="BF1378" s="407" t="s">
        <v>1901</v>
      </c>
      <c r="BG1378" s="202" t="str">
        <f t="shared" si="201"/>
        <v>0246-1377</v>
      </c>
    </row>
    <row r="1379" spans="1:59">
      <c r="A1379" s="405">
        <v>5153</v>
      </c>
      <c r="B1379" s="406">
        <v>5153</v>
      </c>
      <c r="C1379" s="261" t="str">
        <f t="shared" si="202"/>
        <v>0006-0246</v>
      </c>
      <c r="D1379" s="261" t="str">
        <f t="shared" si="203"/>
        <v>0006-0246-0005</v>
      </c>
      <c r="E1379" s="407" t="s">
        <v>1902</v>
      </c>
      <c r="F1379" s="261" t="str">
        <f>TEXT(VLOOKUP(J1379,'[4]1'!$B$2:$D$37,2,0),"0000")</f>
        <v>0006</v>
      </c>
      <c r="G1379" s="261" t="str">
        <f t="shared" si="204"/>
        <v>0246</v>
      </c>
      <c r="H1379" s="408">
        <f t="shared" si="205"/>
        <v>5</v>
      </c>
      <c r="I1379" s="407" t="s">
        <v>1902</v>
      </c>
      <c r="J1379" s="413" t="s">
        <v>209</v>
      </c>
      <c r="K1379" s="413" t="s">
        <v>2041</v>
      </c>
      <c r="L1379" s="413" t="s">
        <v>16792</v>
      </c>
      <c r="M1379" s="428">
        <v>53734000</v>
      </c>
      <c r="N1379" s="416">
        <v>1984</v>
      </c>
      <c r="O1379" s="258" t="s">
        <v>77</v>
      </c>
      <c r="P1379" s="413" t="s">
        <v>73</v>
      </c>
      <c r="Q1379" s="413" t="s">
        <v>72</v>
      </c>
      <c r="R1379" s="416">
        <v>5</v>
      </c>
      <c r="S1379" s="410">
        <v>4</v>
      </c>
      <c r="T1379" s="261">
        <v>6</v>
      </c>
      <c r="U1379" s="261">
        <v>6</v>
      </c>
      <c r="V1379" s="258" t="s">
        <v>1989</v>
      </c>
      <c r="W1379" s="261" t="str">
        <f t="shared" si="207"/>
        <v>AUDIQ340 TFSI53734000</v>
      </c>
      <c r="X1379" s="411">
        <f t="shared" si="208"/>
        <v>5153</v>
      </c>
      <c r="Y1379" s="261">
        <v>6</v>
      </c>
      <c r="Z1379" s="261">
        <v>6</v>
      </c>
      <c r="AA1379" s="407" t="s">
        <v>1902</v>
      </c>
      <c r="AB1379" s="258" t="s">
        <v>1985</v>
      </c>
      <c r="AC1379" s="258"/>
      <c r="AD1379" s="258">
        <v>3</v>
      </c>
      <c r="AE1379" s="258">
        <v>1</v>
      </c>
      <c r="AF1379" s="259"/>
      <c r="AG1379" s="260"/>
      <c r="AH1379" s="259"/>
      <c r="AI1379" s="259"/>
      <c r="AJ1379" s="260"/>
      <c r="AK1379" s="259">
        <v>13</v>
      </c>
      <c r="AL1379" s="259"/>
      <c r="AM1379" s="259" t="s">
        <v>17111</v>
      </c>
      <c r="AN1379" s="449"/>
      <c r="AO1379" s="449"/>
      <c r="AP1379" s="449"/>
      <c r="AQ1379" s="392" t="str">
        <f>IFERROR(VLOOKUP(BG1379,#REF!,1,0),"")</f>
        <v/>
      </c>
      <c r="AS1379" s="259" t="s">
        <v>3248</v>
      </c>
      <c r="AW1379" s="392">
        <v>2024.01</v>
      </c>
      <c r="BD1379" s="202" t="str">
        <f t="shared" si="200"/>
        <v>Q340 TFSI</v>
      </c>
      <c r="BE1379" s="261" t="str">
        <f t="shared" si="206"/>
        <v>0246</v>
      </c>
      <c r="BF1379" s="407" t="s">
        <v>1902</v>
      </c>
      <c r="BG1379" s="202" t="str">
        <f t="shared" si="201"/>
        <v>0246-1378</v>
      </c>
    </row>
    <row r="1380" spans="1:59">
      <c r="A1380" s="405">
        <v>5154</v>
      </c>
      <c r="B1380" s="406">
        <v>5154</v>
      </c>
      <c r="C1380" s="261" t="str">
        <f t="shared" si="202"/>
        <v>0006-0246</v>
      </c>
      <c r="D1380" s="261" t="str">
        <f t="shared" si="203"/>
        <v>0006-0246-0006</v>
      </c>
      <c r="E1380" s="407" t="s">
        <v>17395</v>
      </c>
      <c r="F1380" s="261" t="str">
        <f>TEXT(VLOOKUP(J1380,'[4]1'!$B$2:$D$37,2,0),"0000")</f>
        <v>0006</v>
      </c>
      <c r="G1380" s="261" t="str">
        <f t="shared" si="204"/>
        <v>0246</v>
      </c>
      <c r="H1380" s="408">
        <f t="shared" si="205"/>
        <v>6</v>
      </c>
      <c r="I1380" s="407" t="s">
        <v>17395</v>
      </c>
      <c r="J1380" s="413" t="s">
        <v>209</v>
      </c>
      <c r="K1380" s="413" t="s">
        <v>2041</v>
      </c>
      <c r="L1380" s="413" t="s">
        <v>16895</v>
      </c>
      <c r="M1380" s="428">
        <v>53734000</v>
      </c>
      <c r="N1380" s="416">
        <v>1984</v>
      </c>
      <c r="O1380" s="258" t="s">
        <v>77</v>
      </c>
      <c r="P1380" s="413" t="s">
        <v>73</v>
      </c>
      <c r="Q1380" s="413" t="s">
        <v>72</v>
      </c>
      <c r="R1380" s="416">
        <v>5</v>
      </c>
      <c r="S1380" s="410">
        <v>4</v>
      </c>
      <c r="T1380" s="261">
        <v>6</v>
      </c>
      <c r="U1380" s="261">
        <v>6</v>
      </c>
      <c r="V1380" s="258" t="s">
        <v>1989</v>
      </c>
      <c r="W1380" s="261" t="str">
        <f t="shared" si="207"/>
        <v>AUDIQ340 TFSI Sportback53734000</v>
      </c>
      <c r="X1380" s="411">
        <f t="shared" si="208"/>
        <v>5154</v>
      </c>
      <c r="Y1380" s="261">
        <v>6</v>
      </c>
      <c r="Z1380" s="261">
        <v>6</v>
      </c>
      <c r="AA1380" s="407" t="s">
        <v>17395</v>
      </c>
      <c r="AB1380" s="258" t="s">
        <v>1985</v>
      </c>
      <c r="AC1380" s="258"/>
      <c r="AD1380" s="258">
        <v>3</v>
      </c>
      <c r="AE1380" s="258">
        <v>1</v>
      </c>
      <c r="AF1380" s="259"/>
      <c r="AG1380" s="260"/>
      <c r="AH1380" s="259"/>
      <c r="AI1380" s="259"/>
      <c r="AJ1380" s="260"/>
      <c r="AK1380" s="259">
        <v>13</v>
      </c>
      <c r="AL1380" s="259"/>
      <c r="AM1380" s="259" t="s">
        <v>17111</v>
      </c>
      <c r="AN1380" s="449"/>
      <c r="AO1380" s="449"/>
      <c r="AP1380" s="449"/>
      <c r="AQ1380" s="392" t="str">
        <f>IFERROR(VLOOKUP(BG1380,#REF!,1,0),"")</f>
        <v/>
      </c>
      <c r="AS1380" s="259" t="s">
        <v>3248</v>
      </c>
      <c r="AW1380" s="392">
        <v>2024.01</v>
      </c>
      <c r="BD1380" s="202" t="str">
        <f t="shared" si="200"/>
        <v>Q340 TFSI Sportback</v>
      </c>
      <c r="BE1380" s="261" t="str">
        <f t="shared" si="206"/>
        <v>0246</v>
      </c>
      <c r="BF1380" s="407" t="s">
        <v>17395</v>
      </c>
      <c r="BG1380" s="202" t="str">
        <f t="shared" si="201"/>
        <v>0246-1379</v>
      </c>
    </row>
    <row r="1381" spans="1:59">
      <c r="A1381" s="405">
        <v>5155</v>
      </c>
      <c r="B1381" s="406">
        <v>5155</v>
      </c>
      <c r="C1381" s="261" t="str">
        <f t="shared" si="202"/>
        <v>0006-0247</v>
      </c>
      <c r="D1381" s="261" t="str">
        <f t="shared" si="203"/>
        <v>0006-0247-0001</v>
      </c>
      <c r="E1381" s="407" t="s">
        <v>17396</v>
      </c>
      <c r="F1381" s="261" t="str">
        <f>TEXT(VLOOKUP(J1381,'[4]1'!$B$2:$D$37,2,0),"0000")</f>
        <v>0006</v>
      </c>
      <c r="G1381" s="261" t="str">
        <f t="shared" si="204"/>
        <v>0247</v>
      </c>
      <c r="H1381" s="408">
        <f t="shared" si="205"/>
        <v>1</v>
      </c>
      <c r="I1381" s="407" t="s">
        <v>17396</v>
      </c>
      <c r="J1381" s="413" t="s">
        <v>209</v>
      </c>
      <c r="K1381" s="413" t="s">
        <v>3236</v>
      </c>
      <c r="L1381" s="413" t="s">
        <v>16898</v>
      </c>
      <c r="M1381" s="428">
        <v>59700000</v>
      </c>
      <c r="N1381" s="416">
        <v>0</v>
      </c>
      <c r="O1381" s="413" t="s">
        <v>3237</v>
      </c>
      <c r="P1381" s="413" t="s">
        <v>3238</v>
      </c>
      <c r="Q1381" s="413" t="s">
        <v>3239</v>
      </c>
      <c r="R1381" s="416">
        <v>5</v>
      </c>
      <c r="S1381" s="410">
        <v>11</v>
      </c>
      <c r="T1381" s="261">
        <v>6</v>
      </c>
      <c r="U1381" s="261">
        <v>6</v>
      </c>
      <c r="V1381" s="258" t="s">
        <v>1934</v>
      </c>
      <c r="W1381" s="261" t="str">
        <f t="shared" si="207"/>
        <v>AUDIQ4e-tron 4059700000</v>
      </c>
      <c r="X1381" s="411">
        <f t="shared" si="208"/>
        <v>5155</v>
      </c>
      <c r="Y1381" s="261">
        <v>6</v>
      </c>
      <c r="Z1381" s="261">
        <v>6</v>
      </c>
      <c r="AA1381" s="407" t="s">
        <v>17396</v>
      </c>
      <c r="AB1381" s="258" t="s">
        <v>1985</v>
      </c>
      <c r="AC1381" s="258"/>
      <c r="AD1381" s="258">
        <v>3</v>
      </c>
      <c r="AE1381" s="258">
        <v>1</v>
      </c>
      <c r="AF1381" s="259"/>
      <c r="AG1381" s="260"/>
      <c r="AH1381" s="259"/>
      <c r="AI1381" s="259"/>
      <c r="AJ1381" s="260"/>
      <c r="AK1381" s="259">
        <v>26</v>
      </c>
      <c r="AL1381" s="259"/>
      <c r="AM1381" s="259" t="s">
        <v>17130</v>
      </c>
      <c r="AN1381" s="449"/>
      <c r="AO1381" s="449"/>
      <c r="AP1381" s="449"/>
      <c r="AQ1381" s="392" t="str">
        <f>IFERROR(VLOOKUP(BG1381,#REF!,1,0),"")</f>
        <v/>
      </c>
      <c r="AS1381" s="259" t="s">
        <v>3254</v>
      </c>
      <c r="BD1381" s="202" t="str">
        <f t="shared" si="200"/>
        <v>Q4e-tron 40</v>
      </c>
      <c r="BE1381" s="261" t="str">
        <f t="shared" si="206"/>
        <v>0247</v>
      </c>
      <c r="BF1381" s="407" t="s">
        <v>17396</v>
      </c>
      <c r="BG1381" s="202" t="str">
        <f t="shared" si="201"/>
        <v>0247-1380</v>
      </c>
    </row>
    <row r="1382" spans="1:59">
      <c r="A1382" s="405">
        <v>5156</v>
      </c>
      <c r="B1382" s="406">
        <v>5156</v>
      </c>
      <c r="C1382" s="261" t="str">
        <f t="shared" si="202"/>
        <v>0006-0247</v>
      </c>
      <c r="D1382" s="261" t="str">
        <f t="shared" si="203"/>
        <v>0006-0247-0002</v>
      </c>
      <c r="E1382" s="407" t="s">
        <v>1903</v>
      </c>
      <c r="F1382" s="261" t="str">
        <f>TEXT(VLOOKUP(J1382,'[4]1'!$B$2:$D$37,2,0),"0000")</f>
        <v>0006</v>
      </c>
      <c r="G1382" s="261" t="str">
        <f t="shared" si="204"/>
        <v>0247</v>
      </c>
      <c r="H1382" s="408">
        <f t="shared" si="205"/>
        <v>2</v>
      </c>
      <c r="I1382" s="407" t="s">
        <v>1903</v>
      </c>
      <c r="J1382" s="413" t="s">
        <v>209</v>
      </c>
      <c r="K1382" s="413" t="s">
        <v>3236</v>
      </c>
      <c r="L1382" s="413" t="s">
        <v>16899</v>
      </c>
      <c r="M1382" s="428">
        <v>66700000</v>
      </c>
      <c r="N1382" s="416">
        <v>0</v>
      </c>
      <c r="O1382" s="413" t="s">
        <v>2137</v>
      </c>
      <c r="P1382" s="413" t="s">
        <v>1451</v>
      </c>
      <c r="Q1382" s="413" t="s">
        <v>1994</v>
      </c>
      <c r="R1382" s="416">
        <v>5</v>
      </c>
      <c r="S1382" s="410">
        <v>11</v>
      </c>
      <c r="T1382" s="261">
        <v>6</v>
      </c>
      <c r="U1382" s="261">
        <v>6</v>
      </c>
      <c r="V1382" s="258" t="s">
        <v>1934</v>
      </c>
      <c r="W1382" s="261" t="str">
        <f t="shared" si="207"/>
        <v>AUDIQ4e-tron 40 Premium66700000</v>
      </c>
      <c r="X1382" s="411">
        <f t="shared" si="208"/>
        <v>5156</v>
      </c>
      <c r="Y1382" s="261">
        <v>6</v>
      </c>
      <c r="Z1382" s="261">
        <v>6</v>
      </c>
      <c r="AA1382" s="407" t="s">
        <v>1903</v>
      </c>
      <c r="AB1382" s="258" t="s">
        <v>1985</v>
      </c>
      <c r="AC1382" s="258"/>
      <c r="AD1382" s="258">
        <v>3</v>
      </c>
      <c r="AE1382" s="258">
        <v>1</v>
      </c>
      <c r="AF1382" s="259"/>
      <c r="AG1382" s="260"/>
      <c r="AH1382" s="259"/>
      <c r="AI1382" s="259"/>
      <c r="AJ1382" s="260"/>
      <c r="AK1382" s="259">
        <v>26</v>
      </c>
      <c r="AL1382" s="259"/>
      <c r="AM1382" s="259" t="s">
        <v>17130</v>
      </c>
      <c r="AN1382" s="449"/>
      <c r="AO1382" s="449"/>
      <c r="AP1382" s="449"/>
      <c r="AQ1382" s="392" t="str">
        <f>IFERROR(VLOOKUP(BG1382,#REF!,1,0),"")</f>
        <v/>
      </c>
      <c r="AS1382" s="259" t="s">
        <v>3254</v>
      </c>
      <c r="BD1382" s="202" t="str">
        <f t="shared" si="200"/>
        <v>Q4e-tron 40 Premium</v>
      </c>
      <c r="BE1382" s="261" t="str">
        <f t="shared" si="206"/>
        <v>0247</v>
      </c>
      <c r="BF1382" s="407" t="s">
        <v>1903</v>
      </c>
      <c r="BG1382" s="202" t="str">
        <f t="shared" si="201"/>
        <v>0247-1381</v>
      </c>
    </row>
    <row r="1383" spans="1:59">
      <c r="A1383" s="405">
        <v>5157</v>
      </c>
      <c r="B1383" s="406">
        <v>5157</v>
      </c>
      <c r="C1383" s="261" t="str">
        <f t="shared" si="202"/>
        <v>0006-0247</v>
      </c>
      <c r="D1383" s="261" t="str">
        <f t="shared" si="203"/>
        <v>0006-0247-0003</v>
      </c>
      <c r="E1383" s="407" t="s">
        <v>17397</v>
      </c>
      <c r="F1383" s="261" t="str">
        <f>TEXT(VLOOKUP(J1383,'[4]1'!$B$2:$D$37,2,0),"0000")</f>
        <v>0006</v>
      </c>
      <c r="G1383" s="261" t="str">
        <f t="shared" si="204"/>
        <v>0247</v>
      </c>
      <c r="H1383" s="408">
        <f t="shared" si="205"/>
        <v>3</v>
      </c>
      <c r="I1383" s="407" t="s">
        <v>17397</v>
      </c>
      <c r="J1383" s="413" t="s">
        <v>209</v>
      </c>
      <c r="K1383" s="413" t="s">
        <v>3236</v>
      </c>
      <c r="L1383" s="413" t="s">
        <v>16896</v>
      </c>
      <c r="M1383" s="428">
        <v>65700000</v>
      </c>
      <c r="N1383" s="416">
        <v>0</v>
      </c>
      <c r="O1383" s="413" t="s">
        <v>2137</v>
      </c>
      <c r="P1383" s="413" t="s">
        <v>1451</v>
      </c>
      <c r="Q1383" s="413" t="s">
        <v>1994</v>
      </c>
      <c r="R1383" s="416">
        <v>5</v>
      </c>
      <c r="S1383" s="410">
        <v>11</v>
      </c>
      <c r="T1383" s="261">
        <v>6</v>
      </c>
      <c r="U1383" s="261">
        <v>6</v>
      </c>
      <c r="V1383" s="258" t="s">
        <v>1934</v>
      </c>
      <c r="W1383" s="261" t="str">
        <f t="shared" si="207"/>
        <v>AUDIQ4e-tron 40 스포트백65700000</v>
      </c>
      <c r="X1383" s="411">
        <f t="shared" si="208"/>
        <v>5157</v>
      </c>
      <c r="Y1383" s="261">
        <v>6</v>
      </c>
      <c r="Z1383" s="261">
        <v>6</v>
      </c>
      <c r="AA1383" s="407" t="s">
        <v>17397</v>
      </c>
      <c r="AB1383" s="258" t="s">
        <v>1985</v>
      </c>
      <c r="AC1383" s="258"/>
      <c r="AD1383" s="258">
        <v>3</v>
      </c>
      <c r="AE1383" s="258">
        <v>1</v>
      </c>
      <c r="AF1383" s="259"/>
      <c r="AG1383" s="260"/>
      <c r="AH1383" s="259"/>
      <c r="AI1383" s="259"/>
      <c r="AJ1383" s="260"/>
      <c r="AK1383" s="259">
        <v>26</v>
      </c>
      <c r="AL1383" s="259"/>
      <c r="AM1383" s="259" t="s">
        <v>17130</v>
      </c>
      <c r="AN1383" s="449"/>
      <c r="AO1383" s="449"/>
      <c r="AP1383" s="449"/>
      <c r="AQ1383" s="392" t="str">
        <f>IFERROR(VLOOKUP(BG1383,#REF!,1,0),"")</f>
        <v/>
      </c>
      <c r="AS1383" s="259" t="s">
        <v>3254</v>
      </c>
      <c r="AT1383" s="392">
        <v>2024.02</v>
      </c>
      <c r="AW1383" s="392" t="s">
        <v>16909</v>
      </c>
      <c r="BD1383" s="202" t="str">
        <f t="shared" si="200"/>
        <v>Q4e-tron 40 스포트백</v>
      </c>
      <c r="BE1383" s="261" t="str">
        <f t="shared" si="206"/>
        <v>0247</v>
      </c>
      <c r="BF1383" s="407" t="s">
        <v>17397</v>
      </c>
      <c r="BG1383" s="202" t="str">
        <f t="shared" si="201"/>
        <v>0247-1382</v>
      </c>
    </row>
    <row r="1384" spans="1:59">
      <c r="A1384" s="405">
        <v>5158</v>
      </c>
      <c r="B1384" s="406">
        <v>5158</v>
      </c>
      <c r="C1384" s="261" t="str">
        <f t="shared" si="202"/>
        <v>0006-0247</v>
      </c>
      <c r="D1384" s="261" t="str">
        <f t="shared" si="203"/>
        <v>0006-0247-0004</v>
      </c>
      <c r="E1384" s="407" t="s">
        <v>17398</v>
      </c>
      <c r="F1384" s="261" t="str">
        <f>TEXT(VLOOKUP(J1384,'[4]1'!$B$2:$D$37,2,0),"0000")</f>
        <v>0006</v>
      </c>
      <c r="G1384" s="261" t="str">
        <f t="shared" si="204"/>
        <v>0247</v>
      </c>
      <c r="H1384" s="408">
        <f t="shared" si="205"/>
        <v>4</v>
      </c>
      <c r="I1384" s="407" t="s">
        <v>17398</v>
      </c>
      <c r="J1384" s="413" t="s">
        <v>209</v>
      </c>
      <c r="K1384" s="413" t="s">
        <v>3236</v>
      </c>
      <c r="L1384" s="413" t="s">
        <v>16897</v>
      </c>
      <c r="M1384" s="428">
        <v>72700000</v>
      </c>
      <c r="N1384" s="416">
        <v>0</v>
      </c>
      <c r="O1384" s="413" t="s">
        <v>3237</v>
      </c>
      <c r="P1384" s="413" t="s">
        <v>3238</v>
      </c>
      <c r="Q1384" s="413" t="s">
        <v>3239</v>
      </c>
      <c r="R1384" s="416">
        <v>5</v>
      </c>
      <c r="S1384" s="410">
        <v>11</v>
      </c>
      <c r="T1384" s="261">
        <v>6</v>
      </c>
      <c r="U1384" s="261">
        <v>6</v>
      </c>
      <c r="V1384" s="258" t="s">
        <v>1934</v>
      </c>
      <c r="W1384" s="261" t="str">
        <f t="shared" si="207"/>
        <v>AUDIQ4e-tron 40 Premium 스포트백72700000</v>
      </c>
      <c r="X1384" s="411">
        <f t="shared" si="208"/>
        <v>5158</v>
      </c>
      <c r="Y1384" s="261">
        <v>6</v>
      </c>
      <c r="Z1384" s="261">
        <v>6</v>
      </c>
      <c r="AA1384" s="407" t="s">
        <v>17398</v>
      </c>
      <c r="AB1384" s="258" t="s">
        <v>1985</v>
      </c>
      <c r="AC1384" s="258"/>
      <c r="AD1384" s="258">
        <v>3</v>
      </c>
      <c r="AE1384" s="258">
        <v>1</v>
      </c>
      <c r="AF1384" s="259"/>
      <c r="AG1384" s="260"/>
      <c r="AH1384" s="259"/>
      <c r="AI1384" s="259"/>
      <c r="AJ1384" s="260"/>
      <c r="AK1384" s="259">
        <v>26</v>
      </c>
      <c r="AL1384" s="259"/>
      <c r="AM1384" s="259" t="s">
        <v>17130</v>
      </c>
      <c r="AN1384" s="449"/>
      <c r="AO1384" s="449"/>
      <c r="AP1384" s="449"/>
      <c r="AQ1384" s="392" t="str">
        <f>IFERROR(VLOOKUP(BG1384,#REF!,1,0),"")</f>
        <v/>
      </c>
      <c r="AS1384" s="259" t="s">
        <v>3254</v>
      </c>
      <c r="AT1384" s="392">
        <v>2024.02</v>
      </c>
      <c r="AW1384" s="392" t="s">
        <v>16909</v>
      </c>
      <c r="BD1384" s="202" t="str">
        <f t="shared" si="200"/>
        <v>Q4e-tron 40 Premium 스포트백</v>
      </c>
      <c r="BE1384" s="261" t="str">
        <f t="shared" si="206"/>
        <v>0247</v>
      </c>
      <c r="BF1384" s="407" t="s">
        <v>17398</v>
      </c>
      <c r="BG1384" s="202" t="str">
        <f t="shared" si="201"/>
        <v>0247-1383</v>
      </c>
    </row>
    <row r="1385" spans="1:59">
      <c r="A1385" s="405">
        <v>5159</v>
      </c>
      <c r="B1385" s="406">
        <v>5159</v>
      </c>
      <c r="C1385" s="261" t="str">
        <f t="shared" si="202"/>
        <v>0006-0248</v>
      </c>
      <c r="D1385" s="261" t="str">
        <f t="shared" si="203"/>
        <v>0006-0248-0001</v>
      </c>
      <c r="E1385" s="407" t="s">
        <v>1904</v>
      </c>
      <c r="F1385" s="261" t="str">
        <f>TEXT(VLOOKUP(J1385,'[4]1'!$B$2:$D$37,2,0),"0000")</f>
        <v>0006</v>
      </c>
      <c r="G1385" s="261" t="str">
        <f t="shared" si="204"/>
        <v>0248</v>
      </c>
      <c r="H1385" s="408">
        <f t="shared" si="205"/>
        <v>1</v>
      </c>
      <c r="I1385" s="407" t="s">
        <v>1904</v>
      </c>
      <c r="J1385" s="258" t="s">
        <v>209</v>
      </c>
      <c r="K1385" s="258" t="s">
        <v>2054</v>
      </c>
      <c r="L1385" s="258" t="s">
        <v>16902</v>
      </c>
      <c r="M1385" s="409">
        <v>69369000</v>
      </c>
      <c r="N1385" s="258">
        <v>1984</v>
      </c>
      <c r="O1385" s="258" t="s">
        <v>77</v>
      </c>
      <c r="P1385" s="258" t="s">
        <v>73</v>
      </c>
      <c r="Q1385" s="258" t="s">
        <v>72</v>
      </c>
      <c r="R1385" s="258">
        <v>5</v>
      </c>
      <c r="S1385" s="410">
        <v>4</v>
      </c>
      <c r="T1385" s="261">
        <v>6</v>
      </c>
      <c r="U1385" s="261">
        <v>6</v>
      </c>
      <c r="V1385" s="258" t="s">
        <v>71</v>
      </c>
      <c r="W1385" s="261" t="str">
        <f t="shared" si="207"/>
        <v>AUDIQ5 45 TFSI Q69369000</v>
      </c>
      <c r="X1385" s="411">
        <f t="shared" si="208"/>
        <v>5159</v>
      </c>
      <c r="Y1385" s="261">
        <v>6</v>
      </c>
      <c r="Z1385" s="261">
        <v>6</v>
      </c>
      <c r="AA1385" s="407" t="s">
        <v>1904</v>
      </c>
      <c r="AB1385" s="258" t="s">
        <v>1985</v>
      </c>
      <c r="AC1385" s="258"/>
      <c r="AD1385" s="258">
        <v>3</v>
      </c>
      <c r="AE1385" s="258">
        <v>1</v>
      </c>
      <c r="AF1385" s="259"/>
      <c r="AG1385" s="260"/>
      <c r="AH1385" s="259"/>
      <c r="AI1385" s="259"/>
      <c r="AJ1385" s="260"/>
      <c r="AK1385" s="259" t="s">
        <v>17135</v>
      </c>
      <c r="AL1385" s="259"/>
      <c r="AM1385" s="259" t="s">
        <v>17118</v>
      </c>
      <c r="AN1385" s="449"/>
      <c r="AO1385" s="449"/>
      <c r="AP1385" s="449"/>
      <c r="AQ1385" s="392" t="str">
        <f>IFERROR(VLOOKUP(BG1385,#REF!,1,0),"")</f>
        <v/>
      </c>
      <c r="AS1385" s="259" t="s">
        <v>3248</v>
      </c>
      <c r="BD1385" s="202" t="str">
        <f t="shared" si="200"/>
        <v>Q5 45 TFSI Q</v>
      </c>
      <c r="BE1385" s="261" t="str">
        <f t="shared" si="206"/>
        <v>0248</v>
      </c>
      <c r="BF1385" s="407" t="s">
        <v>1904</v>
      </c>
      <c r="BG1385" s="202" t="str">
        <f t="shared" si="201"/>
        <v>0248-1384</v>
      </c>
    </row>
    <row r="1386" spans="1:59">
      <c r="A1386" s="405">
        <v>5160</v>
      </c>
      <c r="B1386" s="406">
        <v>5160</v>
      </c>
      <c r="C1386" s="261" t="str">
        <f t="shared" si="202"/>
        <v>0006-0248</v>
      </c>
      <c r="D1386" s="261" t="str">
        <f t="shared" si="203"/>
        <v>0006-0248-0002</v>
      </c>
      <c r="E1386" s="407" t="s">
        <v>17399</v>
      </c>
      <c r="F1386" s="261" t="str">
        <f>TEXT(VLOOKUP(J1386,'[4]1'!$B$2:$D$37,2,0),"0000")</f>
        <v>0006</v>
      </c>
      <c r="G1386" s="261" t="str">
        <f t="shared" si="204"/>
        <v>0248</v>
      </c>
      <c r="H1386" s="408">
        <f t="shared" si="205"/>
        <v>2</v>
      </c>
      <c r="I1386" s="407" t="s">
        <v>17399</v>
      </c>
      <c r="J1386" s="258" t="s">
        <v>209</v>
      </c>
      <c r="K1386" s="258" t="s">
        <v>2054</v>
      </c>
      <c r="L1386" s="258" t="s">
        <v>16903</v>
      </c>
      <c r="M1386" s="409">
        <v>74768000</v>
      </c>
      <c r="N1386" s="258">
        <v>1984</v>
      </c>
      <c r="O1386" s="258" t="s">
        <v>77</v>
      </c>
      <c r="P1386" s="258" t="s">
        <v>73</v>
      </c>
      <c r="Q1386" s="258" t="s">
        <v>72</v>
      </c>
      <c r="R1386" s="258">
        <v>5</v>
      </c>
      <c r="S1386" s="410">
        <v>4</v>
      </c>
      <c r="T1386" s="261">
        <v>6</v>
      </c>
      <c r="U1386" s="261">
        <v>6</v>
      </c>
      <c r="V1386" s="258" t="s">
        <v>71</v>
      </c>
      <c r="W1386" s="261" t="str">
        <f t="shared" si="207"/>
        <v>AUDIQ5 45 TFSI Q premium74768000</v>
      </c>
      <c r="X1386" s="411">
        <f t="shared" si="208"/>
        <v>5160</v>
      </c>
      <c r="Y1386" s="261">
        <v>6</v>
      </c>
      <c r="Z1386" s="261">
        <v>6</v>
      </c>
      <c r="AA1386" s="407" t="s">
        <v>17399</v>
      </c>
      <c r="AB1386" s="258" t="s">
        <v>1985</v>
      </c>
      <c r="AC1386" s="258"/>
      <c r="AD1386" s="258">
        <v>3</v>
      </c>
      <c r="AE1386" s="258">
        <v>1</v>
      </c>
      <c r="AF1386" s="259"/>
      <c r="AG1386" s="260"/>
      <c r="AH1386" s="259"/>
      <c r="AI1386" s="259"/>
      <c r="AJ1386" s="260"/>
      <c r="AK1386" s="259" t="s">
        <v>17135</v>
      </c>
      <c r="AL1386" s="259"/>
      <c r="AM1386" s="259" t="s">
        <v>17118</v>
      </c>
      <c r="AN1386" s="449"/>
      <c r="AO1386" s="449"/>
      <c r="AP1386" s="449"/>
      <c r="AQ1386" s="392" t="str">
        <f>IFERROR(VLOOKUP(BG1386,#REF!,1,0),"")</f>
        <v/>
      </c>
      <c r="AS1386" s="259" t="s">
        <v>3248</v>
      </c>
      <c r="BD1386" s="202" t="str">
        <f t="shared" si="200"/>
        <v>Q5 45 TFSI Q premium</v>
      </c>
      <c r="BE1386" s="261" t="str">
        <f t="shared" si="206"/>
        <v>0248</v>
      </c>
      <c r="BF1386" s="407" t="s">
        <v>17399</v>
      </c>
      <c r="BG1386" s="202" t="str">
        <f t="shared" si="201"/>
        <v>0248-1385</v>
      </c>
    </row>
    <row r="1387" spans="1:59">
      <c r="A1387" s="405">
        <v>5161</v>
      </c>
      <c r="B1387" s="406">
        <v>5161</v>
      </c>
      <c r="C1387" s="261" t="str">
        <f t="shared" si="202"/>
        <v>0006-0248</v>
      </c>
      <c r="D1387" s="261" t="str">
        <f t="shared" si="203"/>
        <v>0006-0248-0003</v>
      </c>
      <c r="E1387" s="407" t="s">
        <v>17400</v>
      </c>
      <c r="F1387" s="261" t="str">
        <f>TEXT(VLOOKUP(J1387,'[4]1'!$B$2:$D$37,2,0),"0000")</f>
        <v>0006</v>
      </c>
      <c r="G1387" s="261" t="str">
        <f t="shared" si="204"/>
        <v>0248</v>
      </c>
      <c r="H1387" s="408">
        <f t="shared" si="205"/>
        <v>3</v>
      </c>
      <c r="I1387" s="407" t="s">
        <v>17400</v>
      </c>
      <c r="J1387" s="258" t="s">
        <v>209</v>
      </c>
      <c r="K1387" s="258" t="s">
        <v>2054</v>
      </c>
      <c r="L1387" s="258" t="s">
        <v>16904</v>
      </c>
      <c r="M1387" s="409">
        <v>72314000</v>
      </c>
      <c r="N1387" s="258">
        <v>1984</v>
      </c>
      <c r="O1387" s="258" t="s">
        <v>77</v>
      </c>
      <c r="P1387" s="258" t="s">
        <v>73</v>
      </c>
      <c r="Q1387" s="258" t="s">
        <v>72</v>
      </c>
      <c r="R1387" s="258">
        <v>5</v>
      </c>
      <c r="S1387" s="410">
        <v>4</v>
      </c>
      <c r="T1387" s="261">
        <v>6</v>
      </c>
      <c r="U1387" s="261">
        <v>6</v>
      </c>
      <c r="V1387" s="258" t="s">
        <v>71</v>
      </c>
      <c r="W1387" s="261" t="str">
        <f t="shared" si="207"/>
        <v>AUDIQ5 45 TFSI Q 스포트백72314000</v>
      </c>
      <c r="X1387" s="411">
        <f t="shared" si="208"/>
        <v>5161</v>
      </c>
      <c r="Y1387" s="261">
        <v>6</v>
      </c>
      <c r="Z1387" s="261">
        <v>6</v>
      </c>
      <c r="AA1387" s="407" t="s">
        <v>17400</v>
      </c>
      <c r="AB1387" s="258" t="s">
        <v>1985</v>
      </c>
      <c r="AC1387" s="258"/>
      <c r="AD1387" s="258">
        <v>3</v>
      </c>
      <c r="AE1387" s="258">
        <v>1</v>
      </c>
      <c r="AF1387" s="259"/>
      <c r="AG1387" s="260"/>
      <c r="AH1387" s="259"/>
      <c r="AI1387" s="259"/>
      <c r="AJ1387" s="260"/>
      <c r="AK1387" s="259" t="s">
        <v>17135</v>
      </c>
      <c r="AL1387" s="259"/>
      <c r="AM1387" s="259" t="s">
        <v>17118</v>
      </c>
      <c r="AN1387" s="449"/>
      <c r="AO1387" s="449"/>
      <c r="AP1387" s="449"/>
      <c r="AQ1387" s="392" t="str">
        <f>IFERROR(VLOOKUP(BG1387,#REF!,1,0),"")</f>
        <v/>
      </c>
      <c r="AS1387" s="259" t="s">
        <v>3248</v>
      </c>
      <c r="AT1387" s="392">
        <v>2024.02</v>
      </c>
      <c r="AW1387" s="392" t="s">
        <v>16909</v>
      </c>
      <c r="BD1387" s="202" t="str">
        <f t="shared" si="200"/>
        <v>Q5 45 TFSI Q 스포트백</v>
      </c>
      <c r="BE1387" s="261" t="str">
        <f t="shared" si="206"/>
        <v>0248</v>
      </c>
      <c r="BF1387" s="407" t="s">
        <v>17400</v>
      </c>
      <c r="BG1387" s="202" t="str">
        <f t="shared" si="201"/>
        <v>0248-1386</v>
      </c>
    </row>
    <row r="1388" spans="1:59">
      <c r="A1388" s="405">
        <v>5162</v>
      </c>
      <c r="B1388" s="406">
        <v>5162</v>
      </c>
      <c r="C1388" s="261" t="str">
        <f t="shared" si="202"/>
        <v>0006-0248</v>
      </c>
      <c r="D1388" s="261" t="str">
        <f t="shared" si="203"/>
        <v>0006-0248-0004</v>
      </c>
      <c r="E1388" s="407" t="s">
        <v>1905</v>
      </c>
      <c r="F1388" s="261" t="str">
        <f>TEXT(VLOOKUP(J1388,'[4]1'!$B$2:$D$37,2,0),"0000")</f>
        <v>0006</v>
      </c>
      <c r="G1388" s="261" t="str">
        <f t="shared" si="204"/>
        <v>0248</v>
      </c>
      <c r="H1388" s="408">
        <f t="shared" si="205"/>
        <v>4</v>
      </c>
      <c r="I1388" s="407" t="s">
        <v>1905</v>
      </c>
      <c r="J1388" s="258" t="s">
        <v>209</v>
      </c>
      <c r="K1388" s="258" t="s">
        <v>2054</v>
      </c>
      <c r="L1388" s="258" t="s">
        <v>16905</v>
      </c>
      <c r="M1388" s="409">
        <v>80000000</v>
      </c>
      <c r="N1388" s="258">
        <v>1984</v>
      </c>
      <c r="O1388" s="258" t="s">
        <v>77</v>
      </c>
      <c r="P1388" s="258" t="s">
        <v>73</v>
      </c>
      <c r="Q1388" s="258" t="s">
        <v>72</v>
      </c>
      <c r="R1388" s="258">
        <v>5</v>
      </c>
      <c r="S1388" s="410">
        <v>4</v>
      </c>
      <c r="T1388" s="261">
        <v>6</v>
      </c>
      <c r="U1388" s="261">
        <v>6</v>
      </c>
      <c r="V1388" s="258" t="s">
        <v>71</v>
      </c>
      <c r="W1388" s="261" t="str">
        <f t="shared" si="207"/>
        <v>AUDIQ5 45 TFSI Q premium 스포트백80000000</v>
      </c>
      <c r="X1388" s="411">
        <f t="shared" si="208"/>
        <v>5162</v>
      </c>
      <c r="Y1388" s="261">
        <v>6</v>
      </c>
      <c r="Z1388" s="261">
        <v>6</v>
      </c>
      <c r="AA1388" s="407" t="s">
        <v>1905</v>
      </c>
      <c r="AB1388" s="258" t="s">
        <v>1985</v>
      </c>
      <c r="AC1388" s="258"/>
      <c r="AD1388" s="258">
        <v>3</v>
      </c>
      <c r="AE1388" s="258">
        <v>1</v>
      </c>
      <c r="AF1388" s="259"/>
      <c r="AG1388" s="260"/>
      <c r="AH1388" s="259"/>
      <c r="AI1388" s="259"/>
      <c r="AJ1388" s="260"/>
      <c r="AK1388" s="259" t="s">
        <v>17135</v>
      </c>
      <c r="AL1388" s="259"/>
      <c r="AM1388" s="259" t="s">
        <v>17118</v>
      </c>
      <c r="AN1388" s="449"/>
      <c r="AO1388" s="449"/>
      <c r="AP1388" s="449"/>
      <c r="AQ1388" s="392" t="str">
        <f>IFERROR(VLOOKUP(BG1388,#REF!,1,0),"")</f>
        <v/>
      </c>
      <c r="AS1388" s="259" t="s">
        <v>3248</v>
      </c>
      <c r="AT1388" s="392">
        <v>2024.02</v>
      </c>
      <c r="AW1388" s="392" t="s">
        <v>16909</v>
      </c>
      <c r="BD1388" s="202" t="str">
        <f t="shared" si="200"/>
        <v>Q5 45 TFSI Q premium 스포트백</v>
      </c>
      <c r="BE1388" s="261" t="str">
        <f t="shared" si="206"/>
        <v>0248</v>
      </c>
      <c r="BF1388" s="407" t="s">
        <v>1905</v>
      </c>
      <c r="BG1388" s="202" t="str">
        <f t="shared" si="201"/>
        <v>0248-1387</v>
      </c>
    </row>
    <row r="1389" spans="1:59">
      <c r="A1389" s="405">
        <v>5163</v>
      </c>
      <c r="B1389" s="406">
        <v>5163</v>
      </c>
      <c r="C1389" s="261" t="str">
        <f t="shared" si="202"/>
        <v>0006-0248</v>
      </c>
      <c r="D1389" s="261" t="str">
        <f t="shared" si="203"/>
        <v>0006-0248-0005</v>
      </c>
      <c r="E1389" s="407" t="s">
        <v>17401</v>
      </c>
      <c r="F1389" s="261" t="str">
        <f>TEXT(VLOOKUP(J1389,'[4]1'!$B$2:$D$37,2,0),"0000")</f>
        <v>0006</v>
      </c>
      <c r="G1389" s="261" t="str">
        <f t="shared" si="204"/>
        <v>0248</v>
      </c>
      <c r="H1389" s="408">
        <f t="shared" si="205"/>
        <v>5</v>
      </c>
      <c r="I1389" s="407" t="s">
        <v>17401</v>
      </c>
      <c r="J1389" s="413" t="s">
        <v>209</v>
      </c>
      <c r="K1389" s="413" t="s">
        <v>2121</v>
      </c>
      <c r="L1389" s="413" t="s">
        <v>2122</v>
      </c>
      <c r="M1389" s="428">
        <v>68881000</v>
      </c>
      <c r="N1389" s="416">
        <v>1968</v>
      </c>
      <c r="O1389" s="413" t="s">
        <v>78</v>
      </c>
      <c r="P1389" s="413" t="s">
        <v>73</v>
      </c>
      <c r="Q1389" s="413" t="s">
        <v>72</v>
      </c>
      <c r="R1389" s="416">
        <v>5</v>
      </c>
      <c r="S1389" s="410">
        <v>6</v>
      </c>
      <c r="T1389" s="261">
        <v>6</v>
      </c>
      <c r="U1389" s="261">
        <v>6</v>
      </c>
      <c r="V1389" s="258" t="s">
        <v>71</v>
      </c>
      <c r="W1389" s="261" t="str">
        <f t="shared" si="207"/>
        <v>AUDIQ540 TDI Quattro68881000</v>
      </c>
      <c r="X1389" s="411">
        <f t="shared" si="208"/>
        <v>5163</v>
      </c>
      <c r="Y1389" s="261">
        <v>6</v>
      </c>
      <c r="Z1389" s="261">
        <v>6</v>
      </c>
      <c r="AA1389" s="407" t="s">
        <v>17401</v>
      </c>
      <c r="AB1389" s="258" t="s">
        <v>1985</v>
      </c>
      <c r="AC1389" s="258"/>
      <c r="AD1389" s="258">
        <v>3</v>
      </c>
      <c r="AE1389" s="258">
        <v>1</v>
      </c>
      <c r="AF1389" s="259"/>
      <c r="AG1389" s="260"/>
      <c r="AH1389" s="259"/>
      <c r="AI1389" s="259"/>
      <c r="AJ1389" s="260"/>
      <c r="AK1389" s="259" t="s">
        <v>1186</v>
      </c>
      <c r="AL1389" s="259"/>
      <c r="AM1389" s="259" t="s">
        <v>17119</v>
      </c>
      <c r="AN1389" s="449"/>
      <c r="AO1389" s="449"/>
      <c r="AP1389" s="449"/>
      <c r="AQ1389" s="392" t="str">
        <f>IFERROR(VLOOKUP(BG1389,#REF!,1,0),"")</f>
        <v/>
      </c>
      <c r="AS1389" s="259" t="s">
        <v>156</v>
      </c>
      <c r="BD1389" s="202" t="str">
        <f t="shared" si="200"/>
        <v>Q540 TDI Quattro</v>
      </c>
      <c r="BE1389" s="261" t="str">
        <f t="shared" si="206"/>
        <v>0248</v>
      </c>
      <c r="BF1389" s="407" t="s">
        <v>17401</v>
      </c>
      <c r="BG1389" s="202" t="str">
        <f t="shared" si="201"/>
        <v>0248-1388</v>
      </c>
    </row>
    <row r="1390" spans="1:59">
      <c r="A1390" s="405">
        <v>5164</v>
      </c>
      <c r="B1390" s="406">
        <v>5164</v>
      </c>
      <c r="C1390" s="261" t="str">
        <f t="shared" si="202"/>
        <v>0006-0248</v>
      </c>
      <c r="D1390" s="261" t="str">
        <f t="shared" si="203"/>
        <v>0006-0248-0006</v>
      </c>
      <c r="E1390" s="407" t="s">
        <v>1906</v>
      </c>
      <c r="F1390" s="261" t="str">
        <f>TEXT(VLOOKUP(J1390,'[4]1'!$B$2:$D$37,2,0),"0000")</f>
        <v>0006</v>
      </c>
      <c r="G1390" s="261" t="str">
        <f t="shared" si="204"/>
        <v>0248</v>
      </c>
      <c r="H1390" s="408">
        <f t="shared" si="205"/>
        <v>6</v>
      </c>
      <c r="I1390" s="407" t="s">
        <v>1906</v>
      </c>
      <c r="J1390" s="413" t="s">
        <v>209</v>
      </c>
      <c r="K1390" s="413" t="s">
        <v>2121</v>
      </c>
      <c r="L1390" s="413" t="s">
        <v>2115</v>
      </c>
      <c r="M1390" s="428">
        <v>74281000</v>
      </c>
      <c r="N1390" s="416">
        <v>1968</v>
      </c>
      <c r="O1390" s="413" t="s">
        <v>78</v>
      </c>
      <c r="P1390" s="413" t="s">
        <v>73</v>
      </c>
      <c r="Q1390" s="413" t="s">
        <v>72</v>
      </c>
      <c r="R1390" s="416">
        <v>5</v>
      </c>
      <c r="S1390" s="410">
        <v>6</v>
      </c>
      <c r="T1390" s="261">
        <v>6</v>
      </c>
      <c r="U1390" s="261">
        <v>6</v>
      </c>
      <c r="V1390" s="258" t="s">
        <v>71</v>
      </c>
      <c r="W1390" s="261" t="str">
        <f t="shared" si="207"/>
        <v>AUDIQ540 TDI Quattro Premium74281000</v>
      </c>
      <c r="X1390" s="411">
        <f t="shared" si="208"/>
        <v>5164</v>
      </c>
      <c r="Y1390" s="261">
        <v>6</v>
      </c>
      <c r="Z1390" s="261">
        <v>6</v>
      </c>
      <c r="AA1390" s="407" t="s">
        <v>1906</v>
      </c>
      <c r="AB1390" s="258" t="s">
        <v>1985</v>
      </c>
      <c r="AC1390" s="258"/>
      <c r="AD1390" s="258">
        <v>3</v>
      </c>
      <c r="AE1390" s="258">
        <v>1</v>
      </c>
      <c r="AF1390" s="259"/>
      <c r="AG1390" s="260"/>
      <c r="AH1390" s="259"/>
      <c r="AI1390" s="259"/>
      <c r="AJ1390" s="260"/>
      <c r="AK1390" s="259" t="s">
        <v>1186</v>
      </c>
      <c r="AL1390" s="259"/>
      <c r="AM1390" s="259" t="s">
        <v>17119</v>
      </c>
      <c r="AN1390" s="449"/>
      <c r="AO1390" s="449"/>
      <c r="AP1390" s="449"/>
      <c r="AQ1390" s="392" t="str">
        <f>IFERROR(VLOOKUP(BG1390,#REF!,1,0),"")</f>
        <v/>
      </c>
      <c r="AS1390" s="259" t="s">
        <v>156</v>
      </c>
      <c r="BD1390" s="202" t="str">
        <f t="shared" si="200"/>
        <v>Q540 TDI Quattro Premium</v>
      </c>
      <c r="BE1390" s="261" t="str">
        <f t="shared" si="206"/>
        <v>0248</v>
      </c>
      <c r="BF1390" s="407" t="s">
        <v>1906</v>
      </c>
      <c r="BG1390" s="202" t="str">
        <f t="shared" si="201"/>
        <v>0248-1389</v>
      </c>
    </row>
    <row r="1391" spans="1:59">
      <c r="A1391" s="405">
        <v>5165</v>
      </c>
      <c r="B1391" s="406">
        <v>5165</v>
      </c>
      <c r="C1391" s="261" t="str">
        <f t="shared" si="202"/>
        <v>0006-0248</v>
      </c>
      <c r="D1391" s="261" t="str">
        <f t="shared" si="203"/>
        <v>0006-0248-0007</v>
      </c>
      <c r="E1391" s="407" t="s">
        <v>1907</v>
      </c>
      <c r="F1391" s="261" t="str">
        <f>TEXT(VLOOKUP(J1391,'[4]1'!$B$2:$D$37,2,0),"0000")</f>
        <v>0006</v>
      </c>
      <c r="G1391" s="261" t="str">
        <f t="shared" si="204"/>
        <v>0248</v>
      </c>
      <c r="H1391" s="408">
        <f t="shared" si="205"/>
        <v>7</v>
      </c>
      <c r="I1391" s="407" t="s">
        <v>1907</v>
      </c>
      <c r="J1391" s="413" t="s">
        <v>209</v>
      </c>
      <c r="K1391" s="413" t="s">
        <v>2121</v>
      </c>
      <c r="L1391" s="413" t="s">
        <v>16900</v>
      </c>
      <c r="M1391" s="428">
        <v>71826000</v>
      </c>
      <c r="N1391" s="416">
        <v>1968</v>
      </c>
      <c r="O1391" s="413" t="s">
        <v>78</v>
      </c>
      <c r="P1391" s="413" t="s">
        <v>73</v>
      </c>
      <c r="Q1391" s="413" t="s">
        <v>72</v>
      </c>
      <c r="R1391" s="416">
        <v>5</v>
      </c>
      <c r="S1391" s="410">
        <v>6</v>
      </c>
      <c r="T1391" s="261">
        <v>6</v>
      </c>
      <c r="U1391" s="261">
        <v>6</v>
      </c>
      <c r="V1391" s="258" t="s">
        <v>71</v>
      </c>
      <c r="W1391" s="261" t="str">
        <f t="shared" si="207"/>
        <v>AUDIQ540 TDI Quattro 스포트백71826000</v>
      </c>
      <c r="X1391" s="411">
        <f t="shared" si="208"/>
        <v>5165</v>
      </c>
      <c r="Y1391" s="261">
        <v>6</v>
      </c>
      <c r="Z1391" s="261">
        <v>6</v>
      </c>
      <c r="AA1391" s="407" t="s">
        <v>1907</v>
      </c>
      <c r="AB1391" s="258" t="s">
        <v>1985</v>
      </c>
      <c r="AC1391" s="258"/>
      <c r="AD1391" s="258">
        <v>3</v>
      </c>
      <c r="AE1391" s="258">
        <v>1</v>
      </c>
      <c r="AF1391" s="259"/>
      <c r="AG1391" s="260"/>
      <c r="AH1391" s="259"/>
      <c r="AI1391" s="259"/>
      <c r="AJ1391" s="260"/>
      <c r="AK1391" s="259" t="s">
        <v>17135</v>
      </c>
      <c r="AL1391" s="259"/>
      <c r="AM1391" s="259" t="s">
        <v>17118</v>
      </c>
      <c r="AN1391" s="449"/>
      <c r="AO1391" s="449"/>
      <c r="AP1391" s="449"/>
      <c r="AQ1391" s="392" t="str">
        <f>IFERROR(VLOOKUP(BG1391,#REF!,1,0),"")</f>
        <v/>
      </c>
      <c r="AS1391" s="259" t="s">
        <v>156</v>
      </c>
      <c r="AT1391" s="392">
        <v>2024.02</v>
      </c>
      <c r="AW1391" s="392" t="s">
        <v>16909</v>
      </c>
      <c r="BD1391" s="202" t="str">
        <f t="shared" si="200"/>
        <v>Q540 TDI Quattro 스포트백</v>
      </c>
      <c r="BE1391" s="261" t="str">
        <f t="shared" si="206"/>
        <v>0248</v>
      </c>
      <c r="BF1391" s="407" t="s">
        <v>1907</v>
      </c>
      <c r="BG1391" s="202" t="str">
        <f t="shared" si="201"/>
        <v>0248-1390</v>
      </c>
    </row>
    <row r="1392" spans="1:59">
      <c r="A1392" s="405">
        <v>5166</v>
      </c>
      <c r="B1392" s="406">
        <v>5166</v>
      </c>
      <c r="C1392" s="261" t="str">
        <f t="shared" si="202"/>
        <v>0006-0248</v>
      </c>
      <c r="D1392" s="261" t="str">
        <f t="shared" si="203"/>
        <v>0006-0248-0008</v>
      </c>
      <c r="E1392" s="407" t="s">
        <v>17402</v>
      </c>
      <c r="F1392" s="261" t="str">
        <f>TEXT(VLOOKUP(J1392,'[4]1'!$B$2:$D$37,2,0),"0000")</f>
        <v>0006</v>
      </c>
      <c r="G1392" s="261" t="str">
        <f t="shared" si="204"/>
        <v>0248</v>
      </c>
      <c r="H1392" s="408">
        <f t="shared" si="205"/>
        <v>8</v>
      </c>
      <c r="I1392" s="407" t="s">
        <v>17402</v>
      </c>
      <c r="J1392" s="413" t="s">
        <v>209</v>
      </c>
      <c r="K1392" s="413" t="s">
        <v>2121</v>
      </c>
      <c r="L1392" s="413" t="s">
        <v>16901</v>
      </c>
      <c r="M1392" s="428">
        <v>77226000</v>
      </c>
      <c r="N1392" s="416">
        <v>1968</v>
      </c>
      <c r="O1392" s="413" t="s">
        <v>78</v>
      </c>
      <c r="P1392" s="413" t="s">
        <v>73</v>
      </c>
      <c r="Q1392" s="413" t="s">
        <v>72</v>
      </c>
      <c r="R1392" s="416">
        <v>5</v>
      </c>
      <c r="S1392" s="410">
        <v>6</v>
      </c>
      <c r="T1392" s="261">
        <v>6</v>
      </c>
      <c r="U1392" s="261">
        <v>6</v>
      </c>
      <c r="V1392" s="258" t="s">
        <v>71</v>
      </c>
      <c r="W1392" s="261" t="str">
        <f t="shared" si="207"/>
        <v>AUDIQ540 TDI Quattro Premium 스포트백77226000</v>
      </c>
      <c r="X1392" s="411">
        <f t="shared" si="208"/>
        <v>5166</v>
      </c>
      <c r="Y1392" s="261">
        <v>6</v>
      </c>
      <c r="Z1392" s="261">
        <v>6</v>
      </c>
      <c r="AA1392" s="407" t="s">
        <v>17402</v>
      </c>
      <c r="AB1392" s="258" t="s">
        <v>1985</v>
      </c>
      <c r="AC1392" s="258"/>
      <c r="AD1392" s="258">
        <v>3</v>
      </c>
      <c r="AE1392" s="258">
        <v>1</v>
      </c>
      <c r="AF1392" s="259"/>
      <c r="AG1392" s="260"/>
      <c r="AH1392" s="259"/>
      <c r="AI1392" s="259"/>
      <c r="AJ1392" s="260"/>
      <c r="AK1392" s="259" t="s">
        <v>17135</v>
      </c>
      <c r="AL1392" s="259"/>
      <c r="AM1392" s="259" t="s">
        <v>17118</v>
      </c>
      <c r="AN1392" s="449"/>
      <c r="AO1392" s="449"/>
      <c r="AP1392" s="449"/>
      <c r="AQ1392" s="392" t="str">
        <f>IFERROR(VLOOKUP(BG1392,#REF!,1,0),"")</f>
        <v/>
      </c>
      <c r="AS1392" s="259" t="s">
        <v>156</v>
      </c>
      <c r="AT1392" s="392">
        <v>2024.02</v>
      </c>
      <c r="AW1392" s="392" t="s">
        <v>16909</v>
      </c>
      <c r="BD1392" s="202" t="str">
        <f t="shared" si="200"/>
        <v>Q540 TDI Quattro Premium 스포트백</v>
      </c>
      <c r="BE1392" s="261" t="str">
        <f t="shared" si="206"/>
        <v>0248</v>
      </c>
      <c r="BF1392" s="407" t="s">
        <v>17402</v>
      </c>
      <c r="BG1392" s="202" t="str">
        <f t="shared" si="201"/>
        <v>0248-1391</v>
      </c>
    </row>
    <row r="1393" spans="1:59">
      <c r="A1393" s="405">
        <v>5167</v>
      </c>
      <c r="B1393" s="406">
        <v>5167</v>
      </c>
      <c r="C1393" s="261" t="str">
        <f t="shared" si="202"/>
        <v>0006-0248</v>
      </c>
      <c r="D1393" s="261" t="str">
        <f t="shared" si="203"/>
        <v>0006-0248-0009</v>
      </c>
      <c r="E1393" s="407" t="s">
        <v>1908</v>
      </c>
      <c r="F1393" s="261" t="str">
        <f>TEXT(VLOOKUP(J1393,'[4]1'!$B$2:$D$37,2,0),"0000")</f>
        <v>0006</v>
      </c>
      <c r="G1393" s="261" t="str">
        <f t="shared" si="204"/>
        <v>0248</v>
      </c>
      <c r="H1393" s="408">
        <f t="shared" si="205"/>
        <v>9</v>
      </c>
      <c r="I1393" s="407" t="s">
        <v>1908</v>
      </c>
      <c r="J1393" s="413" t="s">
        <v>209</v>
      </c>
      <c r="K1393" s="413" t="s">
        <v>2121</v>
      </c>
      <c r="L1393" s="413" t="s">
        <v>16907</v>
      </c>
      <c r="M1393" s="428">
        <v>94110000</v>
      </c>
      <c r="N1393" s="416">
        <v>2995</v>
      </c>
      <c r="O1393" s="258" t="s">
        <v>77</v>
      </c>
      <c r="P1393" s="413" t="s">
        <v>73</v>
      </c>
      <c r="Q1393" s="413" t="s">
        <v>72</v>
      </c>
      <c r="R1393" s="416">
        <v>5</v>
      </c>
      <c r="S1393" s="410">
        <v>13</v>
      </c>
      <c r="T1393" s="261">
        <v>6</v>
      </c>
      <c r="U1393" s="261">
        <v>6</v>
      </c>
      <c r="V1393" s="258" t="s">
        <v>71</v>
      </c>
      <c r="W1393" s="261" t="str">
        <f t="shared" si="207"/>
        <v>AUDIQ5SQ5 TFSI94110000</v>
      </c>
      <c r="X1393" s="411">
        <f t="shared" si="208"/>
        <v>5167</v>
      </c>
      <c r="Y1393" s="261">
        <v>6</v>
      </c>
      <c r="Z1393" s="261">
        <v>6</v>
      </c>
      <c r="AA1393" s="407" t="s">
        <v>1908</v>
      </c>
      <c r="AB1393" s="258" t="s">
        <v>1985</v>
      </c>
      <c r="AC1393" s="258"/>
      <c r="AD1393" s="258">
        <v>3</v>
      </c>
      <c r="AE1393" s="258">
        <v>1</v>
      </c>
      <c r="AF1393" s="259"/>
      <c r="AG1393" s="260"/>
      <c r="AH1393" s="259"/>
      <c r="AI1393" s="259"/>
      <c r="AJ1393" s="260"/>
      <c r="AK1393" s="259">
        <v>18</v>
      </c>
      <c r="AL1393" s="259"/>
      <c r="AM1393" s="259" t="s">
        <v>17219</v>
      </c>
      <c r="AN1393" s="449"/>
      <c r="AO1393" s="449"/>
      <c r="AP1393" s="449"/>
      <c r="AQ1393" s="392" t="str">
        <f>IFERROR(VLOOKUP(BG1393,#REF!,1,0),"")</f>
        <v/>
      </c>
      <c r="AS1393" s="259" t="s">
        <v>16906</v>
      </c>
      <c r="AT1393" s="392">
        <v>2024.02</v>
      </c>
      <c r="AW1393" s="392" t="s">
        <v>16909</v>
      </c>
      <c r="BD1393" s="202" t="str">
        <f t="shared" si="200"/>
        <v>Q5SQ5 TFSI</v>
      </c>
      <c r="BE1393" s="261" t="str">
        <f t="shared" si="206"/>
        <v>0248</v>
      </c>
      <c r="BF1393" s="407" t="s">
        <v>1908</v>
      </c>
      <c r="BG1393" s="202" t="str">
        <f t="shared" si="201"/>
        <v>0248-1392</v>
      </c>
    </row>
    <row r="1394" spans="1:59">
      <c r="A1394" s="405">
        <v>5168</v>
      </c>
      <c r="B1394" s="406">
        <v>5168</v>
      </c>
      <c r="C1394" s="261" t="str">
        <f t="shared" si="202"/>
        <v>0006-0248</v>
      </c>
      <c r="D1394" s="261" t="str">
        <f t="shared" si="203"/>
        <v>0006-0248-0010</v>
      </c>
      <c r="E1394" s="407" t="s">
        <v>17403</v>
      </c>
      <c r="F1394" s="261" t="str">
        <f>TEXT(VLOOKUP(J1394,'[4]1'!$B$2:$D$37,2,0),"0000")</f>
        <v>0006</v>
      </c>
      <c r="G1394" s="261" t="str">
        <f t="shared" si="204"/>
        <v>0248</v>
      </c>
      <c r="H1394" s="408">
        <f t="shared" si="205"/>
        <v>10</v>
      </c>
      <c r="I1394" s="407" t="s">
        <v>17403</v>
      </c>
      <c r="J1394" s="413" t="s">
        <v>209</v>
      </c>
      <c r="K1394" s="413" t="s">
        <v>2121</v>
      </c>
      <c r="L1394" s="413" t="s">
        <v>16908</v>
      </c>
      <c r="M1394" s="428">
        <v>99960000</v>
      </c>
      <c r="N1394" s="416">
        <v>2995</v>
      </c>
      <c r="O1394" s="258" t="s">
        <v>77</v>
      </c>
      <c r="P1394" s="413" t="s">
        <v>73</v>
      </c>
      <c r="Q1394" s="413" t="s">
        <v>72</v>
      </c>
      <c r="R1394" s="416">
        <v>5</v>
      </c>
      <c r="S1394" s="410">
        <v>13</v>
      </c>
      <c r="T1394" s="261">
        <v>6</v>
      </c>
      <c r="U1394" s="261">
        <v>6</v>
      </c>
      <c r="V1394" s="258" t="s">
        <v>71</v>
      </c>
      <c r="W1394" s="261" t="str">
        <f t="shared" si="207"/>
        <v>AUDIQ5SQ5 TFSI 스포트백99960000</v>
      </c>
      <c r="X1394" s="411">
        <f t="shared" si="208"/>
        <v>5168</v>
      </c>
      <c r="Y1394" s="261">
        <v>6</v>
      </c>
      <c r="Z1394" s="261">
        <v>6</v>
      </c>
      <c r="AA1394" s="407" t="s">
        <v>17403</v>
      </c>
      <c r="AB1394" s="258" t="s">
        <v>1985</v>
      </c>
      <c r="AC1394" s="258"/>
      <c r="AD1394" s="258">
        <v>3</v>
      </c>
      <c r="AE1394" s="258">
        <v>1</v>
      </c>
      <c r="AF1394" s="259"/>
      <c r="AG1394" s="260"/>
      <c r="AH1394" s="259"/>
      <c r="AI1394" s="259"/>
      <c r="AJ1394" s="260"/>
      <c r="AK1394" s="259">
        <v>18</v>
      </c>
      <c r="AL1394" s="259"/>
      <c r="AM1394" s="259" t="s">
        <v>17219</v>
      </c>
      <c r="AN1394" s="449"/>
      <c r="AO1394" s="449"/>
      <c r="AP1394" s="449"/>
      <c r="AQ1394" s="392" t="str">
        <f>IFERROR(VLOOKUP(BG1394,#REF!,1,0),"")</f>
        <v/>
      </c>
      <c r="AS1394" s="259" t="s">
        <v>16906</v>
      </c>
      <c r="AT1394" s="392">
        <v>2024.02</v>
      </c>
      <c r="AW1394" s="392" t="s">
        <v>16909</v>
      </c>
      <c r="BD1394" s="202" t="str">
        <f t="shared" si="200"/>
        <v>Q5SQ5 TFSI 스포트백</v>
      </c>
      <c r="BE1394" s="261" t="str">
        <f t="shared" si="206"/>
        <v>0248</v>
      </c>
      <c r="BF1394" s="407" t="s">
        <v>17403</v>
      </c>
      <c r="BG1394" s="202" t="str">
        <f t="shared" si="201"/>
        <v>0248-1393</v>
      </c>
    </row>
    <row r="1395" spans="1:59">
      <c r="A1395" s="405">
        <v>5169</v>
      </c>
      <c r="B1395" s="406">
        <v>5169</v>
      </c>
      <c r="C1395" s="261" t="str">
        <f t="shared" si="202"/>
        <v>0006-0248</v>
      </c>
      <c r="D1395" s="261" t="str">
        <f t="shared" si="203"/>
        <v>0006-0248-0011</v>
      </c>
      <c r="E1395" s="407" t="s">
        <v>17404</v>
      </c>
      <c r="F1395" s="261" t="str">
        <f>TEXT(VLOOKUP(J1395,'[4]1'!$B$2:$D$37,2,0),"0000")</f>
        <v>0006</v>
      </c>
      <c r="G1395" s="261" t="str">
        <f t="shared" si="204"/>
        <v>0248</v>
      </c>
      <c r="H1395" s="408">
        <f t="shared" si="205"/>
        <v>11</v>
      </c>
      <c r="I1395" s="407" t="s">
        <v>17404</v>
      </c>
      <c r="J1395" s="413" t="s">
        <v>209</v>
      </c>
      <c r="K1395" s="413" t="s">
        <v>2121</v>
      </c>
      <c r="L1395" s="413" t="s">
        <v>2798</v>
      </c>
      <c r="M1395" s="428">
        <v>78800000</v>
      </c>
      <c r="N1395" s="416">
        <v>2967</v>
      </c>
      <c r="O1395" s="413" t="s">
        <v>78</v>
      </c>
      <c r="P1395" s="413" t="s">
        <v>73</v>
      </c>
      <c r="Q1395" s="413" t="s">
        <v>72</v>
      </c>
      <c r="R1395" s="416">
        <v>5</v>
      </c>
      <c r="S1395" s="410">
        <v>6</v>
      </c>
      <c r="T1395" s="261">
        <v>6</v>
      </c>
      <c r="U1395" s="261">
        <v>6</v>
      </c>
      <c r="V1395" s="258" t="s">
        <v>71</v>
      </c>
      <c r="W1395" s="261" t="str">
        <f t="shared" si="207"/>
        <v>AUDIQ550 TDI Quattro Premium78800000</v>
      </c>
      <c r="X1395" s="411">
        <f t="shared" si="208"/>
        <v>5169</v>
      </c>
      <c r="Y1395" s="261">
        <v>6</v>
      </c>
      <c r="Z1395" s="261">
        <v>6</v>
      </c>
      <c r="AA1395" s="407" t="s">
        <v>17404</v>
      </c>
      <c r="AB1395" s="258" t="s">
        <v>1985</v>
      </c>
      <c r="AC1395" s="258"/>
      <c r="AD1395" s="258">
        <v>3</v>
      </c>
      <c r="AE1395" s="258">
        <v>1</v>
      </c>
      <c r="AF1395" s="259"/>
      <c r="AG1395" s="260"/>
      <c r="AH1395" s="259"/>
      <c r="AI1395" s="259"/>
      <c r="AJ1395" s="260"/>
      <c r="AK1395" s="259" t="s">
        <v>1186</v>
      </c>
      <c r="AL1395" s="259"/>
      <c r="AM1395" s="259" t="s">
        <v>17119</v>
      </c>
      <c r="AN1395" s="449"/>
      <c r="AO1395" s="449"/>
      <c r="AP1395" s="449"/>
      <c r="AQ1395" s="392" t="str">
        <f>IFERROR(VLOOKUP(BG1395,#REF!,1,0),"")</f>
        <v/>
      </c>
      <c r="AS1395" s="259" t="s">
        <v>156</v>
      </c>
      <c r="BD1395" s="202" t="str">
        <f t="shared" si="200"/>
        <v>Q550 TDI Quattro Premium</v>
      </c>
      <c r="BE1395" s="261" t="str">
        <f t="shared" si="206"/>
        <v>0248</v>
      </c>
      <c r="BF1395" s="407" t="s">
        <v>17404</v>
      </c>
      <c r="BG1395" s="202" t="str">
        <f t="shared" si="201"/>
        <v>0248-1394</v>
      </c>
    </row>
    <row r="1396" spans="1:59">
      <c r="A1396" s="405">
        <v>5170</v>
      </c>
      <c r="B1396" s="406">
        <v>5170</v>
      </c>
      <c r="C1396" s="261" t="str">
        <f t="shared" si="202"/>
        <v>0006-0249</v>
      </c>
      <c r="D1396" s="261" t="str">
        <f t="shared" si="203"/>
        <v>0006-0249-0001</v>
      </c>
      <c r="E1396" s="407" t="s">
        <v>17405</v>
      </c>
      <c r="F1396" s="261" t="str">
        <f>TEXT(VLOOKUP(J1396,'[4]1'!$B$2:$D$37,2,0),"0000")</f>
        <v>0006</v>
      </c>
      <c r="G1396" s="261" t="str">
        <f t="shared" si="204"/>
        <v>0249</v>
      </c>
      <c r="H1396" s="408">
        <f t="shared" si="205"/>
        <v>1</v>
      </c>
      <c r="I1396" s="407" t="s">
        <v>17405</v>
      </c>
      <c r="J1396" s="422" t="s">
        <v>209</v>
      </c>
      <c r="K1396" s="422" t="s">
        <v>1926</v>
      </c>
      <c r="L1396" s="422" t="s">
        <v>17056</v>
      </c>
      <c r="M1396" s="268">
        <v>110400000</v>
      </c>
      <c r="N1396" s="258">
        <v>2995</v>
      </c>
      <c r="O1396" s="258" t="s">
        <v>77</v>
      </c>
      <c r="P1396" s="422" t="s">
        <v>73</v>
      </c>
      <c r="Q1396" s="422" t="s">
        <v>72</v>
      </c>
      <c r="R1396" s="415">
        <v>7</v>
      </c>
      <c r="S1396" s="410">
        <v>8</v>
      </c>
      <c r="T1396" s="261">
        <v>6</v>
      </c>
      <c r="U1396" s="261">
        <v>6</v>
      </c>
      <c r="V1396" s="267" t="s">
        <v>71</v>
      </c>
      <c r="W1396" s="261" t="str">
        <f t="shared" si="207"/>
        <v>AUDIQ7Q7 55 TFSI110400000</v>
      </c>
      <c r="X1396" s="411">
        <f t="shared" si="208"/>
        <v>5170</v>
      </c>
      <c r="Y1396" s="261">
        <v>6</v>
      </c>
      <c r="Z1396" s="261">
        <v>6</v>
      </c>
      <c r="AA1396" s="407" t="s">
        <v>17405</v>
      </c>
      <c r="AB1396" s="267" t="s">
        <v>1985</v>
      </c>
      <c r="AC1396" s="267"/>
      <c r="AD1396" s="267">
        <v>5</v>
      </c>
      <c r="AE1396" s="267">
        <v>2</v>
      </c>
      <c r="AF1396" s="270"/>
      <c r="AG1396" s="307"/>
      <c r="AH1396" s="270"/>
      <c r="AI1396" s="270"/>
      <c r="AJ1396" s="307"/>
      <c r="AK1396" s="259">
        <v>13</v>
      </c>
      <c r="AL1396" s="259"/>
      <c r="AM1396" s="259" t="s">
        <v>17111</v>
      </c>
      <c r="AN1396" s="391"/>
      <c r="AO1396" s="391"/>
      <c r="AP1396" s="391"/>
      <c r="AQ1396" s="392" t="str">
        <f>IFERROR(VLOOKUP(BG1396,#REF!,1,0),"")</f>
        <v/>
      </c>
      <c r="AR1396" s="450"/>
      <c r="AS1396" s="259" t="s">
        <v>3253</v>
      </c>
      <c r="AT1396" s="450"/>
      <c r="AW1396" s="450"/>
      <c r="AX1396" s="450"/>
      <c r="AY1396" s="450"/>
      <c r="BD1396" s="202" t="str">
        <f t="shared" si="200"/>
        <v>Q7Q7 55 TFSI</v>
      </c>
      <c r="BE1396" s="261" t="str">
        <f t="shared" si="206"/>
        <v>0249</v>
      </c>
      <c r="BF1396" s="407" t="s">
        <v>17405</v>
      </c>
      <c r="BG1396" s="202" t="str">
        <f t="shared" si="201"/>
        <v>0249-1395</v>
      </c>
    </row>
    <row r="1397" spans="1:59">
      <c r="A1397" s="405">
        <v>5171</v>
      </c>
      <c r="B1397" s="406">
        <v>5171</v>
      </c>
      <c r="C1397" s="261" t="str">
        <f t="shared" si="202"/>
        <v>0006-0249</v>
      </c>
      <c r="D1397" s="261" t="str">
        <f t="shared" si="203"/>
        <v>0006-0249-0002</v>
      </c>
      <c r="E1397" s="407" t="s">
        <v>1909</v>
      </c>
      <c r="F1397" s="261" t="str">
        <f>TEXT(VLOOKUP(J1397,'[4]1'!$B$2:$D$37,2,0),"0000")</f>
        <v>0006</v>
      </c>
      <c r="G1397" s="261" t="str">
        <f t="shared" si="204"/>
        <v>0249</v>
      </c>
      <c r="H1397" s="408">
        <f t="shared" si="205"/>
        <v>2</v>
      </c>
      <c r="I1397" s="407" t="s">
        <v>1909</v>
      </c>
      <c r="J1397" s="258" t="s">
        <v>209</v>
      </c>
      <c r="K1397" s="258" t="s">
        <v>1926</v>
      </c>
      <c r="L1397" s="258" t="s">
        <v>17054</v>
      </c>
      <c r="M1397" s="409">
        <v>87800000</v>
      </c>
      <c r="N1397" s="258">
        <v>2967</v>
      </c>
      <c r="O1397" s="258" t="s">
        <v>1981</v>
      </c>
      <c r="P1397" s="258" t="s">
        <v>73</v>
      </c>
      <c r="Q1397" s="258" t="s">
        <v>72</v>
      </c>
      <c r="R1397" s="258">
        <v>5</v>
      </c>
      <c r="S1397" s="410">
        <v>4</v>
      </c>
      <c r="T1397" s="261">
        <v>6</v>
      </c>
      <c r="U1397" s="261">
        <v>6</v>
      </c>
      <c r="V1397" s="258" t="s">
        <v>71</v>
      </c>
      <c r="W1397" s="261" t="str">
        <f t="shared" si="207"/>
        <v>AUDIQ7Q7 45 TDI87800000</v>
      </c>
      <c r="X1397" s="411">
        <f t="shared" si="208"/>
        <v>5171</v>
      </c>
      <c r="Y1397" s="261">
        <v>6</v>
      </c>
      <c r="Z1397" s="261">
        <v>6</v>
      </c>
      <c r="AA1397" s="407" t="s">
        <v>1909</v>
      </c>
      <c r="AB1397" s="258" t="s">
        <v>1985</v>
      </c>
      <c r="AC1397" s="258"/>
      <c r="AD1397" s="258">
        <v>3</v>
      </c>
      <c r="AE1397" s="258">
        <v>0</v>
      </c>
      <c r="AF1397" s="259"/>
      <c r="AG1397" s="260"/>
      <c r="AH1397" s="259"/>
      <c r="AI1397" s="259"/>
      <c r="AJ1397" s="260"/>
      <c r="AK1397" s="259">
        <v>13</v>
      </c>
      <c r="AL1397" s="259"/>
      <c r="AM1397" s="259" t="s">
        <v>17111</v>
      </c>
      <c r="AN1397" s="449"/>
      <c r="AO1397" s="449"/>
      <c r="AP1397" s="449"/>
      <c r="AQ1397" s="392" t="str">
        <f>IFERROR(VLOOKUP(BG1397,#REF!,1,0),"")</f>
        <v/>
      </c>
      <c r="AS1397" s="259" t="s">
        <v>3248</v>
      </c>
      <c r="BD1397" s="202" t="str">
        <f t="shared" si="200"/>
        <v>Q7Q7 45 TDI</v>
      </c>
      <c r="BE1397" s="261" t="str">
        <f t="shared" si="206"/>
        <v>0249</v>
      </c>
      <c r="BF1397" s="407" t="s">
        <v>1909</v>
      </c>
      <c r="BG1397" s="202" t="str">
        <f t="shared" si="201"/>
        <v>0249-1396</v>
      </c>
    </row>
    <row r="1398" spans="1:59">
      <c r="A1398" s="405">
        <v>5172</v>
      </c>
      <c r="B1398" s="406">
        <v>5172</v>
      </c>
      <c r="C1398" s="261" t="str">
        <f t="shared" si="202"/>
        <v>0006-0249</v>
      </c>
      <c r="D1398" s="261" t="str">
        <f t="shared" si="203"/>
        <v>0006-0249-0003</v>
      </c>
      <c r="E1398" s="407" t="s">
        <v>1910</v>
      </c>
      <c r="F1398" s="261" t="str">
        <f>TEXT(VLOOKUP(J1398,'[4]1'!$B$2:$D$37,2,0),"0000")</f>
        <v>0006</v>
      </c>
      <c r="G1398" s="261" t="str">
        <f t="shared" si="204"/>
        <v>0249</v>
      </c>
      <c r="H1398" s="408">
        <f t="shared" si="205"/>
        <v>3</v>
      </c>
      <c r="I1398" s="407" t="s">
        <v>1910</v>
      </c>
      <c r="J1398" s="413" t="s">
        <v>209</v>
      </c>
      <c r="K1398" s="413" t="s">
        <v>1926</v>
      </c>
      <c r="L1398" s="413" t="s">
        <v>17055</v>
      </c>
      <c r="M1398" s="428">
        <v>105000000</v>
      </c>
      <c r="N1398" s="416">
        <v>2967</v>
      </c>
      <c r="O1398" s="413" t="s">
        <v>78</v>
      </c>
      <c r="P1398" s="413" t="s">
        <v>73</v>
      </c>
      <c r="Q1398" s="413" t="s">
        <v>72</v>
      </c>
      <c r="R1398" s="416">
        <v>5</v>
      </c>
      <c r="S1398" s="410">
        <v>5</v>
      </c>
      <c r="T1398" s="261">
        <v>6</v>
      </c>
      <c r="U1398" s="261">
        <v>6</v>
      </c>
      <c r="V1398" s="258" t="s">
        <v>71</v>
      </c>
      <c r="W1398" s="261" t="str">
        <f t="shared" si="207"/>
        <v>AUDIQ7Q7 50 TDI105000000</v>
      </c>
      <c r="X1398" s="411">
        <f t="shared" si="208"/>
        <v>5172</v>
      </c>
      <c r="Y1398" s="261">
        <v>6</v>
      </c>
      <c r="Z1398" s="261">
        <v>6</v>
      </c>
      <c r="AA1398" s="407" t="s">
        <v>1910</v>
      </c>
      <c r="AB1398" s="258" t="s">
        <v>1985</v>
      </c>
      <c r="AC1398" s="258"/>
      <c r="AD1398" s="258">
        <v>3</v>
      </c>
      <c r="AE1398" s="258">
        <v>0</v>
      </c>
      <c r="AF1398" s="259"/>
      <c r="AG1398" s="260"/>
      <c r="AH1398" s="259"/>
      <c r="AI1398" s="259"/>
      <c r="AJ1398" s="260"/>
      <c r="AK1398" s="259">
        <v>13</v>
      </c>
      <c r="AL1398" s="259"/>
      <c r="AM1398" s="259" t="s">
        <v>17111</v>
      </c>
      <c r="AN1398" s="449"/>
      <c r="AO1398" s="449"/>
      <c r="AP1398" s="449"/>
      <c r="AQ1398" s="392" t="str">
        <f>IFERROR(VLOOKUP(BG1398,#REF!,1,0),"")</f>
        <v/>
      </c>
      <c r="AS1398" s="259" t="s">
        <v>95</v>
      </c>
      <c r="BD1398" s="202" t="str">
        <f t="shared" si="200"/>
        <v>Q7Q7 50 TDI</v>
      </c>
      <c r="BE1398" s="261" t="str">
        <f t="shared" si="206"/>
        <v>0249</v>
      </c>
      <c r="BF1398" s="407" t="s">
        <v>1910</v>
      </c>
      <c r="BG1398" s="202" t="str">
        <f t="shared" si="201"/>
        <v>0249-1397</v>
      </c>
    </row>
    <row r="1399" spans="1:59">
      <c r="A1399" s="405">
        <v>5173</v>
      </c>
      <c r="B1399" s="406">
        <v>5173</v>
      </c>
      <c r="C1399" s="261" t="str">
        <f t="shared" si="202"/>
        <v>0006-0250</v>
      </c>
      <c r="D1399" s="261" t="str">
        <f t="shared" si="203"/>
        <v>0006-0250-0001</v>
      </c>
      <c r="E1399" s="407" t="s">
        <v>1911</v>
      </c>
      <c r="F1399" s="261" t="str">
        <f>TEXT(VLOOKUP(J1399,'[4]1'!$B$2:$D$37,2,0),"0000")</f>
        <v>0006</v>
      </c>
      <c r="G1399" s="261" t="str">
        <f t="shared" si="204"/>
        <v>0250</v>
      </c>
      <c r="H1399" s="408">
        <f t="shared" si="205"/>
        <v>1</v>
      </c>
      <c r="I1399" s="407" t="s">
        <v>1911</v>
      </c>
      <c r="J1399" s="267" t="s">
        <v>209</v>
      </c>
      <c r="K1399" s="267" t="s">
        <v>1986</v>
      </c>
      <c r="L1399" s="267" t="s">
        <v>3020</v>
      </c>
      <c r="M1399" s="268">
        <v>114400000</v>
      </c>
      <c r="N1399" s="269">
        <v>2995</v>
      </c>
      <c r="O1399" s="258" t="s">
        <v>77</v>
      </c>
      <c r="P1399" s="422" t="s">
        <v>73</v>
      </c>
      <c r="Q1399" s="422" t="s">
        <v>72</v>
      </c>
      <c r="R1399" s="267">
        <v>5</v>
      </c>
      <c r="S1399" s="410">
        <v>8</v>
      </c>
      <c r="T1399" s="261">
        <v>6</v>
      </c>
      <c r="U1399" s="261">
        <v>6</v>
      </c>
      <c r="V1399" s="267" t="s">
        <v>71</v>
      </c>
      <c r="W1399" s="261" t="str">
        <f t="shared" si="207"/>
        <v>AUDIQ8Q8 55 TFSI Q Premium 114400000</v>
      </c>
      <c r="X1399" s="411">
        <f t="shared" si="208"/>
        <v>5173</v>
      </c>
      <c r="Y1399" s="261">
        <v>6</v>
      </c>
      <c r="Z1399" s="261">
        <v>6</v>
      </c>
      <c r="AA1399" s="407" t="s">
        <v>1911</v>
      </c>
      <c r="AB1399" s="267" t="s">
        <v>1985</v>
      </c>
      <c r="AC1399" s="267"/>
      <c r="AD1399" s="267">
        <v>5</v>
      </c>
      <c r="AE1399" s="267">
        <v>2</v>
      </c>
      <c r="AF1399" s="270"/>
      <c r="AG1399" s="307"/>
      <c r="AH1399" s="270"/>
      <c r="AI1399" s="270"/>
      <c r="AJ1399" s="307"/>
      <c r="AK1399" s="259">
        <v>13</v>
      </c>
      <c r="AL1399" s="259"/>
      <c r="AM1399" s="259" t="s">
        <v>17111</v>
      </c>
      <c r="AN1399" s="391"/>
      <c r="AO1399" s="391"/>
      <c r="AP1399" s="391"/>
      <c r="AQ1399" s="392" t="str">
        <f>IFERROR(VLOOKUP(BG1399,#REF!,1,0),"")</f>
        <v/>
      </c>
      <c r="AR1399" s="450"/>
      <c r="AS1399" s="259" t="s">
        <v>3253</v>
      </c>
      <c r="AT1399" s="450"/>
      <c r="AW1399" s="450"/>
      <c r="AX1399" s="450"/>
      <c r="AY1399" s="450"/>
      <c r="BD1399" s="202" t="str">
        <f t="shared" si="200"/>
        <v xml:space="preserve">Q8Q8 55 TFSI Q Premium </v>
      </c>
      <c r="BE1399" s="261" t="str">
        <f t="shared" si="206"/>
        <v>0250</v>
      </c>
      <c r="BF1399" s="407" t="s">
        <v>1911</v>
      </c>
      <c r="BG1399" s="202" t="str">
        <f t="shared" si="201"/>
        <v>0250-1398</v>
      </c>
    </row>
    <row r="1400" spans="1:59">
      <c r="A1400" s="405">
        <v>5174</v>
      </c>
      <c r="B1400" s="406">
        <v>5174</v>
      </c>
      <c r="C1400" s="261" t="str">
        <f t="shared" si="202"/>
        <v>0006-0250</v>
      </c>
      <c r="D1400" s="261" t="str">
        <f t="shared" si="203"/>
        <v>0006-0250-0002</v>
      </c>
      <c r="E1400" s="407" t="s">
        <v>1912</v>
      </c>
      <c r="F1400" s="261" t="str">
        <f>TEXT(VLOOKUP(J1400,'[4]1'!$B$2:$D$37,2,0),"0000")</f>
        <v>0006</v>
      </c>
      <c r="G1400" s="261" t="str">
        <f t="shared" si="204"/>
        <v>0250</v>
      </c>
      <c r="H1400" s="408">
        <f t="shared" si="205"/>
        <v>2</v>
      </c>
      <c r="I1400" s="407" t="s">
        <v>1912</v>
      </c>
      <c r="J1400" s="258" t="s">
        <v>209</v>
      </c>
      <c r="K1400" s="258" t="s">
        <v>1986</v>
      </c>
      <c r="L1400" s="258" t="s">
        <v>2863</v>
      </c>
      <c r="M1400" s="409">
        <v>100000000</v>
      </c>
      <c r="N1400" s="258">
        <v>2967</v>
      </c>
      <c r="O1400" s="258" t="s">
        <v>1981</v>
      </c>
      <c r="P1400" s="258" t="s">
        <v>73</v>
      </c>
      <c r="Q1400" s="258" t="s">
        <v>72</v>
      </c>
      <c r="R1400" s="258">
        <v>5</v>
      </c>
      <c r="S1400" s="410">
        <v>5</v>
      </c>
      <c r="T1400" s="261">
        <v>6</v>
      </c>
      <c r="U1400" s="261">
        <v>6</v>
      </c>
      <c r="V1400" s="258" t="s">
        <v>71</v>
      </c>
      <c r="W1400" s="261" t="str">
        <f t="shared" si="207"/>
        <v>AUDIQ8Q8 45 TDI Q100000000</v>
      </c>
      <c r="X1400" s="411">
        <f t="shared" si="208"/>
        <v>5174</v>
      </c>
      <c r="Y1400" s="261">
        <v>6</v>
      </c>
      <c r="Z1400" s="261">
        <v>6</v>
      </c>
      <c r="AA1400" s="407" t="s">
        <v>1912</v>
      </c>
      <c r="AB1400" s="258" t="s">
        <v>1985</v>
      </c>
      <c r="AC1400" s="258"/>
      <c r="AD1400" s="258">
        <v>4</v>
      </c>
      <c r="AE1400" s="258">
        <v>0</v>
      </c>
      <c r="AF1400" s="259"/>
      <c r="AG1400" s="260"/>
      <c r="AH1400" s="259"/>
      <c r="AI1400" s="259"/>
      <c r="AJ1400" s="260"/>
      <c r="AK1400" s="259">
        <v>13</v>
      </c>
      <c r="AL1400" s="259"/>
      <c r="AM1400" s="259" t="s">
        <v>17111</v>
      </c>
      <c r="AN1400" s="449"/>
      <c r="AO1400" s="449"/>
      <c r="AP1400" s="449"/>
      <c r="AQ1400" s="392" t="str">
        <f>IFERROR(VLOOKUP(BG1400,#REF!,1,0),"")</f>
        <v/>
      </c>
      <c r="AS1400" s="259" t="s">
        <v>95</v>
      </c>
      <c r="BD1400" s="202" t="str">
        <f t="shared" si="200"/>
        <v>Q8Q8 45 TDI Q</v>
      </c>
      <c r="BE1400" s="261" t="str">
        <f t="shared" si="206"/>
        <v>0250</v>
      </c>
      <c r="BF1400" s="407" t="s">
        <v>1912</v>
      </c>
      <c r="BG1400" s="202" t="str">
        <f t="shared" si="201"/>
        <v>0250-1399</v>
      </c>
    </row>
    <row r="1401" spans="1:59">
      <c r="A1401" s="405">
        <v>5175</v>
      </c>
      <c r="B1401" s="406">
        <v>5175</v>
      </c>
      <c r="C1401" s="261" t="str">
        <f t="shared" si="202"/>
        <v>0006-0250</v>
      </c>
      <c r="D1401" s="261" t="str">
        <f t="shared" si="203"/>
        <v>0006-0250-0003</v>
      </c>
      <c r="E1401" s="407" t="s">
        <v>1913</v>
      </c>
      <c r="F1401" s="261" t="str">
        <f>TEXT(VLOOKUP(J1401,'[4]1'!$B$2:$D$37,2,0),"0000")</f>
        <v>0006</v>
      </c>
      <c r="G1401" s="261" t="str">
        <f t="shared" si="204"/>
        <v>0250</v>
      </c>
      <c r="H1401" s="408">
        <f t="shared" si="205"/>
        <v>3</v>
      </c>
      <c r="I1401" s="407" t="s">
        <v>1913</v>
      </c>
      <c r="J1401" s="258" t="s">
        <v>209</v>
      </c>
      <c r="K1401" s="258" t="s">
        <v>1986</v>
      </c>
      <c r="L1401" s="258" t="s">
        <v>16769</v>
      </c>
      <c r="M1401" s="409">
        <v>114400000</v>
      </c>
      <c r="N1401" s="258">
        <v>2967</v>
      </c>
      <c r="O1401" s="258" t="s">
        <v>1981</v>
      </c>
      <c r="P1401" s="258" t="s">
        <v>73</v>
      </c>
      <c r="Q1401" s="258" t="s">
        <v>72</v>
      </c>
      <c r="R1401" s="258">
        <v>5</v>
      </c>
      <c r="S1401" s="410">
        <v>5</v>
      </c>
      <c r="T1401" s="261">
        <v>6</v>
      </c>
      <c r="U1401" s="261">
        <v>6</v>
      </c>
      <c r="V1401" s="258" t="s">
        <v>71</v>
      </c>
      <c r="W1401" s="261" t="str">
        <f t="shared" si="207"/>
        <v>AUDIQ8Q8 50 TDI Q Premium 114400000</v>
      </c>
      <c r="X1401" s="411">
        <f t="shared" si="208"/>
        <v>5175</v>
      </c>
      <c r="Y1401" s="261">
        <v>6</v>
      </c>
      <c r="Z1401" s="261">
        <v>6</v>
      </c>
      <c r="AA1401" s="407" t="s">
        <v>1913</v>
      </c>
      <c r="AB1401" s="258" t="s">
        <v>1985</v>
      </c>
      <c r="AC1401" s="258"/>
      <c r="AD1401" s="258">
        <v>4</v>
      </c>
      <c r="AE1401" s="258">
        <v>0</v>
      </c>
      <c r="AF1401" s="259"/>
      <c r="AG1401" s="260"/>
      <c r="AH1401" s="259"/>
      <c r="AI1401" s="259"/>
      <c r="AJ1401" s="260"/>
      <c r="AK1401" s="259">
        <v>13</v>
      </c>
      <c r="AL1401" s="259"/>
      <c r="AM1401" s="259" t="s">
        <v>17111</v>
      </c>
      <c r="AN1401" s="449"/>
      <c r="AO1401" s="449"/>
      <c r="AP1401" s="449"/>
      <c r="AQ1401" s="392" t="str">
        <f>IFERROR(VLOOKUP(BG1401,#REF!,1,0),"")</f>
        <v/>
      </c>
      <c r="AS1401" s="259" t="s">
        <v>95</v>
      </c>
      <c r="BD1401" s="202" t="str">
        <f t="shared" si="200"/>
        <v xml:space="preserve">Q8Q8 50 TDI Q Premium </v>
      </c>
      <c r="BE1401" s="261" t="str">
        <f t="shared" si="206"/>
        <v>0250</v>
      </c>
      <c r="BF1401" s="407" t="s">
        <v>1913</v>
      </c>
      <c r="BG1401" s="202" t="str">
        <f t="shared" si="201"/>
        <v>0250-1400</v>
      </c>
    </row>
    <row r="1402" spans="1:59">
      <c r="A1402" s="405">
        <v>5176</v>
      </c>
      <c r="B1402" s="406">
        <v>5176</v>
      </c>
      <c r="C1402" s="261" t="str">
        <f t="shared" si="202"/>
        <v>0006-0250</v>
      </c>
      <c r="D1402" s="261" t="str">
        <f t="shared" si="203"/>
        <v>0006-0250-0004</v>
      </c>
      <c r="E1402" s="407" t="s">
        <v>1914</v>
      </c>
      <c r="F1402" s="261" t="str">
        <f>TEXT(VLOOKUP(J1402,'[4]1'!$B$2:$D$37,2,0),"0000")</f>
        <v>0006</v>
      </c>
      <c r="G1402" s="261" t="str">
        <f t="shared" si="204"/>
        <v>0250</v>
      </c>
      <c r="H1402" s="408">
        <f t="shared" si="205"/>
        <v>4</v>
      </c>
      <c r="I1402" s="407" t="s">
        <v>1914</v>
      </c>
      <c r="J1402" s="258" t="s">
        <v>209</v>
      </c>
      <c r="K1402" s="258" t="s">
        <v>1986</v>
      </c>
      <c r="L1402" s="258" t="s">
        <v>2864</v>
      </c>
      <c r="M1402" s="409">
        <v>114400000</v>
      </c>
      <c r="N1402" s="258">
        <v>2967</v>
      </c>
      <c r="O1402" s="258" t="s">
        <v>1981</v>
      </c>
      <c r="P1402" s="258" t="s">
        <v>73</v>
      </c>
      <c r="Q1402" s="258" t="s">
        <v>72</v>
      </c>
      <c r="R1402" s="258">
        <v>5</v>
      </c>
      <c r="S1402" s="410">
        <v>5</v>
      </c>
      <c r="T1402" s="261">
        <v>6</v>
      </c>
      <c r="U1402" s="261">
        <v>6</v>
      </c>
      <c r="V1402" s="258" t="s">
        <v>71</v>
      </c>
      <c r="W1402" s="261" t="str">
        <f t="shared" si="207"/>
        <v>AUDIQ8Q8 50 TDI Q114400000</v>
      </c>
      <c r="X1402" s="411">
        <f t="shared" si="208"/>
        <v>5176</v>
      </c>
      <c r="Y1402" s="261">
        <v>6</v>
      </c>
      <c r="Z1402" s="261">
        <v>6</v>
      </c>
      <c r="AA1402" s="407" t="s">
        <v>1914</v>
      </c>
      <c r="AB1402" s="258" t="s">
        <v>1985</v>
      </c>
      <c r="AC1402" s="258"/>
      <c r="AD1402" s="258">
        <v>4</v>
      </c>
      <c r="AE1402" s="258">
        <v>0</v>
      </c>
      <c r="AF1402" s="259"/>
      <c r="AG1402" s="260"/>
      <c r="AH1402" s="259"/>
      <c r="AI1402" s="259"/>
      <c r="AJ1402" s="260"/>
      <c r="AK1402" s="259">
        <v>13</v>
      </c>
      <c r="AL1402" s="259"/>
      <c r="AM1402" s="259" t="s">
        <v>17111</v>
      </c>
      <c r="AN1402" s="449"/>
      <c r="AO1402" s="449"/>
      <c r="AP1402" s="449"/>
      <c r="AQ1402" s="392" t="str">
        <f>IFERROR(VLOOKUP(BG1402,#REF!,1,0),"")</f>
        <v/>
      </c>
      <c r="AS1402" s="259" t="s">
        <v>95</v>
      </c>
      <c r="BD1402" s="202" t="str">
        <f t="shared" si="200"/>
        <v>Q8Q8 50 TDI Q</v>
      </c>
      <c r="BE1402" s="261" t="str">
        <f t="shared" si="206"/>
        <v>0250</v>
      </c>
      <c r="BF1402" s="407" t="s">
        <v>1914</v>
      </c>
      <c r="BG1402" s="202" t="str">
        <f t="shared" si="201"/>
        <v>0250-1401</v>
      </c>
    </row>
    <row r="1403" spans="1:59">
      <c r="A1403" s="405">
        <v>5177</v>
      </c>
      <c r="B1403" s="406">
        <v>5177</v>
      </c>
      <c r="C1403" s="261" t="str">
        <f t="shared" si="202"/>
        <v>0006-0251</v>
      </c>
      <c r="D1403" s="261" t="str">
        <f t="shared" si="203"/>
        <v>0006-0251-0001</v>
      </c>
      <c r="E1403" s="407" t="s">
        <v>1915</v>
      </c>
      <c r="F1403" s="261" t="str">
        <f>TEXT(VLOOKUP(J1403,'[4]1'!$B$2:$D$37,2,0),"0000")</f>
        <v>0006</v>
      </c>
      <c r="G1403" s="261" t="str">
        <f t="shared" si="204"/>
        <v>0251</v>
      </c>
      <c r="H1403" s="408">
        <f t="shared" si="205"/>
        <v>1</v>
      </c>
      <c r="I1403" s="407" t="s">
        <v>1915</v>
      </c>
      <c r="J1403" s="258" t="s">
        <v>209</v>
      </c>
      <c r="K1403" s="258" t="s">
        <v>2128</v>
      </c>
      <c r="L1403" s="258" t="s">
        <v>2130</v>
      </c>
      <c r="M1403" s="409">
        <v>110000000</v>
      </c>
      <c r="N1403" s="258">
        <v>2967</v>
      </c>
      <c r="O1403" s="258" t="s">
        <v>1981</v>
      </c>
      <c r="P1403" s="258" t="s">
        <v>1451</v>
      </c>
      <c r="Q1403" s="258" t="s">
        <v>1994</v>
      </c>
      <c r="R1403" s="258">
        <v>5</v>
      </c>
      <c r="S1403" s="410">
        <v>15</v>
      </c>
      <c r="T1403" s="261">
        <v>6</v>
      </c>
      <c r="U1403" s="261">
        <v>6</v>
      </c>
      <c r="V1403" s="258" t="s">
        <v>71</v>
      </c>
      <c r="W1403" s="261" t="str">
        <f t="shared" si="207"/>
        <v>AUDIS6TDI110000000</v>
      </c>
      <c r="X1403" s="411">
        <f t="shared" si="208"/>
        <v>5177</v>
      </c>
      <c r="Y1403" s="261">
        <v>6</v>
      </c>
      <c r="Z1403" s="261">
        <v>6</v>
      </c>
      <c r="AA1403" s="407" t="s">
        <v>1915</v>
      </c>
      <c r="AB1403" s="258" t="s">
        <v>73</v>
      </c>
      <c r="AC1403" s="258"/>
      <c r="AD1403" s="258">
        <v>6</v>
      </c>
      <c r="AE1403" s="258">
        <v>0</v>
      </c>
      <c r="AF1403" s="259"/>
      <c r="AG1403" s="260"/>
      <c r="AH1403" s="259"/>
      <c r="AI1403" s="459"/>
      <c r="AJ1403" s="260"/>
      <c r="AK1403" s="259">
        <v>22</v>
      </c>
      <c r="AL1403" s="259"/>
      <c r="AM1403" s="259" t="s">
        <v>17120</v>
      </c>
      <c r="AN1403" s="449"/>
      <c r="AO1403" s="449"/>
      <c r="AP1403" s="449"/>
      <c r="AQ1403" s="392" t="str">
        <f>IFERROR(VLOOKUP(BG1403,#REF!,1,0),"")</f>
        <v/>
      </c>
      <c r="AS1403" s="259" t="s">
        <v>3255</v>
      </c>
      <c r="BD1403" s="202" t="str">
        <f t="shared" si="200"/>
        <v>S6TDI</v>
      </c>
      <c r="BE1403" s="261" t="str">
        <f t="shared" si="206"/>
        <v>0251</v>
      </c>
      <c r="BF1403" s="407" t="s">
        <v>1915</v>
      </c>
      <c r="BG1403" s="202" t="str">
        <f t="shared" si="201"/>
        <v>0251-1402</v>
      </c>
    </row>
    <row r="1404" spans="1:59">
      <c r="A1404" s="405">
        <v>5178</v>
      </c>
      <c r="B1404" s="406">
        <v>5178</v>
      </c>
      <c r="C1404" s="261" t="str">
        <f t="shared" si="202"/>
        <v>0006-0252</v>
      </c>
      <c r="D1404" s="261" t="str">
        <f t="shared" si="203"/>
        <v>0006-0252-0001</v>
      </c>
      <c r="E1404" s="407" t="s">
        <v>1916</v>
      </c>
      <c r="F1404" s="261" t="str">
        <f>TEXT(VLOOKUP(J1404,'[4]1'!$B$2:$D$37,2,0),"0000")</f>
        <v>0006</v>
      </c>
      <c r="G1404" s="261" t="str">
        <f t="shared" si="204"/>
        <v>0252</v>
      </c>
      <c r="H1404" s="408">
        <f t="shared" si="205"/>
        <v>1</v>
      </c>
      <c r="I1404" s="407" t="s">
        <v>1916</v>
      </c>
      <c r="J1404" s="258" t="s">
        <v>209</v>
      </c>
      <c r="K1404" s="258" t="s">
        <v>2129</v>
      </c>
      <c r="L1404" s="258" t="s">
        <v>2130</v>
      </c>
      <c r="M1404" s="409">
        <v>114000000</v>
      </c>
      <c r="N1404" s="258">
        <v>2967</v>
      </c>
      <c r="O1404" s="258" t="s">
        <v>1981</v>
      </c>
      <c r="P1404" s="258" t="s">
        <v>1451</v>
      </c>
      <c r="Q1404" s="258" t="s">
        <v>1994</v>
      </c>
      <c r="R1404" s="258">
        <v>5</v>
      </c>
      <c r="S1404" s="410">
        <v>15</v>
      </c>
      <c r="T1404" s="261">
        <v>6</v>
      </c>
      <c r="U1404" s="261">
        <v>6</v>
      </c>
      <c r="V1404" s="258" t="s">
        <v>71</v>
      </c>
      <c r="W1404" s="261" t="str">
        <f t="shared" si="207"/>
        <v>AUDIS7TDI114000000</v>
      </c>
      <c r="X1404" s="411">
        <f t="shared" si="208"/>
        <v>5178</v>
      </c>
      <c r="Y1404" s="261">
        <v>6</v>
      </c>
      <c r="Z1404" s="261">
        <v>6</v>
      </c>
      <c r="AA1404" s="407" t="s">
        <v>1916</v>
      </c>
      <c r="AB1404" s="258" t="s">
        <v>73</v>
      </c>
      <c r="AC1404" s="258"/>
      <c r="AD1404" s="258">
        <v>6</v>
      </c>
      <c r="AE1404" s="258">
        <v>0</v>
      </c>
      <c r="AF1404" s="259"/>
      <c r="AG1404" s="260"/>
      <c r="AH1404" s="259"/>
      <c r="AI1404" s="459"/>
      <c r="AJ1404" s="260"/>
      <c r="AK1404" s="259">
        <v>22</v>
      </c>
      <c r="AL1404" s="259"/>
      <c r="AM1404" s="259" t="s">
        <v>17120</v>
      </c>
      <c r="AN1404" s="449"/>
      <c r="AO1404" s="449"/>
      <c r="AP1404" s="449"/>
      <c r="AQ1404" s="392" t="str">
        <f>IFERROR(VLOOKUP(BG1404,#REF!,1,0),"")</f>
        <v/>
      </c>
      <c r="AS1404" s="259" t="s">
        <v>3255</v>
      </c>
      <c r="BD1404" s="202" t="str">
        <f t="shared" si="200"/>
        <v>S7TDI</v>
      </c>
      <c r="BE1404" s="261" t="str">
        <f t="shared" si="206"/>
        <v>0252</v>
      </c>
      <c r="BF1404" s="407" t="s">
        <v>1916</v>
      </c>
      <c r="BG1404" s="202" t="str">
        <f t="shared" si="201"/>
        <v>0252-1403</v>
      </c>
    </row>
    <row r="1405" spans="1:59">
      <c r="A1405" s="405">
        <v>5179</v>
      </c>
      <c r="B1405" s="406">
        <v>5179</v>
      </c>
      <c r="C1405" s="261" t="str">
        <f t="shared" si="202"/>
        <v>0006-0253</v>
      </c>
      <c r="D1405" s="261" t="str">
        <f t="shared" si="203"/>
        <v>0006-0253-0001</v>
      </c>
      <c r="E1405" s="407" t="s">
        <v>1917</v>
      </c>
      <c r="F1405" s="261" t="str">
        <f>TEXT(VLOOKUP(J1405,'[4]1'!$B$2:$D$37,2,0),"0000")</f>
        <v>0006</v>
      </c>
      <c r="G1405" s="261" t="str">
        <f t="shared" si="204"/>
        <v>0253</v>
      </c>
      <c r="H1405" s="408">
        <f t="shared" si="205"/>
        <v>1</v>
      </c>
      <c r="I1405" s="407" t="s">
        <v>1917</v>
      </c>
      <c r="J1405" s="258" t="s">
        <v>209</v>
      </c>
      <c r="K1405" s="258" t="s">
        <v>2134</v>
      </c>
      <c r="L1405" s="258" t="s">
        <v>2135</v>
      </c>
      <c r="M1405" s="409">
        <v>205000000</v>
      </c>
      <c r="N1405" s="258">
        <v>3996</v>
      </c>
      <c r="O1405" s="258" t="s">
        <v>77</v>
      </c>
      <c r="P1405" s="258" t="s">
        <v>1451</v>
      </c>
      <c r="Q1405" s="258" t="s">
        <v>1994</v>
      </c>
      <c r="R1405" s="258">
        <v>5</v>
      </c>
      <c r="S1405" s="410">
        <v>15</v>
      </c>
      <c r="T1405" s="261">
        <v>6</v>
      </c>
      <c r="U1405" s="261">
        <v>6</v>
      </c>
      <c r="V1405" s="258" t="s">
        <v>1989</v>
      </c>
      <c r="W1405" s="261" t="str">
        <f t="shared" si="207"/>
        <v>AUDIS8L TFSI205000000</v>
      </c>
      <c r="X1405" s="411">
        <f t="shared" si="208"/>
        <v>5179</v>
      </c>
      <c r="Y1405" s="261">
        <v>6</v>
      </c>
      <c r="Z1405" s="261">
        <v>6</v>
      </c>
      <c r="AA1405" s="407" t="s">
        <v>1917</v>
      </c>
      <c r="AB1405" s="258" t="s">
        <v>73</v>
      </c>
      <c r="AC1405" s="258"/>
      <c r="AD1405" s="258">
        <v>6</v>
      </c>
      <c r="AE1405" s="258">
        <v>0</v>
      </c>
      <c r="AF1405" s="259"/>
      <c r="AG1405" s="260"/>
      <c r="AH1405" s="259"/>
      <c r="AI1405" s="459"/>
      <c r="AJ1405" s="260"/>
      <c r="AK1405" s="259">
        <v>22</v>
      </c>
      <c r="AL1405" s="259"/>
      <c r="AM1405" s="259" t="s">
        <v>17120</v>
      </c>
      <c r="AN1405" s="449"/>
      <c r="AO1405" s="449"/>
      <c r="AP1405" s="449"/>
      <c r="AQ1405" s="392" t="str">
        <f>IFERROR(VLOOKUP(BG1405,#REF!,1,0),"")</f>
        <v/>
      </c>
      <c r="AS1405" s="259" t="s">
        <v>3255</v>
      </c>
      <c r="BD1405" s="202" t="str">
        <f t="shared" si="200"/>
        <v>S8L TFSI</v>
      </c>
      <c r="BE1405" s="261" t="str">
        <f t="shared" si="206"/>
        <v>0253</v>
      </c>
      <c r="BF1405" s="407" t="s">
        <v>1917</v>
      </c>
      <c r="BG1405" s="202" t="str">
        <f t="shared" si="201"/>
        <v>0253-1404</v>
      </c>
    </row>
    <row r="1406" spans="1:59" s="481" customFormat="1">
      <c r="A1406" s="405">
        <v>5180</v>
      </c>
      <c r="B1406" s="406">
        <v>5180</v>
      </c>
      <c r="C1406" s="261" t="str">
        <f t="shared" si="202"/>
        <v>0006-0254</v>
      </c>
      <c r="D1406" s="261" t="str">
        <f t="shared" si="203"/>
        <v>0006-0254-0001</v>
      </c>
      <c r="E1406" s="407" t="s">
        <v>1918</v>
      </c>
      <c r="F1406" s="261" t="str">
        <f>TEXT(VLOOKUP(J1406,'[4]1'!$B$2:$D$37,2,0),"0000")</f>
        <v>0006</v>
      </c>
      <c r="G1406" s="261" t="str">
        <f t="shared" si="204"/>
        <v>0254</v>
      </c>
      <c r="H1406" s="408">
        <f t="shared" si="205"/>
        <v>1</v>
      </c>
      <c r="I1406" s="407" t="s">
        <v>1918</v>
      </c>
      <c r="J1406" s="413" t="s">
        <v>209</v>
      </c>
      <c r="K1406" s="413" t="s">
        <v>2800</v>
      </c>
      <c r="L1406" s="413" t="s">
        <v>3176</v>
      </c>
      <c r="M1406" s="626">
        <v>91250000</v>
      </c>
      <c r="N1406" s="473">
        <v>2995</v>
      </c>
      <c r="O1406" s="258" t="s">
        <v>77</v>
      </c>
      <c r="P1406" s="413" t="s">
        <v>73</v>
      </c>
      <c r="Q1406" s="413" t="s">
        <v>72</v>
      </c>
      <c r="R1406" s="416">
        <v>5</v>
      </c>
      <c r="S1406" s="410">
        <v>13</v>
      </c>
      <c r="T1406" s="261">
        <v>6</v>
      </c>
      <c r="U1406" s="261">
        <v>6</v>
      </c>
      <c r="V1406" s="258" t="s">
        <v>71</v>
      </c>
      <c r="W1406" s="261" t="str">
        <f t="shared" si="207"/>
        <v>AUDISQ5SQ5 TFSI91250000</v>
      </c>
      <c r="X1406" s="411">
        <f t="shared" si="208"/>
        <v>5180</v>
      </c>
      <c r="Y1406" s="261">
        <v>6</v>
      </c>
      <c r="Z1406" s="261">
        <v>6</v>
      </c>
      <c r="AA1406" s="407" t="s">
        <v>1918</v>
      </c>
      <c r="AB1406" s="258" t="s">
        <v>1985</v>
      </c>
      <c r="AC1406" s="473"/>
      <c r="AD1406" s="473"/>
      <c r="AE1406" s="473"/>
      <c r="AF1406" s="476"/>
      <c r="AG1406" s="476"/>
      <c r="AH1406" s="476"/>
      <c r="AI1406" s="476"/>
      <c r="AJ1406" s="476"/>
      <c r="AK1406" s="259">
        <v>18</v>
      </c>
      <c r="AL1406" s="259"/>
      <c r="AM1406" s="259" t="s">
        <v>17116</v>
      </c>
      <c r="AN1406" s="477"/>
      <c r="AO1406" s="477"/>
      <c r="AP1406" s="477"/>
      <c r="AQ1406" s="392" t="str">
        <f>IFERROR(VLOOKUP(BG1406,#REF!,1,0),"")</f>
        <v/>
      </c>
      <c r="AR1406" s="478"/>
      <c r="AS1406" s="259" t="s">
        <v>3249</v>
      </c>
      <c r="AT1406" s="478" t="s">
        <v>3172</v>
      </c>
      <c r="AU1406" s="478"/>
      <c r="AV1406" s="478"/>
      <c r="AW1406" s="478"/>
      <c r="AX1406" s="478"/>
      <c r="AY1406" s="478"/>
      <c r="BD1406" s="202" t="str">
        <f t="shared" si="200"/>
        <v>SQ5SQ5 TFSI</v>
      </c>
      <c r="BE1406" s="261" t="str">
        <f t="shared" si="206"/>
        <v>0254</v>
      </c>
      <c r="BF1406" s="407" t="s">
        <v>1918</v>
      </c>
      <c r="BG1406" s="202" t="str">
        <f t="shared" si="201"/>
        <v>0254-1405</v>
      </c>
    </row>
    <row r="1407" spans="1:59">
      <c r="A1407" s="405">
        <v>5181</v>
      </c>
      <c r="B1407" s="406">
        <v>5181</v>
      </c>
      <c r="C1407" s="261" t="str">
        <f t="shared" si="202"/>
        <v>0006-0255</v>
      </c>
      <c r="D1407" s="261" t="str">
        <f t="shared" si="203"/>
        <v>0006-0255-0001</v>
      </c>
      <c r="E1407" s="407" t="s">
        <v>1919</v>
      </c>
      <c r="F1407" s="261" t="str">
        <f>TEXT(VLOOKUP(J1407,'[4]1'!$B$2:$D$37,2,0),"0000")</f>
        <v>0006</v>
      </c>
      <c r="G1407" s="261" t="str">
        <f t="shared" si="204"/>
        <v>0255</v>
      </c>
      <c r="H1407" s="408">
        <f t="shared" si="205"/>
        <v>1</v>
      </c>
      <c r="I1407" s="407" t="s">
        <v>1919</v>
      </c>
      <c r="J1407" s="413" t="s">
        <v>209</v>
      </c>
      <c r="K1407" s="413" t="s">
        <v>16789</v>
      </c>
      <c r="L1407" s="413" t="s">
        <v>16790</v>
      </c>
      <c r="M1407" s="506">
        <v>99960000</v>
      </c>
      <c r="N1407" s="416">
        <v>3996</v>
      </c>
      <c r="O1407" s="413" t="s">
        <v>78</v>
      </c>
      <c r="P1407" s="413" t="s">
        <v>73</v>
      </c>
      <c r="Q1407" s="413" t="s">
        <v>72</v>
      </c>
      <c r="R1407" s="416">
        <v>5</v>
      </c>
      <c r="S1407" s="410">
        <v>14</v>
      </c>
      <c r="T1407" s="261">
        <v>6</v>
      </c>
      <c r="U1407" s="261">
        <v>6</v>
      </c>
      <c r="V1407" s="258" t="s">
        <v>71</v>
      </c>
      <c r="W1407" s="261" t="str">
        <f t="shared" si="207"/>
        <v>AUDISQ7SQ7 TFSI99960000</v>
      </c>
      <c r="X1407" s="411">
        <f t="shared" si="208"/>
        <v>5181</v>
      </c>
      <c r="Y1407" s="261">
        <v>6</v>
      </c>
      <c r="Z1407" s="261">
        <v>6</v>
      </c>
      <c r="AA1407" s="407" t="s">
        <v>1919</v>
      </c>
      <c r="AB1407" s="258" t="s">
        <v>1985</v>
      </c>
      <c r="AC1407" s="258"/>
      <c r="AD1407" s="258">
        <v>6</v>
      </c>
      <c r="AE1407" s="258">
        <v>0</v>
      </c>
      <c r="AF1407" s="259"/>
      <c r="AG1407" s="260"/>
      <c r="AH1407" s="259"/>
      <c r="AI1407" s="259"/>
      <c r="AJ1407" s="260"/>
      <c r="AK1407" s="259">
        <v>18</v>
      </c>
      <c r="AL1407" s="259"/>
      <c r="AM1407" s="259" t="s">
        <v>17116</v>
      </c>
      <c r="AN1407" s="449"/>
      <c r="AO1407" s="449"/>
      <c r="AP1407" s="449"/>
      <c r="AQ1407" s="392" t="str">
        <f>IFERROR(VLOOKUP(BG1407,#REF!,1,0),"")</f>
        <v/>
      </c>
      <c r="AS1407" s="259" t="s">
        <v>16791</v>
      </c>
      <c r="AT1407" s="392">
        <v>2024.01</v>
      </c>
      <c r="BD1407" s="202" t="str">
        <f t="shared" si="200"/>
        <v>SQ7SQ7 TFSI</v>
      </c>
      <c r="BE1407" s="261" t="str">
        <f t="shared" si="206"/>
        <v>0255</v>
      </c>
      <c r="BF1407" s="407" t="s">
        <v>1919</v>
      </c>
      <c r="BG1407" s="202" t="str">
        <f t="shared" si="201"/>
        <v>0255-1406</v>
      </c>
    </row>
    <row r="1408" spans="1:59">
      <c r="A1408" s="405">
        <v>5182</v>
      </c>
      <c r="B1408" s="406">
        <v>5182</v>
      </c>
      <c r="C1408" s="261" t="str">
        <f t="shared" si="202"/>
        <v>0015-0256</v>
      </c>
      <c r="D1408" s="261" t="str">
        <f t="shared" si="203"/>
        <v>0015-0256-0001</v>
      </c>
      <c r="E1408" s="407" t="s">
        <v>1920</v>
      </c>
      <c r="F1408" s="261" t="str">
        <f>TEXT(VLOOKUP(J1408,'[4]1'!$B$2:$D$37,2,0),"0000")</f>
        <v>0015</v>
      </c>
      <c r="G1408" s="261" t="str">
        <f t="shared" si="204"/>
        <v>0256</v>
      </c>
      <c r="H1408" s="408">
        <f t="shared" si="205"/>
        <v>1</v>
      </c>
      <c r="I1408" s="407" t="s">
        <v>1920</v>
      </c>
      <c r="J1408" s="258" t="s">
        <v>1220</v>
      </c>
      <c r="K1408" s="258" t="s">
        <v>1224</v>
      </c>
      <c r="L1408" s="258" t="s">
        <v>17041</v>
      </c>
      <c r="M1408" s="409">
        <v>295000000</v>
      </c>
      <c r="N1408" s="258">
        <v>3982</v>
      </c>
      <c r="O1408" s="258" t="s">
        <v>77</v>
      </c>
      <c r="P1408" s="258" t="s">
        <v>73</v>
      </c>
      <c r="Q1408" s="258" t="s">
        <v>72</v>
      </c>
      <c r="R1408" s="258">
        <v>4</v>
      </c>
      <c r="S1408" s="410">
        <v>16</v>
      </c>
      <c r="T1408" s="261">
        <v>6</v>
      </c>
      <c r="U1408" s="261">
        <v>6</v>
      </c>
      <c r="V1408" s="258" t="s">
        <v>71</v>
      </c>
      <c r="W1408" s="261" t="str">
        <f t="shared" si="207"/>
        <v>Aston martinDB11볼란테 4.0 V8295000000</v>
      </c>
      <c r="X1408" s="411">
        <f t="shared" si="208"/>
        <v>5182</v>
      </c>
      <c r="Y1408" s="261">
        <v>6</v>
      </c>
      <c r="Z1408" s="261">
        <v>6</v>
      </c>
      <c r="AA1408" s="407" t="s">
        <v>1920</v>
      </c>
      <c r="AB1408" s="258" t="s">
        <v>73</v>
      </c>
      <c r="AC1408" s="258"/>
      <c r="AD1408" s="258">
        <v>6</v>
      </c>
      <c r="AE1408" s="258">
        <v>0</v>
      </c>
      <c r="AF1408" s="259"/>
      <c r="AG1408" s="260"/>
      <c r="AH1408" s="259"/>
      <c r="AI1408" s="259"/>
      <c r="AJ1408" s="260"/>
      <c r="AK1408" s="259">
        <v>22</v>
      </c>
      <c r="AL1408" s="259"/>
      <c r="AM1408" s="259" t="s">
        <v>17120</v>
      </c>
      <c r="AN1408" s="449"/>
      <c r="AO1408" s="449"/>
      <c r="AP1408" s="449"/>
      <c r="AQ1408" s="392" t="str">
        <f>IFERROR(VLOOKUP(BG1408,#REF!,1,0),"")</f>
        <v/>
      </c>
      <c r="AS1408" s="259" t="s">
        <v>3252</v>
      </c>
      <c r="BD1408" s="202" t="str">
        <f t="shared" si="200"/>
        <v>DB11볼란테 4.0 V8</v>
      </c>
      <c r="BE1408" s="261" t="str">
        <f t="shared" si="206"/>
        <v>0256</v>
      </c>
      <c r="BF1408" s="407" t="s">
        <v>1920</v>
      </c>
      <c r="BG1408" s="202" t="str">
        <f t="shared" si="201"/>
        <v>0256-1407</v>
      </c>
    </row>
    <row r="1409" spans="1:59">
      <c r="A1409" s="405">
        <v>5183</v>
      </c>
      <c r="B1409" s="406">
        <v>5183</v>
      </c>
      <c r="C1409" s="261" t="str">
        <f t="shared" si="202"/>
        <v>0015-0257</v>
      </c>
      <c r="D1409" s="261" t="str">
        <f t="shared" si="203"/>
        <v>0015-0257-0001</v>
      </c>
      <c r="E1409" s="407" t="s">
        <v>1921</v>
      </c>
      <c r="F1409" s="261" t="str">
        <f>TEXT(VLOOKUP(J1409,'[4]1'!$B$2:$D$37,2,0),"0000")</f>
        <v>0015</v>
      </c>
      <c r="G1409" s="261" t="str">
        <f t="shared" si="204"/>
        <v>0257</v>
      </c>
      <c r="H1409" s="408">
        <f t="shared" si="205"/>
        <v>1</v>
      </c>
      <c r="I1409" s="407" t="s">
        <v>1921</v>
      </c>
      <c r="J1409" s="258" t="s">
        <v>1220</v>
      </c>
      <c r="K1409" s="258" t="s">
        <v>17038</v>
      </c>
      <c r="L1409" s="258" t="s">
        <v>17039</v>
      </c>
      <c r="M1409" s="409">
        <v>317000000</v>
      </c>
      <c r="N1409" s="258">
        <v>3982</v>
      </c>
      <c r="O1409" s="258" t="s">
        <v>77</v>
      </c>
      <c r="P1409" s="258" t="s">
        <v>73</v>
      </c>
      <c r="Q1409" s="258" t="s">
        <v>72</v>
      </c>
      <c r="R1409" s="258">
        <v>2</v>
      </c>
      <c r="S1409" s="410">
        <v>16</v>
      </c>
      <c r="T1409" s="261">
        <v>6</v>
      </c>
      <c r="U1409" s="261">
        <v>6</v>
      </c>
      <c r="V1409" s="258" t="s">
        <v>71</v>
      </c>
      <c r="W1409" s="261" t="str">
        <f t="shared" si="207"/>
        <v>Aston martinDBXV8 DBX 707317000000</v>
      </c>
      <c r="X1409" s="411">
        <f t="shared" si="208"/>
        <v>5183</v>
      </c>
      <c r="Y1409" s="261">
        <v>6</v>
      </c>
      <c r="Z1409" s="261">
        <v>6</v>
      </c>
      <c r="AA1409" s="407" t="s">
        <v>1921</v>
      </c>
      <c r="AB1409" s="258" t="s">
        <v>73</v>
      </c>
      <c r="AC1409" s="258"/>
      <c r="AD1409" s="258">
        <v>6</v>
      </c>
      <c r="AE1409" s="258">
        <v>0</v>
      </c>
      <c r="AF1409" s="259"/>
      <c r="AG1409" s="260"/>
      <c r="AH1409" s="259"/>
      <c r="AI1409" s="259"/>
      <c r="AJ1409" s="260"/>
      <c r="AK1409" s="259">
        <v>15</v>
      </c>
      <c r="AL1409" s="259"/>
      <c r="AM1409" s="259" t="s">
        <v>17113</v>
      </c>
      <c r="AN1409" s="449"/>
      <c r="AO1409" s="449"/>
      <c r="AP1409" s="449"/>
      <c r="AQ1409" s="392" t="str">
        <f>IFERROR(VLOOKUP(BG1409,#REF!,1,0),"")</f>
        <v/>
      </c>
      <c r="AS1409" s="259" t="s">
        <v>3252</v>
      </c>
      <c r="BD1409" s="202" t="str">
        <f t="shared" si="200"/>
        <v>DBXV8 DBX 707</v>
      </c>
      <c r="BE1409" s="261" t="str">
        <f t="shared" si="206"/>
        <v>0257</v>
      </c>
      <c r="BF1409" s="407" t="s">
        <v>1921</v>
      </c>
      <c r="BG1409" s="202" t="str">
        <f t="shared" si="201"/>
        <v>0257-1408</v>
      </c>
    </row>
    <row r="1410" spans="1:59">
      <c r="A1410" s="405">
        <v>5184</v>
      </c>
      <c r="B1410" s="406">
        <v>5184</v>
      </c>
      <c r="C1410" s="261" t="str">
        <f t="shared" si="202"/>
        <v>0015-0257</v>
      </c>
      <c r="D1410" s="261" t="str">
        <f t="shared" si="203"/>
        <v>0015-0257-0002</v>
      </c>
      <c r="E1410" s="407" t="s">
        <v>1922</v>
      </c>
      <c r="F1410" s="261" t="str">
        <f>TEXT(VLOOKUP(J1410,'[4]1'!$B$2:$D$37,2,0),"0000")</f>
        <v>0015</v>
      </c>
      <c r="G1410" s="261" t="str">
        <f t="shared" si="204"/>
        <v>0257</v>
      </c>
      <c r="H1410" s="408">
        <f t="shared" si="205"/>
        <v>2</v>
      </c>
      <c r="I1410" s="407" t="s">
        <v>1922</v>
      </c>
      <c r="J1410" s="258" t="s">
        <v>1220</v>
      </c>
      <c r="K1410" s="258" t="s">
        <v>17038</v>
      </c>
      <c r="L1410" s="258" t="s">
        <v>3067</v>
      </c>
      <c r="M1410" s="409">
        <v>251200000</v>
      </c>
      <c r="N1410" s="258">
        <v>3982</v>
      </c>
      <c r="O1410" s="258" t="s">
        <v>77</v>
      </c>
      <c r="P1410" s="258" t="s">
        <v>73</v>
      </c>
      <c r="Q1410" s="258" t="s">
        <v>72</v>
      </c>
      <c r="R1410" s="258">
        <v>2</v>
      </c>
      <c r="S1410" s="410">
        <v>16</v>
      </c>
      <c r="T1410" s="261">
        <v>6</v>
      </c>
      <c r="U1410" s="261">
        <v>6</v>
      </c>
      <c r="V1410" s="258" t="s">
        <v>71</v>
      </c>
      <c r="W1410" s="261" t="str">
        <f t="shared" si="207"/>
        <v>Aston martinDBXV8251200000</v>
      </c>
      <c r="X1410" s="411">
        <f t="shared" si="208"/>
        <v>5184</v>
      </c>
      <c r="Y1410" s="261">
        <v>6</v>
      </c>
      <c r="Z1410" s="261">
        <v>6</v>
      </c>
      <c r="AA1410" s="407" t="s">
        <v>1922</v>
      </c>
      <c r="AB1410" s="258" t="s">
        <v>73</v>
      </c>
      <c r="AC1410" s="258"/>
      <c r="AD1410" s="258">
        <v>6</v>
      </c>
      <c r="AE1410" s="258">
        <v>0</v>
      </c>
      <c r="AF1410" s="259"/>
      <c r="AG1410" s="260"/>
      <c r="AH1410" s="259"/>
      <c r="AI1410" s="259"/>
      <c r="AJ1410" s="260"/>
      <c r="AK1410" s="259">
        <v>15</v>
      </c>
      <c r="AL1410" s="259"/>
      <c r="AM1410" s="259" t="s">
        <v>17113</v>
      </c>
      <c r="AN1410" s="449"/>
      <c r="AO1410" s="449"/>
      <c r="AP1410" s="449"/>
      <c r="AQ1410" s="392" t="str">
        <f>IFERROR(VLOOKUP(BG1410,#REF!,1,0),"")</f>
        <v/>
      </c>
      <c r="AS1410" s="259" t="s">
        <v>3252</v>
      </c>
      <c r="BD1410" s="202" t="str">
        <f t="shared" si="200"/>
        <v>DBXV8</v>
      </c>
      <c r="BE1410" s="261" t="str">
        <f t="shared" si="206"/>
        <v>0257</v>
      </c>
      <c r="BF1410" s="407" t="s">
        <v>1922</v>
      </c>
      <c r="BG1410" s="202" t="str">
        <f t="shared" si="201"/>
        <v>0257-1409</v>
      </c>
    </row>
    <row r="1411" spans="1:59">
      <c r="A1411" s="405">
        <v>5185</v>
      </c>
      <c r="B1411" s="406">
        <v>5185</v>
      </c>
      <c r="C1411" s="261" t="str">
        <f t="shared" si="202"/>
        <v>0015-0258</v>
      </c>
      <c r="D1411" s="261" t="str">
        <f t="shared" si="203"/>
        <v>0015-0258-0001</v>
      </c>
      <c r="E1411" s="407" t="s">
        <v>1923</v>
      </c>
      <c r="F1411" s="261" t="str">
        <f>TEXT(VLOOKUP(J1411,'[4]1'!$B$2:$D$37,2,0),"0000")</f>
        <v>0015</v>
      </c>
      <c r="G1411" s="261" t="str">
        <f t="shared" si="204"/>
        <v>0258</v>
      </c>
      <c r="H1411" s="408">
        <f t="shared" si="205"/>
        <v>1</v>
      </c>
      <c r="I1411" s="407" t="s">
        <v>1923</v>
      </c>
      <c r="J1411" s="258" t="s">
        <v>1220</v>
      </c>
      <c r="K1411" s="258" t="s">
        <v>3158</v>
      </c>
      <c r="L1411" s="258" t="s">
        <v>17040</v>
      </c>
      <c r="M1411" s="409">
        <v>419000000</v>
      </c>
      <c r="N1411" s="258">
        <v>5204</v>
      </c>
      <c r="O1411" s="258" t="s">
        <v>77</v>
      </c>
      <c r="P1411" s="258" t="s">
        <v>73</v>
      </c>
      <c r="Q1411" s="258" t="s">
        <v>72</v>
      </c>
      <c r="R1411" s="258">
        <v>2</v>
      </c>
      <c r="S1411" s="410">
        <v>20</v>
      </c>
      <c r="T1411" s="261">
        <v>6</v>
      </c>
      <c r="U1411" s="261">
        <v>6</v>
      </c>
      <c r="V1411" s="258" t="s">
        <v>71</v>
      </c>
      <c r="W1411" s="261" t="str">
        <f t="shared" si="207"/>
        <v>Aston martinDBSV12 볼란테419000000</v>
      </c>
      <c r="X1411" s="411">
        <f t="shared" si="208"/>
        <v>5185</v>
      </c>
      <c r="Y1411" s="261">
        <v>6</v>
      </c>
      <c r="Z1411" s="261">
        <v>6</v>
      </c>
      <c r="AA1411" s="407" t="s">
        <v>1923</v>
      </c>
      <c r="AB1411" s="258" t="s">
        <v>73</v>
      </c>
      <c r="AC1411" s="258"/>
      <c r="AD1411" s="258">
        <v>6</v>
      </c>
      <c r="AE1411" s="258">
        <v>0</v>
      </c>
      <c r="AF1411" s="259"/>
      <c r="AG1411" s="260"/>
      <c r="AH1411" s="259"/>
      <c r="AI1411" s="259"/>
      <c r="AJ1411" s="260"/>
      <c r="AK1411" s="259">
        <v>22</v>
      </c>
      <c r="AL1411" s="259"/>
      <c r="AM1411" s="259" t="s">
        <v>17120</v>
      </c>
      <c r="AN1411" s="449"/>
      <c r="AO1411" s="449"/>
      <c r="AP1411" s="449"/>
      <c r="AQ1411" s="392" t="str">
        <f>IFERROR(VLOOKUP(BG1411,#REF!,1,0),"")</f>
        <v/>
      </c>
      <c r="AS1411" s="259" t="s">
        <v>3256</v>
      </c>
      <c r="BD1411" s="202" t="str">
        <f t="shared" si="200"/>
        <v>DBSV12 볼란테</v>
      </c>
      <c r="BE1411" s="261" t="str">
        <f t="shared" si="206"/>
        <v>0258</v>
      </c>
      <c r="BF1411" s="407" t="s">
        <v>1923</v>
      </c>
      <c r="BG1411" s="202" t="str">
        <f t="shared" si="201"/>
        <v>0258-1410</v>
      </c>
    </row>
    <row r="1412" spans="1:59">
      <c r="A1412" s="405">
        <v>5186</v>
      </c>
      <c r="B1412" s="406">
        <v>5186</v>
      </c>
      <c r="C1412" s="261" t="str">
        <f t="shared" si="202"/>
        <v>0015-0258</v>
      </c>
      <c r="D1412" s="261" t="str">
        <f t="shared" si="203"/>
        <v>0015-0258-0002</v>
      </c>
      <c r="E1412" s="407" t="s">
        <v>1924</v>
      </c>
      <c r="F1412" s="261" t="str">
        <f>TEXT(VLOOKUP(J1412,'[4]1'!$B$2:$D$37,2,0),"0000")</f>
        <v>0015</v>
      </c>
      <c r="G1412" s="261" t="str">
        <f t="shared" si="204"/>
        <v>0258</v>
      </c>
      <c r="H1412" s="408">
        <f t="shared" si="205"/>
        <v>2</v>
      </c>
      <c r="I1412" s="407" t="s">
        <v>1924</v>
      </c>
      <c r="J1412" s="258" t="s">
        <v>1220</v>
      </c>
      <c r="K1412" s="258" t="s">
        <v>3158</v>
      </c>
      <c r="L1412" s="258" t="s">
        <v>1335</v>
      </c>
      <c r="M1412" s="409">
        <v>390750000</v>
      </c>
      <c r="N1412" s="258">
        <v>5204</v>
      </c>
      <c r="O1412" s="258" t="s">
        <v>77</v>
      </c>
      <c r="P1412" s="258" t="s">
        <v>73</v>
      </c>
      <c r="Q1412" s="258" t="s">
        <v>72</v>
      </c>
      <c r="R1412" s="258">
        <v>2</v>
      </c>
      <c r="S1412" s="410">
        <v>20</v>
      </c>
      <c r="T1412" s="261">
        <v>6</v>
      </c>
      <c r="U1412" s="261">
        <v>6</v>
      </c>
      <c r="V1412" s="258" t="s">
        <v>71</v>
      </c>
      <c r="W1412" s="261" t="str">
        <f t="shared" si="207"/>
        <v>Aston martinDBSSuperleggera390750000</v>
      </c>
      <c r="X1412" s="411">
        <f t="shared" si="208"/>
        <v>5186</v>
      </c>
      <c r="Y1412" s="261">
        <v>6</v>
      </c>
      <c r="Z1412" s="261">
        <v>6</v>
      </c>
      <c r="AA1412" s="407" t="s">
        <v>1924</v>
      </c>
      <c r="AB1412" s="258" t="s">
        <v>73</v>
      </c>
      <c r="AC1412" s="258"/>
      <c r="AD1412" s="258">
        <v>6</v>
      </c>
      <c r="AE1412" s="258">
        <v>0</v>
      </c>
      <c r="AF1412" s="259"/>
      <c r="AG1412" s="260"/>
      <c r="AH1412" s="259"/>
      <c r="AI1412" s="259"/>
      <c r="AJ1412" s="260"/>
      <c r="AK1412" s="259">
        <v>22</v>
      </c>
      <c r="AL1412" s="259"/>
      <c r="AM1412" s="259" t="s">
        <v>17120</v>
      </c>
      <c r="AN1412" s="449"/>
      <c r="AO1412" s="449"/>
      <c r="AP1412" s="449"/>
      <c r="AQ1412" s="392" t="str">
        <f>IFERROR(VLOOKUP(BG1412,#REF!,1,0),"")</f>
        <v/>
      </c>
      <c r="AS1412" s="259" t="s">
        <v>3256</v>
      </c>
      <c r="BD1412" s="202" t="str">
        <f t="shared" si="200"/>
        <v>DBSSuperleggera</v>
      </c>
      <c r="BE1412" s="261" t="str">
        <f t="shared" si="206"/>
        <v>0258</v>
      </c>
      <c r="BF1412" s="407" t="s">
        <v>1924</v>
      </c>
      <c r="BG1412" s="202" t="str">
        <f t="shared" si="201"/>
        <v>0258-1411</v>
      </c>
    </row>
    <row r="1413" spans="1:59">
      <c r="A1413" s="405">
        <v>5187</v>
      </c>
      <c r="B1413" s="406">
        <v>5187</v>
      </c>
      <c r="C1413" s="261" t="str">
        <f t="shared" si="202"/>
        <v>0015-0259</v>
      </c>
      <c r="D1413" s="261" t="str">
        <f t="shared" si="203"/>
        <v>0015-0259-0001</v>
      </c>
      <c r="E1413" s="407" t="s">
        <v>1925</v>
      </c>
      <c r="F1413" s="261" t="str">
        <f>TEXT(VLOOKUP(J1413,'[4]1'!$B$2:$D$37,2,0),"0000")</f>
        <v>0015</v>
      </c>
      <c r="G1413" s="261" t="str">
        <f t="shared" si="204"/>
        <v>0259</v>
      </c>
      <c r="H1413" s="408">
        <f t="shared" si="205"/>
        <v>1</v>
      </c>
      <c r="I1413" s="407" t="s">
        <v>1925</v>
      </c>
      <c r="J1413" s="258" t="s">
        <v>1220</v>
      </c>
      <c r="K1413" s="258" t="s">
        <v>3164</v>
      </c>
      <c r="L1413" s="258" t="s">
        <v>1225</v>
      </c>
      <c r="M1413" s="409">
        <v>198000000</v>
      </c>
      <c r="N1413" s="258">
        <v>3982</v>
      </c>
      <c r="O1413" s="258" t="s">
        <v>77</v>
      </c>
      <c r="P1413" s="258" t="s">
        <v>73</v>
      </c>
      <c r="Q1413" s="258" t="s">
        <v>72</v>
      </c>
      <c r="R1413" s="258">
        <v>2</v>
      </c>
      <c r="S1413" s="410">
        <v>16</v>
      </c>
      <c r="T1413" s="261">
        <v>6</v>
      </c>
      <c r="U1413" s="261">
        <v>6</v>
      </c>
      <c r="V1413" s="258" t="s">
        <v>71</v>
      </c>
      <c r="W1413" s="261" t="str">
        <f t="shared" si="207"/>
        <v>Aston martin밴티지V8 쿠페 198000000</v>
      </c>
      <c r="X1413" s="411">
        <f t="shared" si="208"/>
        <v>5187</v>
      </c>
      <c r="Y1413" s="261">
        <v>6</v>
      </c>
      <c r="Z1413" s="261">
        <v>6</v>
      </c>
      <c r="AA1413" s="407" t="s">
        <v>1925</v>
      </c>
      <c r="AB1413" s="258" t="s">
        <v>73</v>
      </c>
      <c r="AC1413" s="258"/>
      <c r="AD1413" s="258">
        <v>6</v>
      </c>
      <c r="AE1413" s="258">
        <v>0</v>
      </c>
      <c r="AF1413" s="259"/>
      <c r="AG1413" s="260"/>
      <c r="AH1413" s="259"/>
      <c r="AI1413" s="259"/>
      <c r="AJ1413" s="260"/>
      <c r="AK1413" s="259">
        <v>22</v>
      </c>
      <c r="AL1413" s="259"/>
      <c r="AM1413" s="259" t="s">
        <v>17120</v>
      </c>
      <c r="AN1413" s="449"/>
      <c r="AO1413" s="449"/>
      <c r="AP1413" s="449"/>
      <c r="AQ1413" s="392" t="str">
        <f>IFERROR(VLOOKUP(BG1413,#REF!,1,0),"")</f>
        <v/>
      </c>
      <c r="AS1413" s="259" t="s">
        <v>3252</v>
      </c>
      <c r="BD1413" s="202" t="str">
        <f t="shared" ref="BD1413" si="209">K1413&amp;L1413</f>
        <v xml:space="preserve">밴티지V8 쿠페 </v>
      </c>
      <c r="BE1413" s="261" t="str">
        <f t="shared" si="206"/>
        <v>0259</v>
      </c>
      <c r="BF1413" s="407" t="s">
        <v>1925</v>
      </c>
      <c r="BG1413" s="202" t="str">
        <f t="shared" ref="BG1413" si="210">BE1413&amp;"-"&amp;BF1413</f>
        <v>0259-1412</v>
      </c>
    </row>
    <row r="1414" spans="1:59">
      <c r="AK1414" s="652" t="s">
        <v>1160</v>
      </c>
    </row>
    <row r="1416" spans="1:59">
      <c r="M1416" s="439" t="s">
        <v>17228</v>
      </c>
      <c r="N1416" s="249" t="s">
        <v>16855</v>
      </c>
    </row>
    <row r="1427" spans="11:12">
      <c r="L1427" s="249" t="s">
        <v>3153</v>
      </c>
    </row>
    <row r="1429" spans="11:12">
      <c r="K1429" s="249" t="s">
        <v>3155</v>
      </c>
    </row>
    <row r="1431" spans="11:12">
      <c r="L1431" s="249" t="s">
        <v>3154</v>
      </c>
    </row>
  </sheetData>
  <mergeCells count="1">
    <mergeCell ref="C1:I1"/>
  </mergeCells>
  <phoneticPr fontId="2" type="noConversion"/>
  <conditionalFormatting sqref="B1:B1048576">
    <cfRule type="duplicateValues" dxfId="1" priority="670"/>
  </conditionalFormatting>
  <conditionalFormatting sqref="B2:B1413">
    <cfRule type="duplicateValues" dxfId="0" priority="2136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7171-8D7C-44D4-8FF3-9902314E9F99}">
  <dimension ref="A1:I52"/>
  <sheetViews>
    <sheetView topLeftCell="A43" workbookViewId="0">
      <selection activeCell="H13" sqref="H13"/>
    </sheetView>
  </sheetViews>
  <sheetFormatPr defaultRowHeight="16.5"/>
  <cols>
    <col min="1" max="1" width="14.25" bestFit="1" customWidth="1"/>
    <col min="2" max="2" width="39.125" bestFit="1" customWidth="1"/>
  </cols>
  <sheetData>
    <row r="1" spans="1:9">
      <c r="A1" s="401" t="s">
        <v>1117</v>
      </c>
      <c r="B1" s="401" t="s">
        <v>3109</v>
      </c>
    </row>
    <row r="2" spans="1:9">
      <c r="A2" s="1" t="s">
        <v>2851</v>
      </c>
      <c r="B2" s="267" t="s">
        <v>16878</v>
      </c>
      <c r="C2" t="str">
        <f>VLOOKUP(A2,차량가!$K$2:$BE$1413,46,0)</f>
        <v>E-ClassE200 Avantgarde</v>
      </c>
      <c r="D2" t="str">
        <f>VLOOKUP(B2,차량가!$L$2:$AA$1413,16,0)</f>
        <v>0994</v>
      </c>
      <c r="E2" t="str">
        <f>VLOOKUP($D2,차량가!$I$2:$L$1413,3,0)</f>
        <v>E-Class</v>
      </c>
      <c r="F2" t="str">
        <f>VLOOKUP($D2,차량가!$I$2:$L$1413,4,0)</f>
        <v>E200 Avantgarde</v>
      </c>
      <c r="G2" s="1" t="str">
        <f>IF(AND(A2=E2,B2=F2),"o","x")</f>
        <v>o</v>
      </c>
      <c r="H2" s="639" t="s">
        <v>16969</v>
      </c>
      <c r="I2" s="640">
        <v>5.0000000000000031E-2</v>
      </c>
    </row>
    <row r="3" spans="1:9">
      <c r="A3" s="1" t="s">
        <v>2851</v>
      </c>
      <c r="B3" s="267" t="s">
        <v>16879</v>
      </c>
      <c r="C3" t="str">
        <f>VLOOKUP(A3,차량가!$K$2:$BE$1413,46,0)</f>
        <v>E-ClassE200 Avantgarde</v>
      </c>
      <c r="D3" t="str">
        <f>VLOOKUP(B3,차량가!$L$2:$AA$1413,16,0)</f>
        <v>0995</v>
      </c>
      <c r="E3" t="str">
        <f>VLOOKUP($D3,차량가!$I$2:$L$1413,3,0)</f>
        <v>E-Class</v>
      </c>
      <c r="F3" t="str">
        <f>VLOOKUP($D3,차량가!$I$2:$L$1413,4,0)</f>
        <v>E220d 4MATIC Exclusive</v>
      </c>
      <c r="G3" s="1" t="str">
        <f t="shared" ref="G3:G52" si="0">IF(AND(A3=E3,B3=F3),"o","x")</f>
        <v>o</v>
      </c>
      <c r="H3" s="639" t="s">
        <v>16969</v>
      </c>
      <c r="I3" s="640">
        <v>5.0000000000000031E-2</v>
      </c>
    </row>
    <row r="4" spans="1:9">
      <c r="A4" s="1" t="s">
        <v>2851</v>
      </c>
      <c r="B4" s="267" t="s">
        <v>16968</v>
      </c>
      <c r="C4" t="str">
        <f>VLOOKUP(A4,차량가!$K$2:$BE$1413,46,0)</f>
        <v>E-ClassE200 Avantgarde</v>
      </c>
      <c r="D4" t="str">
        <f>VLOOKUP(B4,차량가!$L$2:$AA$1413,16,0)</f>
        <v>0997</v>
      </c>
      <c r="E4" t="str">
        <f>VLOOKUP($D4,차량가!$I$2:$L$1413,3,0)</f>
        <v>E-Class</v>
      </c>
      <c r="F4" t="str">
        <f>VLOOKUP($D4,차량가!$I$2:$L$1413,4,0)</f>
        <v>E300 4MATIC Exclusive</v>
      </c>
      <c r="G4" s="1" t="str">
        <f t="shared" si="0"/>
        <v>o</v>
      </c>
      <c r="H4" s="639" t="s">
        <v>16969</v>
      </c>
      <c r="I4" s="640">
        <v>3.0000000000000068E-2</v>
      </c>
    </row>
    <row r="5" spans="1:9">
      <c r="A5" s="1" t="s">
        <v>2851</v>
      </c>
      <c r="B5" s="267" t="s">
        <v>1931</v>
      </c>
      <c r="C5" t="str">
        <f>VLOOKUP(A5,차량가!$K$2:$BE$1413,46,0)</f>
        <v>E-ClassE200 Avantgarde</v>
      </c>
      <c r="D5" t="str">
        <f>VLOOKUP(B5,차량가!$L$2:$AA$1413,16,0)</f>
        <v>0998</v>
      </c>
      <c r="E5" t="str">
        <f>VLOOKUP($D5,차량가!$I$2:$L$1413,3,0)</f>
        <v>E-Class</v>
      </c>
      <c r="F5" t="str">
        <f>VLOOKUP($D5,차량가!$I$2:$L$1413,4,0)</f>
        <v>E300 4matic AMG Line</v>
      </c>
      <c r="G5" s="1" t="str">
        <f t="shared" si="0"/>
        <v>o</v>
      </c>
      <c r="H5" s="639" t="s">
        <v>16969</v>
      </c>
      <c r="I5" s="640">
        <v>3.0000000000000068E-2</v>
      </c>
    </row>
    <row r="6" spans="1:9">
      <c r="A6" s="1" t="s">
        <v>2851</v>
      </c>
      <c r="B6" s="307" t="s">
        <v>1391</v>
      </c>
      <c r="C6" t="str">
        <f>VLOOKUP(A6,차량가!$K$2:$BE$1413,46,0)</f>
        <v>E-ClassE200 Avantgarde</v>
      </c>
      <c r="D6" t="str">
        <f>VLOOKUP(B6,차량가!$L$2:$AA$1413,16,0)</f>
        <v>1002</v>
      </c>
      <c r="E6" t="str">
        <f>VLOOKUP($D6,차량가!$I$2:$L$1413,3,0)</f>
        <v>E-Class</v>
      </c>
      <c r="F6" t="str">
        <f>VLOOKUP($D6,차량가!$I$2:$L$1413,4,0)</f>
        <v>E450 4MATIC Exclusive</v>
      </c>
      <c r="G6" s="1" t="str">
        <f t="shared" si="0"/>
        <v>o</v>
      </c>
      <c r="H6" s="639" t="s">
        <v>16969</v>
      </c>
      <c r="I6" s="640">
        <v>2.0000000000000004E-2</v>
      </c>
    </row>
    <row r="7" spans="1:9">
      <c r="A7" s="260" t="s">
        <v>122</v>
      </c>
      <c r="B7" s="307" t="s">
        <v>1435</v>
      </c>
      <c r="C7" t="str">
        <f>VLOOKUP(A7,차량가!$K$2:$BE$1413,46,0)</f>
        <v>GLE-Class300d 4Matic</v>
      </c>
      <c r="D7" t="str">
        <f>VLOOKUP(B7,차량가!$L$2:$AA$1413,16,0)</f>
        <v>1040</v>
      </c>
      <c r="E7" t="str">
        <f>VLOOKUP($D7,차량가!$I$2:$L$1413,3,0)</f>
        <v>GLE-Class</v>
      </c>
      <c r="F7" t="str">
        <f>VLOOKUP($D7,차량가!$I$2:$L$1413,4,0)</f>
        <v>300d 4Matic</v>
      </c>
      <c r="G7" s="1" t="str">
        <f t="shared" si="0"/>
        <v>o</v>
      </c>
      <c r="H7" s="639" t="s">
        <v>16969</v>
      </c>
      <c r="I7" s="640">
        <v>0.10000000000000003</v>
      </c>
    </row>
    <row r="8" spans="1:9">
      <c r="A8" s="260" t="s">
        <v>122</v>
      </c>
      <c r="B8" s="307" t="s">
        <v>16941</v>
      </c>
      <c r="C8" t="str">
        <f>VLOOKUP(A8,차량가!$K$2:$BE$1413,46,0)</f>
        <v>GLE-Class300d 4Matic</v>
      </c>
      <c r="D8" t="str">
        <f>VLOOKUP(B8,차량가!$L$2:$AA$1413,16,0)</f>
        <v>1041</v>
      </c>
      <c r="E8" t="str">
        <f>VLOOKUP($D8,차량가!$I$2:$L$1413,3,0)</f>
        <v>GLE-Class</v>
      </c>
      <c r="F8" t="str">
        <f>VLOOKUP($D8,차량가!$I$2:$L$1413,4,0)</f>
        <v>GLE 400e 4matic Coupe</v>
      </c>
      <c r="G8" s="1" t="str">
        <f t="shared" si="0"/>
        <v>o</v>
      </c>
      <c r="H8" s="639" t="s">
        <v>16969</v>
      </c>
      <c r="I8" s="640">
        <v>4.0000000000000036E-2</v>
      </c>
    </row>
    <row r="9" spans="1:9">
      <c r="A9" s="260" t="s">
        <v>122</v>
      </c>
      <c r="B9" s="307" t="s">
        <v>1436</v>
      </c>
      <c r="C9" t="str">
        <f>VLOOKUP(A9,차량가!$K$2:$BE$1413,46,0)</f>
        <v>GLE-Class300d 4Matic</v>
      </c>
      <c r="D9" t="str">
        <f>VLOOKUP(B9,차량가!$L$2:$AA$1413,16,0)</f>
        <v>1042</v>
      </c>
      <c r="E9" t="str">
        <f>VLOOKUP($D9,차량가!$I$2:$L$1413,3,0)</f>
        <v>GLE-Class</v>
      </c>
      <c r="F9" t="str">
        <f>VLOOKUP($D9,차량가!$I$2:$L$1413,4,0)</f>
        <v>450 4Matic</v>
      </c>
      <c r="G9" s="1" t="str">
        <f t="shared" si="0"/>
        <v>o</v>
      </c>
      <c r="H9" s="639" t="s">
        <v>16969</v>
      </c>
      <c r="I9" s="640">
        <v>0.10000000000000003</v>
      </c>
    </row>
    <row r="10" spans="1:9">
      <c r="A10" s="260" t="s">
        <v>122</v>
      </c>
      <c r="B10" s="422" t="s">
        <v>16942</v>
      </c>
      <c r="C10" t="str">
        <f>VLOOKUP(A10,차량가!$K$2:$BE$1413,46,0)</f>
        <v>GLE-Class300d 4Matic</v>
      </c>
      <c r="D10" t="e">
        <f>VLOOKUP(B10,차량가!$L$2:$AA$1413,16,0)</f>
        <v>#N/A</v>
      </c>
      <c r="E10" t="e">
        <f>VLOOKUP($D10,차량가!$I$2:$L$1413,3,0)</f>
        <v>#N/A</v>
      </c>
      <c r="F10" t="e">
        <f>VLOOKUP($D10,차량가!$I$2:$L$1413,4,0)</f>
        <v>#N/A</v>
      </c>
      <c r="G10" s="1" t="e">
        <f t="shared" si="0"/>
        <v>#N/A</v>
      </c>
      <c r="H10" s="639" t="s">
        <v>16969</v>
      </c>
      <c r="I10" s="640">
        <v>0.10000000000000003</v>
      </c>
    </row>
    <row r="11" spans="1:9">
      <c r="A11" s="260" t="s">
        <v>122</v>
      </c>
      <c r="B11" s="422" t="s">
        <v>16777</v>
      </c>
      <c r="C11" t="str">
        <f>VLOOKUP(A11,차량가!$K$2:$BE$1413,46,0)</f>
        <v>GLE-Class300d 4Matic</v>
      </c>
      <c r="D11" t="str">
        <f>VLOOKUP(B11,차량가!$L$2:$AA$1413,16,0)</f>
        <v>1043</v>
      </c>
      <c r="E11" t="str">
        <f>VLOOKUP($D11,차량가!$I$2:$L$1413,3,0)</f>
        <v>GLE-Class</v>
      </c>
      <c r="F11" t="str">
        <f>VLOOKUP($D11,차량가!$I$2:$L$1413,4,0)</f>
        <v>450d 4Matic Coupe</v>
      </c>
      <c r="G11" s="1" t="str">
        <f t="shared" si="0"/>
        <v>o</v>
      </c>
      <c r="H11" s="639" t="s">
        <v>16969</v>
      </c>
      <c r="I11" s="640">
        <v>0.10000000000000003</v>
      </c>
    </row>
    <row r="12" spans="1:9">
      <c r="A12" s="260" t="s">
        <v>122</v>
      </c>
      <c r="B12" s="422" t="s">
        <v>2888</v>
      </c>
      <c r="C12" t="str">
        <f>VLOOKUP(A12,차량가!$K$2:$BE$1413,46,0)</f>
        <v>GLE-Class300d 4Matic</v>
      </c>
      <c r="D12" t="e">
        <f>VLOOKUP(B12,차량가!$L$2:$AA$1413,16,0)</f>
        <v>#N/A</v>
      </c>
      <c r="E12" t="e">
        <f>VLOOKUP($D12,차량가!$I$2:$L$1413,3,0)</f>
        <v>#N/A</v>
      </c>
      <c r="F12" t="e">
        <f>VLOOKUP($D12,차량가!$I$2:$L$1413,4,0)</f>
        <v>#N/A</v>
      </c>
      <c r="G12" s="1" t="e">
        <f t="shared" si="0"/>
        <v>#N/A</v>
      </c>
      <c r="H12" s="639" t="s">
        <v>16969</v>
      </c>
      <c r="I12" s="640">
        <v>2.9999999999999971E-2</v>
      </c>
    </row>
    <row r="13" spans="1:9">
      <c r="A13" s="260" t="s">
        <v>122</v>
      </c>
      <c r="B13" s="422" t="s">
        <v>2919</v>
      </c>
      <c r="C13" t="str">
        <f>VLOOKUP(A13,차량가!$K$2:$BE$1413,46,0)</f>
        <v>GLE-Class300d 4Matic</v>
      </c>
      <c r="D13" t="e">
        <f>VLOOKUP(B13,차량가!$L$2:$AA$1413,16,0)</f>
        <v>#N/A</v>
      </c>
      <c r="E13" t="e">
        <f>VLOOKUP($D13,차량가!$I$2:$L$1413,3,0)</f>
        <v>#N/A</v>
      </c>
      <c r="F13" t="e">
        <f>VLOOKUP($D13,차량가!$I$2:$L$1413,4,0)</f>
        <v>#N/A</v>
      </c>
      <c r="G13" s="1" t="e">
        <f t="shared" si="0"/>
        <v>#N/A</v>
      </c>
      <c r="H13" s="639" t="s">
        <v>16969</v>
      </c>
      <c r="I13" s="640">
        <v>3.999999999999998E-2</v>
      </c>
    </row>
    <row r="14" spans="1:9">
      <c r="A14" s="260" t="s">
        <v>121</v>
      </c>
      <c r="B14" s="422" t="s">
        <v>2044</v>
      </c>
      <c r="C14" t="str">
        <f>VLOOKUP(A14,차량가!$K$2:$BE$1413,46,0)</f>
        <v>GLS-ClassGLS 400d 4matic</v>
      </c>
      <c r="D14" t="str">
        <f>VLOOKUP(B14,차량가!$L$2:$AA$1413,16,0)</f>
        <v>1046</v>
      </c>
      <c r="E14" t="str">
        <f>VLOOKUP($D14,차량가!$I$2:$L$1413,3,0)</f>
        <v>GLS-Class</v>
      </c>
      <c r="F14" t="str">
        <f>VLOOKUP($D14,차량가!$I$2:$L$1413,4,0)</f>
        <v>GLS 400d 4matic</v>
      </c>
      <c r="G14" s="1" t="str">
        <f t="shared" si="0"/>
        <v>o</v>
      </c>
      <c r="H14" s="639" t="s">
        <v>16969</v>
      </c>
      <c r="I14" s="640">
        <v>3.0000000000000027E-2</v>
      </c>
    </row>
    <row r="15" spans="1:9">
      <c r="A15" s="260" t="s">
        <v>121</v>
      </c>
      <c r="B15" s="422" t="s">
        <v>2045</v>
      </c>
      <c r="C15" t="str">
        <f>VLOOKUP(A15,차량가!$K$2:$BE$1413,46,0)</f>
        <v>GLS-ClassGLS 400d 4matic</v>
      </c>
      <c r="D15" t="str">
        <f>VLOOKUP(B15,차량가!$L$2:$AA$1413,16,0)</f>
        <v>1048</v>
      </c>
      <c r="E15" t="str">
        <f>VLOOKUP($D15,차량가!$I$2:$L$1413,3,0)</f>
        <v>GLS-Class</v>
      </c>
      <c r="F15" t="str">
        <f>VLOOKUP($D15,차량가!$I$2:$L$1413,4,0)</f>
        <v>GLS 580 4Matic</v>
      </c>
      <c r="G15" s="1" t="str">
        <f t="shared" si="0"/>
        <v>o</v>
      </c>
      <c r="H15" s="639" t="s">
        <v>16969</v>
      </c>
      <c r="I15" s="640">
        <v>2.0000000000000018E-2</v>
      </c>
    </row>
    <row r="16" spans="1:9">
      <c r="A16" s="260" t="s">
        <v>121</v>
      </c>
      <c r="B16" s="422" t="s">
        <v>16784</v>
      </c>
      <c r="C16" t="str">
        <f>VLOOKUP(A16,차량가!$K$2:$BE$1413,46,0)</f>
        <v>GLS-ClassGLS 400d 4matic</v>
      </c>
      <c r="D16" t="str">
        <f>VLOOKUP(B16,차량가!$L$2:$AA$1413,16,0)</f>
        <v>1047</v>
      </c>
      <c r="E16" t="str">
        <f>VLOOKUP($D16,차량가!$I$2:$L$1413,3,0)</f>
        <v>GLS-Class</v>
      </c>
      <c r="F16" t="str">
        <f>VLOOKUP($D16,차량가!$I$2:$L$1413,4,0)</f>
        <v>GLS 450d 4matic</v>
      </c>
      <c r="G16" s="1" t="str">
        <f t="shared" si="0"/>
        <v>o</v>
      </c>
      <c r="H16" s="639" t="s">
        <v>16969</v>
      </c>
      <c r="I16" s="640">
        <v>2.0000000000000018E-2</v>
      </c>
    </row>
    <row r="17" spans="1:9">
      <c r="A17" s="260" t="s">
        <v>3116</v>
      </c>
      <c r="B17" s="307" t="s">
        <v>3117</v>
      </c>
      <c r="C17" t="str">
        <f>VLOOKUP(A17,차량가!$K$2:$BE$1413,46,0)</f>
        <v>마이바흐 GLSGLS 600 4matic</v>
      </c>
      <c r="D17" t="str">
        <f>VLOOKUP(B17,차량가!$L$2:$AA$1413,16,0)</f>
        <v>1060</v>
      </c>
      <c r="E17" t="str">
        <f>VLOOKUP($D17,차량가!$I$2:$L$1413,3,0)</f>
        <v>마이바흐 GLS</v>
      </c>
      <c r="F17" t="str">
        <f>VLOOKUP($D17,차량가!$I$2:$L$1413,4,0)</f>
        <v>GLS 600 4matic</v>
      </c>
      <c r="G17" s="1" t="str">
        <f t="shared" si="0"/>
        <v>o</v>
      </c>
      <c r="H17" s="639" t="s">
        <v>16969</v>
      </c>
      <c r="I17" s="640">
        <v>0.06</v>
      </c>
    </row>
    <row r="18" spans="1:9">
      <c r="A18" s="260" t="s">
        <v>3116</v>
      </c>
      <c r="B18" s="307" t="s">
        <v>16943</v>
      </c>
      <c r="C18" t="str">
        <f>VLOOKUP(A18,차량가!$K$2:$BE$1413,46,0)</f>
        <v>마이바흐 GLSGLS 600 4matic</v>
      </c>
      <c r="D18" t="str">
        <f>VLOOKUP(B18,차량가!$L$2:$AA$1413,16,0)</f>
        <v>1061</v>
      </c>
      <c r="E18" t="str">
        <f>VLOOKUP($D18,차량가!$I$2:$L$1413,3,0)</f>
        <v>마이바흐 GLS</v>
      </c>
      <c r="F18" t="str">
        <f>VLOOKUP($D18,차량가!$I$2:$L$1413,4,0)</f>
        <v>GLS 600 4Matic Manufaktur</v>
      </c>
      <c r="G18" s="1" t="str">
        <f t="shared" si="0"/>
        <v>o</v>
      </c>
      <c r="H18" s="639" t="s">
        <v>16969</v>
      </c>
      <c r="I18" s="640">
        <v>0.06</v>
      </c>
    </row>
    <row r="19" spans="1:9">
      <c r="A19" s="260" t="s">
        <v>128</v>
      </c>
      <c r="B19" s="267" t="s">
        <v>2910</v>
      </c>
      <c r="C19" t="str">
        <f>VLOOKUP(A19,차량가!$K$2:$BE$1413,46,0)</f>
        <v>G-ClassG 400d</v>
      </c>
      <c r="D19" t="str">
        <f>VLOOKUP(B19,차량가!$L$2:$AA$1413,16,0)</f>
        <v>1026</v>
      </c>
      <c r="E19" t="str">
        <f>VLOOKUP($D19,차량가!$I$2:$L$1413,3,0)</f>
        <v>G-Class</v>
      </c>
      <c r="F19" t="str">
        <f>VLOOKUP($D19,차량가!$I$2:$L$1413,4,0)</f>
        <v>G 400d</v>
      </c>
      <c r="G19" s="1" t="str">
        <f t="shared" si="0"/>
        <v>o</v>
      </c>
      <c r="H19" s="639" t="s">
        <v>16969</v>
      </c>
      <c r="I19" s="640">
        <v>3.0000000000000027E-2</v>
      </c>
    </row>
    <row r="20" spans="1:9">
      <c r="A20" s="260" t="s">
        <v>128</v>
      </c>
      <c r="B20" s="267" t="s">
        <v>127</v>
      </c>
      <c r="C20" t="str">
        <f>VLOOKUP(A20,차량가!$K$2:$BE$1413,46,0)</f>
        <v>G-ClassG 400d</v>
      </c>
      <c r="D20" t="str">
        <f>VLOOKUP(B20,차량가!$L$2:$AA$1413,16,0)</f>
        <v>1027</v>
      </c>
      <c r="E20" t="str">
        <f>VLOOKUP($D20,차량가!$I$2:$L$1413,3,0)</f>
        <v>G-Class</v>
      </c>
      <c r="F20" t="str">
        <f>VLOOKUP($D20,차량가!$I$2:$L$1413,4,0)</f>
        <v>G 63 AMG</v>
      </c>
      <c r="G20" s="1" t="str">
        <f t="shared" si="0"/>
        <v>o</v>
      </c>
      <c r="H20" s="639" t="s">
        <v>16969</v>
      </c>
      <c r="I20" s="640">
        <v>2.0000000000000018E-2</v>
      </c>
    </row>
    <row r="21" spans="1:9">
      <c r="A21" s="260" t="s">
        <v>128</v>
      </c>
      <c r="B21" s="638" t="s">
        <v>1434</v>
      </c>
      <c r="C21" t="str">
        <f>VLOOKUP(A21,차량가!$K$2:$BE$1413,46,0)</f>
        <v>G-ClassG 400d</v>
      </c>
      <c r="D21" t="e">
        <f>VLOOKUP(B21,차량가!$L$2:$AA$1413,16,0)</f>
        <v>#N/A</v>
      </c>
      <c r="E21" t="e">
        <f>VLOOKUP($D21,차량가!$I$2:$L$1413,3,0)</f>
        <v>#N/A</v>
      </c>
      <c r="F21" t="e">
        <f>VLOOKUP($D21,차량가!$I$2:$L$1413,4,0)</f>
        <v>#N/A</v>
      </c>
      <c r="G21" s="1" t="e">
        <f t="shared" si="0"/>
        <v>#N/A</v>
      </c>
      <c r="H21" s="639" t="s">
        <v>16969</v>
      </c>
      <c r="I21" s="640">
        <v>2.0000000000000018E-2</v>
      </c>
    </row>
    <row r="22" spans="1:9">
      <c r="A22" s="260" t="s">
        <v>124</v>
      </c>
      <c r="B22" s="307" t="s">
        <v>1939</v>
      </c>
      <c r="C22" t="str">
        <f>VLOOKUP(A22,차량가!$K$2:$BE$1413,46,0)</f>
        <v>GLC-Class220d 4MATIC</v>
      </c>
      <c r="D22" t="str">
        <f>VLOOKUP(B22,차량가!$L$2:$AA$1413,16,0)</f>
        <v>1033</v>
      </c>
      <c r="E22" t="str">
        <f>VLOOKUP($D22,차량가!$I$2:$L$1413,3,0)</f>
        <v>GLC-Class</v>
      </c>
      <c r="F22" t="str">
        <f>VLOOKUP($D22,차량가!$I$2:$L$1413,4,0)</f>
        <v>220d 4MATIC</v>
      </c>
      <c r="G22" s="1" t="str">
        <f t="shared" si="0"/>
        <v>o</v>
      </c>
      <c r="H22" s="639" t="s">
        <v>16969</v>
      </c>
      <c r="I22" s="640">
        <v>1.0000000000000009E-2</v>
      </c>
    </row>
    <row r="23" spans="1:9">
      <c r="A23" s="260" t="s">
        <v>1236</v>
      </c>
      <c r="B23" s="267" t="s">
        <v>1941</v>
      </c>
      <c r="C23" t="e">
        <f>VLOOKUP(A23,차량가!$K$2:$BE$1413,46,0)</f>
        <v>#N/A</v>
      </c>
      <c r="D23" t="str">
        <f>VLOOKUP(B23,차량가!$L$2:$AA$1413,16,0)</f>
        <v>1035</v>
      </c>
      <c r="E23" t="str">
        <f>VLOOKUP($D23,차량가!$I$2:$L$1413,3,0)</f>
        <v>GLC-Class</v>
      </c>
      <c r="F23" t="str">
        <f>VLOOKUP($D23,차량가!$I$2:$L$1413,4,0)</f>
        <v>220d 4Matic Coupe</v>
      </c>
      <c r="G23" s="1" t="str">
        <f t="shared" si="0"/>
        <v>x</v>
      </c>
      <c r="H23" s="639" t="s">
        <v>16969</v>
      </c>
      <c r="I23" s="640">
        <v>1.0000000000000009E-2</v>
      </c>
    </row>
    <row r="24" spans="1:9">
      <c r="A24" s="260" t="s">
        <v>124</v>
      </c>
      <c r="B24" s="307" t="s">
        <v>1393</v>
      </c>
      <c r="C24" t="str">
        <f>VLOOKUP(A24,차량가!$K$2:$BE$1413,46,0)</f>
        <v>GLC-Class220d 4MATIC</v>
      </c>
      <c r="D24" t="str">
        <f>VLOOKUP(B24,차량가!$L$2:$AA$1413,16,0)</f>
        <v>1034</v>
      </c>
      <c r="E24" t="str">
        <f>VLOOKUP($D24,차량가!$I$2:$L$1413,3,0)</f>
        <v>GLC-Class</v>
      </c>
      <c r="F24" t="str">
        <f>VLOOKUP($D24,차량가!$I$2:$L$1413,4,0)</f>
        <v>300 4MATIC</v>
      </c>
      <c r="G24" s="1" t="str">
        <f t="shared" si="0"/>
        <v>o</v>
      </c>
      <c r="H24" s="639" t="s">
        <v>16969</v>
      </c>
      <c r="I24" s="640">
        <v>1.0000000000000009E-2</v>
      </c>
    </row>
    <row r="25" spans="1:9">
      <c r="A25" s="260" t="s">
        <v>1236</v>
      </c>
      <c r="B25" s="267" t="s">
        <v>1322</v>
      </c>
      <c r="C25" t="e">
        <f>VLOOKUP(A25,차량가!$K$2:$BE$1413,46,0)</f>
        <v>#N/A</v>
      </c>
      <c r="D25" t="str">
        <f>VLOOKUP(B25,차량가!$L$2:$AA$1413,16,0)</f>
        <v>1036</v>
      </c>
      <c r="E25" t="str">
        <f>VLOOKUP($D25,차량가!$I$2:$L$1413,3,0)</f>
        <v>GLC-Class</v>
      </c>
      <c r="F25" t="str">
        <f>VLOOKUP($D25,차량가!$I$2:$L$1413,4,0)</f>
        <v>300 4Matic Coupe</v>
      </c>
      <c r="G25" s="1" t="str">
        <f t="shared" si="0"/>
        <v>x</v>
      </c>
      <c r="H25" s="639" t="s">
        <v>16969</v>
      </c>
      <c r="I25" s="640">
        <v>1.0000000000000009E-2</v>
      </c>
    </row>
    <row r="26" spans="1:9">
      <c r="A26" s="260" t="s">
        <v>124</v>
      </c>
      <c r="B26" s="267" t="s">
        <v>3125</v>
      </c>
      <c r="C26" t="str">
        <f>VLOOKUP(A26,차량가!$K$2:$BE$1413,46,0)</f>
        <v>GLC-Class220d 4MATIC</v>
      </c>
      <c r="D26" t="e">
        <f>VLOOKUP(B26,차량가!$L$2:$AA$1413,16,0)</f>
        <v>#N/A</v>
      </c>
      <c r="E26" t="e">
        <f>VLOOKUP($D26,차량가!$I$2:$L$1413,3,0)</f>
        <v>#N/A</v>
      </c>
      <c r="F26" t="e">
        <f>VLOOKUP($D26,차량가!$I$2:$L$1413,4,0)</f>
        <v>#N/A</v>
      </c>
      <c r="G26" s="1" t="e">
        <f t="shared" si="0"/>
        <v>#N/A</v>
      </c>
      <c r="H26" s="639" t="s">
        <v>16969</v>
      </c>
      <c r="I26" s="640">
        <v>1.0000000000000009E-2</v>
      </c>
    </row>
    <row r="27" spans="1:9">
      <c r="A27" s="260" t="s">
        <v>1236</v>
      </c>
      <c r="B27" s="267" t="s">
        <v>3124</v>
      </c>
      <c r="C27" t="e">
        <f>VLOOKUP(A27,차량가!$K$2:$BE$1413,46,0)</f>
        <v>#N/A</v>
      </c>
      <c r="D27" t="e">
        <f>VLOOKUP(B27,차량가!$L$2:$AA$1413,16,0)</f>
        <v>#N/A</v>
      </c>
      <c r="E27" t="e">
        <f>VLOOKUP($D27,차량가!$I$2:$L$1413,3,0)</f>
        <v>#N/A</v>
      </c>
      <c r="F27" t="e">
        <f>VLOOKUP($D27,차량가!$I$2:$L$1413,4,0)</f>
        <v>#N/A</v>
      </c>
      <c r="G27" s="1" t="e">
        <f t="shared" si="0"/>
        <v>#N/A</v>
      </c>
      <c r="H27" s="639" t="s">
        <v>16969</v>
      </c>
      <c r="I27" s="640">
        <v>1.0000000000000009E-2</v>
      </c>
    </row>
    <row r="28" spans="1:9">
      <c r="A28" s="260" t="s">
        <v>124</v>
      </c>
      <c r="B28" s="267" t="s">
        <v>2891</v>
      </c>
      <c r="C28" t="str">
        <f>VLOOKUP(A28,차량가!$K$2:$BE$1413,46,0)</f>
        <v>GLC-Class220d 4MATIC</v>
      </c>
      <c r="D28" t="e">
        <f>VLOOKUP(B28,차량가!$L$2:$AA$1413,16,0)</f>
        <v>#N/A</v>
      </c>
      <c r="E28" t="e">
        <f>VLOOKUP($D28,차량가!$I$2:$L$1413,3,0)</f>
        <v>#N/A</v>
      </c>
      <c r="F28" t="e">
        <f>VLOOKUP($D28,차량가!$I$2:$L$1413,4,0)</f>
        <v>#N/A</v>
      </c>
      <c r="G28" s="1" t="e">
        <f t="shared" si="0"/>
        <v>#N/A</v>
      </c>
      <c r="H28" s="639" t="s">
        <v>16969</v>
      </c>
      <c r="I28" s="640">
        <v>1.0000000000000009E-2</v>
      </c>
    </row>
    <row r="29" spans="1:9">
      <c r="A29" s="260" t="s">
        <v>1236</v>
      </c>
      <c r="B29" s="267" t="s">
        <v>1324</v>
      </c>
      <c r="C29" t="e">
        <f>VLOOKUP(A29,차량가!$K$2:$BE$1413,46,0)</f>
        <v>#N/A</v>
      </c>
      <c r="D29" t="e">
        <f>VLOOKUP(B29,차량가!$L$2:$AA$1413,16,0)</f>
        <v>#N/A</v>
      </c>
      <c r="E29" t="e">
        <f>VLOOKUP($D29,차량가!$I$2:$L$1413,3,0)</f>
        <v>#N/A</v>
      </c>
      <c r="F29" t="e">
        <f>VLOOKUP($D29,차량가!$I$2:$L$1413,4,0)</f>
        <v>#N/A</v>
      </c>
      <c r="G29" s="1" t="e">
        <f t="shared" si="0"/>
        <v>#N/A</v>
      </c>
      <c r="H29" s="639" t="s">
        <v>16969</v>
      </c>
      <c r="I29" s="640">
        <v>1.0000000000000009E-2</v>
      </c>
    </row>
    <row r="30" spans="1:9">
      <c r="A30" s="260" t="s">
        <v>1236</v>
      </c>
      <c r="B30" s="267" t="s">
        <v>1448</v>
      </c>
      <c r="C30" t="e">
        <f>VLOOKUP(A30,차량가!$K$2:$BE$1413,46,0)</f>
        <v>#N/A</v>
      </c>
      <c r="D30" t="str">
        <f>VLOOKUP(B30,차량가!$L$2:$AA$1413,16,0)</f>
        <v>1039</v>
      </c>
      <c r="E30" t="str">
        <f>VLOOKUP($D30,차량가!$I$2:$L$1413,3,0)</f>
        <v>GLC-Class</v>
      </c>
      <c r="F30" t="str">
        <f>VLOOKUP($D30,차량가!$I$2:$L$1413,4,0)</f>
        <v>63 S 4matic+ 쿠페</v>
      </c>
      <c r="G30" s="1" t="str">
        <f t="shared" si="0"/>
        <v>x</v>
      </c>
      <c r="H30" s="641" t="s">
        <v>16970</v>
      </c>
      <c r="I30" s="640">
        <v>-1.0000000000000009E-2</v>
      </c>
    </row>
    <row r="31" spans="1:9">
      <c r="A31" s="258" t="s">
        <v>196</v>
      </c>
      <c r="B31" s="258" t="s">
        <v>2078</v>
      </c>
      <c r="C31" t="str">
        <f>VLOOKUP(A31,차량가!$K$2:$BE$1413,46,0)</f>
        <v xml:space="preserve">X Series X5x5 xDrive 30d M Sport Package </v>
      </c>
      <c r="D31" t="str">
        <f>VLOOKUP(B31,차량가!$L$2:$AA$1413,16,0)</f>
        <v>1304</v>
      </c>
      <c r="E31" t="str">
        <f>VLOOKUP($D31,차량가!$I$2:$L$1413,3,0)</f>
        <v>X Series X5</v>
      </c>
      <c r="F31" t="str">
        <f>VLOOKUP($D31,차량가!$I$2:$L$1413,4,0)</f>
        <v xml:space="preserve">x5 xDrive 30d M Sport Package </v>
      </c>
      <c r="G31" s="1" t="str">
        <f t="shared" si="0"/>
        <v>o</v>
      </c>
      <c r="H31" s="639" t="s">
        <v>16969</v>
      </c>
      <c r="I31" s="640">
        <v>3.0000000000000027E-2</v>
      </c>
    </row>
    <row r="32" spans="1:9">
      <c r="A32" s="258" t="s">
        <v>196</v>
      </c>
      <c r="B32" s="258" t="s">
        <v>2080</v>
      </c>
      <c r="C32" t="str">
        <f>VLOOKUP(A32,차량가!$K$2:$BE$1413,46,0)</f>
        <v xml:space="preserve">X Series X5x5 xDrive 30d M Sport Package </v>
      </c>
      <c r="D32" t="str">
        <f>VLOOKUP(B32,차량가!$L$2:$AA$1413,16,0)</f>
        <v>1305</v>
      </c>
      <c r="E32" t="str">
        <f>VLOOKUP($D32,차량가!$I$2:$L$1413,3,0)</f>
        <v>X Series X5</v>
      </c>
      <c r="F32" t="str">
        <f>VLOOKUP($D32,차량가!$I$2:$L$1413,4,0)</f>
        <v>x5 xDrive 30d xLine(7인승)</v>
      </c>
      <c r="G32" s="1" t="str">
        <f t="shared" si="0"/>
        <v>o</v>
      </c>
      <c r="H32" s="639" t="s">
        <v>16969</v>
      </c>
      <c r="I32" s="640">
        <v>3.0000000000000027E-2</v>
      </c>
    </row>
    <row r="33" spans="1:9">
      <c r="A33" s="258" t="s">
        <v>196</v>
      </c>
      <c r="B33" s="258" t="s">
        <v>1988</v>
      </c>
      <c r="C33" t="str">
        <f>VLOOKUP(A33,차량가!$K$2:$BE$1413,46,0)</f>
        <v xml:space="preserve">X Series X5x5 xDrive 30d M Sport Package </v>
      </c>
      <c r="D33" t="str">
        <f>VLOOKUP(B33,차량가!$L$2:$AA$1413,16,0)</f>
        <v>1306</v>
      </c>
      <c r="E33" t="str">
        <f>VLOOKUP($D33,차량가!$I$2:$L$1413,3,0)</f>
        <v>X Series X5</v>
      </c>
      <c r="F33" t="str">
        <f>VLOOKUP($D33,차량가!$I$2:$L$1413,4,0)</f>
        <v>x5 xDrive 40i m sport</v>
      </c>
      <c r="G33" s="1" t="str">
        <f t="shared" si="0"/>
        <v>o</v>
      </c>
      <c r="H33" s="639" t="s">
        <v>16969</v>
      </c>
      <c r="I33" s="640">
        <v>5.0000000000000044E-2</v>
      </c>
    </row>
    <row r="34" spans="1:9">
      <c r="A34" s="258" t="s">
        <v>196</v>
      </c>
      <c r="B34" s="258" t="s">
        <v>1990</v>
      </c>
      <c r="C34" t="str">
        <f>VLOOKUP(A34,차량가!$K$2:$BE$1413,46,0)</f>
        <v xml:space="preserve">X Series X5x5 xDrive 30d M Sport Package </v>
      </c>
      <c r="D34" t="str">
        <f>VLOOKUP(B34,차량가!$L$2:$AA$1413,16,0)</f>
        <v>1307</v>
      </c>
      <c r="E34" t="str">
        <f>VLOOKUP($D34,차량가!$I$2:$L$1413,3,0)</f>
        <v>X Series X5</v>
      </c>
      <c r="F34" t="str">
        <f>VLOOKUP($D34,차량가!$I$2:$L$1413,4,0)</f>
        <v>x5 xDrive 40i xLine</v>
      </c>
      <c r="G34" s="1" t="str">
        <f t="shared" si="0"/>
        <v>o</v>
      </c>
      <c r="H34" s="639" t="s">
        <v>16969</v>
      </c>
      <c r="I34" s="640">
        <v>5.0000000000000044E-2</v>
      </c>
    </row>
    <row r="35" spans="1:9">
      <c r="A35" s="258" t="s">
        <v>196</v>
      </c>
      <c r="B35" s="258" t="s">
        <v>3207</v>
      </c>
      <c r="C35" t="str">
        <f>VLOOKUP(A35,차량가!$K$2:$BE$1413,46,0)</f>
        <v xml:space="preserve">X Series X5x5 xDrive 30d M Sport Package </v>
      </c>
      <c r="D35" t="str">
        <f>VLOOKUP(B35,차량가!$L$2:$AA$1413,16,0)</f>
        <v>1308</v>
      </c>
      <c r="E35" t="str">
        <f>VLOOKUP($D35,차량가!$I$2:$L$1413,3,0)</f>
        <v>X Series X5</v>
      </c>
      <c r="F35" t="str">
        <f>VLOOKUP($D35,차량가!$I$2:$L$1413,4,0)</f>
        <v>x5 xDrive 40i xLine (7인승)</v>
      </c>
      <c r="G35" s="1" t="str">
        <f t="shared" si="0"/>
        <v>o</v>
      </c>
      <c r="H35" s="639" t="s">
        <v>16969</v>
      </c>
      <c r="I35" s="640">
        <v>5.0000000000000044E-2</v>
      </c>
    </row>
    <row r="36" spans="1:9">
      <c r="A36" s="258" t="s">
        <v>196</v>
      </c>
      <c r="B36" s="260" t="s">
        <v>16763</v>
      </c>
      <c r="C36" t="str">
        <f>VLOOKUP(A36,차량가!$K$2:$BE$1413,46,0)</f>
        <v xml:space="preserve">X Series X5x5 xDrive 30d M Sport Package </v>
      </c>
      <c r="D36" t="str">
        <f>VLOOKUP(B36,차량가!$L$2:$AA$1413,16,0)</f>
        <v>1314</v>
      </c>
      <c r="E36" t="str">
        <f>VLOOKUP($D36,차량가!$I$2:$L$1413,3,0)</f>
        <v>X Series X5</v>
      </c>
      <c r="F36" t="str">
        <f>VLOOKUP($D36,차량가!$I$2:$L$1413,4,0)</f>
        <v xml:space="preserve"> M60i</v>
      </c>
      <c r="G36" s="1" t="str">
        <f t="shared" si="0"/>
        <v>o</v>
      </c>
      <c r="H36" s="639" t="s">
        <v>16969</v>
      </c>
      <c r="I36" s="640">
        <v>0.06</v>
      </c>
    </row>
    <row r="37" spans="1:9">
      <c r="A37" s="258" t="s">
        <v>196</v>
      </c>
      <c r="B37" s="258" t="s">
        <v>16937</v>
      </c>
      <c r="C37" t="str">
        <f>VLOOKUP(A37,차량가!$K$2:$BE$1413,46,0)</f>
        <v xml:space="preserve">X Series X5x5 xDrive 30d M Sport Package </v>
      </c>
      <c r="D37" t="str">
        <f>VLOOKUP(B37,차량가!$L$2:$AA$1413,16,0)</f>
        <v>1311</v>
      </c>
      <c r="E37" t="str">
        <f>VLOOKUP($D37,차량가!$I$2:$L$1413,3,0)</f>
        <v>X Series X5</v>
      </c>
      <c r="F37" t="str">
        <f>VLOOKUP($D37,차량가!$I$2:$L$1413,4,0)</f>
        <v>xDrive50e LCI xLine</v>
      </c>
      <c r="G37" s="1" t="str">
        <f t="shared" si="0"/>
        <v>o</v>
      </c>
      <c r="H37" s="639" t="s">
        <v>16969</v>
      </c>
      <c r="I37" s="640">
        <v>4.0000000000000036E-2</v>
      </c>
    </row>
    <row r="38" spans="1:9">
      <c r="A38" s="258" t="s">
        <v>196</v>
      </c>
      <c r="B38" s="258" t="s">
        <v>16939</v>
      </c>
      <c r="C38" t="str">
        <f>VLOOKUP(A38,차량가!$K$2:$BE$1413,46,0)</f>
        <v xml:space="preserve">X Series X5x5 xDrive 30d M Sport Package </v>
      </c>
      <c r="D38" t="str">
        <f>VLOOKUP(B38,차량가!$L$2:$AA$1413,16,0)</f>
        <v>1312</v>
      </c>
      <c r="E38" t="str">
        <f>VLOOKUP($D38,차량가!$I$2:$L$1413,3,0)</f>
        <v>X Series X5</v>
      </c>
      <c r="F38" t="str">
        <f>VLOOKUP($D38,차량가!$I$2:$L$1413,4,0)</f>
        <v>xDrive50e LCI M Sport Package Pro</v>
      </c>
      <c r="G38" s="1" t="str">
        <f t="shared" si="0"/>
        <v>o</v>
      </c>
      <c r="H38" s="639" t="s">
        <v>16969</v>
      </c>
      <c r="I38" s="640">
        <v>4.0000000000000036E-2</v>
      </c>
    </row>
    <row r="39" spans="1:9">
      <c r="A39" s="258" t="s">
        <v>196</v>
      </c>
      <c r="B39" s="258" t="s">
        <v>16940</v>
      </c>
      <c r="C39" t="str">
        <f>VLOOKUP(A39,차량가!$K$2:$BE$1413,46,0)</f>
        <v xml:space="preserve">X Series X5x5 xDrive 30d M Sport Package </v>
      </c>
      <c r="D39" t="str">
        <f>VLOOKUP(B39,차량가!$L$2:$AA$1413,16,0)</f>
        <v>1313</v>
      </c>
      <c r="E39" t="str">
        <f>VLOOKUP($D39,차량가!$I$2:$L$1413,3,0)</f>
        <v>X Series X5</v>
      </c>
      <c r="F39" t="str">
        <f>VLOOKUP($D39,차량가!$I$2:$L$1413,4,0)</f>
        <v>50e xDrive xLine LCI (P1)</v>
      </c>
      <c r="G39" s="1" t="str">
        <f t="shared" si="0"/>
        <v>o</v>
      </c>
      <c r="H39" s="639" t="s">
        <v>16969</v>
      </c>
      <c r="I39" s="640">
        <v>4.0000000000000036E-2</v>
      </c>
    </row>
    <row r="40" spans="1:9">
      <c r="A40" s="258" t="s">
        <v>2114</v>
      </c>
      <c r="B40" s="258" t="s">
        <v>1374</v>
      </c>
      <c r="C40" t="str">
        <f>VLOOKUP(A40,차량가!$K$2:$BE$1413,46,0)</f>
        <v>M Series X5 MX5M</v>
      </c>
      <c r="D40" t="str">
        <f>VLOOKUP(B40,차량가!$L$2:$AA$1413,16,0)</f>
        <v>1268</v>
      </c>
      <c r="E40" t="str">
        <f>VLOOKUP($D40,차량가!$I$2:$L$1413,3,0)</f>
        <v>M Series X5 M</v>
      </c>
      <c r="F40" t="str">
        <f>VLOOKUP($D40,차량가!$I$2:$L$1413,4,0)</f>
        <v>X5M</v>
      </c>
      <c r="G40" s="1" t="str">
        <f t="shared" si="0"/>
        <v>o</v>
      </c>
      <c r="H40" s="639" t="s">
        <v>16969</v>
      </c>
      <c r="I40" s="640">
        <v>7.0000000000000007E-2</v>
      </c>
    </row>
    <row r="41" spans="1:9">
      <c r="A41" s="258" t="s">
        <v>195</v>
      </c>
      <c r="B41" s="258" t="s">
        <v>16820</v>
      </c>
      <c r="C41" t="str">
        <f>VLOOKUP(A41,차량가!$K$2:$BE$1413,46,0)</f>
        <v>X Series X630d xDrive M Sport Package</v>
      </c>
      <c r="D41" t="str">
        <f>VLOOKUP(B41,차량가!$L$2:$AA$1413,16,0)</f>
        <v>1315</v>
      </c>
      <c r="E41" t="str">
        <f>VLOOKUP($D41,차량가!$I$2:$L$1413,3,0)</f>
        <v>X Series X6</v>
      </c>
      <c r="F41" t="str">
        <f>VLOOKUP($D41,차량가!$I$2:$L$1413,4,0)</f>
        <v>30d xDrive M Sport Package</v>
      </c>
      <c r="G41" s="1" t="str">
        <f t="shared" si="0"/>
        <v>o</v>
      </c>
      <c r="H41" s="639" t="s">
        <v>16969</v>
      </c>
      <c r="I41" s="640">
        <v>3.0000000000000027E-2</v>
      </c>
    </row>
    <row r="42" spans="1:9">
      <c r="A42" s="258" t="s">
        <v>195</v>
      </c>
      <c r="B42" s="413" t="s">
        <v>2082</v>
      </c>
      <c r="C42" t="str">
        <f>VLOOKUP(A42,차량가!$K$2:$BE$1413,46,0)</f>
        <v>X Series X630d xDrive M Sport Package</v>
      </c>
      <c r="D42" t="str">
        <f>VLOOKUP(B42,차량가!$L$2:$AA$1413,16,0)</f>
        <v>1318</v>
      </c>
      <c r="E42" t="str">
        <f>VLOOKUP($D42,차량가!$I$2:$L$1413,3,0)</f>
        <v>X Series X6</v>
      </c>
      <c r="F42" t="str">
        <f>VLOOKUP($D42,차량가!$I$2:$L$1413,4,0)</f>
        <v>x6 40i M Sport Package xDrive</v>
      </c>
      <c r="G42" s="1" t="str">
        <f t="shared" si="0"/>
        <v>o</v>
      </c>
      <c r="H42" s="639" t="s">
        <v>16969</v>
      </c>
      <c r="I42" s="640">
        <v>6.0000000000000053E-2</v>
      </c>
    </row>
    <row r="43" spans="1:9">
      <c r="A43" s="258" t="s">
        <v>195</v>
      </c>
      <c r="B43" s="413" t="s">
        <v>16765</v>
      </c>
      <c r="C43" t="str">
        <f>VLOOKUP(A43,차량가!$K$2:$BE$1413,46,0)</f>
        <v>X Series X630d xDrive M Sport Package</v>
      </c>
      <c r="D43" t="str">
        <f>VLOOKUP(B43,차량가!$L$2:$AA$1413,16,0)</f>
        <v>1320</v>
      </c>
      <c r="E43" t="str">
        <f>VLOOKUP($D43,차량가!$I$2:$L$1413,3,0)</f>
        <v>X Series X6</v>
      </c>
      <c r="F43" t="str">
        <f>VLOOKUP($D43,차량가!$I$2:$L$1413,4,0)</f>
        <v>X6 M60i</v>
      </c>
      <c r="G43" s="1" t="str">
        <f t="shared" si="0"/>
        <v>o</v>
      </c>
      <c r="H43" s="639" t="s">
        <v>16969</v>
      </c>
      <c r="I43" s="640">
        <v>0.06</v>
      </c>
    </row>
    <row r="44" spans="1:9">
      <c r="A44" s="258" t="s">
        <v>195</v>
      </c>
      <c r="B44" s="258" t="s">
        <v>1273</v>
      </c>
      <c r="C44" t="str">
        <f>VLOOKUP(A44,차량가!$K$2:$BE$1413,46,0)</f>
        <v>X Series X630d xDrive M Sport Package</v>
      </c>
      <c r="D44" t="str">
        <f>VLOOKUP(B44,차량가!$L$2:$AA$1413,16,0)</f>
        <v>1319</v>
      </c>
      <c r="E44" t="str">
        <f>VLOOKUP($D44,차량가!$I$2:$L$1413,3,0)</f>
        <v>X Series X6</v>
      </c>
      <c r="F44" t="str">
        <f>VLOOKUP($D44,차량가!$I$2:$L$1413,4,0)</f>
        <v>X6 M</v>
      </c>
      <c r="G44" s="1" t="str">
        <f t="shared" si="0"/>
        <v>o</v>
      </c>
      <c r="H44" s="639" t="s">
        <v>16969</v>
      </c>
      <c r="I44" s="640">
        <v>7.0000000000000007E-2</v>
      </c>
    </row>
    <row r="45" spans="1:9">
      <c r="A45" s="417" t="s">
        <v>1333</v>
      </c>
      <c r="B45" s="417" t="s">
        <v>2870</v>
      </c>
      <c r="C45" t="str">
        <f>VLOOKUP(A45,차량가!$K$2:$BE$1413,46,0)</f>
        <v>X Series X7xDrive 40i Design Pure Excellence(6인승)</v>
      </c>
      <c r="D45" t="str">
        <f>VLOOKUP(B45,차량가!$L$2:$AA$1413,16,0)</f>
        <v>1325</v>
      </c>
      <c r="E45" t="str">
        <f>VLOOKUP($D45,차량가!$I$2:$L$1413,3,0)</f>
        <v>X Series X7</v>
      </c>
      <c r="F45" t="str">
        <f>VLOOKUP($D45,차량가!$I$2:$L$1413,4,0)</f>
        <v>x7 40d DPE_6Seater</v>
      </c>
      <c r="G45" s="1" t="str">
        <f t="shared" si="0"/>
        <v>o</v>
      </c>
      <c r="H45" s="639" t="s">
        <v>16969</v>
      </c>
      <c r="I45" s="640">
        <v>4.0000000000000036E-2</v>
      </c>
    </row>
    <row r="46" spans="1:9">
      <c r="A46" s="417" t="s">
        <v>1333</v>
      </c>
      <c r="B46" s="417" t="s">
        <v>2871</v>
      </c>
      <c r="C46" t="str">
        <f>VLOOKUP(A46,차량가!$K$2:$BE$1413,46,0)</f>
        <v>X Series X7xDrive 40i Design Pure Excellence(6인승)</v>
      </c>
      <c r="D46" t="str">
        <f>VLOOKUP(B46,차량가!$L$2:$AA$1413,16,0)</f>
        <v>1326</v>
      </c>
      <c r="E46" t="str">
        <f>VLOOKUP($D46,차량가!$I$2:$L$1413,3,0)</f>
        <v>X Series X7</v>
      </c>
      <c r="F46" t="str">
        <f>VLOOKUP($D46,차량가!$I$2:$L$1413,4,0)</f>
        <v>x7 40d DPE_7Seater</v>
      </c>
      <c r="G46" s="1" t="str">
        <f t="shared" si="0"/>
        <v>o</v>
      </c>
      <c r="H46" s="639" t="s">
        <v>16969</v>
      </c>
      <c r="I46" s="640">
        <v>4.0000000000000036E-2</v>
      </c>
    </row>
    <row r="47" spans="1:9">
      <c r="A47" s="417" t="s">
        <v>1333</v>
      </c>
      <c r="B47" s="417" t="s">
        <v>2872</v>
      </c>
      <c r="C47" t="str">
        <f>VLOOKUP(A47,차량가!$K$2:$BE$1413,46,0)</f>
        <v>X Series X7xDrive 40i Design Pure Excellence(6인승)</v>
      </c>
      <c r="D47" t="str">
        <f>VLOOKUP(B47,차량가!$L$2:$AA$1413,16,0)</f>
        <v>1327</v>
      </c>
      <c r="E47" t="str">
        <f>VLOOKUP($D47,차량가!$I$2:$L$1413,3,0)</f>
        <v>X Series X7</v>
      </c>
      <c r="F47" t="str">
        <f>VLOOKUP($D47,차량가!$I$2:$L$1413,4,0)</f>
        <v>x7 40d M Sport</v>
      </c>
      <c r="G47" s="1" t="str">
        <f t="shared" si="0"/>
        <v>o</v>
      </c>
      <c r="H47" s="639" t="s">
        <v>16969</v>
      </c>
      <c r="I47" s="640">
        <v>4.0000000000000036E-2</v>
      </c>
    </row>
    <row r="48" spans="1:9">
      <c r="A48" s="417" t="s">
        <v>1333</v>
      </c>
      <c r="B48" s="258" t="s">
        <v>1423</v>
      </c>
      <c r="C48" t="str">
        <f>VLOOKUP(A48,차량가!$K$2:$BE$1413,46,0)</f>
        <v>X Series X7xDrive 40i Design Pure Excellence(6인승)</v>
      </c>
      <c r="D48" t="str">
        <f>VLOOKUP(B48,차량가!$L$2:$AA$1413,16,0)</f>
        <v>1321</v>
      </c>
      <c r="E48" t="str">
        <f>VLOOKUP($D48,차량가!$I$2:$L$1413,3,0)</f>
        <v>X Series X7</v>
      </c>
      <c r="F48" t="str">
        <f>VLOOKUP($D48,차량가!$I$2:$L$1413,4,0)</f>
        <v>xDrive 40i Design Pure Excellence(6인승)</v>
      </c>
      <c r="G48" s="1" t="str">
        <f t="shared" si="0"/>
        <v>o</v>
      </c>
      <c r="H48" s="639" t="s">
        <v>16969</v>
      </c>
      <c r="I48" s="640">
        <v>4.0000000000000036E-2</v>
      </c>
    </row>
    <row r="49" spans="1:9">
      <c r="A49" s="417" t="s">
        <v>1333</v>
      </c>
      <c r="B49" s="258" t="s">
        <v>1424</v>
      </c>
      <c r="C49" t="str">
        <f>VLOOKUP(A49,차량가!$K$2:$BE$1413,46,0)</f>
        <v>X Series X7xDrive 40i Design Pure Excellence(6인승)</v>
      </c>
      <c r="D49" t="str">
        <f>VLOOKUP(B49,차량가!$L$2:$AA$1413,16,0)</f>
        <v>1322</v>
      </c>
      <c r="E49" t="str">
        <f>VLOOKUP($D49,차량가!$I$2:$L$1413,3,0)</f>
        <v>X Series X7</v>
      </c>
      <c r="F49" t="str">
        <f>VLOOKUP($D49,차량가!$I$2:$L$1413,4,0)</f>
        <v>xDrive 40i Design Pure Excellence(7인승)</v>
      </c>
      <c r="G49" s="1" t="str">
        <f t="shared" si="0"/>
        <v>o</v>
      </c>
      <c r="H49" s="639" t="s">
        <v>16969</v>
      </c>
      <c r="I49" s="640">
        <v>4.0000000000000036E-2</v>
      </c>
    </row>
    <row r="50" spans="1:9">
      <c r="A50" s="417" t="s">
        <v>1333</v>
      </c>
      <c r="B50" s="258" t="s">
        <v>1425</v>
      </c>
      <c r="C50" t="str">
        <f>VLOOKUP(A50,차량가!$K$2:$BE$1413,46,0)</f>
        <v>X Series X7xDrive 40i Design Pure Excellence(6인승)</v>
      </c>
      <c r="D50" t="str">
        <f>VLOOKUP(B50,차량가!$L$2:$AA$1413,16,0)</f>
        <v>1323</v>
      </c>
      <c r="E50" t="str">
        <f>VLOOKUP($D50,차량가!$I$2:$L$1413,3,0)</f>
        <v>X Series X7</v>
      </c>
      <c r="F50" t="str">
        <f>VLOOKUP($D50,차량가!$I$2:$L$1413,4,0)</f>
        <v>xDrive 40i M Sport Package(6인승)</v>
      </c>
      <c r="G50" s="1" t="str">
        <f t="shared" si="0"/>
        <v>o</v>
      </c>
      <c r="H50" s="639" t="s">
        <v>16969</v>
      </c>
      <c r="I50" s="640">
        <v>4.0000000000000036E-2</v>
      </c>
    </row>
    <row r="51" spans="1:9">
      <c r="A51" s="417" t="s">
        <v>1333</v>
      </c>
      <c r="B51" s="521" t="s">
        <v>3277</v>
      </c>
      <c r="C51" t="str">
        <f>VLOOKUP(A51,차량가!$K$2:$BE$1413,46,0)</f>
        <v>X Series X7xDrive 40i Design Pure Excellence(6인승)</v>
      </c>
      <c r="D51" t="str">
        <f>VLOOKUP(B51,차량가!$L$2:$AA$1413,16,0)</f>
        <v>1324</v>
      </c>
      <c r="E51" t="str">
        <f>VLOOKUP($D51,차량가!$I$2:$L$1413,3,0)</f>
        <v>X Series X7</v>
      </c>
      <c r="F51" t="str">
        <f>VLOOKUP($D51,차량가!$I$2:$L$1413,4,0)</f>
        <v>X7 xDrive 40i M sport 7인승</v>
      </c>
      <c r="G51" s="1" t="str">
        <f t="shared" si="0"/>
        <v>o</v>
      </c>
      <c r="H51" s="639" t="s">
        <v>16969</v>
      </c>
      <c r="I51" s="640">
        <v>4.0000000000000036E-2</v>
      </c>
    </row>
    <row r="52" spans="1:9">
      <c r="A52" s="413" t="s">
        <v>16753</v>
      </c>
      <c r="B52" s="521" t="s">
        <v>16886</v>
      </c>
      <c r="C52" t="str">
        <f>VLOOKUP(A52,차량가!$K$2:$BE$1413,46,0)</f>
        <v>X Series XM50e</v>
      </c>
      <c r="D52" t="str">
        <f>VLOOKUP(B52,차량가!$L$2:$AA$1413,16,0)</f>
        <v>1329</v>
      </c>
      <c r="E52" t="str">
        <f>VLOOKUP($D52,차량가!$I$2:$L$1413,3,0)</f>
        <v>X Series XM</v>
      </c>
      <c r="F52" t="str">
        <f>VLOOKUP($D52,차량가!$I$2:$L$1413,4,0)</f>
        <v>50e</v>
      </c>
      <c r="G52" s="1" t="str">
        <f t="shared" si="0"/>
        <v>o</v>
      </c>
      <c r="H52" s="641" t="s">
        <v>16971</v>
      </c>
      <c r="I52" s="640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4D97-553D-48E6-8CC4-DB384852AF7B}">
  <sheetPr codeName="Sheet16"/>
  <dimension ref="B2:G27"/>
  <sheetViews>
    <sheetView workbookViewId="0">
      <selection activeCell="I23" sqref="I23"/>
    </sheetView>
  </sheetViews>
  <sheetFormatPr defaultRowHeight="16.5"/>
  <cols>
    <col min="2" max="2" width="22" customWidth="1"/>
  </cols>
  <sheetData>
    <row r="2" spans="2:7">
      <c r="B2" s="566" t="s">
        <v>16731</v>
      </c>
    </row>
    <row r="3" spans="2:7">
      <c r="B3" s="567"/>
      <c r="G3" s="567" t="s">
        <v>16732</v>
      </c>
    </row>
    <row r="4" spans="2:7" ht="18.75" customHeight="1">
      <c r="B4" s="568" t="s">
        <v>16733</v>
      </c>
      <c r="C4" s="569" t="s">
        <v>16734</v>
      </c>
      <c r="D4" s="569" t="s">
        <v>16735</v>
      </c>
      <c r="E4" s="569" t="s">
        <v>16736</v>
      </c>
      <c r="F4" s="569" t="s">
        <v>16737</v>
      </c>
      <c r="G4" s="570" t="s">
        <v>16738</v>
      </c>
    </row>
    <row r="5" spans="2:7" ht="18.75" customHeight="1">
      <c r="B5" s="572" t="s">
        <v>16745</v>
      </c>
      <c r="C5" s="573">
        <v>7.4700000000000003E-2</v>
      </c>
      <c r="D5" s="573">
        <v>7.6499999999999999E-2</v>
      </c>
      <c r="E5" s="573">
        <v>7.8E-2</v>
      </c>
      <c r="F5" s="573">
        <v>7.8700000000000006E-2</v>
      </c>
      <c r="G5" s="574">
        <v>7.9000000000000001E-2</v>
      </c>
    </row>
    <row r="6" spans="2:7" ht="18.75" customHeight="1">
      <c r="B6" s="572" t="s">
        <v>16746</v>
      </c>
      <c r="C6" s="573">
        <v>7.4700000000000003E-2</v>
      </c>
      <c r="D6" s="573">
        <v>7.6499999999999999E-2</v>
      </c>
      <c r="E6" s="573">
        <v>7.8E-2</v>
      </c>
      <c r="F6" s="573">
        <v>7.8700000000000006E-2</v>
      </c>
      <c r="G6" s="574">
        <v>7.9000000000000001E-2</v>
      </c>
    </row>
    <row r="7" spans="2:7" ht="18.75" customHeight="1">
      <c r="B7" s="572" t="s">
        <v>16747</v>
      </c>
      <c r="C7" s="573">
        <v>7.4700000000000003E-2</v>
      </c>
      <c r="D7" s="573">
        <v>7.6499999999999999E-2</v>
      </c>
      <c r="E7" s="573">
        <v>7.8E-2</v>
      </c>
      <c r="F7" s="573">
        <v>7.8700000000000006E-2</v>
      </c>
      <c r="G7" s="574">
        <v>7.9000000000000001E-2</v>
      </c>
    </row>
    <row r="8" spans="2:7" ht="18.75" customHeight="1">
      <c r="B8" s="572" t="s">
        <v>16744</v>
      </c>
      <c r="C8" s="573">
        <v>7.6499999999999999E-2</v>
      </c>
      <c r="D8" s="573">
        <v>7.8299999999999995E-2</v>
      </c>
      <c r="E8" s="573">
        <v>7.9799999999999996E-2</v>
      </c>
      <c r="F8" s="573">
        <v>8.0500000000000002E-2</v>
      </c>
      <c r="G8" s="574">
        <v>8.0799999999999997E-2</v>
      </c>
    </row>
    <row r="9" spans="2:7" ht="18.75" customHeight="1">
      <c r="B9" s="572" t="s">
        <v>16749</v>
      </c>
      <c r="C9" s="573">
        <v>7.9299999999999995E-2</v>
      </c>
      <c r="D9" s="573">
        <v>8.1100000000000005E-2</v>
      </c>
      <c r="E9" s="573">
        <v>8.2600000000000007E-2</v>
      </c>
      <c r="F9" s="573">
        <v>8.3299999999999999E-2</v>
      </c>
      <c r="G9" s="574">
        <v>8.3599999999999994E-2</v>
      </c>
    </row>
    <row r="10" spans="2:7" ht="18.75" customHeight="1">
      <c r="B10" s="572" t="s">
        <v>16748</v>
      </c>
      <c r="C10" s="573">
        <v>8.0600000000000005E-2</v>
      </c>
      <c r="D10" s="573">
        <v>8.2400000000000001E-2</v>
      </c>
      <c r="E10" s="573">
        <v>8.3900000000000002E-2</v>
      </c>
      <c r="F10" s="573">
        <v>8.4599999999999995E-2</v>
      </c>
      <c r="G10" s="574">
        <v>8.4900000000000003E-2</v>
      </c>
    </row>
    <row r="11" spans="2:7" ht="18.75" customHeight="1">
      <c r="B11" s="572" t="s">
        <v>16743</v>
      </c>
      <c r="C11" s="573">
        <v>8.2000000000000003E-2</v>
      </c>
      <c r="D11" s="573">
        <v>8.3799999999999999E-2</v>
      </c>
      <c r="E11" s="573">
        <v>8.5300000000000001E-2</v>
      </c>
      <c r="F11" s="573">
        <v>8.5999999999999993E-2</v>
      </c>
      <c r="G11" s="574">
        <v>8.6300000000000002E-2</v>
      </c>
    </row>
    <row r="12" spans="2:7" ht="18.75" customHeight="1">
      <c r="B12" s="572" t="s">
        <v>16742</v>
      </c>
      <c r="C12" s="573">
        <v>8.14E-2</v>
      </c>
      <c r="D12" s="573">
        <v>8.3199999999999996E-2</v>
      </c>
      <c r="E12" s="573">
        <v>8.4699999999999998E-2</v>
      </c>
      <c r="F12" s="573">
        <v>8.5400000000000004E-2</v>
      </c>
      <c r="G12" s="574">
        <v>8.5699999999999998E-2</v>
      </c>
    </row>
    <row r="13" spans="2:7">
      <c r="B13" s="571" t="s">
        <v>16739</v>
      </c>
    </row>
    <row r="15" spans="2:7">
      <c r="B15" s="566" t="s">
        <v>16740</v>
      </c>
    </row>
    <row r="16" spans="2:7">
      <c r="B16" s="566" t="s">
        <v>16741</v>
      </c>
    </row>
    <row r="17" spans="2:7">
      <c r="B17" s="567"/>
      <c r="G17" s="567" t="s">
        <v>16732</v>
      </c>
    </row>
    <row r="18" spans="2:7">
      <c r="B18" s="568" t="s">
        <v>16733</v>
      </c>
      <c r="C18" s="569" t="s">
        <v>16734</v>
      </c>
      <c r="D18" s="569" t="s">
        <v>16735</v>
      </c>
      <c r="E18" s="569" t="s">
        <v>16736</v>
      </c>
      <c r="F18" s="569" t="s">
        <v>16737</v>
      </c>
      <c r="G18" s="570" t="s">
        <v>16738</v>
      </c>
    </row>
    <row r="19" spans="2:7">
      <c r="B19" s="572" t="s">
        <v>16745</v>
      </c>
      <c r="C19" s="573">
        <v>7.1800000000000003E-2</v>
      </c>
      <c r="D19" s="573">
        <v>7.3599999999999999E-2</v>
      </c>
      <c r="E19" s="573">
        <v>7.51E-2</v>
      </c>
      <c r="F19" s="573">
        <v>7.5800000000000006E-2</v>
      </c>
      <c r="G19" s="574">
        <v>7.6100000000000001E-2</v>
      </c>
    </row>
    <row r="20" spans="2:7">
      <c r="B20" s="572" t="s">
        <v>16746</v>
      </c>
      <c r="C20" s="573">
        <v>7.3499999999999996E-2</v>
      </c>
      <c r="D20" s="573">
        <v>7.5300000000000006E-2</v>
      </c>
      <c r="E20" s="573">
        <v>7.6799999999999993E-2</v>
      </c>
      <c r="F20" s="573">
        <v>7.7499999999999999E-2</v>
      </c>
      <c r="G20" s="574">
        <v>7.7799999999999994E-2</v>
      </c>
    </row>
    <row r="21" spans="2:7">
      <c r="B21" s="572" t="s">
        <v>16747</v>
      </c>
      <c r="C21" s="573">
        <v>7.5499999999999998E-2</v>
      </c>
      <c r="D21" s="573">
        <v>7.7299999999999994E-2</v>
      </c>
      <c r="E21" s="573">
        <v>7.8799999999999995E-2</v>
      </c>
      <c r="F21" s="573">
        <v>7.9500000000000001E-2</v>
      </c>
      <c r="G21" s="574">
        <v>7.9799999999999996E-2</v>
      </c>
    </row>
    <row r="22" spans="2:7">
      <c r="B22" s="572" t="s">
        <v>16744</v>
      </c>
      <c r="C22" s="573">
        <v>7.5899999999999995E-2</v>
      </c>
      <c r="D22" s="573">
        <v>7.7700000000000005E-2</v>
      </c>
      <c r="E22" s="573">
        <v>7.9200000000000007E-2</v>
      </c>
      <c r="F22" s="573">
        <v>7.9899999999999999E-2</v>
      </c>
      <c r="G22" s="574">
        <v>8.0199999999999994E-2</v>
      </c>
    </row>
    <row r="23" spans="2:7">
      <c r="B23" s="572" t="s">
        <v>16749</v>
      </c>
      <c r="C23" s="573">
        <v>7.6399999999999996E-2</v>
      </c>
      <c r="D23" s="573">
        <v>7.8200000000000006E-2</v>
      </c>
      <c r="E23" s="573">
        <v>7.9699999999999993E-2</v>
      </c>
      <c r="F23" s="573">
        <v>8.0399999999999999E-2</v>
      </c>
      <c r="G23" s="574">
        <v>8.0699999999999994E-2</v>
      </c>
    </row>
    <row r="24" spans="2:7">
      <c r="B24" s="572" t="s">
        <v>16748</v>
      </c>
      <c r="C24" s="573">
        <v>7.7200000000000005E-2</v>
      </c>
      <c r="D24" s="573">
        <v>7.9000000000000001E-2</v>
      </c>
      <c r="E24" s="573">
        <v>8.0500000000000002E-2</v>
      </c>
      <c r="F24" s="573">
        <v>8.1199999999999994E-2</v>
      </c>
      <c r="G24" s="574">
        <v>8.1500000000000003E-2</v>
      </c>
    </row>
    <row r="25" spans="2:7">
      <c r="B25" s="572" t="s">
        <v>16743</v>
      </c>
      <c r="C25" s="573">
        <v>8.2600000000000007E-2</v>
      </c>
      <c r="D25" s="573">
        <v>8.4400000000000003E-2</v>
      </c>
      <c r="E25" s="573">
        <v>8.5900000000000004E-2</v>
      </c>
      <c r="F25" s="573">
        <v>8.6599999999999996E-2</v>
      </c>
      <c r="G25" s="574">
        <v>8.6900000000000005E-2</v>
      </c>
    </row>
    <row r="26" spans="2:7">
      <c r="B26" s="572" t="s">
        <v>16742</v>
      </c>
      <c r="C26" s="573">
        <v>8.0199999999999994E-2</v>
      </c>
      <c r="D26" s="573">
        <v>8.2000000000000003E-2</v>
      </c>
      <c r="E26" s="573">
        <v>8.3500000000000005E-2</v>
      </c>
      <c r="F26" s="573">
        <v>8.4199999999999997E-2</v>
      </c>
      <c r="G26" s="574">
        <v>8.4500000000000006E-2</v>
      </c>
    </row>
    <row r="27" spans="2:7">
      <c r="B27" s="571" t="s">
        <v>16739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D762-2A9C-426F-92EE-796041A872D0}">
  <sheetPr codeName="Sheet12"/>
  <dimension ref="A1:K979"/>
  <sheetViews>
    <sheetView zoomScale="70" zoomScaleNormal="70" workbookViewId="0">
      <selection activeCell="P3" sqref="P3"/>
    </sheetView>
  </sheetViews>
  <sheetFormatPr defaultRowHeight="16.5"/>
  <sheetData>
    <row r="1" spans="1:3">
      <c r="A1">
        <v>1</v>
      </c>
      <c r="B1" t="s">
        <v>1977</v>
      </c>
      <c r="C1">
        <v>1</v>
      </c>
    </row>
    <row r="2" spans="1:3">
      <c r="A2">
        <v>2</v>
      </c>
      <c r="B2" t="s">
        <v>1978</v>
      </c>
      <c r="C2">
        <v>2</v>
      </c>
    </row>
    <row r="3" spans="1:3">
      <c r="A3">
        <v>3</v>
      </c>
      <c r="B3" t="s">
        <v>3260</v>
      </c>
      <c r="C3">
        <v>3</v>
      </c>
    </row>
    <row r="4" spans="1:3">
      <c r="A4">
        <v>4</v>
      </c>
      <c r="B4" t="s">
        <v>2002</v>
      </c>
      <c r="C4">
        <v>4</v>
      </c>
    </row>
    <row r="5" spans="1:3">
      <c r="A5">
        <v>5</v>
      </c>
      <c r="B5" t="s">
        <v>2003</v>
      </c>
      <c r="C5">
        <v>5</v>
      </c>
    </row>
    <row r="6" spans="1:3">
      <c r="A6">
        <v>6</v>
      </c>
      <c r="B6" t="s">
        <v>2004</v>
      </c>
      <c r="C6">
        <v>6</v>
      </c>
    </row>
    <row r="7" spans="1:3">
      <c r="A7">
        <v>7</v>
      </c>
      <c r="B7" t="s">
        <v>2005</v>
      </c>
      <c r="C7">
        <v>7</v>
      </c>
    </row>
    <row r="8" spans="1:3">
      <c r="A8">
        <v>8</v>
      </c>
      <c r="B8" t="s">
        <v>2006</v>
      </c>
      <c r="C8">
        <v>8</v>
      </c>
    </row>
    <row r="9" spans="1:3">
      <c r="A9">
        <v>9</v>
      </c>
      <c r="B9" t="s">
        <v>2007</v>
      </c>
      <c r="C9">
        <v>9</v>
      </c>
    </row>
    <row r="10" spans="1:3">
      <c r="A10">
        <v>10</v>
      </c>
      <c r="B10" t="s">
        <v>2008</v>
      </c>
      <c r="C10">
        <v>10</v>
      </c>
    </row>
    <row r="11" spans="1:3">
      <c r="A11">
        <v>11</v>
      </c>
      <c r="B11" t="s">
        <v>2009</v>
      </c>
      <c r="C11">
        <v>11</v>
      </c>
    </row>
    <row r="12" spans="1:3">
      <c r="A12">
        <v>12</v>
      </c>
      <c r="B12" t="s">
        <v>2010</v>
      </c>
      <c r="C12">
        <v>12</v>
      </c>
    </row>
    <row r="13" spans="1:3">
      <c r="A13">
        <v>13</v>
      </c>
      <c r="B13" t="s">
        <v>2011</v>
      </c>
      <c r="C13">
        <v>13</v>
      </c>
    </row>
    <row r="14" spans="1:3">
      <c r="A14">
        <v>14</v>
      </c>
      <c r="B14" t="s">
        <v>1989</v>
      </c>
      <c r="C14">
        <v>14</v>
      </c>
    </row>
    <row r="15" spans="1:3">
      <c r="A15">
        <v>15</v>
      </c>
      <c r="B15" t="s">
        <v>2012</v>
      </c>
      <c r="C15">
        <v>15</v>
      </c>
    </row>
    <row r="16" spans="1:3">
      <c r="A16">
        <v>16</v>
      </c>
      <c r="B16" t="s">
        <v>2013</v>
      </c>
      <c r="C16">
        <v>16</v>
      </c>
    </row>
    <row r="17" spans="1:3">
      <c r="A17">
        <v>17</v>
      </c>
      <c r="B17" t="s">
        <v>2014</v>
      </c>
      <c r="C17">
        <v>17</v>
      </c>
    </row>
    <row r="18" spans="1:3">
      <c r="A18">
        <v>18</v>
      </c>
      <c r="B18" t="s">
        <v>2015</v>
      </c>
      <c r="C18">
        <v>18</v>
      </c>
    </row>
    <row r="19" spans="1:3">
      <c r="A19">
        <v>19</v>
      </c>
      <c r="B19" t="s">
        <v>2016</v>
      </c>
      <c r="C19">
        <v>19</v>
      </c>
    </row>
    <row r="20" spans="1:3">
      <c r="A20">
        <v>20</v>
      </c>
      <c r="B20" t="s">
        <v>3080</v>
      </c>
      <c r="C20">
        <v>20</v>
      </c>
    </row>
    <row r="21" spans="1:3">
      <c r="A21">
        <v>21</v>
      </c>
      <c r="B21" t="s">
        <v>3090</v>
      </c>
      <c r="C21">
        <v>21</v>
      </c>
    </row>
    <row r="22" spans="1:3">
      <c r="A22">
        <v>22</v>
      </c>
      <c r="B22" t="s">
        <v>3055</v>
      </c>
      <c r="C22">
        <v>22</v>
      </c>
    </row>
    <row r="23" spans="1:3">
      <c r="A23">
        <v>23</v>
      </c>
      <c r="B23" t="s">
        <v>3091</v>
      </c>
      <c r="C23">
        <v>23</v>
      </c>
    </row>
    <row r="24" spans="1:3">
      <c r="A24">
        <v>24</v>
      </c>
      <c r="B24" t="s">
        <v>3092</v>
      </c>
      <c r="C24">
        <v>24</v>
      </c>
    </row>
    <row r="25" spans="1:3">
      <c r="A25">
        <v>25</v>
      </c>
      <c r="B25" t="s">
        <v>1934</v>
      </c>
      <c r="C25">
        <v>25</v>
      </c>
    </row>
    <row r="26" spans="1:3">
      <c r="A26">
        <v>26</v>
      </c>
      <c r="B26" t="s">
        <v>3093</v>
      </c>
      <c r="C26">
        <v>26</v>
      </c>
    </row>
    <row r="27" spans="1:3">
      <c r="A27">
        <v>27</v>
      </c>
      <c r="C27">
        <v>27</v>
      </c>
    </row>
    <row r="28" spans="1:3">
      <c r="A28">
        <v>28</v>
      </c>
      <c r="C28">
        <v>28</v>
      </c>
    </row>
    <row r="29" spans="1:3">
      <c r="A29">
        <v>29</v>
      </c>
      <c r="C29">
        <v>29</v>
      </c>
    </row>
    <row r="30" spans="1:3">
      <c r="A30">
        <v>30</v>
      </c>
      <c r="C30">
        <v>30</v>
      </c>
    </row>
    <row r="979" spans="11:11">
      <c r="K979" t="s">
        <v>17002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Q158"/>
  <sheetViews>
    <sheetView topLeftCell="D1" zoomScale="85" zoomScaleNormal="85" workbookViewId="0">
      <selection activeCell="P20" sqref="P20"/>
    </sheetView>
  </sheetViews>
  <sheetFormatPr defaultColWidth="12" defaultRowHeight="16.5"/>
  <cols>
    <col min="2" max="2" width="15.625" customWidth="1"/>
    <col min="3" max="16" width="12" customWidth="1"/>
  </cols>
  <sheetData>
    <row r="1" spans="2:16" ht="13.5" customHeight="1">
      <c r="B1" s="933" t="s">
        <v>1146</v>
      </c>
      <c r="C1" s="933"/>
      <c r="H1" s="934" t="s">
        <v>1146</v>
      </c>
      <c r="I1" s="934"/>
      <c r="J1" s="934"/>
    </row>
    <row r="2" spans="2:16" ht="13.5" customHeight="1">
      <c r="B2" s="4" t="s">
        <v>840</v>
      </c>
      <c r="C2" s="5">
        <v>1</v>
      </c>
      <c r="D2" t="str">
        <f>TEXT($C2,"0000")</f>
        <v>0001</v>
      </c>
      <c r="E2">
        <v>1</v>
      </c>
      <c r="F2" t="s">
        <v>1147</v>
      </c>
      <c r="G2" t="s">
        <v>1148</v>
      </c>
      <c r="H2" t="str">
        <f>E$2&amp;P2</f>
        <v>11</v>
      </c>
      <c r="I2" s="4" t="s">
        <v>840</v>
      </c>
      <c r="J2" t="str">
        <f t="shared" ref="J2:J37" si="0">TEXT($C2,"0000")</f>
        <v>0001</v>
      </c>
      <c r="K2">
        <v>21</v>
      </c>
      <c r="L2" s="6" t="s">
        <v>209</v>
      </c>
      <c r="N2" t="e">
        <f>IF(#REF!=1,I2,L2)</f>
        <v>#REF!</v>
      </c>
      <c r="O2" t="s">
        <v>1186</v>
      </c>
      <c r="P2">
        <v>1</v>
      </c>
    </row>
    <row r="3" spans="2:16" ht="13.5" customHeight="1">
      <c r="B3" s="6" t="s">
        <v>785</v>
      </c>
      <c r="C3" s="5">
        <v>2</v>
      </c>
      <c r="D3" t="str">
        <f t="shared" ref="D3:D37" si="1">TEXT(C3,"0000")</f>
        <v>0002</v>
      </c>
      <c r="E3">
        <v>2</v>
      </c>
      <c r="F3" t="s">
        <v>1149</v>
      </c>
      <c r="G3" t="s">
        <v>1150</v>
      </c>
      <c r="H3" t="str">
        <f>E$2&amp;P3</f>
        <v>12</v>
      </c>
      <c r="I3" s="6" t="s">
        <v>785</v>
      </c>
      <c r="J3" t="str">
        <f t="shared" si="0"/>
        <v>0002</v>
      </c>
      <c r="K3">
        <v>22</v>
      </c>
      <c r="L3" s="6" t="s">
        <v>206</v>
      </c>
      <c r="N3" t="e">
        <f>IF(#REF!=1,I3,L3)</f>
        <v>#REF!</v>
      </c>
      <c r="O3" t="s">
        <v>1187</v>
      </c>
      <c r="P3">
        <v>2</v>
      </c>
    </row>
    <row r="4" spans="2:16" ht="13.5" customHeight="1">
      <c r="B4" s="6" t="s">
        <v>740</v>
      </c>
      <c r="C4" s="5">
        <v>3</v>
      </c>
      <c r="D4" t="str">
        <f t="shared" si="1"/>
        <v>0003</v>
      </c>
      <c r="H4" t="str">
        <f>E$2&amp;P4</f>
        <v>13</v>
      </c>
      <c r="I4" s="6" t="s">
        <v>740</v>
      </c>
      <c r="J4" t="str">
        <f t="shared" si="0"/>
        <v>0003</v>
      </c>
      <c r="K4">
        <v>23</v>
      </c>
      <c r="L4" s="6" t="s">
        <v>194</v>
      </c>
      <c r="N4" t="e">
        <f>IF(#REF!=1,I4,L4)</f>
        <v>#REF!</v>
      </c>
      <c r="O4" t="s">
        <v>1188</v>
      </c>
      <c r="P4">
        <v>3</v>
      </c>
    </row>
    <row r="5" spans="2:16" ht="13.5" customHeight="1">
      <c r="B5" s="6" t="s">
        <v>658</v>
      </c>
      <c r="C5" s="5">
        <v>4</v>
      </c>
      <c r="D5" t="str">
        <f t="shared" si="1"/>
        <v>0004</v>
      </c>
      <c r="F5" t="s">
        <v>1217</v>
      </c>
      <c r="H5" t="str">
        <f>E$2&amp;P5</f>
        <v>14</v>
      </c>
      <c r="I5" s="6" t="s">
        <v>658</v>
      </c>
      <c r="J5" t="str">
        <f t="shared" si="0"/>
        <v>0004</v>
      </c>
      <c r="K5">
        <v>24</v>
      </c>
      <c r="L5" s="6" t="s">
        <v>193</v>
      </c>
      <c r="N5" t="e">
        <f>IF(#REF!=1,I5,L5)</f>
        <v>#REF!</v>
      </c>
      <c r="O5" t="s">
        <v>1189</v>
      </c>
      <c r="P5">
        <v>4</v>
      </c>
    </row>
    <row r="6" spans="2:16" ht="13.5" customHeight="1">
      <c r="B6" s="6" t="s">
        <v>306</v>
      </c>
      <c r="C6" s="5">
        <v>5</v>
      </c>
      <c r="D6" t="str">
        <f t="shared" si="1"/>
        <v>0005</v>
      </c>
      <c r="H6" t="str">
        <f>E$2&amp;P6</f>
        <v>15</v>
      </c>
      <c r="I6" s="6" t="s">
        <v>306</v>
      </c>
      <c r="J6" t="str">
        <f t="shared" si="0"/>
        <v>0005</v>
      </c>
      <c r="K6">
        <v>25</v>
      </c>
      <c r="L6" s="6" t="s">
        <v>190</v>
      </c>
      <c r="N6" t="e">
        <f>IF(#REF!=1,I6,L6)</f>
        <v>#REF!</v>
      </c>
      <c r="O6" t="s">
        <v>1190</v>
      </c>
      <c r="P6">
        <v>5</v>
      </c>
    </row>
    <row r="7" spans="2:16" ht="13.5" customHeight="1">
      <c r="B7" s="6" t="s">
        <v>209</v>
      </c>
      <c r="C7" s="5">
        <v>6</v>
      </c>
      <c r="D7" t="str">
        <f t="shared" si="1"/>
        <v>0006</v>
      </c>
      <c r="F7" t="s">
        <v>1151</v>
      </c>
      <c r="H7" t="str">
        <f t="shared" ref="H7:H37" si="2">E$3&amp;P2</f>
        <v>21</v>
      </c>
      <c r="I7" s="6" t="s">
        <v>209</v>
      </c>
      <c r="J7" t="str">
        <f t="shared" si="0"/>
        <v>0006</v>
      </c>
      <c r="K7">
        <v>26</v>
      </c>
      <c r="L7" s="6" t="s">
        <v>189</v>
      </c>
      <c r="N7" t="e">
        <f>IF(#REF!=1,"",L7)</f>
        <v>#REF!</v>
      </c>
      <c r="O7" t="s">
        <v>1191</v>
      </c>
      <c r="P7">
        <v>6</v>
      </c>
    </row>
    <row r="8" spans="2:16" ht="13.5" customHeight="1">
      <c r="B8" s="6" t="s">
        <v>206</v>
      </c>
      <c r="C8" s="5">
        <v>7</v>
      </c>
      <c r="D8" t="str">
        <f t="shared" si="1"/>
        <v>0007</v>
      </c>
      <c r="F8" t="s">
        <v>1152</v>
      </c>
      <c r="H8" t="str">
        <f t="shared" si="2"/>
        <v>22</v>
      </c>
      <c r="I8" s="6" t="s">
        <v>206</v>
      </c>
      <c r="J8" t="str">
        <f t="shared" si="0"/>
        <v>0007</v>
      </c>
      <c r="K8">
        <v>27</v>
      </c>
      <c r="L8" s="6" t="s">
        <v>188</v>
      </c>
      <c r="N8" t="e">
        <f>IF(#REF!=1,"",L8)</f>
        <v>#REF!</v>
      </c>
      <c r="O8" t="s">
        <v>1192</v>
      </c>
      <c r="P8">
        <v>7</v>
      </c>
    </row>
    <row r="9" spans="2:16" ht="13.5" customHeight="1">
      <c r="B9" s="6" t="s">
        <v>194</v>
      </c>
      <c r="C9" s="5">
        <v>8</v>
      </c>
      <c r="D9" t="str">
        <f t="shared" si="1"/>
        <v>0008</v>
      </c>
      <c r="F9" t="s">
        <v>1153</v>
      </c>
      <c r="H9" t="str">
        <f t="shared" si="2"/>
        <v>23</v>
      </c>
      <c r="I9" s="6" t="s">
        <v>194</v>
      </c>
      <c r="J9" t="str">
        <f t="shared" si="0"/>
        <v>0008</v>
      </c>
      <c r="K9">
        <v>28</v>
      </c>
      <c r="L9" s="6" t="s">
        <v>187</v>
      </c>
      <c r="N9" t="e">
        <f>IF(#REF!=1,"",L9)</f>
        <v>#REF!</v>
      </c>
      <c r="O9" t="s">
        <v>1193</v>
      </c>
      <c r="P9">
        <v>8</v>
      </c>
    </row>
    <row r="10" spans="2:16" ht="13.5" customHeight="1">
      <c r="B10" s="6" t="s">
        <v>193</v>
      </c>
      <c r="C10" s="5">
        <v>9</v>
      </c>
      <c r="D10" t="str">
        <f t="shared" si="1"/>
        <v>0009</v>
      </c>
      <c r="H10" t="str">
        <f t="shared" si="2"/>
        <v>24</v>
      </c>
      <c r="I10" s="6" t="s">
        <v>193</v>
      </c>
      <c r="J10" t="str">
        <f t="shared" si="0"/>
        <v>0009</v>
      </c>
      <c r="K10">
        <v>29</v>
      </c>
      <c r="L10" s="6" t="s">
        <v>179</v>
      </c>
      <c r="N10" t="e">
        <f>IF(#REF!=1,"",L10)</f>
        <v>#REF!</v>
      </c>
      <c r="O10" t="s">
        <v>1194</v>
      </c>
      <c r="P10">
        <v>9</v>
      </c>
    </row>
    <row r="11" spans="2:16" ht="13.5" customHeight="1">
      <c r="B11" s="6" t="s">
        <v>190</v>
      </c>
      <c r="C11" s="5">
        <v>10</v>
      </c>
      <c r="D11" t="str">
        <f t="shared" si="1"/>
        <v>0010</v>
      </c>
      <c r="H11" t="str">
        <f t="shared" si="2"/>
        <v>25</v>
      </c>
      <c r="I11" s="6" t="s">
        <v>190</v>
      </c>
      <c r="J11" t="str">
        <f t="shared" si="0"/>
        <v>0010</v>
      </c>
      <c r="K11">
        <v>210</v>
      </c>
      <c r="L11" s="6" t="s">
        <v>1221</v>
      </c>
      <c r="N11" t="e">
        <f>IF(#REF!=1,"",L11)</f>
        <v>#REF!</v>
      </c>
      <c r="O11" t="s">
        <v>1195</v>
      </c>
      <c r="P11">
        <v>10</v>
      </c>
    </row>
    <row r="12" spans="2:16" ht="13.5" customHeight="1">
      <c r="B12" s="6" t="s">
        <v>189</v>
      </c>
      <c r="C12" s="5">
        <v>11</v>
      </c>
      <c r="D12" t="str">
        <f t="shared" si="1"/>
        <v>0011</v>
      </c>
      <c r="H12" t="str">
        <f t="shared" si="2"/>
        <v>26</v>
      </c>
      <c r="I12" s="6" t="s">
        <v>189</v>
      </c>
      <c r="J12" t="str">
        <f t="shared" si="0"/>
        <v>0011</v>
      </c>
      <c r="K12">
        <v>211</v>
      </c>
      <c r="L12" s="6" t="s">
        <v>176</v>
      </c>
      <c r="N12" t="e">
        <f>IF(#REF!=1,"",L12)</f>
        <v>#REF!</v>
      </c>
      <c r="O12" t="s">
        <v>1196</v>
      </c>
      <c r="P12">
        <v>11</v>
      </c>
    </row>
    <row r="13" spans="2:16" ht="13.5" customHeight="1">
      <c r="B13" s="6" t="s">
        <v>188</v>
      </c>
      <c r="C13" s="5">
        <v>12</v>
      </c>
      <c r="D13" t="str">
        <f t="shared" si="1"/>
        <v>0012</v>
      </c>
      <c r="H13" t="str">
        <f t="shared" si="2"/>
        <v>27</v>
      </c>
      <c r="I13" s="6" t="s">
        <v>188</v>
      </c>
      <c r="J13" t="str">
        <f t="shared" si="0"/>
        <v>0012</v>
      </c>
      <c r="K13">
        <v>212</v>
      </c>
      <c r="L13" s="6" t="s">
        <v>175</v>
      </c>
      <c r="N13" t="e">
        <f>IF(#REF!=1,"",L13)</f>
        <v>#REF!</v>
      </c>
      <c r="O13" t="s">
        <v>1197</v>
      </c>
      <c r="P13">
        <v>12</v>
      </c>
    </row>
    <row r="14" spans="2:16" ht="13.5" customHeight="1">
      <c r="B14" s="6" t="s">
        <v>187</v>
      </c>
      <c r="C14" s="5">
        <v>13</v>
      </c>
      <c r="D14" t="str">
        <f t="shared" si="1"/>
        <v>0013</v>
      </c>
      <c r="H14" t="str">
        <f t="shared" si="2"/>
        <v>28</v>
      </c>
      <c r="I14" s="6" t="s">
        <v>187</v>
      </c>
      <c r="J14" t="str">
        <f t="shared" si="0"/>
        <v>0013</v>
      </c>
      <c r="K14">
        <v>213</v>
      </c>
      <c r="L14" s="6" t="s">
        <v>1256</v>
      </c>
      <c r="N14" t="e">
        <f>IF(#REF!=1,"",L14)</f>
        <v>#REF!</v>
      </c>
      <c r="O14" t="s">
        <v>1198</v>
      </c>
      <c r="P14">
        <v>13</v>
      </c>
    </row>
    <row r="15" spans="2:16" ht="13.5" customHeight="1">
      <c r="B15" s="6" t="s">
        <v>179</v>
      </c>
      <c r="C15" s="5">
        <v>14</v>
      </c>
      <c r="D15" t="str">
        <f t="shared" si="1"/>
        <v>0014</v>
      </c>
      <c r="H15" t="str">
        <f t="shared" si="2"/>
        <v>29</v>
      </c>
      <c r="I15" s="6" t="s">
        <v>179</v>
      </c>
      <c r="J15" t="str">
        <f t="shared" si="0"/>
        <v>0014</v>
      </c>
      <c r="K15">
        <v>214</v>
      </c>
      <c r="L15" s="6" t="s">
        <v>166</v>
      </c>
      <c r="N15" t="e">
        <f>IF(#REF!=1,"",L15)</f>
        <v>#REF!</v>
      </c>
      <c r="O15" t="s">
        <v>1199</v>
      </c>
      <c r="P15">
        <v>14</v>
      </c>
    </row>
    <row r="16" spans="2:16" ht="13.5" customHeight="1">
      <c r="B16" s="6" t="s">
        <v>1221</v>
      </c>
      <c r="C16" s="5">
        <v>15</v>
      </c>
      <c r="D16" t="str">
        <f t="shared" si="1"/>
        <v>0015</v>
      </c>
      <c r="H16" t="str">
        <f t="shared" si="2"/>
        <v>210</v>
      </c>
      <c r="I16" s="6" t="s">
        <v>1221</v>
      </c>
      <c r="J16" t="str">
        <f t="shared" si="0"/>
        <v>0015</v>
      </c>
      <c r="K16">
        <v>215</v>
      </c>
      <c r="L16" s="6" t="s">
        <v>164</v>
      </c>
      <c r="N16" t="e">
        <f>IF(#REF!=1,"",L16)</f>
        <v>#REF!</v>
      </c>
      <c r="O16" t="s">
        <v>1200</v>
      </c>
      <c r="P16">
        <v>15</v>
      </c>
    </row>
    <row r="17" spans="2:16" ht="13.5" customHeight="1">
      <c r="B17" s="6" t="s">
        <v>176</v>
      </c>
      <c r="C17" s="5">
        <v>16</v>
      </c>
      <c r="D17" t="str">
        <f t="shared" si="1"/>
        <v>0016</v>
      </c>
      <c r="H17" t="str">
        <f t="shared" si="2"/>
        <v>211</v>
      </c>
      <c r="I17" s="6" t="s">
        <v>176</v>
      </c>
      <c r="J17" t="str">
        <f t="shared" si="0"/>
        <v>0016</v>
      </c>
      <c r="K17">
        <v>216</v>
      </c>
      <c r="L17" s="6" t="s">
        <v>159</v>
      </c>
      <c r="N17" t="e">
        <f>IF(#REF!=1,"",L17)</f>
        <v>#REF!</v>
      </c>
      <c r="O17" t="s">
        <v>1201</v>
      </c>
      <c r="P17">
        <v>16</v>
      </c>
    </row>
    <row r="18" spans="2:16" ht="13.5" customHeight="1">
      <c r="B18" s="6" t="s">
        <v>175</v>
      </c>
      <c r="C18" s="5">
        <v>17</v>
      </c>
      <c r="D18" t="str">
        <f t="shared" si="1"/>
        <v>0017</v>
      </c>
      <c r="H18" t="str">
        <f t="shared" si="2"/>
        <v>212</v>
      </c>
      <c r="I18" s="6" t="s">
        <v>175</v>
      </c>
      <c r="J18" t="str">
        <f t="shared" si="0"/>
        <v>0017</v>
      </c>
      <c r="K18">
        <v>217</v>
      </c>
      <c r="L18" s="6" t="s">
        <v>152</v>
      </c>
      <c r="N18" t="e">
        <f>IF(#REF!=1,"",L18)</f>
        <v>#REF!</v>
      </c>
      <c r="O18" t="s">
        <v>1202</v>
      </c>
      <c r="P18">
        <v>17</v>
      </c>
    </row>
    <row r="19" spans="2:16" ht="13.5" customHeight="1">
      <c r="B19" s="6" t="s">
        <v>1257</v>
      </c>
      <c r="C19" s="5">
        <v>18</v>
      </c>
      <c r="D19" t="str">
        <f t="shared" si="1"/>
        <v>0018</v>
      </c>
      <c r="H19" t="str">
        <f t="shared" si="2"/>
        <v>213</v>
      </c>
      <c r="I19" s="6" t="s">
        <v>1256</v>
      </c>
      <c r="J19" t="str">
        <f t="shared" si="0"/>
        <v>0018</v>
      </c>
      <c r="K19">
        <v>218</v>
      </c>
      <c r="L19" s="6" t="s">
        <v>150</v>
      </c>
      <c r="N19" t="e">
        <f>IF(#REF!=1,"",L19)</f>
        <v>#REF!</v>
      </c>
      <c r="O19" t="s">
        <v>1203</v>
      </c>
      <c r="P19">
        <v>18</v>
      </c>
    </row>
    <row r="20" spans="2:16" ht="13.5" customHeight="1">
      <c r="B20" s="6" t="s">
        <v>166</v>
      </c>
      <c r="C20" s="5">
        <v>19</v>
      </c>
      <c r="D20" t="str">
        <f t="shared" si="1"/>
        <v>0019</v>
      </c>
      <c r="H20" t="str">
        <f t="shared" si="2"/>
        <v>214</v>
      </c>
      <c r="I20" s="6" t="s">
        <v>166</v>
      </c>
      <c r="J20" t="str">
        <f t="shared" si="0"/>
        <v>0019</v>
      </c>
      <c r="K20">
        <v>219</v>
      </c>
      <c r="L20" s="6" t="s">
        <v>147</v>
      </c>
      <c r="N20" t="e">
        <f>IF(#REF!=1,"",L20)</f>
        <v>#REF!</v>
      </c>
      <c r="O20" t="s">
        <v>1204</v>
      </c>
      <c r="P20">
        <v>19</v>
      </c>
    </row>
    <row r="21" spans="2:16" ht="13.5" customHeight="1">
      <c r="B21" s="6" t="s">
        <v>164</v>
      </c>
      <c r="C21" s="5">
        <v>20</v>
      </c>
      <c r="D21" t="str">
        <f t="shared" si="1"/>
        <v>0020</v>
      </c>
      <c r="H21" t="str">
        <f t="shared" si="2"/>
        <v>215</v>
      </c>
      <c r="I21" s="6" t="s">
        <v>164</v>
      </c>
      <c r="J21" t="str">
        <f t="shared" si="0"/>
        <v>0020</v>
      </c>
      <c r="K21">
        <v>220</v>
      </c>
      <c r="L21" s="6" t="s">
        <v>1955</v>
      </c>
      <c r="N21" t="e">
        <f>IF(#REF!=1,"",L21)</f>
        <v>#REF!</v>
      </c>
      <c r="O21" t="s">
        <v>1205</v>
      </c>
      <c r="P21">
        <v>20</v>
      </c>
    </row>
    <row r="22" spans="2:16" ht="13.5" customHeight="1">
      <c r="B22" s="6" t="s">
        <v>159</v>
      </c>
      <c r="C22" s="5">
        <v>21</v>
      </c>
      <c r="D22" t="str">
        <f t="shared" si="1"/>
        <v>0021</v>
      </c>
      <c r="H22" t="str">
        <f t="shared" si="2"/>
        <v>216</v>
      </c>
      <c r="I22" s="6" t="s">
        <v>159</v>
      </c>
      <c r="J22" t="str">
        <f t="shared" si="0"/>
        <v>0021</v>
      </c>
      <c r="K22">
        <v>221</v>
      </c>
      <c r="L22" s="6" t="s">
        <v>116</v>
      </c>
      <c r="N22" t="e">
        <f>IF(#REF!=1,"",L22)</f>
        <v>#REF!</v>
      </c>
      <c r="O22" t="s">
        <v>1206</v>
      </c>
      <c r="P22">
        <v>21</v>
      </c>
    </row>
    <row r="23" spans="2:16" ht="13.5" customHeight="1">
      <c r="B23" s="6" t="s">
        <v>152</v>
      </c>
      <c r="C23" s="5">
        <v>22</v>
      </c>
      <c r="D23" t="str">
        <f t="shared" si="1"/>
        <v>0022</v>
      </c>
      <c r="H23" t="str">
        <f t="shared" si="2"/>
        <v>217</v>
      </c>
      <c r="I23" s="6" t="s">
        <v>152</v>
      </c>
      <c r="J23" t="str">
        <f t="shared" si="0"/>
        <v>0022</v>
      </c>
      <c r="K23">
        <v>222</v>
      </c>
      <c r="L23" s="6" t="s">
        <v>1219</v>
      </c>
      <c r="N23" t="e">
        <f>IF(#REF!=1,"",L23)</f>
        <v>#REF!</v>
      </c>
      <c r="O23" t="s">
        <v>1207</v>
      </c>
      <c r="P23">
        <v>22</v>
      </c>
    </row>
    <row r="24" spans="2:16" ht="13.5" customHeight="1">
      <c r="B24" s="6" t="s">
        <v>150</v>
      </c>
      <c r="C24" s="5">
        <v>23</v>
      </c>
      <c r="D24" t="str">
        <f t="shared" si="1"/>
        <v>0023</v>
      </c>
      <c r="H24" t="str">
        <f t="shared" si="2"/>
        <v>218</v>
      </c>
      <c r="I24" s="6" t="s">
        <v>150</v>
      </c>
      <c r="J24" t="str">
        <f t="shared" si="0"/>
        <v>0023</v>
      </c>
      <c r="K24">
        <v>223</v>
      </c>
      <c r="L24" s="6" t="s">
        <v>114</v>
      </c>
      <c r="N24" t="e">
        <f>IF(#REF!=1,"",L24)</f>
        <v>#REF!</v>
      </c>
      <c r="O24" t="s">
        <v>1208</v>
      </c>
      <c r="P24">
        <v>23</v>
      </c>
    </row>
    <row r="25" spans="2:16" ht="13.5" customHeight="1">
      <c r="B25" s="6" t="s">
        <v>147</v>
      </c>
      <c r="C25" s="5">
        <v>24</v>
      </c>
      <c r="D25" t="str">
        <f t="shared" si="1"/>
        <v>0024</v>
      </c>
      <c r="H25" t="str">
        <f t="shared" si="2"/>
        <v>219</v>
      </c>
      <c r="I25" s="6" t="s">
        <v>147</v>
      </c>
      <c r="J25" t="str">
        <f t="shared" si="0"/>
        <v>0024</v>
      </c>
      <c r="K25">
        <v>224</v>
      </c>
      <c r="L25" s="6" t="s">
        <v>113</v>
      </c>
      <c r="N25" t="e">
        <f>IF(#REF!=1,"",L25)</f>
        <v>#REF!</v>
      </c>
      <c r="O25" t="s">
        <v>1209</v>
      </c>
      <c r="P25">
        <v>24</v>
      </c>
    </row>
    <row r="26" spans="2:16" ht="13.5" customHeight="1">
      <c r="B26" s="6" t="s">
        <v>1955</v>
      </c>
      <c r="C26" s="5">
        <v>25</v>
      </c>
      <c r="D26" t="str">
        <f t="shared" si="1"/>
        <v>0025</v>
      </c>
      <c r="H26" t="str">
        <f t="shared" si="2"/>
        <v>220</v>
      </c>
      <c r="I26" s="6" t="s">
        <v>1955</v>
      </c>
      <c r="J26" t="str">
        <f t="shared" si="0"/>
        <v>0025</v>
      </c>
      <c r="K26">
        <v>225</v>
      </c>
      <c r="L26" s="6" t="s">
        <v>100</v>
      </c>
      <c r="N26" t="e">
        <f>IF(#REF!=1,"",L26)</f>
        <v>#REF!</v>
      </c>
      <c r="O26" t="s">
        <v>1210</v>
      </c>
      <c r="P26">
        <v>25</v>
      </c>
    </row>
    <row r="27" spans="2:16" ht="13.5" customHeight="1">
      <c r="B27" s="6" t="s">
        <v>116</v>
      </c>
      <c r="C27" s="5">
        <v>26</v>
      </c>
      <c r="D27" t="str">
        <f t="shared" si="1"/>
        <v>0026</v>
      </c>
      <c r="H27" t="str">
        <f t="shared" si="2"/>
        <v>221</v>
      </c>
      <c r="I27" s="6" t="s">
        <v>116</v>
      </c>
      <c r="J27" t="str">
        <f t="shared" si="0"/>
        <v>0026</v>
      </c>
      <c r="K27">
        <v>226</v>
      </c>
      <c r="L27" s="6" t="s">
        <v>98</v>
      </c>
      <c r="N27" t="e">
        <f>IF(#REF!=1,"",L27)</f>
        <v>#REF!</v>
      </c>
      <c r="O27" t="s">
        <v>1211</v>
      </c>
      <c r="P27">
        <v>26</v>
      </c>
    </row>
    <row r="28" spans="2:16" ht="13.5" customHeight="1">
      <c r="B28" s="6" t="s">
        <v>1219</v>
      </c>
      <c r="C28" s="5">
        <v>27</v>
      </c>
      <c r="D28" t="str">
        <f t="shared" si="1"/>
        <v>0027</v>
      </c>
      <c r="H28" t="str">
        <f t="shared" si="2"/>
        <v>222</v>
      </c>
      <c r="I28" s="6" t="s">
        <v>1219</v>
      </c>
      <c r="J28" t="str">
        <f t="shared" si="0"/>
        <v>0027</v>
      </c>
      <c r="K28">
        <v>227</v>
      </c>
      <c r="L28" s="6" t="s">
        <v>97</v>
      </c>
      <c r="N28" t="e">
        <f>IF(#REF!=1,"",L28)</f>
        <v>#REF!</v>
      </c>
      <c r="O28" t="s">
        <v>1212</v>
      </c>
      <c r="P28">
        <v>27</v>
      </c>
    </row>
    <row r="29" spans="2:16" ht="13.5" customHeight="1">
      <c r="B29" s="6" t="s">
        <v>114</v>
      </c>
      <c r="C29" s="5">
        <v>28</v>
      </c>
      <c r="D29" t="str">
        <f t="shared" si="1"/>
        <v>0028</v>
      </c>
      <c r="H29" t="str">
        <f t="shared" si="2"/>
        <v>223</v>
      </c>
      <c r="I29" s="6" t="s">
        <v>114</v>
      </c>
      <c r="J29" t="str">
        <f t="shared" si="0"/>
        <v>0028</v>
      </c>
      <c r="K29">
        <v>228</v>
      </c>
      <c r="L29" t="s">
        <v>1154</v>
      </c>
      <c r="N29" t="e">
        <f>IF(#REF!=1,"",L29)</f>
        <v>#REF!</v>
      </c>
      <c r="O29" t="s">
        <v>1213</v>
      </c>
      <c r="P29">
        <v>28</v>
      </c>
    </row>
    <row r="30" spans="2:16" ht="13.5" customHeight="1">
      <c r="B30" s="6" t="s">
        <v>113</v>
      </c>
      <c r="C30" s="5">
        <v>29</v>
      </c>
      <c r="D30" t="str">
        <f t="shared" si="1"/>
        <v>0029</v>
      </c>
      <c r="H30" t="str">
        <f t="shared" si="2"/>
        <v>224</v>
      </c>
      <c r="I30" s="6" t="s">
        <v>113</v>
      </c>
      <c r="J30" t="str">
        <f t="shared" si="0"/>
        <v>0029</v>
      </c>
      <c r="K30">
        <v>229</v>
      </c>
      <c r="L30" t="s">
        <v>89</v>
      </c>
      <c r="N30" t="e">
        <f>IF(#REF!=1,"",L30)</f>
        <v>#REF!</v>
      </c>
      <c r="O30" t="s">
        <v>1214</v>
      </c>
      <c r="P30">
        <v>29</v>
      </c>
    </row>
    <row r="31" spans="2:16" ht="13.5" customHeight="1">
      <c r="B31" s="6" t="s">
        <v>100</v>
      </c>
      <c r="C31" s="5">
        <v>30</v>
      </c>
      <c r="D31" t="str">
        <f t="shared" si="1"/>
        <v>0030</v>
      </c>
      <c r="H31" t="str">
        <f t="shared" si="2"/>
        <v>225</v>
      </c>
      <c r="I31" s="6" t="s">
        <v>100</v>
      </c>
      <c r="J31" t="str">
        <f t="shared" si="0"/>
        <v>0030</v>
      </c>
      <c r="K31">
        <v>230</v>
      </c>
      <c r="L31" t="s">
        <v>83</v>
      </c>
      <c r="N31" t="e">
        <f>IF(#REF!=1,"",L31)</f>
        <v>#REF!</v>
      </c>
      <c r="O31" t="s">
        <v>1215</v>
      </c>
      <c r="P31">
        <v>30</v>
      </c>
    </row>
    <row r="32" spans="2:16" ht="13.5" customHeight="1">
      <c r="B32" s="6" t="s">
        <v>98</v>
      </c>
      <c r="C32" s="5">
        <v>31</v>
      </c>
      <c r="D32" t="str">
        <f t="shared" si="1"/>
        <v>0031</v>
      </c>
      <c r="H32" t="str">
        <f t="shared" si="2"/>
        <v>226</v>
      </c>
      <c r="I32" s="6" t="s">
        <v>98</v>
      </c>
      <c r="J32" t="str">
        <f t="shared" si="0"/>
        <v>0031</v>
      </c>
      <c r="K32">
        <v>231</v>
      </c>
      <c r="L32" t="s">
        <v>76</v>
      </c>
      <c r="N32" t="e">
        <f>IF(#REF!=1,"",L32)</f>
        <v>#REF!</v>
      </c>
      <c r="O32" t="s">
        <v>1216</v>
      </c>
      <c r="P32">
        <v>31</v>
      </c>
    </row>
    <row r="33" spans="2:16" ht="13.5" customHeight="1">
      <c r="B33" s="6" t="s">
        <v>97</v>
      </c>
      <c r="C33" s="5">
        <v>32</v>
      </c>
      <c r="D33" t="str">
        <f t="shared" si="1"/>
        <v>0032</v>
      </c>
      <c r="H33" t="str">
        <f t="shared" si="2"/>
        <v>227</v>
      </c>
      <c r="I33" s="6" t="s">
        <v>97</v>
      </c>
      <c r="J33" t="str">
        <f t="shared" si="0"/>
        <v>0032</v>
      </c>
    </row>
    <row r="34" spans="2:16" ht="13.5" customHeight="1">
      <c r="B34" t="s">
        <v>1154</v>
      </c>
      <c r="C34" s="5">
        <v>33</v>
      </c>
      <c r="D34" t="str">
        <f t="shared" si="1"/>
        <v>0033</v>
      </c>
      <c r="H34" t="str">
        <f t="shared" si="2"/>
        <v>228</v>
      </c>
      <c r="I34" t="s">
        <v>1154</v>
      </c>
      <c r="J34" t="str">
        <f t="shared" si="0"/>
        <v>0033</v>
      </c>
    </row>
    <row r="35" spans="2:16" ht="13.5" customHeight="1">
      <c r="B35" t="s">
        <v>89</v>
      </c>
      <c r="C35" s="5">
        <v>34</v>
      </c>
      <c r="D35" t="str">
        <f t="shared" si="1"/>
        <v>0034</v>
      </c>
      <c r="H35" t="str">
        <f t="shared" si="2"/>
        <v>229</v>
      </c>
      <c r="I35" t="s">
        <v>89</v>
      </c>
      <c r="J35" t="str">
        <f t="shared" si="0"/>
        <v>0034</v>
      </c>
    </row>
    <row r="36" spans="2:16" ht="13.5" customHeight="1">
      <c r="B36" t="s">
        <v>83</v>
      </c>
      <c r="C36" s="5">
        <v>35</v>
      </c>
      <c r="D36" t="str">
        <f t="shared" si="1"/>
        <v>0035</v>
      </c>
      <c r="H36" t="str">
        <f t="shared" si="2"/>
        <v>230</v>
      </c>
      <c r="I36" t="s">
        <v>83</v>
      </c>
      <c r="J36" t="str">
        <f t="shared" si="0"/>
        <v>0035</v>
      </c>
    </row>
    <row r="37" spans="2:16" ht="13.5" customHeight="1">
      <c r="B37" t="s">
        <v>76</v>
      </c>
      <c r="C37" s="5">
        <v>36</v>
      </c>
      <c r="D37" t="str">
        <f t="shared" si="1"/>
        <v>0036</v>
      </c>
      <c r="H37" t="str">
        <f t="shared" si="2"/>
        <v>231</v>
      </c>
      <c r="I37" t="s">
        <v>76</v>
      </c>
      <c r="J37" t="str">
        <f t="shared" si="0"/>
        <v>0036</v>
      </c>
    </row>
    <row r="38" spans="2:16" ht="13.5" customHeight="1"/>
    <row r="39" spans="2:16" ht="13.5" customHeight="1"/>
    <row r="40" spans="2:16" ht="13.5" customHeight="1"/>
    <row r="41" spans="2:16" ht="13.5" customHeight="1"/>
    <row r="42" spans="2:16" ht="13.5" customHeight="1">
      <c r="B42" s="933" t="s">
        <v>1146</v>
      </c>
      <c r="C42" s="933"/>
    </row>
    <row r="43" spans="2:16" ht="13.5" customHeight="1">
      <c r="B43" s="4" t="s">
        <v>840</v>
      </c>
      <c r="C43" s="5">
        <v>1</v>
      </c>
      <c r="D43" t="str">
        <f>TEXT($C43,"0000")</f>
        <v>0001</v>
      </c>
      <c r="H43" t="str">
        <f>E$2&amp;P43</f>
        <v>11</v>
      </c>
      <c r="I43" s="4" t="s">
        <v>840</v>
      </c>
      <c r="J43" t="str">
        <f t="shared" ref="J43:J78" si="3">TEXT($C43,"0000")</f>
        <v>0001</v>
      </c>
      <c r="K43">
        <v>21</v>
      </c>
      <c r="L43" s="6" t="s">
        <v>209</v>
      </c>
      <c r="N43" t="str">
        <f>IF(운용리스!$BT$10=1,I43,L43)</f>
        <v>AUDI</v>
      </c>
      <c r="O43" t="str">
        <f>운용리스!$BT$10&amp;P43</f>
        <v>21</v>
      </c>
      <c r="P43">
        <v>1</v>
      </c>
    </row>
    <row r="44" spans="2:16" ht="13.5" customHeight="1">
      <c r="B44" s="6" t="s">
        <v>785</v>
      </c>
      <c r="C44" s="5">
        <v>2</v>
      </c>
      <c r="D44" t="str">
        <f t="shared" ref="D44:D78" si="4">TEXT(C44,"0000")</f>
        <v>0002</v>
      </c>
      <c r="H44" t="str">
        <f>E$2&amp;P44</f>
        <v>12</v>
      </c>
      <c r="I44" s="6" t="s">
        <v>785</v>
      </c>
      <c r="J44" t="str">
        <f t="shared" si="3"/>
        <v>0002</v>
      </c>
      <c r="K44">
        <v>22</v>
      </c>
      <c r="L44" s="6" t="s">
        <v>206</v>
      </c>
      <c r="N44" t="str">
        <f>IF(운용리스!BT$10=1,I44,L44)</f>
        <v>BENTLEY</v>
      </c>
      <c r="O44" t="str">
        <f>운용리스!$BT$10&amp;P44</f>
        <v>22</v>
      </c>
      <c r="P44">
        <v>2</v>
      </c>
    </row>
    <row r="45" spans="2:16" ht="13.5" customHeight="1">
      <c r="B45" s="6" t="s">
        <v>740</v>
      </c>
      <c r="C45" s="5">
        <v>3</v>
      </c>
      <c r="D45" t="str">
        <f t="shared" si="4"/>
        <v>0003</v>
      </c>
      <c r="H45" t="str">
        <f>E$2&amp;P45</f>
        <v>13</v>
      </c>
      <c r="I45" s="6" t="s">
        <v>740</v>
      </c>
      <c r="J45" t="str">
        <f t="shared" si="3"/>
        <v>0003</v>
      </c>
      <c r="K45">
        <v>23</v>
      </c>
      <c r="L45" s="6" t="s">
        <v>194</v>
      </c>
      <c r="N45" t="str">
        <f>IF(운용리스!BT$10=1,I45,L45)</f>
        <v>BMW</v>
      </c>
      <c r="O45" t="str">
        <f>운용리스!$BT$10&amp;P45</f>
        <v>23</v>
      </c>
      <c r="P45">
        <v>3</v>
      </c>
    </row>
    <row r="46" spans="2:16" ht="13.5" customHeight="1">
      <c r="B46" s="6" t="s">
        <v>658</v>
      </c>
      <c r="C46" s="5">
        <v>4</v>
      </c>
      <c r="D46" t="str">
        <f t="shared" si="4"/>
        <v>0004</v>
      </c>
      <c r="H46" t="str">
        <f>E$2&amp;P46</f>
        <v>14</v>
      </c>
      <c r="I46" s="6" t="s">
        <v>658</v>
      </c>
      <c r="J46" t="str">
        <f t="shared" si="3"/>
        <v>0004</v>
      </c>
      <c r="K46">
        <v>24</v>
      </c>
      <c r="L46" s="6" t="s">
        <v>193</v>
      </c>
      <c r="N46" t="str">
        <f>IF(운용리스!BT$10=1,I46,L46)</f>
        <v>CADILLAC</v>
      </c>
      <c r="O46" t="str">
        <f>운용리스!$BT$10&amp;P46</f>
        <v>24</v>
      </c>
      <c r="P46">
        <v>4</v>
      </c>
    </row>
    <row r="47" spans="2:16" ht="13.5" customHeight="1">
      <c r="B47" s="6" t="s">
        <v>306</v>
      </c>
      <c r="C47" s="5">
        <v>5</v>
      </c>
      <c r="D47" t="str">
        <f t="shared" si="4"/>
        <v>0005</v>
      </c>
      <c r="H47" t="str">
        <f>E$2&amp;P47</f>
        <v>15</v>
      </c>
      <c r="I47" s="6" t="s">
        <v>306</v>
      </c>
      <c r="J47" t="str">
        <f t="shared" si="3"/>
        <v>0005</v>
      </c>
      <c r="K47">
        <v>25</v>
      </c>
      <c r="L47" s="6" t="s">
        <v>190</v>
      </c>
      <c r="N47" t="str">
        <f>IF(운용리스!BT$10=1,I47,L47)</f>
        <v>CHRYSLER</v>
      </c>
      <c r="O47" t="str">
        <f>운용리스!$BT$10&amp;P47</f>
        <v>25</v>
      </c>
      <c r="P47">
        <v>5</v>
      </c>
    </row>
    <row r="48" spans="2:16" ht="13.5" customHeight="1">
      <c r="B48" s="6" t="s">
        <v>209</v>
      </c>
      <c r="C48" s="5">
        <v>6</v>
      </c>
      <c r="D48" t="str">
        <f t="shared" si="4"/>
        <v>0006</v>
      </c>
      <c r="H48" t="str">
        <f t="shared" ref="H48:H78" si="5">E$3&amp;P43</f>
        <v>21</v>
      </c>
      <c r="I48" s="6" t="s">
        <v>209</v>
      </c>
      <c r="J48" t="str">
        <f t="shared" si="3"/>
        <v>0006</v>
      </c>
      <c r="K48">
        <v>26</v>
      </c>
      <c r="L48" s="6" t="s">
        <v>189</v>
      </c>
      <c r="N48" t="str">
        <f>IF(운용리스!BT$10=1,"",IF(운용리스!BT$10=2,L48,""))</f>
        <v>Citroen</v>
      </c>
      <c r="O48" t="str">
        <f>운용리스!$BT$10&amp;P48</f>
        <v>26</v>
      </c>
      <c r="P48">
        <v>6</v>
      </c>
    </row>
    <row r="49" spans="2:16" ht="13.5" customHeight="1">
      <c r="B49" s="6" t="s">
        <v>206</v>
      </c>
      <c r="C49" s="5">
        <v>7</v>
      </c>
      <c r="D49" t="str">
        <f t="shared" si="4"/>
        <v>0007</v>
      </c>
      <c r="H49" t="str">
        <f t="shared" si="5"/>
        <v>22</v>
      </c>
      <c r="I49" s="6" t="s">
        <v>206</v>
      </c>
      <c r="J49" t="str">
        <f t="shared" si="3"/>
        <v>0007</v>
      </c>
      <c r="K49">
        <v>27</v>
      </c>
      <c r="L49" s="6" t="s">
        <v>188</v>
      </c>
      <c r="N49" t="str">
        <f>IF(운용리스!BT$10=1,"",IF(운용리스!BT$10=2,L49,""))</f>
        <v>Ferrari</v>
      </c>
      <c r="O49" t="str">
        <f>운용리스!$BT$10&amp;P49</f>
        <v>27</v>
      </c>
      <c r="P49">
        <v>7</v>
      </c>
    </row>
    <row r="50" spans="2:16" ht="13.5" customHeight="1">
      <c r="B50" s="6" t="s">
        <v>194</v>
      </c>
      <c r="C50" s="5">
        <v>8</v>
      </c>
      <c r="D50" t="str">
        <f t="shared" si="4"/>
        <v>0008</v>
      </c>
      <c r="H50" t="str">
        <f t="shared" si="5"/>
        <v>23</v>
      </c>
      <c r="I50" s="6" t="s">
        <v>194</v>
      </c>
      <c r="J50" t="str">
        <f t="shared" si="3"/>
        <v>0008</v>
      </c>
      <c r="K50">
        <v>28</v>
      </c>
      <c r="L50" s="6" t="s">
        <v>187</v>
      </c>
      <c r="N50" t="str">
        <f>IF(운용리스!BT$10=1,"",IF(운용리스!BT$10=2,L50,""))</f>
        <v>FIAT</v>
      </c>
      <c r="O50" t="str">
        <f>운용리스!$BT$10&amp;P50</f>
        <v>28</v>
      </c>
      <c r="P50">
        <v>8</v>
      </c>
    </row>
    <row r="51" spans="2:16" ht="13.5" customHeight="1">
      <c r="B51" s="6" t="s">
        <v>193</v>
      </c>
      <c r="C51" s="5">
        <v>9</v>
      </c>
      <c r="D51" t="str">
        <f t="shared" si="4"/>
        <v>0009</v>
      </c>
      <c r="H51" t="str">
        <f t="shared" si="5"/>
        <v>24</v>
      </c>
      <c r="I51" s="6" t="s">
        <v>193</v>
      </c>
      <c r="J51" t="str">
        <f t="shared" si="3"/>
        <v>0009</v>
      </c>
      <c r="K51">
        <v>29</v>
      </c>
      <c r="L51" s="6" t="s">
        <v>179</v>
      </c>
      <c r="N51" t="str">
        <f>IF(운용리스!BT$10=1,"",IF(운용리스!BT$10=2,L51,""))</f>
        <v>FORD</v>
      </c>
      <c r="O51" t="str">
        <f>운용리스!$BT$10&amp;P51</f>
        <v>29</v>
      </c>
      <c r="P51">
        <v>9</v>
      </c>
    </row>
    <row r="52" spans="2:16" ht="13.5" customHeight="1">
      <c r="B52" s="6" t="s">
        <v>190</v>
      </c>
      <c r="C52" s="5">
        <v>10</v>
      </c>
      <c r="D52" t="str">
        <f t="shared" si="4"/>
        <v>0010</v>
      </c>
      <c r="H52" t="str">
        <f t="shared" si="5"/>
        <v>25</v>
      </c>
      <c r="I52" s="6" t="s">
        <v>190</v>
      </c>
      <c r="J52" t="str">
        <f t="shared" si="3"/>
        <v>0010</v>
      </c>
      <c r="K52">
        <v>210</v>
      </c>
      <c r="L52" s="6" t="s">
        <v>1221</v>
      </c>
      <c r="N52" t="str">
        <f>IF(운용리스!BT$10=1,"",IF(운용리스!BT$10=2,L52,""))</f>
        <v>Aston martin</v>
      </c>
      <c r="O52" t="str">
        <f>운용리스!$BT$10&amp;P52</f>
        <v>210</v>
      </c>
      <c r="P52">
        <v>10</v>
      </c>
    </row>
    <row r="53" spans="2:16" ht="13.5" customHeight="1">
      <c r="B53" s="6" t="s">
        <v>189</v>
      </c>
      <c r="C53" s="5">
        <v>11</v>
      </c>
      <c r="D53" t="str">
        <f t="shared" si="4"/>
        <v>0011</v>
      </c>
      <c r="H53" t="str">
        <f t="shared" si="5"/>
        <v>26</v>
      </c>
      <c r="I53" s="6" t="s">
        <v>189</v>
      </c>
      <c r="J53" t="str">
        <f t="shared" si="3"/>
        <v>0011</v>
      </c>
      <c r="K53">
        <v>211</v>
      </c>
      <c r="L53" s="6" t="s">
        <v>176</v>
      </c>
      <c r="N53" t="str">
        <f>IF(운용리스!BT$10=1,"",IF(운용리스!BT$10=2,L53,""))</f>
        <v>HONDA</v>
      </c>
      <c r="O53" t="str">
        <f>운용리스!$BT$10&amp;P53</f>
        <v>211</v>
      </c>
      <c r="P53">
        <v>11</v>
      </c>
    </row>
    <row r="54" spans="2:16" ht="13.5" customHeight="1">
      <c r="B54" s="6" t="s">
        <v>188</v>
      </c>
      <c r="C54" s="5">
        <v>12</v>
      </c>
      <c r="D54" t="str">
        <f t="shared" si="4"/>
        <v>0012</v>
      </c>
      <c r="H54" t="str">
        <f t="shared" si="5"/>
        <v>27</v>
      </c>
      <c r="I54" s="6" t="s">
        <v>188</v>
      </c>
      <c r="J54" t="str">
        <f t="shared" si="3"/>
        <v>0012</v>
      </c>
      <c r="K54">
        <v>212</v>
      </c>
      <c r="L54" s="6" t="s">
        <v>175</v>
      </c>
      <c r="N54" t="str">
        <f>IF(운용리스!BT$10=1,"",IF(운용리스!BT$10=2,L54,""))</f>
        <v>INFINITI</v>
      </c>
      <c r="O54" t="str">
        <f>운용리스!$BT$10&amp;P54</f>
        <v>212</v>
      </c>
      <c r="P54">
        <v>12</v>
      </c>
    </row>
    <row r="55" spans="2:16" ht="13.5" customHeight="1">
      <c r="B55" s="6" t="s">
        <v>187</v>
      </c>
      <c r="C55" s="5">
        <v>13</v>
      </c>
      <c r="D55" t="str">
        <f t="shared" si="4"/>
        <v>0013</v>
      </c>
      <c r="H55" t="str">
        <f t="shared" si="5"/>
        <v>28</v>
      </c>
      <c r="I55" s="6" t="s">
        <v>187</v>
      </c>
      <c r="J55" t="str">
        <f t="shared" si="3"/>
        <v>0013</v>
      </c>
      <c r="K55">
        <v>213</v>
      </c>
      <c r="L55" s="6" t="s">
        <v>1256</v>
      </c>
      <c r="N55" t="str">
        <f>IF(운용리스!BT$10=1,"",IF(운용리스!BT$10=2,L55,""))</f>
        <v>JAGUAR&amp;LANDROVER</v>
      </c>
      <c r="O55" t="str">
        <f>운용리스!$BT$10&amp;P55</f>
        <v>213</v>
      </c>
      <c r="P55">
        <v>13</v>
      </c>
    </row>
    <row r="56" spans="2:16" ht="13.5" customHeight="1">
      <c r="B56" s="6" t="s">
        <v>179</v>
      </c>
      <c r="C56" s="5">
        <v>14</v>
      </c>
      <c r="D56" t="str">
        <f t="shared" si="4"/>
        <v>0014</v>
      </c>
      <c r="H56" t="str">
        <f t="shared" si="5"/>
        <v>29</v>
      </c>
      <c r="I56" s="6" t="s">
        <v>179</v>
      </c>
      <c r="J56" t="str">
        <f t="shared" si="3"/>
        <v>0014</v>
      </c>
      <c r="K56">
        <v>214</v>
      </c>
      <c r="L56" s="6" t="s">
        <v>166</v>
      </c>
      <c r="N56" t="str">
        <f>IF(운용리스!BT$10=1,"",IF(운용리스!BT$10=2,L56,""))</f>
        <v>JEEP</v>
      </c>
      <c r="O56" t="str">
        <f>운용리스!$BT$10&amp;P56</f>
        <v>214</v>
      </c>
      <c r="P56">
        <v>14</v>
      </c>
    </row>
    <row r="57" spans="2:16" ht="13.5" customHeight="1">
      <c r="B57" s="6" t="s">
        <v>1221</v>
      </c>
      <c r="C57" s="5">
        <v>15</v>
      </c>
      <c r="D57" t="str">
        <f t="shared" si="4"/>
        <v>0015</v>
      </c>
      <c r="H57" t="str">
        <f t="shared" si="5"/>
        <v>210</v>
      </c>
      <c r="I57" s="6" t="s">
        <v>1221</v>
      </c>
      <c r="J57" t="str">
        <f t="shared" si="3"/>
        <v>0015</v>
      </c>
      <c r="K57">
        <v>215</v>
      </c>
      <c r="L57" s="6" t="s">
        <v>164</v>
      </c>
      <c r="N57" t="str">
        <f>IF(운용리스!BT$10=1,"",IF(운용리스!BT$10=2,L57,""))</f>
        <v>Lamborghini</v>
      </c>
      <c r="O57" t="str">
        <f>운용리스!$BT$10&amp;P57</f>
        <v>215</v>
      </c>
      <c r="P57">
        <v>15</v>
      </c>
    </row>
    <row r="58" spans="2:16" ht="13.5" customHeight="1">
      <c r="B58" s="6" t="s">
        <v>176</v>
      </c>
      <c r="C58" s="5">
        <v>16</v>
      </c>
      <c r="D58" t="str">
        <f t="shared" si="4"/>
        <v>0016</v>
      </c>
      <c r="H58" t="str">
        <f t="shared" si="5"/>
        <v>211</v>
      </c>
      <c r="I58" s="6" t="s">
        <v>176</v>
      </c>
      <c r="J58" t="str">
        <f t="shared" si="3"/>
        <v>0016</v>
      </c>
      <c r="K58">
        <v>216</v>
      </c>
      <c r="L58" s="6" t="s">
        <v>159</v>
      </c>
      <c r="N58" t="str">
        <f>IF(운용리스!BT$10=1,"",IF(운용리스!BT$10=2,L58,""))</f>
        <v>LANDROVER</v>
      </c>
      <c r="O58" t="str">
        <f>운용리스!$BT$10&amp;P58</f>
        <v>216</v>
      </c>
      <c r="P58">
        <v>16</v>
      </c>
    </row>
    <row r="59" spans="2:16" ht="13.5" customHeight="1">
      <c r="B59" s="6" t="s">
        <v>175</v>
      </c>
      <c r="C59" s="5">
        <v>17</v>
      </c>
      <c r="D59" t="str">
        <f t="shared" si="4"/>
        <v>0017</v>
      </c>
      <c r="H59" t="str">
        <f t="shared" si="5"/>
        <v>212</v>
      </c>
      <c r="I59" s="6" t="s">
        <v>175</v>
      </c>
      <c r="J59" t="str">
        <f t="shared" si="3"/>
        <v>0017</v>
      </c>
      <c r="K59">
        <v>217</v>
      </c>
      <c r="L59" s="6" t="s">
        <v>152</v>
      </c>
      <c r="N59" t="str">
        <f>IF(운용리스!BT$10=1,"",IF(운용리스!BT$10=2,L59,""))</f>
        <v>LEXUS</v>
      </c>
      <c r="O59" t="str">
        <f>운용리스!$BT$10&amp;P59</f>
        <v>217</v>
      </c>
      <c r="P59">
        <v>17</v>
      </c>
    </row>
    <row r="60" spans="2:16" ht="13.5" customHeight="1">
      <c r="B60" s="6" t="s">
        <v>1256</v>
      </c>
      <c r="C60" s="5">
        <v>18</v>
      </c>
      <c r="D60" t="str">
        <f t="shared" si="4"/>
        <v>0018</v>
      </c>
      <c r="H60" t="str">
        <f t="shared" si="5"/>
        <v>213</v>
      </c>
      <c r="I60" s="6" t="s">
        <v>1256</v>
      </c>
      <c r="J60" t="str">
        <f t="shared" si="3"/>
        <v>0018</v>
      </c>
      <c r="K60">
        <v>218</v>
      </c>
      <c r="L60" s="6" t="s">
        <v>150</v>
      </c>
      <c r="N60" t="str">
        <f>IF(운용리스!BT$10=1,"",IF(운용리스!BT$10=2,L60,""))</f>
        <v>LINCOLN</v>
      </c>
      <c r="O60" t="str">
        <f>운용리스!$BT$10&amp;P60</f>
        <v>218</v>
      </c>
      <c r="P60">
        <v>18</v>
      </c>
    </row>
    <row r="61" spans="2:16" ht="13.5" customHeight="1">
      <c r="B61" s="6" t="s">
        <v>166</v>
      </c>
      <c r="C61" s="5">
        <v>19</v>
      </c>
      <c r="D61" t="str">
        <f t="shared" si="4"/>
        <v>0019</v>
      </c>
      <c r="H61" t="str">
        <f t="shared" si="5"/>
        <v>214</v>
      </c>
      <c r="I61" s="6" t="s">
        <v>166</v>
      </c>
      <c r="J61" t="str">
        <f t="shared" si="3"/>
        <v>0019</v>
      </c>
      <c r="K61">
        <v>219</v>
      </c>
      <c r="L61" s="6" t="s">
        <v>147</v>
      </c>
      <c r="N61" t="str">
        <f>IF(운용리스!BT$10=1,"",IF(운용리스!BT$10=2,L61,""))</f>
        <v>MASERATI</v>
      </c>
      <c r="O61" t="str">
        <f>운용리스!$BT$10&amp;P61</f>
        <v>219</v>
      </c>
      <c r="P61">
        <v>19</v>
      </c>
    </row>
    <row r="62" spans="2:16" ht="13.5" customHeight="1">
      <c r="B62" s="6" t="s">
        <v>164</v>
      </c>
      <c r="C62" s="5">
        <v>20</v>
      </c>
      <c r="D62" t="str">
        <f t="shared" si="4"/>
        <v>0020</v>
      </c>
      <c r="H62" t="str">
        <f t="shared" si="5"/>
        <v>215</v>
      </c>
      <c r="I62" s="6" t="s">
        <v>164</v>
      </c>
      <c r="J62" t="str">
        <f t="shared" si="3"/>
        <v>0020</v>
      </c>
      <c r="K62">
        <v>220</v>
      </c>
      <c r="L62" s="6" t="s">
        <v>1955</v>
      </c>
      <c r="N62" t="str">
        <f>IF(운용리스!BT$10=1,"",IF(운용리스!BT$10=2,L62,""))</f>
        <v>MercedesBenz</v>
      </c>
      <c r="O62" t="str">
        <f>운용리스!$BT$10&amp;P62</f>
        <v>220</v>
      </c>
      <c r="P62">
        <v>20</v>
      </c>
    </row>
    <row r="63" spans="2:16" ht="13.5" customHeight="1">
      <c r="B63" s="6" t="s">
        <v>159</v>
      </c>
      <c r="C63" s="5">
        <v>21</v>
      </c>
      <c r="D63" t="str">
        <f t="shared" si="4"/>
        <v>0021</v>
      </c>
      <c r="H63" t="str">
        <f t="shared" si="5"/>
        <v>216</v>
      </c>
      <c r="I63" s="6" t="s">
        <v>159</v>
      </c>
      <c r="J63" t="str">
        <f t="shared" si="3"/>
        <v>0021</v>
      </c>
      <c r="K63">
        <v>221</v>
      </c>
      <c r="L63" s="6" t="s">
        <v>116</v>
      </c>
      <c r="N63" t="str">
        <f>IF(운용리스!BT$10=1,"",IF(운용리스!BT$10=2,L63,""))</f>
        <v>MINI</v>
      </c>
      <c r="O63" t="str">
        <f>운용리스!$BT$10&amp;P63</f>
        <v>221</v>
      </c>
      <c r="P63">
        <v>21</v>
      </c>
    </row>
    <row r="64" spans="2:16" ht="13.5" customHeight="1">
      <c r="B64" s="6" t="s">
        <v>152</v>
      </c>
      <c r="C64" s="5">
        <v>22</v>
      </c>
      <c r="D64" t="str">
        <f t="shared" si="4"/>
        <v>0022</v>
      </c>
      <c r="H64" t="str">
        <f t="shared" si="5"/>
        <v>217</v>
      </c>
      <c r="I64" s="6" t="s">
        <v>152</v>
      </c>
      <c r="J64" t="str">
        <f t="shared" si="3"/>
        <v>0022</v>
      </c>
      <c r="K64">
        <v>222</v>
      </c>
      <c r="L64" s="6" t="s">
        <v>1219</v>
      </c>
      <c r="N64" t="str">
        <f>IF(운용리스!BT$10=1,"",IF(운용리스!BT$10=2,L64,""))</f>
        <v>Mclaren</v>
      </c>
      <c r="O64" t="str">
        <f>운용리스!$BT$10&amp;P64</f>
        <v>222</v>
      </c>
      <c r="P64">
        <v>22</v>
      </c>
    </row>
    <row r="65" spans="2:17" ht="13.5" customHeight="1">
      <c r="B65" s="6" t="s">
        <v>150</v>
      </c>
      <c r="C65" s="5">
        <v>23</v>
      </c>
      <c r="D65" t="str">
        <f t="shared" si="4"/>
        <v>0023</v>
      </c>
      <c r="H65" t="str">
        <f t="shared" si="5"/>
        <v>218</v>
      </c>
      <c r="I65" s="6" t="s">
        <v>150</v>
      </c>
      <c r="J65" t="str">
        <f t="shared" si="3"/>
        <v>0023</v>
      </c>
      <c r="K65">
        <v>223</v>
      </c>
      <c r="L65" s="6" t="s">
        <v>114</v>
      </c>
      <c r="N65" t="str">
        <f>IF(운용리스!BT$10=1,"",IF(운용리스!BT$10=2,L65,""))</f>
        <v>NISSAN</v>
      </c>
      <c r="O65" t="str">
        <f>운용리스!$BT$10&amp;P65</f>
        <v>223</v>
      </c>
      <c r="P65">
        <v>23</v>
      </c>
    </row>
    <row r="66" spans="2:17" ht="13.5" customHeight="1">
      <c r="B66" s="6" t="s">
        <v>147</v>
      </c>
      <c r="C66" s="5">
        <v>24</v>
      </c>
      <c r="D66" t="str">
        <f t="shared" si="4"/>
        <v>0024</v>
      </c>
      <c r="H66" t="str">
        <f t="shared" si="5"/>
        <v>219</v>
      </c>
      <c r="I66" s="6" t="s">
        <v>147</v>
      </c>
      <c r="J66" t="str">
        <f t="shared" si="3"/>
        <v>0024</v>
      </c>
      <c r="K66">
        <v>224</v>
      </c>
      <c r="L66" s="6" t="s">
        <v>113</v>
      </c>
      <c r="N66" t="str">
        <f>IF(운용리스!BT$10=1,"",IF(운용리스!BT$10=2,L66,""))</f>
        <v>PEUGEOT</v>
      </c>
      <c r="O66" t="str">
        <f>운용리스!$BT$10&amp;P66</f>
        <v>224</v>
      </c>
      <c r="P66">
        <v>24</v>
      </c>
    </row>
    <row r="67" spans="2:17" ht="13.5" customHeight="1">
      <c r="B67" s="6" t="s">
        <v>1955</v>
      </c>
      <c r="C67" s="5">
        <v>25</v>
      </c>
      <c r="D67" t="str">
        <f t="shared" si="4"/>
        <v>0025</v>
      </c>
      <c r="H67" t="str">
        <f t="shared" si="5"/>
        <v>220</v>
      </c>
      <c r="I67" s="6" t="s">
        <v>1955</v>
      </c>
      <c r="J67" t="str">
        <f t="shared" si="3"/>
        <v>0025</v>
      </c>
      <c r="K67">
        <v>225</v>
      </c>
      <c r="L67" s="6" t="s">
        <v>100</v>
      </c>
      <c r="N67" t="str">
        <f>IF(운용리스!BT$10=1,"",IF(운용리스!BT$10=2,L67,""))</f>
        <v>PORSCHE</v>
      </c>
      <c r="O67" t="str">
        <f>운용리스!$BT$10&amp;P67</f>
        <v>225</v>
      </c>
      <c r="P67">
        <v>25</v>
      </c>
    </row>
    <row r="68" spans="2:17" ht="13.5" customHeight="1">
      <c r="B68" s="6" t="s">
        <v>116</v>
      </c>
      <c r="C68" s="5">
        <v>26</v>
      </c>
      <c r="D68" t="str">
        <f t="shared" si="4"/>
        <v>0026</v>
      </c>
      <c r="H68" t="str">
        <f t="shared" si="5"/>
        <v>221</v>
      </c>
      <c r="I68" s="6" t="s">
        <v>116</v>
      </c>
      <c r="J68" t="str">
        <f t="shared" si="3"/>
        <v>0026</v>
      </c>
      <c r="K68">
        <v>226</v>
      </c>
      <c r="L68" s="6" t="s">
        <v>98</v>
      </c>
      <c r="N68" t="str">
        <f>IF(운용리스!BT$10=1,"",IF(운용리스!BT$10=2,L68,""))</f>
        <v>ROLLSROYCE</v>
      </c>
      <c r="O68" t="str">
        <f>운용리스!$BT$10&amp;P68</f>
        <v>226</v>
      </c>
      <c r="P68">
        <v>26</v>
      </c>
    </row>
    <row r="69" spans="2:17" ht="13.5" customHeight="1">
      <c r="B69" s="6" t="s">
        <v>1219</v>
      </c>
      <c r="C69" s="5">
        <v>27</v>
      </c>
      <c r="D69" t="str">
        <f t="shared" si="4"/>
        <v>0027</v>
      </c>
      <c r="H69" t="str">
        <f t="shared" si="5"/>
        <v>222</v>
      </c>
      <c r="I69" s="6" t="s">
        <v>1219</v>
      </c>
      <c r="J69" t="str">
        <f t="shared" si="3"/>
        <v>0027</v>
      </c>
      <c r="K69">
        <v>227</v>
      </c>
      <c r="L69" s="6" t="s">
        <v>97</v>
      </c>
      <c r="N69" t="str">
        <f>IF(운용리스!BT$10=1,"",IF(운용리스!BT$10=2,L69,""))</f>
        <v>SMART</v>
      </c>
      <c r="O69" t="str">
        <f>운용리스!$BT$10&amp;P69</f>
        <v>227</v>
      </c>
      <c r="P69">
        <v>27</v>
      </c>
    </row>
    <row r="70" spans="2:17" ht="13.5" customHeight="1">
      <c r="B70" s="6" t="s">
        <v>114</v>
      </c>
      <c r="C70" s="5">
        <v>28</v>
      </c>
      <c r="D70" t="str">
        <f t="shared" si="4"/>
        <v>0028</v>
      </c>
      <c r="H70" t="str">
        <f t="shared" si="5"/>
        <v>223</v>
      </c>
      <c r="I70" s="6" t="s">
        <v>114</v>
      </c>
      <c r="J70" t="str">
        <f t="shared" si="3"/>
        <v>0028</v>
      </c>
      <c r="K70">
        <v>228</v>
      </c>
      <c r="L70" t="s">
        <v>1154</v>
      </c>
      <c r="N70" t="str">
        <f>IF(운용리스!BT$10=1,"",IF(운용리스!BT$10=2,L70,""))</f>
        <v>SUBARU</v>
      </c>
      <c r="O70" t="str">
        <f>운용리스!$BT$10&amp;P70</f>
        <v>228</v>
      </c>
      <c r="P70">
        <v>28</v>
      </c>
    </row>
    <row r="71" spans="2:17" ht="13.5" customHeight="1">
      <c r="B71" s="6" t="s">
        <v>113</v>
      </c>
      <c r="C71" s="5">
        <v>29</v>
      </c>
      <c r="D71" t="str">
        <f t="shared" si="4"/>
        <v>0029</v>
      </c>
      <c r="H71" t="str">
        <f t="shared" si="5"/>
        <v>224</v>
      </c>
      <c r="I71" s="6" t="s">
        <v>113</v>
      </c>
      <c r="J71" t="str">
        <f t="shared" si="3"/>
        <v>0029</v>
      </c>
      <c r="K71">
        <v>229</v>
      </c>
      <c r="L71" t="s">
        <v>89</v>
      </c>
      <c r="N71" t="str">
        <f>IF(운용리스!BT$10=1,"",IF(운용리스!BT$10=2,L71,""))</f>
        <v>TOYOTA</v>
      </c>
      <c r="O71" t="str">
        <f>운용리스!$BT$10&amp;P71</f>
        <v>229</v>
      </c>
      <c r="P71">
        <v>29</v>
      </c>
    </row>
    <row r="72" spans="2:17" ht="13.5" customHeight="1">
      <c r="B72" s="6" t="s">
        <v>100</v>
      </c>
      <c r="C72" s="5">
        <v>30</v>
      </c>
      <c r="D72" t="str">
        <f t="shared" si="4"/>
        <v>0030</v>
      </c>
      <c r="H72" t="str">
        <f t="shared" si="5"/>
        <v>225</v>
      </c>
      <c r="I72" s="6" t="s">
        <v>100</v>
      </c>
      <c r="J72" t="str">
        <f t="shared" si="3"/>
        <v>0030</v>
      </c>
      <c r="K72">
        <v>230</v>
      </c>
      <c r="L72" t="s">
        <v>83</v>
      </c>
      <c r="N72" t="str">
        <f>IF(운용리스!BT$10=1,"",IF(운용리스!BT$10=2,L72,""))</f>
        <v>VOLKSWAGEN</v>
      </c>
      <c r="O72" t="str">
        <f>운용리스!$BT$10&amp;P72</f>
        <v>230</v>
      </c>
      <c r="P72">
        <v>30</v>
      </c>
    </row>
    <row r="73" spans="2:17" ht="13.5" customHeight="1">
      <c r="B73" s="6" t="s">
        <v>98</v>
      </c>
      <c r="C73" s="5">
        <v>31</v>
      </c>
      <c r="D73" t="str">
        <f t="shared" si="4"/>
        <v>0031</v>
      </c>
      <c r="H73" t="str">
        <f t="shared" si="5"/>
        <v>226</v>
      </c>
      <c r="I73" s="6" t="s">
        <v>98</v>
      </c>
      <c r="J73" t="str">
        <f t="shared" si="3"/>
        <v>0031</v>
      </c>
      <c r="K73">
        <v>231</v>
      </c>
      <c r="L73" t="s">
        <v>76</v>
      </c>
      <c r="N73" t="str">
        <f>IF(운용리스!BT$10=1,"",IF(운용리스!BT$10=2,L73,""))</f>
        <v>VOLVO</v>
      </c>
      <c r="O73" t="str">
        <f>운용리스!$BT$10&amp;P73</f>
        <v>231</v>
      </c>
      <c r="P73">
        <v>31</v>
      </c>
    </row>
    <row r="74" spans="2:17" ht="13.5" customHeight="1">
      <c r="B74" s="6" t="s">
        <v>97</v>
      </c>
      <c r="C74" s="5">
        <v>32</v>
      </c>
      <c r="D74" t="str">
        <f t="shared" si="4"/>
        <v>0032</v>
      </c>
      <c r="H74" t="str">
        <f t="shared" si="5"/>
        <v>227</v>
      </c>
      <c r="I74" s="6" t="s">
        <v>97</v>
      </c>
      <c r="J74" t="str">
        <f t="shared" si="3"/>
        <v>0032</v>
      </c>
    </row>
    <row r="75" spans="2:17" ht="13.5" customHeight="1">
      <c r="B75" t="s">
        <v>1154</v>
      </c>
      <c r="C75" s="5">
        <v>33</v>
      </c>
      <c r="D75" t="str">
        <f t="shared" si="4"/>
        <v>0033</v>
      </c>
      <c r="H75" t="str">
        <f t="shared" si="5"/>
        <v>228</v>
      </c>
      <c r="I75" t="s">
        <v>1154</v>
      </c>
      <c r="J75" t="str">
        <f t="shared" si="3"/>
        <v>0033</v>
      </c>
    </row>
    <row r="76" spans="2:17" ht="13.5" customHeight="1">
      <c r="B76" t="s">
        <v>89</v>
      </c>
      <c r="C76" s="5">
        <v>34</v>
      </c>
      <c r="D76" t="str">
        <f t="shared" si="4"/>
        <v>0034</v>
      </c>
      <c r="H76" t="str">
        <f t="shared" si="5"/>
        <v>229</v>
      </c>
      <c r="I76" t="s">
        <v>89</v>
      </c>
      <c r="J76" t="str">
        <f t="shared" si="3"/>
        <v>0034</v>
      </c>
    </row>
    <row r="77" spans="2:17" ht="13.5" customHeight="1">
      <c r="B77" t="s">
        <v>83</v>
      </c>
      <c r="C77" s="5">
        <v>35</v>
      </c>
      <c r="D77" t="str">
        <f t="shared" si="4"/>
        <v>0035</v>
      </c>
      <c r="H77" t="str">
        <f t="shared" si="5"/>
        <v>230</v>
      </c>
      <c r="I77" t="s">
        <v>83</v>
      </c>
      <c r="J77" t="str">
        <f t="shared" si="3"/>
        <v>0035</v>
      </c>
    </row>
    <row r="78" spans="2:17" ht="13.5" customHeight="1">
      <c r="B78" t="s">
        <v>76</v>
      </c>
      <c r="C78" s="5">
        <v>36</v>
      </c>
      <c r="D78" t="str">
        <f t="shared" si="4"/>
        <v>0036</v>
      </c>
      <c r="E78" s="935"/>
      <c r="F78" s="935"/>
      <c r="H78" t="str">
        <f t="shared" si="5"/>
        <v>231</v>
      </c>
      <c r="I78" t="s">
        <v>76</v>
      </c>
      <c r="J78" t="str">
        <f t="shared" si="3"/>
        <v>0036</v>
      </c>
    </row>
    <row r="79" spans="2:17" ht="13.5" customHeight="1"/>
    <row r="80" spans="2:17" ht="13.5" customHeight="1">
      <c r="G80" s="936"/>
      <c r="H80" s="937"/>
      <c r="I80" s="937"/>
      <c r="J80" s="937"/>
      <c r="K80" s="938"/>
      <c r="M80" s="936"/>
      <c r="N80" s="937"/>
      <c r="O80" s="937"/>
      <c r="P80" s="937"/>
      <c r="Q80" s="938"/>
    </row>
    <row r="81" spans="7:17" ht="13.5" customHeight="1">
      <c r="G81" s="939"/>
      <c r="H81" s="940"/>
      <c r="I81" s="940"/>
      <c r="J81" s="940"/>
      <c r="K81" s="941"/>
      <c r="M81" s="939"/>
      <c r="N81" s="940"/>
      <c r="O81" s="940"/>
      <c r="P81" s="940"/>
      <c r="Q81" s="941"/>
    </row>
    <row r="82" spans="7:17" ht="13.5" customHeight="1"/>
    <row r="83" spans="7:17" ht="13.5" customHeight="1">
      <c r="G83" s="942"/>
      <c r="H83" s="931"/>
      <c r="I83" s="942"/>
      <c r="J83" s="931"/>
      <c r="K83" s="932"/>
      <c r="M83" s="942"/>
      <c r="N83" s="931"/>
      <c r="O83" s="942"/>
      <c r="P83" s="931"/>
      <c r="Q83" s="932"/>
    </row>
    <row r="84" spans="7:17" ht="13.5" customHeight="1">
      <c r="G84" s="942"/>
      <c r="H84" s="7"/>
      <c r="I84" s="7"/>
      <c r="J84" s="7"/>
      <c r="K84" s="8"/>
      <c r="M84" s="942"/>
      <c r="N84" s="7"/>
      <c r="O84" s="7"/>
      <c r="P84" s="7"/>
      <c r="Q84" s="8"/>
    </row>
    <row r="85" spans="7:17" ht="13.5" customHeight="1">
      <c r="G85" s="9"/>
      <c r="H85" s="10"/>
      <c r="I85" s="11"/>
      <c r="J85" s="10"/>
      <c r="K85" s="11"/>
      <c r="M85" s="9"/>
      <c r="N85" s="10"/>
      <c r="O85" s="10"/>
      <c r="P85" s="10"/>
      <c r="Q85" s="10"/>
    </row>
    <row r="86" spans="7:17" ht="13.5" customHeight="1">
      <c r="G86" s="9"/>
      <c r="H86" s="10"/>
      <c r="I86" s="11"/>
      <c r="J86" s="10"/>
      <c r="K86" s="11"/>
      <c r="M86" s="9"/>
      <c r="N86" s="10"/>
      <c r="O86" s="10"/>
      <c r="P86" s="10"/>
      <c r="Q86" s="10"/>
    </row>
    <row r="87" spans="7:17" ht="13.5" customHeight="1">
      <c r="G87" s="9"/>
      <c r="H87" s="10"/>
      <c r="I87" s="11"/>
      <c r="J87" s="10"/>
      <c r="K87" s="11"/>
      <c r="M87" s="9"/>
      <c r="N87" s="10"/>
      <c r="O87" s="10"/>
      <c r="P87" s="10"/>
      <c r="Q87" s="11"/>
    </row>
    <row r="88" spans="7:17" ht="13.5" customHeight="1">
      <c r="G88" s="9"/>
      <c r="H88" s="10"/>
      <c r="I88" s="10"/>
      <c r="J88" s="10"/>
      <c r="K88" s="11"/>
      <c r="M88" s="9"/>
      <c r="N88" s="10"/>
      <c r="O88" s="10"/>
      <c r="P88" s="10"/>
      <c r="Q88" s="11"/>
    </row>
    <row r="89" spans="7:17" ht="13.5" customHeight="1"/>
    <row r="90" spans="7:17" ht="13.5" customHeight="1">
      <c r="G90" s="936"/>
      <c r="H90" s="937"/>
      <c r="I90" s="937"/>
      <c r="J90" s="937"/>
      <c r="K90" s="938"/>
      <c r="M90" s="936"/>
      <c r="N90" s="937"/>
      <c r="O90" s="937"/>
      <c r="P90" s="937"/>
      <c r="Q90" s="938"/>
    </row>
    <row r="91" spans="7:17" ht="13.5" customHeight="1">
      <c r="G91" s="939"/>
      <c r="H91" s="940"/>
      <c r="I91" s="940"/>
      <c r="J91" s="940"/>
      <c r="K91" s="941"/>
      <c r="M91" s="939"/>
      <c r="N91" s="940"/>
      <c r="O91" s="940"/>
      <c r="P91" s="940"/>
      <c r="Q91" s="941"/>
    </row>
    <row r="92" spans="7:17" ht="13.5" customHeight="1"/>
    <row r="93" spans="7:17" ht="13.5" customHeight="1">
      <c r="G93" s="942"/>
      <c r="H93" s="931"/>
      <c r="I93" s="942"/>
      <c r="J93" s="931"/>
      <c r="K93" s="932"/>
      <c r="M93" s="942"/>
      <c r="N93" s="931"/>
      <c r="O93" s="942"/>
      <c r="P93" s="931"/>
      <c r="Q93" s="932"/>
    </row>
    <row r="94" spans="7:17" ht="13.5" customHeight="1">
      <c r="G94" s="942"/>
      <c r="H94" s="7"/>
      <c r="I94" s="7"/>
      <c r="J94" s="7"/>
      <c r="K94" s="8"/>
      <c r="M94" s="942"/>
      <c r="N94" s="7"/>
      <c r="O94" s="7"/>
      <c r="P94" s="7"/>
      <c r="Q94" s="8"/>
    </row>
    <row r="95" spans="7:17" ht="13.5" customHeight="1">
      <c r="G95" s="9"/>
      <c r="H95" s="12"/>
      <c r="I95" s="13"/>
      <c r="J95" s="12"/>
      <c r="K95" s="13"/>
      <c r="M95" s="9"/>
      <c r="N95" s="14"/>
      <c r="O95" s="14"/>
      <c r="P95" s="14"/>
      <c r="Q95" s="15"/>
    </row>
    <row r="96" spans="7:17" ht="13.5" customHeight="1">
      <c r="G96" s="9"/>
      <c r="H96" s="12"/>
      <c r="I96" s="13"/>
      <c r="J96" s="12"/>
      <c r="K96" s="13"/>
      <c r="M96" s="9"/>
      <c r="N96" s="14"/>
      <c r="O96" s="14"/>
      <c r="P96" s="14"/>
      <c r="Q96" s="15"/>
    </row>
    <row r="97" spans="7:17" ht="13.5" customHeight="1">
      <c r="G97" s="9"/>
      <c r="H97" s="12"/>
      <c r="I97" s="13"/>
      <c r="J97" s="12"/>
      <c r="K97" s="13"/>
      <c r="M97" s="9"/>
      <c r="N97" s="16"/>
      <c r="O97" s="17"/>
      <c r="P97" s="16"/>
      <c r="Q97" s="18"/>
    </row>
    <row r="98" spans="7:17" ht="13.5" customHeight="1">
      <c r="G98" s="9"/>
      <c r="H98" s="12"/>
      <c r="I98" s="12"/>
      <c r="J98" s="12"/>
      <c r="K98" s="13"/>
      <c r="M98" s="9"/>
      <c r="N98" s="12"/>
      <c r="O98" s="12"/>
      <c r="P98" s="12"/>
      <c r="Q98" s="13"/>
    </row>
    <row r="99" spans="7:17" ht="13.5" customHeight="1">
      <c r="M99" s="19"/>
    </row>
    <row r="100" spans="7:17" ht="13.5" customHeight="1"/>
    <row r="101" spans="7:17" ht="13.5" customHeight="1">
      <c r="G101" s="935"/>
      <c r="H101" s="935"/>
      <c r="I101" s="935"/>
    </row>
    <row r="102" spans="7:17" ht="13.5" customHeight="1">
      <c r="G102" s="935"/>
      <c r="H102" s="935"/>
      <c r="I102" s="935"/>
    </row>
    <row r="103" spans="7:17" ht="13.5" customHeight="1">
      <c r="G103" s="20"/>
    </row>
    <row r="104" spans="7:17" ht="13.5" customHeight="1"/>
    <row r="105" spans="7:17" ht="13.5" customHeight="1"/>
    <row r="106" spans="7:17" ht="13.5" customHeight="1"/>
    <row r="107" spans="7:17" ht="13.5" customHeight="1"/>
    <row r="108" spans="7:17" ht="13.5" customHeight="1"/>
    <row r="109" spans="7:17" ht="13.5" customHeight="1"/>
    <row r="110" spans="7:17" ht="13.5" customHeight="1"/>
    <row r="111" spans="7:17" ht="13.5" customHeight="1"/>
    <row r="112" spans="7:17" ht="13.5" customHeight="1"/>
    <row r="113" spans="2:16" ht="13.5" customHeight="1"/>
    <row r="114" spans="2:16" ht="13.5" customHeight="1"/>
    <row r="115" spans="2:16" ht="13.5" customHeight="1"/>
    <row r="116" spans="2:16" ht="13.5" customHeight="1"/>
    <row r="117" spans="2:16" ht="13.5" customHeight="1">
      <c r="B117" s="933" t="s">
        <v>1146</v>
      </c>
      <c r="C117" s="933"/>
      <c r="H117" s="934" t="s">
        <v>1146</v>
      </c>
      <c r="I117" s="934"/>
      <c r="J117" s="934"/>
    </row>
    <row r="118" spans="2:16" ht="13.5" customHeight="1">
      <c r="B118" s="4" t="s">
        <v>840</v>
      </c>
      <c r="C118" s="5">
        <v>1</v>
      </c>
      <c r="D118" t="str">
        <f>TEXT($C118,"0000")</f>
        <v>0001</v>
      </c>
      <c r="H118" t="str">
        <f>E$2&amp;P118</f>
        <v>11</v>
      </c>
      <c r="I118" s="4" t="s">
        <v>840</v>
      </c>
      <c r="J118" t="str">
        <f t="shared" ref="J118:J153" si="6">TEXT($C118,"0000")</f>
        <v>0001</v>
      </c>
      <c r="K118">
        <v>21</v>
      </c>
      <c r="L118" s="6" t="s">
        <v>209</v>
      </c>
      <c r="N118" t="e">
        <f>IF(#REF!=1,I118,L118)</f>
        <v>#REF!</v>
      </c>
      <c r="O118" t="s">
        <v>1186</v>
      </c>
      <c r="P118">
        <v>1</v>
      </c>
    </row>
    <row r="119" spans="2:16" ht="13.5" customHeight="1">
      <c r="B119" s="6" t="s">
        <v>785</v>
      </c>
      <c r="C119" s="5">
        <v>2</v>
      </c>
      <c r="D119" t="str">
        <f t="shared" ref="D119:D153" si="7">TEXT(C119,"0000")</f>
        <v>0002</v>
      </c>
      <c r="H119" t="str">
        <f>E$2&amp;P119</f>
        <v>12</v>
      </c>
      <c r="I119" s="6" t="s">
        <v>785</v>
      </c>
      <c r="J119" t="str">
        <f t="shared" si="6"/>
        <v>0002</v>
      </c>
      <c r="K119">
        <v>22</v>
      </c>
      <c r="L119" s="6" t="s">
        <v>206</v>
      </c>
      <c r="N119" t="e">
        <f>IF(#REF!=1,I119,L119)</f>
        <v>#REF!</v>
      </c>
      <c r="O119" t="s">
        <v>1187</v>
      </c>
      <c r="P119">
        <v>2</v>
      </c>
    </row>
    <row r="120" spans="2:16" ht="13.5" customHeight="1">
      <c r="B120" s="6" t="s">
        <v>740</v>
      </c>
      <c r="C120" s="5">
        <v>3</v>
      </c>
      <c r="D120" t="str">
        <f t="shared" si="7"/>
        <v>0003</v>
      </c>
      <c r="H120" t="str">
        <f>E$2&amp;P120</f>
        <v>13</v>
      </c>
      <c r="I120" s="6" t="s">
        <v>740</v>
      </c>
      <c r="J120" t="str">
        <f t="shared" si="6"/>
        <v>0003</v>
      </c>
      <c r="K120">
        <v>23</v>
      </c>
      <c r="L120" s="6" t="s">
        <v>194</v>
      </c>
      <c r="N120" t="e">
        <f>IF(#REF!=1,I120,L120)</f>
        <v>#REF!</v>
      </c>
      <c r="O120" t="s">
        <v>1188</v>
      </c>
      <c r="P120">
        <v>3</v>
      </c>
    </row>
    <row r="121" spans="2:16" ht="13.5" customHeight="1">
      <c r="B121" s="6" t="s">
        <v>658</v>
      </c>
      <c r="C121" s="5">
        <v>4</v>
      </c>
      <c r="D121" t="str">
        <f t="shared" si="7"/>
        <v>0004</v>
      </c>
      <c r="H121" t="str">
        <f>E$2&amp;P121</f>
        <v>14</v>
      </c>
      <c r="I121" s="6" t="s">
        <v>658</v>
      </c>
      <c r="J121" t="str">
        <f t="shared" si="6"/>
        <v>0004</v>
      </c>
      <c r="K121">
        <v>24</v>
      </c>
      <c r="L121" s="6" t="s">
        <v>193</v>
      </c>
      <c r="N121" t="e">
        <f>IF(#REF!=1,I121,L121)</f>
        <v>#REF!</v>
      </c>
      <c r="O121" t="s">
        <v>1189</v>
      </c>
      <c r="P121">
        <v>4</v>
      </c>
    </row>
    <row r="122" spans="2:16" ht="13.5" customHeight="1">
      <c r="B122" s="6" t="s">
        <v>306</v>
      </c>
      <c r="C122" s="5">
        <v>5</v>
      </c>
      <c r="D122" t="str">
        <f t="shared" si="7"/>
        <v>0005</v>
      </c>
      <c r="H122" t="str">
        <f>E$2&amp;P122</f>
        <v>15</v>
      </c>
      <c r="I122" s="6" t="s">
        <v>306</v>
      </c>
      <c r="J122" t="str">
        <f t="shared" si="6"/>
        <v>0005</v>
      </c>
      <c r="K122">
        <v>25</v>
      </c>
      <c r="L122" s="6" t="s">
        <v>190</v>
      </c>
      <c r="N122" t="e">
        <f>IF(#REF!=1,I122,L122)</f>
        <v>#REF!</v>
      </c>
      <c r="O122" t="s">
        <v>1190</v>
      </c>
      <c r="P122">
        <v>5</v>
      </c>
    </row>
    <row r="123" spans="2:16" ht="13.5" customHeight="1">
      <c r="B123" s="6" t="s">
        <v>209</v>
      </c>
      <c r="C123" s="5">
        <v>6</v>
      </c>
      <c r="D123" t="str">
        <f t="shared" si="7"/>
        <v>0006</v>
      </c>
      <c r="H123" t="str">
        <f t="shared" ref="H123:H153" si="8">E$3&amp;P118</f>
        <v>21</v>
      </c>
      <c r="I123" s="6" t="s">
        <v>209</v>
      </c>
      <c r="J123" t="str">
        <f t="shared" si="6"/>
        <v>0006</v>
      </c>
      <c r="K123">
        <v>26</v>
      </c>
      <c r="L123" s="6" t="s">
        <v>189</v>
      </c>
      <c r="N123" t="e">
        <f>IF(#REF!=1,"",IF(#REF!=2,L123,""))</f>
        <v>#REF!</v>
      </c>
      <c r="O123" t="s">
        <v>1191</v>
      </c>
      <c r="P123">
        <v>6</v>
      </c>
    </row>
    <row r="124" spans="2:16" ht="13.5" customHeight="1">
      <c r="B124" s="6" t="s">
        <v>206</v>
      </c>
      <c r="C124" s="5">
        <v>7</v>
      </c>
      <c r="D124" t="str">
        <f t="shared" si="7"/>
        <v>0007</v>
      </c>
      <c r="H124" t="str">
        <f t="shared" si="8"/>
        <v>22</v>
      </c>
      <c r="I124" s="6" t="s">
        <v>206</v>
      </c>
      <c r="J124" t="str">
        <f t="shared" si="6"/>
        <v>0007</v>
      </c>
      <c r="K124">
        <v>27</v>
      </c>
      <c r="L124" s="6" t="s">
        <v>188</v>
      </c>
      <c r="N124" t="e">
        <f>IF(#REF!=1,"",IF(#REF!=2,L124,""))</f>
        <v>#REF!</v>
      </c>
      <c r="O124" t="s">
        <v>1192</v>
      </c>
      <c r="P124">
        <v>7</v>
      </c>
    </row>
    <row r="125" spans="2:16" ht="13.5" customHeight="1">
      <c r="B125" s="6" t="s">
        <v>194</v>
      </c>
      <c r="C125" s="5">
        <v>8</v>
      </c>
      <c r="D125" t="str">
        <f t="shared" si="7"/>
        <v>0008</v>
      </c>
      <c r="H125" t="str">
        <f t="shared" si="8"/>
        <v>23</v>
      </c>
      <c r="I125" s="6" t="s">
        <v>194</v>
      </c>
      <c r="J125" t="str">
        <f t="shared" si="6"/>
        <v>0008</v>
      </c>
      <c r="K125">
        <v>28</v>
      </c>
      <c r="L125" s="6" t="s">
        <v>187</v>
      </c>
      <c r="N125" t="e">
        <f>IF(#REF!=1,"",IF(#REF!=2,L125,""))</f>
        <v>#REF!</v>
      </c>
      <c r="O125" t="s">
        <v>1193</v>
      </c>
      <c r="P125">
        <v>8</v>
      </c>
    </row>
    <row r="126" spans="2:16" ht="13.5" customHeight="1">
      <c r="B126" s="6" t="s">
        <v>193</v>
      </c>
      <c r="C126" s="5">
        <v>9</v>
      </c>
      <c r="D126" t="str">
        <f t="shared" si="7"/>
        <v>0009</v>
      </c>
      <c r="H126" t="str">
        <f t="shared" si="8"/>
        <v>24</v>
      </c>
      <c r="I126" s="6" t="s">
        <v>193</v>
      </c>
      <c r="J126" t="str">
        <f t="shared" si="6"/>
        <v>0009</v>
      </c>
      <c r="K126">
        <v>29</v>
      </c>
      <c r="L126" s="6" t="s">
        <v>179</v>
      </c>
      <c r="N126" t="e">
        <f>IF(#REF!=1,"",IF(#REF!=2,L126,""))</f>
        <v>#REF!</v>
      </c>
      <c r="O126" t="s">
        <v>1194</v>
      </c>
      <c r="P126">
        <v>9</v>
      </c>
    </row>
    <row r="127" spans="2:16" ht="13.5" customHeight="1">
      <c r="B127" s="6" t="s">
        <v>190</v>
      </c>
      <c r="C127" s="5">
        <v>10</v>
      </c>
      <c r="D127" t="str">
        <f t="shared" si="7"/>
        <v>0010</v>
      </c>
      <c r="H127" t="str">
        <f t="shared" si="8"/>
        <v>25</v>
      </c>
      <c r="I127" s="6" t="s">
        <v>190</v>
      </c>
      <c r="J127" t="str">
        <f t="shared" si="6"/>
        <v>0010</v>
      </c>
      <c r="K127">
        <v>210</v>
      </c>
      <c r="L127" s="6" t="s">
        <v>1221</v>
      </c>
      <c r="N127" t="e">
        <f>IF(#REF!=1,"",IF(#REF!=2,L127,""))</f>
        <v>#REF!</v>
      </c>
      <c r="O127" t="s">
        <v>1195</v>
      </c>
      <c r="P127">
        <v>10</v>
      </c>
    </row>
    <row r="128" spans="2:16" ht="13.5" customHeight="1">
      <c r="B128" s="6" t="s">
        <v>189</v>
      </c>
      <c r="C128" s="5">
        <v>11</v>
      </c>
      <c r="D128" t="str">
        <f t="shared" si="7"/>
        <v>0011</v>
      </c>
      <c r="H128" t="str">
        <f t="shared" si="8"/>
        <v>26</v>
      </c>
      <c r="I128" s="6" t="s">
        <v>189</v>
      </c>
      <c r="J128" t="str">
        <f t="shared" si="6"/>
        <v>0011</v>
      </c>
      <c r="K128">
        <v>211</v>
      </c>
      <c r="L128" s="6" t="s">
        <v>176</v>
      </c>
      <c r="N128" t="e">
        <f>IF(#REF!=1,"",IF(#REF!=2,L128,""))</f>
        <v>#REF!</v>
      </c>
      <c r="O128" t="s">
        <v>1196</v>
      </c>
      <c r="P128">
        <v>11</v>
      </c>
    </row>
    <row r="129" spans="2:16" ht="13.5" customHeight="1">
      <c r="B129" s="6" t="s">
        <v>188</v>
      </c>
      <c r="C129" s="5">
        <v>12</v>
      </c>
      <c r="D129" t="str">
        <f t="shared" si="7"/>
        <v>0012</v>
      </c>
      <c r="H129" t="str">
        <f t="shared" si="8"/>
        <v>27</v>
      </c>
      <c r="I129" s="6" t="s">
        <v>188</v>
      </c>
      <c r="J129" t="str">
        <f t="shared" si="6"/>
        <v>0012</v>
      </c>
      <c r="K129">
        <v>212</v>
      </c>
      <c r="L129" s="6" t="s">
        <v>175</v>
      </c>
      <c r="N129" t="e">
        <f>IF(#REF!=1,"",IF(#REF!=2,L129,""))</f>
        <v>#REF!</v>
      </c>
      <c r="O129" t="s">
        <v>1197</v>
      </c>
      <c r="P129">
        <v>12</v>
      </c>
    </row>
    <row r="130" spans="2:16" ht="13.5" customHeight="1">
      <c r="B130" s="6" t="s">
        <v>187</v>
      </c>
      <c r="C130" s="5">
        <v>13</v>
      </c>
      <c r="D130" t="str">
        <f t="shared" si="7"/>
        <v>0013</v>
      </c>
      <c r="H130" t="str">
        <f t="shared" si="8"/>
        <v>28</v>
      </c>
      <c r="I130" s="6" t="s">
        <v>187</v>
      </c>
      <c r="J130" t="str">
        <f t="shared" si="6"/>
        <v>0013</v>
      </c>
      <c r="K130">
        <v>213</v>
      </c>
      <c r="L130" s="6" t="s">
        <v>1256</v>
      </c>
      <c r="N130" t="e">
        <f>IF(#REF!=1,"",IF(#REF!=2,L130,""))</f>
        <v>#REF!</v>
      </c>
      <c r="O130" t="s">
        <v>1198</v>
      </c>
      <c r="P130">
        <v>13</v>
      </c>
    </row>
    <row r="131" spans="2:16" ht="13.5" customHeight="1">
      <c r="B131" s="6" t="s">
        <v>179</v>
      </c>
      <c r="C131" s="5">
        <v>14</v>
      </c>
      <c r="D131" t="str">
        <f t="shared" si="7"/>
        <v>0014</v>
      </c>
      <c r="H131" t="str">
        <f t="shared" si="8"/>
        <v>29</v>
      </c>
      <c r="I131" s="6" t="s">
        <v>179</v>
      </c>
      <c r="J131" t="str">
        <f t="shared" si="6"/>
        <v>0014</v>
      </c>
      <c r="K131">
        <v>214</v>
      </c>
      <c r="L131" s="6" t="s">
        <v>166</v>
      </c>
      <c r="N131" t="e">
        <f>IF(#REF!=1,"",IF(#REF!=2,L131,""))</f>
        <v>#REF!</v>
      </c>
      <c r="O131" t="s">
        <v>1199</v>
      </c>
      <c r="P131">
        <v>14</v>
      </c>
    </row>
    <row r="132" spans="2:16" ht="13.5" customHeight="1">
      <c r="B132" s="6" t="s">
        <v>1221</v>
      </c>
      <c r="C132" s="5">
        <v>15</v>
      </c>
      <c r="D132" t="str">
        <f t="shared" si="7"/>
        <v>0015</v>
      </c>
      <c r="H132" t="str">
        <f t="shared" si="8"/>
        <v>210</v>
      </c>
      <c r="I132" s="6" t="s">
        <v>1221</v>
      </c>
      <c r="J132" t="str">
        <f t="shared" si="6"/>
        <v>0015</v>
      </c>
      <c r="K132">
        <v>215</v>
      </c>
      <c r="L132" s="6" t="s">
        <v>164</v>
      </c>
      <c r="N132" t="e">
        <f>IF(#REF!=1,"",IF(#REF!=2,L132,""))</f>
        <v>#REF!</v>
      </c>
      <c r="O132" t="s">
        <v>1200</v>
      </c>
      <c r="P132">
        <v>15</v>
      </c>
    </row>
    <row r="133" spans="2:16" ht="13.5" customHeight="1">
      <c r="B133" s="6" t="s">
        <v>176</v>
      </c>
      <c r="C133" s="5">
        <v>16</v>
      </c>
      <c r="D133" t="str">
        <f t="shared" si="7"/>
        <v>0016</v>
      </c>
      <c r="H133" t="str">
        <f t="shared" si="8"/>
        <v>211</v>
      </c>
      <c r="I133" s="6" t="s">
        <v>176</v>
      </c>
      <c r="J133" t="str">
        <f t="shared" si="6"/>
        <v>0016</v>
      </c>
      <c r="K133">
        <v>216</v>
      </c>
      <c r="L133" s="6" t="s">
        <v>159</v>
      </c>
      <c r="N133" t="e">
        <f>IF(#REF!=1,"",IF(#REF!=2,L133,""))</f>
        <v>#REF!</v>
      </c>
      <c r="O133" t="s">
        <v>1201</v>
      </c>
      <c r="P133">
        <v>16</v>
      </c>
    </row>
    <row r="134" spans="2:16" ht="13.5" customHeight="1">
      <c r="B134" s="6" t="s">
        <v>175</v>
      </c>
      <c r="C134" s="5">
        <v>17</v>
      </c>
      <c r="D134" t="str">
        <f t="shared" si="7"/>
        <v>0017</v>
      </c>
      <c r="H134" t="str">
        <f t="shared" si="8"/>
        <v>212</v>
      </c>
      <c r="I134" s="6" t="s">
        <v>175</v>
      </c>
      <c r="J134" t="str">
        <f t="shared" si="6"/>
        <v>0017</v>
      </c>
      <c r="K134">
        <v>217</v>
      </c>
      <c r="L134" s="6" t="s">
        <v>152</v>
      </c>
      <c r="N134" t="e">
        <f>IF(#REF!=1,"",IF(#REF!=2,L134,""))</f>
        <v>#REF!</v>
      </c>
      <c r="O134" t="s">
        <v>1202</v>
      </c>
      <c r="P134">
        <v>17</v>
      </c>
    </row>
    <row r="135" spans="2:16" ht="13.5" customHeight="1">
      <c r="B135" s="6" t="s">
        <v>1256</v>
      </c>
      <c r="C135" s="5">
        <v>18</v>
      </c>
      <c r="D135" t="str">
        <f t="shared" si="7"/>
        <v>0018</v>
      </c>
      <c r="H135" t="str">
        <f t="shared" si="8"/>
        <v>213</v>
      </c>
      <c r="I135" s="6" t="s">
        <v>1256</v>
      </c>
      <c r="J135" t="str">
        <f t="shared" si="6"/>
        <v>0018</v>
      </c>
      <c r="K135">
        <v>218</v>
      </c>
      <c r="L135" s="6" t="s">
        <v>150</v>
      </c>
      <c r="N135" t="e">
        <f>IF(#REF!=1,"",IF(#REF!=2,L135,""))</f>
        <v>#REF!</v>
      </c>
      <c r="O135" t="s">
        <v>1203</v>
      </c>
      <c r="P135">
        <v>18</v>
      </c>
    </row>
    <row r="136" spans="2:16" ht="13.5" customHeight="1">
      <c r="B136" s="6" t="s">
        <v>166</v>
      </c>
      <c r="C136" s="5">
        <v>19</v>
      </c>
      <c r="D136" t="str">
        <f t="shared" si="7"/>
        <v>0019</v>
      </c>
      <c r="H136" t="str">
        <f t="shared" si="8"/>
        <v>214</v>
      </c>
      <c r="I136" s="6" t="s">
        <v>166</v>
      </c>
      <c r="J136" t="str">
        <f t="shared" si="6"/>
        <v>0019</v>
      </c>
      <c r="K136">
        <v>219</v>
      </c>
      <c r="L136" s="6" t="s">
        <v>147</v>
      </c>
      <c r="N136" t="e">
        <f>IF(#REF!=1,"",IF(#REF!=2,L136,""))</f>
        <v>#REF!</v>
      </c>
      <c r="O136" t="s">
        <v>1204</v>
      </c>
      <c r="P136">
        <v>19</v>
      </c>
    </row>
    <row r="137" spans="2:16" ht="13.5" customHeight="1">
      <c r="B137" s="6" t="s">
        <v>164</v>
      </c>
      <c r="C137" s="5">
        <v>20</v>
      </c>
      <c r="D137" t="str">
        <f t="shared" si="7"/>
        <v>0020</v>
      </c>
      <c r="H137" t="str">
        <f t="shared" si="8"/>
        <v>215</v>
      </c>
      <c r="I137" s="6" t="s">
        <v>164</v>
      </c>
      <c r="J137" t="str">
        <f t="shared" si="6"/>
        <v>0020</v>
      </c>
      <c r="K137">
        <v>220</v>
      </c>
      <c r="L137" s="6" t="s">
        <v>1955</v>
      </c>
      <c r="N137" t="e">
        <f>IF(#REF!=1,"",IF(#REF!=2,L137,""))</f>
        <v>#REF!</v>
      </c>
      <c r="O137" t="s">
        <v>1205</v>
      </c>
      <c r="P137">
        <v>20</v>
      </c>
    </row>
    <row r="138" spans="2:16" ht="13.5" customHeight="1">
      <c r="B138" s="6" t="s">
        <v>159</v>
      </c>
      <c r="C138" s="5">
        <v>21</v>
      </c>
      <c r="D138" t="str">
        <f t="shared" si="7"/>
        <v>0021</v>
      </c>
      <c r="H138" t="str">
        <f t="shared" si="8"/>
        <v>216</v>
      </c>
      <c r="I138" s="6" t="s">
        <v>159</v>
      </c>
      <c r="J138" t="str">
        <f t="shared" si="6"/>
        <v>0021</v>
      </c>
      <c r="K138">
        <v>221</v>
      </c>
      <c r="L138" s="6" t="s">
        <v>116</v>
      </c>
      <c r="N138" t="e">
        <f>IF(#REF!=1,"",IF(#REF!=2,L138,""))</f>
        <v>#REF!</v>
      </c>
      <c r="O138" t="s">
        <v>1206</v>
      </c>
      <c r="P138">
        <v>21</v>
      </c>
    </row>
    <row r="139" spans="2:16" ht="13.5" customHeight="1">
      <c r="B139" s="6" t="s">
        <v>152</v>
      </c>
      <c r="C139" s="5">
        <v>22</v>
      </c>
      <c r="D139" t="str">
        <f t="shared" si="7"/>
        <v>0022</v>
      </c>
      <c r="H139" t="str">
        <f t="shared" si="8"/>
        <v>217</v>
      </c>
      <c r="I139" s="6" t="s">
        <v>152</v>
      </c>
      <c r="J139" t="str">
        <f t="shared" si="6"/>
        <v>0022</v>
      </c>
      <c r="K139">
        <v>222</v>
      </c>
      <c r="L139" s="6" t="s">
        <v>1219</v>
      </c>
      <c r="N139" t="e">
        <f>IF(#REF!=1,"",IF(#REF!=2,L139,""))</f>
        <v>#REF!</v>
      </c>
      <c r="O139" t="s">
        <v>1207</v>
      </c>
      <c r="P139">
        <v>22</v>
      </c>
    </row>
    <row r="140" spans="2:16" ht="13.5" customHeight="1">
      <c r="B140" s="6" t="s">
        <v>150</v>
      </c>
      <c r="C140" s="5">
        <v>23</v>
      </c>
      <c r="D140" t="str">
        <f t="shared" si="7"/>
        <v>0023</v>
      </c>
      <c r="H140" t="str">
        <f t="shared" si="8"/>
        <v>218</v>
      </c>
      <c r="I140" s="6" t="s">
        <v>150</v>
      </c>
      <c r="J140" t="str">
        <f t="shared" si="6"/>
        <v>0023</v>
      </c>
      <c r="K140">
        <v>223</v>
      </c>
      <c r="L140" s="6" t="s">
        <v>114</v>
      </c>
      <c r="N140" t="e">
        <f>IF(#REF!=1,"",IF(#REF!=2,L140,""))</f>
        <v>#REF!</v>
      </c>
      <c r="O140" t="s">
        <v>1208</v>
      </c>
      <c r="P140">
        <v>23</v>
      </c>
    </row>
    <row r="141" spans="2:16" ht="13.5" customHeight="1">
      <c r="B141" s="6" t="s">
        <v>147</v>
      </c>
      <c r="C141" s="5">
        <v>24</v>
      </c>
      <c r="D141" t="str">
        <f t="shared" si="7"/>
        <v>0024</v>
      </c>
      <c r="H141" t="str">
        <f t="shared" si="8"/>
        <v>219</v>
      </c>
      <c r="I141" s="6" t="s">
        <v>147</v>
      </c>
      <c r="J141" t="str">
        <f t="shared" si="6"/>
        <v>0024</v>
      </c>
      <c r="K141">
        <v>224</v>
      </c>
      <c r="L141" s="6" t="s">
        <v>113</v>
      </c>
      <c r="N141" t="e">
        <f>IF(#REF!=1,"",IF(#REF!=2,L141,""))</f>
        <v>#REF!</v>
      </c>
      <c r="O141" t="s">
        <v>1209</v>
      </c>
      <c r="P141">
        <v>24</v>
      </c>
    </row>
    <row r="142" spans="2:16" ht="13.5" customHeight="1">
      <c r="B142" s="6" t="s">
        <v>1955</v>
      </c>
      <c r="C142" s="5">
        <v>25</v>
      </c>
      <c r="D142" t="str">
        <f t="shared" si="7"/>
        <v>0025</v>
      </c>
      <c r="H142" t="str">
        <f t="shared" si="8"/>
        <v>220</v>
      </c>
      <c r="I142" s="6" t="s">
        <v>1955</v>
      </c>
      <c r="J142" t="str">
        <f t="shared" si="6"/>
        <v>0025</v>
      </c>
      <c r="K142">
        <v>225</v>
      </c>
      <c r="L142" s="6" t="s">
        <v>100</v>
      </c>
      <c r="N142" t="e">
        <f>IF(#REF!=1,"",IF(#REF!=2,L142,""))</f>
        <v>#REF!</v>
      </c>
      <c r="O142" t="s">
        <v>1210</v>
      </c>
      <c r="P142">
        <v>25</v>
      </c>
    </row>
    <row r="143" spans="2:16" ht="13.5" customHeight="1">
      <c r="B143" s="6" t="s">
        <v>116</v>
      </c>
      <c r="C143" s="5">
        <v>26</v>
      </c>
      <c r="D143" t="str">
        <f t="shared" si="7"/>
        <v>0026</v>
      </c>
      <c r="H143" t="str">
        <f t="shared" si="8"/>
        <v>221</v>
      </c>
      <c r="I143" s="6" t="s">
        <v>116</v>
      </c>
      <c r="J143" t="str">
        <f t="shared" si="6"/>
        <v>0026</v>
      </c>
      <c r="K143">
        <v>226</v>
      </c>
      <c r="L143" s="6" t="s">
        <v>98</v>
      </c>
      <c r="N143" t="e">
        <f>IF(#REF!=1,"",IF(#REF!=2,L143,""))</f>
        <v>#REF!</v>
      </c>
      <c r="O143" t="s">
        <v>1211</v>
      </c>
      <c r="P143">
        <v>26</v>
      </c>
    </row>
    <row r="144" spans="2:16" ht="13.5" customHeight="1">
      <c r="B144" s="6" t="s">
        <v>1219</v>
      </c>
      <c r="C144" s="5">
        <v>27</v>
      </c>
      <c r="D144" t="str">
        <f t="shared" si="7"/>
        <v>0027</v>
      </c>
      <c r="H144" t="str">
        <f t="shared" si="8"/>
        <v>222</v>
      </c>
      <c r="I144" s="6" t="s">
        <v>1219</v>
      </c>
      <c r="J144" t="str">
        <f t="shared" si="6"/>
        <v>0027</v>
      </c>
      <c r="K144">
        <v>227</v>
      </c>
      <c r="L144" s="6" t="s">
        <v>97</v>
      </c>
      <c r="N144" t="e">
        <f>IF(#REF!=1,"",IF(#REF!=2,L144,""))</f>
        <v>#REF!</v>
      </c>
      <c r="O144" t="s">
        <v>1212</v>
      </c>
      <c r="P144">
        <v>27</v>
      </c>
    </row>
    <row r="145" spans="2:16" ht="13.5" customHeight="1">
      <c r="B145" s="6" t="s">
        <v>114</v>
      </c>
      <c r="C145" s="5">
        <v>28</v>
      </c>
      <c r="D145" t="str">
        <f t="shared" si="7"/>
        <v>0028</v>
      </c>
      <c r="H145" t="str">
        <f t="shared" si="8"/>
        <v>223</v>
      </c>
      <c r="I145" s="6" t="s">
        <v>114</v>
      </c>
      <c r="J145" t="str">
        <f t="shared" si="6"/>
        <v>0028</v>
      </c>
      <c r="K145">
        <v>228</v>
      </c>
      <c r="L145" t="s">
        <v>1154</v>
      </c>
      <c r="N145" t="e">
        <f>IF(#REF!=1,"",IF(#REF!=2,L145,""))</f>
        <v>#REF!</v>
      </c>
      <c r="O145" t="s">
        <v>1213</v>
      </c>
      <c r="P145">
        <v>28</v>
      </c>
    </row>
    <row r="146" spans="2:16" ht="13.5" customHeight="1">
      <c r="B146" s="6" t="s">
        <v>113</v>
      </c>
      <c r="C146" s="5">
        <v>29</v>
      </c>
      <c r="D146" t="str">
        <f t="shared" si="7"/>
        <v>0029</v>
      </c>
      <c r="H146" t="str">
        <f t="shared" si="8"/>
        <v>224</v>
      </c>
      <c r="I146" s="6" t="s">
        <v>113</v>
      </c>
      <c r="J146" t="str">
        <f t="shared" si="6"/>
        <v>0029</v>
      </c>
      <c r="K146">
        <v>229</v>
      </c>
      <c r="L146" t="s">
        <v>89</v>
      </c>
      <c r="N146" t="e">
        <f>IF(#REF!=1,"",IF(#REF!=2,L146,""))</f>
        <v>#REF!</v>
      </c>
      <c r="O146" t="s">
        <v>1214</v>
      </c>
      <c r="P146">
        <v>29</v>
      </c>
    </row>
    <row r="147" spans="2:16" ht="13.5" customHeight="1">
      <c r="B147" s="6" t="s">
        <v>100</v>
      </c>
      <c r="C147" s="5">
        <v>30</v>
      </c>
      <c r="D147" t="str">
        <f t="shared" si="7"/>
        <v>0030</v>
      </c>
      <c r="H147" t="str">
        <f t="shared" si="8"/>
        <v>225</v>
      </c>
      <c r="I147" s="6" t="s">
        <v>100</v>
      </c>
      <c r="J147" t="str">
        <f t="shared" si="6"/>
        <v>0030</v>
      </c>
      <c r="K147">
        <v>230</v>
      </c>
      <c r="L147" t="s">
        <v>83</v>
      </c>
      <c r="N147" t="e">
        <f>IF(#REF!=1,"",IF(#REF!=2,L147,""))</f>
        <v>#REF!</v>
      </c>
      <c r="O147" t="s">
        <v>1215</v>
      </c>
      <c r="P147">
        <v>30</v>
      </c>
    </row>
    <row r="148" spans="2:16" ht="13.5" customHeight="1">
      <c r="B148" s="6" t="s">
        <v>98</v>
      </c>
      <c r="C148" s="5">
        <v>31</v>
      </c>
      <c r="D148" t="str">
        <f t="shared" si="7"/>
        <v>0031</v>
      </c>
      <c r="H148" t="str">
        <f t="shared" si="8"/>
        <v>226</v>
      </c>
      <c r="I148" s="6" t="s">
        <v>98</v>
      </c>
      <c r="J148" t="str">
        <f t="shared" si="6"/>
        <v>0031</v>
      </c>
      <c r="K148">
        <v>231</v>
      </c>
      <c r="L148" t="s">
        <v>76</v>
      </c>
      <c r="N148" t="e">
        <f>IF(#REF!=1,"",IF(#REF!=2,L148,""))</f>
        <v>#REF!</v>
      </c>
      <c r="O148" t="s">
        <v>1216</v>
      </c>
      <c r="P148">
        <v>31</v>
      </c>
    </row>
    <row r="149" spans="2:16" ht="13.5" customHeight="1">
      <c r="B149" s="6" t="s">
        <v>97</v>
      </c>
      <c r="C149" s="5">
        <v>32</v>
      </c>
      <c r="D149" t="str">
        <f t="shared" si="7"/>
        <v>0032</v>
      </c>
      <c r="H149" t="str">
        <f t="shared" si="8"/>
        <v>227</v>
      </c>
      <c r="I149" s="6" t="s">
        <v>97</v>
      </c>
      <c r="J149" t="str">
        <f t="shared" si="6"/>
        <v>0032</v>
      </c>
    </row>
    <row r="150" spans="2:16" ht="13.5" customHeight="1">
      <c r="B150" t="s">
        <v>1154</v>
      </c>
      <c r="C150" s="5">
        <v>33</v>
      </c>
      <c r="D150" t="str">
        <f t="shared" si="7"/>
        <v>0033</v>
      </c>
      <c r="H150" t="str">
        <f t="shared" si="8"/>
        <v>228</v>
      </c>
      <c r="I150" t="s">
        <v>1154</v>
      </c>
      <c r="J150" t="str">
        <f t="shared" si="6"/>
        <v>0033</v>
      </c>
    </row>
    <row r="151" spans="2:16" ht="13.5" customHeight="1">
      <c r="B151" t="s">
        <v>89</v>
      </c>
      <c r="C151" s="5">
        <v>34</v>
      </c>
      <c r="D151" t="str">
        <f t="shared" si="7"/>
        <v>0034</v>
      </c>
      <c r="H151" t="str">
        <f t="shared" si="8"/>
        <v>229</v>
      </c>
      <c r="I151" t="s">
        <v>89</v>
      </c>
      <c r="J151" t="str">
        <f t="shared" si="6"/>
        <v>0034</v>
      </c>
    </row>
    <row r="152" spans="2:16" ht="13.5" customHeight="1">
      <c r="B152" t="s">
        <v>83</v>
      </c>
      <c r="C152" s="5">
        <v>35</v>
      </c>
      <c r="D152" t="str">
        <f t="shared" si="7"/>
        <v>0035</v>
      </c>
      <c r="H152" t="str">
        <f t="shared" si="8"/>
        <v>230</v>
      </c>
      <c r="I152" t="s">
        <v>83</v>
      </c>
      <c r="J152" t="str">
        <f t="shared" si="6"/>
        <v>0035</v>
      </c>
    </row>
    <row r="153" spans="2:16" ht="13.5" customHeight="1">
      <c r="B153" t="s">
        <v>76</v>
      </c>
      <c r="C153" s="5">
        <v>36</v>
      </c>
      <c r="D153" t="str">
        <f t="shared" si="7"/>
        <v>0036</v>
      </c>
      <c r="H153" t="str">
        <f t="shared" si="8"/>
        <v>231</v>
      </c>
      <c r="I153" t="s">
        <v>76</v>
      </c>
      <c r="J153" t="str">
        <f t="shared" si="6"/>
        <v>0036</v>
      </c>
    </row>
    <row r="154" spans="2:16" ht="13.5" customHeight="1"/>
    <row r="155" spans="2:16" ht="13.5" customHeight="1"/>
    <row r="156" spans="2:16" ht="13.5" customHeight="1"/>
    <row r="157" spans="2:16" ht="8.25" customHeight="1"/>
    <row r="158" spans="2:16" ht="13.5" customHeight="1"/>
  </sheetData>
  <mergeCells count="23">
    <mergeCell ref="G101:I102"/>
    <mergeCell ref="B117:C117"/>
    <mergeCell ref="H117:J117"/>
    <mergeCell ref="G90:K91"/>
    <mergeCell ref="M90:Q91"/>
    <mergeCell ref="G93:G94"/>
    <mergeCell ref="H93:I93"/>
    <mergeCell ref="J93:K93"/>
    <mergeCell ref="M93:M94"/>
    <mergeCell ref="N93:O93"/>
    <mergeCell ref="P93:Q93"/>
    <mergeCell ref="P83:Q83"/>
    <mergeCell ref="B1:C1"/>
    <mergeCell ref="H1:J1"/>
    <mergeCell ref="B42:C42"/>
    <mergeCell ref="E78:F78"/>
    <mergeCell ref="G80:K81"/>
    <mergeCell ref="M80:Q81"/>
    <mergeCell ref="G83:G84"/>
    <mergeCell ref="H83:I83"/>
    <mergeCell ref="J83:K83"/>
    <mergeCell ref="M83:M84"/>
    <mergeCell ref="N83:O83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2D14-F2E4-49C6-BC22-794D1159E177}">
  <dimension ref="A3:M28"/>
  <sheetViews>
    <sheetView workbookViewId="0">
      <selection activeCell="P3" sqref="P3"/>
    </sheetView>
  </sheetViews>
  <sheetFormatPr defaultRowHeight="16.5"/>
  <cols>
    <col min="2" max="3" width="9" customWidth="1"/>
    <col min="4" max="6" width="9.5" customWidth="1"/>
    <col min="7" max="28" width="9.5" bestFit="1" customWidth="1"/>
  </cols>
  <sheetData>
    <row r="3" spans="1:12">
      <c r="A3" t="s">
        <v>16987</v>
      </c>
      <c r="B3">
        <v>12</v>
      </c>
      <c r="C3">
        <v>24</v>
      </c>
      <c r="D3">
        <v>36</v>
      </c>
      <c r="E3">
        <v>48</v>
      </c>
      <c r="F3">
        <v>60</v>
      </c>
      <c r="H3">
        <v>24</v>
      </c>
      <c r="I3">
        <v>36</v>
      </c>
      <c r="J3">
        <v>48</v>
      </c>
      <c r="K3">
        <v>60</v>
      </c>
    </row>
    <row r="4" spans="1:12">
      <c r="A4" t="s">
        <v>17099</v>
      </c>
      <c r="B4">
        <v>85</v>
      </c>
      <c r="C4">
        <v>77</v>
      </c>
      <c r="D4">
        <v>68</v>
      </c>
      <c r="E4">
        <v>60</v>
      </c>
      <c r="F4">
        <v>54</v>
      </c>
      <c r="G4" t="s">
        <v>1977</v>
      </c>
      <c r="H4">
        <v>62</v>
      </c>
      <c r="I4">
        <v>53</v>
      </c>
      <c r="J4">
        <v>45</v>
      </c>
      <c r="K4">
        <v>39</v>
      </c>
      <c r="L4" t="s">
        <v>17099</v>
      </c>
    </row>
    <row r="5" spans="1:12">
      <c r="A5" t="s">
        <v>17100</v>
      </c>
      <c r="B5">
        <v>84</v>
      </c>
      <c r="C5">
        <v>76</v>
      </c>
      <c r="D5">
        <v>67</v>
      </c>
      <c r="E5">
        <v>59</v>
      </c>
      <c r="F5">
        <v>53</v>
      </c>
      <c r="G5" t="s">
        <v>1978</v>
      </c>
      <c r="H5">
        <v>60</v>
      </c>
      <c r="I5">
        <v>51</v>
      </c>
      <c r="J5">
        <v>43</v>
      </c>
      <c r="K5">
        <v>37</v>
      </c>
      <c r="L5" t="s">
        <v>17100</v>
      </c>
    </row>
    <row r="6" spans="1:12">
      <c r="A6" t="s">
        <v>17101</v>
      </c>
      <c r="B6">
        <v>83</v>
      </c>
      <c r="C6">
        <v>75</v>
      </c>
      <c r="D6">
        <v>66</v>
      </c>
      <c r="E6">
        <v>58</v>
      </c>
      <c r="F6">
        <v>52</v>
      </c>
      <c r="G6" t="s">
        <v>3260</v>
      </c>
      <c r="H6">
        <v>59</v>
      </c>
      <c r="I6">
        <v>50</v>
      </c>
      <c r="J6">
        <v>42</v>
      </c>
      <c r="K6">
        <v>36</v>
      </c>
      <c r="L6" t="s">
        <v>17101</v>
      </c>
    </row>
    <row r="7" spans="1:12">
      <c r="A7" t="s">
        <v>17102</v>
      </c>
      <c r="B7">
        <v>82</v>
      </c>
      <c r="C7">
        <v>74</v>
      </c>
      <c r="D7">
        <v>65</v>
      </c>
      <c r="E7">
        <v>57</v>
      </c>
      <c r="F7">
        <v>51</v>
      </c>
      <c r="G7" t="s">
        <v>2002</v>
      </c>
      <c r="H7">
        <v>57.999999999999993</v>
      </c>
      <c r="I7">
        <v>49</v>
      </c>
      <c r="J7">
        <v>41</v>
      </c>
      <c r="K7">
        <v>35</v>
      </c>
      <c r="L7" t="s">
        <v>17102</v>
      </c>
    </row>
    <row r="8" spans="1:12">
      <c r="A8" t="s">
        <v>17103</v>
      </c>
      <c r="B8">
        <v>81</v>
      </c>
      <c r="C8">
        <v>73</v>
      </c>
      <c r="D8">
        <v>64</v>
      </c>
      <c r="E8">
        <v>56</v>
      </c>
      <c r="F8">
        <v>50</v>
      </c>
      <c r="G8" t="s">
        <v>2003</v>
      </c>
      <c r="H8">
        <v>56.999999999999993</v>
      </c>
      <c r="I8">
        <v>48</v>
      </c>
      <c r="J8">
        <v>40</v>
      </c>
      <c r="K8">
        <v>34</v>
      </c>
      <c r="L8" t="s">
        <v>17103</v>
      </c>
    </row>
    <row r="9" spans="1:12">
      <c r="A9" t="s">
        <v>17104</v>
      </c>
      <c r="B9">
        <v>80</v>
      </c>
      <c r="C9">
        <v>72</v>
      </c>
      <c r="D9">
        <v>63</v>
      </c>
      <c r="E9">
        <v>55</v>
      </c>
      <c r="F9">
        <v>49</v>
      </c>
      <c r="G9" t="s">
        <v>2004</v>
      </c>
      <c r="H9">
        <v>56.000000000000007</v>
      </c>
      <c r="I9">
        <v>47</v>
      </c>
      <c r="J9">
        <v>39</v>
      </c>
      <c r="K9">
        <v>33</v>
      </c>
      <c r="L9" t="s">
        <v>17104</v>
      </c>
    </row>
    <row r="10" spans="1:12">
      <c r="A10" t="s">
        <v>17105</v>
      </c>
      <c r="B10">
        <v>79</v>
      </c>
      <c r="C10">
        <v>71</v>
      </c>
      <c r="D10">
        <v>62</v>
      </c>
      <c r="E10">
        <v>54</v>
      </c>
      <c r="F10">
        <v>48</v>
      </c>
      <c r="G10" t="s">
        <v>2005</v>
      </c>
      <c r="H10">
        <v>55.000000000000007</v>
      </c>
      <c r="I10">
        <v>46</v>
      </c>
      <c r="J10">
        <v>38</v>
      </c>
      <c r="K10">
        <v>32</v>
      </c>
      <c r="L10" t="s">
        <v>17105</v>
      </c>
    </row>
    <row r="11" spans="1:12">
      <c r="A11" t="s">
        <v>17106</v>
      </c>
      <c r="B11">
        <v>78</v>
      </c>
      <c r="C11">
        <v>70</v>
      </c>
      <c r="D11">
        <v>61</v>
      </c>
      <c r="E11">
        <v>53</v>
      </c>
      <c r="F11">
        <v>47</v>
      </c>
      <c r="G11" t="s">
        <v>2006</v>
      </c>
      <c r="H11">
        <v>54</v>
      </c>
      <c r="I11">
        <v>45</v>
      </c>
      <c r="J11">
        <v>37</v>
      </c>
      <c r="K11">
        <v>31</v>
      </c>
      <c r="L11" t="s">
        <v>17106</v>
      </c>
    </row>
    <row r="12" spans="1:12">
      <c r="A12" t="s">
        <v>17107</v>
      </c>
      <c r="B12">
        <v>77</v>
      </c>
      <c r="C12">
        <v>69</v>
      </c>
      <c r="D12">
        <v>60</v>
      </c>
      <c r="E12">
        <v>52</v>
      </c>
      <c r="F12">
        <v>46</v>
      </c>
      <c r="G12" t="s">
        <v>2007</v>
      </c>
      <c r="H12">
        <v>53</v>
      </c>
      <c r="I12">
        <v>44</v>
      </c>
      <c r="J12">
        <v>36</v>
      </c>
      <c r="K12">
        <v>30</v>
      </c>
      <c r="L12" t="s">
        <v>17107</v>
      </c>
    </row>
    <row r="13" spans="1:12">
      <c r="A13" t="s">
        <v>17108</v>
      </c>
      <c r="B13">
        <v>76</v>
      </c>
      <c r="C13">
        <v>68</v>
      </c>
      <c r="D13">
        <v>59</v>
      </c>
      <c r="E13">
        <v>51</v>
      </c>
      <c r="F13">
        <v>45</v>
      </c>
      <c r="G13" t="s">
        <v>2008</v>
      </c>
      <c r="L13" t="s">
        <v>17108</v>
      </c>
    </row>
    <row r="14" spans="1:12">
      <c r="A14" t="s">
        <v>17109</v>
      </c>
      <c r="B14">
        <v>75</v>
      </c>
      <c r="C14">
        <v>67</v>
      </c>
      <c r="D14">
        <v>58</v>
      </c>
      <c r="E14">
        <v>50</v>
      </c>
      <c r="F14">
        <v>44</v>
      </c>
      <c r="G14" t="s">
        <v>2009</v>
      </c>
      <c r="L14" t="s">
        <v>17109</v>
      </c>
    </row>
    <row r="15" spans="1:12">
      <c r="A15" t="s">
        <v>17110</v>
      </c>
      <c r="B15">
        <v>74</v>
      </c>
      <c r="C15">
        <v>66</v>
      </c>
      <c r="D15">
        <v>57</v>
      </c>
      <c r="E15">
        <v>49</v>
      </c>
      <c r="F15">
        <v>43</v>
      </c>
      <c r="G15" t="s">
        <v>2010</v>
      </c>
      <c r="L15" t="s">
        <v>17110</v>
      </c>
    </row>
    <row r="16" spans="1:12">
      <c r="A16" t="s">
        <v>17111</v>
      </c>
      <c r="B16">
        <v>73</v>
      </c>
      <c r="C16">
        <v>65</v>
      </c>
      <c r="D16">
        <v>56</v>
      </c>
      <c r="E16">
        <v>48</v>
      </c>
      <c r="F16">
        <v>42</v>
      </c>
      <c r="G16" t="s">
        <v>2011</v>
      </c>
      <c r="L16" t="s">
        <v>17111</v>
      </c>
    </row>
    <row r="17" spans="1:13">
      <c r="A17" t="s">
        <v>17112</v>
      </c>
      <c r="B17">
        <v>72</v>
      </c>
      <c r="C17">
        <v>64</v>
      </c>
      <c r="D17">
        <v>55</v>
      </c>
      <c r="E17">
        <v>47</v>
      </c>
      <c r="F17">
        <v>41</v>
      </c>
      <c r="G17" t="s">
        <v>1989</v>
      </c>
      <c r="L17" t="s">
        <v>17112</v>
      </c>
    </row>
    <row r="18" spans="1:13">
      <c r="A18" t="s">
        <v>17113</v>
      </c>
      <c r="B18">
        <v>71</v>
      </c>
      <c r="C18">
        <v>63</v>
      </c>
      <c r="D18">
        <v>54</v>
      </c>
      <c r="E18">
        <v>46</v>
      </c>
      <c r="F18">
        <v>40</v>
      </c>
      <c r="G18" t="s">
        <v>2012</v>
      </c>
      <c r="L18" t="s">
        <v>17113</v>
      </c>
    </row>
    <row r="19" spans="1:13">
      <c r="A19" t="s">
        <v>17114</v>
      </c>
      <c r="B19">
        <v>70</v>
      </c>
      <c r="C19">
        <v>62</v>
      </c>
      <c r="D19">
        <v>53</v>
      </c>
      <c r="E19">
        <v>45</v>
      </c>
      <c r="F19">
        <v>39</v>
      </c>
      <c r="G19" t="s">
        <v>2013</v>
      </c>
      <c r="H19">
        <v>62</v>
      </c>
      <c r="I19">
        <v>53</v>
      </c>
      <c r="J19">
        <v>45</v>
      </c>
      <c r="K19">
        <v>39</v>
      </c>
      <c r="L19" t="s">
        <v>17114</v>
      </c>
      <c r="M19" t="s">
        <v>1977</v>
      </c>
    </row>
    <row r="20" spans="1:13">
      <c r="A20" t="s">
        <v>17115</v>
      </c>
      <c r="B20">
        <v>69</v>
      </c>
      <c r="C20">
        <v>61</v>
      </c>
      <c r="D20">
        <v>52</v>
      </c>
      <c r="E20">
        <v>44</v>
      </c>
      <c r="F20">
        <v>38</v>
      </c>
      <c r="G20" t="s">
        <v>2014</v>
      </c>
      <c r="L20" t="s">
        <v>17115</v>
      </c>
    </row>
    <row r="21" spans="1:13">
      <c r="A21" t="s">
        <v>17116</v>
      </c>
      <c r="B21">
        <v>68</v>
      </c>
      <c r="C21">
        <v>60</v>
      </c>
      <c r="D21">
        <v>51</v>
      </c>
      <c r="E21">
        <v>43</v>
      </c>
      <c r="F21">
        <v>37</v>
      </c>
      <c r="G21" t="s">
        <v>2015</v>
      </c>
      <c r="H21">
        <v>60</v>
      </c>
      <c r="I21">
        <v>51</v>
      </c>
      <c r="J21">
        <v>43</v>
      </c>
      <c r="K21">
        <v>37</v>
      </c>
      <c r="L21" t="s">
        <v>17116</v>
      </c>
      <c r="M21" t="s">
        <v>1978</v>
      </c>
    </row>
    <row r="22" spans="1:13">
      <c r="A22" t="s">
        <v>17117</v>
      </c>
      <c r="B22">
        <v>67</v>
      </c>
      <c r="C22">
        <v>59</v>
      </c>
      <c r="D22">
        <v>50</v>
      </c>
      <c r="E22">
        <v>42</v>
      </c>
      <c r="F22">
        <v>36</v>
      </c>
      <c r="G22" t="s">
        <v>2016</v>
      </c>
      <c r="H22">
        <v>59</v>
      </c>
      <c r="I22">
        <v>50</v>
      </c>
      <c r="J22">
        <v>42</v>
      </c>
      <c r="K22">
        <v>36</v>
      </c>
      <c r="L22" t="s">
        <v>17117</v>
      </c>
      <c r="M22" t="s">
        <v>1979</v>
      </c>
    </row>
    <row r="23" spans="1:13">
      <c r="A23" t="s">
        <v>17118</v>
      </c>
      <c r="B23">
        <v>66</v>
      </c>
      <c r="C23">
        <v>58</v>
      </c>
      <c r="D23">
        <v>49</v>
      </c>
      <c r="E23">
        <v>41</v>
      </c>
      <c r="F23">
        <v>35</v>
      </c>
      <c r="G23" t="s">
        <v>3080</v>
      </c>
      <c r="H23">
        <v>57.999999999999993</v>
      </c>
      <c r="I23">
        <v>49</v>
      </c>
      <c r="J23">
        <v>41</v>
      </c>
      <c r="K23">
        <v>35</v>
      </c>
      <c r="L23" t="s">
        <v>17118</v>
      </c>
      <c r="M23" t="s">
        <v>2002</v>
      </c>
    </row>
    <row r="24" spans="1:13">
      <c r="A24" t="s">
        <v>17119</v>
      </c>
      <c r="B24">
        <v>65</v>
      </c>
      <c r="C24">
        <v>57</v>
      </c>
      <c r="D24">
        <v>48</v>
      </c>
      <c r="E24">
        <v>40</v>
      </c>
      <c r="F24">
        <v>34</v>
      </c>
      <c r="G24" t="s">
        <v>3090</v>
      </c>
      <c r="H24">
        <v>56.999999999999993</v>
      </c>
      <c r="I24">
        <v>48</v>
      </c>
      <c r="J24">
        <v>40</v>
      </c>
      <c r="K24">
        <v>34</v>
      </c>
      <c r="L24" t="s">
        <v>17119</v>
      </c>
      <c r="M24" t="s">
        <v>2003</v>
      </c>
    </row>
    <row r="25" spans="1:13">
      <c r="A25" t="s">
        <v>17120</v>
      </c>
      <c r="B25">
        <v>64</v>
      </c>
      <c r="C25">
        <v>56</v>
      </c>
      <c r="D25">
        <v>47</v>
      </c>
      <c r="E25">
        <v>39</v>
      </c>
      <c r="F25">
        <v>33</v>
      </c>
      <c r="H25">
        <v>56.000000000000007</v>
      </c>
      <c r="I25">
        <v>47</v>
      </c>
      <c r="J25">
        <v>39</v>
      </c>
      <c r="K25">
        <v>33</v>
      </c>
      <c r="L25" t="s">
        <v>17120</v>
      </c>
      <c r="M25" t="s">
        <v>2004</v>
      </c>
    </row>
    <row r="26" spans="1:13">
      <c r="A26" t="s">
        <v>17121</v>
      </c>
      <c r="B26">
        <v>63</v>
      </c>
      <c r="C26">
        <v>55</v>
      </c>
      <c r="D26">
        <v>46</v>
      </c>
      <c r="E26">
        <v>38</v>
      </c>
      <c r="F26">
        <v>32</v>
      </c>
      <c r="H26">
        <v>55.000000000000007</v>
      </c>
      <c r="I26">
        <v>46</v>
      </c>
      <c r="J26">
        <v>38</v>
      </c>
      <c r="K26">
        <v>32</v>
      </c>
      <c r="L26" t="s">
        <v>17121</v>
      </c>
      <c r="M26" t="s">
        <v>2005</v>
      </c>
    </row>
    <row r="27" spans="1:13">
      <c r="A27" t="s">
        <v>17122</v>
      </c>
      <c r="B27">
        <v>62</v>
      </c>
      <c r="C27">
        <v>54</v>
      </c>
      <c r="D27">
        <v>45</v>
      </c>
      <c r="E27">
        <v>37</v>
      </c>
      <c r="F27">
        <v>31</v>
      </c>
      <c r="H27">
        <v>54</v>
      </c>
      <c r="I27">
        <v>45</v>
      </c>
      <c r="J27">
        <v>37</v>
      </c>
      <c r="K27">
        <v>31</v>
      </c>
      <c r="L27" t="s">
        <v>17122</v>
      </c>
      <c r="M27" t="s">
        <v>2006</v>
      </c>
    </row>
    <row r="28" spans="1:13">
      <c r="A28" t="s">
        <v>17123</v>
      </c>
      <c r="B28">
        <v>61</v>
      </c>
      <c r="C28">
        <v>53</v>
      </c>
      <c r="D28">
        <v>44</v>
      </c>
      <c r="E28">
        <v>36</v>
      </c>
      <c r="F28">
        <v>30</v>
      </c>
      <c r="H28">
        <v>53</v>
      </c>
      <c r="I28">
        <v>44</v>
      </c>
      <c r="J28">
        <v>36</v>
      </c>
      <c r="K28">
        <v>30</v>
      </c>
      <c r="L28" t="s">
        <v>17123</v>
      </c>
      <c r="M28" t="s">
        <v>2007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1</vt:i4>
      </vt:variant>
    </vt:vector>
  </HeadingPairs>
  <TitlesOfParts>
    <vt:vector size="9" baseType="lpstr">
      <vt:lpstr>운용리스</vt:lpstr>
      <vt:lpstr>기준가격리스트</vt:lpstr>
      <vt:lpstr>차량가</vt:lpstr>
      <vt:lpstr>Sheet3</vt:lpstr>
      <vt:lpstr>금리테이블</vt:lpstr>
      <vt:lpstr>잔가군</vt:lpstr>
      <vt:lpstr>1</vt:lpstr>
      <vt:lpstr>Sheet1</vt:lpstr>
      <vt:lpstr>운용리스!Print_Area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권기렬(대리)</dc:creator>
  <cp:lastModifiedBy>경섭 신</cp:lastModifiedBy>
  <cp:lastPrinted>2020-12-01T07:54:18Z</cp:lastPrinted>
  <dcterms:created xsi:type="dcterms:W3CDTF">2017-03-21T00:05:28Z</dcterms:created>
  <dcterms:modified xsi:type="dcterms:W3CDTF">2024-07-11T14:39:48Z</dcterms:modified>
</cp:coreProperties>
</file>